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4400" windowHeight="4548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'ICE-ENA'!#REF!</definedName>
    <definedName name="TABLE" localSheetId="8">'ICE-EPM'!#REF!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'ICE-ENA'!#REF!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L1" i="14"/>
  <c r="H2" i="14"/>
  <c r="L2" i="14"/>
  <c r="A3" i="14"/>
  <c r="H3" i="14"/>
  <c r="L3" i="14"/>
  <c r="H4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<sst xmlns="http://schemas.openxmlformats.org/spreadsheetml/2006/main" count="62275" uniqueCount="4288">
  <si>
    <t>VF4855.1</t>
  </si>
  <si>
    <t>VF4857.1</t>
  </si>
  <si>
    <t>VF4861.1</t>
  </si>
  <si>
    <t>VF4865.1</t>
  </si>
  <si>
    <t>VF4866.1</t>
  </si>
  <si>
    <t>US Pwr Phy Firm  SOCO Peak               Oct-Dec02       USD/MWh</t>
  </si>
  <si>
    <t>US Gas Phy       COL Onshore             09-30Jun01      USD/MM</t>
  </si>
  <si>
    <t>VF4883.1</t>
  </si>
  <si>
    <t>VF4886.1</t>
  </si>
  <si>
    <t>VF4892.1</t>
  </si>
  <si>
    <t>US Pwr Phy Firm  Entergy Peak            May02           USD/MWh</t>
  </si>
  <si>
    <t>VF4894.1</t>
  </si>
  <si>
    <t>VF4898.1</t>
  </si>
  <si>
    <t>VF4899.1</t>
  </si>
  <si>
    <t>US Gas Daily     ANR LA                  09-30Jun01      USD/MM</t>
  </si>
  <si>
    <t>VF4901.1</t>
  </si>
  <si>
    <t>VF4902.1</t>
  </si>
  <si>
    <t>VF4903.1</t>
  </si>
  <si>
    <t>VF4904.1</t>
  </si>
  <si>
    <t>US Pwr Phy Firm  PJM-W OffPk             11Jun01         USD/MWh</t>
  </si>
  <si>
    <t>VF4907.1</t>
  </si>
  <si>
    <t>VF4908.1</t>
  </si>
  <si>
    <t>VF4912.1</t>
  </si>
  <si>
    <t>VF4911.1</t>
  </si>
  <si>
    <t>VF4913.1</t>
  </si>
  <si>
    <t>VF4920.1</t>
  </si>
  <si>
    <t>VF4923.1</t>
  </si>
  <si>
    <t>VF4925.1</t>
  </si>
  <si>
    <t>US Gas Daily     NNG Demarc              09-30Jun01      USD/MM</t>
  </si>
  <si>
    <t>VF4929.1</t>
  </si>
  <si>
    <t>VF4930.1</t>
  </si>
  <si>
    <t>VF4932.1</t>
  </si>
  <si>
    <t>VF4935.1</t>
  </si>
  <si>
    <t>US Gas Daily     PEPL                    09-30Jun01      USD/MM</t>
  </si>
  <si>
    <t>VF4934.1</t>
  </si>
  <si>
    <t>VF4937.1</t>
  </si>
  <si>
    <t>VF4940.1</t>
  </si>
  <si>
    <t>Tenaska Gas Storage, LLC</t>
  </si>
  <si>
    <t>US Gas Phy Index IF TN/LA 500Leg         Jul01           USD/MM</t>
  </si>
  <si>
    <t>JDGTGS01</t>
  </si>
  <si>
    <t>VF4942.1 / 838707</t>
  </si>
  <si>
    <t>VF4948.1</t>
  </si>
  <si>
    <t>VF4949.1</t>
  </si>
  <si>
    <t>VF4952.1</t>
  </si>
  <si>
    <t>VF4958.1</t>
  </si>
  <si>
    <t>VF4956.1</t>
  </si>
  <si>
    <t>US Gas Daily     TGT Z-SL                09-30Jun01      USD/MM</t>
  </si>
  <si>
    <t>VF4959.1</t>
  </si>
  <si>
    <t>US Gas Phy       TranscoZ6NNY            09-30Jun01      USD/MM</t>
  </si>
  <si>
    <t>VF4962.1</t>
  </si>
  <si>
    <t>VF4963.1</t>
  </si>
  <si>
    <t>VF4966.1</t>
  </si>
  <si>
    <t>US Pwr Phy Firm  TVA Peak                Jul01           USD/MWh</t>
  </si>
  <si>
    <t>VF4969.1</t>
  </si>
  <si>
    <t>VF4971.1 / 838724</t>
  </si>
  <si>
    <t>VF4972.1</t>
  </si>
  <si>
    <t>VF4974.1</t>
  </si>
  <si>
    <t>VF4975.1</t>
  </si>
  <si>
    <t>VF4976.1</t>
  </si>
  <si>
    <t>US Gas Daily     NGPL LA                 09-30Jun01      USD/MM</t>
  </si>
  <si>
    <t>VF4977.1</t>
  </si>
  <si>
    <t>VF4981.1</t>
  </si>
  <si>
    <t>VF4979.1</t>
  </si>
  <si>
    <t>VF4984.1</t>
  </si>
  <si>
    <t>VF4983.1</t>
  </si>
  <si>
    <t>VF4993.1</t>
  </si>
  <si>
    <t>US Gas Basis     ANR OK                  Jul01           USD/MM</t>
  </si>
  <si>
    <t>VF5000.1</t>
  </si>
  <si>
    <t>VF5003.1</t>
  </si>
  <si>
    <t>Valero Marketing and Supply Company</t>
  </si>
  <si>
    <t>US HeatOil2 Swap TAS/NX2                 Jul01           c/Gl-b</t>
  </si>
  <si>
    <t>SAL90520</t>
  </si>
  <si>
    <t>VF5005.1</t>
  </si>
  <si>
    <t>VF5009.1</t>
  </si>
  <si>
    <t>VF5011.1</t>
  </si>
  <si>
    <t>VF5014.1</t>
  </si>
  <si>
    <t>VF5015.1</t>
  </si>
  <si>
    <t>VF5016.1</t>
  </si>
  <si>
    <t>US Gas Basis     ANR LA                  Nov01-Mar02     USD/MM</t>
  </si>
  <si>
    <t>VF5021.1</t>
  </si>
  <si>
    <t>US Gas Daily     TENN Z-0                09-30Jun01      USD/MM</t>
  </si>
  <si>
    <t>VF5022.1</t>
  </si>
  <si>
    <t>VF5025.1</t>
  </si>
  <si>
    <t>VF5030.1</t>
  </si>
  <si>
    <t>VF5032.1</t>
  </si>
  <si>
    <t>Midstream Energy Marketing, Inc.</t>
  </si>
  <si>
    <t>ADM98278</t>
  </si>
  <si>
    <t>VF5044.1</t>
  </si>
  <si>
    <t>VF5045.1</t>
  </si>
  <si>
    <t>US Gas Daily     Chicago                 09-30Jun01      USD/MM</t>
  </si>
  <si>
    <t>VF5047.1</t>
  </si>
  <si>
    <t>VF5049.1</t>
  </si>
  <si>
    <t>VF5053.1</t>
  </si>
  <si>
    <t>VF5059.1</t>
  </si>
  <si>
    <t>VF5063.1</t>
  </si>
  <si>
    <t>VF5065.1</t>
  </si>
  <si>
    <t>VF5068.1</t>
  </si>
  <si>
    <t>VF5072.1</t>
  </si>
  <si>
    <t>VF5074.1</t>
  </si>
  <si>
    <t>VF5078.1</t>
  </si>
  <si>
    <t>VF5085.1</t>
  </si>
  <si>
    <t>VF5087.1</t>
  </si>
  <si>
    <t>VF5090.1</t>
  </si>
  <si>
    <t>VF5091.1</t>
  </si>
  <si>
    <t>VF5093.1</t>
  </si>
  <si>
    <t>VF5099.1</t>
  </si>
  <si>
    <t>VF5101.1</t>
  </si>
  <si>
    <t>VF5103.1</t>
  </si>
  <si>
    <t>VF5104.1</t>
  </si>
  <si>
    <t>VF5112.1</t>
  </si>
  <si>
    <t>VF5114.1</t>
  </si>
  <si>
    <t>VF5133.1</t>
  </si>
  <si>
    <t>VF5134.1</t>
  </si>
  <si>
    <t>US Pwr Phy Firm  PJM-W Peak              Jul-Aug03       USD/MWh</t>
  </si>
  <si>
    <t>artleyjim</t>
  </si>
  <si>
    <t>VF5137.1</t>
  </si>
  <si>
    <t>VF5162.1</t>
  </si>
  <si>
    <t>VF5163.1</t>
  </si>
  <si>
    <t>VF5167.1</t>
  </si>
  <si>
    <t>US Pwr Fin Swap  PJM W IntC HE17-23 EPT  07Jun01         USD/MWh</t>
  </si>
  <si>
    <t>VF5243.1</t>
  </si>
  <si>
    <t>VF5244.1</t>
  </si>
  <si>
    <t>VF5253.1</t>
  </si>
  <si>
    <t>borislibma</t>
  </si>
  <si>
    <t>US Gas Phy Index TENN Dracut NL1         Jul01           USD/MM</t>
  </si>
  <si>
    <t>ENA-IM ME NEW ENGLAND</t>
  </si>
  <si>
    <t>VF5270.1 / 838752</t>
  </si>
  <si>
    <t>US Gas Phy       TENN Dracut             Jul01           USD/MM</t>
  </si>
  <si>
    <t>VF5269.1 / 838753</t>
  </si>
  <si>
    <t>VF5272.1</t>
  </si>
  <si>
    <t>VF5274.1</t>
  </si>
  <si>
    <t>VF5291.1</t>
  </si>
  <si>
    <t>VF5300.1</t>
  </si>
  <si>
    <t>US Gas Phy       FGT Z2                  09-30Jun01      USD/MM</t>
  </si>
  <si>
    <t>VF5311.1</t>
  </si>
  <si>
    <t>VF5355.1</t>
  </si>
  <si>
    <t>US Gas Daily     Consumers Pwr           09-30Jun01      USD/MM</t>
  </si>
  <si>
    <t>VF5369.1</t>
  </si>
  <si>
    <t>US Gas Daily     COL Onshore             09-30Jun01      USD/MM</t>
  </si>
  <si>
    <t>RICHEASON</t>
  </si>
  <si>
    <t>VF5372.1</t>
  </si>
  <si>
    <t>VF5373.1</t>
  </si>
  <si>
    <t>VF5377.1 / 838787</t>
  </si>
  <si>
    <t>VF5381.1</t>
  </si>
  <si>
    <t>VF5382.1 / 838792</t>
  </si>
  <si>
    <t>VF5386.1</t>
  </si>
  <si>
    <t>HEBELNATE</t>
  </si>
  <si>
    <t>VF5389.1</t>
  </si>
  <si>
    <t>VF5391.1</t>
  </si>
  <si>
    <t>US Pwr Phy CAISO SP15 Peak               11Jun01         USD/MWh</t>
  </si>
  <si>
    <t>Minnesota Power, Inc.</t>
  </si>
  <si>
    <t>US Pwr Phy Firm  COMED Peak              Mar-Apr02       USD/MWh</t>
  </si>
  <si>
    <t>petergar</t>
  </si>
  <si>
    <t>US Pwr Phy Firm  PJM-W Peak              Sep02           USD/MWh</t>
  </si>
  <si>
    <t>US Pwr Phy CAISO NP15 Peak               11Jun01         USD/MWh</t>
  </si>
  <si>
    <t>VF5407.1</t>
  </si>
  <si>
    <t>VF5411.1</t>
  </si>
  <si>
    <t>VF5412.1</t>
  </si>
  <si>
    <t>VF5413.1</t>
  </si>
  <si>
    <t>VF5414.1</t>
  </si>
  <si>
    <t>VF5418.1</t>
  </si>
  <si>
    <t>VF5424.1</t>
  </si>
  <si>
    <t>ccarlton</t>
  </si>
  <si>
    <t>VF5427.1</t>
  </si>
  <si>
    <t>VF5428.1</t>
  </si>
  <si>
    <t>VF5431.1</t>
  </si>
  <si>
    <t>VF5432.1</t>
  </si>
  <si>
    <t>VF5433.1</t>
  </si>
  <si>
    <t>VF5436.1</t>
  </si>
  <si>
    <t>VF5444.1</t>
  </si>
  <si>
    <t>ADM74404</t>
  </si>
  <si>
    <t>US Gas Phy       TCO Pool                09-11Jun01      USD/MM</t>
  </si>
  <si>
    <t>VF5448.1 / 838832</t>
  </si>
  <si>
    <t>VF5450.1</t>
  </si>
  <si>
    <t>VF5455.1</t>
  </si>
  <si>
    <t>VF5472.1</t>
  </si>
  <si>
    <t>gregshea</t>
  </si>
  <si>
    <t>VF5476.1</t>
  </si>
  <si>
    <t>VF5477.1</t>
  </si>
  <si>
    <t>VF5478.1</t>
  </si>
  <si>
    <t>VF5479.1</t>
  </si>
  <si>
    <t>VF5484.1</t>
  </si>
  <si>
    <t>VF5489.1</t>
  </si>
  <si>
    <t>VF5490.1</t>
  </si>
  <si>
    <t>VF5491.1</t>
  </si>
  <si>
    <t>VF5493.1</t>
  </si>
  <si>
    <t>VF5499.1</t>
  </si>
  <si>
    <t>VF5502.1</t>
  </si>
  <si>
    <t>VF5505.1</t>
  </si>
  <si>
    <t>VF5510.1</t>
  </si>
  <si>
    <t>VF5511.1</t>
  </si>
  <si>
    <t>US Gas Phy       TENN 500                09-11Jun01      USD/MM</t>
  </si>
  <si>
    <t>VF5809.1</t>
  </si>
  <si>
    <t>VF5805.1</t>
  </si>
  <si>
    <t>mikeflores</t>
  </si>
  <si>
    <t>VF5807.1</t>
  </si>
  <si>
    <t>jhollman1</t>
  </si>
  <si>
    <t>VF5808.1</t>
  </si>
  <si>
    <t>Vitol Capital Management Ltd.</t>
  </si>
  <si>
    <t>ADM39141</t>
  </si>
  <si>
    <t>VF5803.1</t>
  </si>
  <si>
    <t>VF5800.1</t>
  </si>
  <si>
    <t>VF5798.1</t>
  </si>
  <si>
    <t>VF5802.1</t>
  </si>
  <si>
    <t>VF5797.1</t>
  </si>
  <si>
    <t>VF5796.1</t>
  </si>
  <si>
    <t>VF5792.1</t>
  </si>
  <si>
    <t>VF5795.1</t>
  </si>
  <si>
    <t>VF5791.1</t>
  </si>
  <si>
    <t>VF5786.1</t>
  </si>
  <si>
    <t>VF5788.1</t>
  </si>
  <si>
    <t>VF5787.1</t>
  </si>
  <si>
    <t>VF5785.1</t>
  </si>
  <si>
    <t>VF5781.1</t>
  </si>
  <si>
    <t>VF5779.1</t>
  </si>
  <si>
    <t>VF5776.1</t>
  </si>
  <si>
    <t>VF5774.1</t>
  </si>
  <si>
    <t>VF5773.1</t>
  </si>
  <si>
    <t>VF5772.1</t>
  </si>
  <si>
    <t>VF5768.1</t>
  </si>
  <si>
    <t>pgenegadam</t>
  </si>
  <si>
    <t>VF5745.1</t>
  </si>
  <si>
    <t>VF5744.1</t>
  </si>
  <si>
    <t>ADM24258</t>
  </si>
  <si>
    <t>nordicbp1</t>
  </si>
  <si>
    <t>CH Pwr Phy FF    NAT BASE HV             08Jun01         EUR/MWh</t>
  </si>
  <si>
    <t>nickelman</t>
  </si>
  <si>
    <t>Dynegy Marketing and Trading Sarl</t>
  </si>
  <si>
    <t>Herverob</t>
  </si>
  <si>
    <t>Tanja001</t>
  </si>
  <si>
    <t>baby2001</t>
  </si>
  <si>
    <t>jurgenmay</t>
  </si>
  <si>
    <t>NAMESHT2</t>
  </si>
  <si>
    <t>CH Pwr Phy FF    NAT 00-06 HV            11-15Jun01      EUR/MWh</t>
  </si>
  <si>
    <t>nielsjen2</t>
  </si>
  <si>
    <t>erichnef</t>
  </si>
  <si>
    <t>UK Gas Phy       NBP                     08Jun01         p/th</t>
  </si>
  <si>
    <t>kaibewag</t>
  </si>
  <si>
    <t>Reliant Energy Trading &amp; Marketing B.V.</t>
  </si>
  <si>
    <t>ANDREAS1</t>
  </si>
  <si>
    <t>Energieunion Aktiengesellschaft</t>
  </si>
  <si>
    <t>ADM85031</t>
  </si>
  <si>
    <t>FR Pwr Phy FF    Fr Grd WDPK             Jul01           EUR/MWh</t>
  </si>
  <si>
    <t>NIELDDAVID</t>
  </si>
  <si>
    <t>HELLENEK</t>
  </si>
  <si>
    <t>BEL Gas Phy      ZEE HUB                 09-10Jun01      p/th</t>
  </si>
  <si>
    <t>BRUMSTEVE</t>
  </si>
  <si>
    <t>marco855</t>
  </si>
  <si>
    <t>AZ2244668</t>
  </si>
  <si>
    <t>British Energy Power and Energy Trading Ltd.</t>
  </si>
  <si>
    <t>Stevemoore</t>
  </si>
  <si>
    <t>SCOTCOFF</t>
  </si>
  <si>
    <t>SG Jet-GO Rgrde</t>
  </si>
  <si>
    <t>SG Jet-GO Rgrde  Platts                  Jul-Sep01       USD/bbl</t>
  </si>
  <si>
    <t>larryhopa</t>
  </si>
  <si>
    <t>HWONG</t>
  </si>
  <si>
    <t>Singapore - Kerosene</t>
  </si>
  <si>
    <t>VF2693</t>
  </si>
  <si>
    <t>AUT Pwr Phy FF   AUT WDPK HV             11-15Jun01      EUR/MWh</t>
  </si>
  <si>
    <t>UK Pwr Phy       445 Trans Inc BASE      Sum 03          GBP/MWh</t>
  </si>
  <si>
    <t>robinlong</t>
  </si>
  <si>
    <t>lxk64040</t>
  </si>
  <si>
    <t>UK Pwr Phy       445 Trans Inc WD345     Win 02          GBP/MWh</t>
  </si>
  <si>
    <t>bowris1x</t>
  </si>
  <si>
    <t>stonerman</t>
  </si>
  <si>
    <t>Fortum Gas Ltd.</t>
  </si>
  <si>
    <t>UK Gas Phy       NBP                     09-30Jun01      p/th</t>
  </si>
  <si>
    <t>ahhavvas</t>
  </si>
  <si>
    <t>Cu LME Reg.      Contract                11Jun01         USD/mt-L</t>
  </si>
  <si>
    <t>sammurray</t>
  </si>
  <si>
    <t>EnBW Gesellschaft fur Stromhandel mbH</t>
  </si>
  <si>
    <t>bxbz7372</t>
  </si>
  <si>
    <t>lieccles</t>
  </si>
  <si>
    <t>LEEMDRAGE</t>
  </si>
  <si>
    <t>RICHARDR</t>
  </si>
  <si>
    <t>DARRENL01</t>
  </si>
  <si>
    <t>ALANZIEPE</t>
  </si>
  <si>
    <t>Vitol S.A.</t>
  </si>
  <si>
    <t>patheanen</t>
  </si>
  <si>
    <t>SATNAMBA</t>
  </si>
  <si>
    <t>Stadtwerke Leipzig GmbH</t>
  </si>
  <si>
    <t>schmerler</t>
  </si>
  <si>
    <t>patrickh</t>
  </si>
  <si>
    <t>Mortimer</t>
  </si>
  <si>
    <t>TRD11002</t>
  </si>
  <si>
    <t>JAMESBAIN</t>
  </si>
  <si>
    <t>UK Dtd Brent vs. IPE Frontline</t>
  </si>
  <si>
    <t>DTD Brent vs.    IPE Frontline           Q4 2001         USD/bbl</t>
  </si>
  <si>
    <t>tukechar</t>
  </si>
  <si>
    <t>CGLAAS</t>
  </si>
  <si>
    <t>UK - ECTRIC - Crude Brent</t>
  </si>
  <si>
    <t>VF2644.1</t>
  </si>
  <si>
    <t>Koch Metals Division, A Division of Koch Carbon Inc</t>
  </si>
  <si>
    <t>Aluminum</t>
  </si>
  <si>
    <t>European Alum Phy Index Rdam</t>
  </si>
  <si>
    <t>Eur Al Phy Index Whs Rdm Wst Ing         Jul01           USD/mt-L</t>
  </si>
  <si>
    <t>European Alum 25 mt Lot</t>
  </si>
  <si>
    <t>ADM24578</t>
  </si>
  <si>
    <t>SUPOT</t>
  </si>
  <si>
    <t>phys contract</t>
  </si>
  <si>
    <t>entega trade GmbH</t>
  </si>
  <si>
    <t>GStelter</t>
  </si>
  <si>
    <t>MACDONAJ</t>
  </si>
  <si>
    <t>ADM55834</t>
  </si>
  <si>
    <t>Nordic Pwr Swap  SYS BASE                Year 04         NOK/MWh</t>
  </si>
  <si>
    <t>VF2734.1</t>
  </si>
  <si>
    <t>VF2647.1</t>
  </si>
  <si>
    <t>Billiton Marketing AG</t>
  </si>
  <si>
    <t>Eur Al Phy Index Whs Rdm Wst Ing         Aug01           USD/mt-L</t>
  </si>
  <si>
    <t>ALUM0003</t>
  </si>
  <si>
    <t>Eur Al Phy Index Whs Rdm CIS Ing         Aug01           USD/mt-L</t>
  </si>
  <si>
    <t>VF2656.1</t>
  </si>
  <si>
    <t>VF2658.1</t>
  </si>
  <si>
    <t>VF2731.1</t>
  </si>
  <si>
    <t>VF2661.1</t>
  </si>
  <si>
    <t>VF2663.1</t>
  </si>
  <si>
    <t>VF2664.1</t>
  </si>
  <si>
    <t>VF2672.1</t>
  </si>
  <si>
    <t>EUTrading2</t>
  </si>
  <si>
    <t>US Pwr Fin Swap  PJM W IntC HE09-23 EPT  07Jun01         USD/MWh</t>
  </si>
  <si>
    <t>briankrall</t>
  </si>
  <si>
    <t>US Pwr Phy Firm  NEPOOL Peak             11Jun01         USD/MWh</t>
  </si>
  <si>
    <t>AQUILA1047</t>
  </si>
  <si>
    <t>VF2725.1</t>
  </si>
  <si>
    <t>ROBWALKER</t>
  </si>
  <si>
    <t>VF2724.1</t>
  </si>
  <si>
    <t>VF2699.1</t>
  </si>
  <si>
    <t>grooms12</t>
  </si>
  <si>
    <t>US Pwr Phy Unp B ERCOT Peak              08Jun01         USD/MWh</t>
  </si>
  <si>
    <t>Florida Power Corporation</t>
  </si>
  <si>
    <t>VF2701.1</t>
  </si>
  <si>
    <t>KKETTLER</t>
  </si>
  <si>
    <t>US Pwr Phy Firm  COMED Off-Peak          08Jun01         USD/MWh</t>
  </si>
  <si>
    <t>VF2703.1</t>
  </si>
  <si>
    <t>US Pwr Fin Swap  ISO NY Z-J Peak         18-22Jun01      USD/MWh</t>
  </si>
  <si>
    <t>VF2706.1</t>
  </si>
  <si>
    <t>VF2722.1</t>
  </si>
  <si>
    <t>US Pwr Phy Firm  Cinergy OffPk           08Jun01         USD/MWh</t>
  </si>
  <si>
    <t>VF2707.1</t>
  </si>
  <si>
    <t>VF2708.1</t>
  </si>
  <si>
    <t>VF2721.1</t>
  </si>
  <si>
    <t>VF2710.1</t>
  </si>
  <si>
    <t>jacques200</t>
  </si>
  <si>
    <t>LAROCHEL</t>
  </si>
  <si>
    <t>South Carolina Electric &amp; Gas Company</t>
  </si>
  <si>
    <t>US Pwr Phy Firm  TVA Peak                Jan-Feb02       USD/MWh</t>
  </si>
  <si>
    <t>Investec Bank (UK) Limited</t>
  </si>
  <si>
    <t>CHADWALLS</t>
  </si>
  <si>
    <t>bobsteele</t>
  </si>
  <si>
    <t>US Pwr Phy Firm  SOCO Peak               Sep01           USD/MWh</t>
  </si>
  <si>
    <t>VF2715.1</t>
  </si>
  <si>
    <t>KRBARBER</t>
  </si>
  <si>
    <t>VF2716.1</t>
  </si>
  <si>
    <t>US Pwr Phy Firm  PJM-W Peak              Oct-Dec02       USD/MWh</t>
  </si>
  <si>
    <t>TODJANIA</t>
  </si>
  <si>
    <t>VF2719.1</t>
  </si>
  <si>
    <t>DDEF1234</t>
  </si>
  <si>
    <t>Birch Metals Company</t>
  </si>
  <si>
    <t>ADM42262</t>
  </si>
  <si>
    <t>AGREAVES</t>
  </si>
  <si>
    <t>herbpetr</t>
  </si>
  <si>
    <t>VF2743.1</t>
  </si>
  <si>
    <t>VF2744.1</t>
  </si>
  <si>
    <t>VF2745.1</t>
  </si>
  <si>
    <t>VF2748.1</t>
  </si>
  <si>
    <t>VF2749.1</t>
  </si>
  <si>
    <t>VF2750.1</t>
  </si>
  <si>
    <t>US Pwr Phy Firm  Entergy Peak            Jul01           USD/MWh</t>
  </si>
  <si>
    <t>VF2756.1</t>
  </si>
  <si>
    <t>VF2757.1</t>
  </si>
  <si>
    <t>PowerBCK</t>
  </si>
  <si>
    <t>VF2761.1</t>
  </si>
  <si>
    <t>VF2764.1</t>
  </si>
  <si>
    <t>JAYMUNSIE</t>
  </si>
  <si>
    <t>US Pwr Phy Unp B ERCOT Peak              Jun02           USD/MWh</t>
  </si>
  <si>
    <t>VF2766.1</t>
  </si>
  <si>
    <t>TXU Europe Energy Trading Ltd.</t>
  </si>
  <si>
    <t>Prebon Marshall Yamanding Ltd.</t>
  </si>
  <si>
    <t>dpmoore1</t>
  </si>
  <si>
    <t>US Gas Phy       NGPL NICOR              08Jun01         USD/MM</t>
  </si>
  <si>
    <t>VF2767.1</t>
  </si>
  <si>
    <t>US Pwr Fin Swap  PJM W IntC HE10-23 EPT  07Jun01         USD/MWh</t>
  </si>
  <si>
    <t>VF2770.1</t>
  </si>
  <si>
    <t>US Pwr Phy Firm  Entergy Peak            02-06Jul01      USD/MWh</t>
  </si>
  <si>
    <t>NYSPower</t>
  </si>
  <si>
    <t>VF2771.1</t>
  </si>
  <si>
    <t>VF2772.1</t>
  </si>
  <si>
    <t>VF2773.1</t>
  </si>
  <si>
    <t>MIKEMIKE</t>
  </si>
  <si>
    <t>VF2776.1</t>
  </si>
  <si>
    <t>VF2775.1</t>
  </si>
  <si>
    <t>VF2779.1</t>
  </si>
  <si>
    <t>US Gas Phy       ANR SE Trans            08Jun01         USD/MM</t>
  </si>
  <si>
    <t>US Gas Phy       NNG Demarc              08Jun01         USD/MM</t>
  </si>
  <si>
    <t>US Gas Phy       NGPL LA Pool            08Jun01         USD/MM</t>
  </si>
  <si>
    <t>US Gas Phy       NGPL TxOkGCPool         08Jun01         USD/MM</t>
  </si>
  <si>
    <t>US Gas Phy       PEPL Pool               08Jun01         USD/MM</t>
  </si>
  <si>
    <t>coopertr</t>
  </si>
  <si>
    <t>US Pwr Fin Swap  ISO NY Z-G Peak         11Jun01         USD/MWh</t>
  </si>
  <si>
    <t>US Gas Phy       NGPL Midcont            08Jun01         USD/MM</t>
  </si>
  <si>
    <t>KRISTINKK</t>
  </si>
  <si>
    <t>US Gas Phy       ANR SW Pool             08Jun01         USD/MM</t>
  </si>
  <si>
    <t>US Gas Daily     IF GD/D HSC             Jul01           USD/MM</t>
  </si>
  <si>
    <t>jimgoetz</t>
  </si>
  <si>
    <t>VF2785.1</t>
  </si>
  <si>
    <t>US Gas Daily     IF GD/D HSC             Aug01           USD/MM</t>
  </si>
  <si>
    <t>VF2786.1</t>
  </si>
  <si>
    <t>VF2790.1</t>
  </si>
  <si>
    <t>US Gas Basis     EP SanJuan              Nov01-Mar02     USD/MM</t>
  </si>
  <si>
    <t>VF2793.1</t>
  </si>
  <si>
    <t>Amoco Oil Company</t>
  </si>
  <si>
    <t>ADM45038</t>
  </si>
  <si>
    <t>VF2795.1</t>
  </si>
  <si>
    <t>US Pwr Phy Firm  Entergy Peak            Sep02           USD/MWh</t>
  </si>
  <si>
    <t>DAVIDBLACK</t>
  </si>
  <si>
    <t>CAN Gas Phy      Parkway                 08Jun01         USD/MM</t>
  </si>
  <si>
    <t>VF2797.1</t>
  </si>
  <si>
    <t>VF2800.1</t>
  </si>
  <si>
    <t>VF2801.1</t>
  </si>
  <si>
    <t>US Gas Fin Opt   NYMEX        EC5.0      Aug01           USD/MM-L</t>
  </si>
  <si>
    <t>VF2803.1</t>
  </si>
  <si>
    <t>WEBBORN1</t>
  </si>
  <si>
    <t>VF2805.1</t>
  </si>
  <si>
    <t>frawley1</t>
  </si>
  <si>
    <t>FR Pwr Phy FF    Fr Grd WDPK             Aug01           EUR/MWh</t>
  </si>
  <si>
    <t>US Pwr Phy Firm  PJM-W Peak              11-30Jun01      USD/MWh</t>
  </si>
  <si>
    <t>VF2809.1</t>
  </si>
  <si>
    <t>csanders01</t>
  </si>
  <si>
    <t>US Gas Phy       Trunkline ELA           08Jun01         USD/MM</t>
  </si>
  <si>
    <t>VF2816.1</t>
  </si>
  <si>
    <t>VF2817.1</t>
  </si>
  <si>
    <t>SHENDRI</t>
  </si>
  <si>
    <t>US Gas Basis     NGPL TXOK               Jul-Oct01       USD/MM</t>
  </si>
  <si>
    <t>dfulghum</t>
  </si>
  <si>
    <t>VF2821.1</t>
  </si>
  <si>
    <t>FT-Lonestar</t>
  </si>
  <si>
    <t>VF2825.1</t>
  </si>
  <si>
    <t>VF2828.1</t>
  </si>
  <si>
    <t>VF2830.1</t>
  </si>
  <si>
    <t>VF2833.1</t>
  </si>
  <si>
    <t>VF2835.1</t>
  </si>
  <si>
    <t>US Pwr Phy Firm  TVA OffPk               Sep01           USD/MWh</t>
  </si>
  <si>
    <t>US Gas Phy       Mich Con                08Jun01         USD/MM</t>
  </si>
  <si>
    <t>US Pwr Phy Firm  Mid-C Peak              08-09Jun01      USD/MWh</t>
  </si>
  <si>
    <t>VF2840.1</t>
  </si>
  <si>
    <t>US Gas Phy       TENN Z-0                08-30Jun01      USD/MM</t>
  </si>
  <si>
    <t>VF2847.1</t>
  </si>
  <si>
    <t>VF2846.1</t>
  </si>
  <si>
    <t>US Gas Phy       TGT Z-SL                08Jun01         USD/MM</t>
  </si>
  <si>
    <t>Al LME Reg.      Contract                18Jul01         USD/mt-L</t>
  </si>
  <si>
    <t>Benno456</t>
  </si>
  <si>
    <t>VF2849.1</t>
  </si>
  <si>
    <t>US Pwr Phy Firm  COMED Peak              May02           USD/MWh</t>
  </si>
  <si>
    <t>US Gas Phy       EPNG SoCal Topk         08Jun01         USD/MM</t>
  </si>
  <si>
    <t>JTHOLT</t>
  </si>
  <si>
    <t>Elf Trading SA</t>
  </si>
  <si>
    <t>4matheron</t>
  </si>
  <si>
    <t>US Gas Fin Opt   NYMEX        EP3.8      Jul01           USD/MM-L</t>
  </si>
  <si>
    <t>VF2851.1</t>
  </si>
  <si>
    <t>US Pwr Phy CAISO NP15 OffPk              08-09Jun01      USD/MWh</t>
  </si>
  <si>
    <t>US Pwr Phy Firm  PALVE OffPk             08-09Jun01      USD/MWh</t>
  </si>
  <si>
    <t>US Pwr Phy CAISO NP15 Peak               08-09Jun01      USD/MWh</t>
  </si>
  <si>
    <t>EUTrading5</t>
  </si>
  <si>
    <t>US Gas Phy       Trunkline WLA           08Jun01         USD/MM</t>
  </si>
  <si>
    <t>US Gas Phy       Consumers Pwr           08Jun01         USD/MM</t>
  </si>
  <si>
    <t>US Gas Phy       PGT Malin               08Jun01         USD/MM</t>
  </si>
  <si>
    <t>bungeywj</t>
  </si>
  <si>
    <t>VF2853.1</t>
  </si>
  <si>
    <t>US Gas Phy       PG&amp;E CtyGte             08Jun01         USD/MM</t>
  </si>
  <si>
    <t>US Gas Phy       PG&amp;E Topock             08Jun01         USD/MM</t>
  </si>
  <si>
    <t>US Pwr Phy Firm  Mid-C OffPk             08-09Jun01      USD/MWh</t>
  </si>
  <si>
    <t>US Pwr Phy CAISO NP15 Peak odd-lot       08-09Jun01      USD/MWh</t>
  </si>
  <si>
    <t>US Gas Phy       EP Blanco Avg           08Jun01         USD/MM</t>
  </si>
  <si>
    <t>US Pwr Phy CAISO SP15 Peak odd-lot       08-09Jun01      USD/MWh</t>
  </si>
  <si>
    <t>sunshine1</t>
  </si>
  <si>
    <t>US Gas Phy       SoCal EHR               08Jun01         USD/MM</t>
  </si>
  <si>
    <t>US Gas Phy       EPNG Keystone           08Jun01         USD/MM</t>
  </si>
  <si>
    <t>VF2862.1</t>
  </si>
  <si>
    <t>DTD Brent vs.    IPE Frontline           Q3 2001         USD/bbl</t>
  </si>
  <si>
    <t>VF2863.1</t>
  </si>
  <si>
    <t>BARRON01</t>
  </si>
  <si>
    <t>FERMIS</t>
  </si>
  <si>
    <t>FT - North West</t>
  </si>
  <si>
    <t>VF2865.1</t>
  </si>
  <si>
    <t>VF2866.1</t>
  </si>
  <si>
    <t>MDDEANE1</t>
  </si>
  <si>
    <t>US Pwr Phy CAISO SP15 Peak               08-09Jun01      USD/MWh</t>
  </si>
  <si>
    <t>US Gas Phy       Opal                    08Jun01         USD/MM</t>
  </si>
  <si>
    <t>VF2870.1</t>
  </si>
  <si>
    <t>bradkibbe</t>
  </si>
  <si>
    <t>VF2874.1</t>
  </si>
  <si>
    <t>US Gas Phy       NGPL STX                08Jun01         USD/MM</t>
  </si>
  <si>
    <t>Northern California Power Agency</t>
  </si>
  <si>
    <t>ADM30236</t>
  </si>
  <si>
    <t>US Pwr Phy Firm  COB N/S Peak            08-09Jun01      USD/MWh</t>
  </si>
  <si>
    <t>US Gas Basis     NNG Ventura             Jul-Oct01       USD/MM</t>
  </si>
  <si>
    <t>VF2879.1</t>
  </si>
  <si>
    <t>US Gas Phy       Cheyenne Hub            08Jun01         USD/MM</t>
  </si>
  <si>
    <t>STMURPHY</t>
  </si>
  <si>
    <t>US Gas Phy       CIG Mainline            08Jun01         USD/MM</t>
  </si>
  <si>
    <t>US Gas Phy       Harper                  08Jun01         USD/MM</t>
  </si>
  <si>
    <t>VF2882.1</t>
  </si>
  <si>
    <t>US Gas Basis     NWPL RkyMtn             Sep01           USD/MM</t>
  </si>
  <si>
    <t>VF2880.1</t>
  </si>
  <si>
    <t>VF2883.1</t>
  </si>
  <si>
    <t>US Gas Phy       Waha                    08Jun01         USD/MM</t>
  </si>
  <si>
    <t>VF2884.1</t>
  </si>
  <si>
    <t>CAN Gas Phy      Dawn                    08Jun01         USD/MM</t>
  </si>
  <si>
    <t>HACKSTER</t>
  </si>
  <si>
    <t>VF2886.1</t>
  </si>
  <si>
    <t>VF2887.1</t>
  </si>
  <si>
    <t>US Gas Phy       APC/ANR WillCo          08Jun01         USD/MM</t>
  </si>
  <si>
    <t>VF2891.1</t>
  </si>
  <si>
    <t>VF2892.1</t>
  </si>
  <si>
    <t>US Pwr Phy CAISO SP15 OffPk              08-09Jun01      USD/MWh</t>
  </si>
  <si>
    <t>US Pwr Phy CAISO NP15 Peak               Oct-Dec01       USD/MWh</t>
  </si>
  <si>
    <t>VF2898.1</t>
  </si>
  <si>
    <t>VF2899.1</t>
  </si>
  <si>
    <t>NUIEBJOP</t>
  </si>
  <si>
    <t>VF2906.1</t>
  </si>
  <si>
    <t>VF2905.1</t>
  </si>
  <si>
    <t>frederico</t>
  </si>
  <si>
    <t>DCURTIS09</t>
  </si>
  <si>
    <t>VF2907.1</t>
  </si>
  <si>
    <t>VF2909.1</t>
  </si>
  <si>
    <t>VF2908.1</t>
  </si>
  <si>
    <t>DWS19640</t>
  </si>
  <si>
    <t>AQUILA1079</t>
  </si>
  <si>
    <t>VF2911.1</t>
  </si>
  <si>
    <t>US Gas Phy       ExxonKaty               08Jun01         USD/MM</t>
  </si>
  <si>
    <t>VF2910.1</t>
  </si>
  <si>
    <t>US Pwr Phy Firm  SOCO Peak               Jan-Feb02       USD/MWh</t>
  </si>
  <si>
    <t>GER Pwr Phy FF   Ger Grd WDPK HV         11Jun01         EUR/MWh</t>
  </si>
  <si>
    <t>GER Pwr Phy FF   Ger Grd BASE HV         11Jun01         EUR/MWh</t>
  </si>
  <si>
    <t>US Pwr Phy CAISO NP15 OffPk odd-lot      08-09Jun01      USD/MWh</t>
  </si>
  <si>
    <t>VF2913.1</t>
  </si>
  <si>
    <t>VF2914.1</t>
  </si>
  <si>
    <t>VF2915.1</t>
  </si>
  <si>
    <t>GMAGEE01</t>
  </si>
  <si>
    <t>EPRIME30</t>
  </si>
  <si>
    <t>TMVJDG01</t>
  </si>
  <si>
    <t>US Gas Phy       NBPL/Nicor              08Jun01         USD/MM</t>
  </si>
  <si>
    <t>VF2916.1</t>
  </si>
  <si>
    <t>VF2917.1</t>
  </si>
  <si>
    <t>BDAH1234</t>
  </si>
  <si>
    <t>VF2918.1</t>
  </si>
  <si>
    <t>gregoryn</t>
  </si>
  <si>
    <t>VF2919.1</t>
  </si>
  <si>
    <t>VF2920.1</t>
  </si>
  <si>
    <t>ALANHUDSON</t>
  </si>
  <si>
    <t>VF2922.1</t>
  </si>
  <si>
    <t>US Pwr Phy Firm  COB N/S OffPk           08-09Jun01      USD/MWh</t>
  </si>
  <si>
    <t>VF2923.1</t>
  </si>
  <si>
    <t>VF2926.1</t>
  </si>
  <si>
    <t>VF2928.1</t>
  </si>
  <si>
    <t>VF2929.1</t>
  </si>
  <si>
    <t>VF2931.1</t>
  </si>
  <si>
    <t>aepes216</t>
  </si>
  <si>
    <t>VF2932.1</t>
  </si>
  <si>
    <t>US Gas Phy       Chi Peoples             08Jun01         USD/MM</t>
  </si>
  <si>
    <t>US Gas Phy       NGPL TxOkGCPool         08-30Jun01      USD/MM</t>
  </si>
  <si>
    <t>VF2934.1</t>
  </si>
  <si>
    <t>kevinhart</t>
  </si>
  <si>
    <t>stefaniuk</t>
  </si>
  <si>
    <t>US Pwr Phy CAISO SP15 OffPk odd-lot      08-09Jun01      USD/MWh</t>
  </si>
  <si>
    <t>Roba Metals BV</t>
  </si>
  <si>
    <t>ADM83872</t>
  </si>
  <si>
    <t>mkprime1</t>
  </si>
  <si>
    <t>SORKIN04</t>
  </si>
  <si>
    <t>VF2941.1</t>
  </si>
  <si>
    <t>VF2942.1</t>
  </si>
  <si>
    <t>IPE Gasoil Crack Fin Spd</t>
  </si>
  <si>
    <t>Gasoil Crk SPD   IPE                     Jul-Sep01       USD/bl/m</t>
  </si>
  <si>
    <t>pschurman</t>
  </si>
  <si>
    <t xml:space="preserve"> VF4086</t>
  </si>
  <si>
    <t>VF2962.1</t>
  </si>
  <si>
    <t>VF2970.1</t>
  </si>
  <si>
    <t>VF2975.1</t>
  </si>
  <si>
    <t>US Gas Basis     TCO Pool                Aug01           USD/MM</t>
  </si>
  <si>
    <t>VF2977.1</t>
  </si>
  <si>
    <t>US Gas Basis     TCO Pool                Sep01           USD/MM</t>
  </si>
  <si>
    <t>VF2980.1</t>
  </si>
  <si>
    <t>VF2985.1</t>
  </si>
  <si>
    <t>US Gas Basis     TCO Pool                Oct01           USD/MM</t>
  </si>
  <si>
    <t>VF2982.1</t>
  </si>
  <si>
    <t>VF2999.1</t>
  </si>
  <si>
    <t>US Pwr Phy Firm  Mid-C Peak              Apr-Jun02       USD/MWh</t>
  </si>
  <si>
    <t>US Gas Phy       ANR SE Gath             08Jun01         USD/MM</t>
  </si>
  <si>
    <t>frankie1</t>
  </si>
  <si>
    <t>VF3046.1</t>
  </si>
  <si>
    <t>VF3047.1</t>
  </si>
  <si>
    <t>VF3048.1</t>
  </si>
  <si>
    <t>VF3049.1</t>
  </si>
  <si>
    <t>ramcharger</t>
  </si>
  <si>
    <t>US Prop FOB Phy  MB TET                  Jul01           c/Gl-b</t>
  </si>
  <si>
    <t>VF3054.1</t>
  </si>
  <si>
    <t>VF3055.1</t>
  </si>
  <si>
    <t>VF3056.1</t>
  </si>
  <si>
    <t>VF3059.1</t>
  </si>
  <si>
    <t>VF3062.1</t>
  </si>
  <si>
    <t>EPMELPjck</t>
  </si>
  <si>
    <t>VF3064.1</t>
  </si>
  <si>
    <t>US Gas Basis     TETCO M3                Nov01-Mar02     USD/MM</t>
  </si>
  <si>
    <t>VF3065.1</t>
  </si>
  <si>
    <t>VF3070.1</t>
  </si>
  <si>
    <t>VF3071.1</t>
  </si>
  <si>
    <t>VF3073.1</t>
  </si>
  <si>
    <t>VF3074.1</t>
  </si>
  <si>
    <t>VF3075.1</t>
  </si>
  <si>
    <t>VF3076.1</t>
  </si>
  <si>
    <t>SLCJIMMC</t>
  </si>
  <si>
    <t>VF3084.1</t>
  </si>
  <si>
    <t>VF3085.1</t>
  </si>
  <si>
    <t>VF3087.1</t>
  </si>
  <si>
    <t>Kearbyka</t>
  </si>
  <si>
    <t>VF3088.1</t>
  </si>
  <si>
    <t>US Gas Phy       APC/VPC WillCo          08Jun01         USD/MM</t>
  </si>
  <si>
    <t>VF3090.1</t>
  </si>
  <si>
    <t>US Pwr Fin Swap  ISO NE HE11-23 EPT      07Jun01         USD/MWh</t>
  </si>
  <si>
    <t>24hrdesk3</t>
  </si>
  <si>
    <t>VF3092.1</t>
  </si>
  <si>
    <t>VF3097.1</t>
  </si>
  <si>
    <t>IGI Resources, Inc.</t>
  </si>
  <si>
    <t>LORIPIGI</t>
  </si>
  <si>
    <t>VF3099.1</t>
  </si>
  <si>
    <t>VF3102.1</t>
  </si>
  <si>
    <t>VF3105.1</t>
  </si>
  <si>
    <t>jfortune</t>
  </si>
  <si>
    <t>VF3107.1</t>
  </si>
  <si>
    <t>kyleross</t>
  </si>
  <si>
    <t>US Pwr Phy Firm  PALVE OffPk odd-lot     08-09Jun01      USD/MWh</t>
  </si>
  <si>
    <t>US Pwr Fin Swap  PJM W IntC HE11-23 EPT  07Jun01         USD/MWh</t>
  </si>
  <si>
    <t>VF3108.1</t>
  </si>
  <si>
    <t>VF3112.1</t>
  </si>
  <si>
    <t>VF3113.1</t>
  </si>
  <si>
    <t>JPEARSO3</t>
  </si>
  <si>
    <t>VF3115.1</t>
  </si>
  <si>
    <t>VF3116.1</t>
  </si>
  <si>
    <t>VF3119.1</t>
  </si>
  <si>
    <t>VF3120.1</t>
  </si>
  <si>
    <t>diclementi</t>
  </si>
  <si>
    <t>VF3121.1</t>
  </si>
  <si>
    <t>VF3122.1</t>
  </si>
  <si>
    <t>US Pwr Phy Firm  TVA Peak                Jun02           USD/MWh</t>
  </si>
  <si>
    <t>US Gas Phy       Carthage                08Jun01         USD/MM</t>
  </si>
  <si>
    <t>US Gas Phy       NGPL NIPSCO             08Jun01         USD/MM</t>
  </si>
  <si>
    <t>US Gas Phy       Transco St.65           08-30Jun01      USD/MM</t>
  </si>
  <si>
    <t>VF3128.1</t>
  </si>
  <si>
    <t>VF3127.1</t>
  </si>
  <si>
    <t>VF3131.1</t>
  </si>
  <si>
    <t>VF3135.1</t>
  </si>
  <si>
    <t>VF3133.1</t>
  </si>
  <si>
    <t>VF3137.1</t>
  </si>
  <si>
    <t>VF3139.1</t>
  </si>
  <si>
    <t>VF3141.1</t>
  </si>
  <si>
    <t>VF3142.1</t>
  </si>
  <si>
    <t>VF3145.1</t>
  </si>
  <si>
    <t>CAN Gas Phy      NIT                     08-30Jun01      CAD/GJ</t>
  </si>
  <si>
    <t>VF3146.1 / 836138</t>
  </si>
  <si>
    <t>VF3148.1</t>
  </si>
  <si>
    <t>STANHORTON</t>
  </si>
  <si>
    <t>VF3149.1</t>
  </si>
  <si>
    <t>VF3151.1</t>
  </si>
  <si>
    <t>DCF40410</t>
  </si>
  <si>
    <t>VF3153.1</t>
  </si>
  <si>
    <t>US Pwr Phy Firm  PALVE Peak odd-lot      08-09Jun01      USD/MWh</t>
  </si>
  <si>
    <t>VF3155.1</t>
  </si>
  <si>
    <t>VF3158.1</t>
  </si>
  <si>
    <t>VF3159.1</t>
  </si>
  <si>
    <t>VF3163.1</t>
  </si>
  <si>
    <t>MARKGRAM01</t>
  </si>
  <si>
    <t>VF3164.1</t>
  </si>
  <si>
    <t>Vitol S.A. Inc.</t>
  </si>
  <si>
    <t>ADM53337</t>
  </si>
  <si>
    <t>VF3165.1</t>
  </si>
  <si>
    <t>johnpeter1</t>
  </si>
  <si>
    <t>scoerverf</t>
  </si>
  <si>
    <t>VF3167.1</t>
  </si>
  <si>
    <t>VF3169.1</t>
  </si>
  <si>
    <t>VF3168.1</t>
  </si>
  <si>
    <t>CORR1234</t>
  </si>
  <si>
    <t>VF3172.1</t>
  </si>
  <si>
    <t>VF3177.1</t>
  </si>
  <si>
    <t>DMKIBLER</t>
  </si>
  <si>
    <t>VF3176.1</t>
  </si>
  <si>
    <t>VF3179.1</t>
  </si>
  <si>
    <t>VF3181.1</t>
  </si>
  <si>
    <t>VF3180.1</t>
  </si>
  <si>
    <t>CAN Gas Phy      Hntgdn                  08Jun01         USD/MM</t>
  </si>
  <si>
    <t>WCAS1234</t>
  </si>
  <si>
    <t>VF3186.1</t>
  </si>
  <si>
    <t>VF3183.1</t>
  </si>
  <si>
    <t>VF3188.1</t>
  </si>
  <si>
    <t>VF3189.1</t>
  </si>
  <si>
    <t>VF3191.1</t>
  </si>
  <si>
    <t>VF3194.1</t>
  </si>
  <si>
    <t>VF3195.1</t>
  </si>
  <si>
    <t>VF3196.1</t>
  </si>
  <si>
    <t>VF3198.1</t>
  </si>
  <si>
    <t>VF3199.1</t>
  </si>
  <si>
    <t>US Gas Daily     NGPL TXOK East          08-30Jun01      USD/MM</t>
  </si>
  <si>
    <t>VF3200.1</t>
  </si>
  <si>
    <t>stharper</t>
  </si>
  <si>
    <t>VF3203.1</t>
  </si>
  <si>
    <t>VF3204.1</t>
  </si>
  <si>
    <t>VF3205.1</t>
  </si>
  <si>
    <t>CAN Gas Phy      NIT                     08Jun01         CAD/GJ</t>
  </si>
  <si>
    <t>VF3207.1</t>
  </si>
  <si>
    <t>AQUILA1080</t>
  </si>
  <si>
    <t>VF3212.1</t>
  </si>
  <si>
    <t>VF3213.1</t>
  </si>
  <si>
    <t>BRIANKELLY</t>
  </si>
  <si>
    <t>EPMELPgs</t>
  </si>
  <si>
    <t>VF3220.1</t>
  </si>
  <si>
    <t>VF3221.1</t>
  </si>
  <si>
    <t>VF3222.1</t>
  </si>
  <si>
    <t>VF3223.1</t>
  </si>
  <si>
    <t>CAN Pwr Swap     PPoA Peak               09-30Jun01      CAD/MWh</t>
  </si>
  <si>
    <t>wespower</t>
  </si>
  <si>
    <t>VF3230.1</t>
  </si>
  <si>
    <t>VF3231.1</t>
  </si>
  <si>
    <t>VF3235.1</t>
  </si>
  <si>
    <t>VF3233.1</t>
  </si>
  <si>
    <t>VF3240.1</t>
  </si>
  <si>
    <t>CAN Gas Phy      Niagara, TCPL           08Jun01         USD/MM</t>
  </si>
  <si>
    <t>VF3241.1</t>
  </si>
  <si>
    <t>US Pwr Phy Firm  Mid-C Peak              Jan-Mar02       USD/MWh</t>
  </si>
  <si>
    <t>pplhourly2</t>
  </si>
  <si>
    <t>VF3242.1</t>
  </si>
  <si>
    <t>US Gas Basis     CIG Rky Mtn             Jul01           USD/MM</t>
  </si>
  <si>
    <t>Nelsonki</t>
  </si>
  <si>
    <t>VF3243.1</t>
  </si>
  <si>
    <t>VF3245.1</t>
  </si>
  <si>
    <t>VF3247.1</t>
  </si>
  <si>
    <t>VF3248.1</t>
  </si>
  <si>
    <t>VF3249.1</t>
  </si>
  <si>
    <t>US Gas Swap      Nymex                   Jul01           USD/MM-L</t>
  </si>
  <si>
    <t>VF3250.1</t>
  </si>
  <si>
    <t>VF3251.1</t>
  </si>
  <si>
    <t>VF3252.1</t>
  </si>
  <si>
    <t>VF3254.1</t>
  </si>
  <si>
    <t>VF3255.1</t>
  </si>
  <si>
    <t>VF3257.1</t>
  </si>
  <si>
    <t>VF3262.1</t>
  </si>
  <si>
    <t>US Pwr Phy CAISO NP15 Peak               Jul-Sep02       USD/MWh</t>
  </si>
  <si>
    <t>TODREHER</t>
  </si>
  <si>
    <t>boulanbr</t>
  </si>
  <si>
    <t>VF3265.1</t>
  </si>
  <si>
    <t>VF3266.1</t>
  </si>
  <si>
    <t>VF4067.1</t>
  </si>
  <si>
    <t>US Gas Basis     EP Permian              Oct01           USD/MM</t>
  </si>
  <si>
    <t>VF3267.1</t>
  </si>
  <si>
    <t>VF3268.1</t>
  </si>
  <si>
    <t>VF3269.1</t>
  </si>
  <si>
    <t>VF3271.1</t>
  </si>
  <si>
    <t>VF3274.1</t>
  </si>
  <si>
    <t>VF3275.1</t>
  </si>
  <si>
    <t>VF3276.1</t>
  </si>
  <si>
    <t>VF3277.1</t>
  </si>
  <si>
    <t>VF3279.1</t>
  </si>
  <si>
    <t>Parkerjam</t>
  </si>
  <si>
    <t>VF3281.1</t>
  </si>
  <si>
    <t>COLUMBUS00</t>
  </si>
  <si>
    <t>KAPLANFRED</t>
  </si>
  <si>
    <t>VF3284.1</t>
  </si>
  <si>
    <t>US Gas Basis     EP Permian              Nov01-Mar02     USD/MM</t>
  </si>
  <si>
    <t>VF3286.1</t>
  </si>
  <si>
    <t>VF3287.1</t>
  </si>
  <si>
    <t>VF3292.1</t>
  </si>
  <si>
    <t>US Pwr Phy Firm  COB N/S Peak            Jan-Mar02       USD/MWh</t>
  </si>
  <si>
    <t>VF3297.1</t>
  </si>
  <si>
    <t>VF3301.1</t>
  </si>
  <si>
    <t>anilshah</t>
  </si>
  <si>
    <t>VF3307.1</t>
  </si>
  <si>
    <t>VF3308.1</t>
  </si>
  <si>
    <t>VF3309.1</t>
  </si>
  <si>
    <t>CAN Gas Phy      Station 2               08Jun01         CAD/GJ</t>
  </si>
  <si>
    <t>VF3312.1</t>
  </si>
  <si>
    <t>VF3313.1</t>
  </si>
  <si>
    <t>VF3314.1</t>
  </si>
  <si>
    <t>VF3316.1</t>
  </si>
  <si>
    <t>SUNSHINE</t>
  </si>
  <si>
    <t>VF3320.1</t>
  </si>
  <si>
    <t>VF3321.1</t>
  </si>
  <si>
    <t>VF3322.1</t>
  </si>
  <si>
    <t>VF3323.1</t>
  </si>
  <si>
    <t>ADM84845</t>
  </si>
  <si>
    <t>toerner01</t>
  </si>
  <si>
    <t>VF3327.1</t>
  </si>
  <si>
    <t>VF3328.1</t>
  </si>
  <si>
    <t>US Pwr Phy Firm  PALVE Peak              Oct-Dec01       USD/MWh</t>
  </si>
  <si>
    <t>US Gas Phy       TGT Z-SL                08-30Jun01      USD/MM</t>
  </si>
  <si>
    <t>US Gas Basis     Dom APP                 Oct01           USD/MM</t>
  </si>
  <si>
    <t>txuetcck</t>
  </si>
  <si>
    <t>VF3336.1</t>
  </si>
  <si>
    <t>US Gas Phy Index GD/D TCO Pool           08Jun01         USD/MM</t>
  </si>
  <si>
    <t>BARRETT6</t>
  </si>
  <si>
    <t>VF3344.1</t>
  </si>
  <si>
    <t>BEL Gas Phy      ZEE HUB                 Apr-Sep03       p/th</t>
  </si>
  <si>
    <t>CAN Gas Phy      Sumas                   08Jun01         USD/MM</t>
  </si>
  <si>
    <t>VF3345.1</t>
  </si>
  <si>
    <t>JONEYSSEN</t>
  </si>
  <si>
    <t>BEL Gas Phy      ZEE HUB                 Apr-Sep02       p/th</t>
  </si>
  <si>
    <t>CAN Gas Phy      Iroquois, TCPL          08Jun01         USD/MM</t>
  </si>
  <si>
    <t>VF3348.1</t>
  </si>
  <si>
    <t>VF3351.1</t>
  </si>
  <si>
    <t>ADM49879</t>
  </si>
  <si>
    <t>Scana Energy Marketing, Inc.</t>
  </si>
  <si>
    <t>SEMIMICHOF</t>
  </si>
  <si>
    <t>VF3357.1</t>
  </si>
  <si>
    <t>VF3360.1</t>
  </si>
  <si>
    <t>West-SW</t>
  </si>
  <si>
    <t>VF3363.1</t>
  </si>
  <si>
    <t>Gulf South Pipeline Company, LP</t>
  </si>
  <si>
    <t>ADM71572</t>
  </si>
  <si>
    <t>VF3367.1</t>
  </si>
  <si>
    <t>VF3366.1</t>
  </si>
  <si>
    <t>SHIREMAN</t>
  </si>
  <si>
    <t>VF3370.1</t>
  </si>
  <si>
    <t>pces5020</t>
  </si>
  <si>
    <t>gturrent1</t>
  </si>
  <si>
    <t>VF3375.1</t>
  </si>
  <si>
    <t>VF3379.1</t>
  </si>
  <si>
    <t>VF3382.1</t>
  </si>
  <si>
    <t>VF3380.1</t>
  </si>
  <si>
    <t>VF3381.1</t>
  </si>
  <si>
    <t>VF3385.1</t>
  </si>
  <si>
    <t>VF3383.1</t>
  </si>
  <si>
    <t>US Gas Basis     NNG Demarc              Jul01           USD/MM</t>
  </si>
  <si>
    <t>VF3384.1</t>
  </si>
  <si>
    <t>VF3386.1</t>
  </si>
  <si>
    <t>VF3388.1</t>
  </si>
  <si>
    <t>dvjohnson1</t>
  </si>
  <si>
    <t>VF3389.1</t>
  </si>
  <si>
    <t>VF3390.1</t>
  </si>
  <si>
    <t>VF3391.1</t>
  </si>
  <si>
    <t>VF3392.1</t>
  </si>
  <si>
    <t>US Gas Basis     GD/M Mich Con           Apr-Oct02       USD/MM</t>
  </si>
  <si>
    <t>VF3394.1</t>
  </si>
  <si>
    <t>VF3397.1</t>
  </si>
  <si>
    <t>VF3398.1</t>
  </si>
  <si>
    <t>brtrader03</t>
  </si>
  <si>
    <t>VF3401.1</t>
  </si>
  <si>
    <t>VF3402.1</t>
  </si>
  <si>
    <t>VF3405.1</t>
  </si>
  <si>
    <t>VF3407.1</t>
  </si>
  <si>
    <t>VF3409.1</t>
  </si>
  <si>
    <t>VF3410.1</t>
  </si>
  <si>
    <t>VF3411.1</t>
  </si>
  <si>
    <t>VF3413.1</t>
  </si>
  <si>
    <t>VF3414.1</t>
  </si>
  <si>
    <t>VF3415.1</t>
  </si>
  <si>
    <t>VF3416.1</t>
  </si>
  <si>
    <t>lhiggins1</t>
  </si>
  <si>
    <t>US Gas Phy       WIC                     08Jun01         USD/MM</t>
  </si>
  <si>
    <t>VF3417.1</t>
  </si>
  <si>
    <t>VF3419.1</t>
  </si>
  <si>
    <t>VF3420.1</t>
  </si>
  <si>
    <t>VF3421.1</t>
  </si>
  <si>
    <t>VF3422.1</t>
  </si>
  <si>
    <t>adamlewis</t>
  </si>
  <si>
    <t>VF3425.1</t>
  </si>
  <si>
    <t>VF3426.1</t>
  </si>
  <si>
    <t>US Gas Basis     NGPL TXOK               Nov01-Mar02     USD/MM</t>
  </si>
  <si>
    <t>CHRISWRONK</t>
  </si>
  <si>
    <t>VF3430.1</t>
  </si>
  <si>
    <t>VF3431.1</t>
  </si>
  <si>
    <t>VF3433.1</t>
  </si>
  <si>
    <t>UK Gas Phy       NBP                     Jan-Mar04       p/th</t>
  </si>
  <si>
    <t>fatbelly</t>
  </si>
  <si>
    <t>builderbob</t>
  </si>
  <si>
    <t>VF3434.1</t>
  </si>
  <si>
    <t>VF3436.1</t>
  </si>
  <si>
    <t>VF3443.1</t>
  </si>
  <si>
    <t>VF3444.1</t>
  </si>
  <si>
    <t>VF3450.1</t>
  </si>
  <si>
    <t>Summit Natural Gas, LLP</t>
  </si>
  <si>
    <t>ADM05645</t>
  </si>
  <si>
    <t>VF3453.1</t>
  </si>
  <si>
    <t>VF3458.1</t>
  </si>
  <si>
    <t>VF3469.1</t>
  </si>
  <si>
    <t>VF3467.1</t>
  </si>
  <si>
    <t>VF3468.1</t>
  </si>
  <si>
    <t>US Gas Basis     NGI Chicago             Jul-Oct01       USD/MM</t>
  </si>
  <si>
    <t>VF3472.1</t>
  </si>
  <si>
    <t>VF3475.1</t>
  </si>
  <si>
    <t>VF3474.1</t>
  </si>
  <si>
    <t>VF3480.1</t>
  </si>
  <si>
    <t>fbalanch</t>
  </si>
  <si>
    <t>VF3482.1</t>
  </si>
  <si>
    <t>VF3483.1</t>
  </si>
  <si>
    <t>VF3484.1</t>
  </si>
  <si>
    <t>VF3487.1</t>
  </si>
  <si>
    <t>VF3488.1</t>
  </si>
  <si>
    <t>CAN Pwr Swap     PPoA Flat               08Jun01         CAD/MWh</t>
  </si>
  <si>
    <t>VF3489.1</t>
  </si>
  <si>
    <t>ADM29318</t>
  </si>
  <si>
    <t>WGRDANFOX</t>
  </si>
  <si>
    <t>VF3498.1</t>
  </si>
  <si>
    <t>gregt00001</t>
  </si>
  <si>
    <t>JEFFSENIOR</t>
  </si>
  <si>
    <t>VF3500.1</t>
  </si>
  <si>
    <t>VF3504.1</t>
  </si>
  <si>
    <t>VF3505.1</t>
  </si>
  <si>
    <t>VF3506.1</t>
  </si>
  <si>
    <t>VF3507.1</t>
  </si>
  <si>
    <t>US Gas Basis     NGPL Midcont            Jul-Oct01       USD/MM</t>
  </si>
  <si>
    <t>VF3508.1</t>
  </si>
  <si>
    <t>VF3511.1</t>
  </si>
  <si>
    <t>Torch Energy Marketing Inc.</t>
  </si>
  <si>
    <t>torchrech</t>
  </si>
  <si>
    <t>VF3513.1</t>
  </si>
  <si>
    <t>VF3512.1</t>
  </si>
  <si>
    <t>dandukes</t>
  </si>
  <si>
    <t>CSPRINGER</t>
  </si>
  <si>
    <t>VF3514.1</t>
  </si>
  <si>
    <t>VF3515.1</t>
  </si>
  <si>
    <t>Power Merchants Groupnc.</t>
  </si>
  <si>
    <t>fzerilli</t>
  </si>
  <si>
    <t>VF3519.1</t>
  </si>
  <si>
    <t>VF3518.1</t>
  </si>
  <si>
    <t>VF3523.1</t>
  </si>
  <si>
    <t>VF3524.1</t>
  </si>
  <si>
    <t>VF3526.1</t>
  </si>
  <si>
    <t>VF3529.1</t>
  </si>
  <si>
    <t>VF3530.1</t>
  </si>
  <si>
    <t>VF3532.1</t>
  </si>
  <si>
    <t>VF3531.1</t>
  </si>
  <si>
    <t>VF3534.1</t>
  </si>
  <si>
    <t>US Pwr Phy CAISO SP15 Peak               Oct-Dec01       USD/MWh</t>
  </si>
  <si>
    <t>DOCONNER</t>
  </si>
  <si>
    <t>VF3535.1</t>
  </si>
  <si>
    <t>ADM61910</t>
  </si>
  <si>
    <t>VF3536.1</t>
  </si>
  <si>
    <t>VF3537.1</t>
  </si>
  <si>
    <t>VF3538.1</t>
  </si>
  <si>
    <t>djstuart</t>
  </si>
  <si>
    <t>VF3540.1 / 837548</t>
  </si>
  <si>
    <t>VF3541.1</t>
  </si>
  <si>
    <t>TAYLOR01</t>
  </si>
  <si>
    <t>VF3545.1</t>
  </si>
  <si>
    <t>VF3548.1</t>
  </si>
  <si>
    <t>VF3549.1</t>
  </si>
  <si>
    <t>VF3550.1</t>
  </si>
  <si>
    <t>US Gas Basis     Waha                    Aug01           USD/MM</t>
  </si>
  <si>
    <t>VF3554.1</t>
  </si>
  <si>
    <t>MACGROIN</t>
  </si>
  <si>
    <t>VF3555.1</t>
  </si>
  <si>
    <t>US Pwr Fin Swap  ISO NY Z-G Peak         25-29Jun01      USD/MWh</t>
  </si>
  <si>
    <t>VF3558.1</t>
  </si>
  <si>
    <t>VF3560.1</t>
  </si>
  <si>
    <t>US PLCapNNG Frm  Demarc29-EDubq R+C      08Jun01         USD/MM</t>
  </si>
  <si>
    <t>VF3567.1</t>
  </si>
  <si>
    <t>Brant-Allen Industries, Inc.</t>
  </si>
  <si>
    <t>ClickPaper.com, L.L.Cs, Inc.</t>
  </si>
  <si>
    <t>US Newsprint Phy</t>
  </si>
  <si>
    <t>US Newsprnt Phy  48.8 gm New Eng         Jul01           USD/MT</t>
  </si>
  <si>
    <t>Metric Tons (+/- 5%)</t>
  </si>
  <si>
    <t>CGERARD</t>
  </si>
  <si>
    <t>VF3572.1</t>
  </si>
  <si>
    <t>Equitable Gas Company</t>
  </si>
  <si>
    <t>ADM89359</t>
  </si>
  <si>
    <t>VF3575.1</t>
  </si>
  <si>
    <t>VF3576.1</t>
  </si>
  <si>
    <t>VF3578.1</t>
  </si>
  <si>
    <t>VF3577.1</t>
  </si>
  <si>
    <t>VF3579.1</t>
  </si>
  <si>
    <t>VF3581.1</t>
  </si>
  <si>
    <t>VF3582.1</t>
  </si>
  <si>
    <t>VF3584.1</t>
  </si>
  <si>
    <t>VF3583.1</t>
  </si>
  <si>
    <t>VF3586.1</t>
  </si>
  <si>
    <t>VF3585.1</t>
  </si>
  <si>
    <t>JIMCARTHUR</t>
  </si>
  <si>
    <t>kbennett1</t>
  </si>
  <si>
    <t>VF3595.1</t>
  </si>
  <si>
    <t>VF3597.1</t>
  </si>
  <si>
    <t>VF3598.1</t>
  </si>
  <si>
    <t>VF3599.1</t>
  </si>
  <si>
    <t>VF3600.1</t>
  </si>
  <si>
    <t>VF3604.1</t>
  </si>
  <si>
    <t>VF3606.1</t>
  </si>
  <si>
    <t>VF3607.1</t>
  </si>
  <si>
    <t>VF3610.1</t>
  </si>
  <si>
    <t>alexisd1</t>
  </si>
  <si>
    <t>VF3612.1</t>
  </si>
  <si>
    <t>VF3614.1</t>
  </si>
  <si>
    <t>VF3613.1</t>
  </si>
  <si>
    <t>VF3619.1</t>
  </si>
  <si>
    <t>VF3617.1</t>
  </si>
  <si>
    <t>VF3621.1</t>
  </si>
  <si>
    <t>VF3624.1</t>
  </si>
  <si>
    <t>VF3623.1</t>
  </si>
  <si>
    <t>VF3627.1</t>
  </si>
  <si>
    <t>crudebrew</t>
  </si>
  <si>
    <t>VF3628.1</t>
  </si>
  <si>
    <t>VF3629.1</t>
  </si>
  <si>
    <t>VF3630.1</t>
  </si>
  <si>
    <t>VF3633.1</t>
  </si>
  <si>
    <t>VF3634.1</t>
  </si>
  <si>
    <t>VF3636.1</t>
  </si>
  <si>
    <t>VF3637.1</t>
  </si>
  <si>
    <t>US Pwr Phy Firm  NEPOOL Peak             Jan-Dec03       USD/MWh</t>
  </si>
  <si>
    <t>TIMLOHRENZ</t>
  </si>
  <si>
    <t>VF3638.1</t>
  </si>
  <si>
    <t>VF3639.1</t>
  </si>
  <si>
    <t>VF3640.1</t>
  </si>
  <si>
    <t>VF3641.1</t>
  </si>
  <si>
    <t>VF3642.1</t>
  </si>
  <si>
    <t>VF3645.1</t>
  </si>
  <si>
    <t>kdlee00001</t>
  </si>
  <si>
    <t>VF3647.1</t>
  </si>
  <si>
    <t>VF3648.1</t>
  </si>
  <si>
    <t>VF3649.1</t>
  </si>
  <si>
    <t>VF3650.1</t>
  </si>
  <si>
    <t>VF3653.1</t>
  </si>
  <si>
    <t>VF3652.1</t>
  </si>
  <si>
    <t>VF3656.1</t>
  </si>
  <si>
    <t>VF3658.1</t>
  </si>
  <si>
    <t>VF3662.1</t>
  </si>
  <si>
    <t>VF3664.1</t>
  </si>
  <si>
    <t>VF3667.1</t>
  </si>
  <si>
    <t>VF3666.1</t>
  </si>
  <si>
    <t>VF3668.1</t>
  </si>
  <si>
    <t>US UNL Gasoline  Platts GC               Jul01           c/Gl-b</t>
  </si>
  <si>
    <t>pmjacobs</t>
  </si>
  <si>
    <t>VF3670.1</t>
  </si>
  <si>
    <t>VF3671.1</t>
  </si>
  <si>
    <t>VF3672.1</t>
  </si>
  <si>
    <t>VF3673.1</t>
  </si>
  <si>
    <t>VF3674.1</t>
  </si>
  <si>
    <t>VF3679.1</t>
  </si>
  <si>
    <t>VF3677.1</t>
  </si>
  <si>
    <t>VF3684.1</t>
  </si>
  <si>
    <t>VF3683.1</t>
  </si>
  <si>
    <t>VF3686.1</t>
  </si>
  <si>
    <t>VF3685.1</t>
  </si>
  <si>
    <t>VF3688.1</t>
  </si>
  <si>
    <t>VF3691.1</t>
  </si>
  <si>
    <t>VF3693.1</t>
  </si>
  <si>
    <t>VF3695.1</t>
  </si>
  <si>
    <t>VF3697.1</t>
  </si>
  <si>
    <t>VF3701.1</t>
  </si>
  <si>
    <t>Baytex Energy Ltd.</t>
  </si>
  <si>
    <t>ADM36992</t>
  </si>
  <si>
    <t>VF3702.1</t>
  </si>
  <si>
    <t>VF3705.1</t>
  </si>
  <si>
    <t>VF3711.1</t>
  </si>
  <si>
    <t>VF3714.1</t>
  </si>
  <si>
    <t>VF3715.1</t>
  </si>
  <si>
    <t>VF3716.1</t>
  </si>
  <si>
    <t>CAN Gas PhyIndex GD/D Station 2          Jul01           CAD/GJ</t>
  </si>
  <si>
    <t>DYNLIQUIDS</t>
  </si>
  <si>
    <t>US Residual Fuel Oil 3% Fin Swap</t>
  </si>
  <si>
    <t>US ResidOil Swap Platts No 6 GC 3%       Jul-Sep01       USD/bl/m</t>
  </si>
  <si>
    <t>RESID-FIN-3%63G</t>
  </si>
  <si>
    <t>VF3718.1</t>
  </si>
  <si>
    <t>VF3719.1</t>
  </si>
  <si>
    <t>VF3720.1</t>
  </si>
  <si>
    <t>sboyle007</t>
  </si>
  <si>
    <t>VF3728.1</t>
  </si>
  <si>
    <t>VF3729.1 / 838010</t>
  </si>
  <si>
    <t>US Gas Daily FIN OPT (Floating Strike)</t>
  </si>
  <si>
    <t>US Gas Daily Opt GD/D Chi - NGI Chi EC   Nov01-Mar02     USD/MM</t>
  </si>
  <si>
    <t>LMAY2</t>
  </si>
  <si>
    <t>OPTIONS-GDOPT</t>
  </si>
  <si>
    <t>VF3730.1</t>
  </si>
  <si>
    <t>VF3731.1</t>
  </si>
  <si>
    <t>VF3732.1</t>
  </si>
  <si>
    <t>BEL Gas Phy      ZEE IZT ENT             09-10Jun01      p/th</t>
  </si>
  <si>
    <t>bartrie1</t>
  </si>
  <si>
    <t>VF3734.1</t>
  </si>
  <si>
    <t>VF3735.1</t>
  </si>
  <si>
    <t>VF3737.1</t>
  </si>
  <si>
    <t>VF3738.1</t>
  </si>
  <si>
    <t>PANDIT12</t>
  </si>
  <si>
    <t>VF3740.1</t>
  </si>
  <si>
    <t>VF3742.1</t>
  </si>
  <si>
    <t>VF3746.1</t>
  </si>
  <si>
    <t>VF3749.1</t>
  </si>
  <si>
    <t>VF3751.1</t>
  </si>
  <si>
    <t>VF3753.1</t>
  </si>
  <si>
    <t>VF3752.1</t>
  </si>
  <si>
    <t>VF3755.1</t>
  </si>
  <si>
    <t>VF3757.1</t>
  </si>
  <si>
    <t>VF3758.1</t>
  </si>
  <si>
    <t>VF3763.1</t>
  </si>
  <si>
    <t>VF3764.1</t>
  </si>
  <si>
    <t>VF3766.1</t>
  </si>
  <si>
    <t>US Gas Basis     CIG Rky Mtn             Aug01           USD/MM</t>
  </si>
  <si>
    <t>VF3768.1</t>
  </si>
  <si>
    <t>VF3771.1</t>
  </si>
  <si>
    <t>US Gas Basis     CIG Rky Mtn             Sep01           USD/MM</t>
  </si>
  <si>
    <t>VF3770.1</t>
  </si>
  <si>
    <t>US Gas Phy       TranscoZ6NNY            Jul01           USD/MM</t>
  </si>
  <si>
    <t>VF3775.1 / 838104</t>
  </si>
  <si>
    <t>VF3777.1</t>
  </si>
  <si>
    <t>VF3779.1</t>
  </si>
  <si>
    <t>Al LME Reg.      Contract                11Jun01         USD/mt-L</t>
  </si>
  <si>
    <t>tknittig</t>
  </si>
  <si>
    <t>VF3782.1</t>
  </si>
  <si>
    <t>KBENJAMIN1</t>
  </si>
  <si>
    <t>VF3787.1</t>
  </si>
  <si>
    <t>US UNL Gasoline  Platts GC               Aug01           c/Gl-b</t>
  </si>
  <si>
    <t>VF3791.1</t>
  </si>
  <si>
    <t>CAN Gas Straddle Option</t>
  </si>
  <si>
    <t>CAN NG Stdle Opt NIT Monthly ES5         Aug01           CAD/GJ</t>
  </si>
  <si>
    <t>LDRAPER</t>
  </si>
  <si>
    <t>FT-CAND-EGSC-OP</t>
  </si>
  <si>
    <t>VF3790.1</t>
  </si>
  <si>
    <t>VF3793.1</t>
  </si>
  <si>
    <t>dbecker1</t>
  </si>
  <si>
    <t>VF3795.1</t>
  </si>
  <si>
    <t>VF3796.1</t>
  </si>
  <si>
    <t>VF3799.1</t>
  </si>
  <si>
    <t>RUPERTOM</t>
  </si>
  <si>
    <t>VF3802.1</t>
  </si>
  <si>
    <t>VF3804.1</t>
  </si>
  <si>
    <t>RICHPUGH</t>
  </si>
  <si>
    <t>Triorient Trading Inc.</t>
  </si>
  <si>
    <t>Steel</t>
  </si>
  <si>
    <t>US Steel Hot Rolled Fin Swap</t>
  </si>
  <si>
    <t>US HR Steel Swap PMAG                    Oct-Dec01       USD/NTm</t>
  </si>
  <si>
    <t>Net Ton/month</t>
  </si>
  <si>
    <t>ADM17384</t>
  </si>
  <si>
    <t>KODONNEL</t>
  </si>
  <si>
    <t>Steel-SHRC</t>
  </si>
  <si>
    <t>VF3806.1</t>
  </si>
  <si>
    <t>US Pwr Phy Firm  PALVE Peak              11-30Jun01      USD/MWh</t>
  </si>
  <si>
    <t>SCOTTGENT</t>
  </si>
  <si>
    <t>VF3810.1</t>
  </si>
  <si>
    <t>VF3812.1</t>
  </si>
  <si>
    <t>VF3815.1</t>
  </si>
  <si>
    <t>VF3817.1</t>
  </si>
  <si>
    <t>VF3819.1</t>
  </si>
  <si>
    <t>VF3821.1</t>
  </si>
  <si>
    <t>US Steel Cold Rolled Fin Swap</t>
  </si>
  <si>
    <t>US CR Steel Swap PMAG                    Oct-Dec01       USD/NTm</t>
  </si>
  <si>
    <t>Steel-SCRC</t>
  </si>
  <si>
    <t>VF3823.1</t>
  </si>
  <si>
    <t>US Pwr Fin Swap  ISO NY Z-G Peak         12-15Jun01      USD/MWh</t>
  </si>
  <si>
    <t>VF3824.1</t>
  </si>
  <si>
    <t>VF3825.1</t>
  </si>
  <si>
    <t>VF3826.1</t>
  </si>
  <si>
    <t>VF3827.1</t>
  </si>
  <si>
    <t>CHRISDDREW</t>
  </si>
  <si>
    <t>VF3828.1</t>
  </si>
  <si>
    <t>VF3830.1</t>
  </si>
  <si>
    <t>VF3832.1</t>
  </si>
  <si>
    <t>VF3836.1</t>
  </si>
  <si>
    <t>VF3837.1</t>
  </si>
  <si>
    <t>TMVMET01</t>
  </si>
  <si>
    <t>VF3838.1</t>
  </si>
  <si>
    <t>VF3862.1</t>
  </si>
  <si>
    <t>VF3869.1</t>
  </si>
  <si>
    <t>CFOR1234</t>
  </si>
  <si>
    <t>US Pwr Phy CAISO NP15 OffPk              Aug01           USD/MWh</t>
  </si>
  <si>
    <t>beckster</t>
  </si>
  <si>
    <t>US Pwr Phy CAISO SP15 OffPk              Aug01           USD/MWh</t>
  </si>
  <si>
    <t>Amerex Natural Gas I,L.P.</t>
  </si>
  <si>
    <t>CDAN1234</t>
  </si>
  <si>
    <t>VF3877.1</t>
  </si>
  <si>
    <t>VF3885.1</t>
  </si>
  <si>
    <t>VF3887.1</t>
  </si>
  <si>
    <t>Vanguard Petroleum Corp.</t>
  </si>
  <si>
    <t>US Normal Butane FOB Phy Fwd</t>
  </si>
  <si>
    <t>US N.Butane FOB  MB Enterprise           Jun01           c/Gl-b</t>
  </si>
  <si>
    <t>ADM20101</t>
  </si>
  <si>
    <t>EGLI-NC4GC</t>
  </si>
  <si>
    <t>VF3888.1</t>
  </si>
  <si>
    <t>VF3890.1</t>
  </si>
  <si>
    <t>VF3893.1</t>
  </si>
  <si>
    <t>VF3895.1</t>
  </si>
  <si>
    <t>BEL Gas Phy      ZEE HUB                 08Jun01         p/th</t>
  </si>
  <si>
    <t>VF3897.1</t>
  </si>
  <si>
    <t>VF3900.1</t>
  </si>
  <si>
    <t>VF3903.1</t>
  </si>
  <si>
    <t>VF3904.1</t>
  </si>
  <si>
    <t>CAN Gas Phy      Dawn                    09-30Jun01      USD/MM</t>
  </si>
  <si>
    <t>VF3906.1</t>
  </si>
  <si>
    <t>VF3908.1</t>
  </si>
  <si>
    <t>VF3909.1</t>
  </si>
  <si>
    <t>VF3910.1</t>
  </si>
  <si>
    <t>VF3912.1</t>
  </si>
  <si>
    <t>VF3915.1</t>
  </si>
  <si>
    <t>VF3918.1</t>
  </si>
  <si>
    <t>VF3917.1</t>
  </si>
  <si>
    <t>VF3919.1</t>
  </si>
  <si>
    <t>VF3921.1</t>
  </si>
  <si>
    <t>Rypac Aluminium Recycling Ltd.</t>
  </si>
  <si>
    <t>ADM93186</t>
  </si>
  <si>
    <t>VF3922.1</t>
  </si>
  <si>
    <t>VF3925.1</t>
  </si>
  <si>
    <t>VF3926.1</t>
  </si>
  <si>
    <t>VF3923.1</t>
  </si>
  <si>
    <t>VF3929.1</t>
  </si>
  <si>
    <t>VF3931.1</t>
  </si>
  <si>
    <t>VF3936.1</t>
  </si>
  <si>
    <t>VF3934.1</t>
  </si>
  <si>
    <t>VF3941.1</t>
  </si>
  <si>
    <t>VF3942.1</t>
  </si>
  <si>
    <t>US Pwr Phy CAISO SP15 Peak               11-30Jun01      USD/MWh</t>
  </si>
  <si>
    <t>VF3946.1</t>
  </si>
  <si>
    <t>VF3953.1</t>
  </si>
  <si>
    <t>VF3957.1</t>
  </si>
  <si>
    <t>VF3959.1</t>
  </si>
  <si>
    <t>US Pwr Phy Firm  Mid-C OffPk             Aug01           USD/MWh</t>
  </si>
  <si>
    <t>VF3965.1</t>
  </si>
  <si>
    <t>VF3982.1</t>
  </si>
  <si>
    <t>VF3985.1</t>
  </si>
  <si>
    <t>VF3986.1</t>
  </si>
  <si>
    <t>VF3988.1</t>
  </si>
  <si>
    <t>VF3989.1</t>
  </si>
  <si>
    <t>VF3991.1</t>
  </si>
  <si>
    <t>VF3992.1</t>
  </si>
  <si>
    <t>rjvandam</t>
  </si>
  <si>
    <t>VF3994.1</t>
  </si>
  <si>
    <t>VF3997.1</t>
  </si>
  <si>
    <t>VF3998.1</t>
  </si>
  <si>
    <t>VF3999.1</t>
  </si>
  <si>
    <t>VF4000.1</t>
  </si>
  <si>
    <t>VF4002.1</t>
  </si>
  <si>
    <t>VF4003.1</t>
  </si>
  <si>
    <t>VF4004.1</t>
  </si>
  <si>
    <t>US Pwr Fin Swap  PJM W IntC Peak         11-15Jun01      USD/MWh</t>
  </si>
  <si>
    <t>raywetzel</t>
  </si>
  <si>
    <t>VF4006.1</t>
  </si>
  <si>
    <t>VF4008.1</t>
  </si>
  <si>
    <t>VF4011.1</t>
  </si>
  <si>
    <t>US Pwr Fin Swap  ISO NY Z-A WE Peak      09-10Jun01      USD/MWh</t>
  </si>
  <si>
    <t>VF4012.1</t>
  </si>
  <si>
    <t>VF4013.1</t>
  </si>
  <si>
    <t>US Pwr Fin Swap  ISO NY Z-A Peak         11Jun01         USD/MWh</t>
  </si>
  <si>
    <t>txuetcma</t>
  </si>
  <si>
    <t>VF4014.1</t>
  </si>
  <si>
    <t>gallagher</t>
  </si>
  <si>
    <t>VF4022.1</t>
  </si>
  <si>
    <t>VF4025.1</t>
  </si>
  <si>
    <t>VF4028.1</t>
  </si>
  <si>
    <t>VF4031.1</t>
  </si>
  <si>
    <t>VF4035.1</t>
  </si>
  <si>
    <t>abrahamsd</t>
  </si>
  <si>
    <t>VF4044.1</t>
  </si>
  <si>
    <t>VF4047.1</t>
  </si>
  <si>
    <t>VF4052.1</t>
  </si>
  <si>
    <t>VF4053.1</t>
  </si>
  <si>
    <t>VF4055.1</t>
  </si>
  <si>
    <t>VF4062.1</t>
  </si>
  <si>
    <t>VF4064.1</t>
  </si>
  <si>
    <t>VF4063.1</t>
  </si>
  <si>
    <t>VF4066.1</t>
  </si>
  <si>
    <t>US Gas Basis     GD/D TZ6NY-HHub         Jul01           USD/MM</t>
  </si>
  <si>
    <t>VF4073.1</t>
  </si>
  <si>
    <t>VF4074.1</t>
  </si>
  <si>
    <t>JEFFERYM</t>
  </si>
  <si>
    <t>VF4075.1</t>
  </si>
  <si>
    <t>VF4078.1</t>
  </si>
  <si>
    <t>VF4082.1</t>
  </si>
  <si>
    <t>VF4087.1</t>
  </si>
  <si>
    <t>VF4091.1</t>
  </si>
  <si>
    <t>VF4093.1</t>
  </si>
  <si>
    <t>CIBC World Markets PLC</t>
  </si>
  <si>
    <t>ADM58019</t>
  </si>
  <si>
    <t>VF4097.1</t>
  </si>
  <si>
    <t>VF4100.1</t>
  </si>
  <si>
    <t>VF4101.1</t>
  </si>
  <si>
    <t>VF4102.1</t>
  </si>
  <si>
    <t>VF4107.1</t>
  </si>
  <si>
    <t>VF4108.1</t>
  </si>
  <si>
    <t>VF4109.1</t>
  </si>
  <si>
    <t>VF4110.1</t>
  </si>
  <si>
    <t>VF4112.1</t>
  </si>
  <si>
    <t>CAN Gas Phy Basis Firm East &lt; or = 1Mo</t>
  </si>
  <si>
    <t>CAN Gas PhyBasis Dawn                    Jul01           USD/MM</t>
  </si>
  <si>
    <t>VF4115.1 / 838425</t>
  </si>
  <si>
    <t>VF4118.1</t>
  </si>
  <si>
    <t>VF4117.1</t>
  </si>
  <si>
    <t>US Gas Basis     Transco Z6 NY           Aug01           USD/MM</t>
  </si>
  <si>
    <t>VF4122.1</t>
  </si>
  <si>
    <t>US Gas Basis     Transco Z6 NY           Sep01           USD/MM</t>
  </si>
  <si>
    <t>VF4124.1</t>
  </si>
  <si>
    <t>VF4125.1</t>
  </si>
  <si>
    <t>VF4126.1</t>
  </si>
  <si>
    <t>VF4127.1</t>
  </si>
  <si>
    <t>VF4133.1</t>
  </si>
  <si>
    <t>VF4135.1 / 838442</t>
  </si>
  <si>
    <t>BP Amoco Chemical Company</t>
  </si>
  <si>
    <t>US NitToluene Fin Swap</t>
  </si>
  <si>
    <t>US NitTol Swap   CMAI Spot               Jul01           USD/Gl-b</t>
  </si>
  <si>
    <t>ADM32792</t>
  </si>
  <si>
    <t>AMETRY</t>
  </si>
  <si>
    <t>Toluene</t>
  </si>
  <si>
    <t>bucht00001</t>
  </si>
  <si>
    <t>VF4143.1</t>
  </si>
  <si>
    <t>VF4144.1</t>
  </si>
  <si>
    <t>US Gas Daily     HHub                    09-30Jun01      USD/MM</t>
  </si>
  <si>
    <t>VF4161.1</t>
  </si>
  <si>
    <t>VF4162.1</t>
  </si>
  <si>
    <t>US Pwr Fin Swap  PJM W IntC HE14-23 EPT  07Jun01         USD/MWh</t>
  </si>
  <si>
    <t>US Pwr Phy Firm  Mid-C OffPk             Jul01           USD/MWh</t>
  </si>
  <si>
    <t>VF4170.1</t>
  </si>
  <si>
    <t>VF4175.1</t>
  </si>
  <si>
    <t>VF4181.1</t>
  </si>
  <si>
    <t>US Gas Basis     NGI PGE CtyGate         Jul01           USD/MM</t>
  </si>
  <si>
    <t>VF4187.1</t>
  </si>
  <si>
    <t>VF4190.1</t>
  </si>
  <si>
    <t>Impol Aluminum Corporation</t>
  </si>
  <si>
    <t>ADM42409</t>
  </si>
  <si>
    <t>VF4192.1</t>
  </si>
  <si>
    <t>onofriechu</t>
  </si>
  <si>
    <t>VF4195.1</t>
  </si>
  <si>
    <t>VF4199.1</t>
  </si>
  <si>
    <t>VF4208.1</t>
  </si>
  <si>
    <t>US Jet Kero Swap GC vs NYMEX HO          Q3 2002         c/Gl-b</t>
  </si>
  <si>
    <t>VF4206.1</t>
  </si>
  <si>
    <t>US Jet Kero Swap GC vs NYMEX HO          Q4 2002         c/Gl-b</t>
  </si>
  <si>
    <t>VF4207.1</t>
  </si>
  <si>
    <t>VF4210.1</t>
  </si>
  <si>
    <t>VF4212.1</t>
  </si>
  <si>
    <t>US Gas Basis     CIG Rky Mtn             Oct01           USD/MM</t>
  </si>
  <si>
    <t>VF4219.1</t>
  </si>
  <si>
    <t>US Gas Phy Index IF HSC ExxnKaty         Jul01           USD/MM</t>
  </si>
  <si>
    <t>VF4222.1 / 838487</t>
  </si>
  <si>
    <t>johndarm</t>
  </si>
  <si>
    <t>VF4224.1</t>
  </si>
  <si>
    <t>VF4226.1</t>
  </si>
  <si>
    <t>VF4228.1</t>
  </si>
  <si>
    <t>VF4229.1</t>
  </si>
  <si>
    <t>VF4230.1</t>
  </si>
  <si>
    <t>VF4232.1</t>
  </si>
  <si>
    <t>VF4235.1</t>
  </si>
  <si>
    <t>VF4236.1</t>
  </si>
  <si>
    <t>VF4245.1</t>
  </si>
  <si>
    <t>VF4246.1</t>
  </si>
  <si>
    <t>US Gas Daily     Waha                    09-30Jun01      USD/MM</t>
  </si>
  <si>
    <t>VF4247.1</t>
  </si>
  <si>
    <t>VF4249.1</t>
  </si>
  <si>
    <t>VF4250.1</t>
  </si>
  <si>
    <t>VF4251.1</t>
  </si>
  <si>
    <t>VF4252.1</t>
  </si>
  <si>
    <t>VF4254.1</t>
  </si>
  <si>
    <t>Nova Alloys AG</t>
  </si>
  <si>
    <t>ADM32204</t>
  </si>
  <si>
    <t>VF4255.1</t>
  </si>
  <si>
    <t>VF4256.1</t>
  </si>
  <si>
    <t>VF4257.1</t>
  </si>
  <si>
    <t>VF4259.1</t>
  </si>
  <si>
    <t>VF4262.1</t>
  </si>
  <si>
    <t>VF4264.1</t>
  </si>
  <si>
    <t>US Pwr Phy Firm  Mid-C Peak              11-30Jun01      USD/MWh</t>
  </si>
  <si>
    <t>SCRANDA</t>
  </si>
  <si>
    <t>KEVINGRADY</t>
  </si>
  <si>
    <t>VF4267.1</t>
  </si>
  <si>
    <t>VF4268.1</t>
  </si>
  <si>
    <t>VF4269.1 / 838510</t>
  </si>
  <si>
    <t>VF4271.1</t>
  </si>
  <si>
    <t>VF4272.1</t>
  </si>
  <si>
    <t>VF4273.1</t>
  </si>
  <si>
    <t>VF4279.1</t>
  </si>
  <si>
    <t>VF4280.1</t>
  </si>
  <si>
    <t>VF4283.1</t>
  </si>
  <si>
    <t>VF4285.1</t>
  </si>
  <si>
    <t>VF4286.1</t>
  </si>
  <si>
    <t>VF4287.1</t>
  </si>
  <si>
    <t>VF4289.1</t>
  </si>
  <si>
    <t>VF4288.1</t>
  </si>
  <si>
    <t>VF4292.1</t>
  </si>
  <si>
    <t>VF4294.1</t>
  </si>
  <si>
    <t>VF4295.1</t>
  </si>
  <si>
    <t>VF4299.1</t>
  </si>
  <si>
    <t>VF4302.1</t>
  </si>
  <si>
    <t>VF4306.1</t>
  </si>
  <si>
    <t>VF4307.1</t>
  </si>
  <si>
    <t>VF4309.1</t>
  </si>
  <si>
    <t>VF4310.1</t>
  </si>
  <si>
    <t>VF4312.1</t>
  </si>
  <si>
    <t>VF4311.1</t>
  </si>
  <si>
    <t>VF4315.1</t>
  </si>
  <si>
    <t>VF4317.1</t>
  </si>
  <si>
    <t>US Pwr Phy Firm  PALVE Peak              11Jun01         USD/MWh</t>
  </si>
  <si>
    <t>VF4318.1</t>
  </si>
  <si>
    <t>VF4323.1</t>
  </si>
  <si>
    <t>US Pwr Phy Firm  TVA Peak                Oct-Dec02       USD/MWh</t>
  </si>
  <si>
    <t>VF4326.1</t>
  </si>
  <si>
    <t>VF4328.1</t>
  </si>
  <si>
    <t>VF4327.1</t>
  </si>
  <si>
    <t>VF4329.1</t>
  </si>
  <si>
    <t>VF4336.1</t>
  </si>
  <si>
    <t>VF4337.1</t>
  </si>
  <si>
    <t>VF4338.1</t>
  </si>
  <si>
    <t>VF4339.1</t>
  </si>
  <si>
    <t>VF4340.1</t>
  </si>
  <si>
    <t>US Pwr Phy Firm  PJM-W Peak              Jan-Feb03       USD/MWh</t>
  </si>
  <si>
    <t>ADM73094</t>
  </si>
  <si>
    <t>VF4342.1</t>
  </si>
  <si>
    <t>VF4345.1</t>
  </si>
  <si>
    <t>VF4346.1</t>
  </si>
  <si>
    <t>VF4348.1</t>
  </si>
  <si>
    <t>VF4349.1</t>
  </si>
  <si>
    <t>VF4352.1</t>
  </si>
  <si>
    <t>VF4355.1</t>
  </si>
  <si>
    <t>VF4356.1</t>
  </si>
  <si>
    <t>VF4360.1</t>
  </si>
  <si>
    <t>VF4361.1</t>
  </si>
  <si>
    <t>US Pwr Phy Firm  PALVE OffPk             Oct-Dec01       USD/MWh</t>
  </si>
  <si>
    <t>LT-SW</t>
  </si>
  <si>
    <t>VF4364.1</t>
  </si>
  <si>
    <t>VF4372.1</t>
  </si>
  <si>
    <t>US Pwr Phy Firm  PALVE OffPk             Jan-Mar02       USD/MWh</t>
  </si>
  <si>
    <t>US Gas Daily     Transco Z6 NY           Jul01           USD/MM</t>
  </si>
  <si>
    <t>VF4373.1</t>
  </si>
  <si>
    <t>US Gas Daily     HSC                     09-30Jun01      USD/MM</t>
  </si>
  <si>
    <t>VF4376.1</t>
  </si>
  <si>
    <t>VF4379.1</t>
  </si>
  <si>
    <t>VF4380.1</t>
  </si>
  <si>
    <t>VF4382.1</t>
  </si>
  <si>
    <t>VF4387.1</t>
  </si>
  <si>
    <t>VF4389.1</t>
  </si>
  <si>
    <t>VF4392.1</t>
  </si>
  <si>
    <t>US Pwr Phy CAISO NP15 OffPk              Oct-Dec01       USD/MWh</t>
  </si>
  <si>
    <t>VF4399.1</t>
  </si>
  <si>
    <t>VF4401.1</t>
  </si>
  <si>
    <t>VF4402.1</t>
  </si>
  <si>
    <t>VF4403.1</t>
  </si>
  <si>
    <t>VF4405.1</t>
  </si>
  <si>
    <t>VF4415.1</t>
  </si>
  <si>
    <t>VF4425.1</t>
  </si>
  <si>
    <t>VF4431.1</t>
  </si>
  <si>
    <t>VF4433.1</t>
  </si>
  <si>
    <t>VF4435.1</t>
  </si>
  <si>
    <t>VF4437.1</t>
  </si>
  <si>
    <t>VF4438.1</t>
  </si>
  <si>
    <t>VF4441.1</t>
  </si>
  <si>
    <t>VF4442.1</t>
  </si>
  <si>
    <t>Condonpatf</t>
  </si>
  <si>
    <t>VF4443.1</t>
  </si>
  <si>
    <t>VF4444.1</t>
  </si>
  <si>
    <t>VF4446.1</t>
  </si>
  <si>
    <t>VF4448.1</t>
  </si>
  <si>
    <t>VF4450.1</t>
  </si>
  <si>
    <t>VF4452.1</t>
  </si>
  <si>
    <t>VF4454.1</t>
  </si>
  <si>
    <t>GINOGINO</t>
  </si>
  <si>
    <t>VF4456.1</t>
  </si>
  <si>
    <t>jadepower</t>
  </si>
  <si>
    <t>US Gas Daily     PG&amp;E CtyGate            09-30Jun01      USD/MM</t>
  </si>
  <si>
    <t>VF4459.1</t>
  </si>
  <si>
    <t>US Gas Phy       HeHub                   09-11Jun01      USD/MM</t>
  </si>
  <si>
    <t>US Gas Phy       TENN 800                09-11Jun01      USD/MM</t>
  </si>
  <si>
    <t>VF4463.1</t>
  </si>
  <si>
    <t>VF4466.1</t>
  </si>
  <si>
    <t>VF4469.1</t>
  </si>
  <si>
    <t>US Pwr Phy Firm  PJM-W Peak              11Jun01         USD/MWh</t>
  </si>
  <si>
    <t>VF4481.1</t>
  </si>
  <si>
    <t>VF4482.1</t>
  </si>
  <si>
    <t>VF4483.1</t>
  </si>
  <si>
    <t>VF4489.1</t>
  </si>
  <si>
    <t>POWERCASH</t>
  </si>
  <si>
    <t>baileyap</t>
  </si>
  <si>
    <t>US Pwr Phy CAISO NP15 Peak               Oct-Dec02       USD/MWh</t>
  </si>
  <si>
    <t>VF4505.1</t>
  </si>
  <si>
    <t>VF4506.1</t>
  </si>
  <si>
    <t>US Gas Basis     ColGulf LA              Jul-Oct01       USD/MM</t>
  </si>
  <si>
    <t>VF4508.1</t>
  </si>
  <si>
    <t>VF4516.1</t>
  </si>
  <si>
    <t>US Gas Daily     EP Permian              09-30Jun01      USD/MM</t>
  </si>
  <si>
    <t>VF4520.1</t>
  </si>
  <si>
    <t>VF4521.1</t>
  </si>
  <si>
    <t>VF4523.1</t>
  </si>
  <si>
    <t>VF4525.1</t>
  </si>
  <si>
    <t>VF4531.1</t>
  </si>
  <si>
    <t>VF4532.1</t>
  </si>
  <si>
    <t>US Pwr Phy CAISO SP15 Peak               Oct-Dec02       USD/MWh</t>
  </si>
  <si>
    <t>VF4535.1</t>
  </si>
  <si>
    <t>VF4542.1</t>
  </si>
  <si>
    <t>PowerJXM</t>
  </si>
  <si>
    <t>US Pwr Fin Swap  PJM W IntC Peak         11Jun01         USD/MWh</t>
  </si>
  <si>
    <t>US Pwr Fin Swap  PJM W IntC HE15-23 EPT  07Jun01         USD/MWh</t>
  </si>
  <si>
    <t>VF4548.1</t>
  </si>
  <si>
    <t>VF4558.1</t>
  </si>
  <si>
    <t>US Gas Phy       TETCO ELA               09-11Jun01      USD/MM</t>
  </si>
  <si>
    <t>US Gas Phy       TETCO WLA               09-11Jun01      USD/MM</t>
  </si>
  <si>
    <t>US Gas Phy       COL Onshore             09-11Jun01      USD/MM</t>
  </si>
  <si>
    <t>VF4561.1</t>
  </si>
  <si>
    <t>VF4563.1</t>
  </si>
  <si>
    <t>VF4565.1</t>
  </si>
  <si>
    <t>jimmcfall</t>
  </si>
  <si>
    <t>VF4571.1</t>
  </si>
  <si>
    <t>ADM02409</t>
  </si>
  <si>
    <t>VF4572.1</t>
  </si>
  <si>
    <t>rickball</t>
  </si>
  <si>
    <t>US Gas Daily     KatyPltTailgate         09-30Jun01      USD/MM</t>
  </si>
  <si>
    <t>FT-KATY</t>
  </si>
  <si>
    <t>VF4578.1</t>
  </si>
  <si>
    <t>VF4581.1</t>
  </si>
  <si>
    <t>ADM95860</t>
  </si>
  <si>
    <t>VF4582.1</t>
  </si>
  <si>
    <t>US Pwr Phy Firm  SOCO Peak               Sep03           USD/MWh</t>
  </si>
  <si>
    <t>knuppway</t>
  </si>
  <si>
    <t>VF4588.1</t>
  </si>
  <si>
    <t>US Gas Basis     EP Permian              Sep01           USD/MM</t>
  </si>
  <si>
    <t>VF4589.1</t>
  </si>
  <si>
    <t>VF4590.1</t>
  </si>
  <si>
    <t>US Gas Phy       TGT Z-SL                09-11Jun01      USD/MM</t>
  </si>
  <si>
    <t>US Gas Phy       TENN Z-0                09-11Jun01      USD/MM</t>
  </si>
  <si>
    <t>VF4595.1</t>
  </si>
  <si>
    <t>VF4597.1</t>
  </si>
  <si>
    <t>VF4598.1</t>
  </si>
  <si>
    <t>US Pwr Phy CAISO NP15 Peak               Jul01           USD/MWh</t>
  </si>
  <si>
    <t>US Pwr Phy Firm  SOCO Peak               May02           USD/MWh</t>
  </si>
  <si>
    <t>US Pwr Fin Swap  ISO NY Z-A Peak         25-29Jun01      USD/MWh</t>
  </si>
  <si>
    <t>Lenmore Inc</t>
  </si>
  <si>
    <t>scderer1</t>
  </si>
  <si>
    <t>VF4614.1</t>
  </si>
  <si>
    <t>VF4617.1</t>
  </si>
  <si>
    <t>VF4618.1</t>
  </si>
  <si>
    <t>VF4619.1</t>
  </si>
  <si>
    <t>VF4622.1</t>
  </si>
  <si>
    <t>VF4627.1</t>
  </si>
  <si>
    <t>VF4629.1</t>
  </si>
  <si>
    <t>VF4630.1</t>
  </si>
  <si>
    <t>TIMMING1</t>
  </si>
  <si>
    <t>VF4634.1</t>
  </si>
  <si>
    <t>VF4636.1</t>
  </si>
  <si>
    <t>VF4640.1</t>
  </si>
  <si>
    <t>VF4641.1</t>
  </si>
  <si>
    <t>VF4642.1</t>
  </si>
  <si>
    <t>VF4643.1</t>
  </si>
  <si>
    <t>VF4644.1</t>
  </si>
  <si>
    <t>VF4646.1</t>
  </si>
  <si>
    <t>US Pwr Phy Firm  Mid-C Peak              Oct-Dec01       USD/MWh</t>
  </si>
  <si>
    <t>US Pwr Phy Firm  COB N/S Peak            Oct-Dec01       USD/MWh</t>
  </si>
  <si>
    <t>VF4649.1</t>
  </si>
  <si>
    <t>VF4650.1</t>
  </si>
  <si>
    <t>VF4651.1</t>
  </si>
  <si>
    <t>VF4652.1</t>
  </si>
  <si>
    <t>US Gas Phy       TENN 500                09-30Jun01      USD/MM</t>
  </si>
  <si>
    <t>STEVEWAUGH</t>
  </si>
  <si>
    <t>VF4657.1</t>
  </si>
  <si>
    <t>US Pwr Phy Firm  COMED Peak              25-29Jun01      USD/MWh</t>
  </si>
  <si>
    <t>VF4661.1</t>
  </si>
  <si>
    <t>VF4662.1</t>
  </si>
  <si>
    <t>VF4663.1</t>
  </si>
  <si>
    <t>VF4665.1</t>
  </si>
  <si>
    <t>VF4666.1</t>
  </si>
  <si>
    <t>JERVASTI</t>
  </si>
  <si>
    <t>VF4668.1</t>
  </si>
  <si>
    <t>US Gas Phy       Dom SP TT               09-11Jun01      USD/MM</t>
  </si>
  <si>
    <t>VF4670.1</t>
  </si>
  <si>
    <t>US Gas Basis     EP Permian              Jul-Oct01       USD/MM</t>
  </si>
  <si>
    <t>VF4671.1</t>
  </si>
  <si>
    <t>VF4672.1</t>
  </si>
  <si>
    <t>VF4678.1</t>
  </si>
  <si>
    <t>VF4681.1</t>
  </si>
  <si>
    <t>VF4683.1</t>
  </si>
  <si>
    <t>VF4684.1</t>
  </si>
  <si>
    <t>VF4687.1</t>
  </si>
  <si>
    <t>VF4688.1</t>
  </si>
  <si>
    <t>VF4693.1</t>
  </si>
  <si>
    <t>VF4697.1</t>
  </si>
  <si>
    <t>VF4703.1</t>
  </si>
  <si>
    <t>VF4705.1</t>
  </si>
  <si>
    <t>US Gas Phy       TGT Z-SL                09-30Jun01      USD/MM</t>
  </si>
  <si>
    <t>VF4711.1</t>
  </si>
  <si>
    <t>VF4712.1</t>
  </si>
  <si>
    <t>VF4714.1</t>
  </si>
  <si>
    <t>VF4721.1 / 838627</t>
  </si>
  <si>
    <t>VF4726.1</t>
  </si>
  <si>
    <t>basspro1</t>
  </si>
  <si>
    <t>VF4727.1</t>
  </si>
  <si>
    <t>VF4729.1</t>
  </si>
  <si>
    <t>VF4732.1</t>
  </si>
  <si>
    <t>VF4736.1</t>
  </si>
  <si>
    <t>US Pwr Phy Firm  Mid-C OffPk             10-30Jun01      USD/MWh</t>
  </si>
  <si>
    <t>VF4742.1</t>
  </si>
  <si>
    <t>US Pwr Phy Firm  Cinergy Peak            11Jun01         USD/MWh</t>
  </si>
  <si>
    <t>VF4744.1</t>
  </si>
  <si>
    <t>VF4745.1</t>
  </si>
  <si>
    <t>VF4746.1</t>
  </si>
  <si>
    <t>VF4749.1</t>
  </si>
  <si>
    <t>VF4753.1</t>
  </si>
  <si>
    <t>VF4754.1</t>
  </si>
  <si>
    <t>VF4755.1</t>
  </si>
  <si>
    <t>VF4756.1</t>
  </si>
  <si>
    <t>VF4757.1</t>
  </si>
  <si>
    <t>VF4758.1</t>
  </si>
  <si>
    <t>VF4759.1</t>
  </si>
  <si>
    <t>VF4760.1</t>
  </si>
  <si>
    <t>US Gas Daily     SoCal                   09-30Jun01      USD/MM</t>
  </si>
  <si>
    <t>VF4761.1</t>
  </si>
  <si>
    <t>BILLYMAC</t>
  </si>
  <si>
    <t>VF4765.1</t>
  </si>
  <si>
    <t>VF4770.1</t>
  </si>
  <si>
    <t>VF4771.1</t>
  </si>
  <si>
    <t>VF4775.1</t>
  </si>
  <si>
    <t>VF4782.1</t>
  </si>
  <si>
    <t>VF4783.1</t>
  </si>
  <si>
    <t>VF4785.1</t>
  </si>
  <si>
    <t>VF4786.1</t>
  </si>
  <si>
    <t>VF4788.1</t>
  </si>
  <si>
    <t>VF4789.1</t>
  </si>
  <si>
    <t>VF4790.1</t>
  </si>
  <si>
    <t>VF4793.1</t>
  </si>
  <si>
    <t>BARRYHANLY</t>
  </si>
  <si>
    <t>VF4794.1</t>
  </si>
  <si>
    <t>VF4797.1</t>
  </si>
  <si>
    <t>VF4803.1</t>
  </si>
  <si>
    <t>US Gas Phy       HeHub                   09-30Jun01      USD/MM</t>
  </si>
  <si>
    <t>VF4806.1</t>
  </si>
  <si>
    <t>VF4807.1</t>
  </si>
  <si>
    <t>VF4809.1</t>
  </si>
  <si>
    <t>VF4815.1</t>
  </si>
  <si>
    <t>VF4817.1</t>
  </si>
  <si>
    <t>US Gas Phy       TCO Pool                09-30Jun01      USD/MM</t>
  </si>
  <si>
    <t>VF4819.1</t>
  </si>
  <si>
    <t>VF4823.1</t>
  </si>
  <si>
    <t>VF4826.1</t>
  </si>
  <si>
    <t>US Gas Basis     Reliant E               Nov01-Mar02     USD/MM</t>
  </si>
  <si>
    <t>VF4843.1</t>
  </si>
  <si>
    <t>US Pwr Fin Swap  PJM W IntC HE16-23 EPT  07Jun01         USD/MWh</t>
  </si>
  <si>
    <t>VF4848.1</t>
  </si>
  <si>
    <t>VF4849.1</t>
  </si>
  <si>
    <t>VF4853.1</t>
  </si>
  <si>
    <t>US Gas Phy       TCO Pool                08Jun01         USD/MM</t>
  </si>
  <si>
    <t>US Gas Phy       TENN 500                08Jun01         USD/MM</t>
  </si>
  <si>
    <t>US Gas Phy       TENN 500                08-30Jun01      USD/MM</t>
  </si>
  <si>
    <t>US Gas Phy       TENN 800                08-30Jun01      USD/MM</t>
  </si>
  <si>
    <t>US Gas Basis     NWPL RkyMtn             Nov01-Mar02     USD/MM</t>
  </si>
  <si>
    <t>TLEONARD</t>
  </si>
  <si>
    <t>US Gas Phy       TENN 800                08Jun01         USD/MM</t>
  </si>
  <si>
    <t>US Gas Phy       Transco St.65           08Jun01         USD/MM</t>
  </si>
  <si>
    <t>US Gas Phy       FGT Z2                  08Jun01         USD/MM</t>
  </si>
  <si>
    <t>US Gas Phy       TETCO ELA               08Jun01         USD/MM</t>
  </si>
  <si>
    <t>US Gas Phy       TETCO STX               08Jun01         USD/MM</t>
  </si>
  <si>
    <t>US Gas Daily     NNG Demarc              08-30Jun01      USD/MM</t>
  </si>
  <si>
    <t>US Gas Phy       TranscoZ6NNY            08Jun01         USD/MM</t>
  </si>
  <si>
    <t>US Gas Phy       TENN Z-0                08Jun01         USD/MM</t>
  </si>
  <si>
    <t>US Gas Phy       HeHub                   08-30Jun01      USD/MM</t>
  </si>
  <si>
    <t>US Gas Fin Opt   NYMEX        EP3.5      Aug01           USD/MM-L</t>
  </si>
  <si>
    <t>rush1234</t>
  </si>
  <si>
    <t>Hochschild Partners</t>
  </si>
  <si>
    <t>ADM96631</t>
  </si>
  <si>
    <t>US Gas Daily     Waha                    08-30Jun01      USD/MM</t>
  </si>
  <si>
    <t>KAMSAL12</t>
  </si>
  <si>
    <t>ccchapman</t>
  </si>
  <si>
    <t>Matt Lorenz</t>
  </si>
  <si>
    <t>DispoKWRL</t>
  </si>
  <si>
    <t>GER Pwr Phy FF   Ger Grd BASE HV         Jan-Dec02       EUR/MWh</t>
  </si>
  <si>
    <t>KELAG - Kaertner Elektrizitaets-Aktiengesellschaft</t>
  </si>
  <si>
    <t>Koestenb</t>
  </si>
  <si>
    <t>sweatyman</t>
  </si>
  <si>
    <t>ADM03479</t>
  </si>
  <si>
    <t>nsaperia</t>
  </si>
  <si>
    <t>FR Pwr Phy FF    Fr Grd BASE             Aug01           EUR/MWh</t>
  </si>
  <si>
    <t>VANPOEBL</t>
  </si>
  <si>
    <t>WAHFAGGOT</t>
  </si>
  <si>
    <t>MLEONARD</t>
  </si>
  <si>
    <t>ADM48084</t>
  </si>
  <si>
    <t>Ni LME Reg.      Contract                20Jun01         USD/mt-L</t>
  </si>
  <si>
    <t>CH Pwr Phy FF    NAT BASE HV             09-10Jun01      EUR/MWh</t>
  </si>
  <si>
    <t>CH Pwr Phy FF    NAT BASE HV             11-17Jun01      EUR/MWh</t>
  </si>
  <si>
    <t>Marc Rich Investment Ltd</t>
  </si>
  <si>
    <t>ADM44077</t>
  </si>
  <si>
    <t>Vattenfall AB</t>
  </si>
  <si>
    <t>Nordic Pwr Swap  SYS BASE                Win1 03         NOK/MWh</t>
  </si>
  <si>
    <t>ADM72382</t>
  </si>
  <si>
    <t>SECA Contract - Metric Tonnes</t>
  </si>
  <si>
    <t>Newco AG</t>
  </si>
  <si>
    <t>ginabrown</t>
  </si>
  <si>
    <t>ABB Treasury Center (Sweden) AB</t>
  </si>
  <si>
    <t>ADM82741</t>
  </si>
  <si>
    <t>FR Pwr Phy FF    Fr Grd BASE             Jul01           EUR/MWh</t>
  </si>
  <si>
    <t>SLTAYLOR</t>
  </si>
  <si>
    <t>pxs64040</t>
  </si>
  <si>
    <t>Crack bl/m</t>
  </si>
  <si>
    <t>peglerjo</t>
  </si>
  <si>
    <t>Sea Freight Lots</t>
  </si>
  <si>
    <t>kayjason</t>
  </si>
  <si>
    <t>FR Pwr Phy FF    Fr Grd BASE             11-17Jun01      EUR/MWh</t>
  </si>
  <si>
    <t>UK Gas Phy       NBP                     07Jun01         p/th</t>
  </si>
  <si>
    <t>UK Pwr Phy       445 Trans Inc BASE      Jul01           GBP/MWh</t>
  </si>
  <si>
    <t>metric tonnes/month</t>
  </si>
  <si>
    <t>simonwils</t>
  </si>
  <si>
    <t>caseygary</t>
  </si>
  <si>
    <t>UK Pwr Phy       445 Trans Inc BASE      Win 02          GBP/MWh</t>
  </si>
  <si>
    <t>GER Pwr Phy FF   Ger Grd BASE HV         Oct-Dec01       EUR/MWh</t>
  </si>
  <si>
    <t>GER Pwr Phy FF   Ger Grd WDPK HV         Jan-Dec02       EUR/MWh</t>
  </si>
  <si>
    <t>RWEFK002</t>
  </si>
  <si>
    <t>PARHOLTI</t>
  </si>
  <si>
    <t>randerson</t>
  </si>
  <si>
    <t>Nordic Pwr Swap  SYS BASE                GU24 2001       NOK/MWh</t>
  </si>
  <si>
    <t>Nordic Pwr Swap  SYS BASE                Win2 02         NOK/MWh</t>
  </si>
  <si>
    <t>ADM13535</t>
  </si>
  <si>
    <t>Cu LME Reg.      Contract                20Jun01         USD/mt-L</t>
  </si>
  <si>
    <t>US Pwr Phy Firm  NEPOOL Peak             08Jun01         USD/MWh</t>
  </si>
  <si>
    <t>greggdavis</t>
  </si>
  <si>
    <t>chadfaces</t>
  </si>
  <si>
    <t>tocoletti</t>
  </si>
  <si>
    <t>US Pwr Phy Firm  NEPOOL Peak             May02           USD/MWh</t>
  </si>
  <si>
    <t>andyhyman3</t>
  </si>
  <si>
    <t>mdesousa1</t>
  </si>
  <si>
    <t>Nordic Pwr Swap  SYS BASE                Win2 03         NOK/MWh</t>
  </si>
  <si>
    <t>talderfer</t>
  </si>
  <si>
    <t>US Pwr Fin Swap  ISO NY Z-G Peak         08Jun01         USD/MWh</t>
  </si>
  <si>
    <t>US Pwr Fin Swap  ISO NY Z-J Peak         08Jun01         USD/MWh</t>
  </si>
  <si>
    <t>timpowers</t>
  </si>
  <si>
    <t>ggolsen12</t>
  </si>
  <si>
    <t>ROBEROSE</t>
  </si>
  <si>
    <t>txuetccb</t>
  </si>
  <si>
    <t>US Pwr Fin Swap  ISO NY Z-A Peak         08Jun01         USD/MWh</t>
  </si>
  <si>
    <t>OTCDESK13</t>
  </si>
  <si>
    <t>LINGARDF</t>
  </si>
  <si>
    <t>cgaes123</t>
  </si>
  <si>
    <t>swebster1</t>
  </si>
  <si>
    <t>jwbell88</t>
  </si>
  <si>
    <t>apershing</t>
  </si>
  <si>
    <t>US Pwr Phy Firm  PJM-W OffPk             08Jun01         USD/MWh</t>
  </si>
  <si>
    <t>PowerSXD</t>
  </si>
  <si>
    <t>US Pwr Phy Firm  SOCO Peak               Oct-Dec03       USD/MWh</t>
  </si>
  <si>
    <t>EGLI-C3GC</t>
  </si>
  <si>
    <t>US Pwr Phy Firm  PJM-W Peak              08Jun01         USD/MWh</t>
  </si>
  <si>
    <t>SCOTTWIR</t>
  </si>
  <si>
    <t>krnelson</t>
  </si>
  <si>
    <t>US Gas Basis     HSC                     Sep01           USD/MM</t>
  </si>
  <si>
    <t>johnritch</t>
  </si>
  <si>
    <t>danogrady</t>
  </si>
  <si>
    <t>FR Pwr Phy FF    Fr Grd BASE             09-10Jun01      EUR/MWh</t>
  </si>
  <si>
    <t>millerbi</t>
  </si>
  <si>
    <t>LEGENDS1</t>
  </si>
  <si>
    <t>TALONSO</t>
  </si>
  <si>
    <t>MIDCONT2</t>
  </si>
  <si>
    <t>cindybisho</t>
  </si>
  <si>
    <t>MARYROSE</t>
  </si>
  <si>
    <t>WAYNE123</t>
  </si>
  <si>
    <t>linkletter</t>
  </si>
  <si>
    <t>US Pwr Phy Firm  TVA Peak                Sep01           USD/MWh</t>
  </si>
  <si>
    <t>abbybenton</t>
  </si>
  <si>
    <t>TOMMESANDY</t>
  </si>
  <si>
    <t>MCCORMICK1</t>
  </si>
  <si>
    <t>HAUEISEN</t>
  </si>
  <si>
    <t>shourihan2</t>
  </si>
  <si>
    <t>mafesseler</t>
  </si>
  <si>
    <t>Cozartta</t>
  </si>
  <si>
    <t>CRAIGDUKE</t>
  </si>
  <si>
    <t>Hasouandre</t>
  </si>
  <si>
    <t>US Gas Phy Index Consumers NL1           Jul01           USD/MM</t>
  </si>
  <si>
    <t>US Pwr Phy Unp B ERCOT Peak              Oct-Dec01       USD/MWh</t>
  </si>
  <si>
    <t>gml00001</t>
  </si>
  <si>
    <t>kimsargent</t>
  </si>
  <si>
    <t>PatMulhern</t>
  </si>
  <si>
    <t>jwashabaug</t>
  </si>
  <si>
    <t>US Gas Basis     Waha                    Sep01           USD/MM</t>
  </si>
  <si>
    <t>The City of Azusa</t>
  </si>
  <si>
    <t>ADM17647</t>
  </si>
  <si>
    <t>EPRIME29</t>
  </si>
  <si>
    <t>US Pwr Phy Firm  Mid-C Peak              Jul01           USD/MWh</t>
  </si>
  <si>
    <t>LT-NW</t>
  </si>
  <si>
    <t>JABORDEN</t>
  </si>
  <si>
    <t>JMORRIS4</t>
  </si>
  <si>
    <t>jtaylor1</t>
  </si>
  <si>
    <t>ADM04634</t>
  </si>
  <si>
    <t>Haut Commodities Inc</t>
  </si>
  <si>
    <t>ADM42544</t>
  </si>
  <si>
    <t>MALINOWSKI</t>
  </si>
  <si>
    <t>EASTDESK7</t>
  </si>
  <si>
    <t>jgriffiths</t>
  </si>
  <si>
    <t>JHHANSEY</t>
  </si>
  <si>
    <t>ADM35416</t>
  </si>
  <si>
    <t>JAMESTOMO</t>
  </si>
  <si>
    <t>DBARRETT</t>
  </si>
  <si>
    <t>SBRODEU</t>
  </si>
  <si>
    <t>US Pwr Phy Firm  SOCO Peak               Jul01           USD/MWh</t>
  </si>
  <si>
    <t>US Pwr Phy Firm  SOCO Peak               Aug01           USD/MWh</t>
  </si>
  <si>
    <t>CAN Gas Basis    Sumas                   Jul-Sep01       USD/MM</t>
  </si>
  <si>
    <t>FEDEWA123</t>
  </si>
  <si>
    <t>tomdickey</t>
  </si>
  <si>
    <t>ADM56380</t>
  </si>
  <si>
    <t>powerexgas</t>
  </si>
  <si>
    <t>CAN Gas Basis    Sumas                   Apr-Oct02       USD/MM</t>
  </si>
  <si>
    <t>US Gas Phy Index Consumers NL1           Nov01-Mar02     USD/MM</t>
  </si>
  <si>
    <t>US Gas Basis     EP Permian              Apr-Oct02       USD/MM</t>
  </si>
  <si>
    <t>US Pwr Phy Firm  Cinergy Peak            08Jun01         USD/MWh</t>
  </si>
  <si>
    <t>ADM38449</t>
  </si>
  <si>
    <t>coraljet1</t>
  </si>
  <si>
    <r>
      <t> Trade Dates:  </t>
    </r>
    <r>
      <rPr>
        <sz val="8"/>
        <color indexed="8"/>
        <rFont val="Verdana"/>
        <family val="2"/>
      </rPr>
      <t>Jun-7-01 thru Jun-7-01</t>
    </r>
  </si>
  <si>
    <t>Jun-07-01 11:55 GMT</t>
  </si>
  <si>
    <t>Jun-07-01 17:34 GMT</t>
  </si>
  <si>
    <t>    Crude - WTI 1st line swap - Cal 03</t>
  </si>
  <si>
    <t>Cal 03</t>
  </si>
  <si>
    <t>Jun-07-01 15:16 GMT</t>
  </si>
  <si>
    <t>Jun-07-01 20:34 GMT</t>
  </si>
  <si>
    <t>Jun-07-01 16:43 GMT</t>
  </si>
  <si>
    <t>    Crude Diff - Dated/Brent 1st line swap - Bal Month</t>
  </si>
  <si>
    <t>Jun-07-01 10:19 GMT</t>
  </si>
  <si>
    <t>    Crude Diff - Dated/Brent 1st line swap - Aug01</t>
  </si>
  <si>
    <t>Jun-07-01 09:24 GMT</t>
  </si>
  <si>
    <t>Jun-07-01 10:09 GMT</t>
  </si>
  <si>
    <t>Jun-07-01 09:59 GMT</t>
  </si>
  <si>
    <t>Jun-07-01 17:31 GMT</t>
  </si>
  <si>
    <t>Jun-07-01 15:15 GMT</t>
  </si>
  <si>
    <t>Jun-07-01 15:38 GMT</t>
  </si>
  <si>
    <t>Jun-07-01 06:21 GMT</t>
  </si>
  <si>
    <t>    Fuel Oil - 180cst Sing swap - Jul01</t>
  </si>
  <si>
    <t>Jun-07-01 11:16 GMT</t>
  </si>
  <si>
    <t>Jun-07-01 09:43 GMT</t>
  </si>
  <si>
    <t>Jun-07-01 09:46 GMT</t>
  </si>
  <si>
    <t>    Fuel Oil - 1% NWE FOB Cargo swap - Bal Month</t>
  </si>
  <si>
    <t>Jun-07-01 13:54 GMT</t>
  </si>
  <si>
    <t>Fuel Oil Crack</t>
  </si>
  <si>
    <t>    Fuel Oil Crack - 1% NYH Cargo swap/WTI 1st line swap - Cal 02</t>
  </si>
  <si>
    <t>Jun-07-01 19:08 GMT</t>
  </si>
  <si>
    <t>Gasoil</t>
  </si>
  <si>
    <t>    Gasoil - 0.5% Sing swap - Jul01</t>
  </si>
  <si>
    <t>Jun-07-01 09:55 GMT</t>
  </si>
  <si>
    <t>Gasoil Arb</t>
  </si>
  <si>
    <t>    Gasoil Arb - 0.5% Sing/GO 1st line swap - Q3 01</t>
  </si>
  <si>
    <t>Jun-07-01 11:11 GMT</t>
  </si>
  <si>
    <t>    Gasoil Crack - GO 1st line/Brent 1st line swap - Q3 01</t>
  </si>
  <si>
    <t>Jun-07-01 12:16 GMT</t>
  </si>
  <si>
    <t>Jun-07-01 13:16 GMT</t>
  </si>
  <si>
    <t>    Gasoil Diff - GO NWE CIF/GO 1st line swap - Bal Month</t>
  </si>
  <si>
    <t>Jun-07-01 16:28 GMT</t>
  </si>
  <si>
    <t>    Gasoil Diff - GO Rdam Barges/GO 1st line swap - Bal Month</t>
  </si>
  <si>
    <t>Jun-07-01 16:36 GMT</t>
  </si>
  <si>
    <t>    Gasoil Diff - GO Rdam Barges/GO 1st line swap - Sep01</t>
  </si>
  <si>
    <t>Jun-07-01 09:05 GMT</t>
  </si>
  <si>
    <t>    Gasoil Diff - GO Rdam Barges/GO 1st line swap - Q3 01</t>
  </si>
  <si>
    <t>Jun-07-01 09:03 GMT</t>
  </si>
  <si>
    <t>    Gasoil Diff - GO Rdam Barges/GO 1st line swap - Q4 01</t>
  </si>
  <si>
    <t>Jun-07-01 09:13 GMT</t>
  </si>
  <si>
    <t>    Gasoil Diff - EN590 NWE CIF/GO 1st line swap - Bal Month</t>
  </si>
  <si>
    <t>Jun-07-01 15:04 GMT</t>
  </si>
  <si>
    <t>Jun-07-01 15:09 GMT</t>
  </si>
  <si>
    <t>Jun-07-01 14:14 GMT</t>
  </si>
  <si>
    <t>Jun-07-01 15:23 GMT</t>
  </si>
  <si>
    <t>Jun-07-01 08:20 GMT</t>
  </si>
  <si>
    <t>Jun-07-01 17:20 GMT</t>
  </si>
  <si>
    <t>    Jet Fuel Diff - NWE CIF Cargo/GO 1st line swap - Oct01</t>
  </si>
  <si>
    <t>Jun-07-01 11:01 GMT</t>
  </si>
  <si>
    <t>    Jet Fuel Diff - NWE CIF Cargo/GO 1st line swap - Q1 02</t>
  </si>
  <si>
    <t>    Jet Fuel Diff - Sing Regrade swap - Jul01</t>
  </si>
  <si>
    <t>Jun-07-01 09:21 GMT</t>
  </si>
  <si>
    <t>    Jet Fuel Diff - Sing Regrade swap - Q3 01</t>
  </si>
  <si>
    <t>Jun-07-01 08:22 GMT</t>
  </si>
  <si>
    <t>    Jet Fuel Diff - USGC 54 Jet/HO 1st swap - Q3 01</t>
  </si>
  <si>
    <t>Jun-07-01 15:49 GMT</t>
  </si>
  <si>
    <t>    Naphtha Crack - Naphtha NWE CIF Cargo/Brent 1st line swap - Q1 02</t>
  </si>
  <si>
    <t>Crude - Brent 1st line swap - Q3 01</t>
  </si>
  <si>
    <t>Jun-07-01 11:15 GMT</t>
  </si>
  <si>
    <t>Jun-07-01 13:14 GMT</t>
  </si>
  <si>
    <t>Jun-07-01 13:25 GMT</t>
  </si>
  <si>
    <t>Jun-07-01 13:34 GMT</t>
  </si>
  <si>
    <t>    Firm-LD Off-Peak - PJM-W Off-Peak - Weekend 2x16</t>
  </si>
  <si>
    <t>Weekend 2x16</t>
  </si>
  <si>
    <t>Jun-07-01 14:08 GMT</t>
  </si>
  <si>
    <t>Jun-07-01 13:06 GMT</t>
  </si>
  <si>
    <t>    Firm-LD Off-Peak - Palo Off-Peak - Q4 01</t>
  </si>
  <si>
    <t>Jun-07-01 17:04 GMT</t>
  </si>
  <si>
    <t>Jun-07-01 13:27 GMT</t>
  </si>
  <si>
    <t>    Firm-LD Off-Peak - SP-15 Off-Peak - Jul01</t>
  </si>
  <si>
    <t>Jun-07-01 16:05 GMT</t>
  </si>
  <si>
    <t>Jun-07-01 19:51 GMT</t>
  </si>
  <si>
    <t>Jun-07-01 20:21 GMT</t>
  </si>
  <si>
    <t>Jun-07-01 19:54 GMT</t>
  </si>
  <si>
    <t>Jun-07-01 14:33 GMT</t>
  </si>
  <si>
    <t>Jun-07-01 19:29 GMT</t>
  </si>
  <si>
    <t>Jun-07-01 18:52 GMT</t>
  </si>
  <si>
    <t>Jun-07-01 20:12 GMT</t>
  </si>
  <si>
    <t>Jun-07-01 20:13 GMT</t>
  </si>
  <si>
    <t>Jun-07-01 13:12 GMT</t>
  </si>
  <si>
    <t>Jun-07-01 14:41 GMT</t>
  </si>
  <si>
    <t>Jun-07-01 16:50 GMT</t>
  </si>
  <si>
    <t>Jun-07-01 18:51 GMT</t>
  </si>
  <si>
    <t>    Firm-LD Peak - Cin - Sep02</t>
  </si>
  <si>
    <t>Jun-07-01 12:46 GMT</t>
  </si>
  <si>
    <t>    Firm-LD Peak - Cin - Cal 03</t>
  </si>
  <si>
    <t>Jun-07-01 14:34 GMT</t>
  </si>
  <si>
    <t>Jun-07-01 14:22 GMT</t>
  </si>
  <si>
    <t>Jun-07-01 12:04 GMT</t>
  </si>
  <si>
    <t>Jun-07-01 19:38 GMT</t>
  </si>
  <si>
    <t>Jun-07-01 18:48 GMT</t>
  </si>
  <si>
    <t>Jun-07-01 19:10 GMT</t>
  </si>
  <si>
    <t>Jun-07-01 13:17 GMT</t>
  </si>
  <si>
    <t>    Firm-LD Peak - Ent - Mar02</t>
  </si>
  <si>
    <t>Jun-07-01 14:01 GMT</t>
  </si>
  <si>
    <t>    Firm-LD Peak - Ent - Sep02</t>
  </si>
  <si>
    <t>    Firm-LD Peak - Ent - Q4 02</t>
  </si>
  <si>
    <t>    Firm-LD Peak - Mid C - Bal Month</t>
  </si>
  <si>
    <t>Jun-07-01 15:17 GMT</t>
  </si>
  <si>
    <t>    Firm-LD Peak - NP-15 - Jul01</t>
  </si>
  <si>
    <t>Jun-07-01 16:56 GMT</t>
  </si>
  <si>
    <t>    Firm-LD Peak - NP-15 - Aug01</t>
  </si>
  <si>
    <t>Jun-07-01 17:37 GMT</t>
  </si>
  <si>
    <t>Jun-07-01 14:18 GMT</t>
  </si>
  <si>
    <t>Jun-07-01 18:03 GMT</t>
  </si>
  <si>
    <t>Jun-07-01 18:06 GMT</t>
  </si>
  <si>
    <t>Jun-07-01 12:29 GMT</t>
  </si>
  <si>
    <t>Jun-07-01 19:45 GMT</t>
  </si>
  <si>
    <t>Jun-07-01 18:02 GMT</t>
  </si>
  <si>
    <t>Jun-07-01 17:24 GMT</t>
  </si>
  <si>
    <t>Jun-07-01 18:59 GMT</t>
  </si>
  <si>
    <t>    Firm-LD Peak - PJM-W - Bal Month</t>
  </si>
  <si>
    <t>Jun-07-01 13:32 GMT</t>
  </si>
  <si>
    <t>Jun-07-01 18:47 GMT</t>
  </si>
  <si>
    <t>Jun-07-01 18:16 GMT</t>
  </si>
  <si>
    <t>Jun-07-01 18:10 GMT</t>
  </si>
  <si>
    <t>Jun-07-01 16:25 GMT</t>
  </si>
  <si>
    <t>Jun-07-01 16:32 GMT</t>
  </si>
  <si>
    <t>    Firm-LD Peak - PJM-W - Mar02</t>
  </si>
  <si>
    <t>Jun-07-01 18:21 GMT</t>
  </si>
  <si>
    <t>    Firm-LD Peak - PJM-W - Mar02-Apr02</t>
  </si>
  <si>
    <t>Jun-07-01 13:18 GMT</t>
  </si>
  <si>
    <t>    Firm-LD Peak - PJM-W - Jul02-Aug02</t>
  </si>
  <si>
    <t>Jun-07-01 13:52 GMT</t>
  </si>
  <si>
    <t>Jun-07-01 18:17 GMT</t>
  </si>
  <si>
    <t>    Firm-LD Peak - Palo - Bal Month</t>
  </si>
  <si>
    <t>Jun-07-01 17:41 GMT</t>
  </si>
  <si>
    <t>Jun-07-01 18:42 GMT</t>
  </si>
  <si>
    <t>Jun-07-01 14:36 GMT</t>
  </si>
  <si>
    <t>    Firm-LD Peak - Palo - Sep01</t>
  </si>
  <si>
    <t>Jun-07-01 15:41 GMT</t>
  </si>
  <si>
    <t>    Firm-LD Peak - Palo - Q3 01</t>
  </si>
  <si>
    <t>Jun-07-01 17:55 GMT</t>
  </si>
  <si>
    <t>Jun-07-01 20:08 GMT</t>
  </si>
  <si>
    <t>    Firm-LD Peak - SP-15 - Jul01</t>
  </si>
  <si>
    <t>    Firm-LD Peak - SP-15 - Aug01</t>
  </si>
  <si>
    <t>Jun-07-01 14:12 GMT</t>
  </si>
  <si>
    <t>    Firm-LD Peak - TVA - Jun02</t>
  </si>
  <si>
    <t>    Firm-LD Peak - Ercot UBU - Next Day</t>
  </si>
  <si>
    <t>Jun-07-01 11:46 GMT</t>
  </si>
  <si>
    <t>    Firm-LD Peak - Ercot UBU - Sep01</t>
  </si>
  <si>
    <t>Jun-07-01 14:31 GMT</t>
  </si>
  <si>
    <t>    NG Firm Phys, BS, LD1 - ANR-SE-T - Jul01</t>
  </si>
  <si>
    <t>    NG Firm Phys, BS, LD1 - Cons Pwr - Nov01-Mar02</t>
  </si>
  <si>
    <t>Jun-07-01 15:34 GMT</t>
  </si>
  <si>
    <t>    NG Firm Phys, FP - ANR-SW - Next Day Gas</t>
  </si>
  <si>
    <t>Jun-07-01 14:24 GMT</t>
  </si>
  <si>
    <t>Jun-07-01 14:55 GMT</t>
  </si>
  <si>
    <t>Jun-07-01 14:38 GMT</t>
  </si>
  <si>
    <t>Jun-07-01 13:19 GMT</t>
  </si>
  <si>
    <t>Jun-07-01 14:06 GMT</t>
  </si>
  <si>
    <t>Jun-07-01 13:49 GMT</t>
  </si>
  <si>
    <t>Jun-07-01 20:17 GMT</t>
  </si>
  <si>
    <t>Jun-07-01 14:39 GMT</t>
  </si>
  <si>
    <t>Jun-07-01 14:10 GMT</t>
  </si>
  <si>
    <t>Jun-07-01 13:55 GMT</t>
  </si>
  <si>
    <t>Jun-07-01 14:26 GMT</t>
  </si>
  <si>
    <t>Jun-07-01 14:43 GMT</t>
  </si>
  <si>
    <t>Jun-07-01 14:49 GMT</t>
  </si>
  <si>
    <t>Jun-07-01 14:53 GMT</t>
  </si>
  <si>
    <t>Jun-07-01 14:21 GMT</t>
  </si>
  <si>
    <t>Jun-07-01 13:03 GMT</t>
  </si>
  <si>
    <t>Jun-07-01 14:37 GMT</t>
  </si>
  <si>
    <t>Jun-07-01 18:22 GMT</t>
  </si>
  <si>
    <t>Jun-07-01 13:45 GMT</t>
  </si>
  <si>
    <t>    NG Firm Phys, FP - NGPL-AM - Next Day Gas</t>
  </si>
  <si>
    <t>Jun-07-01 14:28 GMT</t>
  </si>
  <si>
    <t>Jun-07-01 14:09 GMT</t>
  </si>
  <si>
    <t>Jun-07-01 15:31 GMT</t>
  </si>
  <si>
    <t>Jun-07-01 15:19 GMT</t>
  </si>
  <si>
    <t>Jun-07-01 14:13 GMT</t>
  </si>
  <si>
    <t>Jun-07-01 14:15 GMT</t>
  </si>
  <si>
    <t>Jun-07-01 14:47 GMT</t>
  </si>
  <si>
    <t>    NG Firm Phys, FP - PG&amp;E-Topock - Next Day Gas</t>
  </si>
  <si>
    <t>Jun-07-01 13:41 GMT</t>
  </si>
  <si>
    <t>Jun-07-01 15:03 GMT</t>
  </si>
  <si>
    <t>Jun-07-01 15:30 GMT</t>
  </si>
  <si>
    <t>Jun-07-01 14:45 GMT</t>
  </si>
  <si>
    <t>Jun-07-01 14:40 GMT</t>
  </si>
  <si>
    <t>Jun-07-01 15:24 GMT</t>
  </si>
  <si>
    <t>    NG Firm Phys, FP - Trunk WLA - Next Day Gas</t>
  </si>
  <si>
    <t>Jun-07-01 14:19 GMT</t>
  </si>
  <si>
    <t>Jun-07-01 13:13 GMT</t>
  </si>
  <si>
    <t>Jun-07-01 12:24 GMT</t>
  </si>
  <si>
    <t>    NG Firm Phys, ID, GDD - Cheyenne - Next Day Gas</t>
  </si>
  <si>
    <t>Jun-07-01 13:02 GMT</t>
  </si>
  <si>
    <t>    NG Firm Phys, ID, GDD - CG-ONSH - Next Day Gas</t>
  </si>
  <si>
    <t>Jun-07-01 13:31 GMT</t>
  </si>
  <si>
    <t>Jun-07-01 18:25 GMT</t>
  </si>
  <si>
    <t>Jun-07-01 13:37 GMT</t>
  </si>
  <si>
    <t>    NG Firm Phys, ID, GDD - Exxon Katy - Next Day Gas</t>
  </si>
  <si>
    <t>    NG Firm Phys, ID, GDD - FGT-Z2 - Next Day Gas</t>
  </si>
  <si>
    <t>Jun-07-01 13:44 GMT</t>
  </si>
  <si>
    <t>Jun-07-01 13:43 GMT</t>
  </si>
  <si>
    <t>Jun-07-01 13:38 GMT</t>
  </si>
  <si>
    <t>Jun-07-01 13:39 GMT</t>
  </si>
  <si>
    <t>    NG Firm Phys, ID, GDD - NGPL-TxOk East-GC - Jul01-Oct01</t>
  </si>
  <si>
    <t>Jun-07-01 14:25 GMT</t>
  </si>
  <si>
    <t>    NG Firm Phys, ID, GDD - NNG-Demarc - Bal Month Gas</t>
  </si>
  <si>
    <t>Jun-07-01 12:33 GMT</t>
  </si>
  <si>
    <t>    NG Firm Phys, ID, GDD - OGT - Next Day Gas</t>
  </si>
  <si>
    <t>Jun-07-01 12:49 GMT</t>
  </si>
  <si>
    <t>    NG Firm Phys, ID, GDD - Tenn-8L - Next Day Gas</t>
  </si>
  <si>
    <t>Jun-07-01 12:26 GMT</t>
  </si>
  <si>
    <t>    NG Firm Phys, ID, GDD - TET WLA - Bal Month Gas</t>
  </si>
  <si>
    <t>Jun-07-01 20:35 GMT</t>
  </si>
  <si>
    <t>Jun-07-01 12:55 GMT</t>
  </si>
  <si>
    <t>    NG Firm Phys, ID, IF - EP-Keystone - Jul01</t>
  </si>
  <si>
    <t>Jun-07-01 15:52 GMT</t>
  </si>
  <si>
    <t>    NG Firm Phys, ID, IF - NNG-Demarc - Apr02-Oct02</t>
  </si>
  <si>
    <t>Jun-07-01 13:42 GMT</t>
  </si>
  <si>
    <t>    NG Firm Phys, ID, IF - Ventura - Nov01-Mar02</t>
  </si>
  <si>
    <t>Jun-07-01 15:26 GMT</t>
  </si>
  <si>
    <t>Jun-07-01 13:56 GMT</t>
  </si>
  <si>
    <t>    NG Fin BS, LD1 for GDM - Mich - Jul01</t>
  </si>
  <si>
    <t>Jun-07-01 18:32 GMT</t>
  </si>
  <si>
    <t>    NG Fin BS, LD1 for GDM - Mich - Nov01-Mar02</t>
  </si>
  <si>
    <t>Jun-07-01 15:56 GMT</t>
  </si>
  <si>
    <t>    NG Fin BS, LD1 for GDM - Mich - Nov02-Mar03</t>
  </si>
  <si>
    <t>Nov02-Mar03</t>
  </si>
  <si>
    <t>Jun-07-01 13:59 GMT</t>
  </si>
  <si>
    <t>    NG Fin BS, LD1 for IF - ANR-SE-G - Jul01</t>
  </si>
  <si>
    <t>    NG Fin BS, LD1 for IF - ANR-SE-G - Jul01-Oct01</t>
  </si>
  <si>
    <t>Jun-07-01 18:04 GMT</t>
  </si>
  <si>
    <t>Jun-07-01 13:26 GMT</t>
  </si>
  <si>
    <t>Jun-07-01 19:00 GMT</t>
  </si>
  <si>
    <t>Jun-07-01 13:22 GMT</t>
  </si>
  <si>
    <t>Jun-07-01 20:46 GMT</t>
  </si>
  <si>
    <t>Jun-07-01 20:11 GMT</t>
  </si>
  <si>
    <t>Jun-07-01 15:33 GMT</t>
  </si>
  <si>
    <t>    NG Fin BS, LD1 for IF - NGPL-LA - Jul01</t>
  </si>
  <si>
    <t>Jun-07-01 20:39 GMT</t>
  </si>
  <si>
    <t>    NG Fin BS, LD1 for IF - NGPL-LA - Jul01-Oct01</t>
  </si>
  <si>
    <t>    NG Fin BS, LD1 for IF - NGPL-LA - Nov01-Mar02</t>
  </si>
  <si>
    <t>Jun-07-01 20:37 GMT</t>
  </si>
  <si>
    <t>    NG Fin BS, LD1 for IF - NNG-Demarc - Jul01-Oct01</t>
  </si>
  <si>
    <t>Jun-07-01 18:23 GMT</t>
  </si>
  <si>
    <t>Jun-07-01 13:23 GMT</t>
  </si>
  <si>
    <t>    NG Fin BS, LD1 for IF - Panhandle - Jul01</t>
  </si>
  <si>
    <t>Jun-07-01 15:21 GMT</t>
  </si>
  <si>
    <t>    NG Fin BS, LD1 for IF - Panhandle - Nov01-Mar02</t>
  </si>
  <si>
    <t>Jun-07-01 18:00 GMT</t>
  </si>
  <si>
    <t>Jun-07-01 17:36 GMT</t>
  </si>
  <si>
    <t>    NG Fin BS, LD1 for IF - Perm - Apr02-Oct02</t>
  </si>
  <si>
    <t>Jun-07-01 18:18 GMT</t>
  </si>
  <si>
    <t>Jun-07-01 19:07 GMT</t>
  </si>
  <si>
    <t>    NG Fin BS, LD1 for IF - TET M3 - Jul01-Oct01</t>
  </si>
  <si>
    <t>Jun-07-01 16:09 GMT</t>
  </si>
  <si>
    <t>    NG Fin BS, LD1 for IF - TGT-SL - Nov01-Mar02</t>
  </si>
  <si>
    <t>Jun-07-01 20:53 GMT</t>
  </si>
  <si>
    <t>    NG Fin BS, LD1 for IF - Transco Z6 (NY) - Nov01</t>
  </si>
  <si>
    <t>Jun-07-01 18:46 GMT</t>
  </si>
  <si>
    <t>    NG Fin BS, LD1 for IF - Transco Z6 (NY) - Dec01</t>
  </si>
  <si>
    <t>    NG Fin BS, LD1 for NGI - Chicago - Jul01</t>
  </si>
  <si>
    <t>Jun-07-01 16:03 GMT</t>
  </si>
  <si>
    <t>    NG Fin BS, LD1 for NGI - Socal - Aug01</t>
  </si>
  <si>
    <t>Jun-07-01 18:15 GMT</t>
  </si>
  <si>
    <t>    NG Fin BS, LD1 for NGI - Socal - Oct01</t>
  </si>
  <si>
    <t>Jun-07-01 13:58 GMT</t>
  </si>
  <si>
    <t>    NG Fin BS, LD1 for NGI - Socal - Dec01</t>
  </si>
  <si>
    <t>    NG Fin BS, LD1 for NGI - Socal - Q1 02</t>
  </si>
  <si>
    <t>Jun-07-01 14:16 GMT</t>
  </si>
  <si>
    <t>    NG Fin BS, LD1 for NGI - Socal - Nov01-Mar02</t>
  </si>
  <si>
    <t>    NG Fin BS, LD1 for NGI - Socal - Apr02-Oct02</t>
  </si>
  <si>
    <t>Jun-07-01 19:43 GMT</t>
  </si>
  <si>
    <t>Jun-07-01 13:47 GMT</t>
  </si>
  <si>
    <t>Jun-07-01 20:14 GMT</t>
  </si>
  <si>
    <t>    NG Fin, FP for LD1 - Henry - Sep01</t>
  </si>
  <si>
    <t>Jun-07-01 19:32 GMT</t>
  </si>
  <si>
    <t>Jun-07-01 17:50 GMT</t>
  </si>
  <si>
    <t> Trade Dates:   Jun-7-01 thru Jun-7-01</t>
  </si>
  <si>
    <t>Mich</t>
  </si>
  <si>
    <t>Transco Z6 (NY)</t>
  </si>
  <si>
    <t>Waha</t>
  </si>
  <si>
    <t>Jun-07-01   Deals</t>
  </si>
  <si>
    <t>SP-15 Off-Peak</t>
  </si>
  <si>
    <t>Jun-22-01</t>
  </si>
  <si>
    <t>Jun-30-01</t>
  </si>
  <si>
    <t>Fischer, M</t>
  </si>
  <si>
    <t>Trade Dates:   Jun-7-01 thru Jun-7-01</t>
  </si>
  <si>
    <t>DYNJJOH</t>
  </si>
  <si>
    <t>pwr.asterisk</t>
  </si>
  <si>
    <t>pwr.Financial Swap</t>
  </si>
  <si>
    <t>pwr.New York Zone G</t>
  </si>
  <si>
    <t>pwr.financial swap</t>
  </si>
  <si>
    <t>pwr.NY Zone G</t>
  </si>
  <si>
    <t>pwr.East Coast Spot Power</t>
  </si>
  <si>
    <t>HE8-23EPT</t>
  </si>
  <si>
    <t>08:40 A.M.</t>
  </si>
  <si>
    <t>08:42 A.M.</t>
  </si>
  <si>
    <t>09:15 A.M.</t>
  </si>
  <si>
    <t>09:47 A.M.</t>
  </si>
  <si>
    <t>08:15 A.M.</t>
  </si>
  <si>
    <t>09:00 A.M.</t>
  </si>
  <si>
    <t>09:38 A.M.</t>
  </si>
  <si>
    <t>08:00 A.M.</t>
  </si>
  <si>
    <t>09:19 A.M.</t>
  </si>
  <si>
    <t>09:24 A.M.</t>
  </si>
  <si>
    <t>01:03 P.M.</t>
  </si>
  <si>
    <t>01:38 P.M.</t>
  </si>
  <si>
    <t>06:40 A.M.</t>
  </si>
  <si>
    <t>06:56 A.M.</t>
  </si>
  <si>
    <t>06:59 A.M.</t>
  </si>
  <si>
    <t>DYNBTAM</t>
  </si>
  <si>
    <t>pwr.july01</t>
  </si>
  <si>
    <t>10:51 A.M.</t>
  </si>
  <si>
    <t>DYNEWAT</t>
  </si>
  <si>
    <t>06:39 A.M.</t>
  </si>
  <si>
    <t>DYNJJOH2</t>
  </si>
  <si>
    <t>OFF PEAK</t>
  </si>
  <si>
    <t>06:43 A.M.</t>
  </si>
  <si>
    <t>06:57 A.M.</t>
  </si>
  <si>
    <t>(blank) Total</t>
  </si>
  <si>
    <t>Firm-LD Off-Peak Total</t>
  </si>
  <si>
    <t>pcornish</t>
  </si>
  <si>
    <t>oslotrad01</t>
  </si>
  <si>
    <t>AUT Pwr Phy FF   AUT BASE HV             08Jun01         EUR/MWh</t>
  </si>
  <si>
    <t>FR Pwr Phy FF    Fr Grd WDPK             08Jun01         EUR/MWh</t>
  </si>
  <si>
    <t>johnrosai</t>
  </si>
  <si>
    <t>CH Pwr Phy FF    NAT 00-06 HV            08Jun01         EUR/MWh</t>
  </si>
  <si>
    <t>AUT Pwr Phy FF   AUT WDPK HV             08Jun01         EUR/MWh</t>
  </si>
  <si>
    <t>Baumgartl</t>
  </si>
  <si>
    <t>entrade2</t>
  </si>
  <si>
    <t>Nordic Pwr Swap  SYS BASE                GB12 2001       NOK/MWh</t>
  </si>
  <si>
    <t>CH Pwr Phy FF    NAT WDPK HV             08Jun01         EUR/MWh</t>
  </si>
  <si>
    <t>FR Pwr Phy FF    Fr Grd BASE             08Jun01         EUR/MWh</t>
  </si>
  <si>
    <t>JOJTRADE</t>
  </si>
  <si>
    <t>cfreiburg</t>
  </si>
  <si>
    <t>Centralschweizerische Kraftwerke</t>
  </si>
  <si>
    <t>mgassmann</t>
  </si>
  <si>
    <t>CH Pwr Phy FF    NAT 20-24 HV            08Jun01         EUR/MWh</t>
  </si>
  <si>
    <t>enronhans</t>
  </si>
  <si>
    <t>AUT Pwr Phy FF   AUT 00-06 HV            08Jun01         EUR/MWh</t>
  </si>
  <si>
    <t>Stadtwerke Dusseldorf AG</t>
  </si>
  <si>
    <t>evamaria01</t>
  </si>
  <si>
    <t>Elkem ASA Energi</t>
  </si>
  <si>
    <t>ADM97213</t>
  </si>
  <si>
    <t>Elektrizitatswerke der Stadt Zurich</t>
  </si>
  <si>
    <t>michaela</t>
  </si>
  <si>
    <t>TRD01017</t>
  </si>
  <si>
    <t>MVVTRADER7</t>
  </si>
  <si>
    <t>Akershus Kraft A/S</t>
  </si>
  <si>
    <t>US Pwr Phy Firm  Cinergy Peak            25-29Jun01      USD/MWh</t>
  </si>
  <si>
    <t>US Pwr Phy Firm  PJM-W Peak              02-06Jul01      USD/MWh</t>
  </si>
  <si>
    <t xml:space="preserve">US Propane Fin Swap </t>
  </si>
  <si>
    <t>SMOTHERMON</t>
  </si>
  <si>
    <t>CSOUTH</t>
  </si>
  <si>
    <t>C3</t>
  </si>
  <si>
    <t>TSPURLIN</t>
  </si>
  <si>
    <t>CH Pwr Phy FF    NAT WDPK HV             Aug01           EUR/MWh</t>
  </si>
  <si>
    <t>MRPINK02</t>
  </si>
  <si>
    <t>US Pwr Phy Firm  Entergy Peak            18-22Jun01      USD/MWh</t>
  </si>
  <si>
    <t>US Pwr Phy Firm  TVA Peak                25-29Jun01      USD/MWh</t>
  </si>
  <si>
    <t>CHRISB008</t>
  </si>
  <si>
    <t>US Pwr Fin Swap  ISO NY Z-G Peak         18-22Jun01      USD/MWh</t>
  </si>
  <si>
    <t>US Pwr Fin Swap  ISO NY Z-A Peak         18-22Jun01      USD/MWh</t>
  </si>
  <si>
    <t>US PurityEthane Fin Swap</t>
  </si>
  <si>
    <t>US PuEthane Swap OPIS MB PurEth          Jul01           c/Gl-b</t>
  </si>
  <si>
    <t>C2</t>
  </si>
  <si>
    <t>US Pwr Fin Swap  ISO NY Z-G Peak         Jul-Aug01       USD/MWh</t>
  </si>
  <si>
    <t>DUTILE12</t>
  </si>
  <si>
    <t>mstimson</t>
  </si>
  <si>
    <t>US Gas Basis     NNG Ventura             Nov01-Mar02     USD/MM</t>
  </si>
  <si>
    <t>AQUILA1066</t>
  </si>
  <si>
    <t>US Pwr Phy CAISO SP15 OffPk              Jul01           USD/MWh</t>
  </si>
  <si>
    <t>US Prop Swap     OPIS MB TET             Jul01           c/Gl-b</t>
  </si>
  <si>
    <t>US Gas Daily     HHub                    08-30Jun01      USD/MM</t>
  </si>
  <si>
    <t>US Gas Daily     PEPL                    08-30Jun01      USD/MM</t>
  </si>
  <si>
    <t>US Gas Phy       TETCO M3                08Jun01         USD/MM</t>
  </si>
  <si>
    <t>US Pwr Phy Unp B ERCOT Peak              25-29Jun01      USD/MWh</t>
  </si>
  <si>
    <t>US Pwr Phy Unp B ERCOT Peak              18-22Jun01      USD/MWh</t>
  </si>
  <si>
    <t>US Jet Kero Fin Spread</t>
  </si>
  <si>
    <t>DLOOSLEY</t>
  </si>
  <si>
    <t>KERO</t>
  </si>
  <si>
    <t>btidland</t>
  </si>
  <si>
    <t>Amlingst</t>
  </si>
  <si>
    <t>cscharton</t>
  </si>
  <si>
    <t>EPMELPrdm</t>
  </si>
  <si>
    <t>powerfunk</t>
  </si>
  <si>
    <t>Puget Sound Energy, Inc.</t>
  </si>
  <si>
    <t>G-DAILY-EST</t>
  </si>
  <si>
    <t>Nexen Marketing</t>
  </si>
  <si>
    <t>Tenaska Marketing Ventures</t>
  </si>
  <si>
    <t>Anadarko Energy Services Company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</si>
  <si>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</si>
  <si>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</si>
  <si>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</si>
  <si>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</si>
  <si>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</si>
  <si>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</si>
  <si>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</si>
  <si>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</si>
  <si>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</si>
  <si>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</si>
  <si>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</si>
  <si>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</si>
  <si>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</si>
  <si>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</si>
  <si>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</si>
  <si>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</si>
  <si>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</si>
  <si>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</si>
  <si>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</si>
  <si>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</si>
  <si>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</si>
  <si>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</si>
  <si>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</si>
  <si>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</si>
  <si>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</si>
  <si>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</si>
  <si>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</si>
  <si>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ahamby0001</t>
  </si>
  <si>
    <t>US Gas Basis     GD/M Mich Con           Jul-Oct01       USD/MM</t>
  </si>
  <si>
    <t>CHRISW001</t>
  </si>
  <si>
    <t>ENA-IM WAHA</t>
  </si>
  <si>
    <t>US Pwr Phy Firm  NEPOOL Peak             Sep01           USD/MWh</t>
  </si>
  <si>
    <t>EAST-NEW YORK</t>
  </si>
  <si>
    <t>RPREVATT</t>
  </si>
  <si>
    <t>Canadian Imperial Bank of Commerce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</si>
  <si>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</si>
  <si>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</si>
  <si>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</si>
  <si>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</si>
  <si>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</si>
  <si>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</si>
  <si>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</si>
  <si>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</si>
  <si>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</si>
  <si>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</si>
  <si>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</si>
  <si>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</si>
  <si>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</si>
  <si>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</si>
  <si>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</si>
  <si>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</si>
  <si>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</si>
  <si>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</si>
  <si>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</si>
  <si>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</si>
  <si>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</si>
  <si>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dougsmith1</t>
  </si>
  <si>
    <t>AQUILA1002</t>
  </si>
  <si>
    <t>buckdiers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</si>
  <si>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</si>
  <si>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</si>
  <si>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</si>
  <si>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</si>
  <si>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</si>
  <si>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</si>
  <si>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</si>
  <si>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</si>
  <si>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</si>
  <si>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</si>
  <si>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</si>
  <si>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</si>
  <si>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</si>
  <si>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</si>
  <si>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</si>
  <si>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</si>
  <si>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</si>
  <si>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</si>
  <si>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</si>
  <si>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</si>
  <si>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</si>
  <si>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</si>
  <si>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</si>
  <si>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</si>
  <si>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</si>
  <si>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</si>
  <si>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</si>
  <si>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</si>
  <si>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</si>
  <si>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</si>
  <si>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</si>
  <si>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</si>
  <si>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</si>
  <si>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</si>
  <si>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</si>
  <si>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</si>
  <si>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</si>
  <si>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</si>
  <si>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</si>
  <si>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</si>
  <si>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</si>
  <si>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</si>
  <si>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</si>
  <si>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</si>
  <si>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</si>
  <si>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</si>
  <si>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</si>
  <si>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</si>
  <si>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</si>
  <si>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</si>
  <si>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</si>
  <si>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</si>
  <si>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</si>
  <si>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</si>
  <si>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</si>
  <si>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</si>
  <si>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</si>
  <si>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</si>
  <si>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</si>
  <si>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</si>
  <si>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</si>
  <si>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</si>
  <si>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</si>
  <si>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</si>
  <si>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</si>
  <si>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</si>
  <si>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</si>
  <si>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</si>
  <si>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</si>
  <si>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</si>
  <si>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</si>
  <si>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</si>
  <si>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</si>
  <si>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</si>
  <si>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</si>
  <si>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</si>
  <si>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</si>
  <si>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</si>
  <si>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</si>
  <si>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</si>
  <si>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</si>
  <si>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</si>
  <si>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</si>
  <si>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</si>
  <si>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</si>
  <si>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</si>
  <si>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</si>
  <si>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</si>
  <si>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CMS Field Services, Inc.</t>
  </si>
  <si>
    <t>e prime, inc.</t>
  </si>
  <si>
    <t>JPARKS</t>
  </si>
  <si>
    <t>Reliant Energy Services Canada Ltd.</t>
  </si>
  <si>
    <t>williamw</t>
  </si>
  <si>
    <t>EPMELPmw</t>
  </si>
  <si>
    <t>NGTS LLC</t>
  </si>
  <si>
    <t>DARREN10</t>
  </si>
  <si>
    <t>wenarchukj</t>
  </si>
  <si>
    <t>DYNLMCD</t>
  </si>
  <si>
    <t>HE 16 CPT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</si>
  <si>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</si>
  <si>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</si>
  <si>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</si>
  <si>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</si>
  <si>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</si>
  <si>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</si>
  <si>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</si>
  <si>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</si>
  <si>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</si>
  <si>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</si>
  <si>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</si>
  <si>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</si>
  <si>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</si>
  <si>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</si>
  <si>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</si>
  <si>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</si>
  <si>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</si>
  <si>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</si>
  <si>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</si>
  <si>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</si>
  <si>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</si>
  <si>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</si>
  <si>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</si>
  <si>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</si>
  <si>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</si>
  <si>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</si>
  <si>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</si>
  <si>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</si>
  <si>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</si>
  <si>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</si>
  <si>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</si>
  <si>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</si>
  <si>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</si>
  <si>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</si>
  <si>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</si>
  <si>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</si>
  <si>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</si>
  <si>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</si>
  <si>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MELISA94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</si>
  <si>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</si>
  <si>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</si>
  <si>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</si>
  <si>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</si>
  <si>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</si>
  <si>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</si>
  <si>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</si>
  <si>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</si>
  <si>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</si>
  <si>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</si>
  <si>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</si>
  <si>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</si>
  <si>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</si>
  <si>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</si>
  <si>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</si>
  <si>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JENNCLAYO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</si>
  <si>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</si>
  <si>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</si>
  <si>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</si>
  <si>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</si>
  <si>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</si>
  <si>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</si>
  <si>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</si>
  <si>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</si>
  <si>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</si>
  <si>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</si>
  <si>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</si>
  <si>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</si>
  <si>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</si>
  <si>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</si>
  <si>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FLOYDS14</t>
  </si>
  <si>
    <t>Firm Trading Bridgeline Gas Marketing</t>
  </si>
  <si>
    <t>MMOTLEY</t>
  </si>
  <si>
    <t>ritanagle</t>
  </si>
  <si>
    <t>BERRYJOE1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</si>
  <si>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</si>
  <si>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</si>
  <si>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</si>
  <si>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</si>
  <si>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</si>
  <si>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</si>
  <si>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</si>
  <si>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</si>
  <si>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</si>
  <si>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</si>
  <si>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</si>
  <si>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</si>
  <si>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</si>
  <si>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</si>
  <si>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</si>
  <si>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</si>
  <si>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</si>
  <si>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</si>
  <si>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</si>
  <si>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</si>
  <si>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</si>
  <si>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</si>
  <si>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</si>
  <si>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</si>
  <si>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</si>
  <si>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</si>
  <si>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</si>
  <si>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</si>
  <si>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</si>
  <si>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</si>
  <si>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</si>
  <si>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</si>
  <si>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</si>
  <si>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</si>
  <si>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</si>
  <si>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</si>
  <si>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</si>
  <si>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</si>
  <si>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</si>
  <si>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</si>
  <si>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RHUGGINS</t>
  </si>
  <si>
    <t>Coast Energy Canada, Inc.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</si>
  <si>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</si>
  <si>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</si>
  <si>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</si>
  <si>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</si>
  <si>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</si>
  <si>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</si>
  <si>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</si>
  <si>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</si>
  <si>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</si>
  <si>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</si>
  <si>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</si>
  <si>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</si>
  <si>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</si>
  <si>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</si>
  <si>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</si>
  <si>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</si>
  <si>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</si>
  <si>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</si>
  <si>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</si>
  <si>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</si>
  <si>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</si>
  <si>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</si>
  <si>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</si>
  <si>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</si>
  <si>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</si>
  <si>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</si>
  <si>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</si>
  <si>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</si>
  <si>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</si>
  <si>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</si>
  <si>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</si>
  <si>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</si>
  <si>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</si>
  <si>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</si>
  <si>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</si>
  <si>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Dynegy Marketing and Trade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</si>
  <si>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</si>
  <si>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</si>
  <si>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</si>
  <si>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</si>
  <si>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</si>
  <si>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</si>
  <si>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</si>
  <si>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</si>
  <si>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</si>
  <si>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</si>
  <si>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</si>
  <si>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</si>
  <si>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</si>
  <si>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</si>
  <si>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</si>
  <si>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</si>
  <si>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</si>
  <si>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</si>
  <si>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</si>
  <si>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</si>
  <si>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</si>
  <si>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</si>
  <si>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</si>
  <si>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</si>
  <si>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</si>
  <si>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</si>
  <si>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</si>
  <si>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</si>
  <si>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</si>
  <si>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</si>
  <si>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</si>
  <si>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</si>
  <si>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</si>
  <si>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</si>
  <si>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</si>
  <si>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</si>
  <si>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</si>
  <si>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</si>
  <si>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</si>
  <si>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</si>
  <si>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</si>
  <si>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</si>
  <si>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</si>
  <si>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</si>
  <si>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</si>
  <si>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</si>
  <si>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</si>
  <si>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</si>
  <si>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</si>
  <si>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</si>
  <si>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</si>
  <si>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</si>
  <si>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</si>
  <si>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</si>
  <si>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</si>
  <si>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</si>
  <si>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</si>
  <si>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</si>
  <si>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</si>
  <si>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</si>
  <si>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</si>
  <si>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</si>
  <si>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</si>
  <si>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</si>
  <si>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</si>
  <si>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</si>
  <si>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</si>
  <si>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</si>
  <si>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</si>
  <si>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</si>
  <si>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</si>
  <si>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</si>
  <si>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</si>
  <si>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</si>
  <si>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</si>
  <si>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</si>
  <si>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</si>
  <si>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</si>
  <si>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</si>
  <si>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</si>
  <si>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</si>
  <si>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US WTI Index     KOCH P+                 Jul01           USD/bl/d</t>
  </si>
  <si>
    <t>AEC Marketing</t>
  </si>
  <si>
    <t>jamesbuff</t>
  </si>
  <si>
    <t>ctm00001</t>
  </si>
  <si>
    <t>TimBarth</t>
  </si>
  <si>
    <t>brucewest</t>
  </si>
  <si>
    <t>COLEYGAYNO</t>
  </si>
  <si>
    <t>McMillanL</t>
  </si>
  <si>
    <t>txuetcdc</t>
  </si>
  <si>
    <t>KEVMASEK</t>
  </si>
  <si>
    <t>jwilmotte</t>
  </si>
  <si>
    <t>LYONSTIM</t>
  </si>
  <si>
    <t>US Pwr Phy Firm  PJM-W Peak              Jul-Aug02       USD/MWh</t>
  </si>
  <si>
    <t>ksharbert</t>
  </si>
  <si>
    <t>CAN Gas PhyBasis Dawn                    Nov01-Mar02     USD/MM</t>
  </si>
  <si>
    <t>aplander</t>
  </si>
  <si>
    <t>jimboland</t>
  </si>
  <si>
    <t>Glencore Ltd.</t>
  </si>
  <si>
    <t>ADM48210</t>
  </si>
  <si>
    <t>Petchems</t>
  </si>
  <si>
    <t>jleitnerp</t>
  </si>
  <si>
    <t>CAN Gas Basis    Sumas                   Jul01           USD/MM</t>
  </si>
  <si>
    <t>INTRA-CAND-BC</t>
  </si>
  <si>
    <t>Kinder Morgan, Inc.</t>
  </si>
  <si>
    <t>hotelmotel</t>
  </si>
  <si>
    <t>ADM04583</t>
  </si>
  <si>
    <t>US Pwr Phy Unp B ERCOT Peak              11-15Jun01      USD/MWh</t>
  </si>
  <si>
    <t>US Gas Basis     GD/M Mich Con           Jul01           USD/MM</t>
  </si>
  <si>
    <t>CAN Gas Phy Index Firm West &lt; or = 1Mo</t>
  </si>
  <si>
    <t>HDESTEFA</t>
  </si>
  <si>
    <t>sthevenot1</t>
  </si>
  <si>
    <t>GOZBOB12</t>
  </si>
  <si>
    <t>hellmanc</t>
  </si>
  <si>
    <t>mattdagst</t>
  </si>
  <si>
    <t>FROSTYCT</t>
  </si>
  <si>
    <t>US Pwr Phy Firm  PALVE OffPk             Jul01           USD/MWh</t>
  </si>
  <si>
    <t>ADM59980</t>
  </si>
  <si>
    <t>US Pwr Phy Firm  COMED Peak              11-15Jun01      USD/MWh</t>
  </si>
  <si>
    <t>Carolina Power &amp; Light Company</t>
  </si>
  <si>
    <t>US Gas Basis     TETCO M3                Aug01           USD/MM</t>
  </si>
  <si>
    <t>nigpatter</t>
  </si>
  <si>
    <t>lafrance</t>
  </si>
  <si>
    <t>wiselyan</t>
  </si>
  <si>
    <t>bernbroph</t>
  </si>
  <si>
    <t>US Gas Basis     TCO Pool                Jul01           USD/MM</t>
  </si>
  <si>
    <t>JEFFAVERY</t>
  </si>
  <si>
    <t>US Gas Basis     Transco Z6 NY           Jul01           USD/MM</t>
  </si>
  <si>
    <t>US Pwr Phy Firm  NEPOOL Peak             18-22Jun01      USD/MWh</t>
  </si>
  <si>
    <t>US Gas Basis     NGI SoBord PG&amp;E Top     Jul01           USD/MM</t>
  </si>
  <si>
    <t>SCISORCHAN</t>
  </si>
  <si>
    <t>True Quote LLC</t>
  </si>
  <si>
    <t>EXCHTQ00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</si>
  <si>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</si>
  <si>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</si>
  <si>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</si>
  <si>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</si>
  <si>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</si>
  <si>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</si>
  <si>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</si>
  <si>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</si>
  <si>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</si>
  <si>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</si>
  <si>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Gasoline Crack</t>
  </si>
  <si>
    <t>    Firm-LD Off-Peak - SP-15 Off-Peak - Next Day Off-Peak</t>
  </si>
  <si>
    <t>    Firm-LD Peak - Cin - Q4 01</t>
  </si>
  <si>
    <t>Jul02-Aug02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</si>
  <si>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</si>
  <si>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</si>
  <si>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</si>
  <si>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kendalleas</t>
  </si>
  <si>
    <t>ADM26674</t>
  </si>
  <si>
    <t>RANGER123</t>
  </si>
  <si>
    <t>    NG Firm Phys, FP - NGPL-TxOk East-GC - Next Day Gas</t>
  </si>
  <si>
    <t>Historical Volumes</t>
  </si>
  <si>
    <t>    Firm-LD Peak - Cin - Next Week</t>
  </si>
  <si>
    <t>NG Fin BS, LD1 for GDM</t>
  </si>
  <si>
    <t>pwr.East Power</t>
  </si>
  <si>
    <t>ENRON POWER MARKETING, IN</t>
  </si>
  <si>
    <t>HE 15 CPT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</si>
  <si>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</si>
  <si>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</si>
  <si>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</si>
  <si>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</si>
  <si>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</si>
  <si>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</si>
  <si>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</si>
  <si>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</si>
  <si>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</si>
  <si>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</si>
  <si>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</si>
  <si>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</si>
  <si>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</si>
  <si>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</si>
  <si>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</si>
  <si>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</si>
  <si>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</si>
  <si>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</si>
  <si>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</si>
  <si>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</si>
  <si>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</si>
  <si>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</si>
  <si>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</si>
  <si>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Cal 02</t>
  </si>
  <si>
    <t>    Crude - WTI 1st line swap - Cal 02</t>
  </si>
  <si>
    <t>    Crude Diff - WTI 1st line swap/Brent 1st line swap - Q4 01</t>
  </si>
  <si>
    <t>Naphtha Crack</t>
  </si>
  <si>
    <t>    Fin Swap-Peak - NYPOOL A - Next Week</t>
  </si>
  <si>
    <t>    Firm-LD Off-Peak - Mid C Off-Peak - Next Day Off-Peak</t>
  </si>
  <si>
    <t>    Firm-LD Peak - Cin - Jul01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</si>
  <si>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</si>
  <si>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</si>
  <si>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</si>
  <si>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</si>
  <si>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Nepool - Next Week</t>
  </si>
  <si>
    <t>    NG Firm Phys, FP - Dawn - Next Day Gas</t>
  </si>
  <si>
    <t>    NG Firm Phys, FP - FGT-Z1 - Next Day Gas</t>
  </si>
  <si>
    <t>    NG Firm Phys, ID, GDD - Cons Pwr - Next Day Gas</t>
  </si>
  <si>
    <t>    NG Firm Phys, ID, GDD - Waha - Next Day Gas</t>
  </si>
  <si>
    <t>    NG Fin BS, LD1 for IF - CG-ONSH - Jul01</t>
  </si>
  <si>
    <t>    NG Fin BS, LD1 for IF - CG-ONSH - Jul01-Oct01</t>
  </si>
  <si>
    <t>    Crude Diff - Dated/Brent 1st line swap - Nov01</t>
  </si>
  <si>
    <t>    Crude Diff - WTI 1st line swap/Brent 1st line swap - Q1 02</t>
  </si>
  <si>
    <t>    Crude Diff - WTI 1st line swap/Brent 1st line swap - Cal 02</t>
  </si>
  <si>
    <t>    Fuel Oil - 180cst Sing swap - Sep01</t>
  </si>
  <si>
    <t>    Gasoil Crack - GO 1st line/Brent 1st line swap - Q1 02</t>
  </si>
  <si>
    <t>Jet Fuel</t>
  </si>
  <si>
    <t>    Jet Fuel - Sing Kero swap - Q3 01</t>
  </si>
  <si>
    <t>    Jet Fuel Diff - NWE CIF Cargo/GO 1st line swap - Jul01</t>
  </si>
  <si>
    <t>US Gas Daily     PG&amp;E CtyGate            08-30Jun01      USD/MM</t>
  </si>
  <si>
    <t>US Pwr Phy Firm  PALVE Peak              08-09Jun01      USD/MWh</t>
  </si>
  <si>
    <t>US Pwr Phy Firm  TVA Peak                18-22Jun01      USD/MWh</t>
  </si>
  <si>
    <t>jimwilde</t>
  </si>
  <si>
    <t>N587CW00</t>
  </si>
  <si>
    <t>US Pwr Phy Firm  PJM-W WE Peak           09-10Jun01      USD/MWh</t>
  </si>
  <si>
    <t>US Gas Daily     Mich Con                08-30Jun01      USD/MM</t>
  </si>
  <si>
    <t>US Gas Daily     Kern River/Opal         08-30Jun01      USD/MM</t>
  </si>
  <si>
    <t>CAMERONC</t>
  </si>
  <si>
    <t>US Gas Daily     EP SanJuan              08-30Jun01      USD/MM</t>
  </si>
  <si>
    <t>EOLSMGR2</t>
  </si>
  <si>
    <t>US Gas Basis     NWPL RkyMtn             Aug01           USD/MM</t>
  </si>
  <si>
    <t>TIMLARRY</t>
  </si>
  <si>
    <t>US Gas Phy       Dom SP TT               08Jun01         USD/MM</t>
  </si>
  <si>
    <t>US Gas Daily     HSC                     08-30Jun01      USD/MM</t>
  </si>
  <si>
    <t>EPMELPrss</t>
  </si>
  <si>
    <t>US Gas Daily     EP Permian              08-30Jun01      USD/MM</t>
  </si>
  <si>
    <t>BDONAHUE</t>
  </si>
  <si>
    <t>US Pwr Phy Firm  Entergy Peak            25-29Jun01      USD/MWh</t>
  </si>
  <si>
    <t>Consolidated Edison Energy, Inc.</t>
  </si>
  <si>
    <t>nickvan2</t>
  </si>
  <si>
    <t>US Gas Basis     NGI PGE CtyGate         Nov01-Mar02     USD/MM</t>
  </si>
  <si>
    <t>US Gas Fin Opt   NYMEX        EC5.0      Sep01           USD/MM-L</t>
  </si>
  <si>
    <t>Refco Investments Services Pte Ltd</t>
  </si>
  <si>
    <t>refmetal</t>
  </si>
  <si>
    <t>TROONEYT</t>
  </si>
  <si>
    <t>Firm Trade Bridgeline</t>
  </si>
  <si>
    <t>ADM45207</t>
  </si>
  <si>
    <t>OTCDESK4</t>
  </si>
  <si>
    <t>US Gas Phy       HeHub                   08Jun01         USD/MM</t>
  </si>
  <si>
    <t>mccallto</t>
  </si>
  <si>
    <t>US Pwr Phy Firm  COMED Peak              18-22Jun01      USD/MWh</t>
  </si>
  <si>
    <t>US Gas Phy       TCO Pool                08-30Jun01      USD/MM</t>
  </si>
  <si>
    <t>courtney</t>
  </si>
  <si>
    <t>US Gas Daily     Chicago                 08-30Jun01      USD/MM</t>
  </si>
  <si>
    <t>US Gas Daily     Trunkline ELA           08-30Jun01      USD/MM</t>
  </si>
  <si>
    <t>CMSTCT4940</t>
  </si>
  <si>
    <t>US Gas Daily     COL Onshore             08-30Jun01      USD/MM</t>
  </si>
  <si>
    <t>hornbka11</t>
  </si>
  <si>
    <t>US Gas Phy       COL Onshore             08-30Jun01      USD/MM</t>
  </si>
  <si>
    <t>US Gas Phy       COL Onshore             08Jun01         USD/MM</t>
  </si>
  <si>
    <t>ANDYMIGS</t>
  </si>
  <si>
    <t>US Gas Swap      Nymex                   Sep01           USD/MM-L</t>
  </si>
  <si>
    <t>US Gas Daily     Transco Z6 NY           08-30Jun01      USD/MM</t>
  </si>
  <si>
    <t>US Gas Phy Index GD/M Mich Con           Nov01-Mar02     USD/MM</t>
  </si>
  <si>
    <t>Paper</t>
  </si>
  <si>
    <t>Short Tons (+/- 5%)</t>
  </si>
  <si>
    <t>PAPER-CONSOL</t>
  </si>
  <si>
    <t>US Gas Phy       Transco Z6 NY           08Jun01         USD/MM</t>
  </si>
  <si>
    <t>EPMELPag</t>
  </si>
  <si>
    <t>US Gas Phy       TETCO WLA               08Jun01         USD/MM</t>
  </si>
  <si>
    <t>jayknobl</t>
  </si>
  <si>
    <t>jeffwelch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</si>
  <si>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</si>
  <si>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</si>
  <si>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</si>
  <si>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</si>
  <si>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</si>
  <si>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</si>
  <si>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</si>
  <si>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</si>
  <si>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</si>
  <si>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</si>
  <si>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</si>
  <si>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</si>
  <si>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</si>
  <si>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</si>
  <si>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</si>
  <si>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</si>
  <si>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</si>
  <si>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</si>
  <si>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</si>
  <si>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</si>
  <si>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</si>
  <si>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</si>
  <si>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</si>
  <si>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</si>
  <si>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</si>
  <si>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</si>
  <si>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</si>
  <si>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</si>
  <si>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</si>
  <si>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</si>
  <si>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</si>
  <si>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</si>
  <si>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</si>
  <si>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</si>
  <si>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</si>
  <si>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JKING6</t>
  </si>
  <si>
    <t>CONLEYRA</t>
  </si>
  <si>
    <t>det00001</t>
  </si>
  <si>
    <t>Kellybry</t>
  </si>
  <si>
    <t>US Pwr Phy Firm  Cinergy Peak            Jun02           USD/MWh</t>
  </si>
  <si>
    <t>vfaes123</t>
  </si>
  <si>
    <t>aepes211</t>
  </si>
  <si>
    <t>amitgupta</t>
  </si>
  <si>
    <t>dread2000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</si>
  <si>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</si>
  <si>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</si>
  <si>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</si>
  <si>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</si>
  <si>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</si>
  <si>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</si>
  <si>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</si>
  <si>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</si>
  <si>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</si>
  <si>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</si>
  <si>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</si>
  <si>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</si>
  <si>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</si>
  <si>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</si>
  <si>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</si>
  <si>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</si>
  <si>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</si>
  <si>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</si>
  <si>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</si>
  <si>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</si>
  <si>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</si>
  <si>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</si>
  <si>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</si>
  <si>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</si>
  <si>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</si>
  <si>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</si>
  <si>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</si>
  <si>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</si>
  <si>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</si>
  <si>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</si>
  <si>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</si>
  <si>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</si>
  <si>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</si>
  <si>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</si>
  <si>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</si>
  <si>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</si>
  <si>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</si>
  <si>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</si>
  <si>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</si>
  <si>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</si>
  <si>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</si>
  <si>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</si>
  <si>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</si>
  <si>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</si>
  <si>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</si>
  <si>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</si>
  <si>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</si>
  <si>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</si>
  <si>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</si>
  <si>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</si>
  <si>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</si>
  <si>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</si>
  <si>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</si>
  <si>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</si>
  <si>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</si>
  <si>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</si>
  <si>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</si>
  <si>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</si>
  <si>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</si>
  <si>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</si>
  <si>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</si>
  <si>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</si>
  <si>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</si>
  <si>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</si>
  <si>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</si>
  <si>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</si>
  <si>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</si>
  <si>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</si>
  <si>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</si>
  <si>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</si>
  <si>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</si>
  <si>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</si>
  <si>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</si>
  <si>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</si>
  <si>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</si>
  <si>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</si>
  <si>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</si>
  <si>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</si>
  <si>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</si>
  <si>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</si>
  <si>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</si>
  <si>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</si>
  <si>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</si>
  <si>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</si>
  <si>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</si>
  <si>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</si>
  <si>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</si>
  <si>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</si>
  <si>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</si>
  <si>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</si>
  <si>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</si>
  <si>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</si>
  <si>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</si>
  <si>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</si>
  <si>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</si>
  <si>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</si>
  <si>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</si>
  <si>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</si>
  <si>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</si>
  <si>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</si>
  <si>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</si>
  <si>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</si>
  <si>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</si>
  <si>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</si>
  <si>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</si>
  <si>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</si>
  <si>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</si>
  <si>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</si>
  <si>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</si>
  <si>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</si>
  <si>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</si>
  <si>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</si>
  <si>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</si>
  <si>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</si>
  <si>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</si>
  <si>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</si>
  <si>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</si>
  <si>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</si>
  <si>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</si>
  <si>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</si>
  <si>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</si>
  <si>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</si>
  <si>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</si>
  <si>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</si>
  <si>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</si>
  <si>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</si>
  <si>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</si>
  <si>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</si>
  <si>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</si>
  <si>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</si>
  <si>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</si>
  <si>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</si>
  <si>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</si>
  <si>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</si>
  <si>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</si>
  <si>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</si>
  <si>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</si>
  <si>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</si>
  <si>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</si>
  <si>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</si>
  <si>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</si>
  <si>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</si>
  <si>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</si>
  <si>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</si>
  <si>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</si>
  <si>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</si>
  <si>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</si>
  <si>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</si>
  <si>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</si>
  <si>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</si>
  <si>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</si>
  <si>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</si>
  <si>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</si>
  <si>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</si>
  <si>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</si>
  <si>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</si>
  <si>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</si>
  <si>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</si>
  <si>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</si>
  <si>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</si>
  <si>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</si>
  <si>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</si>
  <si>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</si>
  <si>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</si>
  <si>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</si>
  <si>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</si>
  <si>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</si>
  <si>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</si>
  <si>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</si>
  <si>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</si>
  <si>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</si>
  <si>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</si>
  <si>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</si>
  <si>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</si>
  <si>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</si>
  <si>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</si>
  <si>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</si>
  <si>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</si>
  <si>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</si>
  <si>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</si>
  <si>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</si>
  <si>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</si>
  <si>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</si>
  <si>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</si>
  <si>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</si>
  <si>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</si>
  <si>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</si>
  <si>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</si>
  <si>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</si>
  <si>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</si>
  <si>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</si>
  <si>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</si>
  <si>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</si>
  <si>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</si>
  <si>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</si>
  <si>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</si>
  <si>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</si>
  <si>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</si>
  <si>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</si>
  <si>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</si>
  <si>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</si>
  <si>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</si>
  <si>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</si>
  <si>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</si>
  <si>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</si>
  <si>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</si>
  <si>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</si>
  <si>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</si>
  <si>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</si>
  <si>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</si>
  <si>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</si>
  <si>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</si>
  <si>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</si>
  <si>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</si>
  <si>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</si>
  <si>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</si>
  <si>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</si>
  <si>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</si>
  <si>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</si>
  <si>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</si>
  <si>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</si>
  <si>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</si>
  <si>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</si>
  <si>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</si>
  <si>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</si>
  <si>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</si>
  <si>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</si>
  <si>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</si>
  <si>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</si>
  <si>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</si>
  <si>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</si>
  <si>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</si>
  <si>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</si>
  <si>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</si>
  <si>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</si>
  <si>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</si>
  <si>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</si>
  <si>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</si>
  <si>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</si>
  <si>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</si>
  <si>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</si>
  <si>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</si>
  <si>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</si>
  <si>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</si>
  <si>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</si>
  <si>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</si>
  <si>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</si>
  <si>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</si>
  <si>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</si>
  <si>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</si>
  <si>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</si>
  <si>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</si>
  <si>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</si>
  <si>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bigzeke1</t>
  </si>
  <si>
    <t>NOVERO777</t>
  </si>
  <si>
    <t>Lewellyn</t>
  </si>
  <si>
    <t>Schlenkerc</t>
  </si>
  <si>
    <t>txuetcje</t>
  </si>
  <si>
    <t>dealjunkie</t>
  </si>
  <si>
    <t>TC2SHANDY</t>
  </si>
  <si>
    <t>Exchange</t>
  </si>
  <si>
    <t>EPMELPcmb</t>
  </si>
  <si>
    <t>WATTS002</t>
  </si>
  <si>
    <t>aepsvc130</t>
  </si>
  <si>
    <t>LRAT1234</t>
  </si>
  <si>
    <t>aepsvc136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</si>
  <si>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</si>
  <si>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</si>
  <si>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</si>
  <si>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</si>
  <si>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</si>
  <si>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</si>
  <si>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</si>
  <si>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</si>
  <si>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</si>
  <si>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</si>
  <si>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</si>
  <si>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</si>
  <si>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</si>
  <si>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</si>
  <si>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</si>
  <si>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</si>
  <si>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</si>
  <si>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</si>
  <si>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</si>
  <si>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</si>
  <si>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</si>
  <si>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</si>
  <si>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</si>
  <si>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</si>
  <si>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</si>
  <si>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</si>
  <si>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</si>
  <si>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</si>
  <si>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</si>
  <si>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</si>
  <si>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</si>
  <si>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</si>
  <si>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</si>
  <si>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</si>
  <si>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</si>
  <si>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</si>
  <si>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</si>
  <si>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</si>
  <si>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</si>
  <si>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</si>
  <si>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</si>
  <si>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</si>
  <si>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</si>
  <si>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</si>
  <si>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</si>
  <si>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</si>
  <si>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</si>
  <si>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</si>
  <si>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</si>
  <si>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</si>
  <si>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EC-IM Canada West</t>
  </si>
  <si>
    <t>EPMELPrr2</t>
  </si>
  <si>
    <t>SSOUTH</t>
  </si>
  <si>
    <t>Colonial Energy Inc.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</si>
  <si>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</si>
  <si>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</si>
  <si>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</si>
  <si>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</si>
  <si>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</si>
  <si>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</si>
  <si>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</si>
  <si>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</si>
  <si>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</si>
  <si>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</si>
  <si>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</si>
  <si>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</si>
  <si>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</si>
  <si>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</si>
  <si>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</si>
  <si>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</si>
  <si>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</si>
  <si>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Propane CIF Fin Swap</t>
  </si>
  <si>
    <t>TWALLAC</t>
  </si>
  <si>
    <t>UK - European Propane</t>
  </si>
  <si>
    <t>Toyota Tsusho Metals Limited</t>
  </si>
  <si>
    <t>ADM90670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</si>
  <si>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</si>
  <si>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</si>
  <si>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</si>
  <si>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</si>
  <si>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</si>
  <si>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</si>
  <si>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</si>
  <si>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</si>
  <si>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</si>
  <si>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</si>
  <si>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</si>
  <si>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</si>
  <si>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</si>
  <si>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</si>
  <si>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</si>
  <si>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</si>
  <si>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rupestanna</t>
  </si>
  <si>
    <t>bradhoese2</t>
  </si>
  <si>
    <t>US Pwr Fin Swap  ISO NY Z-G Peak         Oct-Dec01       USD/MWh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</si>
  <si>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</si>
  <si>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</si>
  <si>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</si>
  <si>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</si>
  <si>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</si>
  <si>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</si>
  <si>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</si>
  <si>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US Pwr Phy Firm  PALVE Peak              Jul01           USD/MWh</t>
  </si>
  <si>
    <t>ADM36631</t>
  </si>
  <si>
    <t>rdl00001</t>
  </si>
  <si>
    <t>Gistbill</t>
  </si>
  <si>
    <t>DIPAKSINHA</t>
  </si>
  <si>
    <t>ASANCHEZ1</t>
  </si>
  <si>
    <t>dkt00001</t>
  </si>
  <si>
    <t>ROBKEHOE</t>
  </si>
  <si>
    <t>pcesrick</t>
  </si>
  <si>
    <t>JOHNBOYLE</t>
  </si>
  <si>
    <t>bahram11</t>
  </si>
  <si>
    <t>elizabeth</t>
  </si>
  <si>
    <t>BBRADLEY</t>
  </si>
  <si>
    <t>KELLYADAM</t>
  </si>
  <si>
    <t>rkc00001</t>
  </si>
  <si>
    <t>US Pwr Phy Firm  PJM-W Peak              Jul01    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</si>
  <si>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</si>
  <si>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</si>
  <si>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</si>
  <si>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</si>
  <si>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Standsse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</si>
  <si>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</si>
  <si>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</si>
  <si>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</si>
  <si>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</si>
  <si>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</si>
  <si>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</si>
  <si>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</si>
  <si>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</si>
  <si>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</si>
  <si>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</si>
  <si>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</si>
  <si>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LAVIELLE</t>
  </si>
  <si>
    <t>aepes222</t>
  </si>
  <si>
    <t>pces5038</t>
  </si>
  <si>
    <t>timriordan</t>
  </si>
  <si>
    <t>BIGBRADLY</t>
  </si>
  <si>
    <t>PowerMAS</t>
  </si>
  <si>
    <t>JCARDIFF</t>
  </si>
  <si>
    <t>EPMI-Southeast</t>
  </si>
  <si>
    <t>crudebuyer</t>
  </si>
  <si>
    <t>Dynegy UK Limited</t>
  </si>
  <si>
    <t>MATTGRAVEL</t>
  </si>
  <si>
    <t>US Gas Basis     EP Permian              Aug01           USD/MM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</si>
  <si>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</si>
  <si>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</si>
  <si>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</si>
  <si>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</si>
  <si>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</si>
  <si>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</si>
  <si>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</si>
  <si>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</si>
  <si>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</si>
  <si>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</si>
  <si>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</si>
  <si>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</si>
  <si>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</si>
  <si>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</si>
  <si>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</si>
  <si>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    NG Fin BS, LD1 for NGI - Chicago - Nov01-Mar02</t>
  </si>
  <si>
    <t>    NG Fin Sw Swap, FP for GDD - Henry - Bal Month Gas</t>
  </si>
  <si>
    <t>US Gas Basis     EP Permian              Jul01           USD/MM</t>
  </si>
  <si>
    <t>BP Canada Energy Company</t>
  </si>
  <si>
    <t>US Gas Basis     EP SanJuan              Jul01           USD/MM</t>
  </si>
  <si>
    <t>cmharden</t>
  </si>
  <si>
    <t>mcmane00</t>
  </si>
  <si>
    <t>US Gas Basis     EP SanJuan              Sep01           USD/MM</t>
  </si>
  <si>
    <t>avenette</t>
  </si>
  <si>
    <t>POWERWEST</t>
  </si>
  <si>
    <t>Anderson Exploration</t>
  </si>
  <si>
    <t>mdelaney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</si>
  <si>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</si>
  <si>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</si>
  <si>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</si>
  <si>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</si>
  <si>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</si>
  <si>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</si>
  <si>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</si>
  <si>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</si>
  <si>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</si>
  <si>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</si>
  <si>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TIMJURCO</t>
  </si>
  <si>
    <t>ADM44050</t>
  </si>
  <si>
    <t>Firm-LD Peak Total</t>
  </si>
  <si>
    <t>    NG Fin BS, LD1 for IF - SJ - Jul01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</si>
  <si>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</si>
  <si>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</si>
  <si>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</si>
  <si>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</si>
  <si>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</si>
  <si>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</si>
  <si>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</si>
  <si>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</si>
  <si>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</si>
  <si>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</si>
  <si>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</si>
  <si>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</si>
  <si>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</si>
  <si>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</si>
  <si>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</si>
  <si>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</si>
  <si>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</si>
  <si>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</si>
  <si>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</si>
  <si>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</si>
  <si>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ADM66058</t>
  </si>
  <si>
    <t>Agip (UK) Limited</t>
  </si>
  <si>
    <t>ADM42088</t>
  </si>
  <si>
    <t>BP Gas Marketing Limited</t>
  </si>
  <si>
    <t>ADM37670</t>
  </si>
  <si>
    <t>TRAVERSE99</t>
  </si>
  <si>
    <t>Coxclay1</t>
  </si>
  <si>
    <t>jjohnson</t>
  </si>
  <si>
    <t>AlisaRich</t>
  </si>
  <si>
    <t>cschaffer</t>
  </si>
  <si>
    <t>US Gas Fin Opt   NYMEX        EC4.0      Jul01           USD/MM-L</t>
  </si>
  <si>
    <t>ADM48147</t>
  </si>
  <si>
    <t>aepsvc134</t>
  </si>
  <si>
    <t>    Fuel Oil - 180cst Sing swap - Bal Month</t>
  </si>
  <si>
    <t>    Firm-LD Peak - Cin - Custom</t>
  </si>
  <si>
    <t>Custom</t>
  </si>
  <si>
    <t>    Firm-LD Peak - Cin - Jul02-Aug02</t>
  </si>
  <si>
    <t>    Firm-LD Peak - PJM-W - Custom</t>
  </si>
  <si>
    <t>    Firm-LD Peak - Palo - Jul01</t>
  </si>
  <si>
    <t>    NG Firm Phys, FP - Exxon Katy - Next Day Gas</t>
  </si>
  <si>
    <t>    NG Firm Phys, FP - TET-STX - Next Day Gas</t>
  </si>
  <si>
    <t>    NG Firm Phys, FP - Transco Z-6 (non-NY) - Next Day Gas</t>
  </si>
  <si>
    <t>    NG Fin BS, LD1 for GDM - Mich - Jul01-Oct01</t>
  </si>
  <si>
    <t>Jun-11-01</t>
  </si>
  <si>
    <t>Jun-15-01</t>
  </si>
  <si>
    <t>ng.Northern Natural Demarc</t>
  </si>
  <si>
    <t>UK Gas Phy       NBP                     Sep01    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</si>
  <si>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</si>
  <si>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</si>
  <si>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</si>
  <si>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</si>
  <si>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</si>
  <si>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</si>
  <si>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</si>
  <si>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</si>
  <si>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</si>
  <si>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</si>
  <si>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</si>
  <si>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</si>
  <si>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</si>
  <si>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</si>
  <si>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jfroome1</t>
  </si>
  <si>
    <t>Griffith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</si>
  <si>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</si>
  <si>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</si>
  <si>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</si>
  <si>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</si>
  <si>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</si>
  <si>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</si>
  <si>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</si>
  <si>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</si>
  <si>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</si>
  <si>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</si>
  <si>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</si>
  <si>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</si>
  <si>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</si>
  <si>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</si>
  <si>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</si>
  <si>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</si>
  <si>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</si>
  <si>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</si>
  <si>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</si>
  <si>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</si>
  <si>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MICKELSON1</t>
  </si>
  <si>
    <t>Idaho Power Company, dba IDACORP Energy</t>
  </si>
  <si>
    <t>KMZIOBER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</si>
  <si>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</si>
  <si>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</si>
  <si>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</si>
  <si>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</si>
  <si>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</si>
  <si>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</si>
  <si>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</si>
  <si>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</si>
  <si>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</si>
  <si>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</si>
  <si>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</si>
  <si>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</si>
  <si>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</si>
  <si>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</si>
  <si>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</si>
  <si>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</si>
  <si>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</si>
  <si>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</si>
  <si>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</si>
  <si>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</si>
  <si>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daveyell</t>
  </si>
  <si>
    <t>pces5054</t>
  </si>
  <si>
    <t>EPMELPteg</t>
  </si>
  <si>
    <t>MMETTERS</t>
  </si>
  <si>
    <t>rdm00001</t>
  </si>
  <si>
    <t>JHTRAMEL</t>
  </si>
  <si>
    <t>MIKETRADES</t>
  </si>
  <si>
    <t>KFRIEDRICH</t>
  </si>
  <si>
    <t>arvanitis1</t>
  </si>
  <si>
    <t>LITNER01</t>
  </si>
  <si>
    <t>US WTI Swap      Nymex PEN               Jul01           USD/bl/m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</si>
  <si>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</si>
  <si>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</si>
  <si>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</si>
  <si>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</si>
  <si>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</si>
  <si>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</si>
  <si>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</si>
  <si>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</si>
  <si>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</si>
  <si>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</si>
  <si>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</si>
  <si>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</si>
  <si>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</si>
  <si>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</si>
  <si>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</si>
  <si>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</si>
  <si>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</si>
  <si>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</si>
  <si>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</si>
  <si>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</si>
  <si>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</si>
  <si>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</si>
  <si>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</si>
  <si>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</si>
  <si>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</si>
  <si>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</si>
  <si>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CAMTHOR02</t>
  </si>
  <si>
    <t>shane2001</t>
  </si>
  <si>
    <t>CBOHN010</t>
  </si>
  <si>
    <t>Martinjan</t>
  </si>
  <si>
    <t>Collinscin</t>
  </si>
  <si>
    <t>BRADCLAUSE</t>
  </si>
  <si>
    <t>TotalFinaElf Gas &amp; Power North America, Inc.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</si>
  <si>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</si>
  <si>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</si>
  <si>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</si>
  <si>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</si>
  <si>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</si>
  <si>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</si>
  <si>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</si>
  <si>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</si>
  <si>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</si>
  <si>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</si>
  <si>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</si>
  <si>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</si>
  <si>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</si>
  <si>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</si>
  <si>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</si>
  <si>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</si>
  <si>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</si>
  <si>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</si>
  <si>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</si>
  <si>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</si>
  <si>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</si>
  <si>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</si>
  <si>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</si>
  <si>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</si>
  <si>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</si>
  <si>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</si>
  <si>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</si>
  <si>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</si>
  <si>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</si>
  <si>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</si>
  <si>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</si>
  <si>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</si>
  <si>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</si>
  <si>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</si>
  <si>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</si>
  <si>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</si>
  <si>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</si>
  <si>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</si>
  <si>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</si>
  <si>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</si>
  <si>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</si>
  <si>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</si>
  <si>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</si>
  <si>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</si>
  <si>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</si>
  <si>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</si>
  <si>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</si>
  <si>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</si>
  <si>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</si>
  <si>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</si>
  <si>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</si>
  <si>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</si>
  <si>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</si>
  <si>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</si>
  <si>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</si>
  <si>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</si>
  <si>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</si>
  <si>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</si>
  <si>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</si>
  <si>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</si>
  <si>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</si>
  <si>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</si>
  <si>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</si>
  <si>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</si>
  <si>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</si>
  <si>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</si>
  <si>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</si>
  <si>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</si>
  <si>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</si>
  <si>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</si>
  <si>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</si>
  <si>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</si>
  <si>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</si>
  <si>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</si>
  <si>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</si>
  <si>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</si>
  <si>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</si>
  <si>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</si>
  <si>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</si>
  <si>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</si>
  <si>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</si>
  <si>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</si>
  <si>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</si>
  <si>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</si>
  <si>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</si>
  <si>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</si>
  <si>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</si>
  <si>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</si>
  <si>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</si>
  <si>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</si>
  <si>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</si>
  <si>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</si>
  <si>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</si>
  <si>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</si>
  <si>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</si>
  <si>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aepsvc133</t>
  </si>
  <si>
    <t>MIDCONT4</t>
  </si>
  <si>
    <t>JREITME</t>
  </si>
  <si>
    <t>WESTDESK1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</si>
  <si>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</si>
  <si>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</si>
  <si>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</si>
  <si>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</si>
  <si>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</si>
  <si>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</si>
  <si>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</si>
  <si>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</si>
  <si>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CAN Gas Basis    AECO                    Nov01-Mar02     USD/MM</t>
  </si>
  <si>
    <t>EPRIME28</t>
  </si>
  <si>
    <t>rjvandamp</t>
  </si>
  <si>
    <t>US UNL Gasoline Fin Swap</t>
  </si>
  <si>
    <t>AHAUSER</t>
  </si>
  <si>
    <t>tharringto</t>
  </si>
  <si>
    <t>ADM96017</t>
  </si>
  <si>
    <t>ADM74235</t>
  </si>
  <si>
    <t>BYASSEEL</t>
  </si>
  <si>
    <t>Noble Gas Marketing Inc.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</si>
  <si>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</si>
  <si>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</si>
  <si>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</si>
  <si>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</si>
  <si>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</si>
  <si>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</si>
  <si>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</si>
  <si>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</si>
  <si>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Willowbridge Associates Inc</t>
  </si>
  <si>
    <t>ADM52993</t>
  </si>
  <si>
    <t>DANIELCOWL</t>
  </si>
  <si>
    <t>CAN Gas Fin BasSwap</t>
  </si>
  <si>
    <t>JMCKAY</t>
  </si>
  <si>
    <t>FT-CAND-EGSC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</si>
  <si>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</si>
  <si>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</si>
  <si>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</si>
  <si>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</si>
  <si>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</si>
  <si>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</si>
  <si>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</si>
  <si>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</si>
  <si>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</si>
  <si>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</si>
  <si>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</si>
  <si>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</si>
  <si>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</si>
  <si>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</si>
  <si>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</si>
  <si>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</si>
  <si>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</si>
  <si>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</si>
  <si>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</si>
  <si>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</si>
  <si>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</si>
  <si>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</si>
  <si>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</si>
  <si>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</si>
  <si>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</si>
  <si>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</si>
  <si>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</si>
  <si>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</si>
  <si>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</si>
  <si>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</si>
  <si>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</si>
  <si>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</si>
  <si>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</si>
  <si>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</si>
  <si>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</si>
  <si>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</si>
  <si>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</si>
  <si>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</si>
  <si>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</si>
  <si>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</si>
  <si>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</si>
  <si>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</si>
  <si>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</si>
  <si>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</si>
  <si>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</si>
  <si>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</si>
  <si>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</si>
  <si>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</si>
  <si>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</si>
  <si>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</si>
  <si>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</si>
  <si>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</si>
  <si>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</si>
  <si>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</si>
  <si>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</si>
  <si>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</si>
  <si>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</si>
  <si>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</si>
  <si>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</si>
  <si>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</si>
  <si>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</si>
  <si>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</si>
  <si>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</si>
  <si>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</si>
  <si>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</si>
  <si>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</si>
  <si>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</si>
  <si>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</si>
  <si>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</si>
  <si>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</si>
  <si>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</si>
  <si>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</si>
  <si>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</si>
  <si>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</si>
  <si>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</si>
  <si>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</si>
  <si>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</si>
  <si>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</si>
  <si>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</si>
  <si>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</si>
  <si>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</si>
  <si>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</si>
  <si>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</si>
  <si>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</si>
  <si>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</si>
  <si>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</si>
  <si>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</si>
  <si>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</si>
  <si>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</si>
  <si>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</si>
  <si>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</si>
  <si>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TOMSTRICK</t>
  </si>
  <si>
    <t>US Gas Basis     EP Permian              Jan-Dec02       USD/MM</t>
  </si>
  <si>
    <t>sstewart01</t>
  </si>
  <si>
    <t>RBartlow99</t>
  </si>
  <si>
    <t>SPENCERV</t>
  </si>
  <si>
    <t>CAN Gas Phy      NIT                     07Jun01         CAD/GJ</t>
  </si>
  <si>
    <t>sjt00001</t>
  </si>
  <si>
    <t>BARBEE10</t>
  </si>
  <si>
    <t>JNIELSE</t>
  </si>
  <si>
    <t>MIKEFRIEND</t>
  </si>
  <si>
    <t>US Pwr Phy Firm  Entergy Peak            08Jun01         USD/MWh</t>
  </si>
  <si>
    <t>emullane1</t>
  </si>
  <si>
    <t>wayneellis</t>
  </si>
  <si>
    <t>sjamison</t>
  </si>
  <si>
    <t>US WTI Index     Nymex                   Jul01           USD/bl/d</t>
  </si>
  <si>
    <t>ADM00101</t>
  </si>
  <si>
    <t>roncampb</t>
  </si>
  <si>
    <t>johnlewis</t>
  </si>
  <si>
    <t>HAMMON02</t>
  </si>
  <si>
    <t>Midland Cogeneration Venture Limited Partnership</t>
  </si>
  <si>
    <t>ADM26117</t>
  </si>
  <si>
    <t>Highland Energy Company</t>
  </si>
  <si>
    <t>ADM86284</t>
  </si>
  <si>
    <t>US Gas Basis     NWPL RkyMtn             Oct01           USD/MM</t>
  </si>
  <si>
    <t>CMSKDG4935</t>
  </si>
  <si>
    <t>SG Interests I, Ltd.</t>
  </si>
  <si>
    <t>ADM73620</t>
  </si>
  <si>
    <t>CAN Pwr Swap     PPoA Flat               Jul-Sep01       CAD/MWh</t>
  </si>
  <si>
    <t>US Gas Basis     ANR LA                  Jul-Oct01       USD/MM</t>
  </si>
  <si>
    <t>Midcoast Marketing, Inc.</t>
  </si>
  <si>
    <t>WESTDESK2</t>
  </si>
  <si>
    <t>BLND2-HU-HDG</t>
  </si>
  <si>
    <t>US Pwr Phy Firm  TVA Peak                08Jun01         USD/MWh</t>
  </si>
  <si>
    <t>Mitchell Gas Services L.P.</t>
  </si>
  <si>
    <t>ADM75252</t>
  </si>
  <si>
    <t>AQUILA1081</t>
  </si>
  <si>
    <t>US Gas Fin Opt   NYMEX        EC3.9      Jul01           USD/MM-L</t>
  </si>
  <si>
    <t>US Pwr Phy Firm  Mid-C Peak              Jul-Sep02       USD/MWh</t>
  </si>
  <si>
    <t>New Jersey Natural Gas Company</t>
  </si>
  <si>
    <t>STUDMFFN</t>
  </si>
  <si>
    <t>GER Pwr Phy FF   Ger Grd WDPK HV         08Jun01         EUR/MWh</t>
  </si>
  <si>
    <t>sarahoch</t>
  </si>
  <si>
    <t>varghese</t>
  </si>
  <si>
    <t>CHFREZZA</t>
  </si>
  <si>
    <t>CJCREGAR</t>
  </si>
  <si>
    <t>rfulton1</t>
  </si>
  <si>
    <t>US HeatingOil2 Fin Swap</t>
  </si>
  <si>
    <t>Disam AS</t>
  </si>
  <si>
    <t>MikeThyge</t>
  </si>
  <si>
    <t>Visvanath</t>
  </si>
  <si>
    <t>KINZY123</t>
  </si>
  <si>
    <t>AUT Pwr Phy FF   AUT BASE HV             11-17Jun01      EUR/MWh</t>
  </si>
  <si>
    <t>Miami Valley Resources Inc.</t>
  </si>
  <si>
    <t>ADM72305</t>
  </si>
  <si>
    <t>GER Pwr Phy FF   Ger Grd BASE HV         08Jun01         EUR/MWh</t>
  </si>
  <si>
    <t>US Pwr Phy Firm  Mid-C Peak              Sep01           USD/MWh</t>
  </si>
  <si>
    <t>SaskEnergy Incorporated</t>
  </si>
  <si>
    <t>ADM11441</t>
  </si>
  <si>
    <t>US Pwr Fin Swap  ISO NY Z-A Peak         Jul-Aug01       USD/MWh</t>
  </si>
  <si>
    <t>US Residual Fuel Oil 1% Fin Swap</t>
  </si>
  <si>
    <t>US ResidOil Swap Platts No 6 NYH 1%      Jul01           USD/bl/m</t>
  </si>
  <si>
    <t>tomoconnor</t>
  </si>
  <si>
    <t>SMULHOL</t>
  </si>
  <si>
    <t>RESID-FIN-1%</t>
  </si>
  <si>
    <t>ADM29516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</si>
  <si>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</si>
  <si>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</si>
  <si>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</si>
  <si>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</si>
  <si>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</si>
  <si>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</si>
  <si>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US Gas Basis     NNG Demarc              Nov01-Mar02     USD/MM</t>
  </si>
  <si>
    <t>CAN Gas Phy      Dawn                    08-30Jun01      USD/MM</t>
  </si>
  <si>
    <t>spaes123</t>
  </si>
  <si>
    <t>US Pwr Fin Swap  PJM W IntC Peak         08Jun01         USD/MWh</t>
  </si>
  <si>
    <t>BGREENI</t>
  </si>
  <si>
    <t>ST Alberta</t>
  </si>
  <si>
    <t>Enterprise Products Operating L.P.</t>
  </si>
  <si>
    <t>Jnesser1</t>
  </si>
  <si>
    <t>Hunter Douglas NV</t>
  </si>
  <si>
    <t>ADM48157</t>
  </si>
  <si>
    <t>TONYT003</t>
  </si>
  <si>
    <t>US Pwr Phy Firm  COMED Peak              08Jun01         USD/MWh</t>
  </si>
  <si>
    <t>US Pwr Phy Firm  PJM-W Peak              18-22Jun01      USD/MWh</t>
  </si>
  <si>
    <t>AQUILA1005</t>
  </si>
  <si>
    <t>ADM42405</t>
  </si>
  <si>
    <t>US Pwr Phy Firm  SOCO Peak               08Jun01         USD/MWh</t>
  </si>
  <si>
    <t>Enron Metals &amp; Commodity Limited</t>
  </si>
  <si>
    <t>Crosstex Energy Services, Ltd.</t>
  </si>
  <si>
    <t>ADM14275</t>
  </si>
  <si>
    <t>COMEX Physical Copper Lots</t>
  </si>
  <si>
    <t>US Pwr Phy Firm  Cinergy Peak            18-22Jun01      USD/MWh</t>
  </si>
  <si>
    <t>kevintuohy</t>
  </si>
  <si>
    <t>AGIGLIA2</t>
  </si>
  <si>
    <t>US Pwr Phy Firm  NEPOOL Peak             25-29Jun01      USD/MWh</t>
  </si>
  <si>
    <t>US Pwr Phy Firm  PJM-W Peak              25-29Jun01      USD/MWh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</si>
  <si>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</si>
  <si>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</si>
  <si>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</si>
  <si>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</si>
  <si>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</si>
  <si>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</si>
  <si>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</si>
  <si>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</si>
  <si>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</si>
  <si>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</si>
  <si>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</si>
  <si>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</si>
  <si>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</si>
  <si>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</si>
  <si>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</si>
  <si>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</si>
  <si>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</si>
  <si>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</si>
  <si>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</si>
  <si>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</si>
  <si>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</si>
  <si>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</si>
  <si>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</si>
  <si>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</si>
  <si>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</si>
  <si>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</si>
  <si>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</si>
  <si>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</si>
  <si>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</si>
  <si>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</si>
  <si>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</si>
  <si>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bpollard</t>
  </si>
  <si>
    <t>blacina1</t>
  </si>
  <si>
    <t>ekaes123</t>
  </si>
  <si>
    <t>US Pwr Phy Firm  Cinergy Peak            Jul01           USD/MWh</t>
  </si>
  <si>
    <t>ADM63233</t>
  </si>
  <si>
    <t xml:space="preserve">US Gas Phy Fwd Firm &lt; or = 1Mo </t>
  </si>
  <si>
    <t>Euromin SA</t>
  </si>
  <si>
    <t>ADM88806</t>
  </si>
  <si>
    <t>US Pwr Phy Firm  Cinergy Peak            11-15Jun01      USD/MWh</t>
  </si>
  <si>
    <t>WICKLUND</t>
  </si>
  <si>
    <t>midmark5</t>
  </si>
  <si>
    <t>waggonerva</t>
  </si>
  <si>
    <t>perryperg</t>
  </si>
  <si>
    <t>DAVSMITH</t>
  </si>
  <si>
    <t>ADM68727</t>
  </si>
  <si>
    <t>ADM07644</t>
  </si>
  <si>
    <t>ADM78101</t>
  </si>
  <si>
    <t>burkomja</t>
  </si>
  <si>
    <t>PacifiCorp Power Marketing, Inc.</t>
  </si>
  <si>
    <t>ADM12529</t>
  </si>
  <si>
    <t>rleforce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</si>
  <si>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</si>
  <si>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</si>
  <si>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</si>
  <si>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</si>
  <si>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</si>
  <si>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</si>
  <si>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dutchdav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</si>
  <si>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</si>
  <si>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</si>
  <si>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</si>
  <si>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</si>
  <si>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</si>
  <si>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</si>
  <si>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</si>
  <si>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</si>
  <si>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</si>
  <si>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</si>
  <si>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</si>
  <si>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</si>
  <si>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</si>
  <si>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</si>
  <si>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</si>
  <si>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</si>
  <si>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</si>
  <si>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</si>
  <si>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</si>
  <si>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</si>
  <si>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</si>
  <si>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</si>
  <si>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</si>
  <si>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</si>
  <si>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</si>
  <si>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</si>
  <si>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</si>
  <si>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RSandherr</t>
  </si>
  <si>
    <t>EASTDESK6</t>
  </si>
  <si>
    <t>robmacinc</t>
  </si>
  <si>
    <t>NMENEN01</t>
  </si>
  <si>
    <t>CAN Gas PhyBasis Dawn                    Jul-Oct01       USD/MM</t>
  </si>
  <si>
    <t>bpadavidh</t>
  </si>
  <si>
    <t>Ent</t>
  </si>
  <si>
    <t>Carson, M</t>
  </si>
  <si>
    <t>TVA</t>
  </si>
  <si>
    <t>Comed</t>
  </si>
  <si>
    <t>Jun-29-01</t>
  </si>
  <si>
    <t>hossmich</t>
  </si>
  <si>
    <t>BANKYBRAD</t>
  </si>
  <si>
    <t>FRANCISA</t>
  </si>
  <si>
    <t>DANNAYLOR</t>
  </si>
  <si>
    <t>glawrence</t>
  </si>
  <si>
    <t>ADM08839</t>
  </si>
  <si>
    <t>jtompkins</t>
  </si>
  <si>
    <t>PHAROAHP</t>
  </si>
  <si>
    <t>UK Gas Phy       NBP                     09-10Jun01      p/th</t>
  </si>
  <si>
    <t>NATHANDAY</t>
  </si>
  <si>
    <t>UK Gas Phy       NBP WkD                 11-15Jun01      p/th</t>
  </si>
  <si>
    <t>doncastur</t>
  </si>
  <si>
    <t>stanleyf</t>
  </si>
  <si>
    <t>CJJS5515</t>
  </si>
  <si>
    <t>jrobertson</t>
  </si>
  <si>
    <t>pete1234</t>
  </si>
  <si>
    <t>depillo1</t>
  </si>
  <si>
    <t>RBENSON</t>
  </si>
  <si>
    <t>OTCDESK6</t>
  </si>
  <si>
    <t>rbordeleau</t>
  </si>
  <si>
    <t>aepsvc121</t>
  </si>
  <si>
    <t>US Pwr Phy Firm  PJM-W Peak              Jan-Feb02       USD/MWh</t>
  </si>
  <si>
    <t>US Pwr Phy Unp B ERCOT Peak              Sep01           USD/MWh</t>
  </si>
  <si>
    <t>mstegall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</si>
  <si>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</si>
  <si>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</si>
  <si>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</si>
  <si>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</si>
  <si>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US Pwr Phy Firm  TVA Peak                11-15Jun01      USD/MWh</t>
  </si>
  <si>
    <t>adamirick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</si>
  <si>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</si>
  <si>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</si>
  <si>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</si>
  <si>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</si>
  <si>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</si>
  <si>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</si>
  <si>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</si>
  <si>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</si>
  <si>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</si>
  <si>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</si>
  <si>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</si>
  <si>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JEFFREYONG</t>
  </si>
  <si>
    <t>wolfstev</t>
  </si>
  <si>
    <t>garrison</t>
  </si>
  <si>
    <t>trevorh1</t>
  </si>
  <si>
    <t>jhughesjr</t>
  </si>
  <si>
    <t>Pacificorp</t>
  </si>
  <si>
    <t>paulwood</t>
  </si>
  <si>
    <t>Speightsjp</t>
  </si>
  <si>
    <t>powermax</t>
  </si>
  <si>
    <t>Seattle City Light</t>
  </si>
  <si>
    <t>LLCONRAD</t>
  </si>
  <si>
    <t>ADM67446</t>
  </si>
  <si>
    <t>brianhurst</t>
  </si>
  <si>
    <t>darylbrown</t>
  </si>
  <si>
    <t>aepsvc135</t>
  </si>
  <si>
    <t>FCONTR12</t>
  </si>
  <si>
    <t>US Pwr Phy CAISO NP15 Peak               Aug01           USD/MWh</t>
  </si>
  <si>
    <t>ttw00001</t>
  </si>
  <si>
    <t>Equitable Energy L.L.C.</t>
  </si>
  <si>
    <t>ppa00001</t>
  </si>
  <si>
    <t>TMARTIN</t>
  </si>
  <si>
    <t>ENA-IM CARTHAGE</t>
  </si>
  <si>
    <t>REYNOLDS</t>
  </si>
  <si>
    <t>Torch Energy TM, Inc.</t>
  </si>
  <si>
    <t>ADM69799</t>
  </si>
  <si>
    <t>bperkins1</t>
  </si>
  <si>
    <t>PPLATTE</t>
  </si>
  <si>
    <t>CLN39740</t>
  </si>
  <si>
    <t>pces5051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</si>
  <si>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</si>
  <si>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</si>
  <si>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</si>
  <si>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</si>
  <si>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</si>
  <si>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</si>
  <si>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</si>
  <si>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CHADDMOORE</t>
  </si>
  <si>
    <t>JDBECKER</t>
  </si>
  <si>
    <t>kzanaboni</t>
  </si>
  <si>
    <t>WESTGROUP</t>
  </si>
  <si>
    <t>JLIPMAN1</t>
  </si>
  <si>
    <t>shawnmcl</t>
  </si>
  <si>
    <t>CGILBERT</t>
  </si>
  <si>
    <t>duanelaw</t>
  </si>
  <si>
    <t>VANOIRSCHO</t>
  </si>
  <si>
    <t>aepes204</t>
  </si>
  <si>
    <t>EPMELPdg</t>
  </si>
  <si>
    <t>US Pwr Phy Firm  NEPOOL Peak             Jan-Dec02       USD/MWh</t>
  </si>
  <si>
    <t>klambert</t>
  </si>
  <si>
    <t>aepes218</t>
  </si>
  <si>
    <t>aepes227</t>
  </si>
  <si>
    <t>davidlake</t>
  </si>
  <si>
    <t>RETAIL999</t>
  </si>
  <si>
    <t>OBANNONR</t>
  </si>
  <si>
    <t>US Pwr Phy Firm  Entergy Peak            Mar-Apr02       USD/MWh</t>
  </si>
  <si>
    <t>Robbinsk</t>
  </si>
  <si>
    <t>marissa2</t>
  </si>
  <si>
    <t>JSTANTON</t>
  </si>
  <si>
    <t>US Gas Fin Opt   NYMEX        EP3.75     Jul01           USD/MM-L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</si>
  <si>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</si>
  <si>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</si>
  <si>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</si>
  <si>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</si>
  <si>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</si>
  <si>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</si>
  <si>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</si>
  <si>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</si>
  <si>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</si>
  <si>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</si>
  <si>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</si>
  <si>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</si>
  <si>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</si>
  <si>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</si>
  <si>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</si>
  <si>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TMVKES01</t>
  </si>
  <si>
    <t>US Gas Basis     Waha                    Jul01           USD/MM</t>
  </si>
  <si>
    <t>ADM46266</t>
  </si>
  <si>
    <t>EPMELPcjs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</si>
  <si>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</si>
  <si>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</si>
  <si>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</si>
  <si>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</si>
  <si>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</si>
  <si>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</si>
  <si>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</si>
  <si>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</si>
  <si>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</si>
  <si>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</si>
  <si>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</si>
  <si>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</si>
  <si>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</si>
  <si>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</si>
  <si>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</si>
  <si>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</si>
  <si>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</si>
  <si>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</si>
  <si>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</si>
  <si>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</si>
  <si>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</si>
  <si>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</si>
  <si>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</si>
  <si>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</si>
  <si>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cortmcmeel</t>
  </si>
  <si>
    <t>briangrant</t>
  </si>
  <si>
    <t>MERISONG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</si>
  <si>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</si>
  <si>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</si>
  <si>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</si>
  <si>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</si>
  <si>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JKPECL02</t>
  </si>
  <si>
    <t>US Gas Basis     EP SanJuan              Aug01           USD/MM</t>
  </si>
  <si>
    <t>    Crude Diff - Dated/Brent 1st line swap - Oct01</t>
  </si>
  <si>
    <t>Q4 02</t>
  </si>
  <si>
    <t>    Fuel Oil - 180cst Sing swap - Aug01</t>
  </si>
  <si>
    <t>    Fuel Oil - 180cst Sing swap - Q3 01</t>
  </si>
  <si>
    <t>    Fuel Oil - 180cst Sing swap - Q4 01</t>
  </si>
  <si>
    <t>    Gasoil Diff - EN590 NWE CIF/GO 1st line swap - Jul01</t>
  </si>
  <si>
    <t>    Gasoline - Rdam Barges Eurograde swap - Jul01</t>
  </si>
  <si>
    <t>Q1 02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</si>
  <si>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</si>
  <si>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</si>
  <si>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</si>
  <si>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Call</t>
  </si>
  <si>
    <t>Asianmonthly</t>
  </si>
  <si>
    <t>TOTAL SWAPS</t>
  </si>
  <si>
    <t>TOTAL OIL VOL</t>
  </si>
  <si>
    <t>    Firm-LD Peak - Comed - Sep01</t>
  </si>
  <si>
    <t>    Firm-LD Peak - Ent - Sep01</t>
  </si>
  <si>
    <t>    Firm-LD Peak - Ent - Mar02-Apr02</t>
  </si>
  <si>
    <t>Mar02-Apr02</t>
  </si>
  <si>
    <t>    Firm-LD Peak - Nepool - Custom</t>
  </si>
  <si>
    <t>    Firm-LD Peak - Nepool - Jul01</t>
  </si>
  <si>
    <t>    Firm-LD Peak - Palo - Aug01</t>
  </si>
  <si>
    <t>NG Firm Phys, BS, LD1</t>
  </si>
  <si>
    <t>    NG Firm Phys, FP - Cheyenne - Next Day Gas</t>
  </si>
  <si>
    <t>    NG Firm Phys, FP - FGT-Z2 - Next Day Gas</t>
  </si>
  <si>
    <t>    NG Firm Phys, FP - NGPL-STX - Next Day Gas</t>
  </si>
  <si>
    <t>    NG Firm Phys, FP - Socal-Topock - Next Day Gas</t>
  </si>
  <si>
    <t>    NG Firm Phys, ID, GDD - TCO - Next Day Gas</t>
  </si>
  <si>
    <t>    NG Firm Phys, ID, GDD - Mich - Next Day Gas</t>
  </si>
  <si>
    <t>    NG Firm Phys, ID, GDD - Panhandle - Next Day Gas</t>
  </si>
  <si>
    <t>    NG Firm Phys, ID, GDD - Transco Z-6 (non-NY) - Next Day Gas</t>
  </si>
  <si>
    <t>NG Firm Phys, ID, NGI</t>
  </si>
  <si>
    <t>    NG Fin BS, LD1 for IF - TCO - Oct01</t>
  </si>
  <si>
    <t>    NG Fin BS, LD1 for IF - TCO - Jul01-Oct01</t>
  </si>
  <si>
    <t>    NG Fin BS, LD1 for IF - TCO - Nov01-Mar02</t>
  </si>
  <si>
    <t>    NG Fin BS, LD1 for IF - Perm - Nov01-Mar02</t>
  </si>
  <si>
    <t>    NG Fin Sw Swap, FP for GDD - Socal - Bal Month Gas</t>
  </si>
  <si>
    <t>TET ELA</t>
  </si>
  <si>
    <t>Goodell, S</t>
  </si>
  <si>
    <t>Jul-01-01</t>
  </si>
  <si>
    <t>Storey, G</t>
  </si>
  <si>
    <t>Aug-01-01</t>
  </si>
  <si>
    <t>Aug-31-01</t>
  </si>
  <si>
    <t>Jun-18-01</t>
  </si>
  <si>
    <t>Duke Energy Trading and Marketing LLC</t>
  </si>
  <si>
    <t>Jul-31-01</t>
  </si>
  <si>
    <t>Motley, M</t>
  </si>
  <si>
    <t>Jun-07-01</t>
  </si>
  <si>
    <t>Jun-08-01</t>
  </si>
  <si>
    <t>ng.Natural Gas Pipeline, Mid-Continent</t>
  </si>
  <si>
    <t>ng.Panhandle (PEPL)</t>
  </si>
  <si>
    <t>HE 13 CPT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</si>
  <si>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</si>
  <si>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</si>
  <si>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</si>
  <si>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</si>
  <si>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</si>
  <si>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</si>
  <si>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</si>
  <si>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</si>
  <si>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</si>
  <si>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</si>
  <si>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</si>
  <si>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</si>
  <si>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</si>
  <si>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</si>
  <si>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</si>
  <si>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</si>
  <si>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</si>
  <si>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</si>
  <si>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</si>
  <si>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</si>
  <si>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</si>
  <si>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</si>
  <si>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</si>
  <si>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</si>
  <si>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jurggilgen</t>
  </si>
  <si>
    <t>SBROD</t>
  </si>
  <si>
    <t>Kraftuebertragungswerke Rheinfelden AG</t>
  </si>
  <si>
    <t>EDF Trading Limited</t>
  </si>
  <si>
    <t>jamieclark</t>
  </si>
  <si>
    <t>Energie Ouest Suisse</t>
  </si>
  <si>
    <t>CH Power Phy Fwd Firm</t>
  </si>
  <si>
    <t>Norbert131</t>
  </si>
  <si>
    <t>EHOKMARK</t>
  </si>
  <si>
    <t>Osterreichische Bundesbahnen</t>
  </si>
  <si>
    <t>AUT Power Phy Fwd Firm</t>
  </si>
  <si>
    <t>GTUHY</t>
  </si>
  <si>
    <t>Electrabel SA</t>
  </si>
  <si>
    <t>GER Pwr Phy FF   Ger Grd WDPK HV         Oct-Dec01       EUR/MWh</t>
  </si>
  <si>
    <t>EDSOLARI</t>
  </si>
  <si>
    <t>AMANCEBO</t>
  </si>
  <si>
    <t>Hamburgische Electricitats-Werke AG</t>
  </si>
  <si>
    <t>Elektrizitatswerk der Stadt Bern</t>
  </si>
  <si>
    <t>ADM86965</t>
  </si>
  <si>
    <t>Bewag AG</t>
  </si>
  <si>
    <t>antebewag</t>
  </si>
  <si>
    <t>Cargill International S.A.</t>
  </si>
  <si>
    <t>tjturney</t>
  </si>
  <si>
    <t>edmmonod</t>
  </si>
  <si>
    <t>MS3366990</t>
  </si>
  <si>
    <t>GER Pwr Phy FF   Ger Grd BASE HV         Aug01           EUR/MWh</t>
  </si>
  <si>
    <t>Raetia Energie AG</t>
  </si>
  <si>
    <t>ADM39110</t>
  </si>
  <si>
    <t>GER Pwr Phy FF   Ger Grd WDPK HV         Sep01           EUR/MWh</t>
  </si>
  <si>
    <t>GER Pwr Phy FF   Ger Grd WDPK HV         Jul01           EUR/MWh</t>
  </si>
  <si>
    <t>Schweizerische Bundesbahnen SBB AG</t>
  </si>
  <si>
    <t>ei100326</t>
  </si>
  <si>
    <t>JMAUMONT</t>
  </si>
  <si>
    <t>Mirant Europe BV</t>
  </si>
  <si>
    <t>patrickfh</t>
  </si>
  <si>
    <t>Petro Carbo Chem GmbH</t>
  </si>
  <si>
    <t>ADM02151</t>
  </si>
  <si>
    <t>GER Pwr Phy FF   Ger Grd WDPK HV         Aug01           EUR/MWh</t>
  </si>
  <si>
    <t>PALLANCY</t>
  </si>
  <si>
    <t>Statkraft Energy Deutschland GmbH</t>
  </si>
  <si>
    <t>Electrabel Nordic AS</t>
  </si>
  <si>
    <t>Nordic Pwr Swap  SYS BASE                GU25 2001       NOK/MWh</t>
  </si>
  <si>
    <t>ESEIDEL</t>
  </si>
  <si>
    <t>Elektrizitats-Gesellschaft Laufenburg AG</t>
  </si>
  <si>
    <t>GER Pwr Phy FF   Ger Grd WDPK HV         11-15Jun01      EUR/MWh</t>
  </si>
  <si>
    <t>schellenbe</t>
  </si>
  <si>
    <t>andygard</t>
  </si>
  <si>
    <t>PowerGen UK Plc</t>
  </si>
  <si>
    <t>Alusuisse Trading AG</t>
  </si>
  <si>
    <t>Al LME Reg.      Contract                15Aug01         USD/mt-L</t>
  </si>
  <si>
    <t>ADM11909</t>
  </si>
  <si>
    <t>PETERFRIT</t>
  </si>
  <si>
    <t>GER Pwr Phy FF   Ger Grd BASE HV         Jul01           EUR/MWh</t>
  </si>
  <si>
    <t>SWAINROB</t>
  </si>
  <si>
    <t>mdoconnor</t>
  </si>
  <si>
    <t>Cu LME Reg.      Contract                15Aug01         USD/mt-L</t>
  </si>
  <si>
    <t>BEL Gas Phy Fwd Zee IZT Ent</t>
  </si>
  <si>
    <t>GER Pwr Phy FF   Ger Grd BASE HV         Oct01           EUR/MWh</t>
  </si>
  <si>
    <t>Essent Energy Trading B.V.</t>
  </si>
  <si>
    <t>franktenv2</t>
  </si>
  <si>
    <t>Hydro Aluminium AS</t>
  </si>
  <si>
    <t>Petredec Limited</t>
  </si>
  <si>
    <t>ADM21507</t>
  </si>
  <si>
    <t>FBEUZELIN</t>
  </si>
  <si>
    <t>GER Pwr Phy FF   Ger Grd BASE HV         09-10Jun01      EUR/MWh</t>
  </si>
  <si>
    <t>UK Pwr Phy       445 Trans Inc BASE      Sum 02          GBP/MWh</t>
  </si>
  <si>
    <t>PWILKES</t>
  </si>
  <si>
    <t>BEL Gas Phy      ZEE HUB                 11-15Jun01      p/th</t>
  </si>
  <si>
    <t>E&amp;T Energie Handelsgesellschaft m.b.H.</t>
  </si>
  <si>
    <t>braunsdor1</t>
  </si>
  <si>
    <t>DAVIDWALK</t>
  </si>
  <si>
    <t>Alfa Kraft AB</t>
  </si>
  <si>
    <t>ADM56370</t>
  </si>
  <si>
    <t>Coryton Energy Company Ltd</t>
  </si>
  <si>
    <t>ADM90732</t>
  </si>
  <si>
    <t>ross1234</t>
  </si>
  <si>
    <t>US Pwr Phy Firm  PJM-W Peak              Mar-Apr02       USD/MWh</t>
  </si>
  <si>
    <t>Wabash Valley Power Association Inc.</t>
  </si>
  <si>
    <t>KONGACES</t>
  </si>
  <si>
    <t>Southern Indiana Gas &amp; Electric Company</t>
  </si>
  <si>
    <t>mfjohnson</t>
  </si>
  <si>
    <t>ERICYAO2</t>
  </si>
  <si>
    <t>PATRICKH</t>
  </si>
  <si>
    <t>GER Pwr Phy FF   Ger Grd BASE HV         11-17Jun01      EUR/MWh</t>
  </si>
  <si>
    <t>CHASEALLEN</t>
  </si>
  <si>
    <t>US Pwr Phy Firm  COMED Peak              Jul01           USD/MWh</t>
  </si>
  <si>
    <t>paulzhan</t>
  </si>
  <si>
    <t>TOOLEDAV</t>
  </si>
  <si>
    <t>willswartz</t>
  </si>
  <si>
    <t>mwestbro</t>
  </si>
  <si>
    <t>beautaylor</t>
  </si>
  <si>
    <t>seanoneal</t>
  </si>
  <si>
    <t>ADM13269</t>
  </si>
  <si>
    <t>csaponaro1</t>
  </si>
  <si>
    <t>US Pwr Phy Firm  PJM-W Peak              Jun02           USD/MWh</t>
  </si>
  <si>
    <t>US Pwr Phy Unp B ERCOT Peak              Sep02           USD/MWh</t>
  </si>
  <si>
    <t>US Pwr Phy Unp B ERCOT Peak              Jul01           USD/MWh</t>
  </si>
  <si>
    <t>US Pwr Phy Unp B ERCOT Peak              Aug01           USD/MWh</t>
  </si>
  <si>
    <t>AROSENBERG</t>
  </si>
  <si>
    <t>US Gas Basis     GD/M Mich Con           Nov01-Mar02     USD/MM</t>
  </si>
  <si>
    <t>EPMELPwlh</t>
  </si>
  <si>
    <t>US Pwr Phy Firm  NEPOOL Peak             Aug01           USD/MWh</t>
  </si>
  <si>
    <t>HERNDON1</t>
  </si>
  <si>
    <t>Eugene Water &amp; Electric Board</t>
  </si>
  <si>
    <t>Katrinas</t>
  </si>
  <si>
    <t>mdehaven</t>
  </si>
  <si>
    <t>MSCH1234</t>
  </si>
  <si>
    <t>Ostenfjeldske Kraftomsetning - Oko Kraft AS</t>
  </si>
  <si>
    <t>Nordic Pwr Swap  SYS BASE                Win1 02         NOK/MWh</t>
  </si>
  <si>
    <t>West-NW</t>
  </si>
  <si>
    <t>EPRIME26</t>
  </si>
  <si>
    <t>shipmanp</t>
  </si>
  <si>
    <t>timnhanna</t>
  </si>
  <si>
    <t>DWILKINS</t>
  </si>
  <si>
    <t>Public Service Company Of New Mexico</t>
  </si>
  <si>
    <t>BOBWINN1</t>
  </si>
  <si>
    <t>aarchuleta</t>
  </si>
  <si>
    <t>EOL3PTREE</t>
  </si>
  <si>
    <t>jlukas00</t>
  </si>
  <si>
    <t>giordano</t>
  </si>
  <si>
    <t>jromita73</t>
  </si>
  <si>
    <t>mattray1</t>
  </si>
  <si>
    <t>US Pwr Phy Firm  SOCO Peak               Jul-Aug02       USD/MWh</t>
  </si>
  <si>
    <t>joeknauth</t>
  </si>
  <si>
    <t>AQUILA1012</t>
  </si>
  <si>
    <t>US Pwr Phy CAISO SP15 Peak               Jan-Mar02       USD/MWh</t>
  </si>
  <si>
    <t>tolladur</t>
  </si>
  <si>
    <t>JBULRICH</t>
  </si>
  <si>
    <t>frankfield</t>
  </si>
  <si>
    <t>Sacramento Municipal Utility District</t>
  </si>
  <si>
    <t>GER Pwr Phy FF   Ger Grd WDPK HV         Jul-Sep01       EUR/MWh</t>
  </si>
  <si>
    <t>US Pwr Phy Firm  NEPOOL Peak             Jul01           USD/MWh</t>
  </si>
  <si>
    <t>WILLWRIGHT</t>
  </si>
  <si>
    <t>E.ON Trading GmbH (Munich)</t>
  </si>
  <si>
    <t>eontrdalb</t>
  </si>
  <si>
    <t>aepes202</t>
  </si>
  <si>
    <t>POWELLCO</t>
  </si>
  <si>
    <t>georgiou</t>
  </si>
  <si>
    <t>Burlington Resources Trading Inc.</t>
  </si>
  <si>
    <t>jpellegrin</t>
  </si>
  <si>
    <t>TMVCRV01</t>
  </si>
  <si>
    <t>cdplante</t>
  </si>
  <si>
    <t>Barrett Resources Corporation</t>
  </si>
  <si>
    <t>dstevens</t>
  </si>
  <si>
    <t>CAN Power Fin Swap</t>
  </si>
  <si>
    <t>CAN Pwr Swap     PPoA Flat               Oct-Dec01       CAD/MWh</t>
  </si>
  <si>
    <t>MWh (Canada)</t>
  </si>
  <si>
    <t>JZUFFER</t>
  </si>
  <si>
    <t>HEDGECDN</t>
  </si>
  <si>
    <t>CAN Gas Basis    AECO                    Nov02-Mar03     USD/MM</t>
  </si>
  <si>
    <t>WHICKS</t>
  </si>
  <si>
    <t>Enron Gas Liquids, Inc.</t>
  </si>
  <si>
    <t>US Gas Basis     NGI Chicago             Jul01           USD/MM</t>
  </si>
  <si>
    <t>US Gas Fin Opt   NYMEX        EP3.5      Jul01           USD/MM-L</t>
  </si>
  <si>
    <t>Talisman Energy Inc.</t>
  </si>
  <si>
    <t>johnwest</t>
  </si>
  <si>
    <t>ADM49438</t>
  </si>
  <si>
    <t>ADM90030</t>
  </si>
  <si>
    <t>CRABTREE</t>
  </si>
  <si>
    <t>NAMHO123</t>
  </si>
  <si>
    <t>shortterm</t>
  </si>
  <si>
    <t>Innogy PLC</t>
  </si>
  <si>
    <t>US Pwr Phy Firm  NEPOOL Peak             Jan-Feb02       USD/MWh</t>
  </si>
  <si>
    <t>BARRYVAN</t>
  </si>
  <si>
    <t>EPMELPsot</t>
  </si>
  <si>
    <t>US Pwr Phy CAISO SP15 Peak               Apr-Jun02       USD/MWh</t>
  </si>
  <si>
    <t>robmoore</t>
  </si>
  <si>
    <t>SWOGGERJ</t>
  </si>
  <si>
    <t>aepes205</t>
  </si>
  <si>
    <t>US Gas Phy       TCO Pool                Jul01           USD/MM</t>
  </si>
  <si>
    <t>JIMBARKER</t>
  </si>
  <si>
    <t>bchrumka</t>
  </si>
  <si>
    <t>mmc12345</t>
  </si>
  <si>
    <t>gturnbul</t>
  </si>
  <si>
    <t>US Pwr Phy Firm  SOCO Peak               Mar-Apr02       USD/MWh</t>
  </si>
  <si>
    <t>US Gas Basis     PEPL                    Jul01           USD/MM</t>
  </si>
  <si>
    <t xml:space="preserve">US Propane FOB Phy Fwd </t>
  </si>
  <si>
    <t>jennypoo</t>
  </si>
  <si>
    <t>skilpat1</t>
  </si>
  <si>
    <t>sharmafa</t>
  </si>
  <si>
    <t>US Pwr Phy Firm  NEPOOL Peak             Sep02           USD/MWh</t>
  </si>
  <si>
    <t>PowerMCP</t>
  </si>
  <si>
    <t>CAN Gas Basis    Sumas                   Oct01           USD/MM</t>
  </si>
  <si>
    <t>davidwest</t>
  </si>
  <si>
    <t>kschwartz</t>
  </si>
  <si>
    <t>JCARROLL</t>
  </si>
  <si>
    <t>ADM81953</t>
  </si>
  <si>
    <t>US Pwr Phy CAISO NP15 OffPk              Jul01           USD/MWh</t>
  </si>
  <si>
    <t>barthjones</t>
  </si>
  <si>
    <t>pces5095</t>
  </si>
  <si>
    <t>vincewes</t>
  </si>
  <si>
    <t>Houtenda</t>
  </si>
  <si>
    <t>Duke Energy International Trading and Marketing (UK) Limited</t>
  </si>
  <si>
    <t>BEL Gas Phy      ZEE HUB                 Jan-Mar02       p/th</t>
  </si>
  <si>
    <t>PRBEYNON</t>
  </si>
  <si>
    <t>Zinc LME Reg.    Contract                15Aug01         USD/mt-L</t>
  </si>
  <si>
    <t>US Gas Basis     Dom APP                 Nov01-Mar02     USD/MM</t>
  </si>
  <si>
    <t>ADM18276</t>
  </si>
  <si>
    <t>toddbrown</t>
  </si>
  <si>
    <t>AQUILA1085</t>
  </si>
  <si>
    <t>bf162233</t>
  </si>
  <si>
    <t>US Gas Basis     NGI Chicago             Nov01-Mar02     USD/MM</t>
  </si>
  <si>
    <t>    Firm-LD Off-Peak - NP-15 Off-Peak - Next Day Off-Peak</t>
  </si>
  <si>
    <t>    Firm-LD Off-Peak - Palo Off-Peak - Next Day Off-Peak</t>
  </si>
  <si>
    <t>    Firm-LD Peak - Cin - Aug01</t>
  </si>
  <si>
    <t>    Firm-LD Peak - Cin - Jan02-Feb02</t>
  </si>
  <si>
    <t>    Firm-LD Peak - Cin - Mar02-Apr02</t>
  </si>
  <si>
    <t>    Firm-LD Peak - PJM-W - Jul01</t>
  </si>
  <si>
    <t>    Firm-LD Peak - PJM-W - Aug01</t>
  </si>
  <si>
    <t>    Firm-LD Peak - PJM-W - Jan02-Feb02</t>
  </si>
  <si>
    <t>    NG Firm Phys, FP - ANR-SE-G - Next Day Gas</t>
  </si>
  <si>
    <t>    NG Firm Phys, FP - NNG-Demarc - Next Day Gas</t>
  </si>
  <si>
    <t>    NG Firm Phys, FP - Tran 85 - Next Day Gas</t>
  </si>
  <si>
    <t>    NG Firm Phys, ID, GDD - Carthage - Next Day Gas</t>
  </si>
  <si>
    <t>    NG Firm Phys, ID, GDD - CNG-SP - Next Day Gas</t>
  </si>
  <si>
    <t>    NG Firm Phys, ID, GDD - NGPL IA/IL - Next Day Gas</t>
  </si>
  <si>
    <t>    NG Firm Phys, ID, GDD - Panhandle - Custom</t>
  </si>
  <si>
    <t>    NG Firm Phys, ID, GDD - Transco Z-6 (NY) - Bal Month Gas</t>
  </si>
  <si>
    <t>    NG Firm Phys, ID, GDD - Trunk ELA - Jul01-Oct01</t>
  </si>
  <si>
    <t>    NG Firm Phys, ID, NGI - Socal-Ehrenberg - Jul01</t>
  </si>
  <si>
    <t>    NG Fin BS, LD1 for IF - CG-ONSH - Nov01-Mar02</t>
  </si>
  <si>
    <t>    NG Fin BS, LD1 for IF - Henry - Jul01-Oct01</t>
  </si>
  <si>
    <t>    NG Fin BS, LD1 for IF - HSC - Jul01</t>
  </si>
  <si>
    <t>    NG Fin BS, LD1 for IF - NW-Rockies - Jul01</t>
  </si>
  <si>
    <t>    NG Fin BS, LD1 for IF - Panhandle - Jul01-Oct01</t>
  </si>
  <si>
    <t>    NG Fin BS, LD1 for IF - SJ - Apr02-Oct02</t>
  </si>
  <si>
    <t>    NG Fin BS, LD1 for IF - TET M3 - Nov01-Mar02</t>
  </si>
  <si>
    <t>    NG Fin BS, LD1 for IF - Transco Z6 (NY) - Nov01-Mar02</t>
  </si>
  <si>
    <t>    NG Fin BS, LD1 for IF - Waha - Nov01-Mar02</t>
  </si>
  <si>
    <t>Nov-01-01</t>
  </si>
  <si>
    <t>Mar-31-02</t>
  </si>
  <si>
    <t>Bass, E</t>
  </si>
  <si>
    <t>Aquila Risk Management Corp.</t>
  </si>
  <si>
    <t>Aquila Energy Marketing Corp</t>
  </si>
  <si>
    <t>Palo</t>
  </si>
  <si>
    <t>Richter, J</t>
  </si>
  <si>
    <t>PJM-W</t>
  </si>
  <si>
    <t>Stalford, R</t>
  </si>
  <si>
    <t>08:36 A.M.</t>
  </si>
  <si>
    <t>09:28 A.M.</t>
  </si>
  <si>
    <t>HE 10 CPT</t>
  </si>
  <si>
    <t>08:02 A.M.</t>
  </si>
  <si>
    <t>MLORENZ_PHY</t>
  </si>
  <si>
    <t>DYNATAY</t>
  </si>
  <si>
    <t>pwr.CE</t>
  </si>
  <si>
    <t>pwr.East Coast Next Week Power</t>
  </si>
  <si>
    <t>jankeller</t>
  </si>
  <si>
    <t>heneriks</t>
  </si>
  <si>
    <t>eontrdneu</t>
  </si>
  <si>
    <t>Quekchin</t>
  </si>
  <si>
    <t>terryl00</t>
  </si>
  <si>
    <t>EPMELPctk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</si>
</sst>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8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3" fontId="0" fillId="0" borderId="4" xfId="0" applyNumberFormat="1" applyBorder="1"/>
    <xf numFmtId="3" fontId="0" fillId="0" borderId="5" xfId="0" applyNumberFormat="1" applyBorder="1"/>
    <xf numFmtId="3" fontId="0" fillId="0" borderId="7" xfId="0" applyNumberFormat="1" applyBorder="1"/>
    <xf numFmtId="3" fontId="0" fillId="0" borderId="8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9" xfId="0" applyFont="1" applyBorder="1"/>
    <xf numFmtId="165" fontId="0" fillId="0" borderId="0" xfId="1" applyNumberFormat="1" applyFont="1"/>
    <xf numFmtId="0" fontId="8" fillId="3" borderId="10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wrapText="1"/>
    </xf>
    <xf numFmtId="0" fontId="3" fillId="4" borderId="2" xfId="0" applyFont="1" applyFill="1" applyBorder="1"/>
    <xf numFmtId="0" fontId="3" fillId="4" borderId="1" xfId="0" applyFont="1" applyFill="1" applyBorder="1"/>
    <xf numFmtId="0" fontId="0" fillId="5" borderId="12" xfId="0" applyFill="1" applyBorder="1" applyAlignment="1">
      <alignment horizontal="center" wrapText="1"/>
    </xf>
    <xf numFmtId="0" fontId="0" fillId="5" borderId="13" xfId="0" applyFill="1" applyBorder="1" applyAlignment="1">
      <alignment horizontal="center" wrapText="1"/>
    </xf>
    <xf numFmtId="22" fontId="0" fillId="0" borderId="0" xfId="0" applyNumberFormat="1"/>
    <xf numFmtId="14" fontId="0" fillId="5" borderId="13" xfId="0" applyNumberFormat="1" applyFill="1" applyBorder="1" applyAlignment="1">
      <alignment horizontal="center" wrapText="1"/>
    </xf>
    <xf numFmtId="165" fontId="1" fillId="4" borderId="0" xfId="1" applyNumberFormat="1" applyFill="1"/>
    <xf numFmtId="165" fontId="0" fillId="4" borderId="0" xfId="0" applyNumberFormat="1" applyFill="1"/>
    <xf numFmtId="0" fontId="0" fillId="6" borderId="12" xfId="0" applyFill="1" applyBorder="1" applyAlignment="1">
      <alignment horizontal="center" wrapText="1"/>
    </xf>
    <xf numFmtId="0" fontId="0" fillId="6" borderId="13" xfId="0" applyFill="1" applyBorder="1" applyAlignment="1">
      <alignment horizontal="center" wrapText="1"/>
    </xf>
    <xf numFmtId="14" fontId="0" fillId="6" borderId="13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5" borderId="13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3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4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4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5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2" fillId="9" borderId="17" xfId="0" applyFont="1" applyFill="1" applyBorder="1" applyAlignment="1">
      <alignment horizontal="left" vertical="top" wrapText="1"/>
    </xf>
    <xf numFmtId="16" fontId="12" fillId="9" borderId="17" xfId="0" applyNumberFormat="1" applyFont="1" applyFill="1" applyBorder="1" applyAlignment="1">
      <alignment horizontal="left" vertical="top" wrapText="1"/>
    </xf>
    <xf numFmtId="0" fontId="12" fillId="9" borderId="17" xfId="0" applyFont="1" applyFill="1" applyBorder="1" applyAlignment="1">
      <alignment horizontal="right" vertical="top" wrapText="1"/>
    </xf>
    <xf numFmtId="3" fontId="12" fillId="9" borderId="17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7" xfId="0" applyFont="1" applyFill="1" applyBorder="1" applyAlignment="1">
      <alignment horizontal="center" vertical="center" wrapText="1"/>
    </xf>
    <xf numFmtId="0" fontId="18" fillId="9" borderId="17" xfId="0" applyFont="1" applyFill="1" applyBorder="1" applyAlignment="1">
      <alignment vertical="top"/>
    </xf>
    <xf numFmtId="0" fontId="18" fillId="9" borderId="17" xfId="0" applyFont="1" applyFill="1" applyBorder="1" applyAlignment="1">
      <alignment vertical="top" wrapText="1"/>
    </xf>
    <xf numFmtId="0" fontId="5" fillId="9" borderId="17" xfId="3" applyFill="1" applyBorder="1" applyAlignment="1" applyProtection="1">
      <alignment vertical="top" wrapText="1"/>
    </xf>
    <xf numFmtId="0" fontId="18" fillId="9" borderId="17" xfId="0" applyFont="1" applyFill="1" applyBorder="1" applyAlignment="1">
      <alignment horizontal="right" vertical="top" wrapText="1"/>
    </xf>
    <xf numFmtId="3" fontId="18" fillId="9" borderId="17" xfId="0" applyNumberFormat="1" applyFont="1" applyFill="1" applyBorder="1" applyAlignment="1">
      <alignment horizontal="right" vertical="top" wrapText="1"/>
    </xf>
    <xf numFmtId="0" fontId="8" fillId="10" borderId="14" xfId="0" applyFont="1" applyFill="1" applyBorder="1" applyAlignment="1">
      <alignment horizontal="center" wrapText="1"/>
    </xf>
    <xf numFmtId="0" fontId="0" fillId="9" borderId="14" xfId="0" applyFill="1" applyBorder="1" applyAlignment="1">
      <alignment horizontal="center" wrapText="1"/>
    </xf>
    <xf numFmtId="14" fontId="0" fillId="9" borderId="14" xfId="0" applyNumberFormat="1" applyFill="1" applyBorder="1" applyAlignment="1">
      <alignment horizontal="center" wrapText="1"/>
    </xf>
    <xf numFmtId="0" fontId="0" fillId="11" borderId="14" xfId="0" applyFill="1" applyBorder="1" applyAlignment="1">
      <alignment horizontal="center" wrapText="1"/>
    </xf>
    <xf numFmtId="14" fontId="0" fillId="11" borderId="14" xfId="0" applyNumberFormat="1" applyFill="1" applyBorder="1" applyAlignment="1">
      <alignment horizontal="center" wrapText="1"/>
    </xf>
    <xf numFmtId="22" fontId="0" fillId="9" borderId="14" xfId="0" applyNumberFormat="1" applyFill="1" applyBorder="1" applyAlignment="1">
      <alignment horizontal="center" wrapText="1"/>
    </xf>
    <xf numFmtId="22" fontId="0" fillId="11" borderId="14" xfId="0" applyNumberFormat="1" applyFill="1" applyBorder="1" applyAlignment="1">
      <alignment horizontal="center" wrapText="1"/>
    </xf>
    <xf numFmtId="0" fontId="0" fillId="0" borderId="4" xfId="0" pivotButton="1" applyBorder="1"/>
    <xf numFmtId="3" fontId="0" fillId="2" borderId="4" xfId="0" applyNumberFormat="1" applyFill="1" applyBorder="1"/>
    <xf numFmtId="3" fontId="0" fillId="2" borderId="7" xfId="0" applyNumberFormat="1" applyFill="1" applyBorder="1"/>
    <xf numFmtId="0" fontId="0" fillId="2" borderId="4" xfId="0" applyNumberForma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5" xfId="0" applyNumberFormat="1" applyFill="1" applyBorder="1"/>
    <xf numFmtId="3" fontId="0" fillId="0" borderId="8" xfId="0" applyNumberFormat="1" applyFill="1" applyBorder="1"/>
    <xf numFmtId="0" fontId="0" fillId="0" borderId="0" xfId="0" applyFill="1" applyBorder="1"/>
    <xf numFmtId="3" fontId="0" fillId="0" borderId="18" xfId="0" applyNumberFormat="1" applyFill="1" applyBorder="1"/>
    <xf numFmtId="0" fontId="0" fillId="0" borderId="19" xfId="0" applyFill="1" applyBorder="1"/>
    <xf numFmtId="3" fontId="0" fillId="0" borderId="19" xfId="0" applyNumberFormat="1" applyFill="1" applyBorder="1"/>
    <xf numFmtId="3" fontId="0" fillId="0" borderId="5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0" xfId="0" applyBorder="1"/>
    <xf numFmtId="0" fontId="2" fillId="0" borderId="4" xfId="0" pivotButton="1" applyFont="1" applyBorder="1"/>
    <xf numFmtId="3" fontId="2" fillId="0" borderId="4" xfId="0" applyNumberFormat="1" applyFont="1" applyBorder="1"/>
    <xf numFmtId="3" fontId="2" fillId="0" borderId="7" xfId="0" applyNumberFormat="1" applyFont="1" applyBorder="1"/>
    <xf numFmtId="0" fontId="0" fillId="0" borderId="21" xfId="0" applyBorder="1"/>
    <xf numFmtId="0" fontId="21" fillId="0" borderId="0" xfId="0" applyFont="1" applyFill="1" applyBorder="1"/>
    <xf numFmtId="0" fontId="17" fillId="2" borderId="17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7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2" xfId="0" applyFont="1" applyFill="1" applyBorder="1"/>
    <xf numFmtId="0" fontId="4" fillId="12" borderId="10" xfId="0" applyFont="1" applyFill="1" applyBorder="1" applyAlignment="1">
      <alignment horizontal="left"/>
    </xf>
    <xf numFmtId="165" fontId="4" fillId="12" borderId="10" xfId="1" applyNumberFormat="1" applyFont="1" applyFill="1" applyBorder="1"/>
    <xf numFmtId="165" fontId="4" fillId="12" borderId="23" xfId="1" applyNumberFormat="1" applyFont="1" applyFill="1" applyBorder="1"/>
    <xf numFmtId="0" fontId="4" fillId="12" borderId="24" xfId="0" applyFont="1" applyFill="1" applyBorder="1"/>
    <xf numFmtId="0" fontId="4" fillId="12" borderId="25" xfId="0" applyFont="1" applyFill="1" applyBorder="1" applyAlignment="1">
      <alignment horizontal="left"/>
    </xf>
    <xf numFmtId="165" fontId="4" fillId="12" borderId="25" xfId="1" applyNumberFormat="1" applyFont="1" applyFill="1" applyBorder="1"/>
    <xf numFmtId="165" fontId="4" fillId="12" borderId="26" xfId="1" applyNumberFormat="1" applyFont="1" applyFill="1" applyBorder="1"/>
    <xf numFmtId="0" fontId="4" fillId="12" borderId="27" xfId="0" applyFont="1" applyFill="1" applyBorder="1"/>
    <xf numFmtId="0" fontId="4" fillId="12" borderId="12" xfId="0" applyFont="1" applyFill="1" applyBorder="1" applyAlignment="1">
      <alignment horizontal="left"/>
    </xf>
    <xf numFmtId="165" fontId="4" fillId="12" borderId="12" xfId="1" applyNumberFormat="1" applyFont="1" applyFill="1" applyBorder="1"/>
    <xf numFmtId="165" fontId="4" fillId="12" borderId="28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29" xfId="0" applyFont="1" applyFill="1" applyBorder="1" applyAlignment="1">
      <alignment horizontal="left" vertical="center"/>
    </xf>
    <xf numFmtId="0" fontId="4" fillId="11" borderId="30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4" xfId="0" applyFill="1" applyBorder="1"/>
    <xf numFmtId="0" fontId="0" fillId="2" borderId="21" xfId="0" applyFill="1" applyBorder="1"/>
    <xf numFmtId="3" fontId="0" fillId="0" borderId="31" xfId="0" applyNumberFormat="1" applyBorder="1"/>
    <xf numFmtId="0" fontId="4" fillId="11" borderId="32" xfId="0" applyFont="1" applyFill="1" applyBorder="1" applyAlignment="1">
      <alignment horizontal="right" vertical="center"/>
    </xf>
    <xf numFmtId="0" fontId="4" fillId="11" borderId="30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3" xfId="0" applyBorder="1"/>
    <xf numFmtId="0" fontId="0" fillId="0" borderId="0" xfId="0" applyBorder="1"/>
    <xf numFmtId="0" fontId="6" fillId="0" borderId="3" xfId="0" applyFont="1" applyBorder="1"/>
    <xf numFmtId="0" fontId="0" fillId="0" borderId="34" xfId="0" applyBorder="1"/>
    <xf numFmtId="9" fontId="7" fillId="0" borderId="34" xfId="4" applyFont="1" applyFill="1" applyBorder="1"/>
    <xf numFmtId="0" fontId="0" fillId="0" borderId="35" xfId="0" applyBorder="1"/>
    <xf numFmtId="0" fontId="3" fillId="11" borderId="2" xfId="0" applyFont="1" applyFill="1" applyBorder="1" applyAlignment="1">
      <alignment horizontal="center" wrapText="1"/>
    </xf>
    <xf numFmtId="0" fontId="3" fillId="11" borderId="36" xfId="0" applyFont="1" applyFill="1" applyBorder="1" applyAlignment="1">
      <alignment horizontal="center"/>
    </xf>
    <xf numFmtId="0" fontId="0" fillId="13" borderId="0" xfId="0" applyFill="1"/>
    <xf numFmtId="0" fontId="0" fillId="0" borderId="37" xfId="0" applyBorder="1"/>
    <xf numFmtId="0" fontId="0" fillId="0" borderId="37" xfId="0" applyNumberFormat="1" applyBorder="1"/>
    <xf numFmtId="0" fontId="0" fillId="0" borderId="31" xfId="0" applyNumberFormat="1" applyBorder="1"/>
    <xf numFmtId="0" fontId="31" fillId="0" borderId="36" xfId="0" applyFont="1" applyBorder="1" applyAlignment="1">
      <alignment horizontal="center"/>
    </xf>
    <xf numFmtId="165" fontId="32" fillId="0" borderId="36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8" xfId="0" applyFont="1" applyBorder="1"/>
    <xf numFmtId="0" fontId="0" fillId="0" borderId="38" xfId="0" applyBorder="1"/>
    <xf numFmtId="0" fontId="4" fillId="12" borderId="39" xfId="0" applyFont="1" applyFill="1" applyBorder="1" applyAlignment="1">
      <alignment horizontal="left" vertical="center"/>
    </xf>
    <xf numFmtId="0" fontId="4" fillId="12" borderId="40" xfId="0" applyFont="1" applyFill="1" applyBorder="1" applyAlignment="1">
      <alignment horizontal="left" vertical="center"/>
    </xf>
    <xf numFmtId="0" fontId="4" fillId="12" borderId="40" xfId="0" applyFont="1" applyFill="1" applyBorder="1" applyAlignment="1">
      <alignment horizontal="left" vertical="center" indent="2"/>
    </xf>
    <xf numFmtId="0" fontId="4" fillId="12" borderId="41" xfId="0" applyFont="1" applyFill="1" applyBorder="1" applyAlignment="1">
      <alignment horizontal="left" vertical="center"/>
    </xf>
    <xf numFmtId="165" fontId="4" fillId="12" borderId="42" xfId="1" applyNumberFormat="1" applyFont="1" applyFill="1" applyBorder="1" applyAlignment="1">
      <alignment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4" xfId="0" applyFont="1" applyBorder="1"/>
    <xf numFmtId="0" fontId="25" fillId="0" borderId="36" xfId="0" applyFont="1" applyBorder="1" applyAlignment="1">
      <alignment horizontal="center"/>
    </xf>
    <xf numFmtId="0" fontId="24" fillId="0" borderId="36" xfId="0" applyNumberFormat="1" applyFont="1" applyBorder="1" applyAlignment="1">
      <alignment horizontal="center"/>
    </xf>
    <xf numFmtId="0" fontId="0" fillId="6" borderId="19" xfId="0" applyFill="1" applyBorder="1" applyAlignment="1">
      <alignment horizontal="center" wrapText="1"/>
    </xf>
    <xf numFmtId="16" fontId="18" fillId="9" borderId="17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0" xfId="0" applyFont="1" applyFill="1" applyBorder="1" applyAlignment="1">
      <alignment horizontal="left" vertical="center" indent="2"/>
    </xf>
    <xf numFmtId="165" fontId="37" fillId="12" borderId="43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1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4" xfId="0" applyFont="1" applyFill="1" applyBorder="1" applyAlignment="1">
      <alignment horizontal="center" wrapText="1"/>
    </xf>
    <xf numFmtId="0" fontId="4" fillId="11" borderId="44" xfId="0" applyFont="1" applyFill="1" applyBorder="1" applyAlignment="1">
      <alignment horizontal="right" vertical="center"/>
    </xf>
    <xf numFmtId="0" fontId="3" fillId="0" borderId="45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6" xfId="0" applyBorder="1"/>
    <xf numFmtId="165" fontId="0" fillId="7" borderId="46" xfId="1" applyNumberFormat="1" applyFont="1" applyFill="1" applyBorder="1"/>
    <xf numFmtId="0" fontId="3" fillId="7" borderId="3" xfId="0" applyFont="1" applyFill="1" applyBorder="1"/>
    <xf numFmtId="165" fontId="3" fillId="0" borderId="45" xfId="1" applyNumberFormat="1" applyFont="1" applyBorder="1"/>
    <xf numFmtId="165" fontId="3" fillId="0" borderId="34" xfId="1" applyNumberFormat="1" applyFont="1" applyBorder="1"/>
    <xf numFmtId="165" fontId="3" fillId="0" borderId="44" xfId="1" applyNumberFormat="1" applyFont="1" applyBorder="1"/>
    <xf numFmtId="0" fontId="3" fillId="0" borderId="34" xfId="0" applyFont="1" applyBorder="1"/>
    <xf numFmtId="0" fontId="3" fillId="0" borderId="44" xfId="0" applyFont="1" applyBorder="1"/>
    <xf numFmtId="0" fontId="4" fillId="0" borderId="34" xfId="0" applyFont="1" applyFill="1" applyBorder="1"/>
    <xf numFmtId="165" fontId="38" fillId="8" borderId="36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8" xfId="0" applyFont="1" applyFill="1" applyBorder="1"/>
    <xf numFmtId="14" fontId="0" fillId="0" borderId="9" xfId="0" applyNumberFormat="1" applyBorder="1"/>
    <xf numFmtId="165" fontId="0" fillId="0" borderId="9" xfId="1" applyNumberFormat="1" applyFont="1" applyBorder="1"/>
    <xf numFmtId="165" fontId="1" fillId="0" borderId="9" xfId="1" applyNumberFormat="1" applyBorder="1"/>
    <xf numFmtId="165" fontId="35" fillId="0" borderId="9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9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6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6" xfId="0" applyFont="1" applyBorder="1" applyAlignment="1">
      <alignment vertical="center"/>
    </xf>
    <xf numFmtId="165" fontId="3" fillId="0" borderId="36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165" fontId="0" fillId="0" borderId="10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41" fillId="0" borderId="4" xfId="0" applyFont="1" applyBorder="1"/>
    <xf numFmtId="0" fontId="0" fillId="0" borderId="47" xfId="0" applyBorder="1"/>
    <xf numFmtId="0" fontId="0" fillId="0" borderId="10" xfId="0" applyBorder="1"/>
    <xf numFmtId="173" fontId="0" fillId="0" borderId="4" xfId="0" applyNumberFormat="1" applyBorder="1"/>
    <xf numFmtId="173" fontId="0" fillId="0" borderId="7" xfId="0" applyNumberFormat="1" applyBorder="1"/>
    <xf numFmtId="173" fontId="0" fillId="0" borderId="5" xfId="0" applyNumberFormat="1" applyBorder="1"/>
    <xf numFmtId="173" fontId="0" fillId="0" borderId="8" xfId="0" applyNumberFormat="1" applyBorder="1"/>
    <xf numFmtId="0" fontId="0" fillId="0" borderId="48" xfId="0" applyBorder="1"/>
    <xf numFmtId="0" fontId="0" fillId="0" borderId="49" xfId="0" applyBorder="1"/>
    <xf numFmtId="3" fontId="0" fillId="0" borderId="50" xfId="0" applyNumberFormat="1" applyBorder="1"/>
    <xf numFmtId="3" fontId="0" fillId="0" borderId="11" xfId="0" applyNumberFormat="1" applyBorder="1"/>
    <xf numFmtId="0" fontId="0" fillId="0" borderId="0" xfId="0" applyAlignment="1">
      <alignment horizontal="right"/>
    </xf>
    <xf numFmtId="165" fontId="3" fillId="11" borderId="36" xfId="0" applyNumberFormat="1" applyFont="1" applyFill="1" applyBorder="1"/>
    <xf numFmtId="0" fontId="12" fillId="0" borderId="0" xfId="0" applyFont="1" applyAlignment="1">
      <alignment horizontal="right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horizontal="left" wrapText="1"/>
    </xf>
    <xf numFmtId="0" fontId="13" fillId="9" borderId="15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5" xfId="0" applyFont="1" applyFill="1" applyBorder="1" applyAlignment="1">
      <alignment horizontal="lef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5-47BA-9B78-9D2B6E10D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356944"/>
        <c:axId val="1"/>
      </c:barChart>
      <c:dateAx>
        <c:axId val="20735694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3569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6-432F-AA70-538E98CDAD3F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66-432F-AA70-538E98CDA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58240"/>
        <c:axId val="1"/>
      </c:barChart>
      <c:dateAx>
        <c:axId val="2074582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4582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04675895912723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09347513656628"/>
          <c:w val="0.78611137766905992"/>
          <c:h val="0.476635921844130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2-4644-839A-50F8340D13B6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32-4644-839A-50F8340D1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493280"/>
        <c:axId val="1"/>
      </c:barChart>
      <c:dateAx>
        <c:axId val="20749328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4932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56153532640872"/>
          <c:w val="0.26111119964979373"/>
          <c:h val="6.074771552915387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04675895912723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09347513656628"/>
          <c:w val="0.80191403932905903"/>
          <c:h val="0.476635921844130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2-491B-97D9-3F8BB78E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471584"/>
        <c:axId val="1"/>
      </c:barChart>
      <c:dateAx>
        <c:axId val="20447158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4715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56153532640872"/>
          <c:w val="0.38388048560726679"/>
          <c:h val="6.074771552915387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johnson" refreshedDate="37050.347835069442" createdVersion="1" recordCount="487">
  <cacheSource type="worksheet">
    <worksheetSource ref="A9:AA496" sheet="DD-EPM"/>
  </cacheSource>
  <cacheFields count="27">
    <cacheField name="Enron Trader" numFmtId="0">
      <sharedItems count="2">
        <s v="Matt Lorenz"/>
        <s v="No Activity"/>
      </sharedItems>
    </cacheField>
    <cacheField name="Hours" numFmtId="0">
      <sharedItems containsMixedTypes="1" containsNumber="1" containsInteger="1" minValue="8" maxValue="16" count="3">
        <n v="16"/>
        <n v="8"/>
        <e v="#N/A"/>
      </sharedItems>
    </cacheField>
    <cacheField name="Period" numFmtId="0">
      <sharedItems containsSemiMixedTypes="0" containsString="0" containsNumber="1" containsInteger="1" minValue="1" maxValue="31" count="3">
        <n v="5"/>
        <n v="1"/>
        <n v="31"/>
      </sharedItems>
    </cacheField>
    <cacheField name="Total Volume" numFmtId="0">
      <sharedItems containsMixedTypes="1" containsNumber="1" containsInteger="1" minValue="400" maxValue="24800" count="5">
        <n v="4000"/>
        <n v="800"/>
        <n v="24800"/>
        <n v="400"/>
        <e v="#N/A"/>
      </sharedItems>
    </cacheField>
    <cacheField name="Notional Value" numFmtId="0">
      <sharedItems containsMixedTypes="1" containsNumber="1" containsInteger="1" minValue="3600" maxValue="1909600" count="10">
        <n v="175000"/>
        <n v="174000"/>
        <n v="24400"/>
        <n v="24600"/>
        <n v="1909600"/>
        <n v="24200"/>
        <n v="4000"/>
        <n v="3600"/>
        <n v="38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2">
        <s v="MLORENZ_PHY"/>
        <m/>
      </sharedItems>
    </cacheField>
    <cacheField name="Dynegy User Name " numFmtId="0">
      <sharedItems containsBlank="1" count="5">
        <s v="DYNATAY"/>
        <s v="DYNBTAM"/>
        <s v="DYNEWAT"/>
        <s v="DYNJJOH2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2">
        <s v="ng-pwr.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2">
        <s v="pwr.CE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East Coast Next Week Power"/>
        <s v="pwr.East Coast Spot Power"/>
        <s v="pwr.july01"/>
        <m/>
      </sharedItems>
    </cacheField>
    <cacheField name="Term Start Date " numFmtId="0">
      <sharedItems containsDate="1" containsString="0" containsBlank="1" minDate="2001-06-08T00:00:00" maxDate="2001-07-02T00:00:00" count="4">
        <d v="2001-06-11T00:00:00"/>
        <d v="2001-06-08T00:00:00"/>
        <d v="2001-07-01T00:00:00"/>
        <m/>
      </sharedItems>
    </cacheField>
    <cacheField name="Term End Date " numFmtId="0">
      <sharedItems containsDate="1" containsString="0" containsBlank="1" minDate="2001-06-08T00:00:00" maxDate="2001-08-01T00:00:00" count="4">
        <d v="2001-06-15T00:00:00"/>
        <d v="2001-06-08T00:00:00"/>
        <d v="2001-07-31T00:00:00"/>
        <m/>
      </sharedItems>
    </cacheField>
    <cacheField name="Delivery Time " numFmtId="0">
      <sharedItems containsBlank="1" count="4">
        <s v="HE7-22CPT"/>
        <s v="OFF PEAK"/>
        <m/>
        <s v="HE 12 CPT" u="1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6-07T00:00:00" maxDate="2001-06-08T00:00:00" count="2">
        <d v="2001-06-07T00:00:00"/>
        <m/>
      </sharedItems>
    </cacheField>
    <cacheField name="Transaction Time " numFmtId="0">
      <sharedItems containsBlank="1" count="11">
        <s v="01:03 P.M."/>
        <s v="01:38 P.M."/>
        <s v="06:40 A.M."/>
        <s v="06:56 A.M."/>
        <s v="06:59 A.M."/>
        <s v="10:51 A.M."/>
        <s v="06:39 A.M."/>
        <s v="06:43 A.M."/>
        <s v="06:57 A.M."/>
        <s v="08:02 A.M."/>
        <m/>
      </sharedItems>
    </cacheField>
    <cacheField name="Buy/Sell " numFmtId="0">
      <sharedItems containsBlank="1" count="3">
        <s v="SELL"/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9" maxValue="77" count="10">
        <n v="43.75"/>
        <n v="43.5"/>
        <n v="30.5"/>
        <n v="30.75"/>
        <n v="77"/>
        <n v="30.25"/>
        <n v="10"/>
        <n v="9"/>
        <n v="9.5"/>
        <m/>
      </sharedItems>
    </cacheField>
    <cacheField name="Deal Number " numFmtId="0">
      <sharedItems containsString="0" containsBlank="1" containsNumber="1" containsInteger="1" minValue="35443" maxValue="35715" count="11">
        <n v="35711"/>
        <n v="35715"/>
        <n v="35444"/>
        <n v="35447"/>
        <n v="35449"/>
        <n v="35693"/>
        <n v="35443"/>
        <n v="35445"/>
        <n v="35448"/>
        <n v="3547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9.35649583333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93"/>
        <n v="365"/>
        <n v="92"/>
        <n v="183"/>
        <n v="31"/>
        <n v="30"/>
        <n v="90"/>
        <n v="5"/>
        <n v="2"/>
        <n v="7"/>
        <n v="121"/>
        <e v="#N/A"/>
        <n v="28"/>
        <n v="182"/>
        <n v="8"/>
        <n v="29"/>
        <n v="23"/>
        <n v="61"/>
        <n v="59"/>
        <n v="151"/>
        <n v="62"/>
        <n v="123"/>
        <n v="24"/>
        <n v="214"/>
        <n v="3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44003" maxValue="1351829"/>
    </cacheField>
    <cacheField name="Transaction Time" numFmtId="0">
      <sharedItems containsDate="1" containsString="0" containsBlank="1" minDate="2001-06-05T20:02:09" maxDate="2001-06-06T23:44:56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True Quote LLC"/>
        <s v="Natsource LLC"/>
        <s v="Amerex Natural Gas I,gy, L.P.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91" maxValue="5470" count="15">
        <m/>
        <n v="5414"/>
        <n v="5423"/>
        <n v="5426"/>
        <n v="5428"/>
        <n v="5429"/>
        <n v="5430"/>
        <n v="5431"/>
        <n v="5432"/>
        <n v="5447"/>
        <n v="5448"/>
        <n v="191"/>
        <n v="5460"/>
        <n v="5465"/>
        <n v="5470"/>
      </sharedItems>
    </cacheField>
    <cacheField name="Commodity Group" numFmtId="0">
      <sharedItems containsBlank="1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2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4">
        <s v="LME Registered 25 mt Lot"/>
        <s v="MWh"/>
        <s v="LME Registered 6 mt Lot"/>
        <s v="Barrel per month"/>
        <s v="LME Registered 5 mt LOT"/>
        <s v="therm"/>
        <s v="Barrel"/>
        <s v="IPE mt"/>
        <s v="SECA Contract - Metric Tonnes"/>
        <s v="Crack bl/m"/>
        <s v="Sea Freight Lots"/>
        <s v="metric tonnes/month"/>
        <s v="mt"/>
        <s v="MMBtu"/>
        <s v="MMBtu/Lots (Options)"/>
        <s v="Gallon"/>
        <s v="MWh (Canada)"/>
        <s v="GJ"/>
        <s v="Barrel per day"/>
        <s v="IPE Barrels"/>
        <s v="Emission allowance"/>
        <s v="COMEX Physical Copper Lots"/>
        <s v="LME Registered 20 mt LOT"/>
        <s v="Cooling Degree Day"/>
        <s v="Short Tons (+/- 5%)"/>
        <m/>
        <s v="Jpn Alum Phy 250 mt Lot" u="1"/>
        <s v="Thousand Board Feet" u="1"/>
        <s v="European Alum 25 mt Lot" u="1"/>
        <s v="Sea Freight 9.2 Dys BPI Av 4 TC" u="1"/>
        <s v="COAL-Tons/Barges/Mnth" u="1"/>
        <s v="Pound" u="1"/>
        <s v="Metric Tons (+/- 5%)" u="1"/>
        <s v="Net Ton/mo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24" maxValue="7245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TAGG/ ERMS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Nordic Energy"/>
        <s v="Enron Capital &amp; Trade Resources Limited"/>
        <s v="Enron North America Corp."/>
        <s v="Enron Capital &amp; Trade Resources International Corp. Singapore Branch"/>
        <s v="Enron Capital &amp; Trade Resources International Corp."/>
        <s v="Enron Coal Services Limited"/>
        <s v="Enron Power Marketing, Inc."/>
        <s v="Enron Gas Liquids, Inc."/>
        <s v="Enron Canada Corp.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84" maxValue="2172477"/>
    </cacheField>
    <cacheField name="Begin Date" numFmtId="0">
      <sharedItems containsDate="1" containsString="0" containsBlank="1" minDate="2001-06-01T00:00:00" maxDate="2003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50.353346875003" createdVersion="1" recordCount="5">
  <cacheSource type="worksheet">
    <worksheetSource ref="A15:T20" sheet="ICE-ENA"/>
  </cacheSource>
  <cacheFields count="20">
    <cacheField name="Trade Date " numFmtId="0">
      <sharedItems count="1">
        <s v="Jun-07-01"/>
      </sharedItems>
    </cacheField>
    <cacheField name="Deal ID " numFmtId="0">
      <sharedItems containsSemiMixedTypes="0" containsString="0" containsNumber="1" containsInteger="1" minValue="104273337" maxValue="811506913" count="5">
        <n v="104273337"/>
        <n v="576832484"/>
        <n v="107661352"/>
        <n v="811506913"/>
        <n v="165768641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n BS, LD1 for GDM"/>
        <s v="NG Fin BS, LD1 for IF"/>
        <s v="NG Firm Phys, FP"/>
        <s v="NG Firm Phys, ID, GDD" u="1"/>
        <s v="NG Fin, FP for LD1" u="1"/>
        <s v="NG Fin BS, LD1 for NGI" u="1"/>
        <s v="NG Fin Sw Swap, FP for GDD" u="1"/>
        <s v="NG Fin BS, LD1 for CGPR" u="1"/>
        <s v="Heating Oil" u="1"/>
        <s v="Heating Oil Option" u="1"/>
        <s v="Crude" u="1"/>
        <s v="NG Firm Phys, BS, LD1" u="1"/>
      </sharedItems>
    </cacheField>
    <cacheField name="Hub " numFmtId="0">
      <sharedItems count="4">
        <s v="Mich"/>
        <s v="Transco Z6 (NY)"/>
        <s v="TET ELA"/>
        <s v="Waha"/>
      </sharedItems>
    </cacheField>
    <cacheField name="Strip " numFmtId="0">
      <sharedItems count="2">
        <s v="Nov01-Mar02"/>
        <s v="Next Day Gas"/>
      </sharedItems>
    </cacheField>
    <cacheField name="START" numFmtId="0">
      <sharedItems count="2">
        <s v="Nov-01-01"/>
        <s v="Jun-08-01"/>
      </sharedItems>
    </cacheField>
    <cacheField name="END" numFmtId="0">
      <sharedItems count="2">
        <s v="Mar-31-02"/>
        <s v="Jun-08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3">
        <s v="AEP Energy Services, Inc."/>
        <s v="Mirant Americas Energy Marketing, LP"/>
        <s v="Aquila Risk Management Corp."/>
      </sharedItems>
    </cacheField>
    <cacheField name="Price " numFmtId="0">
      <sharedItems containsSemiMixedTypes="0" containsString="0" containsNumber="1" minValue="-0.05" maxValue="3.5550000000000002" count="5">
        <n v="0.17"/>
        <n v="1.3"/>
        <n v="3.5550000000000002"/>
        <n v="0.16750000000000001"/>
        <n v="-0.05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10000" count="2">
        <n v="10000"/>
        <n v="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510000" count="3">
        <n v="1510000"/>
        <n v="755000"/>
        <n v="5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8">
        <s v="Storey, G"/>
        <s v="Goodell, S"/>
        <s v="Bass, E"/>
        <s v="Mckay, B" u="1"/>
        <s v="Pimenov, V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50.352899189813" createdVersion="1" recordCount="14">
  <cacheSource type="worksheet">
    <worksheetSource ref="A10:Y24" sheet="DD-ENA"/>
  </cacheSource>
  <cacheFields count="25">
    <cacheField name="Enron Trader" numFmtId="0">
      <sharedItems count="16">
        <s v="Gautam Gupta"/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4">
        <n v="800"/>
        <n v="5000"/>
        <n v="2000"/>
        <n v="1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2">
        <s v="GGUPTA_FIN"/>
        <s v="ENEkelli"/>
      </sharedItems>
    </cacheField>
    <cacheField name="Dynegy User Name " numFmtId="0">
      <sharedItems count="2">
        <s v="DYNJJOH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4">
        <s v="pwr.New York Zone G"/>
        <s v="ng.Natural Gas Pipeline, Mid-Continent"/>
        <s v="ng.Northern Natural Demarc"/>
        <s v="ng.Panhandle (PEPL)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6-08T00:00:00" maxDate="2001-06-09T00:00:00" count="1">
        <d v="2001-06-08T00:00:00"/>
      </sharedItems>
    </cacheField>
    <cacheField name="Term End Date " numFmtId="0">
      <sharedItems containsSemiMixedTypes="0" containsNonDate="0" containsDate="1" containsString="0" minDate="2001-06-08T00:00:00" maxDate="2001-06-09T00:00:00" count="1">
        <d v="2001-06-08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ransaction Time " numFmtId="0">
      <sharedItems count="12">
        <s v="08:40 A.M."/>
        <s v="08:42 A.M."/>
        <s v="09:15 A.M."/>
        <s v="09:47 A.M."/>
        <s v="08:15 A.M."/>
        <s v="08:36 A.M."/>
        <s v="09:00 A.M."/>
        <s v="09:38 A.M."/>
        <s v="08:00 A.M."/>
        <s v="09:19 A.M."/>
        <s v="09:24 A.M."/>
        <s v="09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10000" count="4">
        <n v="50"/>
        <n v="5000"/>
        <n v="2000"/>
        <n v="10000"/>
      </sharedItems>
    </cacheField>
    <cacheField name="Price " numFmtId="0">
      <sharedItems containsSemiMixedTypes="0" containsString="0" containsNumber="1" minValue="3.4624999999999999" maxValue="39.5" count="13">
        <n v="39.5"/>
        <n v="3.5024999999999999"/>
        <n v="3.4925000000000002"/>
        <n v="3.5425"/>
        <n v="3.5"/>
        <n v="3.4849999999999999"/>
        <n v="3.4750000000000001"/>
        <n v="3.4624999999999999"/>
        <n v="3.4874999999999998"/>
        <n v="3.5874999999999999"/>
        <n v="3.53"/>
        <n v="3.5474999999999999"/>
        <n v="3.5525000000000002"/>
      </sharedItems>
    </cacheField>
    <cacheField name="Deal Number " numFmtId="0">
      <sharedItems containsSemiMixedTypes="0" containsString="0" containsNumber="1" containsInteger="1" minValue="35468" maxValue="35675" count="14">
        <n v="35541"/>
        <n v="35548"/>
        <n v="35609"/>
        <n v="35675"/>
        <n v="35485"/>
        <n v="35530"/>
        <n v="35547"/>
        <n v="35572"/>
        <n v="35607"/>
        <n v="35663"/>
        <n v="35468"/>
        <n v="35614"/>
        <n v="35626"/>
        <n v="356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50.353188425928" createdVersion="1" recordCount="34">
  <cacheSource type="worksheet">
    <worksheetSource ref="A15:T49" sheet="ICE-EPM"/>
  </cacheSource>
  <cacheFields count="20">
    <cacheField name="Trade Date " numFmtId="0">
      <sharedItems count="1">
        <s v="Jun-07-01"/>
      </sharedItems>
    </cacheField>
    <cacheField name="Deal ID " numFmtId="0">
      <sharedItems containsSemiMixedTypes="0" containsString="0" containsNumber="1" containsInteger="1" minValue="106598300" maxValue="51096715140"/>
    </cacheField>
    <cacheField name="Leg ID " numFmtId="0">
      <sharedItems containsString="0" containsBlank="1" containsNumber="1" containsInteger="1" minValue="49249120139" maxValue="50704233168" count="3">
        <m/>
        <n v="49249120139"/>
        <n v="50704233168"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7">
        <s v="Cin"/>
        <s v="Comed"/>
        <s v="TVA"/>
        <s v="Palo"/>
        <s v="PJM-W"/>
        <s v="SP-15 Off-Peak"/>
        <s v="Ent"/>
      </sharedItems>
    </cacheField>
    <cacheField name="Strip " numFmtId="0">
      <sharedItems containsDate="1" containsMixedTypes="1" minDate="2001-07-01T00:00:00" maxDate="2001-08-02T00:00:00" count="6">
        <s v="Bal Month"/>
        <s v="Next Day"/>
        <s v="Next Week"/>
        <d v="2001-08-01T00:00:00"/>
        <d v="2001-07-01T00:00:00"/>
        <s v="Custom"/>
      </sharedItems>
    </cacheField>
    <cacheField name="START" numFmtId="0">
      <sharedItems count="5">
        <s v="Jun-11-01"/>
        <s v="Jun-08-01"/>
        <s v="Aug-01-01"/>
        <s v="Jul-01-01"/>
        <s v="Jun-18-01"/>
      </sharedItems>
    </cacheField>
    <cacheField name="END" numFmtId="0">
      <sharedItems count="8">
        <s v="Jun-29-01"/>
        <s v="Jun-08-01"/>
        <s v="Jun-15-01"/>
        <s v="Aug-31-01"/>
        <s v="Jul-31-01"/>
        <s v="Jun-22-01"/>
        <s v="Jun-30-01"/>
        <s v="Jun-1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Duke Energy Trading and Marketing LLC"/>
        <s v="American Electric Power Service Corp."/>
        <s v="Aquila Energy Marketing Corp"/>
        <s v="Dynegy Power Marketing, Inc."/>
        <s v="Allegheny Energy Supply Company, LLC"/>
        <s v="Reliant Energy Services, Inc."/>
      </sharedItems>
    </cacheField>
    <cacheField name="Price " numFmtId="0">
      <sharedItems containsSemiMixedTypes="0" containsString="0" containsNumber="1" minValue="30.5" maxValue="205" count="25">
        <n v="45"/>
        <n v="31"/>
        <n v="45.5"/>
        <n v="47"/>
        <n v="47.5"/>
        <n v="31.75"/>
        <n v="32"/>
        <n v="32.15"/>
        <n v="44.75"/>
        <n v="33.5"/>
        <n v="34"/>
        <n v="46"/>
        <n v="205"/>
        <n v="30.5"/>
        <n v="44.5"/>
        <n v="64"/>
        <n v="43.25"/>
        <n v="117"/>
        <n v="44.9"/>
        <n v="44.8"/>
        <n v="51.75"/>
        <n v="80"/>
        <n v="51"/>
        <n v="51.25"/>
        <n v="43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100" count="3">
        <n v="50"/>
        <n v="25"/>
        <n v="100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400" maxValue="12000" count="8">
        <n v="12000"/>
        <n v="800"/>
        <n v="4000"/>
        <n v="10800"/>
        <n v="8600"/>
        <n v="8000"/>
        <n v="7200"/>
        <n v="400"/>
      </sharedItems>
    </cacheField>
    <cacheField name="Qty Units " numFmtId="0">
      <sharedItems count="1">
        <s v="MWhs"/>
      </sharedItems>
    </cacheField>
    <cacheField name="Trader " numFmtId="0">
      <sharedItems count="7">
        <s v="Dorland, C"/>
        <s v="Carson, M"/>
        <s v="Motley, M"/>
        <s v="Stalford, R"/>
        <s v="Richter, J"/>
        <s v="Fischer, M"/>
        <s v="Herndon, 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50.352761805552" createdVersion="1" recordCount="10">
  <cacheSource type="worksheet">
    <worksheetSource ref="A9:AA19" sheet="DD-EPM"/>
  </cacheSource>
  <cacheFields count="27">
    <cacheField name="Enron Trader" numFmtId="0">
      <sharedItems count="7">
        <s v="Matt Lorenz"/>
        <s v="Clint Dean" u="1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8" maxValue="16" count="2">
        <n v="16"/>
        <n v="8"/>
      </sharedItems>
    </cacheField>
    <cacheField name="Period" numFmtId="0">
      <sharedItems containsSemiMixedTypes="0" containsString="0" containsNumber="1" containsInteger="1" minValue="1" maxValue="31" count="3">
        <n v="5"/>
        <n v="1"/>
        <n v="31"/>
      </sharedItems>
    </cacheField>
    <cacheField name="Total Volume" numFmtId="0">
      <sharedItems containsSemiMixedTypes="0" containsString="0" containsNumber="1" containsInteger="1" minValue="400" maxValue="24800" count="4">
        <n v="4000"/>
        <n v="800"/>
        <n v="24800"/>
        <n v="400"/>
      </sharedItems>
    </cacheField>
    <cacheField name="Notional Value" numFmtId="0">
      <sharedItems containsSemiMixedTypes="0" containsString="0" containsNumber="1" containsInteger="1" minValue="3600" maxValue="1909600" count="9">
        <n v="175000"/>
        <n v="174000"/>
        <n v="24400"/>
        <n v="24600"/>
        <n v="1909600"/>
        <n v="24200"/>
        <n v="4000"/>
        <n v="3600"/>
        <n v="3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MLORENZ_PHY"/>
      </sharedItems>
    </cacheField>
    <cacheField name="Dynegy User Name " numFmtId="0">
      <sharedItems count="4">
        <s v="DYNATAY"/>
        <s v="DYNBTAM"/>
        <s v="DYNEWAT"/>
        <s v="DYNJJOH2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3">
        <s v="pwr.East Coast Next Week Power"/>
        <s v="pwr.East Coast Spot Power"/>
        <s v="pwr.july01"/>
      </sharedItems>
    </cacheField>
    <cacheField name="Term Start Date " numFmtId="0">
      <sharedItems containsSemiMixedTypes="0" containsNonDate="0" containsDate="1" containsString="0" minDate="2001-06-08T00:00:00" maxDate="2001-07-02T00:00:00" count="3">
        <d v="2001-06-11T00:00:00"/>
        <d v="2001-06-08T00:00:00"/>
        <d v="2001-07-01T00:00:00"/>
      </sharedItems>
    </cacheField>
    <cacheField name="Term End Date " numFmtId="0">
      <sharedItems containsSemiMixedTypes="0" containsNonDate="0" containsDate="1" containsString="0" minDate="2001-06-08T00:00:00" maxDate="2001-08-01T00:00:00" count="3">
        <d v="2001-06-15T00:00:00"/>
        <d v="2001-06-08T00:00:00"/>
        <d v="2001-07-31T00:00:00"/>
      </sharedItems>
    </cacheField>
    <cacheField name="Delivery Time " numFmtId="0">
      <sharedItems count="2">
        <s v="HE7-22CPT"/>
        <s v="OFF PEAK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ransaction Time " numFmtId="0">
      <sharedItems count="10">
        <s v="01:03 P.M."/>
        <s v="01:38 P.M."/>
        <s v="06:40 A.M."/>
        <s v="06:56 A.M."/>
        <s v="06:59 A.M."/>
        <s v="10:51 A.M."/>
        <s v="06:39 A.M."/>
        <s v="06:43 A.M."/>
        <s v="06:57 A.M."/>
        <s v="08:02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9" maxValue="77" count="9">
        <n v="43.75"/>
        <n v="43.5"/>
        <n v="30.5"/>
        <n v="30.75"/>
        <n v="77"/>
        <n v="30.25"/>
        <n v="10"/>
        <n v="9"/>
        <n v="9.5"/>
      </sharedItems>
    </cacheField>
    <cacheField name="Deal Number " numFmtId="0">
      <sharedItems containsSemiMixedTypes="0" containsString="0" containsNumber="1" containsInteger="1" minValue="35443" maxValue="35715" count="10">
        <n v="35711"/>
        <n v="35715"/>
        <n v="35444"/>
        <n v="35447"/>
        <n v="35449"/>
        <n v="35693"/>
        <n v="35443"/>
        <n v="35445"/>
        <n v="35448"/>
        <n v="354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50.352655555558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3"/>
    <x v="1"/>
    <x v="0"/>
    <x v="3"/>
    <x v="3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4"/>
    <x v="1"/>
    <x v="0"/>
    <x v="3"/>
    <x v="4"/>
  </r>
  <r>
    <x v="0"/>
    <x v="0"/>
    <x v="2"/>
    <x v="2"/>
    <x v="4"/>
    <x v="0"/>
    <x v="0"/>
    <x v="0"/>
    <x v="0"/>
    <x v="1"/>
    <x v="0"/>
    <x v="0"/>
    <x v="0"/>
    <x v="0"/>
    <x v="0"/>
    <x v="0"/>
    <x v="2"/>
    <x v="2"/>
    <x v="2"/>
    <x v="0"/>
    <x v="0"/>
    <x v="0"/>
    <x v="5"/>
    <x v="0"/>
    <x v="0"/>
    <x v="4"/>
    <x v="5"/>
  </r>
  <r>
    <x v="0"/>
    <x v="0"/>
    <x v="1"/>
    <x v="1"/>
    <x v="5"/>
    <x v="0"/>
    <x v="0"/>
    <x v="0"/>
    <x v="0"/>
    <x v="2"/>
    <x v="0"/>
    <x v="0"/>
    <x v="0"/>
    <x v="0"/>
    <x v="0"/>
    <x v="0"/>
    <x v="1"/>
    <x v="1"/>
    <x v="1"/>
    <x v="0"/>
    <x v="0"/>
    <x v="0"/>
    <x v="6"/>
    <x v="1"/>
    <x v="0"/>
    <x v="5"/>
    <x v="6"/>
  </r>
  <r>
    <x v="0"/>
    <x v="1"/>
    <x v="1"/>
    <x v="3"/>
    <x v="6"/>
    <x v="0"/>
    <x v="0"/>
    <x v="0"/>
    <x v="0"/>
    <x v="3"/>
    <x v="0"/>
    <x v="0"/>
    <x v="0"/>
    <x v="0"/>
    <x v="0"/>
    <x v="0"/>
    <x v="1"/>
    <x v="1"/>
    <x v="1"/>
    <x v="1"/>
    <x v="0"/>
    <x v="0"/>
    <x v="7"/>
    <x v="0"/>
    <x v="0"/>
    <x v="6"/>
    <x v="7"/>
  </r>
  <r>
    <x v="0"/>
    <x v="1"/>
    <x v="1"/>
    <x v="3"/>
    <x v="7"/>
    <x v="0"/>
    <x v="0"/>
    <x v="0"/>
    <x v="0"/>
    <x v="3"/>
    <x v="0"/>
    <x v="0"/>
    <x v="0"/>
    <x v="0"/>
    <x v="0"/>
    <x v="0"/>
    <x v="1"/>
    <x v="1"/>
    <x v="1"/>
    <x v="1"/>
    <x v="0"/>
    <x v="0"/>
    <x v="8"/>
    <x v="0"/>
    <x v="0"/>
    <x v="7"/>
    <x v="8"/>
  </r>
  <r>
    <x v="0"/>
    <x v="1"/>
    <x v="1"/>
    <x v="3"/>
    <x v="8"/>
    <x v="0"/>
    <x v="0"/>
    <x v="0"/>
    <x v="0"/>
    <x v="3"/>
    <x v="0"/>
    <x v="0"/>
    <x v="0"/>
    <x v="0"/>
    <x v="0"/>
    <x v="0"/>
    <x v="1"/>
    <x v="1"/>
    <x v="1"/>
    <x v="1"/>
    <x v="0"/>
    <x v="0"/>
    <x v="9"/>
    <x v="1"/>
    <x v="0"/>
    <x v="8"/>
    <x v="9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  <r>
    <x v="1"/>
    <x v="2"/>
    <x v="1"/>
    <x v="4"/>
    <x v="9"/>
    <x v="1"/>
    <x v="1"/>
    <x v="1"/>
    <x v="1"/>
    <x v="4"/>
    <x v="1"/>
    <x v="1"/>
    <x v="1"/>
    <x v="1"/>
    <x v="1"/>
    <x v="0"/>
    <x v="3"/>
    <x v="3"/>
    <x v="3"/>
    <x v="2"/>
    <x v="0"/>
    <x v="1"/>
    <x v="10"/>
    <x v="2"/>
    <x v="1"/>
    <x v="9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44003"/>
    <d v="2001-06-05T20:02:09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ADM01803"/>
    <s v="TCHENG"/>
    <s v="Enron Metals Trading System"/>
    <x v="0"/>
    <x v="0"/>
    <n v="2169907"/>
    <m/>
  </r>
  <r>
    <x v="0"/>
    <x v="0"/>
    <x v="0"/>
    <x v="0"/>
    <n v="18"/>
    <n v="1344020"/>
    <d v="2001-06-06T00:10:11"/>
    <s v="Macquarie Bank Ltd"/>
    <x v="0"/>
    <x v="0"/>
    <x v="0"/>
    <x v="0"/>
    <s v="Aluminum LME Registered Contract"/>
    <s v="Al LME Reg.      Contract                3 Month         USD/mt-L"/>
    <n v="18"/>
    <m/>
    <x v="0"/>
    <x v="0"/>
    <x v="0"/>
    <n v="1517"/>
    <s v="ADM01803"/>
    <s v="TCHENG"/>
    <s v="Enron Metals Trading System"/>
    <x v="0"/>
    <x v="0"/>
    <n v="2169905"/>
    <m/>
  </r>
  <r>
    <x v="0"/>
    <x v="1"/>
    <x v="0"/>
    <x v="1"/>
    <n v="930"/>
    <n v="1344021"/>
    <d v="2001-06-06T01:00:36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90"/>
    <s v="FFROSE"/>
    <s v="ENE- Nordic Power Book"/>
    <x v="1"/>
    <x v="1"/>
    <n v="1344021"/>
    <d v="2001-10-01T00:00:00"/>
  </r>
  <r>
    <x v="0"/>
    <x v="1"/>
    <x v="0"/>
    <x v="1"/>
    <n v="930"/>
    <n v="1344022"/>
    <d v="2001-06-06T01:02:12"/>
    <s v="Graninge Trading AB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trader21"/>
    <s v="FFROSE"/>
    <s v="ENE- Nordic Power Book"/>
    <x v="1"/>
    <x v="1"/>
    <n v="1344022"/>
    <d v="2001-10-01T00:00:00"/>
  </r>
  <r>
    <x v="0"/>
    <x v="1"/>
    <x v="1"/>
    <x v="0"/>
    <n v="50"/>
    <n v="1344023"/>
    <d v="2001-06-06T01:02:50"/>
    <s v="Raetia Energie AG"/>
    <x v="0"/>
    <x v="0"/>
    <x v="0"/>
    <x v="1"/>
    <s v="CH Power Phy Fwd Firm"/>
    <s v="CH Pwr Phy FF    NAT 00-06 HV            07Jun01         EUR/MWh"/>
    <m/>
    <n v="50"/>
    <x v="0"/>
    <x v="1"/>
    <x v="2"/>
    <n v="11.2"/>
    <s v="ADM39110"/>
    <s v="EHOKMARK"/>
    <s v="UK - ECTRL - Continental Power Book"/>
    <x v="2"/>
    <x v="2"/>
    <n v="110878.1"/>
    <d v="2001-06-07T21:00:01"/>
  </r>
  <r>
    <x v="0"/>
    <x v="1"/>
    <x v="1"/>
    <x v="0"/>
    <n v="25"/>
    <n v="1344024"/>
    <d v="2001-06-06T01:03:07"/>
    <s v="Aquila Energy Limited"/>
    <x v="0"/>
    <x v="0"/>
    <x v="0"/>
    <x v="1"/>
    <s v="GER Power Phy Fwd Ffrm"/>
    <s v="GER Pwr Phy FF   Ger Grd WDPK HV         07Jun01         EUR/MWh"/>
    <m/>
    <n v="25"/>
    <x v="0"/>
    <x v="1"/>
    <x v="2"/>
    <n v="34.700000000000003"/>
    <s v="MS3366990"/>
    <s v="MHELLERM"/>
    <s v="UK - ECTRL - Continental Power Book"/>
    <x v="2"/>
    <x v="2"/>
    <n v="110879.1"/>
    <d v="2001-06-07T21:00:01"/>
  </r>
  <r>
    <x v="0"/>
    <x v="1"/>
    <x v="1"/>
    <x v="0"/>
    <n v="25"/>
    <n v="1344025"/>
    <d v="2001-06-06T01:03:11"/>
    <s v="Osterreichische Bundesbahnen"/>
    <x v="0"/>
    <x v="0"/>
    <x v="0"/>
    <x v="1"/>
    <s v="AUT Power Phy Fwd Firm"/>
    <s v="AUT Pwr Phy FF   AUT WDPK HV             07Jun01         EUR/MWh"/>
    <n v="25"/>
    <m/>
    <x v="0"/>
    <x v="1"/>
    <x v="2"/>
    <n v="34.299999999999997"/>
    <s v="ULLRICH01"/>
    <s v="GTUHY"/>
    <s v="UK - ECTRL - Continental Power Book"/>
    <x v="2"/>
    <x v="2"/>
    <n v="110880.1"/>
    <d v="2001-06-07T21:00:01"/>
  </r>
  <r>
    <x v="0"/>
    <x v="1"/>
    <x v="1"/>
    <x v="0"/>
    <n v="50"/>
    <n v="1344026"/>
    <d v="2001-06-06T01:04:45"/>
    <s v="Elektrizitats-Gesellschaft Laufenburg AG"/>
    <x v="0"/>
    <x v="0"/>
    <x v="0"/>
    <x v="1"/>
    <s v="CH Power Phy Fwd Firm"/>
    <s v="CH Pwr Phy FF    NAT 20-24 HV            07Jun01         EUR/MWh"/>
    <m/>
    <n v="50"/>
    <x v="0"/>
    <x v="1"/>
    <x v="2"/>
    <n v="19.75"/>
    <s v="willi123"/>
    <s v="EHOKMARK"/>
    <s v="UK - ECTRL - Continental Power Book"/>
    <x v="2"/>
    <x v="2"/>
    <n v="110883.1"/>
    <d v="2001-06-07T21:00:01"/>
  </r>
  <r>
    <x v="0"/>
    <x v="1"/>
    <x v="1"/>
    <x v="0"/>
    <n v="25"/>
    <n v="1344027"/>
    <d v="2001-06-06T01:04:54"/>
    <s v="Kom-Strom AG"/>
    <x v="0"/>
    <x v="0"/>
    <x v="0"/>
    <x v="1"/>
    <s v="GER Power Phy Fwd Ffrm"/>
    <s v="GER Pwr Phy FF   Ger Grd BASE HV         07Jun01         EUR/MWh"/>
    <m/>
    <n v="25"/>
    <x v="0"/>
    <x v="1"/>
    <x v="2"/>
    <n v="25.1"/>
    <s v="ADM39033"/>
    <s v="MHELLERM"/>
    <s v="UK - ECTRL - Continental Power Book"/>
    <x v="2"/>
    <x v="2"/>
    <n v="110884.1"/>
    <d v="2001-06-07T21:00:01"/>
  </r>
  <r>
    <x v="0"/>
    <x v="1"/>
    <x v="1"/>
    <x v="0"/>
    <n v="25"/>
    <n v="1344028"/>
    <d v="2001-06-06T01:05:19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4.9"/>
    <s v="jankeller"/>
    <s v="MHELLERM"/>
    <s v="UK - ECTRL - Continental Power Book"/>
    <x v="2"/>
    <x v="2"/>
    <n v="110885.1"/>
    <d v="2001-06-07T21:00:01"/>
  </r>
  <r>
    <x v="0"/>
    <x v="0"/>
    <x v="0"/>
    <x v="0"/>
    <n v="20"/>
    <n v="1344029"/>
    <d v="2001-06-06T01:05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FRANCISA"/>
    <s v="BMARCHAN"/>
    <s v="Enron Metals Trading System"/>
    <x v="0"/>
    <x v="0"/>
    <n v="2169903"/>
    <m/>
  </r>
  <r>
    <x v="0"/>
    <x v="1"/>
    <x v="0"/>
    <x v="1"/>
    <n v="930"/>
    <n v="1344030"/>
    <d v="2001-06-06T01:06:01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70"/>
    <s v="FFROSE"/>
    <s v="ENE- Nordic Power Book"/>
    <x v="1"/>
    <x v="1"/>
    <n v="1344030"/>
    <d v="2001-10-01T00:00:00"/>
  </r>
  <r>
    <x v="0"/>
    <x v="1"/>
    <x v="1"/>
    <x v="0"/>
    <n v="25"/>
    <n v="1344031"/>
    <d v="2001-06-06T01:06:17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4.799999999999997"/>
    <s v="schellenbe"/>
    <s v="GTUHY"/>
    <s v="UK - ECTRL - Continental Power Book"/>
    <x v="2"/>
    <x v="2"/>
    <n v="110886.1"/>
    <d v="2001-06-07T21:00:01"/>
  </r>
  <r>
    <x v="0"/>
    <x v="0"/>
    <x v="0"/>
    <x v="0"/>
    <n v="18"/>
    <n v="1344032"/>
    <d v="2001-06-06T01:06:36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687"/>
    <s v="backhouse"/>
    <s v="BMARCHAN"/>
    <s v="Enron Metals Trading System"/>
    <x v="0"/>
    <x v="0"/>
    <n v="2169901"/>
    <m/>
  </r>
  <r>
    <x v="0"/>
    <x v="1"/>
    <x v="1"/>
    <x v="0"/>
    <n v="25"/>
    <n v="1344033"/>
    <d v="2001-06-06T01:06:5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887.1"/>
    <d v="2001-06-07T21:00:01"/>
  </r>
  <r>
    <x v="0"/>
    <x v="1"/>
    <x v="1"/>
    <x v="0"/>
    <n v="50"/>
    <n v="1344034"/>
    <d v="2001-06-06T01:07:21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4.9"/>
    <s v="willi123"/>
    <s v="EHOKMARK"/>
    <s v="UK - ECTRL - Continental Power Book"/>
    <x v="2"/>
    <x v="2"/>
    <n v="110888.1"/>
    <d v="2001-06-07T21:00:01"/>
  </r>
  <r>
    <x v="0"/>
    <x v="1"/>
    <x v="1"/>
    <x v="0"/>
    <n v="25"/>
    <n v="1344035"/>
    <d v="2001-06-06T01:07:26"/>
    <s v="Hamburgische Electricitats-Werke AG"/>
    <x v="0"/>
    <x v="0"/>
    <x v="0"/>
    <x v="1"/>
    <s v="AUT Power Phy Fwd Firm"/>
    <s v="AUT Pwr Phy FF   AUT BASE HV             07Jun01         EUR/MWh"/>
    <m/>
    <n v="25"/>
    <x v="0"/>
    <x v="1"/>
    <x v="2"/>
    <n v="25.5"/>
    <s v="LA000006"/>
    <s v="GTUHY"/>
    <s v="UK - ECTRL - Continental Power Book"/>
    <x v="2"/>
    <x v="2"/>
    <n v="110889.1"/>
    <d v="2001-06-07T21:00:01"/>
  </r>
  <r>
    <x v="0"/>
    <x v="1"/>
    <x v="1"/>
    <x v="0"/>
    <n v="25"/>
    <n v="1344036"/>
    <d v="2001-06-06T01:08:35"/>
    <s v="Osterreichische Elektrizitats Wirtschaft AG"/>
    <x v="0"/>
    <x v="0"/>
    <x v="0"/>
    <x v="1"/>
    <s v="AUT Power Phy Fwd Firm"/>
    <s v="AUT Pwr Phy FF   AUT BASE HV             07Jun01         EUR/MWh"/>
    <n v="25"/>
    <m/>
    <x v="0"/>
    <x v="1"/>
    <x v="2"/>
    <n v="25.3"/>
    <s v="houtzmelit"/>
    <s v="GTUHY"/>
    <s v="UK - ECTRL - Continental Power Book"/>
    <x v="2"/>
    <x v="2"/>
    <n v="110890.1"/>
    <d v="2001-06-07T21:00:01"/>
  </r>
  <r>
    <x v="0"/>
    <x v="1"/>
    <x v="1"/>
    <x v="0"/>
    <n v="50"/>
    <n v="1344037"/>
    <d v="2001-06-06T01:08:36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5.25"/>
    <s v="willi123"/>
    <s v="EHOKMARK"/>
    <s v="UK - ECTRL - Continental Power Book"/>
    <x v="2"/>
    <x v="2"/>
    <n v="110891.1"/>
    <d v="2001-06-07T21:00:01"/>
  </r>
  <r>
    <x v="0"/>
    <x v="1"/>
    <x v="1"/>
    <x v="0"/>
    <n v="25"/>
    <n v="1344038"/>
    <d v="2001-06-06T01:09:25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299999999999997"/>
    <s v="eontrdneu"/>
    <s v="MHELLERM"/>
    <s v="UK - ECTRL - Continental Power Book"/>
    <x v="2"/>
    <x v="2"/>
    <n v="110892.1"/>
    <d v="2001-06-07T21:00:01"/>
  </r>
  <r>
    <x v="0"/>
    <x v="1"/>
    <x v="1"/>
    <x v="0"/>
    <n v="50"/>
    <n v="1344039"/>
    <d v="2001-06-06T01:09:37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5.049999999999997"/>
    <s v="edmmonod"/>
    <s v="EHOKMARK"/>
    <s v="UK - ECTRL - Continental Power Book"/>
    <x v="2"/>
    <x v="2"/>
    <n v="110893.1"/>
    <d v="2001-06-07T21:00:01"/>
  </r>
  <r>
    <x v="0"/>
    <x v="1"/>
    <x v="1"/>
    <x v="0"/>
    <n v="25"/>
    <n v="1344040"/>
    <d v="2001-06-06T01:09:43"/>
    <s v="Entrade GmbH"/>
    <x v="0"/>
    <x v="0"/>
    <x v="0"/>
    <x v="1"/>
    <s v="GER Power Phy Fwd Ffrm"/>
    <s v="GER Pwr Phy FF   Ger Grd BASE HV         07Jun01         EUR/MWh"/>
    <n v="25"/>
    <m/>
    <x v="0"/>
    <x v="1"/>
    <x v="2"/>
    <n v="25.2"/>
    <s v="ADM73836"/>
    <s v="MHELLERM"/>
    <s v="UK - ECTRL - Continental Power Book"/>
    <x v="2"/>
    <x v="2"/>
    <n v="110894.1"/>
    <d v="2001-06-07T21:00:01"/>
  </r>
  <r>
    <x v="0"/>
    <x v="1"/>
    <x v="1"/>
    <x v="0"/>
    <n v="25"/>
    <n v="1344041"/>
    <d v="2001-06-06T01:09:51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1"/>
    <s v="eontrdneu"/>
    <s v="MHELLERM"/>
    <s v="UK - ECTRL - Continental Power Book"/>
    <x v="2"/>
    <x v="2"/>
    <n v="110895.1"/>
    <d v="2001-06-07T21:00:01"/>
  </r>
  <r>
    <x v="0"/>
    <x v="1"/>
    <x v="1"/>
    <x v="0"/>
    <n v="25"/>
    <n v="1344042"/>
    <d v="2001-06-06T01:10:04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5"/>
    <s v="schellenbe"/>
    <s v="GTUHY"/>
    <s v="UK - ECTRL - Continental Power Book"/>
    <x v="2"/>
    <x v="2"/>
    <n v="110896.1"/>
    <d v="2001-06-07T21:00:01"/>
  </r>
  <r>
    <x v="0"/>
    <x v="1"/>
    <x v="1"/>
    <x v="0"/>
    <n v="50"/>
    <n v="1344043"/>
    <d v="2001-06-06T01:10:12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.2"/>
    <s v="jurggilgen"/>
    <s v="EHOKMARK"/>
    <s v="UK - ECTRL - Continental Power Book"/>
    <x v="2"/>
    <x v="2"/>
    <n v="110897.1"/>
    <d v="2001-06-07T21:00:01"/>
  </r>
  <r>
    <x v="0"/>
    <x v="1"/>
    <x v="1"/>
    <x v="0"/>
    <n v="50"/>
    <n v="1344044"/>
    <d v="2001-06-06T01:10:35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"/>
    <s v="jurggilgen"/>
    <s v="EHOKMARK"/>
    <s v="UK - ECTRL - Continental Power Book"/>
    <x v="2"/>
    <x v="2"/>
    <n v="110898.1"/>
    <d v="2001-06-07T21:00:01"/>
  </r>
  <r>
    <x v="0"/>
    <x v="1"/>
    <x v="1"/>
    <x v="0"/>
    <n v="25"/>
    <n v="1344045"/>
    <d v="2001-06-06T01:11:17"/>
    <s v="Vorarlberger Kraftwerke AG"/>
    <x v="0"/>
    <x v="0"/>
    <x v="0"/>
    <x v="1"/>
    <s v="AUT Power Phy Fwd Firm"/>
    <s v="AUT Pwr Phy FF   AUT WDPK HV             07Jun01         EUR/MWh"/>
    <n v="25"/>
    <m/>
    <x v="0"/>
    <x v="1"/>
    <x v="2"/>
    <n v="35"/>
    <s v="vkwhandel"/>
    <s v="GTUHY"/>
    <s v="UK - ECTRL - Continental Power Book"/>
    <x v="2"/>
    <x v="2"/>
    <n v="110899.1"/>
    <d v="2001-06-07T21:00:01"/>
  </r>
  <r>
    <x v="0"/>
    <x v="1"/>
    <x v="1"/>
    <x v="0"/>
    <n v="25"/>
    <n v="1344046"/>
    <d v="2001-06-06T01:11:38"/>
    <s v="Kom-Strom AG"/>
    <x v="0"/>
    <x v="0"/>
    <x v="0"/>
    <x v="1"/>
    <s v="GER Power Phy Fwd Ffrm"/>
    <s v="GER Pwr Phy FF   Ger Grd WDPK HV         07Jun01         EUR/MWh"/>
    <n v="25"/>
    <m/>
    <x v="0"/>
    <x v="1"/>
    <x v="2"/>
    <n v="34.9"/>
    <s v="ADM39033"/>
    <s v="MHELLERM"/>
    <s v="UK - ECTRL - Continental Power Book"/>
    <x v="2"/>
    <x v="2"/>
    <n v="110900.1"/>
    <d v="2001-06-07T21:00:01"/>
  </r>
  <r>
    <x v="0"/>
    <x v="1"/>
    <x v="1"/>
    <x v="0"/>
    <n v="50"/>
    <n v="1344047"/>
    <d v="2001-06-06T01:11:56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549999999999997"/>
    <s v="Norbert131"/>
    <s v="EHOKMARK"/>
    <s v="UK - ECTRL - Continental Power Book"/>
    <x v="2"/>
    <x v="2"/>
    <n v="110901.1"/>
    <d v="2001-06-07T21:00:01"/>
  </r>
  <r>
    <x v="0"/>
    <x v="1"/>
    <x v="1"/>
    <x v="0"/>
    <n v="25"/>
    <n v="1344048"/>
    <d v="2001-06-06T01:12:53"/>
    <s v="Bewag AG"/>
    <x v="0"/>
    <x v="0"/>
    <x v="0"/>
    <x v="1"/>
    <s v="GER Power Phy Fwd Ffrm"/>
    <s v="GER Pwr Phy FF   Ger Grd BASE HV         07Jun01         EUR/MWh"/>
    <n v="25"/>
    <m/>
    <x v="0"/>
    <x v="1"/>
    <x v="2"/>
    <n v="25.1"/>
    <s v="antebewag"/>
    <s v="MHELLERM"/>
    <s v="UK - ECTRL - Continental Power Book"/>
    <x v="2"/>
    <x v="2"/>
    <n v="110902.1"/>
    <d v="2001-06-07T21:00:01"/>
  </r>
  <r>
    <x v="0"/>
    <x v="0"/>
    <x v="0"/>
    <x v="0"/>
    <n v="2"/>
    <n v="1344049"/>
    <d v="2001-06-06T01:13:26"/>
    <s v="Barclays Bank PLC"/>
    <x v="0"/>
    <x v="0"/>
    <x v="0"/>
    <x v="0"/>
    <s v="Copper LME Registered Contract"/>
    <s v="Cu LME Reg.      Contract                3 Month         USD/mt-L"/>
    <n v="2"/>
    <m/>
    <x v="0"/>
    <x v="0"/>
    <x v="0"/>
    <n v="1687"/>
    <s v="pridielrp"/>
    <s v="BMARCHAN"/>
    <s v="Enron Metals Trading System"/>
    <x v="0"/>
    <x v="0"/>
    <n v="2169899"/>
    <m/>
  </r>
  <r>
    <x v="0"/>
    <x v="1"/>
    <x v="1"/>
    <x v="0"/>
    <n v="25"/>
    <n v="1344050"/>
    <d v="2001-06-06T01:13:31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5"/>
    <s v="miwilges"/>
    <s v="MHELLERM"/>
    <s v="UK - ECTRL - Continental Power Book"/>
    <x v="2"/>
    <x v="2"/>
    <n v="110903.1"/>
    <d v="2001-06-07T21:00:01"/>
  </r>
  <r>
    <x v="0"/>
    <x v="1"/>
    <x v="1"/>
    <x v="0"/>
    <n v="20"/>
    <n v="1344051"/>
    <d v="2001-06-06T01:13:44"/>
    <s v="Raetia Energie AG"/>
    <x v="0"/>
    <x v="0"/>
    <x v="0"/>
    <x v="1"/>
    <s v="CH Power Phy Fwd Firm"/>
    <s v="CH Pwr Phy FF    NAT WDPK HV             07Jun01         EUR/MWh"/>
    <n v="20"/>
    <m/>
    <x v="0"/>
    <x v="1"/>
    <x v="2"/>
    <n v="34.299999999999997"/>
    <s v="ADM39110"/>
    <s v="EHOKMARK"/>
    <s v="UK - ECTRL - Continental Power Book"/>
    <x v="2"/>
    <x v="2"/>
    <n v="110904.1"/>
    <d v="2001-06-07T21:00:01"/>
  </r>
  <r>
    <x v="0"/>
    <x v="1"/>
    <x v="1"/>
    <x v="0"/>
    <n v="25"/>
    <n v="1344052"/>
    <d v="2001-06-06T01:15:42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1"/>
    <s v="jamieclark"/>
    <s v="MHELLERM"/>
    <s v="UK - ECTRL - Continental Power Book"/>
    <x v="2"/>
    <x v="2"/>
    <n v="110905.1"/>
    <d v="2001-06-07T21:00:01"/>
  </r>
  <r>
    <x v="0"/>
    <x v="1"/>
    <x v="1"/>
    <x v="0"/>
    <n v="50"/>
    <n v="1344053"/>
    <d v="2001-06-06T01:16:43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0.55"/>
    <s v="felix001"/>
    <s v="EHOKMARK"/>
    <s v="UK - ECTRL - Continental Power Book"/>
    <x v="2"/>
    <x v="2"/>
    <n v="110906.1"/>
    <d v="2001-06-07T21:00:01"/>
  </r>
  <r>
    <x v="0"/>
    <x v="1"/>
    <x v="1"/>
    <x v="0"/>
    <n v="50"/>
    <n v="1344054"/>
    <d v="2001-06-06T01:17:52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1.4"/>
    <s v="felix001"/>
    <s v="EHOKMARK"/>
    <s v="UK - ECTRL - Continental Power Book"/>
    <x v="2"/>
    <x v="2"/>
    <n v="110907.1"/>
    <d v="2001-06-07T21:00:01"/>
  </r>
  <r>
    <x v="0"/>
    <x v="1"/>
    <x v="1"/>
    <x v="0"/>
    <n v="25"/>
    <n v="1344055"/>
    <d v="2001-06-06T01:18:09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5.7"/>
    <s v="JMAUMONT"/>
    <s v="SBROD"/>
    <s v="UK - ECTRL - Continental Power Book"/>
    <x v="2"/>
    <x v="2"/>
    <n v="110908.1"/>
    <d v="2001-06-07T21:00:01"/>
  </r>
  <r>
    <x v="0"/>
    <x v="1"/>
    <x v="1"/>
    <x v="0"/>
    <n v="25"/>
    <n v="1344056"/>
    <d v="2001-06-06T01:18:40"/>
    <s v="AEP Energy Services Ltd"/>
    <x v="0"/>
    <x v="0"/>
    <x v="0"/>
    <x v="1"/>
    <s v="FR Pwr Phy FF"/>
    <s v="FR Pwr Phy FF    Fr Grd WDPK             07Jun01         EUR/MWh"/>
    <m/>
    <n v="25"/>
    <x v="0"/>
    <x v="1"/>
    <x v="2"/>
    <n v="35.5"/>
    <s v="jamieclark"/>
    <s v="SBROD"/>
    <s v="UK - ECTRL - Continental Power Book"/>
    <x v="2"/>
    <x v="2"/>
    <n v="110909.1"/>
    <d v="2001-06-07T21:00:01"/>
  </r>
  <r>
    <x v="0"/>
    <x v="1"/>
    <x v="1"/>
    <x v="0"/>
    <n v="25"/>
    <n v="1344057"/>
    <d v="2001-06-06T01:19:31"/>
    <s v="Vorarlberger Kraftwerke AG"/>
    <x v="0"/>
    <x v="0"/>
    <x v="0"/>
    <x v="1"/>
    <s v="AUT Power Phy Fwd Firm"/>
    <s v="AUT Pwr Phy FF   AUT BASE HV             07Jun01         EUR/MWh"/>
    <n v="25"/>
    <m/>
    <x v="0"/>
    <x v="1"/>
    <x v="2"/>
    <n v="25.3"/>
    <s v="vkwhandel"/>
    <s v="GTUHY"/>
    <s v="UK - ECTRL - Continental Power Book"/>
    <x v="2"/>
    <x v="2"/>
    <n v="110910.1"/>
    <d v="2001-06-07T21:00:01"/>
  </r>
  <r>
    <x v="0"/>
    <x v="1"/>
    <x v="1"/>
    <x v="0"/>
    <n v="25"/>
    <n v="1344058"/>
    <d v="2001-06-06T01:20:23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jamieclark"/>
    <s v="MHELLERM"/>
    <s v="UK - ECTRL - Continental Power Book"/>
    <x v="2"/>
    <x v="2"/>
    <n v="110911.1"/>
    <d v="2001-06-07T21:00:01"/>
  </r>
  <r>
    <x v="0"/>
    <x v="1"/>
    <x v="1"/>
    <x v="0"/>
    <n v="50"/>
    <n v="1344059"/>
    <d v="2001-06-06T01:21:09"/>
    <s v="Aare-Tessin AG fur Elektrizitat"/>
    <x v="0"/>
    <x v="0"/>
    <x v="0"/>
    <x v="1"/>
    <s v="CH Power Phy Fwd Firm"/>
    <s v="CH Pwr Phy FF    NAT BASE HV             07Jun01         EUR/MWh"/>
    <m/>
    <n v="50"/>
    <x v="0"/>
    <x v="1"/>
    <x v="2"/>
    <n v="25.2"/>
    <s v="felix001"/>
    <s v="EHOKMARK"/>
    <s v="UK - ECTRL - Continental Power Book"/>
    <x v="2"/>
    <x v="2"/>
    <n v="110912.1"/>
    <d v="2001-06-07T21:00:01"/>
  </r>
  <r>
    <x v="0"/>
    <x v="1"/>
    <x v="1"/>
    <x v="0"/>
    <n v="25"/>
    <n v="1344060"/>
    <d v="2001-06-06T01:21:32"/>
    <s v="AEP Energy Services Ltd"/>
    <x v="0"/>
    <x v="0"/>
    <x v="0"/>
    <x v="1"/>
    <s v="GER Power Phy Fwd Ffrm"/>
    <s v="GER Pwr Phy FF   Ger Grd BASE HV         07Jun01         EUR/MWh"/>
    <m/>
    <n v="25"/>
    <x v="0"/>
    <x v="1"/>
    <x v="2"/>
    <n v="25.7"/>
    <s v="jamieclark"/>
    <s v="MHELLERM"/>
    <s v="UK - ECTRL - Continental Power Book"/>
    <x v="2"/>
    <x v="2"/>
    <n v="110913.1"/>
    <d v="2001-06-07T21:00:01"/>
  </r>
  <r>
    <x v="0"/>
    <x v="1"/>
    <x v="0"/>
    <x v="1"/>
    <n v="930"/>
    <n v="1344061"/>
    <d v="2001-06-06T01:21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22.5"/>
    <s v="ADM98993"/>
    <s v="FFROSE"/>
    <s v="ENE- Nordic Power Book"/>
    <x v="1"/>
    <x v="1"/>
    <n v="1344061"/>
    <d v="2001-10-01T00:00:00"/>
  </r>
  <r>
    <x v="0"/>
    <x v="1"/>
    <x v="1"/>
    <x v="0"/>
    <n v="25"/>
    <n v="1344062"/>
    <d v="2001-06-06T01:22:21"/>
    <s v="Sempra Energy Europe Ltd"/>
    <x v="0"/>
    <x v="0"/>
    <x v="0"/>
    <x v="1"/>
    <s v="GER Power Phy Fwd Ffrm"/>
    <s v="GER Pwr Phy FF   Ger Grd BASE HV         07Jun01         EUR/MWh"/>
    <m/>
    <n v="25"/>
    <x v="0"/>
    <x v="1"/>
    <x v="2"/>
    <n v="25.9"/>
    <s v="ochanini"/>
    <s v="MHELLERM"/>
    <s v="UK - ECTRL - Continental Power Book"/>
    <x v="2"/>
    <x v="2"/>
    <n v="110914.1"/>
    <d v="2001-06-07T21:00:01"/>
  </r>
  <r>
    <x v="0"/>
    <x v="1"/>
    <x v="1"/>
    <x v="0"/>
    <n v="25"/>
    <n v="1344063"/>
    <d v="2001-06-06T01:22:36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6.3"/>
    <s v="JMAUMONT"/>
    <s v="SBROD"/>
    <s v="UK - ECTRL - Continental Power Book"/>
    <x v="2"/>
    <x v="2"/>
    <n v="110915.1"/>
    <d v="2001-06-07T21:00:01"/>
  </r>
  <r>
    <x v="0"/>
    <x v="1"/>
    <x v="1"/>
    <x v="0"/>
    <n v="25"/>
    <n v="1344064"/>
    <d v="2001-06-06T01:22:3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916.1"/>
    <d v="2001-06-07T21:00:01"/>
  </r>
  <r>
    <x v="0"/>
    <x v="1"/>
    <x v="1"/>
    <x v="0"/>
    <n v="50"/>
    <n v="1344065"/>
    <d v="2001-06-06T01:23:04"/>
    <s v="Aare-Tessin AG fur Elektrizitat"/>
    <x v="0"/>
    <x v="0"/>
    <x v="0"/>
    <x v="1"/>
    <s v="CH Power Phy Fwd Firm"/>
    <s v="CH Pwr Phy FF    NAT WDPK HV             07Jun01         EUR/MWh"/>
    <m/>
    <n v="50"/>
    <x v="0"/>
    <x v="1"/>
    <x v="2"/>
    <n v="35.1"/>
    <s v="felix001"/>
    <s v="EHOKMARK"/>
    <s v="UK - ECTRL - Continental Power Book"/>
    <x v="2"/>
    <x v="2"/>
    <n v="110917.1"/>
    <d v="2001-06-07T21:00:01"/>
  </r>
  <r>
    <x v="0"/>
    <x v="1"/>
    <x v="1"/>
    <x v="0"/>
    <n v="25"/>
    <n v="1344066"/>
    <d v="2001-06-06T01:26:21"/>
    <s v="Osterreichische Elektrizitats Wirtschaft AG"/>
    <x v="0"/>
    <x v="0"/>
    <x v="0"/>
    <x v="1"/>
    <s v="AUT Power Phy Fwd Firm"/>
    <s v="AUT Pwr Phy FF   AUT 00-06 HV            07Jun01         EUR/MWh"/>
    <m/>
    <n v="25"/>
    <x v="0"/>
    <x v="1"/>
    <x v="2"/>
    <n v="11.4"/>
    <s v="schwarzn"/>
    <s v="GTUHY"/>
    <s v="UK - ECTRL - Continental Power Book"/>
    <x v="2"/>
    <x v="2"/>
    <n v="110919.1"/>
    <d v="2001-06-07T21:00:01"/>
  </r>
  <r>
    <x v="0"/>
    <x v="0"/>
    <x v="0"/>
    <x v="0"/>
    <n v="20"/>
    <n v="1344067"/>
    <d v="2001-06-06T01:29:3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pornstar"/>
    <s v="BMARCHAN"/>
    <s v="Enron Metals Trading System"/>
    <x v="0"/>
    <x v="0"/>
    <n v="2169897"/>
    <m/>
  </r>
  <r>
    <x v="0"/>
    <x v="1"/>
    <x v="1"/>
    <x v="0"/>
    <n v="10"/>
    <n v="1344068"/>
    <d v="2001-06-06T01:30:38"/>
    <s v="E&amp;T Energie Handelsgesellschaft m.b.H."/>
    <x v="0"/>
    <x v="0"/>
    <x v="0"/>
    <x v="1"/>
    <s v="AUT Power Phy Fwd Firm"/>
    <s v="AUT Pwr Phy FF   AUT WDPK HV             07Jun01         EUR/MWh"/>
    <m/>
    <n v="10"/>
    <x v="0"/>
    <x v="1"/>
    <x v="2"/>
    <n v="35.6"/>
    <s v="braunsdor1"/>
    <s v="GTUHY"/>
    <s v="UK - ECTRL - Continental Power Book"/>
    <x v="2"/>
    <x v="2"/>
    <n v="110920.1"/>
    <d v="2001-06-07T21:00:01"/>
  </r>
  <r>
    <x v="0"/>
    <x v="0"/>
    <x v="0"/>
    <x v="0"/>
    <n v="9"/>
    <n v="1344069"/>
    <d v="2001-06-06T01:36:12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7"/>
    <s v="PHILLIPSM"/>
    <s v="BMARCHAN"/>
    <s v="Enron Metals Trading System"/>
    <x v="0"/>
    <x v="0"/>
    <n v="2169895"/>
    <m/>
  </r>
  <r>
    <x v="0"/>
    <x v="1"/>
    <x v="1"/>
    <x v="0"/>
    <n v="25"/>
    <n v="1344071"/>
    <d v="2001-06-06T01:36:43"/>
    <s v="BKW-FMB Energie AG"/>
    <x v="0"/>
    <x v="0"/>
    <x v="0"/>
    <x v="1"/>
    <s v="FR Pwr Phy FF"/>
    <s v="FR Pwr Phy FF    Fr Grd WDPK             07Jun01         EUR/MWh"/>
    <n v="25"/>
    <m/>
    <x v="0"/>
    <x v="1"/>
    <x v="2"/>
    <n v="35.200000000000003"/>
    <s v="jurggilgen"/>
    <s v="SBROD"/>
    <s v="UK - ECTRL - Continental Power Book"/>
    <x v="2"/>
    <x v="2"/>
    <n v="110921.1"/>
    <d v="2001-06-07T21:00:01"/>
  </r>
  <r>
    <x v="0"/>
    <x v="1"/>
    <x v="1"/>
    <x v="0"/>
    <n v="25"/>
    <n v="1344072"/>
    <d v="2001-06-06T01:39:08"/>
    <s v="MVV Energie AG"/>
    <x v="0"/>
    <x v="0"/>
    <x v="0"/>
    <x v="1"/>
    <s v="GER Power Phy Fwd Ffrm"/>
    <s v="GER Pwr Phy FF   Ger Grd BASE HV         07Jun01         EUR/MWh"/>
    <n v="25"/>
    <m/>
    <x v="0"/>
    <x v="1"/>
    <x v="2"/>
    <n v="25.5"/>
    <s v="MVVTRADER6"/>
    <s v="MHELLERM"/>
    <s v="UK - ECTRL - Continental Power Book"/>
    <x v="2"/>
    <x v="2"/>
    <n v="110922.1"/>
    <d v="2001-06-07T21:00:01"/>
  </r>
  <r>
    <x v="0"/>
    <x v="1"/>
    <x v="1"/>
    <x v="0"/>
    <n v="25"/>
    <n v="1344073"/>
    <d v="2001-06-06T01:41:22"/>
    <s v="E&amp;T Energie Handelsgesellschaft m.b.H."/>
    <x v="0"/>
    <x v="0"/>
    <x v="0"/>
    <x v="1"/>
    <s v="AUT Power Phy Fwd Firm"/>
    <s v="AUT Pwr Phy FF   AUT BASE HV             07Jun01         EUR/MWh"/>
    <n v="25"/>
    <m/>
    <x v="0"/>
    <x v="1"/>
    <x v="2"/>
    <n v="25.6"/>
    <s v="braunsdor1"/>
    <s v="GTUHY"/>
    <s v="UK - ECTRL - Continental Power Book"/>
    <x v="2"/>
    <x v="2"/>
    <n v="110923.1"/>
    <d v="2001-06-07T21:00:01"/>
  </r>
  <r>
    <x v="0"/>
    <x v="1"/>
    <x v="1"/>
    <x v="0"/>
    <n v="50"/>
    <n v="1344074"/>
    <d v="2001-06-06T01:42:00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0.75"/>
    <s v="jurggilgen"/>
    <s v="EHOKMARK"/>
    <s v="UK - ECTRL - Continental Power Book"/>
    <x v="2"/>
    <x v="2"/>
    <n v="110924.1"/>
    <d v="2001-06-07T21:00:01"/>
  </r>
  <r>
    <x v="0"/>
    <x v="1"/>
    <x v="1"/>
    <x v="0"/>
    <n v="25"/>
    <n v="1344075"/>
    <d v="2001-06-06T01:43:23"/>
    <s v="Kraftuebertragungswerke Rheinfelden AG"/>
    <x v="0"/>
    <x v="0"/>
    <x v="0"/>
    <x v="1"/>
    <s v="GER Power Phy Fwd Ffrm"/>
    <s v="GER Pwr Phy FF   Ger Grd BASE HV         07Jun01         EUR/MWh"/>
    <m/>
    <n v="25"/>
    <x v="0"/>
    <x v="1"/>
    <x v="2"/>
    <n v="25.75"/>
    <s v="DispoKWRL"/>
    <s v="MHELLERM"/>
    <s v="UK - ECTRL - Continental Power Book"/>
    <x v="2"/>
    <x v="2"/>
    <n v="110926.1"/>
    <d v="2001-06-07T21:00:01"/>
  </r>
  <r>
    <x v="0"/>
    <x v="1"/>
    <x v="1"/>
    <x v="2"/>
    <n v="9125"/>
    <n v="1344076"/>
    <d v="2001-06-06T01:44:20"/>
    <s v="Mirant Europe BV"/>
    <x v="0"/>
    <x v="0"/>
    <x v="0"/>
    <x v="1"/>
    <s v="GER Power Phy Fwd Ffrm"/>
    <s v="GER Pwr Phy FF   Ger Grd BASE HV         Jan-Dec02       EUR/MWh"/>
    <m/>
    <n v="25"/>
    <x v="0"/>
    <x v="1"/>
    <x v="2"/>
    <n v="23.4"/>
    <s v="patrickfh"/>
    <s v="AMANCEBO"/>
    <s v="UK - ECTRL - Continental Power Book"/>
    <x v="2"/>
    <x v="2"/>
    <n v="110927.1"/>
    <d v="2002-01-01T00:00:00"/>
  </r>
  <r>
    <x v="0"/>
    <x v="1"/>
    <x v="1"/>
    <x v="0"/>
    <n v="40"/>
    <n v="1344077"/>
    <d v="2001-06-06T01:44:35"/>
    <s v="Schweizerische Bundesbahnen SBB AG"/>
    <x v="0"/>
    <x v="0"/>
    <x v="0"/>
    <x v="1"/>
    <s v="CH Power Phy Fwd Firm"/>
    <s v="CH Pwr Phy FF    NAT WDPK HV             07Jun01         EUR/MWh"/>
    <n v="40"/>
    <m/>
    <x v="0"/>
    <x v="1"/>
    <x v="2"/>
    <n v="35.1"/>
    <s v="ei100326"/>
    <s v="EHOKMARK"/>
    <s v="UK - ECTRL - Continental Power Book"/>
    <x v="2"/>
    <x v="2"/>
    <n v="110928.1"/>
    <d v="2001-06-07T21:00:01"/>
  </r>
  <r>
    <x v="0"/>
    <x v="1"/>
    <x v="1"/>
    <x v="3"/>
    <n v="2300"/>
    <n v="1344078"/>
    <d v="2001-06-06T01:44:54"/>
    <s v="Duke Energy International Trading and Marketing (UK) Limited"/>
    <x v="0"/>
    <x v="0"/>
    <x v="0"/>
    <x v="1"/>
    <s v="GER Power Phy Fwd Ffrm"/>
    <s v="GER Pwr Phy FF   Ger Grd BASE HV         Oct-Dec02       EUR/MWh"/>
    <m/>
    <n v="25"/>
    <x v="0"/>
    <x v="1"/>
    <x v="2"/>
    <n v="26"/>
    <s v="ASHUTSON"/>
    <s v="AMANCEBO"/>
    <s v="UK - ECTRL - Continental Power Book"/>
    <x v="2"/>
    <x v="2"/>
    <n v="110929.1"/>
    <d v="2002-10-01T00:00:00"/>
  </r>
  <r>
    <x v="0"/>
    <x v="1"/>
    <x v="1"/>
    <x v="0"/>
    <n v="15"/>
    <n v="1344079"/>
    <d v="2001-06-06T01:48:11"/>
    <s v="Azienda Elettrica Ticinese"/>
    <x v="0"/>
    <x v="0"/>
    <x v="0"/>
    <x v="1"/>
    <s v="CH Power Phy Fwd Firm"/>
    <s v="CH Pwr Phy FF    NAT 00-06 HV            07Jun01         EUR/MWh"/>
    <m/>
    <n v="15"/>
    <x v="0"/>
    <x v="1"/>
    <x v="2"/>
    <n v="11.1"/>
    <s v="PIMARINA"/>
    <s v="EHOKMARK"/>
    <s v="UK - ECTRL - Continental Power Book"/>
    <x v="2"/>
    <x v="2"/>
    <n v="110931.1"/>
    <d v="2001-06-07T21:00:01"/>
  </r>
  <r>
    <x v="0"/>
    <x v="1"/>
    <x v="1"/>
    <x v="0"/>
    <n v="30"/>
    <n v="1344080"/>
    <d v="2001-06-06T01:51:27"/>
    <s v="Elektrizitatswerk der Stadt Bern"/>
    <x v="0"/>
    <x v="0"/>
    <x v="0"/>
    <x v="1"/>
    <s v="CH Power Phy Fwd Firm"/>
    <s v="CH Pwr Phy FF    NAT 00-06 HV            07Jun01         EUR/MWh"/>
    <m/>
    <n v="30"/>
    <x v="0"/>
    <x v="1"/>
    <x v="2"/>
    <n v="11.15"/>
    <s v="ADM86965"/>
    <s v="EHOKMARK"/>
    <s v="UK - ECTRL - Continental Power Book"/>
    <x v="2"/>
    <x v="2"/>
    <n v="110933.1"/>
    <d v="2001-06-07T21:00:01"/>
  </r>
  <r>
    <x v="0"/>
    <x v="1"/>
    <x v="1"/>
    <x v="3"/>
    <n v="2300"/>
    <n v="1344081"/>
    <d v="2001-06-06T01:51:36"/>
    <s v="Elektrizitats-Gesellschaft Laufenburg AG"/>
    <x v="0"/>
    <x v="0"/>
    <x v="0"/>
    <x v="1"/>
    <s v="GER Power Phy Fwd Ffrm"/>
    <s v="GER Pwr Phy FF   Ger Grd WDPK HV         Oct-Dec01       EUR/MWh"/>
    <m/>
    <n v="25"/>
    <x v="0"/>
    <x v="1"/>
    <x v="2"/>
    <n v="34.1"/>
    <s v="JABORNIK"/>
    <s v="AMANCEBO"/>
    <s v="UK - ECTRL - Continental Power Book"/>
    <x v="2"/>
    <x v="2"/>
    <n v="110934.1"/>
    <d v="2001-10-01T00:00:00"/>
  </r>
  <r>
    <x v="0"/>
    <x v="1"/>
    <x v="1"/>
    <x v="4"/>
    <n v="4575"/>
    <n v="1344082"/>
    <d v="2001-06-06T01:51:43"/>
    <s v="EDF Trading Limited"/>
    <x v="0"/>
    <x v="0"/>
    <x v="0"/>
    <x v="1"/>
    <s v="GER Power Phy Fwd Ffrm"/>
    <s v="GER Pwr Phy FF   Ger Grd BASE HV         Apr-Sep02       EUR/MWh"/>
    <m/>
    <n v="25"/>
    <x v="0"/>
    <x v="1"/>
    <x v="2"/>
    <n v="20.9"/>
    <s v="PALLANCY"/>
    <s v="AMANCEBO"/>
    <s v="UK - ECTRL - Continental Power Book"/>
    <x v="2"/>
    <x v="2"/>
    <n v="110935.1"/>
    <d v="2002-04-01T00:00:00"/>
  </r>
  <r>
    <x v="0"/>
    <x v="1"/>
    <x v="1"/>
    <x v="5"/>
    <n v="775"/>
    <n v="1344083"/>
    <d v="2001-06-06T01:51:44"/>
    <s v="Bewag AG"/>
    <x v="0"/>
    <x v="0"/>
    <x v="0"/>
    <x v="1"/>
    <s v="GER Power Phy Fwd Ffrm"/>
    <s v="GER Pwr Phy FF   Ger Grd BASE HV         Oct01           EUR/MWh"/>
    <m/>
    <n v="25"/>
    <x v="0"/>
    <x v="1"/>
    <x v="2"/>
    <n v="24.4"/>
    <s v="just1bewag"/>
    <s v="AMANCEBO"/>
    <s v="UK - ECTRL - Continental Power Book"/>
    <x v="2"/>
    <x v="2"/>
    <n v="110936.1"/>
    <d v="2001-10-01T00:00:00"/>
  </r>
  <r>
    <x v="0"/>
    <x v="1"/>
    <x v="1"/>
    <x v="5"/>
    <n v="775"/>
    <n v="1344084"/>
    <d v="2001-06-06T01:52:16"/>
    <s v="GEW Koln AG"/>
    <x v="0"/>
    <x v="0"/>
    <x v="0"/>
    <x v="1"/>
    <s v="GER Power Phy Fwd Ffrm"/>
    <s v="GER Pwr Phy FF   Ger Grd BASE HV         Aug01           EUR/MWh"/>
    <m/>
    <n v="25"/>
    <x v="0"/>
    <x v="1"/>
    <x v="2"/>
    <n v="19.95"/>
    <s v="axelaxel"/>
    <s v="MHELLERM"/>
    <s v="UK - ECTRL - Continental Power Book"/>
    <x v="2"/>
    <x v="2"/>
    <n v="110937.1"/>
    <d v="2001-08-01T00:00:00"/>
  </r>
  <r>
    <x v="0"/>
    <x v="1"/>
    <x v="1"/>
    <x v="6"/>
    <n v="750"/>
    <n v="1344085"/>
    <d v="2001-06-06T01:52:22"/>
    <s v="Hamburgische Electricitats-Werke AG"/>
    <x v="0"/>
    <x v="0"/>
    <x v="0"/>
    <x v="1"/>
    <s v="GER Power Phy Fwd Ffrm"/>
    <s v="GER Pwr Phy FF   Ger Grd BASE HV         Sep01           EUR/MWh"/>
    <m/>
    <n v="25"/>
    <x v="0"/>
    <x v="1"/>
    <x v="2"/>
    <n v="22.6"/>
    <s v="LA000006"/>
    <s v="MHELLERM"/>
    <s v="UK - ECTRL - Continental Power Book"/>
    <x v="2"/>
    <x v="2"/>
    <n v="110938.1"/>
    <d v="2001-09-01T00:00:00"/>
  </r>
  <r>
    <x v="0"/>
    <x v="1"/>
    <x v="1"/>
    <x v="0"/>
    <n v="20"/>
    <n v="1344086"/>
    <d v="2001-06-06T01:52:45"/>
    <s v="Elektrizitatswerk der Stadt Bern"/>
    <x v="0"/>
    <x v="0"/>
    <x v="0"/>
    <x v="1"/>
    <s v="CH Power Phy Fwd Firm"/>
    <s v="CH Pwr Phy FF    NAT WDPK HV             07Jun01         EUR/MWh"/>
    <n v="20"/>
    <m/>
    <x v="0"/>
    <x v="1"/>
    <x v="2"/>
    <n v="35"/>
    <s v="ADM86965"/>
    <s v="EHOKMARK"/>
    <s v="UK - ECTRL - Continental Power Book"/>
    <x v="2"/>
    <x v="2"/>
    <n v="110939.1"/>
    <d v="2001-06-07T21:00:01"/>
  </r>
  <r>
    <x v="0"/>
    <x v="0"/>
    <x v="0"/>
    <x v="0"/>
    <n v="11"/>
    <n v="1344088"/>
    <d v="2001-06-06T01:57:56"/>
    <s v="Refco Overseas Ltd"/>
    <x v="0"/>
    <x v="0"/>
    <x v="0"/>
    <x v="0"/>
    <s v="Copper LME Registered Contract"/>
    <s v="Cu LME Reg.      Contract                3 Month         USD/mt-L"/>
    <m/>
    <n v="11"/>
    <x v="0"/>
    <x v="0"/>
    <x v="0"/>
    <n v="1687"/>
    <s v="glawrence"/>
    <s v="BMARCHAN"/>
    <s v="Enron Metals Trading System"/>
    <x v="0"/>
    <x v="0"/>
    <n v="2170027"/>
    <m/>
  </r>
  <r>
    <x v="0"/>
    <x v="0"/>
    <x v="0"/>
    <x v="0"/>
    <n v="5"/>
    <n v="1344091"/>
    <d v="2001-06-06T01:59:12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6"/>
    <s v="CHARLIE1"/>
    <s v="BMARCHAN"/>
    <s v="Enron Metals Trading System"/>
    <x v="0"/>
    <x v="0"/>
    <n v="2170031"/>
    <m/>
  </r>
  <r>
    <x v="0"/>
    <x v="1"/>
    <x v="1"/>
    <x v="0"/>
    <n v="25"/>
    <n v="1344092"/>
    <d v="2001-06-06T01:59:52"/>
    <s v="Nuon Energy Trade &amp; Wholesale NV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vincent01"/>
    <s v="MHELLERM"/>
    <s v="UK - ECTRL - Continental Power Book"/>
    <x v="2"/>
    <x v="2"/>
    <n v="110943.1"/>
    <d v="2001-06-07T21:00:01"/>
  </r>
  <r>
    <x v="0"/>
    <x v="1"/>
    <x v="1"/>
    <x v="0"/>
    <n v="25"/>
    <n v="1344093"/>
    <d v="2001-06-06T02:02:16"/>
    <s v="KELAG - Kaertner Elektrizitaets-Aktiengesellschaft"/>
    <x v="0"/>
    <x v="0"/>
    <x v="0"/>
    <x v="1"/>
    <s v="AUT Power Phy Fwd Firm"/>
    <s v="AUT Pwr Phy FF   AUT 00-06 HV            07Jun01         EUR/MWh"/>
    <m/>
    <n v="25"/>
    <x v="0"/>
    <x v="1"/>
    <x v="2"/>
    <n v="11.75"/>
    <s v="Koestenb"/>
    <s v="GTUHY"/>
    <s v="UK - ECTRL - Continental Power Book"/>
    <x v="2"/>
    <x v="2"/>
    <n v="110945.1"/>
    <d v="2001-06-07T21:00:01"/>
  </r>
  <r>
    <x v="0"/>
    <x v="1"/>
    <x v="1"/>
    <x v="0"/>
    <n v="25"/>
    <n v="1344094"/>
    <d v="2001-06-06T02:03:33"/>
    <s v="N.V. Delta Nutsbedrijven"/>
    <x v="0"/>
    <x v="0"/>
    <x v="0"/>
    <x v="1"/>
    <s v="NL Power Phy Fwd Ffrm"/>
    <s v="NL Pwr Phy FF    KNET BASE HV            07Jun01         EUR/MWh"/>
    <n v="25"/>
    <m/>
    <x v="0"/>
    <x v="1"/>
    <x v="2"/>
    <n v="29.75"/>
    <s v="EPTD7113"/>
    <s v="SWASEM"/>
    <s v="UK - ECTRL - Continental Power Book"/>
    <x v="2"/>
    <x v="2"/>
    <n v="110947.1"/>
    <d v="2001-06-07T21:00:01"/>
  </r>
  <r>
    <x v="0"/>
    <x v="1"/>
    <x v="1"/>
    <x v="0"/>
    <n v="50"/>
    <n v="1344095"/>
    <d v="2001-06-06T02:05:19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9"/>
    <s v="Norbert131"/>
    <s v="EHOKMARK"/>
    <s v="UK - ECTRL - Continental Power Book"/>
    <x v="2"/>
    <x v="2"/>
    <n v="110948.1"/>
    <d v="2001-06-07T21:00:01"/>
  </r>
  <r>
    <x v="0"/>
    <x v="1"/>
    <x v="1"/>
    <x v="0"/>
    <n v="25"/>
    <n v="1344096"/>
    <d v="2001-06-06T02:06:17"/>
    <s v="Kraftuebertragungswerke Rheinfelden AG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DispoKWRL"/>
    <s v="MHELLERM"/>
    <s v="UK - ECTRL - Continental Power Book"/>
    <x v="2"/>
    <x v="2"/>
    <n v="110959.1"/>
    <d v="2001-06-07T21:00:01"/>
  </r>
  <r>
    <x v="0"/>
    <x v="0"/>
    <x v="0"/>
    <x v="0"/>
    <n v="15"/>
    <n v="1344097"/>
    <d v="2001-06-06T02:09:21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6"/>
    <s v="sweatyman"/>
    <s v="BMARCHAN"/>
    <s v="Enron Metals Trading System"/>
    <x v="0"/>
    <x v="0"/>
    <n v="2170033"/>
    <m/>
  </r>
  <r>
    <x v="0"/>
    <x v="0"/>
    <x v="0"/>
    <x v="0"/>
    <n v="10"/>
    <n v="1344099"/>
    <d v="2001-06-06T02:10:50"/>
    <s v="Credit Lyonnais Rouse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jimboland"/>
    <s v="ATURNER"/>
    <s v="Enron Metals Trading System"/>
    <x v="0"/>
    <x v="0"/>
    <n v="2170037"/>
    <m/>
  </r>
  <r>
    <x v="0"/>
    <x v="0"/>
    <x v="0"/>
    <x v="0"/>
    <n v="12"/>
    <n v="1344100"/>
    <d v="2001-06-06T02:10:59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87"/>
    <s v="ADM37670"/>
    <s v="BMARCHAN"/>
    <s v="Enron Metals Trading System"/>
    <x v="0"/>
    <x v="0"/>
    <n v="2170039"/>
    <m/>
  </r>
  <r>
    <x v="0"/>
    <x v="0"/>
    <x v="0"/>
    <x v="0"/>
    <n v="4"/>
    <n v="1344101"/>
    <d v="2001-06-06T02:11:14"/>
    <s v="IFX Limited"/>
    <x v="0"/>
    <x v="0"/>
    <x v="0"/>
    <x v="0"/>
    <s v="Zinc LME Registered Contract"/>
    <s v="Zinc LME Reg.    Contract                3 Month         USD/mt-L"/>
    <m/>
    <n v="4"/>
    <x v="0"/>
    <x v="0"/>
    <x v="0"/>
    <n v="936"/>
    <s v="ADM26133"/>
    <s v="ATURNER"/>
    <s v="Enron Metals Trading System"/>
    <x v="0"/>
    <x v="0"/>
    <n v="2170041"/>
    <m/>
  </r>
  <r>
    <x v="0"/>
    <x v="0"/>
    <x v="0"/>
    <x v="0"/>
    <n v="4"/>
    <n v="1344103"/>
    <d v="2001-06-06T02:12:10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ADM26133"/>
    <s v="BMARCHAN"/>
    <s v="Enron Metals Trading System"/>
    <x v="0"/>
    <x v="0"/>
    <n v="2170045"/>
    <m/>
  </r>
  <r>
    <x v="0"/>
    <x v="1"/>
    <x v="0"/>
    <x v="1"/>
    <n v="930"/>
    <n v="1344104"/>
    <d v="2001-06-06T02:12:21"/>
    <s v="Cargill International S.A.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03479"/>
    <s v="FFROSE"/>
    <s v="ENE- Nordic Power Book"/>
    <x v="1"/>
    <x v="1"/>
    <n v="1344104"/>
    <d v="2001-10-01T00:00:00"/>
  </r>
  <r>
    <x v="0"/>
    <x v="0"/>
    <x v="0"/>
    <x v="0"/>
    <n v="2"/>
    <n v="1344105"/>
    <d v="2001-06-06T02:12:5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49"/>
    <m/>
  </r>
  <r>
    <x v="0"/>
    <x v="0"/>
    <x v="0"/>
    <x v="0"/>
    <n v="5"/>
    <n v="1344106"/>
    <d v="2001-06-06T02:12:58"/>
    <s v="Toyota Tsusho Metals Limited"/>
    <x v="0"/>
    <x v="0"/>
    <x v="0"/>
    <x v="0"/>
    <s v="Zinc LME Registered Contract"/>
    <s v="Zinc LME Reg.    Contract                3 Month         USD/mt-L"/>
    <m/>
    <n v="5"/>
    <x v="0"/>
    <x v="0"/>
    <x v="0"/>
    <n v="936"/>
    <s v="ADM90670"/>
    <s v="ATURNER"/>
    <s v="Enron Metals Trading System"/>
    <x v="0"/>
    <x v="0"/>
    <n v="2170047"/>
    <m/>
  </r>
  <r>
    <x v="1"/>
    <x v="2"/>
    <x v="0"/>
    <x v="0"/>
    <n v="50000"/>
    <n v="1344107"/>
    <d v="2001-06-06T02:13:11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saperia"/>
    <s v="GWHALLE"/>
    <s v="WTI-GW-NXC2"/>
    <x v="3"/>
    <x v="3"/>
    <n v="114211"/>
    <d v="2001-07-01T00:00:00"/>
  </r>
  <r>
    <x v="0"/>
    <x v="0"/>
    <x v="0"/>
    <x v="0"/>
    <n v="20"/>
    <n v="1344108"/>
    <d v="2001-06-06T02:13:57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1"/>
    <m/>
  </r>
  <r>
    <x v="0"/>
    <x v="0"/>
    <x v="0"/>
    <x v="0"/>
    <n v="20"/>
    <n v="1344110"/>
    <d v="2001-06-06T02:15:36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5"/>
    <m/>
  </r>
  <r>
    <x v="0"/>
    <x v="0"/>
    <x v="0"/>
    <x v="0"/>
    <n v="20"/>
    <n v="1344112"/>
    <d v="2001-06-06T02:16:31"/>
    <s v="AIG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DANP1202"/>
    <s v="JGORDON1"/>
    <s v="Enron Metals Trading System"/>
    <x v="0"/>
    <x v="0"/>
    <n v="2170059"/>
    <m/>
  </r>
  <r>
    <x v="0"/>
    <x v="1"/>
    <x v="1"/>
    <x v="0"/>
    <n v="10"/>
    <n v="1344113"/>
    <d v="2001-06-06T02:17:27"/>
    <s v="Elektrizitatswerk der Stadt Bern"/>
    <x v="0"/>
    <x v="0"/>
    <x v="0"/>
    <x v="1"/>
    <s v="CH Power Phy Fwd Firm"/>
    <s v="CH Pwr Phy FF    NAT 20-24 HV            07Jun01         EUR/MWh"/>
    <n v="10"/>
    <m/>
    <x v="0"/>
    <x v="1"/>
    <x v="2"/>
    <n v="20.8"/>
    <s v="ADM86965"/>
    <s v="EHOKMARK"/>
    <s v="UK - ECTRL - Continental Power Book"/>
    <x v="2"/>
    <x v="2"/>
    <n v="110967.1"/>
    <d v="2001-06-07T21:00:01"/>
  </r>
  <r>
    <x v="0"/>
    <x v="1"/>
    <x v="1"/>
    <x v="5"/>
    <n v="775"/>
    <n v="1344114"/>
    <d v="2001-06-06T02:19:13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9"/>
    <s v="PALLANCY"/>
    <s v="MHELLERM"/>
    <s v="UK - ECTRL - Continental Power Book"/>
    <x v="2"/>
    <x v="2"/>
    <n v="110972.1"/>
    <d v="2001-08-01T00:00:00"/>
  </r>
  <r>
    <x v="0"/>
    <x v="1"/>
    <x v="1"/>
    <x v="6"/>
    <n v="750"/>
    <n v="1344115"/>
    <d v="2001-06-06T02:19:26"/>
    <s v="Aare-Tessin AG fur Elektrizitat"/>
    <x v="0"/>
    <x v="0"/>
    <x v="0"/>
    <x v="1"/>
    <s v="GER Power Phy Fwd Ffrm"/>
    <s v="GER Pwr Phy FF   Ger Grd BASE HV         Sep01           EUR/MWh"/>
    <n v="25"/>
    <m/>
    <x v="0"/>
    <x v="1"/>
    <x v="2"/>
    <n v="22.4"/>
    <s v="christop"/>
    <s v="MHELLERM"/>
    <s v="UK - ECTRL - Continental Power Book"/>
    <x v="2"/>
    <x v="2"/>
    <n v="110973.1"/>
    <d v="2001-09-01T00:00:00"/>
  </r>
  <r>
    <x v="0"/>
    <x v="1"/>
    <x v="1"/>
    <x v="0"/>
    <n v="25"/>
    <n v="1344116"/>
    <d v="2001-06-06T02:19:33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5.1"/>
    <s v="braunsdor1"/>
    <s v="GTUHY"/>
    <s v="UK - ECTRL - Continental Power Book"/>
    <x v="2"/>
    <x v="2"/>
    <n v="110975.1"/>
    <d v="2001-06-07T21:00:01"/>
  </r>
  <r>
    <x v="0"/>
    <x v="0"/>
    <x v="0"/>
    <x v="0"/>
    <n v="20"/>
    <n v="1344117"/>
    <d v="2001-06-06T02:20:3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83160"/>
    <s v="BMARCHAN"/>
    <s v="Enron Metals Trading System"/>
    <x v="0"/>
    <x v="0"/>
    <n v="2170061"/>
    <m/>
  </r>
  <r>
    <x v="0"/>
    <x v="0"/>
    <x v="0"/>
    <x v="0"/>
    <n v="2"/>
    <n v="1344118"/>
    <d v="2001-06-06T02:20:5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63"/>
    <m/>
  </r>
  <r>
    <x v="0"/>
    <x v="0"/>
    <x v="0"/>
    <x v="0"/>
    <n v="8"/>
    <n v="1344119"/>
    <d v="2001-06-06T02:21:33"/>
    <s v="Engelhard International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62411"/>
    <s v="ATURNER"/>
    <s v="Enron Metals Trading System"/>
    <x v="0"/>
    <x v="0"/>
    <n v="2170065"/>
    <m/>
  </r>
  <r>
    <x v="0"/>
    <x v="0"/>
    <x v="0"/>
    <x v="0"/>
    <n v="20"/>
    <n v="1344120"/>
    <d v="2001-06-06T02:23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071"/>
    <m/>
  </r>
  <r>
    <x v="0"/>
    <x v="0"/>
    <x v="0"/>
    <x v="0"/>
    <n v="20"/>
    <n v="1344121"/>
    <d v="2001-06-06T02:2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70073"/>
    <m/>
  </r>
  <r>
    <x v="0"/>
    <x v="0"/>
    <x v="0"/>
    <x v="0"/>
    <n v="20"/>
    <n v="1344122"/>
    <d v="2001-06-06T02:24:43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FISHBOYS"/>
    <s v="BMARCHAN"/>
    <s v="Enron Metals Trading System"/>
    <x v="0"/>
    <x v="0"/>
    <n v="2170075"/>
    <m/>
  </r>
  <r>
    <x v="0"/>
    <x v="1"/>
    <x v="1"/>
    <x v="0"/>
    <n v="25"/>
    <n v="1344123"/>
    <d v="2001-06-06T02:25:17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4.9"/>
    <s v="braunsdor1"/>
    <s v="GTUHY"/>
    <s v="UK - ECTRL - Continental Power Book"/>
    <x v="2"/>
    <x v="2"/>
    <n v="110977.1"/>
    <d v="2001-06-07T21:00:01"/>
  </r>
  <r>
    <x v="0"/>
    <x v="1"/>
    <x v="1"/>
    <x v="5"/>
    <n v="775"/>
    <n v="1344124"/>
    <d v="2001-06-06T02:25:55"/>
    <s v="Electrabel SA"/>
    <x v="0"/>
    <x v="0"/>
    <x v="0"/>
    <x v="1"/>
    <s v="FR Pwr Phy FF"/>
    <s v="FR Pwr Phy FF    Fr Grd BASE             Aug01           EUR/MWh"/>
    <n v="25"/>
    <m/>
    <x v="0"/>
    <x v="1"/>
    <x v="2"/>
    <n v="19.899999999999999"/>
    <s v="VANPOEBL"/>
    <s v="SBROD"/>
    <s v="UK - ECTRL - Continental Power Book"/>
    <x v="2"/>
    <x v="2"/>
    <n v="110978.1"/>
    <d v="2001-08-01T21:00:00"/>
  </r>
  <r>
    <x v="0"/>
    <x v="0"/>
    <x v="0"/>
    <x v="0"/>
    <n v="10"/>
    <n v="1344127"/>
    <d v="2001-06-06T02:28:15"/>
    <s v="Sogemin Metals Ltd."/>
    <x v="0"/>
    <x v="0"/>
    <x v="0"/>
    <x v="0"/>
    <s v="Tin LME Registered Contract"/>
    <s v="Tin LME Reg.     Contract                3 Month         USD/mt-L"/>
    <n v="10"/>
    <m/>
    <x v="0"/>
    <x v="4"/>
    <x v="0"/>
    <n v="5010"/>
    <s v="TRD01018"/>
    <s v="JGORDON1"/>
    <s v="Enron Metals Trading System"/>
    <x v="0"/>
    <x v="0"/>
    <n v="2170090"/>
    <m/>
  </r>
  <r>
    <x v="0"/>
    <x v="0"/>
    <x v="0"/>
    <x v="0"/>
    <n v="20"/>
    <n v="1344128"/>
    <d v="2001-06-06T02:28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092"/>
    <m/>
  </r>
  <r>
    <x v="0"/>
    <x v="0"/>
    <x v="0"/>
    <x v="0"/>
    <n v="10"/>
    <n v="1344129"/>
    <d v="2001-06-06T02:28:41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ADM02848"/>
    <s v="ATURNER"/>
    <s v="Enron Metals Trading System"/>
    <x v="0"/>
    <x v="0"/>
    <n v="2170094"/>
    <m/>
  </r>
  <r>
    <x v="0"/>
    <x v="0"/>
    <x v="0"/>
    <x v="0"/>
    <n v="20"/>
    <n v="1344130"/>
    <d v="2001-06-06T02:29:25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WAHFAGGOT"/>
    <s v="BMARCHAN"/>
    <s v="Enron Metals Trading System"/>
    <x v="0"/>
    <x v="0"/>
    <n v="2170096"/>
    <m/>
  </r>
  <r>
    <x v="0"/>
    <x v="0"/>
    <x v="0"/>
    <x v="0"/>
    <n v="20"/>
    <n v="1344131"/>
    <d v="2001-06-06T02:29:5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098"/>
    <m/>
  </r>
  <r>
    <x v="0"/>
    <x v="0"/>
    <x v="0"/>
    <x v="0"/>
    <n v="4"/>
    <n v="1344132"/>
    <d v="2001-06-06T02:30:3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6"/>
    <s v="MLEONARD"/>
    <s v="BMARCHAN"/>
    <s v="Enron Metals Trading System"/>
    <x v="0"/>
    <x v="0"/>
    <n v="2170100"/>
    <m/>
  </r>
  <r>
    <x v="0"/>
    <x v="0"/>
    <x v="0"/>
    <x v="0"/>
    <n v="16"/>
    <n v="1344133"/>
    <d v="2001-06-06T02:30:48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86"/>
    <s v="ADM08839"/>
    <s v="BMARCHAN"/>
    <s v="Enron Metals Trading System"/>
    <x v="0"/>
    <x v="0"/>
    <n v="2170103"/>
    <m/>
  </r>
  <r>
    <x v="0"/>
    <x v="0"/>
    <x v="0"/>
    <x v="0"/>
    <n v="20"/>
    <n v="1344134"/>
    <d v="2001-06-06T02:30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05"/>
    <m/>
  </r>
  <r>
    <x v="0"/>
    <x v="3"/>
    <x v="1"/>
    <x v="5"/>
    <n v="775000"/>
    <n v="1344135"/>
    <d v="2001-06-06T02:31:26"/>
    <s v="Morgan Stanley Capital Group, Inc."/>
    <x v="0"/>
    <x v="0"/>
    <x v="0"/>
    <x v="3"/>
    <s v="UK Gas Phy Fwd NBP"/>
    <s v="UK Gas Phy       NBP                     Jul01           p/th"/>
    <n v="25000"/>
    <m/>
    <x v="0"/>
    <x v="5"/>
    <x v="3"/>
    <n v="21.05"/>
    <s v="MORGAN7633"/>
    <s v="AFAIRLE"/>
    <s v="Non Affiliate Gas Book"/>
    <x v="4"/>
    <x v="2"/>
    <n v="106594"/>
    <d v="2001-07-01T21:00:01"/>
  </r>
  <r>
    <x v="0"/>
    <x v="0"/>
    <x v="0"/>
    <x v="0"/>
    <n v="10"/>
    <n v="1344137"/>
    <d v="2001-06-06T02:31:46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109"/>
    <m/>
  </r>
  <r>
    <x v="0"/>
    <x v="0"/>
    <x v="0"/>
    <x v="0"/>
    <n v="5"/>
    <n v="1344138"/>
    <d v="2001-06-06T02:32:38"/>
    <s v="Prudential Bache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95"/>
    <s v="SIMONEVANS"/>
    <s v="JGORDON1"/>
    <s v="Enron Metals Trading System"/>
    <x v="0"/>
    <x v="0"/>
    <n v="2170112"/>
    <m/>
  </r>
  <r>
    <x v="0"/>
    <x v="3"/>
    <x v="1"/>
    <x v="3"/>
    <n v="2300000"/>
    <n v="1344139"/>
    <d v="2001-06-06T02:35:55"/>
    <s v="Duke Energy International Trading and Marketing (UK) Limited"/>
    <x v="0"/>
    <x v="0"/>
    <x v="0"/>
    <x v="3"/>
    <s v="UK Gas Phy Fwd NBP"/>
    <s v="UK Gas Phy       NBP                     Oct-Dec01       p/th"/>
    <n v="25000"/>
    <m/>
    <x v="0"/>
    <x v="5"/>
    <x v="3"/>
    <n v="24.5"/>
    <s v="PRBEYNON"/>
    <s v="AFAIRLE"/>
    <s v="Non Affiliate Gas Book"/>
    <x v="4"/>
    <x v="2"/>
    <n v="106595"/>
    <d v="2001-10-01T00:00:00"/>
  </r>
  <r>
    <x v="0"/>
    <x v="0"/>
    <x v="0"/>
    <x v="0"/>
    <n v="10"/>
    <n v="1344140"/>
    <d v="2001-06-06T02:35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ADM02848"/>
    <s v="ATURNER"/>
    <s v="Enron Metals Trading System"/>
    <x v="0"/>
    <x v="0"/>
    <n v="2170121"/>
    <m/>
  </r>
  <r>
    <x v="0"/>
    <x v="0"/>
    <x v="0"/>
    <x v="0"/>
    <n v="5"/>
    <n v="1344141"/>
    <d v="2001-06-06T02:39:4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170"/>
    <s v="chashastie"/>
    <s v="ATURNER"/>
    <s v="Enron Metals Trading System"/>
    <x v="0"/>
    <x v="0"/>
    <n v="2170137"/>
    <m/>
  </r>
  <r>
    <x v="0"/>
    <x v="3"/>
    <x v="1"/>
    <x v="6"/>
    <n v="750000"/>
    <n v="1344142"/>
    <d v="2001-06-06T02:40:08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5"/>
    <s v="farrinpx"/>
    <s v="AFAIRLE"/>
    <s v="Non Affiliate Gas Book"/>
    <x v="4"/>
    <x v="2"/>
    <n v="106596"/>
    <d v="2001-09-01T21:00:01"/>
  </r>
  <r>
    <x v="0"/>
    <x v="0"/>
    <x v="0"/>
    <x v="0"/>
    <n v="20"/>
    <n v="1344143"/>
    <d v="2001-06-06T02:43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70147"/>
    <m/>
  </r>
  <r>
    <x v="0"/>
    <x v="2"/>
    <x v="0"/>
    <x v="0"/>
    <n v="50000"/>
    <n v="1344144"/>
    <d v="2001-06-06T02:44:44"/>
    <s v="Sempra Oil Trading Sarl"/>
    <x v="0"/>
    <x v="0"/>
    <x v="0"/>
    <x v="2"/>
    <s v="SG Dubai Swap"/>
    <s v="SG Dubai Swap    Platts                  Aug01           USD/bbl"/>
    <m/>
    <n v="50000"/>
    <x v="0"/>
    <x v="6"/>
    <x v="0"/>
    <n v="25.19"/>
    <s v="ADM45427"/>
    <s v="RSLOVENS"/>
    <s v="Singapore Dubai"/>
    <x v="3"/>
    <x v="4"/>
    <n v="114213"/>
    <d v="2001-08-01T00:00:00"/>
  </r>
  <r>
    <x v="0"/>
    <x v="0"/>
    <x v="0"/>
    <x v="0"/>
    <n v="5"/>
    <n v="1344145"/>
    <d v="2001-06-06T02:45:09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87"/>
    <s v="NATHANDAY"/>
    <s v="BMARCHAN"/>
    <s v="Enron Metals Trading System"/>
    <x v="0"/>
    <x v="0"/>
    <n v="2170149"/>
    <m/>
  </r>
  <r>
    <x v="0"/>
    <x v="0"/>
    <x v="0"/>
    <x v="0"/>
    <n v="2"/>
    <n v="1344146"/>
    <d v="2001-06-06T02:45:1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151"/>
    <m/>
  </r>
  <r>
    <x v="0"/>
    <x v="3"/>
    <x v="1"/>
    <x v="5"/>
    <n v="775000"/>
    <n v="1344148"/>
    <d v="2001-06-06T02:45:51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074999999999999"/>
    <s v="andygard"/>
    <s v="AFAIRLE"/>
    <s v="Non Affiliate Gas Book"/>
    <x v="4"/>
    <x v="2"/>
    <n v="106597"/>
    <d v="2001-07-01T21:00:01"/>
  </r>
  <r>
    <x v="0"/>
    <x v="0"/>
    <x v="0"/>
    <x v="0"/>
    <n v="1"/>
    <n v="1344149"/>
    <d v="2001-06-06T02:45:56"/>
    <s v="Prudential Bache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67"/>
    <s v="MATTYCAMPB"/>
    <s v="JGORDON1"/>
    <s v="Enron Metals Trading System"/>
    <x v="0"/>
    <x v="0"/>
    <n v="2170161"/>
    <m/>
  </r>
  <r>
    <x v="0"/>
    <x v="3"/>
    <x v="1"/>
    <x v="7"/>
    <n v="2250000"/>
    <n v="1344150"/>
    <d v="2001-06-06T02:47:00"/>
    <s v="Cinergy Global Trading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ADM48084"/>
    <s v="AFAIRLE"/>
    <s v="Non Affiliate Gas Book"/>
    <x v="4"/>
    <x v="2"/>
    <n v="106606"/>
    <d v="2002-01-01T00:00:00"/>
  </r>
  <r>
    <x v="0"/>
    <x v="3"/>
    <x v="1"/>
    <x v="7"/>
    <n v="2250000"/>
    <n v="1344151"/>
    <d v="2001-06-06T02:47:10"/>
    <s v="Cinergy Global Trading Limited"/>
    <x v="0"/>
    <x v="0"/>
    <x v="0"/>
    <x v="3"/>
    <s v="UK Gas Phy Fwd NBP"/>
    <s v="UK Gas Phy       NBP                     Jan-Mar03       p/th"/>
    <n v="25000"/>
    <m/>
    <x v="0"/>
    <x v="5"/>
    <x v="3"/>
    <n v="25.3"/>
    <s v="DSTHOMAS1"/>
    <s v="AFAIRLE"/>
    <s v="Non Affiliate Gas Book"/>
    <x v="4"/>
    <x v="2"/>
    <n v="106598"/>
    <d v="2003-01-01T00:00:00"/>
  </r>
  <r>
    <x v="0"/>
    <x v="3"/>
    <x v="1"/>
    <x v="7"/>
    <n v="2250000"/>
    <n v="1344152"/>
    <d v="2001-06-06T02:47:24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75"/>
    <s v="PRBEYNON"/>
    <s v="DFURNER"/>
    <s v="Continental Gas Book"/>
    <x v="4"/>
    <x v="2"/>
    <n v="106599"/>
    <d v="2002-01-01T00:00:00"/>
  </r>
  <r>
    <x v="0"/>
    <x v="3"/>
    <x v="1"/>
    <x v="3"/>
    <n v="2300000"/>
    <n v="1344153"/>
    <d v="2001-06-06T02:49:21"/>
    <s v="Electrabel SA"/>
    <x v="0"/>
    <x v="0"/>
    <x v="0"/>
    <x v="3"/>
    <s v="UK Gas Phy Fwd NBP"/>
    <s v="UK Gas Phy       NBP                     Oct-Dec02       p/th"/>
    <n v="25000"/>
    <m/>
    <x v="0"/>
    <x v="5"/>
    <x v="3"/>
    <n v="24.05"/>
    <s v="GREGORYG"/>
    <s v="AFAIRLE"/>
    <s v="Non Affiliate Gas Book"/>
    <x v="4"/>
    <x v="2"/>
    <n v="106600"/>
    <d v="2002-10-01T00:00:00"/>
  </r>
  <r>
    <x v="0"/>
    <x v="0"/>
    <x v="0"/>
    <x v="0"/>
    <n v="20"/>
    <n v="1344160"/>
    <d v="2001-06-06T02:52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92"/>
    <m/>
  </r>
  <r>
    <x v="0"/>
    <x v="3"/>
    <x v="1"/>
    <x v="4"/>
    <n v="4575000"/>
    <n v="1344161"/>
    <d v="2001-06-06T02:53:28"/>
    <s v="Duke Energy International Trading and Marketing (UK) Limited"/>
    <x v="0"/>
    <x v="0"/>
    <x v="0"/>
    <x v="3"/>
    <s v="UK Gas Phy Fwd NBP"/>
    <s v="UK Gas Phy       NBP                     Apr-Sep02       p/th"/>
    <n v="25000"/>
    <m/>
    <x v="0"/>
    <x v="5"/>
    <x v="3"/>
    <n v="21.95"/>
    <s v="PRBEYNON"/>
    <s v="AFAIRLE"/>
    <s v="Non Affiliate Gas Book"/>
    <x v="4"/>
    <x v="2"/>
    <n v="106601"/>
    <d v="2002-04-01T00:00:00"/>
  </r>
  <r>
    <x v="0"/>
    <x v="3"/>
    <x v="1"/>
    <x v="7"/>
    <n v="2250000"/>
    <n v="1344162"/>
    <d v="2001-06-06T02:53:4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3"/>
    <s v="cordimoore"/>
    <s v="AFAIRLE"/>
    <s v="Non Affiliate Gas Book"/>
    <x v="4"/>
    <x v="2"/>
    <n v="106602"/>
    <d v="2002-01-01T00:00:00"/>
  </r>
  <r>
    <x v="0"/>
    <x v="0"/>
    <x v="0"/>
    <x v="0"/>
    <n v="20"/>
    <n v="1344163"/>
    <d v="2001-06-06T02:53:51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0194"/>
    <m/>
  </r>
  <r>
    <x v="0"/>
    <x v="1"/>
    <x v="1"/>
    <x v="8"/>
    <n v="125"/>
    <n v="1344165"/>
    <d v="2001-06-06T02:54:36"/>
    <s v="Elektrizitats-Gesellschaft Laufenburg AG"/>
    <x v="0"/>
    <x v="0"/>
    <x v="0"/>
    <x v="1"/>
    <s v="GER Power Phy Fwd Ffrm"/>
    <s v="GER Pwr Phy FF   Ger Grd WDPK HV         11-15Jun01      EUR/MWh"/>
    <n v="25"/>
    <m/>
    <x v="0"/>
    <x v="1"/>
    <x v="2"/>
    <n v="32"/>
    <s v="schellenbe"/>
    <s v="MHELLERM"/>
    <s v="UK - ECTRL - Continental Power Book"/>
    <x v="2"/>
    <x v="2"/>
    <n v="111009.1"/>
    <d v="2001-06-11T21:00:00"/>
  </r>
  <r>
    <x v="0"/>
    <x v="0"/>
    <x v="0"/>
    <x v="0"/>
    <n v="5"/>
    <n v="1344166"/>
    <d v="2001-06-06T02:54:39"/>
    <s v="Sogemin Metals Ltd."/>
    <x v="0"/>
    <x v="0"/>
    <x v="0"/>
    <x v="0"/>
    <s v="Nickel LME Registered Contract"/>
    <s v="Ni LME Reg.      Contract                3 Month         USD/mt-L"/>
    <m/>
    <n v="5"/>
    <x v="0"/>
    <x v="2"/>
    <x v="0"/>
    <n v="7200"/>
    <s v="TRD01018"/>
    <s v="ATURNER"/>
    <s v="Enron Metals Trading System"/>
    <x v="0"/>
    <x v="0"/>
    <n v="2170198"/>
    <m/>
  </r>
  <r>
    <x v="0"/>
    <x v="0"/>
    <x v="0"/>
    <x v="0"/>
    <n v="15"/>
    <n v="1344167"/>
    <d v="2001-06-06T02:55:33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glawrence"/>
    <s v="ATURNER"/>
    <s v="Enron Metals Trading System"/>
    <x v="0"/>
    <x v="0"/>
    <n v="2170200"/>
    <m/>
  </r>
  <r>
    <x v="0"/>
    <x v="0"/>
    <x v="0"/>
    <x v="0"/>
    <n v="10"/>
    <n v="1344168"/>
    <d v="2001-06-06T02:55:4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brotherton"/>
    <s v="BMARCHAN"/>
    <s v="Enron Metals Trading System"/>
    <x v="0"/>
    <x v="0"/>
    <n v="2170202"/>
    <m/>
  </r>
  <r>
    <x v="0"/>
    <x v="0"/>
    <x v="0"/>
    <x v="0"/>
    <n v="10"/>
    <n v="1344169"/>
    <d v="2001-06-06T02:56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95"/>
    <s v="ADM02848"/>
    <s v="ATURNER"/>
    <s v="Enron Metals Trading System"/>
    <x v="0"/>
    <x v="0"/>
    <n v="2170204"/>
    <m/>
  </r>
  <r>
    <x v="0"/>
    <x v="3"/>
    <x v="1"/>
    <x v="5"/>
    <n v="775000"/>
    <n v="1344170"/>
    <d v="2001-06-06T02:56:56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"/>
    <s v="FABDAVID"/>
    <s v="DFURNER"/>
    <s v="Continental Gas Book"/>
    <x v="4"/>
    <x v="2"/>
    <n v="106603"/>
    <d v="2001-08-01T21:00:01"/>
  </r>
  <r>
    <x v="0"/>
    <x v="3"/>
    <x v="1"/>
    <x v="4"/>
    <n v="4575000"/>
    <n v="1344171"/>
    <d v="2001-06-06T02:57:12"/>
    <s v="Morgan Stanley Capital Group, Inc."/>
    <x v="0"/>
    <x v="0"/>
    <x v="0"/>
    <x v="3"/>
    <s v="UK Gas Phy Fwd NBP"/>
    <s v="UK Gas Phy       NBP                     Apr-Sep03       p/th"/>
    <n v="25000"/>
    <m/>
    <x v="0"/>
    <x v="5"/>
    <x v="3"/>
    <n v="19.95"/>
    <s v="MORGAN7633"/>
    <s v="AFAIRLE"/>
    <s v="Non Affiliate Gas Book"/>
    <x v="4"/>
    <x v="2"/>
    <n v="106604"/>
    <d v="2003-04-01T00:00:00"/>
  </r>
  <r>
    <x v="0"/>
    <x v="3"/>
    <x v="1"/>
    <x v="6"/>
    <n v="750000"/>
    <n v="1344173"/>
    <d v="2001-06-06T02:57:45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74999999999999"/>
    <s v="farrinpx"/>
    <s v="AFAIRLE"/>
    <s v="Non Affiliate Gas Book"/>
    <x v="4"/>
    <x v="2"/>
    <n v="106605"/>
    <d v="2001-09-01T21:00:01"/>
  </r>
  <r>
    <x v="0"/>
    <x v="0"/>
    <x v="0"/>
    <x v="0"/>
    <n v="7"/>
    <n v="1344174"/>
    <d v="2001-06-06T02:57:54"/>
    <s v="Alusuisse Trading AG"/>
    <x v="0"/>
    <x v="0"/>
    <x v="0"/>
    <x v="0"/>
    <s v="Aluminum LME Registered Contract"/>
    <s v="Al LME Reg.      Contract                20Jun01         USD/mt-L"/>
    <m/>
    <n v="7"/>
    <x v="0"/>
    <x v="0"/>
    <x v="0"/>
    <n v="1500.5"/>
    <s v="ADM11909"/>
    <s v="BMARCHAN"/>
    <s v="Enron Metals Trading System"/>
    <x v="0"/>
    <x v="0"/>
    <n v="2170208"/>
    <d v="2001-06-20T00:00:00"/>
  </r>
  <r>
    <x v="0"/>
    <x v="0"/>
    <x v="0"/>
    <x v="0"/>
    <n v="3"/>
    <n v="1344175"/>
    <d v="2001-06-06T02:59:29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8"/>
    <s v="marknunn1"/>
    <s v="BMARCHAN"/>
    <s v="Enron Metals Trading System"/>
    <x v="0"/>
    <x v="0"/>
    <n v="2170210"/>
    <m/>
  </r>
  <r>
    <x v="0"/>
    <x v="0"/>
    <x v="0"/>
    <x v="0"/>
    <n v="1"/>
    <n v="1344176"/>
    <d v="2001-06-06T02:59:4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90"/>
    <s v="brotherton"/>
    <s v="ATURNER"/>
    <s v="Enron Metals Trading System"/>
    <x v="0"/>
    <x v="0"/>
    <n v="2170212"/>
    <m/>
  </r>
  <r>
    <x v="0"/>
    <x v="0"/>
    <x v="0"/>
    <x v="0"/>
    <n v="10"/>
    <n v="1344177"/>
    <d v="2001-06-06T03:00:15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ADM62411"/>
    <s v="BMARCHAN"/>
    <s v="Enron Metals Trading System"/>
    <x v="0"/>
    <x v="0"/>
    <n v="2170214"/>
    <m/>
  </r>
  <r>
    <x v="0"/>
    <x v="0"/>
    <x v="0"/>
    <x v="0"/>
    <n v="20"/>
    <n v="1344178"/>
    <d v="2001-06-06T03:00:3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16"/>
    <m/>
  </r>
  <r>
    <x v="0"/>
    <x v="0"/>
    <x v="0"/>
    <x v="0"/>
    <n v="20"/>
    <n v="1344179"/>
    <d v="2001-06-06T03:00:37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EvanRich"/>
    <s v="ATURNER"/>
    <s v="Enron Metals Trading System"/>
    <x v="0"/>
    <x v="0"/>
    <n v="2170218"/>
    <m/>
  </r>
  <r>
    <x v="0"/>
    <x v="0"/>
    <x v="0"/>
    <x v="0"/>
    <n v="20"/>
    <n v="1344180"/>
    <d v="2001-06-06T03:00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0220"/>
    <m/>
  </r>
  <r>
    <x v="0"/>
    <x v="0"/>
    <x v="0"/>
    <x v="0"/>
    <n v="5"/>
    <n v="1344181"/>
    <d v="2001-06-06T03:00:44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5020"/>
    <s v="ADM90670"/>
    <s v="JGORDON1"/>
    <s v="Enron Metals Trading System"/>
    <x v="0"/>
    <x v="0"/>
    <n v="2170222"/>
    <m/>
  </r>
  <r>
    <x v="0"/>
    <x v="0"/>
    <x v="0"/>
    <x v="0"/>
    <n v="20"/>
    <n v="1344182"/>
    <d v="2001-06-06T03:00:45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EvanRich"/>
    <s v="ATURNER"/>
    <s v="Enron Metals Trading System"/>
    <x v="0"/>
    <x v="0"/>
    <n v="2170224"/>
    <m/>
  </r>
  <r>
    <x v="0"/>
    <x v="0"/>
    <x v="0"/>
    <x v="0"/>
    <n v="2"/>
    <n v="1344183"/>
    <d v="2001-06-06T03:00:49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90"/>
    <s v="marknunn1"/>
    <s v="ATURNER"/>
    <s v="Enron Metals Trading System"/>
    <x v="0"/>
    <x v="0"/>
    <n v="2170226"/>
    <m/>
  </r>
  <r>
    <x v="0"/>
    <x v="0"/>
    <x v="0"/>
    <x v="0"/>
    <n v="20"/>
    <n v="1344184"/>
    <d v="2001-06-06T03:00:5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70228"/>
    <m/>
  </r>
  <r>
    <x v="0"/>
    <x v="0"/>
    <x v="0"/>
    <x v="0"/>
    <n v="7"/>
    <n v="1344185"/>
    <d v="2001-06-06T03:01:06"/>
    <s v="The Bank of Nova Scotia"/>
    <x v="0"/>
    <x v="0"/>
    <x v="0"/>
    <x v="0"/>
    <s v="Nickel LME Registered Contract"/>
    <s v="Ni LME Reg.      Contract                20Jun01         USD/mt-L"/>
    <n v="7"/>
    <m/>
    <x v="0"/>
    <x v="2"/>
    <x v="0"/>
    <n v="7245"/>
    <s v="WAHFAGGOT"/>
    <s v="ATURNER"/>
    <s v="Enron Metals Trading System"/>
    <x v="0"/>
    <x v="0"/>
    <n v="2170230"/>
    <d v="2001-06-20T21:00:00"/>
  </r>
  <r>
    <x v="0"/>
    <x v="0"/>
    <x v="0"/>
    <x v="0"/>
    <n v="20"/>
    <n v="1344186"/>
    <d v="2001-06-06T03:01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232"/>
    <m/>
  </r>
  <r>
    <x v="0"/>
    <x v="0"/>
    <x v="0"/>
    <x v="0"/>
    <n v="20"/>
    <n v="1344187"/>
    <d v="2001-06-06T03:02:2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34"/>
    <m/>
  </r>
  <r>
    <x v="0"/>
    <x v="0"/>
    <x v="0"/>
    <x v="0"/>
    <n v="2"/>
    <n v="1344188"/>
    <d v="2001-06-06T03:03:2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6"/>
    <s v="marknunn1"/>
    <s v="BMARCHAN"/>
    <s v="Enron Metals Trading System"/>
    <x v="0"/>
    <x v="0"/>
    <n v="2170236"/>
    <m/>
  </r>
  <r>
    <x v="0"/>
    <x v="3"/>
    <x v="1"/>
    <x v="5"/>
    <n v="775000"/>
    <n v="1344191"/>
    <d v="2001-06-06T03:04:3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5"/>
    <s v="farrinpx"/>
    <s v="AFAIRLE"/>
    <s v="Non Affiliate Gas Book"/>
    <x v="4"/>
    <x v="2"/>
    <n v="106607"/>
    <d v="2001-08-01T21:00:01"/>
  </r>
  <r>
    <x v="0"/>
    <x v="0"/>
    <x v="0"/>
    <x v="0"/>
    <n v="10"/>
    <n v="1344192"/>
    <d v="2001-06-06T03:04:34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holcombe"/>
    <s v="ATURNER"/>
    <s v="Enron Metals Trading System"/>
    <x v="0"/>
    <x v="0"/>
    <n v="2170240"/>
    <m/>
  </r>
  <r>
    <x v="0"/>
    <x v="0"/>
    <x v="0"/>
    <x v="0"/>
    <n v="10"/>
    <n v="1344193"/>
    <d v="2001-06-06T03:04:52"/>
    <s v="The Bank of Nova Scotia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DIGITDEEP"/>
    <s v="ATURNER"/>
    <s v="Enron Metals Trading System"/>
    <x v="0"/>
    <x v="0"/>
    <n v="2170242"/>
    <m/>
  </r>
  <r>
    <x v="0"/>
    <x v="0"/>
    <x v="0"/>
    <x v="0"/>
    <n v="20"/>
    <n v="1344194"/>
    <d v="2001-06-06T03:04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44"/>
    <m/>
  </r>
  <r>
    <x v="0"/>
    <x v="0"/>
    <x v="0"/>
    <x v="0"/>
    <n v="20"/>
    <n v="1344196"/>
    <d v="2001-06-06T03:05:2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DIGITDEEP"/>
    <s v="ATURNER"/>
    <s v="Enron Metals Trading System"/>
    <x v="0"/>
    <x v="0"/>
    <n v="2170248"/>
    <m/>
  </r>
  <r>
    <x v="0"/>
    <x v="0"/>
    <x v="0"/>
    <x v="0"/>
    <n v="16"/>
    <n v="1344197"/>
    <d v="2001-06-06T03:06:09"/>
    <s v="Simsen Metals Company Limited"/>
    <x v="0"/>
    <x v="0"/>
    <x v="0"/>
    <x v="0"/>
    <s v="Zinc LME Registered Contract"/>
    <s v="Zinc LME Reg.    Contract                3 Month         USD/mt-L"/>
    <m/>
    <n v="16"/>
    <x v="0"/>
    <x v="0"/>
    <x v="0"/>
    <n v="939"/>
    <s v="ADM37670"/>
    <s v="ATURNER"/>
    <s v="Enron Metals Trading System"/>
    <x v="0"/>
    <x v="0"/>
    <n v="2170251"/>
    <m/>
  </r>
  <r>
    <x v="0"/>
    <x v="1"/>
    <x v="1"/>
    <x v="9"/>
    <n v="60"/>
    <n v="1344198"/>
    <d v="2001-06-06T03:06:16"/>
    <s v="Azienda Elettrica Ticinese"/>
    <x v="0"/>
    <x v="0"/>
    <x v="0"/>
    <x v="1"/>
    <s v="CH Power Phy Fwd Firm"/>
    <s v="CH Pwr Phy FF    NAT BASE HV             09-10Jun01      EUR/MWh"/>
    <n v="30"/>
    <m/>
    <x v="0"/>
    <x v="1"/>
    <x v="2"/>
    <n v="13.15"/>
    <s v="PIMARINA"/>
    <s v="EHOKMARK"/>
    <s v="UK - ECTRL - Continental Power Book"/>
    <x v="2"/>
    <x v="2"/>
    <n v="111019.1"/>
    <d v="2001-06-09T21:00:01"/>
  </r>
  <r>
    <x v="0"/>
    <x v="0"/>
    <x v="0"/>
    <x v="0"/>
    <n v="20"/>
    <n v="1344200"/>
    <d v="2001-06-06T03:07:3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70258"/>
    <m/>
  </r>
  <r>
    <x v="0"/>
    <x v="0"/>
    <x v="0"/>
    <x v="0"/>
    <n v="2"/>
    <n v="1344201"/>
    <d v="2001-06-06T03:08:48"/>
    <s v="Golly Hott Trading Limited"/>
    <x v="0"/>
    <x v="0"/>
    <x v="0"/>
    <x v="0"/>
    <s v="Nickel LME Registered Contract"/>
    <s v="Ni LME Reg.      Contract                3 Month         USD/mt-L"/>
    <n v="2"/>
    <m/>
    <x v="0"/>
    <x v="2"/>
    <x v="0"/>
    <n v="7175"/>
    <s v="ADM83160"/>
    <s v="ATURNER"/>
    <s v="Enron Metals Trading System"/>
    <x v="0"/>
    <x v="0"/>
    <n v="2170264"/>
    <m/>
  </r>
  <r>
    <x v="0"/>
    <x v="3"/>
    <x v="1"/>
    <x v="7"/>
    <n v="2250000"/>
    <n v="1344202"/>
    <d v="2001-06-06T03:10:09"/>
    <s v="AEP Energy Services Ltd"/>
    <x v="0"/>
    <x v="0"/>
    <x v="0"/>
    <x v="3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6610"/>
    <d v="2002-01-01T00:00:00"/>
  </r>
  <r>
    <x v="0"/>
    <x v="0"/>
    <x v="0"/>
    <x v="0"/>
    <n v="4"/>
    <n v="1344203"/>
    <d v="2001-06-06T03:11:25"/>
    <s v="IFX Limited"/>
    <x v="0"/>
    <x v="0"/>
    <x v="0"/>
    <x v="0"/>
    <s v="Zinc LME Registered Contract"/>
    <s v="Zinc LME Reg.    Contract                3 Month         USD/mt-L"/>
    <n v="4"/>
    <m/>
    <x v="0"/>
    <x v="0"/>
    <x v="0"/>
    <n v="938"/>
    <s v="ADM26133"/>
    <s v="ATURNER"/>
    <s v="Enron Metals Trading System"/>
    <x v="0"/>
    <x v="0"/>
    <n v="2170276"/>
    <m/>
  </r>
  <r>
    <x v="0"/>
    <x v="0"/>
    <x v="0"/>
    <x v="0"/>
    <n v="10"/>
    <n v="1344204"/>
    <d v="2001-06-06T03:11:3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brotherton"/>
    <s v="BMARCHAN"/>
    <s v="Enron Metals Trading System"/>
    <x v="0"/>
    <x v="0"/>
    <n v="2170278"/>
    <m/>
  </r>
  <r>
    <x v="0"/>
    <x v="0"/>
    <x v="0"/>
    <x v="0"/>
    <n v="8"/>
    <n v="1344205"/>
    <d v="2001-06-06T03:12:5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MLEONARD"/>
    <s v="BMARCHAN"/>
    <s v="Enron Metals Trading System"/>
    <x v="0"/>
    <x v="0"/>
    <n v="2170288"/>
    <m/>
  </r>
  <r>
    <x v="0"/>
    <x v="0"/>
    <x v="0"/>
    <x v="0"/>
    <n v="10"/>
    <n v="1344206"/>
    <d v="2001-06-06T03:13:07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ADM51397"/>
    <s v="ATURNER"/>
    <s v="Enron Metals Trading System"/>
    <x v="0"/>
    <x v="0"/>
    <n v="2170290"/>
    <m/>
  </r>
  <r>
    <x v="0"/>
    <x v="0"/>
    <x v="0"/>
    <x v="0"/>
    <n v="6"/>
    <n v="1344207"/>
    <d v="2001-06-06T03:13:30"/>
    <s v="Chase Manhattan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38"/>
    <s v="holcombe"/>
    <s v="ATURNER"/>
    <s v="Enron Metals Trading System"/>
    <x v="0"/>
    <x v="0"/>
    <n v="2170294"/>
    <m/>
  </r>
  <r>
    <x v="0"/>
    <x v="0"/>
    <x v="0"/>
    <x v="0"/>
    <n v="20"/>
    <n v="1344208"/>
    <d v="2001-06-06T03:14:1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ITASKJON"/>
    <s v="BMARCHAN"/>
    <s v="Enron Metals Trading System"/>
    <x v="0"/>
    <x v="0"/>
    <n v="2170298"/>
    <m/>
  </r>
  <r>
    <x v="0"/>
    <x v="1"/>
    <x v="1"/>
    <x v="10"/>
    <n v="280"/>
    <n v="1344209"/>
    <d v="2001-06-06T03:14:29"/>
    <s v="Azienda Elettrica Ticinese"/>
    <x v="0"/>
    <x v="0"/>
    <x v="0"/>
    <x v="1"/>
    <s v="CH Power Phy Fwd Firm"/>
    <s v="CH Pwr Phy FF    NAT BASE HV             11-17Jun01      EUR/MWh"/>
    <n v="40"/>
    <m/>
    <x v="0"/>
    <x v="1"/>
    <x v="2"/>
    <n v="20.2"/>
    <s v="PIMARINA"/>
    <s v="EHOKMARK"/>
    <s v="UK - ECTRL - Continental Power Book"/>
    <x v="2"/>
    <x v="2"/>
    <n v="111023.1"/>
    <d v="2001-06-11T21:00:01"/>
  </r>
  <r>
    <x v="0"/>
    <x v="0"/>
    <x v="0"/>
    <x v="0"/>
    <n v="20"/>
    <n v="1344211"/>
    <d v="2001-06-06T03:15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LEONARD"/>
    <s v="BMARCHAN"/>
    <s v="Enron Metals Trading System"/>
    <x v="0"/>
    <x v="0"/>
    <n v="2170302"/>
    <m/>
  </r>
  <r>
    <x v="0"/>
    <x v="0"/>
    <x v="0"/>
    <x v="0"/>
    <n v="10"/>
    <n v="1344212"/>
    <d v="2001-06-06T03:15:2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PHILLIPSM"/>
    <s v="BMARCHAN"/>
    <s v="Enron Metals Trading System"/>
    <x v="0"/>
    <x v="0"/>
    <n v="2170304"/>
    <m/>
  </r>
  <r>
    <x v="0"/>
    <x v="0"/>
    <x v="0"/>
    <x v="0"/>
    <n v="3"/>
    <n v="1344213"/>
    <d v="2001-06-06T03:15:38"/>
    <s v="Marc Rich Investment Ltd"/>
    <x v="0"/>
    <x v="0"/>
    <x v="0"/>
    <x v="0"/>
    <s v="Copper LME Registered Contract"/>
    <s v="Cu LME Reg.      Contract                3 Month         USD/mt-L"/>
    <m/>
    <n v="3"/>
    <x v="0"/>
    <x v="0"/>
    <x v="0"/>
    <n v="1686"/>
    <s v="ADM44077"/>
    <s v="BMARCHAN"/>
    <s v="Enron Metals Trading System"/>
    <x v="0"/>
    <x v="0"/>
    <n v="2170306"/>
    <m/>
  </r>
  <r>
    <x v="0"/>
    <x v="0"/>
    <x v="0"/>
    <x v="0"/>
    <n v="20"/>
    <n v="1344214"/>
    <d v="2001-06-06T03:15:50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ADM44077"/>
    <s v="BMARCHAN"/>
    <s v="Enron Metals Trading System"/>
    <x v="0"/>
    <x v="0"/>
    <n v="2170308"/>
    <m/>
  </r>
  <r>
    <x v="0"/>
    <x v="0"/>
    <x v="0"/>
    <x v="0"/>
    <n v="12"/>
    <n v="1344215"/>
    <d v="2001-06-06T03:16:07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86"/>
    <s v="MLEONARD"/>
    <s v="BMARCHAN"/>
    <s v="Enron Metals Trading System"/>
    <x v="0"/>
    <x v="0"/>
    <n v="2170310"/>
    <m/>
  </r>
  <r>
    <x v="0"/>
    <x v="0"/>
    <x v="0"/>
    <x v="0"/>
    <n v="8"/>
    <n v="1344216"/>
    <d v="2001-06-06T03:17:01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ADM66058"/>
    <s v="BMARCHAN"/>
    <s v="Enron Metals Trading System"/>
    <x v="0"/>
    <x v="0"/>
    <n v="2170314"/>
    <m/>
  </r>
  <r>
    <x v="0"/>
    <x v="0"/>
    <x v="0"/>
    <x v="0"/>
    <n v="5"/>
    <n v="1344217"/>
    <d v="2001-06-06T03:17:0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6"/>
    <s v="mdoconnor"/>
    <s v="BMARCHAN"/>
    <s v="Enron Metals Trading System"/>
    <x v="0"/>
    <x v="0"/>
    <n v="2170312"/>
    <m/>
  </r>
  <r>
    <x v="0"/>
    <x v="0"/>
    <x v="0"/>
    <x v="0"/>
    <n v="20"/>
    <n v="1344218"/>
    <d v="2001-06-06T03:17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ANITASKJON"/>
    <s v="BMARCHAN"/>
    <s v="Enron Metals Trading System"/>
    <x v="0"/>
    <x v="0"/>
    <n v="2170316"/>
    <m/>
  </r>
  <r>
    <x v="0"/>
    <x v="0"/>
    <x v="0"/>
    <x v="0"/>
    <n v="19"/>
    <n v="1344219"/>
    <d v="2001-06-06T03:17:38"/>
    <s v="ADM Investor Services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67"/>
    <s v="DANNAYLOR"/>
    <s v="JGORDON1"/>
    <s v="Enron Metals Trading System"/>
    <x v="0"/>
    <x v="0"/>
    <n v="2170318"/>
    <m/>
  </r>
  <r>
    <x v="0"/>
    <x v="0"/>
    <x v="0"/>
    <x v="0"/>
    <n v="15"/>
    <n v="1344220"/>
    <d v="2001-06-06T03:17:57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VANDESBO"/>
    <s v="BMARCHAN"/>
    <s v="Enron Metals Trading System"/>
    <x v="0"/>
    <x v="0"/>
    <n v="2170320"/>
    <m/>
  </r>
  <r>
    <x v="0"/>
    <x v="1"/>
    <x v="1"/>
    <x v="10"/>
    <n v="175"/>
    <n v="1344221"/>
    <d v="2001-06-06T03:18:48"/>
    <s v="Bewag AG"/>
    <x v="0"/>
    <x v="0"/>
    <x v="0"/>
    <x v="1"/>
    <s v="GER Power Phy Fwd Ffrm"/>
    <s v="GER Pwr Phy FF   Ger Grd BASE HV         11-17Jun01      EUR/MWh"/>
    <n v="25"/>
    <m/>
    <x v="0"/>
    <x v="1"/>
    <x v="2"/>
    <n v="20.100000000000001"/>
    <s v="antebewag"/>
    <s v="MHELLERM"/>
    <s v="UK - ECTRL - Continental Power Book"/>
    <x v="2"/>
    <x v="2"/>
    <n v="111024.1"/>
    <d v="2001-06-11T21:00:00"/>
  </r>
  <r>
    <x v="0"/>
    <x v="1"/>
    <x v="1"/>
    <x v="8"/>
    <n v="125"/>
    <n v="1344222"/>
    <d v="2001-06-06T03:18:52"/>
    <s v="Bewag AG"/>
    <x v="0"/>
    <x v="0"/>
    <x v="0"/>
    <x v="1"/>
    <s v="GER Power Phy Fwd Ffrm"/>
    <s v="GER Pwr Phy FF   Ger Grd WDPK HV         11-15Jun01      EUR/MWh"/>
    <n v="25"/>
    <m/>
    <x v="0"/>
    <x v="1"/>
    <x v="2"/>
    <n v="31.5"/>
    <s v="antebewag"/>
    <s v="MHELLERM"/>
    <s v="UK - ECTRL - Continental Power Book"/>
    <x v="2"/>
    <x v="2"/>
    <n v="111025.1"/>
    <d v="2001-06-11T21:00:00"/>
  </r>
  <r>
    <x v="0"/>
    <x v="1"/>
    <x v="1"/>
    <x v="9"/>
    <n v="50"/>
    <n v="1344223"/>
    <d v="2001-06-06T03:19:37"/>
    <s v="TotalFinaElf Gas and Power Limited"/>
    <x v="0"/>
    <x v="0"/>
    <x v="0"/>
    <x v="1"/>
    <s v="GER Power Phy Fwd Ffrm"/>
    <s v="GER Pwr Phy FF   Ger Grd BASE HV         09-10Jun01      EUR/MWh"/>
    <n v="25"/>
    <m/>
    <x v="0"/>
    <x v="1"/>
    <x v="2"/>
    <n v="13.4"/>
    <s v="JMAUMONT"/>
    <s v="MHELLERM"/>
    <s v="UK - ECTRL - Continental Power Book"/>
    <x v="2"/>
    <x v="2"/>
    <n v="111026.1"/>
    <d v="2001-06-09T21:00:00"/>
  </r>
  <r>
    <x v="0"/>
    <x v="3"/>
    <x v="1"/>
    <x v="0"/>
    <n v="50000"/>
    <n v="1344224"/>
    <d v="2001-06-06T03:20:31"/>
    <s v="Innogy PLC"/>
    <x v="0"/>
    <x v="0"/>
    <x v="0"/>
    <x v="3"/>
    <s v="UK Gas Phy Fwd NBP"/>
    <s v="UK Gas Phy       NBP                     06Jun01         p/th"/>
    <m/>
    <n v="50000"/>
    <x v="0"/>
    <x v="5"/>
    <x v="3"/>
    <n v="20.65"/>
    <s v="millas1x"/>
    <s v="MNICHOLA"/>
    <s v="Non Affiliate Gas Book"/>
    <x v="4"/>
    <x v="2"/>
    <n v="106611"/>
    <d v="2001-06-06T21:00:01"/>
  </r>
  <r>
    <x v="0"/>
    <x v="0"/>
    <x v="0"/>
    <x v="0"/>
    <n v="20"/>
    <n v="1344225"/>
    <d v="2001-06-06T03:21:29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44077"/>
    <s v="BMARCHAN"/>
    <s v="Enron Metals Trading System"/>
    <x v="0"/>
    <x v="0"/>
    <n v="2170322"/>
    <m/>
  </r>
  <r>
    <x v="0"/>
    <x v="0"/>
    <x v="0"/>
    <x v="0"/>
    <n v="20"/>
    <n v="1344226"/>
    <d v="2001-06-06T03:21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24"/>
    <m/>
  </r>
  <r>
    <x v="0"/>
    <x v="0"/>
    <x v="0"/>
    <x v="0"/>
    <n v="20"/>
    <n v="1344227"/>
    <d v="2001-06-06T03:22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pridielrp"/>
    <s v="BMARCHAN"/>
    <s v="Enron Metals Trading System"/>
    <x v="0"/>
    <x v="0"/>
    <n v="2170326"/>
    <m/>
  </r>
  <r>
    <x v="0"/>
    <x v="0"/>
    <x v="0"/>
    <x v="0"/>
    <n v="20"/>
    <n v="1344228"/>
    <d v="2001-06-06T03:23:5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06610"/>
    <s v="BMARCHAN"/>
    <s v="Enron Metals Trading System"/>
    <x v="0"/>
    <x v="0"/>
    <n v="2170328"/>
    <m/>
  </r>
  <r>
    <x v="0"/>
    <x v="0"/>
    <x v="0"/>
    <x v="0"/>
    <n v="20"/>
    <n v="1344229"/>
    <d v="2001-06-06T03:25:13"/>
    <s v="Manro Haydan Trading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51397"/>
    <s v="ATURNER"/>
    <s v="Enron Metals Trading System"/>
    <x v="0"/>
    <x v="0"/>
    <n v="2170330"/>
    <m/>
  </r>
  <r>
    <x v="0"/>
    <x v="0"/>
    <x v="0"/>
    <x v="0"/>
    <n v="20"/>
    <n v="1344230"/>
    <d v="2001-06-06T03:25:36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83161"/>
    <s v="BMARCHAN"/>
    <s v="Enron Metals Trading System"/>
    <x v="0"/>
    <x v="0"/>
    <n v="2170332"/>
    <m/>
  </r>
  <r>
    <x v="0"/>
    <x v="0"/>
    <x v="0"/>
    <x v="0"/>
    <n v="20"/>
    <n v="1344231"/>
    <d v="2001-06-06T03:25:5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ridielrp"/>
    <s v="BMARCHAN"/>
    <s v="Enron Metals Trading System"/>
    <x v="0"/>
    <x v="0"/>
    <n v="2170334"/>
    <m/>
  </r>
  <r>
    <x v="0"/>
    <x v="0"/>
    <x v="0"/>
    <x v="0"/>
    <n v="20"/>
    <n v="1344232"/>
    <d v="2001-06-06T03:26:03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jamesbuff"/>
    <s v="JGORDON1"/>
    <s v="Enron Metals Trading System"/>
    <x v="0"/>
    <x v="0"/>
    <n v="2170338"/>
    <m/>
  </r>
  <r>
    <x v="0"/>
    <x v="0"/>
    <x v="0"/>
    <x v="0"/>
    <n v="10"/>
    <n v="1344234"/>
    <d v="2001-06-06T03:27:56"/>
    <s v="Metco Rohstoffhandel GmbH"/>
    <x v="0"/>
    <x v="0"/>
    <x v="0"/>
    <x v="0"/>
    <s v="Nickel LME Registered Contract"/>
    <s v="Ni LME Reg.      Contract                3 Month         USD/mt-L"/>
    <m/>
    <n v="10"/>
    <x v="0"/>
    <x v="2"/>
    <x v="0"/>
    <n v="7185"/>
    <s v="ADM44758"/>
    <s v="ATURNER"/>
    <s v="Enron Metals Trading System"/>
    <x v="0"/>
    <x v="0"/>
    <n v="2170346"/>
    <m/>
  </r>
  <r>
    <x v="0"/>
    <x v="1"/>
    <x v="1"/>
    <x v="5"/>
    <n v="775"/>
    <n v="1344235"/>
    <d v="2001-06-06T03:30:21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7.8"/>
    <s v="EDSOLARI"/>
    <s v="MHELLERM"/>
    <s v="UK - ECTRL - Continental Power Book"/>
    <x v="2"/>
    <x v="2"/>
    <n v="111036.1"/>
    <d v="2001-08-01T00:00:00"/>
  </r>
  <r>
    <x v="1"/>
    <x v="2"/>
    <x v="0"/>
    <x v="0"/>
    <n v="50000"/>
    <n v="1344236"/>
    <d v="2001-06-06T03:32:4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MORGAN7274"/>
    <s v="GWHALLE"/>
    <s v="WTI-GW-NXC2"/>
    <x v="3"/>
    <x v="3"/>
    <n v="114223"/>
    <d v="2001-07-01T00:00:00"/>
  </r>
  <r>
    <x v="0"/>
    <x v="0"/>
    <x v="0"/>
    <x v="0"/>
    <n v="10"/>
    <n v="1344237"/>
    <d v="2001-06-06T03:33:37"/>
    <s v="GNI Limited"/>
    <x v="0"/>
    <x v="0"/>
    <x v="0"/>
    <x v="0"/>
    <s v="Tin LME Registered Contract"/>
    <s v="Tin LME Reg.     Contract                3 Month         USD/mt-L"/>
    <n v="10"/>
    <m/>
    <x v="0"/>
    <x v="4"/>
    <x v="0"/>
    <n v="5015"/>
    <s v="ADM59084"/>
    <s v="JGORDON1"/>
    <s v="Enron Metals Trading System"/>
    <x v="0"/>
    <x v="0"/>
    <n v="2170348"/>
    <m/>
  </r>
  <r>
    <x v="1"/>
    <x v="2"/>
    <x v="0"/>
    <x v="0"/>
    <n v="50000"/>
    <n v="1344238"/>
    <d v="2001-06-06T03:34:03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doncastur"/>
    <s v="GWHALLE"/>
    <s v="WTI-GW-NXC1"/>
    <x v="3"/>
    <x v="3"/>
    <n v="114225"/>
    <d v="2001-07-01T00:00:00"/>
  </r>
  <r>
    <x v="0"/>
    <x v="0"/>
    <x v="0"/>
    <x v="0"/>
    <n v="20"/>
    <n v="1344239"/>
    <d v="2001-06-06T03:35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arongiles"/>
    <s v="BMARCHAN"/>
    <s v="Enron Metals Trading System"/>
    <x v="0"/>
    <x v="0"/>
    <n v="2170350"/>
    <m/>
  </r>
  <r>
    <x v="0"/>
    <x v="0"/>
    <x v="0"/>
    <x v="0"/>
    <n v="20"/>
    <n v="1344240"/>
    <d v="2001-06-06T03:35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52"/>
    <m/>
  </r>
  <r>
    <x v="0"/>
    <x v="0"/>
    <x v="0"/>
    <x v="0"/>
    <n v="30"/>
    <n v="1344242"/>
    <d v="2001-06-06T03:38:16"/>
    <s v="Prudential Bache International Limited"/>
    <x v="0"/>
    <x v="0"/>
    <x v="0"/>
    <x v="0"/>
    <s v="Aluminum LME Registered Contract"/>
    <s v="Al LME Reg.      Contract                15Aug01         USD/mt-L"/>
    <m/>
    <n v="30"/>
    <x v="0"/>
    <x v="0"/>
    <x v="0"/>
    <n v="1510"/>
    <s v="SIMONEVANS"/>
    <s v="GRANKINE"/>
    <s v="Enron Metals Trading System"/>
    <x v="0"/>
    <x v="0"/>
    <n v="2170354"/>
    <d v="2001-08-15T00:00:00"/>
  </r>
  <r>
    <x v="0"/>
    <x v="0"/>
    <x v="0"/>
    <x v="0"/>
    <n v="30"/>
    <n v="1344243"/>
    <d v="2001-06-06T03:38:16"/>
    <s v="Prudential Bache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14"/>
    <s v="SIMONEVANS"/>
    <s v="GRANKINE"/>
    <s v="Enron Metals Trading System"/>
    <x v="0"/>
    <x v="0"/>
    <n v="2170356"/>
    <m/>
  </r>
  <r>
    <x v="0"/>
    <x v="0"/>
    <x v="0"/>
    <x v="0"/>
    <n v="20"/>
    <n v="1344244"/>
    <d v="2001-06-06T03:40:0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364"/>
    <m/>
  </r>
  <r>
    <x v="0"/>
    <x v="4"/>
    <x v="0"/>
    <x v="6"/>
    <n v="150000"/>
    <n v="1344245"/>
    <d v="2001-06-06T03:40:3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27"/>
    <d v="2001-06-01T00:00:00"/>
  </r>
  <r>
    <x v="0"/>
    <x v="0"/>
    <x v="0"/>
    <x v="0"/>
    <n v="10"/>
    <n v="1344246"/>
    <d v="2001-06-06T03:40:34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WAHFAGGOT"/>
    <s v="ATURNER"/>
    <s v="Enron Metals Trading System"/>
    <x v="0"/>
    <x v="0"/>
    <n v="2170366"/>
    <m/>
  </r>
  <r>
    <x v="0"/>
    <x v="3"/>
    <x v="1"/>
    <x v="0"/>
    <n v="50000"/>
    <n v="1344247"/>
    <d v="2001-06-06T03:40:44"/>
    <s v="Electrabel SA"/>
    <x v="0"/>
    <x v="0"/>
    <x v="0"/>
    <x v="3"/>
    <s v="UK Gas Phy Fwd NBP"/>
    <s v="UK Gas Phy       NBP                     06Jun01         p/th"/>
    <n v="50000"/>
    <m/>
    <x v="0"/>
    <x v="5"/>
    <x v="3"/>
    <n v="20.6"/>
    <s v="FRANWAUT"/>
    <s v="MNICHOLA"/>
    <s v="Non Affiliate Gas Book"/>
    <x v="4"/>
    <x v="2"/>
    <n v="106615"/>
    <d v="2001-06-06T21:00:01"/>
  </r>
  <r>
    <x v="1"/>
    <x v="2"/>
    <x v="0"/>
    <x v="0"/>
    <n v="50000"/>
    <n v="1344248"/>
    <d v="2001-06-06T03:41:2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28"/>
    <d v="2001-07-01T00:00:00"/>
  </r>
  <r>
    <x v="0"/>
    <x v="1"/>
    <x v="0"/>
    <x v="11"/>
    <n v="1210"/>
    <n v="1344249"/>
    <d v="2001-06-06T03:42:21"/>
    <s v="Vattenfall AB"/>
    <x v="0"/>
    <x v="0"/>
    <x v="0"/>
    <x v="1"/>
    <s v="Nordic Power Financial Swap"/>
    <s v="Nordic Pwr Swap  SYS BASE                Win1 03         NOK/MWh"/>
    <m/>
    <n v="10"/>
    <x v="0"/>
    <x v="1"/>
    <x v="1"/>
    <n v="197"/>
    <s v="ADM72382"/>
    <s v="FFROSE"/>
    <s v="ENE- Nordic Power Book"/>
    <x v="1"/>
    <x v="1"/>
    <n v="1344249"/>
    <d v="2003-01-01T00:00:00"/>
  </r>
  <r>
    <x v="0"/>
    <x v="0"/>
    <x v="0"/>
    <x v="0"/>
    <n v="10"/>
    <n v="1344250"/>
    <d v="2001-06-06T03:48:39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DANNAYLOR"/>
    <s v="JGORDON1"/>
    <s v="Enron Metals Trading System"/>
    <x v="0"/>
    <x v="0"/>
    <n v="2170370"/>
    <m/>
  </r>
  <r>
    <x v="0"/>
    <x v="5"/>
    <x v="1"/>
    <x v="12"/>
    <e v="#N/A"/>
    <n v="1344252"/>
    <d v="2001-06-06T03:50:53"/>
    <s v="AEP Energy Services Ltd"/>
    <x v="0"/>
    <x v="0"/>
    <x v="0"/>
    <x v="5"/>
    <s v="EUR Coal Phy Fwd"/>
    <s v="EUR Coal         FOB ARA                 Jan-Mar02       USD/mt"/>
    <n v="3"/>
    <m/>
    <x v="0"/>
    <x v="8"/>
    <x v="0"/>
    <n v="40.6"/>
    <s v="robertkapp"/>
    <s v="PBRADLEY"/>
    <s v="UK-ECS-COAL-EOL"/>
    <x v="5"/>
    <x v="6"/>
    <s v="VE8790.1"/>
    <d v="2002-01-01T00:00:00"/>
  </r>
  <r>
    <x v="0"/>
    <x v="3"/>
    <x v="1"/>
    <x v="0"/>
    <n v="50000"/>
    <n v="1344253"/>
    <d v="2001-06-06T03:51:25"/>
    <s v="Alliance Gas Limited"/>
    <x v="0"/>
    <x v="0"/>
    <x v="0"/>
    <x v="3"/>
    <s v="UK Gas Phy Fwd NBP"/>
    <s v="UK Gas Phy       NBP                     06Jun01         p/th"/>
    <m/>
    <n v="50000"/>
    <x v="0"/>
    <x v="5"/>
    <x v="3"/>
    <n v="20.75"/>
    <s v="DAVIDWALK"/>
    <s v="MNICHOLA"/>
    <s v="Non Affiliate Gas Book"/>
    <x v="4"/>
    <x v="2"/>
    <n v="106616"/>
    <d v="2001-06-06T21:00:01"/>
  </r>
  <r>
    <x v="0"/>
    <x v="0"/>
    <x v="0"/>
    <x v="0"/>
    <n v="10"/>
    <n v="1344254"/>
    <d v="2001-06-06T03:51:29"/>
    <s v="ABN AMRO Futures Limited"/>
    <x v="0"/>
    <x v="0"/>
    <x v="0"/>
    <x v="0"/>
    <s v="Tin LME Registered Contract"/>
    <s v="Tin LME Reg.     Contract                3 Month         USD/mt-L"/>
    <m/>
    <n v="10"/>
    <x v="0"/>
    <x v="4"/>
    <x v="0"/>
    <n v="5015"/>
    <s v="ADM63233"/>
    <s v="JGORDON1"/>
    <s v="Enron Metals Trading System"/>
    <x v="0"/>
    <x v="0"/>
    <n v="2170374"/>
    <m/>
  </r>
  <r>
    <x v="0"/>
    <x v="0"/>
    <x v="0"/>
    <x v="0"/>
    <n v="1"/>
    <n v="1344255"/>
    <d v="2001-06-06T03:52:07"/>
    <s v="Newco AG"/>
    <x v="0"/>
    <x v="0"/>
    <x v="0"/>
    <x v="0"/>
    <s v="Zinc LME Registered Contract"/>
    <s v="Zinc LME Reg.    Contract                15Aug01         USD/mt-L"/>
    <m/>
    <n v="1"/>
    <x v="0"/>
    <x v="0"/>
    <x v="0"/>
    <n v="936"/>
    <s v="ginabrown"/>
    <s v="ATURNER"/>
    <s v="Enron Metals Trading System"/>
    <x v="0"/>
    <x v="0"/>
    <n v="2170376"/>
    <d v="2001-08-15T21:00:00"/>
  </r>
  <r>
    <x v="0"/>
    <x v="0"/>
    <x v="0"/>
    <x v="0"/>
    <n v="10"/>
    <n v="1344256"/>
    <d v="2001-06-06T03:52:1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378"/>
    <m/>
  </r>
  <r>
    <x v="0"/>
    <x v="1"/>
    <x v="1"/>
    <x v="9"/>
    <n v="50"/>
    <n v="1344258"/>
    <d v="2001-06-06T03:54:3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.35"/>
    <s v="ADM02151"/>
    <s v="MHELLERM"/>
    <s v="UK - ECTRL - Continental Power Book"/>
    <x v="2"/>
    <x v="2"/>
    <n v="111047.1"/>
    <d v="2001-06-09T21:00:00"/>
  </r>
  <r>
    <x v="0"/>
    <x v="0"/>
    <x v="0"/>
    <x v="0"/>
    <n v="20"/>
    <n v="1344259"/>
    <d v="2001-06-06T04:01:2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9084"/>
    <s v="BMARCHAN"/>
    <s v="Enron Metals Trading System"/>
    <x v="0"/>
    <x v="0"/>
    <n v="2170383"/>
    <m/>
  </r>
  <r>
    <x v="0"/>
    <x v="0"/>
    <x v="0"/>
    <x v="0"/>
    <n v="20"/>
    <n v="1344260"/>
    <d v="2001-06-06T04:05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385"/>
    <m/>
  </r>
  <r>
    <x v="0"/>
    <x v="0"/>
    <x v="0"/>
    <x v="0"/>
    <n v="20"/>
    <n v="1344262"/>
    <d v="2001-06-06T04:05:50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82741"/>
    <s v="BMARCHAN"/>
    <s v="Enron Metals Trading System"/>
    <x v="0"/>
    <x v="0"/>
    <n v="2170387"/>
    <m/>
  </r>
  <r>
    <x v="1"/>
    <x v="2"/>
    <x v="0"/>
    <x v="0"/>
    <n v="50000"/>
    <n v="1344261"/>
    <d v="2001-06-06T04:05:5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MORGAN7274"/>
    <s v="GWHALLE"/>
    <s v="WTI-GW-NXC2"/>
    <x v="3"/>
    <x v="3"/>
    <n v="114235"/>
    <d v="2001-07-01T00:00:00"/>
  </r>
  <r>
    <x v="0"/>
    <x v="0"/>
    <x v="0"/>
    <x v="0"/>
    <n v="10"/>
    <n v="1344263"/>
    <d v="2001-06-06T04:05:5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ADM51397"/>
    <s v="BMARCHAN"/>
    <s v="Enron Metals Trading System"/>
    <x v="0"/>
    <x v="0"/>
    <n v="2170389"/>
    <m/>
  </r>
  <r>
    <x v="0"/>
    <x v="1"/>
    <x v="1"/>
    <x v="9"/>
    <n v="50"/>
    <n v="1344264"/>
    <d v="2001-06-06T04:06:08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4"/>
    <s v="braunsdor1"/>
    <s v="GTUHY"/>
    <s v="UK - ECTRL - Continental Power Book"/>
    <x v="2"/>
    <x v="2"/>
    <n v="111058.1"/>
    <d v="2001-06-09T21:00:01"/>
  </r>
  <r>
    <x v="0"/>
    <x v="0"/>
    <x v="0"/>
    <x v="0"/>
    <n v="10"/>
    <n v="1344265"/>
    <d v="2001-06-06T04:06:56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SWAINROB"/>
    <s v="BMARCHAN"/>
    <s v="Enron Metals Trading System"/>
    <x v="0"/>
    <x v="0"/>
    <n v="2170391"/>
    <m/>
  </r>
  <r>
    <x v="0"/>
    <x v="0"/>
    <x v="0"/>
    <x v="0"/>
    <n v="20"/>
    <n v="1344266"/>
    <d v="2001-06-06T04:07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70393"/>
    <m/>
  </r>
  <r>
    <x v="0"/>
    <x v="1"/>
    <x v="1"/>
    <x v="5"/>
    <n v="775"/>
    <n v="1344267"/>
    <d v="2001-06-06T04:07:27"/>
    <s v="E.ON Trading GmbH (Munich)"/>
    <x v="0"/>
    <x v="0"/>
    <x v="0"/>
    <x v="1"/>
    <s v="GER Power Phy Fwd Ffrm"/>
    <s v="GER Pwr Phy FF   Ger Grd BASE HV         Jul01           EUR/MWh"/>
    <n v="25"/>
    <m/>
    <x v="0"/>
    <x v="1"/>
    <x v="2"/>
    <n v="20.149999999999999"/>
    <s v="eontrdalb"/>
    <s v="MHELLERM"/>
    <s v="UK - ECTRL - Continental Power Book"/>
    <x v="2"/>
    <x v="2"/>
    <n v="111060.1"/>
    <d v="2001-07-01T00:00:00"/>
  </r>
  <r>
    <x v="0"/>
    <x v="1"/>
    <x v="1"/>
    <x v="5"/>
    <n v="775"/>
    <n v="1344268"/>
    <d v="2001-06-06T04:07:50"/>
    <s v="Electrabel SA"/>
    <x v="0"/>
    <x v="0"/>
    <x v="0"/>
    <x v="1"/>
    <s v="FR Pwr Phy FF"/>
    <s v="FR Pwr Phy FF    Fr Grd BASE             Jul01           EUR/MWh"/>
    <n v="25"/>
    <m/>
    <x v="0"/>
    <x v="1"/>
    <x v="2"/>
    <n v="20.2"/>
    <s v="VANPOEBL"/>
    <s v="SBROD"/>
    <s v="UK - ECTRL - Continental Power Book"/>
    <x v="2"/>
    <x v="2"/>
    <n v="111061.1"/>
    <d v="2001-07-01T21:00:01"/>
  </r>
  <r>
    <x v="0"/>
    <x v="4"/>
    <x v="0"/>
    <x v="6"/>
    <n v="150000"/>
    <n v="1344269"/>
    <d v="2001-06-06T04:09:2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4"/>
    <s v="christoph"/>
    <s v="CMAHONE"/>
    <s v="UK - ECTRIC - Lite Gasoil"/>
    <x v="3"/>
    <x v="5"/>
    <n v="114236"/>
    <d v="2001-06-01T00:00:00"/>
  </r>
  <r>
    <x v="0"/>
    <x v="1"/>
    <x v="1"/>
    <x v="3"/>
    <n v="2300"/>
    <n v="1344270"/>
    <d v="2001-06-06T04:09:34"/>
    <s v="Mirant Europe BV"/>
    <x v="0"/>
    <x v="0"/>
    <x v="0"/>
    <x v="1"/>
    <s v="GER Power Phy Fwd Ffrm"/>
    <s v="GER Pwr Phy FF   Ger Grd WDPK HV         Oct-Dec01       EUR/MWh"/>
    <n v="25"/>
    <m/>
    <x v="0"/>
    <x v="1"/>
    <x v="2"/>
    <n v="34"/>
    <s v="patrickfh"/>
    <s v="AMANCEBO"/>
    <s v="UK - ECTRL - Continental Power Book"/>
    <x v="2"/>
    <x v="2"/>
    <n v="111062.1"/>
    <d v="2001-10-01T00:00:00"/>
  </r>
  <r>
    <x v="0"/>
    <x v="0"/>
    <x v="0"/>
    <x v="0"/>
    <n v="20"/>
    <n v="1344271"/>
    <d v="2001-06-06T04:10:1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08839"/>
    <s v="ATURNER"/>
    <s v="Enron Metals Trading System"/>
    <x v="0"/>
    <x v="0"/>
    <n v="2170401"/>
    <m/>
  </r>
  <r>
    <x v="0"/>
    <x v="1"/>
    <x v="1"/>
    <x v="3"/>
    <n v="2300"/>
    <n v="1344273"/>
    <d v="2001-06-06T04:10:20"/>
    <s v="Mirant Europe BV"/>
    <x v="0"/>
    <x v="0"/>
    <x v="0"/>
    <x v="1"/>
    <s v="GER Power Phy Fwd Ffrm"/>
    <s v="GER Pwr Phy FF   Ger Grd WDPK HV         Jul-Sep01       EUR/MWh"/>
    <n v="25"/>
    <m/>
    <x v="0"/>
    <x v="1"/>
    <x v="2"/>
    <n v="29.1"/>
    <s v="paulzhan"/>
    <s v="MHELLERM"/>
    <s v="UK - ECTRL - Continental Power Book"/>
    <x v="2"/>
    <x v="2"/>
    <n v="111063.1"/>
    <d v="2001-07-01T00:00:00"/>
  </r>
  <r>
    <x v="0"/>
    <x v="1"/>
    <x v="1"/>
    <x v="5"/>
    <n v="775"/>
    <n v="1344275"/>
    <d v="2001-06-06T04:10:42"/>
    <s v="Bewag AG"/>
    <x v="0"/>
    <x v="0"/>
    <x v="0"/>
    <x v="1"/>
    <s v="GER Power Phy Fwd Ffrm"/>
    <s v="GER Pwr Phy FF   Ger Grd WDPK HV         Jul01           EUR/MWh"/>
    <n v="25"/>
    <m/>
    <x v="0"/>
    <x v="1"/>
    <x v="2"/>
    <n v="28.5"/>
    <s v="alesbewag"/>
    <s v="MHELLERM"/>
    <s v="UK - ECTRL - Continental Power Book"/>
    <x v="2"/>
    <x v="2"/>
    <n v="111064.1"/>
    <d v="2001-07-01T00:00:00"/>
  </r>
  <r>
    <x v="0"/>
    <x v="1"/>
    <x v="1"/>
    <x v="5"/>
    <n v="775"/>
    <n v="1344276"/>
    <d v="2001-06-06T04:11:20"/>
    <s v="E.ON Trading GmbH (Munich)"/>
    <x v="0"/>
    <x v="0"/>
    <x v="0"/>
    <x v="1"/>
    <s v="GER Power Phy Fwd Ffrm"/>
    <s v="GER Pwr Phy FF   Ger Grd BASE HV         Aug01           EUR/MWh"/>
    <n v="25"/>
    <m/>
    <x v="0"/>
    <x v="1"/>
    <x v="2"/>
    <n v="19.7"/>
    <s v="eontrdalb"/>
    <s v="MHELLERM"/>
    <s v="UK - ECTRL - Continental Power Book"/>
    <x v="2"/>
    <x v="2"/>
    <n v="111066.1"/>
    <d v="2001-08-01T00:00:00"/>
  </r>
  <r>
    <x v="0"/>
    <x v="0"/>
    <x v="0"/>
    <x v="0"/>
    <n v="10"/>
    <n v="1344277"/>
    <d v="2001-06-06T04:11:23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TAYLOR"/>
    <s v="BMARCHAN"/>
    <s v="Enron Metals Trading System"/>
    <x v="0"/>
    <x v="0"/>
    <n v="2170403"/>
    <m/>
  </r>
  <r>
    <x v="0"/>
    <x v="0"/>
    <x v="0"/>
    <x v="0"/>
    <n v="10"/>
    <n v="1344278"/>
    <d v="2001-06-06T04:11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70405"/>
    <m/>
  </r>
  <r>
    <x v="0"/>
    <x v="4"/>
    <x v="0"/>
    <x v="6"/>
    <n v="150000"/>
    <n v="1344279"/>
    <d v="2001-06-06T04:11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39"/>
    <d v="2001-06-01T00:00:00"/>
  </r>
  <r>
    <x v="0"/>
    <x v="3"/>
    <x v="1"/>
    <x v="0"/>
    <n v="50000"/>
    <n v="1344280"/>
    <d v="2001-06-06T04:12:45"/>
    <s v="Scottish Power UK plc"/>
    <x v="0"/>
    <x v="0"/>
    <x v="0"/>
    <x v="3"/>
    <s v="UK Gas Phy Fwd NBP"/>
    <s v="UK Gas Phy       NBP                     06Jun01         p/th"/>
    <n v="50000"/>
    <m/>
    <x v="0"/>
    <x v="5"/>
    <x v="3"/>
    <n v="20.7"/>
    <s v="GRAEMEBEV"/>
    <s v="MNICHOLA"/>
    <s v="Non Affiliate Gas Book"/>
    <x v="4"/>
    <x v="2"/>
    <n v="106618"/>
    <d v="2001-06-06T21:00:01"/>
  </r>
  <r>
    <x v="0"/>
    <x v="0"/>
    <x v="0"/>
    <x v="0"/>
    <n v="10"/>
    <n v="1344281"/>
    <d v="2001-06-06T04:12:59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TRD11005"/>
    <s v="BMARCHAN"/>
    <s v="Enron Metals Trading System"/>
    <x v="0"/>
    <x v="0"/>
    <n v="2170407"/>
    <m/>
  </r>
  <r>
    <x v="0"/>
    <x v="0"/>
    <x v="0"/>
    <x v="0"/>
    <n v="20"/>
    <n v="1344282"/>
    <d v="2001-06-06T04:13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glawrence"/>
    <s v="BMARCHAN"/>
    <s v="Enron Metals Trading System"/>
    <x v="0"/>
    <x v="0"/>
    <n v="2170409"/>
    <m/>
  </r>
  <r>
    <x v="0"/>
    <x v="1"/>
    <x v="1"/>
    <x v="9"/>
    <n v="50"/>
    <n v="1344283"/>
    <d v="2001-06-06T04:13:40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3"/>
    <s v="braunsdor1"/>
    <s v="GTUHY"/>
    <s v="UK - ECTRL - Continental Power Book"/>
    <x v="2"/>
    <x v="2"/>
    <n v="111067.1"/>
    <d v="2001-06-09T21:00:01"/>
  </r>
  <r>
    <x v="0"/>
    <x v="1"/>
    <x v="1"/>
    <x v="2"/>
    <n v="9125"/>
    <n v="1344284"/>
    <d v="2001-06-06T04:13:42"/>
    <s v="E.ON Trading GmbH (Munich)"/>
    <x v="0"/>
    <x v="0"/>
    <x v="0"/>
    <x v="1"/>
    <s v="GER Power Phy Fwd Ffrm"/>
    <s v="GER Pwr Phy FF   Ger Grd BASE HV         Jan-Dec02       EUR/MWh"/>
    <n v="25"/>
    <m/>
    <x v="0"/>
    <x v="1"/>
    <x v="2"/>
    <n v="23.35"/>
    <s v="eontrdalb"/>
    <s v="AMANCEBO"/>
    <s v="UK - ECTRL - Continental Power Book"/>
    <x v="2"/>
    <x v="2"/>
    <n v="111068.1"/>
    <d v="2002-01-01T00:00:00"/>
  </r>
  <r>
    <x v="0"/>
    <x v="4"/>
    <x v="0"/>
    <x v="6"/>
    <n v="150000"/>
    <n v="1344285"/>
    <d v="2001-06-06T04:14:08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40"/>
    <d v="2001-06-01T00:00:00"/>
  </r>
  <r>
    <x v="0"/>
    <x v="3"/>
    <x v="1"/>
    <x v="3"/>
    <n v="2300000"/>
    <n v="1344286"/>
    <d v="2001-06-06T04:14:32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"/>
    <s v="pxs64040"/>
    <s v="AFAIRLE"/>
    <s v="Non Affiliate Gas Book"/>
    <x v="4"/>
    <x v="2"/>
    <n v="106619"/>
    <d v="2002-10-01T00:00:00"/>
  </r>
  <r>
    <x v="0"/>
    <x v="3"/>
    <x v="1"/>
    <x v="7"/>
    <n v="2250000"/>
    <n v="1344287"/>
    <d v="2001-06-06T04:14:46"/>
    <s v="TotalFinaElf Gas and Power Limited"/>
    <x v="0"/>
    <x v="0"/>
    <x v="0"/>
    <x v="3"/>
    <s v="UK Gas Phy Fwd NBP"/>
    <s v="UK Gas Phy       NBP                     Jan-Mar03       p/th"/>
    <n v="25000"/>
    <m/>
    <x v="0"/>
    <x v="5"/>
    <x v="3"/>
    <n v="25.25"/>
    <s v="TOMEARL1"/>
    <s v="AFAIRLE"/>
    <s v="Non Affiliate Gas Book"/>
    <x v="4"/>
    <x v="2"/>
    <n v="106620"/>
    <d v="2003-01-01T00:00:00"/>
  </r>
  <r>
    <x v="0"/>
    <x v="0"/>
    <x v="0"/>
    <x v="0"/>
    <n v="10"/>
    <n v="1344288"/>
    <d v="2001-06-06T04:16:02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dogturds"/>
    <s v="BMARCHAN"/>
    <s v="Enron Metals Trading System"/>
    <x v="0"/>
    <x v="0"/>
    <n v="2170411"/>
    <m/>
  </r>
  <r>
    <x v="0"/>
    <x v="1"/>
    <x v="1"/>
    <x v="8"/>
    <n v="125"/>
    <n v="1344289"/>
    <d v="2001-06-06T04:17:43"/>
    <s v="MVV Energie AG"/>
    <x v="0"/>
    <x v="0"/>
    <x v="0"/>
    <x v="1"/>
    <s v="GER Power Phy Fwd Ffrm"/>
    <s v="GER Pwr Phy FF   Ger Grd WDPK HV         11-15Jun01      EUR/MWh"/>
    <n v="25"/>
    <m/>
    <x v="0"/>
    <x v="1"/>
    <x v="2"/>
    <n v="31.3"/>
    <s v="MVVTRADER6"/>
    <s v="MHELLERM"/>
    <s v="UK - ECTRL - Continental Power Book"/>
    <x v="2"/>
    <x v="2"/>
    <n v="111070.1"/>
    <d v="2001-06-11T21:00:00"/>
  </r>
  <r>
    <x v="0"/>
    <x v="0"/>
    <x v="0"/>
    <x v="0"/>
    <n v="3"/>
    <n v="1344290"/>
    <d v="2001-06-06T04:17:45"/>
    <s v="Refco Overseas Ltd"/>
    <x v="0"/>
    <x v="0"/>
    <x v="0"/>
    <x v="0"/>
    <s v="Nickel LME Registered Contract"/>
    <s v="Ni LME Reg.      Contract                3 Month         USD/mt-L"/>
    <m/>
    <n v="3"/>
    <x v="0"/>
    <x v="2"/>
    <x v="0"/>
    <n v="7180"/>
    <s v="marknunn1"/>
    <s v="ATURNER"/>
    <s v="Enron Metals Trading System"/>
    <x v="0"/>
    <x v="0"/>
    <n v="2170413"/>
    <m/>
  </r>
  <r>
    <x v="0"/>
    <x v="0"/>
    <x v="0"/>
    <x v="0"/>
    <n v="7"/>
    <n v="1344291"/>
    <d v="2001-06-06T04:18:33"/>
    <s v="Sogemin Metals Ltd."/>
    <x v="0"/>
    <x v="0"/>
    <x v="0"/>
    <x v="0"/>
    <s v="Nickel LME Registered Contract"/>
    <s v="Ni LME Reg.      Contract                3 Month         USD/mt-L"/>
    <m/>
    <n v="7"/>
    <x v="0"/>
    <x v="2"/>
    <x v="0"/>
    <n v="7180"/>
    <s v="TRD01018"/>
    <s v="ATURNER"/>
    <s v="Enron Metals Trading System"/>
    <x v="0"/>
    <x v="0"/>
    <n v="2170415"/>
    <m/>
  </r>
  <r>
    <x v="0"/>
    <x v="0"/>
    <x v="0"/>
    <x v="0"/>
    <n v="20"/>
    <n v="1344292"/>
    <d v="2001-06-06T04:19:05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82741"/>
    <s v="BMARCHAN"/>
    <s v="Enron Metals Trading System"/>
    <x v="0"/>
    <x v="0"/>
    <n v="2170417"/>
    <m/>
  </r>
  <r>
    <x v="0"/>
    <x v="4"/>
    <x v="0"/>
    <x v="12"/>
    <e v="#N/A"/>
    <n v="1344293"/>
    <d v="2001-06-06T04:19:58"/>
    <s v="Hess Energy Trading Company UK Limited as agents for Hess Energy Trading Company LLC"/>
    <x v="0"/>
    <x v="0"/>
    <x v="0"/>
    <x v="4"/>
    <s v="Gasoline/Brent Crk"/>
    <s v="Euro Mogas Crk   PULvBrent               Jul-Sep01       USD/bl/m"/>
    <n v="5000"/>
    <m/>
    <x v="0"/>
    <x v="9"/>
    <x v="0"/>
    <n v="6.15"/>
    <s v="peglerjo"/>
    <s v="JSPENCER"/>
    <s v="UK-ECTRIC-European Unleaded (Tonnes)"/>
    <x v="5"/>
    <x v="5"/>
    <s v="VF0420"/>
    <d v="2001-07-01T00:00:00"/>
  </r>
  <r>
    <x v="0"/>
    <x v="3"/>
    <x v="1"/>
    <x v="6"/>
    <n v="750000"/>
    <n v="1344294"/>
    <d v="2001-06-06T04:20:15"/>
    <s v="Cinergy Global Trading Limited"/>
    <x v="0"/>
    <x v="0"/>
    <x v="0"/>
    <x v="3"/>
    <s v="UK Gas Phy Fwd NBP"/>
    <s v="UK Gas Phy       NBP                     Sep01           p/th"/>
    <n v="25000"/>
    <m/>
    <x v="0"/>
    <x v="5"/>
    <x v="3"/>
    <n v="20.25"/>
    <s v="DSTHOMAS1"/>
    <s v="AFAIRLE"/>
    <s v="Non Affiliate Gas Book"/>
    <x v="4"/>
    <x v="2"/>
    <n v="106623"/>
    <d v="2001-09-01T21:00:01"/>
  </r>
  <r>
    <x v="0"/>
    <x v="3"/>
    <x v="1"/>
    <x v="5"/>
    <n v="775000"/>
    <n v="1344295"/>
    <d v="2001-06-06T04:21:0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25000000000001"/>
    <s v="farrinpx"/>
    <s v="AFAIRLE"/>
    <s v="Non Affiliate Gas Book"/>
    <x v="4"/>
    <x v="2"/>
    <n v="106624"/>
    <d v="2001-08-01T21:00:01"/>
  </r>
  <r>
    <x v="0"/>
    <x v="0"/>
    <x v="0"/>
    <x v="0"/>
    <n v="10"/>
    <n v="1344296"/>
    <d v="2001-06-06T04:21:1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PAULDODGE"/>
    <s v="BMARCHAN"/>
    <s v="Enron Metals Trading System"/>
    <x v="0"/>
    <x v="0"/>
    <n v="2170427"/>
    <m/>
  </r>
  <r>
    <x v="0"/>
    <x v="3"/>
    <x v="1"/>
    <x v="5"/>
    <n v="775000"/>
    <n v="1344297"/>
    <d v="2001-06-06T04:22:25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2"/>
    <s v="NJARENTZ"/>
    <s v="AFAIRLE"/>
    <s v="Non Affiliate Gas Book"/>
    <x v="4"/>
    <x v="2"/>
    <n v="106625"/>
    <d v="2001-08-01T21:00:01"/>
  </r>
  <r>
    <x v="0"/>
    <x v="3"/>
    <x v="1"/>
    <x v="4"/>
    <n v="4575000"/>
    <n v="1344298"/>
    <d v="2001-06-06T04:22:29"/>
    <s v="Cinergy Global Trading Limited"/>
    <x v="0"/>
    <x v="0"/>
    <x v="0"/>
    <x v="3"/>
    <s v="UK Gas Phy Fwd NBP"/>
    <s v="UK Gas Phy       NBP                     Apr-Sep02       p/th"/>
    <n v="25000"/>
    <m/>
    <x v="0"/>
    <x v="5"/>
    <x v="3"/>
    <n v="21.9"/>
    <s v="DSTHOMAS1"/>
    <s v="AFAIRLE"/>
    <s v="Non Affiliate Gas Book"/>
    <x v="4"/>
    <x v="2"/>
    <n v="106626"/>
    <d v="2002-04-01T00:00:00"/>
  </r>
  <r>
    <x v="0"/>
    <x v="6"/>
    <x v="0"/>
    <x v="12"/>
    <e v="#N/A"/>
    <n v="1344300"/>
    <d v="2001-06-06T04:24:27"/>
    <s v="EDF Trading Limited"/>
    <x v="0"/>
    <x v="0"/>
    <x v="0"/>
    <x v="6"/>
    <s v="Sea Freight Fin Swap BCI 4"/>
    <s v="Sea Freight Swap BCI 4                   Jan02           USD/mt"/>
    <n v="15"/>
    <m/>
    <x v="0"/>
    <x v="10"/>
    <x v="0"/>
    <n v="7.95"/>
    <s v="RATCLIFFR"/>
    <s v="AJAMES"/>
    <s v="UK-ECTRIC-COAL-FRT-EOL"/>
    <x v="3"/>
    <x v="5"/>
    <n v="114242"/>
    <d v="2002-01-01T21:00:01"/>
  </r>
  <r>
    <x v="0"/>
    <x v="1"/>
    <x v="1"/>
    <x v="9"/>
    <n v="50"/>
    <n v="1344301"/>
    <d v="2001-06-06T04:24:52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"/>
    <s v="braunsdor1"/>
    <s v="GTUHY"/>
    <s v="UK - ECTRL - Continental Power Book"/>
    <x v="2"/>
    <x v="2"/>
    <n v="111082.1"/>
    <d v="2001-06-09T21:00:01"/>
  </r>
  <r>
    <x v="0"/>
    <x v="3"/>
    <x v="1"/>
    <x v="6"/>
    <n v="750000"/>
    <n v="1344302"/>
    <d v="2001-06-06T04:25:26"/>
    <s v="RWE Trading GmbH"/>
    <x v="0"/>
    <x v="0"/>
    <x v="0"/>
    <x v="3"/>
    <s v="UK Gas Phy Fwd NBP"/>
    <s v="UK Gas Phy       NBP                     Sep01           p/th"/>
    <n v="25000"/>
    <m/>
    <x v="0"/>
    <x v="5"/>
    <x v="3"/>
    <n v="20.225000000000001"/>
    <s v="bahram11"/>
    <s v="AFAIRLE"/>
    <s v="Non Affiliate Gas Book"/>
    <x v="4"/>
    <x v="2"/>
    <n v="106627"/>
    <d v="2001-09-01T21:00:01"/>
  </r>
  <r>
    <x v="0"/>
    <x v="3"/>
    <x v="1"/>
    <x v="5"/>
    <n v="775000"/>
    <n v="1344303"/>
    <d v="2001-06-06T04:25:39"/>
    <s v="RWE Trading GmbH"/>
    <x v="0"/>
    <x v="0"/>
    <x v="0"/>
    <x v="3"/>
    <s v="UK Gas Phy Fwd NBP"/>
    <s v="UK Gas Phy       NBP                     Jul01           p/th"/>
    <n v="25000"/>
    <m/>
    <x v="0"/>
    <x v="5"/>
    <x v="3"/>
    <n v="21.05"/>
    <s v="bahram11"/>
    <s v="AFAIRLE"/>
    <s v="Non Affiliate Gas Book"/>
    <x v="4"/>
    <x v="2"/>
    <n v="106628"/>
    <d v="2001-07-01T21:00:01"/>
  </r>
  <r>
    <x v="0"/>
    <x v="0"/>
    <x v="0"/>
    <x v="0"/>
    <n v="10"/>
    <n v="1344304"/>
    <d v="2001-06-06T04:26:31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kayjason"/>
    <s v="BMARCHAN"/>
    <s v="Enron Metals Trading System"/>
    <x v="0"/>
    <x v="0"/>
    <n v="2170437"/>
    <m/>
  </r>
  <r>
    <x v="0"/>
    <x v="0"/>
    <x v="0"/>
    <x v="0"/>
    <n v="20"/>
    <n v="1344305"/>
    <d v="2001-06-06T04:30:13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59084"/>
    <s v="ATURNER"/>
    <s v="Enron Metals Trading System"/>
    <x v="0"/>
    <x v="0"/>
    <n v="2170448"/>
    <m/>
  </r>
  <r>
    <x v="0"/>
    <x v="0"/>
    <x v="0"/>
    <x v="0"/>
    <n v="20"/>
    <n v="1344306"/>
    <d v="2001-06-06T04:30:30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ADM59084"/>
    <s v="ATURNER"/>
    <s v="Enron Metals Trading System"/>
    <x v="0"/>
    <x v="0"/>
    <n v="2170452"/>
    <m/>
  </r>
  <r>
    <x v="0"/>
    <x v="3"/>
    <x v="1"/>
    <x v="5"/>
    <n v="775000"/>
    <n v="1344307"/>
    <d v="2001-06-06T04:30:33"/>
    <s v="Cinergy Global Trading Limite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DSTHOMAS1"/>
    <s v="AFAIRLE"/>
    <s v="Non Affiliate Gas Book"/>
    <x v="4"/>
    <x v="2"/>
    <n v="106632"/>
    <d v="2001-07-01T21:00:01"/>
  </r>
  <r>
    <x v="0"/>
    <x v="3"/>
    <x v="1"/>
    <x v="5"/>
    <n v="775000"/>
    <n v="1344309"/>
    <d v="2001-06-06T04:30:35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nikkigoode"/>
    <s v="AFAIRLE"/>
    <s v="Non Affiliate Gas Book"/>
    <x v="4"/>
    <x v="2"/>
    <n v="106635"/>
    <d v="2001-07-01T21:00:01"/>
  </r>
  <r>
    <x v="0"/>
    <x v="3"/>
    <x v="1"/>
    <x v="5"/>
    <n v="775000"/>
    <n v="1344310"/>
    <d v="2001-06-06T04:30:41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175000000000001"/>
    <s v="NJARENTZ"/>
    <s v="AFAIRLE"/>
    <s v="Non Affiliate Gas Book"/>
    <x v="4"/>
    <x v="2"/>
    <n v="106636"/>
    <d v="2001-08-01T21:00:01"/>
  </r>
  <r>
    <x v="0"/>
    <x v="0"/>
    <x v="0"/>
    <x v="0"/>
    <n v="20"/>
    <n v="1344311"/>
    <d v="2001-06-06T04:34:0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chashastie"/>
    <s v="BMARCHAN"/>
    <s v="Enron Metals Trading System"/>
    <x v="0"/>
    <x v="0"/>
    <n v="2170458"/>
    <m/>
  </r>
  <r>
    <x v="0"/>
    <x v="3"/>
    <x v="1"/>
    <x v="5"/>
    <n v="775000"/>
    <n v="1344312"/>
    <d v="2001-06-06T04:34:43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"/>
    <s v="nikkigoode"/>
    <s v="AFAIRLE"/>
    <s v="Non Affiliate Gas Book"/>
    <x v="4"/>
    <x v="2"/>
    <n v="106639"/>
    <d v="2001-07-01T21:00:01"/>
  </r>
  <r>
    <x v="0"/>
    <x v="1"/>
    <x v="1"/>
    <x v="10"/>
    <n v="175"/>
    <n v="1344313"/>
    <d v="2001-06-06T04:36:38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399999999999999"/>
    <s v="JMAUMONT"/>
    <s v="SBROD"/>
    <s v="UK - ECTRL - Continental Power Book"/>
    <x v="2"/>
    <x v="2"/>
    <n v="111094.1"/>
    <d v="2001-06-11T21:00:01"/>
  </r>
  <r>
    <x v="0"/>
    <x v="3"/>
    <x v="1"/>
    <x v="9"/>
    <n v="100000"/>
    <n v="1344314"/>
    <d v="2001-06-06T04:38:14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05"/>
    <s v="tommacal"/>
    <s v="MNICHOLA"/>
    <s v="Non Affiliate Gas Book"/>
    <x v="4"/>
    <x v="2"/>
    <n v="106640"/>
    <d v="2001-06-09T21:00:01"/>
  </r>
  <r>
    <x v="0"/>
    <x v="0"/>
    <x v="0"/>
    <x v="0"/>
    <n v="5"/>
    <n v="1344315"/>
    <d v="2001-06-06T04:39:3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mdoconnor"/>
    <s v="BMARCHAN"/>
    <s v="Enron Metals Trading System"/>
    <x v="0"/>
    <x v="0"/>
    <n v="2170474"/>
    <m/>
  </r>
  <r>
    <x v="0"/>
    <x v="0"/>
    <x v="0"/>
    <x v="0"/>
    <n v="1"/>
    <n v="1344316"/>
    <d v="2001-06-06T04:39:53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marknunn1"/>
    <s v="BMARCHAN"/>
    <s v="Enron Metals Trading System"/>
    <x v="0"/>
    <x v="0"/>
    <n v="2170476"/>
    <m/>
  </r>
  <r>
    <x v="0"/>
    <x v="0"/>
    <x v="0"/>
    <x v="0"/>
    <n v="10"/>
    <n v="1344317"/>
    <d v="2001-06-06T04:40:52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PAULDODGE"/>
    <s v="ATURNER"/>
    <s v="Enron Metals Trading System"/>
    <x v="0"/>
    <x v="0"/>
    <n v="2170478"/>
    <m/>
  </r>
  <r>
    <x v="0"/>
    <x v="3"/>
    <x v="1"/>
    <x v="0"/>
    <n v="50000"/>
    <n v="1344318"/>
    <d v="2001-06-06T04:41:18"/>
    <s v="Accord Energy Ltd."/>
    <x v="0"/>
    <x v="0"/>
    <x v="0"/>
    <x v="3"/>
    <s v="UK Gas Phy Fwd NBP"/>
    <s v="UK Gas Phy       NBP                     07Jun01         p/th"/>
    <m/>
    <n v="50000"/>
    <x v="0"/>
    <x v="5"/>
    <x v="3"/>
    <n v="21.1"/>
    <s v="tommacal"/>
    <s v="MNICHOLA"/>
    <s v="Non Affiliate Gas Book"/>
    <x v="4"/>
    <x v="2"/>
    <n v="106642"/>
    <d v="2001-06-07T21:00:01"/>
  </r>
  <r>
    <x v="0"/>
    <x v="3"/>
    <x v="1"/>
    <x v="9"/>
    <n v="100000"/>
    <n v="1344319"/>
    <d v="2001-06-06T04:41:49"/>
    <s v="AEP Energy Services Ltd"/>
    <x v="0"/>
    <x v="0"/>
    <x v="0"/>
    <x v="3"/>
    <s v="UK Gas Phy Fwd NBP"/>
    <s v="UK Gas Phy       NBP                     07-08Jun01      p/th"/>
    <m/>
    <n v="50000"/>
    <x v="0"/>
    <x v="5"/>
    <x v="3"/>
    <n v="21.1"/>
    <s v="psheffield"/>
    <s v="MNICHOLA"/>
    <s v="Non Affiliate Gas Book"/>
    <x v="4"/>
    <x v="2"/>
    <n v="106643"/>
    <d v="2001-06-07T21:00:01"/>
  </r>
  <r>
    <x v="1"/>
    <x v="2"/>
    <x v="0"/>
    <x v="0"/>
    <n v="50000"/>
    <n v="1344320"/>
    <d v="2001-06-06T04:42:27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45"/>
    <d v="2001-07-01T00:00:00"/>
  </r>
  <r>
    <x v="0"/>
    <x v="0"/>
    <x v="0"/>
    <x v="0"/>
    <n v="2"/>
    <n v="1344321"/>
    <d v="2001-06-06T04:43:29"/>
    <s v="Alusuisse Trading A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11909"/>
    <s v="BMARCHAN"/>
    <s v="Enron Metals Trading System"/>
    <x v="0"/>
    <x v="0"/>
    <n v="2170480"/>
    <m/>
  </r>
  <r>
    <x v="0"/>
    <x v="0"/>
    <x v="0"/>
    <x v="0"/>
    <n v="12"/>
    <n v="1344322"/>
    <d v="2001-06-06T04:43:46"/>
    <s v="J. Aron &amp; Company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VANDESBO"/>
    <s v="BMARCHAN"/>
    <s v="Enron Metals Trading System"/>
    <x v="0"/>
    <x v="0"/>
    <n v="2170482"/>
    <m/>
  </r>
  <r>
    <x v="0"/>
    <x v="0"/>
    <x v="0"/>
    <x v="0"/>
    <n v="20"/>
    <n v="1344323"/>
    <d v="2001-06-06T04:43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484"/>
    <m/>
  </r>
  <r>
    <x v="0"/>
    <x v="1"/>
    <x v="1"/>
    <x v="13"/>
    <n v="560"/>
    <n v="1344324"/>
    <d v="2001-06-06T04:44:41"/>
    <s v="Axia Energy Europe Limited"/>
    <x v="0"/>
    <x v="0"/>
    <x v="0"/>
    <x v="1"/>
    <s v="UK Power Phy Sch 5 Exc"/>
    <s v="UK Pwr Phy       445 Trans Inc BASE      Jul01           GBP/MWh"/>
    <n v="20"/>
    <m/>
    <x v="0"/>
    <x v="1"/>
    <x v="3"/>
    <n v="17.649999999999999"/>
    <s v="rupestanna"/>
    <s v="NJACKSON"/>
    <s v="UK-Power-Phy-Term-ECTRL-Production"/>
    <x v="6"/>
    <x v="5"/>
    <n v="111103.1"/>
    <d v="2001-07-02T00:00:00"/>
  </r>
  <r>
    <x v="0"/>
    <x v="0"/>
    <x v="0"/>
    <x v="0"/>
    <n v="20"/>
    <n v="1344325"/>
    <d v="2001-06-06T04:44:4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WAINROB"/>
    <s v="BMARCHAN"/>
    <s v="Enron Metals Trading System"/>
    <x v="0"/>
    <x v="0"/>
    <n v="2170486"/>
    <m/>
  </r>
  <r>
    <x v="0"/>
    <x v="1"/>
    <x v="1"/>
    <x v="13"/>
    <n v="560"/>
    <n v="1344326"/>
    <d v="2001-06-06T04:45:07"/>
    <s v="Axia Energy Europe Limited"/>
    <x v="0"/>
    <x v="0"/>
    <x v="0"/>
    <x v="1"/>
    <s v="UK Power Phy Sch 5 Exc"/>
    <s v="UK Pwr Phy       445 Trans Inc BASE      Aug01           GBP/MWh"/>
    <n v="20"/>
    <m/>
    <x v="0"/>
    <x v="1"/>
    <x v="3"/>
    <n v="17.7"/>
    <s v="rupestanna"/>
    <s v="NJACKSON"/>
    <s v="UK-Power-Phy-Term-ECTRL-Production"/>
    <x v="6"/>
    <x v="5"/>
    <n v="111105.1"/>
    <d v="2001-07-30T00:00:00"/>
  </r>
  <r>
    <x v="0"/>
    <x v="0"/>
    <x v="0"/>
    <x v="0"/>
    <n v="14"/>
    <n v="1344328"/>
    <d v="2001-06-06T04:45:41"/>
    <s v="J. Aron &amp; Company"/>
    <x v="0"/>
    <x v="0"/>
    <x v="0"/>
    <x v="0"/>
    <s v="Zinc LME Registered Contract"/>
    <s v="Zinc LME Reg.    Contract                3 Month         USD/mt-L"/>
    <m/>
    <n v="14"/>
    <x v="0"/>
    <x v="0"/>
    <x v="0"/>
    <n v="936"/>
    <s v="ADM08839"/>
    <s v="ATURNER"/>
    <s v="Enron Metals Trading System"/>
    <x v="0"/>
    <x v="0"/>
    <n v="2170490"/>
    <m/>
  </r>
  <r>
    <x v="0"/>
    <x v="1"/>
    <x v="1"/>
    <x v="14"/>
    <n v="3640"/>
    <n v="1344329"/>
    <d v="2001-06-06T04:46:48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9"/>
    <s v="rupestanna"/>
    <s v="NJACKSON"/>
    <s v="UK-Power-Phy-Term-ECTRL-Production"/>
    <x v="6"/>
    <x v="5"/>
    <n v="111109.1"/>
    <d v="2001-10-01T00:00:00"/>
  </r>
  <r>
    <x v="0"/>
    <x v="7"/>
    <x v="0"/>
    <x v="12"/>
    <e v="#N/A"/>
    <n v="1344330"/>
    <d v="2001-06-06T04:48:12"/>
    <s v="Louis Dreyfus LPG Services Limited"/>
    <x v="0"/>
    <x v="0"/>
    <x v="0"/>
    <x v="7"/>
    <s v="Propane CIF Fin Swap"/>
    <s v="Propane CIF Swap Argus ARA (lg)          Q3 2001         USD/mt/m"/>
    <m/>
    <n v="2000"/>
    <x v="0"/>
    <x v="11"/>
    <x v="0"/>
    <n v="269"/>
    <s v="ADM64275"/>
    <s v="TWALLAC"/>
    <s v="UK - European Propane"/>
    <x v="3"/>
    <x v="5"/>
    <n v="114249"/>
    <d v="2001-07-01T00:00:00"/>
  </r>
  <r>
    <x v="0"/>
    <x v="1"/>
    <x v="1"/>
    <x v="14"/>
    <n v="3640"/>
    <n v="1344331"/>
    <d v="2001-06-06T04:48:43"/>
    <s v="AEP Energy Services Ltd"/>
    <x v="0"/>
    <x v="0"/>
    <x v="0"/>
    <x v="1"/>
    <s v="UK Power Phy Sch 5 Exc"/>
    <s v="UK Pwr Phy       445 Trans Inc BASE      Sum 02          GBP/MWh"/>
    <n v="20"/>
    <m/>
    <x v="0"/>
    <x v="1"/>
    <x v="3"/>
    <n v="18.3"/>
    <s v="simonwils"/>
    <s v="NJACKSON"/>
    <s v="UK-Power-Phy-Term-ECTRL-Production"/>
    <x v="6"/>
    <x v="5"/>
    <n v="111111.1"/>
    <d v="2002-04-01T00:00:00"/>
  </r>
  <r>
    <x v="0"/>
    <x v="0"/>
    <x v="0"/>
    <x v="0"/>
    <n v="20"/>
    <n v="1344332"/>
    <d v="2001-06-06T04:48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70494"/>
    <m/>
  </r>
  <r>
    <x v="0"/>
    <x v="8"/>
    <x v="0"/>
    <x v="5"/>
    <n v="31000"/>
    <n v="1344333"/>
    <d v="2001-06-06T04:49:00"/>
    <s v="Koch Refining International Pte. Ltd."/>
    <x v="0"/>
    <x v="0"/>
    <x v="0"/>
    <x v="8"/>
    <s v="UK Benzene FOB Financial Swap"/>
    <s v="Benzene Swap     Platts FOB              Jul01           USD/mt"/>
    <n v="1000"/>
    <m/>
    <x v="0"/>
    <x v="12"/>
    <x v="0"/>
    <n v="289"/>
    <s v="ADM56718"/>
    <s v="RBREWIS"/>
    <s v="UK - ECTRIC - Benzene-Financial"/>
    <x v="3"/>
    <x v="5"/>
    <n v="114250"/>
    <d v="2001-07-01T00:00:00"/>
  </r>
  <r>
    <x v="1"/>
    <x v="2"/>
    <x v="0"/>
    <x v="0"/>
    <n v="50000"/>
    <n v="1344334"/>
    <d v="2001-06-06T04:49:3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1"/>
    <d v="2001-07-01T00:00:00"/>
  </r>
  <r>
    <x v="0"/>
    <x v="0"/>
    <x v="0"/>
    <x v="0"/>
    <n v="10"/>
    <n v="1344335"/>
    <d v="2001-06-06T04:51:06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37"/>
    <s v="ADM51397"/>
    <s v="ATURNER"/>
    <s v="Enron Metals Trading System"/>
    <x v="0"/>
    <x v="0"/>
    <n v="2170496"/>
    <m/>
  </r>
  <r>
    <x v="0"/>
    <x v="0"/>
    <x v="0"/>
    <x v="0"/>
    <n v="20"/>
    <n v="1344336"/>
    <d v="2001-06-06T04:51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498"/>
    <m/>
  </r>
  <r>
    <x v="0"/>
    <x v="0"/>
    <x v="0"/>
    <x v="0"/>
    <n v="20"/>
    <n v="1344338"/>
    <d v="2001-06-06T04:54:04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ADM08839"/>
    <s v="JGORDON1"/>
    <s v="Enron Metals Trading System"/>
    <x v="0"/>
    <x v="0"/>
    <n v="2170502"/>
    <m/>
  </r>
  <r>
    <x v="0"/>
    <x v="0"/>
    <x v="0"/>
    <x v="0"/>
    <n v="20"/>
    <n v="1344339"/>
    <d v="2001-06-06T04:54:32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MCMULLAN"/>
    <s v="ATURNER"/>
    <s v="Enron Metals Trading System"/>
    <x v="0"/>
    <x v="0"/>
    <n v="2170504"/>
    <m/>
  </r>
  <r>
    <x v="0"/>
    <x v="0"/>
    <x v="0"/>
    <x v="0"/>
    <n v="24"/>
    <n v="1344342"/>
    <d v="2001-06-06T04:54:44"/>
    <s v="The Bank of Nova Scotia"/>
    <x v="0"/>
    <x v="0"/>
    <x v="0"/>
    <x v="0"/>
    <s v="Copper LME Registered Contract"/>
    <s v="Cu LME Reg.      Contract                3 Month         USD/mt-L"/>
    <n v="24"/>
    <m/>
    <x v="0"/>
    <x v="0"/>
    <x v="0"/>
    <n v="1687.5"/>
    <s v="FISHBOYS"/>
    <s v="GRANKINE"/>
    <s v="Enron Metals Trading System"/>
    <x v="0"/>
    <x v="0"/>
    <n v="2170510"/>
    <m/>
  </r>
  <r>
    <x v="0"/>
    <x v="0"/>
    <x v="0"/>
    <x v="0"/>
    <n v="24"/>
    <n v="1344341"/>
    <d v="2001-06-06T04:54:44"/>
    <s v="The Bank of Nova Scotia"/>
    <x v="0"/>
    <x v="0"/>
    <x v="0"/>
    <x v="0"/>
    <s v="Copper LME Registered Contract"/>
    <s v="Cu LME Reg.      Contract                18Jul01         USD/mt-L"/>
    <m/>
    <n v="24"/>
    <x v="0"/>
    <x v="0"/>
    <x v="0"/>
    <n v="1687.25"/>
    <s v="FISHBOYS"/>
    <s v="GRANKINE"/>
    <s v="Enron Metals Trading System"/>
    <x v="0"/>
    <x v="0"/>
    <n v="2170508"/>
    <d v="2001-07-18T15:32:00"/>
  </r>
  <r>
    <x v="0"/>
    <x v="0"/>
    <x v="0"/>
    <x v="0"/>
    <n v="20"/>
    <n v="1344343"/>
    <d v="2001-06-06T04:57:4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aseygary"/>
    <s v="BMARCHAN"/>
    <s v="Enron Metals Trading System"/>
    <x v="0"/>
    <x v="0"/>
    <n v="2170512"/>
    <m/>
  </r>
  <r>
    <x v="0"/>
    <x v="0"/>
    <x v="0"/>
    <x v="0"/>
    <n v="4"/>
    <n v="1344344"/>
    <d v="2001-06-06T04:58:14"/>
    <s v="The Bank of Nova Scotia"/>
    <x v="0"/>
    <x v="0"/>
    <x v="0"/>
    <x v="0"/>
    <s v="Aluminum LME Registered Contract"/>
    <s v="Al LME Reg.      Contract                3 Month         USD/mt-L"/>
    <m/>
    <n v="4"/>
    <x v="0"/>
    <x v="0"/>
    <x v="0"/>
    <n v="1516"/>
    <s v="DIGITDEEP"/>
    <s v="BMARCHAN"/>
    <s v="Enron Metals Trading System"/>
    <x v="0"/>
    <x v="0"/>
    <n v="2170514"/>
    <m/>
  </r>
  <r>
    <x v="0"/>
    <x v="0"/>
    <x v="0"/>
    <x v="0"/>
    <n v="50"/>
    <n v="1344346"/>
    <d v="2001-06-06T04:58:15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7.25"/>
    <s v="FISHBOYS"/>
    <s v="GRANKINE"/>
    <s v="Enron Metals Trading System"/>
    <x v="0"/>
    <x v="0"/>
    <n v="2170516"/>
    <d v="2001-07-18T15:32:00"/>
  </r>
  <r>
    <x v="0"/>
    <x v="0"/>
    <x v="0"/>
    <x v="0"/>
    <n v="50"/>
    <n v="1344347"/>
    <d v="2001-06-06T04:58:15"/>
    <s v="The Bank of Nova Scotia"/>
    <x v="0"/>
    <x v="0"/>
    <x v="0"/>
    <x v="0"/>
    <s v="Copper LME Registered Contract"/>
    <s v="Cu LME Reg.      Contract                3 Month         USD/mt-L"/>
    <n v="50"/>
    <m/>
    <x v="0"/>
    <x v="0"/>
    <x v="0"/>
    <n v="1686.5"/>
    <s v="FISHBOYS"/>
    <s v="GRANKINE"/>
    <s v="Enron Metals Trading System"/>
    <x v="0"/>
    <x v="0"/>
    <n v="2170518"/>
    <m/>
  </r>
  <r>
    <x v="0"/>
    <x v="0"/>
    <x v="0"/>
    <x v="0"/>
    <n v="16"/>
    <n v="1344348"/>
    <d v="2001-06-06T04:58:59"/>
    <s v="Manro Haydan Trading"/>
    <x v="0"/>
    <x v="0"/>
    <x v="0"/>
    <x v="0"/>
    <s v="Aluminum LME Registered Contract"/>
    <s v="Al LME Reg.      Contract                3 Month         USD/mt-L"/>
    <m/>
    <n v="16"/>
    <x v="0"/>
    <x v="0"/>
    <x v="0"/>
    <n v="1516"/>
    <s v="ADM51397"/>
    <s v="BMARCHAN"/>
    <s v="Enron Metals Trading System"/>
    <x v="0"/>
    <x v="0"/>
    <n v="2170520"/>
    <m/>
  </r>
  <r>
    <x v="0"/>
    <x v="1"/>
    <x v="1"/>
    <x v="14"/>
    <n v="3640"/>
    <n v="1344350"/>
    <d v="2001-06-06T05:01:15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6"/>
    <s v="rupestanna"/>
    <s v="NJACKSON"/>
    <s v="UK-Power-Phy-Term-ECTRL-Production"/>
    <x v="6"/>
    <x v="5"/>
    <n v="111114.1"/>
    <d v="2002-09-30T00:00:00"/>
  </r>
  <r>
    <x v="0"/>
    <x v="0"/>
    <x v="0"/>
    <x v="0"/>
    <n v="8"/>
    <n v="1344351"/>
    <d v="2001-06-06T05:05:04"/>
    <s v="GNI Limited"/>
    <x v="0"/>
    <x v="0"/>
    <x v="0"/>
    <x v="0"/>
    <s v="Zinc LME Registered Contract"/>
    <s v="Zinc LME Reg.    Contract                3 Month         USD/mt-L"/>
    <n v="8"/>
    <m/>
    <x v="0"/>
    <x v="0"/>
    <x v="0"/>
    <n v="934"/>
    <s v="ADM59084"/>
    <s v="ATURNER"/>
    <s v="Enron Metals Trading System"/>
    <x v="0"/>
    <x v="0"/>
    <n v="2170524"/>
    <m/>
  </r>
  <r>
    <x v="0"/>
    <x v="0"/>
    <x v="0"/>
    <x v="0"/>
    <n v="20"/>
    <n v="1344352"/>
    <d v="2001-06-06T05:06:17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DANNAYLOR"/>
    <s v="JGORDON1"/>
    <s v="Enron Metals Trading System"/>
    <x v="0"/>
    <x v="0"/>
    <n v="2170526"/>
    <m/>
  </r>
  <r>
    <x v="0"/>
    <x v="0"/>
    <x v="0"/>
    <x v="0"/>
    <n v="20"/>
    <n v="1344353"/>
    <d v="2001-06-06T05:06:28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atkinsjs"/>
    <s v="JGORDON1"/>
    <s v="Enron Metals Trading System"/>
    <x v="0"/>
    <x v="0"/>
    <n v="2170528"/>
    <m/>
  </r>
  <r>
    <x v="0"/>
    <x v="0"/>
    <x v="0"/>
    <x v="0"/>
    <n v="17"/>
    <n v="1344354"/>
    <d v="2001-06-06T05:06:48"/>
    <s v="ADM Investor Services International Limited"/>
    <x v="0"/>
    <x v="0"/>
    <x v="0"/>
    <x v="0"/>
    <s v="Lead LME Registered Contract"/>
    <s v="Lead LME Reg.    Contract                3 Month         USD/mt-L"/>
    <m/>
    <n v="17"/>
    <x v="0"/>
    <x v="0"/>
    <x v="0"/>
    <n v="466"/>
    <s v="DANNAYLOR"/>
    <s v="JGORDON1"/>
    <s v="Enron Metals Trading System"/>
    <x v="0"/>
    <x v="0"/>
    <n v="2170530"/>
    <m/>
  </r>
  <r>
    <x v="0"/>
    <x v="0"/>
    <x v="0"/>
    <x v="0"/>
    <n v="20"/>
    <n v="1344355"/>
    <d v="2001-06-06T05:07:1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70532"/>
    <m/>
  </r>
  <r>
    <x v="0"/>
    <x v="0"/>
    <x v="0"/>
    <x v="0"/>
    <n v="20"/>
    <n v="1344357"/>
    <d v="2001-06-06T05:07:2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51397"/>
    <s v="BMARCHAN"/>
    <s v="Enron Metals Trading System"/>
    <x v="0"/>
    <x v="0"/>
    <n v="2170534"/>
    <m/>
  </r>
  <r>
    <x v="1"/>
    <x v="2"/>
    <x v="0"/>
    <x v="0"/>
    <n v="50000"/>
    <n v="1344356"/>
    <d v="2001-06-06T05:07:25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8"/>
    <d v="2001-07-01T00:00:00"/>
  </r>
  <r>
    <x v="0"/>
    <x v="0"/>
    <x v="0"/>
    <x v="0"/>
    <n v="20"/>
    <n v="1344359"/>
    <d v="2001-06-06T05:10:44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IGITDEEP"/>
    <s v="BMARCHAN"/>
    <s v="Enron Metals Trading System"/>
    <x v="0"/>
    <x v="0"/>
    <n v="2170540"/>
    <m/>
  </r>
  <r>
    <x v="0"/>
    <x v="0"/>
    <x v="0"/>
    <x v="0"/>
    <n v="10"/>
    <n v="1344360"/>
    <d v="2001-06-06T05:11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08839"/>
    <s v="BMARCHAN"/>
    <s v="Enron Metals Trading System"/>
    <x v="0"/>
    <x v="0"/>
    <n v="2170542"/>
    <m/>
  </r>
  <r>
    <x v="0"/>
    <x v="0"/>
    <x v="0"/>
    <x v="0"/>
    <n v="20"/>
    <n v="1344361"/>
    <d v="2001-06-06T05:11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544"/>
    <m/>
  </r>
  <r>
    <x v="0"/>
    <x v="0"/>
    <x v="0"/>
    <x v="0"/>
    <n v="20"/>
    <n v="1344362"/>
    <d v="2001-06-06T05:1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atkinsjs"/>
    <s v="JGORDON1"/>
    <s v="Enron Metals Trading System"/>
    <x v="0"/>
    <x v="0"/>
    <n v="2170546"/>
    <m/>
  </r>
  <r>
    <x v="0"/>
    <x v="0"/>
    <x v="0"/>
    <x v="0"/>
    <n v="50"/>
    <n v="1344364"/>
    <d v="2001-06-06T05:12:42"/>
    <s v="GNI Limited"/>
    <x v="0"/>
    <x v="0"/>
    <x v="0"/>
    <x v="0"/>
    <s v="Zinc LME Registered Contract"/>
    <s v="Zinc LME Reg.    Contract                20Jun01         USD/mt-L"/>
    <n v="50"/>
    <m/>
    <x v="0"/>
    <x v="0"/>
    <x v="0"/>
    <n v="919.25"/>
    <s v="ADM59084"/>
    <s v="PWILKES"/>
    <s v="Enron Metals Trading System"/>
    <x v="0"/>
    <x v="0"/>
    <n v="2170548"/>
    <d v="2001-06-20T21:00:00"/>
  </r>
  <r>
    <x v="0"/>
    <x v="0"/>
    <x v="0"/>
    <x v="0"/>
    <n v="50"/>
    <n v="1344365"/>
    <d v="2001-06-06T05:12:42"/>
    <s v="GNI Limited"/>
    <x v="0"/>
    <x v="0"/>
    <x v="0"/>
    <x v="0"/>
    <s v="Zinc LME Registered Contract"/>
    <s v="Zinc LME Reg.    Contract                3 Month         USD/mt-L"/>
    <m/>
    <n v="50"/>
    <x v="0"/>
    <x v="0"/>
    <x v="0"/>
    <n v="935.5"/>
    <s v="ADM59084"/>
    <s v="PWILKES"/>
    <s v="Enron Metals Trading System"/>
    <x v="0"/>
    <x v="0"/>
    <n v="2170550"/>
    <m/>
  </r>
  <r>
    <x v="0"/>
    <x v="3"/>
    <x v="1"/>
    <x v="0"/>
    <n v="50000"/>
    <n v="1344366"/>
    <d v="2001-06-06T05:12:42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.8"/>
    <s v="rajsharma"/>
    <s v="MNICHOLA"/>
    <s v="Non Affiliate Gas Book"/>
    <x v="4"/>
    <x v="2"/>
    <n v="106658"/>
    <d v="2001-06-06T21:00:01"/>
  </r>
  <r>
    <x v="0"/>
    <x v="0"/>
    <x v="0"/>
    <x v="0"/>
    <n v="20"/>
    <n v="1344367"/>
    <d v="2001-06-06T05:12:49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64.5"/>
    <s v="ADM08839"/>
    <s v="JGORDON1"/>
    <s v="Enron Metals Trading System"/>
    <x v="0"/>
    <x v="0"/>
    <n v="2170552"/>
    <m/>
  </r>
  <r>
    <x v="0"/>
    <x v="1"/>
    <x v="1"/>
    <x v="14"/>
    <n v="3640"/>
    <n v="1344368"/>
    <d v="2001-06-06T05:13:1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49"/>
    <s v="simonwils"/>
    <s v="NJACKSON"/>
    <s v="UK-Power-Phy-Term-ECTRL-Production"/>
    <x v="6"/>
    <x v="5"/>
    <n v="111119.1"/>
    <d v="2001-10-01T00:00:00"/>
  </r>
  <r>
    <x v="0"/>
    <x v="0"/>
    <x v="0"/>
    <x v="0"/>
    <n v="10"/>
    <n v="1344369"/>
    <d v="2001-06-06T05:14:40"/>
    <s v="Societe Generale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MCMULLAN"/>
    <s v="JGORDON1"/>
    <s v="Enron Metals Trading System"/>
    <x v="0"/>
    <x v="0"/>
    <n v="2170554"/>
    <m/>
  </r>
  <r>
    <x v="0"/>
    <x v="0"/>
    <x v="0"/>
    <x v="0"/>
    <n v="20"/>
    <n v="1344370"/>
    <d v="2001-06-06T05:16:33"/>
    <s v="N M Rothschild &amp; Sons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ATTGILLIE"/>
    <s v="BMARCHAN"/>
    <s v="Enron Metals Trading System"/>
    <x v="0"/>
    <x v="0"/>
    <n v="2170556"/>
    <m/>
  </r>
  <r>
    <x v="0"/>
    <x v="0"/>
    <x v="0"/>
    <x v="0"/>
    <n v="5"/>
    <n v="1344371"/>
    <d v="2001-06-06T05:17:41"/>
    <s v="IFX Limited"/>
    <x v="0"/>
    <x v="0"/>
    <x v="0"/>
    <x v="0"/>
    <s v="Aluminum LME Registered Contract"/>
    <s v="Al LME Reg.      Contract                3 Month         USD/mt-L"/>
    <n v="5"/>
    <m/>
    <x v="0"/>
    <x v="0"/>
    <x v="0"/>
    <n v="1516"/>
    <s v="mdoconnor"/>
    <s v="BMARCHAN"/>
    <s v="Enron Metals Trading System"/>
    <x v="0"/>
    <x v="0"/>
    <n v="2170558"/>
    <m/>
  </r>
  <r>
    <x v="0"/>
    <x v="0"/>
    <x v="0"/>
    <x v="0"/>
    <n v="15"/>
    <n v="1344372"/>
    <d v="2001-06-06T05:17:52"/>
    <s v="AIG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6"/>
    <s v="HART1201"/>
    <s v="BMARCHAN"/>
    <s v="Enron Metals Trading System"/>
    <x v="0"/>
    <x v="0"/>
    <n v="2170560"/>
    <m/>
  </r>
  <r>
    <x v="0"/>
    <x v="0"/>
    <x v="0"/>
    <x v="0"/>
    <n v="20"/>
    <n v="1344373"/>
    <d v="2001-06-06T05:19:3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51397"/>
    <s v="BMARCHAN"/>
    <s v="Enron Metals Trading System"/>
    <x v="0"/>
    <x v="0"/>
    <n v="2170562"/>
    <m/>
  </r>
  <r>
    <x v="0"/>
    <x v="1"/>
    <x v="1"/>
    <x v="3"/>
    <n v="2300"/>
    <n v="1344374"/>
    <d v="2001-06-06T05:20:41"/>
    <s v="Aquila Energy Limited"/>
    <x v="0"/>
    <x v="0"/>
    <x v="0"/>
    <x v="1"/>
    <s v="GER Power Phy Fwd Ffrm"/>
    <s v="GER Pwr Phy FF   Ger Grd BASE HV         Oct-Dec01       EUR/MWh"/>
    <n v="25"/>
    <m/>
    <x v="0"/>
    <x v="1"/>
    <x v="2"/>
    <n v="25.4"/>
    <s v="JC3366990"/>
    <s v="AMANCEBO"/>
    <s v="UK - ECTRL - Continental Power Book"/>
    <x v="2"/>
    <x v="2"/>
    <n v="111128.1"/>
    <d v="2001-10-01T00:00:00"/>
  </r>
  <r>
    <x v="0"/>
    <x v="0"/>
    <x v="0"/>
    <x v="0"/>
    <n v="10"/>
    <n v="1344375"/>
    <d v="2001-06-06T05:20:59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HART1201"/>
    <s v="ATURNER"/>
    <s v="Enron Metals Trading System"/>
    <x v="0"/>
    <x v="0"/>
    <n v="2170564"/>
    <m/>
  </r>
  <r>
    <x v="0"/>
    <x v="1"/>
    <x v="1"/>
    <x v="2"/>
    <n v="9125"/>
    <n v="1344376"/>
    <d v="2001-06-06T05:21:0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65"/>
    <s v="RWEFK002"/>
    <s v="AMANCEBO"/>
    <s v="UK - ECTRL - Continental Power Book"/>
    <x v="2"/>
    <x v="2"/>
    <n v="111129.1"/>
    <d v="2002-01-01T00:00:00"/>
  </r>
  <r>
    <x v="0"/>
    <x v="0"/>
    <x v="0"/>
    <x v="0"/>
    <n v="20"/>
    <n v="1344377"/>
    <d v="2001-06-06T05:21:0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0568"/>
    <m/>
  </r>
  <r>
    <x v="0"/>
    <x v="4"/>
    <x v="0"/>
    <x v="6"/>
    <n v="150000"/>
    <n v="1344378"/>
    <d v="2001-06-06T05:21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62"/>
    <d v="2001-06-01T00:00:00"/>
  </r>
  <r>
    <x v="0"/>
    <x v="0"/>
    <x v="0"/>
    <x v="0"/>
    <n v="5"/>
    <n v="1344379"/>
    <d v="2001-06-06T05:21:44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3"/>
    <s v="mdoconnor"/>
    <s v="BMARCHAN"/>
    <s v="Enron Metals Trading System"/>
    <x v="0"/>
    <x v="0"/>
    <n v="2170570"/>
    <m/>
  </r>
  <r>
    <x v="1"/>
    <x v="2"/>
    <x v="0"/>
    <x v="0"/>
    <n v="50000"/>
    <n v="1344380"/>
    <d v="2001-06-06T05:22:38"/>
    <s v="Glencore Commodities Limited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tlavin3242"/>
    <s v="GWHALLE"/>
    <s v="WTI-GW-NXC2"/>
    <x v="3"/>
    <x v="3"/>
    <n v="114263"/>
    <d v="2001-07-01T00:00:00"/>
  </r>
  <r>
    <x v="0"/>
    <x v="1"/>
    <x v="1"/>
    <x v="5"/>
    <n v="775"/>
    <n v="1344381"/>
    <d v="2001-06-06T05:23:07"/>
    <s v="Osterreichische Elektrizitats Wirtschaft AG"/>
    <x v="0"/>
    <x v="0"/>
    <x v="0"/>
    <x v="1"/>
    <s v="AUT Power Phy Fwd Firm"/>
    <s v="AUT Pwr Phy FF   AUT WDPK HV             Jul01           EUR/MWh"/>
    <n v="25"/>
    <m/>
    <x v="0"/>
    <x v="1"/>
    <x v="2"/>
    <n v="28.4"/>
    <s v="knablmanfr"/>
    <s v="GTUHY"/>
    <s v="UK - ECTRL - Continental Power Book"/>
    <x v="2"/>
    <x v="2"/>
    <n v="111132.1"/>
    <d v="2001-07-01T00:00:00"/>
  </r>
  <r>
    <x v="0"/>
    <x v="1"/>
    <x v="1"/>
    <x v="5"/>
    <n v="775"/>
    <n v="1344382"/>
    <d v="2001-06-06T05:23:13"/>
    <s v="Osterreichische Elektrizitats Wirtschaft AG"/>
    <x v="0"/>
    <x v="0"/>
    <x v="0"/>
    <x v="1"/>
    <s v="AUT Power Phy Fwd Firm"/>
    <s v="AUT Pwr Phy FF   AUT WDPK HV             Aug01           EUR/MWh"/>
    <n v="25"/>
    <m/>
    <x v="0"/>
    <x v="1"/>
    <x v="2"/>
    <n v="27.6"/>
    <s v="knablmanfr"/>
    <s v="GTUHY"/>
    <s v="UK - ECTRL - Continental Power Book"/>
    <x v="2"/>
    <x v="2"/>
    <n v="111133.1"/>
    <d v="2001-08-01T00:00:00"/>
  </r>
  <r>
    <x v="0"/>
    <x v="1"/>
    <x v="0"/>
    <x v="1"/>
    <n v="930"/>
    <n v="1344383"/>
    <d v="2001-06-06T05:24:25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PARHOLTI"/>
    <s v="FFROSE"/>
    <s v="ENE- Nordic Power Book"/>
    <x v="1"/>
    <x v="1"/>
    <n v="1344383"/>
    <d v="2001-10-01T00:00:00"/>
  </r>
  <r>
    <x v="0"/>
    <x v="3"/>
    <x v="1"/>
    <x v="0"/>
    <n v="50000"/>
    <n v="1344384"/>
    <d v="2001-06-06T05:24:47"/>
    <s v="Duke Energy International Trading and Marketing (UK) Limited"/>
    <x v="0"/>
    <x v="0"/>
    <x v="0"/>
    <x v="3"/>
    <s v="UK Gas Phy Fwd NBP"/>
    <s v="UK Gas Phy       NBP                     06Jun01         p/th"/>
    <m/>
    <n v="50000"/>
    <x v="0"/>
    <x v="5"/>
    <x v="3"/>
    <n v="20.95"/>
    <s v="DEANHUNT"/>
    <s v="MNICHOLA"/>
    <s v="Non Affiliate Gas Book"/>
    <x v="4"/>
    <x v="2"/>
    <n v="106661"/>
    <d v="2001-06-06T21:00:01"/>
  </r>
  <r>
    <x v="0"/>
    <x v="0"/>
    <x v="0"/>
    <x v="0"/>
    <n v="10"/>
    <n v="1344385"/>
    <d v="2001-06-06T05:28:03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HART1201"/>
    <s v="ATURNER"/>
    <s v="Enron Metals Trading System"/>
    <x v="0"/>
    <x v="0"/>
    <n v="2170580"/>
    <m/>
  </r>
  <r>
    <x v="0"/>
    <x v="0"/>
    <x v="0"/>
    <x v="0"/>
    <n v="20"/>
    <n v="1344387"/>
    <d v="2001-06-06T05:28:4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582"/>
    <m/>
  </r>
  <r>
    <x v="0"/>
    <x v="0"/>
    <x v="0"/>
    <x v="0"/>
    <n v="10"/>
    <n v="1344388"/>
    <d v="2001-06-06T05:29:0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chashastie"/>
    <s v="BMARCHAN"/>
    <s v="Enron Metals Trading System"/>
    <x v="0"/>
    <x v="0"/>
    <n v="2170586"/>
    <m/>
  </r>
  <r>
    <x v="0"/>
    <x v="3"/>
    <x v="1"/>
    <x v="0"/>
    <n v="50000"/>
    <n v="1344389"/>
    <d v="2001-06-06T05:29:20"/>
    <s v="Axia Energy Europe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anderson"/>
    <s v="MNICHOLA"/>
    <s v="Non Affiliate Gas Book"/>
    <x v="4"/>
    <x v="2"/>
    <n v="106662"/>
    <d v="2001-06-06T21:00:01"/>
  </r>
  <r>
    <x v="0"/>
    <x v="0"/>
    <x v="0"/>
    <x v="0"/>
    <n v="10"/>
    <n v="1344390"/>
    <d v="2001-06-06T05:29:27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44077"/>
    <s v="BMARCHAN"/>
    <s v="Enron Metals Trading System"/>
    <x v="0"/>
    <x v="0"/>
    <n v="2170590"/>
    <m/>
  </r>
  <r>
    <x v="0"/>
    <x v="1"/>
    <x v="1"/>
    <x v="8"/>
    <n v="125"/>
    <n v="1344391"/>
    <d v="2001-06-06T05:29:27"/>
    <s v="Sempra Energy Europe Ltd"/>
    <x v="0"/>
    <x v="0"/>
    <x v="0"/>
    <x v="1"/>
    <s v="GER Power Phy Fwd Ffrm"/>
    <s v="GER Pwr Phy FF   Ger Grd WDPK HV         11-15Jun01      EUR/MWh"/>
    <m/>
    <n v="25"/>
    <x v="0"/>
    <x v="1"/>
    <x v="2"/>
    <n v="31.2"/>
    <s v="ochanini"/>
    <s v="MHELLERM"/>
    <s v="UK - ECTRL - Continental Power Book"/>
    <x v="2"/>
    <x v="2"/>
    <n v="111140.1"/>
    <d v="2001-06-11T21:00:00"/>
  </r>
  <r>
    <x v="0"/>
    <x v="0"/>
    <x v="0"/>
    <x v="0"/>
    <n v="7"/>
    <n v="1344392"/>
    <d v="2001-06-06T05:30:03"/>
    <s v="Triland Metals Limited"/>
    <x v="0"/>
    <x v="0"/>
    <x v="0"/>
    <x v="0"/>
    <s v="Nickel LME Registered Contract"/>
    <s v="Ni LME Reg.      Contract                3 Month         USD/mt-L"/>
    <m/>
    <n v="7"/>
    <x v="0"/>
    <x v="2"/>
    <x v="0"/>
    <n v="7165"/>
    <s v="ADM06610"/>
    <s v="ATURNER"/>
    <s v="Enron Metals Trading System"/>
    <x v="0"/>
    <x v="0"/>
    <n v="2170594"/>
    <m/>
  </r>
  <r>
    <x v="0"/>
    <x v="0"/>
    <x v="0"/>
    <x v="0"/>
    <n v="3"/>
    <n v="1344393"/>
    <d v="2001-06-06T05:32:12"/>
    <s v="Manro Haydan Trading"/>
    <x v="0"/>
    <x v="0"/>
    <x v="0"/>
    <x v="0"/>
    <s v="Nickel LME Registered Contract"/>
    <s v="Ni LME Reg.      Contract                3 Month         USD/mt-L"/>
    <m/>
    <n v="3"/>
    <x v="0"/>
    <x v="2"/>
    <x v="0"/>
    <n v="7170"/>
    <s v="ADM51397"/>
    <s v="ATURNER"/>
    <s v="Enron Metals Trading System"/>
    <x v="0"/>
    <x v="0"/>
    <n v="2170600"/>
    <m/>
  </r>
  <r>
    <x v="0"/>
    <x v="1"/>
    <x v="1"/>
    <x v="14"/>
    <n v="3640"/>
    <n v="1344394"/>
    <d v="2001-06-06T05:34:25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8"/>
    <s v="rupestanna"/>
    <s v="NJACKSON"/>
    <s v="UK-Power-Phy-Term-ECTRL-Production"/>
    <x v="6"/>
    <x v="5"/>
    <n v="111145.1"/>
    <d v="2001-10-01T00:00:00"/>
  </r>
  <r>
    <x v="1"/>
    <x v="3"/>
    <x v="0"/>
    <x v="5"/>
    <n v="310000"/>
    <n v="1344397"/>
    <d v="2001-06-06T05:35:29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QUILA1002"/>
    <s v="JARNOLD"/>
    <s v="NG-Price"/>
    <x v="5"/>
    <x v="3"/>
    <s v="VE8832.1"/>
    <d v="2001-07-01T21:00:00"/>
  </r>
  <r>
    <x v="0"/>
    <x v="0"/>
    <x v="0"/>
    <x v="0"/>
    <n v="20"/>
    <n v="1344399"/>
    <d v="2001-06-06T05:35:3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chashastie"/>
    <s v="BMARCHAN"/>
    <s v="Enron Metals Trading System"/>
    <x v="0"/>
    <x v="0"/>
    <n v="2170626"/>
    <m/>
  </r>
  <r>
    <x v="1"/>
    <x v="3"/>
    <x v="0"/>
    <x v="5"/>
    <n v="77500"/>
    <n v="1344400"/>
    <d v="2001-06-06T05:36:29"/>
    <s v="Aquila Risk Management Corporation"/>
    <x v="0"/>
    <x v="0"/>
    <x v="0"/>
    <x v="3"/>
    <s v="US Gas Fin Swap"/>
    <s v="US Gas Swap      Nymex                   Jul01           USD/MM"/>
    <m/>
    <n v="2500"/>
    <x v="0"/>
    <x v="13"/>
    <x v="0"/>
    <n v="3.87"/>
    <s v="AQUILA1074"/>
    <s v="JARNOLD"/>
    <s v="NG-Price"/>
    <x v="5"/>
    <x v="3"/>
    <s v="VE8833.1"/>
    <d v="2001-07-01T21:00:00"/>
  </r>
  <r>
    <x v="0"/>
    <x v="1"/>
    <x v="1"/>
    <x v="10"/>
    <n v="175"/>
    <n v="1344401"/>
    <d v="2001-06-06T05:38:49"/>
    <s v="E&amp;T Energie Handelsgesellschaft m.b.H."/>
    <x v="0"/>
    <x v="0"/>
    <x v="0"/>
    <x v="1"/>
    <s v="GER Power Phy Fwd Ffrm"/>
    <s v="GER Pwr Phy FF   Ger Grd BASE HV         11-17Jun01      EUR/MWh"/>
    <n v="25"/>
    <m/>
    <x v="0"/>
    <x v="1"/>
    <x v="2"/>
    <n v="19.8"/>
    <s v="braunsdor1"/>
    <s v="MHELLERM"/>
    <s v="UK - ECTRL - Continental Power Book"/>
    <x v="2"/>
    <x v="2"/>
    <n v="111152.1"/>
    <d v="2001-06-11T21:00:00"/>
  </r>
  <r>
    <x v="0"/>
    <x v="0"/>
    <x v="0"/>
    <x v="0"/>
    <n v="20"/>
    <n v="1344402"/>
    <d v="2001-06-06T05:39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634"/>
    <m/>
  </r>
  <r>
    <x v="0"/>
    <x v="0"/>
    <x v="0"/>
    <x v="0"/>
    <n v="10"/>
    <n v="1344403"/>
    <d v="2001-06-06T05:40:0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ADM62411"/>
    <s v="BMARCHAN"/>
    <s v="Enron Metals Trading System"/>
    <x v="0"/>
    <x v="0"/>
    <n v="2170636"/>
    <m/>
  </r>
  <r>
    <x v="0"/>
    <x v="0"/>
    <x v="0"/>
    <x v="0"/>
    <n v="4"/>
    <n v="1344404"/>
    <d v="2001-06-06T05:40:29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26133"/>
    <s v="BMARCHAN"/>
    <s v="Enron Metals Trading System"/>
    <x v="0"/>
    <x v="0"/>
    <n v="2170638"/>
    <m/>
  </r>
  <r>
    <x v="0"/>
    <x v="7"/>
    <x v="0"/>
    <x v="5"/>
    <n v="62000"/>
    <n v="1344405"/>
    <d v="2001-06-06T05:40:39"/>
    <s v="Louis Dreyfus LPG Services Limited"/>
    <x v="0"/>
    <x v="0"/>
    <x v="0"/>
    <x v="7"/>
    <s v="Propane CIF Fin Swap"/>
    <s v="Propane CIF Swap Argus ARA (lg)          Aug01           USD/mt"/>
    <n v="2000"/>
    <m/>
    <x v="0"/>
    <x v="12"/>
    <x v="0"/>
    <n v="267"/>
    <s v="ADM64275"/>
    <s v="TWALLAC"/>
    <s v="UK - European Propane"/>
    <x v="3"/>
    <x v="5"/>
    <n v="114268"/>
    <d v="2001-08-01T21:00:01"/>
  </r>
  <r>
    <x v="0"/>
    <x v="0"/>
    <x v="0"/>
    <x v="0"/>
    <n v="10"/>
    <n v="1344406"/>
    <d v="2001-06-06T05:40:4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jimboland"/>
    <s v="BMARCHAN"/>
    <s v="Enron Metals Trading System"/>
    <x v="0"/>
    <x v="0"/>
    <n v="2170640"/>
    <m/>
  </r>
  <r>
    <x v="0"/>
    <x v="4"/>
    <x v="0"/>
    <x v="6"/>
    <n v="150000"/>
    <n v="1344409"/>
    <d v="2001-06-06T05:43:3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69"/>
    <d v="2001-06-01T00:00:00"/>
  </r>
  <r>
    <x v="0"/>
    <x v="0"/>
    <x v="0"/>
    <x v="0"/>
    <n v="1"/>
    <n v="1344410"/>
    <d v="2001-06-06T05:44:1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4"/>
    <s v="DANNAYLOR"/>
    <s v="BMARCHAN"/>
    <s v="Enron Metals Trading System"/>
    <x v="0"/>
    <x v="0"/>
    <n v="2170642"/>
    <m/>
  </r>
  <r>
    <x v="0"/>
    <x v="1"/>
    <x v="0"/>
    <x v="15"/>
    <n v="400"/>
    <n v="1344412"/>
    <d v="2001-06-06T05:55:06"/>
    <s v="Navitas Nordic Trading AS"/>
    <x v="0"/>
    <x v="0"/>
    <x v="0"/>
    <x v="1"/>
    <s v="Nordic Power Financial Swap"/>
    <s v="Nordic Pwr Swap  SYS BASE                GU24 2001       NOK/MWh"/>
    <m/>
    <n v="50"/>
    <x v="0"/>
    <x v="1"/>
    <x v="1"/>
    <n v="211"/>
    <s v="ADM70675"/>
    <s v="ESEIDEL"/>
    <s v="ENE- Nordic Power Book"/>
    <x v="1"/>
    <x v="1"/>
    <n v="1344412"/>
    <d v="2001-06-11T00:00:00"/>
  </r>
  <r>
    <x v="0"/>
    <x v="1"/>
    <x v="0"/>
    <x v="1"/>
    <n v="930"/>
    <n v="1344413"/>
    <d v="2001-06-06T05:55:08"/>
    <s v="Electrabel Nordic AS"/>
    <x v="0"/>
    <x v="0"/>
    <x v="0"/>
    <x v="1"/>
    <s v="Nordic Power Financial Swap"/>
    <s v="Nordic Pwr Swap  SYS BASE                Win2 02         NOK/MWh"/>
    <m/>
    <n v="10"/>
    <x v="0"/>
    <x v="1"/>
    <x v="1"/>
    <n v="196.5"/>
    <s v="ADM13535"/>
    <s v="FFROSE"/>
    <s v="ENE- Nordic Power Book"/>
    <x v="1"/>
    <x v="1"/>
    <n v="1344413"/>
    <d v="2002-10-01T00:00:00"/>
  </r>
  <r>
    <x v="0"/>
    <x v="1"/>
    <x v="0"/>
    <x v="1"/>
    <n v="930"/>
    <n v="1344414"/>
    <d v="2001-06-06T05:55:17"/>
    <s v="Ostenfjeldske Kraftomsetning - Oko Kraft AS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ASTRADER"/>
    <s v="FFROSE"/>
    <s v="ENE- Nordic Power Book"/>
    <x v="1"/>
    <x v="1"/>
    <n v="1344414"/>
    <d v="2001-10-01T00:00:00"/>
  </r>
  <r>
    <x v="0"/>
    <x v="1"/>
    <x v="0"/>
    <x v="11"/>
    <n v="1210"/>
    <n v="1344415"/>
    <d v="2001-06-06T05:55:56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27.25"/>
    <s v="ADM98993"/>
    <s v="FFROSE"/>
    <s v="ENE- Nordic Power Book"/>
    <x v="1"/>
    <x v="1"/>
    <n v="1344415"/>
    <d v="2002-01-01T00:00:00"/>
  </r>
  <r>
    <x v="0"/>
    <x v="0"/>
    <x v="0"/>
    <x v="0"/>
    <n v="50"/>
    <n v="1344418"/>
    <d v="2001-06-06T05:57:54"/>
    <s v="J. Aron &amp; Company"/>
    <x v="0"/>
    <x v="0"/>
    <x v="0"/>
    <x v="0"/>
    <s v="Aluminum LME Registered Contract"/>
    <s v="Al LME Reg.      Contract                08Jun01         USD/mt-L"/>
    <n v="50"/>
    <m/>
    <x v="0"/>
    <x v="0"/>
    <x v="0"/>
    <n v="1495.5"/>
    <s v="VANDESBO"/>
    <s v="GRANKINE"/>
    <s v="Enron Metals Trading System"/>
    <x v="0"/>
    <x v="0"/>
    <n v="2170676"/>
    <d v="2001-06-08T21:00:01"/>
  </r>
  <r>
    <x v="0"/>
    <x v="0"/>
    <x v="0"/>
    <x v="0"/>
    <n v="50"/>
    <n v="1344419"/>
    <d v="2001-06-06T05:57:54"/>
    <s v="J. Aron &amp; Company"/>
    <x v="0"/>
    <x v="0"/>
    <x v="0"/>
    <x v="0"/>
    <s v="Aluminum LME Registered Contract"/>
    <s v="Al LME Reg.      Contract                20Jun01         USD/mt-L"/>
    <m/>
    <n v="50"/>
    <x v="0"/>
    <x v="0"/>
    <x v="0"/>
    <n v="1496.5"/>
    <s v="VANDESBO"/>
    <s v="GRANKINE"/>
    <s v="Enron Metals Trading System"/>
    <x v="0"/>
    <x v="0"/>
    <n v="2170678"/>
    <d v="2001-06-20T00:00:00"/>
  </r>
  <r>
    <x v="0"/>
    <x v="1"/>
    <x v="0"/>
    <x v="16"/>
    <n v="29"/>
    <n v="1344420"/>
    <d v="2001-06-06T05:58:16"/>
    <s v="Graninge Trading AB"/>
    <x v="0"/>
    <x v="0"/>
    <x v="0"/>
    <x v="1"/>
    <s v="Nordic Power Financial Swap"/>
    <s v="Nordic Pwr Swap  SYS BASE                GB02 2002       NOK/MWh"/>
    <m/>
    <n v="1"/>
    <x v="0"/>
    <x v="1"/>
    <x v="1"/>
    <n v="249"/>
    <s v="trader21"/>
    <s v="ESEIDEL"/>
    <s v="ENE- Nordic Power Book"/>
    <x v="1"/>
    <x v="1"/>
    <n v="1344420"/>
    <d v="2002-01-28T00:00:00"/>
  </r>
  <r>
    <x v="0"/>
    <x v="0"/>
    <x v="0"/>
    <x v="0"/>
    <n v="20"/>
    <n v="1344421"/>
    <d v="2001-06-06T05:59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tanleyf"/>
    <s v="BMARCHAN"/>
    <s v="Enron Metals Trading System"/>
    <x v="0"/>
    <x v="0"/>
    <n v="2170681"/>
    <m/>
  </r>
  <r>
    <x v="0"/>
    <x v="0"/>
    <x v="0"/>
    <x v="0"/>
    <n v="10"/>
    <n v="1344423"/>
    <d v="2001-06-06T06:00:00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MATTGILLIE"/>
    <s v="BMARCHAN"/>
    <s v="Enron Metals Trading System"/>
    <x v="0"/>
    <x v="0"/>
    <n v="2170687"/>
    <m/>
  </r>
  <r>
    <x v="0"/>
    <x v="0"/>
    <x v="0"/>
    <x v="0"/>
    <n v="10"/>
    <n v="1344424"/>
    <d v="2001-06-06T06:00:0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stanleyf"/>
    <s v="BMARCHAN"/>
    <s v="Enron Metals Trading System"/>
    <x v="0"/>
    <x v="0"/>
    <n v="2170692"/>
    <m/>
  </r>
  <r>
    <x v="0"/>
    <x v="1"/>
    <x v="1"/>
    <x v="14"/>
    <n v="3640"/>
    <n v="1344425"/>
    <d v="2001-06-06T06:01:14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"/>
    <s v="rupestanna"/>
    <s v="NJACKSON"/>
    <s v="UK-Power-Phy-Term-ECTRL-Production"/>
    <x v="6"/>
    <x v="5"/>
    <n v="111167.1"/>
    <d v="2002-09-30T00:00:00"/>
  </r>
  <r>
    <x v="0"/>
    <x v="0"/>
    <x v="0"/>
    <x v="0"/>
    <n v="50"/>
    <n v="1344428"/>
    <d v="2001-06-06T06:05:16"/>
    <s v="The Bank of Nova Scotia"/>
    <x v="0"/>
    <x v="0"/>
    <x v="0"/>
    <x v="0"/>
    <s v="Copper LME Registered Contract"/>
    <s v="Cu LME Reg.      Contract                20Jun01         USD/mt-L"/>
    <n v="50"/>
    <m/>
    <x v="0"/>
    <x v="0"/>
    <x v="0"/>
    <n v="1676.75"/>
    <s v="WAHFAGGOT"/>
    <s v="GRANKINE"/>
    <s v="Enron Metals Trading System"/>
    <x v="0"/>
    <x v="0"/>
    <n v="2170715"/>
    <d v="2001-06-20T15:32:00"/>
  </r>
  <r>
    <x v="0"/>
    <x v="0"/>
    <x v="0"/>
    <x v="0"/>
    <n v="50"/>
    <n v="1344429"/>
    <d v="2001-06-06T06:05:16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6.5"/>
    <s v="WAHFAGGOT"/>
    <s v="GRANKINE"/>
    <s v="Enron Metals Trading System"/>
    <x v="0"/>
    <x v="0"/>
    <n v="2170717"/>
    <d v="2001-07-18T15:32:00"/>
  </r>
  <r>
    <x v="0"/>
    <x v="0"/>
    <x v="0"/>
    <x v="0"/>
    <n v="10"/>
    <n v="1344430"/>
    <d v="2001-06-06T06:11:10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50"/>
    <s v="jasontudor"/>
    <s v="ATURNER"/>
    <s v="Enron Metals Trading System"/>
    <x v="0"/>
    <x v="0"/>
    <n v="2170762"/>
    <m/>
  </r>
  <r>
    <x v="0"/>
    <x v="0"/>
    <x v="0"/>
    <x v="0"/>
    <n v="20"/>
    <n v="1344431"/>
    <d v="2001-06-06T06:12:4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783"/>
    <m/>
  </r>
  <r>
    <x v="0"/>
    <x v="3"/>
    <x v="1"/>
    <x v="17"/>
    <n v="1150000"/>
    <n v="1344432"/>
    <d v="2001-06-06T06:15:49"/>
    <s v="AEP Energy Services Ltd"/>
    <x v="0"/>
    <x v="0"/>
    <x v="0"/>
    <x v="3"/>
    <s v="UK Gas Phy Fwd NBP"/>
    <s v="UK Gas Phy       NBP                     08-30Jun01      p/th"/>
    <m/>
    <n v="50000"/>
    <x v="0"/>
    <x v="5"/>
    <x v="3"/>
    <n v="21.05"/>
    <s v="psheffield"/>
    <s v="MNICHOLA"/>
    <s v="Non Affiliate Gas Book"/>
    <x v="4"/>
    <x v="2"/>
    <n v="106663"/>
    <d v="2001-06-08T21:00:01"/>
  </r>
  <r>
    <x v="0"/>
    <x v="3"/>
    <x v="1"/>
    <x v="0"/>
    <n v="50000"/>
    <n v="1344433"/>
    <d v="2001-06-06T06:16:22"/>
    <s v="El Paso Merchant Energy Europe Ltd"/>
    <x v="0"/>
    <x v="0"/>
    <x v="0"/>
    <x v="3"/>
    <s v="UK Gas Phy Fwd NBP"/>
    <s v="UK Gas Phy       NBP                     06Jun01         p/th"/>
    <m/>
    <n v="50000"/>
    <x v="0"/>
    <x v="5"/>
    <x v="3"/>
    <n v="21.35"/>
    <s v="pxs64040"/>
    <s v="MNICHOLA"/>
    <s v="Non Affiliate Gas Book"/>
    <x v="4"/>
    <x v="2"/>
    <n v="106664"/>
    <d v="2001-06-06T21:00:01"/>
  </r>
  <r>
    <x v="0"/>
    <x v="3"/>
    <x v="1"/>
    <x v="9"/>
    <n v="100000"/>
    <n v="1344435"/>
    <d v="2001-06-06T06:17:49"/>
    <s v="Aquila Energy Limited"/>
    <x v="0"/>
    <x v="0"/>
    <x v="0"/>
    <x v="3"/>
    <s v="UK Gas Phy Fwd NBP"/>
    <s v="UK Gas Phy       NBP                     07-08Jun01      p/th"/>
    <m/>
    <n v="50000"/>
    <x v="0"/>
    <x v="5"/>
    <x v="3"/>
    <n v="21.3"/>
    <s v="CA2244668"/>
    <s v="MNICHOLA"/>
    <s v="Non Affiliate Gas Book"/>
    <x v="4"/>
    <x v="2"/>
    <n v="106665"/>
    <d v="2001-06-07T21:00:01"/>
  </r>
  <r>
    <x v="0"/>
    <x v="3"/>
    <x v="1"/>
    <x v="0"/>
    <n v="50000"/>
    <n v="1344436"/>
    <d v="2001-06-06T06:17:51"/>
    <s v="Aquila Energy Limited"/>
    <x v="0"/>
    <x v="0"/>
    <x v="0"/>
    <x v="3"/>
    <s v="UK Gas Phy Fwd NBP"/>
    <s v="UK Gas Phy       NBP                     07Jun01         p/th"/>
    <m/>
    <n v="50000"/>
    <x v="0"/>
    <x v="5"/>
    <x v="3"/>
    <n v="21.3"/>
    <s v="RG3366990"/>
    <s v="MNICHOLA"/>
    <s v="Non Affiliate Gas Book"/>
    <x v="4"/>
    <x v="2"/>
    <n v="106666"/>
    <d v="2001-06-07T21:00:01"/>
  </r>
  <r>
    <x v="1"/>
    <x v="1"/>
    <x v="0"/>
    <x v="0"/>
    <n v="50"/>
    <n v="1344437"/>
    <d v="2001-06-06T06:18:47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.75"/>
    <s v="fnelson1"/>
    <s v="JSTEPENO"/>
    <s v="EPMI-HRLY-NE"/>
    <x v="7"/>
    <x v="3"/>
    <n v="633954.1"/>
    <d v="2001-06-06T21:00:01"/>
  </r>
  <r>
    <x v="0"/>
    <x v="0"/>
    <x v="0"/>
    <x v="0"/>
    <n v="2"/>
    <n v="1344439"/>
    <d v="2001-06-06T06:20:06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160"/>
    <s v="marknunn1"/>
    <s v="ATURNER"/>
    <s v="Enron Metals Trading System"/>
    <x v="0"/>
    <x v="0"/>
    <n v="2170800"/>
    <m/>
  </r>
  <r>
    <x v="0"/>
    <x v="0"/>
    <x v="0"/>
    <x v="0"/>
    <n v="8"/>
    <n v="1344440"/>
    <d v="2001-06-06T06:20:12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60"/>
    <s v="BARRYGERSH"/>
    <s v="ATURNER"/>
    <s v="Enron Metals Trading System"/>
    <x v="0"/>
    <x v="0"/>
    <n v="2170802"/>
    <m/>
  </r>
  <r>
    <x v="1"/>
    <x v="1"/>
    <x v="0"/>
    <x v="0"/>
    <n v="50"/>
    <n v="1344441"/>
    <d v="2001-06-06T06:20:44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"/>
    <s v="fnelson1"/>
    <s v="JSTEPENO"/>
    <s v="EPMI-HRLY-NE"/>
    <x v="7"/>
    <x v="3"/>
    <n v="633955.1"/>
    <d v="2001-06-06T21:00:01"/>
  </r>
  <r>
    <x v="1"/>
    <x v="1"/>
    <x v="1"/>
    <x v="0"/>
    <n v="50"/>
    <n v="1344443"/>
    <d v="2001-06-06T06:21:12"/>
    <s v="Allegheny Energy Supply Company, LLC"/>
    <x v="0"/>
    <x v="0"/>
    <x v="0"/>
    <x v="1"/>
    <s v="US East Power Phy Fwd Firm"/>
    <s v="US Pwr Phy Firm  Entergy Peak            07Jun01         USD/MWh"/>
    <m/>
    <n v="50"/>
    <x v="0"/>
    <x v="1"/>
    <x v="0"/>
    <n v="34.75"/>
    <s v="apizzut1"/>
    <s v="MCARSON2"/>
    <s v="ST-SPP"/>
    <x v="7"/>
    <x v="7"/>
    <n v="633956.1"/>
    <d v="2001-06-07T21:00:01"/>
  </r>
  <r>
    <x v="1"/>
    <x v="1"/>
    <x v="0"/>
    <x v="0"/>
    <n v="50"/>
    <n v="1344444"/>
    <d v="2001-06-06T06:23:35"/>
    <s v="Williams Energy Marketing &amp; Trading Company"/>
    <x v="0"/>
    <x v="0"/>
    <x v="0"/>
    <x v="1"/>
    <s v="US East Power Fin Swap"/>
    <s v="US Pwr Fin Swap  PJM W IntC HE09-23 EPT  06Jun01         USD/MWh"/>
    <m/>
    <n v="50"/>
    <x v="0"/>
    <x v="1"/>
    <x v="0"/>
    <n v="31"/>
    <s v="realtime"/>
    <s v="JSTEPENO"/>
    <s v="EPMI-HRLY-NE"/>
    <x v="7"/>
    <x v="3"/>
    <n v="633957.1"/>
    <d v="2001-06-06T21:00:01"/>
  </r>
  <r>
    <x v="1"/>
    <x v="1"/>
    <x v="1"/>
    <x v="0"/>
    <n v="50"/>
    <n v="1344446"/>
    <d v="2001-06-06T06:24:51"/>
    <s v="Conectiv Energy Supply, Inc."/>
    <x v="0"/>
    <x v="0"/>
    <x v="0"/>
    <x v="1"/>
    <s v="US East Power Phy Fwd Firm"/>
    <s v="US Pwr Phy Firm  NEPOOL Peak             07Jun01         USD/MWh"/>
    <n v="50"/>
    <m/>
    <x v="0"/>
    <x v="1"/>
    <x v="0"/>
    <n v="35"/>
    <s v="willswartz"/>
    <s v="PBRODER"/>
    <s v="ST-New England"/>
    <x v="7"/>
    <x v="7"/>
    <n v="633959.1"/>
    <d v="2001-06-07T21:00:01"/>
  </r>
  <r>
    <x v="1"/>
    <x v="3"/>
    <x v="0"/>
    <x v="5"/>
    <n v="310000"/>
    <n v="1344449"/>
    <d v="2001-06-06T06:25:46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hillblak"/>
    <s v="JARNOLD"/>
    <s v="NG-Price"/>
    <x v="5"/>
    <x v="3"/>
    <s v="VE8854.1"/>
    <d v="2001-07-01T21:00:00"/>
  </r>
  <r>
    <x v="1"/>
    <x v="2"/>
    <x v="0"/>
    <x v="0"/>
    <n v="50000"/>
    <n v="1344451"/>
    <d v="2001-06-06T06:25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279"/>
    <d v="2001-07-01T00:00:00"/>
  </r>
  <r>
    <x v="0"/>
    <x v="0"/>
    <x v="0"/>
    <x v="0"/>
    <n v="10"/>
    <n v="1344452"/>
    <d v="2001-06-06T06:26:14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2"/>
    <x v="0"/>
    <n v="7180"/>
    <s v="flight123"/>
    <s v="ATURNER"/>
    <s v="Enron Metals Trading System"/>
    <x v="0"/>
    <x v="0"/>
    <n v="2170810"/>
    <m/>
  </r>
  <r>
    <x v="1"/>
    <x v="3"/>
    <x v="0"/>
    <x v="5"/>
    <n v="155000"/>
    <n v="1344454"/>
    <d v="2001-06-06T06:27:12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5"/>
    <s v="Lamoreal"/>
    <s v="JARNOLD"/>
    <s v="NG-Price"/>
    <x v="5"/>
    <x v="3"/>
    <s v="VE8857.1"/>
    <d v="2001-07-01T21:00:00"/>
  </r>
  <r>
    <x v="0"/>
    <x v="1"/>
    <x v="1"/>
    <x v="5"/>
    <n v="775"/>
    <n v="1344455"/>
    <d v="2001-06-06T06:27:15"/>
    <s v="Bewag AG"/>
    <x v="0"/>
    <x v="0"/>
    <x v="0"/>
    <x v="1"/>
    <s v="GER Power Phy Fwd Ffrm"/>
    <s v="GER Pwr Phy FF   Ger Grd BASE HV         Jul01           EUR/MWh"/>
    <m/>
    <n v="25"/>
    <x v="0"/>
    <x v="1"/>
    <x v="2"/>
    <n v="20.2"/>
    <s v="antebewag"/>
    <s v="MHELLERM"/>
    <s v="UK - ECTRL - Continental Power Book"/>
    <x v="2"/>
    <x v="2"/>
    <n v="111181.1"/>
    <d v="2001-07-01T00:00:00"/>
  </r>
  <r>
    <x v="1"/>
    <x v="1"/>
    <x v="1"/>
    <x v="0"/>
    <n v="50"/>
    <n v="1344456"/>
    <d v="2001-06-06T06:28:16"/>
    <s v="Axia Energy, LP"/>
    <x v="0"/>
    <x v="0"/>
    <x v="0"/>
    <x v="1"/>
    <s v="US East Power Phy Fwd Firm"/>
    <s v="US Pwr Phy Firm  NEPOOL Peak             07Jun01         USD/MWh"/>
    <n v="50"/>
    <m/>
    <x v="0"/>
    <x v="1"/>
    <x v="0"/>
    <n v="35"/>
    <s v="wolfstev"/>
    <s v="PBRODER"/>
    <s v="ST-New England"/>
    <x v="7"/>
    <x v="7"/>
    <n v="633961.1"/>
    <d v="2001-06-07T21:00:01"/>
  </r>
  <r>
    <x v="1"/>
    <x v="1"/>
    <x v="1"/>
    <x v="0"/>
    <n v="50"/>
    <n v="1344457"/>
    <d v="2001-06-06T06:28:18"/>
    <s v="Cinergy Services, Inc."/>
    <x v="0"/>
    <x v="0"/>
    <x v="0"/>
    <x v="1"/>
    <s v="US East Power Phy Fwd Firm"/>
    <s v="US Pwr Phy Firm  Cinergy OffPk           07Jun01         USD/MWh"/>
    <m/>
    <n v="50"/>
    <x v="0"/>
    <x v="1"/>
    <x v="0"/>
    <n v="9.75"/>
    <s v="Sherrera"/>
    <s v="MLORENZ"/>
    <s v="EPMI-Midwest"/>
    <x v="7"/>
    <x v="7"/>
    <n v="633962.1"/>
    <d v="2001-06-07T21:00:01"/>
  </r>
  <r>
    <x v="1"/>
    <x v="1"/>
    <x v="1"/>
    <x v="0"/>
    <n v="50"/>
    <n v="1344458"/>
    <d v="2001-06-06T06:28:40"/>
    <s v="Mirant Americas Energy Marketing, L.P."/>
    <x v="0"/>
    <x v="0"/>
    <x v="0"/>
    <x v="1"/>
    <s v="US East Power Phy Fwd Firm"/>
    <s v="US Pwr Phy Firm  Entergy Peak            07Jun01         USD/MWh"/>
    <n v="50"/>
    <m/>
    <x v="0"/>
    <x v="1"/>
    <x v="0"/>
    <n v="34.5"/>
    <s v="bmason0001"/>
    <s v="MCARSON2"/>
    <s v="ST-SPP"/>
    <x v="7"/>
    <x v="7"/>
    <n v="633963.1"/>
    <d v="2001-06-07T21:00:01"/>
  </r>
  <r>
    <x v="1"/>
    <x v="1"/>
    <x v="0"/>
    <x v="8"/>
    <n v="250"/>
    <n v="1344459"/>
    <d v="2001-06-06T06:28:41"/>
    <s v="Central Hudson Gas &amp; Electric Corporation"/>
    <x v="0"/>
    <x v="0"/>
    <x v="0"/>
    <x v="1"/>
    <s v="US East Power Fin Swap"/>
    <s v="US Pwr Fin Swap  ISO NY Z-G Peak         11-15Jun01      USD/MWh"/>
    <m/>
    <n v="50"/>
    <x v="0"/>
    <x v="1"/>
    <x v="0"/>
    <n v="46"/>
    <s v="TOMCCHGE"/>
    <s v="GGUPTA"/>
    <s v="ST-New England"/>
    <x v="7"/>
    <x v="3"/>
    <n v="633964.1"/>
    <d v="2001-06-11T21:00:01"/>
  </r>
  <r>
    <x v="1"/>
    <x v="1"/>
    <x v="1"/>
    <x v="0"/>
    <n v="50"/>
    <n v="1344460"/>
    <d v="2001-06-06T06:29:22"/>
    <s v="BP Energy Company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Kellybry"/>
    <s v="MCARSON2"/>
    <s v="ST-SPP"/>
    <x v="7"/>
    <x v="7"/>
    <n v="633965.1"/>
    <d v="2001-06-07T21:00:01"/>
  </r>
  <r>
    <x v="1"/>
    <x v="1"/>
    <x v="1"/>
    <x v="0"/>
    <n v="50"/>
    <n v="1344461"/>
    <d v="2001-06-06T06:29:3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4"/>
    <s v="mattmanley"/>
    <s v="JQUENET"/>
    <s v="ST-PJM"/>
    <x v="7"/>
    <x v="7"/>
    <n v="633966.1"/>
    <d v="2001-06-07T21:00:01"/>
  </r>
  <r>
    <x v="1"/>
    <x v="1"/>
    <x v="1"/>
    <x v="0"/>
    <n v="50"/>
    <n v="1344462"/>
    <d v="2001-06-06T06:29:41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049999999999997"/>
    <s v="bkeefer001"/>
    <s v="PBRODER"/>
    <s v="ST-New England"/>
    <x v="7"/>
    <x v="7"/>
    <n v="633967.1"/>
    <d v="2001-06-07T21:00:01"/>
  </r>
  <r>
    <x v="1"/>
    <x v="2"/>
    <x v="0"/>
    <x v="0"/>
    <n v="25000"/>
    <n v="1344463"/>
    <d v="2001-06-06T06:29:54"/>
    <s v="AIG Energy Trading Inc.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CJJS5515"/>
    <s v="GWHALLE"/>
    <s v="WTI-GW-NXC1"/>
    <x v="3"/>
    <x v="3"/>
    <n v="114854"/>
    <d v="2001-07-01T00:00:00"/>
  </r>
  <r>
    <x v="1"/>
    <x v="1"/>
    <x v="1"/>
    <x v="0"/>
    <n v="50"/>
    <n v="1344464"/>
    <d v="2001-06-06T06:30:0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1"/>
    <s v="bkeefer001"/>
    <s v="PBRODER"/>
    <s v="ST-New England"/>
    <x v="7"/>
    <x v="7"/>
    <n v="633968.1"/>
    <d v="2001-06-07T21:00:01"/>
  </r>
  <r>
    <x v="1"/>
    <x v="2"/>
    <x v="0"/>
    <x v="0"/>
    <n v="25000"/>
    <n v="1344465"/>
    <d v="2001-06-06T06:30:16"/>
    <s v="Bank of America, National Association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DAVEBARKER"/>
    <s v="GWHALLE"/>
    <s v="WTI-GW-NXC1"/>
    <x v="3"/>
    <x v="3"/>
    <n v="114280"/>
    <d v="2001-07-01T00:00:00"/>
  </r>
  <r>
    <x v="1"/>
    <x v="1"/>
    <x v="1"/>
    <x v="0"/>
    <n v="50"/>
    <n v="1344466"/>
    <d v="2001-06-06T06:30:27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"/>
    <s v="Mikepavo"/>
    <s v="PBRODER"/>
    <s v="ST-New England"/>
    <x v="7"/>
    <x v="7"/>
    <n v="633969.1"/>
    <d v="2001-06-08T21:00:01"/>
  </r>
  <r>
    <x v="1"/>
    <x v="1"/>
    <x v="1"/>
    <x v="0"/>
    <n v="50"/>
    <n v="1344467"/>
    <d v="2001-06-06T06:30:3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200000000000003"/>
    <s v="bkeefer001"/>
    <s v="PBRODER"/>
    <s v="ST-New England"/>
    <x v="7"/>
    <x v="7"/>
    <n v="633970.1"/>
    <d v="2001-06-07T21:00:01"/>
  </r>
  <r>
    <x v="0"/>
    <x v="0"/>
    <x v="0"/>
    <x v="0"/>
    <n v="10"/>
    <n v="1344468"/>
    <d v="2001-06-06T06:30:38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65"/>
    <s v="jackmanp"/>
    <s v="ATURNER"/>
    <s v="Enron Metals Trading System"/>
    <x v="0"/>
    <x v="0"/>
    <n v="2170812"/>
    <m/>
  </r>
  <r>
    <x v="0"/>
    <x v="3"/>
    <x v="1"/>
    <x v="5"/>
    <n v="775000"/>
    <n v="1344469"/>
    <d v="2001-06-06T06:30:54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"/>
    <s v="MORGAN7633"/>
    <s v="AFAIRLE"/>
    <s v="Non Affiliate Gas Book"/>
    <x v="4"/>
    <x v="2"/>
    <n v="106670"/>
    <d v="2001-08-01T21:00:01"/>
  </r>
  <r>
    <x v="0"/>
    <x v="3"/>
    <x v="1"/>
    <x v="5"/>
    <n v="775000"/>
    <n v="1344470"/>
    <d v="2001-06-06T06:31:00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25000000000001"/>
    <s v="MORGAN7633"/>
    <s v="AFAIRLE"/>
    <s v="Non Affiliate Gas Book"/>
    <x v="4"/>
    <x v="2"/>
    <n v="106671"/>
    <d v="2001-08-01T21:00:01"/>
  </r>
  <r>
    <x v="1"/>
    <x v="1"/>
    <x v="1"/>
    <x v="8"/>
    <n v="250"/>
    <n v="1344471"/>
    <d v="2001-06-06T06:31:01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39.5"/>
    <s v="EPowerML"/>
    <s v="JQUENET"/>
    <s v="ST-PJM"/>
    <x v="7"/>
    <x v="7"/>
    <n v="633971.1"/>
    <d v="2001-06-11T21:00:01"/>
  </r>
  <r>
    <x v="1"/>
    <x v="1"/>
    <x v="1"/>
    <x v="0"/>
    <n v="50"/>
    <n v="1344472"/>
    <d v="2001-06-06T06:31:05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299999999999997"/>
    <s v="greggdavis"/>
    <s v="PBRODER"/>
    <s v="ST-New England"/>
    <x v="7"/>
    <x v="7"/>
    <n v="633972.1"/>
    <d v="2001-06-07T21:00:01"/>
  </r>
  <r>
    <x v="1"/>
    <x v="1"/>
    <x v="1"/>
    <x v="8"/>
    <n v="250"/>
    <n v="1344473"/>
    <d v="2001-06-06T06:31:13"/>
    <s v="DTE Energy Trading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grabowskim"/>
    <s v="JQUENET"/>
    <s v="ST-PJM"/>
    <x v="7"/>
    <x v="7"/>
    <n v="633973.1"/>
    <d v="2001-06-11T21:00:01"/>
  </r>
  <r>
    <x v="1"/>
    <x v="1"/>
    <x v="1"/>
    <x v="0"/>
    <n v="50"/>
    <n v="1344474"/>
    <d v="2001-06-06T06:31:17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7"/>
    <s v="daveoz1974"/>
    <s v="JKING6"/>
    <s v="ST-SERC"/>
    <x v="7"/>
    <x v="7"/>
    <n v="633974.1"/>
    <d v="2001-06-07T21:00:01"/>
  </r>
  <r>
    <x v="0"/>
    <x v="3"/>
    <x v="1"/>
    <x v="5"/>
    <n v="775000"/>
    <n v="1344475"/>
    <d v="2001-06-06T06:31:2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"/>
    <s v="farrinpx"/>
    <s v="AFAIRLE"/>
    <s v="Non Affiliate Gas Book"/>
    <x v="4"/>
    <x v="2"/>
    <n v="106672"/>
    <d v="2001-08-01T21:00:01"/>
  </r>
  <r>
    <x v="1"/>
    <x v="1"/>
    <x v="1"/>
    <x v="0"/>
    <n v="50"/>
    <n v="1344478"/>
    <d v="2001-06-06T06:31:46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chadfaces"/>
    <s v="CDORLAN"/>
    <s v="ST-ECAR"/>
    <x v="7"/>
    <x v="7"/>
    <n v="633977.1"/>
    <d v="2001-06-07T21:00:01"/>
  </r>
  <r>
    <x v="1"/>
    <x v="3"/>
    <x v="0"/>
    <x v="5"/>
    <n v="155000"/>
    <n v="1344479"/>
    <d v="2001-06-06T06:31:48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75"/>
    <s v="lewislee"/>
    <s v="JARNOLD"/>
    <s v="NG-Price"/>
    <x v="5"/>
    <x v="3"/>
    <s v="VE8859.1"/>
    <d v="2001-07-01T21:00:00"/>
  </r>
  <r>
    <x v="0"/>
    <x v="3"/>
    <x v="1"/>
    <x v="7"/>
    <n v="2250000"/>
    <n v="1344480"/>
    <d v="2001-06-06T06:31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6674"/>
    <d v="2002-01-01T00:00:00"/>
  </r>
  <r>
    <x v="1"/>
    <x v="1"/>
    <x v="1"/>
    <x v="5"/>
    <n v="1550"/>
    <n v="1344481"/>
    <d v="2001-06-06T06:32:00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79.5"/>
    <s v="georgiou"/>
    <s v="FSTURM"/>
    <s v="LT-ECAR"/>
    <x v="7"/>
    <x v="7"/>
    <n v="633978.1"/>
    <d v="2001-07-01T21:00:01"/>
  </r>
  <r>
    <x v="1"/>
    <x v="1"/>
    <x v="1"/>
    <x v="0"/>
    <n v="50"/>
    <n v="1344482"/>
    <d v="2001-06-06T06:32:11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BRETJONES"/>
    <s v="MCARSON2"/>
    <s v="ST-SPP"/>
    <x v="7"/>
    <x v="7"/>
    <n v="633979.1"/>
    <d v="2001-06-07T21:00:01"/>
  </r>
  <r>
    <x v="1"/>
    <x v="1"/>
    <x v="1"/>
    <x v="3"/>
    <n v="4600"/>
    <n v="1344483"/>
    <d v="2001-06-06T06:32:23"/>
    <s v="Sempra Energy Trading Cor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tocoletti"/>
    <s v="FSTURM"/>
    <s v="LT-ECAR"/>
    <x v="7"/>
    <x v="7"/>
    <n v="633980.1"/>
    <d v="2001-10-01T17:11:00"/>
  </r>
  <r>
    <x v="1"/>
    <x v="1"/>
    <x v="1"/>
    <x v="6"/>
    <n v="1500"/>
    <n v="1344484"/>
    <d v="2001-06-06T06:32:3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ADM35983"/>
    <s v="FSTURM"/>
    <s v="ST-ECAR"/>
    <x v="7"/>
    <x v="7"/>
    <n v="633981.1"/>
    <d v="2001-09-01T17:11:00"/>
  </r>
  <r>
    <x v="1"/>
    <x v="1"/>
    <x v="1"/>
    <x v="18"/>
    <n v="3050"/>
    <n v="1344486"/>
    <d v="2001-06-06T06:32:47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5.25"/>
    <s v="aepsvc133"/>
    <s v="DDAVIS"/>
    <s v="LT-New England"/>
    <x v="7"/>
    <x v="7"/>
    <n v="633982.1"/>
    <d v="2002-03-01T17:11:00"/>
  </r>
  <r>
    <x v="1"/>
    <x v="1"/>
    <x v="1"/>
    <x v="5"/>
    <n v="1550"/>
    <n v="1344487"/>
    <d v="2001-06-06T06:32:5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45"/>
    <s v="aepsvc133"/>
    <s v="DDAVIS"/>
    <s v="LT-New England"/>
    <x v="7"/>
    <x v="7"/>
    <n v="633983.1"/>
    <d v="2002-05-01T17:11:00"/>
  </r>
  <r>
    <x v="0"/>
    <x v="4"/>
    <x v="0"/>
    <x v="6"/>
    <n v="150000"/>
    <n v="1344488"/>
    <d v="2001-06-06T06:33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81"/>
    <d v="2001-06-01T00:00:00"/>
  </r>
  <r>
    <x v="1"/>
    <x v="1"/>
    <x v="1"/>
    <x v="6"/>
    <n v="1500"/>
    <n v="1344489"/>
    <d v="2001-06-06T06:33:26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4"/>
    <s v="aepsvc133"/>
    <s v="DDAVIS"/>
    <s v="LT-New England"/>
    <x v="7"/>
    <x v="7"/>
    <n v="633984.1"/>
    <d v="2002-09-01T17:11:00"/>
  </r>
  <r>
    <x v="1"/>
    <x v="1"/>
    <x v="1"/>
    <x v="5"/>
    <n v="1550"/>
    <n v="1344490"/>
    <d v="2001-06-06T06:33:29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80"/>
    <s v="MARKTH11"/>
    <s v="FSTURM"/>
    <s v="LT-ECAR"/>
    <x v="7"/>
    <x v="7"/>
    <n v="633985.1"/>
    <d v="2001-07-01T21:00:01"/>
  </r>
  <r>
    <x v="1"/>
    <x v="1"/>
    <x v="1"/>
    <x v="5"/>
    <n v="1550"/>
    <n v="1344491"/>
    <d v="2001-06-06T06:33:32"/>
    <s v="Carolina Power &amp; Light Company"/>
    <x v="1"/>
    <x v="1"/>
    <x v="0"/>
    <x v="1"/>
    <s v="US East Power Phy Fwd Firm"/>
    <s v="US Pwr Phy Firm  PJM-W Peak              Jul01           USD/MWh"/>
    <n v="50"/>
    <m/>
    <x v="0"/>
    <x v="1"/>
    <x v="0"/>
    <n v="78.5"/>
    <s v="ZACHA007"/>
    <s v="RBENSON"/>
    <s v="ST-PJM"/>
    <x v="7"/>
    <x v="7"/>
    <n v="633986.1"/>
    <d v="2001-07-01T21:00:01"/>
  </r>
  <r>
    <x v="1"/>
    <x v="1"/>
    <x v="0"/>
    <x v="0"/>
    <n v="50"/>
    <n v="1344492"/>
    <d v="2001-06-06T06:33:36"/>
    <s v="PSEG Energy Resources &amp; Trade LLC"/>
    <x v="0"/>
    <x v="0"/>
    <x v="0"/>
    <x v="1"/>
    <s v="US East Power Fin Swap"/>
    <s v="US Pwr Fin Swap  ISO NE HE09-23 EPT      06Jun01         USD/MWh"/>
    <m/>
    <n v="50"/>
    <x v="0"/>
    <x v="1"/>
    <x v="0"/>
    <n v="37"/>
    <s v="andyhyman3"/>
    <s v="JSTEPENO"/>
    <s v="EPMI-HRLY-NE"/>
    <x v="7"/>
    <x v="3"/>
    <n v="633987.1"/>
    <d v="2001-06-06T21:00:01"/>
  </r>
  <r>
    <x v="1"/>
    <x v="1"/>
    <x v="1"/>
    <x v="8"/>
    <n v="250"/>
    <n v="1344493"/>
    <d v="2001-06-06T06:33:4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cmcnally"/>
    <s v="JQUENET"/>
    <s v="ST-PJM"/>
    <x v="7"/>
    <x v="7"/>
    <n v="633988.1"/>
    <d v="2001-06-11T21:00:01"/>
  </r>
  <r>
    <x v="1"/>
    <x v="1"/>
    <x v="1"/>
    <x v="8"/>
    <n v="250"/>
    <n v="1344494"/>
    <d v="2001-06-06T06:33:43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mdesousa1"/>
    <s v="JQUENET"/>
    <s v="ST-PJM"/>
    <x v="7"/>
    <x v="7"/>
    <n v="633989.1"/>
    <d v="2001-06-11T21:00:01"/>
  </r>
  <r>
    <x v="1"/>
    <x v="1"/>
    <x v="1"/>
    <x v="17"/>
    <n v="1150"/>
    <n v="1344495"/>
    <d v="2001-06-06T06:34:17"/>
    <s v="BP Energy Company"/>
    <x v="0"/>
    <x v="0"/>
    <x v="0"/>
    <x v="1"/>
    <s v="US East Power Phy Fwd Firm"/>
    <s v="US Pwr Phy Firm  Cinergy Peak            08-30Jun01      USD/MWh"/>
    <m/>
    <n v="50"/>
    <x v="0"/>
    <x v="1"/>
    <x v="0"/>
    <n v="41"/>
    <s v="Coxclay1"/>
    <s v="CDORLAN"/>
    <s v="ST-ECAR"/>
    <x v="7"/>
    <x v="7"/>
    <n v="633990.1"/>
    <d v="2001-06-08T21:00:01"/>
  </r>
  <r>
    <x v="0"/>
    <x v="0"/>
    <x v="0"/>
    <x v="0"/>
    <n v="16"/>
    <n v="1344496"/>
    <d v="2001-06-06T06:34:23"/>
    <s v="ED &amp; F Man International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4566"/>
    <s v="BMARCHAN"/>
    <s v="Enron Metals Trading System"/>
    <x v="0"/>
    <x v="0"/>
    <n v="2170814"/>
    <m/>
  </r>
  <r>
    <x v="0"/>
    <x v="0"/>
    <x v="0"/>
    <x v="0"/>
    <n v="4"/>
    <n v="1344498"/>
    <d v="2001-06-06T06:34:2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stanleyf"/>
    <s v="BMARCHAN"/>
    <s v="Enron Metals Trading System"/>
    <x v="0"/>
    <x v="0"/>
    <n v="2170816"/>
    <m/>
  </r>
  <r>
    <x v="1"/>
    <x v="1"/>
    <x v="1"/>
    <x v="8"/>
    <n v="250"/>
    <n v="1344497"/>
    <d v="2001-06-06T06:34:27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TIMJURCO"/>
    <s v="JQUENET"/>
    <s v="ST-PJM"/>
    <x v="7"/>
    <x v="7"/>
    <n v="633991.1"/>
    <d v="2001-06-11T21:00:01"/>
  </r>
  <r>
    <x v="1"/>
    <x v="1"/>
    <x v="1"/>
    <x v="17"/>
    <n v="1150"/>
    <n v="1344499"/>
    <d v="2001-06-06T06:34:27"/>
    <s v="Duke Energy Trading and Marketing, L.L.C."/>
    <x v="0"/>
    <x v="0"/>
    <x v="0"/>
    <x v="1"/>
    <s v="US East Power Phy Fwd Firm"/>
    <s v="US Pwr Phy Firm  Cinergy Peak            08-30Jun01      USD/MWh"/>
    <m/>
    <n v="50"/>
    <x v="0"/>
    <x v="1"/>
    <x v="0"/>
    <n v="42"/>
    <s v="STEPHENA"/>
    <s v="CDORLAN"/>
    <s v="ST-ECAR"/>
    <x v="7"/>
    <x v="7"/>
    <n v="633992.1"/>
    <d v="2001-06-08T21:00:01"/>
  </r>
  <r>
    <x v="0"/>
    <x v="0"/>
    <x v="0"/>
    <x v="0"/>
    <n v="10"/>
    <n v="1344500"/>
    <d v="2001-06-06T06:3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MATTGILLIE"/>
    <s v="BMARCHAN"/>
    <s v="Enron Metals Trading System"/>
    <x v="0"/>
    <x v="0"/>
    <n v="2170818"/>
    <m/>
  </r>
  <r>
    <x v="1"/>
    <x v="1"/>
    <x v="1"/>
    <x v="0"/>
    <n v="50"/>
    <n v="1344502"/>
    <d v="2001-06-06T06:36:10"/>
    <s v="Williams Energy Marketing &amp; Trading Company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ougsmith1"/>
    <s v="CDORLAN"/>
    <s v="ST-ECAR"/>
    <x v="7"/>
    <x v="7"/>
    <n v="633994.1"/>
    <d v="2001-06-07T21:00:01"/>
  </r>
  <r>
    <x v="1"/>
    <x v="1"/>
    <x v="1"/>
    <x v="0"/>
    <n v="50"/>
    <n v="1344503"/>
    <d v="2001-06-06T06:36:20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8"/>
    <s v="daveoz1974"/>
    <s v="JKING6"/>
    <s v="ST-SERC"/>
    <x v="7"/>
    <x v="7"/>
    <n v="633995.1"/>
    <d v="2001-06-07T21:00:01"/>
  </r>
  <r>
    <x v="1"/>
    <x v="1"/>
    <x v="1"/>
    <x v="0"/>
    <n v="50"/>
    <n v="1344504"/>
    <d v="2001-06-06T06:36:45"/>
    <s v="Ci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Sherrera"/>
    <s v="MCARSON2"/>
    <s v="ST-SPP"/>
    <x v="7"/>
    <x v="7"/>
    <n v="633996.1"/>
    <d v="2001-06-07T21:00:01"/>
  </r>
  <r>
    <x v="1"/>
    <x v="1"/>
    <x v="1"/>
    <x v="0"/>
    <n v="50"/>
    <n v="1344505"/>
    <d v="2001-06-06T06:36:50"/>
    <s v="Wabash Valley Power Association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KONGACES"/>
    <s v="MLORENZ"/>
    <s v="ST-Main"/>
    <x v="7"/>
    <x v="7"/>
    <n v="633997.1"/>
    <d v="2001-06-07T21:00:01"/>
  </r>
  <r>
    <x v="1"/>
    <x v="1"/>
    <x v="1"/>
    <x v="0"/>
    <n v="50"/>
    <n v="1344506"/>
    <d v="2001-06-06T06:36:51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8"/>
    <s v="chadfaces"/>
    <s v="CDORLAN"/>
    <s v="ST-ECAR"/>
    <x v="7"/>
    <x v="7"/>
    <n v="633998.1"/>
    <d v="2001-06-07T21:00:01"/>
  </r>
  <r>
    <x v="1"/>
    <x v="1"/>
    <x v="1"/>
    <x v="0"/>
    <n v="50"/>
    <n v="1344507"/>
    <d v="2001-06-06T06:37:10"/>
    <s v="Cargill-Alliant, LLC"/>
    <x v="0"/>
    <x v="0"/>
    <x v="0"/>
    <x v="1"/>
    <s v="US East Power Phy Fwd Firm"/>
    <s v="US Pwr Phy Firm  PJM-W Peak              07Jun01         USD/MWh"/>
    <m/>
    <n v="50"/>
    <x v="0"/>
    <x v="1"/>
    <x v="0"/>
    <n v="29.65"/>
    <s v="TOOLEDAV"/>
    <s v="JQUENET"/>
    <s v="ST-PJM"/>
    <x v="7"/>
    <x v="7"/>
    <n v="633999.1"/>
    <d v="2001-06-07T21:00:01"/>
  </r>
  <r>
    <x v="1"/>
    <x v="1"/>
    <x v="1"/>
    <x v="0"/>
    <n v="50"/>
    <n v="1344508"/>
    <d v="2001-06-06T06:37:12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8"/>
    <s v="williamson"/>
    <s v="CDORLAN"/>
    <s v="ST-ECAR"/>
    <x v="7"/>
    <x v="7"/>
    <n v="634000.1"/>
    <d v="2001-06-07T21:00:01"/>
  </r>
  <r>
    <x v="1"/>
    <x v="1"/>
    <x v="1"/>
    <x v="0"/>
    <n v="50"/>
    <n v="1344509"/>
    <d v="2001-06-06T06:37:19"/>
    <s v="NRG Power Marketing Inc."/>
    <x v="0"/>
    <x v="0"/>
    <x v="0"/>
    <x v="1"/>
    <s v="US East Power Phy Fwd Firm"/>
    <s v="US Pwr Phy Firm  NEPOOL Peak             07Jun01         USD/MWh"/>
    <m/>
    <n v="50"/>
    <x v="0"/>
    <x v="1"/>
    <x v="0"/>
    <n v="35.5"/>
    <s v="Mikepavo"/>
    <s v="PBRODER"/>
    <s v="ST-New England"/>
    <x v="7"/>
    <x v="7"/>
    <n v="634001.1"/>
    <d v="2001-06-07T21:00:01"/>
  </r>
  <r>
    <x v="0"/>
    <x v="0"/>
    <x v="0"/>
    <x v="0"/>
    <n v="6"/>
    <n v="1344511"/>
    <d v="2001-06-06T06:37:21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70822"/>
    <m/>
  </r>
  <r>
    <x v="0"/>
    <x v="1"/>
    <x v="0"/>
    <x v="1"/>
    <n v="93"/>
    <n v="1344510"/>
    <d v="2001-06-06T06:37:21"/>
    <s v="Vattenfall AB"/>
    <x v="0"/>
    <x v="0"/>
    <x v="0"/>
    <x v="1"/>
    <s v="Nordic Power Financial Swap"/>
    <s v="Nordic Pwr Swap  SYS BASE                Win2 03         NOK/MWh"/>
    <m/>
    <n v="1"/>
    <x v="0"/>
    <x v="1"/>
    <x v="1"/>
    <n v="184"/>
    <s v="PARHOLTI"/>
    <s v="FFROSE"/>
    <s v="ENE- Nordic Power Book"/>
    <x v="1"/>
    <x v="1"/>
    <n v="1344510"/>
    <d v="2003-10-01T00:00:00"/>
  </r>
  <r>
    <x v="1"/>
    <x v="1"/>
    <x v="1"/>
    <x v="0"/>
    <n v="50"/>
    <n v="1344512"/>
    <d v="2001-06-06T06:37:22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.25"/>
    <s v="Mikepavo"/>
    <s v="PBRODER"/>
    <s v="ST-New England"/>
    <x v="7"/>
    <x v="7"/>
    <n v="634002.1"/>
    <d v="2001-06-08T21:00:01"/>
  </r>
  <r>
    <x v="1"/>
    <x v="1"/>
    <x v="1"/>
    <x v="0"/>
    <n v="50"/>
    <n v="1344513"/>
    <d v="2001-06-06T06:37:39"/>
    <s v="Conectiv Energy Supply, Inc."/>
    <x v="0"/>
    <x v="0"/>
    <x v="0"/>
    <x v="1"/>
    <s v="US East Power Phy Fwd Firm"/>
    <s v="US Pwr Phy Firm  NEPOOL Peak             07Jun01         USD/MWh"/>
    <m/>
    <n v="50"/>
    <x v="0"/>
    <x v="1"/>
    <x v="0"/>
    <n v="35.6"/>
    <s v="willswartz"/>
    <s v="PBRODER"/>
    <s v="ST-New England"/>
    <x v="7"/>
    <x v="7"/>
    <n v="634003.1"/>
    <d v="2001-06-07T21:00:01"/>
  </r>
  <r>
    <x v="1"/>
    <x v="1"/>
    <x v="1"/>
    <x v="0"/>
    <n v="50"/>
    <n v="1344514"/>
    <d v="2001-06-06T06:37:43"/>
    <s v="Sempra Energy Trading Corp."/>
    <x v="0"/>
    <x v="0"/>
    <x v="0"/>
    <x v="1"/>
    <s v="US East Power Phy Fwd Firm"/>
    <s v="US Pwr Phy Firm  PJM-W Peak              07Jun01         USD/MWh"/>
    <m/>
    <n v="50"/>
    <x v="0"/>
    <x v="1"/>
    <x v="0"/>
    <n v="29.9"/>
    <s v="robgola1"/>
    <s v="JQUENET"/>
    <s v="ST-PJM"/>
    <x v="7"/>
    <x v="7"/>
    <n v="634004.1"/>
    <d v="2001-06-07T21:00:01"/>
  </r>
  <r>
    <x v="0"/>
    <x v="0"/>
    <x v="0"/>
    <x v="0"/>
    <n v="4"/>
    <n v="1344515"/>
    <d v="2001-06-06T06:37:44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WALSH02"/>
    <s v="BMARCHAN"/>
    <s v="Enron Metals Trading System"/>
    <x v="0"/>
    <x v="0"/>
    <n v="2170824"/>
    <m/>
  </r>
  <r>
    <x v="1"/>
    <x v="1"/>
    <x v="1"/>
    <x v="0"/>
    <n v="50"/>
    <n v="1344516"/>
    <d v="2001-06-06T06:37:58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5"/>
    <s v="williamson"/>
    <s v="MLORENZ"/>
    <s v="ST-Main"/>
    <x v="7"/>
    <x v="7"/>
    <n v="634005.1"/>
    <d v="2001-06-07T21:00:01"/>
  </r>
  <r>
    <x v="1"/>
    <x v="3"/>
    <x v="0"/>
    <x v="5"/>
    <n v="310000"/>
    <n v="1344517"/>
    <d v="2001-06-06T06:38:2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shawnmaz"/>
    <s v="JARNOLD"/>
    <s v="NG-Price"/>
    <x v="5"/>
    <x v="3"/>
    <s v="VE8862.1"/>
    <d v="2001-07-01T21:00:00"/>
  </r>
  <r>
    <x v="1"/>
    <x v="1"/>
    <x v="1"/>
    <x v="0"/>
    <n v="50"/>
    <n v="1344518"/>
    <d v="2001-06-06T06:38:51"/>
    <s v="Constellation Power Source, Inc."/>
    <x v="0"/>
    <x v="0"/>
    <x v="0"/>
    <x v="1"/>
    <s v="US East Power Phy Fwd Firm"/>
    <s v="US Pwr Phy Firm  PJM-W Peak              07Jun01         USD/MWh"/>
    <n v="50"/>
    <m/>
    <x v="0"/>
    <x v="1"/>
    <x v="0"/>
    <n v="29.9"/>
    <s v="gfilomena"/>
    <s v="JQUENET"/>
    <s v="ST-PJM"/>
    <x v="7"/>
    <x v="7"/>
    <n v="634007.1"/>
    <d v="2001-06-07T21:00:01"/>
  </r>
  <r>
    <x v="1"/>
    <x v="1"/>
    <x v="1"/>
    <x v="0"/>
    <n v="50"/>
    <n v="1344519"/>
    <d v="2001-06-06T06:38:59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008.1"/>
    <d v="2001-06-07T21:00:01"/>
  </r>
  <r>
    <x v="1"/>
    <x v="1"/>
    <x v="1"/>
    <x v="8"/>
    <n v="250"/>
    <n v="1344520"/>
    <d v="2001-06-06T06:39:17"/>
    <s v="Conectiv Energy Supply, Inc."/>
    <x v="0"/>
    <x v="0"/>
    <x v="0"/>
    <x v="1"/>
    <s v="US East Power Phy Fwd Firm"/>
    <s v="US Pwr Phy Firm  NEPOOL Peak             11-15Jun01      USD/MWh"/>
    <m/>
    <n v="50"/>
    <x v="0"/>
    <x v="1"/>
    <x v="0"/>
    <n v="41.5"/>
    <s v="willswartz"/>
    <s v="PBRODER"/>
    <s v="ST-New England"/>
    <x v="7"/>
    <x v="7"/>
    <n v="634009.1"/>
    <d v="2001-06-11T21:00:01"/>
  </r>
  <r>
    <x v="1"/>
    <x v="1"/>
    <x v="1"/>
    <x v="8"/>
    <n v="250"/>
    <n v="1344521"/>
    <d v="2001-06-06T06:39:23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"/>
    <s v="aepsvc130"/>
    <s v="MCARSON2"/>
    <s v="ST-SPP"/>
    <x v="7"/>
    <x v="7"/>
    <n v="634010.1"/>
    <d v="2001-06-11T21:00:01"/>
  </r>
  <r>
    <x v="1"/>
    <x v="1"/>
    <x v="1"/>
    <x v="5"/>
    <n v="1550"/>
    <n v="1344524"/>
    <d v="2001-06-06T06:39:31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5"/>
    <s v="Kellybry"/>
    <s v="FSTURM"/>
    <s v="LT-ECAR"/>
    <x v="7"/>
    <x v="7"/>
    <n v="634012.1"/>
    <d v="2001-07-01T21:00:01"/>
  </r>
  <r>
    <x v="1"/>
    <x v="1"/>
    <x v="1"/>
    <x v="0"/>
    <n v="50"/>
    <n v="1344523"/>
    <d v="2001-06-06T06:39:31"/>
    <s v="DTE Energy Trading, Inc.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grabowskim"/>
    <s v="MCARSON2"/>
    <s v="ST-SPP"/>
    <x v="7"/>
    <x v="7"/>
    <n v="634011.1"/>
    <d v="2001-06-07T21:00:01"/>
  </r>
  <r>
    <x v="1"/>
    <x v="1"/>
    <x v="1"/>
    <x v="19"/>
    <n v="2950"/>
    <n v="1344526"/>
    <d v="2001-06-06T06:40:53"/>
    <s v="PPL EnergyPlus, LLC"/>
    <x v="0"/>
    <x v="0"/>
    <x v="0"/>
    <x v="1"/>
    <s v="US East Power Phy Fwd Firm"/>
    <s v="US Pwr Phy Firm  NEPOOL Peak             Jan-Feb02       USD/MWh"/>
    <m/>
    <n v="50"/>
    <x v="0"/>
    <x v="1"/>
    <x v="0"/>
    <n v="59"/>
    <s v="talderfer"/>
    <s v="DDAVIS"/>
    <s v="LT-New England"/>
    <x v="7"/>
    <x v="7"/>
    <n v="634013.1"/>
    <d v="2002-01-01T17:11:00"/>
  </r>
  <r>
    <x v="1"/>
    <x v="1"/>
    <x v="1"/>
    <x v="0"/>
    <n v="50"/>
    <n v="1344528"/>
    <d v="2001-06-06T06:41:09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15.1"/>
    <d v="2001-06-07T21:00:01"/>
  </r>
  <r>
    <x v="1"/>
    <x v="1"/>
    <x v="1"/>
    <x v="0"/>
    <n v="50"/>
    <n v="1344529"/>
    <d v="2001-06-06T06:41:11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williamson"/>
    <s v="MLORENZ"/>
    <s v="ST-Main"/>
    <x v="7"/>
    <x v="7"/>
    <n v="634016.1"/>
    <d v="2001-06-07T21:00:01"/>
  </r>
  <r>
    <x v="1"/>
    <x v="1"/>
    <x v="1"/>
    <x v="0"/>
    <n v="50"/>
    <n v="1344530"/>
    <d v="2001-06-06T06:41:13"/>
    <s v="Dynegy Power Marketing, Inc."/>
    <x v="0"/>
    <x v="0"/>
    <x v="0"/>
    <x v="1"/>
    <s v="US East Power Phy Fwd Firm"/>
    <s v="US Pwr Phy Firm  Entergy Peak            07Jun01         USD/MWh"/>
    <n v="50"/>
    <m/>
    <x v="0"/>
    <x v="1"/>
    <x v="0"/>
    <n v="34"/>
    <s v="ADM12984"/>
    <s v="MCARSON2"/>
    <s v="ST-SPP"/>
    <x v="7"/>
    <x v="7"/>
    <n v="634017.1"/>
    <d v="2001-06-07T21:00:01"/>
  </r>
  <r>
    <x v="1"/>
    <x v="1"/>
    <x v="1"/>
    <x v="0"/>
    <n v="50"/>
    <n v="1344531"/>
    <d v="2001-06-06T06:41:15"/>
    <s v="Reliant Energy Services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mwhitfield"/>
    <s v="JKING6"/>
    <s v="ST-SERC"/>
    <x v="7"/>
    <x v="7"/>
    <n v="634018.1"/>
    <d v="2001-06-07T21:00:01"/>
  </r>
  <r>
    <x v="1"/>
    <x v="1"/>
    <x v="0"/>
    <x v="17"/>
    <n v="1150"/>
    <n v="1344532"/>
    <d v="2001-06-06T06:41:25"/>
    <s v="Dynegy Marketing and Trade"/>
    <x v="0"/>
    <x v="0"/>
    <x v="0"/>
    <x v="1"/>
    <s v="US East Power Fin Swap"/>
    <s v="US Pwr Fin Swap  ISO NY Z-G Peak         08-30Jun01      USD/MWh"/>
    <m/>
    <n v="50"/>
    <x v="0"/>
    <x v="1"/>
    <x v="0"/>
    <n v="50.25"/>
    <s v="jjohnson"/>
    <s v="GGUPTA"/>
    <s v="ST-New England"/>
    <x v="7"/>
    <x v="3"/>
    <n v="634019.1"/>
    <d v="2001-06-08T21:00:01"/>
  </r>
  <r>
    <x v="1"/>
    <x v="1"/>
    <x v="0"/>
    <x v="0"/>
    <n v="50"/>
    <n v="1344533"/>
    <d v="2001-06-06T06:42:11"/>
    <s v="PSEG Energy Resources &amp; Trade LLC"/>
    <x v="0"/>
    <x v="0"/>
    <x v="0"/>
    <x v="1"/>
    <s v="US East Power Fin Swap"/>
    <s v="US Pwr Fin Swap  ISO NY Z-G Peak         07Jun01         USD/MWh"/>
    <m/>
    <n v="50"/>
    <x v="0"/>
    <x v="1"/>
    <x v="0"/>
    <n v="41.25"/>
    <s v="depillo1"/>
    <s v="GGUPTA"/>
    <s v="ST-New England"/>
    <x v="7"/>
    <x v="3"/>
    <n v="634020.1"/>
    <d v="2001-06-07T21:00:01"/>
  </r>
  <r>
    <x v="1"/>
    <x v="1"/>
    <x v="0"/>
    <x v="0"/>
    <n v="50"/>
    <n v="1344534"/>
    <d v="2001-06-06T06:42:1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1"/>
    <s v="depillo1"/>
    <s v="GGUPTA"/>
    <s v="ST-New England"/>
    <x v="7"/>
    <x v="3"/>
    <n v="634021.1"/>
    <d v="2001-06-07T21:00:01"/>
  </r>
  <r>
    <x v="0"/>
    <x v="0"/>
    <x v="0"/>
    <x v="0"/>
    <n v="10"/>
    <n v="1344535"/>
    <d v="2001-06-06T06:42:32"/>
    <s v="Toyota Tsusho Metals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ADM90670"/>
    <s v="JGORDON1"/>
    <s v="Enron Metals Trading System"/>
    <x v="0"/>
    <x v="0"/>
    <n v="2170827"/>
    <m/>
  </r>
  <r>
    <x v="1"/>
    <x v="1"/>
    <x v="0"/>
    <x v="0"/>
    <n v="50"/>
    <n v="1344537"/>
    <d v="2001-06-06T06:42:47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023.1"/>
    <d v="2001-06-07T21:00:01"/>
  </r>
  <r>
    <x v="1"/>
    <x v="1"/>
    <x v="0"/>
    <x v="0"/>
    <n v="50"/>
    <n v="1344538"/>
    <d v="2001-06-06T06:42:5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"/>
    <s v="agillespie"/>
    <s v="GGUPTA"/>
    <s v="ST-New England"/>
    <x v="7"/>
    <x v="3"/>
    <n v="634024.1"/>
    <d v="2001-06-08T21:00:01"/>
  </r>
  <r>
    <x v="1"/>
    <x v="1"/>
    <x v="0"/>
    <x v="0"/>
    <n v="50"/>
    <n v="1344539"/>
    <d v="2001-06-06T06:43:03"/>
    <s v="Mirant Americas Energy Marketing, L.P."/>
    <x v="0"/>
    <x v="0"/>
    <x v="0"/>
    <x v="1"/>
    <s v="US East Power Fin Swap"/>
    <s v="US Pwr Fin Swap  ISO NY Z-J Peak         08Jun01         USD/MWh"/>
    <m/>
    <n v="50"/>
    <x v="0"/>
    <x v="1"/>
    <x v="0"/>
    <n v="48"/>
    <s v="agillespie"/>
    <s v="GGUPTA"/>
    <s v="ST-New England"/>
    <x v="7"/>
    <x v="3"/>
    <n v="634025.1"/>
    <d v="2001-06-08T21:00:01"/>
  </r>
  <r>
    <x v="1"/>
    <x v="1"/>
    <x v="1"/>
    <x v="0"/>
    <n v="50"/>
    <n v="1344540"/>
    <d v="2001-06-06T06:43:05"/>
    <s v="El Paso Merchant Energy, L.P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epmepJXC"/>
    <s v="CDORLAN"/>
    <s v="ST-ECAR"/>
    <x v="7"/>
    <x v="7"/>
    <n v="634026.1"/>
    <d v="2001-06-07T21:00:01"/>
  </r>
  <r>
    <x v="1"/>
    <x v="1"/>
    <x v="0"/>
    <x v="8"/>
    <n v="250"/>
    <n v="1344541"/>
    <d v="2001-06-06T06:43:08"/>
    <s v="Mirant Americas Energy Marketing, L.P."/>
    <x v="0"/>
    <x v="0"/>
    <x v="0"/>
    <x v="1"/>
    <s v="US East Power Fin Swap"/>
    <s v="US Pwr Fin Swap  ISO NY Z-J Peak         11-15Jun01      USD/MWh"/>
    <m/>
    <n v="50"/>
    <x v="0"/>
    <x v="1"/>
    <x v="0"/>
    <n v="55"/>
    <s v="agillespie"/>
    <s v="GGUPTA"/>
    <s v="ST-New England"/>
    <x v="7"/>
    <x v="3"/>
    <n v="634027.1"/>
    <d v="2001-06-11T21:00:01"/>
  </r>
  <r>
    <x v="1"/>
    <x v="1"/>
    <x v="0"/>
    <x v="0"/>
    <n v="50"/>
    <n v="1344542"/>
    <d v="2001-06-06T06:43:11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028.1"/>
    <d v="2001-06-07T21:00:01"/>
  </r>
  <r>
    <x v="1"/>
    <x v="1"/>
    <x v="0"/>
    <x v="0"/>
    <n v="50"/>
    <n v="1344543"/>
    <d v="2001-06-06T06:43:1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.1"/>
    <s v="agillespie"/>
    <s v="GGUPTA"/>
    <s v="ST-New England"/>
    <x v="7"/>
    <x v="3"/>
    <n v="634029.1"/>
    <d v="2001-06-08T21:00:01"/>
  </r>
  <r>
    <x v="1"/>
    <x v="3"/>
    <x v="0"/>
    <x v="20"/>
    <n v="755000"/>
    <n v="1344546"/>
    <d v="2001-06-06T06:43:50"/>
    <s v="Aquila Risk Management Corporation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QUILA1004"/>
    <s v="JARNOLD"/>
    <s v="NG-Price"/>
    <x v="5"/>
    <x v="3"/>
    <s v="VE8866.1"/>
    <d v="2001-11-01T00:00:00"/>
  </r>
  <r>
    <x v="1"/>
    <x v="1"/>
    <x v="1"/>
    <x v="5"/>
    <n v="1550"/>
    <n v="1344548"/>
    <d v="2001-06-06T06:44:10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74.5"/>
    <s v="mcorbett"/>
    <s v="DDAVIS"/>
    <s v="LT-New England"/>
    <x v="7"/>
    <x v="7"/>
    <n v="634033.1"/>
    <d v="2001-07-01T21:00:01"/>
  </r>
  <r>
    <x v="1"/>
    <x v="1"/>
    <x v="1"/>
    <x v="6"/>
    <n v="1500"/>
    <n v="1344549"/>
    <d v="2001-06-06T06:44:19"/>
    <s v="American Electric Power Service Corporation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aepsvc128"/>
    <s v="RBENSON"/>
    <s v="LT-PJM"/>
    <x v="7"/>
    <x v="7"/>
    <n v="634034.1"/>
    <d v="2001-09-01T14:12:00"/>
  </r>
  <r>
    <x v="1"/>
    <x v="1"/>
    <x v="1"/>
    <x v="8"/>
    <n v="250"/>
    <n v="1344551"/>
    <d v="2001-06-06T06:44:39"/>
    <s v="Cargill-Alliant, LLC"/>
    <x v="0"/>
    <x v="0"/>
    <x v="0"/>
    <x v="1"/>
    <s v="US East Power Phy Fwd Firm"/>
    <s v="US Pwr Phy Firm  PJM-W Peak              11-15Jun01      USD/MWh"/>
    <n v="50"/>
    <m/>
    <x v="0"/>
    <x v="1"/>
    <x v="0"/>
    <n v="40.5"/>
    <s v="briangrant"/>
    <s v="JQUENET"/>
    <s v="ST-PJM"/>
    <x v="7"/>
    <x v="7"/>
    <n v="634037.1"/>
    <d v="2001-06-11T21:00:01"/>
  </r>
  <r>
    <x v="1"/>
    <x v="1"/>
    <x v="1"/>
    <x v="8"/>
    <n v="250"/>
    <n v="1344550"/>
    <d v="2001-06-06T06:44:39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2.5"/>
    <s v="TOOLEDAV"/>
    <s v="CDORLAN"/>
    <s v="ST-ECAR"/>
    <x v="7"/>
    <x v="7"/>
    <n v="634036.1"/>
    <d v="2001-06-11T21:00:01"/>
  </r>
  <r>
    <x v="1"/>
    <x v="1"/>
    <x v="1"/>
    <x v="0"/>
    <n v="50"/>
    <n v="1344552"/>
    <d v="2001-06-06T06:44:58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700000000000003"/>
    <s v="robgola1"/>
    <s v="PBRODER"/>
    <s v="ST-New England"/>
    <x v="7"/>
    <x v="7"/>
    <n v="634039.1"/>
    <d v="2001-06-07T21:00:01"/>
  </r>
  <r>
    <x v="1"/>
    <x v="1"/>
    <x v="1"/>
    <x v="0"/>
    <n v="50"/>
    <n v="1344553"/>
    <d v="2001-06-06T06:45:03"/>
    <s v="Sempra Energy Trading Cor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obgola1"/>
    <s v="PBRODER"/>
    <s v="ST-New England"/>
    <x v="7"/>
    <x v="7"/>
    <n v="634040.1"/>
    <d v="2001-06-08T21:00:01"/>
  </r>
  <r>
    <x v="0"/>
    <x v="1"/>
    <x v="1"/>
    <x v="5"/>
    <n v="775"/>
    <n v="1344554"/>
    <d v="2001-06-06T06:45:16"/>
    <s v="Aare-Tessin AG fur Elektrizitat"/>
    <x v="0"/>
    <x v="0"/>
    <x v="0"/>
    <x v="1"/>
    <s v="GER Power Phy Fwd Ffrm"/>
    <s v="GER Pwr Phy FF   Ger Grd BASE HV         Jul01           EUR/MWh"/>
    <n v="25"/>
    <m/>
    <x v="0"/>
    <x v="1"/>
    <x v="2"/>
    <n v="20.100000000000001"/>
    <s v="christop"/>
    <s v="MHELLERM"/>
    <s v="UK - ECTRL - Continental Power Book"/>
    <x v="2"/>
    <x v="2"/>
    <n v="111194.1"/>
    <d v="2001-07-01T00:00:00"/>
  </r>
  <r>
    <x v="1"/>
    <x v="1"/>
    <x v="1"/>
    <x v="5"/>
    <n v="1550"/>
    <n v="1344555"/>
    <d v="2001-06-06T06:45:18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jheinecke1"/>
    <s v="FSTURM"/>
    <s v="LT-ECAR"/>
    <x v="7"/>
    <x v="7"/>
    <n v="634041.1"/>
    <d v="2001-08-01T21:00:01"/>
  </r>
  <r>
    <x v="1"/>
    <x v="1"/>
    <x v="1"/>
    <x v="21"/>
    <n v="3100"/>
    <n v="1344556"/>
    <d v="2001-06-06T06:45:26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.25"/>
    <s v="timpowers"/>
    <s v="RBENSON"/>
    <s v="LT-PJM"/>
    <x v="7"/>
    <x v="7"/>
    <n v="634042.1"/>
    <d v="2002-07-01T14:12:00"/>
  </r>
  <r>
    <x v="1"/>
    <x v="1"/>
    <x v="1"/>
    <x v="5"/>
    <n v="1550"/>
    <n v="1344557"/>
    <d v="2001-06-06T06:45:38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"/>
    <s v="bf162233"/>
    <s v="FSTURM"/>
    <s v="LT-ECAR"/>
    <x v="7"/>
    <x v="7"/>
    <n v="634043.1"/>
    <d v="2001-07-01T21:00:01"/>
  </r>
  <r>
    <x v="1"/>
    <x v="1"/>
    <x v="1"/>
    <x v="8"/>
    <n v="250"/>
    <n v="1344558"/>
    <d v="2001-06-06T06:45:59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1"/>
    <s v="mdesousa1"/>
    <s v="JQUENET"/>
    <s v="ST-PJM"/>
    <x v="7"/>
    <x v="7"/>
    <n v="634044.1"/>
    <d v="2001-06-11T21:00:01"/>
  </r>
  <r>
    <x v="1"/>
    <x v="1"/>
    <x v="1"/>
    <x v="21"/>
    <n v="3100"/>
    <n v="1344559"/>
    <d v="2001-06-06T06:46:05"/>
    <s v="Williams Energy Marketing &amp; Trading Company"/>
    <x v="0"/>
    <x v="0"/>
    <x v="0"/>
    <x v="1"/>
    <s v="US East Power Phy Fwd Firm"/>
    <s v="US Pwr Phy Firm  TVA Peak                Jul-Aug02       USD/MWh"/>
    <m/>
    <n v="50"/>
    <x v="0"/>
    <x v="1"/>
    <x v="0"/>
    <n v="71"/>
    <s v="jheinecke1"/>
    <s v="JKING6"/>
    <s v="LT-SERC"/>
    <x v="7"/>
    <x v="7"/>
    <n v="634045.1"/>
    <d v="2002-07-01T14:25:00"/>
  </r>
  <r>
    <x v="1"/>
    <x v="1"/>
    <x v="1"/>
    <x v="21"/>
    <n v="3100"/>
    <n v="1344560"/>
    <d v="2001-06-06T06:46:34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4046.1"/>
    <d v="2002-07-01T14:12:00"/>
  </r>
  <r>
    <x v="1"/>
    <x v="1"/>
    <x v="1"/>
    <x v="6"/>
    <n v="1500"/>
    <n v="1344561"/>
    <d v="2001-06-06T06:46:3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4"/>
    <s v="Roseyehuda"/>
    <s v="FSTURM"/>
    <s v="ST-ECAR"/>
    <x v="7"/>
    <x v="7"/>
    <n v="634047.1"/>
    <d v="2001-09-01T17:11:00"/>
  </r>
  <r>
    <x v="1"/>
    <x v="1"/>
    <x v="1"/>
    <x v="0"/>
    <n v="50"/>
    <n v="1344563"/>
    <d v="2001-06-06T06:46:54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55"/>
    <s v="mattmanley"/>
    <s v="JQUENET"/>
    <s v="ST-PJM"/>
    <x v="7"/>
    <x v="7"/>
    <n v="634048.1"/>
    <d v="2001-06-07T21:00:01"/>
  </r>
  <r>
    <x v="0"/>
    <x v="0"/>
    <x v="0"/>
    <x v="0"/>
    <n v="10"/>
    <n v="1344568"/>
    <d v="2001-06-06T06:47:16"/>
    <s v="Sucden (UK) Ltd.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SARNSBY1"/>
    <s v="GRANKINE"/>
    <s v="Enron Metals Trading System"/>
    <x v="0"/>
    <x v="0"/>
    <n v="2170845"/>
    <m/>
  </r>
  <r>
    <x v="0"/>
    <x v="0"/>
    <x v="0"/>
    <x v="0"/>
    <n v="10"/>
    <n v="1344567"/>
    <d v="2001-06-06T06:47:16"/>
    <s v="Sucden (UK) Ltd."/>
    <x v="0"/>
    <x v="0"/>
    <x v="0"/>
    <x v="0"/>
    <s v="Aluminum LME Registered Contract"/>
    <s v="Al LME Reg.      Contract                08Jun01         USD/mt-L"/>
    <n v="10"/>
    <m/>
    <x v="0"/>
    <x v="0"/>
    <x v="0"/>
    <n v="1495.5"/>
    <s v="SARNSBY1"/>
    <s v="GRANKINE"/>
    <s v="Enron Metals Trading System"/>
    <x v="0"/>
    <x v="0"/>
    <n v="2170843"/>
    <d v="2001-06-08T21:00:01"/>
  </r>
  <r>
    <x v="1"/>
    <x v="1"/>
    <x v="1"/>
    <x v="3"/>
    <n v="4600"/>
    <n v="1344569"/>
    <d v="2001-06-06T06:47:30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Kellybry"/>
    <s v="FSTURM"/>
    <s v="LT-ECAR"/>
    <x v="7"/>
    <x v="7"/>
    <n v="634051.1"/>
    <d v="2001-10-01T17:11:00"/>
  </r>
  <r>
    <x v="1"/>
    <x v="1"/>
    <x v="1"/>
    <x v="8"/>
    <n v="250"/>
    <n v="1344571"/>
    <d v="2001-06-06T06:47:59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aepsvc130"/>
    <s v="MCARSON2"/>
    <s v="ST-SPP"/>
    <x v="7"/>
    <x v="7"/>
    <n v="634052.1"/>
    <d v="2001-06-11T21:00:01"/>
  </r>
  <r>
    <x v="1"/>
    <x v="1"/>
    <x v="1"/>
    <x v="0"/>
    <n v="50"/>
    <n v="1344578"/>
    <d v="2001-06-06T06:48:29"/>
    <s v="Amerada Hess Corporation"/>
    <x v="0"/>
    <x v="0"/>
    <x v="0"/>
    <x v="1"/>
    <s v="US East Power Phy Fwd Firm"/>
    <s v="US Pwr Phy Firm  NEPOOL Peak             07Jun01         USD/MWh"/>
    <n v="50"/>
    <m/>
    <x v="0"/>
    <x v="1"/>
    <x v="0"/>
    <n v="35.6"/>
    <s v="ggolsen12"/>
    <s v="PBRODER"/>
    <s v="ST-New England"/>
    <x v="7"/>
    <x v="7"/>
    <n v="634053.1"/>
    <d v="2001-06-07T21:00:01"/>
  </r>
  <r>
    <x v="1"/>
    <x v="3"/>
    <x v="0"/>
    <x v="5"/>
    <n v="155000"/>
    <n v="1344579"/>
    <d v="2001-06-06T06:48:3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9"/>
    <s v="AQUILA1037"/>
    <s v="JARNOLD"/>
    <s v="NG-Price"/>
    <x v="5"/>
    <x v="3"/>
    <s v="VE8872.1"/>
    <d v="2001-07-01T21:00:00"/>
  </r>
  <r>
    <x v="1"/>
    <x v="1"/>
    <x v="1"/>
    <x v="0"/>
    <n v="50"/>
    <n v="1344580"/>
    <d v="2001-06-06T06:48:37"/>
    <s v="Dayton Power and Light Company, The"/>
    <x v="0"/>
    <x v="0"/>
    <x v="0"/>
    <x v="1"/>
    <s v="US East Power Phy Fwd Firm"/>
    <s v="US Pwr Phy Firm  Cinergy Peak            07Jun01         USD/MWh"/>
    <n v="50"/>
    <m/>
    <x v="0"/>
    <x v="1"/>
    <x v="0"/>
    <n v="27"/>
    <s v="TFM3314040"/>
    <s v="CDORLAN"/>
    <s v="ST-ECAR"/>
    <x v="7"/>
    <x v="7"/>
    <n v="634054.1"/>
    <d v="2001-06-07T21:00:01"/>
  </r>
  <r>
    <x v="1"/>
    <x v="1"/>
    <x v="1"/>
    <x v="0"/>
    <n v="50"/>
    <n v="1344582"/>
    <d v="2001-06-06T06:48:43"/>
    <s v="BP Energy Company"/>
    <x v="0"/>
    <x v="0"/>
    <x v="0"/>
    <x v="1"/>
    <s v="US East Power Phy Fwd Firm"/>
    <s v="US Pwr Phy Firm  PJM-W Peak              07Jun01         USD/MWh"/>
    <n v="50"/>
    <m/>
    <x v="0"/>
    <x v="1"/>
    <x v="0"/>
    <n v="29.5"/>
    <s v="Coxclay1"/>
    <s v="JQUENET"/>
    <s v="ST-PJM"/>
    <x v="7"/>
    <x v="7"/>
    <n v="634055.1"/>
    <d v="2001-06-07T21:00:01"/>
  </r>
  <r>
    <x v="1"/>
    <x v="1"/>
    <x v="1"/>
    <x v="8"/>
    <n v="250"/>
    <n v="1344583"/>
    <d v="2001-06-06T06:48:48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1"/>
    <s v="willswartz"/>
    <s v="PBRODER"/>
    <s v="ST-New England"/>
    <x v="7"/>
    <x v="7"/>
    <n v="634056.1"/>
    <d v="2001-06-11T21:00:01"/>
  </r>
  <r>
    <x v="1"/>
    <x v="1"/>
    <x v="1"/>
    <x v="5"/>
    <n v="1550"/>
    <n v="1344584"/>
    <d v="2001-06-06T06:48:51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.25"/>
    <s v="bf162233"/>
    <s v="FSTURM"/>
    <s v="LT-ECAR"/>
    <x v="7"/>
    <x v="7"/>
    <n v="634057.1"/>
    <d v="2001-07-01T21:00:01"/>
  </r>
  <r>
    <x v="1"/>
    <x v="3"/>
    <x v="0"/>
    <x v="5"/>
    <n v="310000"/>
    <n v="1344585"/>
    <d v="2001-06-06T06:48:55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9"/>
    <s v="Lamoreal"/>
    <s v="JARNOLD"/>
    <s v="NG-Price"/>
    <x v="5"/>
    <x v="3"/>
    <s v="VE8874.1"/>
    <d v="2001-07-01T21:00:00"/>
  </r>
  <r>
    <x v="1"/>
    <x v="3"/>
    <x v="0"/>
    <x v="5"/>
    <n v="155000"/>
    <n v="1344587"/>
    <d v="2001-06-06T06:49:00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9"/>
    <s v="hillblak"/>
    <s v="JARNOLD"/>
    <s v="NG-Price"/>
    <x v="5"/>
    <x v="3"/>
    <s v="VE8876.1"/>
    <d v="2001-07-01T21:00:00"/>
  </r>
  <r>
    <x v="1"/>
    <x v="1"/>
    <x v="1"/>
    <x v="0"/>
    <n v="50"/>
    <n v="1344588"/>
    <d v="2001-06-06T06:49:0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58.1"/>
    <d v="2001-06-07T21:00:01"/>
  </r>
  <r>
    <x v="1"/>
    <x v="3"/>
    <x v="0"/>
    <x v="5"/>
    <n v="155000"/>
    <n v="1344589"/>
    <d v="2001-06-06T06:49:13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849999999999998"/>
    <s v="berginpat2"/>
    <s v="JARNOLD"/>
    <s v="NG-Price"/>
    <x v="5"/>
    <x v="3"/>
    <s v="VE8877.1"/>
    <d v="2001-07-01T21:00:00"/>
  </r>
  <r>
    <x v="1"/>
    <x v="3"/>
    <x v="0"/>
    <x v="5"/>
    <n v="310000"/>
    <n v="1344591"/>
    <d v="2001-06-06T06:49:23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9"/>
    <s v="shawnmaz"/>
    <s v="JARNOLD"/>
    <s v="NG-Price"/>
    <x v="5"/>
    <x v="3"/>
    <s v="VE8879.1"/>
    <d v="2001-07-01T21:00:00"/>
  </r>
  <r>
    <x v="1"/>
    <x v="1"/>
    <x v="1"/>
    <x v="0"/>
    <n v="50"/>
    <n v="1344593"/>
    <d v="2001-06-06T06:49:38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45"/>
    <s v="mdesousa1"/>
    <s v="JQUENET"/>
    <s v="ST-PJM"/>
    <x v="7"/>
    <x v="7"/>
    <n v="634061.1"/>
    <d v="2001-06-07T21:00:01"/>
  </r>
  <r>
    <x v="1"/>
    <x v="3"/>
    <x v="0"/>
    <x v="5"/>
    <n v="155000"/>
    <n v="1344594"/>
    <d v="2001-06-06T06:49:43"/>
    <s v="Dynegy Marketing and Trade"/>
    <x v="0"/>
    <x v="0"/>
    <x v="0"/>
    <x v="3"/>
    <s v="US Gas Fin Swap"/>
    <s v="US Gas Swap      Nymex                   Jul01           USD/MM"/>
    <n v="5000"/>
    <m/>
    <x v="0"/>
    <x v="13"/>
    <x v="0"/>
    <n v="3.89"/>
    <s v="RODRIGUEZ"/>
    <s v="JARNOLD"/>
    <s v="NG-Price"/>
    <x v="5"/>
    <x v="3"/>
    <s v="VE8881.1"/>
    <d v="2001-07-01T21:00:00"/>
  </r>
  <r>
    <x v="1"/>
    <x v="3"/>
    <x v="0"/>
    <x v="5"/>
    <n v="310000"/>
    <n v="1344595"/>
    <d v="2001-06-06T06:49:53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9"/>
    <s v="PATGRIMES"/>
    <s v="JARNOLD"/>
    <s v="NG-Price"/>
    <x v="5"/>
    <x v="3"/>
    <s v="VE8882.1"/>
    <d v="2001-07-01T21:00:00"/>
  </r>
  <r>
    <x v="1"/>
    <x v="1"/>
    <x v="1"/>
    <x v="0"/>
    <n v="50"/>
    <n v="1344596"/>
    <d v="2001-06-06T06:50:28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39"/>
    <s v="btidland"/>
    <s v="KPRESTO"/>
    <s v="LT-SERC"/>
    <x v="7"/>
    <x v="7"/>
    <n v="634062.1"/>
    <d v="2001-06-07T21:00:01"/>
  </r>
  <r>
    <x v="1"/>
    <x v="1"/>
    <x v="1"/>
    <x v="0"/>
    <n v="50"/>
    <n v="1344598"/>
    <d v="2001-06-06T06:51:15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35"/>
    <s v="ROBEROSE"/>
    <s v="JQUENET"/>
    <s v="ST-PJM"/>
    <x v="7"/>
    <x v="7"/>
    <n v="634064.1"/>
    <d v="2001-06-07T21:00:01"/>
  </r>
  <r>
    <x v="1"/>
    <x v="1"/>
    <x v="1"/>
    <x v="0"/>
    <n v="50"/>
    <n v="1344599"/>
    <d v="2001-06-06T06:51:22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aepsvc127"/>
    <s v="MLORENZ"/>
    <s v="ST-Main"/>
    <x v="7"/>
    <x v="7"/>
    <n v="634065.1"/>
    <d v="2001-06-07T21:00:01"/>
  </r>
  <r>
    <x v="1"/>
    <x v="1"/>
    <x v="1"/>
    <x v="0"/>
    <n v="50"/>
    <n v="1344601"/>
    <d v="2001-06-06T06:52:2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25"/>
    <s v="vfaes123"/>
    <s v="JQUENET"/>
    <s v="ST-PJM"/>
    <x v="7"/>
    <x v="7"/>
    <n v="634067.1"/>
    <d v="2001-06-07T21:00:01"/>
  </r>
  <r>
    <x v="1"/>
    <x v="1"/>
    <x v="1"/>
    <x v="0"/>
    <n v="50"/>
    <n v="1344602"/>
    <d v="2001-06-06T06:52:28"/>
    <s v="Cargill-Alliant, LLC"/>
    <x v="0"/>
    <x v="0"/>
    <x v="0"/>
    <x v="1"/>
    <s v="US East Power Phy Fwd Firm"/>
    <s v="US Pwr Phy Firm  COMED Peak              07Jun01         USD/MWh"/>
    <m/>
    <n v="50"/>
    <x v="0"/>
    <x v="1"/>
    <x v="0"/>
    <n v="27.25"/>
    <s v="BRETJONES"/>
    <s v="MLORENZ"/>
    <s v="ST-Main"/>
    <x v="7"/>
    <x v="7"/>
    <n v="634068.1"/>
    <d v="2001-06-07T21:00:01"/>
  </r>
  <r>
    <x v="1"/>
    <x v="1"/>
    <x v="1"/>
    <x v="18"/>
    <n v="3050"/>
    <n v="1344604"/>
    <d v="2001-06-06T06:52:40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25"/>
    <s v="jheinecke1"/>
    <s v="KPRESTO"/>
    <s v="LT-SERC"/>
    <x v="7"/>
    <x v="7"/>
    <n v="634070.1"/>
    <d v="2002-03-01T21:00:00"/>
  </r>
  <r>
    <x v="1"/>
    <x v="1"/>
    <x v="0"/>
    <x v="0"/>
    <n v="50"/>
    <n v="1344605"/>
    <d v="2001-06-06T06:52:41"/>
    <s v="HQ Energy Services (U.S.) Inc."/>
    <x v="0"/>
    <x v="0"/>
    <x v="0"/>
    <x v="1"/>
    <s v="US East Power Fin Swap"/>
    <s v="US Pwr Fin Swap  ISO NY Z-G Peak         07Jun01         USD/MWh"/>
    <n v="50"/>
    <m/>
    <x v="0"/>
    <x v="1"/>
    <x v="0"/>
    <n v="41.75"/>
    <s v="paulk2001"/>
    <s v="GGUPTA"/>
    <s v="ST-New England"/>
    <x v="7"/>
    <x v="3"/>
    <n v="634071.1"/>
    <d v="2001-06-07T21:00:01"/>
  </r>
  <r>
    <x v="1"/>
    <x v="1"/>
    <x v="1"/>
    <x v="5"/>
    <n v="1550"/>
    <n v="1344607"/>
    <d v="2001-06-06T06:52:47"/>
    <s v="Dynegy Power Marketing, Inc."/>
    <x v="2"/>
    <x v="1"/>
    <x v="0"/>
    <x v="1"/>
    <s v="US East Power Phy Fwd Firm"/>
    <s v="US Pwr Phy Firm  Cinergy Peak            Jul01           USD/MWh"/>
    <m/>
    <n v="50"/>
    <x v="0"/>
    <x v="1"/>
    <x v="0"/>
    <n v="81.5"/>
    <s v="LRAT1234"/>
    <s v="FSTURM"/>
    <s v="LT-ECAR"/>
    <x v="7"/>
    <x v="7"/>
    <n v="634073.1"/>
    <d v="2001-07-01T21:00:01"/>
  </r>
  <r>
    <x v="1"/>
    <x v="1"/>
    <x v="1"/>
    <x v="0"/>
    <n v="50"/>
    <n v="1344606"/>
    <d v="2001-06-06T06:52:47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jimmchugh1"/>
    <s v="JQUENET"/>
    <s v="ST-PJM"/>
    <x v="7"/>
    <x v="7"/>
    <n v="634072.1"/>
    <d v="2001-06-07T21:00:01"/>
  </r>
  <r>
    <x v="1"/>
    <x v="1"/>
    <x v="1"/>
    <x v="0"/>
    <n v="50"/>
    <n v="1344608"/>
    <d v="2001-06-06T06:52:50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1.5"/>
    <s v="btidland"/>
    <s v="KPRESTO"/>
    <s v="LT-SERC"/>
    <x v="7"/>
    <x v="7"/>
    <n v="634074.1"/>
    <d v="2001-06-07T21:00:01"/>
  </r>
  <r>
    <x v="0"/>
    <x v="0"/>
    <x v="0"/>
    <x v="0"/>
    <n v="20"/>
    <n v="1344609"/>
    <d v="2001-06-06T06:5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862"/>
    <m/>
  </r>
  <r>
    <x v="1"/>
    <x v="1"/>
    <x v="1"/>
    <x v="8"/>
    <n v="250"/>
    <n v="1344610"/>
    <d v="2001-06-06T06:53:14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EEMSTER"/>
    <s v="CDORLAN"/>
    <s v="ST-ECAR"/>
    <x v="7"/>
    <x v="7"/>
    <n v="634075.1"/>
    <d v="2001-06-11T21:00:01"/>
  </r>
  <r>
    <x v="1"/>
    <x v="1"/>
    <x v="1"/>
    <x v="0"/>
    <n v="50"/>
    <n v="1344611"/>
    <d v="2001-06-06T06:53:59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3"/>
    <s v="LRAT1234"/>
    <s v="KPRESTO"/>
    <s v="LT-SERC"/>
    <x v="7"/>
    <x v="7"/>
    <n v="634076.1"/>
    <d v="2001-06-07T21:00:01"/>
  </r>
  <r>
    <x v="1"/>
    <x v="1"/>
    <x v="1"/>
    <x v="0"/>
    <n v="50"/>
    <n v="1344612"/>
    <d v="2001-06-06T06:54:0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mattmanley"/>
    <s v="JQUENET"/>
    <s v="ST-PJM"/>
    <x v="7"/>
    <x v="7"/>
    <n v="634077.1"/>
    <d v="2001-06-07T21:00:01"/>
  </r>
  <r>
    <x v="1"/>
    <x v="1"/>
    <x v="1"/>
    <x v="0"/>
    <n v="50"/>
    <n v="1344613"/>
    <d v="2001-06-06T06:54:16"/>
    <s v="Ameren Energy, Inc., as agent"/>
    <x v="0"/>
    <x v="0"/>
    <x v="0"/>
    <x v="1"/>
    <s v="US East Power Phy Fwd Firm"/>
    <s v="US Pwr Phy Firm  TVA Peak                07Jun01         USD/MWh"/>
    <n v="50"/>
    <m/>
    <x v="0"/>
    <x v="1"/>
    <x v="0"/>
    <n v="28"/>
    <s v="daveoz1974"/>
    <s v="JKING6"/>
    <s v="ST-SERC"/>
    <x v="7"/>
    <x v="7"/>
    <n v="634079.1"/>
    <d v="2001-06-07T21:00:01"/>
  </r>
  <r>
    <x v="1"/>
    <x v="1"/>
    <x v="1"/>
    <x v="21"/>
    <n v="3100"/>
    <n v="1344614"/>
    <d v="2001-06-06T06:54:18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3"/>
    <s v="LAVIELLE"/>
    <s v="MCARSON2"/>
    <s v="LT-SPP"/>
    <x v="7"/>
    <x v="7"/>
    <n v="634080.1"/>
    <d v="2002-07-01T14:16:00"/>
  </r>
  <r>
    <x v="1"/>
    <x v="1"/>
    <x v="1"/>
    <x v="0"/>
    <n v="50"/>
    <n v="1344615"/>
    <d v="2001-06-06T06:54:4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ROBEROSE"/>
    <s v="JQUENET"/>
    <s v="ST-PJM"/>
    <x v="7"/>
    <x v="7"/>
    <n v="634081.1"/>
    <d v="2001-06-07T21:00:01"/>
  </r>
  <r>
    <x v="1"/>
    <x v="1"/>
    <x v="1"/>
    <x v="0"/>
    <n v="50"/>
    <n v="1344616"/>
    <d v="2001-06-06T06:55:01"/>
    <s v="Constellation Power Source, Inc."/>
    <x v="0"/>
    <x v="0"/>
    <x v="0"/>
    <x v="1"/>
    <s v="US East Power Phy Fwd Firm"/>
    <s v="US Pwr Phy Firm  SOCO Peak               07Jun01         USD/MWh"/>
    <m/>
    <n v="50"/>
    <x v="0"/>
    <x v="1"/>
    <x v="0"/>
    <n v="45.5"/>
    <s v="johnboring"/>
    <s v="KPRESTO"/>
    <s v="LT-SERC"/>
    <x v="7"/>
    <x v="7"/>
    <n v="634082.1"/>
    <d v="2001-06-07T21:00:01"/>
  </r>
  <r>
    <x v="0"/>
    <x v="0"/>
    <x v="0"/>
    <x v="0"/>
    <n v="40"/>
    <n v="1344619"/>
    <d v="2001-06-06T06:55:04"/>
    <s v="J. Aron &amp; Company"/>
    <x v="0"/>
    <x v="0"/>
    <x v="0"/>
    <x v="0"/>
    <s v="Aluminum LME Registered Contract"/>
    <s v="Al LME Reg.      Contract                3 Month         USD/mt-L"/>
    <m/>
    <n v="40"/>
    <x v="0"/>
    <x v="0"/>
    <x v="0"/>
    <n v="1514"/>
    <s v="VANDESBO"/>
    <s v="GRANKINE"/>
    <s v="Enron Metals Trading System"/>
    <x v="0"/>
    <x v="0"/>
    <n v="2170870"/>
    <m/>
  </r>
  <r>
    <x v="0"/>
    <x v="0"/>
    <x v="0"/>
    <x v="0"/>
    <n v="40"/>
    <n v="1344618"/>
    <d v="2001-06-06T06:55:04"/>
    <s v="J. Aron &amp; Company"/>
    <x v="0"/>
    <x v="0"/>
    <x v="0"/>
    <x v="0"/>
    <s v="Aluminum LME Registered Contract"/>
    <s v="Al LME Reg.      Contract                08Jun01         USD/mt-L"/>
    <n v="40"/>
    <m/>
    <x v="0"/>
    <x v="0"/>
    <x v="0"/>
    <n v="1494.5"/>
    <s v="VANDESBO"/>
    <s v="GRANKINE"/>
    <s v="Enron Metals Trading System"/>
    <x v="0"/>
    <x v="0"/>
    <n v="2170868"/>
    <d v="2001-06-08T21:00:01"/>
  </r>
  <r>
    <x v="1"/>
    <x v="1"/>
    <x v="1"/>
    <x v="5"/>
    <n v="1550"/>
    <n v="1344620"/>
    <d v="2001-06-06T06:55:08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2.25"/>
    <s v="LRAT1234"/>
    <s v="FSTURM"/>
    <s v="LT-ECAR"/>
    <x v="7"/>
    <x v="7"/>
    <n v="634083.1"/>
    <d v="2001-08-01T21:00:01"/>
  </r>
  <r>
    <x v="1"/>
    <x v="1"/>
    <x v="1"/>
    <x v="0"/>
    <n v="50"/>
    <n v="1344622"/>
    <d v="2001-06-06T06:56:08"/>
    <s v="Constellation Power Source, Inc."/>
    <x v="0"/>
    <x v="0"/>
    <x v="0"/>
    <x v="1"/>
    <s v="US East Power Phy Fwd Firm"/>
    <s v="US Pwr Phy Firm  SOCO Peak               07Jun01         USD/MWh"/>
    <n v="50"/>
    <m/>
    <x v="0"/>
    <x v="1"/>
    <x v="0"/>
    <n v="47"/>
    <s v="johnboring"/>
    <s v="KPRESTO"/>
    <s v="LT-SERC"/>
    <x v="7"/>
    <x v="7"/>
    <n v="634084.1"/>
    <d v="2001-06-07T21:00:01"/>
  </r>
  <r>
    <x v="1"/>
    <x v="1"/>
    <x v="1"/>
    <x v="0"/>
    <n v="50"/>
    <n v="1344623"/>
    <d v="2001-06-06T06:56:11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5"/>
    <s v="cmcnally"/>
    <s v="JQUENET"/>
    <s v="ST-PJM"/>
    <x v="7"/>
    <x v="7"/>
    <n v="634085.1"/>
    <d v="2001-06-07T21:00:01"/>
  </r>
  <r>
    <x v="1"/>
    <x v="1"/>
    <x v="1"/>
    <x v="0"/>
    <n v="50"/>
    <n v="1344627"/>
    <d v="2001-06-06T06:56:42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cmcnally"/>
    <s v="JQUENET"/>
    <s v="ST-PJM"/>
    <x v="7"/>
    <x v="7"/>
    <n v="634086.1"/>
    <d v="2001-06-07T21:00:01"/>
  </r>
  <r>
    <x v="1"/>
    <x v="1"/>
    <x v="1"/>
    <x v="0"/>
    <n v="50"/>
    <n v="1344628"/>
    <d v="2001-06-06T06:56:46"/>
    <s v="Reliant E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.25"/>
    <s v="mwhitfield"/>
    <s v="JKING6"/>
    <s v="ST-SERC"/>
    <x v="7"/>
    <x v="7"/>
    <n v="634087.1"/>
    <d v="2001-06-07T21:00:01"/>
  </r>
  <r>
    <x v="1"/>
    <x v="1"/>
    <x v="1"/>
    <x v="0"/>
    <n v="50"/>
    <n v="1344629"/>
    <d v="2001-06-06T06:56:5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"/>
    <s v="vfaes123"/>
    <s v="JQUENET"/>
    <s v="ST-PJM"/>
    <x v="7"/>
    <x v="7"/>
    <n v="634088.1"/>
    <d v="2001-06-07T21:00:01"/>
  </r>
  <r>
    <x v="1"/>
    <x v="1"/>
    <x v="1"/>
    <x v="18"/>
    <n v="3050"/>
    <n v="1344630"/>
    <d v="2001-06-06T06:56:59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5"/>
    <s v="jheinecke1"/>
    <s v="KPRESTO"/>
    <s v="LT-SERC"/>
    <x v="7"/>
    <x v="7"/>
    <n v="634089.1"/>
    <d v="2002-03-01T21:00:00"/>
  </r>
  <r>
    <x v="1"/>
    <x v="1"/>
    <x v="1"/>
    <x v="0"/>
    <n v="50"/>
    <n v="1344631"/>
    <d v="2001-06-06T06:57:01"/>
    <s v="TXU Energy Trading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txuetccb"/>
    <s v="JQUENET"/>
    <s v="ST-PJM"/>
    <x v="7"/>
    <x v="7"/>
    <n v="634090.1"/>
    <d v="2001-06-07T21:00:01"/>
  </r>
  <r>
    <x v="1"/>
    <x v="1"/>
    <x v="1"/>
    <x v="0"/>
    <n v="50"/>
    <n v="1344632"/>
    <d v="2001-06-06T06:57:02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7.5"/>
    <s v="LRAT1234"/>
    <s v="KPRESTO"/>
    <s v="LT-SERC"/>
    <x v="7"/>
    <x v="7"/>
    <n v="634091.1"/>
    <d v="2001-06-07T21:00:01"/>
  </r>
  <r>
    <x v="1"/>
    <x v="1"/>
    <x v="1"/>
    <x v="8"/>
    <n v="250"/>
    <n v="1344633"/>
    <d v="2001-06-06T06:57:1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4092.1"/>
    <d v="2001-06-11T21:00:01"/>
  </r>
  <r>
    <x v="1"/>
    <x v="1"/>
    <x v="1"/>
    <x v="3"/>
    <n v="4600"/>
    <n v="1344634"/>
    <d v="2001-06-06T06:57:39"/>
    <s v="Mirant Americas Energy Marketing, L.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ADM44050"/>
    <s v="FSTURM"/>
    <s v="LT-ECAR"/>
    <x v="7"/>
    <x v="7"/>
    <n v="634093.1"/>
    <d v="2001-10-01T17:11:00"/>
  </r>
  <r>
    <x v="1"/>
    <x v="2"/>
    <x v="0"/>
    <x v="0"/>
    <n v="50000"/>
    <n v="1344635"/>
    <d v="2001-06-06T06:57:46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82"/>
    <d v="2001-07-01T00:00:00"/>
  </r>
  <r>
    <x v="1"/>
    <x v="1"/>
    <x v="1"/>
    <x v="0"/>
    <n v="50"/>
    <n v="1344636"/>
    <d v="2001-06-06T06:58:11"/>
    <s v="Sempra Energy Trading Cor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tocoletti"/>
    <s v="RBALLATO"/>
    <s v="ST-ERCOT"/>
    <x v="7"/>
    <x v="7"/>
    <n v="634094.1"/>
    <d v="2001-06-07T21:00:01"/>
  </r>
  <r>
    <x v="1"/>
    <x v="1"/>
    <x v="1"/>
    <x v="0"/>
    <n v="50"/>
    <n v="1344640"/>
    <d v="2001-06-06T06:58:54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VEPCOJOE"/>
    <s v="JQUENET"/>
    <s v="ST-PJM"/>
    <x v="7"/>
    <x v="7"/>
    <n v="634098.1"/>
    <d v="2001-06-07T21:00:01"/>
  </r>
  <r>
    <x v="1"/>
    <x v="1"/>
    <x v="1"/>
    <x v="0"/>
    <n v="50"/>
    <n v="1344641"/>
    <d v="2001-06-06T06:58:59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.5"/>
    <s v="WATTS002"/>
    <s v="MLORENZ"/>
    <s v="ST-Main"/>
    <x v="7"/>
    <x v="7"/>
    <n v="634099.1"/>
    <d v="2001-06-07T21:00:01"/>
  </r>
  <r>
    <x v="1"/>
    <x v="1"/>
    <x v="1"/>
    <x v="8"/>
    <n v="250"/>
    <n v="1344642"/>
    <d v="2001-06-06T06:59:02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00.1"/>
    <d v="2001-06-11T21:00:01"/>
  </r>
  <r>
    <x v="1"/>
    <x v="1"/>
    <x v="0"/>
    <x v="0"/>
    <n v="50"/>
    <n v="1344643"/>
    <d v="2001-06-06T06:59:18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30"/>
    <s v="pete1234"/>
    <s v="GGUPTA"/>
    <s v="ST-New England"/>
    <x v="7"/>
    <x v="3"/>
    <n v="634101.1"/>
    <d v="2001-06-08T21:00:01"/>
  </r>
  <r>
    <x v="1"/>
    <x v="3"/>
    <x v="0"/>
    <x v="22"/>
    <n v="615000"/>
    <n v="1344644"/>
    <d v="2001-06-06T06:59:44"/>
    <s v="Reliant Energy Services, Inc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aplander"/>
    <s v="JARNOLD"/>
    <s v="NG-Price"/>
    <x v="5"/>
    <x v="3"/>
    <s v="VE8888.1"/>
    <d v="2001-07-01T00:00:00"/>
  </r>
  <r>
    <x v="1"/>
    <x v="1"/>
    <x v="1"/>
    <x v="21"/>
    <n v="3100"/>
    <n v="1344645"/>
    <d v="2001-06-06T06:59:44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7"/>
    <s v="jheinecke1"/>
    <s v="KPRESTO"/>
    <s v="LT-SERC"/>
    <x v="7"/>
    <x v="7"/>
    <n v="634102.1"/>
    <d v="2002-07-01T21:00:00"/>
  </r>
  <r>
    <x v="1"/>
    <x v="1"/>
    <x v="1"/>
    <x v="0"/>
    <n v="50"/>
    <n v="1344646"/>
    <d v="2001-06-06T07:00:01"/>
    <s v="Peco Energy Company"/>
    <x v="0"/>
    <x v="0"/>
    <x v="0"/>
    <x v="1"/>
    <s v="US East Power Phy Fwd Firm"/>
    <s v="US Pwr Phy Firm  PJM-W Peak              07Jun01         USD/MWh"/>
    <n v="50"/>
    <m/>
    <x v="0"/>
    <x v="1"/>
    <x v="0"/>
    <n v="28.8"/>
    <s v="OTCDESK13"/>
    <s v="JQUENET"/>
    <s v="ST-PJM"/>
    <x v="7"/>
    <x v="7"/>
    <n v="634103.1"/>
    <d v="2001-06-07T21:00:01"/>
  </r>
  <r>
    <x v="1"/>
    <x v="1"/>
    <x v="1"/>
    <x v="0"/>
    <n v="50"/>
    <n v="1344647"/>
    <d v="2001-06-06T07:00:03"/>
    <s v="Williams Energy Marketing &amp; Trading Company"/>
    <x v="0"/>
    <x v="0"/>
    <x v="0"/>
    <x v="1"/>
    <s v="US East Power Phy Fwd Firm"/>
    <s v="US Pwr Phy Firm  Entergy Peak            07Jun01         USD/MWh"/>
    <m/>
    <n v="50"/>
    <x v="0"/>
    <x v="1"/>
    <x v="0"/>
    <n v="33.9"/>
    <s v="jsampler"/>
    <s v="MCARSON2"/>
    <s v="ST-SPP"/>
    <x v="7"/>
    <x v="7"/>
    <n v="634104.1"/>
    <d v="2001-06-07T21:00:01"/>
  </r>
  <r>
    <x v="1"/>
    <x v="3"/>
    <x v="0"/>
    <x v="2"/>
    <n v="1825000"/>
    <n v="1344648"/>
    <d v="2001-06-06T07:00:04"/>
    <s v="Coral Energy Holding L.P."/>
    <x v="0"/>
    <x v="0"/>
    <x v="0"/>
    <x v="3"/>
    <s v="US Gas Fin Swap"/>
    <s v="US Gas Swap      Nymex                   Jan-Dec02       USD/MM"/>
    <m/>
    <n v="5000"/>
    <x v="0"/>
    <x v="13"/>
    <x v="0"/>
    <n v="4.01"/>
    <s v="kwgeiger"/>
    <s v="JARNOLD"/>
    <s v="NG-Price"/>
    <x v="5"/>
    <x v="3"/>
    <s v="VE8889.1"/>
    <d v="2002-01-01T21:00:00"/>
  </r>
  <r>
    <x v="1"/>
    <x v="1"/>
    <x v="1"/>
    <x v="0"/>
    <n v="50"/>
    <n v="1344649"/>
    <d v="2001-06-06T07:00:2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8"/>
    <s v="LRAT1234"/>
    <s v="KPRESTO"/>
    <s v="LT-SERC"/>
    <x v="7"/>
    <x v="7"/>
    <n v="634105.1"/>
    <d v="2001-06-07T21:00:01"/>
  </r>
  <r>
    <x v="1"/>
    <x v="1"/>
    <x v="1"/>
    <x v="18"/>
    <n v="3050"/>
    <n v="1344650"/>
    <d v="2001-06-06T07:00:3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7.5"/>
    <s v="cmharden"/>
    <s v="RBENSON"/>
    <s v="LT-PJM"/>
    <x v="7"/>
    <x v="7"/>
    <n v="634106.1"/>
    <d v="2002-03-01T14:12:00"/>
  </r>
  <r>
    <x v="1"/>
    <x v="1"/>
    <x v="1"/>
    <x v="5"/>
    <n v="1550"/>
    <n v="1344651"/>
    <d v="2001-06-06T07:00:43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"/>
    <s v="cmharden"/>
    <s v="RBENSON"/>
    <s v="LT-PJM"/>
    <x v="7"/>
    <x v="7"/>
    <n v="634107.1"/>
    <d v="2002-05-01T14:12:00"/>
  </r>
  <r>
    <x v="1"/>
    <x v="1"/>
    <x v="1"/>
    <x v="6"/>
    <n v="1500"/>
    <n v="1344652"/>
    <d v="2001-06-06T07:00:45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50.25"/>
    <s v="cmharden"/>
    <s v="RBENSON"/>
    <s v="LT-PJM"/>
    <x v="7"/>
    <x v="7"/>
    <n v="634108.1"/>
    <d v="2002-06-01T14:12:00"/>
  </r>
  <r>
    <x v="1"/>
    <x v="1"/>
    <x v="1"/>
    <x v="0"/>
    <n v="50"/>
    <n v="1344653"/>
    <d v="2001-06-06T07:01:00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7.5"/>
    <s v="LRAT1234"/>
    <s v="KPRESTO"/>
    <s v="LT-SERC"/>
    <x v="7"/>
    <x v="7"/>
    <n v="634109.1"/>
    <d v="2001-06-07T21:00:01"/>
  </r>
  <r>
    <x v="1"/>
    <x v="1"/>
    <x v="1"/>
    <x v="21"/>
    <n v="3100"/>
    <n v="1344654"/>
    <d v="2001-06-06T07:01:37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6.75"/>
    <s v="chasdurkin"/>
    <s v="KPRESTO"/>
    <s v="LT-SERC"/>
    <x v="7"/>
    <x v="7"/>
    <n v="634110.1"/>
    <d v="2003-07-01T21:00:00"/>
  </r>
  <r>
    <x v="1"/>
    <x v="1"/>
    <x v="1"/>
    <x v="21"/>
    <n v="3100"/>
    <n v="1344656"/>
    <d v="2001-06-06T07:01:44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75"/>
    <s v="jheinecke1"/>
    <s v="KPRESTO"/>
    <s v="LT-SERC"/>
    <x v="7"/>
    <x v="7"/>
    <n v="634113.1"/>
    <d v="2003-07-01T21:00:00"/>
  </r>
  <r>
    <x v="1"/>
    <x v="1"/>
    <x v="1"/>
    <x v="21"/>
    <n v="3100"/>
    <n v="1344655"/>
    <d v="2001-06-06T07:01:44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7.75"/>
    <s v="chasdurkin"/>
    <s v="KPRESTO"/>
    <s v="LT-SERC"/>
    <x v="7"/>
    <x v="7"/>
    <n v="634112.1"/>
    <d v="2003-07-01T21:00:00"/>
  </r>
  <r>
    <x v="1"/>
    <x v="1"/>
    <x v="0"/>
    <x v="0"/>
    <n v="50"/>
    <n v="1344657"/>
    <d v="2001-06-06T07:02:02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9.75"/>
    <s v="pete1234"/>
    <s v="GGUPTA"/>
    <s v="ST-New England"/>
    <x v="7"/>
    <x v="3"/>
    <n v="634114.1"/>
    <d v="2001-06-08T21:00:01"/>
  </r>
  <r>
    <x v="1"/>
    <x v="1"/>
    <x v="1"/>
    <x v="0"/>
    <n v="50"/>
    <n v="1344658"/>
    <d v="2001-06-06T07:02:08"/>
    <s v="Dynegy Power Marketing, Inc."/>
    <x v="0"/>
    <x v="0"/>
    <x v="0"/>
    <x v="1"/>
    <s v="US East Power Phy Fwd Firm Unplan B"/>
    <s v="US Pwr Phy Unp B ERCOT Peak              07Jun01         USD/MWh"/>
    <n v="50"/>
    <m/>
    <x v="0"/>
    <x v="1"/>
    <x v="0"/>
    <n v="36"/>
    <s v="mstegall"/>
    <s v="RBALLATO"/>
    <s v="ST-ERCOT"/>
    <x v="7"/>
    <x v="7"/>
    <n v="634115.1"/>
    <d v="2001-06-07T21:00:01"/>
  </r>
  <r>
    <x v="1"/>
    <x v="1"/>
    <x v="1"/>
    <x v="0"/>
    <n v="50"/>
    <n v="1344659"/>
    <d v="2001-06-06T07:02:1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immchugh1"/>
    <s v="JQUENET"/>
    <s v="ST-PJM"/>
    <x v="7"/>
    <x v="7"/>
    <n v="634116.1"/>
    <d v="2001-06-07T21:00:01"/>
  </r>
  <r>
    <x v="1"/>
    <x v="1"/>
    <x v="1"/>
    <x v="0"/>
    <n v="50"/>
    <n v="1344660"/>
    <d v="2001-06-06T07:02:29"/>
    <s v="Dynegy Power Marketing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mpepper"/>
    <s v="JQUENET"/>
    <s v="ST-PJM"/>
    <x v="7"/>
    <x v="7"/>
    <n v="634117.1"/>
    <d v="2001-06-07T21:00:01"/>
  </r>
  <r>
    <x v="1"/>
    <x v="1"/>
    <x v="1"/>
    <x v="0"/>
    <n v="50"/>
    <n v="1344661"/>
    <d v="2001-06-06T07:02:32"/>
    <s v="HQ Energy Services (U.S.)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louiev006"/>
    <s v="MLORENZ"/>
    <s v="ST-Main"/>
    <x v="7"/>
    <x v="7"/>
    <n v="634118.1"/>
    <d v="2001-06-07T21:00:01"/>
  </r>
  <r>
    <x v="1"/>
    <x v="3"/>
    <x v="0"/>
    <x v="5"/>
    <n v="3100"/>
    <n v="1344662"/>
    <d v="2001-06-06T07:02:46"/>
    <s v="PG&amp;E Energy Trading-Gas Corporation"/>
    <x v="0"/>
    <x v="0"/>
    <x v="0"/>
    <x v="3"/>
    <s v="US Gas Fin Opt Put"/>
    <s v="US Gas Fin Opt   NYMEX        EP3.75     Jul01           USD/MM-L"/>
    <n v="100"/>
    <m/>
    <x v="0"/>
    <x v="14"/>
    <x v="0"/>
    <n v="0.16"/>
    <s v="winyahay"/>
    <s v="MMAGGI"/>
    <s v="NG EXOTIC"/>
    <x v="5"/>
    <x v="3"/>
    <s v="VE8890.1"/>
    <d v="2001-07-01T00:00:00"/>
  </r>
  <r>
    <x v="1"/>
    <x v="1"/>
    <x v="1"/>
    <x v="0"/>
    <n v="50"/>
    <n v="1344665"/>
    <d v="2001-06-06T07:03:13"/>
    <s v="PG&amp;E Energy Trading - Power, L.P.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mattmanley"/>
    <s v="PBRODER"/>
    <s v="ST-New England"/>
    <x v="7"/>
    <x v="7"/>
    <n v="634119.1"/>
    <d v="2001-06-07T21:00:01"/>
  </r>
  <r>
    <x v="1"/>
    <x v="1"/>
    <x v="1"/>
    <x v="0"/>
    <n v="50"/>
    <n v="1344666"/>
    <d v="2001-06-06T07:03:22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"/>
    <s v="BRETJONES"/>
    <s v="MCARSON2"/>
    <s v="ST-SPP"/>
    <x v="7"/>
    <x v="7"/>
    <n v="634120.1"/>
    <d v="2001-06-07T21:00:01"/>
  </r>
  <r>
    <x v="0"/>
    <x v="1"/>
    <x v="1"/>
    <x v="9"/>
    <n v="50"/>
    <n v="1344667"/>
    <d v="2001-06-06T07:03:30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02.1"/>
    <d v="2001-06-09T21:00:00"/>
  </r>
  <r>
    <x v="1"/>
    <x v="3"/>
    <x v="0"/>
    <x v="22"/>
    <n v="615000"/>
    <n v="1344668"/>
    <d v="2001-06-06T07:03:35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9"/>
    <s v="aepes220"/>
    <s v="JARNOLD"/>
    <s v="NG-Price"/>
    <x v="5"/>
    <x v="3"/>
    <s v="VE8893.1"/>
    <d v="2001-07-01T00:00:00"/>
  </r>
  <r>
    <x v="1"/>
    <x v="2"/>
    <x v="0"/>
    <x v="0"/>
    <n v="50000"/>
    <n v="1344671"/>
    <d v="2001-06-06T07:04:0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85"/>
    <d v="2001-07-01T00:00:00"/>
  </r>
  <r>
    <x v="1"/>
    <x v="1"/>
    <x v="1"/>
    <x v="0"/>
    <n v="50"/>
    <n v="1344672"/>
    <d v="2001-06-06T07:04:19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6.5"/>
    <s v="LRAT1234"/>
    <s v="KPRESTO"/>
    <s v="LT-SERC"/>
    <x v="7"/>
    <x v="7"/>
    <n v="634121.1"/>
    <d v="2001-06-07T21:00:01"/>
  </r>
  <r>
    <x v="1"/>
    <x v="1"/>
    <x v="1"/>
    <x v="3"/>
    <n v="4600"/>
    <n v="1344673"/>
    <d v="2001-06-06T07:04:31"/>
    <s v="Williams Energy Marketing &amp; Trading Company"/>
    <x v="0"/>
    <x v="0"/>
    <x v="0"/>
    <x v="1"/>
    <s v="US East Power Phy Fwd Firm"/>
    <s v="US Pwr Phy Firm  Entergy Peak            Oct-Dec02       USD/MWh"/>
    <m/>
    <n v="50"/>
    <x v="0"/>
    <x v="1"/>
    <x v="0"/>
    <n v="33"/>
    <s v="jheinecke1"/>
    <s v="MCARSON2"/>
    <s v="EPMI-Southeast"/>
    <x v="7"/>
    <x v="7"/>
    <n v="634122.1"/>
    <d v="2002-10-01T21:00:00"/>
  </r>
  <r>
    <x v="1"/>
    <x v="1"/>
    <x v="1"/>
    <x v="8"/>
    <n v="250"/>
    <n v="1344674"/>
    <d v="2001-06-06T07:04:47"/>
    <s v="American Electric Power Service Corporation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aepsvc132"/>
    <s v="CDORLAN"/>
    <s v="ST-ECAR"/>
    <x v="7"/>
    <x v="7"/>
    <n v="634123.1"/>
    <d v="2001-06-11T21:00:01"/>
  </r>
  <r>
    <x v="1"/>
    <x v="1"/>
    <x v="1"/>
    <x v="0"/>
    <n v="50"/>
    <n v="1344675"/>
    <d v="2001-06-06T07:05:03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attmanley"/>
    <s v="JQUENET"/>
    <s v="ST-PJM"/>
    <x v="7"/>
    <x v="7"/>
    <n v="634124.1"/>
    <d v="2001-06-07T21:00:01"/>
  </r>
  <r>
    <x v="1"/>
    <x v="1"/>
    <x v="1"/>
    <x v="0"/>
    <n v="50"/>
    <n v="1344676"/>
    <d v="2001-06-06T07:05:04"/>
    <s v="Cargill-Alliant, LLC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lisaRich"/>
    <s v="MLORENZ"/>
    <s v="ST-Main"/>
    <x v="7"/>
    <x v="7"/>
    <n v="634125.1"/>
    <d v="2001-06-07T21:00:01"/>
  </r>
  <r>
    <x v="1"/>
    <x v="1"/>
    <x v="1"/>
    <x v="0"/>
    <n v="50"/>
    <n v="1344677"/>
    <d v="2001-06-06T07:05:12"/>
    <s v="Morgan Stanley Capital Group, Inc."/>
    <x v="0"/>
    <x v="0"/>
    <x v="0"/>
    <x v="1"/>
    <s v="US East Power Phy Fwd Firm"/>
    <s v="US Pwr Phy Firm  TVA Peak                07Jun01         USD/MWh"/>
    <m/>
    <n v="50"/>
    <x v="0"/>
    <x v="1"/>
    <x v="0"/>
    <n v="28.75"/>
    <s v="chasdurkin"/>
    <s v="JKING6"/>
    <s v="ST-SERC"/>
    <x v="7"/>
    <x v="7"/>
    <n v="634126.1"/>
    <d v="2001-06-07T21:00:01"/>
  </r>
  <r>
    <x v="1"/>
    <x v="1"/>
    <x v="1"/>
    <x v="0"/>
    <n v="50"/>
    <n v="1344678"/>
    <d v="2001-06-06T07:06:05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8.85"/>
    <s v="aepsvc136"/>
    <s v="JQUENET"/>
    <s v="ST-PJM"/>
    <x v="7"/>
    <x v="7"/>
    <n v="634127.1"/>
    <d v="2001-06-07T21:00:01"/>
  </r>
  <r>
    <x v="0"/>
    <x v="0"/>
    <x v="0"/>
    <x v="0"/>
    <n v="10"/>
    <n v="1344680"/>
    <d v="2001-06-06T07:06:09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990"/>
    <s v="marknunn1"/>
    <s v="JGORDON1"/>
    <s v="Enron Metals Trading System"/>
    <x v="0"/>
    <x v="0"/>
    <n v="2170910"/>
    <m/>
  </r>
  <r>
    <x v="1"/>
    <x v="1"/>
    <x v="1"/>
    <x v="0"/>
    <n v="50"/>
    <n v="1344681"/>
    <d v="2001-06-06T07:06:21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mdesousa1"/>
    <s v="JQUENET"/>
    <s v="ST-PJM"/>
    <x v="7"/>
    <x v="7"/>
    <n v="634129.1"/>
    <d v="2001-06-07T21:00:01"/>
  </r>
  <r>
    <x v="1"/>
    <x v="1"/>
    <x v="1"/>
    <x v="0"/>
    <n v="50"/>
    <n v="1344682"/>
    <d v="2001-06-06T07:06:48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fnelson1"/>
    <s v="JQUENET"/>
    <s v="ST-PJM"/>
    <x v="7"/>
    <x v="7"/>
    <n v="634130.1"/>
    <d v="2001-06-07T21:00:01"/>
  </r>
  <r>
    <x v="1"/>
    <x v="1"/>
    <x v="1"/>
    <x v="6"/>
    <n v="1500"/>
    <n v="1344683"/>
    <d v="2001-06-06T07:06:50"/>
    <s v="PG&amp;E Energy Trading - Power, L.P."/>
    <x v="0"/>
    <x v="0"/>
    <x v="0"/>
    <x v="1"/>
    <s v="US East Power Phy Fwd Firm"/>
    <s v="US Pwr Phy Firm  NEPOOL Peak             Sep01           USD/MWh"/>
    <m/>
    <n v="50"/>
    <x v="0"/>
    <x v="1"/>
    <x v="0"/>
    <n v="49.1"/>
    <s v="rbordeleau"/>
    <s v="DDAVIS"/>
    <s v="LT-New England"/>
    <x v="7"/>
    <x v="7"/>
    <n v="634131.1"/>
    <d v="2001-09-01T17:11:00"/>
  </r>
  <r>
    <x v="1"/>
    <x v="1"/>
    <x v="1"/>
    <x v="3"/>
    <n v="4600"/>
    <n v="1344684"/>
    <d v="2001-06-06T07:06:53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49.1"/>
    <s v="rbordeleau"/>
    <s v="DDAVIS"/>
    <s v="LT-New England"/>
    <x v="7"/>
    <x v="7"/>
    <n v="634132.1"/>
    <d v="2001-10-01T17:11:00"/>
  </r>
  <r>
    <x v="1"/>
    <x v="1"/>
    <x v="1"/>
    <x v="0"/>
    <n v="50"/>
    <n v="1344685"/>
    <d v="2001-06-06T07:07:19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"/>
    <s v="mdesousa1"/>
    <s v="JQUENET"/>
    <s v="ST-PJM"/>
    <x v="7"/>
    <x v="7"/>
    <n v="634133.1"/>
    <d v="2001-06-07T21:00:01"/>
  </r>
  <r>
    <x v="1"/>
    <x v="1"/>
    <x v="0"/>
    <x v="0"/>
    <n v="50"/>
    <n v="1344687"/>
    <d v="2001-06-06T07:07:42"/>
    <s v="Mirant Americas Energy Marketing, L.P."/>
    <x v="0"/>
    <x v="0"/>
    <x v="0"/>
    <x v="1"/>
    <s v="US East Power Fin Swap"/>
    <s v="US Pwr Fin Swap  PJM W IntC HE10-23 EPT  06Jun01         USD/MWh"/>
    <m/>
    <n v="50"/>
    <x v="0"/>
    <x v="1"/>
    <x v="0"/>
    <n v="31.5"/>
    <s v="fnelson1"/>
    <s v="JSTEPENO"/>
    <s v="EPMI-HRLY-NE"/>
    <x v="7"/>
    <x v="3"/>
    <n v="634135.1"/>
    <d v="2001-06-06T21:00:01"/>
  </r>
  <r>
    <x v="1"/>
    <x v="1"/>
    <x v="1"/>
    <x v="0"/>
    <n v="50"/>
    <n v="1344688"/>
    <d v="2001-06-06T07:07:46"/>
    <s v="Constellation Power Source, Inc."/>
    <x v="0"/>
    <x v="0"/>
    <x v="0"/>
    <x v="1"/>
    <s v="US East Power Phy Fwd Firm"/>
    <s v="US Pwr Phy Firm  TVA Peak                07Jun01         USD/MWh"/>
    <n v="50"/>
    <m/>
    <x v="0"/>
    <x v="1"/>
    <x v="0"/>
    <n v="28.5"/>
    <s v="johnboring"/>
    <s v="JKING6"/>
    <s v="ST-SERC"/>
    <x v="7"/>
    <x v="7"/>
    <n v="634137.1"/>
    <d v="2001-06-07T21:00:01"/>
  </r>
  <r>
    <x v="1"/>
    <x v="1"/>
    <x v="1"/>
    <x v="0"/>
    <n v="50"/>
    <n v="1344689"/>
    <d v="2001-06-06T07:07:55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mdesousa1"/>
    <s v="JQUENET"/>
    <s v="ST-PJM"/>
    <x v="7"/>
    <x v="7"/>
    <n v="634138.1"/>
    <d v="2001-06-07T21:00:01"/>
  </r>
  <r>
    <x v="1"/>
    <x v="1"/>
    <x v="1"/>
    <x v="0"/>
    <n v="50"/>
    <n v="1344691"/>
    <d v="2001-06-06T07:07:57"/>
    <s v="Reliant E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25"/>
    <s v="yhoulihan"/>
    <s v="MCARSON2"/>
    <s v="ST-SPP"/>
    <x v="7"/>
    <x v="7"/>
    <n v="634139.1"/>
    <d v="2001-06-07T21:00:01"/>
  </r>
  <r>
    <x v="1"/>
    <x v="1"/>
    <x v="1"/>
    <x v="8"/>
    <n v="250"/>
    <n v="1344690"/>
    <d v="2001-06-06T07:07:57"/>
    <s v="Cinergy Services, Inc."/>
    <x v="0"/>
    <x v="0"/>
    <x v="0"/>
    <x v="1"/>
    <s v="US East Power Phy Fwd Firm"/>
    <s v="US Pwr Phy Firm  TVA Peak                11-15Jun01      USD/MWh"/>
    <m/>
    <n v="50"/>
    <x v="0"/>
    <x v="1"/>
    <x v="0"/>
    <n v="43.75"/>
    <s v="Sherrera"/>
    <s v="JKING6"/>
    <s v="ST-SERC"/>
    <x v="7"/>
    <x v="7"/>
    <n v="634140.1"/>
    <d v="2001-06-11T21:00:01"/>
  </r>
  <r>
    <x v="1"/>
    <x v="1"/>
    <x v="1"/>
    <x v="0"/>
    <n v="50"/>
    <n v="1344692"/>
    <d v="2001-06-06T07:08:13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"/>
    <s v="aepsvc136"/>
    <s v="JQUENET"/>
    <s v="ST-PJM"/>
    <x v="7"/>
    <x v="7"/>
    <n v="634141.1"/>
    <d v="2001-06-07T21:00:01"/>
  </r>
  <r>
    <x v="1"/>
    <x v="1"/>
    <x v="1"/>
    <x v="0"/>
    <n v="50"/>
    <n v="1344693"/>
    <d v="2001-06-06T07:08:16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aepsvc136"/>
    <s v="JQUENET"/>
    <s v="ST-PJM"/>
    <x v="7"/>
    <x v="7"/>
    <n v="634142.1"/>
    <d v="2001-06-07T21:00:01"/>
  </r>
  <r>
    <x v="0"/>
    <x v="5"/>
    <x v="1"/>
    <x v="12"/>
    <e v="#N/A"/>
    <n v="1344694"/>
    <d v="2001-06-06T07:08:17"/>
    <s v="AEP Energy Services Ltd"/>
    <x v="0"/>
    <x v="0"/>
    <x v="0"/>
    <x v="5"/>
    <s v="EUR Coal Phy Fwd"/>
    <s v="EUR Coal         FOB ARA                 Oct-Dec01       USD/mt"/>
    <m/>
    <n v="3"/>
    <x v="0"/>
    <x v="8"/>
    <x v="0"/>
    <n v="41.1"/>
    <s v="robertkapp"/>
    <s v="PBRADLEY"/>
    <s v="UK-ECS-COAL-EOL"/>
    <x v="5"/>
    <x v="6"/>
    <s v="VE8898.1"/>
    <d v="2001-10-01T00:00:00"/>
  </r>
  <r>
    <x v="1"/>
    <x v="3"/>
    <x v="0"/>
    <x v="5"/>
    <n v="3100"/>
    <n v="1344695"/>
    <d v="2001-06-06T07:08:32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6250000000000001"/>
    <s v="jpeace01"/>
    <s v="MMAGGI"/>
    <s v="NG EXOTIC"/>
    <x v="5"/>
    <x v="3"/>
    <s v="VE8899.1"/>
    <d v="2001-07-01T00:00:00"/>
  </r>
  <r>
    <x v="1"/>
    <x v="3"/>
    <x v="0"/>
    <x v="5"/>
    <n v="310000"/>
    <n v="1344697"/>
    <d v="2001-06-06T07:08:4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9049999999999998"/>
    <s v="jpeace01"/>
    <s v="JARNOLD"/>
    <s v="NG-Price"/>
    <x v="5"/>
    <x v="3"/>
    <s v="VE8901.1"/>
    <d v="2001-07-01T21:00:00"/>
  </r>
  <r>
    <x v="1"/>
    <x v="1"/>
    <x v="1"/>
    <x v="8"/>
    <n v="250"/>
    <n v="1344698"/>
    <d v="2001-06-06T07:08:53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43.1"/>
    <d v="2001-06-11T21:00:01"/>
  </r>
  <r>
    <x v="1"/>
    <x v="1"/>
    <x v="1"/>
    <x v="0"/>
    <n v="50"/>
    <n v="1344699"/>
    <d v="2001-06-06T07:09:24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aepsvc136"/>
    <s v="JQUENET"/>
    <s v="ST-PJM"/>
    <x v="7"/>
    <x v="7"/>
    <n v="634144.1"/>
    <d v="2001-06-07T21:00:01"/>
  </r>
  <r>
    <x v="1"/>
    <x v="3"/>
    <x v="0"/>
    <x v="5"/>
    <n v="77500"/>
    <n v="1344701"/>
    <d v="2001-06-06T07:10:20"/>
    <s v="OGE Energy Resources, Inc."/>
    <x v="0"/>
    <x v="0"/>
    <x v="0"/>
    <x v="3"/>
    <s v="US Gas Fin Swap"/>
    <s v="US Gas Swap      Nymex                   Aug01           USD/MM"/>
    <m/>
    <n v="2500"/>
    <x v="0"/>
    <x v="13"/>
    <x v="0"/>
    <n v="3.9874999999999998"/>
    <s v="kdiamond"/>
    <s v="JARNOLD"/>
    <s v="NG-Price"/>
    <x v="5"/>
    <x v="3"/>
    <s v="VE8903.1"/>
    <d v="2001-08-01T21:00:00"/>
  </r>
  <r>
    <x v="1"/>
    <x v="1"/>
    <x v="1"/>
    <x v="8"/>
    <n v="250"/>
    <n v="1344703"/>
    <d v="2001-06-06T07:10:3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DaveWilson"/>
    <s v="CDORLAN"/>
    <s v="ST-ECAR"/>
    <x v="7"/>
    <x v="7"/>
    <n v="634145.1"/>
    <d v="2001-06-11T21:00:01"/>
  </r>
  <r>
    <x v="1"/>
    <x v="1"/>
    <x v="1"/>
    <x v="0"/>
    <n v="50"/>
    <n v="1344704"/>
    <d v="2001-06-06T07:10:40"/>
    <s v="Wabash Valley Power Association Inc."/>
    <x v="0"/>
    <x v="0"/>
    <x v="0"/>
    <x v="1"/>
    <s v="US East Power Phy Fwd Firm"/>
    <s v="US Pwr Phy Firm  COMED Off-Peak          07Jun01         USD/MWh"/>
    <m/>
    <n v="50"/>
    <x v="0"/>
    <x v="1"/>
    <x v="0"/>
    <n v="9.25"/>
    <s v="KONGACES"/>
    <s v="MLORENZ"/>
    <s v="EPMI-Midwest"/>
    <x v="7"/>
    <x v="7"/>
    <n v="634146.1"/>
    <d v="2001-06-07T21:00:01"/>
  </r>
  <r>
    <x v="1"/>
    <x v="1"/>
    <x v="1"/>
    <x v="0"/>
    <n v="50"/>
    <n v="1344705"/>
    <d v="2001-06-06T07:10:43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beautaylor"/>
    <s v="JQUENET"/>
    <s v="ST-PJM"/>
    <x v="7"/>
    <x v="7"/>
    <n v="634147.1"/>
    <d v="2001-06-07T21:00:01"/>
  </r>
  <r>
    <x v="1"/>
    <x v="1"/>
    <x v="1"/>
    <x v="8"/>
    <n v="250"/>
    <n v="1344707"/>
    <d v="2001-06-06T07:10:5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jrobertson"/>
    <s v="JQUENET"/>
    <s v="ST-PJM"/>
    <x v="7"/>
    <x v="7"/>
    <n v="634149.1"/>
    <d v="2001-06-11T21:00:01"/>
  </r>
  <r>
    <x v="1"/>
    <x v="1"/>
    <x v="1"/>
    <x v="0"/>
    <n v="50"/>
    <n v="1344708"/>
    <d v="2001-06-06T07:11:00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mattmanley"/>
    <s v="JQUENET"/>
    <s v="ST-PJM"/>
    <x v="7"/>
    <x v="7"/>
    <n v="634150.1"/>
    <d v="2001-06-07T21:00:01"/>
  </r>
  <r>
    <x v="1"/>
    <x v="1"/>
    <x v="1"/>
    <x v="5"/>
    <n v="1550"/>
    <n v="1344709"/>
    <d v="2001-06-06T07:11:09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1.5"/>
    <s v="Kellybry"/>
    <s v="FSTURM"/>
    <s v="LT-ECAR"/>
    <x v="7"/>
    <x v="7"/>
    <n v="634151.1"/>
    <d v="2001-07-01T21:00:01"/>
  </r>
  <r>
    <x v="1"/>
    <x v="1"/>
    <x v="1"/>
    <x v="8"/>
    <n v="250"/>
    <n v="1344710"/>
    <d v="2001-06-06T07:11:54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39.75"/>
    <s v="jpellegrin"/>
    <s v="RBALLATO"/>
    <s v="ST-ERCOT"/>
    <x v="7"/>
    <x v="7"/>
    <n v="634153.1"/>
    <d v="2001-06-11T21:00:01"/>
  </r>
  <r>
    <x v="1"/>
    <x v="3"/>
    <x v="0"/>
    <x v="2"/>
    <n v="1825000"/>
    <n v="1344713"/>
    <d v="2001-06-06T07:12:27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05.1"/>
    <d v="2002-01-01T21:00:00"/>
  </r>
  <r>
    <x v="1"/>
    <x v="1"/>
    <x v="1"/>
    <x v="8"/>
    <n v="250"/>
    <n v="1344714"/>
    <d v="2001-06-06T07:12:36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.5"/>
    <s v="OTCDESK6"/>
    <s v="MLORENZ"/>
    <s v="ST-Main"/>
    <x v="7"/>
    <x v="7"/>
    <n v="634155.1"/>
    <d v="2001-06-11T21:00:01"/>
  </r>
  <r>
    <x v="1"/>
    <x v="1"/>
    <x v="1"/>
    <x v="8"/>
    <n v="250"/>
    <n v="1344715"/>
    <d v="2001-06-06T07:12:40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"/>
    <s v="OTCDESK6"/>
    <s v="MLORENZ"/>
    <s v="ST-Main"/>
    <x v="7"/>
    <x v="7"/>
    <n v="634156.1"/>
    <d v="2001-06-11T21:00:01"/>
  </r>
  <r>
    <x v="1"/>
    <x v="1"/>
    <x v="1"/>
    <x v="0"/>
    <n v="50"/>
    <n v="1344716"/>
    <d v="2001-06-06T07:12:44"/>
    <s v="Cargill-Alliant, LLC"/>
    <x v="0"/>
    <x v="0"/>
    <x v="0"/>
    <x v="1"/>
    <s v="US East Power Phy Fwd Firm"/>
    <s v="US Pwr Phy Firm  COMED Off-Peak          07Jun01         USD/MWh"/>
    <n v="50"/>
    <m/>
    <x v="0"/>
    <x v="1"/>
    <x v="0"/>
    <n v="8.5"/>
    <s v="AlisaRich"/>
    <s v="MLORENZ"/>
    <s v="EPMI-Midwest"/>
    <x v="7"/>
    <x v="7"/>
    <n v="634157.1"/>
    <d v="2001-06-07T21:00:01"/>
  </r>
  <r>
    <x v="1"/>
    <x v="1"/>
    <x v="1"/>
    <x v="0"/>
    <n v="50"/>
    <n v="1344718"/>
    <d v="2001-06-06T07:14:03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.25"/>
    <s v="gillespie1"/>
    <s v="JKING6"/>
    <s v="ST-SERC"/>
    <x v="7"/>
    <x v="7"/>
    <n v="634159.1"/>
    <d v="2001-06-07T21:00:01"/>
  </r>
  <r>
    <x v="1"/>
    <x v="1"/>
    <x v="1"/>
    <x v="8"/>
    <n v="250"/>
    <n v="1344719"/>
    <d v="2001-06-06T07:14:04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5.5"/>
    <s v="bpollard"/>
    <s v="KPRESTO"/>
    <s v="LT-SERC"/>
    <x v="7"/>
    <x v="7"/>
    <n v="634160.1"/>
    <d v="2001-06-11T21:00:00"/>
  </r>
  <r>
    <x v="0"/>
    <x v="1"/>
    <x v="0"/>
    <x v="16"/>
    <n v="29"/>
    <n v="1344720"/>
    <d v="2001-06-06T07:14:06"/>
    <s v="Alfa Kraft AB"/>
    <x v="0"/>
    <x v="0"/>
    <x v="0"/>
    <x v="1"/>
    <s v="Nordic Power Financial Swap"/>
    <s v="Nordic Pwr Swap  SYS BASE                GB03 2002       NOK/MWh"/>
    <n v="1"/>
    <m/>
    <x v="0"/>
    <x v="1"/>
    <x v="1"/>
    <n v="215.5"/>
    <s v="ADM56370"/>
    <s v="ESEIDEL"/>
    <s v="ENE- Nordic Power Book"/>
    <x v="1"/>
    <x v="1"/>
    <n v="1344720"/>
    <d v="2002-02-25T00:00:00"/>
  </r>
  <r>
    <x v="1"/>
    <x v="1"/>
    <x v="1"/>
    <x v="0"/>
    <n v="50"/>
    <n v="1344721"/>
    <d v="2001-06-06T07:14:21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"/>
    <s v="gillespie1"/>
    <s v="JKING6"/>
    <s v="ST-SERC"/>
    <x v="7"/>
    <x v="7"/>
    <n v="634161.1"/>
    <d v="2001-06-07T21:00:01"/>
  </r>
  <r>
    <x v="0"/>
    <x v="0"/>
    <x v="0"/>
    <x v="0"/>
    <n v="17"/>
    <n v="1344723"/>
    <d v="2001-06-06T07:14:31"/>
    <s v="ABN AMRO Futures Limited"/>
    <x v="0"/>
    <x v="0"/>
    <x v="0"/>
    <x v="0"/>
    <s v="Copper LME Registered Contract"/>
    <s v="Cu LME Reg.      Contract                3 Month         USD/mt-L"/>
    <m/>
    <n v="17"/>
    <x v="0"/>
    <x v="0"/>
    <x v="0"/>
    <n v="1685"/>
    <s v="ADM63233"/>
    <s v="BMARCHAN"/>
    <s v="Enron Metals Trading System"/>
    <x v="0"/>
    <x v="0"/>
    <n v="2170935"/>
    <m/>
  </r>
  <r>
    <x v="1"/>
    <x v="2"/>
    <x v="0"/>
    <x v="0"/>
    <n v="50000"/>
    <n v="1344727"/>
    <d v="2001-06-06T07:14:5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88"/>
    <d v="2001-07-01T00:00:00"/>
  </r>
  <r>
    <x v="1"/>
    <x v="1"/>
    <x v="1"/>
    <x v="0"/>
    <n v="50"/>
    <n v="1344728"/>
    <d v="2001-06-06T07:14:55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164.1"/>
    <d v="2001-06-07T21:00:01"/>
  </r>
  <r>
    <x v="0"/>
    <x v="0"/>
    <x v="0"/>
    <x v="0"/>
    <n v="3"/>
    <n v="1344729"/>
    <d v="2001-06-06T07:14:59"/>
    <s v="ABN AMRO Futures Limited"/>
    <x v="0"/>
    <x v="0"/>
    <x v="0"/>
    <x v="0"/>
    <s v="Copper LME Registered Contract"/>
    <s v="Cu LME Reg.      Contract                3 Month         USD/mt-L"/>
    <m/>
    <n v="3"/>
    <x v="0"/>
    <x v="0"/>
    <x v="0"/>
    <n v="1685"/>
    <s v="ADM63233"/>
    <s v="BMARCHAN"/>
    <s v="Enron Metals Trading System"/>
    <x v="0"/>
    <x v="0"/>
    <n v="2170937"/>
    <m/>
  </r>
  <r>
    <x v="1"/>
    <x v="1"/>
    <x v="1"/>
    <x v="0"/>
    <n v="50"/>
    <n v="1344731"/>
    <d v="2001-06-06T07:15:05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epsvc127"/>
    <s v="MLORENZ"/>
    <s v="ST-Main"/>
    <x v="7"/>
    <x v="7"/>
    <n v="634165.1"/>
    <d v="2001-06-07T21:00:01"/>
  </r>
  <r>
    <x v="1"/>
    <x v="3"/>
    <x v="1"/>
    <x v="0"/>
    <n v="10000"/>
    <n v="1344733"/>
    <d v="2001-06-06T07:15:08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49999999999998"/>
    <s v="dkt00001"/>
    <s v="PMIMS"/>
    <s v="ENA - IM MKT Central CG"/>
    <x v="8"/>
    <x v="3"/>
    <n v="832045"/>
    <d v="2001-06-07T21:00:01"/>
  </r>
  <r>
    <x v="1"/>
    <x v="1"/>
    <x v="1"/>
    <x v="0"/>
    <n v="50"/>
    <n v="1344734"/>
    <d v="2001-06-06T07:15:11"/>
    <s v="CMS Marketing, Services and Trading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LINGARDF"/>
    <s v="CDORLAN"/>
    <s v="ST-ECAR"/>
    <x v="7"/>
    <x v="7"/>
    <n v="634166.1"/>
    <d v="2001-06-07T21:00:01"/>
  </r>
  <r>
    <x v="1"/>
    <x v="1"/>
    <x v="1"/>
    <x v="5"/>
    <n v="1550"/>
    <n v="1344735"/>
    <d v="2001-06-06T07:15:13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81"/>
    <s v="DANMURPHY"/>
    <s v="FSTURM"/>
    <s v="LT-ECAR"/>
    <x v="7"/>
    <x v="7"/>
    <n v="634167.1"/>
    <d v="2001-07-01T21:00:01"/>
  </r>
  <r>
    <x v="1"/>
    <x v="3"/>
    <x v="1"/>
    <x v="0"/>
    <n v="10000"/>
    <n v="1344736"/>
    <d v="2001-06-06T07:15:17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dkt00001"/>
    <s v="PMIMS"/>
    <s v="ENA - IM MKT Central CG"/>
    <x v="8"/>
    <x v="3"/>
    <n v="832046"/>
    <d v="2001-06-07T21:00:01"/>
  </r>
  <r>
    <x v="1"/>
    <x v="3"/>
    <x v="0"/>
    <x v="5"/>
    <n v="155000"/>
    <n v="1344737"/>
    <d v="2001-06-06T07:15:32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10.1"/>
    <d v="2001-07-01T21:00:00"/>
  </r>
  <r>
    <x v="1"/>
    <x v="3"/>
    <x v="0"/>
    <x v="5"/>
    <n v="155000"/>
    <n v="1344738"/>
    <d v="2001-06-06T07:15:4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9"/>
    <s v="KEVMASEK"/>
    <s v="JARNOLD"/>
    <s v="NG-Price"/>
    <x v="5"/>
    <x v="3"/>
    <s v="VE8911.1"/>
    <d v="2001-07-01T21:00:00"/>
  </r>
  <r>
    <x v="1"/>
    <x v="1"/>
    <x v="1"/>
    <x v="8"/>
    <n v="250"/>
    <n v="1344739"/>
    <d v="2001-06-06T07:15:42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6"/>
    <s v="bpollard"/>
    <s v="KPRESTO"/>
    <s v="LT-SERC"/>
    <x v="7"/>
    <x v="7"/>
    <n v="634169.1"/>
    <d v="2001-06-11T21:00:00"/>
  </r>
  <r>
    <x v="1"/>
    <x v="1"/>
    <x v="1"/>
    <x v="6"/>
    <n v="1500"/>
    <n v="1344740"/>
    <d v="2001-06-06T07:16:22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44050"/>
    <s v="FSTURM"/>
    <s v="ST-ECAR"/>
    <x v="7"/>
    <x v="7"/>
    <n v="634171.1"/>
    <d v="2001-09-01T17:11:00"/>
  </r>
  <r>
    <x v="1"/>
    <x v="3"/>
    <x v="0"/>
    <x v="5"/>
    <n v="465000"/>
    <n v="1344741"/>
    <d v="2001-06-06T07:16:31"/>
    <s v="J. Aron &amp; Company"/>
    <x v="0"/>
    <x v="0"/>
    <x v="0"/>
    <x v="3"/>
    <s v="US Gas Fin Swap"/>
    <s v="US Gas Swap      Nymex                   Jul01           USD/MM"/>
    <m/>
    <n v="15000"/>
    <x v="0"/>
    <x v="13"/>
    <x v="0"/>
    <n v="3.9049999999999998"/>
    <s v="owenwest"/>
    <s v="JARNOLD"/>
    <s v="NG-Price"/>
    <x v="5"/>
    <x v="3"/>
    <s v="VE8912.1"/>
    <d v="2001-07-01T21:00:00"/>
  </r>
  <r>
    <x v="1"/>
    <x v="1"/>
    <x v="1"/>
    <x v="8"/>
    <n v="250"/>
    <n v="1344743"/>
    <d v="2001-06-06T07:16:33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"/>
    <s v="bpollard"/>
    <s v="KPRESTO"/>
    <s v="LT-SERC"/>
    <x v="7"/>
    <x v="7"/>
    <n v="634172.1"/>
    <d v="2001-06-11T21:00:00"/>
  </r>
  <r>
    <x v="1"/>
    <x v="3"/>
    <x v="1"/>
    <x v="0"/>
    <n v="10000"/>
    <n v="1344742"/>
    <d v="2001-06-06T07:16:33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enharner"/>
    <s v="PMIMS"/>
    <s v="ENA - IM MKT Central CG"/>
    <x v="8"/>
    <x v="3"/>
    <n v="832047"/>
    <d v="2001-06-07T21:00:01"/>
  </r>
  <r>
    <x v="1"/>
    <x v="3"/>
    <x v="1"/>
    <x v="0"/>
    <n v="100000"/>
    <n v="1344744"/>
    <d v="2001-06-06T07:16:36"/>
    <s v="Aquila Energy Marketing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benharner"/>
    <s v="PMIMS"/>
    <s v="ENA - IM MKT Central CG"/>
    <x v="8"/>
    <x v="3"/>
    <n v="832048"/>
    <d v="2001-06-07T21:00:01"/>
  </r>
  <r>
    <x v="1"/>
    <x v="1"/>
    <x v="1"/>
    <x v="8"/>
    <n v="250"/>
    <n v="1344745"/>
    <d v="2001-06-06T07:16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.5"/>
    <s v="bpollard"/>
    <s v="KPRESTO"/>
    <s v="LT-SERC"/>
    <x v="7"/>
    <x v="7"/>
    <n v="634173.1"/>
    <d v="2001-06-11T21:00:00"/>
  </r>
  <r>
    <x v="1"/>
    <x v="2"/>
    <x v="0"/>
    <x v="0"/>
    <n v="50000"/>
    <n v="1344747"/>
    <d v="2001-06-06T07:16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0"/>
    <d v="2001-07-01T00:00:00"/>
  </r>
  <r>
    <x v="1"/>
    <x v="3"/>
    <x v="1"/>
    <x v="0"/>
    <n v="10000"/>
    <n v="1344748"/>
    <d v="2001-06-06T07:16:59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BIGDADDY"/>
    <s v="PMIMS"/>
    <s v="ENA - IM MKT Central CG"/>
    <x v="8"/>
    <x v="3"/>
    <n v="832049"/>
    <d v="2001-06-07T21:00:01"/>
  </r>
  <r>
    <x v="0"/>
    <x v="0"/>
    <x v="0"/>
    <x v="0"/>
    <n v="20"/>
    <n v="1344749"/>
    <d v="2001-06-06T07:17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70940"/>
    <m/>
  </r>
  <r>
    <x v="1"/>
    <x v="1"/>
    <x v="1"/>
    <x v="0"/>
    <n v="50"/>
    <n v="1344750"/>
    <d v="2001-06-06T07:17:01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beautaylor"/>
    <s v="JQUENET"/>
    <s v="ST-PJM"/>
    <x v="7"/>
    <x v="7"/>
    <n v="634174.1"/>
    <d v="2001-06-07T21:00:01"/>
  </r>
  <r>
    <x v="1"/>
    <x v="1"/>
    <x v="1"/>
    <x v="8"/>
    <n v="250"/>
    <n v="1344751"/>
    <d v="2001-06-06T07:17:02"/>
    <s v="Northern Indiana Public Service Company"/>
    <x v="0"/>
    <x v="0"/>
    <x v="0"/>
    <x v="1"/>
    <s v="US East Power Phy Fwd Firm"/>
    <s v="US Pwr Phy Firm  COMED Peak              11-15Jun01      USD/MWh"/>
    <n v="50"/>
    <m/>
    <x v="0"/>
    <x v="1"/>
    <x v="0"/>
    <n v="39.25"/>
    <s v="williamson"/>
    <s v="MLORENZ"/>
    <s v="ST-Main"/>
    <x v="7"/>
    <x v="7"/>
    <n v="634175.1"/>
    <d v="2001-06-11T21:00:01"/>
  </r>
  <r>
    <x v="1"/>
    <x v="1"/>
    <x v="1"/>
    <x v="0"/>
    <n v="50"/>
    <n v="1344752"/>
    <d v="2001-06-06T07:17:43"/>
    <s v="Calpine Energy Services, L.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SCHWERTNER"/>
    <s v="RBALLATO"/>
    <s v="ST-ERCOT"/>
    <x v="7"/>
    <x v="7"/>
    <n v="634177.1"/>
    <d v="2001-06-07T21:00:01"/>
  </r>
  <r>
    <x v="1"/>
    <x v="3"/>
    <x v="0"/>
    <x v="5"/>
    <n v="77500"/>
    <n v="1344756"/>
    <d v="2001-06-06T07:18:02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steven12"/>
    <s v="JARNOLD"/>
    <s v="NG-Price"/>
    <x v="5"/>
    <x v="3"/>
    <s v="VE8916.1"/>
    <d v="2001-07-01T21:00:00"/>
  </r>
  <r>
    <x v="1"/>
    <x v="1"/>
    <x v="1"/>
    <x v="0"/>
    <n v="50"/>
    <n v="1344757"/>
    <d v="2001-06-06T07:18:10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skilpat1"/>
    <s v="JQUENET"/>
    <s v="ST-PJM"/>
    <x v="7"/>
    <x v="7"/>
    <n v="634181.1"/>
    <d v="2001-06-07T21:00:01"/>
  </r>
  <r>
    <x v="1"/>
    <x v="1"/>
    <x v="1"/>
    <x v="0"/>
    <n v="50"/>
    <n v="1344759"/>
    <d v="2001-06-06T07:18:18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05"/>
    <s v="vfaes123"/>
    <s v="JQUENET"/>
    <s v="ST-PJM"/>
    <x v="7"/>
    <x v="7"/>
    <n v="634183.1"/>
    <d v="2001-06-07T21:00:01"/>
  </r>
  <r>
    <x v="1"/>
    <x v="1"/>
    <x v="1"/>
    <x v="0"/>
    <n v="50"/>
    <n v="1344760"/>
    <d v="2001-06-06T07:18:3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"/>
    <s v="ROBEROSE"/>
    <s v="JQUENET"/>
    <s v="ST-PJM"/>
    <x v="7"/>
    <x v="7"/>
    <n v="634184.1"/>
    <d v="2001-06-07T21:00:01"/>
  </r>
  <r>
    <x v="1"/>
    <x v="3"/>
    <x v="0"/>
    <x v="5"/>
    <n v="310000"/>
    <n v="1344761"/>
    <d v="2001-06-06T07:18:34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049999999999998"/>
    <s v="WICKLUND"/>
    <s v="JARNOLD"/>
    <s v="NG-Price"/>
    <x v="5"/>
    <x v="3"/>
    <s v="VE8920.1"/>
    <d v="2001-07-01T21:00:00"/>
  </r>
  <r>
    <x v="1"/>
    <x v="3"/>
    <x v="0"/>
    <x v="5"/>
    <n v="155000"/>
    <n v="1344763"/>
    <d v="2001-06-06T07:18:38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steven12"/>
    <s v="JARNOLD"/>
    <s v="NG-Price"/>
    <x v="5"/>
    <x v="3"/>
    <s v="VE8921.1"/>
    <d v="2001-07-01T21:00:00"/>
  </r>
  <r>
    <x v="1"/>
    <x v="3"/>
    <x v="0"/>
    <x v="5"/>
    <n v="77500"/>
    <n v="1344764"/>
    <d v="2001-06-06T07:18:4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bradhoese2"/>
    <s v="JARNOLD"/>
    <s v="NG-Price"/>
    <x v="5"/>
    <x v="3"/>
    <s v="VE8922.1"/>
    <d v="2001-07-01T21:00:00"/>
  </r>
  <r>
    <x v="1"/>
    <x v="3"/>
    <x v="0"/>
    <x v="5"/>
    <n v="310000"/>
    <n v="1344765"/>
    <d v="2001-06-06T07:18:48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91"/>
    <s v="kurtgibson"/>
    <s v="JARNOLD"/>
    <s v="NG-Price"/>
    <x v="5"/>
    <x v="3"/>
    <s v="VE8923.1"/>
    <d v="2001-07-01T21:00:00"/>
  </r>
  <r>
    <x v="1"/>
    <x v="1"/>
    <x v="1"/>
    <x v="8"/>
    <n v="250"/>
    <n v="1344766"/>
    <d v="2001-06-06T07:18:52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.5"/>
    <s v="michbritt"/>
    <s v="JKING6"/>
    <s v="ST-SERC"/>
    <x v="7"/>
    <x v="7"/>
    <n v="634185.1"/>
    <d v="2001-06-11T21:00:01"/>
  </r>
  <r>
    <x v="1"/>
    <x v="1"/>
    <x v="1"/>
    <x v="8"/>
    <n v="250"/>
    <n v="1344767"/>
    <d v="2001-06-06T07:18:56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"/>
    <s v="michbritt"/>
    <s v="JKING6"/>
    <s v="ST-SERC"/>
    <x v="7"/>
    <x v="7"/>
    <n v="634186.1"/>
    <d v="2001-06-11T21:00:01"/>
  </r>
  <r>
    <x v="1"/>
    <x v="1"/>
    <x v="1"/>
    <x v="0"/>
    <n v="50"/>
    <n v="1344768"/>
    <d v="2001-06-06T07:18:58"/>
    <s v="Sempra Energy Trading Corp."/>
    <x v="0"/>
    <x v="0"/>
    <x v="0"/>
    <x v="1"/>
    <s v="US East Power Phy Fwd Firm"/>
    <s v="US Pwr Phy Firm  SOCO Peak               07Jun01         USD/MWh"/>
    <n v="50"/>
    <m/>
    <x v="0"/>
    <x v="1"/>
    <x v="0"/>
    <n v="45.75"/>
    <s v="shortterm"/>
    <s v="KPRESTO"/>
    <s v="LT-SERC"/>
    <x v="7"/>
    <x v="7"/>
    <n v="634187.1"/>
    <d v="2001-06-07T21:00:01"/>
  </r>
  <r>
    <x v="0"/>
    <x v="0"/>
    <x v="0"/>
    <x v="0"/>
    <n v="12"/>
    <n v="1344769"/>
    <d v="2001-06-06T07:19:03"/>
    <s v="GNI Limited"/>
    <x v="0"/>
    <x v="0"/>
    <x v="0"/>
    <x v="0"/>
    <s v="Zinc LME Registered Contract"/>
    <s v="Zinc LME Reg.    Contract                3 Month         USD/mt-L"/>
    <n v="12"/>
    <m/>
    <x v="0"/>
    <x v="0"/>
    <x v="0"/>
    <n v="934"/>
    <s v="ADM59084"/>
    <s v="ATURNER"/>
    <s v="Enron Metals Trading System"/>
    <x v="0"/>
    <x v="0"/>
    <n v="2170943"/>
    <m/>
  </r>
  <r>
    <x v="1"/>
    <x v="3"/>
    <x v="1"/>
    <x v="0"/>
    <n v="30000"/>
    <n v="1344772"/>
    <d v="2001-06-06T07:19:11"/>
    <s v="Reliant Energy Services, Inc."/>
    <x v="0"/>
    <x v="0"/>
    <x v="0"/>
    <x v="3"/>
    <s v="US Gas Phy Fwd Firm &lt; or = 1Mo "/>
    <s v="US Gas Phy       NGPL NICOR              07Jun01         USD/MM"/>
    <n v="30000"/>
    <m/>
    <x v="0"/>
    <x v="13"/>
    <x v="0"/>
    <n v="3.88"/>
    <s v="bcollins"/>
    <s v="PMIMS"/>
    <s v="ENA - IM MKT Central CG"/>
    <x v="8"/>
    <x v="3"/>
    <n v="832050"/>
    <d v="2001-06-07T21:00:01"/>
  </r>
  <r>
    <x v="1"/>
    <x v="1"/>
    <x v="1"/>
    <x v="0"/>
    <n v="50"/>
    <n v="1344773"/>
    <d v="2001-06-06T07:19:17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amirick"/>
    <s v="JQUENET"/>
    <s v="ST-PJM"/>
    <x v="7"/>
    <x v="7"/>
    <n v="634189.1"/>
    <d v="2001-06-07T21:00:01"/>
  </r>
  <r>
    <x v="1"/>
    <x v="3"/>
    <x v="0"/>
    <x v="5"/>
    <n v="155000"/>
    <n v="1344775"/>
    <d v="2001-06-06T07:19:2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25.1"/>
    <d v="2001-07-01T21:00:00"/>
  </r>
  <r>
    <x v="1"/>
    <x v="1"/>
    <x v="1"/>
    <x v="8"/>
    <n v="250"/>
    <n v="1344776"/>
    <d v="2001-06-06T07:19:23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blacina1"/>
    <s v="JQUENET"/>
    <s v="ST-PJM"/>
    <x v="7"/>
    <x v="7"/>
    <n v="634190.1"/>
    <d v="2001-06-11T21:00:01"/>
  </r>
  <r>
    <x v="1"/>
    <x v="2"/>
    <x v="0"/>
    <x v="0"/>
    <n v="50000"/>
    <n v="1344777"/>
    <d v="2001-06-06T07:19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3"/>
    <d v="2001-07-01T00:00:00"/>
  </r>
  <r>
    <x v="1"/>
    <x v="3"/>
    <x v="1"/>
    <x v="0"/>
    <n v="10000"/>
    <n v="1344778"/>
    <d v="2001-06-06T07:19:25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IGDADDY"/>
    <s v="PMIMS"/>
    <s v="ENA - IM MKT Central CG"/>
    <x v="8"/>
    <x v="3"/>
    <n v="832051"/>
    <d v="2001-06-07T21:00:01"/>
  </r>
  <r>
    <x v="1"/>
    <x v="3"/>
    <x v="0"/>
    <x v="2"/>
    <n v="1825000"/>
    <n v="1344779"/>
    <d v="2001-06-06T07:19:2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26.1"/>
    <d v="2002-01-01T21:00:00"/>
  </r>
  <r>
    <x v="1"/>
    <x v="1"/>
    <x v="1"/>
    <x v="8"/>
    <n v="250"/>
    <n v="1344780"/>
    <d v="2001-06-06T07:19:32"/>
    <s v="Ameren Energy, Inc., as agent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daveoz1974"/>
    <s v="CDORLAN"/>
    <s v="ST-ECAR"/>
    <x v="7"/>
    <x v="7"/>
    <n v="634191.1"/>
    <d v="2001-06-11T21:00:01"/>
  </r>
  <r>
    <x v="1"/>
    <x v="1"/>
    <x v="1"/>
    <x v="0"/>
    <n v="50"/>
    <n v="1344782"/>
    <d v="2001-06-06T07:19:40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VEPCOJOE"/>
    <s v="JQUENET"/>
    <s v="ST-PJM"/>
    <x v="7"/>
    <x v="7"/>
    <n v="634193.1"/>
    <d v="2001-06-07T21:00:01"/>
  </r>
  <r>
    <x v="1"/>
    <x v="1"/>
    <x v="1"/>
    <x v="8"/>
    <n v="250"/>
    <n v="1344784"/>
    <d v="2001-06-06T07:19:52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195.1"/>
    <d v="2001-06-11T21:00:01"/>
  </r>
  <r>
    <x v="1"/>
    <x v="1"/>
    <x v="1"/>
    <x v="5"/>
    <n v="1550"/>
    <n v="1344786"/>
    <d v="2001-06-06T07:20:2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81"/>
    <s v="toddbrown"/>
    <s v="FSTURM"/>
    <s v="LT-ECAR"/>
    <x v="7"/>
    <x v="7"/>
    <n v="634197.1"/>
    <d v="2001-07-01T21:00:01"/>
  </r>
  <r>
    <x v="1"/>
    <x v="1"/>
    <x v="1"/>
    <x v="5"/>
    <n v="1550"/>
    <n v="1344789"/>
    <d v="2001-06-06T07:20:53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georgiou"/>
    <s v="FSTURM"/>
    <s v="LT-ECAR"/>
    <x v="7"/>
    <x v="7"/>
    <n v="634198.1"/>
    <d v="2001-07-01T21:00:01"/>
  </r>
  <r>
    <x v="1"/>
    <x v="3"/>
    <x v="0"/>
    <x v="5"/>
    <n v="310000"/>
    <n v="1344790"/>
    <d v="2001-06-06T07:20:59"/>
    <s v="Cinergy Marketing &amp; Trading, LLC"/>
    <x v="3"/>
    <x v="2"/>
    <x v="1"/>
    <x v="3"/>
    <s v="US Gas Fin BasisSwap"/>
    <s v="US Gas Basis     HSC                     Jul01           USD/MM"/>
    <m/>
    <n v="10000"/>
    <x v="0"/>
    <x v="13"/>
    <x v="0"/>
    <n v="3.5000000000000003E-2"/>
    <s v="EXCHTQ00"/>
    <s v="EBASS"/>
    <s v="FT-Texas"/>
    <x v="5"/>
    <x v="3"/>
    <s v="VE8930.1"/>
    <d v="2001-07-01T00:00:00"/>
  </r>
  <r>
    <x v="1"/>
    <x v="3"/>
    <x v="0"/>
    <x v="22"/>
    <n v="615000"/>
    <n v="1344791"/>
    <d v="2001-06-06T07:21:0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31.1"/>
    <d v="2001-07-01T00:00:00"/>
  </r>
  <r>
    <x v="1"/>
    <x v="1"/>
    <x v="1"/>
    <x v="5"/>
    <n v="1550"/>
    <n v="1344792"/>
    <d v="2001-06-06T07:21:04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8"/>
    <s v="cgaes123"/>
    <s v="RBENSON"/>
    <s v="ST-PJM"/>
    <x v="7"/>
    <x v="7"/>
    <n v="634199.1"/>
    <d v="2001-07-01T21:00:01"/>
  </r>
  <r>
    <x v="1"/>
    <x v="1"/>
    <x v="1"/>
    <x v="17"/>
    <n v="1150"/>
    <n v="1344793"/>
    <d v="2001-06-06T07:21:05"/>
    <s v="Reliant Energy Services, Inc."/>
    <x v="0"/>
    <x v="0"/>
    <x v="0"/>
    <x v="1"/>
    <s v="US East Power Phy Fwd Firm"/>
    <s v="US Pwr Phy Firm  TVA Peak                08-30Jun01      USD/MWh"/>
    <n v="50"/>
    <m/>
    <x v="0"/>
    <x v="1"/>
    <x v="0"/>
    <n v="46"/>
    <s v="mwhitfield"/>
    <s v="JKING6"/>
    <s v="ST-SERC"/>
    <x v="7"/>
    <x v="7"/>
    <n v="634200.1"/>
    <d v="2001-06-08T21:00:01"/>
  </r>
  <r>
    <x v="1"/>
    <x v="1"/>
    <x v="1"/>
    <x v="17"/>
    <n v="1150"/>
    <n v="1344795"/>
    <d v="2001-06-06T07:21:34"/>
    <s v="Tractebel Energy Marketing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CHASEALLEN"/>
    <s v="JQUENET"/>
    <s v="ST-PJM"/>
    <x v="7"/>
    <x v="7"/>
    <n v="634202.1"/>
    <d v="2001-06-08T21:00:01"/>
  </r>
  <r>
    <x v="1"/>
    <x v="1"/>
    <x v="1"/>
    <x v="8"/>
    <n v="250"/>
    <n v="1344796"/>
    <d v="2001-06-06T07:21:56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BRETJONES"/>
    <s v="CDORLAN"/>
    <s v="ST-ECAR"/>
    <x v="7"/>
    <x v="7"/>
    <n v="634203.1"/>
    <d v="2001-06-11T21:00:01"/>
  </r>
  <r>
    <x v="1"/>
    <x v="1"/>
    <x v="1"/>
    <x v="8"/>
    <n v="250"/>
    <n v="1344797"/>
    <d v="2001-06-06T07:22:08"/>
    <s v="Select Energy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ADM13269"/>
    <s v="JQUENET"/>
    <s v="ST-PJM"/>
    <x v="7"/>
    <x v="7"/>
    <n v="634204.1"/>
    <d v="2001-06-11T21:00:01"/>
  </r>
  <r>
    <x v="1"/>
    <x v="1"/>
    <x v="1"/>
    <x v="0"/>
    <n v="50"/>
    <n v="1344798"/>
    <d v="2001-06-06T07:22:19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gfilomena"/>
    <s v="JQUENET"/>
    <s v="ST-PJM"/>
    <x v="7"/>
    <x v="7"/>
    <n v="634205.1"/>
    <d v="2001-06-07T21:00:01"/>
  </r>
  <r>
    <x v="0"/>
    <x v="0"/>
    <x v="0"/>
    <x v="0"/>
    <n v="20"/>
    <n v="1344799"/>
    <d v="2001-06-06T07:22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WAINROB"/>
    <s v="BMARCHAN"/>
    <s v="Enron Metals Trading System"/>
    <x v="0"/>
    <x v="0"/>
    <n v="2170961"/>
    <m/>
  </r>
  <r>
    <x v="0"/>
    <x v="3"/>
    <x v="1"/>
    <x v="0"/>
    <n v="50000"/>
    <n v="1344800"/>
    <d v="2001-06-06T07:22:30"/>
    <s v="Cinergy Global Trading Limited"/>
    <x v="0"/>
    <x v="0"/>
    <x v="0"/>
    <x v="3"/>
    <s v="UK Gas Phy Fwd NBP"/>
    <s v="UK Gas Phy       NBP                     06Jun01         p/th"/>
    <n v="50000"/>
    <m/>
    <x v="0"/>
    <x v="5"/>
    <x v="3"/>
    <n v="21.25"/>
    <s v="DSTHOMAS1"/>
    <s v="MNICHOLA"/>
    <s v="Non Affiliate Gas Book"/>
    <x v="4"/>
    <x v="2"/>
    <n v="106676"/>
    <d v="2001-06-06T21:00:01"/>
  </r>
  <r>
    <x v="1"/>
    <x v="1"/>
    <x v="1"/>
    <x v="19"/>
    <n v="2950"/>
    <n v="1344802"/>
    <d v="2001-06-06T07:22:46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39"/>
    <s v="robmoore"/>
    <s v="MCARSON2"/>
    <s v="ST-SPP"/>
    <x v="7"/>
    <x v="7"/>
    <n v="634206.1"/>
    <d v="2002-01-01T14:16:00"/>
  </r>
  <r>
    <x v="0"/>
    <x v="0"/>
    <x v="0"/>
    <x v="0"/>
    <n v="20"/>
    <n v="1344803"/>
    <d v="2001-06-06T07:23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965"/>
    <m/>
  </r>
  <r>
    <x v="1"/>
    <x v="1"/>
    <x v="1"/>
    <x v="19"/>
    <n v="2950"/>
    <n v="1344804"/>
    <d v="2001-06-06T07:23:06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207.1"/>
    <d v="2002-01-01T17:11:00"/>
  </r>
  <r>
    <x v="1"/>
    <x v="3"/>
    <x v="0"/>
    <x v="5"/>
    <n v="1240000"/>
    <n v="1344805"/>
    <d v="2001-06-06T07:23:12"/>
    <s v="AEP Energy Services, Inc."/>
    <x v="0"/>
    <x v="0"/>
    <x v="0"/>
    <x v="3"/>
    <s v="US Gas Fin BasisSwap"/>
    <s v="US Gas Basis     HSC                     Jul01           USD/MM"/>
    <m/>
    <n v="40000"/>
    <x v="0"/>
    <x v="13"/>
    <x v="0"/>
    <n v="3.5000000000000003E-2"/>
    <s v="aepes203"/>
    <s v="EBASS"/>
    <s v="FT-Texas"/>
    <x v="5"/>
    <x v="3"/>
    <s v="VE8934.1"/>
    <d v="2001-07-01T00:00:00"/>
  </r>
  <r>
    <x v="0"/>
    <x v="0"/>
    <x v="0"/>
    <x v="0"/>
    <n v="2"/>
    <n v="1344807"/>
    <d v="2001-06-06T07:23:18"/>
    <s v="Cargill Investor Services Ltd"/>
    <x v="0"/>
    <x v="0"/>
    <x v="0"/>
    <x v="0"/>
    <s v="Copper LME Registered Contract"/>
    <s v="Cu LME Reg.      Contract                18Jul01         USD/mt-L"/>
    <m/>
    <n v="2"/>
    <x v="0"/>
    <x v="0"/>
    <x v="0"/>
    <n v="1685.25"/>
    <s v="ADM66058"/>
    <s v="GRANKINE"/>
    <s v="Enron Metals Trading System"/>
    <x v="0"/>
    <x v="0"/>
    <n v="2170969"/>
    <d v="2001-07-18T15:32:00"/>
  </r>
  <r>
    <x v="0"/>
    <x v="0"/>
    <x v="0"/>
    <x v="0"/>
    <n v="2"/>
    <n v="1344808"/>
    <d v="2001-06-06T07:23:18"/>
    <s v="Cargill Investor Services Ltd"/>
    <x v="0"/>
    <x v="0"/>
    <x v="0"/>
    <x v="0"/>
    <s v="Copper LME Registered Contract"/>
    <s v="Cu LME Reg.      Contract                3 Month         USD/mt-L"/>
    <n v="2"/>
    <m/>
    <x v="0"/>
    <x v="0"/>
    <x v="0"/>
    <n v="1683.25"/>
    <s v="ADM66058"/>
    <s v="GRANKINE"/>
    <s v="Enron Metals Trading System"/>
    <x v="0"/>
    <x v="0"/>
    <n v="2170971"/>
    <m/>
  </r>
  <r>
    <x v="1"/>
    <x v="3"/>
    <x v="0"/>
    <x v="20"/>
    <n v="755000"/>
    <n v="1344809"/>
    <d v="2001-06-06T07:23:21"/>
    <s v="Conectiv Energy Supply, Inc."/>
    <x v="0"/>
    <x v="0"/>
    <x v="0"/>
    <x v="3"/>
    <s v="US Gas Fin Swap"/>
    <s v="US Gas Swap      Nymex                   Nov01-Mar02     USD/MM"/>
    <n v="5000"/>
    <m/>
    <x v="0"/>
    <x v="13"/>
    <x v="0"/>
    <n v="4.3499999999999996"/>
    <s v="steven12"/>
    <s v="JARNOLD"/>
    <s v="NG-Price"/>
    <x v="5"/>
    <x v="3"/>
    <s v="VE8935.1"/>
    <d v="2001-11-01T00:00:00"/>
  </r>
  <r>
    <x v="1"/>
    <x v="1"/>
    <x v="1"/>
    <x v="8"/>
    <n v="250"/>
    <n v="1344810"/>
    <d v="2001-06-06T07:23:43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0.75"/>
    <s v="FEEMSTER"/>
    <s v="CDORLAN"/>
    <s v="ST-ECAR"/>
    <x v="7"/>
    <x v="7"/>
    <n v="634208.1"/>
    <d v="2001-06-11T21:00:01"/>
  </r>
  <r>
    <x v="1"/>
    <x v="1"/>
    <x v="1"/>
    <x v="8"/>
    <n v="250"/>
    <n v="1344811"/>
    <d v="2001-06-06T07:23:48"/>
    <s v="PG&amp;E Energy Trading - Power, L.P."/>
    <x v="0"/>
    <x v="0"/>
    <x v="0"/>
    <x v="1"/>
    <s v="US East Power Phy Fwd Firm"/>
    <s v="US Pwr Phy Firm  NEPOOL Peak             11-15Jun01      USD/MWh"/>
    <m/>
    <n v="50"/>
    <x v="0"/>
    <x v="1"/>
    <x v="0"/>
    <n v="40.75"/>
    <s v="rbordeleau"/>
    <s v="PBRODER"/>
    <s v="ST-New England"/>
    <x v="7"/>
    <x v="7"/>
    <n v="634209.1"/>
    <d v="2001-06-11T21:00:01"/>
  </r>
  <r>
    <x v="1"/>
    <x v="1"/>
    <x v="1"/>
    <x v="17"/>
    <n v="1150"/>
    <n v="1344813"/>
    <d v="2001-06-06T07:24:01"/>
    <s v="Conectiv Energy Supply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stsingas"/>
    <s v="JQUENET"/>
    <s v="ST-PJM"/>
    <x v="7"/>
    <x v="7"/>
    <n v="634211.1"/>
    <d v="2001-06-08T21:00:01"/>
  </r>
  <r>
    <x v="1"/>
    <x v="1"/>
    <x v="1"/>
    <x v="0"/>
    <n v="50"/>
    <n v="1344814"/>
    <d v="2001-06-06T07:24:07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9"/>
    <s v="gfilomena"/>
    <s v="JQUENET"/>
    <s v="ST-PJM"/>
    <x v="7"/>
    <x v="7"/>
    <n v="634212.1"/>
    <d v="2001-06-07T21:00:01"/>
  </r>
  <r>
    <x v="1"/>
    <x v="1"/>
    <x v="1"/>
    <x v="8"/>
    <n v="250"/>
    <n v="1344816"/>
    <d v="2001-06-06T07:24:16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1"/>
    <s v="DaveWilson"/>
    <s v="CDORLAN"/>
    <s v="ST-ECAR"/>
    <x v="7"/>
    <x v="7"/>
    <n v="634213.1"/>
    <d v="2001-06-11T21:00:01"/>
  </r>
  <r>
    <x v="0"/>
    <x v="0"/>
    <x v="0"/>
    <x v="0"/>
    <n v="10"/>
    <n v="1344817"/>
    <d v="2001-06-06T07:24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130"/>
    <s v="ADM66058"/>
    <s v="ATURNER"/>
    <s v="Enron Metals Trading System"/>
    <x v="0"/>
    <x v="0"/>
    <n v="2170976"/>
    <m/>
  </r>
  <r>
    <x v="1"/>
    <x v="3"/>
    <x v="0"/>
    <x v="5"/>
    <n v="155000"/>
    <n v="1344818"/>
    <d v="2001-06-06T07:24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38.1"/>
    <d v="2001-07-01T21:00:00"/>
  </r>
  <r>
    <x v="1"/>
    <x v="2"/>
    <x v="0"/>
    <x v="0"/>
    <n v="50000"/>
    <n v="1344819"/>
    <d v="2001-06-06T07:24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7"/>
    <d v="2001-07-01T00:00:00"/>
  </r>
  <r>
    <x v="1"/>
    <x v="1"/>
    <x v="1"/>
    <x v="0"/>
    <n v="50"/>
    <n v="1344820"/>
    <d v="2001-06-06T07:24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VEPCOJOE"/>
    <s v="JQUENET"/>
    <s v="ST-PJM"/>
    <x v="7"/>
    <x v="7"/>
    <n v="634214.1"/>
    <d v="2001-06-07T21:00:01"/>
  </r>
  <r>
    <x v="0"/>
    <x v="0"/>
    <x v="0"/>
    <x v="0"/>
    <n v="20"/>
    <n v="1344821"/>
    <d v="2001-06-06T07:24:3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70978"/>
    <m/>
  </r>
  <r>
    <x v="1"/>
    <x v="1"/>
    <x v="1"/>
    <x v="8"/>
    <n v="250"/>
    <n v="1344822"/>
    <d v="2001-06-06T07:24:43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75"/>
    <s v="swebster1"/>
    <s v="PBRODER"/>
    <s v="ST-New England"/>
    <x v="7"/>
    <x v="7"/>
    <n v="634215.1"/>
    <d v="2001-06-11T21:00:01"/>
  </r>
  <r>
    <x v="1"/>
    <x v="1"/>
    <x v="1"/>
    <x v="8"/>
    <n v="250"/>
    <n v="1344823"/>
    <d v="2001-06-06T07:24:44"/>
    <s v="Allegheny Energy Supply Company, LLC"/>
    <x v="1"/>
    <x v="1"/>
    <x v="0"/>
    <x v="1"/>
    <s v="US East Power Phy Fwd Firm"/>
    <s v="US Pwr Phy Firm  COMED Peak              11-15Jun01      USD/MWh"/>
    <m/>
    <n v="50"/>
    <x v="0"/>
    <x v="1"/>
    <x v="0"/>
    <n v="39.5"/>
    <s v="ZACHA007"/>
    <s v="MLORENZ"/>
    <s v="ST-Main"/>
    <x v="7"/>
    <x v="7"/>
    <n v="634216.1"/>
    <d v="2001-06-11T21:00:01"/>
  </r>
  <r>
    <x v="1"/>
    <x v="3"/>
    <x v="0"/>
    <x v="5"/>
    <n v="310000"/>
    <n v="1344824"/>
    <d v="2001-06-06T07:24:47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"/>
    <s v="JEFFREYONG"/>
    <s v="JARNOLD"/>
    <s v="NG-Price"/>
    <x v="5"/>
    <x v="3"/>
    <s v="VE8940.1"/>
    <d v="2001-07-01T21:00:00"/>
  </r>
  <r>
    <x v="1"/>
    <x v="3"/>
    <x v="0"/>
    <x v="5"/>
    <n v="155000"/>
    <n v="1344825"/>
    <d v="2001-06-06T07:24:51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41.1"/>
    <d v="2001-07-01T21:00:00"/>
  </r>
  <r>
    <x v="1"/>
    <x v="1"/>
    <x v="1"/>
    <x v="8"/>
    <n v="250"/>
    <n v="1344826"/>
    <d v="2001-06-06T07:24:53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jimmchugh1"/>
    <s v="JQUENET"/>
    <s v="ST-PJM"/>
    <x v="7"/>
    <x v="7"/>
    <n v="634217.1"/>
    <d v="2001-06-11T21:00:01"/>
  </r>
  <r>
    <x v="0"/>
    <x v="0"/>
    <x v="0"/>
    <x v="0"/>
    <n v="20"/>
    <n v="1344828"/>
    <d v="2001-06-06T07:25:2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WAHFAGGOT"/>
    <s v="BMARCHAN"/>
    <s v="Enron Metals Trading System"/>
    <x v="0"/>
    <x v="0"/>
    <n v="2170986"/>
    <m/>
  </r>
  <r>
    <x v="1"/>
    <x v="3"/>
    <x v="0"/>
    <x v="5"/>
    <n v="465000"/>
    <n v="1344829"/>
    <d v="2001-06-06T07:25:30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9"/>
    <s v="rsavocch"/>
    <s v="JARNOLD"/>
    <s v="NG-Price"/>
    <x v="5"/>
    <x v="3"/>
    <s v="VE8943.1"/>
    <d v="2001-07-01T21:00:00"/>
  </r>
  <r>
    <x v="1"/>
    <x v="3"/>
    <x v="0"/>
    <x v="5"/>
    <n v="155000"/>
    <n v="1344830"/>
    <d v="2001-06-06T07:25:38"/>
    <s v="Bank of America, National Association"/>
    <x v="0"/>
    <x v="0"/>
    <x v="0"/>
    <x v="3"/>
    <s v="US Gas Fin Swap"/>
    <s v="US Gas Swap      Nymex                   Jul01           USD/MM"/>
    <n v="5000"/>
    <m/>
    <x v="0"/>
    <x v="13"/>
    <x v="0"/>
    <n v="3.9"/>
    <s v="damian41"/>
    <s v="JARNOLD"/>
    <s v="NG-Price"/>
    <x v="5"/>
    <x v="3"/>
    <s v="VE8944.1"/>
    <d v="2001-07-01T21:00:00"/>
  </r>
  <r>
    <x v="1"/>
    <x v="1"/>
    <x v="0"/>
    <x v="0"/>
    <n v="50"/>
    <n v="1344831"/>
    <d v="2001-06-06T07:25:44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5"/>
    <s v="jwbell88"/>
    <s v="GGUPTA"/>
    <s v="ST-New England"/>
    <x v="7"/>
    <x v="3"/>
    <n v="634218.1"/>
    <d v="2001-06-07T21:00:01"/>
  </r>
  <r>
    <x v="0"/>
    <x v="0"/>
    <x v="0"/>
    <x v="0"/>
    <n v="20"/>
    <n v="1344833"/>
    <d v="2001-06-06T07:25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70992"/>
    <m/>
  </r>
  <r>
    <x v="1"/>
    <x v="1"/>
    <x v="1"/>
    <x v="8"/>
    <n v="250"/>
    <n v="1344834"/>
    <d v="2001-06-06T07:25:50"/>
    <s v="Williams Energy Marketing &amp; Trading Company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jsampler"/>
    <s v="MCARSON2"/>
    <s v="ST-SPP"/>
    <x v="7"/>
    <x v="7"/>
    <n v="634219.1"/>
    <d v="2001-06-11T21:00:01"/>
  </r>
  <r>
    <x v="1"/>
    <x v="3"/>
    <x v="1"/>
    <x v="0"/>
    <n v="25000"/>
    <n v="1344835"/>
    <d v="2001-06-06T07:25:50"/>
    <s v="Cook Inlet Energy Supply L.L.C."/>
    <x v="0"/>
    <x v="0"/>
    <x v="0"/>
    <x v="3"/>
    <s v="US Gas Phy Fwd Firm &lt; or = 1Mo "/>
    <s v="US Gas Phy       NGPL NICOR              07Jun01         USD/MM"/>
    <n v="25000"/>
    <m/>
    <x v="0"/>
    <x v="13"/>
    <x v="0"/>
    <n v="3.875"/>
    <s v="MIDCONT1"/>
    <s v="PMIMS"/>
    <s v="ENA - IM MKT Central CG"/>
    <x v="8"/>
    <x v="3"/>
    <n v="832052"/>
    <d v="2001-06-07T21:00:01"/>
  </r>
  <r>
    <x v="1"/>
    <x v="3"/>
    <x v="0"/>
    <x v="22"/>
    <n v="615000"/>
    <n v="1344837"/>
    <d v="2001-06-06T07:26:2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45.1"/>
    <d v="2001-07-01T00:00:00"/>
  </r>
  <r>
    <x v="1"/>
    <x v="3"/>
    <x v="0"/>
    <x v="2"/>
    <n v="1825000"/>
    <n v="1344838"/>
    <d v="2001-06-06T07:26:35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049999999999999"/>
    <s v="aepes218"/>
    <s v="JARNOLD"/>
    <s v="NG-Price"/>
    <x v="5"/>
    <x v="3"/>
    <s v="VE8946.1"/>
    <d v="2002-01-01T21:00:00"/>
  </r>
  <r>
    <x v="1"/>
    <x v="3"/>
    <x v="0"/>
    <x v="5"/>
    <n v="620000"/>
    <n v="1344839"/>
    <d v="2001-06-06T07:26:46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95"/>
    <s v="steven12"/>
    <s v="JARNOLD"/>
    <s v="NG-Price"/>
    <x v="5"/>
    <x v="3"/>
    <s v="VE8947.1"/>
    <d v="2001-07-01T21:00:00"/>
  </r>
  <r>
    <x v="1"/>
    <x v="3"/>
    <x v="1"/>
    <x v="0"/>
    <n v="100000"/>
    <n v="1344840"/>
    <d v="2001-06-06T07:26:48"/>
    <s v="Dynegy Marketing and Trade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MAXFIELD"/>
    <s v="PMIMS"/>
    <s v="ENA - IM MKT Central CG"/>
    <x v="8"/>
    <x v="3"/>
    <n v="832053"/>
    <d v="2001-06-07T21:00:01"/>
  </r>
  <r>
    <x v="1"/>
    <x v="1"/>
    <x v="0"/>
    <x v="0"/>
    <n v="50"/>
    <n v="1344841"/>
    <d v="2001-06-06T07:26:49"/>
    <s v="Dynegy Marketing and Trade"/>
    <x v="0"/>
    <x v="0"/>
    <x v="0"/>
    <x v="1"/>
    <s v="US East Power Fin Swap"/>
    <s v="US Pwr Fin Swap  ISO NY Z-G Peak         07Jun01         USD/MWh"/>
    <n v="50"/>
    <m/>
    <x v="0"/>
    <x v="1"/>
    <x v="0"/>
    <n v="42.25"/>
    <s v="jjohnson"/>
    <s v="GGUPTA"/>
    <s v="ST-New England"/>
    <x v="7"/>
    <x v="3"/>
    <n v="634221.1"/>
    <d v="2001-06-07T21:00:01"/>
  </r>
  <r>
    <x v="1"/>
    <x v="1"/>
    <x v="1"/>
    <x v="0"/>
    <n v="50"/>
    <n v="1344842"/>
    <d v="2001-06-06T07:26:52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22.1"/>
    <d v="2001-06-07T21:00:01"/>
  </r>
  <r>
    <x v="1"/>
    <x v="3"/>
    <x v="1"/>
    <x v="0"/>
    <n v="50000"/>
    <n v="1344843"/>
    <d v="2001-06-06T07:27:21"/>
    <s v="Mirant Americas Energy Marketing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5"/>
    <s v="rdl00001"/>
    <s v="PMIMS"/>
    <s v="ENA - IM MKT Central CG"/>
    <x v="8"/>
    <x v="3"/>
    <n v="832054"/>
    <d v="2001-06-07T21:00:01"/>
  </r>
  <r>
    <x v="0"/>
    <x v="0"/>
    <x v="0"/>
    <x v="0"/>
    <n v="4"/>
    <n v="1344846"/>
    <d v="2001-06-06T07:28:3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71013"/>
    <m/>
  </r>
  <r>
    <x v="1"/>
    <x v="1"/>
    <x v="1"/>
    <x v="17"/>
    <n v="1150"/>
    <n v="1344847"/>
    <d v="2001-06-06T07:28:37"/>
    <s v="Aquila Energy Marketing Corporation"/>
    <x v="0"/>
    <x v="0"/>
    <x v="0"/>
    <x v="1"/>
    <s v="US East Power Phy Fwd Firm"/>
    <s v="US Pwr Phy Firm  Cinergy Peak            08-30Jun01      USD/MWh"/>
    <m/>
    <n v="50"/>
    <x v="0"/>
    <x v="1"/>
    <x v="0"/>
    <n v="45.25"/>
    <s v="DANMURPHY"/>
    <s v="CDORLAN"/>
    <s v="ST-ECAR"/>
    <x v="7"/>
    <x v="7"/>
    <n v="634224.1"/>
    <d v="2001-06-08T21:00:01"/>
  </r>
  <r>
    <x v="1"/>
    <x v="1"/>
    <x v="1"/>
    <x v="19"/>
    <n v="2950"/>
    <n v="1344848"/>
    <d v="2001-06-06T07:28:52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37.25"/>
    <s v="Amlingst"/>
    <s v="DSMITH3"/>
    <s v="LT-ERCOT"/>
    <x v="7"/>
    <x v="7"/>
    <n v="634225.1"/>
    <d v="2002-01-01T00:00:00"/>
  </r>
  <r>
    <x v="1"/>
    <x v="3"/>
    <x v="1"/>
    <x v="0"/>
    <n v="5000"/>
    <n v="1344849"/>
    <d v="2001-06-06T07:28:56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"/>
    <s v="BIGDADDY"/>
    <s v="KSTEVEN"/>
    <s v="ENA-IM Mid Central South"/>
    <x v="8"/>
    <x v="3"/>
    <n v="832056"/>
    <d v="2001-06-07T21:00:01"/>
  </r>
  <r>
    <x v="1"/>
    <x v="3"/>
    <x v="1"/>
    <x v="0"/>
    <n v="5000"/>
    <n v="1344850"/>
    <d v="2001-06-06T07:28:58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45"/>
    <s v="schwalbach"/>
    <s v="KSTEVEN"/>
    <s v="ENA-IM Mid Central South"/>
    <x v="8"/>
    <x v="3"/>
    <n v="832057"/>
    <d v="2001-06-07T21:00:01"/>
  </r>
  <r>
    <x v="1"/>
    <x v="3"/>
    <x v="1"/>
    <x v="0"/>
    <n v="5000"/>
    <n v="1344851"/>
    <d v="2001-06-06T07:28:59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25000000000001"/>
    <s v="BIGDADDY"/>
    <s v="KSTEVEN"/>
    <s v="ENA-IM Mid Central South"/>
    <x v="8"/>
    <x v="3"/>
    <n v="832058"/>
    <d v="2001-06-07T21:00:01"/>
  </r>
  <r>
    <x v="1"/>
    <x v="3"/>
    <x v="1"/>
    <x v="0"/>
    <n v="5000"/>
    <n v="1344852"/>
    <d v="2001-06-06T07:29:00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375000000000002"/>
    <s v="schwalbach"/>
    <s v="KSTEVEN"/>
    <s v="ENA-IM Mid Central South"/>
    <x v="8"/>
    <x v="3"/>
    <n v="832059"/>
    <d v="2001-06-07T21:00:01"/>
  </r>
  <r>
    <x v="1"/>
    <x v="3"/>
    <x v="1"/>
    <x v="0"/>
    <n v="5000"/>
    <n v="1344853"/>
    <d v="2001-06-06T07:29:01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5"/>
    <s v="BIGDADDY"/>
    <s v="KSTEVEN"/>
    <s v="ENA-IM Mid Central South"/>
    <x v="8"/>
    <x v="3"/>
    <n v="832060"/>
    <d v="2001-06-07T21:00:01"/>
  </r>
  <r>
    <x v="1"/>
    <x v="3"/>
    <x v="1"/>
    <x v="0"/>
    <n v="5000"/>
    <n v="1344854"/>
    <d v="2001-06-06T07:29:03"/>
    <s v="TransCanada Energy Marketing USA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45"/>
    <s v="schwalbach"/>
    <s v="KSTEVEN"/>
    <s v="ENA-IM Mid Central South"/>
    <x v="8"/>
    <x v="3"/>
    <n v="832061"/>
    <d v="2001-06-07T21:00:01"/>
  </r>
  <r>
    <x v="1"/>
    <x v="3"/>
    <x v="1"/>
    <x v="0"/>
    <n v="5000"/>
    <n v="1344855"/>
    <d v="2001-06-06T07:29:0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75"/>
    <s v="BIGDADDY"/>
    <s v="KSTEVEN"/>
    <s v="ENA-IM Mid Central South"/>
    <x v="8"/>
    <x v="3"/>
    <n v="832062"/>
    <d v="2001-06-07T21:00:01"/>
  </r>
  <r>
    <x v="1"/>
    <x v="3"/>
    <x v="1"/>
    <x v="0"/>
    <n v="5000"/>
    <n v="1344857"/>
    <d v="2001-06-06T07:29:07"/>
    <s v="Cook Inlet Energy Supply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749999999999998"/>
    <s v="MIDCONT4"/>
    <s v="KSTEVEN"/>
    <s v="ENA-IM Mid Central South"/>
    <x v="8"/>
    <x v="3"/>
    <n v="832064"/>
    <d v="2001-06-07T21:00:01"/>
  </r>
  <r>
    <x v="1"/>
    <x v="3"/>
    <x v="1"/>
    <x v="0"/>
    <n v="5000"/>
    <n v="1344856"/>
    <d v="2001-06-06T07:29:07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"/>
    <s v="redwood1"/>
    <s v="KSTEVEN"/>
    <s v="ENA-IM Mid Central South"/>
    <x v="8"/>
    <x v="3"/>
    <n v="832063"/>
    <d v="2001-06-07T21:00:01"/>
  </r>
  <r>
    <x v="0"/>
    <x v="0"/>
    <x v="0"/>
    <x v="0"/>
    <n v="10"/>
    <n v="1344858"/>
    <d v="2001-06-06T07:29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52993"/>
    <s v="BMARCHAN"/>
    <s v="Enron Metals Trading System"/>
    <x v="0"/>
    <x v="0"/>
    <n v="2171018"/>
    <m/>
  </r>
  <r>
    <x v="1"/>
    <x v="3"/>
    <x v="1"/>
    <x v="0"/>
    <n v="5000"/>
    <n v="1344859"/>
    <d v="2001-06-06T07:29:10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24999999999999"/>
    <s v="redwood1"/>
    <s v="KSTEVEN"/>
    <s v="ENA-IM Mid Central South"/>
    <x v="8"/>
    <x v="3"/>
    <n v="832065"/>
    <d v="2001-06-07T21:00:01"/>
  </r>
  <r>
    <x v="1"/>
    <x v="3"/>
    <x v="1"/>
    <x v="0"/>
    <n v="5000"/>
    <n v="1344861"/>
    <d v="2001-06-06T07:29:14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25000000000001"/>
    <s v="redwood1"/>
    <s v="KSTEVEN"/>
    <s v="ENA-IM Mid Central South"/>
    <x v="8"/>
    <x v="3"/>
    <n v="832066"/>
    <d v="2001-06-07T21:00:01"/>
  </r>
  <r>
    <x v="1"/>
    <x v="3"/>
    <x v="1"/>
    <x v="0"/>
    <n v="5000"/>
    <n v="1344862"/>
    <d v="2001-06-06T07:29:17"/>
    <s v="Cook Inlet Energy Supply L.L.C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MIDCONT4"/>
    <s v="KSTEVEN"/>
    <s v="ENA-IM Mid Central South"/>
    <x v="8"/>
    <x v="3"/>
    <n v="832067"/>
    <d v="2001-06-07T21:00:01"/>
  </r>
  <r>
    <x v="1"/>
    <x v="3"/>
    <x v="1"/>
    <x v="0"/>
    <n v="5000"/>
    <n v="1344863"/>
    <d v="2001-06-06T07:29:17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"/>
    <s v="redwood1"/>
    <s v="KSTEVEN"/>
    <s v="ENA-IM Mid Central South"/>
    <x v="8"/>
    <x v="3"/>
    <n v="832068"/>
    <d v="2001-06-07T21:00:01"/>
  </r>
  <r>
    <x v="0"/>
    <x v="0"/>
    <x v="0"/>
    <x v="0"/>
    <n v="13"/>
    <n v="1344866"/>
    <d v="2001-06-06T07:29:23"/>
    <s v="Triland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ADM06610"/>
    <s v="BMARCHAN"/>
    <s v="Enron Metals Trading System"/>
    <x v="0"/>
    <x v="0"/>
    <n v="2171023"/>
    <m/>
  </r>
  <r>
    <x v="1"/>
    <x v="3"/>
    <x v="1"/>
    <x v="0"/>
    <n v="5000"/>
    <n v="1344867"/>
    <d v="2001-06-06T07:29:32"/>
    <s v="TransCanada Energy Marketing USA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625000000000001"/>
    <s v="cscharton"/>
    <s v="KSTEVEN"/>
    <s v="ENA-IM Mid Central South"/>
    <x v="8"/>
    <x v="3"/>
    <n v="832069"/>
    <d v="2001-06-07T21:00:01"/>
  </r>
  <r>
    <x v="1"/>
    <x v="3"/>
    <x v="0"/>
    <x v="5"/>
    <n v="155000"/>
    <n v="1344868"/>
    <d v="2001-06-06T07:29:3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50.1"/>
    <d v="2001-07-01T21:00:00"/>
  </r>
  <r>
    <x v="0"/>
    <x v="0"/>
    <x v="0"/>
    <x v="0"/>
    <n v="3"/>
    <n v="1344869"/>
    <d v="2001-06-06T07:29:37"/>
    <s v="J. Aron &amp; Company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VANDESBO"/>
    <s v="BMARCHAN"/>
    <s v="Enron Metals Trading System"/>
    <x v="0"/>
    <x v="0"/>
    <n v="2171025"/>
    <m/>
  </r>
  <r>
    <x v="0"/>
    <x v="0"/>
    <x v="0"/>
    <x v="0"/>
    <n v="10"/>
    <n v="1344870"/>
    <d v="2001-06-06T07:29:46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06610"/>
    <s v="BMARCHAN"/>
    <s v="Enron Metals Trading System"/>
    <x v="0"/>
    <x v="0"/>
    <n v="2171027"/>
    <m/>
  </r>
  <r>
    <x v="1"/>
    <x v="1"/>
    <x v="1"/>
    <x v="0"/>
    <n v="50"/>
    <n v="1344871"/>
    <d v="2001-06-06T07:29:53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25"/>
    <s v="chasdurkin"/>
    <s v="KPRESTO"/>
    <s v="LT-SERC"/>
    <x v="7"/>
    <x v="7"/>
    <n v="634227.1"/>
    <d v="2001-06-07T21:00:01"/>
  </r>
  <r>
    <x v="1"/>
    <x v="3"/>
    <x v="1"/>
    <x v="0"/>
    <n v="20000"/>
    <n v="1344873"/>
    <d v="2001-06-06T07:30:04"/>
    <s v="Aquila Energy Marketing Corporation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BIGDADDY"/>
    <s v="PMIMS"/>
    <s v="ENA - IM MKT Central CG"/>
    <x v="8"/>
    <x v="3"/>
    <n v="832070"/>
    <d v="2001-06-07T21:00:01"/>
  </r>
  <r>
    <x v="1"/>
    <x v="3"/>
    <x v="0"/>
    <x v="5"/>
    <n v="155000"/>
    <n v="1344874"/>
    <d v="2001-06-06T07:30:0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bradhoese2"/>
    <s v="JARNOLD"/>
    <s v="NG-Price"/>
    <x v="5"/>
    <x v="3"/>
    <s v="VE8952.1"/>
    <d v="2001-07-01T21:00:00"/>
  </r>
  <r>
    <x v="1"/>
    <x v="3"/>
    <x v="0"/>
    <x v="22"/>
    <n v="615000"/>
    <n v="1344875"/>
    <d v="2001-06-06T07:30:1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53.1"/>
    <d v="2001-07-01T00:00:00"/>
  </r>
  <r>
    <x v="1"/>
    <x v="3"/>
    <x v="1"/>
    <x v="0"/>
    <n v="5000"/>
    <n v="1344876"/>
    <d v="2001-06-06T07:30:12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TOMSAX01"/>
    <s v="KSTEVEN"/>
    <s v="ENA-IM Mid Central South"/>
    <x v="8"/>
    <x v="3"/>
    <n v="832071"/>
    <d v="2001-06-07T21:00:01"/>
  </r>
  <r>
    <x v="1"/>
    <x v="3"/>
    <x v="0"/>
    <x v="20"/>
    <n v="755000"/>
    <n v="1344877"/>
    <d v="2001-06-06T07:30:13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3449999999999998"/>
    <s v="mhorowitz"/>
    <s v="JARNOLD"/>
    <s v="NG-Price"/>
    <x v="5"/>
    <x v="3"/>
    <s v="VE8954.1"/>
    <d v="2001-11-01T00:00:00"/>
  </r>
  <r>
    <x v="1"/>
    <x v="3"/>
    <x v="1"/>
    <x v="0"/>
    <n v="20000"/>
    <n v="1344878"/>
    <d v="2001-06-06T07:30:15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MIDCONT4"/>
    <s v="PMIMS"/>
    <s v="ENA - IM MKT Central CG"/>
    <x v="8"/>
    <x v="3"/>
    <n v="832073"/>
    <d v="2001-06-07T21:00:01"/>
  </r>
  <r>
    <x v="1"/>
    <x v="3"/>
    <x v="1"/>
    <x v="0"/>
    <n v="5000"/>
    <n v="1344879"/>
    <d v="2001-06-06T07:30:15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75"/>
    <s v="TOMSAX01"/>
    <s v="KSTEVEN"/>
    <s v="ENA-IM Mid Central South"/>
    <x v="8"/>
    <x v="3"/>
    <n v="832072"/>
    <d v="2001-06-07T21:00:01"/>
  </r>
  <r>
    <x v="1"/>
    <x v="3"/>
    <x v="1"/>
    <x v="0"/>
    <n v="35000"/>
    <n v="1344880"/>
    <d v="2001-06-06T07:30:18"/>
    <s v="Cook Inlet Energy Supply L.L.C."/>
    <x v="0"/>
    <x v="0"/>
    <x v="0"/>
    <x v="3"/>
    <s v="US Gas Phy Fwd Firm &lt; or = 1Mo "/>
    <s v="US Gas Phy       NGPL NICOR              07Jun01         USD/MM"/>
    <n v="35000"/>
    <m/>
    <x v="0"/>
    <x v="13"/>
    <x v="0"/>
    <n v="3.875"/>
    <s v="MIDCONT1"/>
    <s v="PMIMS"/>
    <s v="ENA - IM MKT Central CG"/>
    <x v="8"/>
    <x v="3"/>
    <n v="832074"/>
    <d v="2001-06-07T21:00:01"/>
  </r>
  <r>
    <x v="1"/>
    <x v="3"/>
    <x v="1"/>
    <x v="0"/>
    <n v="5000"/>
    <n v="1344881"/>
    <d v="2001-06-06T07:30:20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TOMSAX01"/>
    <s v="KSTEVEN"/>
    <s v="ENA-IM Mid Central South"/>
    <x v="8"/>
    <x v="3"/>
    <n v="832075"/>
    <d v="2001-06-07T21:00:01"/>
  </r>
  <r>
    <x v="0"/>
    <x v="1"/>
    <x v="1"/>
    <x v="8"/>
    <n v="250"/>
    <n v="1344882"/>
    <d v="2001-06-06T07:30:21"/>
    <s v="Elektrizitats-Gesellschaft Laufenburg AG"/>
    <x v="0"/>
    <x v="0"/>
    <x v="0"/>
    <x v="1"/>
    <s v="CH Power Phy Fwd Firm"/>
    <s v="CH Pwr Phy FF    NAT WDPK HV             11-15Jun01      EUR/MWh"/>
    <n v="50"/>
    <m/>
    <x v="0"/>
    <x v="1"/>
    <x v="2"/>
    <n v="31.05"/>
    <s v="schellenbe"/>
    <s v="EHOKMARK"/>
    <s v="UK - ECTRL - Continental Power Book"/>
    <x v="2"/>
    <x v="2"/>
    <n v="111218.1"/>
    <d v="2001-06-11T21:00:01"/>
  </r>
  <r>
    <x v="1"/>
    <x v="3"/>
    <x v="0"/>
    <x v="22"/>
    <n v="615000"/>
    <n v="1344883"/>
    <d v="2001-06-06T07:30:45"/>
    <s v="AEP Energy Services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aepes220"/>
    <s v="JARNOLD"/>
    <s v="NG-Price"/>
    <x v="5"/>
    <x v="3"/>
    <s v="VE8955.1"/>
    <d v="2001-07-01T00:00:00"/>
  </r>
  <r>
    <x v="1"/>
    <x v="1"/>
    <x v="1"/>
    <x v="0"/>
    <n v="50"/>
    <n v="1344884"/>
    <d v="2001-06-06T07:30:51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bpollard"/>
    <s v="JKING6"/>
    <s v="ST-SERC"/>
    <x v="7"/>
    <x v="7"/>
    <n v="634228.1"/>
    <d v="2001-06-07T21:00:01"/>
  </r>
  <r>
    <x v="1"/>
    <x v="3"/>
    <x v="1"/>
    <x v="0"/>
    <n v="5000"/>
    <n v="1344885"/>
    <d v="2001-06-06T07:30:54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5"/>
    <s v="BIGDADDY"/>
    <s v="KSTEVEN"/>
    <s v="ENA-IM Mid Central South"/>
    <x v="8"/>
    <x v="3"/>
    <n v="832076"/>
    <d v="2001-06-07T21:00:01"/>
  </r>
  <r>
    <x v="1"/>
    <x v="3"/>
    <x v="1"/>
    <x v="0"/>
    <n v="5000"/>
    <n v="1344886"/>
    <d v="2001-06-06T07:30:57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75"/>
    <s v="BIGDADDY"/>
    <s v="KSTEVEN"/>
    <s v="ENA-IM Mid Central South"/>
    <x v="8"/>
    <x v="3"/>
    <n v="832077"/>
    <d v="2001-06-07T21:00:01"/>
  </r>
  <r>
    <x v="1"/>
    <x v="3"/>
    <x v="0"/>
    <x v="22"/>
    <n v="615000"/>
    <n v="1344887"/>
    <d v="2001-06-06T07:31:1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56.1"/>
    <d v="2001-07-01T00:00:00"/>
  </r>
  <r>
    <x v="0"/>
    <x v="3"/>
    <x v="1"/>
    <x v="0"/>
    <n v="10000"/>
    <n v="1344888"/>
    <d v="2001-06-06T07:32:1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550000000000001"/>
    <s v="DAROOKIE"/>
    <s v="MCUILLA"/>
    <s v="ENA - IM Ontario"/>
    <x v="8"/>
    <x v="3"/>
    <n v="832078"/>
    <d v="2001-06-07T21:00:01"/>
  </r>
  <r>
    <x v="1"/>
    <x v="3"/>
    <x v="1"/>
    <x v="0"/>
    <n v="10000"/>
    <n v="1344889"/>
    <d v="2001-06-06T07:32:1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49999999999999"/>
    <s v="aepes201"/>
    <s v="TDONOHO"/>
    <s v="ENA - IM Central Gulf"/>
    <x v="8"/>
    <x v="3"/>
    <n v="832079"/>
    <d v="2001-06-07T21:00:01"/>
  </r>
  <r>
    <x v="1"/>
    <x v="3"/>
    <x v="1"/>
    <x v="0"/>
    <n v="10000"/>
    <n v="1344890"/>
    <d v="2001-06-06T07:32:2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24999999999999"/>
    <s v="aepes201"/>
    <s v="TDONOHO"/>
    <s v="ENA - IM Central Gulf"/>
    <x v="8"/>
    <x v="3"/>
    <n v="832080"/>
    <d v="2001-06-07T21:00:01"/>
  </r>
  <r>
    <x v="1"/>
    <x v="3"/>
    <x v="1"/>
    <x v="0"/>
    <n v="10000"/>
    <n v="1344891"/>
    <d v="2001-06-06T07:32:28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6"/>
    <s v="MIDCONT1"/>
    <s v="TDONOHO"/>
    <s v="ENA - IM Central Gulf"/>
    <x v="8"/>
    <x v="3"/>
    <n v="832081"/>
    <d v="2001-06-07T21:00:01"/>
  </r>
  <r>
    <x v="1"/>
    <x v="3"/>
    <x v="1"/>
    <x v="0"/>
    <n v="10000"/>
    <n v="1344892"/>
    <d v="2001-06-06T07:32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aepes201"/>
    <s v="TDONOHO"/>
    <s v="ENA - IM Central Gulf"/>
    <x v="8"/>
    <x v="3"/>
    <n v="832082"/>
    <d v="2001-06-07T21:00:01"/>
  </r>
  <r>
    <x v="0"/>
    <x v="0"/>
    <x v="0"/>
    <x v="0"/>
    <n v="4"/>
    <n v="1344893"/>
    <d v="2001-06-06T07:32:32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34"/>
    <s v="marknunn1"/>
    <s v="ATURNER"/>
    <s v="Enron Metals Trading System"/>
    <x v="0"/>
    <x v="0"/>
    <n v="2171044"/>
    <m/>
  </r>
  <r>
    <x v="1"/>
    <x v="3"/>
    <x v="1"/>
    <x v="0"/>
    <n v="10000"/>
    <n v="1344894"/>
    <d v="2001-06-06T07:32:35"/>
    <s v="Reliant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kimnorman"/>
    <s v="TDONOHO"/>
    <s v="ENA - IM Central Gulf"/>
    <x v="8"/>
    <x v="3"/>
    <n v="832083"/>
    <d v="2001-06-07T21:00:01"/>
  </r>
  <r>
    <x v="0"/>
    <x v="0"/>
    <x v="0"/>
    <x v="0"/>
    <n v="10"/>
    <n v="1344895"/>
    <d v="2001-06-06T07:32:41"/>
    <s v="Newco AG"/>
    <x v="0"/>
    <x v="0"/>
    <x v="0"/>
    <x v="0"/>
    <s v="Aluminum LME Registered Contract"/>
    <s v="Al LME Reg.      Contract                20Jun01         USD/mt-L"/>
    <m/>
    <n v="10"/>
    <x v="0"/>
    <x v="0"/>
    <x v="0"/>
    <n v="1496.5"/>
    <s v="ginabrown"/>
    <s v="BMARCHAN"/>
    <s v="Enron Metals Trading System"/>
    <x v="0"/>
    <x v="0"/>
    <n v="2171046"/>
    <d v="2001-06-20T00:00:00"/>
  </r>
  <r>
    <x v="1"/>
    <x v="1"/>
    <x v="1"/>
    <x v="5"/>
    <n v="1550"/>
    <n v="1344896"/>
    <d v="2001-06-06T07:32:4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Kellybry"/>
    <s v="FSTURM"/>
    <s v="LT-ECAR"/>
    <x v="7"/>
    <x v="7"/>
    <n v="634229.1"/>
    <d v="2001-07-01T21:00:01"/>
  </r>
  <r>
    <x v="1"/>
    <x v="1"/>
    <x v="0"/>
    <x v="0"/>
    <n v="50"/>
    <n v="1344897"/>
    <d v="2001-06-06T07:32:45"/>
    <s v="Constellation Power Source, Inc."/>
    <x v="0"/>
    <x v="0"/>
    <x v="0"/>
    <x v="1"/>
    <s v="US East Power Fin Swap"/>
    <s v="US Pwr Fin Swap  PJM W IntC HE10-23 EPT  06Jun01         USD/MWh"/>
    <m/>
    <n v="50"/>
    <x v="0"/>
    <x v="1"/>
    <x v="0"/>
    <n v="31"/>
    <s v="apershing"/>
    <s v="JSTEPENO"/>
    <s v="EPMI-HRLY-NE"/>
    <x v="7"/>
    <x v="3"/>
    <n v="634230.1"/>
    <d v="2001-06-06T21:00:01"/>
  </r>
  <r>
    <x v="1"/>
    <x v="3"/>
    <x v="1"/>
    <x v="0"/>
    <n v="5000"/>
    <n v="1344899"/>
    <d v="2001-06-06T07:33:0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7"/>
    <s v="bcollins"/>
    <s v="TDONOHO"/>
    <s v="ENA - IM Central Gulf"/>
    <x v="8"/>
    <x v="3"/>
    <n v="832084"/>
    <d v="2001-06-07T21:00:01"/>
  </r>
  <r>
    <x v="1"/>
    <x v="3"/>
    <x v="1"/>
    <x v="0"/>
    <n v="5000"/>
    <n v="1344900"/>
    <d v="2001-06-06T07:33:06"/>
    <s v="Reliant Energy Services, Inc."/>
    <x v="0"/>
    <x v="0"/>
    <x v="0"/>
    <x v="3"/>
    <s v="US Gas Phy Fwd Firm &lt; or = 1Mo "/>
    <s v="US Gas Phy       NGPL LA Pool            07Jun01         USD/MM"/>
    <n v="5000"/>
    <m/>
    <x v="0"/>
    <x v="13"/>
    <x v="0"/>
    <n v="3.7574999999999998"/>
    <s v="mikepowers"/>
    <s v="TDONOHO"/>
    <s v="ENA - IM Central Gulf"/>
    <x v="8"/>
    <x v="3"/>
    <n v="832085"/>
    <d v="2001-06-07T21:00:01"/>
  </r>
  <r>
    <x v="1"/>
    <x v="3"/>
    <x v="1"/>
    <x v="0"/>
    <n v="5000"/>
    <n v="1344901"/>
    <d v="2001-06-06T07:33:10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5"/>
    <s v="MAXFIELD"/>
    <s v="TDONOHO"/>
    <s v="ENA - IM Central Gulf"/>
    <x v="8"/>
    <x v="3"/>
    <n v="832086"/>
    <d v="2001-06-07T21:00:01"/>
  </r>
  <r>
    <x v="1"/>
    <x v="3"/>
    <x v="1"/>
    <x v="0"/>
    <n v="5000"/>
    <n v="1344902"/>
    <d v="2001-06-06T07:33:14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MAXFIELD"/>
    <s v="TDONOHO"/>
    <s v="ENA - IM Central Gulf"/>
    <x v="8"/>
    <x v="3"/>
    <n v="832087"/>
    <d v="2001-06-07T21:00:01"/>
  </r>
  <r>
    <x v="1"/>
    <x v="1"/>
    <x v="1"/>
    <x v="0"/>
    <n v="50"/>
    <n v="1344903"/>
    <d v="2001-06-06T07:33:1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7"/>
    <s v="DELWINTER"/>
    <s v="MLORENZ"/>
    <s v="ST-Main"/>
    <x v="7"/>
    <x v="7"/>
    <n v="634234.1"/>
    <d v="2001-06-07T21:00:01"/>
  </r>
  <r>
    <x v="1"/>
    <x v="1"/>
    <x v="1"/>
    <x v="0"/>
    <n v="50"/>
    <n v="1344906"/>
    <d v="2001-06-06T07:33:23"/>
    <s v="Ci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Sherrera"/>
    <s v="JKING6"/>
    <s v="ST-SERC"/>
    <x v="7"/>
    <x v="7"/>
    <n v="634235.1"/>
    <d v="2001-06-07T21:00:01"/>
  </r>
  <r>
    <x v="1"/>
    <x v="3"/>
    <x v="1"/>
    <x v="0"/>
    <n v="5000"/>
    <n v="1344905"/>
    <d v="2001-06-06T07:33:2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49999999999998"/>
    <s v="bcollins"/>
    <s v="TDONOHO"/>
    <s v="ENA - IM Central Gulf"/>
    <x v="8"/>
    <x v="3"/>
    <n v="832088"/>
    <d v="2001-06-07T21:00:01"/>
  </r>
  <r>
    <x v="1"/>
    <x v="1"/>
    <x v="1"/>
    <x v="5"/>
    <n v="1550"/>
    <n v="1344908"/>
    <d v="2001-06-06T07:33:51"/>
    <s v="Williams Energy Marketing &amp; Trading Company"/>
    <x v="0"/>
    <x v="0"/>
    <x v="0"/>
    <x v="1"/>
    <s v="US East Power Phy Fwd Firm"/>
    <s v="US Pwr Phy Firm  SOCO Peak               May03           USD/MWh"/>
    <n v="50"/>
    <m/>
    <x v="0"/>
    <x v="1"/>
    <x v="0"/>
    <n v="39.5"/>
    <s v="jheinecke1"/>
    <s v="KPRESTO"/>
    <s v="LT-SERC"/>
    <x v="7"/>
    <x v="7"/>
    <n v="634236.1"/>
    <d v="2003-05-01T21:00:00"/>
  </r>
  <r>
    <x v="1"/>
    <x v="3"/>
    <x v="0"/>
    <x v="2"/>
    <n v="1825000"/>
    <n v="1344909"/>
    <d v="2001-06-06T07:33:52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8"/>
    <s v="JARNOLD"/>
    <s v="NG-Price"/>
    <x v="5"/>
    <x v="3"/>
    <s v="VE8959.1"/>
    <d v="2002-01-01T21:00:00"/>
  </r>
  <r>
    <x v="1"/>
    <x v="1"/>
    <x v="1"/>
    <x v="18"/>
    <n v="3050"/>
    <n v="1344912"/>
    <d v="2001-06-06T07:34:0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7"/>
    <n v="634238.1"/>
    <d v="2002-03-01T17:04:00"/>
  </r>
  <r>
    <x v="1"/>
    <x v="3"/>
    <x v="0"/>
    <x v="22"/>
    <n v="615000"/>
    <n v="1344913"/>
    <d v="2001-06-06T07:34:08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1.1"/>
    <d v="2001-07-01T00:00:00"/>
  </r>
  <r>
    <x v="1"/>
    <x v="1"/>
    <x v="0"/>
    <x v="0"/>
    <n v="50"/>
    <n v="1344916"/>
    <d v="2001-06-06T07:34:35"/>
    <s v="PPL EnergyPlus, LLC"/>
    <x v="0"/>
    <x v="0"/>
    <x v="0"/>
    <x v="1"/>
    <s v="US East Power Fin Swap"/>
    <s v="US Pwr Fin Swap  PJM W IntC Peak         07Jun01         USD/MWh"/>
    <n v="50"/>
    <m/>
    <x v="0"/>
    <x v="1"/>
    <x v="0"/>
    <n v="28.95"/>
    <s v="pplhourly1"/>
    <s v="JQUENET"/>
    <s v="ST-PJM"/>
    <x v="7"/>
    <x v="3"/>
    <n v="634239.1"/>
    <d v="2001-06-07T21:00:01"/>
  </r>
  <r>
    <x v="1"/>
    <x v="1"/>
    <x v="1"/>
    <x v="21"/>
    <n v="3100"/>
    <n v="1344917"/>
    <d v="2001-06-06T07:34:36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5"/>
    <s v="jheinecke1"/>
    <s v="KPRESTO"/>
    <s v="LT-SERC"/>
    <x v="7"/>
    <x v="7"/>
    <n v="634240.1"/>
    <d v="2003-07-01T21:00:00"/>
  </r>
  <r>
    <x v="1"/>
    <x v="3"/>
    <x v="1"/>
    <x v="0"/>
    <n v="5000"/>
    <n v="1344918"/>
    <d v="2001-06-06T07:34:40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089"/>
    <d v="2001-06-07T21:00:01"/>
  </r>
  <r>
    <x v="0"/>
    <x v="0"/>
    <x v="0"/>
    <x v="0"/>
    <n v="10"/>
    <n v="1344919"/>
    <d v="2001-06-06T07:34:4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71051"/>
    <m/>
  </r>
  <r>
    <x v="1"/>
    <x v="3"/>
    <x v="0"/>
    <x v="5"/>
    <n v="620000"/>
    <n v="1344920"/>
    <d v="2001-06-06T07:34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9"/>
    <s v="steven12"/>
    <s v="JARNOLD"/>
    <s v="NG-Price"/>
    <x v="5"/>
    <x v="3"/>
    <s v="VE8964.1"/>
    <d v="2001-07-01T21:00:00"/>
  </r>
  <r>
    <x v="1"/>
    <x v="1"/>
    <x v="1"/>
    <x v="0"/>
    <n v="50"/>
    <n v="1344921"/>
    <d v="2001-06-06T07:34:57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9"/>
    <s v="fnelson1"/>
    <s v="JQUENET"/>
    <s v="ST-PJM"/>
    <x v="7"/>
    <x v="7"/>
    <n v="634241.1"/>
    <d v="2001-06-07T21:00:01"/>
  </r>
  <r>
    <x v="1"/>
    <x v="3"/>
    <x v="1"/>
    <x v="0"/>
    <n v="5000"/>
    <n v="1344922"/>
    <d v="2001-06-06T07:35:05"/>
    <s v="Cook Inlet Energy Supply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675"/>
    <s v="MIDCONT4"/>
    <s v="KSTEVEN"/>
    <s v="ENA-IM Mid Central South"/>
    <x v="8"/>
    <x v="3"/>
    <n v="832090"/>
    <d v="2001-06-07T21:00:01"/>
  </r>
  <r>
    <x v="1"/>
    <x v="3"/>
    <x v="1"/>
    <x v="0"/>
    <n v="5000"/>
    <n v="1344924"/>
    <d v="2001-06-06T07:36:02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675"/>
    <s v="BEICHTEN"/>
    <s v="KSTEVEN"/>
    <s v="ENA-IM Mid Central South"/>
    <x v="8"/>
    <x v="3"/>
    <n v="832092"/>
    <d v="2001-06-07T21:00:01"/>
  </r>
  <r>
    <x v="1"/>
    <x v="3"/>
    <x v="1"/>
    <x v="0"/>
    <n v="10000"/>
    <n v="1344923"/>
    <d v="2001-06-06T07:36:0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aepes201"/>
    <s v="TDONOHO"/>
    <s v="ENA - IM Central Gulf"/>
    <x v="8"/>
    <x v="3"/>
    <n v="832091"/>
    <d v="2001-06-07T21:00:01"/>
  </r>
  <r>
    <x v="1"/>
    <x v="1"/>
    <x v="1"/>
    <x v="0"/>
    <n v="50"/>
    <n v="1344925"/>
    <d v="2001-06-06T07:36:12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2.5"/>
    <s v="EPowerJC"/>
    <s v="JQUENET"/>
    <s v="ST-PJM"/>
    <x v="7"/>
    <x v="7"/>
    <n v="634242.1"/>
    <d v="2001-06-08T21:00:01"/>
  </r>
  <r>
    <x v="1"/>
    <x v="3"/>
    <x v="1"/>
    <x v="0"/>
    <n v="5000"/>
    <n v="1344926"/>
    <d v="2001-06-06T07:36:1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BEICHTEN"/>
    <s v="KSTEVEN"/>
    <s v="ENA-IM Mid Central South"/>
    <x v="8"/>
    <x v="3"/>
    <n v="832093"/>
    <d v="2001-06-07T21:00:01"/>
  </r>
  <r>
    <x v="1"/>
    <x v="3"/>
    <x v="1"/>
    <x v="0"/>
    <n v="10000"/>
    <n v="1344927"/>
    <d v="2001-06-06T07:36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094"/>
    <d v="2001-06-07T21:00:01"/>
  </r>
  <r>
    <x v="0"/>
    <x v="1"/>
    <x v="1"/>
    <x v="5"/>
    <n v="775"/>
    <n v="1344928"/>
    <d v="2001-06-06T07:36:41"/>
    <s v="TotalFinaElf Gas and Power Limited"/>
    <x v="0"/>
    <x v="0"/>
    <x v="0"/>
    <x v="1"/>
    <s v="GER Power Phy Fwd Ffrm"/>
    <s v="GER Pwr Phy FF   Ger Grd WDPK HV         Jul01           EUR/MWh"/>
    <m/>
    <n v="25"/>
    <x v="0"/>
    <x v="1"/>
    <x v="2"/>
    <n v="28.5"/>
    <s v="PETERFRIT"/>
    <s v="MHELLERM"/>
    <s v="UK - ECTRL - Continental Power Book"/>
    <x v="2"/>
    <x v="2"/>
    <n v="111225.1"/>
    <d v="2001-07-01T00:00:00"/>
  </r>
  <r>
    <x v="1"/>
    <x v="1"/>
    <x v="1"/>
    <x v="18"/>
    <n v="3050"/>
    <n v="1344929"/>
    <d v="2001-06-06T07:36:48"/>
    <s v="El Paso Merchant Energy, L.P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PowerSXD"/>
    <s v="RBENSON"/>
    <s v="LT-PJM"/>
    <x v="7"/>
    <x v="7"/>
    <n v="634244.1"/>
    <d v="2002-03-01T14:12:00"/>
  </r>
  <r>
    <x v="1"/>
    <x v="1"/>
    <x v="1"/>
    <x v="3"/>
    <n v="4600"/>
    <n v="1344930"/>
    <d v="2001-06-06T07:37:32"/>
    <s v="Williams Energy Marketing &amp; Trading Company"/>
    <x v="0"/>
    <x v="0"/>
    <x v="0"/>
    <x v="1"/>
    <s v="US East Power Phy Fwd Firm"/>
    <s v="US Pwr Phy Firm  SOCO Peak               Oct-Dec03       USD/MWh"/>
    <m/>
    <n v="50"/>
    <x v="0"/>
    <x v="1"/>
    <x v="0"/>
    <n v="33.5"/>
    <s v="jheinecke1"/>
    <s v="KPRESTO"/>
    <s v="LT-SERC"/>
    <x v="7"/>
    <x v="7"/>
    <n v="634246.1"/>
    <d v="2003-10-01T21:00:00"/>
  </r>
  <r>
    <x v="1"/>
    <x v="7"/>
    <x v="1"/>
    <x v="0"/>
    <n v="15000"/>
    <n v="1344932"/>
    <d v="2001-06-06T07:38:12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8.25"/>
    <s v="DEDE0001"/>
    <s v="WHICKS"/>
    <s v="EGLI-C3GC"/>
    <x v="5"/>
    <x v="8"/>
    <s v="VE8965.1"/>
    <d v="2001-06-01T21:00:01"/>
  </r>
  <r>
    <x v="1"/>
    <x v="7"/>
    <x v="1"/>
    <x v="0"/>
    <n v="15000"/>
    <n v="1344933"/>
    <d v="2001-06-06T07:38:17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8.25"/>
    <s v="DEDE0001"/>
    <s v="WHICKS"/>
    <s v="EGLI-C3GC"/>
    <x v="5"/>
    <x v="8"/>
    <s v="VE8966.1"/>
    <d v="2001-06-01T21:00:01"/>
  </r>
  <r>
    <x v="1"/>
    <x v="3"/>
    <x v="1"/>
    <x v="0"/>
    <n v="5000"/>
    <n v="1344934"/>
    <d v="2001-06-06T07:38:2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1"/>
    <s v="BIGDADDY"/>
    <s v="JWILLI13"/>
    <s v="ENA - IM Mkt Central MICH"/>
    <x v="8"/>
    <x v="3"/>
    <n v="832095"/>
    <d v="2001-06-07T21:00:01"/>
  </r>
  <r>
    <x v="1"/>
    <x v="3"/>
    <x v="1"/>
    <x v="0"/>
    <n v="5000"/>
    <n v="1344935"/>
    <d v="2001-06-06T07:38:24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049999999999999"/>
    <s v="BIGDADDY"/>
    <s v="JWILLI13"/>
    <s v="ENA - IM Mkt Central MICH"/>
    <x v="8"/>
    <x v="3"/>
    <n v="832096"/>
    <d v="2001-06-07T21:00:01"/>
  </r>
  <r>
    <x v="0"/>
    <x v="0"/>
    <x v="0"/>
    <x v="0"/>
    <n v="20"/>
    <n v="1344936"/>
    <d v="2001-06-06T07:38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081"/>
    <m/>
  </r>
  <r>
    <x v="1"/>
    <x v="3"/>
    <x v="1"/>
    <x v="0"/>
    <n v="5000"/>
    <n v="1344937"/>
    <d v="2001-06-06T07:38:28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"/>
    <s v="BIGDADDY"/>
    <s v="JWILLI13"/>
    <s v="ENA - IM Mkt Central MICH"/>
    <x v="8"/>
    <x v="3"/>
    <n v="832097"/>
    <d v="2001-06-07T21:00:01"/>
  </r>
  <r>
    <x v="1"/>
    <x v="3"/>
    <x v="1"/>
    <x v="0"/>
    <n v="5000"/>
    <n v="1344938"/>
    <d v="2001-06-06T07:38:37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9"/>
    <s v="benharner"/>
    <s v="JWILLI13"/>
    <s v="ENA - IM Mkt Central MICH"/>
    <x v="8"/>
    <x v="3"/>
    <n v="832098"/>
    <d v="2001-06-07T21:00:01"/>
  </r>
  <r>
    <x v="1"/>
    <x v="3"/>
    <x v="1"/>
    <x v="0"/>
    <n v="5000"/>
    <n v="1344939"/>
    <d v="2001-06-06T07:38:59"/>
    <s v="Dynegy Marketing and Trade"/>
    <x v="0"/>
    <x v="0"/>
    <x v="0"/>
    <x v="3"/>
    <s v="US Gas Phy Fwd Firm &lt; or = 1Mo "/>
    <s v="US Gas Phy       Consumers Pwr           07Jun01         USD/MM"/>
    <n v="5000"/>
    <m/>
    <x v="0"/>
    <x v="13"/>
    <x v="0"/>
    <n v="3.94"/>
    <s v="MAXFIELD"/>
    <s v="JWILLI13"/>
    <s v="ENA - IM Mkt Central MICH"/>
    <x v="8"/>
    <x v="3"/>
    <n v="832099"/>
    <d v="2001-06-07T21:00:01"/>
  </r>
  <r>
    <x v="1"/>
    <x v="1"/>
    <x v="1"/>
    <x v="0"/>
    <n v="50"/>
    <n v="1344940"/>
    <d v="2001-06-06T07:39:0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50.1"/>
    <d v="2001-06-07T21:00:01"/>
  </r>
  <r>
    <x v="1"/>
    <x v="1"/>
    <x v="1"/>
    <x v="0"/>
    <n v="50"/>
    <n v="1344941"/>
    <d v="2001-06-06T07:39:13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"/>
    <s v="WATTS002"/>
    <s v="MLORENZ"/>
    <s v="ST-Main"/>
    <x v="7"/>
    <x v="7"/>
    <n v="634251.1"/>
    <d v="2001-06-07T21:00:01"/>
  </r>
  <r>
    <x v="1"/>
    <x v="1"/>
    <x v="1"/>
    <x v="8"/>
    <n v="250"/>
    <n v="1344942"/>
    <d v="2001-06-06T07:39:17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52.1"/>
    <d v="2001-06-11T21:00:01"/>
  </r>
  <r>
    <x v="1"/>
    <x v="3"/>
    <x v="1"/>
    <x v="0"/>
    <n v="5000"/>
    <n v="1344944"/>
    <d v="2001-06-06T07:39:23"/>
    <s v="EnergyUSA-TPC Corp."/>
    <x v="0"/>
    <x v="0"/>
    <x v="0"/>
    <x v="3"/>
    <s v="US Gas Phy Fwd Firm &lt; or = 1Mo "/>
    <s v="US Gas Phy       Mich Con                07Jun01         USD/MM"/>
    <n v="5000"/>
    <m/>
    <x v="0"/>
    <x v="13"/>
    <x v="0"/>
    <n v="3.9649999999999999"/>
    <s v="trevorh1"/>
    <s v="JWILLI13"/>
    <s v="ENA - IM Mkt Central MICH"/>
    <x v="8"/>
    <x v="3"/>
    <n v="832100"/>
    <d v="2001-06-07T21:00:01"/>
  </r>
  <r>
    <x v="1"/>
    <x v="3"/>
    <x v="0"/>
    <x v="5"/>
    <n v="77500"/>
    <n v="1344945"/>
    <d v="2001-06-06T07:39:34"/>
    <s v="Noble Gas Marketing Inc."/>
    <x v="0"/>
    <x v="0"/>
    <x v="0"/>
    <x v="3"/>
    <s v="US Gas Fin Swap"/>
    <s v="US Gas Swap      Nymex                   Aug01           USD/MM"/>
    <n v="2500"/>
    <m/>
    <x v="0"/>
    <x v="13"/>
    <x v="0"/>
    <n v="3.98"/>
    <s v="ADM26578"/>
    <s v="JARNOLD"/>
    <s v="NG-Price"/>
    <x v="5"/>
    <x v="3"/>
    <s v="VE8967.1"/>
    <d v="2001-08-01T21:00:00"/>
  </r>
  <r>
    <x v="1"/>
    <x v="1"/>
    <x v="1"/>
    <x v="8"/>
    <n v="250"/>
    <n v="1344948"/>
    <d v="2001-06-06T07:39:35"/>
    <s v="HQ Energy Services (U.S.)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louiev006"/>
    <s v="CDORLAN"/>
    <s v="ST-ECAR"/>
    <x v="7"/>
    <x v="7"/>
    <n v="634256.1"/>
    <d v="2001-06-11T21:00:01"/>
  </r>
  <r>
    <x v="1"/>
    <x v="1"/>
    <x v="1"/>
    <x v="8"/>
    <n v="250"/>
    <n v="1344947"/>
    <d v="2001-06-06T07:39:35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255.1"/>
    <d v="2001-06-11T21:00:01"/>
  </r>
  <r>
    <x v="1"/>
    <x v="3"/>
    <x v="1"/>
    <x v="0"/>
    <n v="671"/>
    <n v="1344949"/>
    <d v="2001-06-06T07:39:40"/>
    <s v="Reliant Energy Services, Inc."/>
    <x v="0"/>
    <x v="0"/>
    <x v="0"/>
    <x v="3"/>
    <s v="US Gas Phy Fwd Firm &lt; or = 1Mo "/>
    <s v="US Gas Phy       NGPL Midcont            07Jun01         USD/MM"/>
    <m/>
    <n v="671"/>
    <x v="0"/>
    <x v="13"/>
    <x v="0"/>
    <n v="3.6749999999999998"/>
    <s v="bcollins"/>
    <s v="KSTEVEN"/>
    <s v="ENA-IM Mid Central South"/>
    <x v="8"/>
    <x v="3"/>
    <n v="832101"/>
    <d v="2001-06-07T21:00:01"/>
  </r>
  <r>
    <x v="1"/>
    <x v="3"/>
    <x v="1"/>
    <x v="0"/>
    <n v="5000"/>
    <n v="1344950"/>
    <d v="2001-06-06T07:39:40"/>
    <s v="AEP Energy Service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4"/>
    <s v="aepes224"/>
    <s v="VPIMENOV"/>
    <s v="ENA-IM ME NEW YORK"/>
    <x v="8"/>
    <x v="3"/>
    <n v="832102"/>
    <d v="2001-06-07T21:00:01"/>
  </r>
  <r>
    <x v="1"/>
    <x v="1"/>
    <x v="0"/>
    <x v="0"/>
    <n v="50"/>
    <n v="1344952"/>
    <d v="2001-06-06T07:39:44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258.1"/>
    <d v="2001-06-07T21:00:01"/>
  </r>
  <r>
    <x v="1"/>
    <x v="1"/>
    <x v="1"/>
    <x v="0"/>
    <n v="50"/>
    <n v="1344954"/>
    <d v="2001-06-06T07:39:5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.25"/>
    <s v="aepsvc127"/>
    <s v="CDORLAN"/>
    <s v="ST-ECAR"/>
    <x v="7"/>
    <x v="7"/>
    <n v="634259.1"/>
    <d v="2001-06-07T21:00:01"/>
  </r>
  <r>
    <x v="1"/>
    <x v="3"/>
    <x v="1"/>
    <x v="0"/>
    <n v="50000"/>
    <n v="1344953"/>
    <d v="2001-06-06T07:39:56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8"/>
    <s v="TOMSAX01"/>
    <s v="KSTEVEN"/>
    <s v="ENA-IM Mid Central South"/>
    <x v="8"/>
    <x v="3"/>
    <n v="832103"/>
    <d v="2001-06-07T21:00:01"/>
  </r>
  <r>
    <x v="1"/>
    <x v="3"/>
    <x v="1"/>
    <x v="0"/>
    <n v="10000"/>
    <n v="1344955"/>
    <d v="2001-06-06T07:39:5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49999999999998"/>
    <s v="ADM90884"/>
    <s v="KSTEVEN"/>
    <s v="ENA-IM Mid Central South"/>
    <x v="8"/>
    <x v="3"/>
    <n v="832104"/>
    <d v="2001-06-07T21:00:01"/>
  </r>
  <r>
    <x v="1"/>
    <x v="3"/>
    <x v="1"/>
    <x v="0"/>
    <n v="10000"/>
    <n v="1344956"/>
    <d v="2001-06-06T07:40:03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8"/>
    <s v="ADM90884"/>
    <s v="ARING"/>
    <s v="ENA-IM NE GULF1"/>
    <x v="8"/>
    <x v="3"/>
    <n v="832105"/>
    <d v="2001-06-07T21:00:01"/>
  </r>
  <r>
    <x v="1"/>
    <x v="3"/>
    <x v="1"/>
    <x v="0"/>
    <n v="5705"/>
    <n v="1344957"/>
    <d v="2001-06-06T07:40:25"/>
    <s v="Aquila Energy Marketing Corporation"/>
    <x v="0"/>
    <x v="0"/>
    <x v="0"/>
    <x v="3"/>
    <s v="US Gas Phy Fwd Firm &lt; or = 1Mo "/>
    <s v="US Gas Phy       ANR SW Pool             07Jun01         USD/MM"/>
    <m/>
    <n v="5705"/>
    <x v="0"/>
    <x v="13"/>
    <x v="0"/>
    <n v="3.68"/>
    <s v="BIGDADDY"/>
    <s v="KSTEVEN"/>
    <s v="ENA-IM Mid Central South"/>
    <x v="8"/>
    <x v="3"/>
    <n v="832106"/>
    <d v="2001-06-07T21:00:01"/>
  </r>
  <r>
    <x v="1"/>
    <x v="3"/>
    <x v="1"/>
    <x v="0"/>
    <n v="385"/>
    <n v="1344958"/>
    <d v="2001-06-06T07:40:27"/>
    <s v="Reliant Energy Services, Inc."/>
    <x v="0"/>
    <x v="0"/>
    <x v="0"/>
    <x v="3"/>
    <s v="US Gas Phy Fwd Firm &lt; or = 1Mo "/>
    <s v="US Gas Phy       NGPL TxOkGCPool         07Jun01         USD/MM"/>
    <n v="385"/>
    <m/>
    <x v="0"/>
    <x v="13"/>
    <x v="0"/>
    <n v="3.7475000000000001"/>
    <s v="bcollins"/>
    <s v="TDONOHO"/>
    <s v="ENA - IM Central Gulf"/>
    <x v="8"/>
    <x v="3"/>
    <n v="832107"/>
    <d v="2001-06-07T21:00:01"/>
  </r>
  <r>
    <x v="1"/>
    <x v="1"/>
    <x v="1"/>
    <x v="0"/>
    <n v="50"/>
    <n v="1344959"/>
    <d v="2001-06-06T07:40:38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VEPCOJOE"/>
    <s v="JQUENET"/>
    <s v="ST-PJM"/>
    <x v="7"/>
    <x v="7"/>
    <n v="634261.1"/>
    <d v="2001-06-07T21:00:01"/>
  </r>
  <r>
    <x v="1"/>
    <x v="1"/>
    <x v="1"/>
    <x v="0"/>
    <n v="50"/>
    <n v="1344960"/>
    <d v="2001-06-06T07:40:42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8.45"/>
    <s v="VEPCOJOE"/>
    <s v="JQUENET"/>
    <s v="ST-PJM"/>
    <x v="7"/>
    <x v="7"/>
    <n v="634262.1"/>
    <d v="2001-06-08T21:00:01"/>
  </r>
  <r>
    <x v="1"/>
    <x v="3"/>
    <x v="1"/>
    <x v="0"/>
    <n v="10000"/>
    <n v="1344961"/>
    <d v="2001-06-06T07:40:43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8"/>
    <s v="cscharton"/>
    <s v="KSTEVEN"/>
    <s v="ENA-IM Mid Central South"/>
    <x v="8"/>
    <x v="3"/>
    <n v="832108"/>
    <d v="2001-06-07T21:00:01"/>
  </r>
  <r>
    <x v="1"/>
    <x v="3"/>
    <x v="1"/>
    <x v="0"/>
    <n v="10000"/>
    <n v="1344962"/>
    <d v="2001-06-06T07:40:48"/>
    <s v="Occidental Energy Marketing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475"/>
    <s v="fishmongr"/>
    <s v="KSTEVEN"/>
    <s v="ENA-IM Mid Central South"/>
    <x v="8"/>
    <x v="3"/>
    <n v="832109"/>
    <d v="2001-06-07T21:00:01"/>
  </r>
  <r>
    <x v="1"/>
    <x v="3"/>
    <x v="1"/>
    <x v="0"/>
    <n v="10000"/>
    <n v="1344963"/>
    <d v="2001-06-06T07:40:49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8"/>
    <s v="mikepowers"/>
    <s v="ARING"/>
    <s v="ENA-IM NE GULF1"/>
    <x v="8"/>
    <x v="3"/>
    <n v="832110"/>
    <d v="2001-06-07T21:00:01"/>
  </r>
  <r>
    <x v="1"/>
    <x v="1"/>
    <x v="1"/>
    <x v="8"/>
    <n v="250"/>
    <n v="1344964"/>
    <d v="2001-06-06T07:40:50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63.1"/>
    <d v="2001-06-11T21:00:01"/>
  </r>
  <r>
    <x v="1"/>
    <x v="1"/>
    <x v="1"/>
    <x v="0"/>
    <n v="50"/>
    <n v="1344965"/>
    <d v="2001-06-06T07:40:58"/>
    <s v="PSEG Energy Resources &amp; Trade LLC"/>
    <x v="0"/>
    <x v="0"/>
    <x v="0"/>
    <x v="1"/>
    <s v="US East Power Phy Fwd Firm"/>
    <s v="US Pwr Phy Firm  PJM-W OffPk             08Jun01         USD/MWh"/>
    <m/>
    <n v="50"/>
    <x v="0"/>
    <x v="1"/>
    <x v="0"/>
    <n v="13"/>
    <s v="mdesousa1"/>
    <s v="JQUENET"/>
    <s v="ST-PJM"/>
    <x v="7"/>
    <x v="7"/>
    <n v="634264.1"/>
    <d v="2001-06-08T21:00:01"/>
  </r>
  <r>
    <x v="1"/>
    <x v="1"/>
    <x v="1"/>
    <x v="0"/>
    <n v="50"/>
    <n v="1344966"/>
    <d v="2001-06-06T07:41:05"/>
    <s v="Mirant Americas Energy Marketing, L.P."/>
    <x v="0"/>
    <x v="0"/>
    <x v="0"/>
    <x v="1"/>
    <s v="US East Power Phy Fwd Firm"/>
    <s v="US Pwr Phy Firm  Cinergy Peak            07Jun01         USD/MWh"/>
    <n v="50"/>
    <m/>
    <x v="0"/>
    <x v="1"/>
    <x v="0"/>
    <n v="27"/>
    <s v="ericmooney"/>
    <s v="CDORLAN"/>
    <s v="ST-ECAR"/>
    <x v="7"/>
    <x v="7"/>
    <n v="634265.1"/>
    <d v="2001-06-07T21:00:01"/>
  </r>
  <r>
    <x v="1"/>
    <x v="3"/>
    <x v="1"/>
    <x v="0"/>
    <n v="10000"/>
    <n v="1344967"/>
    <d v="2001-06-06T07:41:12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11"/>
    <d v="2001-06-07T21:00:01"/>
  </r>
  <r>
    <x v="0"/>
    <x v="1"/>
    <x v="1"/>
    <x v="3"/>
    <n v="2300"/>
    <n v="1344968"/>
    <d v="2001-06-06T07:41:19"/>
    <s v="Mirant Europe BV"/>
    <x v="0"/>
    <x v="0"/>
    <x v="0"/>
    <x v="1"/>
    <s v="GER Power Phy Fwd Ffrm"/>
    <s v="GER Pwr Phy FF   Ger Grd BASE HV         Jul-Sep01       EUR/MWh"/>
    <m/>
    <n v="25"/>
    <x v="0"/>
    <x v="1"/>
    <x v="2"/>
    <n v="20.8"/>
    <s v="paulzhan"/>
    <s v="MHELLERM"/>
    <s v="UK - ECTRL - Continental Power Book"/>
    <x v="2"/>
    <x v="2"/>
    <n v="111227.1"/>
    <d v="2001-07-01T00:00:00"/>
  </r>
  <r>
    <x v="1"/>
    <x v="3"/>
    <x v="1"/>
    <x v="0"/>
    <n v="50000"/>
    <n v="1344969"/>
    <d v="2001-06-06T07:41:25"/>
    <s v="Tenaska Marketing Ventures"/>
    <x v="0"/>
    <x v="0"/>
    <x v="0"/>
    <x v="3"/>
    <s v="US Gas Phy Fwd Firm &lt; or = 1Mo "/>
    <s v="US Gas Phy       NGPL NICOR              07Jun01         USD/MM"/>
    <n v="50000"/>
    <m/>
    <x v="0"/>
    <x v="13"/>
    <x v="0"/>
    <n v="3.8650000000000002"/>
    <s v="TMVTMD02"/>
    <s v="PMIMS"/>
    <s v="ENA - IM MKT Central CG"/>
    <x v="8"/>
    <x v="3"/>
    <n v="832112"/>
    <d v="2001-06-07T21:00:01"/>
  </r>
  <r>
    <x v="1"/>
    <x v="3"/>
    <x v="1"/>
    <x v="0"/>
    <n v="50000"/>
    <n v="1344970"/>
    <d v="2001-06-06T07:41:30"/>
    <s v="Cook Inlet Energy Supply L.L.C."/>
    <x v="0"/>
    <x v="0"/>
    <x v="0"/>
    <x v="3"/>
    <s v="US Gas Phy Fwd Firm &lt; or = 1Mo "/>
    <s v="US Gas Phy       PEPL Pool               07Jun01         USD/MM"/>
    <n v="50000"/>
    <m/>
    <x v="0"/>
    <x v="13"/>
    <x v="0"/>
    <n v="3.68"/>
    <s v="MIDCONT1"/>
    <s v="KSTEVEN"/>
    <s v="ENA-IM Mid Central South"/>
    <x v="8"/>
    <x v="3"/>
    <n v="832113"/>
    <d v="2001-06-07T21:00:01"/>
  </r>
  <r>
    <x v="1"/>
    <x v="3"/>
    <x v="1"/>
    <x v="0"/>
    <n v="10000"/>
    <n v="1344971"/>
    <d v="2001-06-06T07:41:33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ADM90884"/>
    <s v="KSTEVEN"/>
    <s v="ENA-IM Mid Central South"/>
    <x v="8"/>
    <x v="3"/>
    <n v="832114"/>
    <d v="2001-06-07T21:00:01"/>
  </r>
  <r>
    <x v="1"/>
    <x v="3"/>
    <x v="1"/>
    <x v="0"/>
    <n v="10000"/>
    <n v="1344972"/>
    <d v="2001-06-06T07:41:36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9"/>
    <s v="ADM90884"/>
    <s v="ARING"/>
    <s v="ENA-IM NE GULF1"/>
    <x v="8"/>
    <x v="3"/>
    <n v="832115"/>
    <d v="2001-06-07T21:00:01"/>
  </r>
  <r>
    <x v="1"/>
    <x v="3"/>
    <x v="1"/>
    <x v="0"/>
    <n v="10000"/>
    <n v="1344973"/>
    <d v="2001-06-06T07:41:41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49999999999998"/>
    <s v="MIDCONT4"/>
    <s v="KSTEVEN"/>
    <s v="ENA-IM Mid Central South"/>
    <x v="8"/>
    <x v="3"/>
    <n v="832116"/>
    <d v="2001-06-07T21:00:01"/>
  </r>
  <r>
    <x v="1"/>
    <x v="3"/>
    <x v="1"/>
    <x v="0"/>
    <n v="10000"/>
    <n v="1344974"/>
    <d v="2001-06-06T07:41:4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7"/>
    <s v="shawnmaz"/>
    <s v="VPIMENOV"/>
    <s v="ENA-IM ME NEW YORK"/>
    <x v="8"/>
    <x v="3"/>
    <n v="832117"/>
    <d v="2001-06-07T21:00:01"/>
  </r>
  <r>
    <x v="1"/>
    <x v="3"/>
    <x v="1"/>
    <x v="0"/>
    <n v="10000"/>
    <n v="1344975"/>
    <d v="2001-06-06T07:41:47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749999999999998"/>
    <s v="SCOTTWIR"/>
    <s v="KSTEVEN"/>
    <s v="ENA-IM Mid Central South"/>
    <x v="8"/>
    <x v="3"/>
    <n v="832118"/>
    <d v="2001-06-07T21:00:01"/>
  </r>
  <r>
    <x v="0"/>
    <x v="1"/>
    <x v="1"/>
    <x v="5"/>
    <n v="775"/>
    <n v="1344976"/>
    <d v="2001-06-06T07:42:15"/>
    <s v="E.ON Trading GmbH (Munich)"/>
    <x v="0"/>
    <x v="0"/>
    <x v="0"/>
    <x v="1"/>
    <s v="GER Power Phy Fwd Ffrm"/>
    <s v="GER Pwr Phy FF   Ger Grd WDPK HV         Jul01           EUR/MWh"/>
    <m/>
    <n v="25"/>
    <x v="0"/>
    <x v="1"/>
    <x v="2"/>
    <n v="28.6"/>
    <s v="eontrdalb"/>
    <s v="MHELLERM"/>
    <s v="UK - ECTRL - Continental Power Book"/>
    <x v="2"/>
    <x v="2"/>
    <n v="111228.1"/>
    <d v="2001-07-01T00:00:00"/>
  </r>
  <r>
    <x v="1"/>
    <x v="3"/>
    <x v="0"/>
    <x v="5"/>
    <n v="775000"/>
    <n v="1344977"/>
    <d v="2001-06-06T07:42:22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ADM26578"/>
    <s v="SBRAWNE"/>
    <s v="FT-East"/>
    <x v="5"/>
    <x v="3"/>
    <s v="VE8968.1"/>
    <d v="2001-07-01T21:00:01"/>
  </r>
  <r>
    <x v="1"/>
    <x v="3"/>
    <x v="1"/>
    <x v="0"/>
    <n v="50000"/>
    <n v="1344978"/>
    <d v="2001-06-06T07:42:41"/>
    <s v="Dynegy Marketing and Trade"/>
    <x v="0"/>
    <x v="0"/>
    <x v="0"/>
    <x v="3"/>
    <s v="US Gas Phy Fwd Firm &lt; or = 1Mo "/>
    <s v="US Gas Phy       PEPL Pool               07Jun01         USD/MM"/>
    <n v="50000"/>
    <m/>
    <x v="0"/>
    <x v="13"/>
    <x v="0"/>
    <n v="3.67"/>
    <s v="MAXFIELD"/>
    <s v="KSTEVEN"/>
    <s v="ENA-IM Mid Central South"/>
    <x v="8"/>
    <x v="3"/>
    <n v="832119"/>
    <d v="2001-06-07T21:00:01"/>
  </r>
  <r>
    <x v="1"/>
    <x v="3"/>
    <x v="1"/>
    <x v="0"/>
    <n v="10000"/>
    <n v="1344979"/>
    <d v="2001-06-06T07:42:47"/>
    <s v="Aquila Energy Marketing Corporation"/>
    <x v="0"/>
    <x v="0"/>
    <x v="0"/>
    <x v="3"/>
    <s v="US Gas Phy Fwd Firm &lt; or = 1Mo "/>
    <s v="US Gas Phy       NBPL/Nicor              07Jun01         USD/MM"/>
    <m/>
    <n v="10000"/>
    <x v="0"/>
    <x v="13"/>
    <x v="0"/>
    <n v="3.8650000000000002"/>
    <s v="benharner"/>
    <s v="PMIMS"/>
    <s v="ENA - IM MKT Central CG"/>
    <x v="8"/>
    <x v="3"/>
    <n v="832120"/>
    <d v="2001-06-07T21:00:01"/>
  </r>
  <r>
    <x v="1"/>
    <x v="3"/>
    <x v="0"/>
    <x v="22"/>
    <n v="615000"/>
    <n v="1344980"/>
    <d v="2001-06-06T07:42:56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9.1"/>
    <d v="2001-07-01T00:00:00"/>
  </r>
  <r>
    <x v="1"/>
    <x v="3"/>
    <x v="1"/>
    <x v="0"/>
    <n v="10000"/>
    <n v="1344982"/>
    <d v="2001-06-06T07:43:19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49999999999998"/>
    <s v="cscharton"/>
    <s v="KSTEVEN"/>
    <s v="ENA-IM Mid Central South"/>
    <x v="8"/>
    <x v="3"/>
    <n v="832121"/>
    <d v="2001-06-07T21:00:01"/>
  </r>
  <r>
    <x v="1"/>
    <x v="3"/>
    <x v="0"/>
    <x v="23"/>
    <n v="240000"/>
    <n v="1344983"/>
    <d v="2001-06-06T07:43:22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81"/>
    <s v="aepes222"/>
    <s v="PKEAVEY"/>
    <s v="G-DAILY-EST"/>
    <x v="5"/>
    <x v="3"/>
    <s v="VE8971.1"/>
    <d v="2001-06-07T21:00:01"/>
  </r>
  <r>
    <x v="1"/>
    <x v="3"/>
    <x v="1"/>
    <x v="0"/>
    <n v="5000"/>
    <n v="1344984"/>
    <d v="2001-06-06T07:43:30"/>
    <s v="Tenaska Marketing Ventures"/>
    <x v="0"/>
    <x v="0"/>
    <x v="0"/>
    <x v="3"/>
    <s v="US Gas Phy Fwd Firm &lt; or = 1Mo "/>
    <s v="US Gas Phy       Chi Peoples             07Jun01         USD/MM"/>
    <n v="5000"/>
    <m/>
    <x v="0"/>
    <x v="13"/>
    <x v="0"/>
    <n v="3.85"/>
    <s v="TMVTMD02"/>
    <s v="PMIMS"/>
    <s v="ENA - IM MKT Central CG"/>
    <x v="8"/>
    <x v="3"/>
    <n v="832122"/>
    <d v="2001-06-07T21:00:01"/>
  </r>
  <r>
    <x v="1"/>
    <x v="3"/>
    <x v="0"/>
    <x v="5"/>
    <n v="155000"/>
    <n v="1344986"/>
    <d v="2001-06-06T07:43:35"/>
    <s v="PanCanadian Energy Services Inc."/>
    <x v="0"/>
    <x v="0"/>
    <x v="0"/>
    <x v="3"/>
    <s v="US Gas Fin Swap"/>
    <s v="US Gas Swap      Nymex                   Jul01           USD/MM"/>
    <n v="5000"/>
    <m/>
    <x v="0"/>
    <x v="13"/>
    <x v="0"/>
    <n v="3.9"/>
    <s v="pcessturm"/>
    <s v="JARNOLD"/>
    <s v="NG-Price"/>
    <x v="5"/>
    <x v="3"/>
    <s v="VE8972.1"/>
    <d v="2001-07-01T21:00:00"/>
  </r>
  <r>
    <x v="1"/>
    <x v="1"/>
    <x v="0"/>
    <x v="0"/>
    <n v="50"/>
    <n v="1344985"/>
    <d v="2001-06-06T07:43:35"/>
    <s v="Virginia Electric and Power Company"/>
    <x v="0"/>
    <x v="0"/>
    <x v="0"/>
    <x v="1"/>
    <s v="US East Power Fin Swap"/>
    <s v="US Pwr Fin Swap  PJM W IntC HE10-23 EPT  06Jun01         USD/MWh"/>
    <n v="50"/>
    <m/>
    <x v="0"/>
    <x v="1"/>
    <x v="0"/>
    <n v="30.5"/>
    <s v="VEPCOJOE"/>
    <s v="JSTEPENO"/>
    <s v="EPMI-HRLY-NE"/>
    <x v="7"/>
    <x v="3"/>
    <n v="634271.1"/>
    <d v="2001-06-06T21:00:01"/>
  </r>
  <r>
    <x v="1"/>
    <x v="3"/>
    <x v="0"/>
    <x v="20"/>
    <n v="1510000"/>
    <n v="1344987"/>
    <d v="2001-06-06T07:43:40"/>
    <s v="J. Aron &amp; Company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ritanagle"/>
    <s v="EBASS"/>
    <s v="FT-Texas"/>
    <x v="5"/>
    <x v="3"/>
    <s v="VE8973.1"/>
    <d v="2001-11-01T00:00:00"/>
  </r>
  <r>
    <x v="1"/>
    <x v="1"/>
    <x v="1"/>
    <x v="8"/>
    <n v="250"/>
    <n v="1344988"/>
    <d v="2001-06-06T07:43:43"/>
    <s v="Dynegy Power Marketing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krnelson"/>
    <s v="CDORLAN"/>
    <s v="ST-ECAR"/>
    <x v="7"/>
    <x v="7"/>
    <n v="634273.1"/>
    <d v="2001-06-11T21:00:01"/>
  </r>
  <r>
    <x v="1"/>
    <x v="3"/>
    <x v="1"/>
    <x v="0"/>
    <n v="50000"/>
    <n v="1344989"/>
    <d v="2001-06-06T07:43:52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749999999999998"/>
    <s v="TOMSAX01"/>
    <s v="KSTEVEN"/>
    <s v="ENA-IM Mid Central South"/>
    <x v="8"/>
    <x v="3"/>
    <n v="832123"/>
    <d v="2001-06-07T21:00:01"/>
  </r>
  <r>
    <x v="1"/>
    <x v="3"/>
    <x v="1"/>
    <x v="0"/>
    <n v="50000"/>
    <n v="1344991"/>
    <d v="2001-06-06T07:43:57"/>
    <s v="AEP Energy Services, Inc."/>
    <x v="0"/>
    <x v="0"/>
    <x v="0"/>
    <x v="3"/>
    <s v="US Gas Phy Fwd Firm &lt; or = 1Mo "/>
    <s v="US Gas Phy       ANR SE Trans            07Jun01         USD/MM"/>
    <m/>
    <n v="50000"/>
    <x v="0"/>
    <x v="13"/>
    <x v="0"/>
    <n v="3.7050000000000001"/>
    <s v="aepes201"/>
    <s v="TDONOHO"/>
    <s v="ENA - IM Central Gulf"/>
    <x v="8"/>
    <x v="3"/>
    <n v="832124"/>
    <d v="2001-06-07T21:00:01"/>
  </r>
  <r>
    <x v="0"/>
    <x v="3"/>
    <x v="1"/>
    <x v="0"/>
    <n v="10000"/>
    <n v="1344992"/>
    <d v="2001-06-06T07:44:01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350000000000001"/>
    <s v="DAROOKIE"/>
    <s v="MCUILLA"/>
    <s v="ENA - IM Ontario"/>
    <x v="8"/>
    <x v="3"/>
    <n v="832125"/>
    <d v="2001-06-07T21:00:01"/>
  </r>
  <r>
    <x v="1"/>
    <x v="3"/>
    <x v="0"/>
    <x v="5"/>
    <n v="465000"/>
    <n v="1344994"/>
    <d v="2001-06-06T07:44:19"/>
    <s v="J. Aron &amp; Company"/>
    <x v="0"/>
    <x v="0"/>
    <x v="0"/>
    <x v="3"/>
    <s v="US Gas Fin BasisSwap"/>
    <s v="US Gas Basis     HSC                     Oct01           USD/MM"/>
    <m/>
    <n v="15000"/>
    <x v="0"/>
    <x v="13"/>
    <x v="0"/>
    <n v="1.2500000000000001E-2"/>
    <s v="ritanagle"/>
    <s v="EBASS"/>
    <s v="FT-Texas"/>
    <x v="5"/>
    <x v="3"/>
    <s v="VE8975.1"/>
    <d v="2001-10-01T00:00:00"/>
  </r>
  <r>
    <x v="1"/>
    <x v="3"/>
    <x v="1"/>
    <x v="0"/>
    <n v="10000"/>
    <n v="1344996"/>
    <d v="2001-06-06T07:44:26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26"/>
    <d v="2001-06-07T21:00:01"/>
  </r>
  <r>
    <x v="1"/>
    <x v="3"/>
    <x v="0"/>
    <x v="6"/>
    <n v="150000"/>
    <n v="1344997"/>
    <d v="2001-06-06T07:44:36"/>
    <s v="J. Aron &amp; Company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ritanagle"/>
    <s v="EBASS"/>
    <s v="FT-Texas"/>
    <x v="5"/>
    <x v="3"/>
    <s v="VE8976.1"/>
    <d v="2001-09-01T00:00:00"/>
  </r>
  <r>
    <x v="1"/>
    <x v="1"/>
    <x v="1"/>
    <x v="5"/>
    <n v="1550"/>
    <n v="1344999"/>
    <d v="2001-06-06T07:45:12"/>
    <s v="Constellation Power Source, Inc."/>
    <x v="2"/>
    <x v="1"/>
    <x v="0"/>
    <x v="1"/>
    <s v="US East Power Phy Fwd Firm"/>
    <s v="US Pwr Phy Firm  Cinergy Peak            Aug01           USD/MWh"/>
    <n v="50"/>
    <m/>
    <x v="0"/>
    <x v="1"/>
    <x v="0"/>
    <n v="70.5"/>
    <s v="LRAT1234"/>
    <s v="FSTURM"/>
    <s v="LT-ECAR"/>
    <x v="7"/>
    <x v="7"/>
    <n v="634278.1"/>
    <d v="2001-08-01T21:00:01"/>
  </r>
  <r>
    <x v="1"/>
    <x v="3"/>
    <x v="1"/>
    <x v="0"/>
    <n v="30000"/>
    <n v="1345000"/>
    <d v="2001-06-06T07:45:14"/>
    <s v="Cargill Energy, a division of Cargill, Incorporated"/>
    <x v="0"/>
    <x v="0"/>
    <x v="0"/>
    <x v="3"/>
    <s v="US Gas Phy Fwd Firm &lt; or = 1Mo "/>
    <s v="US Gas Phy       NGPL Midcont            07Jun01         USD/MM"/>
    <n v="30000"/>
    <m/>
    <x v="0"/>
    <x v="13"/>
    <x v="0"/>
    <n v="3.6724999999999999"/>
    <s v="ADM90884"/>
    <s v="KSTEVEN"/>
    <s v="ENA-IM Mid Central South"/>
    <x v="8"/>
    <x v="3"/>
    <n v="832127"/>
    <d v="2001-06-07T21:00:01"/>
  </r>
  <r>
    <x v="1"/>
    <x v="1"/>
    <x v="1"/>
    <x v="5"/>
    <n v="1550"/>
    <n v="1345002"/>
    <d v="2001-06-06T07:45:25"/>
    <s v="Williams Energy Marketing &amp; Trading Company"/>
    <x v="0"/>
    <x v="0"/>
    <x v="0"/>
    <x v="1"/>
    <s v="US East Power Phy Fwd Firm"/>
    <s v="US Pwr Phy Firm  COMED Peak              Jul01           USD/MWh"/>
    <m/>
    <n v="50"/>
    <x v="0"/>
    <x v="1"/>
    <x v="0"/>
    <n v="78.75"/>
    <s v="mwestbro"/>
    <s v="FSTURM"/>
    <s v="LT-ECAR"/>
    <x v="7"/>
    <x v="7"/>
    <n v="634280.1"/>
    <d v="2001-07-01T21:00:01"/>
  </r>
  <r>
    <x v="1"/>
    <x v="3"/>
    <x v="1"/>
    <x v="0"/>
    <n v="10000"/>
    <n v="1345003"/>
    <d v="2001-06-06T07:45:25"/>
    <s v="Reliant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6"/>
    <s v="bcollins"/>
    <s v="TDONOHO"/>
    <s v="ENA - IM Central Gulf"/>
    <x v="8"/>
    <x v="3"/>
    <n v="832128"/>
    <d v="2001-06-07T21:00:01"/>
  </r>
  <r>
    <x v="1"/>
    <x v="3"/>
    <x v="0"/>
    <x v="5"/>
    <n v="155000"/>
    <n v="1345004"/>
    <d v="2001-06-06T07:45:30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BRHUNTER"/>
    <s v="JARNOLD"/>
    <s v="NG-Price"/>
    <x v="5"/>
    <x v="3"/>
    <s v="VE8977.1"/>
    <d v="2001-07-01T21:00:00"/>
  </r>
  <r>
    <x v="1"/>
    <x v="1"/>
    <x v="1"/>
    <x v="8"/>
    <n v="250"/>
    <n v="1345005"/>
    <d v="2001-06-06T07:45:48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81.1"/>
    <d v="2001-06-11T21:00:01"/>
  </r>
  <r>
    <x v="1"/>
    <x v="3"/>
    <x v="1"/>
    <x v="0"/>
    <n v="120000"/>
    <n v="1345006"/>
    <d v="2001-06-06T07:45:57"/>
    <s v="Aquila Energy Marketing Corporation"/>
    <x v="0"/>
    <x v="0"/>
    <x v="0"/>
    <x v="3"/>
    <s v="US Gas Phy Fwd Firm &lt; or = 1Mo "/>
    <s v="US Gas Phy       NGPL NICOR              07Jun01         USD/MM"/>
    <m/>
    <n v="120000"/>
    <x v="0"/>
    <x v="13"/>
    <x v="0"/>
    <n v="3.875"/>
    <s v="benharner"/>
    <s v="PMIMS"/>
    <s v="ENA - IM MKT Central CG"/>
    <x v="8"/>
    <x v="3"/>
    <n v="832129"/>
    <d v="2001-06-07T21:00:01"/>
  </r>
  <r>
    <x v="1"/>
    <x v="1"/>
    <x v="1"/>
    <x v="18"/>
    <n v="3050"/>
    <n v="1345007"/>
    <d v="2001-06-06T07:45:58"/>
    <s v="Reliant Energy Services, Inc."/>
    <x v="0"/>
    <x v="0"/>
    <x v="0"/>
    <x v="1"/>
    <s v="US East Power Phy Fwd Firm Unplan B"/>
    <s v="US Pwr Phy Unp B ERCOT Peak              Mar-Apr02       USD/MWh"/>
    <m/>
    <n v="50"/>
    <x v="0"/>
    <x v="1"/>
    <x v="0"/>
    <n v="34.5"/>
    <s v="johnritch"/>
    <s v="DSMITH3"/>
    <s v="LT-ERCOT"/>
    <x v="7"/>
    <x v="7"/>
    <n v="634283.1"/>
    <d v="2002-03-01T00:00:00"/>
  </r>
  <r>
    <x v="1"/>
    <x v="3"/>
    <x v="1"/>
    <x v="0"/>
    <n v="15782"/>
    <n v="1345008"/>
    <d v="2001-06-06T07:46:07"/>
    <s v="Cargill Energy, a division of Cargill, Incorporated"/>
    <x v="0"/>
    <x v="0"/>
    <x v="0"/>
    <x v="3"/>
    <s v="US Gas Phy Fwd Firm &lt; or = 1Mo "/>
    <s v="US Gas Phy       NGPL Midcont            07Jun01         USD/MM"/>
    <n v="15782"/>
    <m/>
    <x v="0"/>
    <x v="13"/>
    <x v="0"/>
    <n v="3.6724999999999999"/>
    <s v="ADM90884"/>
    <s v="KSTEVEN"/>
    <s v="ENA-IM Mid Central South"/>
    <x v="8"/>
    <x v="3"/>
    <n v="832130"/>
    <d v="2001-06-07T21:00:01"/>
  </r>
  <r>
    <x v="1"/>
    <x v="3"/>
    <x v="0"/>
    <x v="5"/>
    <n v="620000"/>
    <n v="1345009"/>
    <d v="2001-06-06T07:46:18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91"/>
    <s v="aepes218"/>
    <s v="JARNOLD"/>
    <s v="NG-Price"/>
    <x v="5"/>
    <x v="3"/>
    <s v="VE8978.1"/>
    <d v="2001-07-01T21:00:00"/>
  </r>
  <r>
    <x v="1"/>
    <x v="3"/>
    <x v="1"/>
    <x v="0"/>
    <n v="10000"/>
    <n v="1345010"/>
    <d v="2001-06-06T07:46:18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ADM48147"/>
    <s v="ARING"/>
    <s v="ENA-IM NE GULF1"/>
    <x v="8"/>
    <x v="3"/>
    <n v="832131"/>
    <d v="2001-06-07T21:00:01"/>
  </r>
  <r>
    <x v="1"/>
    <x v="3"/>
    <x v="1"/>
    <x v="0"/>
    <n v="5000"/>
    <n v="1345011"/>
    <d v="2001-06-06T07:46:45"/>
    <s v="MidAmerican Energy Company"/>
    <x v="0"/>
    <x v="0"/>
    <x v="0"/>
    <x v="3"/>
    <s v="US Gas Phy Fwd Firm &lt; or = 1Mo "/>
    <s v="US Gas Phy       NGPL NICOR              07Jun01         USD/MM"/>
    <m/>
    <n v="5000"/>
    <x v="0"/>
    <x v="13"/>
    <x v="0"/>
    <n v="3.875"/>
    <s v="SCOTTWIR"/>
    <s v="PMIMS"/>
    <s v="ENA - IM MKT Central CG"/>
    <x v="8"/>
    <x v="3"/>
    <n v="832133"/>
    <d v="2001-06-07T21:00:01"/>
  </r>
  <r>
    <x v="1"/>
    <x v="3"/>
    <x v="0"/>
    <x v="23"/>
    <n v="240000"/>
    <n v="1345012"/>
    <d v="2001-06-06T07:47:03"/>
    <s v="Texaco Natural Gas Inc."/>
    <x v="0"/>
    <x v="0"/>
    <x v="0"/>
    <x v="3"/>
    <s v="US Gas Fin Swap"/>
    <s v="US Gas Daily     COL Onshore             07-30Jun01      USD/MM"/>
    <n v="10000"/>
    <m/>
    <x v="0"/>
    <x v="13"/>
    <x v="0"/>
    <n v="3.77"/>
    <s v="WARNERTODD"/>
    <s v="SBRAWNE"/>
    <s v="FT-East"/>
    <x v="5"/>
    <x v="3"/>
    <s v="VE8979.1"/>
    <d v="2001-06-07T21:00:01"/>
  </r>
  <r>
    <x v="1"/>
    <x v="3"/>
    <x v="0"/>
    <x v="23"/>
    <n v="108000"/>
    <n v="1345015"/>
    <d v="2001-06-06T07:47:16"/>
    <s v="Texaco Natural Gas Inc."/>
    <x v="0"/>
    <x v="0"/>
    <x v="0"/>
    <x v="3"/>
    <s v="US Gas Fin Swap"/>
    <s v="US Gas Daily     COL Onshore             07-30Jun01      USD/MM"/>
    <n v="4500"/>
    <m/>
    <x v="0"/>
    <x v="13"/>
    <x v="0"/>
    <n v="3.77"/>
    <s v="WARNERTODD"/>
    <s v="SBRAWNE"/>
    <s v="FT-East"/>
    <x v="5"/>
    <x v="3"/>
    <s v="VE8980.1"/>
    <d v="2001-06-07T21:00:01"/>
  </r>
  <r>
    <x v="1"/>
    <x v="3"/>
    <x v="0"/>
    <x v="23"/>
    <n v="12000"/>
    <n v="1345016"/>
    <d v="2001-06-06T07:47:25"/>
    <s v="Texaco Natural Gas Inc."/>
    <x v="0"/>
    <x v="0"/>
    <x v="0"/>
    <x v="3"/>
    <s v="US Gas Fin Swap"/>
    <s v="US Gas Daily     COL Onshore             07-30Jun01      USD/MM"/>
    <n v="500"/>
    <m/>
    <x v="0"/>
    <x v="13"/>
    <x v="0"/>
    <n v="3.77"/>
    <s v="WARNERTODD"/>
    <s v="SBRAWNE"/>
    <s v="FT-East"/>
    <x v="5"/>
    <x v="3"/>
    <s v="VE8981.1"/>
    <d v="2001-06-07T21:00:01"/>
  </r>
  <r>
    <x v="1"/>
    <x v="1"/>
    <x v="1"/>
    <x v="5"/>
    <n v="1550"/>
    <n v="1345017"/>
    <d v="2001-06-06T07:47:58"/>
    <s v="Williams Energy Marketing &amp; Trading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danogrady"/>
    <s v="FSTURM"/>
    <s v="LT-ECAR"/>
    <x v="7"/>
    <x v="7"/>
    <n v="634292.1"/>
    <d v="2001-07-01T21:00:01"/>
  </r>
  <r>
    <x v="1"/>
    <x v="1"/>
    <x v="1"/>
    <x v="0"/>
    <n v="50"/>
    <n v="1345019"/>
    <d v="2001-06-06T07:48:22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5"/>
    <s v="bpollard"/>
    <s v="JKING6"/>
    <s v="ST-SERC"/>
    <x v="7"/>
    <x v="7"/>
    <n v="634293.1"/>
    <d v="2001-06-07T21:00:01"/>
  </r>
  <r>
    <x v="1"/>
    <x v="3"/>
    <x v="0"/>
    <x v="23"/>
    <n v="240000"/>
    <n v="1345020"/>
    <d v="2001-06-06T07:48:26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81"/>
    <s v="SANDBERG"/>
    <s v="PKEAVEY"/>
    <s v="G-DAILY-EST"/>
    <x v="5"/>
    <x v="3"/>
    <s v="VE8983.1"/>
    <d v="2001-06-07T21:00:01"/>
  </r>
  <r>
    <x v="1"/>
    <x v="3"/>
    <x v="1"/>
    <x v="0"/>
    <n v="10000"/>
    <n v="1345021"/>
    <d v="2001-06-06T07:48:30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93"/>
    <s v="dealjunkie"/>
    <s v="JWILLI13"/>
    <s v="ENA - IM Mkt Central MICH"/>
    <x v="8"/>
    <x v="3"/>
    <n v="832134"/>
    <d v="2001-06-07T21:00:01"/>
  </r>
  <r>
    <x v="0"/>
    <x v="1"/>
    <x v="1"/>
    <x v="8"/>
    <n v="125"/>
    <n v="1345022"/>
    <d v="2001-06-06T07:48:35"/>
    <s v="E.ON Trading GmbH (Munich)"/>
    <x v="0"/>
    <x v="0"/>
    <x v="0"/>
    <x v="1"/>
    <s v="GER Power Phy Fwd Ffrm"/>
    <s v="GER Pwr Phy FF   Ger Grd WDPK HV         11-15Jun01      EUR/MWh"/>
    <m/>
    <n v="25"/>
    <x v="0"/>
    <x v="1"/>
    <x v="2"/>
    <n v="31.2"/>
    <s v="eontrdneu"/>
    <s v="MHELLERM"/>
    <s v="UK - ECTRL - Continental Power Book"/>
    <x v="2"/>
    <x v="2"/>
    <n v="111230.1"/>
    <d v="2001-06-11T21:00:00"/>
  </r>
  <r>
    <x v="1"/>
    <x v="3"/>
    <x v="1"/>
    <x v="0"/>
    <n v="5000"/>
    <n v="1345024"/>
    <d v="2001-06-06T07:48:4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8"/>
    <s v="aepes202"/>
    <s v="SPEREIR"/>
    <s v="ENA-IM NE GULF3"/>
    <x v="8"/>
    <x v="3"/>
    <n v="832135"/>
    <d v="2001-06-07T21:00:01"/>
  </r>
  <r>
    <x v="1"/>
    <x v="3"/>
    <x v="1"/>
    <x v="0"/>
    <n v="5000"/>
    <n v="1345025"/>
    <d v="2001-06-06T07:48:46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9"/>
    <s v="aepes202"/>
    <s v="SPEREIR"/>
    <s v="ENA-IM NE GULF3"/>
    <x v="8"/>
    <x v="3"/>
    <n v="832136"/>
    <d v="2001-06-07T21:00:01"/>
  </r>
  <r>
    <x v="1"/>
    <x v="3"/>
    <x v="1"/>
    <x v="0"/>
    <n v="5000"/>
    <n v="1345026"/>
    <d v="2001-06-06T07:48:5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"/>
    <s v="aepes202"/>
    <s v="SPEREIR"/>
    <s v="ENA-IM NE GULF3"/>
    <x v="8"/>
    <x v="3"/>
    <n v="832137"/>
    <d v="2001-06-07T21:00:01"/>
  </r>
  <r>
    <x v="0"/>
    <x v="0"/>
    <x v="0"/>
    <x v="0"/>
    <n v="5"/>
    <n v="1345027"/>
    <d v="2001-06-06T07:48:55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1"/>
    <m/>
  </r>
  <r>
    <x v="0"/>
    <x v="0"/>
    <x v="0"/>
    <x v="0"/>
    <n v="10"/>
    <n v="1345028"/>
    <d v="2001-06-06T07:49:06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1"/>
    <s v="ADM26133"/>
    <s v="BMARCHAN"/>
    <s v="Enron Metals Trading System"/>
    <x v="0"/>
    <x v="0"/>
    <n v="2171154"/>
    <m/>
  </r>
  <r>
    <x v="0"/>
    <x v="0"/>
    <x v="0"/>
    <x v="0"/>
    <n v="5"/>
    <n v="1345029"/>
    <d v="2001-06-06T07:49:13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7"/>
    <m/>
  </r>
  <r>
    <x v="0"/>
    <x v="1"/>
    <x v="1"/>
    <x v="9"/>
    <n v="50"/>
    <n v="1345030"/>
    <d v="2001-06-06T07:49:27"/>
    <s v="BKW-FMB Energie AG"/>
    <x v="0"/>
    <x v="0"/>
    <x v="0"/>
    <x v="1"/>
    <s v="FR Pwr Phy FF"/>
    <s v="FR Pwr Phy FF    Fr Grd BASE             09-10Jun01      EUR/MWh"/>
    <n v="25"/>
    <m/>
    <x v="0"/>
    <x v="1"/>
    <x v="2"/>
    <n v="12.9"/>
    <s v="jurggilgen"/>
    <s v="SBROD"/>
    <s v="UK - ECTRL - Continental Power Book"/>
    <x v="2"/>
    <x v="2"/>
    <n v="111231.1"/>
    <d v="2001-06-09T21:00:01"/>
  </r>
  <r>
    <x v="1"/>
    <x v="3"/>
    <x v="1"/>
    <x v="0"/>
    <n v="10000"/>
    <n v="1345032"/>
    <d v="2001-06-06T07:49:30"/>
    <s v="Mirant Americas Energy Marketing, L.P."/>
    <x v="0"/>
    <x v="0"/>
    <x v="0"/>
    <x v="3"/>
    <s v="US Gas Phy Fwd Firm &lt; or = 1Mo "/>
    <s v="US Gas Phy       TENN 500                07Jun01         USD/MM"/>
    <m/>
    <n v="10000"/>
    <x v="0"/>
    <x v="13"/>
    <x v="0"/>
    <n v="3.7"/>
    <s v="kswanson01"/>
    <s v="SNEAL"/>
    <s v="ENA-IM NE GULF3"/>
    <x v="8"/>
    <x v="3"/>
    <n v="832138"/>
    <d v="2001-06-07T21:00:01"/>
  </r>
  <r>
    <x v="1"/>
    <x v="3"/>
    <x v="1"/>
    <x v="0"/>
    <n v="10000"/>
    <n v="1345033"/>
    <d v="2001-06-06T07:49:3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8"/>
    <s v="BEICHTEN"/>
    <s v="ARING"/>
    <s v="ENA-IM NE GULF1"/>
    <x v="8"/>
    <x v="3"/>
    <n v="832139"/>
    <d v="2001-06-07T21:00:01"/>
  </r>
  <r>
    <x v="1"/>
    <x v="2"/>
    <x v="0"/>
    <x v="0"/>
    <n v="50000"/>
    <n v="1345034"/>
    <d v="2001-06-06T07:49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8"/>
    <d v="2001-07-01T00:00:00"/>
  </r>
  <r>
    <x v="1"/>
    <x v="3"/>
    <x v="1"/>
    <x v="0"/>
    <n v="10000"/>
    <n v="1345035"/>
    <d v="2001-06-06T07:49:4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BEICHTEN"/>
    <s v="KSTEVEN"/>
    <s v="ENA-IM Mid Central South"/>
    <x v="8"/>
    <x v="3"/>
    <n v="832140"/>
    <d v="2001-06-07T21:00:01"/>
  </r>
  <r>
    <x v="1"/>
    <x v="3"/>
    <x v="1"/>
    <x v="0"/>
    <n v="5000"/>
    <n v="1345036"/>
    <d v="2001-06-06T07:50:32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bcollins"/>
    <s v="TDONOHO"/>
    <s v="ENA - IM Central Gulf"/>
    <x v="8"/>
    <x v="3"/>
    <n v="832141"/>
    <d v="2001-06-07T21:00:01"/>
  </r>
  <r>
    <x v="1"/>
    <x v="1"/>
    <x v="1"/>
    <x v="0"/>
    <n v="50"/>
    <n v="1345037"/>
    <d v="2001-06-06T07:50:37"/>
    <s v="Dynegy Power Marketing, Inc."/>
    <x v="0"/>
    <x v="0"/>
    <x v="0"/>
    <x v="1"/>
    <s v="US East Power Phy Fwd Firm"/>
    <s v="US Pwr Phy Firm  Cinergy Peak            07Jun01         USD/MWh"/>
    <n v="50"/>
    <m/>
    <x v="0"/>
    <x v="1"/>
    <x v="0"/>
    <n v="26.75"/>
    <s v="krnelson"/>
    <s v="CDORLAN"/>
    <s v="ST-ECAR"/>
    <x v="7"/>
    <x v="7"/>
    <n v="634302.1"/>
    <d v="2001-06-07T21:00:01"/>
  </r>
  <r>
    <x v="1"/>
    <x v="3"/>
    <x v="1"/>
    <x v="0"/>
    <n v="10000"/>
    <n v="1345038"/>
    <d v="2001-06-06T07:50:38"/>
    <s v="Aquila Energy Marketing Corporation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MARKOTTE"/>
    <s v="VPIMENOV"/>
    <s v="ENA-IM ME NEW YORK"/>
    <x v="8"/>
    <x v="3"/>
    <n v="832142"/>
    <d v="2001-06-07T21:00:01"/>
  </r>
  <r>
    <x v="0"/>
    <x v="0"/>
    <x v="0"/>
    <x v="0"/>
    <n v="20"/>
    <n v="1345039"/>
    <d v="2001-06-06T07:50:4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ART1201"/>
    <s v="BMARCHAN"/>
    <s v="Enron Metals Trading System"/>
    <x v="0"/>
    <x v="0"/>
    <n v="2171169"/>
    <m/>
  </r>
  <r>
    <x v="1"/>
    <x v="3"/>
    <x v="1"/>
    <x v="5"/>
    <n v="310000"/>
    <n v="1345040"/>
    <d v="2001-06-06T07:50:48"/>
    <s v="Aquila Energy Marketing Corporation"/>
    <x v="0"/>
    <x v="0"/>
    <x v="0"/>
    <x v="3"/>
    <s v="US Gas Phy Fwd Firm &lt; or = 1Mo "/>
    <s v="US Gas Phy       TCO Pool                Jul01           USD/MM"/>
    <n v="10000"/>
    <m/>
    <x v="0"/>
    <x v="13"/>
    <x v="0"/>
    <n v="4.05"/>
    <s v="MARKOTTE"/>
    <s v="JHODGE2"/>
    <s v="ENA-IM ME TCO"/>
    <x v="8"/>
    <x v="3"/>
    <s v="VE8986.1 / 832145"/>
    <d v="2001-07-01T21:00:01"/>
  </r>
  <r>
    <x v="1"/>
    <x v="3"/>
    <x v="0"/>
    <x v="5"/>
    <n v="310000"/>
    <n v="1345042"/>
    <d v="2001-06-06T07:50:56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mrsmith32"/>
    <s v="JARNOLD"/>
    <s v="NG-Price"/>
    <x v="5"/>
    <x v="3"/>
    <s v="VE8987.1"/>
    <d v="2001-07-01T21:00:00"/>
  </r>
  <r>
    <x v="1"/>
    <x v="3"/>
    <x v="1"/>
    <x v="0"/>
    <n v="10000"/>
    <n v="1345043"/>
    <d v="2001-06-06T07:50:56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43"/>
    <d v="2001-06-07T21:00:01"/>
  </r>
  <r>
    <x v="1"/>
    <x v="3"/>
    <x v="1"/>
    <x v="0"/>
    <n v="5000"/>
    <n v="1345044"/>
    <d v="2001-06-06T07:50:57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144"/>
    <d v="2001-06-07T21:00:01"/>
  </r>
  <r>
    <x v="1"/>
    <x v="3"/>
    <x v="1"/>
    <x v="0"/>
    <n v="5000"/>
    <n v="1345045"/>
    <d v="2001-06-06T07:51:02"/>
    <s v="PanCanadian Energy Services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5"/>
    <s v="pces5051"/>
    <s v="TDONOHO"/>
    <s v="ENA - IM Central Gulf"/>
    <x v="8"/>
    <x v="3"/>
    <n v="832147"/>
    <d v="2001-06-07T21:00:01"/>
  </r>
  <r>
    <x v="1"/>
    <x v="1"/>
    <x v="1"/>
    <x v="0"/>
    <n v="50"/>
    <n v="1345047"/>
    <d v="2001-06-06T07:51:09"/>
    <s v="Mirant Americas Energy Marketing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M44050"/>
    <s v="JQUENET"/>
    <s v="ST-PJM"/>
    <x v="7"/>
    <x v="7"/>
    <n v="634304.1"/>
    <d v="2001-06-07T21:00:01"/>
  </r>
  <r>
    <x v="1"/>
    <x v="3"/>
    <x v="1"/>
    <x v="0"/>
    <n v="5000"/>
    <n v="1345046"/>
    <d v="2001-06-06T07:51:09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69"/>
    <s v="pces5051"/>
    <s v="TDONOHO"/>
    <s v="ENA - IM Central Gulf"/>
    <x v="8"/>
    <x v="3"/>
    <n v="832148"/>
    <d v="2001-06-07T21:00:01"/>
  </r>
  <r>
    <x v="1"/>
    <x v="3"/>
    <x v="1"/>
    <x v="0"/>
    <n v="2333"/>
    <n v="1345048"/>
    <d v="2001-06-06T07:51:09"/>
    <s v="Cargill Energy, a division of Cargill, Incorporated"/>
    <x v="0"/>
    <x v="0"/>
    <x v="0"/>
    <x v="3"/>
    <s v="US Gas Phy Fwd Firm &lt; or = 1Mo "/>
    <s v="US Gas Phy       HeHub                   07Jun01         USD/MM"/>
    <m/>
    <n v="2333"/>
    <x v="0"/>
    <x v="13"/>
    <x v="0"/>
    <n v="3.79"/>
    <s v="BEICHTEN"/>
    <s v="ARING"/>
    <s v="ENA-IM NE GULF1"/>
    <x v="8"/>
    <x v="3"/>
    <n v="832149"/>
    <d v="2001-06-07T21:00:01"/>
  </r>
  <r>
    <x v="1"/>
    <x v="1"/>
    <x v="1"/>
    <x v="0"/>
    <n v="50"/>
    <n v="1345049"/>
    <d v="2001-06-06T07:51:16"/>
    <s v="Allegheny Energy Supply Company, LLC"/>
    <x v="0"/>
    <x v="0"/>
    <x v="0"/>
    <x v="1"/>
    <s v="US East Power Phy Fwd Firm"/>
    <s v="US Pwr Phy Firm  Cinergy Peak            07Jun01         USD/MWh"/>
    <n v="50"/>
    <m/>
    <x v="0"/>
    <x v="1"/>
    <x v="0"/>
    <n v="26.5"/>
    <s v="ekaes123"/>
    <s v="CDORLAN"/>
    <s v="ST-ECAR"/>
    <x v="7"/>
    <x v="7"/>
    <n v="634305.1"/>
    <d v="2001-06-07T21:00:01"/>
  </r>
  <r>
    <x v="0"/>
    <x v="0"/>
    <x v="0"/>
    <x v="0"/>
    <n v="20"/>
    <n v="1345050"/>
    <d v="2001-06-06T07:51:1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WAHFAGGOT"/>
    <s v="BMARCHAN"/>
    <s v="Enron Metals Trading System"/>
    <x v="0"/>
    <x v="0"/>
    <n v="2171171"/>
    <m/>
  </r>
  <r>
    <x v="1"/>
    <x v="1"/>
    <x v="1"/>
    <x v="8"/>
    <n v="250"/>
    <n v="1345051"/>
    <d v="2001-06-06T07:51:30"/>
    <s v="Aquila Energy Marketing Corporation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NMURPHY"/>
    <s v="CDORLAN"/>
    <s v="ST-ECAR"/>
    <x v="7"/>
    <x v="7"/>
    <n v="634306.1"/>
    <d v="2001-06-11T21:00:01"/>
  </r>
  <r>
    <x v="1"/>
    <x v="3"/>
    <x v="1"/>
    <x v="0"/>
    <n v="1000"/>
    <n v="1345052"/>
    <d v="2001-06-06T07:51:31"/>
    <s v="Interstate Power Company"/>
    <x v="0"/>
    <x v="0"/>
    <x v="0"/>
    <x v="3"/>
    <s v="US Gas Phy Fwd Firm &lt; or = 1Mo "/>
    <s v="US Gas Phy       NNG Demarc              07Jun01         USD/MM"/>
    <m/>
    <n v="1000"/>
    <x v="0"/>
    <x v="13"/>
    <x v="0"/>
    <n v="3.66"/>
    <s v="ipca08239"/>
    <s v="KSTEVEN"/>
    <s v="ENA-IM Mid Central South"/>
    <x v="8"/>
    <x v="3"/>
    <n v="832150"/>
    <d v="2001-06-07T21:00:01"/>
  </r>
  <r>
    <x v="1"/>
    <x v="3"/>
    <x v="1"/>
    <x v="0"/>
    <n v="2333"/>
    <n v="1345053"/>
    <d v="2001-06-06T07:51:35"/>
    <s v="Cargill Energy, a division of Cargill, Incorporated"/>
    <x v="0"/>
    <x v="0"/>
    <x v="0"/>
    <x v="3"/>
    <s v="US Gas Phy Fwd Firm &lt; or = 1Mo "/>
    <s v="US Gas Phy       NGPL Midcont            07Jun01         USD/MM"/>
    <n v="2333"/>
    <m/>
    <x v="0"/>
    <x v="13"/>
    <x v="0"/>
    <n v="3.6775000000000002"/>
    <s v="BEICHTEN"/>
    <s v="KSTEVEN"/>
    <s v="ENA-IM Mid Central South"/>
    <x v="8"/>
    <x v="3"/>
    <n v="832151"/>
    <d v="2001-06-07T21:00:01"/>
  </r>
  <r>
    <x v="1"/>
    <x v="3"/>
    <x v="1"/>
    <x v="0"/>
    <n v="10000"/>
    <n v="1345054"/>
    <d v="2001-06-06T07:51:40"/>
    <s v="Duke Energy Trading and Marketing, L.L.C."/>
    <x v="0"/>
    <x v="0"/>
    <x v="0"/>
    <x v="3"/>
    <s v="US Gas Phy Fwd Firm &lt; or = 1Mo "/>
    <s v="US Gas Phy       COL Onshore             07Jun01         USD/MM"/>
    <n v="10000"/>
    <m/>
    <x v="0"/>
    <x v="13"/>
    <x v="0"/>
    <n v="3.72"/>
    <s v="YJACKSON"/>
    <s v="SPEREIR"/>
    <s v="ENA-IM NE GULF2"/>
    <x v="8"/>
    <x v="3"/>
    <n v="832152"/>
    <d v="2001-06-07T21:00:01"/>
  </r>
  <r>
    <x v="0"/>
    <x v="1"/>
    <x v="1"/>
    <x v="5"/>
    <n v="775"/>
    <n v="1345055"/>
    <d v="2001-06-06T07:51:42"/>
    <s v="TotalFinaElf Gas and Power Limited"/>
    <x v="0"/>
    <x v="0"/>
    <x v="0"/>
    <x v="1"/>
    <s v="GER Power Phy Fwd Ffrm"/>
    <s v="GER Pwr Phy FF   Ger Grd WDPK HV         Aug01           EUR/MWh"/>
    <m/>
    <n v="25"/>
    <x v="0"/>
    <x v="1"/>
    <x v="2"/>
    <n v="27.8"/>
    <s v="PETERFRIT"/>
    <s v="MHELLERM"/>
    <s v="UK - ECTRL - Continental Power Book"/>
    <x v="2"/>
    <x v="2"/>
    <n v="111233.1"/>
    <d v="2001-08-01T00:00:00"/>
  </r>
  <r>
    <x v="1"/>
    <x v="3"/>
    <x v="1"/>
    <x v="0"/>
    <n v="10000"/>
    <n v="1345056"/>
    <d v="2001-06-06T07:51:49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pfreyre1"/>
    <s v="PMIMS"/>
    <s v="ENA - IM MKT Central CG"/>
    <x v="8"/>
    <x v="3"/>
    <n v="832153"/>
    <d v="2001-06-07T21:00:01"/>
  </r>
  <r>
    <x v="0"/>
    <x v="0"/>
    <x v="0"/>
    <x v="0"/>
    <n v="4"/>
    <n v="1345058"/>
    <d v="2001-06-06T07:51:52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NAWNEDW"/>
    <s v="BMARCHAN"/>
    <s v="Enron Metals Trading System"/>
    <x v="0"/>
    <x v="0"/>
    <n v="2171177"/>
    <m/>
  </r>
  <r>
    <x v="0"/>
    <x v="0"/>
    <x v="0"/>
    <x v="0"/>
    <n v="20"/>
    <n v="1345059"/>
    <d v="2001-06-06T07:51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175"/>
    <m/>
  </r>
  <r>
    <x v="1"/>
    <x v="3"/>
    <x v="1"/>
    <x v="0"/>
    <n v="5000"/>
    <n v="1345060"/>
    <d v="2001-06-06T07:51:57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7"/>
    <s v="bcollins"/>
    <s v="TDONOHO"/>
    <s v="ENA - IM Central Gulf"/>
    <x v="8"/>
    <x v="3"/>
    <n v="832154"/>
    <d v="2001-06-07T21:00:01"/>
  </r>
  <r>
    <x v="0"/>
    <x v="0"/>
    <x v="0"/>
    <x v="0"/>
    <n v="4"/>
    <n v="1345061"/>
    <d v="2001-06-06T07:52:08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JNAWNEDW"/>
    <s v="BMARCHAN"/>
    <s v="Enron Metals Trading System"/>
    <x v="0"/>
    <x v="0"/>
    <n v="2171180"/>
    <m/>
  </r>
  <r>
    <x v="1"/>
    <x v="3"/>
    <x v="1"/>
    <x v="0"/>
    <n v="10000"/>
    <n v="1345062"/>
    <d v="2001-06-06T07:52:09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7"/>
    <s v="jkippels01"/>
    <s v="VPIMENOV"/>
    <s v="ENA-IM ME NEW YORK"/>
    <x v="8"/>
    <x v="3"/>
    <n v="832155"/>
    <d v="2001-06-07T21:00:01"/>
  </r>
  <r>
    <x v="1"/>
    <x v="3"/>
    <x v="0"/>
    <x v="23"/>
    <n v="120000"/>
    <n v="1345063"/>
    <d v="2001-06-06T07:52:14"/>
    <s v="Duke Energy Trading and Marketing, L.L.C."/>
    <x v="0"/>
    <x v="0"/>
    <x v="0"/>
    <x v="3"/>
    <s v="US Gas Fin Swap"/>
    <s v="US Gas Daily     HHub                    07-30Jun01      USD/MM"/>
    <n v="5000"/>
    <m/>
    <x v="0"/>
    <x v="13"/>
    <x v="0"/>
    <n v="3.8050000000000002"/>
    <s v="DANIELCOWL"/>
    <s v="PKEAVEY"/>
    <s v="G-DAILY-EST"/>
    <x v="5"/>
    <x v="3"/>
    <s v="VE8988.1"/>
    <d v="2001-06-07T21:00:01"/>
  </r>
  <r>
    <x v="0"/>
    <x v="0"/>
    <x v="0"/>
    <x v="0"/>
    <n v="10"/>
    <n v="1345064"/>
    <d v="2001-06-06T07:52:16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ADM83161"/>
    <s v="BMARCHAN"/>
    <s v="Enron Metals Trading System"/>
    <x v="0"/>
    <x v="0"/>
    <n v="2171185"/>
    <m/>
  </r>
  <r>
    <x v="0"/>
    <x v="0"/>
    <x v="0"/>
    <x v="0"/>
    <n v="2"/>
    <n v="1345065"/>
    <d v="2001-06-06T07:52:19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679"/>
    <s v="ADM59084"/>
    <s v="BMARCHAN"/>
    <s v="Enron Metals Trading System"/>
    <x v="0"/>
    <x v="0"/>
    <n v="2171187"/>
    <m/>
  </r>
  <r>
    <x v="1"/>
    <x v="1"/>
    <x v="1"/>
    <x v="0"/>
    <n v="50"/>
    <n v="1345066"/>
    <d v="2001-06-06T07:52:27"/>
    <s v="Axia Energy, LP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illerbi"/>
    <s v="JQUENET"/>
    <s v="ST-PJM"/>
    <x v="7"/>
    <x v="7"/>
    <n v="634309.1"/>
    <d v="2001-06-07T21:00:01"/>
  </r>
  <r>
    <x v="0"/>
    <x v="0"/>
    <x v="0"/>
    <x v="0"/>
    <n v="4"/>
    <n v="1345067"/>
    <d v="2001-06-06T07:52:28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ohnmanfld"/>
    <s v="BMARCHAN"/>
    <s v="Enron Metals Trading System"/>
    <x v="0"/>
    <x v="0"/>
    <n v="2171190"/>
    <m/>
  </r>
  <r>
    <x v="0"/>
    <x v="0"/>
    <x v="0"/>
    <x v="0"/>
    <n v="16"/>
    <n v="1345068"/>
    <d v="2001-06-06T07:52:30"/>
    <s v="The Bank of Nova Scotia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WAHFAGGOT"/>
    <s v="BMARCHAN"/>
    <s v="Enron Metals Trading System"/>
    <x v="0"/>
    <x v="0"/>
    <n v="2171192"/>
    <m/>
  </r>
  <r>
    <x v="1"/>
    <x v="3"/>
    <x v="1"/>
    <x v="0"/>
    <n v="2500"/>
    <n v="1345069"/>
    <d v="2001-06-06T07:52:55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157"/>
    <d v="2001-06-07T21:00:01"/>
  </r>
  <r>
    <x v="1"/>
    <x v="3"/>
    <x v="0"/>
    <x v="23"/>
    <n v="96000"/>
    <n v="1345071"/>
    <d v="2001-06-06T07:53:20"/>
    <s v="Enserco Energy, Inc."/>
    <x v="0"/>
    <x v="0"/>
    <x v="0"/>
    <x v="3"/>
    <s v="US Gas Fin Swap"/>
    <s v="US Gas Daily     PEPL                    07-30Jun01      USD/MM"/>
    <n v="4000"/>
    <m/>
    <x v="0"/>
    <x v="13"/>
    <x v="0"/>
    <n v="3.6749999999999998"/>
    <s v="wwarburton"/>
    <s v="ALEWIS"/>
    <s v="GD-CENTRAL"/>
    <x v="5"/>
    <x v="3"/>
    <s v="VE8989.1"/>
    <d v="2001-06-07T21:00:01"/>
  </r>
  <r>
    <x v="1"/>
    <x v="3"/>
    <x v="0"/>
    <x v="22"/>
    <n v="615000"/>
    <n v="1345072"/>
    <d v="2001-06-06T07:53:2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90.1"/>
    <d v="2001-07-01T00:00:00"/>
  </r>
  <r>
    <x v="1"/>
    <x v="1"/>
    <x v="1"/>
    <x v="0"/>
    <n v="50"/>
    <n v="1345074"/>
    <d v="2001-06-06T07:53:31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ROBEROSE"/>
    <s v="JQUENET"/>
    <s v="ST-PJM"/>
    <x v="7"/>
    <x v="7"/>
    <n v="634312.1"/>
    <d v="2001-06-07T21:00:01"/>
  </r>
  <r>
    <x v="1"/>
    <x v="3"/>
    <x v="1"/>
    <x v="0"/>
    <n v="10000"/>
    <n v="1345075"/>
    <d v="2001-06-06T07:53:32"/>
    <s v="TransCanada Energy Marketing USA, Inc."/>
    <x v="0"/>
    <x v="0"/>
    <x v="0"/>
    <x v="3"/>
    <s v="US Gas Phy Fwd Firm &lt; or = 1Mo "/>
    <s v="US Gas Phy       NNG Ventura             07Jun01         USD/MM"/>
    <n v="10000"/>
    <m/>
    <x v="0"/>
    <x v="13"/>
    <x v="0"/>
    <n v="3.6349999999999998"/>
    <s v="schwalbach"/>
    <s v="KSTEVEN"/>
    <s v="ENA-IM Mid Central South"/>
    <x v="8"/>
    <x v="3"/>
    <n v="832159"/>
    <d v="2001-06-07T21:00:01"/>
  </r>
  <r>
    <x v="1"/>
    <x v="3"/>
    <x v="0"/>
    <x v="5"/>
    <n v="620000"/>
    <n v="1345076"/>
    <d v="2001-06-06T07:53:3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AQUILA1001"/>
    <s v="JARNOLD"/>
    <s v="NG-Price"/>
    <x v="5"/>
    <x v="3"/>
    <s v="VE8992.1"/>
    <d v="2001-07-01T21:00:00"/>
  </r>
  <r>
    <x v="1"/>
    <x v="3"/>
    <x v="0"/>
    <x v="22"/>
    <n v="615000"/>
    <n v="1345077"/>
    <d v="2001-06-06T07:53:41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91.1"/>
    <d v="2001-07-01T00:00:00"/>
  </r>
  <r>
    <x v="0"/>
    <x v="1"/>
    <x v="0"/>
    <x v="15"/>
    <n v="400"/>
    <n v="1345078"/>
    <d v="2001-06-06T07:54:04"/>
    <s v="Alfa Kraft AB"/>
    <x v="0"/>
    <x v="0"/>
    <x v="0"/>
    <x v="1"/>
    <s v="Nordic Power Financial Swap"/>
    <s v="Nordic Pwr Swap  SYS BASE                GU25 2001       NOK/MWh"/>
    <n v="50"/>
    <m/>
    <x v="0"/>
    <x v="1"/>
    <x v="1"/>
    <n v="207.75"/>
    <s v="ADM56370"/>
    <s v="ESEIDEL"/>
    <s v="ENE- Nordic Power Book"/>
    <x v="1"/>
    <x v="1"/>
    <n v="1345078"/>
    <d v="2001-06-18T00:00:00"/>
  </r>
  <r>
    <x v="1"/>
    <x v="3"/>
    <x v="1"/>
    <x v="0"/>
    <n v="10000"/>
    <n v="1345079"/>
    <d v="2001-06-06T07:5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3"/>
    <s v="kimnorman"/>
    <s v="SPEREIR"/>
    <s v="ENA-IM NE GULF2"/>
    <x v="8"/>
    <x v="3"/>
    <n v="832160"/>
    <d v="2001-06-07T21:00:01"/>
  </r>
  <r>
    <x v="1"/>
    <x v="3"/>
    <x v="1"/>
    <x v="0"/>
    <n v="10000"/>
    <n v="1345080"/>
    <d v="2001-06-06T07:54:3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6"/>
    <s v="jpedersen"/>
    <s v="JWILLI13"/>
    <s v="ENA - IM Mkt Central MICH"/>
    <x v="8"/>
    <x v="3"/>
    <n v="832161"/>
    <d v="2001-06-07T21:00:01"/>
  </r>
  <r>
    <x v="1"/>
    <x v="3"/>
    <x v="1"/>
    <x v="0"/>
    <n v="10000"/>
    <n v="1345081"/>
    <d v="2001-06-06T07:54:42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50000000000001"/>
    <s v="MAXFIELD"/>
    <s v="JWILLI13"/>
    <s v="ENA - IM Mkt Central MICH"/>
    <x v="8"/>
    <x v="3"/>
    <n v="832162"/>
    <d v="2001-06-07T21:00:01"/>
  </r>
  <r>
    <x v="1"/>
    <x v="3"/>
    <x v="1"/>
    <x v="0"/>
    <n v="10000"/>
    <n v="1345082"/>
    <d v="2001-06-06T07:54:49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"/>
    <s v="MAXFIELD"/>
    <s v="JWILLI13"/>
    <s v="ENA - IM Mkt Central MICH"/>
    <x v="8"/>
    <x v="3"/>
    <n v="832163"/>
    <d v="2001-06-07T21:00:01"/>
  </r>
  <r>
    <x v="0"/>
    <x v="0"/>
    <x v="0"/>
    <x v="0"/>
    <n v="10"/>
    <n v="1345084"/>
    <d v="2001-06-06T07:55:11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83161"/>
    <s v="BMARCHAN"/>
    <s v="Enron Metals Trading System"/>
    <x v="0"/>
    <x v="0"/>
    <n v="2171218"/>
    <m/>
  </r>
  <r>
    <x v="1"/>
    <x v="3"/>
    <x v="1"/>
    <x v="0"/>
    <n v="5000"/>
    <n v="1345085"/>
    <d v="2001-06-06T07:55:3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149999999999999"/>
    <s v="aepes202"/>
    <s v="SPEREIR"/>
    <s v="ENA-IM NE GULF3"/>
    <x v="8"/>
    <x v="3"/>
    <n v="832164"/>
    <d v="2001-06-07T21:00:01"/>
  </r>
  <r>
    <x v="0"/>
    <x v="0"/>
    <x v="0"/>
    <x v="0"/>
    <n v="6"/>
    <n v="1345086"/>
    <d v="2001-06-06T07:55:48"/>
    <s v="ABN AMRO Futures Limited"/>
    <x v="0"/>
    <x v="0"/>
    <x v="0"/>
    <x v="0"/>
    <s v="Zinc LME Registered Contract"/>
    <s v="Zinc LME Reg.    Contract                3 Month         USD/mt-L"/>
    <m/>
    <n v="6"/>
    <x v="0"/>
    <x v="0"/>
    <x v="0"/>
    <n v="934"/>
    <s v="LEGENDS1"/>
    <s v="ATURNER"/>
    <s v="Enron Metals Trading System"/>
    <x v="0"/>
    <x v="0"/>
    <n v="2171225"/>
    <m/>
  </r>
  <r>
    <x v="0"/>
    <x v="0"/>
    <x v="0"/>
    <x v="0"/>
    <n v="20"/>
    <n v="1345087"/>
    <d v="2001-06-06T07:55:4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71227"/>
    <m/>
  </r>
  <r>
    <x v="1"/>
    <x v="1"/>
    <x v="1"/>
    <x v="0"/>
    <n v="50"/>
    <n v="1345088"/>
    <d v="2001-06-06T07:55:49"/>
    <s v="Dynegy Power Marketing, Inc."/>
    <x v="0"/>
    <x v="0"/>
    <x v="0"/>
    <x v="1"/>
    <s v="US East Power Phy Fwd Firm"/>
    <s v="US Pwr Phy Firm  SOCO Peak               07Jun01         USD/MWh"/>
    <m/>
    <n v="50"/>
    <x v="0"/>
    <x v="1"/>
    <x v="0"/>
    <n v="45"/>
    <s v="bpollard"/>
    <s v="KPRESTO"/>
    <s v="LT-SERC"/>
    <x v="7"/>
    <x v="7"/>
    <n v="634316.1"/>
    <d v="2001-06-07T21:00:01"/>
  </r>
  <r>
    <x v="1"/>
    <x v="3"/>
    <x v="1"/>
    <x v="0"/>
    <n v="26"/>
    <n v="1345089"/>
    <d v="2001-06-06T07:55:53"/>
    <s v="TXU Energy Trading Company"/>
    <x v="0"/>
    <x v="0"/>
    <x v="0"/>
    <x v="3"/>
    <s v="US Gas Phy Fwd Firm &lt; or = 1Mo "/>
    <s v="US Gas Phy       Trunkline ELA           07Jun01         USD/MM"/>
    <m/>
    <n v="26"/>
    <x v="0"/>
    <x v="13"/>
    <x v="0"/>
    <n v="3.68"/>
    <s v="txuetcdb"/>
    <s v="TDONOHO"/>
    <s v="ENA - IM Central Gulf"/>
    <x v="8"/>
    <x v="3"/>
    <n v="832165"/>
    <d v="2001-06-07T21:00:01"/>
  </r>
  <r>
    <x v="1"/>
    <x v="3"/>
    <x v="1"/>
    <x v="0"/>
    <n v="50000"/>
    <n v="1345090"/>
    <d v="2001-06-06T07:55:58"/>
    <s v="Dynegy Marketing and Trade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MAXFIELD"/>
    <s v="PMIMS"/>
    <s v="ENA - IM MKT Central CG"/>
    <x v="8"/>
    <x v="3"/>
    <n v="832166"/>
    <d v="2001-06-07T21:00:01"/>
  </r>
  <r>
    <x v="1"/>
    <x v="3"/>
    <x v="1"/>
    <x v="0"/>
    <n v="10000"/>
    <n v="1345091"/>
    <d v="2001-06-06T07:56:07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249999999999998"/>
    <s v="benharner"/>
    <s v="JWILLI13"/>
    <s v="ENA - IM Mkt Central MICH"/>
    <x v="8"/>
    <x v="3"/>
    <n v="832167"/>
    <d v="2001-06-07T21:00:01"/>
  </r>
  <r>
    <x v="1"/>
    <x v="3"/>
    <x v="1"/>
    <x v="0"/>
    <n v="10000"/>
    <n v="1345092"/>
    <d v="2001-06-06T07:56:12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2249999999999996"/>
    <s v="LREICHEL02"/>
    <s v="TKUYKEN"/>
    <s v="ENA - IM West"/>
    <x v="8"/>
    <x v="3"/>
    <n v="832168"/>
    <d v="2001-06-07T21:00:01"/>
  </r>
  <r>
    <x v="1"/>
    <x v="3"/>
    <x v="0"/>
    <x v="23"/>
    <n v="240000"/>
    <n v="1345094"/>
    <d v="2001-06-06T07:56:13"/>
    <s v="Kinder Morgan, Inc."/>
    <x v="0"/>
    <x v="0"/>
    <x v="0"/>
    <x v="3"/>
    <s v="US Gas Fin Swap"/>
    <s v="US Gas Daily     HSC                     07-30Jun01      USD/MM"/>
    <n v="10000"/>
    <m/>
    <x v="0"/>
    <x v="13"/>
    <x v="0"/>
    <n v="3.85"/>
    <s v="abrabham"/>
    <s v="EBASS"/>
    <s v="FT-Texas"/>
    <x v="5"/>
    <x v="3"/>
    <s v="VE8993.1"/>
    <d v="2001-06-07T21:00:01"/>
  </r>
  <r>
    <x v="1"/>
    <x v="2"/>
    <x v="0"/>
    <x v="0"/>
    <n v="50000"/>
    <n v="1345093"/>
    <d v="2001-06-06T07:56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JTREADWAY"/>
    <s v="GWHALLE"/>
    <s v="WTI-GW-NXC2"/>
    <x v="3"/>
    <x v="3"/>
    <n v="114299"/>
    <d v="2001-07-01T00:00:00"/>
  </r>
  <r>
    <x v="1"/>
    <x v="3"/>
    <x v="1"/>
    <x v="0"/>
    <n v="10000"/>
    <n v="1345095"/>
    <d v="2001-06-06T07:56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9.2249999999999996"/>
    <s v="EPMELPrdm"/>
    <s v="TKUYKEN"/>
    <s v="ENA - IM West"/>
    <x v="8"/>
    <x v="3"/>
    <n v="832169"/>
    <d v="2001-06-07T21:00:01"/>
  </r>
  <r>
    <x v="1"/>
    <x v="3"/>
    <x v="0"/>
    <x v="2"/>
    <n v="1825000"/>
    <n v="1345097"/>
    <d v="2001-06-06T07:56:26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1"/>
    <s v="aepes218"/>
    <s v="JARNOLD"/>
    <s v="NG-Price"/>
    <x v="5"/>
    <x v="3"/>
    <s v="VE8995.1"/>
    <d v="2002-01-01T21:00:00"/>
  </r>
  <r>
    <x v="1"/>
    <x v="2"/>
    <x v="0"/>
    <x v="0"/>
    <n v="50000"/>
    <n v="1345098"/>
    <d v="2001-06-06T07:56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300"/>
    <d v="2001-07-01T00:00:00"/>
  </r>
  <r>
    <x v="1"/>
    <x v="3"/>
    <x v="1"/>
    <x v="0"/>
    <n v="10000"/>
    <n v="1345100"/>
    <d v="2001-06-06T07:56:3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9.1"/>
    <s v="ADM36631"/>
    <s v="TKUYKEN"/>
    <s v="ENA - IM West"/>
    <x v="8"/>
    <x v="3"/>
    <n v="832170"/>
    <d v="2001-06-07T21:00:01"/>
  </r>
  <r>
    <x v="1"/>
    <x v="3"/>
    <x v="1"/>
    <x v="0"/>
    <n v="10000"/>
    <n v="1345101"/>
    <d v="2001-06-06T07:56:38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9749999999999996"/>
    <s v="aepes217"/>
    <s v="TKUYKEN"/>
    <s v="ENA - IM West"/>
    <x v="8"/>
    <x v="3"/>
    <n v="832171"/>
    <d v="2001-06-07T21:00:01"/>
  </r>
  <r>
    <x v="1"/>
    <x v="3"/>
    <x v="1"/>
    <x v="0"/>
    <n v="10000"/>
    <n v="1345102"/>
    <d v="2001-06-06T07:56:39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1"/>
    <s v="EPMELPrdm"/>
    <s v="TKUYKEN"/>
    <s v="ENA - IM West"/>
    <x v="8"/>
    <x v="3"/>
    <n v="832172"/>
    <d v="2001-06-07T21:00:01"/>
  </r>
  <r>
    <x v="1"/>
    <x v="3"/>
    <x v="1"/>
    <x v="0"/>
    <n v="10000"/>
    <n v="1345103"/>
    <d v="2001-06-06T07:56:50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85"/>
    <s v="HEATHERW"/>
    <s v="TKUYKEN"/>
    <s v="ENA - IM West"/>
    <x v="8"/>
    <x v="3"/>
    <n v="832173"/>
    <d v="2001-06-07T21:00:01"/>
  </r>
  <r>
    <x v="1"/>
    <x v="3"/>
    <x v="1"/>
    <x v="0"/>
    <n v="10000"/>
    <n v="1345104"/>
    <d v="2001-06-06T07:56:51"/>
    <s v="PanCanadian Energy Services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750000000000002"/>
    <s v="pces5038"/>
    <s v="VPIMENOV"/>
    <s v="ENA-IM ME NEW YORK"/>
    <x v="8"/>
    <x v="3"/>
    <n v="832174"/>
    <d v="2001-06-07T21:00:01"/>
  </r>
  <r>
    <x v="1"/>
    <x v="3"/>
    <x v="1"/>
    <x v="0"/>
    <n v="10000"/>
    <n v="1345105"/>
    <d v="2001-06-06T07:56:54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7249999999999996"/>
    <s v="HEATHERW"/>
    <s v="TKUYKEN"/>
    <s v="ENA - IM West"/>
    <x v="8"/>
    <x v="3"/>
    <n v="832175"/>
    <d v="2001-06-07T21:00:01"/>
  </r>
  <r>
    <x v="1"/>
    <x v="3"/>
    <x v="1"/>
    <x v="0"/>
    <n v="5000"/>
    <n v="1345106"/>
    <d v="2001-06-06T07:56:54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7"/>
    <s v="pces5126"/>
    <s v="SPEREIR"/>
    <s v="ENA-IM NE GULF3"/>
    <x v="8"/>
    <x v="3"/>
    <n v="832176"/>
    <d v="2001-06-07T21:00:01"/>
  </r>
  <r>
    <x v="1"/>
    <x v="3"/>
    <x v="1"/>
    <x v="0"/>
    <n v="10000"/>
    <n v="1345107"/>
    <d v="2001-06-06T07:56:58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7249999999999996"/>
    <s v="LREICHEL02"/>
    <s v="TKUYKEN"/>
    <s v="ENA - IM West"/>
    <x v="8"/>
    <x v="3"/>
    <n v="832177"/>
    <d v="2001-06-07T21:00:01"/>
  </r>
  <r>
    <x v="1"/>
    <x v="3"/>
    <x v="1"/>
    <x v="0"/>
    <n v="10000"/>
    <n v="1345108"/>
    <d v="2001-06-06T07:57:0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6"/>
    <s v="HEATHERW"/>
    <s v="TKUYKEN"/>
    <s v="ENA - IM West"/>
    <x v="8"/>
    <x v="3"/>
    <n v="832178"/>
    <d v="2001-06-07T21:00:01"/>
  </r>
  <r>
    <x v="1"/>
    <x v="3"/>
    <x v="1"/>
    <x v="0"/>
    <n v="5000"/>
    <n v="1345109"/>
    <d v="2001-06-06T07:57:03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pces5126"/>
    <s v="SPEREIR"/>
    <s v="ENA-IM NE GULF3"/>
    <x v="8"/>
    <x v="3"/>
    <n v="832179"/>
    <d v="2001-06-07T21:00:01"/>
  </r>
  <r>
    <x v="1"/>
    <x v="3"/>
    <x v="1"/>
    <x v="0"/>
    <n v="10000"/>
    <n v="1345110"/>
    <d v="2001-06-06T07:57:07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6"/>
    <s v="aepes217"/>
    <s v="TKUYKEN"/>
    <s v="ENA - IM West"/>
    <x v="8"/>
    <x v="3"/>
    <n v="832180"/>
    <d v="2001-06-07T21:00:01"/>
  </r>
  <r>
    <x v="1"/>
    <x v="3"/>
    <x v="1"/>
    <x v="0"/>
    <n v="10000"/>
    <n v="1345111"/>
    <d v="2001-06-06T07:57:09"/>
    <s v="Reliant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650000000000004"/>
    <s v="jaelee14"/>
    <s v="VPIMENOV"/>
    <s v="ENA-IM ME NEW YORK"/>
    <x v="8"/>
    <x v="3"/>
    <n v="832181"/>
    <d v="2001-06-07T21:00:01"/>
  </r>
  <r>
    <x v="1"/>
    <x v="3"/>
    <x v="1"/>
    <x v="0"/>
    <n v="10000"/>
    <n v="1345113"/>
    <d v="2001-06-06T07:57:12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4749999999999996"/>
    <s v="HEATHERW"/>
    <s v="TKUYKEN"/>
    <s v="ENA - IM West"/>
    <x v="8"/>
    <x v="3"/>
    <n v="832182"/>
    <d v="2001-06-07T21:00:01"/>
  </r>
  <r>
    <x v="1"/>
    <x v="3"/>
    <x v="1"/>
    <x v="0"/>
    <n v="5000"/>
    <n v="1345114"/>
    <d v="2001-06-06T07:57:20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8.4749999999999996"/>
    <s v="DAVSMITH"/>
    <s v="TKUYKEN"/>
    <s v="ENA - IM West"/>
    <x v="8"/>
    <x v="3"/>
    <n v="832183"/>
    <d v="2001-06-07T21:00:01"/>
  </r>
  <r>
    <x v="1"/>
    <x v="3"/>
    <x v="1"/>
    <x v="0"/>
    <n v="5000"/>
    <n v="1345115"/>
    <d v="2001-06-06T07:57:27"/>
    <s v="WPS Energy Services, Inc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TC3KEENAN"/>
    <s v="JWILLI13"/>
    <s v="ENA - IM Mkt Central MICH"/>
    <x v="8"/>
    <x v="3"/>
    <n v="832184"/>
    <d v="2001-06-07T21:00:01"/>
  </r>
  <r>
    <x v="0"/>
    <x v="0"/>
    <x v="0"/>
    <x v="0"/>
    <n v="10"/>
    <n v="1345116"/>
    <d v="2001-06-06T07:57:29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5"/>
    <s v="HART1201"/>
    <s v="ATURNER"/>
    <s v="Enron Metals Trading System"/>
    <x v="0"/>
    <x v="0"/>
    <n v="2171239"/>
    <m/>
  </r>
  <r>
    <x v="1"/>
    <x v="1"/>
    <x v="1"/>
    <x v="0"/>
    <n v="50"/>
    <n v="1345118"/>
    <d v="2001-06-06T07:57:38"/>
    <s v="Axia Energy, LP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millerbi"/>
    <s v="JQUENET"/>
    <s v="ST-PJM"/>
    <x v="7"/>
    <x v="7"/>
    <n v="634317.1"/>
    <d v="2001-06-08T21:00:01"/>
  </r>
  <r>
    <x v="1"/>
    <x v="2"/>
    <x v="0"/>
    <x v="0"/>
    <n v="50000"/>
    <n v="1345117"/>
    <d v="2001-06-06T07:57:38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1"/>
    <d v="2001-07-01T00:00:00"/>
  </r>
  <r>
    <x v="1"/>
    <x v="3"/>
    <x v="1"/>
    <x v="0"/>
    <n v="10000"/>
    <n v="1345119"/>
    <d v="2001-06-06T07:57:44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550000000000001"/>
    <s v="benharner"/>
    <s v="JWILLI13"/>
    <s v="ENA - IM Mkt Central MICH"/>
    <x v="8"/>
    <x v="3"/>
    <n v="832185"/>
    <d v="2001-06-07T21:00:01"/>
  </r>
  <r>
    <x v="1"/>
    <x v="1"/>
    <x v="1"/>
    <x v="8"/>
    <n v="250"/>
    <n v="1345120"/>
    <d v="2001-06-06T07:58:26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40.25"/>
    <s v="jpellegrin"/>
    <s v="RBALLATO"/>
    <s v="ST-ERCOT"/>
    <x v="7"/>
    <x v="7"/>
    <n v="634318.1"/>
    <d v="2001-06-11T21:00:01"/>
  </r>
  <r>
    <x v="1"/>
    <x v="1"/>
    <x v="1"/>
    <x v="8"/>
    <n v="250"/>
    <n v="1345123"/>
    <d v="2001-06-06T07:59:01"/>
    <s v="Allegheny Energy Supply Company, LLC"/>
    <x v="0"/>
    <x v="0"/>
    <x v="0"/>
    <x v="1"/>
    <s v="US East Power Phy Fwd Firm"/>
    <s v="US Pwr Phy Firm  Cinergy Peak            11-15Jun01      USD/MWh"/>
    <n v="50"/>
    <m/>
    <x v="0"/>
    <x v="1"/>
    <x v="0"/>
    <n v="41"/>
    <s v="ekaes123"/>
    <s v="CDORLAN"/>
    <s v="ST-ECAR"/>
    <x v="7"/>
    <x v="7"/>
    <n v="634320.1"/>
    <d v="2001-06-11T21:00:01"/>
  </r>
  <r>
    <x v="1"/>
    <x v="2"/>
    <x v="0"/>
    <x v="0"/>
    <n v="50000"/>
    <n v="1345124"/>
    <d v="2001-06-06T07:59:0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3"/>
    <d v="2001-07-01T00:00:00"/>
  </r>
  <r>
    <x v="0"/>
    <x v="0"/>
    <x v="0"/>
    <x v="0"/>
    <n v="8"/>
    <n v="1345125"/>
    <d v="2001-06-06T07:59:40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81"/>
    <s v="PAULDODGE"/>
    <s v="BMARCHAN"/>
    <s v="Enron Metals Trading System"/>
    <x v="0"/>
    <x v="0"/>
    <n v="2171243"/>
    <m/>
  </r>
  <r>
    <x v="1"/>
    <x v="3"/>
    <x v="1"/>
    <x v="0"/>
    <n v="1975"/>
    <n v="1345126"/>
    <d v="2001-06-06T07:59:42"/>
    <s v="WPS Energy Services, Inc."/>
    <x v="0"/>
    <x v="0"/>
    <x v="0"/>
    <x v="3"/>
    <s v="US Gas Phy Fwd Firm &lt; or = 1Mo "/>
    <s v="US Gas Phy       Consumers Pwr           07Jun01         USD/MM"/>
    <n v="1975"/>
    <m/>
    <x v="0"/>
    <x v="13"/>
    <x v="0"/>
    <n v="3.92"/>
    <s v="TC3KEENAN"/>
    <s v="JWILLI13"/>
    <s v="ENA - IM Mkt Central MICH"/>
    <x v="8"/>
    <x v="3"/>
    <n v="832187"/>
    <d v="2001-06-07T21:00:01"/>
  </r>
  <r>
    <x v="0"/>
    <x v="0"/>
    <x v="0"/>
    <x v="0"/>
    <n v="10"/>
    <n v="1345127"/>
    <d v="2001-06-06T07:59:52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backhouse"/>
    <s v="ATURNER"/>
    <s v="Enron Metals Trading System"/>
    <x v="0"/>
    <x v="0"/>
    <n v="2171245"/>
    <m/>
  </r>
  <r>
    <x v="1"/>
    <x v="3"/>
    <x v="1"/>
    <x v="0"/>
    <n v="5000"/>
    <n v="1345128"/>
    <d v="2001-06-06T07:59:52"/>
    <s v="Calpine Energy Servi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8.35"/>
    <s v="LREICHEL02"/>
    <s v="TKUYKEN"/>
    <s v="ENA - IM West"/>
    <x v="8"/>
    <x v="3"/>
    <n v="832188"/>
    <d v="2001-06-07T21:00:01"/>
  </r>
  <r>
    <x v="1"/>
    <x v="3"/>
    <x v="1"/>
    <x v="0"/>
    <n v="2370"/>
    <n v="1345129"/>
    <d v="2001-06-06T08:00:10"/>
    <s v="CMS Field Services, Inc."/>
    <x v="0"/>
    <x v="0"/>
    <x v="0"/>
    <x v="3"/>
    <s v="US Gas Phy Fwd Firm &lt; or = 1Mo "/>
    <s v="US Gas Phy       NGPL NICOR              07Jun01         USD/MM"/>
    <m/>
    <n v="2370"/>
    <x v="0"/>
    <x v="13"/>
    <x v="0"/>
    <n v="3.88"/>
    <s v="ADM33962"/>
    <s v="PMIMS"/>
    <s v="ENA - IM MKT Central CG"/>
    <x v="8"/>
    <x v="3"/>
    <n v="832189"/>
    <d v="2001-06-07T21:00:01"/>
  </r>
  <r>
    <x v="1"/>
    <x v="3"/>
    <x v="1"/>
    <x v="0"/>
    <n v="10000"/>
    <n v="1345130"/>
    <d v="2001-06-06T08:00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WARNERTODD"/>
    <s v="SPEREIR"/>
    <s v="ENA-IM NE GULF2"/>
    <x v="8"/>
    <x v="3"/>
    <n v="832190"/>
    <d v="2001-06-07T21:00:01"/>
  </r>
  <r>
    <x v="1"/>
    <x v="3"/>
    <x v="1"/>
    <x v="0"/>
    <n v="5000"/>
    <n v="1345131"/>
    <d v="2001-06-06T08:00:27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775000000000002"/>
    <s v="BEICHTEN"/>
    <s v="KSTEVEN"/>
    <s v="ENA-IM Mid Central South"/>
    <x v="8"/>
    <x v="3"/>
    <n v="832191"/>
    <d v="2001-06-07T21:00:01"/>
  </r>
  <r>
    <x v="1"/>
    <x v="3"/>
    <x v="1"/>
    <x v="0"/>
    <n v="10000"/>
    <n v="1345132"/>
    <d v="2001-06-06T08:00:39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524999999999999"/>
    <s v="ADM90884"/>
    <s v="KSTEVEN"/>
    <s v="ENA-IM Mid Central South"/>
    <x v="8"/>
    <x v="3"/>
    <n v="832192"/>
    <d v="2001-06-07T21:00:01"/>
  </r>
  <r>
    <x v="1"/>
    <x v="1"/>
    <x v="1"/>
    <x v="0"/>
    <n v="50"/>
    <n v="1345133"/>
    <d v="2001-06-06T08:00:41"/>
    <s v="PSEG Energy Resources &amp; Trade LLC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depillo1"/>
    <s v="PBRODER"/>
    <s v="ST-New England"/>
    <x v="7"/>
    <x v="7"/>
    <n v="634321.1"/>
    <d v="2001-06-07T21:00:01"/>
  </r>
  <r>
    <x v="1"/>
    <x v="3"/>
    <x v="1"/>
    <x v="0"/>
    <n v="10000"/>
    <n v="1345134"/>
    <d v="2001-06-06T08:00:43"/>
    <s v="El Paso Merchant Energy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EPMELPrdm"/>
    <s v="TKUYKEN"/>
    <s v="ENA - IM West"/>
    <x v="8"/>
    <x v="3"/>
    <n v="832193"/>
    <d v="2001-06-07T21:00:01"/>
  </r>
  <r>
    <x v="1"/>
    <x v="1"/>
    <x v="1"/>
    <x v="0"/>
    <n v="25"/>
    <n v="1345135"/>
    <d v="2001-06-06T08:00:44"/>
    <s v="Axia Energy, LP"/>
    <x v="0"/>
    <x v="0"/>
    <x v="0"/>
    <x v="1"/>
    <s v="US West Power Phy Fwd Firm"/>
    <s v="US Pwr Phy Firm  Mid-C Peak              07Jun01         USD/MWh"/>
    <m/>
    <n v="25"/>
    <x v="0"/>
    <x v="1"/>
    <x v="0"/>
    <n v="65"/>
    <s v="mdehaven"/>
    <s v="TALONSO"/>
    <s v="ST-NW"/>
    <x v="7"/>
    <x v="7"/>
    <n v="634322.1"/>
    <d v="2001-06-07T21:00:01"/>
  </r>
  <r>
    <x v="1"/>
    <x v="1"/>
    <x v="1"/>
    <x v="0"/>
    <n v="25"/>
    <n v="1345136"/>
    <d v="2001-06-06T08:00:47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5"/>
    <s v="KENSIMMS"/>
    <s v="DSCHOLT"/>
    <s v="ST-NW"/>
    <x v="7"/>
    <x v="7"/>
    <n v="634323.1"/>
    <d v="2001-06-07T21:00:01"/>
  </r>
  <r>
    <x v="1"/>
    <x v="3"/>
    <x v="1"/>
    <x v="0"/>
    <n v="5000"/>
    <n v="1345137"/>
    <d v="2001-06-06T08:00:49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549999999999999"/>
    <s v="MIDCONT2"/>
    <s v="TDONOHO"/>
    <s v="ENA - IM Central Gulf"/>
    <x v="8"/>
    <x v="3"/>
    <n v="832195"/>
    <d v="2001-06-07T21:00:01"/>
  </r>
  <r>
    <x v="1"/>
    <x v="3"/>
    <x v="1"/>
    <x v="0"/>
    <n v="10000"/>
    <n v="1345138"/>
    <d v="2001-06-06T08:00:50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96"/>
    <d v="2001-06-07T21:00:01"/>
  </r>
  <r>
    <x v="1"/>
    <x v="1"/>
    <x v="1"/>
    <x v="0"/>
    <n v="25"/>
    <n v="1345139"/>
    <d v="2001-06-06T08:00:51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60"/>
    <s v="HARA01234"/>
    <s v="TALONSO"/>
    <s v="ST-NW"/>
    <x v="7"/>
    <x v="7"/>
    <n v="634324.1"/>
    <d v="2001-06-07T21:00:01"/>
  </r>
  <r>
    <x v="1"/>
    <x v="3"/>
    <x v="1"/>
    <x v="0"/>
    <n v="10000"/>
    <n v="1345140"/>
    <d v="2001-06-06T08:00:54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LREICHEL02"/>
    <s v="TKUYKEN"/>
    <s v="ENA - IM West"/>
    <x v="8"/>
    <x v="3"/>
    <n v="832197"/>
    <d v="2001-06-07T21:00:01"/>
  </r>
  <r>
    <x v="1"/>
    <x v="3"/>
    <x v="1"/>
    <x v="0"/>
    <n v="10000"/>
    <n v="1345141"/>
    <d v="2001-06-06T08:00:58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198"/>
    <d v="2001-06-07T21:00:01"/>
  </r>
  <r>
    <x v="1"/>
    <x v="3"/>
    <x v="1"/>
    <x v="0"/>
    <n v="10000"/>
    <n v="1345142"/>
    <d v="2001-06-06T08:01:00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71"/>
    <s v="EPMELPsj"/>
    <s v="SPEREIR"/>
    <s v="ENA-IM NE GULF2"/>
    <x v="8"/>
    <x v="3"/>
    <n v="832199"/>
    <d v="2001-06-07T21:00:01"/>
  </r>
  <r>
    <x v="1"/>
    <x v="1"/>
    <x v="1"/>
    <x v="0"/>
    <n v="25"/>
    <n v="1345143"/>
    <d v="2001-06-06T08:01:06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100"/>
    <s v="jstebbins"/>
    <s v="MFISCHE2"/>
    <s v="ST-SW"/>
    <x v="7"/>
    <x v="7"/>
    <n v="634325.1"/>
    <d v="2001-06-07T21:00:01"/>
  </r>
  <r>
    <x v="1"/>
    <x v="1"/>
    <x v="1"/>
    <x v="0"/>
    <n v="25"/>
    <n v="1345144"/>
    <d v="2001-06-06T08:01:09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60"/>
    <s v="aepsvc124"/>
    <s v="TALONSO"/>
    <s v="ST-NW"/>
    <x v="7"/>
    <x v="7"/>
    <n v="634326.1"/>
    <d v="2001-06-07T21:00:01"/>
  </r>
  <r>
    <x v="1"/>
    <x v="1"/>
    <x v="1"/>
    <x v="0"/>
    <n v="25"/>
    <n v="1345146"/>
    <d v="2001-06-06T08:01:19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1"/>
    <s v="HARA01234"/>
    <s v="CMALLOR"/>
    <s v="ST-CA"/>
    <x v="7"/>
    <x v="7"/>
    <n v="634327.1"/>
    <d v="2001-06-07T21:00:01"/>
  </r>
  <r>
    <x v="1"/>
    <x v="1"/>
    <x v="1"/>
    <x v="0"/>
    <n v="25"/>
    <n v="1345147"/>
    <d v="2001-06-06T08:01:22"/>
    <s v="Aquila Energy Marketing Corporation"/>
    <x v="0"/>
    <x v="0"/>
    <x v="0"/>
    <x v="1"/>
    <s v="US West Power Phy Fwd Firm"/>
    <s v="US Pwr Phy Firm  PALVE Peak              07Jun01         USD/MWh"/>
    <n v="25"/>
    <m/>
    <x v="0"/>
    <x v="1"/>
    <x v="0"/>
    <n v="95"/>
    <s v="WESTPOWER"/>
    <s v="MFISCHE2"/>
    <s v="ST-SW"/>
    <x v="7"/>
    <x v="7"/>
    <n v="634328.1"/>
    <d v="2001-06-07T21:00:01"/>
  </r>
  <r>
    <x v="1"/>
    <x v="1"/>
    <x v="1"/>
    <x v="0"/>
    <n v="25"/>
    <n v="1345148"/>
    <d v="2001-06-06T08:01:25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60"/>
    <s v="CLN39740"/>
    <s v="TALONSO"/>
    <s v="ST-NW"/>
    <x v="7"/>
    <x v="7"/>
    <n v="634329.1"/>
    <d v="2001-06-07T21:00:01"/>
  </r>
  <r>
    <x v="1"/>
    <x v="1"/>
    <x v="1"/>
    <x v="0"/>
    <n v="25"/>
    <n v="1345149"/>
    <d v="2001-06-06T08:01:31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77"/>
    <s v="HARA01234"/>
    <s v="CMALLOR"/>
    <s v="ST-CA"/>
    <x v="7"/>
    <x v="7"/>
    <n v="634330.1"/>
    <d v="2001-06-07T21:00:01"/>
  </r>
  <r>
    <x v="1"/>
    <x v="1"/>
    <x v="1"/>
    <x v="8"/>
    <n v="250"/>
    <n v="1345150"/>
    <d v="2001-06-06T08:01:33"/>
    <s v="Tractebel Energy Marketing, Inc."/>
    <x v="0"/>
    <x v="0"/>
    <x v="0"/>
    <x v="1"/>
    <s v="US East Power Phy Fwd Firm"/>
    <s v="US Pwr Phy Firm  NEPOOL Peak             11-15Jun01      USD/MWh"/>
    <m/>
    <n v="50"/>
    <x v="0"/>
    <x v="1"/>
    <x v="0"/>
    <n v="41"/>
    <s v="HERNDON1"/>
    <s v="PBRODER"/>
    <s v="ST-New England"/>
    <x v="7"/>
    <x v="7"/>
    <n v="634331.1"/>
    <d v="2001-06-11T21:00:01"/>
  </r>
  <r>
    <x v="1"/>
    <x v="1"/>
    <x v="1"/>
    <x v="0"/>
    <n v="25"/>
    <n v="1345151"/>
    <d v="2001-06-06T08:01:35"/>
    <s v="Williams Energy Marketing &amp; Trading Company"/>
    <x v="0"/>
    <x v="0"/>
    <x v="0"/>
    <x v="1"/>
    <s v="US West Power Phy Fwd CAISO"/>
    <s v="US Pwr Phy CAISO NP15 Peak               07Jun01         USD/MWh"/>
    <n v="25"/>
    <m/>
    <x v="0"/>
    <x v="1"/>
    <x v="0"/>
    <n v="76"/>
    <s v="benpratt1"/>
    <s v="CMALLOR"/>
    <s v="ST-CA"/>
    <x v="7"/>
    <x v="7"/>
    <n v="634332.1"/>
    <d v="2001-06-07T21:00:01"/>
  </r>
  <r>
    <x v="1"/>
    <x v="1"/>
    <x v="1"/>
    <x v="0"/>
    <n v="25"/>
    <n v="1345152"/>
    <d v="2001-06-06T08:01:37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60"/>
    <s v="ADM78101"/>
    <s v="TALONSO"/>
    <s v="ST-NW"/>
    <x v="7"/>
    <x v="7"/>
    <n v="634333.1"/>
    <d v="2001-06-07T21:00:01"/>
  </r>
  <r>
    <x v="1"/>
    <x v="1"/>
    <x v="1"/>
    <x v="0"/>
    <n v="25"/>
    <n v="1345153"/>
    <d v="2001-06-06T08:01:42"/>
    <s v="Coral Power, L.L.C."/>
    <x v="0"/>
    <x v="0"/>
    <x v="0"/>
    <x v="1"/>
    <s v="US West Power Phy Fwd CAISO"/>
    <s v="US Pwr Phy CAISO NP15 Peak               07Jun01         USD/MWh"/>
    <m/>
    <n v="25"/>
    <x v="0"/>
    <x v="1"/>
    <x v="0"/>
    <n v="81"/>
    <s v="Velasquez"/>
    <s v="CMALLOR"/>
    <s v="ST-CA"/>
    <x v="7"/>
    <x v="7"/>
    <n v="634334.1"/>
    <d v="2001-06-07T21:00:01"/>
  </r>
  <r>
    <x v="1"/>
    <x v="1"/>
    <x v="1"/>
    <x v="0"/>
    <n v="25"/>
    <n v="1345155"/>
    <d v="2001-06-06T08:01:44"/>
    <s v="Modesto Irrigation District"/>
    <x v="0"/>
    <x v="0"/>
    <x v="0"/>
    <x v="1"/>
    <s v="US West Power Phy Fwd CAISO"/>
    <s v="US Pwr Phy CAISO NP15 OffPk              07Jun01         USD/MWh"/>
    <m/>
    <n v="25"/>
    <x v="0"/>
    <x v="1"/>
    <x v="0"/>
    <n v="53"/>
    <s v="mattray1"/>
    <s v="PPLATTE"/>
    <s v="ST-CA"/>
    <x v="7"/>
    <x v="7"/>
    <n v="634335.1"/>
    <d v="2001-06-07T21:00:01"/>
  </r>
  <r>
    <x v="1"/>
    <x v="1"/>
    <x v="1"/>
    <x v="0"/>
    <n v="25"/>
    <n v="1345154"/>
    <d v="2001-06-06T08:01:44"/>
    <s v="BP Energy Company"/>
    <x v="0"/>
    <x v="0"/>
    <x v="0"/>
    <x v="1"/>
    <s v="US West Power Phy Fwd Firm"/>
    <s v="US Pwr Phy Firm  PALVE Peak              07Jun01         USD/MWh"/>
    <n v="25"/>
    <m/>
    <x v="0"/>
    <x v="1"/>
    <x v="0"/>
    <n v="90"/>
    <s v="Scavoner"/>
    <s v="MFISCHE2"/>
    <s v="ST-SW"/>
    <x v="7"/>
    <x v="7"/>
    <n v="634336.1"/>
    <d v="2001-06-07T21:00:01"/>
  </r>
  <r>
    <x v="1"/>
    <x v="2"/>
    <x v="0"/>
    <x v="0"/>
    <n v="50000"/>
    <n v="1345156"/>
    <d v="2001-06-06T08:01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304"/>
    <d v="2001-07-01T00:00:00"/>
  </r>
  <r>
    <x v="1"/>
    <x v="1"/>
    <x v="1"/>
    <x v="0"/>
    <n v="25"/>
    <n v="1345157"/>
    <d v="2001-06-06T08:01:47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WESTPOWER"/>
    <s v="TALONSO"/>
    <s v="ST-NW"/>
    <x v="7"/>
    <x v="7"/>
    <n v="634337.1"/>
    <d v="2001-06-07T21:00:01"/>
  </r>
  <r>
    <x v="1"/>
    <x v="1"/>
    <x v="1"/>
    <x v="0"/>
    <n v="25"/>
    <n v="1345158"/>
    <d v="2001-06-06T08:01:48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HARA01234"/>
    <s v="CMALLOR"/>
    <s v="ST-CA"/>
    <x v="7"/>
    <x v="7"/>
    <n v="634338.1"/>
    <d v="2001-06-07T21:00:01"/>
  </r>
  <r>
    <x v="1"/>
    <x v="1"/>
    <x v="1"/>
    <x v="0"/>
    <n v="25"/>
    <n v="1345159"/>
    <d v="2001-06-06T08:02:06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90"/>
    <s v="BOBWINN1"/>
    <s v="MFISCHE2"/>
    <s v="ST-SW"/>
    <x v="7"/>
    <x v="7"/>
    <n v="634339.1"/>
    <d v="2001-06-07T21:00:01"/>
  </r>
  <r>
    <x v="1"/>
    <x v="1"/>
    <x v="1"/>
    <x v="0"/>
    <n v="25"/>
    <n v="1345160"/>
    <d v="2001-06-06T08:02:09"/>
    <s v="Reliant Energy Services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scunning"/>
    <s v="CMALLOR"/>
    <s v="ST-CA"/>
    <x v="7"/>
    <x v="7"/>
    <n v="634340.1"/>
    <d v="2001-06-07T21:00:01"/>
  </r>
  <r>
    <x v="1"/>
    <x v="1"/>
    <x v="1"/>
    <x v="0"/>
    <n v="25"/>
    <n v="1345161"/>
    <d v="2001-06-06T08:02:13"/>
    <s v="Aquila Energy Marketing Corporation"/>
    <x v="0"/>
    <x v="0"/>
    <x v="0"/>
    <x v="1"/>
    <s v="US West Power Phy Fwd CAISO"/>
    <s v="US Pwr Phy CAISO NP15 Peak               07Jun01         USD/MWh"/>
    <n v="25"/>
    <m/>
    <x v="0"/>
    <x v="1"/>
    <x v="0"/>
    <n v="72"/>
    <s v="WESTPOWER"/>
    <s v="CMALLOR"/>
    <s v="ST-CA"/>
    <x v="7"/>
    <x v="7"/>
    <n v="634341.1"/>
    <d v="2001-06-07T21:00:01"/>
  </r>
  <r>
    <x v="1"/>
    <x v="1"/>
    <x v="1"/>
    <x v="0"/>
    <n v="25"/>
    <n v="1345163"/>
    <d v="2001-06-06T08:02:20"/>
    <s v="Eugene Water &amp; Electric Board"/>
    <x v="0"/>
    <x v="0"/>
    <x v="0"/>
    <x v="1"/>
    <s v="US West Power Phy Fwd Firm"/>
    <s v="US Pwr Phy Firm  Mid-C OffPk             07Jun01         USD/MWh"/>
    <n v="25"/>
    <m/>
    <x v="0"/>
    <x v="1"/>
    <x v="0"/>
    <n v="35"/>
    <s v="Katrinas"/>
    <s v="DSCHOLT"/>
    <s v="ST-SW"/>
    <x v="7"/>
    <x v="7"/>
    <n v="634342.1"/>
    <d v="2001-06-07T21:00:01"/>
  </r>
  <r>
    <x v="1"/>
    <x v="2"/>
    <x v="0"/>
    <x v="0"/>
    <n v="50000"/>
    <n v="1345162"/>
    <d v="2001-06-06T08:02:2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N587JK00"/>
    <s v="GWHALLE"/>
    <s v="WTI-GW-NXC2"/>
    <x v="3"/>
    <x v="3"/>
    <n v="114305"/>
    <d v="2001-07-01T00:00:00"/>
  </r>
  <r>
    <x v="1"/>
    <x v="3"/>
    <x v="1"/>
    <x v="0"/>
    <n v="10000"/>
    <n v="1345164"/>
    <d v="2001-06-06T08:02:27"/>
    <s v="Aquila Energy Marketing Corporation"/>
    <x v="0"/>
    <x v="0"/>
    <x v="0"/>
    <x v="3"/>
    <s v="US Gas Phy Fwd Firm &lt; or = 1Mo "/>
    <s v="US Gas Phy       SoCal EHR               07Jun01         USD/MM"/>
    <m/>
    <n v="10000"/>
    <x v="0"/>
    <x v="13"/>
    <x v="0"/>
    <n v="8.4749999999999996"/>
    <s v="WILLWRIGHT"/>
    <s v="TKUYKEN"/>
    <s v="ENA - IM West"/>
    <x v="8"/>
    <x v="3"/>
    <n v="832201"/>
    <d v="2001-06-07T21:00:01"/>
  </r>
  <r>
    <x v="1"/>
    <x v="3"/>
    <x v="1"/>
    <x v="0"/>
    <n v="10000"/>
    <n v="1345165"/>
    <d v="2001-06-06T08:02:29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4"/>
    <s v="CANADANW3"/>
    <s v="MLENHAR"/>
    <s v="ENA - IM West"/>
    <x v="8"/>
    <x v="3"/>
    <n v="832202"/>
    <d v="2001-06-07T21:00:01"/>
  </r>
  <r>
    <x v="1"/>
    <x v="3"/>
    <x v="1"/>
    <x v="0"/>
    <n v="5000"/>
    <n v="1345166"/>
    <d v="2001-06-06T08:02:32"/>
    <s v="Mirant Americas Energy Marketing, L.P."/>
    <x v="0"/>
    <x v="0"/>
    <x v="0"/>
    <x v="3"/>
    <s v="US Gas Phy Fwd Firm &lt; or = 1Mo "/>
    <s v="US Gas Phy       PG&amp;E CtyGte             07Jun01         USD/MM"/>
    <n v="5000"/>
    <m/>
    <x v="0"/>
    <x v="13"/>
    <x v="0"/>
    <n v="3.6"/>
    <s v="rdm00001"/>
    <s v="MLENHAR"/>
    <s v="ENA - IM West"/>
    <x v="8"/>
    <x v="3"/>
    <n v="832203"/>
    <d v="2001-06-07T21:00:01"/>
  </r>
  <r>
    <x v="1"/>
    <x v="2"/>
    <x v="0"/>
    <x v="0"/>
    <n v="50000"/>
    <n v="1345167"/>
    <d v="2001-06-06T08:02:38"/>
    <s v="Conectiv Energy Supply, Inc.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bradhoese2"/>
    <s v="GWHALLE"/>
    <s v="WTI-GW-NXC1"/>
    <x v="3"/>
    <x v="3"/>
    <n v="114306"/>
    <d v="2001-07-01T00:00:00"/>
  </r>
  <r>
    <x v="1"/>
    <x v="3"/>
    <x v="1"/>
    <x v="0"/>
    <n v="10000"/>
    <n v="1345168"/>
    <d v="2001-06-06T08:02:41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CANADANW3"/>
    <s v="MLENHAR"/>
    <s v="ENA - IM West"/>
    <x v="8"/>
    <x v="3"/>
    <n v="832204"/>
    <d v="2001-06-07T21:00:01"/>
  </r>
  <r>
    <x v="1"/>
    <x v="1"/>
    <x v="1"/>
    <x v="0"/>
    <n v="25"/>
    <n v="1345169"/>
    <d v="2001-06-06T08:02:50"/>
    <s v="Williams Energy Marketing &amp; Trading Company"/>
    <x v="0"/>
    <x v="0"/>
    <x v="0"/>
    <x v="1"/>
    <s v="US West Power Phy Fwd CAISO"/>
    <s v="US Pwr Phy CAISO NP15 OffPk              07Jun01         USD/MWh"/>
    <n v="25"/>
    <m/>
    <x v="0"/>
    <x v="1"/>
    <x v="0"/>
    <n v="48"/>
    <s v="danabrown"/>
    <s v="PPLATTE"/>
    <s v="ST-CA"/>
    <x v="7"/>
    <x v="7"/>
    <n v="634344.1"/>
    <d v="2001-06-07T21:00:01"/>
  </r>
  <r>
    <x v="1"/>
    <x v="3"/>
    <x v="1"/>
    <x v="0"/>
    <n v="5000"/>
    <n v="1345170"/>
    <d v="2001-06-06T08:02:55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4"/>
    <s v="ADM36631"/>
    <s v="MLENHAR"/>
    <s v="ENA - IM West"/>
    <x v="8"/>
    <x v="3"/>
    <n v="832205"/>
    <d v="2001-06-07T21:00:01"/>
  </r>
  <r>
    <x v="1"/>
    <x v="3"/>
    <x v="1"/>
    <x v="0"/>
    <n v="10000"/>
    <n v="1345171"/>
    <d v="2001-06-06T08:03:08"/>
    <s v="Sierra Pacific Power Company"/>
    <x v="0"/>
    <x v="0"/>
    <x v="0"/>
    <x v="3"/>
    <s v="US Gas Phy Fwd Firm &lt; or = 1Mo "/>
    <s v="US Gas Phy       PGT Malin               07Jun01         USD/MM"/>
    <n v="10000"/>
    <m/>
    <x v="0"/>
    <x v="13"/>
    <x v="0"/>
    <n v="3.2"/>
    <s v="AUSTIN4874"/>
    <s v="MLENHAR"/>
    <s v="ENA - IM West"/>
    <x v="8"/>
    <x v="3"/>
    <n v="832206"/>
    <d v="2001-06-07T21:00:01"/>
  </r>
  <r>
    <x v="1"/>
    <x v="1"/>
    <x v="1"/>
    <x v="0"/>
    <n v="25"/>
    <n v="1345172"/>
    <d v="2001-06-06T08:03:14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84"/>
    <s v="burkomja"/>
    <s v="MFISCHE2"/>
    <s v="ST-SW"/>
    <x v="7"/>
    <x v="7"/>
    <n v="634346.1"/>
    <d v="2001-06-07T21:00:01"/>
  </r>
  <r>
    <x v="1"/>
    <x v="3"/>
    <x v="1"/>
    <x v="0"/>
    <n v="10000"/>
    <n v="1345173"/>
    <d v="2001-06-06T08:03:17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75000000000002"/>
    <s v="cscharton"/>
    <s v="KSTEVEN"/>
    <s v="ENA-IM Mid Central South"/>
    <x v="8"/>
    <x v="3"/>
    <n v="832208"/>
    <d v="2001-06-07T21:00:01"/>
  </r>
  <r>
    <x v="1"/>
    <x v="1"/>
    <x v="1"/>
    <x v="0"/>
    <n v="25"/>
    <n v="1345176"/>
    <d v="2001-06-06T08:03:19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6"/>
    <s v="daveyell"/>
    <s v="PPLATTE"/>
    <s v="ST-CA"/>
    <x v="7"/>
    <x v="7"/>
    <n v="634348.1"/>
    <d v="2001-06-07T21:00:01"/>
  </r>
  <r>
    <x v="1"/>
    <x v="1"/>
    <x v="0"/>
    <x v="0"/>
    <n v="50"/>
    <n v="1345175"/>
    <d v="2001-06-06T08:03:19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347.1"/>
    <d v="2001-06-07T21:00:01"/>
  </r>
  <r>
    <x v="1"/>
    <x v="3"/>
    <x v="1"/>
    <x v="0"/>
    <n v="10000"/>
    <n v="1345177"/>
    <d v="2001-06-06T08:03:22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2.9"/>
    <s v="cindybisho"/>
    <s v="MLENHAR"/>
    <s v="ENA - IM West"/>
    <x v="8"/>
    <x v="3"/>
    <n v="832209"/>
    <d v="2001-06-07T21:00:01"/>
  </r>
  <r>
    <x v="1"/>
    <x v="3"/>
    <x v="1"/>
    <x v="0"/>
    <n v="10000"/>
    <n v="1345178"/>
    <d v="2001-06-06T08:03:2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5"/>
    <s v="SCOTTWIR"/>
    <s v="KSTEVEN"/>
    <s v="ENA-IM Mid Central South"/>
    <x v="8"/>
    <x v="3"/>
    <n v="832210"/>
    <d v="2001-06-07T21:00:01"/>
  </r>
  <r>
    <x v="1"/>
    <x v="3"/>
    <x v="1"/>
    <x v="0"/>
    <n v="5000"/>
    <n v="1345179"/>
    <d v="2001-06-06T08:03:25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"/>
    <s v="ADM36631"/>
    <s v="MLENHAR"/>
    <s v="ENA - IM West"/>
    <x v="8"/>
    <x v="3"/>
    <n v="832211"/>
    <d v="2001-06-07T21:00:01"/>
  </r>
  <r>
    <x v="1"/>
    <x v="1"/>
    <x v="1"/>
    <x v="0"/>
    <n v="25"/>
    <n v="1345180"/>
    <d v="2001-06-06T08:03:27"/>
    <s v="Public Service Company Of Colorado"/>
    <x v="0"/>
    <x v="0"/>
    <x v="0"/>
    <x v="1"/>
    <s v="US West Power Phy Fwd Firm"/>
    <s v="US Pwr Phy Firm  PALVE Peak              07Jun01         USD/MWh"/>
    <n v="25"/>
    <m/>
    <x v="0"/>
    <x v="1"/>
    <x v="0"/>
    <n v="83"/>
    <s v="ADM68727"/>
    <s v="MFISCHE2"/>
    <s v="ST-SW"/>
    <x v="7"/>
    <x v="7"/>
    <n v="634349.1"/>
    <d v="2001-06-07T21:00:01"/>
  </r>
  <r>
    <x v="1"/>
    <x v="3"/>
    <x v="1"/>
    <x v="0"/>
    <n v="5000"/>
    <n v="1345181"/>
    <d v="2001-06-06T08:03:31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rdm00001"/>
    <s v="MLENHAR"/>
    <s v="ENA - IM West"/>
    <x v="8"/>
    <x v="3"/>
    <n v="832212"/>
    <d v="2001-06-07T21:00:01"/>
  </r>
  <r>
    <x v="1"/>
    <x v="3"/>
    <x v="1"/>
    <x v="0"/>
    <n v="5000"/>
    <n v="1345183"/>
    <d v="2001-06-06T08:03:37"/>
    <s v="USGT/Aquila, L.P.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cindybisho"/>
    <s v="MLENHAR"/>
    <s v="ENA - IM West"/>
    <x v="8"/>
    <x v="3"/>
    <n v="832213"/>
    <d v="2001-06-07T21:00:01"/>
  </r>
  <r>
    <x v="1"/>
    <x v="1"/>
    <x v="1"/>
    <x v="0"/>
    <n v="25"/>
    <n v="1345184"/>
    <d v="2001-06-06T08:03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1"/>
    <s v="MARYROSE"/>
    <s v="MFISCHE2"/>
    <s v="ST-SW"/>
    <x v="7"/>
    <x v="7"/>
    <n v="634350.1"/>
    <d v="2001-06-07T21:00:01"/>
  </r>
  <r>
    <x v="1"/>
    <x v="3"/>
    <x v="1"/>
    <x v="0"/>
    <n v="1000"/>
    <n v="1345185"/>
    <d v="2001-06-06T08:03:45"/>
    <s v="Cokinos Natural Gas Company"/>
    <x v="0"/>
    <x v="0"/>
    <x v="0"/>
    <x v="3"/>
    <s v="US Gas Phy Fwd Firm &lt; or = 1Mo "/>
    <s v="US Gas Phy       TETCO WLA               07Jun01         USD/MM"/>
    <n v="1000"/>
    <m/>
    <x v="0"/>
    <x v="13"/>
    <x v="0"/>
    <n v="3.64"/>
    <s v="ADM90618"/>
    <s v="SPEREIR"/>
    <s v="ENA-IM NE GULF3"/>
    <x v="8"/>
    <x v="3"/>
    <n v="832214"/>
    <d v="2001-06-07T21:00:01"/>
  </r>
  <r>
    <x v="1"/>
    <x v="3"/>
    <x v="1"/>
    <x v="0"/>
    <n v="5000"/>
    <n v="1345186"/>
    <d v="2001-06-06T08:03:47"/>
    <s v="Duke Energy Trading and Marketing, L.L.C."/>
    <x v="0"/>
    <x v="0"/>
    <x v="0"/>
    <x v="3"/>
    <s v="US Gas Phy Fwd Firm &lt; or = 1Mo "/>
    <s v="US Gas Phy       PGT Malin               07Jun01         USD/MM"/>
    <m/>
    <n v="5000"/>
    <x v="0"/>
    <x v="13"/>
    <x v="0"/>
    <n v="3.3"/>
    <s v="ROBPLATT"/>
    <s v="MLENHAR"/>
    <s v="ENA - IM West"/>
    <x v="8"/>
    <x v="3"/>
    <n v="832215"/>
    <d v="2001-06-07T21:00:01"/>
  </r>
  <r>
    <x v="1"/>
    <x v="1"/>
    <x v="1"/>
    <x v="0"/>
    <n v="25"/>
    <n v="1345187"/>
    <d v="2001-06-06T08:03:53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8"/>
    <s v="scunning"/>
    <s v="MFISCHE2"/>
    <s v="ST-SW"/>
    <x v="7"/>
    <x v="7"/>
    <n v="634351.1"/>
    <d v="2001-06-07T21:00:01"/>
  </r>
  <r>
    <x v="1"/>
    <x v="1"/>
    <x v="1"/>
    <x v="0"/>
    <n v="25"/>
    <n v="1345188"/>
    <d v="2001-06-06T08:03:54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8"/>
    <s v="danabrown"/>
    <s v="TALONSO"/>
    <s v="ST-NW"/>
    <x v="7"/>
    <x v="7"/>
    <n v="634352.1"/>
    <d v="2001-06-07T21:00:01"/>
  </r>
  <r>
    <x v="1"/>
    <x v="1"/>
    <x v="1"/>
    <x v="0"/>
    <n v="25"/>
    <n v="1345189"/>
    <d v="2001-06-06T08:04:06"/>
    <s v="Calpine Energy Services, L.P."/>
    <x v="0"/>
    <x v="0"/>
    <x v="0"/>
    <x v="1"/>
    <s v="US West Power Phy Fwd CAISO"/>
    <s v="US Pwr Phy CAISO SP15 Peak               07Jun01         USD/MWh"/>
    <n v="25"/>
    <m/>
    <x v="0"/>
    <x v="1"/>
    <x v="0"/>
    <n v="67"/>
    <s v="RCAUTHEN1"/>
    <s v="CMALLOR"/>
    <s v="ST-CA"/>
    <x v="7"/>
    <x v="7"/>
    <n v="634353.1"/>
    <d v="2001-06-07T21:00:01"/>
  </r>
  <r>
    <x v="1"/>
    <x v="3"/>
    <x v="1"/>
    <x v="0"/>
    <n v="5000"/>
    <n v="1345191"/>
    <d v="2001-06-06T08:04:1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549999999999998"/>
    <s v="aepes202"/>
    <s v="SPEREIR"/>
    <s v="ENA-IM NE GULF3"/>
    <x v="8"/>
    <x v="3"/>
    <n v="832216"/>
    <d v="2001-06-07T21:00:01"/>
  </r>
  <r>
    <x v="1"/>
    <x v="1"/>
    <x v="1"/>
    <x v="0"/>
    <n v="25"/>
    <n v="1345192"/>
    <d v="2001-06-06T08:04:17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4"/>
    <s v="daveyell"/>
    <s v="PPLATTE"/>
    <s v="ST-CA"/>
    <x v="7"/>
    <x v="7"/>
    <n v="634354.1"/>
    <d v="2001-06-07T21:00:01"/>
  </r>
  <r>
    <x v="1"/>
    <x v="3"/>
    <x v="1"/>
    <x v="0"/>
    <n v="5000"/>
    <n v="1345193"/>
    <d v="2001-06-06T08:04:17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5"/>
    <s v="aepes202"/>
    <s v="SPEREIR"/>
    <s v="ENA-IM NE GULF3"/>
    <x v="8"/>
    <x v="3"/>
    <n v="832217"/>
    <d v="2001-06-07T21:00:01"/>
  </r>
  <r>
    <x v="1"/>
    <x v="3"/>
    <x v="1"/>
    <x v="0"/>
    <n v="7960"/>
    <n v="1345194"/>
    <d v="2001-06-06T08:04:19"/>
    <s v="PG&amp;E Energy Trading-Gas Corporation"/>
    <x v="0"/>
    <x v="0"/>
    <x v="0"/>
    <x v="3"/>
    <s v="US Gas Phy Fwd Firm &lt; or = 1Mo "/>
    <s v="US Gas Phy       NGPL NICOR              07Jun01         USD/MM"/>
    <n v="7960"/>
    <m/>
    <x v="0"/>
    <x v="13"/>
    <x v="0"/>
    <n v="3.87"/>
    <s v="jpedersen"/>
    <s v="PMIMS"/>
    <s v="ENA - IM MKT Central CG"/>
    <x v="8"/>
    <x v="3"/>
    <n v="832218"/>
    <d v="2001-06-07T21:00:01"/>
  </r>
  <r>
    <x v="1"/>
    <x v="1"/>
    <x v="1"/>
    <x v="0"/>
    <n v="50"/>
    <n v="1345195"/>
    <d v="2001-06-06T08:04:21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bordeleau"/>
    <s v="PBRODER"/>
    <s v="ST-New England"/>
    <x v="7"/>
    <x v="7"/>
    <n v="634355.1"/>
    <d v="2001-06-08T21:00:01"/>
  </r>
  <r>
    <x v="1"/>
    <x v="1"/>
    <x v="1"/>
    <x v="0"/>
    <n v="50"/>
    <n v="1345196"/>
    <d v="2001-06-06T08:04:26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6"/>
    <s v="rbordeleau"/>
    <s v="PBRODER"/>
    <s v="ST-New England"/>
    <x v="7"/>
    <x v="7"/>
    <n v="634356.1"/>
    <d v="2001-06-08T21:00:01"/>
  </r>
  <r>
    <x v="1"/>
    <x v="3"/>
    <x v="1"/>
    <x v="0"/>
    <n v="10000"/>
    <n v="1345197"/>
    <d v="2001-06-06T08:04:26"/>
    <s v="Aquila Energy Marketing Corporation"/>
    <x v="0"/>
    <x v="0"/>
    <x v="0"/>
    <x v="3"/>
    <s v="US Gas Phy Fwd Firm &lt; or = 1Mo "/>
    <s v="US Gas Phy       Waha                    07Jun01         USD/MM"/>
    <n v="10000"/>
    <m/>
    <x v="0"/>
    <x v="13"/>
    <x v="0"/>
    <n v="3.78"/>
    <s v="TIMMYSMALL"/>
    <s v="JPARKS"/>
    <s v="ENA-IM WAHA"/>
    <x v="8"/>
    <x v="3"/>
    <n v="832219"/>
    <d v="2001-06-07T21:00:01"/>
  </r>
  <r>
    <x v="1"/>
    <x v="1"/>
    <x v="1"/>
    <x v="0"/>
    <n v="25"/>
    <n v="1345198"/>
    <d v="2001-06-06T08:04:27"/>
    <s v="Aquila Energy Marketing Corporat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WESTPOWER"/>
    <s v="DSCHOLT"/>
    <s v="ST-SW"/>
    <x v="7"/>
    <x v="7"/>
    <n v="634357.1"/>
    <d v="2001-06-07T21:00:01"/>
  </r>
  <r>
    <x v="1"/>
    <x v="1"/>
    <x v="1"/>
    <x v="0"/>
    <n v="25"/>
    <n v="1345199"/>
    <d v="2001-06-06T08:04:34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jcl00001"/>
    <s v="MFISCHE2"/>
    <s v="ST-SW"/>
    <x v="7"/>
    <x v="7"/>
    <n v="634358.1"/>
    <d v="2001-06-07T21:00:01"/>
  </r>
  <r>
    <x v="1"/>
    <x v="3"/>
    <x v="1"/>
    <x v="0"/>
    <n v="10000"/>
    <n v="1345200"/>
    <d v="2001-06-06T08:04:3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524999999999999"/>
    <s v="MIDCONT2"/>
    <s v="TDONOHO"/>
    <s v="ENA - IM Central Gulf"/>
    <x v="8"/>
    <x v="3"/>
    <n v="832220"/>
    <d v="2001-06-07T21:00:01"/>
  </r>
  <r>
    <x v="1"/>
    <x v="2"/>
    <x v="0"/>
    <x v="0"/>
    <n v="50000"/>
    <n v="1345201"/>
    <d v="2001-06-06T08:04:4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307"/>
    <d v="2001-07-01T00:00:00"/>
  </r>
  <r>
    <x v="1"/>
    <x v="1"/>
    <x v="1"/>
    <x v="0"/>
    <n v="25"/>
    <n v="1345202"/>
    <d v="2001-06-06T08:05:05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burkomja"/>
    <s v="MFISCHE2"/>
    <s v="ST-SW"/>
    <x v="7"/>
    <x v="7"/>
    <n v="634359.1"/>
    <d v="2001-06-07T21:00:01"/>
  </r>
  <r>
    <x v="1"/>
    <x v="3"/>
    <x v="1"/>
    <x v="0"/>
    <n v="100000"/>
    <n v="1345203"/>
    <d v="2001-06-06T08:05:08"/>
    <s v="PG&amp;E Energy Trading-Gas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"/>
    <s v="jpedersen"/>
    <s v="PMIMS"/>
    <s v="ENA - IM MKT Central CG"/>
    <x v="8"/>
    <x v="3"/>
    <n v="832221"/>
    <d v="2001-06-07T21:00:01"/>
  </r>
  <r>
    <x v="1"/>
    <x v="3"/>
    <x v="1"/>
    <x v="0"/>
    <n v="5000"/>
    <n v="1345204"/>
    <d v="2001-06-06T08:05:16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749999999999998"/>
    <s v="PATMCDON"/>
    <s v="KSTEVEN"/>
    <s v="ENA-IM Mid Central South"/>
    <x v="8"/>
    <x v="3"/>
    <n v="832222"/>
    <d v="2001-06-07T21:00:01"/>
  </r>
  <r>
    <x v="1"/>
    <x v="1"/>
    <x v="1"/>
    <x v="0"/>
    <n v="25"/>
    <n v="1345206"/>
    <d v="2001-06-06T08:05:23"/>
    <s v="Seattle City Light"/>
    <x v="0"/>
    <x v="0"/>
    <x v="0"/>
    <x v="1"/>
    <s v="US West Power Phy Fwd Firm"/>
    <s v="US Pwr Phy Firm  Mid-C OffPk             07Jun01         USD/MWh"/>
    <m/>
    <n v="25"/>
    <x v="0"/>
    <x v="1"/>
    <x v="0"/>
    <n v="35"/>
    <s v="LLCONRAD"/>
    <s v="DSCHOLT"/>
    <s v="ST-SW"/>
    <x v="7"/>
    <x v="7"/>
    <n v="634360.1"/>
    <d v="2001-06-07T21:00:01"/>
  </r>
  <r>
    <x v="1"/>
    <x v="1"/>
    <x v="1"/>
    <x v="0"/>
    <n v="25"/>
    <n v="1345207"/>
    <d v="2001-06-06T08:05:30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8"/>
    <s v="FCONTR12"/>
    <s v="MFISCHE2"/>
    <s v="ST-SW"/>
    <x v="7"/>
    <x v="7"/>
    <n v="634361.1"/>
    <d v="2001-06-07T21:00:01"/>
  </r>
  <r>
    <x v="0"/>
    <x v="1"/>
    <x v="1"/>
    <x v="9"/>
    <n v="50"/>
    <n v="1345209"/>
    <d v="2001-06-06T08:05:36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46.1"/>
    <d v="2001-06-09T21:00:00"/>
  </r>
  <r>
    <x v="1"/>
    <x v="1"/>
    <x v="1"/>
    <x v="0"/>
    <n v="25"/>
    <n v="1345208"/>
    <d v="2001-06-06T08:05:36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82"/>
    <s v="Scavoner"/>
    <s v="MFISCHE2"/>
    <s v="ST-SW"/>
    <x v="7"/>
    <x v="7"/>
    <n v="634362.1"/>
    <d v="2001-06-07T21:00:01"/>
  </r>
  <r>
    <x v="1"/>
    <x v="3"/>
    <x v="1"/>
    <x v="0"/>
    <n v="3227"/>
    <n v="1345210"/>
    <d v="2001-06-06T08:05:40"/>
    <s v="Cook Inlet Energy Supply L.L.C."/>
    <x v="0"/>
    <x v="0"/>
    <x v="0"/>
    <x v="3"/>
    <s v="US Gas Phy Fwd Firm &lt; or = 1Mo "/>
    <s v="US Gas Phy       ANR SE Trans            07Jun01         USD/MM"/>
    <m/>
    <n v="3227"/>
    <x v="0"/>
    <x v="13"/>
    <x v="0"/>
    <n v="3.71"/>
    <s v="MIDCONT2"/>
    <s v="TDONOHO"/>
    <s v="ENA - IM Central Gulf"/>
    <x v="8"/>
    <x v="3"/>
    <n v="832223"/>
    <d v="2001-06-07T21:00:01"/>
  </r>
  <r>
    <x v="1"/>
    <x v="1"/>
    <x v="1"/>
    <x v="0"/>
    <n v="25"/>
    <n v="1345211"/>
    <d v="2001-06-06T08:05:41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8.5"/>
    <s v="anthonyarc"/>
    <s v="TALONSO"/>
    <s v="ST-NW"/>
    <x v="7"/>
    <x v="7"/>
    <n v="634363.1"/>
    <d v="2001-06-07T21:00:01"/>
  </r>
  <r>
    <x v="1"/>
    <x v="1"/>
    <x v="1"/>
    <x v="0"/>
    <n v="25"/>
    <n v="1345212"/>
    <d v="2001-06-06T08:05:42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7"/>
    <s v="WAYNE123"/>
    <s v="MFISCHE2"/>
    <s v="ST-SW"/>
    <x v="7"/>
    <x v="7"/>
    <n v="634364.1"/>
    <d v="2001-06-07T21:00:01"/>
  </r>
  <r>
    <x v="1"/>
    <x v="1"/>
    <x v="1"/>
    <x v="0"/>
    <n v="25"/>
    <n v="1345213"/>
    <d v="2001-06-06T08:05:46"/>
    <s v="Mirant Americas Energy Marketing, L.P."/>
    <x v="0"/>
    <x v="0"/>
    <x v="0"/>
    <x v="1"/>
    <s v="US West Power Phy Fwd Firm"/>
    <s v="US Pwr Phy Firm  PALVE OffPk             07Jun01         USD/MWh"/>
    <n v="25"/>
    <m/>
    <x v="0"/>
    <x v="1"/>
    <x v="0"/>
    <n v="18"/>
    <s v="jcl00001"/>
    <s v="MFISCHE2"/>
    <s v="ST-SW"/>
    <x v="7"/>
    <x v="7"/>
    <n v="634365.1"/>
    <d v="2001-06-07T21:00:01"/>
  </r>
  <r>
    <x v="1"/>
    <x v="1"/>
    <x v="1"/>
    <x v="0"/>
    <n v="25"/>
    <n v="1345214"/>
    <d v="2001-06-06T08:06:01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0"/>
    <s v="KENSIMMS"/>
    <s v="DSCHOLT"/>
    <s v="ST-NW"/>
    <x v="7"/>
    <x v="7"/>
    <n v="634366.1"/>
    <d v="2001-06-07T21:00:01"/>
  </r>
  <r>
    <x v="1"/>
    <x v="1"/>
    <x v="1"/>
    <x v="0"/>
    <n v="25"/>
    <n v="1345215"/>
    <d v="2001-06-06T08:06:02"/>
    <s v="Coral Power, L.L.C."/>
    <x v="0"/>
    <x v="0"/>
    <x v="0"/>
    <x v="1"/>
    <s v="US West Power Phy Fwd CAISO"/>
    <s v="US Pwr Phy CAISO SP15 Peak               07Jun01         USD/MWh"/>
    <n v="25"/>
    <m/>
    <x v="0"/>
    <x v="1"/>
    <x v="0"/>
    <n v="61"/>
    <s v="Velasquez"/>
    <s v="CMALLOR"/>
    <s v="ST-CA"/>
    <x v="7"/>
    <x v="7"/>
    <n v="634367.1"/>
    <d v="2001-06-07T21:00:01"/>
  </r>
  <r>
    <x v="1"/>
    <x v="1"/>
    <x v="1"/>
    <x v="0"/>
    <n v="25"/>
    <n v="1345216"/>
    <d v="2001-06-06T08:06:07"/>
    <s v="TransAlta Energy Marketing (US) Inc."/>
    <x v="0"/>
    <x v="0"/>
    <x v="0"/>
    <x v="1"/>
    <s v="US West Power Phy Fwd Firm"/>
    <s v="US Pwr Phy Firm  PALVE OffPk             07Jun01         USD/MWh"/>
    <n v="25"/>
    <m/>
    <x v="0"/>
    <x v="1"/>
    <x v="0"/>
    <n v="17"/>
    <s v="harriganw"/>
    <s v="MFISCHE2"/>
    <s v="ST-SW"/>
    <x v="7"/>
    <x v="7"/>
    <n v="634368.1"/>
    <d v="2001-06-07T21:00:01"/>
  </r>
  <r>
    <x v="1"/>
    <x v="3"/>
    <x v="1"/>
    <x v="0"/>
    <n v="5000"/>
    <n v="1345217"/>
    <d v="2001-06-06T08:06:09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ADM90618"/>
    <s v="SNEAL"/>
    <s v="ENA-IM NE GULF3"/>
    <x v="8"/>
    <x v="3"/>
    <n v="832224"/>
    <d v="2001-06-07T21:00:01"/>
  </r>
  <r>
    <x v="1"/>
    <x v="1"/>
    <x v="1"/>
    <x v="0"/>
    <n v="25"/>
    <n v="1345218"/>
    <d v="2001-06-06T08:06:11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8"/>
    <s v="burkomja"/>
    <s v="TALONSO"/>
    <s v="ST-NW"/>
    <x v="7"/>
    <x v="7"/>
    <n v="634369.1"/>
    <d v="2001-06-07T21:00:01"/>
  </r>
  <r>
    <x v="1"/>
    <x v="3"/>
    <x v="1"/>
    <x v="0"/>
    <n v="10000"/>
    <n v="1345219"/>
    <d v="2001-06-06T08:06:15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7124999999999999"/>
    <s v="MIDCONT2"/>
    <s v="TDONOHO"/>
    <s v="ENA - IM Central Gulf"/>
    <x v="8"/>
    <x v="3"/>
    <n v="832225"/>
    <d v="2001-06-07T21:00:01"/>
  </r>
  <r>
    <x v="1"/>
    <x v="1"/>
    <x v="1"/>
    <x v="0"/>
    <n v="25"/>
    <n v="1345221"/>
    <d v="2001-06-06T08:06:23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79"/>
    <s v="jstebbins"/>
    <s v="MFISCHE2"/>
    <s v="ST-SW"/>
    <x v="7"/>
    <x v="7"/>
    <n v="634370.1"/>
    <d v="2001-06-07T21:00:01"/>
  </r>
  <r>
    <x v="1"/>
    <x v="3"/>
    <x v="1"/>
    <x v="0"/>
    <n v="10000"/>
    <n v="1345220"/>
    <d v="2001-06-06T08:06:2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HEATHERW"/>
    <s v="TKUYKEN"/>
    <s v="ENA - IM West"/>
    <x v="8"/>
    <x v="3"/>
    <n v="832226"/>
    <d v="2001-06-07T21:00:01"/>
  </r>
  <r>
    <x v="1"/>
    <x v="3"/>
    <x v="1"/>
    <x v="0"/>
    <n v="10000"/>
    <n v="1345223"/>
    <d v="2001-06-06T08:06:27"/>
    <s v="PG&amp;E Energy Trading-Gas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8"/>
    <s v="linkletter"/>
    <s v="RGAY"/>
    <s v="ENA - IM West"/>
    <x v="8"/>
    <x v="3"/>
    <n v="832228"/>
    <d v="2001-06-07T21:00:01"/>
  </r>
  <r>
    <x v="1"/>
    <x v="3"/>
    <x v="1"/>
    <x v="0"/>
    <n v="10000"/>
    <n v="1345222"/>
    <d v="2001-06-06T08:06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227"/>
    <d v="2001-06-07T21:00:01"/>
  </r>
  <r>
    <x v="1"/>
    <x v="1"/>
    <x v="1"/>
    <x v="0"/>
    <n v="25"/>
    <n v="1345224"/>
    <d v="2001-06-06T08:06:29"/>
    <s v="Avista Corporation - Washington Water Power Divis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mattern1"/>
    <s v="TALONSO"/>
    <s v="ST-NW"/>
    <x v="7"/>
    <x v="7"/>
    <n v="634371.1"/>
    <d v="2001-06-07T21:00:01"/>
  </r>
  <r>
    <x v="1"/>
    <x v="3"/>
    <x v="1"/>
    <x v="0"/>
    <n v="10000"/>
    <n v="1345225"/>
    <d v="2001-06-06T08:06:30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MCCARTHY"/>
    <s v="TDONOHO"/>
    <s v="ENA - IM Central Gulf"/>
    <x v="8"/>
    <x v="3"/>
    <n v="832229"/>
    <d v="2001-06-07T21:00:01"/>
  </r>
  <r>
    <x v="1"/>
    <x v="1"/>
    <x v="1"/>
    <x v="0"/>
    <n v="25"/>
    <n v="1345226"/>
    <d v="2001-06-06T08:06:51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57"/>
    <s v="aepsvc124"/>
    <s v="TALONSO"/>
    <s v="ST-NW"/>
    <x v="7"/>
    <x v="7"/>
    <n v="634372.1"/>
    <d v="2001-06-07T21:00:01"/>
  </r>
  <r>
    <x v="1"/>
    <x v="3"/>
    <x v="1"/>
    <x v="0"/>
    <n v="10000"/>
    <n v="1345227"/>
    <d v="2001-06-06T08:06:58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HEATHERW"/>
    <s v="MLENHAR"/>
    <s v="ENA - IM West"/>
    <x v="8"/>
    <x v="3"/>
    <n v="832230"/>
    <d v="2001-06-07T21:00:01"/>
  </r>
  <r>
    <x v="1"/>
    <x v="1"/>
    <x v="1"/>
    <x v="0"/>
    <n v="25"/>
    <n v="1345229"/>
    <d v="2001-06-06T08:07:03"/>
    <s v="Calpine Energy Services, L.P."/>
    <x v="0"/>
    <x v="0"/>
    <x v="0"/>
    <x v="1"/>
    <s v="US West Power Phy Fwd CAISO"/>
    <s v="US Pwr Phy CAISO NP15 Peak               07Jun01         USD/MWh"/>
    <m/>
    <n v="25"/>
    <x v="0"/>
    <x v="1"/>
    <x v="0"/>
    <n v="59"/>
    <s v="RCAUTHEN1"/>
    <s v="CMALLOR"/>
    <s v="ST-CA"/>
    <x v="7"/>
    <x v="7"/>
    <n v="634374.1"/>
    <d v="2001-06-07T21:00:01"/>
  </r>
  <r>
    <x v="1"/>
    <x v="1"/>
    <x v="1"/>
    <x v="0"/>
    <n v="25"/>
    <n v="1345228"/>
    <d v="2001-06-06T08:07:03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73.1"/>
    <d v="2001-06-07T21:00:01"/>
  </r>
  <r>
    <x v="1"/>
    <x v="3"/>
    <x v="1"/>
    <x v="0"/>
    <n v="50000"/>
    <n v="1345230"/>
    <d v="2001-06-06T08:07:05"/>
    <s v="ONEOK Energy Marketing and Trading Company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KURTISWOOD"/>
    <s v="PMIMS"/>
    <s v="ENA - IM MKT Central CG"/>
    <x v="8"/>
    <x v="3"/>
    <n v="832231"/>
    <d v="2001-06-07T21:00:01"/>
  </r>
  <r>
    <x v="1"/>
    <x v="3"/>
    <x v="0"/>
    <x v="5"/>
    <n v="310000"/>
    <n v="1345231"/>
    <d v="2001-06-06T08:07:11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kurtgibson"/>
    <s v="JARNOLD"/>
    <s v="NG-Price"/>
    <x v="5"/>
    <x v="3"/>
    <s v="VE9077.1"/>
    <d v="2001-07-01T21:00:00"/>
  </r>
  <r>
    <x v="1"/>
    <x v="3"/>
    <x v="1"/>
    <x v="0"/>
    <n v="10000"/>
    <n v="1345232"/>
    <d v="2001-06-06T08:07:13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232"/>
    <d v="2001-06-07T21:00:01"/>
  </r>
  <r>
    <x v="1"/>
    <x v="3"/>
    <x v="1"/>
    <x v="0"/>
    <n v="5000"/>
    <n v="1345233"/>
    <d v="2001-06-06T08:07:19"/>
    <s v="Enserco Energy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73"/>
    <s v="wwarburton"/>
    <s v="JREITME"/>
    <s v="ENA - IM Denver"/>
    <x v="8"/>
    <x v="3"/>
    <n v="832233"/>
    <d v="2001-06-07T21:00:01"/>
  </r>
  <r>
    <x v="1"/>
    <x v="1"/>
    <x v="1"/>
    <x v="0"/>
    <n v="25"/>
    <n v="1345235"/>
    <d v="2001-06-06T08:07:22"/>
    <s v="American Electric Power Service Corporation"/>
    <x v="0"/>
    <x v="0"/>
    <x v="0"/>
    <x v="1"/>
    <s v="US West Power Phy Fwd Firm"/>
    <s v="US Pwr Phy Firm  PALVE Peak              07Jun01         USD/MWh"/>
    <m/>
    <n v="25"/>
    <x v="0"/>
    <x v="1"/>
    <x v="0"/>
    <n v="80"/>
    <s v="aepsvc134"/>
    <s v="MFISCHE2"/>
    <s v="ST-SW"/>
    <x v="7"/>
    <x v="7"/>
    <n v="634375.1"/>
    <d v="2001-06-07T21:00:01"/>
  </r>
  <r>
    <x v="1"/>
    <x v="3"/>
    <x v="1"/>
    <x v="0"/>
    <n v="5000"/>
    <n v="1345234"/>
    <d v="2001-06-06T08:07:22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73"/>
    <s v="wwarburton"/>
    <s v="SSOUTH"/>
    <s v="ENA - IM West"/>
    <x v="8"/>
    <x v="3"/>
    <n v="832234"/>
    <d v="2001-06-07T21:00:01"/>
  </r>
  <r>
    <x v="1"/>
    <x v="3"/>
    <x v="0"/>
    <x v="5"/>
    <n v="310000"/>
    <n v="1345236"/>
    <d v="2001-06-06T08:07:26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9"/>
    <s v="bperkins1"/>
    <s v="JARNOLD"/>
    <s v="NG-Price"/>
    <x v="5"/>
    <x v="3"/>
    <s v="VE9078.1"/>
    <d v="2001-07-01T21:00:00"/>
  </r>
  <r>
    <x v="1"/>
    <x v="1"/>
    <x v="1"/>
    <x v="0"/>
    <n v="25"/>
    <n v="1345237"/>
    <d v="2001-06-06T08:07:30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6"/>
    <s v="burkomja"/>
    <s v="TALONSO"/>
    <s v="ST-NW"/>
    <x v="7"/>
    <x v="7"/>
    <n v="634376.1"/>
    <d v="2001-06-07T21:00:01"/>
  </r>
  <r>
    <x v="1"/>
    <x v="3"/>
    <x v="1"/>
    <x v="23"/>
    <n v="19200"/>
    <n v="1345238"/>
    <d v="2001-06-06T08:07:30"/>
    <s v="AEP Energy Services, Inc."/>
    <x v="0"/>
    <x v="0"/>
    <x v="0"/>
    <x v="3"/>
    <s v="US Gas Phy Fwd Firm &lt; or = 1Mo "/>
    <s v="US Gas Phy       COL Onshore             07-30Jun01      USD/MM"/>
    <n v="800"/>
    <m/>
    <x v="0"/>
    <x v="13"/>
    <x v="0"/>
    <n v="3.7450000000000001"/>
    <s v="aepes205"/>
    <s v="SPEREIR"/>
    <s v="ENA-IM NE GULF2"/>
    <x v="8"/>
    <x v="3"/>
    <n v="832235"/>
    <d v="2001-06-07T21:00:01"/>
  </r>
  <r>
    <x v="0"/>
    <x v="0"/>
    <x v="0"/>
    <x v="0"/>
    <n v="10"/>
    <n v="1345240"/>
    <d v="2001-06-06T08:07:32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83160"/>
    <s v="BMARCHAN"/>
    <s v="Enron Metals Trading System"/>
    <x v="0"/>
    <x v="0"/>
    <n v="2171247"/>
    <m/>
  </r>
  <r>
    <x v="1"/>
    <x v="1"/>
    <x v="1"/>
    <x v="0"/>
    <n v="25"/>
    <n v="1345241"/>
    <d v="2001-06-06T08:07:34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0"/>
    <s v="MARYROSE"/>
    <s v="MFISCHE2"/>
    <s v="ST-SW"/>
    <x v="7"/>
    <x v="7"/>
    <n v="634377.1"/>
    <d v="2001-06-07T21:00:01"/>
  </r>
  <r>
    <x v="1"/>
    <x v="1"/>
    <x v="1"/>
    <x v="0"/>
    <n v="25"/>
    <n v="1345242"/>
    <d v="2001-06-06T08:07:38"/>
    <s v="City of Redding"/>
    <x v="0"/>
    <x v="0"/>
    <x v="0"/>
    <x v="1"/>
    <s v="US West Power Phy Fwd Firm"/>
    <s v="US Pwr Phy Firm  COB N/S Peak            07Jun01         USD/MWh"/>
    <n v="25"/>
    <m/>
    <x v="0"/>
    <x v="1"/>
    <x v="0"/>
    <n v="59"/>
    <s v="PEON1959"/>
    <s v="DSCHOLT"/>
    <s v="ST-NW"/>
    <x v="7"/>
    <x v="7"/>
    <n v="634378.1"/>
    <d v="2001-06-07T21:00:01"/>
  </r>
  <r>
    <x v="1"/>
    <x v="1"/>
    <x v="1"/>
    <x v="0"/>
    <n v="25"/>
    <n v="1345243"/>
    <d v="2001-06-06T08:07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79"/>
    <s v="MARYROSE"/>
    <s v="MFISCHE2"/>
    <s v="ST-SW"/>
    <x v="7"/>
    <x v="7"/>
    <n v="634379.1"/>
    <d v="2001-06-07T21:00:01"/>
  </r>
  <r>
    <x v="1"/>
    <x v="1"/>
    <x v="1"/>
    <x v="0"/>
    <n v="50"/>
    <n v="1345244"/>
    <d v="2001-06-06T08:07:52"/>
    <s v="Dynegy Power Marketing,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krnelson"/>
    <s v="CDORLAN"/>
    <s v="ST-ECAR"/>
    <x v="7"/>
    <x v="7"/>
    <n v="634380.1"/>
    <d v="2001-06-07T21:00:01"/>
  </r>
  <r>
    <x v="1"/>
    <x v="3"/>
    <x v="1"/>
    <x v="0"/>
    <n v="10000"/>
    <n v="1345246"/>
    <d v="2001-06-06T08:07:53"/>
    <s v="Coral Energy Resources, L.P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amdizona"/>
    <s v="MLENHAR"/>
    <s v="ENA - IM West"/>
    <x v="8"/>
    <x v="3"/>
    <n v="832236"/>
    <d v="2001-06-07T21:00:01"/>
  </r>
  <r>
    <x v="1"/>
    <x v="1"/>
    <x v="1"/>
    <x v="0"/>
    <n v="25"/>
    <n v="1345247"/>
    <d v="2001-06-06T08:07:57"/>
    <s v="TransAlta Energy Marketing (US)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billbryce"/>
    <s v="TALONSO"/>
    <s v="ST-NW"/>
    <x v="7"/>
    <x v="7"/>
    <n v="634382.1"/>
    <d v="2001-06-07T21:00:01"/>
  </r>
  <r>
    <x v="1"/>
    <x v="1"/>
    <x v="1"/>
    <x v="0"/>
    <n v="25"/>
    <n v="1345248"/>
    <d v="2001-06-06T08:07:59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6"/>
    <s v="ADM67446"/>
    <s v="MFISCHE2"/>
    <s v="ST-SW"/>
    <x v="7"/>
    <x v="7"/>
    <n v="634383.1"/>
    <d v="2001-06-07T21:00:01"/>
  </r>
  <r>
    <x v="0"/>
    <x v="3"/>
    <x v="1"/>
    <x v="0"/>
    <n v="50000"/>
    <n v="1345249"/>
    <d v="2001-06-06T08:08:07"/>
    <s v="El Paso Merchant Energy Europe Ltd"/>
    <x v="0"/>
    <x v="0"/>
    <x v="0"/>
    <x v="3"/>
    <s v="UK Gas Phy Fwd NBP"/>
    <s v="UK Gas Phy       NBP                     07Jun01         p/th"/>
    <n v="50000"/>
    <m/>
    <x v="0"/>
    <x v="5"/>
    <x v="3"/>
    <n v="21.2"/>
    <s v="pxs64040"/>
    <s v="MNICHOLA"/>
    <s v="Non Affiliate Gas Book"/>
    <x v="4"/>
    <x v="2"/>
    <n v="106682"/>
    <d v="2001-06-07T21:00:01"/>
  </r>
  <r>
    <x v="1"/>
    <x v="1"/>
    <x v="1"/>
    <x v="0"/>
    <n v="25"/>
    <n v="1345250"/>
    <d v="2001-06-06T08:08:14"/>
    <s v="PG&amp;E Energy Trading - Power, L.P."/>
    <x v="0"/>
    <x v="0"/>
    <x v="0"/>
    <x v="1"/>
    <s v="US West Power Phy Fwd CAISO"/>
    <s v="US Pwr Phy CAISO NP15 OffPk              07Jun01         USD/MWh"/>
    <n v="25"/>
    <m/>
    <x v="0"/>
    <x v="1"/>
    <x v="0"/>
    <n v="40"/>
    <s v="anthonyarc"/>
    <s v="PPLATTE"/>
    <s v="ST-CA"/>
    <x v="7"/>
    <x v="7"/>
    <n v="634384.1"/>
    <d v="2001-06-07T21:00:01"/>
  </r>
  <r>
    <x v="1"/>
    <x v="1"/>
    <x v="1"/>
    <x v="0"/>
    <n v="25"/>
    <n v="1345251"/>
    <d v="2001-06-06T08:08:15"/>
    <s v="Duke Energy Trading and Marketing, L.L.C."/>
    <x v="0"/>
    <x v="0"/>
    <x v="0"/>
    <x v="1"/>
    <s v="US West Power Phy Fwd CAISO"/>
    <s v="US Pwr Phy CAISO NP15 Peak               07Jun01         USD/MWh"/>
    <m/>
    <n v="25"/>
    <x v="0"/>
    <x v="1"/>
    <x v="0"/>
    <n v="60"/>
    <s v="daveyell"/>
    <s v="CMALLOR"/>
    <s v="ST-CA"/>
    <x v="7"/>
    <x v="7"/>
    <n v="634385.1"/>
    <d v="2001-06-07T21:00:01"/>
  </r>
  <r>
    <x v="1"/>
    <x v="3"/>
    <x v="0"/>
    <x v="5"/>
    <n v="155000"/>
    <n v="1345252"/>
    <d v="2001-06-06T08:08:18"/>
    <s v="HS Energy Services, Inc."/>
    <x v="0"/>
    <x v="0"/>
    <x v="0"/>
    <x v="3"/>
    <s v="US Gas Fin BasisSwap"/>
    <s v="US Gas Basis     NWPL RkyMtn             Jul01           USD/MM"/>
    <n v="5000"/>
    <m/>
    <x v="0"/>
    <x v="13"/>
    <x v="0"/>
    <n v="-1.21"/>
    <s v="ADM66321"/>
    <s v="MSANCH2"/>
    <s v="GD-New-Jr"/>
    <x v="5"/>
    <x v="3"/>
    <s v="VE9080.1"/>
    <d v="2001-07-01T21:00:01"/>
  </r>
  <r>
    <x v="0"/>
    <x v="3"/>
    <x v="0"/>
    <x v="5"/>
    <n v="155000"/>
    <n v="1345253"/>
    <d v="2001-06-06T08:08:18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7"/>
    <s v="JCARROLL"/>
    <s v="JMCKAY"/>
    <s v="FT-CAND-EGSC"/>
    <x v="5"/>
    <x v="9"/>
    <s v="VE9081.1"/>
    <d v="2001-08-01T21:00:01"/>
  </r>
  <r>
    <x v="1"/>
    <x v="1"/>
    <x v="1"/>
    <x v="0"/>
    <n v="25"/>
    <n v="1345254"/>
    <d v="2001-06-06T08:08:21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50"/>
    <s v="JSJ14000"/>
    <s v="CMALLOR"/>
    <s v="ST-CA"/>
    <x v="7"/>
    <x v="7"/>
    <n v="634386.1"/>
    <d v="2001-06-07T21:00:01"/>
  </r>
  <r>
    <x v="1"/>
    <x v="1"/>
    <x v="1"/>
    <x v="0"/>
    <n v="25"/>
    <n v="1345255"/>
    <d v="2001-06-06T08:08:22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5"/>
    <s v="scunning"/>
    <s v="MFISCHE2"/>
    <s v="ST-SW"/>
    <x v="7"/>
    <x v="7"/>
    <n v="634387.1"/>
    <d v="2001-06-07T21:00:01"/>
  </r>
  <r>
    <x v="1"/>
    <x v="1"/>
    <x v="1"/>
    <x v="0"/>
    <n v="50"/>
    <n v="1345256"/>
    <d v="2001-06-06T08:08:24"/>
    <s v="Duke Energy Trading and Marketing, L.L.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CONLEYRA"/>
    <s v="JKING6"/>
    <s v="ST-SERC"/>
    <x v="7"/>
    <x v="7"/>
    <n v="634388.1"/>
    <d v="2001-06-07T21:00:01"/>
  </r>
  <r>
    <x v="1"/>
    <x v="3"/>
    <x v="1"/>
    <x v="0"/>
    <n v="5000"/>
    <n v="1345257"/>
    <d v="2001-06-06T08:08:28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875"/>
    <s v="PATMCDON"/>
    <s v="KSTEVEN"/>
    <s v="ENA-IM Mid Central South"/>
    <x v="8"/>
    <x v="3"/>
    <n v="832238"/>
    <d v="2001-06-07T21:00:01"/>
  </r>
  <r>
    <x v="1"/>
    <x v="3"/>
    <x v="1"/>
    <x v="0"/>
    <n v="5000"/>
    <n v="1345258"/>
    <d v="2001-06-06T08:08:29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71"/>
    <s v="EPMELPrr2"/>
    <s v="SSOUTH"/>
    <s v="ENA - IM West"/>
    <x v="8"/>
    <x v="3"/>
    <n v="832239"/>
    <d v="2001-06-07T21:00:01"/>
  </r>
  <r>
    <x v="1"/>
    <x v="3"/>
    <x v="1"/>
    <x v="0"/>
    <n v="5000"/>
    <n v="1345259"/>
    <d v="2001-06-06T08:08:30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240"/>
    <d v="2001-06-07T21:00:01"/>
  </r>
  <r>
    <x v="1"/>
    <x v="1"/>
    <x v="1"/>
    <x v="6"/>
    <n v="1500"/>
    <n v="1345260"/>
    <d v="2001-06-06T08:08:3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.299999999999997"/>
    <s v="JOELWOOD"/>
    <s v="JKING6"/>
    <s v="LT-SERC"/>
    <x v="7"/>
    <x v="7"/>
    <n v="634389.1"/>
    <d v="2001-09-01T14:25:00"/>
  </r>
  <r>
    <x v="1"/>
    <x v="3"/>
    <x v="1"/>
    <x v="0"/>
    <n v="10000"/>
    <n v="1345262"/>
    <d v="2001-06-06T08:08:32"/>
    <s v="Dynegy Marketing and Trade"/>
    <x v="0"/>
    <x v="0"/>
    <x v="0"/>
    <x v="3"/>
    <s v="US Gas Phy Fwd Firm &lt; or = 1Mo "/>
    <s v="US Gas Phy       NNG Ventura             07Jun01         USD/MM"/>
    <m/>
    <n v="10000"/>
    <x v="0"/>
    <x v="13"/>
    <x v="0"/>
    <n v="3.6349999999999998"/>
    <s v="SCHRIMSHER"/>
    <s v="KSTEVEN"/>
    <s v="ENA-IM Mid Central South"/>
    <x v="8"/>
    <x v="3"/>
    <n v="832241"/>
    <d v="2001-06-07T21:00:01"/>
  </r>
  <r>
    <x v="1"/>
    <x v="2"/>
    <x v="0"/>
    <x v="0"/>
    <n v="50000"/>
    <n v="1345261"/>
    <d v="2001-06-06T08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308"/>
    <d v="2001-07-01T00:00:00"/>
  </r>
  <r>
    <x v="1"/>
    <x v="1"/>
    <x v="1"/>
    <x v="0"/>
    <n v="25"/>
    <n v="1345263"/>
    <d v="2001-06-06T08:08:34"/>
    <s v="Avista Corporation - Washington Water Power Division"/>
    <x v="0"/>
    <x v="0"/>
    <x v="0"/>
    <x v="1"/>
    <s v="US West Power Phy Fwd Firm"/>
    <s v="US Pwr Phy Firm  COB N/S OffPk           07Jun01         USD/MWh"/>
    <n v="25"/>
    <m/>
    <x v="0"/>
    <x v="1"/>
    <x v="0"/>
    <n v="35"/>
    <s v="mattern1"/>
    <s v="DSCHOLT"/>
    <s v="ST-SW"/>
    <x v="7"/>
    <x v="7"/>
    <n v="634390.1"/>
    <d v="2001-06-07T21:00:01"/>
  </r>
  <r>
    <x v="1"/>
    <x v="1"/>
    <x v="1"/>
    <x v="0"/>
    <n v="25"/>
    <n v="1345264"/>
    <d v="2001-06-06T08:08:37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91.1"/>
    <d v="2001-06-07T21:00:01"/>
  </r>
  <r>
    <x v="1"/>
    <x v="3"/>
    <x v="1"/>
    <x v="0"/>
    <n v="5000"/>
    <n v="1345265"/>
    <d v="2001-06-06T08:08:3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abbybenton"/>
    <s v="SSOUTH"/>
    <s v="ENA - IM West"/>
    <x v="8"/>
    <x v="3"/>
    <n v="832242"/>
    <d v="2001-06-07T21:00:01"/>
  </r>
  <r>
    <x v="1"/>
    <x v="3"/>
    <x v="1"/>
    <x v="0"/>
    <n v="5000"/>
    <n v="1345266"/>
    <d v="2001-06-06T08:08:43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71"/>
    <s v="JOHNBOYLE"/>
    <s v="SSOUTH"/>
    <s v="ENA - IM West"/>
    <x v="8"/>
    <x v="3"/>
    <n v="832243"/>
    <d v="2001-06-07T21:00:01"/>
  </r>
  <r>
    <x v="1"/>
    <x v="3"/>
    <x v="1"/>
    <x v="0"/>
    <n v="5000"/>
    <n v="1345268"/>
    <d v="2001-06-06T08:08:51"/>
    <s v="Texaco Natural Gas In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OMMESANDY"/>
    <s v="SNEAL"/>
    <s v="ENA-IM NE GULF3"/>
    <x v="8"/>
    <x v="3"/>
    <n v="832245"/>
    <d v="2001-06-07T21:00:01"/>
  </r>
  <r>
    <x v="1"/>
    <x v="3"/>
    <x v="0"/>
    <x v="5"/>
    <n v="155000"/>
    <n v="1345269"/>
    <d v="2001-06-06T08:08:57"/>
    <s v="El Paso Merchant Energy, L.P."/>
    <x v="0"/>
    <x v="0"/>
    <x v="0"/>
    <x v="3"/>
    <s v="US Gas Fin BasisSwap"/>
    <s v="US Gas Basis     NWPL RkyMtn             Jul01           USD/MM"/>
    <n v="5000"/>
    <m/>
    <x v="0"/>
    <x v="13"/>
    <x v="0"/>
    <n v="-1.21"/>
    <s v="EPMELPbag"/>
    <s v="MSANCH2"/>
    <s v="GD-New-Jr"/>
    <x v="5"/>
    <x v="3"/>
    <s v="VE9084.1"/>
    <d v="2001-07-01T21:00:01"/>
  </r>
  <r>
    <x v="1"/>
    <x v="1"/>
    <x v="1"/>
    <x v="0"/>
    <n v="25"/>
    <n v="1345270"/>
    <d v="2001-06-06T08:08:59"/>
    <s v="Pinnacle West Capital Corporation"/>
    <x v="0"/>
    <x v="0"/>
    <x v="0"/>
    <x v="1"/>
    <s v="US West Power Phy Fwd Firm"/>
    <s v="US Pwr Phy Firm  Mid-C Peak              07Jun01         USD/MWh"/>
    <m/>
    <n v="25"/>
    <x v="0"/>
    <x v="1"/>
    <x v="0"/>
    <n v="56"/>
    <s v="WAYNE123"/>
    <s v="TALONSO"/>
    <s v="ST-NW"/>
    <x v="7"/>
    <x v="7"/>
    <n v="634392.1"/>
    <d v="2001-06-07T21:00:01"/>
  </r>
  <r>
    <x v="1"/>
    <x v="1"/>
    <x v="1"/>
    <x v="0"/>
    <n v="25"/>
    <n v="1345272"/>
    <d v="2001-06-06T08:09:02"/>
    <s v="Powerex Corp."/>
    <x v="0"/>
    <x v="0"/>
    <x v="0"/>
    <x v="1"/>
    <s v="US West Power Phy Fwd Firm"/>
    <s v="US Pwr Phy Firm  Mid-C OffPk             07Jun01         USD/MWh"/>
    <m/>
    <n v="25"/>
    <x v="0"/>
    <x v="1"/>
    <x v="0"/>
    <n v="35"/>
    <s v="POWEREX4"/>
    <s v="DSCHOLT"/>
    <s v="ST-SW"/>
    <x v="7"/>
    <x v="7"/>
    <n v="634393.1"/>
    <d v="2001-06-07T21:00:01"/>
  </r>
  <r>
    <x v="1"/>
    <x v="2"/>
    <x v="0"/>
    <x v="0"/>
    <n v="50000"/>
    <n v="1345271"/>
    <d v="2001-06-06T08:09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309"/>
    <d v="2001-07-01T00:00:00"/>
  </r>
  <r>
    <x v="1"/>
    <x v="1"/>
    <x v="1"/>
    <x v="0"/>
    <n v="25"/>
    <n v="1345273"/>
    <d v="2001-06-06T08:09:02"/>
    <s v="El Paso Merchant Energy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epmepNLA"/>
    <s v="MFISCHE2"/>
    <s v="ST-SW"/>
    <x v="7"/>
    <x v="7"/>
    <n v="634394.1"/>
    <d v="2001-06-07T21:00:01"/>
  </r>
  <r>
    <x v="1"/>
    <x v="3"/>
    <x v="1"/>
    <x v="0"/>
    <n v="2383"/>
    <n v="1345274"/>
    <d v="2001-06-06T08:09:13"/>
    <s v="El Paso Merchant Energy, L.P."/>
    <x v="0"/>
    <x v="0"/>
    <x v="0"/>
    <x v="3"/>
    <s v="US Gas Phy Fwd Firm &lt; or = 1Mo "/>
    <s v="US Gas Phy       Opal                    07Jun01         USD/MM"/>
    <m/>
    <n v="2383"/>
    <x v="0"/>
    <x v="13"/>
    <x v="0"/>
    <n v="2.73"/>
    <s v="EPMELPrr2"/>
    <s v="SSOUTH"/>
    <s v="ENA - IM West"/>
    <x v="8"/>
    <x v="3"/>
    <n v="832246"/>
    <d v="2001-06-07T21:00:01"/>
  </r>
  <r>
    <x v="1"/>
    <x v="1"/>
    <x v="1"/>
    <x v="0"/>
    <n v="25"/>
    <n v="1345275"/>
    <d v="2001-06-06T08:09:15"/>
    <s v="Sempra Energy Trading Corp."/>
    <x v="0"/>
    <x v="0"/>
    <x v="0"/>
    <x v="1"/>
    <s v="US West Power Phy Fwd CAISO"/>
    <s v="US Pwr Phy CAISO SP15 Peak               07Jun01         USD/MWh"/>
    <m/>
    <n v="25"/>
    <x v="0"/>
    <x v="1"/>
    <x v="0"/>
    <n v="65"/>
    <s v="timnhanna"/>
    <s v="CMALLOR"/>
    <s v="ST-CA"/>
    <x v="7"/>
    <x v="7"/>
    <n v="634395.1"/>
    <d v="2001-06-07T21:00:01"/>
  </r>
  <r>
    <x v="1"/>
    <x v="1"/>
    <x v="1"/>
    <x v="0"/>
    <n v="25"/>
    <n v="1345276"/>
    <d v="2001-06-06T08:09:18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48"/>
    <s v="JSJ14000"/>
    <s v="CMALLOR"/>
    <s v="ST-CA"/>
    <x v="7"/>
    <x v="7"/>
    <n v="634396.1"/>
    <d v="2001-06-07T21:00:01"/>
  </r>
  <r>
    <x v="1"/>
    <x v="1"/>
    <x v="1"/>
    <x v="5"/>
    <n v="1550"/>
    <n v="1345277"/>
    <d v="2001-06-06T08:09:24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1.25"/>
    <s v="LRAT1234"/>
    <s v="FSTURM"/>
    <s v="LT-ECAR"/>
    <x v="7"/>
    <x v="7"/>
    <n v="634397.1"/>
    <d v="2001-08-01T21:00:01"/>
  </r>
  <r>
    <x v="1"/>
    <x v="3"/>
    <x v="1"/>
    <x v="0"/>
    <n v="10000"/>
    <n v="1345278"/>
    <d v="2001-06-06T08:09:25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VABLAISE"/>
    <s v="VPIMENOV"/>
    <s v="ENA-IM ME NEW YORK"/>
    <x v="8"/>
    <x v="3"/>
    <n v="832247"/>
    <d v="2001-06-07T21:00:01"/>
  </r>
  <r>
    <x v="1"/>
    <x v="3"/>
    <x v="1"/>
    <x v="0"/>
    <n v="5000"/>
    <n v="1345279"/>
    <d v="2001-06-06T08:09:28"/>
    <s v="Aquila Energy Marketing Corporation"/>
    <x v="0"/>
    <x v="0"/>
    <x v="0"/>
    <x v="3"/>
    <s v="US Gas Phy Fwd Firm &lt; or = 1Mo "/>
    <s v="US Gas Phy       Cheyenne Hub            07Jun01         USD/MM"/>
    <m/>
    <n v="5000"/>
    <x v="0"/>
    <x v="13"/>
    <x v="0"/>
    <n v="2.7349999999999999"/>
    <s v="JOHNBOYLE"/>
    <s v="JREITME"/>
    <s v="ENA - IM Denver"/>
    <x v="8"/>
    <x v="3"/>
    <n v="832248"/>
    <d v="2001-06-07T21:00:01"/>
  </r>
  <r>
    <x v="1"/>
    <x v="1"/>
    <x v="1"/>
    <x v="6"/>
    <n v="1500"/>
    <n v="1345280"/>
    <d v="2001-06-06T08:09:32"/>
    <s v="Dynegy Power Marketing, Inc."/>
    <x v="2"/>
    <x v="1"/>
    <x v="0"/>
    <x v="1"/>
    <s v="US East Power Phy Fwd Firm"/>
    <s v="US Pwr Phy Firm  Cinergy Peak            Sep01           USD/MWh"/>
    <n v="50"/>
    <m/>
    <x v="0"/>
    <x v="1"/>
    <x v="0"/>
    <n v="36.4"/>
    <s v="LRAT1234"/>
    <s v="FSTURM"/>
    <s v="ST-ECAR"/>
    <x v="7"/>
    <x v="7"/>
    <n v="634398.1"/>
    <d v="2001-09-01T17:11:00"/>
  </r>
  <r>
    <x v="1"/>
    <x v="1"/>
    <x v="1"/>
    <x v="0"/>
    <n v="25"/>
    <n v="1345282"/>
    <d v="2001-06-06T08:09:38"/>
    <s v="PacifiCorp Power Marketing, Inc."/>
    <x v="0"/>
    <x v="0"/>
    <x v="0"/>
    <x v="1"/>
    <s v="US West Power Phy Fwd Firm"/>
    <s v="US Pwr Phy Firm  Mid-C OffPk             07Jun01         USD/MWh"/>
    <n v="25"/>
    <m/>
    <x v="0"/>
    <x v="1"/>
    <x v="0"/>
    <n v="33"/>
    <s v="ADM12529"/>
    <s v="DSCHOLT"/>
    <s v="ST-SW"/>
    <x v="7"/>
    <x v="7"/>
    <n v="634399.1"/>
    <d v="2001-06-07T21:00:01"/>
  </r>
  <r>
    <x v="1"/>
    <x v="1"/>
    <x v="1"/>
    <x v="3"/>
    <n v="4600"/>
    <n v="1345281"/>
    <d v="2001-06-06T08:09:38"/>
    <s v="Dynegy Power Marketing, Inc."/>
    <x v="2"/>
    <x v="1"/>
    <x v="0"/>
    <x v="1"/>
    <s v="US East Power Phy Fwd Firm"/>
    <s v="US Pwr Phy Firm  Cinergy Peak            Oct-Dec01       USD/MWh"/>
    <n v="50"/>
    <m/>
    <x v="0"/>
    <x v="1"/>
    <x v="0"/>
    <n v="34.4"/>
    <s v="LRAT1234"/>
    <s v="FSTURM"/>
    <s v="LT-ECAR"/>
    <x v="7"/>
    <x v="7"/>
    <n v="634400.1"/>
    <d v="2001-10-01T17:11:00"/>
  </r>
  <r>
    <x v="1"/>
    <x v="1"/>
    <x v="1"/>
    <x v="0"/>
    <n v="25"/>
    <n v="1345283"/>
    <d v="2001-06-06T08:09:44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.5"/>
    <s v="jhughesjr"/>
    <s v="TALONSO"/>
    <s v="ST-NW"/>
    <x v="7"/>
    <x v="7"/>
    <n v="634401.1"/>
    <d v="2001-06-07T21:00:01"/>
  </r>
  <r>
    <x v="1"/>
    <x v="2"/>
    <x v="0"/>
    <x v="0"/>
    <n v="50000"/>
    <n v="1345284"/>
    <d v="2001-06-06T08:09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310"/>
    <d v="2001-07-01T00:00:00"/>
  </r>
  <r>
    <x v="1"/>
    <x v="1"/>
    <x v="1"/>
    <x v="8"/>
    <n v="250"/>
    <n v="1345285"/>
    <d v="2001-06-06T08:09:57"/>
    <s v="PG&amp;E Energy Trading - Power, L.P."/>
    <x v="0"/>
    <x v="0"/>
    <x v="0"/>
    <x v="1"/>
    <s v="US East Power Phy Fwd Firm"/>
    <s v="US Pwr Phy Firm  Cinergy Peak            11-15Jun01      USD/MWh"/>
    <n v="50"/>
    <m/>
    <x v="0"/>
    <x v="1"/>
    <x v="0"/>
    <n v="41"/>
    <s v="benborgen"/>
    <s v="CDORLAN"/>
    <s v="ST-ECAR"/>
    <x v="7"/>
    <x v="7"/>
    <n v="634402.1"/>
    <d v="2001-06-11T21:00:01"/>
  </r>
  <r>
    <x v="1"/>
    <x v="1"/>
    <x v="1"/>
    <x v="0"/>
    <n v="25"/>
    <n v="1345286"/>
    <d v="2001-06-06T08:10:02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DWILKINS"/>
    <s v="TALONSO"/>
    <s v="ST-NW"/>
    <x v="7"/>
    <x v="7"/>
    <n v="634403.1"/>
    <d v="2001-06-07T21:00:01"/>
  </r>
  <r>
    <x v="1"/>
    <x v="3"/>
    <x v="1"/>
    <x v="0"/>
    <n v="5000"/>
    <n v="1345287"/>
    <d v="2001-06-06T08:10:12"/>
    <s v="e prime, in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EPRIME26"/>
    <s v="RGAY"/>
    <s v="ENA - IM West"/>
    <x v="8"/>
    <x v="3"/>
    <n v="832249"/>
    <d v="2001-06-07T21:00:01"/>
  </r>
  <r>
    <x v="1"/>
    <x v="1"/>
    <x v="1"/>
    <x v="0"/>
    <n v="25"/>
    <n v="1345288"/>
    <d v="2001-06-06T08:10:16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5"/>
    <s v="FCONTR12"/>
    <s v="MFISCHE2"/>
    <s v="ST-SW"/>
    <x v="7"/>
    <x v="7"/>
    <n v="634404.1"/>
    <d v="2001-06-07T21:00:01"/>
  </r>
  <r>
    <x v="1"/>
    <x v="3"/>
    <x v="1"/>
    <x v="0"/>
    <n v="10000"/>
    <n v="1345289"/>
    <d v="2001-06-06T08:10:18"/>
    <s v="e prime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8"/>
    <s v="EPRIME26"/>
    <s v="RGAY"/>
    <s v="ENA - IM West"/>
    <x v="8"/>
    <x v="3"/>
    <n v="832250"/>
    <d v="2001-06-07T21:00:01"/>
  </r>
  <r>
    <x v="1"/>
    <x v="1"/>
    <x v="1"/>
    <x v="0"/>
    <n v="25"/>
    <n v="1345290"/>
    <d v="2001-06-06T08:10:23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55"/>
    <s v="KENSIMMS"/>
    <s v="DSCHOLT"/>
    <s v="ST-NW"/>
    <x v="7"/>
    <x v="7"/>
    <n v="634405.1"/>
    <d v="2001-06-07T21:00:01"/>
  </r>
  <r>
    <x v="1"/>
    <x v="3"/>
    <x v="0"/>
    <x v="23"/>
    <n v="120000"/>
    <n v="1345292"/>
    <d v="2001-06-06T08:10:24"/>
    <s v="Cook Inlet Energy Supply L.L.C."/>
    <x v="0"/>
    <x v="0"/>
    <x v="0"/>
    <x v="3"/>
    <s v="US Gas Fin Swap"/>
    <s v="US Gas Daily     EP SanJuan              07-30Jun01      USD/MM"/>
    <n v="5000"/>
    <m/>
    <x v="0"/>
    <x v="13"/>
    <x v="0"/>
    <n v="2.95"/>
    <s v="WESTDESK1"/>
    <s v="RGAY"/>
    <s v="West-Keystone"/>
    <x v="5"/>
    <x v="3"/>
    <s v="VE9087.1"/>
    <d v="2001-06-07T21:00:01"/>
  </r>
  <r>
    <x v="1"/>
    <x v="3"/>
    <x v="0"/>
    <x v="5"/>
    <n v="310000"/>
    <n v="1345293"/>
    <d v="2001-06-06T08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9"/>
    <s v="STEVEBUT"/>
    <s v="JARNOLD"/>
    <s v="NG-Price"/>
    <x v="5"/>
    <x v="3"/>
    <s v="VE9089.1"/>
    <d v="2001-07-01T21:00:00"/>
  </r>
  <r>
    <x v="1"/>
    <x v="1"/>
    <x v="1"/>
    <x v="0"/>
    <n v="25"/>
    <n v="1345294"/>
    <d v="2001-06-06T08:10:36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"/>
    <s v="jhughesjr"/>
    <s v="TALONSO"/>
    <s v="ST-NW"/>
    <x v="7"/>
    <x v="7"/>
    <n v="634406.1"/>
    <d v="2001-06-07T21:00:01"/>
  </r>
  <r>
    <x v="1"/>
    <x v="3"/>
    <x v="1"/>
    <x v="0"/>
    <n v="3109"/>
    <n v="1345296"/>
    <d v="2001-06-06T08:10:49"/>
    <s v="PanCanadian Energy Services Inc."/>
    <x v="0"/>
    <x v="0"/>
    <x v="0"/>
    <x v="3"/>
    <s v="US Gas Phy Fwd Firm &lt; or = 1Mo "/>
    <s v="US Gas Phy       TCO Pool                07Jun01         USD/MM"/>
    <n v="3109"/>
    <m/>
    <x v="0"/>
    <x v="13"/>
    <x v="0"/>
    <n v="3.9"/>
    <s v="pces5126"/>
    <s v="JHODGE2"/>
    <s v="ENA-IM ME TCO"/>
    <x v="8"/>
    <x v="3"/>
    <n v="832251"/>
    <d v="2001-06-07T21:00:01"/>
  </r>
  <r>
    <x v="1"/>
    <x v="3"/>
    <x v="0"/>
    <x v="5"/>
    <n v="155000"/>
    <n v="1345297"/>
    <d v="2001-06-06T08:10:51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9"/>
    <s v="DANIELCOWL"/>
    <s v="JARNOLD"/>
    <s v="NG-Price"/>
    <x v="5"/>
    <x v="3"/>
    <s v="VE9091.1"/>
    <d v="2001-07-01T21:00:00"/>
  </r>
  <r>
    <x v="1"/>
    <x v="1"/>
    <x v="1"/>
    <x v="0"/>
    <n v="25"/>
    <n v="1345298"/>
    <d v="2001-06-06T08:10:51"/>
    <s v="Mirant Americas Energy Marketing, L.P."/>
    <x v="0"/>
    <x v="0"/>
    <x v="0"/>
    <x v="1"/>
    <s v="US West Power Phy Fwd Firm"/>
    <s v="US Pwr Phy Firm  4 Co 345 Peak           07Jun01         USD/MWh"/>
    <n v="25"/>
    <m/>
    <x v="0"/>
    <x v="1"/>
    <x v="0"/>
    <n v="64"/>
    <s v="jcl00001"/>
    <s v="MFISCHE2"/>
    <s v="ST-SW"/>
    <x v="7"/>
    <x v="7"/>
    <n v="634407.1"/>
    <d v="2001-06-07T21:00:01"/>
  </r>
  <r>
    <x v="1"/>
    <x v="1"/>
    <x v="1"/>
    <x v="0"/>
    <n v="25"/>
    <n v="1345299"/>
    <d v="2001-06-06T08:10:55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08.1"/>
    <d v="2001-06-07T21:00:01"/>
  </r>
  <r>
    <x v="1"/>
    <x v="1"/>
    <x v="1"/>
    <x v="0"/>
    <n v="25"/>
    <n v="1345300"/>
    <d v="2001-06-06T08:10:56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5"/>
    <s v="danabrown"/>
    <s v="TALONSO"/>
    <s v="ST-NW"/>
    <x v="7"/>
    <x v="7"/>
    <n v="634409.1"/>
    <d v="2001-06-07T21:00:01"/>
  </r>
  <r>
    <x v="1"/>
    <x v="3"/>
    <x v="1"/>
    <x v="0"/>
    <n v="10000"/>
    <n v="1345301"/>
    <d v="2001-06-06T08:11:1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aepes201"/>
    <s v="TDONOHO"/>
    <s v="ENA - IM Central Gulf"/>
    <x v="8"/>
    <x v="3"/>
    <n v="832252"/>
    <d v="2001-06-07T21:00:01"/>
  </r>
  <r>
    <x v="1"/>
    <x v="1"/>
    <x v="1"/>
    <x v="0"/>
    <n v="25"/>
    <n v="1345302"/>
    <d v="2001-06-06T08:11:19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10.1"/>
    <d v="2001-06-07T21:00:01"/>
  </r>
  <r>
    <x v="1"/>
    <x v="3"/>
    <x v="1"/>
    <x v="0"/>
    <n v="5000"/>
    <n v="1345304"/>
    <d v="2001-06-06T08:11:23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aepes202"/>
    <s v="SPEREIR"/>
    <s v="ENA-IM NE GULF3"/>
    <x v="8"/>
    <x v="3"/>
    <n v="832253"/>
    <d v="2001-06-07T21:00:01"/>
  </r>
  <r>
    <x v="1"/>
    <x v="3"/>
    <x v="1"/>
    <x v="0"/>
    <n v="5000"/>
    <n v="1345305"/>
    <d v="2001-06-06T08:11:27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8"/>
    <s v="aepes202"/>
    <s v="SPEREIR"/>
    <s v="ENA-IM NE GULF3"/>
    <x v="8"/>
    <x v="3"/>
    <n v="832254"/>
    <d v="2001-06-07T21:00:01"/>
  </r>
  <r>
    <x v="1"/>
    <x v="3"/>
    <x v="1"/>
    <x v="0"/>
    <n v="2839"/>
    <n v="1345306"/>
    <d v="2001-06-06T08:11:35"/>
    <s v="Texaco Natural Gas Inc."/>
    <x v="0"/>
    <x v="0"/>
    <x v="0"/>
    <x v="3"/>
    <s v="US Gas Phy Fwd Firm &lt; or = 1Mo "/>
    <s v="US Gas Phy       TENN 500                07Jun01         USD/MM"/>
    <n v="2839"/>
    <m/>
    <x v="0"/>
    <x v="13"/>
    <x v="0"/>
    <n v="3.7"/>
    <s v="ADM42855"/>
    <s v="SNEAL"/>
    <s v="ENA-IM NE GULF3"/>
    <x v="8"/>
    <x v="3"/>
    <n v="832255"/>
    <d v="2001-06-07T21:00:01"/>
  </r>
  <r>
    <x v="1"/>
    <x v="1"/>
    <x v="1"/>
    <x v="0"/>
    <n v="25"/>
    <n v="1345307"/>
    <d v="2001-06-06T08:11:44"/>
    <s v="PacifiCorp Power Marketing, Inc."/>
    <x v="0"/>
    <x v="0"/>
    <x v="0"/>
    <x v="1"/>
    <s v="US West Power Phy Fwd Firm"/>
    <s v="US Pwr Phy Firm  Mid-C Peak              07Jun01         USD/MWh"/>
    <n v="25"/>
    <m/>
    <x v="0"/>
    <x v="1"/>
    <x v="0"/>
    <n v="54.5"/>
    <s v="ADM12529"/>
    <s v="TALONSO"/>
    <s v="ST-NW"/>
    <x v="7"/>
    <x v="7"/>
    <n v="634412.1"/>
    <d v="2001-06-07T21:00:01"/>
  </r>
  <r>
    <x v="1"/>
    <x v="1"/>
    <x v="1"/>
    <x v="0"/>
    <n v="25"/>
    <n v="1345308"/>
    <d v="2001-06-06T08:11:46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5"/>
    <s v="ADM67446"/>
    <s v="MFISCHE2"/>
    <s v="ST-SW"/>
    <x v="7"/>
    <x v="7"/>
    <n v="634413.1"/>
    <d v="2001-06-07T21:00:01"/>
  </r>
  <r>
    <x v="1"/>
    <x v="1"/>
    <x v="1"/>
    <x v="0"/>
    <n v="25"/>
    <n v="1345309"/>
    <d v="2001-06-06T08:11:48"/>
    <s v="American Electric Power Service Corporation"/>
    <x v="0"/>
    <x v="0"/>
    <x v="0"/>
    <x v="1"/>
    <s v="US West Power Phy Fwd Firm"/>
    <s v="US Pwr Phy Firm  PALVE Peak              07Jun01         USD/MWh"/>
    <n v="25"/>
    <m/>
    <x v="0"/>
    <x v="1"/>
    <x v="0"/>
    <n v="74"/>
    <s v="aepsvc134"/>
    <s v="MFISCHE2"/>
    <s v="ST-SW"/>
    <x v="7"/>
    <x v="7"/>
    <n v="634414.1"/>
    <d v="2001-06-07T21:00:01"/>
  </r>
  <r>
    <x v="1"/>
    <x v="1"/>
    <x v="1"/>
    <x v="0"/>
    <n v="25"/>
    <n v="1345310"/>
    <d v="2001-06-06T08:11:52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5"/>
    <s v="burkomja"/>
    <s v="TALONSO"/>
    <s v="ST-NW"/>
    <x v="7"/>
    <x v="7"/>
    <n v="634415.1"/>
    <d v="2001-06-07T21:00:01"/>
  </r>
  <r>
    <x v="1"/>
    <x v="3"/>
    <x v="1"/>
    <x v="0"/>
    <n v="10000"/>
    <n v="1345311"/>
    <d v="2001-06-06T08:11:54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749999999999999"/>
    <s v="Gistbill"/>
    <s v="RGAY"/>
    <s v="ENA - IM West"/>
    <x v="8"/>
    <x v="3"/>
    <n v="832256"/>
    <d v="2001-06-07T21:00:01"/>
  </r>
  <r>
    <x v="1"/>
    <x v="1"/>
    <x v="1"/>
    <x v="0"/>
    <n v="50"/>
    <n v="1345313"/>
    <d v="2001-06-06T08:11:59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8.75"/>
    <s v="skilpat1"/>
    <s v="JQUENET"/>
    <s v="ST-PJM"/>
    <x v="7"/>
    <x v="7"/>
    <n v="634416.1"/>
    <d v="2001-06-07T21:00:01"/>
  </r>
  <r>
    <x v="1"/>
    <x v="3"/>
    <x v="1"/>
    <x v="0"/>
    <n v="10000"/>
    <n v="1345314"/>
    <d v="2001-06-06T08:12:00"/>
    <s v="Dynegy Marketing and Trade"/>
    <x v="0"/>
    <x v="0"/>
    <x v="0"/>
    <x v="3"/>
    <s v="US Gas Phy Fwd Firm &lt; or = 1Mo "/>
    <s v="US Gas Phy       Harper                  07Jun01         USD/MM"/>
    <n v="10000"/>
    <m/>
    <x v="0"/>
    <x v="13"/>
    <x v="0"/>
    <n v="3.7850000000000001"/>
    <s v="MCCORMICK1"/>
    <s v="JWILLI13"/>
    <s v="ENA-IM Mid Central North"/>
    <x v="8"/>
    <x v="3"/>
    <n v="832257"/>
    <d v="2001-06-07T21:00:01"/>
  </r>
  <r>
    <x v="1"/>
    <x v="3"/>
    <x v="1"/>
    <x v="0"/>
    <n v="5000"/>
    <n v="1345315"/>
    <d v="2001-06-06T08:12:08"/>
    <s v="Coast Energy Canada, Inc."/>
    <x v="0"/>
    <x v="0"/>
    <x v="0"/>
    <x v="3"/>
    <s v="US Gas Phy Fwd Firm &lt; or = 1Mo "/>
    <s v="US Gas Phy       PGT Malin               07Jun01         USD/MM"/>
    <n v="5000"/>
    <m/>
    <x v="0"/>
    <x v="13"/>
    <x v="0"/>
    <n v="3.15"/>
    <s v="EOL3PTREE"/>
    <s v="MLENHAR"/>
    <s v="ENA - IM West"/>
    <x v="8"/>
    <x v="3"/>
    <n v="832258"/>
    <d v="2001-06-07T21:00:01"/>
  </r>
  <r>
    <x v="1"/>
    <x v="3"/>
    <x v="1"/>
    <x v="0"/>
    <n v="5000"/>
    <n v="1345316"/>
    <d v="2001-06-06T08:12:11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7"/>
    <s v="EASTDESK5"/>
    <s v="SNEAL"/>
    <s v="ENA-IM NE GULF3"/>
    <x v="8"/>
    <x v="3"/>
    <n v="832259"/>
    <d v="2001-06-07T21:00:01"/>
  </r>
  <r>
    <x v="1"/>
    <x v="1"/>
    <x v="1"/>
    <x v="0"/>
    <n v="25"/>
    <n v="1345317"/>
    <d v="2001-06-06T08:12:17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ADM67446"/>
    <s v="MFISCHE2"/>
    <s v="ST-SW"/>
    <x v="7"/>
    <x v="7"/>
    <n v="634417.1"/>
    <d v="2001-06-07T21:00:01"/>
  </r>
  <r>
    <x v="1"/>
    <x v="3"/>
    <x v="1"/>
    <x v="0"/>
    <n v="10000"/>
    <n v="1345318"/>
    <d v="2001-06-06T08:12:2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449999999999998"/>
    <s v="jpedersen"/>
    <s v="JWILLI13"/>
    <s v="ENA - IM Mkt Central MICH"/>
    <x v="8"/>
    <x v="3"/>
    <n v="832260"/>
    <d v="2001-06-07T21:00:01"/>
  </r>
  <r>
    <x v="1"/>
    <x v="3"/>
    <x v="1"/>
    <x v="0"/>
    <n v="366"/>
    <n v="1345319"/>
    <d v="2001-06-06T08:12:28"/>
    <s v="Dynegy Marketing and Trade"/>
    <x v="0"/>
    <x v="0"/>
    <x v="0"/>
    <x v="3"/>
    <s v="US Gas Phy Fwd Firm &lt; or = 1Mo "/>
    <s v="US Gas Phy       Harper                  07Jun01         USD/MM"/>
    <n v="366"/>
    <m/>
    <x v="0"/>
    <x v="13"/>
    <x v="0"/>
    <n v="3.78"/>
    <s v="MCCORMICK1"/>
    <s v="JWILLI13"/>
    <s v="ENA-IM Mid Central North"/>
    <x v="8"/>
    <x v="3"/>
    <n v="832261"/>
    <d v="2001-06-07T21:00:01"/>
  </r>
  <r>
    <x v="1"/>
    <x v="3"/>
    <x v="0"/>
    <x v="5"/>
    <n v="155000"/>
    <n v="1345320"/>
    <d v="2001-06-06T08:12:3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9"/>
    <s v="STEVEBUT"/>
    <s v="JARNOLD"/>
    <s v="NG-Price"/>
    <x v="5"/>
    <x v="3"/>
    <s v="VE9093.1"/>
    <d v="2001-07-01T21:00:00"/>
  </r>
  <r>
    <x v="1"/>
    <x v="3"/>
    <x v="1"/>
    <x v="0"/>
    <n v="5000"/>
    <n v="1345321"/>
    <d v="2001-06-06T08:12:44"/>
    <s v="Aquila Energy Marketing Corporation"/>
    <x v="0"/>
    <x v="0"/>
    <x v="0"/>
    <x v="3"/>
    <s v="US Gas Phy Fwd Firm &lt; or = 1Mo "/>
    <s v="US Gas Phy       TENN 800                07Jun01         USD/MM"/>
    <n v="5000"/>
    <m/>
    <x v="0"/>
    <x v="13"/>
    <x v="0"/>
    <n v="3.7"/>
    <s v="BIGDADDY"/>
    <s v="SNEAL"/>
    <s v="ENA-IM NE GULF3"/>
    <x v="8"/>
    <x v="3"/>
    <n v="832262"/>
    <d v="2001-06-07T21:00:01"/>
  </r>
  <r>
    <x v="1"/>
    <x v="1"/>
    <x v="1"/>
    <x v="0"/>
    <n v="25"/>
    <n v="1345322"/>
    <d v="2001-06-06T08:12:50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76"/>
    <s v="Speightsjp"/>
    <s v="MFISCHE2"/>
    <s v="ST-SW"/>
    <x v="7"/>
    <x v="7"/>
    <n v="634419.1"/>
    <d v="2001-06-07T21:00:01"/>
  </r>
  <r>
    <x v="1"/>
    <x v="3"/>
    <x v="1"/>
    <x v="0"/>
    <n v="10000"/>
    <n v="1345323"/>
    <d v="2001-06-06T08:12:5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EASTDESK5"/>
    <s v="ARING"/>
    <s v="ENA-IM NE GULF1"/>
    <x v="8"/>
    <x v="3"/>
    <n v="832263"/>
    <d v="2001-06-07T21:00:01"/>
  </r>
  <r>
    <x v="1"/>
    <x v="3"/>
    <x v="1"/>
    <x v="0"/>
    <n v="10000"/>
    <n v="1345324"/>
    <d v="2001-06-06T08:12:55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35"/>
    <s v="HEATHERW"/>
    <s v="TKUYKEN"/>
    <s v="ENA - IM West"/>
    <x v="8"/>
    <x v="3"/>
    <n v="832264"/>
    <d v="2001-06-07T21:00:01"/>
  </r>
  <r>
    <x v="1"/>
    <x v="3"/>
    <x v="1"/>
    <x v="0"/>
    <n v="3025"/>
    <n v="1345325"/>
    <d v="2001-06-06T08:12:57"/>
    <s v="Nexen Marketing"/>
    <x v="0"/>
    <x v="0"/>
    <x v="0"/>
    <x v="3"/>
    <s v="US Gas Phy Fwd Firm &lt; or = 1Mo "/>
    <s v="US Gas Phy       Consumers Pwr           07Jun01         USD/MM"/>
    <n v="3025"/>
    <m/>
    <x v="0"/>
    <x v="13"/>
    <x v="0"/>
    <n v="3.915"/>
    <s v="BBRADLEY"/>
    <s v="JWILLI13"/>
    <s v="ENA - IM Mkt Central MICH"/>
    <x v="8"/>
    <x v="3"/>
    <n v="832265"/>
    <d v="2001-06-07T21:00:01"/>
  </r>
  <r>
    <x v="1"/>
    <x v="3"/>
    <x v="1"/>
    <x v="0"/>
    <n v="10000"/>
    <n v="1345326"/>
    <d v="2001-06-06T08:13:00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5"/>
    <s v="KREMERTODD"/>
    <s v="TDONOHO"/>
    <s v="ENA - IM Central Gulf"/>
    <x v="8"/>
    <x v="3"/>
    <n v="832266"/>
    <d v="2001-06-07T21:00:01"/>
  </r>
  <r>
    <x v="1"/>
    <x v="3"/>
    <x v="1"/>
    <x v="0"/>
    <n v="10000"/>
    <n v="1345327"/>
    <d v="2001-06-06T08:13:0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PEGGIALL"/>
    <s v="TDONOHO"/>
    <s v="ENA - IM Central Gulf"/>
    <x v="8"/>
    <x v="3"/>
    <n v="832267"/>
    <d v="2001-06-07T21:00:01"/>
  </r>
  <r>
    <x v="1"/>
    <x v="3"/>
    <x v="1"/>
    <x v="0"/>
    <n v="2500"/>
    <n v="1345328"/>
    <d v="2001-06-06T08:13:07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268"/>
    <d v="2001-06-07T21:00:01"/>
  </r>
  <r>
    <x v="1"/>
    <x v="3"/>
    <x v="1"/>
    <x v="0"/>
    <n v="10000"/>
    <n v="1345329"/>
    <d v="2001-06-06T08:13:15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049999999999998"/>
    <s v="benharner"/>
    <s v="JWILLI13"/>
    <s v="ENA - IM Mkt Central MICH"/>
    <x v="8"/>
    <x v="3"/>
    <n v="832269"/>
    <d v="2001-06-07T21:00:01"/>
  </r>
  <r>
    <x v="1"/>
    <x v="3"/>
    <x v="1"/>
    <x v="0"/>
    <n v="50000"/>
    <n v="1345330"/>
    <d v="2001-06-06T08:13:19"/>
    <s v="Aquila Energy Marketing Corporation"/>
    <x v="0"/>
    <x v="0"/>
    <x v="0"/>
    <x v="3"/>
    <s v="US Gas Phy Fwd Firm &lt; or = 1Mo "/>
    <s v="US Gas Phy       PEPL Pool               07Jun01         USD/MM"/>
    <n v="50000"/>
    <m/>
    <x v="0"/>
    <x v="13"/>
    <x v="0"/>
    <n v="3.6724999999999999"/>
    <s v="TROYKELLY"/>
    <s v="KSTEVEN"/>
    <s v="ENA-IM Mid Central South"/>
    <x v="8"/>
    <x v="3"/>
    <n v="832270"/>
    <d v="2001-06-07T21:00:01"/>
  </r>
  <r>
    <x v="1"/>
    <x v="1"/>
    <x v="1"/>
    <x v="0"/>
    <n v="25"/>
    <n v="1345332"/>
    <d v="2001-06-06T08:13:20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6"/>
    <s v="daveyell"/>
    <s v="PPLATTE"/>
    <s v="ST-CA"/>
    <x v="7"/>
    <x v="7"/>
    <n v="634420.1"/>
    <d v="2001-06-07T21:00:01"/>
  </r>
  <r>
    <x v="1"/>
    <x v="3"/>
    <x v="1"/>
    <x v="0"/>
    <n v="5000"/>
    <n v="1345331"/>
    <d v="2001-06-06T08:13:20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7"/>
    <s v="pces5051"/>
    <s v="TDONOHO"/>
    <s v="ENA - IM Central Gulf"/>
    <x v="8"/>
    <x v="3"/>
    <n v="832271"/>
    <d v="2001-06-07T21:00:01"/>
  </r>
  <r>
    <x v="1"/>
    <x v="3"/>
    <x v="1"/>
    <x v="0"/>
    <n v="10000"/>
    <n v="1345333"/>
    <d v="2001-06-06T08:13:24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549999999999997"/>
    <s v="MARKOTTE"/>
    <s v="VPIMENOV"/>
    <s v="ENA-IM ME NEW YORK"/>
    <x v="8"/>
    <x v="3"/>
    <n v="832272"/>
    <d v="2001-06-07T21:00:01"/>
  </r>
  <r>
    <x v="1"/>
    <x v="1"/>
    <x v="1"/>
    <x v="0"/>
    <n v="25"/>
    <n v="1345334"/>
    <d v="2001-06-06T08:13:25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"/>
    <s v="ADM67446"/>
    <s v="MFISCHE2"/>
    <s v="ST-SW"/>
    <x v="7"/>
    <x v="7"/>
    <n v="634421.1"/>
    <d v="2001-06-07T21:00:01"/>
  </r>
  <r>
    <x v="1"/>
    <x v="3"/>
    <x v="1"/>
    <x v="23"/>
    <n v="9600"/>
    <n v="1345335"/>
    <d v="2001-06-06T08:13:30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349999999999999"/>
    <s v="aepes205"/>
    <s v="SPEREIR"/>
    <s v="ENA-IM NE GULF2"/>
    <x v="8"/>
    <x v="3"/>
    <n v="832275"/>
    <d v="2001-06-07T21:00:01"/>
  </r>
  <r>
    <x v="1"/>
    <x v="1"/>
    <x v="1"/>
    <x v="0"/>
    <n v="25"/>
    <n v="1345337"/>
    <d v="2001-06-06T08:13:31"/>
    <s v="Idaho Power Company, dba IDACORP Energy"/>
    <x v="0"/>
    <x v="0"/>
    <x v="0"/>
    <x v="1"/>
    <s v="US West Power Phy Fwd Firm"/>
    <s v="US Pwr Phy Firm  Mid-C Peak              07Jun01         USD/MWh"/>
    <n v="25"/>
    <m/>
    <x v="0"/>
    <x v="1"/>
    <x v="0"/>
    <n v="53.5"/>
    <s v="CLN39740"/>
    <s v="TALONSO"/>
    <s v="ST-NW"/>
    <x v="7"/>
    <x v="7"/>
    <n v="634422.1"/>
    <d v="2001-06-07T21:00:01"/>
  </r>
  <r>
    <x v="1"/>
    <x v="3"/>
    <x v="1"/>
    <x v="0"/>
    <n v="1600"/>
    <n v="1345338"/>
    <d v="2001-06-06T08:13:32"/>
    <s v="Western Gas Resources, Inc."/>
    <x v="0"/>
    <x v="0"/>
    <x v="0"/>
    <x v="3"/>
    <s v="US Gas Phy Fwd Firm &lt; or = 1Mo "/>
    <s v="US Gas Phy       ANR SW Pool             07Jun01         USD/MM"/>
    <n v="1600"/>
    <m/>
    <x v="0"/>
    <x v="13"/>
    <x v="0"/>
    <n v="3.6675"/>
    <s v="HAUEISEN"/>
    <s v="KSTEVEN"/>
    <s v="ENA-IM Mid Central South"/>
    <x v="8"/>
    <x v="3"/>
    <n v="832273"/>
    <d v="2001-06-07T21:00:01"/>
  </r>
  <r>
    <x v="1"/>
    <x v="3"/>
    <x v="1"/>
    <x v="0"/>
    <n v="10000"/>
    <n v="1345340"/>
    <d v="2001-06-06T08:13:34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278"/>
    <d v="2001-06-07T21:00:01"/>
  </r>
  <r>
    <x v="1"/>
    <x v="3"/>
    <x v="1"/>
    <x v="0"/>
    <n v="5000"/>
    <n v="1345339"/>
    <d v="2001-06-06T08:13:34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4.01"/>
    <s v="MARKOTTE"/>
    <s v="VPIMENOV"/>
    <s v="ENA-IM ME NEW YORK"/>
    <x v="8"/>
    <x v="3"/>
    <n v="832274"/>
    <d v="2001-06-07T21:00:01"/>
  </r>
  <r>
    <x v="1"/>
    <x v="3"/>
    <x v="1"/>
    <x v="0"/>
    <n v="10000"/>
    <n v="1345342"/>
    <d v="2001-06-06T08:13:35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NOVERO777"/>
    <s v="TKUYKEN"/>
    <s v="ENA - IM West"/>
    <x v="8"/>
    <x v="3"/>
    <n v="832276"/>
    <d v="2001-06-07T21:00:01"/>
  </r>
  <r>
    <x v="1"/>
    <x v="3"/>
    <x v="1"/>
    <x v="0"/>
    <n v="10000"/>
    <n v="1345341"/>
    <d v="2001-06-06T08:13:35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4"/>
    <s v="SCOTTWIR"/>
    <s v="KSTEVEN"/>
    <s v="ENA-IM Mid Central South"/>
    <x v="8"/>
    <x v="3"/>
    <n v="832277"/>
    <d v="2001-06-07T21:00:01"/>
  </r>
  <r>
    <x v="1"/>
    <x v="3"/>
    <x v="1"/>
    <x v="0"/>
    <n v="10000"/>
    <n v="1345343"/>
    <d v="2001-06-06T08:13:36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raganbond1"/>
    <s v="ARING"/>
    <s v="ENA-IM NE GULF1"/>
    <x v="8"/>
    <x v="3"/>
    <n v="832279"/>
    <d v="2001-06-07T21:00:01"/>
  </r>
  <r>
    <x v="1"/>
    <x v="1"/>
    <x v="1"/>
    <x v="8"/>
    <n v="250"/>
    <n v="1345344"/>
    <d v="2001-06-06T08:13:4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423.1"/>
    <d v="2001-06-11T21:00:01"/>
  </r>
  <r>
    <x v="1"/>
    <x v="1"/>
    <x v="1"/>
    <x v="0"/>
    <n v="25"/>
    <n v="1345345"/>
    <d v="2001-06-06T08:13:52"/>
    <s v="Calpine Energy Services, L.P."/>
    <x v="0"/>
    <x v="0"/>
    <x v="0"/>
    <x v="1"/>
    <s v="US West Power Phy Fwd Firm"/>
    <s v="US Pwr Phy Firm  PALVE Peak              07Jun01         USD/MWh"/>
    <m/>
    <n v="25"/>
    <x v="0"/>
    <x v="1"/>
    <x v="0"/>
    <n v="77"/>
    <s v="RCAUTHEN1"/>
    <s v="MFISCHE2"/>
    <s v="ST-SW"/>
    <x v="7"/>
    <x v="7"/>
    <n v="634424.1"/>
    <d v="2001-06-07T21:00:01"/>
  </r>
  <r>
    <x v="1"/>
    <x v="3"/>
    <x v="1"/>
    <x v="0"/>
    <n v="2000"/>
    <n v="1345346"/>
    <d v="2001-06-06T08:13:55"/>
    <s v="Hunt Oil Company"/>
    <x v="0"/>
    <x v="0"/>
    <x v="0"/>
    <x v="3"/>
    <s v="US Gas Phy Fwd Firm &lt; or = 1Mo "/>
    <s v="US Gas Phy       ANR SE Gath             07Jun01         USD/MM"/>
    <n v="2000"/>
    <m/>
    <x v="0"/>
    <x v="13"/>
    <x v="0"/>
    <n v="3.68"/>
    <s v="ADM85833"/>
    <s v="TDONOHO"/>
    <s v="ENA - IM Central Gulf"/>
    <x v="8"/>
    <x v="3"/>
    <n v="832280"/>
    <d v="2001-06-07T21:00:01"/>
  </r>
  <r>
    <x v="1"/>
    <x v="3"/>
    <x v="1"/>
    <x v="0"/>
    <n v="1600"/>
    <n v="1345347"/>
    <d v="2001-06-06T08:14:08"/>
    <s v="Sempra Energy Trading Corp."/>
    <x v="0"/>
    <x v="0"/>
    <x v="0"/>
    <x v="3"/>
    <s v="US Gas Phy Fwd Firm &lt; or = 1Mo "/>
    <s v="US Gas Phy       Opal                    07Jun01         USD/MM"/>
    <m/>
    <n v="1600"/>
    <x v="0"/>
    <x v="13"/>
    <x v="0"/>
    <n v="2.73"/>
    <s v="shourihan2"/>
    <s v="SSOUTH"/>
    <s v="ENA - IM West"/>
    <x v="8"/>
    <x v="3"/>
    <n v="832281"/>
    <d v="2001-06-07T21:00:01"/>
  </r>
  <r>
    <x v="1"/>
    <x v="3"/>
    <x v="1"/>
    <x v="0"/>
    <n v="10000"/>
    <n v="1345348"/>
    <d v="2001-06-06T08:14:09"/>
    <s v="Dynegy Marketing and Trade"/>
    <x v="0"/>
    <x v="0"/>
    <x v="0"/>
    <x v="3"/>
    <s v="US Gas Phy Fwd Firm &lt; or = 1Mo "/>
    <s v="US Gas Phy       NGPL LA Pool            07Jun01         USD/MM"/>
    <n v="10000"/>
    <m/>
    <x v="0"/>
    <x v="13"/>
    <x v="0"/>
    <n v="3.7475000000000001"/>
    <s v="MCCARTHY"/>
    <s v="TDONOHO"/>
    <s v="ENA - IM Central Gulf"/>
    <x v="8"/>
    <x v="3"/>
    <n v="832282"/>
    <d v="2001-06-07T21:00:01"/>
  </r>
  <r>
    <x v="1"/>
    <x v="3"/>
    <x v="1"/>
    <x v="0"/>
    <n v="5000"/>
    <n v="1345349"/>
    <d v="2001-06-06T08:14:10"/>
    <s v="Arizona Public Service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75"/>
    <s v="ROBKEHOE"/>
    <s v="RGAY"/>
    <s v="ENA - IM West"/>
    <x v="8"/>
    <x v="3"/>
    <n v="832283"/>
    <d v="2001-06-07T21:00:01"/>
  </r>
  <r>
    <x v="1"/>
    <x v="3"/>
    <x v="1"/>
    <x v="0"/>
    <n v="5000"/>
    <n v="1345350"/>
    <d v="2001-06-06T08:14:12"/>
    <s v="Aquila Energy Marketing Corporation"/>
    <x v="0"/>
    <x v="0"/>
    <x v="0"/>
    <x v="3"/>
    <s v="US Gas Phy Fwd Firm &lt; or = 1Mo "/>
    <s v="US Gas Phy       NNG Ventura             07Jun01         USD/MM"/>
    <n v="5000"/>
    <m/>
    <x v="0"/>
    <x v="13"/>
    <x v="0"/>
    <n v="3.62"/>
    <s v="toddbandy"/>
    <s v="KSTEVEN"/>
    <s v="ENA-IM Mid Central South"/>
    <x v="8"/>
    <x v="3"/>
    <n v="832284"/>
    <d v="2001-06-07T21:00:01"/>
  </r>
  <r>
    <x v="0"/>
    <x v="1"/>
    <x v="1"/>
    <x v="5"/>
    <n v="155"/>
    <n v="1345351"/>
    <d v="2001-06-06T08:14:21"/>
    <s v="BKW-FMB Energie AG"/>
    <x v="0"/>
    <x v="0"/>
    <x v="0"/>
    <x v="1"/>
    <s v="GER Power Phy Fwd Ffrm"/>
    <s v="GER Pwr Phy FF   Ger Grd BASE HV         Jul01           EUR/MWh"/>
    <m/>
    <n v="5"/>
    <x v="0"/>
    <x v="1"/>
    <x v="2"/>
    <n v="20.3"/>
    <s v="mafesseler"/>
    <s v="MHELLERM"/>
    <s v="UK - ECTRL - Continental Power Book"/>
    <x v="2"/>
    <x v="2"/>
    <n v="111252.1"/>
    <d v="2001-07-01T00:00:00"/>
  </r>
  <r>
    <x v="1"/>
    <x v="1"/>
    <x v="1"/>
    <x v="0"/>
    <n v="25"/>
    <n v="1345352"/>
    <d v="2001-06-06T08:14:24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4"/>
    <s v="daveyell"/>
    <s v="PPLATTE"/>
    <s v="ST-CA"/>
    <x v="7"/>
    <x v="7"/>
    <n v="634425.1"/>
    <d v="2001-06-07T21:00:01"/>
  </r>
  <r>
    <x v="1"/>
    <x v="3"/>
    <x v="0"/>
    <x v="5"/>
    <n v="620000"/>
    <n v="1345356"/>
    <d v="2001-06-06T08:14:29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9"/>
    <s v="Cozartta"/>
    <s v="JARNOLD"/>
    <s v="NG-Price"/>
    <x v="5"/>
    <x v="3"/>
    <s v="VE9096.1"/>
    <d v="2001-07-01T21:59:00"/>
  </r>
  <r>
    <x v="1"/>
    <x v="3"/>
    <x v="1"/>
    <x v="0"/>
    <n v="10000"/>
    <n v="1345357"/>
    <d v="2001-06-06T08:14:29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garrison"/>
    <s v="ARING"/>
    <s v="ENA-IM NE GULF1"/>
    <x v="8"/>
    <x v="3"/>
    <n v="832285"/>
    <d v="2001-06-07T21:00:01"/>
  </r>
  <r>
    <x v="1"/>
    <x v="3"/>
    <x v="1"/>
    <x v="23"/>
    <n v="120000"/>
    <n v="1345354"/>
    <d v="2001-06-06T08:14:29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49999999999999"/>
    <s v="WARNERTODD"/>
    <s v="SPEREIR"/>
    <s v="ENA-IM NE GULF2"/>
    <x v="8"/>
    <x v="3"/>
    <n v="832287"/>
    <d v="2001-06-07T21:00:01"/>
  </r>
  <r>
    <x v="1"/>
    <x v="3"/>
    <x v="1"/>
    <x v="0"/>
    <n v="10000"/>
    <n v="1345358"/>
    <d v="2001-06-06T08:14:31"/>
    <s v="Cook Inlet Energy Supply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73"/>
    <s v="MIDCONT1"/>
    <s v="TDONOHO"/>
    <s v="ENA - IM Central Gulf"/>
    <x v="8"/>
    <x v="3"/>
    <n v="832286"/>
    <d v="2001-06-07T21:00:01"/>
  </r>
  <r>
    <x v="1"/>
    <x v="1"/>
    <x v="1"/>
    <x v="0"/>
    <n v="25"/>
    <n v="1345359"/>
    <d v="2001-06-06T08:14:36"/>
    <s v="Mirant Americas Energy Marketing, L.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jcl00001"/>
    <s v="MFISCHE2"/>
    <s v="ST-SW"/>
    <x v="7"/>
    <x v="7"/>
    <n v="634426.1"/>
    <d v="2001-06-07T21:00:01"/>
  </r>
  <r>
    <x v="1"/>
    <x v="3"/>
    <x v="1"/>
    <x v="0"/>
    <n v="10000"/>
    <n v="1345361"/>
    <d v="2001-06-06T08:14:38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5"/>
    <s v="Gistbill"/>
    <s v="RGAY"/>
    <s v="ENA - IM West"/>
    <x v="8"/>
    <x v="3"/>
    <n v="832288"/>
    <d v="2001-06-07T21:00:01"/>
  </r>
  <r>
    <x v="1"/>
    <x v="3"/>
    <x v="1"/>
    <x v="0"/>
    <n v="10000"/>
    <n v="1345360"/>
    <d v="2001-06-06T08:14:38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4"/>
    <s v="LAURABATES"/>
    <s v="TDONOHO"/>
    <s v="ENA - IM Central Gulf"/>
    <x v="8"/>
    <x v="3"/>
    <n v="832289"/>
    <d v="2001-06-07T21:00:01"/>
  </r>
  <r>
    <x v="1"/>
    <x v="3"/>
    <x v="1"/>
    <x v="23"/>
    <n v="9600"/>
    <n v="1345362"/>
    <d v="2001-06-06T08:14:38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250000000000001"/>
    <s v="aepes205"/>
    <s v="SPEREIR"/>
    <s v="ENA-IM NE GULF2"/>
    <x v="8"/>
    <x v="3"/>
    <n v="832290"/>
    <d v="2001-06-07T21:00:01"/>
  </r>
  <r>
    <x v="1"/>
    <x v="1"/>
    <x v="1"/>
    <x v="8"/>
    <n v="250"/>
    <n v="1345364"/>
    <d v="2001-06-06T08:14:39"/>
    <s v="Morgan Stanley Capital Group, Inc."/>
    <x v="0"/>
    <x v="0"/>
    <x v="0"/>
    <x v="1"/>
    <s v="US East Power Phy Fwd Firm"/>
    <s v="US Pwr Phy Firm  COMED Peak              11-15Jun01      USD/MWh"/>
    <m/>
    <n v="50"/>
    <x v="0"/>
    <x v="1"/>
    <x v="0"/>
    <n v="40.25"/>
    <s v="seanoneal"/>
    <s v="MLORENZ"/>
    <s v="ST-Main"/>
    <x v="7"/>
    <x v="7"/>
    <n v="634427.1"/>
    <d v="2001-06-11T21:00:01"/>
  </r>
  <r>
    <x v="1"/>
    <x v="3"/>
    <x v="0"/>
    <x v="23"/>
    <n v="120000"/>
    <n v="1345367"/>
    <d v="2001-06-06T08:14:46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524999999999999"/>
    <s v="WARNERTODD"/>
    <s v="SBRAWNE"/>
    <s v="FT-East"/>
    <x v="5"/>
    <x v="3"/>
    <s v="VE9100.1"/>
    <d v="2001-06-07T21:00:01"/>
  </r>
  <r>
    <x v="1"/>
    <x v="3"/>
    <x v="1"/>
    <x v="0"/>
    <n v="10000"/>
    <n v="1345366"/>
    <d v="2001-06-06T08:14:46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250000000000001"/>
    <s v="Gistbill"/>
    <s v="RGAY"/>
    <s v="ENA - IM West"/>
    <x v="8"/>
    <x v="3"/>
    <n v="832291"/>
    <d v="2001-06-07T21:00:01"/>
  </r>
  <r>
    <x v="1"/>
    <x v="3"/>
    <x v="1"/>
    <x v="0"/>
    <n v="5000"/>
    <n v="1345368"/>
    <d v="2001-06-06T08:14:47"/>
    <s v="HS Energy Services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8"/>
    <s v="JIMLK19641"/>
    <s v="JREITME"/>
    <s v="ENA - IM Denver"/>
    <x v="8"/>
    <x v="3"/>
    <n v="832292"/>
    <d v="2001-06-07T21:00:01"/>
  </r>
  <r>
    <x v="0"/>
    <x v="1"/>
    <x v="1"/>
    <x v="6"/>
    <n v="150"/>
    <n v="1345371"/>
    <d v="2001-06-06T08:14:50"/>
    <s v="BKW-FMB Energie AG"/>
    <x v="0"/>
    <x v="0"/>
    <x v="0"/>
    <x v="1"/>
    <s v="GER Power Phy Fwd Ffrm"/>
    <s v="GER Pwr Phy FF   Ger Grd BASE HV         Sep01           EUR/MWh"/>
    <m/>
    <n v="5"/>
    <x v="0"/>
    <x v="1"/>
    <x v="2"/>
    <n v="22.5"/>
    <s v="mafesseler"/>
    <s v="MHELLERM"/>
    <s v="UK - ECTRL - Continental Power Book"/>
    <x v="2"/>
    <x v="2"/>
    <n v="111254.1"/>
    <d v="2001-09-01T00:00:00"/>
  </r>
  <r>
    <x v="1"/>
    <x v="3"/>
    <x v="1"/>
    <x v="0"/>
    <n v="5000"/>
    <n v="1345372"/>
    <d v="2001-06-06T08:14:51"/>
    <s v="Aquila Energy Marketing Corporation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BIGDADDY"/>
    <s v="KSTEVEN"/>
    <s v="ENA-IM Mid Central South"/>
    <x v="8"/>
    <x v="3"/>
    <n v="832293"/>
    <d v="2001-06-07T21:00:01"/>
  </r>
  <r>
    <x v="1"/>
    <x v="3"/>
    <x v="1"/>
    <x v="0"/>
    <n v="10000"/>
    <n v="1345373"/>
    <d v="2001-06-06T08:14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374999999999998"/>
    <s v="mikepowers"/>
    <s v="TDONOHO"/>
    <s v="ENA - IM Central Gulf"/>
    <x v="8"/>
    <x v="3"/>
    <n v="832294"/>
    <d v="2001-06-07T21:00:01"/>
  </r>
  <r>
    <x v="1"/>
    <x v="3"/>
    <x v="1"/>
    <x v="0"/>
    <n v="5000"/>
    <n v="1345375"/>
    <d v="2001-06-06T08:14:59"/>
    <s v="TransCanada Energy Marketing USA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schwalbach"/>
    <s v="KSTEVEN"/>
    <s v="ENA-IM Mid Central South"/>
    <x v="8"/>
    <x v="3"/>
    <n v="832295"/>
    <d v="2001-06-07T21:00:01"/>
  </r>
  <r>
    <x v="1"/>
    <x v="3"/>
    <x v="1"/>
    <x v="0"/>
    <n v="10000"/>
    <n v="1345376"/>
    <d v="2001-06-06T08:14:59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8"/>
    <s v="KFRIEDRICH"/>
    <s v="SNEAL"/>
    <s v="ENA-IM NE GULF4"/>
    <x v="8"/>
    <x v="3"/>
    <n v="832296"/>
    <d v="2001-06-07T21:00:01"/>
  </r>
  <r>
    <x v="1"/>
    <x v="3"/>
    <x v="1"/>
    <x v="0"/>
    <n v="10000"/>
    <n v="1345378"/>
    <d v="2001-06-06T08:15:05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LREICHEL02"/>
    <s v="MLENHAR"/>
    <s v="ENA - IM West"/>
    <x v="8"/>
    <x v="3"/>
    <n v="832298"/>
    <d v="2001-06-07T21:00:01"/>
  </r>
  <r>
    <x v="1"/>
    <x v="1"/>
    <x v="1"/>
    <x v="0"/>
    <n v="25"/>
    <n v="1345379"/>
    <d v="2001-06-06T08:15:08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75"/>
    <s v="benpratt1"/>
    <s v="MFISCHE2"/>
    <s v="ST-SW"/>
    <x v="7"/>
    <x v="7"/>
    <n v="634428.1"/>
    <d v="2001-06-07T21:00:01"/>
  </r>
  <r>
    <x v="1"/>
    <x v="3"/>
    <x v="1"/>
    <x v="0"/>
    <n v="5000"/>
    <n v="1345380"/>
    <d v="2001-06-06T08:15:09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68"/>
    <s v="CRAIGDUKE"/>
    <s v="JREITME"/>
    <s v="ENA - IM Denver"/>
    <x v="8"/>
    <x v="3"/>
    <n v="832299"/>
    <d v="2001-06-07T21:00:01"/>
  </r>
  <r>
    <x v="1"/>
    <x v="3"/>
    <x v="1"/>
    <x v="0"/>
    <n v="10000"/>
    <n v="1345381"/>
    <d v="2001-06-06T08:15:15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HEATHERW"/>
    <s v="MLENHAR"/>
    <s v="ENA - IM West"/>
    <x v="8"/>
    <x v="3"/>
    <n v="832300"/>
    <d v="2001-06-07T21:00:01"/>
  </r>
  <r>
    <x v="1"/>
    <x v="3"/>
    <x v="1"/>
    <x v="0"/>
    <n v="5000"/>
    <n v="1345382"/>
    <d v="2001-06-06T08:15:15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301"/>
    <d v="2001-06-07T21:00:01"/>
  </r>
  <r>
    <x v="1"/>
    <x v="1"/>
    <x v="1"/>
    <x v="5"/>
    <n v="775"/>
    <n v="1345383"/>
    <d v="2001-06-06T08:15:19"/>
    <s v="PG&amp;E Energy Trading - Power, L.P."/>
    <x v="0"/>
    <x v="0"/>
    <x v="0"/>
    <x v="1"/>
    <s v="US West Power Phy Fwd CAISO"/>
    <s v="US Pwr Phy CAISO SP15 Peak               Aug01           USD/MWh"/>
    <n v="25"/>
    <m/>
    <x v="0"/>
    <x v="1"/>
    <x v="0"/>
    <n v="192"/>
    <s v="burkomja"/>
    <s v="RBADEER"/>
    <s v="ST-CA"/>
    <x v="7"/>
    <x v="7"/>
    <n v="634429.1"/>
    <d v="2001-08-01T21:00:01"/>
  </r>
  <r>
    <x v="1"/>
    <x v="1"/>
    <x v="0"/>
    <x v="0"/>
    <n v="50"/>
    <n v="1345384"/>
    <d v="2001-06-06T08:15:25"/>
    <s v="Mirant Americas Energy Marketing, L.P."/>
    <x v="0"/>
    <x v="0"/>
    <x v="0"/>
    <x v="1"/>
    <s v="US East Power Fin Swap"/>
    <s v="US Pwr Fin Swap  PJM W IntC Peak         07Jun01         USD/MWh"/>
    <n v="50"/>
    <m/>
    <x v="0"/>
    <x v="1"/>
    <x v="0"/>
    <n v="28.65"/>
    <s v="fnelson1"/>
    <s v="JQUENET"/>
    <s v="ST-PJM"/>
    <x v="7"/>
    <x v="3"/>
    <n v="634430.1"/>
    <d v="2001-06-07T21:00:01"/>
  </r>
  <r>
    <x v="1"/>
    <x v="3"/>
    <x v="1"/>
    <x v="0"/>
    <n v="5000"/>
    <n v="1345386"/>
    <d v="2001-06-06T08:15:31"/>
    <s v="USGT/Aquila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cindybisho"/>
    <s v="MLENHAR"/>
    <s v="ENA - IM West"/>
    <x v="8"/>
    <x v="3"/>
    <n v="832302"/>
    <d v="2001-06-07T21:00:01"/>
  </r>
  <r>
    <x v="1"/>
    <x v="1"/>
    <x v="1"/>
    <x v="0"/>
    <n v="50"/>
    <n v="1345387"/>
    <d v="2001-06-06T08:15:32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45"/>
    <s v="vfaes123"/>
    <s v="JQUENET"/>
    <s v="ST-PJM"/>
    <x v="7"/>
    <x v="7"/>
    <n v="634431.1"/>
    <d v="2001-06-08T21:00:01"/>
  </r>
  <r>
    <x v="1"/>
    <x v="1"/>
    <x v="1"/>
    <x v="0"/>
    <n v="25"/>
    <n v="1345388"/>
    <d v="2001-06-06T08:15:34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4"/>
    <s v="BOBWINN1"/>
    <s v="MFISCHE2"/>
    <s v="ST-SW"/>
    <x v="7"/>
    <x v="7"/>
    <n v="634432.1"/>
    <d v="2001-06-07T21:00:01"/>
  </r>
  <r>
    <x v="1"/>
    <x v="3"/>
    <x v="0"/>
    <x v="5"/>
    <n v="310000"/>
    <n v="1345389"/>
    <d v="2001-06-06T08:15:35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0.01"/>
    <s v="Hasouandre"/>
    <s v="EBASS"/>
    <s v="FT-Texas"/>
    <x v="5"/>
    <x v="3"/>
    <s v="VE9107.1"/>
    <d v="2001-07-01T21:00:01"/>
  </r>
  <r>
    <x v="1"/>
    <x v="1"/>
    <x v="1"/>
    <x v="0"/>
    <n v="50"/>
    <n v="1345390"/>
    <d v="2001-06-06T08:15:3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vfaes123"/>
    <s v="JQUENET"/>
    <s v="ST-PJM"/>
    <x v="7"/>
    <x v="7"/>
    <n v="634433.1"/>
    <d v="2001-06-08T21:00:01"/>
  </r>
  <r>
    <x v="1"/>
    <x v="3"/>
    <x v="1"/>
    <x v="0"/>
    <n v="10000"/>
    <n v="1345391"/>
    <d v="2001-06-06T08:15:39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3"/>
    <s v="jpedersen"/>
    <s v="JWILLI13"/>
    <s v="ENA - IM Mkt Central MICH"/>
    <x v="8"/>
    <x v="3"/>
    <n v="832303"/>
    <d v="2001-06-07T21:00:01"/>
  </r>
  <r>
    <x v="1"/>
    <x v="3"/>
    <x v="1"/>
    <x v="0"/>
    <n v="10000"/>
    <n v="1345392"/>
    <d v="2001-06-06T08:15:40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5"/>
    <s v="TMVDEC02"/>
    <s v="KSTEVEN"/>
    <s v="ENA-IM Mid Central South"/>
    <x v="8"/>
    <x v="3"/>
    <n v="832304"/>
    <d v="2001-06-07T21:00:01"/>
  </r>
  <r>
    <x v="1"/>
    <x v="1"/>
    <x v="1"/>
    <x v="0"/>
    <n v="50"/>
    <n v="1345393"/>
    <d v="2001-06-06T08:15:4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15"/>
    <s v="vfaes123"/>
    <s v="JQUENET"/>
    <s v="ST-PJM"/>
    <x v="7"/>
    <x v="7"/>
    <n v="634434.1"/>
    <d v="2001-06-08T21:00:01"/>
  </r>
  <r>
    <x v="1"/>
    <x v="3"/>
    <x v="1"/>
    <x v="0"/>
    <n v="10000"/>
    <n v="1345394"/>
    <d v="2001-06-06T08:15:41"/>
    <s v="Occidental Energy Marketing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73"/>
    <s v="smallfitz"/>
    <s v="TDONOHO"/>
    <s v="ENA - IM Central Gulf"/>
    <x v="8"/>
    <x v="3"/>
    <n v="832305"/>
    <d v="2001-06-07T21:00:01"/>
  </r>
  <r>
    <x v="1"/>
    <x v="3"/>
    <x v="1"/>
    <x v="0"/>
    <n v="5000"/>
    <n v="1345396"/>
    <d v="2001-06-06T08:15:44"/>
    <s v="Dynegy Marketing and Trade"/>
    <x v="0"/>
    <x v="0"/>
    <x v="0"/>
    <x v="3"/>
    <s v="US Gas Phy Fwd Firm &lt; or = 1Mo "/>
    <s v="US Gas Phy       ExxonKaty               07Jun01         USD/MM"/>
    <n v="5000"/>
    <m/>
    <x v="0"/>
    <x v="13"/>
    <x v="0"/>
    <n v="3.8"/>
    <s v="GIBSON01"/>
    <s v="JPARKS"/>
    <s v="ENA - IM Katy"/>
    <x v="8"/>
    <x v="3"/>
    <n v="832306"/>
    <d v="2001-06-07T21:00:01"/>
  </r>
  <r>
    <x v="1"/>
    <x v="1"/>
    <x v="1"/>
    <x v="0"/>
    <n v="50"/>
    <n v="1345397"/>
    <d v="2001-06-06T08:15:45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35.1"/>
    <d v="2001-06-07T21:00:01"/>
  </r>
  <r>
    <x v="1"/>
    <x v="1"/>
    <x v="1"/>
    <x v="0"/>
    <n v="50"/>
    <n v="1345398"/>
    <d v="2001-06-06T08:15:46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"/>
    <s v="vfaes123"/>
    <s v="JQUENET"/>
    <s v="ST-PJM"/>
    <x v="7"/>
    <x v="7"/>
    <n v="634436.1"/>
    <d v="2001-06-08T21:00:01"/>
  </r>
  <r>
    <x v="1"/>
    <x v="3"/>
    <x v="1"/>
    <x v="0"/>
    <n v="5000"/>
    <n v="1345399"/>
    <d v="2001-06-06T08:15:4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wwarburton"/>
    <s v="SSOUTH"/>
    <s v="ENA - IM West"/>
    <x v="8"/>
    <x v="3"/>
    <n v="832307"/>
    <d v="2001-06-07T21:00:01"/>
  </r>
  <r>
    <x v="1"/>
    <x v="1"/>
    <x v="1"/>
    <x v="0"/>
    <n v="25"/>
    <n v="1345400"/>
    <d v="2001-06-06T08:15:47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1"/>
    <s v="jhughesjr"/>
    <s v="TALONSO"/>
    <s v="ST-NW"/>
    <x v="7"/>
    <x v="7"/>
    <n v="634437.1"/>
    <d v="2001-06-07T21:00:01"/>
  </r>
  <r>
    <x v="1"/>
    <x v="3"/>
    <x v="1"/>
    <x v="0"/>
    <n v="5000"/>
    <n v="1345402"/>
    <d v="2001-06-06T08:15:5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549999999999998"/>
    <s v="wwarburton"/>
    <s v="JREITME"/>
    <s v="ENA - IM Denver"/>
    <x v="8"/>
    <x v="3"/>
    <n v="832310"/>
    <d v="2001-06-07T21:00:01"/>
  </r>
  <r>
    <x v="1"/>
    <x v="3"/>
    <x v="1"/>
    <x v="0"/>
    <n v="7857"/>
    <n v="1345401"/>
    <d v="2001-06-06T08:15:51"/>
    <s v="TransCanada Energy Marketing USA, Inc."/>
    <x v="0"/>
    <x v="0"/>
    <x v="0"/>
    <x v="3"/>
    <s v="US Gas Phy Fwd Firm &lt; or = 1Mo "/>
    <s v="US Gas Phy       NGPL Midcont            07Jun01         USD/MM"/>
    <m/>
    <n v="7857"/>
    <x v="0"/>
    <x v="13"/>
    <x v="0"/>
    <n v="3.6675"/>
    <s v="cscharton"/>
    <s v="KSTEVEN"/>
    <s v="ENA-IM Mid Central South"/>
    <x v="8"/>
    <x v="3"/>
    <n v="832308"/>
    <d v="2001-06-07T21:00:01"/>
  </r>
  <r>
    <x v="1"/>
    <x v="3"/>
    <x v="1"/>
    <x v="0"/>
    <n v="356"/>
    <n v="1345403"/>
    <d v="2001-06-06T08:15:51"/>
    <s v="CMS Marketing, Services and Trading Company"/>
    <x v="0"/>
    <x v="0"/>
    <x v="0"/>
    <x v="3"/>
    <s v="US Gas Phy Fwd Firm &lt; or = 1Mo "/>
    <s v="US Gas Phy       Cheyenne Hub            07Jun01         USD/MM"/>
    <n v="356"/>
    <m/>
    <x v="0"/>
    <x v="13"/>
    <x v="0"/>
    <n v="2.69"/>
    <s v="MELISA94"/>
    <s v="JREITME"/>
    <s v="ENA - IM Denver"/>
    <x v="8"/>
    <x v="3"/>
    <n v="832309"/>
    <d v="2001-06-07T21:00:01"/>
  </r>
  <r>
    <x v="1"/>
    <x v="1"/>
    <x v="1"/>
    <x v="0"/>
    <n v="50"/>
    <n v="1345404"/>
    <d v="2001-06-06T08:15:54"/>
    <s v="Williams Energy Marketing &amp; Trading Company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aforgion"/>
    <s v="JQUENET"/>
    <s v="ST-PJM"/>
    <x v="7"/>
    <x v="7"/>
    <n v="634438.1"/>
    <d v="2001-06-07T21:00:01"/>
  </r>
  <r>
    <x v="1"/>
    <x v="1"/>
    <x v="1"/>
    <x v="0"/>
    <n v="25"/>
    <n v="1345406"/>
    <d v="2001-06-06T08:15:58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39.1"/>
    <d v="2001-06-07T21:00:01"/>
  </r>
  <r>
    <x v="1"/>
    <x v="3"/>
    <x v="1"/>
    <x v="0"/>
    <n v="5000"/>
    <n v="1345407"/>
    <d v="2001-06-06T08:16:02"/>
    <s v="TransCanada Gas Services Inc."/>
    <x v="0"/>
    <x v="0"/>
    <x v="0"/>
    <x v="3"/>
    <s v="US Gas Phy Fwd Firm &lt; or = 1Mo "/>
    <s v="US Gas Phy       Mich Con                07Jun01         USD/MM"/>
    <n v="5000"/>
    <m/>
    <x v="0"/>
    <x v="13"/>
    <x v="0"/>
    <n v="3.92"/>
    <s v="kollmaninc"/>
    <s v="JWILLI13"/>
    <s v="ENA - IM Mkt Central MICH"/>
    <x v="8"/>
    <x v="3"/>
    <n v="832312"/>
    <d v="2001-06-07T21:00:01"/>
  </r>
  <r>
    <x v="1"/>
    <x v="3"/>
    <x v="1"/>
    <x v="0"/>
    <n v="10000"/>
    <n v="1345409"/>
    <d v="2001-06-06T08:16:05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5"/>
    <s v="shawnmcl"/>
    <s v="RGAY"/>
    <s v="ENA - IM West"/>
    <x v="8"/>
    <x v="3"/>
    <n v="832314"/>
    <d v="2001-06-07T21:00:01"/>
  </r>
  <r>
    <x v="1"/>
    <x v="3"/>
    <x v="1"/>
    <x v="0"/>
    <n v="5000"/>
    <n v="1345408"/>
    <d v="2001-06-06T08:16:0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WESTDESK1"/>
    <s v="SSOUTH"/>
    <s v="ENA - IM West"/>
    <x v="8"/>
    <x v="3"/>
    <n v="832313"/>
    <d v="2001-06-07T21:00:01"/>
  </r>
  <r>
    <x v="1"/>
    <x v="3"/>
    <x v="1"/>
    <x v="0"/>
    <n v="5000"/>
    <n v="1345410"/>
    <d v="2001-06-06T08:16:1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3"/>
    <s v="wwarburton"/>
    <s v="JREITME"/>
    <s v="ENA - IM Denver"/>
    <x v="8"/>
    <x v="3"/>
    <n v="832315"/>
    <d v="2001-06-07T21:00:01"/>
  </r>
  <r>
    <x v="1"/>
    <x v="3"/>
    <x v="1"/>
    <x v="0"/>
    <n v="5000"/>
    <n v="1345411"/>
    <d v="2001-06-06T08:16:18"/>
    <s v="Dynegy Marketing and Trade"/>
    <x v="0"/>
    <x v="0"/>
    <x v="0"/>
    <x v="3"/>
    <s v="US Gas Phy Fwd Firm &lt; or = 1Mo "/>
    <s v="US Gas Phy       Dom SP TT               07Jun01         USD/MM"/>
    <n v="5000"/>
    <m/>
    <x v="0"/>
    <x v="13"/>
    <x v="0"/>
    <n v="3.9750000000000001"/>
    <s v="LITNER01"/>
    <s v="JHODGE2"/>
    <s v="ENA-IM ME CNG"/>
    <x v="8"/>
    <x v="3"/>
    <n v="832316"/>
    <d v="2001-06-07T21:00:01"/>
  </r>
  <r>
    <x v="1"/>
    <x v="3"/>
    <x v="1"/>
    <x v="0"/>
    <n v="6975"/>
    <n v="1345412"/>
    <d v="2001-06-06T08:16:19"/>
    <s v="Nexen Marketing"/>
    <x v="0"/>
    <x v="0"/>
    <x v="0"/>
    <x v="3"/>
    <s v="US Gas Phy Fwd Firm &lt; or = 1Mo "/>
    <s v="US Gas Phy       Consumers Pwr           07Jun01         USD/MM"/>
    <n v="6975"/>
    <m/>
    <x v="0"/>
    <x v="13"/>
    <x v="0"/>
    <n v="3.8849999999999998"/>
    <s v="BBRADLEY"/>
    <s v="JWILLI13"/>
    <s v="ENA - IM Mkt Central MICH"/>
    <x v="8"/>
    <x v="3"/>
    <n v="832317"/>
    <d v="2001-06-07T21:00:01"/>
  </r>
  <r>
    <x v="1"/>
    <x v="1"/>
    <x v="1"/>
    <x v="6"/>
    <n v="1500"/>
    <n v="1345413"/>
    <d v="2001-06-06T08:16:27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450000000000003"/>
    <s v="aepsvc121"/>
    <s v="FSTURM"/>
    <s v="ST-ECAR"/>
    <x v="7"/>
    <x v="7"/>
    <n v="634440.1"/>
    <d v="2001-09-01T17:11:00"/>
  </r>
  <r>
    <x v="1"/>
    <x v="1"/>
    <x v="1"/>
    <x v="0"/>
    <n v="25"/>
    <n v="1345414"/>
    <d v="2001-06-06T08:16:28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4"/>
    <s v="jcl00001"/>
    <s v="MFISCHE2"/>
    <s v="ST-SW"/>
    <x v="7"/>
    <x v="7"/>
    <n v="634441.1"/>
    <d v="2001-06-07T21:00:01"/>
  </r>
  <r>
    <x v="0"/>
    <x v="1"/>
    <x v="1"/>
    <x v="10"/>
    <n v="175"/>
    <n v="1345415"/>
    <d v="2001-06-06T08:16:30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5"/>
    <s v="JMAUMONT"/>
    <s v="SBROD"/>
    <s v="UK - ECTRL - Continental Power Book"/>
    <x v="2"/>
    <x v="2"/>
    <n v="111257.1"/>
    <d v="2001-06-11T21:00:01"/>
  </r>
  <r>
    <x v="1"/>
    <x v="1"/>
    <x v="1"/>
    <x v="0"/>
    <n v="25"/>
    <n v="1345416"/>
    <d v="2001-06-06T08:16:32"/>
    <s v="Williams Energy Marketing &amp; Trading Company"/>
    <x v="0"/>
    <x v="0"/>
    <x v="0"/>
    <x v="1"/>
    <s v="US West Power Phy Fwd Firm"/>
    <s v="US Pwr Phy Firm  PALVE OffPk             07Jun01         USD/MWh"/>
    <m/>
    <n v="25"/>
    <x v="0"/>
    <x v="1"/>
    <x v="0"/>
    <n v="15"/>
    <s v="brianhurst"/>
    <s v="MFISCHE2"/>
    <s v="ST-SW"/>
    <x v="7"/>
    <x v="7"/>
    <n v="634442.1"/>
    <d v="2001-06-07T21:00:01"/>
  </r>
  <r>
    <x v="0"/>
    <x v="1"/>
    <x v="1"/>
    <x v="10"/>
    <n v="175"/>
    <n v="1345417"/>
    <d v="2001-06-06T08:16:36"/>
    <s v="TotalFinaElf Gas and Power Limited"/>
    <x v="0"/>
    <x v="0"/>
    <x v="0"/>
    <x v="1"/>
    <s v="GER Power Phy Fwd Ffrm"/>
    <s v="GER Pwr Phy FF   Ger Grd BASE HV         11-17Jun01      EUR/MWh"/>
    <m/>
    <n v="25"/>
    <x v="0"/>
    <x v="1"/>
    <x v="2"/>
    <n v="20.399999999999999"/>
    <s v="PETERFRIT"/>
    <s v="MHELLERM"/>
    <s v="UK - ECTRL - Continental Power Book"/>
    <x v="2"/>
    <x v="2"/>
    <n v="111258.1"/>
    <d v="2001-06-11T21:00:00"/>
  </r>
  <r>
    <x v="1"/>
    <x v="3"/>
    <x v="1"/>
    <x v="0"/>
    <n v="5000"/>
    <n v="1345418"/>
    <d v="2001-06-06T08:16:40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EPMELPrr2"/>
    <s v="SSOUTH"/>
    <s v="ENA - IM West"/>
    <x v="8"/>
    <x v="3"/>
    <n v="832318"/>
    <d v="2001-06-07T21:00:01"/>
  </r>
  <r>
    <x v="1"/>
    <x v="1"/>
    <x v="1"/>
    <x v="0"/>
    <n v="25"/>
    <n v="1345419"/>
    <d v="2001-06-06T08:16:4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73"/>
    <s v="jcl00001"/>
    <s v="MFISCHE2"/>
    <s v="ST-SW"/>
    <x v="7"/>
    <x v="7"/>
    <n v="634443.1"/>
    <d v="2001-06-07T21:00:01"/>
  </r>
  <r>
    <x v="1"/>
    <x v="3"/>
    <x v="1"/>
    <x v="0"/>
    <n v="10000"/>
    <n v="1345420"/>
    <d v="2001-06-06T08:16:46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6"/>
    <s v="PEGGIALL"/>
    <s v="KSTEVEN"/>
    <s v="ENA-IM Mid Central South"/>
    <x v="8"/>
    <x v="3"/>
    <n v="832319"/>
    <d v="2001-06-07T21:00:01"/>
  </r>
  <r>
    <x v="1"/>
    <x v="1"/>
    <x v="1"/>
    <x v="0"/>
    <n v="25"/>
    <n v="1345421"/>
    <d v="2001-06-06T08:16:51"/>
    <s v="TransAlta Energy Marketing (US)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riganw"/>
    <s v="PPLATTE"/>
    <s v="ST-CA"/>
    <x v="7"/>
    <x v="7"/>
    <n v="634444.1"/>
    <d v="2001-06-07T21:00:01"/>
  </r>
  <r>
    <x v="1"/>
    <x v="3"/>
    <x v="1"/>
    <x v="0"/>
    <n v="10000"/>
    <n v="1345422"/>
    <d v="2001-06-06T08:16:52"/>
    <s v="Coast Energy Canada,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EOLBILLY"/>
    <s v="MLENHAR"/>
    <s v="ENA - IM West"/>
    <x v="8"/>
    <x v="3"/>
    <n v="832320"/>
    <d v="2001-06-07T21:00:01"/>
  </r>
  <r>
    <x v="1"/>
    <x v="1"/>
    <x v="1"/>
    <x v="0"/>
    <n v="50"/>
    <n v="1345423"/>
    <d v="2001-06-06T08:16:53"/>
    <s v="Cinergy Services, Inc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aveWilson"/>
    <s v="CDORLAN"/>
    <s v="ST-ECAR"/>
    <x v="7"/>
    <x v="7"/>
    <n v="634445.1"/>
    <d v="2001-06-07T21:00:01"/>
  </r>
  <r>
    <x v="1"/>
    <x v="3"/>
    <x v="1"/>
    <x v="0"/>
    <n v="40000"/>
    <n v="1345424"/>
    <d v="2001-06-06T08:16:53"/>
    <s v="Aquila Energy Marketing Corporation"/>
    <x v="0"/>
    <x v="0"/>
    <x v="0"/>
    <x v="3"/>
    <s v="US Gas Phy Fwd Firm &lt; or = 1Mo "/>
    <s v="US Gas Phy       PEPL Pool               07Jun01         USD/MM"/>
    <m/>
    <n v="40000"/>
    <x v="0"/>
    <x v="13"/>
    <x v="0"/>
    <n v="3.66"/>
    <s v="TROYKELLY"/>
    <s v="KSTEVEN"/>
    <s v="ENA-IM Mid Central South"/>
    <x v="8"/>
    <x v="3"/>
    <n v="832321"/>
    <d v="2001-06-07T21:00:01"/>
  </r>
  <r>
    <x v="1"/>
    <x v="1"/>
    <x v="1"/>
    <x v="0"/>
    <n v="50"/>
    <n v="1345425"/>
    <d v="2001-06-06T08:16:55"/>
    <s v="Southern Indiana Gas &amp; Electric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mfjohnson"/>
    <s v="CDORLAN"/>
    <s v="ST-ECAR"/>
    <x v="7"/>
    <x v="7"/>
    <n v="634446.1"/>
    <d v="2001-06-07T21:00:01"/>
  </r>
  <r>
    <x v="1"/>
    <x v="3"/>
    <x v="1"/>
    <x v="0"/>
    <n v="5000"/>
    <n v="1345426"/>
    <d v="2001-06-06T08:16:5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750000000000002"/>
    <s v="Martinjan"/>
    <s v="JREITME"/>
    <s v="ENA - IM Denver"/>
    <x v="8"/>
    <x v="3"/>
    <n v="832322"/>
    <d v="2001-06-07T21:00:01"/>
  </r>
  <r>
    <x v="1"/>
    <x v="3"/>
    <x v="1"/>
    <x v="0"/>
    <n v="10000"/>
    <n v="1345427"/>
    <d v="2001-06-06T08:16:5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374999999999998"/>
    <s v="MIDCONT1"/>
    <s v="TDONOHO"/>
    <s v="ENA - IM Central Gulf"/>
    <x v="8"/>
    <x v="3"/>
    <n v="832323"/>
    <d v="2001-06-07T21:00:01"/>
  </r>
  <r>
    <x v="1"/>
    <x v="3"/>
    <x v="1"/>
    <x v="0"/>
    <n v="10000"/>
    <n v="1345428"/>
    <d v="2001-06-06T08:17:0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65"/>
    <s v="MIDCONT4"/>
    <s v="KSTEVEN"/>
    <s v="ENA-IM Mid Central South"/>
    <x v="8"/>
    <x v="3"/>
    <n v="832324"/>
    <d v="2001-06-07T21:00:01"/>
  </r>
  <r>
    <x v="1"/>
    <x v="3"/>
    <x v="1"/>
    <x v="0"/>
    <n v="10000"/>
    <n v="1345429"/>
    <d v="2001-06-06T08:17:06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shawnmcl"/>
    <s v="RGAY"/>
    <s v="ENA - IM West"/>
    <x v="8"/>
    <x v="3"/>
    <n v="832325"/>
    <d v="2001-06-07T21:00:01"/>
  </r>
  <r>
    <x v="1"/>
    <x v="3"/>
    <x v="1"/>
    <x v="0"/>
    <n v="10000"/>
    <n v="1345430"/>
    <d v="2001-06-06T08:17:11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"/>
    <s v="bryangins"/>
    <s v="SPEREIR"/>
    <s v="ENA-IM NE GULF2"/>
    <x v="8"/>
    <x v="3"/>
    <n v="832326"/>
    <d v="2001-06-07T21:00:01"/>
  </r>
  <r>
    <x v="1"/>
    <x v="1"/>
    <x v="1"/>
    <x v="6"/>
    <n v="1500"/>
    <n v="1345431"/>
    <d v="2001-06-06T08:17:12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ADM35983"/>
    <s v="FSTURM"/>
    <s v="ST-ECAR"/>
    <x v="7"/>
    <x v="7"/>
    <n v="634447.1"/>
    <d v="2001-09-01T17:11:00"/>
  </r>
  <r>
    <x v="1"/>
    <x v="3"/>
    <x v="1"/>
    <x v="0"/>
    <n v="5000"/>
    <n v="1345432"/>
    <d v="2001-06-06T08:17:1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327"/>
    <d v="2001-06-07T21:00:01"/>
  </r>
  <r>
    <x v="0"/>
    <x v="1"/>
    <x v="1"/>
    <x v="5"/>
    <n v="775"/>
    <n v="1345433"/>
    <d v="2001-06-06T08:17:18"/>
    <s v="EDF Trading Limited"/>
    <x v="0"/>
    <x v="0"/>
    <x v="0"/>
    <x v="1"/>
    <s v="GER Power Phy Fwd Ffrm"/>
    <s v="GER Pwr Phy FF   Ger Grd BASE HV         Aug01           EUR/MWh"/>
    <m/>
    <n v="25"/>
    <x v="0"/>
    <x v="1"/>
    <x v="2"/>
    <n v="19.8"/>
    <s v="PALLANCY"/>
    <s v="MHELLERM"/>
    <s v="UK - ECTRL - Continental Power Book"/>
    <x v="2"/>
    <x v="2"/>
    <n v="111259.1"/>
    <d v="2001-08-01T00:00:00"/>
  </r>
  <r>
    <x v="1"/>
    <x v="3"/>
    <x v="1"/>
    <x v="0"/>
    <n v="10000"/>
    <n v="1345434"/>
    <d v="2001-06-06T08:17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49999999999998"/>
    <s v="aepes201"/>
    <s v="TDONOHO"/>
    <s v="ENA - IM Central Gulf"/>
    <x v="8"/>
    <x v="3"/>
    <n v="832328"/>
    <d v="2001-06-07T21:00:01"/>
  </r>
  <r>
    <x v="1"/>
    <x v="3"/>
    <x v="1"/>
    <x v="0"/>
    <n v="9866"/>
    <n v="1345435"/>
    <d v="2001-06-06T08:17:27"/>
    <s v="Texaco Natural Gas Inc."/>
    <x v="0"/>
    <x v="0"/>
    <x v="0"/>
    <x v="3"/>
    <s v="US Gas Phy Fwd Firm &lt; or = 1Mo "/>
    <s v="US Gas Phy       TCO Pool                07Jun01         USD/MM"/>
    <n v="9866"/>
    <m/>
    <x v="0"/>
    <x v="13"/>
    <x v="0"/>
    <n v="3.89"/>
    <s v="waggonerva"/>
    <s v="JHODGE2"/>
    <s v="ENA-IM ME TCO"/>
    <x v="8"/>
    <x v="3"/>
    <n v="832329"/>
    <d v="2001-06-07T21:00:01"/>
  </r>
  <r>
    <x v="1"/>
    <x v="3"/>
    <x v="1"/>
    <x v="0"/>
    <n v="10000"/>
    <n v="1345436"/>
    <d v="2001-06-06T08:17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24999999999999"/>
    <s v="aepes201"/>
    <s v="TDONOHO"/>
    <s v="ENA - IM Central Gulf"/>
    <x v="8"/>
    <x v="3"/>
    <n v="832330"/>
    <d v="2001-06-07T21:00:01"/>
  </r>
  <r>
    <x v="0"/>
    <x v="1"/>
    <x v="1"/>
    <x v="6"/>
    <n v="150"/>
    <n v="1345439"/>
    <d v="2001-06-06T08:17:35"/>
    <s v="BKW-FMB Energie AG"/>
    <x v="0"/>
    <x v="0"/>
    <x v="0"/>
    <x v="1"/>
    <s v="CH Power Phy Fwd Firm"/>
    <s v="CH Pwr Phy FF    NAT BASE HV             Sep01           EUR/MWh"/>
    <m/>
    <n v="5"/>
    <x v="0"/>
    <x v="1"/>
    <x v="2"/>
    <n v="22.55"/>
    <s v="mafesseler"/>
    <s v="EHOKMARK"/>
    <s v="UK - ECTRL - Continental Power Book"/>
    <x v="2"/>
    <x v="2"/>
    <n v="111260.1"/>
    <d v="2001-09-01T21:00:01"/>
  </r>
  <r>
    <x v="1"/>
    <x v="3"/>
    <x v="1"/>
    <x v="5"/>
    <n v="155000"/>
    <n v="1345440"/>
    <d v="2001-06-06T08:17:37"/>
    <s v="CMS Marketing, Services and Trading Company"/>
    <x v="0"/>
    <x v="0"/>
    <x v="0"/>
    <x v="3"/>
    <s v="US Gas Phy Index Firm &lt; or = 1Mo"/>
    <s v="US Gas Phy Index Consumers NL1           Jul01           USD/MM"/>
    <n v="5000"/>
    <m/>
    <x v="0"/>
    <x v="13"/>
    <x v="0"/>
    <n v="9.2499999999999999E-2"/>
    <s v="SCOTTBISK"/>
    <s v="GSTOREY"/>
    <s v="ENA - IM Mkt Central MICH"/>
    <x v="8"/>
    <x v="3"/>
    <s v="VE9112.1 / 832332"/>
    <d v="2001-07-01T21:00:01"/>
  </r>
  <r>
    <x v="1"/>
    <x v="3"/>
    <x v="1"/>
    <x v="0"/>
    <n v="10000"/>
    <n v="1345442"/>
    <d v="2001-06-06T08:17:38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YJACKSON"/>
    <s v="ARING"/>
    <s v="ENA-IM NE GULF1"/>
    <x v="8"/>
    <x v="3"/>
    <n v="832331"/>
    <d v="2001-06-07T21:00:01"/>
  </r>
  <r>
    <x v="1"/>
    <x v="3"/>
    <x v="0"/>
    <x v="5"/>
    <n v="310000"/>
    <n v="1345444"/>
    <d v="2001-06-06T08:17:47"/>
    <s v="Duke Energy Marketing Limited Partnership"/>
    <x v="0"/>
    <x v="0"/>
    <x v="0"/>
    <x v="3"/>
    <s v="US Gas Fin Swap"/>
    <s v="US Gas Swap      Nymex                   Aug01           USD/MM"/>
    <n v="10000"/>
    <m/>
    <x v="0"/>
    <x v="13"/>
    <x v="0"/>
    <n v="3.97"/>
    <s v="STEVEBUT"/>
    <s v="JARNOLD"/>
    <s v="NG-Price"/>
    <x v="5"/>
    <x v="3"/>
    <s v="VE9114.1"/>
    <d v="2001-08-01T21:00:00"/>
  </r>
  <r>
    <x v="1"/>
    <x v="3"/>
    <x v="1"/>
    <x v="0"/>
    <n v="5000"/>
    <n v="1345446"/>
    <d v="2001-06-06T08:17:48"/>
    <s v="Western Gas Resources, Inc."/>
    <x v="0"/>
    <x v="0"/>
    <x v="0"/>
    <x v="3"/>
    <s v="US Gas Phy Fwd Firm &lt; or = 1Mo "/>
    <s v="US Gas Phy       WIC                     07Jun01         USD/MM"/>
    <n v="5000"/>
    <m/>
    <x v="0"/>
    <x v="13"/>
    <x v="0"/>
    <n v="2.6150000000000002"/>
    <s v="ANDYCARTER"/>
    <s v="JREITME"/>
    <s v="ENA - IM Denver"/>
    <x v="8"/>
    <x v="3"/>
    <n v="832334"/>
    <d v="2001-06-07T21:00:01"/>
  </r>
  <r>
    <x v="1"/>
    <x v="3"/>
    <x v="1"/>
    <x v="0"/>
    <n v="5000"/>
    <n v="1345447"/>
    <d v="2001-06-06T08:17:53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59"/>
    <s v="CRAIGDUKE"/>
    <s v="JREITME"/>
    <s v="ENA - IM Denver"/>
    <x v="8"/>
    <x v="3"/>
    <n v="832335"/>
    <d v="2001-06-07T21:00:01"/>
  </r>
  <r>
    <x v="1"/>
    <x v="1"/>
    <x v="1"/>
    <x v="0"/>
    <n v="25"/>
    <n v="1345449"/>
    <d v="2001-06-06T08:17:58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1"/>
    <s v="FCONTR12"/>
    <s v="MFISCHE2"/>
    <s v="ST-SW"/>
    <x v="7"/>
    <x v="7"/>
    <n v="634449.1"/>
    <d v="2001-06-07T21:00:01"/>
  </r>
  <r>
    <x v="1"/>
    <x v="3"/>
    <x v="1"/>
    <x v="0"/>
    <n v="10000"/>
    <n v="1345448"/>
    <d v="2001-06-06T08:17:58"/>
    <s v="Dynegy Marketing and Trade"/>
    <x v="0"/>
    <x v="0"/>
    <x v="0"/>
    <x v="3"/>
    <s v="US Gas Phy Fwd Firm &lt; or = 1Mo "/>
    <s v="US Gas Phy       Mich Con                07Jun01         USD/MM"/>
    <m/>
    <n v="10000"/>
    <x v="0"/>
    <x v="13"/>
    <x v="0"/>
    <n v="3.92"/>
    <s v="MAXFIELD"/>
    <s v="JWILLI13"/>
    <s v="ENA - IM Mkt Central MICH"/>
    <x v="8"/>
    <x v="3"/>
    <n v="832336"/>
    <d v="2001-06-07T21:00:01"/>
  </r>
  <r>
    <x v="1"/>
    <x v="3"/>
    <x v="1"/>
    <x v="0"/>
    <n v="10000"/>
    <n v="1345450"/>
    <d v="2001-06-06T08:18:00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ADM90884"/>
    <s v="KSTEVEN"/>
    <s v="ENA-IM Mid Central South"/>
    <x v="8"/>
    <x v="3"/>
    <n v="832337"/>
    <d v="2001-06-07T21:00:01"/>
  </r>
  <r>
    <x v="1"/>
    <x v="3"/>
    <x v="1"/>
    <x v="0"/>
    <n v="25000"/>
    <n v="1345451"/>
    <d v="2001-06-06T08:18:01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7"/>
    <s v="EASTDESK5"/>
    <s v="ARING"/>
    <s v="ENA-IM NE GULF1"/>
    <x v="8"/>
    <x v="3"/>
    <n v="832338"/>
    <d v="2001-06-07T21:00:01"/>
  </r>
  <r>
    <x v="1"/>
    <x v="1"/>
    <x v="1"/>
    <x v="0"/>
    <n v="25"/>
    <n v="1345452"/>
    <d v="2001-06-06T08:18:02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1"/>
    <s v="JSJ14000"/>
    <s v="TALONSO"/>
    <s v="ST-NW"/>
    <x v="7"/>
    <x v="7"/>
    <n v="634450.1"/>
    <d v="2001-06-07T21:00:01"/>
  </r>
  <r>
    <x v="1"/>
    <x v="1"/>
    <x v="1"/>
    <x v="0"/>
    <n v="25"/>
    <n v="1345454"/>
    <d v="2001-06-06T08:18:06"/>
    <s v="Morgan Stanley Capital Group, Inc."/>
    <x v="0"/>
    <x v="0"/>
    <x v="0"/>
    <x v="1"/>
    <s v="US West Power Phy Fwd Firm"/>
    <s v="US Pwr Phy Firm  PALVE OffPk             07Jun01         USD/MWh"/>
    <n v="25"/>
    <m/>
    <x v="0"/>
    <x v="1"/>
    <x v="0"/>
    <n v="14"/>
    <s v="powermax"/>
    <s v="MFISCHE2"/>
    <s v="ST-SW"/>
    <x v="7"/>
    <x v="7"/>
    <n v="634451.1"/>
    <d v="2001-06-07T21:00:01"/>
  </r>
  <r>
    <x v="1"/>
    <x v="3"/>
    <x v="0"/>
    <x v="23"/>
    <n v="120000"/>
    <n v="1345456"/>
    <d v="2001-06-06T08:18:08"/>
    <s v="AEP Energy Services, Inc."/>
    <x v="0"/>
    <x v="0"/>
    <x v="0"/>
    <x v="3"/>
    <s v="US Gas Fin Swap"/>
    <s v="US Gas Daily     HHub                    07-30Jun01      USD/MM"/>
    <m/>
    <n v="5000"/>
    <x v="0"/>
    <x v="13"/>
    <x v="0"/>
    <n v="3.7949999999999999"/>
    <s v="aepes222"/>
    <s v="PKEAVEY"/>
    <s v="G-DAILY-EST"/>
    <x v="5"/>
    <x v="3"/>
    <s v="VE9117.1"/>
    <d v="2001-06-07T21:00:01"/>
  </r>
  <r>
    <x v="0"/>
    <x v="3"/>
    <x v="1"/>
    <x v="0"/>
    <n v="10000"/>
    <n v="1345457"/>
    <d v="2001-06-06T08:18:0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325000000000001"/>
    <s v="DAROOKIE"/>
    <s v="MCUILLA"/>
    <s v="ENA - IM Ontario"/>
    <x v="8"/>
    <x v="3"/>
    <n v="832340"/>
    <d v="2001-06-07T21:00:01"/>
  </r>
  <r>
    <x v="1"/>
    <x v="1"/>
    <x v="1"/>
    <x v="0"/>
    <n v="25"/>
    <n v="1345458"/>
    <d v="2001-06-06T08:18:08"/>
    <s v="Sempra Energy Trading Corp."/>
    <x v="0"/>
    <x v="0"/>
    <x v="0"/>
    <x v="1"/>
    <s v="US West Power Phy Fwd Firm"/>
    <s v="US Pwr Phy Firm  Mid-C OffPk             07Jun01         USD/MWh"/>
    <m/>
    <n v="25"/>
    <x v="0"/>
    <x v="1"/>
    <x v="0"/>
    <n v="34"/>
    <s v="aarchuleta"/>
    <s v="DSCHOLT"/>
    <s v="ST-SW"/>
    <x v="7"/>
    <x v="7"/>
    <n v="634452.1"/>
    <d v="2001-06-07T21:00:01"/>
  </r>
  <r>
    <x v="1"/>
    <x v="3"/>
    <x v="1"/>
    <x v="0"/>
    <n v="5000"/>
    <n v="1345455"/>
    <d v="2001-06-06T08:18:08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6"/>
    <s v="DICKERSON2"/>
    <s v="MLENHAR"/>
    <s v="ENA - IM West"/>
    <x v="8"/>
    <x v="3"/>
    <n v="832339"/>
    <d v="2001-06-07T21:00:01"/>
  </r>
  <r>
    <x v="1"/>
    <x v="3"/>
    <x v="1"/>
    <x v="0"/>
    <n v="10000"/>
    <n v="1345459"/>
    <d v="2001-06-06T08:18:13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ADM36631"/>
    <s v="MLENHAR"/>
    <s v="ENA - IM West"/>
    <x v="8"/>
    <x v="3"/>
    <n v="832341"/>
    <d v="2001-06-07T21:00:01"/>
  </r>
  <r>
    <x v="1"/>
    <x v="3"/>
    <x v="1"/>
    <x v="0"/>
    <n v="10000"/>
    <n v="1345460"/>
    <d v="2001-06-06T08:18:16"/>
    <s v="Reliant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6"/>
    <s v="bcollins"/>
    <s v="PMIMS"/>
    <s v="ENA - IM MKT Central CG"/>
    <x v="8"/>
    <x v="3"/>
    <n v="832342"/>
    <d v="2001-06-07T21:00:01"/>
  </r>
  <r>
    <x v="1"/>
    <x v="1"/>
    <x v="1"/>
    <x v="0"/>
    <n v="25"/>
    <n v="1345461"/>
    <d v="2001-06-06T08:18:23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453.1"/>
    <d v="2001-06-07T21:00:01"/>
  </r>
  <r>
    <x v="1"/>
    <x v="3"/>
    <x v="1"/>
    <x v="0"/>
    <n v="10000"/>
    <n v="1345463"/>
    <d v="2001-06-06T08:18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343"/>
    <d v="2001-06-07T21:00:01"/>
  </r>
  <r>
    <x v="1"/>
    <x v="3"/>
    <x v="1"/>
    <x v="0"/>
    <n v="5000"/>
    <n v="1345464"/>
    <d v="2001-06-06T08:18:28"/>
    <s v="Aquila Energy Marketing Corporation"/>
    <x v="0"/>
    <x v="0"/>
    <x v="0"/>
    <x v="3"/>
    <s v="US Gas Phy Fwd Firm &lt; or = 1Mo "/>
    <s v="US Gas Phy       PEPL Pool               07Jun01         USD/MM"/>
    <n v="5000"/>
    <m/>
    <x v="0"/>
    <x v="13"/>
    <x v="0"/>
    <n v="3.6524999999999999"/>
    <s v="DIPAKSINHA"/>
    <s v="KSTEVEN"/>
    <s v="ENA-IM Mid Central South"/>
    <x v="8"/>
    <x v="3"/>
    <n v="832344"/>
    <d v="2001-06-07T21:00:01"/>
  </r>
  <r>
    <x v="1"/>
    <x v="3"/>
    <x v="1"/>
    <x v="0"/>
    <n v="1017"/>
    <n v="1345465"/>
    <d v="2001-06-06T08:18:30"/>
    <s v="Enserco Energy, Inc."/>
    <x v="0"/>
    <x v="0"/>
    <x v="0"/>
    <x v="3"/>
    <s v="US Gas Phy Fwd Firm &lt; or = 1Mo "/>
    <s v="US Gas Phy       Opal                    07Jun01         USD/MM"/>
    <m/>
    <n v="1017"/>
    <x v="0"/>
    <x v="13"/>
    <x v="0"/>
    <n v="2.63"/>
    <s v="wwarburton"/>
    <s v="SSOUTH"/>
    <s v="ENA - IM West"/>
    <x v="8"/>
    <x v="3"/>
    <n v="832345"/>
    <d v="2001-06-07T21:00:01"/>
  </r>
  <r>
    <x v="1"/>
    <x v="3"/>
    <x v="1"/>
    <x v="0"/>
    <n v="10000"/>
    <n v="1345466"/>
    <d v="2001-06-06T08:18:33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MIDCONT2"/>
    <s v="ARING"/>
    <s v="ENA-IM NE GULF1"/>
    <x v="8"/>
    <x v="3"/>
    <n v="832347"/>
    <d v="2001-06-07T21:00:01"/>
  </r>
  <r>
    <x v="1"/>
    <x v="1"/>
    <x v="1"/>
    <x v="0"/>
    <n v="25"/>
    <n v="1345468"/>
    <d v="2001-06-06T08:18:34"/>
    <s v="Avista Corporation - Washington Water Power Divis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mattern1"/>
    <s v="DSCHOLT"/>
    <s v="ST-SW"/>
    <x v="7"/>
    <x v="7"/>
    <n v="634454.1"/>
    <d v="2001-06-07T21:00:01"/>
  </r>
  <r>
    <x v="1"/>
    <x v="3"/>
    <x v="1"/>
    <x v="0"/>
    <n v="5506"/>
    <n v="1345467"/>
    <d v="2001-06-06T08:18:34"/>
    <s v="Duke Energy Trading and Marketing, L.L.C."/>
    <x v="0"/>
    <x v="0"/>
    <x v="0"/>
    <x v="3"/>
    <s v="US Gas Phy Fwd Firm &lt; or = 1Mo "/>
    <s v="US Gas Phy       NGPL STX                07Jun01         USD/MM"/>
    <m/>
    <n v="5506"/>
    <x v="0"/>
    <x v="13"/>
    <x v="0"/>
    <n v="3.6575000000000002"/>
    <s v="LAURABATES"/>
    <s v="TDONOHO"/>
    <s v="ENA - IM Central Gulf"/>
    <x v="8"/>
    <x v="3"/>
    <n v="832346"/>
    <d v="2001-06-07T21:00:01"/>
  </r>
  <r>
    <x v="1"/>
    <x v="3"/>
    <x v="1"/>
    <x v="0"/>
    <n v="5000"/>
    <n v="1345469"/>
    <d v="2001-06-06T08:18:3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ESTDESK1"/>
    <s v="SSOUTH"/>
    <s v="ENA - IM West"/>
    <x v="8"/>
    <x v="3"/>
    <n v="832348"/>
    <d v="2001-06-07T21:00:01"/>
  </r>
  <r>
    <x v="1"/>
    <x v="3"/>
    <x v="0"/>
    <x v="22"/>
    <n v="3690000"/>
    <n v="1345470"/>
    <d v="2001-06-06T08:18:36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2.75E-2"/>
    <s v="CHRISW001"/>
    <s v="EBASS"/>
    <s v="FT-Texas"/>
    <x v="5"/>
    <x v="3"/>
    <s v="VE9119.1"/>
    <d v="2001-07-01T00:00:00"/>
  </r>
  <r>
    <x v="1"/>
    <x v="1"/>
    <x v="1"/>
    <x v="0"/>
    <n v="25"/>
    <n v="1345471"/>
    <d v="2001-06-06T08:18:37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5.1"/>
    <d v="2001-06-07T21:00:01"/>
  </r>
  <r>
    <x v="1"/>
    <x v="3"/>
    <x v="1"/>
    <x v="0"/>
    <n v="5000"/>
    <n v="1345472"/>
    <d v="2001-06-06T08:18:3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2349"/>
    <d v="2001-06-07T21:00:01"/>
  </r>
  <r>
    <x v="1"/>
    <x v="3"/>
    <x v="1"/>
    <x v="0"/>
    <n v="5000"/>
    <n v="1345473"/>
    <d v="2001-06-06T08:18:41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wwarburton"/>
    <s v="SSOUTH"/>
    <s v="ENA - IM West"/>
    <x v="8"/>
    <x v="3"/>
    <n v="832350"/>
    <d v="2001-06-07T21:00:01"/>
  </r>
  <r>
    <x v="1"/>
    <x v="3"/>
    <x v="1"/>
    <x v="0"/>
    <n v="5000"/>
    <n v="1345474"/>
    <d v="2001-06-06T08:18:42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5"/>
    <s v="aepes201"/>
    <s v="TDONOHO"/>
    <s v="ENA - IM Central Gulf"/>
    <x v="8"/>
    <x v="3"/>
    <n v="832351"/>
    <d v="2001-06-07T21:00:01"/>
  </r>
  <r>
    <x v="1"/>
    <x v="3"/>
    <x v="1"/>
    <x v="23"/>
    <n v="120000"/>
    <n v="1345475"/>
    <d v="2001-06-06T08:18:4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"/>
    <s v="WARNERTODD"/>
    <s v="SPEREIR"/>
    <s v="ENA-IM NE GULF2"/>
    <x v="8"/>
    <x v="3"/>
    <n v="832354"/>
    <d v="2001-06-07T21:00:01"/>
  </r>
  <r>
    <x v="1"/>
    <x v="3"/>
    <x v="1"/>
    <x v="0"/>
    <n v="6885"/>
    <n v="1345477"/>
    <d v="2001-06-06T08:18:43"/>
    <s v="Cargill Energy, a division of Cargill, Incorporated"/>
    <x v="0"/>
    <x v="0"/>
    <x v="0"/>
    <x v="3"/>
    <s v="US Gas Phy Fwd Firm &lt; or = 1Mo "/>
    <s v="US Gas Phy       HeHub                   07Jun01         USD/MM"/>
    <m/>
    <n v="6885"/>
    <x v="0"/>
    <x v="13"/>
    <x v="0"/>
    <n v="3.77"/>
    <s v="ADM90884"/>
    <s v="ARING"/>
    <s v="ENA-IM NE GULF1"/>
    <x v="8"/>
    <x v="3"/>
    <n v="832352"/>
    <d v="2001-06-07T21:00:01"/>
  </r>
  <r>
    <x v="1"/>
    <x v="3"/>
    <x v="1"/>
    <x v="0"/>
    <n v="10000"/>
    <n v="1345478"/>
    <d v="2001-06-06T08:18:44"/>
    <s v="Cook Inlet Energy Supply L.L.C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CANADANW3"/>
    <s v="MLENHAR"/>
    <s v="ENA - IM West"/>
    <x v="8"/>
    <x v="3"/>
    <n v="832353"/>
    <d v="2001-06-07T21:00:01"/>
  </r>
  <r>
    <x v="1"/>
    <x v="3"/>
    <x v="1"/>
    <x v="0"/>
    <n v="1783"/>
    <n v="1345480"/>
    <d v="2001-06-06T08:18:51"/>
    <s v="Texex Energy Partners Ltd."/>
    <x v="0"/>
    <x v="0"/>
    <x v="0"/>
    <x v="3"/>
    <s v="US Gas Phy Fwd Firm &lt; or = 1Mo "/>
    <s v="US Gas Phy       TETCO ELA               07Jun01         USD/MM"/>
    <n v="1783"/>
    <m/>
    <x v="0"/>
    <x v="13"/>
    <x v="0"/>
    <n v="3.6549999999999998"/>
    <s v="texexener"/>
    <s v="SPEREIR"/>
    <s v="ENA-IM NE GULF3"/>
    <x v="8"/>
    <x v="3"/>
    <n v="832355"/>
    <d v="2001-06-07T21:00:01"/>
  </r>
  <r>
    <x v="1"/>
    <x v="3"/>
    <x v="1"/>
    <x v="0"/>
    <n v="5000"/>
    <n v="1345482"/>
    <d v="2001-06-06T08:18:5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749999999999998"/>
    <s v="aepes202"/>
    <s v="SPEREIR"/>
    <s v="ENA-IM NE GULF3"/>
    <x v="8"/>
    <x v="3"/>
    <n v="832357"/>
    <d v="2001-06-07T21:00:01"/>
  </r>
  <r>
    <x v="1"/>
    <x v="3"/>
    <x v="1"/>
    <x v="0"/>
    <n v="5000"/>
    <n v="1345481"/>
    <d v="2001-06-06T08:18:52"/>
    <s v="Cook Inlet Energy Supply L.L.C."/>
    <x v="0"/>
    <x v="0"/>
    <x v="0"/>
    <x v="3"/>
    <s v="US Gas Phy Fwd Firm &lt; or = 1Mo "/>
    <s v="US Gas Phy       TENN 500                07Jun01         USD/MM"/>
    <m/>
    <n v="5000"/>
    <x v="0"/>
    <x v="13"/>
    <x v="0"/>
    <n v="3.69"/>
    <s v="EASTDESK5"/>
    <s v="SNEAL"/>
    <s v="ENA-IM NE GULF3"/>
    <x v="8"/>
    <x v="3"/>
    <n v="832356"/>
    <d v="2001-06-07T21:00:01"/>
  </r>
  <r>
    <x v="1"/>
    <x v="3"/>
    <x v="0"/>
    <x v="22"/>
    <n v="1230000"/>
    <n v="1345483"/>
    <d v="2001-06-06T08:18:57"/>
    <s v="CLECO Marketing and Trading, LLC"/>
    <x v="0"/>
    <x v="0"/>
    <x v="0"/>
    <x v="3"/>
    <s v="US Gas Fin BasisSwap"/>
    <s v="US Gas Basis     HSC                     Jul-Oct01       USD/MM"/>
    <n v="10000"/>
    <m/>
    <x v="0"/>
    <x v="13"/>
    <x v="0"/>
    <n v="2.75E-2"/>
    <s v="stockman"/>
    <s v="EBASS"/>
    <s v="FT-Texas"/>
    <x v="5"/>
    <x v="3"/>
    <s v="VE9123.1"/>
    <d v="2001-07-01T00:00:00"/>
  </r>
  <r>
    <x v="1"/>
    <x v="3"/>
    <x v="1"/>
    <x v="0"/>
    <n v="1641"/>
    <n v="1345484"/>
    <d v="2001-06-06T08:19:00"/>
    <s v="Texex Energy Partners Ltd."/>
    <x v="0"/>
    <x v="0"/>
    <x v="0"/>
    <x v="3"/>
    <s v="US Gas Phy Fwd Firm &lt; or = 1Mo "/>
    <s v="US Gas Phy       TETCO M3                07Jun01         USD/MM"/>
    <m/>
    <n v="1641"/>
    <x v="0"/>
    <x v="13"/>
    <x v="0"/>
    <n v="4.05"/>
    <s v="texexener"/>
    <s v="VPIMENOV"/>
    <s v="ENA-IM ME NEW YORK"/>
    <x v="8"/>
    <x v="3"/>
    <n v="832358"/>
    <d v="2001-06-07T21:00:01"/>
  </r>
  <r>
    <x v="1"/>
    <x v="3"/>
    <x v="0"/>
    <x v="23"/>
    <n v="120000"/>
    <n v="1345486"/>
    <d v="2001-06-06T08:19:0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450000000000001"/>
    <s v="WARNERTODD"/>
    <s v="SBRAWNE"/>
    <s v="FT-East"/>
    <x v="5"/>
    <x v="3"/>
    <s v="VE9124.1"/>
    <d v="2001-06-07T21:00:01"/>
  </r>
  <r>
    <x v="1"/>
    <x v="3"/>
    <x v="1"/>
    <x v="0"/>
    <n v="3025"/>
    <n v="1345485"/>
    <d v="2001-06-06T08:19:01"/>
    <s v="TransCanada Gas Services Inc."/>
    <x v="0"/>
    <x v="0"/>
    <x v="0"/>
    <x v="3"/>
    <s v="US Gas Phy Fwd Firm &lt; or = 1Mo "/>
    <s v="US Gas Phy       Consumers Pwr           07Jun01         USD/MM"/>
    <n v="3025"/>
    <m/>
    <x v="0"/>
    <x v="13"/>
    <x v="0"/>
    <n v="3.88"/>
    <s v="kollmaninc"/>
    <s v="JWILLI13"/>
    <s v="ENA - IM Mkt Central MICH"/>
    <x v="8"/>
    <x v="3"/>
    <n v="832359"/>
    <d v="2001-06-07T21:00:01"/>
  </r>
  <r>
    <x v="1"/>
    <x v="7"/>
    <x v="1"/>
    <x v="0"/>
    <n v="15000"/>
    <n v="1345487"/>
    <d v="2001-06-06T08:19:03"/>
    <s v="Dynegy Liquids Marketing and Trade"/>
    <x v="0"/>
    <x v="0"/>
    <x v="0"/>
    <x v="7"/>
    <s v="US Nat Gasoline FOB Phy Fwd"/>
    <s v="US NGasoline FOB MB Enron                Jun01           c/Gl-b"/>
    <n v="15000"/>
    <m/>
    <x v="0"/>
    <x v="15"/>
    <x v="0"/>
    <n v="60.5"/>
    <s v="ADM85405"/>
    <s v="WHICKS"/>
    <s v="EGLI-C5GC"/>
    <x v="5"/>
    <x v="8"/>
    <s v="VE9125.1"/>
    <d v="2001-06-01T21:00:01"/>
  </r>
  <r>
    <x v="1"/>
    <x v="7"/>
    <x v="1"/>
    <x v="0"/>
    <n v="5000"/>
    <n v="1345488"/>
    <d v="2001-06-06T08:19:08"/>
    <s v="Dynegy Liquids Marketing and Trade"/>
    <x v="0"/>
    <x v="0"/>
    <x v="0"/>
    <x v="7"/>
    <s v="US Nat Gasoline FOB Phy Fwd"/>
    <s v="US NGasoline FOB MB Enron                Jun01           c/Gl-b"/>
    <n v="5000"/>
    <m/>
    <x v="0"/>
    <x v="15"/>
    <x v="0"/>
    <n v="60"/>
    <s v="ADM85405"/>
    <s v="WHICKS"/>
    <s v="EGLI-C5GC"/>
    <x v="5"/>
    <x v="8"/>
    <s v="VE9126.1"/>
    <d v="2001-06-01T21:00:01"/>
  </r>
  <r>
    <x v="1"/>
    <x v="1"/>
    <x v="1"/>
    <x v="0"/>
    <n v="25"/>
    <n v="1345490"/>
    <d v="2001-06-06T08:19:14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6.1"/>
    <d v="2001-06-07T21:00:01"/>
  </r>
  <r>
    <x v="1"/>
    <x v="3"/>
    <x v="1"/>
    <x v="0"/>
    <n v="10000"/>
    <n v="1345491"/>
    <d v="2001-06-06T08:19:14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8.2249999999999996"/>
    <s v="EPMELPrdm"/>
    <s v="TKUYKEN"/>
    <s v="ENA - IM West"/>
    <x v="8"/>
    <x v="3"/>
    <n v="832361"/>
    <d v="2001-06-07T21:00:01"/>
  </r>
  <r>
    <x v="1"/>
    <x v="3"/>
    <x v="1"/>
    <x v="0"/>
    <n v="5000"/>
    <n v="1345489"/>
    <d v="2001-06-06T08:19:1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8"/>
    <s v="MELISSA1"/>
    <s v="TDONOHO"/>
    <s v="ENA - IM Central Gulf"/>
    <x v="8"/>
    <x v="3"/>
    <n v="832360"/>
    <d v="2001-06-07T21:00:01"/>
  </r>
  <r>
    <x v="1"/>
    <x v="3"/>
    <x v="1"/>
    <x v="0"/>
    <n v="10000"/>
    <n v="1345492"/>
    <d v="2001-06-06T08:19:18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2249999999999996"/>
    <s v="EPMELPrdm"/>
    <s v="TKUYKEN"/>
    <s v="ENA - IM West"/>
    <x v="8"/>
    <x v="3"/>
    <n v="832362"/>
    <d v="2001-06-07T21:00:01"/>
  </r>
  <r>
    <x v="1"/>
    <x v="3"/>
    <x v="1"/>
    <x v="0"/>
    <n v="10000"/>
    <n v="1345493"/>
    <d v="2001-06-06T08:19:21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"/>
    <s v="LREICHEL02"/>
    <s v="MLENHAR"/>
    <s v="ENA - IM West"/>
    <x v="8"/>
    <x v="3"/>
    <n v="832363"/>
    <d v="2001-06-07T21:00:01"/>
  </r>
  <r>
    <x v="1"/>
    <x v="3"/>
    <x v="1"/>
    <x v="0"/>
    <n v="5000"/>
    <n v="1345495"/>
    <d v="2001-06-06T08:19:27"/>
    <s v="Calpine Energy Servi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LREICHEL02"/>
    <s v="MLENHAR"/>
    <s v="ENA - IM West"/>
    <x v="8"/>
    <x v="3"/>
    <n v="832364"/>
    <d v="2001-06-07T21:00:01"/>
  </r>
  <r>
    <x v="1"/>
    <x v="3"/>
    <x v="1"/>
    <x v="0"/>
    <n v="20000"/>
    <n v="1345496"/>
    <d v="2001-06-06T08:19:29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5"/>
    <s v="MIDCONT2"/>
    <s v="PMIMS"/>
    <s v="ENA - IM MKT Central CG"/>
    <x v="8"/>
    <x v="3"/>
    <n v="832366"/>
    <d v="2001-06-07T21:00:01"/>
  </r>
  <r>
    <x v="1"/>
    <x v="3"/>
    <x v="1"/>
    <x v="0"/>
    <n v="10000"/>
    <n v="1345497"/>
    <d v="2001-06-06T08:19:31"/>
    <s v="Aquila Energy Marketing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8"/>
    <s v="benharner"/>
    <s v="JWILLI13"/>
    <s v="ENA - IM Mkt Central MICH"/>
    <x v="8"/>
    <x v="3"/>
    <n v="832367"/>
    <d v="2001-06-07T21:00:01"/>
  </r>
  <r>
    <x v="1"/>
    <x v="3"/>
    <x v="1"/>
    <x v="0"/>
    <n v="10000"/>
    <n v="1345498"/>
    <d v="2001-06-06T08:19:31"/>
    <s v="Williams Energy Marketing &amp; Trading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uanelaw"/>
    <s v="SPEREIR"/>
    <s v="ENA-IM NE GULF2"/>
    <x v="8"/>
    <x v="3"/>
    <n v="832368"/>
    <d v="2001-06-07T21:00:01"/>
  </r>
  <r>
    <x v="1"/>
    <x v="3"/>
    <x v="1"/>
    <x v="0"/>
    <n v="10000"/>
    <n v="1345499"/>
    <d v="2001-06-06T08:19:38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369"/>
    <d v="2001-06-07T21:00:01"/>
  </r>
  <r>
    <x v="1"/>
    <x v="1"/>
    <x v="1"/>
    <x v="0"/>
    <n v="25"/>
    <n v="1345500"/>
    <d v="2001-06-06T08:19:39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65"/>
    <s v="benpratt1"/>
    <s v="MFISCHE2"/>
    <s v="ST-SW"/>
    <x v="7"/>
    <x v="7"/>
    <n v="634459.1"/>
    <d v="2001-06-07T21:00:01"/>
  </r>
  <r>
    <x v="1"/>
    <x v="3"/>
    <x v="0"/>
    <x v="5"/>
    <n v="620000"/>
    <n v="1345501"/>
    <d v="2001-06-06T08:19:46"/>
    <s v="Cargill Energy, a division of Cargill, Incorporated"/>
    <x v="0"/>
    <x v="0"/>
    <x v="0"/>
    <x v="3"/>
    <s v="US Gas Fin BasisSwap"/>
    <s v="US Gas Basis     ColGulf LA              Jul01           USD/MM"/>
    <n v="20000"/>
    <m/>
    <x v="0"/>
    <x v="13"/>
    <x v="0"/>
    <n v="-2.5000000000000001E-2"/>
    <s v="BEICHTEN"/>
    <s v="SBRAWNE"/>
    <s v="FT-East"/>
    <x v="5"/>
    <x v="3"/>
    <s v="VE9128.1"/>
    <d v="2001-07-01T21:00:01"/>
  </r>
  <r>
    <x v="1"/>
    <x v="3"/>
    <x v="1"/>
    <x v="0"/>
    <n v="10000"/>
    <n v="1345503"/>
    <d v="2001-06-06T08:19:53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9"/>
    <s v="pces5155"/>
    <s v="SNEAL"/>
    <s v="ENA-IM NE GULF3"/>
    <x v="8"/>
    <x v="3"/>
    <n v="832371"/>
    <d v="2001-06-07T21:00:01"/>
  </r>
  <r>
    <x v="1"/>
    <x v="3"/>
    <x v="1"/>
    <x v="0"/>
    <n v="5000"/>
    <n v="1345504"/>
    <d v="2001-06-06T08:20:02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6"/>
    <s v="MELISSA1"/>
    <s v="TDONOHO"/>
    <s v="ENA - IM Central Gulf"/>
    <x v="8"/>
    <x v="3"/>
    <n v="832372"/>
    <d v="2001-06-07T21:00:01"/>
  </r>
  <r>
    <x v="1"/>
    <x v="3"/>
    <x v="1"/>
    <x v="0"/>
    <n v="5000"/>
    <n v="1345505"/>
    <d v="2001-06-06T08:20:0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299999999999998"/>
    <s v="Martinjan"/>
    <s v="JREITME"/>
    <s v="ENA - IM Denver"/>
    <x v="8"/>
    <x v="3"/>
    <n v="832373"/>
    <d v="2001-06-07T21:00:01"/>
  </r>
  <r>
    <x v="1"/>
    <x v="3"/>
    <x v="1"/>
    <x v="0"/>
    <n v="10000"/>
    <n v="1345506"/>
    <d v="2001-06-06T08:20:06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9"/>
    <s v="pces5155"/>
    <s v="SNEAL"/>
    <s v="ENA-IM NE GULF3"/>
    <x v="8"/>
    <x v="3"/>
    <n v="832374"/>
    <d v="2001-06-07T21:00:01"/>
  </r>
  <r>
    <x v="1"/>
    <x v="3"/>
    <x v="1"/>
    <x v="0"/>
    <n v="10000"/>
    <n v="1345508"/>
    <d v="2001-06-06T08:20:14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pces5155"/>
    <s v="SNEAL"/>
    <s v="ENA-IM NE GULF3"/>
    <x v="8"/>
    <x v="3"/>
    <n v="832376"/>
    <d v="2001-06-07T21:00:01"/>
  </r>
  <r>
    <x v="1"/>
    <x v="3"/>
    <x v="1"/>
    <x v="0"/>
    <n v="10139"/>
    <n v="1345509"/>
    <d v="2001-06-06T08:20:15"/>
    <s v="TransCanada Energy Marketing USA, Inc."/>
    <x v="0"/>
    <x v="0"/>
    <x v="0"/>
    <x v="3"/>
    <s v="US Gas Phy Fwd Firm &lt; or = 1Mo "/>
    <s v="US Gas Phy       NGPL Midcont            07Jun01         USD/MM"/>
    <n v="10139"/>
    <m/>
    <x v="0"/>
    <x v="13"/>
    <x v="0"/>
    <n v="3.6549999999999998"/>
    <s v="cscharton"/>
    <s v="KSTEVEN"/>
    <s v="ENA-IM Mid Central South"/>
    <x v="8"/>
    <x v="3"/>
    <n v="832377"/>
    <d v="2001-06-07T21:00:01"/>
  </r>
  <r>
    <x v="1"/>
    <x v="3"/>
    <x v="1"/>
    <x v="0"/>
    <n v="10000"/>
    <n v="1345510"/>
    <d v="2001-06-06T08:20:1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50000000000001"/>
    <s v="aepes201"/>
    <s v="TDONOHO"/>
    <s v="ENA - IM Central Gulf"/>
    <x v="8"/>
    <x v="3"/>
    <n v="832378"/>
    <d v="2001-06-07T21:00:01"/>
  </r>
  <r>
    <x v="1"/>
    <x v="3"/>
    <x v="1"/>
    <x v="0"/>
    <n v="10000"/>
    <n v="1345511"/>
    <d v="2001-06-06T08:20:19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COTTWIR"/>
    <s v="KSTEVEN"/>
    <s v="ENA-IM Mid Central South"/>
    <x v="8"/>
    <x v="3"/>
    <n v="832379"/>
    <d v="2001-06-07T21:00:01"/>
  </r>
  <r>
    <x v="1"/>
    <x v="3"/>
    <x v="1"/>
    <x v="0"/>
    <n v="10000"/>
    <n v="1345512"/>
    <d v="2001-06-06T08:20:20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25000000000001"/>
    <s v="aepes201"/>
    <s v="TDONOHO"/>
    <s v="ENA - IM Central Gulf"/>
    <x v="8"/>
    <x v="3"/>
    <n v="832380"/>
    <d v="2001-06-07T21:00:01"/>
  </r>
  <r>
    <x v="1"/>
    <x v="3"/>
    <x v="1"/>
    <x v="0"/>
    <n v="10000"/>
    <n v="1345513"/>
    <d v="2001-06-06T08:20:2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aepes201"/>
    <s v="TDONOHO"/>
    <s v="ENA - IM Central Gulf"/>
    <x v="8"/>
    <x v="3"/>
    <n v="832381"/>
    <d v="2001-06-07T21:00:01"/>
  </r>
  <r>
    <x v="1"/>
    <x v="1"/>
    <x v="1"/>
    <x v="0"/>
    <n v="25"/>
    <n v="1345514"/>
    <d v="2001-06-06T08:20:24"/>
    <s v="Duke Energy Trading and Marketing, L.L.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daveyell"/>
    <s v="PPLATTE"/>
    <s v="ST-CA"/>
    <x v="7"/>
    <x v="7"/>
    <n v="634460.1"/>
    <d v="2001-06-07T21:00:01"/>
  </r>
  <r>
    <x v="1"/>
    <x v="3"/>
    <x v="1"/>
    <x v="0"/>
    <n v="10000"/>
    <n v="1345515"/>
    <d v="2001-06-06T08:20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aepes201"/>
    <s v="TDONOHO"/>
    <s v="ENA - IM Central Gulf"/>
    <x v="8"/>
    <x v="3"/>
    <n v="832382"/>
    <d v="2001-06-07T21:00:01"/>
  </r>
  <r>
    <x v="1"/>
    <x v="3"/>
    <x v="1"/>
    <x v="0"/>
    <n v="10000"/>
    <n v="1345516"/>
    <d v="2001-06-06T08:20:29"/>
    <s v="Aquila Energy Marketing Corporation"/>
    <x v="0"/>
    <x v="0"/>
    <x v="0"/>
    <x v="3"/>
    <s v="US Gas Phy Fwd Firm &lt; or = 1Mo "/>
    <s v="US Gas Phy       ANR SW Pool             07Jun01         USD/MM"/>
    <n v="10000"/>
    <m/>
    <x v="0"/>
    <x v="13"/>
    <x v="0"/>
    <n v="3.6524999999999999"/>
    <s v="toddbandy"/>
    <s v="KSTEVEN"/>
    <s v="ENA-IM Mid Central South"/>
    <x v="8"/>
    <x v="3"/>
    <n v="832383"/>
    <d v="2001-06-07T21:00:01"/>
  </r>
  <r>
    <x v="1"/>
    <x v="1"/>
    <x v="1"/>
    <x v="6"/>
    <n v="750"/>
    <n v="1345517"/>
    <d v="2001-06-06T08:20:30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8"/>
    <s v="jgoodman"/>
    <s v="RBADEER"/>
    <s v="LT-CA"/>
    <x v="7"/>
    <x v="7"/>
    <n v="634461.1"/>
    <d v="2001-09-01T21:00:01"/>
  </r>
  <r>
    <x v="1"/>
    <x v="3"/>
    <x v="1"/>
    <x v="0"/>
    <n v="10000"/>
    <n v="1345519"/>
    <d v="2001-06-06T08:20:42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850000000000001"/>
    <s v="pces5155"/>
    <s v="SNEAL"/>
    <s v="ENA-IM NE GULF3"/>
    <x v="8"/>
    <x v="3"/>
    <n v="832384"/>
    <d v="2001-06-07T21:00:01"/>
  </r>
  <r>
    <x v="1"/>
    <x v="3"/>
    <x v="0"/>
    <x v="3"/>
    <n v="920000"/>
    <n v="1345520"/>
    <d v="2001-06-06T08:20:45"/>
    <s v="Sempra Energy Trading Corp."/>
    <x v="0"/>
    <x v="0"/>
    <x v="0"/>
    <x v="3"/>
    <s v="US Gas Fin BasisSwap"/>
    <s v="US Gas Basis     EP SanJuan              Jul-Sep01       USD/MM"/>
    <n v="10000"/>
    <m/>
    <x v="0"/>
    <x v="13"/>
    <x v="0"/>
    <n v="-0.72499999999999998"/>
    <s v="HDESTEFA"/>
    <s v="MSANCH2"/>
    <s v="GD-New-Jr"/>
    <x v="5"/>
    <x v="3"/>
    <s v="VE9130.1"/>
    <d v="2001-07-01T00:00:00"/>
  </r>
  <r>
    <x v="1"/>
    <x v="3"/>
    <x v="1"/>
    <x v="0"/>
    <n v="10000"/>
    <n v="1345521"/>
    <d v="2001-06-06T08:20:47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2385"/>
    <d v="2001-06-07T21:00:01"/>
  </r>
  <r>
    <x v="1"/>
    <x v="3"/>
    <x v="1"/>
    <x v="0"/>
    <n v="4644"/>
    <n v="1345522"/>
    <d v="2001-06-06T08:20:51"/>
    <s v="Duke Energy Trading and Marketing, L.L.C."/>
    <x v="0"/>
    <x v="0"/>
    <x v="0"/>
    <x v="3"/>
    <s v="US Gas Phy Fwd Firm &lt; or = 1Mo "/>
    <s v="US Gas Phy       Cheyenne Hub            07Jun01         USD/MM"/>
    <n v="4644"/>
    <m/>
    <x v="0"/>
    <x v="13"/>
    <x v="0"/>
    <n v="2.56"/>
    <s v="CRAIGDUKE"/>
    <s v="JREITME"/>
    <s v="ENA - IM Denver"/>
    <x v="8"/>
    <x v="3"/>
    <n v="832386"/>
    <d v="2001-06-07T21:00:01"/>
  </r>
  <r>
    <x v="1"/>
    <x v="1"/>
    <x v="1"/>
    <x v="0"/>
    <n v="25"/>
    <n v="1345523"/>
    <d v="2001-06-06T08:20:53"/>
    <s v="Allegheny Energy Supply Company, LLC"/>
    <x v="0"/>
    <x v="0"/>
    <x v="0"/>
    <x v="1"/>
    <s v="US West Power Phy Fwd CAISO"/>
    <s v="US Pwr Phy CAISO SP15 Peak               07Jun01         USD/MWh"/>
    <n v="25"/>
    <m/>
    <x v="0"/>
    <x v="1"/>
    <x v="0"/>
    <n v="55"/>
    <s v="wbaes123"/>
    <s v="CMALLOR"/>
    <s v="ST-CA"/>
    <x v="7"/>
    <x v="7"/>
    <n v="634463.1"/>
    <d v="2001-06-07T21:00:01"/>
  </r>
  <r>
    <x v="1"/>
    <x v="3"/>
    <x v="0"/>
    <x v="23"/>
    <n v="240000"/>
    <n v="1345524"/>
    <d v="2001-06-06T08:21:09"/>
    <s v="J. Aron &amp; Company"/>
    <x v="0"/>
    <x v="0"/>
    <x v="0"/>
    <x v="3"/>
    <s v="US Gas Fin Swap"/>
    <s v="US Gas Daily     EP Permian              07-30Jun01      USD/MM"/>
    <n v="10000"/>
    <m/>
    <x v="0"/>
    <x v="13"/>
    <x v="0"/>
    <n v="3.75"/>
    <s v="ritanagle"/>
    <s v="RGAY"/>
    <s v="West-Keystone"/>
    <x v="5"/>
    <x v="3"/>
    <s v="VE9131.1"/>
    <d v="2001-06-07T21:00:01"/>
  </r>
  <r>
    <x v="1"/>
    <x v="3"/>
    <x v="1"/>
    <x v="0"/>
    <n v="10000"/>
    <n v="1345525"/>
    <d v="2001-06-06T08:21:16"/>
    <s v="CMS Marketing, Services and Trading Company"/>
    <x v="0"/>
    <x v="0"/>
    <x v="0"/>
    <x v="3"/>
    <s v="US Gas Phy Fwd Firm &lt; or = 1Mo "/>
    <s v="US Gas Phy       Consumers Pwr           07Jun01         USD/MM"/>
    <m/>
    <n v="10000"/>
    <x v="0"/>
    <x v="13"/>
    <x v="0"/>
    <n v="3.8849999999999998"/>
    <s v="SCOTTBISK"/>
    <s v="JWILLI13"/>
    <s v="ENA - IM Mkt Central MICH"/>
    <x v="8"/>
    <x v="3"/>
    <n v="832387"/>
    <d v="2001-06-07T21:00:01"/>
  </r>
  <r>
    <x v="1"/>
    <x v="3"/>
    <x v="1"/>
    <x v="0"/>
    <n v="10000"/>
    <n v="1345526"/>
    <d v="2001-06-06T08:21:1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TMVDEC02"/>
    <s v="KSTEVEN"/>
    <s v="ENA-IM Mid Central South"/>
    <x v="8"/>
    <x v="3"/>
    <n v="832388"/>
    <d v="2001-06-07T21:00:01"/>
  </r>
  <r>
    <x v="1"/>
    <x v="3"/>
    <x v="1"/>
    <x v="0"/>
    <n v="20000"/>
    <n v="1345527"/>
    <d v="2001-06-06T08:21:24"/>
    <s v="Cook Inlet Energy Supply L.L.C."/>
    <x v="0"/>
    <x v="0"/>
    <x v="0"/>
    <x v="3"/>
    <s v="US Gas Phy Fwd Firm &lt; or = 1Mo "/>
    <s v="US Gas Phy       NGPL Midcont            07Jun01         USD/MM"/>
    <n v="20000"/>
    <m/>
    <x v="0"/>
    <x v="13"/>
    <x v="0"/>
    <n v="3.65"/>
    <s v="MIDCONT4"/>
    <s v="KSTEVEN"/>
    <s v="ENA-IM Mid Central South"/>
    <x v="8"/>
    <x v="3"/>
    <n v="832389"/>
    <d v="2001-06-07T21:00:01"/>
  </r>
  <r>
    <x v="1"/>
    <x v="1"/>
    <x v="1"/>
    <x v="3"/>
    <n v="4600"/>
    <n v="1345528"/>
    <d v="2001-06-06T08:21:26"/>
    <s v="Mirant Americas Energy Marketing, L.P."/>
    <x v="0"/>
    <x v="0"/>
    <x v="0"/>
    <x v="1"/>
    <s v="US East Power Phy Fwd Firm Unplan B"/>
    <s v="US Pwr Phy Unp B ERCOT Peak              Oct-Dec01       USD/MWh"/>
    <m/>
    <n v="50"/>
    <x v="0"/>
    <x v="1"/>
    <x v="0"/>
    <n v="35"/>
    <s v="gml00001"/>
    <s v="DSMITH3"/>
    <s v="LT-ERCOT"/>
    <x v="7"/>
    <x v="7"/>
    <n v="634464.1"/>
    <d v="2001-10-01T00:00:00"/>
  </r>
  <r>
    <x v="1"/>
    <x v="3"/>
    <x v="1"/>
    <x v="0"/>
    <n v="10000"/>
    <n v="1345529"/>
    <d v="2001-06-06T08:21:28"/>
    <s v="BP Energy Company"/>
    <x v="0"/>
    <x v="0"/>
    <x v="0"/>
    <x v="3"/>
    <s v="US Gas Phy Fwd Firm &lt; or = 1Mo "/>
    <s v="US Gas Phy       SoCal EHR               07Jun01         USD/MM"/>
    <n v="10000"/>
    <m/>
    <x v="0"/>
    <x v="13"/>
    <x v="0"/>
    <n v="8.1"/>
    <s v="Lewellyn"/>
    <s v="TKUYKEN"/>
    <s v="ENA - IM West"/>
    <x v="8"/>
    <x v="3"/>
    <n v="832390"/>
    <d v="2001-06-07T21:00:01"/>
  </r>
  <r>
    <x v="1"/>
    <x v="3"/>
    <x v="1"/>
    <x v="0"/>
    <n v="10000"/>
    <n v="1345530"/>
    <d v="2001-06-06T08:21:32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1"/>
    <s v="NOVERO777"/>
    <s v="TKUYKEN"/>
    <s v="ENA - IM West"/>
    <x v="8"/>
    <x v="3"/>
    <n v="832391"/>
    <d v="2001-06-07T21:00:01"/>
  </r>
  <r>
    <x v="1"/>
    <x v="1"/>
    <x v="1"/>
    <x v="0"/>
    <n v="25"/>
    <n v="1345531"/>
    <d v="2001-06-06T08:21:36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62"/>
    <s v="johnmorris"/>
    <s v="MFISCHE2"/>
    <s v="ST-SW"/>
    <x v="7"/>
    <x v="7"/>
    <n v="634465.1"/>
    <d v="2001-06-07T21:00:01"/>
  </r>
  <r>
    <x v="1"/>
    <x v="3"/>
    <x v="0"/>
    <x v="5"/>
    <n v="310000"/>
    <n v="1345532"/>
    <d v="2001-06-06T08:21:45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RICKERSB"/>
    <s v="JARNOLD"/>
    <s v="NG-Price"/>
    <x v="5"/>
    <x v="3"/>
    <s v="VE9132.1"/>
    <d v="2001-07-01T21:00:00"/>
  </r>
  <r>
    <x v="1"/>
    <x v="3"/>
    <x v="1"/>
    <x v="0"/>
    <n v="5000"/>
    <n v="1345533"/>
    <d v="2001-06-06T08:21:45"/>
    <s v="Constellation Power Source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949999999999998"/>
    <s v="cprovenzan"/>
    <s v="SNEAL"/>
    <s v="ENA-IM NE GULF3"/>
    <x v="8"/>
    <x v="3"/>
    <n v="832392"/>
    <d v="2001-06-07T21:00:01"/>
  </r>
  <r>
    <x v="0"/>
    <x v="3"/>
    <x v="1"/>
    <x v="0"/>
    <n v="10000"/>
    <n v="1345534"/>
    <d v="2001-06-06T08:21:53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249999999999998"/>
    <s v="BBRADLEY"/>
    <s v="MCUILLA"/>
    <s v="ENA - IM Ontario"/>
    <x v="8"/>
    <x v="3"/>
    <n v="832393"/>
    <d v="2001-06-07T21:00:01"/>
  </r>
  <r>
    <x v="1"/>
    <x v="3"/>
    <x v="1"/>
    <x v="0"/>
    <n v="50000"/>
    <n v="1345536"/>
    <d v="2001-06-06T08:22:03"/>
    <s v="TransCanada Energy Marketing USA, Inc."/>
    <x v="0"/>
    <x v="0"/>
    <x v="0"/>
    <x v="3"/>
    <s v="US Gas Phy Fwd Firm &lt; or = 1Mo "/>
    <s v="US Gas Phy       PEPL Pool               07Jun01         USD/MM"/>
    <n v="50000"/>
    <m/>
    <x v="0"/>
    <x v="13"/>
    <x v="0"/>
    <n v="3.65"/>
    <s v="cscharton"/>
    <s v="KSTEVEN"/>
    <s v="ENA-IM Mid Central South"/>
    <x v="8"/>
    <x v="3"/>
    <n v="832394"/>
    <d v="2001-06-07T21:00:01"/>
  </r>
  <r>
    <x v="1"/>
    <x v="1"/>
    <x v="1"/>
    <x v="0"/>
    <n v="25"/>
    <n v="1345537"/>
    <d v="2001-06-06T08:22:05"/>
    <s v="Powerex Cor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POWEREX4"/>
    <s v="MFISCHE2"/>
    <s v="ST-SW"/>
    <x v="7"/>
    <x v="7"/>
    <n v="634466.1"/>
    <d v="2001-06-07T21:00:01"/>
  </r>
  <r>
    <x v="1"/>
    <x v="3"/>
    <x v="1"/>
    <x v="0"/>
    <n v="5000"/>
    <n v="1345538"/>
    <d v="2001-06-06T08:22:09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shawnmcl"/>
    <s v="SSOUTH"/>
    <s v="ENA - IM West"/>
    <x v="8"/>
    <x v="3"/>
    <n v="832395"/>
    <d v="2001-06-07T21:00:01"/>
  </r>
  <r>
    <x v="1"/>
    <x v="1"/>
    <x v="1"/>
    <x v="0"/>
    <n v="50"/>
    <n v="1345539"/>
    <d v="2001-06-06T08:22:1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467.1"/>
    <d v="2001-06-07T21:00:01"/>
  </r>
  <r>
    <x v="1"/>
    <x v="3"/>
    <x v="0"/>
    <x v="6"/>
    <n v="300000"/>
    <n v="1345540"/>
    <d v="2001-06-06T08:22:11"/>
    <s v="Cinergy Marketing &amp; Trading, LLC"/>
    <x v="0"/>
    <x v="0"/>
    <x v="0"/>
    <x v="3"/>
    <s v="US Gas Fin BasisSwap"/>
    <s v="US Gas Basis     EP SanJuan              Sep01           USD/MM"/>
    <n v="10000"/>
    <m/>
    <x v="0"/>
    <x v="13"/>
    <x v="0"/>
    <n v="-0.7"/>
    <s v="RANSLEMDV"/>
    <s v="MSANCH2"/>
    <s v="GD-New-Jr"/>
    <x v="5"/>
    <x v="3"/>
    <s v="VE9134.1"/>
    <d v="2001-09-01T21:00:01"/>
  </r>
  <r>
    <x v="1"/>
    <x v="3"/>
    <x v="0"/>
    <x v="5"/>
    <n v="620000"/>
    <n v="1345541"/>
    <d v="2001-06-06T08:22:26"/>
    <s v="J. Aron &amp; Company"/>
    <x v="0"/>
    <x v="0"/>
    <x v="0"/>
    <x v="3"/>
    <s v="US Gas Fin Swap"/>
    <s v="US Gas Swap      Nymex                   Jul01           USD/MM"/>
    <n v="20000"/>
    <m/>
    <x v="0"/>
    <x v="13"/>
    <x v="0"/>
    <n v="3.88"/>
    <s v="paulbach"/>
    <s v="JARNOLD"/>
    <s v="NG-Price"/>
    <x v="5"/>
    <x v="3"/>
    <s v="VE9135.1"/>
    <d v="2001-07-01T21:00:00"/>
  </r>
  <r>
    <x v="1"/>
    <x v="3"/>
    <x v="1"/>
    <x v="0"/>
    <n v="10000"/>
    <n v="1345543"/>
    <d v="2001-06-06T08:22:36"/>
    <s v="PanCanadian Energy Services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pcesrick"/>
    <s v="MLENHAR"/>
    <s v="ENA - IM West"/>
    <x v="8"/>
    <x v="3"/>
    <n v="832397"/>
    <d v="2001-06-07T21:00:01"/>
  </r>
  <r>
    <x v="1"/>
    <x v="3"/>
    <x v="1"/>
    <x v="0"/>
    <n v="10000"/>
    <n v="1345542"/>
    <d v="2001-06-06T08:22:3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3"/>
    <s v="shawnmaz"/>
    <s v="VPIMENOV"/>
    <s v="ENA-IM ME NEW YORK"/>
    <x v="8"/>
    <x v="3"/>
    <n v="832396"/>
    <d v="2001-06-07T21:00:01"/>
  </r>
  <r>
    <x v="0"/>
    <x v="0"/>
    <x v="0"/>
    <x v="0"/>
    <n v="20"/>
    <n v="1345544"/>
    <d v="2001-06-06T08:22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71259"/>
    <m/>
  </r>
  <r>
    <x v="1"/>
    <x v="3"/>
    <x v="1"/>
    <x v="0"/>
    <n v="5000"/>
    <n v="1345545"/>
    <d v="2001-06-06T08:22:45"/>
    <s v="Texex Energy Partners Ltd.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texexener"/>
    <s v="JHODGE2"/>
    <s v="ENA-IM ME CNG"/>
    <x v="8"/>
    <x v="3"/>
    <n v="832398"/>
    <d v="2001-06-07T21:00:01"/>
  </r>
  <r>
    <x v="1"/>
    <x v="3"/>
    <x v="1"/>
    <x v="0"/>
    <n v="10000"/>
    <n v="1345546"/>
    <d v="2001-06-06T08:22:46"/>
    <s v="MidAmerican Energy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5"/>
    <s v="KREMERTODD"/>
    <s v="PMIMS"/>
    <s v="ENA - IM MKT Central CG"/>
    <x v="8"/>
    <x v="3"/>
    <n v="832399"/>
    <d v="2001-06-07T21:00:01"/>
  </r>
  <r>
    <x v="1"/>
    <x v="1"/>
    <x v="1"/>
    <x v="0"/>
    <n v="25"/>
    <n v="1345547"/>
    <d v="2001-06-06T08:22:48"/>
    <s v="Duke Energy Trading and Marketing, L.L.C."/>
    <x v="0"/>
    <x v="0"/>
    <x v="0"/>
    <x v="1"/>
    <s v="US West Power Phy Fwd Firm"/>
    <s v="US Pwr Phy Firm  Mid-C OffPk             07Jun01         USD/MWh"/>
    <m/>
    <n v="25"/>
    <x v="0"/>
    <x v="1"/>
    <x v="0"/>
    <n v="33"/>
    <s v="kimsargent"/>
    <s v="DSCHOLT"/>
    <s v="ST-SW"/>
    <x v="7"/>
    <x v="7"/>
    <n v="634468.1"/>
    <d v="2001-06-07T21:00:01"/>
  </r>
  <r>
    <x v="1"/>
    <x v="3"/>
    <x v="1"/>
    <x v="0"/>
    <n v="5000"/>
    <n v="1345548"/>
    <d v="2001-06-06T08:22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shawnmcl"/>
    <s v="SSOUTH"/>
    <s v="ENA - IM West"/>
    <x v="8"/>
    <x v="3"/>
    <n v="832400"/>
    <d v="2001-06-07T21:00:01"/>
  </r>
  <r>
    <x v="1"/>
    <x v="3"/>
    <x v="1"/>
    <x v="0"/>
    <n v="10000"/>
    <n v="1345549"/>
    <d v="2001-06-06T08:22:53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3"/>
    <s v="MIDCONT1"/>
    <s v="TDONOHO"/>
    <s v="ENA - IM Central Gulf"/>
    <x v="8"/>
    <x v="3"/>
    <n v="832402"/>
    <d v="2001-06-07T21:00:01"/>
  </r>
  <r>
    <x v="1"/>
    <x v="3"/>
    <x v="1"/>
    <x v="0"/>
    <n v="5000"/>
    <n v="1345550"/>
    <d v="2001-06-06T08:22:54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exexener"/>
    <s v="SNEAL"/>
    <s v="ENA-IM NE GULF3"/>
    <x v="8"/>
    <x v="3"/>
    <n v="832401"/>
    <d v="2001-06-07T21:00:01"/>
  </r>
  <r>
    <x v="1"/>
    <x v="1"/>
    <x v="1"/>
    <x v="0"/>
    <n v="25"/>
    <n v="1345552"/>
    <d v="2001-06-06T08:23:03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48.5"/>
    <s v="HARA01234"/>
    <s v="TALONSO"/>
    <s v="ST-NW"/>
    <x v="7"/>
    <x v="7"/>
    <n v="634469.1"/>
    <d v="2001-06-07T21:00:01"/>
  </r>
  <r>
    <x v="1"/>
    <x v="3"/>
    <x v="1"/>
    <x v="0"/>
    <n v="5000"/>
    <n v="1345553"/>
    <d v="2001-06-06T08:23:07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EASTDESK5"/>
    <s v="SNEAL"/>
    <s v="ENA-IM NE GULF3"/>
    <x v="8"/>
    <x v="3"/>
    <n v="832403"/>
    <d v="2001-06-07T21:00:01"/>
  </r>
  <r>
    <x v="1"/>
    <x v="3"/>
    <x v="0"/>
    <x v="5"/>
    <n v="310000"/>
    <n v="1345555"/>
    <d v="2001-06-06T08:23:09"/>
    <s v="Axia Energy, LP"/>
    <x v="0"/>
    <x v="0"/>
    <x v="0"/>
    <x v="3"/>
    <s v="US Gas Fin BasisSwap"/>
    <s v="US Gas Basis     EP SanJuan              Jul01           USD/MM"/>
    <n v="10000"/>
    <m/>
    <x v="0"/>
    <x v="13"/>
    <x v="0"/>
    <n v="-0.78"/>
    <s v="dutchdav"/>
    <s v="MSANCH2"/>
    <s v="GD-New-Jr"/>
    <x v="5"/>
    <x v="3"/>
    <s v="VE9137.1"/>
    <d v="2001-07-01T21:00:01"/>
  </r>
  <r>
    <x v="1"/>
    <x v="3"/>
    <x v="1"/>
    <x v="0"/>
    <n v="5000"/>
    <n v="1345554"/>
    <d v="2001-06-06T08:23:09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MARKOTTE"/>
    <s v="VPIMENOV"/>
    <s v="ENA-IM ME NEW YORK"/>
    <x v="8"/>
    <x v="3"/>
    <n v="832404"/>
    <d v="2001-06-07T21:00:01"/>
  </r>
  <r>
    <x v="1"/>
    <x v="1"/>
    <x v="0"/>
    <x v="0"/>
    <n v="50"/>
    <n v="1345556"/>
    <d v="2001-06-06T08:23:13"/>
    <s v="Coral Energy Holding L.P."/>
    <x v="0"/>
    <x v="0"/>
    <x v="0"/>
    <x v="1"/>
    <s v="US East Power Fin Swap"/>
    <s v="US Pwr Fin Swap  ISO NY Z-G Peak         07Jun01         USD/MWh"/>
    <m/>
    <n v="50"/>
    <x v="0"/>
    <x v="1"/>
    <x v="0"/>
    <n v="42"/>
    <s v="jamesgtine"/>
    <s v="GGUPTA"/>
    <s v="ST-New England"/>
    <x v="7"/>
    <x v="3"/>
    <n v="634471.1"/>
    <d v="2001-06-07T21:00:01"/>
  </r>
  <r>
    <x v="1"/>
    <x v="3"/>
    <x v="1"/>
    <x v="0"/>
    <n v="10000"/>
    <n v="1345557"/>
    <d v="2001-06-06T08:23:16"/>
    <s v="Occidental Energy Marketing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7"/>
    <s v="PatMulhern"/>
    <s v="RGAY"/>
    <s v="ENA - IM West"/>
    <x v="8"/>
    <x v="3"/>
    <n v="832405"/>
    <d v="2001-06-07T21:00:01"/>
  </r>
  <r>
    <x v="1"/>
    <x v="3"/>
    <x v="1"/>
    <x v="0"/>
    <n v="25000"/>
    <n v="1345558"/>
    <d v="2001-06-06T08:23:17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CHADDMOORE"/>
    <s v="ARING"/>
    <s v="ENA-IM NE GULF1"/>
    <x v="8"/>
    <x v="3"/>
    <n v="832406"/>
    <d v="2001-06-07T21:00:01"/>
  </r>
  <r>
    <x v="1"/>
    <x v="3"/>
    <x v="1"/>
    <x v="0"/>
    <n v="50000"/>
    <n v="1345559"/>
    <d v="2001-06-06T08:23:24"/>
    <s v="Reliant Energy Services, Inc."/>
    <x v="0"/>
    <x v="0"/>
    <x v="0"/>
    <x v="3"/>
    <s v="US Gas Phy Fwd Firm &lt; or = 1Mo "/>
    <s v="US Gas Phy       NGPL Midcont            07Jun01         USD/MM"/>
    <n v="50000"/>
    <m/>
    <x v="0"/>
    <x v="13"/>
    <x v="0"/>
    <n v="3.6475"/>
    <s v="jeffwelch"/>
    <s v="KSTEVEN"/>
    <s v="ENA-IM Mid Central South"/>
    <x v="8"/>
    <x v="3"/>
    <n v="832407"/>
    <d v="2001-06-07T21:00:01"/>
  </r>
  <r>
    <x v="1"/>
    <x v="1"/>
    <x v="1"/>
    <x v="0"/>
    <n v="25"/>
    <n v="1345560"/>
    <d v="2001-06-06T08:23:26"/>
    <s v="Williams Energy Marketing &amp; Trading Company"/>
    <x v="0"/>
    <x v="0"/>
    <x v="0"/>
    <x v="1"/>
    <s v="US West Power Phy Fwd CAISO"/>
    <s v="US Pwr Phy CAISO SP15 Peak               07Jun01         USD/MWh"/>
    <m/>
    <n v="25"/>
    <x v="0"/>
    <x v="1"/>
    <x v="0"/>
    <n v="54"/>
    <s v="benpratt1"/>
    <s v="CMALLOR"/>
    <s v="ST-CA"/>
    <x v="7"/>
    <x v="7"/>
    <n v="634472.1"/>
    <d v="2001-06-07T21:00:01"/>
  </r>
  <r>
    <x v="1"/>
    <x v="3"/>
    <x v="1"/>
    <x v="0"/>
    <n v="4500"/>
    <n v="1345561"/>
    <d v="2001-06-06T08:23:28"/>
    <s v="PanCanadian Energy Services Inc."/>
    <x v="0"/>
    <x v="0"/>
    <x v="0"/>
    <x v="3"/>
    <s v="US Gas Phy Fwd Firm &lt; or = 1Mo "/>
    <s v="US Gas Phy       Trunkline ELA           07Jun01         USD/MM"/>
    <m/>
    <n v="4500"/>
    <x v="0"/>
    <x v="13"/>
    <x v="0"/>
    <n v="3.64"/>
    <s v="pces5051"/>
    <s v="TDONOHO"/>
    <s v="ENA - IM Central Gulf"/>
    <x v="8"/>
    <x v="3"/>
    <n v="832408"/>
    <d v="2001-06-07T21:00:01"/>
  </r>
  <r>
    <x v="1"/>
    <x v="3"/>
    <x v="1"/>
    <x v="0"/>
    <n v="25000"/>
    <n v="1345562"/>
    <d v="2001-06-06T08:23:31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CHADDMOORE"/>
    <s v="ARING"/>
    <s v="ENA-IM NE GULF1"/>
    <x v="8"/>
    <x v="3"/>
    <n v="832409"/>
    <d v="2001-06-07T21:00:01"/>
  </r>
  <r>
    <x v="1"/>
    <x v="3"/>
    <x v="1"/>
    <x v="0"/>
    <n v="10000"/>
    <n v="1345563"/>
    <d v="2001-06-06T08:23:37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PEGGIALL"/>
    <s v="TDONOHO"/>
    <s v="ENA - IM Central Gulf"/>
    <x v="8"/>
    <x v="3"/>
    <n v="832411"/>
    <d v="2001-06-07T21:00:01"/>
  </r>
  <r>
    <x v="1"/>
    <x v="3"/>
    <x v="0"/>
    <x v="5"/>
    <n v="620000"/>
    <n v="1345564"/>
    <d v="2001-06-06T08:23:38"/>
    <s v="PanCanadian Energy Services Inc."/>
    <x v="0"/>
    <x v="0"/>
    <x v="0"/>
    <x v="3"/>
    <s v="US Gas Fin Swap"/>
    <s v="US Gas Swap      Nymex                   Jul01           USD/MM"/>
    <n v="20000"/>
    <m/>
    <x v="0"/>
    <x v="13"/>
    <x v="0"/>
    <n v="3.875"/>
    <s v="pcessturm"/>
    <s v="JARNOLD"/>
    <s v="NG-Price"/>
    <x v="5"/>
    <x v="3"/>
    <s v="VE9138.1"/>
    <d v="2001-07-01T21:00:00"/>
  </r>
  <r>
    <x v="1"/>
    <x v="1"/>
    <x v="1"/>
    <x v="5"/>
    <n v="775"/>
    <n v="1345565"/>
    <d v="2001-06-06T08:23:39"/>
    <s v="PG&amp;E Energy Trading - Power, L.P."/>
    <x v="0"/>
    <x v="0"/>
    <x v="0"/>
    <x v="1"/>
    <s v="US West Power Phy Fwd Firm"/>
    <s v="US Pwr Phy Firm  PALVE OffPk             Jul01           USD/MWh"/>
    <n v="25"/>
    <m/>
    <x v="0"/>
    <x v="1"/>
    <x v="0"/>
    <n v="60"/>
    <s v="georgerada"/>
    <s v="MDRISC3"/>
    <s v="ST-SW"/>
    <x v="7"/>
    <x v="7"/>
    <n v="634473.1"/>
    <d v="2001-07-01T21:00:01"/>
  </r>
  <r>
    <x v="1"/>
    <x v="3"/>
    <x v="1"/>
    <x v="0"/>
    <n v="10000"/>
    <n v="1345566"/>
    <d v="2001-06-06T08:23:42"/>
    <s v="El Paso Merchant Energy, L.P."/>
    <x v="0"/>
    <x v="0"/>
    <x v="0"/>
    <x v="3"/>
    <s v="US Gas Phy Fwd Firm &lt; or = 1Mo "/>
    <s v="US Gas Phy       TENN Z-0                07Jun01         USD/MM"/>
    <n v="10000"/>
    <m/>
    <x v="0"/>
    <x v="13"/>
    <x v="0"/>
    <n v="3.66"/>
    <s v="EPMELPsj"/>
    <s v="SNEAL"/>
    <s v="ENA-IM NE GULF3"/>
    <x v="8"/>
    <x v="3"/>
    <n v="832412"/>
    <d v="2001-06-07T21:00:01"/>
  </r>
  <r>
    <x v="1"/>
    <x v="3"/>
    <x v="1"/>
    <x v="0"/>
    <n v="10000"/>
    <n v="1345569"/>
    <d v="2001-06-06T08:23:50"/>
    <s v="Tenaska Marketing Ventures"/>
    <x v="0"/>
    <x v="0"/>
    <x v="0"/>
    <x v="3"/>
    <s v="US Gas Phy Fwd Firm &lt; or = 1Mo "/>
    <s v="US Gas Phy       ANR SW Pool             07Jun01         USD/MM"/>
    <n v="10000"/>
    <m/>
    <x v="0"/>
    <x v="13"/>
    <x v="0"/>
    <n v="3.645"/>
    <s v="TMVTML01"/>
    <s v="KSTEVEN"/>
    <s v="ENA-IM Mid Central South"/>
    <x v="8"/>
    <x v="3"/>
    <n v="832413"/>
    <d v="2001-06-07T21:00:01"/>
  </r>
  <r>
    <x v="1"/>
    <x v="3"/>
    <x v="1"/>
    <x v="0"/>
    <n v="10000"/>
    <n v="1345570"/>
    <d v="2001-06-06T08:23:5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75"/>
    <s v="aepes201"/>
    <s v="TDONOHO"/>
    <s v="ENA - IM Central Gulf"/>
    <x v="8"/>
    <x v="3"/>
    <n v="832414"/>
    <d v="2001-06-07T21:00:01"/>
  </r>
  <r>
    <x v="1"/>
    <x v="3"/>
    <x v="1"/>
    <x v="0"/>
    <n v="10000"/>
    <n v="1345572"/>
    <d v="2001-06-06T08:23:5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aepes201"/>
    <s v="TDONOHO"/>
    <s v="ENA - IM Central Gulf"/>
    <x v="8"/>
    <x v="3"/>
    <n v="832415"/>
    <d v="2001-06-07T21:00:01"/>
  </r>
  <r>
    <x v="1"/>
    <x v="3"/>
    <x v="1"/>
    <x v="0"/>
    <n v="5000"/>
    <n v="1345573"/>
    <d v="2001-06-06T08:23:56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549999999999998"/>
    <s v="texexener"/>
    <s v="SNEAL"/>
    <s v="ENA-IM NE GULF3"/>
    <x v="8"/>
    <x v="3"/>
    <n v="832416"/>
    <d v="2001-06-07T21:00:01"/>
  </r>
  <r>
    <x v="1"/>
    <x v="3"/>
    <x v="1"/>
    <x v="0"/>
    <n v="25000"/>
    <n v="1345574"/>
    <d v="2001-06-06T08:23:5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STEPHENSJE"/>
    <s v="ARING"/>
    <s v="ENA-IM NE GULF1"/>
    <x v="8"/>
    <x v="3"/>
    <n v="832417"/>
    <d v="2001-06-07T21:00:01"/>
  </r>
  <r>
    <x v="1"/>
    <x v="3"/>
    <x v="1"/>
    <x v="0"/>
    <n v="10000"/>
    <n v="1345576"/>
    <d v="2001-06-06T08:23:5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25000000000001"/>
    <s v="aepes201"/>
    <s v="TDONOHO"/>
    <s v="ENA - IM Central Gulf"/>
    <x v="8"/>
    <x v="3"/>
    <n v="832418"/>
    <d v="2001-06-07T21:00:01"/>
  </r>
  <r>
    <x v="1"/>
    <x v="3"/>
    <x v="1"/>
    <x v="23"/>
    <n v="240000"/>
    <n v="1345575"/>
    <d v="2001-06-06T08:23:59"/>
    <s v="PanCanadian Energy Services Inc."/>
    <x v="0"/>
    <x v="0"/>
    <x v="0"/>
    <x v="3"/>
    <s v="US Gas Phy Fwd Firm &lt; or = 1Mo "/>
    <s v="US Gas Phy       TENN 500                07-30Jun01      USD/MM"/>
    <n v="10000"/>
    <m/>
    <x v="0"/>
    <x v="13"/>
    <x v="0"/>
    <n v="3.6924999999999999"/>
    <s v="pces5155"/>
    <s v="SNEAL"/>
    <s v="ENA-IM NE GULF3"/>
    <x v="8"/>
    <x v="3"/>
    <n v="832419"/>
    <d v="2001-06-07T21:00:01"/>
  </r>
  <r>
    <x v="1"/>
    <x v="3"/>
    <x v="1"/>
    <x v="0"/>
    <n v="10000"/>
    <n v="1345579"/>
    <d v="2001-06-06T08:24:08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aepes201"/>
    <s v="TDONOHO"/>
    <s v="ENA - IM Central Gulf"/>
    <x v="8"/>
    <x v="3"/>
    <n v="832420"/>
    <d v="2001-06-07T21:00:01"/>
  </r>
  <r>
    <x v="1"/>
    <x v="3"/>
    <x v="1"/>
    <x v="0"/>
    <n v="20000"/>
    <n v="1345580"/>
    <d v="2001-06-06T08:24:11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9"/>
    <s v="aepes202"/>
    <s v="SNEAL"/>
    <s v="ENA-IM NE GULF3"/>
    <x v="8"/>
    <x v="3"/>
    <n v="832421"/>
    <d v="2001-06-07T21:00:01"/>
  </r>
  <r>
    <x v="1"/>
    <x v="1"/>
    <x v="1"/>
    <x v="19"/>
    <n v="2950"/>
    <n v="1345582"/>
    <d v="2001-06-06T08:24:15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476.1"/>
    <d v="2002-01-01T17:11:00"/>
  </r>
  <r>
    <x v="1"/>
    <x v="3"/>
    <x v="1"/>
    <x v="0"/>
    <n v="3434"/>
    <n v="1345581"/>
    <d v="2001-06-06T08:24:15"/>
    <s v="Mirant Americas Energy Marketing, L.P."/>
    <x v="0"/>
    <x v="0"/>
    <x v="0"/>
    <x v="3"/>
    <s v="US Gas Phy Fwd Firm &lt; or = 1Mo "/>
    <s v="US Gas Phy       Opal                    07Jun01         USD/MM"/>
    <m/>
    <n v="3434"/>
    <x v="0"/>
    <x v="13"/>
    <x v="0"/>
    <n v="2.65"/>
    <s v="ppa00001"/>
    <s v="SSOUTH"/>
    <s v="ENA - IM West"/>
    <x v="8"/>
    <x v="3"/>
    <n v="832422"/>
    <d v="2001-06-07T21:00:01"/>
  </r>
  <r>
    <x v="0"/>
    <x v="3"/>
    <x v="1"/>
    <x v="9"/>
    <n v="100000"/>
    <n v="1345583"/>
    <d v="2001-06-06T08:24:21"/>
    <s v="Essent Energy Trading B.V."/>
    <x v="0"/>
    <x v="0"/>
    <x v="0"/>
    <x v="3"/>
    <s v="BEL Gas Phy Fwd Zee IZT Ent"/>
    <s v="BEL Gas Phy      ZEE IZT ENT             07-08Jun01      p/th"/>
    <n v="50000"/>
    <m/>
    <x v="0"/>
    <x v="5"/>
    <x v="3"/>
    <n v="21.3"/>
    <s v="franktenv2"/>
    <s v="DFURNER"/>
    <s v="Continental Gas Book"/>
    <x v="4"/>
    <x v="2"/>
    <n v="106683"/>
    <d v="2001-06-07T21:00:01"/>
  </r>
  <r>
    <x v="1"/>
    <x v="3"/>
    <x v="1"/>
    <x v="0"/>
    <n v="5000"/>
    <n v="1345586"/>
    <d v="2001-06-06T08:24:35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2423"/>
    <d v="2001-06-07T21:00:01"/>
  </r>
  <r>
    <x v="1"/>
    <x v="3"/>
    <x v="1"/>
    <x v="0"/>
    <n v="10000"/>
    <n v="1345587"/>
    <d v="2001-06-06T08:24:44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bcollins"/>
    <s v="TDONOHO"/>
    <s v="ENA - IM Central Gulf"/>
    <x v="8"/>
    <x v="3"/>
    <n v="832424"/>
    <d v="2001-06-07T21:00:01"/>
  </r>
  <r>
    <x v="1"/>
    <x v="3"/>
    <x v="1"/>
    <x v="0"/>
    <n v="3950"/>
    <n v="1345588"/>
    <d v="2001-06-06T08:24:49"/>
    <s v="Western Gas Resources, Inc."/>
    <x v="0"/>
    <x v="0"/>
    <x v="0"/>
    <x v="3"/>
    <s v="US Gas Phy Fwd Firm &lt; or = 1Mo "/>
    <s v="US Gas Phy       TENN 800                07Jun01         USD/MM"/>
    <n v="3950"/>
    <m/>
    <x v="0"/>
    <x v="13"/>
    <x v="0"/>
    <n v="3.69"/>
    <s v="JHTRAMEL"/>
    <s v="SNEAL"/>
    <s v="ENA-IM NE GULF3"/>
    <x v="8"/>
    <x v="3"/>
    <n v="832426"/>
    <d v="2001-06-07T21:00:01"/>
  </r>
  <r>
    <x v="1"/>
    <x v="3"/>
    <x v="1"/>
    <x v="0"/>
    <n v="5000"/>
    <n v="1345589"/>
    <d v="2001-06-06T08:24:50"/>
    <s v="Reliant Energy Services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5649999999999999"/>
    <s v="jwashabaug"/>
    <s v="JREITME"/>
    <s v="ENA - IM Denver"/>
    <x v="8"/>
    <x v="3"/>
    <n v="832427"/>
    <d v="2001-06-07T21:00:01"/>
  </r>
  <r>
    <x v="1"/>
    <x v="3"/>
    <x v="1"/>
    <x v="0"/>
    <n v="10000"/>
    <n v="1345591"/>
    <d v="2001-06-06T08:24:53"/>
    <s v="Dynegy Marketing and Trade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FLOYDS14"/>
    <s v="RGAY"/>
    <s v="ENA - IM West"/>
    <x v="8"/>
    <x v="3"/>
    <n v="832428"/>
    <d v="2001-06-07T21:00:01"/>
  </r>
  <r>
    <x v="1"/>
    <x v="3"/>
    <x v="1"/>
    <x v="0"/>
    <n v="5000"/>
    <n v="1345592"/>
    <d v="2001-06-06T08:24:53"/>
    <s v="Dynegy Marketing and Trade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MICKELSON1"/>
    <s v="JREITME"/>
    <s v="ENA - IM Denver"/>
    <x v="8"/>
    <x v="3"/>
    <n v="832429"/>
    <d v="2001-06-07T21:00:01"/>
  </r>
  <r>
    <x v="1"/>
    <x v="3"/>
    <x v="1"/>
    <x v="0"/>
    <n v="9630"/>
    <n v="1345594"/>
    <d v="2001-06-06T08:25:01"/>
    <s v="Occidental Energy Marketing, Inc."/>
    <x v="0"/>
    <x v="0"/>
    <x v="0"/>
    <x v="3"/>
    <s v="US Gas Phy Fwd Firm &lt; or = 1Mo "/>
    <s v="US Gas Phy       EPNG Keystone           07Jun01         USD/MM"/>
    <n v="9630"/>
    <m/>
    <x v="0"/>
    <x v="13"/>
    <x v="0"/>
    <n v="3.6749999999999998"/>
    <s v="PatMulhern"/>
    <s v="RGAY"/>
    <s v="ENA - IM West"/>
    <x v="8"/>
    <x v="3"/>
    <n v="832431"/>
    <d v="2001-06-07T21:00:01"/>
  </r>
  <r>
    <x v="1"/>
    <x v="3"/>
    <x v="1"/>
    <x v="0"/>
    <n v="10000"/>
    <n v="1345593"/>
    <d v="2001-06-06T08:25:01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terryl00"/>
    <s v="SPEREIR"/>
    <s v="ENA-IM NE GULF2"/>
    <x v="8"/>
    <x v="3"/>
    <n v="832430"/>
    <d v="2001-06-07T21:00:01"/>
  </r>
  <r>
    <x v="0"/>
    <x v="1"/>
    <x v="1"/>
    <x v="5"/>
    <n v="310"/>
    <n v="1345595"/>
    <d v="2001-06-06T08:25:04"/>
    <s v="BKW-FMB Energie AG"/>
    <x v="0"/>
    <x v="0"/>
    <x v="0"/>
    <x v="1"/>
    <s v="GER Power Phy Fwd Ffrm"/>
    <s v="GER Pwr Phy FF   Ger Grd WDPK HV         Aug01           EUR/MWh"/>
    <m/>
    <n v="10"/>
    <x v="0"/>
    <x v="1"/>
    <x v="2"/>
    <n v="28"/>
    <s v="mafesseler"/>
    <s v="MHELLERM"/>
    <s v="UK - ECTRL - Continental Power Book"/>
    <x v="2"/>
    <x v="2"/>
    <n v="111265.1"/>
    <d v="2001-08-01T00:00:00"/>
  </r>
  <r>
    <x v="1"/>
    <x v="1"/>
    <x v="1"/>
    <x v="0"/>
    <n v="25"/>
    <n v="1345596"/>
    <d v="2001-06-06T08:25:08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.5"/>
    <s v="HARA01234"/>
    <s v="PPLATTE"/>
    <s v="ST-CA"/>
    <x v="7"/>
    <x v="7"/>
    <n v="634479.1"/>
    <d v="2001-06-07T21:00:01"/>
  </r>
  <r>
    <x v="1"/>
    <x v="3"/>
    <x v="1"/>
    <x v="0"/>
    <n v="5000"/>
    <n v="1345597"/>
    <d v="2001-06-06T08:25:17"/>
    <s v="NJR Energy Services Company"/>
    <x v="0"/>
    <x v="0"/>
    <x v="0"/>
    <x v="3"/>
    <s v="US Gas Phy Fwd Firm &lt; or = 1Mo "/>
    <s v="US Gas Phy       Transco Z6 NY           07Jun01         USD/MM"/>
    <n v="5000"/>
    <m/>
    <x v="0"/>
    <x v="13"/>
    <x v="0"/>
    <n v="4.01"/>
    <n v="10041965"/>
    <s v="VPIMENOV"/>
    <s v="ENA-IM ME NEW YORK"/>
    <x v="8"/>
    <x v="3"/>
    <n v="832432"/>
    <d v="2001-06-07T21:00:01"/>
  </r>
  <r>
    <x v="0"/>
    <x v="0"/>
    <x v="0"/>
    <x v="0"/>
    <n v="20"/>
    <n v="1345598"/>
    <d v="2001-06-06T08:25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1261"/>
    <m/>
  </r>
  <r>
    <x v="1"/>
    <x v="3"/>
    <x v="1"/>
    <x v="0"/>
    <n v="7025"/>
    <n v="1345599"/>
    <d v="2001-06-06T08:25:22"/>
    <s v="Cinergy Marketing &amp; Trading, LLC"/>
    <x v="0"/>
    <x v="0"/>
    <x v="0"/>
    <x v="3"/>
    <s v="US Gas Phy Fwd Firm &lt; or = 1Mo "/>
    <s v="US Gas Phy       TCO Pool                07Jun01         USD/MM"/>
    <n v="7025"/>
    <m/>
    <x v="0"/>
    <x v="13"/>
    <x v="0"/>
    <n v="3.87"/>
    <s v="STOCKHAMN"/>
    <s v="JHODGE2"/>
    <s v="ENA-IM ME TCO"/>
    <x v="8"/>
    <x v="3"/>
    <n v="832433"/>
    <d v="2001-06-07T21:00:01"/>
  </r>
  <r>
    <x v="1"/>
    <x v="3"/>
    <x v="1"/>
    <x v="0"/>
    <n v="5000"/>
    <n v="1345600"/>
    <d v="2001-06-06T08:25:26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CHRISBOSCO"/>
    <s v="JHODGE2"/>
    <s v="ENA-IM ME CNG"/>
    <x v="8"/>
    <x v="3"/>
    <n v="832434"/>
    <d v="2001-06-07T21:00:01"/>
  </r>
  <r>
    <x v="1"/>
    <x v="3"/>
    <x v="1"/>
    <x v="0"/>
    <n v="2990"/>
    <n v="1345601"/>
    <d v="2001-06-06T08:25:28"/>
    <s v="PG&amp;E Energy Trading-Gas Corporation"/>
    <x v="0"/>
    <x v="0"/>
    <x v="0"/>
    <x v="3"/>
    <s v="US Gas Phy Fwd Firm &lt; or = 1Mo "/>
    <s v="US Gas Phy       EPNG Keystone           07Jun01         USD/MM"/>
    <m/>
    <n v="2990"/>
    <x v="0"/>
    <x v="13"/>
    <x v="0"/>
    <n v="3.7250000000000001"/>
    <s v="linkletter"/>
    <s v="RGAY"/>
    <s v="ENA - IM West"/>
    <x v="8"/>
    <x v="3"/>
    <n v="832435"/>
    <d v="2001-06-07T21:00:01"/>
  </r>
  <r>
    <x v="1"/>
    <x v="3"/>
    <x v="1"/>
    <x v="0"/>
    <n v="1566"/>
    <n v="1345604"/>
    <d v="2001-06-06T08:25:38"/>
    <s v="Enserco Energy, Inc."/>
    <x v="0"/>
    <x v="0"/>
    <x v="0"/>
    <x v="3"/>
    <s v="US Gas Phy Fwd Firm &lt; or = 1Mo "/>
    <s v="US Gas Phy       Opal                    07Jun01         USD/MM"/>
    <m/>
    <n v="1566"/>
    <x v="0"/>
    <x v="13"/>
    <x v="0"/>
    <n v="2.65"/>
    <s v="wwarburton"/>
    <s v="SSOUTH"/>
    <s v="ENA - IM West"/>
    <x v="8"/>
    <x v="3"/>
    <n v="832437"/>
    <d v="2001-06-07T21:00:01"/>
  </r>
  <r>
    <x v="1"/>
    <x v="3"/>
    <x v="1"/>
    <x v="0"/>
    <n v="10000"/>
    <n v="1345603"/>
    <d v="2001-06-06T08:25:38"/>
    <s v="Cook Inlet Energy Supply L.L.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EASTDESK5"/>
    <s v="SNEAL"/>
    <s v="ENA-IM NE GULF3"/>
    <x v="8"/>
    <x v="3"/>
    <n v="832436"/>
    <d v="2001-06-07T21:00:01"/>
  </r>
  <r>
    <x v="1"/>
    <x v="3"/>
    <x v="1"/>
    <x v="0"/>
    <n v="5000"/>
    <n v="1345605"/>
    <d v="2001-06-06T08:25:39"/>
    <s v="Sempra Energy Trading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shawnmaz"/>
    <s v="VPIMENOV"/>
    <s v="ENA-IM ME NEW YORK"/>
    <x v="8"/>
    <x v="3"/>
    <n v="832438"/>
    <d v="2001-06-07T21:00:01"/>
  </r>
  <r>
    <x v="1"/>
    <x v="3"/>
    <x v="1"/>
    <x v="0"/>
    <n v="10000"/>
    <n v="1345606"/>
    <d v="2001-06-06T08:25:4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Gistbill"/>
    <s v="RGAY"/>
    <s v="ENA - IM West"/>
    <x v="8"/>
    <x v="3"/>
    <n v="832439"/>
    <d v="2001-06-07T21:00:01"/>
  </r>
  <r>
    <x v="0"/>
    <x v="3"/>
    <x v="1"/>
    <x v="0"/>
    <n v="10000"/>
    <n v="1345607"/>
    <d v="2001-06-06T08:25:45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DAROOKIE"/>
    <s v="MCUILLA"/>
    <s v="ENA - IM Ontario"/>
    <x v="8"/>
    <x v="3"/>
    <n v="832440"/>
    <d v="2001-06-07T21:00:01"/>
  </r>
  <r>
    <x v="1"/>
    <x v="1"/>
    <x v="1"/>
    <x v="0"/>
    <n v="25"/>
    <n v="1345608"/>
    <d v="2001-06-06T08:25:47"/>
    <s v="Reliant Energy Services, Inc."/>
    <x v="0"/>
    <x v="0"/>
    <x v="0"/>
    <x v="1"/>
    <s v="US West Power Phy Fwd Firm"/>
    <s v="US Pwr Phy Firm  PALVE OffPk             07Jun01         USD/MWh"/>
    <m/>
    <n v="25"/>
    <x v="0"/>
    <x v="1"/>
    <x v="0"/>
    <n v="16"/>
    <s v="scunning"/>
    <s v="MFISCHE2"/>
    <s v="ST-SW"/>
    <x v="7"/>
    <x v="7"/>
    <n v="634481.1"/>
    <d v="2001-06-07T21:00:01"/>
  </r>
  <r>
    <x v="1"/>
    <x v="3"/>
    <x v="0"/>
    <x v="6"/>
    <n v="300000"/>
    <n v="1345610"/>
    <d v="2001-06-06T08:25:48"/>
    <s v="Aquila Risk Management Corporation"/>
    <x v="0"/>
    <x v="0"/>
    <x v="0"/>
    <x v="3"/>
    <s v="US Gas Fin BasisSwap"/>
    <s v="US Gas Basis     Waha                    Sep01           USD/MM"/>
    <n v="10000"/>
    <m/>
    <x v="0"/>
    <x v="13"/>
    <x v="0"/>
    <n v="-1.4999999999999999E-2"/>
    <s v="AQUILA1015"/>
    <s v="EBASS"/>
    <s v="FT-Texas"/>
    <x v="5"/>
    <x v="3"/>
    <s v="VE9152.1"/>
    <d v="2001-09-01T21:00:01"/>
  </r>
  <r>
    <x v="1"/>
    <x v="1"/>
    <x v="1"/>
    <x v="0"/>
    <n v="25"/>
    <n v="1345611"/>
    <d v="2001-06-06T08:25:48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82.1"/>
    <d v="2001-06-07T21:00:01"/>
  </r>
  <r>
    <x v="1"/>
    <x v="3"/>
    <x v="1"/>
    <x v="0"/>
    <n v="10000"/>
    <n v="1345609"/>
    <d v="2001-06-06T08:25:48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9"/>
    <s v="kimnorman"/>
    <s v="SPEREIR"/>
    <s v="ENA-IM NE GULF2"/>
    <x v="8"/>
    <x v="3"/>
    <n v="832441"/>
    <d v="2001-06-07T21:00:01"/>
  </r>
  <r>
    <x v="0"/>
    <x v="3"/>
    <x v="1"/>
    <x v="0"/>
    <n v="10000"/>
    <n v="1345612"/>
    <d v="2001-06-06T08:25:49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25000000000001"/>
    <s v="DAROOKIE"/>
    <s v="MCUILLA"/>
    <s v="ENA - IM Ontario"/>
    <x v="8"/>
    <x v="3"/>
    <n v="832442"/>
    <d v="2001-06-07T21:00:01"/>
  </r>
  <r>
    <x v="1"/>
    <x v="3"/>
    <x v="1"/>
    <x v="0"/>
    <n v="10000"/>
    <n v="1345614"/>
    <d v="2001-06-06T08:25:52"/>
    <s v="Unocal Energy Trading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UETINGAS02"/>
    <s v="SNEAL"/>
    <s v="ENA-IM NE GULF3"/>
    <x v="8"/>
    <x v="3"/>
    <n v="832444"/>
    <d v="2001-06-07T21:00:01"/>
  </r>
  <r>
    <x v="1"/>
    <x v="1"/>
    <x v="0"/>
    <x v="0"/>
    <n v="50"/>
    <n v="1345615"/>
    <d v="2001-06-06T08:25:54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05"/>
    <s v="depillo1"/>
    <s v="GGUPTA"/>
    <s v="ST-New England"/>
    <x v="7"/>
    <x v="3"/>
    <n v="634483.1"/>
    <d v="2001-06-07T21:00:01"/>
  </r>
  <r>
    <x v="1"/>
    <x v="3"/>
    <x v="0"/>
    <x v="23"/>
    <n v="120000"/>
    <n v="1345616"/>
    <d v="2001-06-06T08:25:57"/>
    <s v="CLECO Marketing and Trading, LLC"/>
    <x v="0"/>
    <x v="0"/>
    <x v="0"/>
    <x v="3"/>
    <s v="US Gas Fin Swap"/>
    <s v="US Gas Daily     HHub                    07-30Jun01      USD/MM"/>
    <m/>
    <n v="5000"/>
    <x v="0"/>
    <x v="13"/>
    <x v="0"/>
    <n v="3.78"/>
    <s v="stockman"/>
    <s v="PKEAVEY"/>
    <s v="G-DAILY-EST"/>
    <x v="5"/>
    <x v="3"/>
    <s v="VE9158.1"/>
    <d v="2001-06-07T21:00:01"/>
  </r>
  <r>
    <x v="1"/>
    <x v="3"/>
    <x v="1"/>
    <x v="0"/>
    <n v="5000"/>
    <n v="1345617"/>
    <d v="2001-06-06T08:26:01"/>
    <s v="PG&amp;E Energy Trading-Gas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jpedersen"/>
    <s v="JWILLI13"/>
    <s v="ENA - IM Mkt Central MICH"/>
    <x v="8"/>
    <x v="3"/>
    <n v="832445"/>
    <d v="2001-06-07T21:00:01"/>
  </r>
  <r>
    <x v="1"/>
    <x v="3"/>
    <x v="1"/>
    <x v="0"/>
    <n v="5000"/>
    <n v="1345618"/>
    <d v="2001-06-06T08:26:06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446"/>
    <d v="2001-06-07T21:00:01"/>
  </r>
  <r>
    <x v="1"/>
    <x v="1"/>
    <x v="1"/>
    <x v="0"/>
    <n v="25"/>
    <n v="1345619"/>
    <d v="2001-06-06T08:26:10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84.1"/>
    <d v="2001-06-07T21:00:01"/>
  </r>
  <r>
    <x v="1"/>
    <x v="1"/>
    <x v="1"/>
    <x v="0"/>
    <n v="50"/>
    <n v="1345620"/>
    <d v="2001-06-06T08:26:11"/>
    <s v="American Electric Power Service Corporation"/>
    <x v="0"/>
    <x v="0"/>
    <x v="0"/>
    <x v="1"/>
    <s v="US East Power Phy Fwd Firm"/>
    <s v="US Pwr Phy Firm  PJM-W Peak              07Jun01         USD/MWh"/>
    <n v="50"/>
    <m/>
    <x v="0"/>
    <x v="1"/>
    <x v="0"/>
    <n v="28.7"/>
    <s v="aepsvc136"/>
    <s v="JQUENET"/>
    <s v="ST-PJM"/>
    <x v="7"/>
    <x v="7"/>
    <n v="634485.1"/>
    <d v="2001-06-07T21:00:01"/>
  </r>
  <r>
    <x v="0"/>
    <x v="0"/>
    <x v="0"/>
    <x v="0"/>
    <n v="20"/>
    <n v="1345621"/>
    <d v="2001-06-06T08:26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johnmanfld"/>
    <s v="BMARCHAN"/>
    <s v="Enron Metals Trading System"/>
    <x v="0"/>
    <x v="0"/>
    <n v="2171263"/>
    <m/>
  </r>
  <r>
    <x v="1"/>
    <x v="3"/>
    <x v="1"/>
    <x v="0"/>
    <n v="10000"/>
    <n v="1345622"/>
    <d v="2001-06-06T08:26:15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2447"/>
    <d v="2001-06-07T21:00:01"/>
  </r>
  <r>
    <x v="1"/>
    <x v="3"/>
    <x v="1"/>
    <x v="0"/>
    <n v="15000"/>
    <n v="1345623"/>
    <d v="2001-06-06T08:26:17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6"/>
    <s v="EASTDESK5"/>
    <s v="ARING"/>
    <s v="ENA-IM NE GULF1"/>
    <x v="8"/>
    <x v="3"/>
    <n v="832448"/>
    <d v="2001-06-07T21:00:01"/>
  </r>
  <r>
    <x v="0"/>
    <x v="1"/>
    <x v="0"/>
    <x v="0"/>
    <n v="25"/>
    <n v="1345624"/>
    <d v="2001-06-06T08:26:18"/>
    <s v="TransAlta Energy Marketing Corp."/>
    <x v="0"/>
    <x v="0"/>
    <x v="0"/>
    <x v="1"/>
    <s v="CAN Power Fin Swap"/>
    <s v="CAN Pwr Swap     PPoA HE07-12 MPT        06Jun01         CAD/MWh"/>
    <n v="25"/>
    <m/>
    <x v="0"/>
    <x v="16"/>
    <x v="4"/>
    <n v="78"/>
    <s v="christemp"/>
    <s v="CRICHEY"/>
    <s v="Alberta-Hourly"/>
    <x v="7"/>
    <x v="9"/>
    <n v="634486.1"/>
    <d v="2001-06-06T21:00:01"/>
  </r>
  <r>
    <x v="1"/>
    <x v="3"/>
    <x v="1"/>
    <x v="0"/>
    <n v="10000"/>
    <n v="1345627"/>
    <d v="2001-06-06T08:26:20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65"/>
    <s v="TMVTML01"/>
    <s v="TDONOHO"/>
    <s v="ENA - IM Central Gulf"/>
    <x v="8"/>
    <x v="3"/>
    <n v="832450"/>
    <d v="2001-06-07T21:00:01"/>
  </r>
  <r>
    <x v="1"/>
    <x v="3"/>
    <x v="1"/>
    <x v="0"/>
    <n v="5000"/>
    <n v="1345626"/>
    <d v="2001-06-06T08:26:20"/>
    <s v="Conoco Inc."/>
    <x v="0"/>
    <x v="0"/>
    <x v="0"/>
    <x v="3"/>
    <s v="US Gas Phy Fwd Firm &lt; or = 1Mo "/>
    <s v="US Gas Phy       COL Onshore             07Jun01         USD/MM"/>
    <n v="5000"/>
    <m/>
    <x v="0"/>
    <x v="13"/>
    <x v="0"/>
    <n v="3.6749999999999998"/>
    <s v="terryl00"/>
    <s v="SPEREIR"/>
    <s v="ENA-IM NE GULF2"/>
    <x v="8"/>
    <x v="3"/>
    <n v="832449"/>
    <d v="2001-06-07T21:00:01"/>
  </r>
  <r>
    <x v="1"/>
    <x v="1"/>
    <x v="1"/>
    <x v="6"/>
    <n v="1500"/>
    <n v="1345629"/>
    <d v="2001-06-06T08:26:2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50000000000003"/>
    <s v="ADM35983"/>
    <s v="FSTURM"/>
    <s v="ST-ECAR"/>
    <x v="7"/>
    <x v="7"/>
    <n v="634488.1"/>
    <d v="2001-09-01T17:11:00"/>
  </r>
  <r>
    <x v="1"/>
    <x v="3"/>
    <x v="1"/>
    <x v="0"/>
    <n v="10000"/>
    <n v="1345628"/>
    <d v="2001-06-06T08:26:21"/>
    <s v="Western Gas Resour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JHTRAMEL"/>
    <s v="SNEAL"/>
    <s v="ENA-IM NE GULF3"/>
    <x v="8"/>
    <x v="3"/>
    <n v="832452"/>
    <d v="2001-06-07T21:00:01"/>
  </r>
  <r>
    <x v="1"/>
    <x v="1"/>
    <x v="1"/>
    <x v="0"/>
    <n v="5"/>
    <n v="1345630"/>
    <d v="2001-06-06T08:26:22"/>
    <s v="The City of Azusa"/>
    <x v="0"/>
    <x v="0"/>
    <x v="0"/>
    <x v="1"/>
    <s v="US West Power Phy Fwd Firm"/>
    <s v="US Pwr Phy Firm  PALVE Peak odd-lot      07Jun01         USD/MWh"/>
    <m/>
    <n v="5"/>
    <x v="0"/>
    <x v="1"/>
    <x v="0"/>
    <n v="50"/>
    <s v="ADM17647"/>
    <s v="MFISCHE2"/>
    <s v="ST-SW"/>
    <x v="7"/>
    <x v="7"/>
    <n v="634487.1"/>
    <d v="2001-06-07T21:00:01"/>
  </r>
  <r>
    <x v="1"/>
    <x v="3"/>
    <x v="1"/>
    <x v="0"/>
    <n v="5000"/>
    <n v="1345631"/>
    <d v="2001-06-06T08:26:22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6"/>
    <s v="pces5038"/>
    <s v="SPEREIR"/>
    <s v="ENA-IM NE GULF3"/>
    <x v="8"/>
    <x v="3"/>
    <n v="832451"/>
    <d v="2001-06-07T21:00:01"/>
  </r>
  <r>
    <x v="1"/>
    <x v="1"/>
    <x v="1"/>
    <x v="0"/>
    <n v="50"/>
    <n v="1345632"/>
    <d v="2001-06-06T08:26:2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89.1"/>
    <d v="2001-06-07T21:00:01"/>
  </r>
  <r>
    <x v="1"/>
    <x v="1"/>
    <x v="1"/>
    <x v="0"/>
    <n v="25"/>
    <n v="1345633"/>
    <d v="2001-06-06T08:26:2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56"/>
    <s v="jcl00001"/>
    <s v="MFISCHE2"/>
    <s v="ST-SW"/>
    <x v="7"/>
    <x v="7"/>
    <n v="634490.1"/>
    <d v="2001-06-07T21:00:01"/>
  </r>
  <r>
    <x v="1"/>
    <x v="3"/>
    <x v="1"/>
    <x v="0"/>
    <n v="10000"/>
    <n v="1345635"/>
    <d v="2001-06-06T08:26:2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650000000000001"/>
    <s v="raganbond1"/>
    <s v="SNEAL"/>
    <s v="ENA-IM NE GULF4"/>
    <x v="8"/>
    <x v="3"/>
    <n v="832453"/>
    <d v="2001-06-07T21:00:01"/>
  </r>
  <r>
    <x v="1"/>
    <x v="3"/>
    <x v="1"/>
    <x v="0"/>
    <n v="10000"/>
    <n v="1345636"/>
    <d v="2001-06-06T08:26:27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garrison"/>
    <s v="ARING"/>
    <s v="ENA-IM NE GULF1"/>
    <x v="8"/>
    <x v="3"/>
    <n v="832454"/>
    <d v="2001-06-07T21:00:01"/>
  </r>
  <r>
    <x v="1"/>
    <x v="3"/>
    <x v="1"/>
    <x v="0"/>
    <n v="16050"/>
    <n v="1345634"/>
    <d v="2001-06-06T08:26:27"/>
    <s v="Noble Gas Marketing Inc."/>
    <x v="0"/>
    <x v="0"/>
    <x v="0"/>
    <x v="3"/>
    <s v="US Gas Phy Fwd Firm &lt; or = 1Mo "/>
    <s v="US Gas Phy       TENN 800                07Jun01         USD/MM"/>
    <n v="16050"/>
    <m/>
    <x v="0"/>
    <x v="13"/>
    <x v="0"/>
    <n v="3.6850000000000001"/>
    <s v="bryangins"/>
    <s v="SNEAL"/>
    <s v="ENA-IM NE GULF3"/>
    <x v="8"/>
    <x v="3"/>
    <n v="832455"/>
    <d v="2001-06-07T21:00:01"/>
  </r>
  <r>
    <x v="1"/>
    <x v="3"/>
    <x v="1"/>
    <x v="0"/>
    <n v="5000"/>
    <n v="1345637"/>
    <d v="2001-06-06T08:26:3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949999999999998"/>
    <s v="EASTDESK6"/>
    <s v="SPEREIR"/>
    <s v="ENA-IM NE GULF2"/>
    <x v="8"/>
    <x v="3"/>
    <n v="832457"/>
    <d v="2001-06-07T21:00:01"/>
  </r>
  <r>
    <x v="0"/>
    <x v="3"/>
    <x v="1"/>
    <x v="0"/>
    <n v="50000"/>
    <n v="1345640"/>
    <d v="2001-06-06T08:26:3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obmalone"/>
    <s v="MNICHOLA"/>
    <s v="Non Affiliate Gas Book"/>
    <x v="4"/>
    <x v="2"/>
    <n v="106685"/>
    <d v="2001-06-06T21:00:01"/>
  </r>
  <r>
    <x v="1"/>
    <x v="3"/>
    <x v="1"/>
    <x v="0"/>
    <n v="10000"/>
    <n v="1345639"/>
    <d v="2001-06-06T08:26:3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KREMERTODD"/>
    <s v="PMIMS"/>
    <s v="ENA - IM MKT Central CG"/>
    <x v="8"/>
    <x v="3"/>
    <n v="832456"/>
    <d v="2001-06-07T21:00:01"/>
  </r>
  <r>
    <x v="1"/>
    <x v="3"/>
    <x v="1"/>
    <x v="0"/>
    <n v="10000"/>
    <n v="1345638"/>
    <d v="2001-06-06T08:26:34"/>
    <s v="Cinergy Marketing &amp; Trading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BYASSEEL"/>
    <s v="SNEAL"/>
    <s v="ENA-IM NE GULF3"/>
    <x v="8"/>
    <x v="3"/>
    <n v="832458"/>
    <d v="2001-06-07T21:00:01"/>
  </r>
  <r>
    <x v="1"/>
    <x v="1"/>
    <x v="1"/>
    <x v="0"/>
    <n v="25"/>
    <n v="1345641"/>
    <d v="2001-06-06T08:26:46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5"/>
    <s v="KENSIMMS"/>
    <s v="PPLATTE"/>
    <s v="ST-CA"/>
    <x v="7"/>
    <x v="7"/>
    <n v="634491.1"/>
    <d v="2001-06-07T21:00:01"/>
  </r>
  <r>
    <x v="1"/>
    <x v="3"/>
    <x v="1"/>
    <x v="0"/>
    <n v="2400"/>
    <n v="1345643"/>
    <d v="2001-06-06T08:26:48"/>
    <s v="Coast Energy Group, a division of Cornerstone Propane, L.P."/>
    <x v="0"/>
    <x v="0"/>
    <x v="0"/>
    <x v="3"/>
    <s v="US Gas Phy Fwd Firm &lt; or = 1Mo "/>
    <s v="US Gas Phy       ANR SE Trans            07Jun01         USD/MM"/>
    <m/>
    <n v="2400"/>
    <x v="0"/>
    <x v="13"/>
    <x v="0"/>
    <n v="3.6675"/>
    <s v="buckdiers"/>
    <s v="TDONOHO"/>
    <s v="ENA - IM Central Gulf"/>
    <x v="8"/>
    <x v="3"/>
    <n v="832459"/>
    <d v="2001-06-07T21:00:01"/>
  </r>
  <r>
    <x v="1"/>
    <x v="1"/>
    <x v="1"/>
    <x v="0"/>
    <n v="25"/>
    <n v="1345646"/>
    <d v="2001-06-06T08:26:50"/>
    <s v="Public Service Company Of Colorado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ADM78101"/>
    <s v="TALONSO"/>
    <s v="ST-NW"/>
    <x v="7"/>
    <x v="7"/>
    <n v="634493.1"/>
    <d v="2001-06-07T21:00:01"/>
  </r>
  <r>
    <x v="1"/>
    <x v="3"/>
    <x v="1"/>
    <x v="0"/>
    <n v="2842"/>
    <n v="1345647"/>
    <d v="2001-06-06T08:26:51"/>
    <s v="e prime, inc."/>
    <x v="0"/>
    <x v="0"/>
    <x v="0"/>
    <x v="3"/>
    <s v="US Gas Phy Fwd Firm &lt; or = 1Mo "/>
    <s v="US Gas Phy       Cheyenne Hub            07Jun01         USD/MM"/>
    <m/>
    <n v="2842"/>
    <x v="0"/>
    <x v="13"/>
    <x v="0"/>
    <n v="2.58"/>
    <s v="EPRIME29"/>
    <s v="JREITME"/>
    <s v="ENA - IM Denver"/>
    <x v="8"/>
    <x v="3"/>
    <n v="832460"/>
    <d v="2001-06-07T21:00:01"/>
  </r>
  <r>
    <x v="0"/>
    <x v="0"/>
    <x v="0"/>
    <x v="0"/>
    <n v="20"/>
    <n v="1345649"/>
    <d v="2001-06-06T08:26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265"/>
    <m/>
  </r>
  <r>
    <x v="1"/>
    <x v="3"/>
    <x v="1"/>
    <x v="0"/>
    <n v="5000"/>
    <n v="1345648"/>
    <d v="2001-06-06T08:26:56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549999999999998"/>
    <s v="pces5038"/>
    <s v="SPEREIR"/>
    <s v="ENA-IM NE GULF3"/>
    <x v="8"/>
    <x v="3"/>
    <n v="832461"/>
    <d v="2001-06-07T21:00:01"/>
  </r>
  <r>
    <x v="1"/>
    <x v="1"/>
    <x v="1"/>
    <x v="5"/>
    <n v="775"/>
    <n v="1345650"/>
    <d v="2001-06-06T08:26:57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494.1"/>
    <d v="2001-07-01T21:00:01"/>
  </r>
  <r>
    <x v="1"/>
    <x v="3"/>
    <x v="1"/>
    <x v="0"/>
    <n v="10000"/>
    <n v="1345651"/>
    <d v="2001-06-06T08:26:58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tracyschwa"/>
    <s v="PMIMS"/>
    <s v="ENA - IM MKT Central CG"/>
    <x v="8"/>
    <x v="3"/>
    <n v="832463"/>
    <d v="2001-06-07T21:00:01"/>
  </r>
  <r>
    <x v="1"/>
    <x v="3"/>
    <x v="1"/>
    <x v="0"/>
    <n v="7600"/>
    <n v="1345652"/>
    <d v="2001-06-06T08:26:58"/>
    <s v="Cook Inlet Energy Supply L.L.C."/>
    <x v="0"/>
    <x v="0"/>
    <x v="0"/>
    <x v="3"/>
    <s v="US Gas Phy Fwd Firm &lt; or = 1Mo "/>
    <s v="US Gas Phy       ANR SE Trans            07Jun01         USD/MM"/>
    <m/>
    <n v="7600"/>
    <x v="0"/>
    <x v="13"/>
    <x v="0"/>
    <n v="3.6675"/>
    <s v="MIDCONT2"/>
    <s v="TDONOHO"/>
    <s v="ENA - IM Central Gulf"/>
    <x v="8"/>
    <x v="3"/>
    <n v="832462"/>
    <d v="2001-06-07T21:00:01"/>
  </r>
  <r>
    <x v="1"/>
    <x v="3"/>
    <x v="1"/>
    <x v="0"/>
    <n v="10000"/>
    <n v="1345654"/>
    <d v="2001-06-06T08:27:02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MIDCONT1"/>
    <s v="TDONOHO"/>
    <s v="ENA - IM Central Gulf"/>
    <x v="8"/>
    <x v="3"/>
    <n v="832464"/>
    <d v="2001-06-07T21:00:01"/>
  </r>
  <r>
    <x v="1"/>
    <x v="1"/>
    <x v="1"/>
    <x v="6"/>
    <n v="750"/>
    <n v="1345655"/>
    <d v="2001-06-06T08:27:04"/>
    <s v="PG&amp;E Energy Trading - Power, L.P."/>
    <x v="0"/>
    <x v="0"/>
    <x v="0"/>
    <x v="1"/>
    <s v="US West Power Phy Fwd Firm"/>
    <s v="US Pwr Phy Firm  PALVE OffPk             Sep01           USD/MWh"/>
    <n v="25"/>
    <m/>
    <x v="0"/>
    <x v="1"/>
    <x v="0"/>
    <n v="55"/>
    <s v="georgerada"/>
    <s v="MDRISC3"/>
    <s v="ST-SW"/>
    <x v="7"/>
    <x v="7"/>
    <n v="634495.1"/>
    <d v="2001-09-01T21:00:01"/>
  </r>
  <r>
    <x v="1"/>
    <x v="3"/>
    <x v="0"/>
    <x v="23"/>
    <n v="240000"/>
    <n v="1345656"/>
    <d v="2001-06-06T08:27:09"/>
    <s v="PanCanadian Energy Services Inc."/>
    <x v="0"/>
    <x v="0"/>
    <x v="0"/>
    <x v="3"/>
    <s v="US Gas Fin Swap"/>
    <s v="US Gas Daily     Chicago                 07-30Jun01      USD/MM"/>
    <n v="10000"/>
    <m/>
    <x v="0"/>
    <x v="13"/>
    <x v="0"/>
    <n v="3.8250000000000002"/>
    <s v="pces5054"/>
    <s v="GSTOREY"/>
    <s v="FT-ONTARIO"/>
    <x v="5"/>
    <x v="3"/>
    <s v="VE9179.1"/>
    <d v="2001-06-07T21:00:01"/>
  </r>
  <r>
    <x v="1"/>
    <x v="3"/>
    <x v="1"/>
    <x v="0"/>
    <n v="5000"/>
    <n v="1345658"/>
    <d v="2001-06-06T08:27:11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SCOTTWIR"/>
    <s v="KSTEVEN"/>
    <s v="ENA-IM Mid Central South"/>
    <x v="8"/>
    <x v="3"/>
    <n v="832465"/>
    <d v="2001-06-07T21:00:01"/>
  </r>
  <r>
    <x v="1"/>
    <x v="3"/>
    <x v="1"/>
    <x v="0"/>
    <n v="5000"/>
    <n v="1345659"/>
    <d v="2001-06-06T08:27:13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549999999999998"/>
    <s v="EASTDESK5"/>
    <s v="SNEAL"/>
    <s v="ENA-IM NE GULF3"/>
    <x v="8"/>
    <x v="3"/>
    <n v="832466"/>
    <d v="2001-06-07T21:00:01"/>
  </r>
  <r>
    <x v="1"/>
    <x v="1"/>
    <x v="1"/>
    <x v="0"/>
    <n v="25"/>
    <n v="1345660"/>
    <d v="2001-06-06T08:27:14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97.1"/>
    <d v="2001-06-07T21:00:01"/>
  </r>
  <r>
    <x v="1"/>
    <x v="3"/>
    <x v="1"/>
    <x v="0"/>
    <n v="10000"/>
    <n v="1345661"/>
    <d v="2001-06-06T08:27:14"/>
    <s v="Virginia Power Energy Marketing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SPJOHRDE"/>
    <s v="TDONOHO"/>
    <s v="ENA - IM Central Gulf"/>
    <x v="8"/>
    <x v="3"/>
    <n v="832467"/>
    <d v="2001-06-07T21:00:01"/>
  </r>
  <r>
    <x v="1"/>
    <x v="3"/>
    <x v="1"/>
    <x v="0"/>
    <n v="10000"/>
    <n v="1345662"/>
    <d v="2001-06-06T08:27:18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074999999999999"/>
    <s v="ADM90884"/>
    <s v="KSTEVEN"/>
    <s v="ENA-IM Mid Central South"/>
    <x v="8"/>
    <x v="3"/>
    <n v="832468"/>
    <d v="2001-06-07T21:00:01"/>
  </r>
  <r>
    <x v="1"/>
    <x v="3"/>
    <x v="1"/>
    <x v="0"/>
    <n v="10000"/>
    <n v="1345663"/>
    <d v="2001-06-06T08:27:20"/>
    <s v="USGT/Aquila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375000000000002"/>
    <s v="tracycolli"/>
    <s v="KSTEVEN"/>
    <s v="ENA-IM Mid Central South"/>
    <x v="8"/>
    <x v="3"/>
    <n v="832469"/>
    <d v="2001-06-07T21:00:01"/>
  </r>
  <r>
    <x v="1"/>
    <x v="3"/>
    <x v="1"/>
    <x v="0"/>
    <n v="5000"/>
    <n v="1345664"/>
    <d v="2001-06-06T08:27:2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"/>
    <s v="EASTDESK6"/>
    <s v="SPEREIR"/>
    <s v="ENA-IM NE GULF2"/>
    <x v="8"/>
    <x v="3"/>
    <n v="832470"/>
    <d v="2001-06-07T21:00:01"/>
  </r>
  <r>
    <x v="1"/>
    <x v="3"/>
    <x v="1"/>
    <x v="0"/>
    <n v="10000"/>
    <n v="1345666"/>
    <d v="2001-06-06T08:27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2471"/>
    <d v="2001-06-07T21:00:01"/>
  </r>
  <r>
    <x v="1"/>
    <x v="3"/>
    <x v="1"/>
    <x v="0"/>
    <n v="5000"/>
    <n v="1345667"/>
    <d v="2001-06-06T08:27:26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tracycolli"/>
    <s v="KSTEVEN"/>
    <s v="ENA-IM Mid Central South"/>
    <x v="8"/>
    <x v="3"/>
    <n v="832472"/>
    <d v="2001-06-07T21:00:01"/>
  </r>
  <r>
    <x v="1"/>
    <x v="3"/>
    <x v="1"/>
    <x v="23"/>
    <n v="120000"/>
    <n v="1345668"/>
    <d v="2001-06-06T08:27:27"/>
    <s v="PanCanadian Energy Services Inc."/>
    <x v="0"/>
    <x v="0"/>
    <x v="0"/>
    <x v="3"/>
    <s v="US Gas Phy Fwd Firm &lt; or = 1Mo "/>
    <s v="US Gas Phy       TENN 800                07-30Jun01      USD/MM"/>
    <n v="5000"/>
    <m/>
    <x v="0"/>
    <x v="13"/>
    <x v="0"/>
    <n v="3.6825000000000001"/>
    <s v="pces5155"/>
    <s v="SNEAL"/>
    <s v="ENA-IM NE GULF3"/>
    <x v="8"/>
    <x v="3"/>
    <n v="832474"/>
    <d v="2001-06-07T21:00:01"/>
  </r>
  <r>
    <x v="1"/>
    <x v="3"/>
    <x v="1"/>
    <x v="0"/>
    <n v="10000"/>
    <n v="1345670"/>
    <d v="2001-06-06T08:27:29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tracycolli"/>
    <s v="KSTEVEN"/>
    <s v="ENA-IM Mid Central South"/>
    <x v="8"/>
    <x v="3"/>
    <n v="832473"/>
    <d v="2001-06-07T21:00:01"/>
  </r>
  <r>
    <x v="1"/>
    <x v="1"/>
    <x v="1"/>
    <x v="5"/>
    <n v="775"/>
    <n v="1345671"/>
    <d v="2001-06-06T08:27:35"/>
    <s v="El Paso Merchant Energy, L.P."/>
    <x v="0"/>
    <x v="0"/>
    <x v="0"/>
    <x v="1"/>
    <s v="US West Power Phy Fwd CAISO"/>
    <s v="US Pwr Phy CAISO NP15 Peak               Aug01           USD/MWh"/>
    <n v="25"/>
    <m/>
    <x v="0"/>
    <x v="1"/>
    <x v="0"/>
    <n v="183"/>
    <s v="PowerMAS"/>
    <s v="RBADEER"/>
    <s v="LT-CA"/>
    <x v="7"/>
    <x v="7"/>
    <n v="634499.1"/>
    <d v="2001-08-01T21:00:01"/>
  </r>
  <r>
    <x v="1"/>
    <x v="3"/>
    <x v="1"/>
    <x v="0"/>
    <n v="1877"/>
    <n v="1345672"/>
    <d v="2001-06-06T08:27:35"/>
    <s v="PanCanadian Energy Services Inc."/>
    <x v="0"/>
    <x v="0"/>
    <x v="0"/>
    <x v="3"/>
    <s v="US Gas Phy Fwd Firm &lt; or = 1Mo "/>
    <s v="US Gas Phy       Dom SP TT               07Jun01         USD/MM"/>
    <m/>
    <n v="1877"/>
    <x v="0"/>
    <x v="13"/>
    <x v="0"/>
    <n v="3.97"/>
    <s v="pces5126"/>
    <s v="JHODGE2"/>
    <s v="ENA-IM ME CNG"/>
    <x v="8"/>
    <x v="3"/>
    <n v="832475"/>
    <d v="2001-06-07T21:00:01"/>
  </r>
  <r>
    <x v="1"/>
    <x v="3"/>
    <x v="1"/>
    <x v="0"/>
    <n v="1"/>
    <n v="1345673"/>
    <d v="2001-06-06T08:27:41"/>
    <s v="Dynegy Marketing and Trade"/>
    <x v="0"/>
    <x v="0"/>
    <x v="0"/>
    <x v="3"/>
    <s v="US Gas Phy Fwd Firm &lt; or = 1Mo "/>
    <s v="US Gas Phy       NGPL Midcont            07Jun01         USD/MM"/>
    <n v="1"/>
    <m/>
    <x v="0"/>
    <x v="13"/>
    <x v="0"/>
    <n v="3.7475000000000001"/>
    <s v="MAXFIELD"/>
    <s v="KSTEVEN"/>
    <s v="ENA-IM Mid Central South"/>
    <x v="8"/>
    <x v="3"/>
    <n v="832476"/>
    <d v="2001-06-07T21:00:01"/>
  </r>
  <r>
    <x v="1"/>
    <x v="3"/>
    <x v="1"/>
    <x v="0"/>
    <n v="5000"/>
    <n v="1345675"/>
    <d v="2001-06-06T08:27:45"/>
    <s v="Mirant Americas Energy Marketing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jfh00001"/>
    <s v="RGAY"/>
    <s v="ENA - IM West"/>
    <x v="8"/>
    <x v="3"/>
    <n v="832477"/>
    <d v="2001-06-07T21:00:01"/>
  </r>
  <r>
    <x v="1"/>
    <x v="3"/>
    <x v="1"/>
    <x v="0"/>
    <n v="5000"/>
    <n v="1345676"/>
    <d v="2001-06-06T08:27:45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EPMELPrr2"/>
    <s v="SSOUTH"/>
    <s v="ENA - IM West"/>
    <x v="8"/>
    <x v="3"/>
    <n v="832478"/>
    <d v="2001-06-07T21:00:01"/>
  </r>
  <r>
    <x v="1"/>
    <x v="3"/>
    <x v="1"/>
    <x v="0"/>
    <n v="3217"/>
    <n v="1345677"/>
    <d v="2001-06-06T08:27:47"/>
    <s v="Duke Energy Trading and Marketing, L.L.C."/>
    <x v="0"/>
    <x v="0"/>
    <x v="0"/>
    <x v="3"/>
    <s v="US Gas Phy Fwd Firm &lt; or = 1Mo "/>
    <s v="US Gas Phy       ANR SE Gath             07Jun01         USD/MM"/>
    <m/>
    <n v="3217"/>
    <x v="0"/>
    <x v="13"/>
    <x v="0"/>
    <n v="3.6825000000000001"/>
    <s v="KFLOVELESS"/>
    <s v="TDONOHO"/>
    <s v="ENA - IM Central Gulf"/>
    <x v="8"/>
    <x v="3"/>
    <n v="832479"/>
    <d v="2001-06-07T21:00:01"/>
  </r>
  <r>
    <x v="1"/>
    <x v="3"/>
    <x v="1"/>
    <x v="0"/>
    <n v="7500"/>
    <n v="1345678"/>
    <d v="2001-06-06T08:27:49"/>
    <s v="Cargill Energy, a division of Cargill, Incorporated"/>
    <x v="0"/>
    <x v="0"/>
    <x v="0"/>
    <x v="3"/>
    <s v="US Gas Phy Fwd Firm &lt; or = 1Mo "/>
    <s v="US Gas Phy       PEPL Pool               07Jun01         USD/MM"/>
    <m/>
    <n v="7500"/>
    <x v="0"/>
    <x v="13"/>
    <x v="0"/>
    <n v="3.64"/>
    <s v="ADM90884"/>
    <s v="KSTEVEN"/>
    <s v="ENA-IM Mid Central South"/>
    <x v="8"/>
    <x v="3"/>
    <n v="832480"/>
    <d v="2001-06-07T21:00:01"/>
  </r>
  <r>
    <x v="1"/>
    <x v="1"/>
    <x v="1"/>
    <x v="6"/>
    <n v="1500"/>
    <n v="1345679"/>
    <d v="2001-06-06T08:27:50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35983"/>
    <s v="FSTURM"/>
    <s v="ST-ECAR"/>
    <x v="7"/>
    <x v="7"/>
    <n v="634501.1"/>
    <d v="2001-09-01T17:11:00"/>
  </r>
  <r>
    <x v="1"/>
    <x v="3"/>
    <x v="1"/>
    <x v="0"/>
    <n v="5000"/>
    <n v="1345682"/>
    <d v="2001-06-06T08:27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warburton"/>
    <s v="SSOUTH"/>
    <s v="ENA - IM West"/>
    <x v="8"/>
    <x v="3"/>
    <n v="832483"/>
    <d v="2001-06-07T21:00:01"/>
  </r>
  <r>
    <x v="1"/>
    <x v="3"/>
    <x v="1"/>
    <x v="0"/>
    <n v="10000"/>
    <n v="1345681"/>
    <d v="2001-06-06T08:27:53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2482"/>
    <d v="2001-06-07T21:00:01"/>
  </r>
  <r>
    <x v="1"/>
    <x v="3"/>
    <x v="1"/>
    <x v="0"/>
    <n v="10000"/>
    <n v="1345680"/>
    <d v="2001-06-06T08:27:53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7"/>
    <s v="ADM42855"/>
    <s v="SPEREIR"/>
    <s v="ENA-IM NE GULF2"/>
    <x v="8"/>
    <x v="3"/>
    <n v="832481"/>
    <d v="2001-06-07T21:00:01"/>
  </r>
  <r>
    <x v="0"/>
    <x v="3"/>
    <x v="1"/>
    <x v="0"/>
    <n v="5000"/>
    <n v="1345683"/>
    <d v="2001-06-06T08:27:56"/>
    <s v="Coral Energy Canada Inc."/>
    <x v="0"/>
    <x v="0"/>
    <x v="0"/>
    <x v="3"/>
    <s v="CAN Gas Phy Fwd Firm East &lt; or = 1Mo"/>
    <s v="CAN Gas Phy      Parkway                 07Jun01         USD/MM"/>
    <n v="5000"/>
    <m/>
    <x v="0"/>
    <x v="13"/>
    <x v="0"/>
    <n v="3.9"/>
    <s v="shane2001"/>
    <s v="MCUILLA"/>
    <s v="ENA - IM Ontario"/>
    <x v="8"/>
    <x v="3"/>
    <n v="832484"/>
    <d v="2001-06-07T21:00:01"/>
  </r>
  <r>
    <x v="1"/>
    <x v="1"/>
    <x v="1"/>
    <x v="6"/>
    <n v="1500"/>
    <n v="1345684"/>
    <d v="2001-06-06T08:27:57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6.35"/>
    <s v="JOELWOOD"/>
    <s v="FSTURM"/>
    <s v="ST-ECAR"/>
    <x v="7"/>
    <x v="7"/>
    <n v="634502.1"/>
    <d v="2001-09-01T17:11:00"/>
  </r>
  <r>
    <x v="1"/>
    <x v="1"/>
    <x v="1"/>
    <x v="0"/>
    <n v="25"/>
    <n v="1345685"/>
    <d v="2001-06-06T08:28:03"/>
    <s v="Idaho Power Company, dba IDACORP Energy"/>
    <x v="0"/>
    <x v="0"/>
    <x v="0"/>
    <x v="1"/>
    <s v="US West Power Phy Fwd Firm"/>
    <s v="US Pwr Phy Firm  Mid-C OffPk             07Jun01         USD/MWh"/>
    <m/>
    <n v="25"/>
    <x v="0"/>
    <x v="1"/>
    <x v="0"/>
    <n v="33"/>
    <s v="SCJ09120"/>
    <s v="DSCHOLT"/>
    <s v="ST-SW"/>
    <x v="7"/>
    <x v="7"/>
    <n v="634503.1"/>
    <d v="2001-06-07T21:00:01"/>
  </r>
  <r>
    <x v="1"/>
    <x v="1"/>
    <x v="1"/>
    <x v="0"/>
    <n v="25"/>
    <n v="1345687"/>
    <d v="2001-06-06T08:28:07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SAULLOPEZ"/>
    <s v="MFISCHE2"/>
    <s v="ST-SW"/>
    <x v="7"/>
    <x v="7"/>
    <n v="634504.1"/>
    <d v="2001-06-07T21:00:01"/>
  </r>
  <r>
    <x v="1"/>
    <x v="3"/>
    <x v="1"/>
    <x v="0"/>
    <n v="10000"/>
    <n v="1345686"/>
    <d v="2001-06-06T08:28:07"/>
    <s v="Dynegy Marketing and Trade"/>
    <x v="0"/>
    <x v="0"/>
    <x v="0"/>
    <x v="3"/>
    <s v="US Gas Phy Fwd Firm &lt; or = 1Mo "/>
    <s v="US Gas Phy       NGPL Midcont            07Jun01         USD/MM"/>
    <m/>
    <n v="10000"/>
    <x v="0"/>
    <x v="13"/>
    <x v="0"/>
    <n v="3.64"/>
    <s v="MAXFIELD"/>
    <s v="KSTEVEN"/>
    <s v="ENA-IM Mid Central South"/>
    <x v="8"/>
    <x v="3"/>
    <n v="832485"/>
    <d v="2001-06-07T21:00:01"/>
  </r>
  <r>
    <x v="1"/>
    <x v="3"/>
    <x v="1"/>
    <x v="0"/>
    <n v="5000"/>
    <n v="1345688"/>
    <d v="2001-06-06T08:28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EPMELPrr2"/>
    <s v="SSOUTH"/>
    <s v="ENA - IM West"/>
    <x v="8"/>
    <x v="3"/>
    <n v="832487"/>
    <d v="2001-06-07T21:00:01"/>
  </r>
  <r>
    <x v="1"/>
    <x v="3"/>
    <x v="1"/>
    <x v="0"/>
    <n v="5000"/>
    <n v="1345689"/>
    <d v="2001-06-06T08:28:14"/>
    <s v="PG&amp;E Energy Trading-Gas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jonivesela"/>
    <s v="JHODGE2"/>
    <s v="ENA-IM ME TCO"/>
    <x v="8"/>
    <x v="3"/>
    <n v="832488"/>
    <d v="2001-06-07T21:00:01"/>
  </r>
  <r>
    <x v="1"/>
    <x v="1"/>
    <x v="1"/>
    <x v="6"/>
    <n v="750"/>
    <n v="1345691"/>
    <d v="2001-06-06T08:28:15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3"/>
    <s v="jgoodman"/>
    <s v="RBADEER"/>
    <s v="LT-CA"/>
    <x v="7"/>
    <x v="7"/>
    <n v="634506.1"/>
    <d v="2001-09-01T21:00:01"/>
  </r>
  <r>
    <x v="1"/>
    <x v="3"/>
    <x v="1"/>
    <x v="0"/>
    <n v="10000"/>
    <n v="1345692"/>
    <d v="2001-06-06T08:28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9749999999999996"/>
    <s v="LREICHEL02"/>
    <s v="TKUYKEN"/>
    <s v="ENA - IM West"/>
    <x v="8"/>
    <x v="3"/>
    <n v="832489"/>
    <d v="2001-06-07T21:00:01"/>
  </r>
  <r>
    <x v="1"/>
    <x v="3"/>
    <x v="1"/>
    <x v="0"/>
    <n v="5000"/>
    <n v="1345693"/>
    <d v="2001-06-06T08:28:20"/>
    <s v="Enserco Energy, Inc."/>
    <x v="0"/>
    <x v="0"/>
    <x v="0"/>
    <x v="3"/>
    <s v="US Gas Phy Fwd Firm &lt; or = 1Mo "/>
    <s v="US Gas Phy       CIG Mainline            07Jun01         USD/MM"/>
    <m/>
    <n v="5000"/>
    <x v="0"/>
    <x v="13"/>
    <x v="0"/>
    <n v="2.5099999999999998"/>
    <s v="wwarburton"/>
    <s v="JREITME"/>
    <s v="ENA - IM Denver"/>
    <x v="8"/>
    <x v="3"/>
    <n v="832490"/>
    <d v="2001-06-07T21:00:01"/>
  </r>
  <r>
    <x v="1"/>
    <x v="1"/>
    <x v="1"/>
    <x v="0"/>
    <n v="50"/>
    <n v="1345694"/>
    <d v="2001-06-06T08:28:21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6"/>
    <s v="adamirick"/>
    <s v="JQUENET"/>
    <s v="ST-PJM"/>
    <x v="7"/>
    <x v="7"/>
    <n v="634508.1"/>
    <d v="2001-06-07T21:00:01"/>
  </r>
  <r>
    <x v="1"/>
    <x v="1"/>
    <x v="1"/>
    <x v="5"/>
    <n v="775"/>
    <n v="1345695"/>
    <d v="2001-06-06T08:28:22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64"/>
    <s v="PowerTRH"/>
    <s v="MSWERZB"/>
    <s v="LT-NW"/>
    <x v="7"/>
    <x v="7"/>
    <n v="634509.1"/>
    <d v="2001-07-01T21:00:01"/>
  </r>
  <r>
    <x v="1"/>
    <x v="3"/>
    <x v="1"/>
    <x v="0"/>
    <n v="10000"/>
    <n v="1345696"/>
    <d v="2001-06-06T08:28:2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Gistbill"/>
    <s v="RGAY"/>
    <s v="ENA - IM West"/>
    <x v="8"/>
    <x v="3"/>
    <n v="832491"/>
    <d v="2001-06-07T21:00:01"/>
  </r>
  <r>
    <x v="1"/>
    <x v="1"/>
    <x v="1"/>
    <x v="0"/>
    <n v="25"/>
    <n v="1345697"/>
    <d v="2001-06-06T08:28:25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DWILKINS"/>
    <s v="TALONSO"/>
    <s v="ST-NW"/>
    <x v="7"/>
    <x v="7"/>
    <n v="634510.1"/>
    <d v="2001-06-07T21:00:01"/>
  </r>
  <r>
    <x v="1"/>
    <x v="3"/>
    <x v="1"/>
    <x v="0"/>
    <n v="5000"/>
    <n v="1345700"/>
    <d v="2001-06-06T08:28:26"/>
    <s v="Sempra Energy Trading Corp."/>
    <x v="0"/>
    <x v="0"/>
    <x v="0"/>
    <x v="3"/>
    <s v="US Gas Phy Fwd Firm &lt; or = 1Mo "/>
    <s v="US Gas Phy       PGT Malin               07Jun01         USD/MM"/>
    <m/>
    <n v="5000"/>
    <x v="0"/>
    <x v="13"/>
    <x v="0"/>
    <n v="3.4"/>
    <s v="alexstant"/>
    <s v="MLENHAR"/>
    <s v="ENA - IM West"/>
    <x v="8"/>
    <x v="3"/>
    <n v="832492"/>
    <d v="2001-06-07T21:00:01"/>
  </r>
  <r>
    <x v="1"/>
    <x v="1"/>
    <x v="0"/>
    <x v="0"/>
    <n v="50"/>
    <n v="1345699"/>
    <d v="2001-06-06T08:28:26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2.25"/>
    <s v="jjohnson"/>
    <s v="GGUPTA"/>
    <s v="ST-New England"/>
    <x v="7"/>
    <x v="3"/>
    <n v="634512.1"/>
    <d v="2001-06-07T21:00:01"/>
  </r>
  <r>
    <x v="1"/>
    <x v="3"/>
    <x v="1"/>
    <x v="0"/>
    <n v="10000"/>
    <n v="1345701"/>
    <d v="2001-06-06T08:28:27"/>
    <s v="J. Aron &amp; Company"/>
    <x v="0"/>
    <x v="0"/>
    <x v="0"/>
    <x v="3"/>
    <s v="US Gas Phy Fwd Firm &lt; or = 1Mo "/>
    <s v="US Gas Phy       EPNG Keystone           07Jun01         USD/MM"/>
    <m/>
    <n v="10000"/>
    <x v="0"/>
    <x v="13"/>
    <x v="0"/>
    <n v="3.6749999999999998"/>
    <s v="ritanagle"/>
    <s v="RGAY"/>
    <s v="ENA - IM West"/>
    <x v="8"/>
    <x v="3"/>
    <n v="832494"/>
    <d v="2001-06-07T21:00:01"/>
  </r>
  <r>
    <x v="1"/>
    <x v="3"/>
    <x v="1"/>
    <x v="0"/>
    <n v="5000"/>
    <n v="1345702"/>
    <d v="2001-06-06T08:28:28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wwarburton"/>
    <s v="JREITME"/>
    <s v="ENA - IM Denver"/>
    <x v="8"/>
    <x v="3"/>
    <n v="832495"/>
    <d v="2001-06-07T21:00:01"/>
  </r>
  <r>
    <x v="1"/>
    <x v="3"/>
    <x v="1"/>
    <x v="0"/>
    <n v="2500"/>
    <n v="1345703"/>
    <d v="2001-06-06T08:28:29"/>
    <s v="TransCanada Energy Marketing USA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"/>
    <s v="cscharton"/>
    <s v="KSTEVEN"/>
    <s v="ENA-IM Mid Central South"/>
    <x v="8"/>
    <x v="3"/>
    <n v="832497"/>
    <d v="2001-06-07T21:00:01"/>
  </r>
  <r>
    <x v="1"/>
    <x v="3"/>
    <x v="1"/>
    <x v="0"/>
    <n v="5000"/>
    <n v="1345704"/>
    <d v="2001-06-06T08:28:30"/>
    <s v="Colonial Energy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VABLAISE"/>
    <s v="JHODGE2"/>
    <s v="ENA-IM ME CNG"/>
    <x v="8"/>
    <x v="3"/>
    <n v="832498"/>
    <d v="2001-06-07T21:00:01"/>
  </r>
  <r>
    <x v="1"/>
    <x v="3"/>
    <x v="1"/>
    <x v="0"/>
    <n v="2000"/>
    <n v="1345705"/>
    <d v="2001-06-06T08:28:31"/>
    <s v="Coast Energy Group, a division of Cornerstone Propane, L.P."/>
    <x v="0"/>
    <x v="0"/>
    <x v="0"/>
    <x v="3"/>
    <s v="US Gas Phy Fwd Firm &lt; or = 1Mo "/>
    <s v="US Gas Phy       NNG Demarc              07Jun01         USD/MM"/>
    <n v="2000"/>
    <m/>
    <x v="0"/>
    <x v="13"/>
    <x v="0"/>
    <n v="3.6025"/>
    <s v="buckdiers"/>
    <s v="KSTEVEN"/>
    <s v="ENA-IM Mid Central South"/>
    <x v="8"/>
    <x v="3"/>
    <n v="832496"/>
    <d v="2001-06-07T21:00:01"/>
  </r>
  <r>
    <x v="1"/>
    <x v="3"/>
    <x v="0"/>
    <x v="23"/>
    <n v="120000"/>
    <n v="1345707"/>
    <d v="2001-06-06T08:28:3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ritanagle"/>
    <s v="PKEAVEY"/>
    <s v="G-DAILY-EST"/>
    <x v="5"/>
    <x v="3"/>
    <s v="VE9199.1"/>
    <d v="2001-06-07T21:00:01"/>
  </r>
  <r>
    <x v="0"/>
    <x v="0"/>
    <x v="0"/>
    <x v="0"/>
    <n v="20"/>
    <n v="1345708"/>
    <d v="2001-06-06T08:28:4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ADM52993"/>
    <s v="BMARCHAN"/>
    <s v="Enron Metals Trading System"/>
    <x v="0"/>
    <x v="0"/>
    <n v="2171267"/>
    <m/>
  </r>
  <r>
    <x v="1"/>
    <x v="3"/>
    <x v="0"/>
    <x v="20"/>
    <n v="1510000"/>
    <n v="1345709"/>
    <d v="2001-06-06T08:28:41"/>
    <s v="Aquila Risk Management Corporation"/>
    <x v="0"/>
    <x v="0"/>
    <x v="0"/>
    <x v="3"/>
    <s v="US Gas Fin BasisSwap"/>
    <s v="US Gas Basis     Waha                    Nov01-Mar02     USD/MM"/>
    <n v="10000"/>
    <m/>
    <x v="0"/>
    <x v="13"/>
    <x v="0"/>
    <n v="-3.7499999999999999E-2"/>
    <s v="AQUILA1015"/>
    <s v="EBASS"/>
    <s v="FT-Texas"/>
    <x v="5"/>
    <x v="3"/>
    <s v="VE9200.1"/>
    <d v="2001-11-01T00:00:00"/>
  </r>
  <r>
    <x v="1"/>
    <x v="1"/>
    <x v="1"/>
    <x v="0"/>
    <n v="25"/>
    <n v="1345710"/>
    <d v="2001-06-06T08:28:44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49"/>
    <s v="JSJ14000"/>
    <s v="TALONSO"/>
    <s v="ST-NW"/>
    <x v="7"/>
    <x v="7"/>
    <n v="634515.1"/>
    <d v="2001-06-07T21:00:01"/>
  </r>
  <r>
    <x v="1"/>
    <x v="3"/>
    <x v="1"/>
    <x v="23"/>
    <n v="120000"/>
    <n v="1345711"/>
    <d v="2001-06-06T08:28:48"/>
    <s v="Cinergy Marketing &amp; Trading, LLC"/>
    <x v="0"/>
    <x v="0"/>
    <x v="0"/>
    <x v="3"/>
    <s v="US Gas Phy Fwd Firm &lt; or = 1Mo "/>
    <s v="US Gas Phy       Dom SP TT               07-30Jun01      USD/MM"/>
    <n v="5000"/>
    <m/>
    <x v="0"/>
    <x v="13"/>
    <x v="0"/>
    <n v="3.9550000000000001"/>
    <s v="STOCKHAMN"/>
    <s v="JHODGE2"/>
    <s v="ENA-IM ME CNG"/>
    <x v="8"/>
    <x v="3"/>
    <n v="832499"/>
    <d v="2001-06-07T21:00:01"/>
  </r>
  <r>
    <x v="1"/>
    <x v="3"/>
    <x v="0"/>
    <x v="23"/>
    <n v="120000"/>
    <n v="1345713"/>
    <d v="2001-06-06T08:28:5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"/>
    <s v="ritanagle"/>
    <s v="PKEAVEY"/>
    <s v="G-DAILY-EST"/>
    <x v="5"/>
    <x v="3"/>
    <s v="VE9210.1"/>
    <d v="2001-06-07T21:00:01"/>
  </r>
  <r>
    <x v="1"/>
    <x v="3"/>
    <x v="1"/>
    <x v="0"/>
    <n v="10000"/>
    <n v="1345714"/>
    <d v="2001-06-06T08:28:55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dealjunkie"/>
    <s v="SPEREIR"/>
    <s v="ENA-IM NE GULF2"/>
    <x v="8"/>
    <x v="3"/>
    <n v="832500"/>
    <d v="2001-06-07T21:00:01"/>
  </r>
  <r>
    <x v="1"/>
    <x v="3"/>
    <x v="0"/>
    <x v="5"/>
    <n v="310000"/>
    <n v="1345715"/>
    <d v="2001-06-06T08:28:58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8"/>
    <s v="hossmich"/>
    <s v="JARNOLD"/>
    <s v="NG-Price"/>
    <x v="5"/>
    <x v="3"/>
    <s v="VE9211.1"/>
    <d v="2001-07-01T21:00:00"/>
  </r>
  <r>
    <x v="1"/>
    <x v="3"/>
    <x v="1"/>
    <x v="0"/>
    <n v="10000"/>
    <n v="1345716"/>
    <d v="2001-06-06T08:28:59"/>
    <s v="Nexen Marketing"/>
    <x v="0"/>
    <x v="0"/>
    <x v="0"/>
    <x v="3"/>
    <s v="US Gas Phy Fwd Firm &lt; or = 1Mo "/>
    <s v="US Gas Phy       Mich Con                07Jun01         USD/MM"/>
    <n v="10000"/>
    <m/>
    <x v="0"/>
    <x v="13"/>
    <x v="0"/>
    <n v="3.9049999999999998"/>
    <s v="BBRADLEY"/>
    <s v="JWILLI13"/>
    <s v="ENA - IM Mkt Central MICH"/>
    <x v="8"/>
    <x v="3"/>
    <n v="832501"/>
    <d v="2001-06-07T21:00:01"/>
  </r>
  <r>
    <x v="1"/>
    <x v="1"/>
    <x v="1"/>
    <x v="5"/>
    <n v="775"/>
    <n v="1345718"/>
    <d v="2001-06-06T08:29:01"/>
    <s v="Mirant Americas Energy Marketing, L.P."/>
    <x v="0"/>
    <x v="0"/>
    <x v="0"/>
    <x v="1"/>
    <s v="US West Power Phy Fwd CAISO"/>
    <s v="US Pwr Phy CAISO NP15 Peak               Aug01           USD/MWh"/>
    <n v="25"/>
    <m/>
    <x v="0"/>
    <x v="1"/>
    <x v="0"/>
    <n v="175"/>
    <s v="ttw00001"/>
    <s v="RBADEER"/>
    <s v="LT-CA"/>
    <x v="7"/>
    <x v="7"/>
    <n v="634518.1"/>
    <d v="2001-08-01T21:00:01"/>
  </r>
  <r>
    <x v="1"/>
    <x v="3"/>
    <x v="0"/>
    <x v="23"/>
    <n v="120000"/>
    <n v="1345719"/>
    <d v="2001-06-06T08:29:08"/>
    <s v="Cinergy Marketing &amp; Trading, LLC"/>
    <x v="0"/>
    <x v="0"/>
    <x v="0"/>
    <x v="3"/>
    <s v="US Gas Fin Swap"/>
    <s v="US Gas Daily     Chicago                 07-30Jun01      USD/MM"/>
    <n v="5000"/>
    <m/>
    <x v="0"/>
    <x v="13"/>
    <x v="0"/>
    <n v="3.81"/>
    <s v="WAYNEPIVEC"/>
    <s v="GSTOREY"/>
    <s v="FT-ONTARIO"/>
    <x v="5"/>
    <x v="3"/>
    <s v="VE9212.1"/>
    <d v="2001-06-07T21:00:01"/>
  </r>
  <r>
    <x v="1"/>
    <x v="3"/>
    <x v="1"/>
    <x v="0"/>
    <n v="5000"/>
    <n v="1345721"/>
    <d v="2001-06-06T08:29:0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abbybenton"/>
    <s v="SSOUTH"/>
    <s v="ENA - IM West"/>
    <x v="8"/>
    <x v="3"/>
    <n v="832503"/>
    <d v="2001-06-07T21:00:01"/>
  </r>
  <r>
    <x v="1"/>
    <x v="3"/>
    <x v="1"/>
    <x v="0"/>
    <n v="5000"/>
    <n v="1345722"/>
    <d v="2001-06-06T08:29:11"/>
    <s v="Marathon Oil Company"/>
    <x v="0"/>
    <x v="0"/>
    <x v="0"/>
    <x v="3"/>
    <s v="US Gas Phy Fwd Firm &lt; or = 1Mo "/>
    <s v="US Gas Phy       OGT                     07Jun01         USD/MM"/>
    <n v="5000"/>
    <m/>
    <x v="0"/>
    <x v="13"/>
    <x v="0"/>
    <n v="3.64"/>
    <s v="TimBarth"/>
    <s v="KSTEVEN"/>
    <s v="ENA-IM Mid Central South"/>
    <x v="8"/>
    <x v="3"/>
    <n v="832504"/>
    <d v="2001-06-07T21:00:01"/>
  </r>
  <r>
    <x v="1"/>
    <x v="1"/>
    <x v="1"/>
    <x v="6"/>
    <n v="750"/>
    <n v="1345724"/>
    <d v="2001-06-06T08:29:12"/>
    <s v="Aquila Energy Marketing Corporation"/>
    <x v="0"/>
    <x v="0"/>
    <x v="0"/>
    <x v="1"/>
    <s v="US West Power Phy Fwd CAISO"/>
    <s v="US Pwr Phy CAISO SP15 Peak               Sep01           USD/MWh"/>
    <n v="25"/>
    <m/>
    <x v="0"/>
    <x v="1"/>
    <x v="0"/>
    <n v="125"/>
    <s v="WESTPOWER"/>
    <s v="RBADEER"/>
    <s v="LT-CA"/>
    <x v="7"/>
    <x v="7"/>
    <n v="634519.1"/>
    <d v="2001-09-01T21:00:01"/>
  </r>
  <r>
    <x v="1"/>
    <x v="3"/>
    <x v="1"/>
    <x v="0"/>
    <n v="10000"/>
    <n v="1345723"/>
    <d v="2001-06-06T08:29:12"/>
    <s v="Enserco Energy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ADM96017"/>
    <s v="MLENHAR"/>
    <s v="ENA - IM West"/>
    <x v="8"/>
    <x v="3"/>
    <n v="832505"/>
    <d v="2001-06-07T21:00:01"/>
  </r>
  <r>
    <x v="1"/>
    <x v="3"/>
    <x v="0"/>
    <x v="5"/>
    <n v="310000"/>
    <n v="1345725"/>
    <d v="2001-06-06T08:29:14"/>
    <s v="J. Aron &amp; Company"/>
    <x v="0"/>
    <x v="0"/>
    <x v="0"/>
    <x v="3"/>
    <s v="US Gas Fin BasisSwap"/>
    <s v="US Gas Basis     EP Permian              Jul01           USD/MM"/>
    <n v="10000"/>
    <m/>
    <x v="0"/>
    <x v="13"/>
    <x v="0"/>
    <n v="0"/>
    <s v="ritanagle"/>
    <s v="EBASS"/>
    <s v="FT-Texas"/>
    <x v="5"/>
    <x v="3"/>
    <s v="VE9214.1"/>
    <d v="2001-07-01T21:00:01"/>
  </r>
  <r>
    <x v="1"/>
    <x v="3"/>
    <x v="0"/>
    <x v="6"/>
    <n v="150000"/>
    <n v="1345726"/>
    <d v="2001-06-06T08:29:18"/>
    <s v="Calpine Energy Services, L.P."/>
    <x v="0"/>
    <x v="0"/>
    <x v="0"/>
    <x v="3"/>
    <s v="US Gas Fin BasisSwap"/>
    <s v="US Gas Basis     NGI SoCal               Sep01           USD/MM"/>
    <n v="5000"/>
    <m/>
    <x v="0"/>
    <x v="13"/>
    <x v="0"/>
    <n v="3.15"/>
    <s v="CAMTHOR02"/>
    <s v="KHOLST"/>
    <s v="FT-West"/>
    <x v="5"/>
    <x v="3"/>
    <s v="VE9215.1"/>
    <d v="2001-09-01T21:00:01"/>
  </r>
  <r>
    <x v="1"/>
    <x v="1"/>
    <x v="1"/>
    <x v="0"/>
    <n v="5"/>
    <n v="1345729"/>
    <d v="2001-06-06T08:29:20"/>
    <s v="Coral Power, L.L.C."/>
    <x v="0"/>
    <x v="0"/>
    <x v="0"/>
    <x v="1"/>
    <s v="US West Power Phy Fwd CAISO"/>
    <s v="US Pwr Phy CAISO NP15 Peak odd-lot       07Jun01         USD/MWh"/>
    <m/>
    <n v="5"/>
    <x v="0"/>
    <x v="1"/>
    <x v="0"/>
    <n v="54"/>
    <s v="JABORDEN"/>
    <s v="JMORRIS4"/>
    <s v="ST-CA"/>
    <x v="7"/>
    <x v="7"/>
    <n v="634520.1"/>
    <d v="2001-06-07T21:00:01"/>
  </r>
  <r>
    <x v="1"/>
    <x v="3"/>
    <x v="1"/>
    <x v="23"/>
    <n v="120000"/>
    <n v="1345727"/>
    <d v="2001-06-06T08:29:20"/>
    <s v="Equitable Energy L.L.C."/>
    <x v="0"/>
    <x v="0"/>
    <x v="0"/>
    <x v="3"/>
    <s v="US Gas Phy Fwd Firm &lt; or = 1Mo "/>
    <s v="US Gas Phy       Dom SP TT               07-30Jun01      USD/MM"/>
    <m/>
    <n v="5000"/>
    <x v="0"/>
    <x v="13"/>
    <x v="0"/>
    <n v="3.98"/>
    <s v="KRONZFRANK"/>
    <s v="JHODGE2"/>
    <s v="ENA-IM ME CNG"/>
    <x v="8"/>
    <x v="3"/>
    <n v="832509"/>
    <d v="2001-06-07T21:00:01"/>
  </r>
  <r>
    <x v="1"/>
    <x v="3"/>
    <x v="1"/>
    <x v="0"/>
    <n v="5000"/>
    <n v="1345733"/>
    <d v="2001-06-06T08:29:23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MIKELARSEN"/>
    <s v="RGAY"/>
    <s v="ENA - IM West"/>
    <x v="8"/>
    <x v="3"/>
    <n v="832507"/>
    <d v="2001-06-07T21:00:01"/>
  </r>
  <r>
    <x v="1"/>
    <x v="3"/>
    <x v="1"/>
    <x v="0"/>
    <n v="5000"/>
    <n v="1345732"/>
    <d v="2001-06-06T08:29:23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4"/>
    <s v="stratton"/>
    <s v="SPEREIR"/>
    <s v="ENA-IM NE GULF3"/>
    <x v="8"/>
    <x v="3"/>
    <n v="832506"/>
    <d v="2001-06-07T21:00:01"/>
  </r>
  <r>
    <x v="1"/>
    <x v="3"/>
    <x v="1"/>
    <x v="0"/>
    <n v="10000"/>
    <n v="1345734"/>
    <d v="2001-06-06T08:29:24"/>
    <s v="El Paso Merchant Energy, L.P."/>
    <x v="0"/>
    <x v="0"/>
    <x v="0"/>
    <x v="3"/>
    <s v="US Gas Phy Fwd Firm &lt; or = 1Mo "/>
    <s v="US Gas Phy       APC/ANR WillCo          07Jun01         USD/MM"/>
    <n v="10000"/>
    <m/>
    <x v="0"/>
    <x v="13"/>
    <x v="0"/>
    <n v="3.84"/>
    <s v="EPMELPcmb"/>
    <s v="PMIMS"/>
    <s v="ENA - IM MKT Central CG"/>
    <x v="8"/>
    <x v="3"/>
    <n v="832508"/>
    <d v="2001-06-07T21:00:01"/>
  </r>
  <r>
    <x v="1"/>
    <x v="1"/>
    <x v="1"/>
    <x v="0"/>
    <n v="25"/>
    <n v="1345735"/>
    <d v="2001-06-06T08:29:26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A01234"/>
    <s v="PPLATTE"/>
    <s v="ST-CA"/>
    <x v="7"/>
    <x v="7"/>
    <n v="634522.1"/>
    <d v="2001-06-07T21:00:01"/>
  </r>
  <r>
    <x v="1"/>
    <x v="1"/>
    <x v="1"/>
    <x v="0"/>
    <n v="5"/>
    <n v="1345736"/>
    <d v="2001-06-06T08:29:28"/>
    <s v="AES NewEnergy, Inc."/>
    <x v="0"/>
    <x v="0"/>
    <x v="0"/>
    <x v="1"/>
    <s v="US West Power Phy Fwd CAISO"/>
    <s v="US Pwr Phy CAISO SP15 Peak odd-lot       07Jun01         USD/MWh"/>
    <n v="5"/>
    <m/>
    <x v="0"/>
    <x v="1"/>
    <x v="0"/>
    <n v="52"/>
    <s v="ADM07644"/>
    <s v="JMORRIS4"/>
    <s v="ST-CA"/>
    <x v="7"/>
    <x v="7"/>
    <n v="634523.1"/>
    <d v="2001-06-07T21:00:01"/>
  </r>
  <r>
    <x v="1"/>
    <x v="1"/>
    <x v="1"/>
    <x v="0"/>
    <n v="12"/>
    <n v="1345738"/>
    <d v="2001-06-06T08:29:28"/>
    <s v="Pacificorp"/>
    <x v="0"/>
    <x v="0"/>
    <x v="0"/>
    <x v="1"/>
    <s v="US West Power Phy Fwd Firm"/>
    <s v="US Pwr Phy Firm  PALVE OffPk odd-lot     07Jun01         USD/MWh"/>
    <n v="12"/>
    <m/>
    <x v="0"/>
    <x v="1"/>
    <x v="0"/>
    <n v="15"/>
    <s v="paulwood"/>
    <s v="MFISCHE2"/>
    <s v="ST-SW"/>
    <x v="7"/>
    <x v="7"/>
    <n v="634524.1"/>
    <d v="2001-06-07T21:00:01"/>
  </r>
  <r>
    <x v="1"/>
    <x v="3"/>
    <x v="1"/>
    <x v="0"/>
    <n v="9300"/>
    <n v="1345737"/>
    <d v="2001-06-06T08:29:28"/>
    <s v="Reliant Energy Services, Inc."/>
    <x v="0"/>
    <x v="0"/>
    <x v="0"/>
    <x v="3"/>
    <s v="US Gas Phy Fwd Firm &lt; or = 1Mo "/>
    <s v="US Gas Phy       TENN Z-0                07Jun01         USD/MM"/>
    <n v="9300"/>
    <m/>
    <x v="0"/>
    <x v="13"/>
    <x v="0"/>
    <n v="3.65"/>
    <s v="jtaylor1"/>
    <s v="SNEAL"/>
    <s v="ENA-IM NE GULF3"/>
    <x v="8"/>
    <x v="3"/>
    <n v="832510"/>
    <d v="2001-06-07T21:00:01"/>
  </r>
  <r>
    <x v="1"/>
    <x v="3"/>
    <x v="1"/>
    <x v="0"/>
    <n v="10000"/>
    <n v="1345740"/>
    <d v="2001-06-06T08:29:33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"/>
    <s v="jpedersen"/>
    <s v="JWILLI13"/>
    <s v="ENA - IM Mkt Central MICH"/>
    <x v="8"/>
    <x v="3"/>
    <n v="832511"/>
    <d v="2001-06-07T21:00:01"/>
  </r>
  <r>
    <x v="1"/>
    <x v="3"/>
    <x v="0"/>
    <x v="5"/>
    <n v="310000"/>
    <n v="1345741"/>
    <d v="2001-06-06T08:29:39"/>
    <s v="AIG Energy Trading Inc."/>
    <x v="0"/>
    <x v="0"/>
    <x v="0"/>
    <x v="3"/>
    <s v="US Gas Fin Swap"/>
    <s v="US Gas Swap      Nymex                   Jul01           USD/MM"/>
    <m/>
    <n v="10000"/>
    <x v="0"/>
    <x v="13"/>
    <x v="0"/>
    <n v="3.875"/>
    <s v="johncasey1"/>
    <s v="JARNOLD"/>
    <s v="NG-Price"/>
    <x v="5"/>
    <x v="3"/>
    <s v="VE9226.1"/>
    <d v="2001-07-01T21:00:00"/>
  </r>
  <r>
    <x v="1"/>
    <x v="3"/>
    <x v="1"/>
    <x v="0"/>
    <n v="3000"/>
    <n v="1345742"/>
    <d v="2001-06-06T08:29:41"/>
    <s v="Axia Energy, LP"/>
    <x v="0"/>
    <x v="0"/>
    <x v="0"/>
    <x v="3"/>
    <s v="US Gas Phy Fwd Firm &lt; or = 1Mo "/>
    <s v="US Gas Phy       NGPL LA Pool            07Jun01         USD/MM"/>
    <n v="3000"/>
    <m/>
    <x v="0"/>
    <x v="13"/>
    <x v="0"/>
    <n v="3.72"/>
    <s v="kwapisze"/>
    <s v="TDONOHO"/>
    <s v="ENA - IM Central Gulf"/>
    <x v="8"/>
    <x v="3"/>
    <n v="832512"/>
    <d v="2001-06-07T21:00:01"/>
  </r>
  <r>
    <x v="1"/>
    <x v="3"/>
    <x v="0"/>
    <x v="5"/>
    <n v="620000"/>
    <n v="1345744"/>
    <d v="2001-06-06T08:29:53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8"/>
    <s v="EPMELPfjs"/>
    <s v="JARNOLD"/>
    <s v="NG-Price"/>
    <x v="5"/>
    <x v="3"/>
    <s v="VE9232.1"/>
    <d v="2001-07-01T21:00:00"/>
  </r>
  <r>
    <x v="1"/>
    <x v="3"/>
    <x v="1"/>
    <x v="0"/>
    <n v="5000"/>
    <n v="1345743"/>
    <d v="2001-06-06T08:29:53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MICKELSON1"/>
    <s v="SSOUTH"/>
    <s v="ENA - IM West"/>
    <x v="8"/>
    <x v="3"/>
    <n v="832513"/>
    <d v="2001-06-07T21:00:01"/>
  </r>
  <r>
    <x v="1"/>
    <x v="1"/>
    <x v="1"/>
    <x v="0"/>
    <n v="25"/>
    <n v="1345746"/>
    <d v="2001-06-06T08:29:55"/>
    <s v="Powerex Corp."/>
    <x v="0"/>
    <x v="0"/>
    <x v="0"/>
    <x v="1"/>
    <s v="US West Power Phy Fwd Firm"/>
    <s v="US Pwr Phy Firm  Mid-C Peak              07Jun01         USD/MWh"/>
    <m/>
    <n v="25"/>
    <x v="0"/>
    <x v="1"/>
    <x v="0"/>
    <n v="49.5"/>
    <s v="POWEREX4"/>
    <s v="TALONSO"/>
    <s v="ST-NW"/>
    <x v="7"/>
    <x v="7"/>
    <n v="634525.1"/>
    <d v="2001-06-07T21:00:01"/>
  </r>
  <r>
    <x v="1"/>
    <x v="3"/>
    <x v="1"/>
    <x v="0"/>
    <n v="10000"/>
    <n v="1345745"/>
    <d v="2001-06-06T08:29:55"/>
    <s v="Dynegy Marketing and Trade"/>
    <x v="0"/>
    <x v="0"/>
    <x v="0"/>
    <x v="3"/>
    <s v="US Gas Phy Fwd Firm &lt; or = 1Mo "/>
    <s v="US Gas Phy       SoCal EHR               07Jun01         USD/MM"/>
    <n v="10000"/>
    <m/>
    <x v="0"/>
    <x v="13"/>
    <x v="0"/>
    <n v="7.9749999999999996"/>
    <s v="NOVERO777"/>
    <s v="TKUYKEN"/>
    <s v="ENA - IM West"/>
    <x v="8"/>
    <x v="3"/>
    <n v="832514"/>
    <d v="2001-06-07T21:00:01"/>
  </r>
  <r>
    <x v="1"/>
    <x v="3"/>
    <x v="0"/>
    <x v="5"/>
    <n v="155000"/>
    <n v="1345747"/>
    <d v="2001-06-06T08:29:58"/>
    <s v="PG&amp;E Energy Trading-Gas Corporation"/>
    <x v="0"/>
    <x v="0"/>
    <x v="0"/>
    <x v="3"/>
    <s v="US Gas Fin BasisSwap"/>
    <s v="US Gas Basis     NWPL RkyMtn             Jul01           USD/MM"/>
    <n v="5000"/>
    <m/>
    <x v="0"/>
    <x v="13"/>
    <x v="0"/>
    <n v="-1.23"/>
    <s v="linkletter"/>
    <s v="MSANCH2"/>
    <s v="GD-New-Jr"/>
    <x v="5"/>
    <x v="3"/>
    <s v="VE9233.1"/>
    <d v="2001-07-01T21:00:01"/>
  </r>
  <r>
    <x v="1"/>
    <x v="3"/>
    <x v="1"/>
    <x v="0"/>
    <n v="10000"/>
    <n v="1345748"/>
    <d v="2001-06-06T08:29:58"/>
    <s v="AEP Energy Services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aepes227"/>
    <s v="JPARKS"/>
    <s v="ENA - IM Katy"/>
    <x v="8"/>
    <x v="3"/>
    <n v="832515"/>
    <d v="2001-06-07T21:00:01"/>
  </r>
  <r>
    <x v="1"/>
    <x v="3"/>
    <x v="1"/>
    <x v="0"/>
    <n v="5000"/>
    <n v="1345749"/>
    <d v="2001-06-06T08:30:01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7149999999999999"/>
    <s v="aepes227"/>
    <s v="TMARTIN"/>
    <s v="ENA-IM CARTHAGE"/>
    <x v="8"/>
    <x v="3"/>
    <n v="832516"/>
    <d v="2001-06-07T21:00:01"/>
  </r>
  <r>
    <x v="0"/>
    <x v="3"/>
    <x v="1"/>
    <x v="0"/>
    <n v="5000"/>
    <n v="1345752"/>
    <d v="2001-06-06T08:30:09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8"/>
    <s v="ADM04634"/>
    <s v="MCUILLA"/>
    <s v="ENA - IM Ontario"/>
    <x v="8"/>
    <x v="3"/>
    <n v="832518"/>
    <d v="2001-06-07T21:00:01"/>
  </r>
  <r>
    <x v="1"/>
    <x v="3"/>
    <x v="0"/>
    <x v="5"/>
    <n v="155000"/>
    <n v="1345751"/>
    <d v="2001-06-06T08:30:09"/>
    <s v="PG&amp;E Energy Trading-Gas Corporation"/>
    <x v="0"/>
    <x v="0"/>
    <x v="0"/>
    <x v="3"/>
    <s v="US Gas Fin BasisSwap"/>
    <s v="US Gas Basis     EP SanJuan              Jul01           USD/MM"/>
    <m/>
    <n v="5000"/>
    <x v="0"/>
    <x v="13"/>
    <x v="0"/>
    <n v="-0.77"/>
    <s v="linkletter"/>
    <s v="MSANCH2"/>
    <s v="GD-New-Jr"/>
    <x v="5"/>
    <x v="3"/>
    <s v="VE9235.1"/>
    <d v="2001-07-01T21:00:01"/>
  </r>
  <r>
    <x v="1"/>
    <x v="3"/>
    <x v="1"/>
    <x v="0"/>
    <n v="10000"/>
    <n v="1345750"/>
    <d v="2001-06-06T08:30:09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17"/>
    <d v="2001-06-07T21:00:01"/>
  </r>
  <r>
    <x v="1"/>
    <x v="3"/>
    <x v="0"/>
    <x v="5"/>
    <n v="155000"/>
    <n v="1345754"/>
    <d v="2001-06-06T08:30:13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849999999999998"/>
    <s v="lewislee"/>
    <s v="JARNOLD"/>
    <s v="NG-Price"/>
    <x v="5"/>
    <x v="3"/>
    <s v="VE9237.1"/>
    <d v="2001-07-01T21:00:00"/>
  </r>
  <r>
    <x v="1"/>
    <x v="3"/>
    <x v="1"/>
    <x v="0"/>
    <n v="10000"/>
    <n v="1345753"/>
    <d v="2001-06-06T08:30:13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49999999999999"/>
    <s v="dmccairns"/>
    <s v="SNEAL"/>
    <s v="ENA-IM NE GULF4"/>
    <x v="8"/>
    <x v="3"/>
    <n v="832519"/>
    <d v="2001-06-07T21:00:01"/>
  </r>
  <r>
    <x v="0"/>
    <x v="0"/>
    <x v="0"/>
    <x v="0"/>
    <n v="10"/>
    <n v="1345755"/>
    <d v="2001-06-06T08:30:14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42544"/>
    <s v="BMARCHAN"/>
    <s v="Enron Metals Trading System"/>
    <x v="0"/>
    <x v="0"/>
    <n v="2171271"/>
    <m/>
  </r>
  <r>
    <x v="1"/>
    <x v="3"/>
    <x v="0"/>
    <x v="5"/>
    <n v="155000"/>
    <n v="1345757"/>
    <d v="2001-06-06T08:30:16"/>
    <s v="Texaco Natural Gas Inc."/>
    <x v="0"/>
    <x v="0"/>
    <x v="0"/>
    <x v="3"/>
    <s v="US Gas Fin BasisSwap"/>
    <s v="US Gas Basis     EP SanJuan              Jul01           USD/MM"/>
    <m/>
    <n v="5000"/>
    <x v="0"/>
    <x v="13"/>
    <x v="0"/>
    <n v="-0.77"/>
    <s v="PATTILLO"/>
    <s v="MSANCH2"/>
    <s v="GD-New-Jr"/>
    <x v="5"/>
    <x v="3"/>
    <s v="VE9236.1"/>
    <d v="2001-07-01T21:00:01"/>
  </r>
  <r>
    <x v="1"/>
    <x v="3"/>
    <x v="1"/>
    <x v="0"/>
    <n v="5000"/>
    <n v="1345756"/>
    <d v="2001-06-06T08:30:16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MALINOWSKI"/>
    <s v="SSOUTH"/>
    <s v="ENA - IM West"/>
    <x v="8"/>
    <x v="3"/>
    <n v="832520"/>
    <d v="2001-06-07T21:00:01"/>
  </r>
  <r>
    <x v="1"/>
    <x v="3"/>
    <x v="1"/>
    <x v="0"/>
    <n v="10000"/>
    <n v="1345758"/>
    <d v="2001-06-06T08:30:1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"/>
    <s v="dmccairns"/>
    <s v="SNEAL"/>
    <s v="ENA-IM NE GULF4"/>
    <x v="8"/>
    <x v="3"/>
    <n v="832521"/>
    <d v="2001-06-07T21:00:01"/>
  </r>
  <r>
    <x v="1"/>
    <x v="3"/>
    <x v="0"/>
    <x v="5"/>
    <n v="465000"/>
    <n v="1345759"/>
    <d v="2001-06-06T08:30:18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849999999999998"/>
    <s v="rsavocch"/>
    <s v="JARNOLD"/>
    <s v="NG-Price"/>
    <x v="5"/>
    <x v="3"/>
    <s v="VE9238.1"/>
    <d v="2001-07-01T21:00:00"/>
  </r>
  <r>
    <x v="0"/>
    <x v="3"/>
    <x v="1"/>
    <x v="0"/>
    <n v="10000"/>
    <n v="1345760"/>
    <d v="2001-06-06T08:30:21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dread2000"/>
    <s v="MCUILLA"/>
    <s v="ENA - IM Ontario"/>
    <x v="8"/>
    <x v="3"/>
    <n v="832522"/>
    <d v="2001-06-07T21:00:01"/>
  </r>
  <r>
    <x v="1"/>
    <x v="3"/>
    <x v="1"/>
    <x v="0"/>
    <n v="10000"/>
    <n v="1345761"/>
    <d v="2001-06-06T08:30:22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jayknobl"/>
    <s v="ARING"/>
    <s v="ENA-IM NE GULF1"/>
    <x v="8"/>
    <x v="3"/>
    <n v="832523"/>
    <d v="2001-06-07T21:00:01"/>
  </r>
  <r>
    <x v="1"/>
    <x v="3"/>
    <x v="1"/>
    <x v="0"/>
    <n v="10000"/>
    <n v="1345762"/>
    <d v="2001-06-06T08:30:2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5"/>
    <s v="aepes206"/>
    <s v="JWILLI13"/>
    <s v="ENA - IM Mkt Central MICH"/>
    <x v="8"/>
    <x v="3"/>
    <n v="832524"/>
    <d v="2001-06-07T21:00:01"/>
  </r>
  <r>
    <x v="1"/>
    <x v="3"/>
    <x v="1"/>
    <x v="0"/>
    <n v="10000"/>
    <n v="1345763"/>
    <d v="2001-06-06T08:30:26"/>
    <s v="Cook Inlet Energy Supply L.L.C."/>
    <x v="0"/>
    <x v="0"/>
    <x v="0"/>
    <x v="3"/>
    <s v="US Gas Phy Fwd Firm &lt; or = 1Mo "/>
    <s v="US Gas Phy       TENN 500                07Jun01         USD/MM"/>
    <m/>
    <n v="10000"/>
    <x v="0"/>
    <x v="13"/>
    <x v="0"/>
    <n v="3.6850000000000001"/>
    <s v="EASTDESK5"/>
    <s v="SNEAL"/>
    <s v="ENA-IM NE GULF3"/>
    <x v="8"/>
    <x v="3"/>
    <n v="832525"/>
    <d v="2001-06-07T21:00:01"/>
  </r>
  <r>
    <x v="1"/>
    <x v="3"/>
    <x v="0"/>
    <x v="5"/>
    <n v="620000"/>
    <n v="1345765"/>
    <d v="2001-06-06T08:30:28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9"/>
    <s v="mtherrell"/>
    <s v="JARNOLD"/>
    <s v="NG-Price"/>
    <x v="5"/>
    <x v="3"/>
    <s v="VE9247.1"/>
    <d v="2001-07-01T21:00:00"/>
  </r>
  <r>
    <x v="1"/>
    <x v="3"/>
    <x v="1"/>
    <x v="0"/>
    <n v="4217"/>
    <n v="1345764"/>
    <d v="2001-06-06T08:30:28"/>
    <s v="Enron Energy Services, Inc."/>
    <x v="0"/>
    <x v="0"/>
    <x v="0"/>
    <x v="3"/>
    <s v="US Gas Phy Fwd Firm &lt; or = 1Mo "/>
    <s v="US Gas Phy       EP Blanco Avg           07Jun01         USD/MM"/>
    <n v="4217"/>
    <m/>
    <x v="0"/>
    <x v="13"/>
    <x v="0"/>
    <n v="2.9"/>
    <s v="REYNOLDS"/>
    <s v="RGAY"/>
    <s v="ENA - IM West"/>
    <x v="8"/>
    <x v="3"/>
    <n v="832526"/>
    <d v="2001-06-07T21:00:01"/>
  </r>
  <r>
    <x v="1"/>
    <x v="1"/>
    <x v="1"/>
    <x v="0"/>
    <n v="50"/>
    <n v="1345766"/>
    <d v="2001-06-06T08:30:30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5"/>
    <s v="chasdurkin"/>
    <s v="KPRESTO"/>
    <s v="LT-SERC"/>
    <x v="7"/>
    <x v="7"/>
    <n v="634527.1"/>
    <d v="2001-06-07T21:00:01"/>
  </r>
  <r>
    <x v="1"/>
    <x v="3"/>
    <x v="0"/>
    <x v="5"/>
    <n v="155000"/>
    <n v="1345767"/>
    <d v="2001-06-06T08:30:31"/>
    <s v="Reliant Energy Services, Inc."/>
    <x v="0"/>
    <x v="0"/>
    <x v="0"/>
    <x v="3"/>
    <s v="US Gas Fin BasisSwap"/>
    <s v="US Gas Basis     NGI SoCal               Jul01           USD/MM"/>
    <n v="5000"/>
    <m/>
    <x v="0"/>
    <x v="13"/>
    <x v="0"/>
    <n v="4.3499999999999996"/>
    <s v="johnswatek"/>
    <s v="KHOLST"/>
    <s v="FT-West"/>
    <x v="5"/>
    <x v="3"/>
    <s v="VE9246.1"/>
    <d v="2001-07-01T21:00:01"/>
  </r>
  <r>
    <x v="0"/>
    <x v="3"/>
    <x v="1"/>
    <x v="0"/>
    <n v="10000"/>
    <n v="1345768"/>
    <d v="2001-06-06T08:30:32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024999999999999"/>
    <s v="BBRADLEY"/>
    <s v="MCUILLA"/>
    <s v="ENA - IM Ontario"/>
    <x v="8"/>
    <x v="3"/>
    <n v="832528"/>
    <d v="2001-06-07T21:00:01"/>
  </r>
  <r>
    <x v="0"/>
    <x v="0"/>
    <x v="0"/>
    <x v="0"/>
    <n v="10"/>
    <n v="1345769"/>
    <d v="2001-06-06T08:30:3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62411"/>
    <s v="BMARCHAN"/>
    <s v="Enron Metals Trading System"/>
    <x v="0"/>
    <x v="0"/>
    <n v="2171273"/>
    <m/>
  </r>
  <r>
    <x v="1"/>
    <x v="3"/>
    <x v="1"/>
    <x v="0"/>
    <n v="10000"/>
    <n v="1345770"/>
    <d v="2001-06-06T08:30:36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29"/>
    <d v="2001-06-07T21:00:01"/>
  </r>
  <r>
    <x v="1"/>
    <x v="3"/>
    <x v="0"/>
    <x v="5"/>
    <n v="155000"/>
    <n v="1345771"/>
    <d v="2001-06-06T08:30:37"/>
    <s v="Calpine Energy Services, L.P."/>
    <x v="0"/>
    <x v="0"/>
    <x v="0"/>
    <x v="3"/>
    <s v="US Gas Fin BasisSwap"/>
    <s v="US Gas Basis     NGI SoCal               Aug01           USD/MM"/>
    <n v="5000"/>
    <m/>
    <x v="0"/>
    <x v="13"/>
    <x v="0"/>
    <n v="4.3499999999999996"/>
    <s v="CAMTHOR02"/>
    <s v="KHOLST"/>
    <s v="FT-West"/>
    <x v="5"/>
    <x v="3"/>
    <s v="VE9249.1"/>
    <d v="2001-08-01T21:00:01"/>
  </r>
  <r>
    <x v="1"/>
    <x v="1"/>
    <x v="1"/>
    <x v="0"/>
    <n v="25"/>
    <n v="1345772"/>
    <d v="2001-06-06T08:30:44"/>
    <s v="Coral Power, L.L.C."/>
    <x v="0"/>
    <x v="0"/>
    <x v="0"/>
    <x v="1"/>
    <s v="US West Power Phy Fwd CAISO"/>
    <s v="US Pwr Phy CAISO SP15 OffPk              07Jun01         USD/MWh"/>
    <m/>
    <n v="25"/>
    <x v="0"/>
    <x v="1"/>
    <x v="0"/>
    <n v="19"/>
    <s v="Velasquez"/>
    <s v="PPLATTE"/>
    <s v="ST-CA"/>
    <x v="7"/>
    <x v="7"/>
    <n v="634528.1"/>
    <d v="2001-06-07T21:00:01"/>
  </r>
  <r>
    <x v="1"/>
    <x v="3"/>
    <x v="1"/>
    <x v="0"/>
    <n v="2200"/>
    <n v="1345773"/>
    <d v="2001-06-06T08:30:45"/>
    <s v="Cook Inlet Energy Supply L.L.C."/>
    <x v="0"/>
    <x v="0"/>
    <x v="0"/>
    <x v="3"/>
    <s v="US Gas Phy Fwd Firm &lt; or = 1Mo "/>
    <s v="US Gas Phy       TranscoZ6NNY            07Jun01         USD/MM"/>
    <m/>
    <n v="2200"/>
    <x v="0"/>
    <x v="13"/>
    <x v="0"/>
    <n v="4"/>
    <s v="EASTDESK7"/>
    <s v="VPIMENOV"/>
    <s v="ENA-IM ME NEW YORK"/>
    <x v="8"/>
    <x v="3"/>
    <n v="832530"/>
    <d v="2001-06-07T21:00:01"/>
  </r>
  <r>
    <x v="1"/>
    <x v="3"/>
    <x v="1"/>
    <x v="0"/>
    <n v="10000"/>
    <n v="1345774"/>
    <d v="2001-06-06T08:30:46"/>
    <s v="Axia Energy, LP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kwapisze"/>
    <s v="TDONOHO"/>
    <s v="ENA - IM Central Gulf"/>
    <x v="8"/>
    <x v="3"/>
    <n v="832531"/>
    <d v="2001-06-07T21:00:01"/>
  </r>
  <r>
    <x v="1"/>
    <x v="3"/>
    <x v="0"/>
    <x v="5"/>
    <n v="77500"/>
    <n v="1345775"/>
    <d v="2001-06-06T08:30:49"/>
    <s v="Cinergy Marketing &amp; Trading, LLC"/>
    <x v="0"/>
    <x v="0"/>
    <x v="0"/>
    <x v="3"/>
    <s v="US Gas Fin Swap"/>
    <s v="US Gas Swap      Nymex                   Aug01           USD/MM"/>
    <n v="2500"/>
    <m/>
    <x v="0"/>
    <x v="13"/>
    <x v="0"/>
    <n v="3.97"/>
    <s v="GLOVERBJ"/>
    <s v="JARNOLD"/>
    <s v="NG-Price"/>
    <x v="5"/>
    <x v="3"/>
    <s v="VE9252.1"/>
    <d v="2001-08-01T21:00:00"/>
  </r>
  <r>
    <x v="1"/>
    <x v="3"/>
    <x v="1"/>
    <x v="0"/>
    <n v="10000"/>
    <n v="1345777"/>
    <d v="2001-06-06T08:30:50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425000000000001"/>
    <s v="TMVDEC02"/>
    <s v="KSTEVEN"/>
    <s v="ENA-IM Mid Central South"/>
    <x v="8"/>
    <x v="3"/>
    <n v="832532"/>
    <d v="2001-06-07T21:00:01"/>
  </r>
  <r>
    <x v="1"/>
    <x v="1"/>
    <x v="1"/>
    <x v="3"/>
    <n v="4600"/>
    <n v="1345779"/>
    <d v="2001-06-06T08:30:52"/>
    <s v="The New Power Company"/>
    <x v="0"/>
    <x v="0"/>
    <x v="0"/>
    <x v="1"/>
    <s v="US East Power Phy Fwd Firm"/>
    <s v="US Pwr Phy Firm  NEPOOL Peak             Oct-Dec01       USD/MWh"/>
    <m/>
    <n v="50"/>
    <x v="0"/>
    <x v="1"/>
    <x v="0"/>
    <n v="49"/>
    <s v="SUNEETNPW"/>
    <s v="DDAVIS"/>
    <s v="LT-New England"/>
    <x v="7"/>
    <x v="7"/>
    <n v="634529.1"/>
    <d v="2001-10-01T17:11:00"/>
  </r>
  <r>
    <x v="1"/>
    <x v="3"/>
    <x v="0"/>
    <x v="23"/>
    <n v="240000"/>
    <n v="1345780"/>
    <d v="2001-06-06T08:30:53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55.1"/>
    <d v="2001-06-07T21:00:01"/>
  </r>
  <r>
    <x v="1"/>
    <x v="3"/>
    <x v="1"/>
    <x v="0"/>
    <n v="2000"/>
    <n v="1345781"/>
    <d v="2001-06-06T08:30:54"/>
    <s v="Marathon Oil Company"/>
    <x v="0"/>
    <x v="0"/>
    <x v="0"/>
    <x v="3"/>
    <s v="US Gas Phy Fwd Firm &lt; or = 1Mo "/>
    <s v="US Gas Phy       TENN 500                07Jun01         USD/MM"/>
    <n v="2000"/>
    <m/>
    <x v="0"/>
    <x v="13"/>
    <x v="0"/>
    <n v="3.68"/>
    <s v="CADILLAC"/>
    <s v="SNEAL"/>
    <s v="ENA-IM NE GULF3"/>
    <x v="8"/>
    <x v="3"/>
    <n v="832533"/>
    <d v="2001-06-07T21:00:01"/>
  </r>
  <r>
    <x v="1"/>
    <x v="1"/>
    <x v="1"/>
    <x v="19"/>
    <n v="2950"/>
    <n v="1345782"/>
    <d v="2001-06-06T08:30:55"/>
    <s v="The New Power Company"/>
    <x v="0"/>
    <x v="0"/>
    <x v="0"/>
    <x v="1"/>
    <s v="US East Power Phy Fwd Firm"/>
    <s v="US Pwr Phy Firm  NEPOOL Peak             Jan-Feb02       USD/MWh"/>
    <m/>
    <n v="50"/>
    <x v="0"/>
    <x v="1"/>
    <x v="0"/>
    <n v="59"/>
    <s v="SUNEETNPW"/>
    <s v="DDAVIS"/>
    <s v="LT-New England"/>
    <x v="7"/>
    <x v="7"/>
    <n v="634530.1"/>
    <d v="2002-01-01T17:11:00"/>
  </r>
  <r>
    <x v="1"/>
    <x v="3"/>
    <x v="1"/>
    <x v="0"/>
    <n v="10000"/>
    <n v="1345783"/>
    <d v="2001-06-06T08:30:5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25000000000001"/>
    <s v="SCOTTWIR"/>
    <s v="KSTEVEN"/>
    <s v="ENA-IM Mid Central South"/>
    <x v="8"/>
    <x v="3"/>
    <n v="832534"/>
    <d v="2001-06-07T21:00:01"/>
  </r>
  <r>
    <x v="1"/>
    <x v="3"/>
    <x v="1"/>
    <x v="0"/>
    <n v="25000"/>
    <n v="1345784"/>
    <d v="2001-06-06T08:30:57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dmccairns"/>
    <s v="ARING"/>
    <s v="ENA-IM NE GULF1"/>
    <x v="8"/>
    <x v="3"/>
    <n v="832535"/>
    <d v="2001-06-07T21:00:01"/>
  </r>
  <r>
    <x v="1"/>
    <x v="3"/>
    <x v="1"/>
    <x v="0"/>
    <n v="10000"/>
    <n v="1345785"/>
    <d v="2001-06-06T08:31:01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6675"/>
    <s v="MIDCONT2"/>
    <s v="TDONOHO"/>
    <s v="ENA - IM Central Gulf"/>
    <x v="8"/>
    <x v="3"/>
    <n v="832536"/>
    <d v="2001-06-07T21:00:01"/>
  </r>
  <r>
    <x v="1"/>
    <x v="3"/>
    <x v="0"/>
    <x v="5"/>
    <n v="155000"/>
    <n v="1345787"/>
    <d v="2001-06-06T08:31:03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0499999999999998"/>
    <s v="RANSLEMDV"/>
    <s v="KHOLST"/>
    <s v="FT-West"/>
    <x v="5"/>
    <x v="3"/>
    <s v="VE9256.1"/>
    <d v="2001-10-01T21:00:01"/>
  </r>
  <r>
    <x v="1"/>
    <x v="3"/>
    <x v="0"/>
    <x v="23"/>
    <n v="240000"/>
    <n v="1345788"/>
    <d v="2001-06-06T08:31:06"/>
    <s v="AEP Energy Services, Inc."/>
    <x v="0"/>
    <x v="0"/>
    <x v="0"/>
    <x v="3"/>
    <s v="US Gas Fin Swap"/>
    <s v="US Gas Daily     PEPL                    07-30Jun01      USD/MM"/>
    <n v="10000"/>
    <m/>
    <x v="0"/>
    <x v="13"/>
    <x v="0"/>
    <n v="3.62"/>
    <s v="aepes208"/>
    <s v="ALEWIS"/>
    <s v="GD-CENTRAL"/>
    <x v="5"/>
    <x v="3"/>
    <s v="VE9261.1"/>
    <d v="2001-06-07T21:00:01"/>
  </r>
  <r>
    <x v="1"/>
    <x v="3"/>
    <x v="0"/>
    <x v="23"/>
    <n v="240000"/>
    <n v="1345792"/>
    <d v="2001-06-06T08:31:16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7"/>
    <s v="aepes222"/>
    <s v="PKEAVEY"/>
    <s v="G-DAILY-EST"/>
    <x v="5"/>
    <x v="3"/>
    <s v="VE9265.1"/>
    <d v="2001-06-07T21:00:01"/>
  </r>
  <r>
    <x v="1"/>
    <x v="3"/>
    <x v="1"/>
    <x v="0"/>
    <n v="15000"/>
    <n v="1345793"/>
    <d v="2001-06-06T08:31:16"/>
    <s v="Western Gas Resources, Inc."/>
    <x v="0"/>
    <x v="0"/>
    <x v="0"/>
    <x v="3"/>
    <s v="US Gas Phy Fwd Firm &lt; or = 1Mo "/>
    <s v="US Gas Phy       HeHub                   07Jun01         USD/MM"/>
    <m/>
    <n v="15000"/>
    <x v="0"/>
    <x v="13"/>
    <x v="0"/>
    <n v="3.75"/>
    <s v="JHTRAMEL"/>
    <s v="ARING"/>
    <s v="ENA-IM NE GULF1"/>
    <x v="8"/>
    <x v="3"/>
    <n v="832538"/>
    <d v="2001-06-07T21:00:01"/>
  </r>
  <r>
    <x v="1"/>
    <x v="3"/>
    <x v="1"/>
    <x v="0"/>
    <n v="5000"/>
    <n v="1345794"/>
    <d v="2001-06-06T08:31:16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7250000000000001"/>
    <s v="EPRIME26"/>
    <s v="RGAY"/>
    <s v="ENA - IM West"/>
    <x v="8"/>
    <x v="3"/>
    <n v="832537"/>
    <d v="2001-06-07T21:00:01"/>
  </r>
  <r>
    <x v="0"/>
    <x v="0"/>
    <x v="0"/>
    <x v="0"/>
    <n v="20"/>
    <n v="1345796"/>
    <d v="2001-06-06T08:31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71275"/>
    <m/>
  </r>
  <r>
    <x v="1"/>
    <x v="3"/>
    <x v="1"/>
    <x v="0"/>
    <n v="10000"/>
    <n v="1345797"/>
    <d v="2001-06-06T08:31:2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7.85"/>
    <s v="ADM36631"/>
    <s v="TKUYKEN"/>
    <s v="ENA - IM West"/>
    <x v="8"/>
    <x v="3"/>
    <n v="832539"/>
    <d v="2001-06-07T21:00:01"/>
  </r>
  <r>
    <x v="1"/>
    <x v="3"/>
    <x v="1"/>
    <x v="0"/>
    <n v="10000"/>
    <n v="1345798"/>
    <d v="2001-06-06T08:31:23"/>
    <s v="TXU Energy Trading Company"/>
    <x v="0"/>
    <x v="0"/>
    <x v="0"/>
    <x v="3"/>
    <s v="US Gas Phy Fwd Firm &lt; or = 1Mo "/>
    <s v="US Gas Phy       Transco St.65           07Jun01         USD/MM"/>
    <m/>
    <n v="10000"/>
    <x v="0"/>
    <x v="13"/>
    <x v="0"/>
    <n v="3.77"/>
    <s v="txuetcje"/>
    <s v="ARING"/>
    <s v="ENA-IM NE GULF1"/>
    <x v="8"/>
    <x v="3"/>
    <n v="832540"/>
    <d v="2001-06-07T21:00:01"/>
  </r>
  <r>
    <x v="1"/>
    <x v="3"/>
    <x v="1"/>
    <x v="0"/>
    <n v="10000"/>
    <n v="1345799"/>
    <d v="2001-06-06T08:31:30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MIDCONT1"/>
    <s v="KSTEVEN"/>
    <s v="ENA-IM Mid Central South"/>
    <x v="8"/>
    <x v="3"/>
    <n v="832541"/>
    <d v="2001-06-07T21:00:01"/>
  </r>
  <r>
    <x v="1"/>
    <x v="3"/>
    <x v="1"/>
    <x v="0"/>
    <n v="20000"/>
    <n v="1345800"/>
    <d v="2001-06-06T08:31:31"/>
    <s v="Noble Gas Marketing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8"/>
    <s v="dealjunkie"/>
    <s v="SNEAL"/>
    <s v="ENA-IM NE GULF3"/>
    <x v="8"/>
    <x v="3"/>
    <n v="832542"/>
    <d v="2001-06-07T21:00:01"/>
  </r>
  <r>
    <x v="1"/>
    <x v="3"/>
    <x v="1"/>
    <x v="0"/>
    <n v="10000"/>
    <n v="1345801"/>
    <d v="2001-06-06T08:31:35"/>
    <s v="PG&amp;E Energy Trading-Gas Corporation"/>
    <x v="0"/>
    <x v="0"/>
    <x v="0"/>
    <x v="3"/>
    <s v="US Gas Phy Fwd Firm &lt; or = 1Mo "/>
    <s v="US Gas Phy       TGT Z-SL                07Jun01         USD/MM"/>
    <n v="10000"/>
    <m/>
    <x v="0"/>
    <x v="13"/>
    <x v="0"/>
    <n v="3.66"/>
    <s v="lisahough1"/>
    <s v="SPEREIR"/>
    <s v="ENA-IM NE GULF2"/>
    <x v="8"/>
    <x v="3"/>
    <n v="832543"/>
    <d v="2001-06-07T21:00:01"/>
  </r>
  <r>
    <x v="1"/>
    <x v="3"/>
    <x v="0"/>
    <x v="5"/>
    <n v="62000"/>
    <n v="1345802"/>
    <d v="2001-06-06T08:31:38"/>
    <s v="The New Power Company"/>
    <x v="0"/>
    <x v="0"/>
    <x v="0"/>
    <x v="3"/>
    <s v="US Gas Fin BasisSwap"/>
    <s v="US Gas Basis     NGI SoCal               Jul01           USD/MM"/>
    <n v="2000"/>
    <m/>
    <x v="0"/>
    <x v="13"/>
    <x v="0"/>
    <n v="3.8"/>
    <s v="JDBECKER"/>
    <s v="KHOLST"/>
    <s v="FT-West"/>
    <x v="5"/>
    <x v="3"/>
    <s v="VE9268.1"/>
    <d v="2001-07-01T21:00:01"/>
  </r>
  <r>
    <x v="1"/>
    <x v="3"/>
    <x v="1"/>
    <x v="0"/>
    <n v="5000"/>
    <n v="1345803"/>
    <d v="2001-06-06T08:31:3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6"/>
    <s v="MARKOTTE"/>
    <s v="JHODGE2"/>
    <s v="ENA-IM ME TCO"/>
    <x v="8"/>
    <x v="3"/>
    <n v="832544"/>
    <d v="2001-06-07T21:00:01"/>
  </r>
  <r>
    <x v="1"/>
    <x v="1"/>
    <x v="1"/>
    <x v="0"/>
    <n v="25"/>
    <n v="1345805"/>
    <d v="2001-06-06T08:31:41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531.1"/>
    <d v="2001-06-07T21:00:01"/>
  </r>
  <r>
    <x v="1"/>
    <x v="3"/>
    <x v="1"/>
    <x v="0"/>
    <n v="10000"/>
    <n v="1345804"/>
    <d v="2001-06-06T08:31:41"/>
    <s v="Enron Energy Services, Inc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REYNOLDS"/>
    <s v="MLENHAR"/>
    <s v="ENA - IM West"/>
    <x v="8"/>
    <x v="3"/>
    <n v="832545"/>
    <d v="2001-06-07T21:00:01"/>
  </r>
  <r>
    <x v="1"/>
    <x v="1"/>
    <x v="1"/>
    <x v="8"/>
    <n v="250"/>
    <n v="1345806"/>
    <d v="2001-06-06T08:31:43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gfilomena"/>
    <s v="JQUENET"/>
    <s v="ST-PJM"/>
    <x v="7"/>
    <x v="7"/>
    <n v="634532.1"/>
    <d v="2001-06-11T21:00:01"/>
  </r>
  <r>
    <x v="1"/>
    <x v="1"/>
    <x v="1"/>
    <x v="0"/>
    <n v="25"/>
    <n v="1345807"/>
    <d v="2001-06-06T08:31:46"/>
    <s v="Allegheny Energy Supply Company, LLC"/>
    <x v="0"/>
    <x v="0"/>
    <x v="0"/>
    <x v="1"/>
    <s v="US West Power Phy Fwd Firm"/>
    <s v="US Pwr Phy Firm  PALVE OffPk             07Jun01         USD/MWh"/>
    <m/>
    <n v="25"/>
    <x v="0"/>
    <x v="1"/>
    <x v="0"/>
    <n v="15.5"/>
    <s v="kcaes123"/>
    <s v="MFISCHE2"/>
    <s v="ST-SW"/>
    <x v="7"/>
    <x v="7"/>
    <n v="634533.1"/>
    <d v="2001-06-07T21:00:01"/>
  </r>
  <r>
    <x v="1"/>
    <x v="3"/>
    <x v="1"/>
    <x v="0"/>
    <n v="10000"/>
    <n v="1345808"/>
    <d v="2001-06-06T08:31:46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424999999999998"/>
    <s v="MAXFIELD"/>
    <s v="PMIMS"/>
    <s v="ENA - IM MKT Central CG"/>
    <x v="8"/>
    <x v="3"/>
    <n v="832546"/>
    <d v="2001-06-07T21:00:01"/>
  </r>
  <r>
    <x v="1"/>
    <x v="3"/>
    <x v="1"/>
    <x v="0"/>
    <n v="5000"/>
    <n v="1345809"/>
    <d v="2001-06-06T08:31:48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4"/>
    <s v="CHRISBOSCO"/>
    <s v="JHODGE2"/>
    <s v="ENA-IM ME CNG"/>
    <x v="8"/>
    <x v="3"/>
    <n v="832548"/>
    <d v="2001-06-07T21:00:01"/>
  </r>
  <r>
    <x v="1"/>
    <x v="3"/>
    <x v="1"/>
    <x v="0"/>
    <n v="5000"/>
    <n v="1345810"/>
    <d v="2001-06-06T08:31:48"/>
    <s v="EnergyUSA-TPC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jgriffiths"/>
    <s v="VPIMENOV"/>
    <s v="ENA-IM ME NEW YORK"/>
    <x v="8"/>
    <x v="3"/>
    <n v="832547"/>
    <d v="2001-06-07T21:00:01"/>
  </r>
  <r>
    <x v="1"/>
    <x v="3"/>
    <x v="1"/>
    <x v="0"/>
    <n v="10000"/>
    <n v="1345811"/>
    <d v="2001-06-06T08:31:49"/>
    <s v="J. Aron &amp;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ritanagle"/>
    <s v="RGAY"/>
    <s v="ENA - IM West"/>
    <x v="8"/>
    <x v="3"/>
    <n v="832549"/>
    <d v="2001-06-07T21:00:01"/>
  </r>
  <r>
    <x v="0"/>
    <x v="3"/>
    <x v="1"/>
    <x v="0"/>
    <n v="10000"/>
    <n v="1345813"/>
    <d v="2001-06-06T08:31:50"/>
    <s v="Williams Energy Marketing &amp;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"/>
    <s v="elizabeth"/>
    <s v="MCUILLA"/>
    <s v="ENA - IM Ontario"/>
    <x v="8"/>
    <x v="3"/>
    <n v="832550"/>
    <d v="2001-06-07T21:00:01"/>
  </r>
  <r>
    <x v="1"/>
    <x v="3"/>
    <x v="0"/>
    <x v="5"/>
    <n v="310000"/>
    <n v="1345812"/>
    <d v="2001-06-06T08:31:50"/>
    <s v="Cargill Energy, a division of Cargill, Incorporated"/>
    <x v="0"/>
    <x v="0"/>
    <x v="0"/>
    <x v="3"/>
    <s v="US Gas Fin BasisSwap"/>
    <s v="US Gas Basis     NGI Chicago             Jul01           USD/MM"/>
    <m/>
    <n v="10000"/>
    <x v="0"/>
    <x v="13"/>
    <x v="0"/>
    <n v="0.06"/>
    <s v="ADM90884"/>
    <s v="GSTOREY"/>
    <s v="FT-ONTARIO"/>
    <x v="5"/>
    <x v="3"/>
    <s v="VE9270.1"/>
    <d v="2001-07-01T21:00:01"/>
  </r>
  <r>
    <x v="1"/>
    <x v="3"/>
    <x v="1"/>
    <x v="0"/>
    <n v="2000"/>
    <n v="1345814"/>
    <d v="2001-06-06T08:31:51"/>
    <s v="e prime, inc."/>
    <x v="0"/>
    <x v="0"/>
    <x v="0"/>
    <x v="3"/>
    <s v="US Gas Phy Fwd Firm &lt; or = 1Mo "/>
    <s v="US Gas Phy       NGPL STX                07Jun01         USD/MM"/>
    <m/>
    <n v="2000"/>
    <x v="0"/>
    <x v="13"/>
    <x v="0"/>
    <n v="3.6549999999999998"/>
    <s v="EPRIME26"/>
    <s v="TDONOHO"/>
    <s v="ENA - IM Central Gulf"/>
    <x v="8"/>
    <x v="3"/>
    <n v="832551"/>
    <d v="2001-06-07T21:00:01"/>
  </r>
  <r>
    <x v="1"/>
    <x v="3"/>
    <x v="1"/>
    <x v="23"/>
    <n v="19200"/>
    <n v="1345816"/>
    <d v="2001-06-06T08:31:54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552"/>
    <d v="2001-06-07T21:00:01"/>
  </r>
  <r>
    <x v="1"/>
    <x v="3"/>
    <x v="1"/>
    <x v="0"/>
    <n v="5000"/>
    <n v="1345819"/>
    <d v="2001-06-06T08:32:06"/>
    <s v="Aquila Energy Marketing Corporation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MARKOTTE"/>
    <s v="VPIMENOV"/>
    <s v="ENA-IM ME NEW YORK"/>
    <x v="8"/>
    <x v="3"/>
    <n v="832553"/>
    <d v="2001-06-07T21:00:01"/>
  </r>
  <r>
    <x v="1"/>
    <x v="3"/>
    <x v="1"/>
    <x v="0"/>
    <n v="5000"/>
    <n v="1345820"/>
    <d v="2001-06-06T08:32:08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7"/>
    <s v="jwashabaug"/>
    <s v="JREITME"/>
    <s v="ENA - IM Denver"/>
    <x v="8"/>
    <x v="3"/>
    <n v="832554"/>
    <d v="2001-06-07T21:00:01"/>
  </r>
  <r>
    <x v="1"/>
    <x v="3"/>
    <x v="1"/>
    <x v="0"/>
    <n v="3500"/>
    <n v="1345821"/>
    <d v="2001-06-06T08:32:09"/>
    <s v="Nicor Gas Company"/>
    <x v="0"/>
    <x v="0"/>
    <x v="0"/>
    <x v="3"/>
    <s v="US Gas Phy Fwd Firm &lt; or = 1Mo "/>
    <s v="US Gas Phy       NGPL NICOR              07Jun01         USD/MM"/>
    <n v="3500"/>
    <m/>
    <x v="0"/>
    <x v="13"/>
    <x v="0"/>
    <n v="3.84"/>
    <s v="vab12345"/>
    <s v="PMIMS"/>
    <s v="ENA - IM MKT Central CG"/>
    <x v="8"/>
    <x v="3"/>
    <n v="832555"/>
    <d v="2001-06-07T21:00:01"/>
  </r>
  <r>
    <x v="1"/>
    <x v="3"/>
    <x v="1"/>
    <x v="0"/>
    <n v="10000"/>
    <n v="1345822"/>
    <d v="2001-06-06T08:32:10"/>
    <s v="Noble Gas Marketing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dealjunkie"/>
    <s v="SPEREIR"/>
    <s v="ENA-IM NE GULF2"/>
    <x v="8"/>
    <x v="3"/>
    <n v="832556"/>
    <d v="2001-06-07T21:00:01"/>
  </r>
  <r>
    <x v="1"/>
    <x v="3"/>
    <x v="1"/>
    <x v="0"/>
    <n v="10000"/>
    <n v="1345823"/>
    <d v="2001-06-06T08:32:11"/>
    <s v="Enron Energy Services, Inc."/>
    <x v="0"/>
    <x v="0"/>
    <x v="0"/>
    <x v="3"/>
    <s v="US Gas Phy Fwd Firm &lt; or = 1Mo (RESTRICTED)"/>
    <s v="US Gas Phy       PG&amp;E Topock             07Jun01         USD/MM"/>
    <n v="10000"/>
    <m/>
    <x v="0"/>
    <x v="13"/>
    <x v="0"/>
    <n v="3.05"/>
    <s v="REYNOLDS"/>
    <s v="MLENHAR"/>
    <s v="ENA - IM West"/>
    <x v="8"/>
    <x v="3"/>
    <n v="832557"/>
    <d v="2001-06-07T21:00:01"/>
  </r>
  <r>
    <x v="1"/>
    <x v="3"/>
    <x v="0"/>
    <x v="23"/>
    <n v="240000"/>
    <n v="1345824"/>
    <d v="2001-06-06T08:32:14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74.1"/>
    <d v="2001-06-07T21:00:01"/>
  </r>
  <r>
    <x v="1"/>
    <x v="3"/>
    <x v="1"/>
    <x v="0"/>
    <n v="5000"/>
    <n v="1345825"/>
    <d v="2001-06-06T08:32:17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5"/>
    <s v="MIKELARSEN"/>
    <s v="RGAY"/>
    <s v="ENA - IM West"/>
    <x v="8"/>
    <x v="3"/>
    <n v="832558"/>
    <d v="2001-06-07T21:00:01"/>
  </r>
  <r>
    <x v="1"/>
    <x v="3"/>
    <x v="1"/>
    <x v="0"/>
    <n v="10000"/>
    <n v="1345828"/>
    <d v="2001-06-06T08:32:31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TIMMYSMALL"/>
    <s v="JPARKS"/>
    <s v="ENA-IM WAHA"/>
    <x v="8"/>
    <x v="3"/>
    <n v="832559"/>
    <d v="2001-06-07T21:00:01"/>
  </r>
  <r>
    <x v="1"/>
    <x v="3"/>
    <x v="1"/>
    <x v="23"/>
    <n v="120000"/>
    <n v="1345829"/>
    <d v="2001-06-06T08:32:3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050000000000001"/>
    <s v="STEPHENSJE"/>
    <s v="SPEREIR"/>
    <s v="ENA-IM NE GULF2"/>
    <x v="8"/>
    <x v="3"/>
    <n v="832562"/>
    <d v="2001-06-07T21:00:01"/>
  </r>
  <r>
    <x v="1"/>
    <x v="3"/>
    <x v="1"/>
    <x v="0"/>
    <n v="19200"/>
    <n v="1345831"/>
    <d v="2001-06-06T08:32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560"/>
    <d v="2001-06-07T21:00:01"/>
  </r>
  <r>
    <x v="1"/>
    <x v="3"/>
    <x v="0"/>
    <x v="22"/>
    <n v="615000"/>
    <n v="1345834"/>
    <d v="2001-06-06T08:32:35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750000000000001"/>
    <s v="NedCosman"/>
    <s v="JARNOLD"/>
    <s v="NG-Price"/>
    <x v="5"/>
    <x v="3"/>
    <s v="VE9278.1"/>
    <d v="2001-07-01T00:00:00"/>
  </r>
  <r>
    <x v="1"/>
    <x v="3"/>
    <x v="0"/>
    <x v="5"/>
    <n v="310000"/>
    <n v="1345833"/>
    <d v="2001-06-06T08:32:35"/>
    <s v="Duke Energy Trading and Marketing, L.L.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JHHANSEY"/>
    <s v="JARNOLD"/>
    <s v="NG-Price"/>
    <x v="5"/>
    <x v="3"/>
    <s v="VE9281.1"/>
    <d v="2001-08-01T21:00:00"/>
  </r>
  <r>
    <x v="1"/>
    <x v="3"/>
    <x v="1"/>
    <x v="0"/>
    <n v="3873"/>
    <n v="1345835"/>
    <d v="2001-06-06T08:32:35"/>
    <s v="Mirant Americas Energy Marketing, L.P."/>
    <x v="0"/>
    <x v="0"/>
    <x v="0"/>
    <x v="3"/>
    <s v="US Gas Phy Fwd Firm &lt; or = 1Mo "/>
    <s v="US Gas Phy       EP Blanco Avg           07Jun01         USD/MM"/>
    <n v="3873"/>
    <m/>
    <x v="0"/>
    <x v="13"/>
    <x v="0"/>
    <n v="2.9"/>
    <s v="jfh00001"/>
    <s v="RGAY"/>
    <s v="ENA - IM West"/>
    <x v="8"/>
    <x v="3"/>
    <n v="832561"/>
    <d v="2001-06-07T21:00:01"/>
  </r>
  <r>
    <x v="1"/>
    <x v="3"/>
    <x v="0"/>
    <x v="5"/>
    <n v="155000"/>
    <n v="1345832"/>
    <d v="2001-06-06T08:32:35"/>
    <s v="Reliant Energy Services, Inc."/>
    <x v="0"/>
    <x v="0"/>
    <x v="0"/>
    <x v="3"/>
    <s v="US Gas Fin BasisSwap"/>
    <s v="US Gas Basis     NGI SoCal               Oct01           USD/MM"/>
    <n v="5000"/>
    <m/>
    <x v="0"/>
    <x v="13"/>
    <x v="0"/>
    <n v="1.85"/>
    <s v="kgebhard"/>
    <s v="KHOLST"/>
    <s v="FT-West"/>
    <x v="5"/>
    <x v="3"/>
    <s v="VE9277.1"/>
    <d v="2001-10-01T21:00:01"/>
  </r>
  <r>
    <x v="1"/>
    <x v="3"/>
    <x v="0"/>
    <x v="5"/>
    <n v="93000"/>
    <n v="1345837"/>
    <d v="2001-06-06T08:32:37"/>
    <s v="BP Corporation North America Inc."/>
    <x v="0"/>
    <x v="0"/>
    <x v="0"/>
    <x v="3"/>
    <s v="US Gas Fin BasisSwap"/>
    <s v="US Gas Basis     NGI SoCal               Jul01           USD/MM"/>
    <n v="3000"/>
    <m/>
    <x v="0"/>
    <x v="13"/>
    <x v="0"/>
    <n v="3.6"/>
    <s v="Quekchin"/>
    <s v="KHOLST"/>
    <s v="FT-West"/>
    <x v="5"/>
    <x v="3"/>
    <s v="VE9279.1"/>
    <d v="2001-07-01T21:00:01"/>
  </r>
  <r>
    <x v="1"/>
    <x v="3"/>
    <x v="0"/>
    <x v="23"/>
    <n v="120000"/>
    <n v="1345839"/>
    <d v="2001-06-06T08:32:39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282.1"/>
    <d v="2001-06-07T21:00:01"/>
  </r>
  <r>
    <x v="1"/>
    <x v="3"/>
    <x v="1"/>
    <x v="0"/>
    <n v="5000"/>
    <n v="1345840"/>
    <d v="2001-06-06T08:32:39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JOHNBOYLE"/>
    <s v="SSOUTH"/>
    <s v="ENA - IM West"/>
    <x v="8"/>
    <x v="3"/>
    <n v="832564"/>
    <d v="2001-06-07T21:00:01"/>
  </r>
  <r>
    <x v="1"/>
    <x v="3"/>
    <x v="1"/>
    <x v="0"/>
    <n v="5000"/>
    <n v="1345838"/>
    <d v="2001-06-06T08:32:3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67"/>
    <s v="EPRIME26"/>
    <s v="SPEREIR"/>
    <s v="ENA-IM NE GULF2"/>
    <x v="8"/>
    <x v="3"/>
    <n v="832563"/>
    <d v="2001-06-07T21:00:01"/>
  </r>
  <r>
    <x v="1"/>
    <x v="3"/>
    <x v="1"/>
    <x v="0"/>
    <n v="5000"/>
    <n v="1345843"/>
    <d v="2001-06-06T08:32:45"/>
    <s v="Texla Energy Management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"/>
    <s v="WILSHUSEN"/>
    <s v="SNEAL"/>
    <s v="ENA-IM NE GULF4"/>
    <x v="8"/>
    <x v="3"/>
    <n v="832565"/>
    <d v="2001-06-07T21:00:01"/>
  </r>
  <r>
    <x v="1"/>
    <x v="1"/>
    <x v="1"/>
    <x v="3"/>
    <n v="4600"/>
    <n v="1345848"/>
    <d v="2001-06-06T08:32:52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35"/>
    <s v="jheinecke1"/>
    <s v="FSTURM"/>
    <s v="LT-ECAR"/>
    <x v="7"/>
    <x v="7"/>
    <n v="634536.1"/>
    <d v="2001-10-01T17:11:00"/>
  </r>
  <r>
    <x v="1"/>
    <x v="3"/>
    <x v="1"/>
    <x v="0"/>
    <n v="5000"/>
    <n v="1345847"/>
    <d v="2001-06-06T08:32:52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3"/>
    <x v="0"/>
    <n v="3.75"/>
    <s v="EPMELPdg"/>
    <s v="SNEAL"/>
    <s v="ENA-IM NE GULF4"/>
    <x v="8"/>
    <x v="3"/>
    <n v="832567"/>
    <d v="2001-06-07T21:00:01"/>
  </r>
  <r>
    <x v="1"/>
    <x v="3"/>
    <x v="1"/>
    <x v="0"/>
    <n v="5000"/>
    <n v="1345849"/>
    <d v="2001-06-06T08:32:54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7"/>
    <s v="DAVSMITH"/>
    <s v="TKUYKEN"/>
    <s v="ENA - IM West"/>
    <x v="8"/>
    <x v="3"/>
    <n v="832568"/>
    <d v="2001-06-07T21:00:01"/>
  </r>
  <r>
    <x v="1"/>
    <x v="1"/>
    <x v="1"/>
    <x v="8"/>
    <n v="250"/>
    <n v="1345850"/>
    <d v="2001-06-06T08:32:56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8.5"/>
    <s v="bpollard"/>
    <s v="KPRESTO"/>
    <s v="LT-SERC"/>
    <x v="7"/>
    <x v="7"/>
    <n v="634537.1"/>
    <d v="2001-06-11T21:00:00"/>
  </r>
  <r>
    <x v="1"/>
    <x v="3"/>
    <x v="0"/>
    <x v="23"/>
    <n v="240000"/>
    <n v="1345851"/>
    <d v="2001-06-06T08:32:57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SANDBERG"/>
    <s v="PKEAVEY"/>
    <s v="G-DAILY-EST"/>
    <x v="5"/>
    <x v="3"/>
    <s v="VE9287.1"/>
    <d v="2001-06-07T21:00:01"/>
  </r>
  <r>
    <x v="1"/>
    <x v="3"/>
    <x v="1"/>
    <x v="0"/>
    <n v="10000"/>
    <n v="1345852"/>
    <d v="2001-06-06T08:33:02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7249999999999996"/>
    <s v="EPMELPrdm"/>
    <s v="TKUYKEN"/>
    <s v="ENA - IM West"/>
    <x v="8"/>
    <x v="3"/>
    <n v="832569"/>
    <d v="2001-06-07T21:00:01"/>
  </r>
  <r>
    <x v="1"/>
    <x v="3"/>
    <x v="0"/>
    <x v="23"/>
    <n v="120000"/>
    <n v="1345853"/>
    <d v="2001-06-06T08:33:06"/>
    <s v="PG&amp;E Energy Trading-Gas Corporation"/>
    <x v="0"/>
    <x v="0"/>
    <x v="0"/>
    <x v="3"/>
    <s v="US Gas Fin Swap"/>
    <s v="US Gas Daily     SoCal                   07-30Jun01      USD/MM"/>
    <n v="5000"/>
    <m/>
    <x v="0"/>
    <x v="13"/>
    <x v="0"/>
    <n v="7.8"/>
    <s v="ADM36631"/>
    <s v="MLENHAR"/>
    <s v="West-Perm"/>
    <x v="5"/>
    <x v="3"/>
    <s v="VE9288.1"/>
    <d v="2001-06-07T21:00:01"/>
  </r>
  <r>
    <x v="1"/>
    <x v="3"/>
    <x v="1"/>
    <x v="0"/>
    <n v="10000"/>
    <n v="1345854"/>
    <d v="2001-06-06T08:33:08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570"/>
    <d v="2001-06-07T21:00:01"/>
  </r>
  <r>
    <x v="1"/>
    <x v="3"/>
    <x v="1"/>
    <x v="23"/>
    <n v="120000"/>
    <n v="1345855"/>
    <d v="2001-06-06T08:33:10"/>
    <s v="AEP Energy Services, Inc."/>
    <x v="0"/>
    <x v="0"/>
    <x v="0"/>
    <x v="3"/>
    <s v="US Gas Phy Fwd Firm &lt; or = 1Mo "/>
    <s v="US Gas Phy       Transco St.65           07-30Jun01      USD/MM"/>
    <m/>
    <n v="5000"/>
    <x v="0"/>
    <x v="13"/>
    <x v="0"/>
    <n v="3.78"/>
    <s v="aepes215"/>
    <s v="ARING"/>
    <s v="ENA-IM NE GULF1"/>
    <x v="8"/>
    <x v="3"/>
    <n v="832575"/>
    <d v="2001-06-07T21:00:01"/>
  </r>
  <r>
    <x v="1"/>
    <x v="3"/>
    <x v="1"/>
    <x v="0"/>
    <n v="10000"/>
    <n v="1345857"/>
    <d v="2001-06-06T08:33:11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5"/>
    <s v="MIDCONT2"/>
    <s v="KSTEVEN"/>
    <s v="ENA-IM Mid Central South"/>
    <x v="8"/>
    <x v="3"/>
    <n v="832572"/>
    <d v="2001-06-07T21:00:01"/>
  </r>
  <r>
    <x v="1"/>
    <x v="3"/>
    <x v="1"/>
    <x v="0"/>
    <n v="10000"/>
    <n v="1345858"/>
    <d v="2001-06-06T08:33:11"/>
    <s v="Cook Inlet Energy Supply L.L.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EASTDESK7"/>
    <s v="VPIMENOV"/>
    <s v="ENA-IM ME NEW YORK"/>
    <x v="8"/>
    <x v="3"/>
    <n v="832573"/>
    <d v="2001-06-07T21:00:01"/>
  </r>
  <r>
    <x v="1"/>
    <x v="3"/>
    <x v="1"/>
    <x v="0"/>
    <n v="10000"/>
    <n v="1345859"/>
    <d v="2001-06-06T08:33:1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75"/>
    <s v="MIDCONT4"/>
    <s v="KSTEVEN"/>
    <s v="ENA-IM Mid Central South"/>
    <x v="8"/>
    <x v="3"/>
    <n v="832574"/>
    <d v="2001-06-07T21:00:01"/>
  </r>
  <r>
    <x v="1"/>
    <x v="3"/>
    <x v="1"/>
    <x v="0"/>
    <n v="10000"/>
    <n v="1345860"/>
    <d v="2001-06-06T08:33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4749999999999996"/>
    <s v="EPMELPrdm"/>
    <s v="TKUYKEN"/>
    <s v="ENA - IM West"/>
    <x v="8"/>
    <x v="3"/>
    <n v="832576"/>
    <d v="2001-06-07T21:00:01"/>
  </r>
  <r>
    <x v="1"/>
    <x v="3"/>
    <x v="1"/>
    <x v="0"/>
    <n v="5000"/>
    <n v="1345861"/>
    <d v="2001-06-06T08:33:21"/>
    <s v="Enron Energy Services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2"/>
    <s v="REYNOLDS"/>
    <s v="MLENHAR"/>
    <s v="ENA - IM West"/>
    <x v="8"/>
    <x v="3"/>
    <n v="832577"/>
    <d v="2001-06-07T21:00:01"/>
  </r>
  <r>
    <x v="1"/>
    <x v="3"/>
    <x v="1"/>
    <x v="0"/>
    <n v="10000"/>
    <n v="1345863"/>
    <d v="2001-06-06T08:33:2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45"/>
    <s v="MIDCONT1"/>
    <s v="KSTEVEN"/>
    <s v="ENA-IM Mid Central South"/>
    <x v="8"/>
    <x v="3"/>
    <n v="832578"/>
    <d v="2001-06-07T21:00:01"/>
  </r>
  <r>
    <x v="1"/>
    <x v="3"/>
    <x v="1"/>
    <x v="0"/>
    <n v="10000"/>
    <n v="1345864"/>
    <d v="2001-06-06T08:33:30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MIDCONT1"/>
    <s v="TDONOHO"/>
    <s v="ENA - IM Central Gulf"/>
    <x v="8"/>
    <x v="3"/>
    <n v="832580"/>
    <d v="2001-06-07T21:00:01"/>
  </r>
  <r>
    <x v="1"/>
    <x v="3"/>
    <x v="1"/>
    <x v="0"/>
    <n v="5000"/>
    <n v="1345865"/>
    <d v="2001-06-06T08:33:31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DICKERSON2"/>
    <s v="MLENHAR"/>
    <s v="ENA - IM West"/>
    <x v="8"/>
    <x v="3"/>
    <n v="832581"/>
    <d v="2001-06-07T21:00:01"/>
  </r>
  <r>
    <x v="1"/>
    <x v="3"/>
    <x v="0"/>
    <x v="23"/>
    <n v="120000"/>
    <n v="1345867"/>
    <d v="2001-06-06T08:33:33"/>
    <s v="Aquila Risk Management Corporation"/>
    <x v="0"/>
    <x v="0"/>
    <x v="0"/>
    <x v="3"/>
    <s v="US Gas Fin Swap"/>
    <s v="US Gas Daily     PG&amp;E CtyGate            07-30Jun01      USD/MM"/>
    <n v="5000"/>
    <m/>
    <x v="0"/>
    <x v="13"/>
    <x v="0"/>
    <n v="4.55"/>
    <s v="AQUILA1012"/>
    <s v="MLENHAR"/>
    <s v="West-Perm"/>
    <x v="5"/>
    <x v="3"/>
    <s v="VE9290.1"/>
    <d v="2001-06-07T21:00:01"/>
  </r>
  <r>
    <x v="1"/>
    <x v="3"/>
    <x v="1"/>
    <x v="0"/>
    <n v="18000"/>
    <n v="1345866"/>
    <d v="2001-06-06T08:33:33"/>
    <s v="AEP Energy Services, Inc."/>
    <x v="0"/>
    <x v="0"/>
    <x v="0"/>
    <x v="3"/>
    <s v="US Gas Phy Fwd Firm &lt; or = 1Mo "/>
    <s v="US Gas Phy       TENN 500                07Jun01         USD/MM"/>
    <n v="18000"/>
    <m/>
    <x v="0"/>
    <x v="13"/>
    <x v="0"/>
    <n v="3.6749999999999998"/>
    <s v="aepes202"/>
    <s v="SNEAL"/>
    <s v="ENA-IM NE GULF3"/>
    <x v="8"/>
    <x v="3"/>
    <n v="832582"/>
    <d v="2001-06-07T21:00:01"/>
  </r>
  <r>
    <x v="1"/>
    <x v="3"/>
    <x v="1"/>
    <x v="0"/>
    <n v="10000"/>
    <n v="1345868"/>
    <d v="2001-06-06T08:33:36"/>
    <s v="e prime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RIME26"/>
    <s v="RGAY"/>
    <s v="ENA - IM West"/>
    <x v="8"/>
    <x v="3"/>
    <n v="832583"/>
    <d v="2001-06-07T21:00:01"/>
  </r>
  <r>
    <x v="1"/>
    <x v="3"/>
    <x v="1"/>
    <x v="0"/>
    <n v="4491"/>
    <n v="1345869"/>
    <d v="2001-06-06T08:33:37"/>
    <s v="PanCanadian Energy Services Inc."/>
    <x v="0"/>
    <x v="0"/>
    <x v="0"/>
    <x v="3"/>
    <s v="US Gas Phy Fwd Firm &lt; or = 1Mo "/>
    <s v="US Gas Phy       ANR SE Trans            07Jun01         USD/MM"/>
    <n v="4491"/>
    <m/>
    <x v="0"/>
    <x v="13"/>
    <x v="0"/>
    <n v="3.665"/>
    <s v="pces5155"/>
    <s v="TDONOHO"/>
    <s v="ENA - IM Central Gulf"/>
    <x v="8"/>
    <x v="3"/>
    <n v="832584"/>
    <d v="2001-06-07T21:00:01"/>
  </r>
  <r>
    <x v="1"/>
    <x v="1"/>
    <x v="1"/>
    <x v="0"/>
    <n v="25"/>
    <n v="1345872"/>
    <d v="2001-06-06T08:33:38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0"/>
    <s v="JSJ14000"/>
    <s v="TALONSO"/>
    <s v="ST-NW"/>
    <x v="7"/>
    <x v="7"/>
    <n v="634539.1"/>
    <d v="2001-06-07T21:00:01"/>
  </r>
  <r>
    <x v="1"/>
    <x v="1"/>
    <x v="1"/>
    <x v="5"/>
    <n v="775"/>
    <n v="1345871"/>
    <d v="2001-06-06T08:33:38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86"/>
    <s v="joeknauth"/>
    <s v="MMOTLEY"/>
    <s v="ST-SW"/>
    <x v="7"/>
    <x v="7"/>
    <n v="634538.1"/>
    <d v="2001-07-01T21:00:01"/>
  </r>
  <r>
    <x v="1"/>
    <x v="3"/>
    <x v="1"/>
    <x v="0"/>
    <n v="20000"/>
    <n v="1345870"/>
    <d v="2001-06-06T08:33:38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775000000000002"/>
    <s v="aepes202"/>
    <s v="SNEAL"/>
    <s v="ENA-IM NE GULF3"/>
    <x v="8"/>
    <x v="3"/>
    <n v="832585"/>
    <d v="2001-06-07T21:00:01"/>
  </r>
  <r>
    <x v="1"/>
    <x v="3"/>
    <x v="1"/>
    <x v="0"/>
    <n v="5000"/>
    <n v="1345874"/>
    <d v="2001-06-06T08:33:41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ADM36631"/>
    <s v="MLENHAR"/>
    <s v="ENA - IM West"/>
    <x v="8"/>
    <x v="3"/>
    <n v="832586"/>
    <d v="2001-06-07T21:00:01"/>
  </r>
  <r>
    <x v="0"/>
    <x v="0"/>
    <x v="0"/>
    <x v="0"/>
    <n v="10"/>
    <n v="1345875"/>
    <d v="2001-06-06T08:33:43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83161"/>
    <s v="BMARCHAN"/>
    <s v="Enron Metals Trading System"/>
    <x v="0"/>
    <x v="0"/>
    <n v="2171279"/>
    <m/>
  </r>
  <r>
    <x v="1"/>
    <x v="3"/>
    <x v="1"/>
    <x v="0"/>
    <n v="10000"/>
    <n v="1345876"/>
    <d v="2001-06-06T08:33:47"/>
    <s v="El Paso Merchant Energ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6"/>
    <s v="EPMELPjpp"/>
    <s v="JPARKS"/>
    <s v="ENA - IM Katy"/>
    <x v="8"/>
    <x v="3"/>
    <n v="832587"/>
    <d v="2001-06-07T21:00:01"/>
  </r>
  <r>
    <x v="1"/>
    <x v="3"/>
    <x v="1"/>
    <x v="0"/>
    <n v="10000"/>
    <n v="1345877"/>
    <d v="2001-06-06T08:33:5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45"/>
    <s v="BIGDADDY"/>
    <s v="KSTEVEN"/>
    <s v="ENA-IM Mid Central South"/>
    <x v="8"/>
    <x v="3"/>
    <n v="832588"/>
    <d v="2001-06-07T21:00:01"/>
  </r>
  <r>
    <x v="1"/>
    <x v="3"/>
    <x v="1"/>
    <x v="0"/>
    <n v="10000"/>
    <n v="1345878"/>
    <d v="2001-06-06T08:33:53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7"/>
    <s v="TMVTML01"/>
    <s v="TDONOHO"/>
    <s v="ENA - IM Central Gulf"/>
    <x v="8"/>
    <x v="3"/>
    <n v="832589"/>
    <d v="2001-06-07T21:00:01"/>
  </r>
  <r>
    <x v="0"/>
    <x v="0"/>
    <x v="0"/>
    <x v="0"/>
    <n v="10"/>
    <n v="1345880"/>
    <d v="2001-06-06T08:33:57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62411"/>
    <s v="BMARCHAN"/>
    <s v="Enron Metals Trading System"/>
    <x v="0"/>
    <x v="0"/>
    <n v="2171281"/>
    <m/>
  </r>
  <r>
    <x v="1"/>
    <x v="3"/>
    <x v="1"/>
    <x v="0"/>
    <n v="10000"/>
    <n v="1345881"/>
    <d v="2001-06-06T08:34:0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2590"/>
    <d v="2001-06-07T21:00:01"/>
  </r>
  <r>
    <x v="1"/>
    <x v="3"/>
    <x v="1"/>
    <x v="0"/>
    <n v="4900"/>
    <n v="1345882"/>
    <d v="2001-06-06T08:34:01"/>
    <s v="Williams Energy Marketing &amp; Trading Company"/>
    <x v="0"/>
    <x v="0"/>
    <x v="0"/>
    <x v="3"/>
    <s v="US Gas Phy Fwd Firm &lt; or = 1Mo "/>
    <s v="US Gas Phy       TENN Z-0                07Jun01         USD/MM"/>
    <n v="4900"/>
    <m/>
    <x v="0"/>
    <x v="13"/>
    <x v="0"/>
    <n v="3.6349999999999998"/>
    <s v="duanelaw"/>
    <s v="SNEAL"/>
    <s v="ENA-IM NE GULF3"/>
    <x v="8"/>
    <x v="3"/>
    <n v="832591"/>
    <d v="2001-06-07T21:00:01"/>
  </r>
  <r>
    <x v="1"/>
    <x v="3"/>
    <x v="1"/>
    <x v="0"/>
    <n v="10000"/>
    <n v="1345884"/>
    <d v="2001-06-06T08:34:0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2592"/>
    <d v="2001-06-07T21:00:01"/>
  </r>
  <r>
    <x v="1"/>
    <x v="1"/>
    <x v="1"/>
    <x v="5"/>
    <n v="775"/>
    <n v="1345885"/>
    <d v="2001-06-06T08:34:05"/>
    <s v="PG&amp;E Energy Trading - Power, L.P."/>
    <x v="0"/>
    <x v="0"/>
    <x v="0"/>
    <x v="1"/>
    <s v="US West Power Phy Fwd CAISO"/>
    <s v="US Pwr Phy CAISO SP15 Peak               Aug01           USD/MWh"/>
    <m/>
    <n v="25"/>
    <x v="0"/>
    <x v="1"/>
    <x v="0"/>
    <n v="178"/>
    <s v="burkomja"/>
    <s v="RBADEER"/>
    <s v="ST-CA"/>
    <x v="7"/>
    <x v="7"/>
    <n v="634542.1"/>
    <d v="2001-08-01T21:00:01"/>
  </r>
  <r>
    <x v="1"/>
    <x v="3"/>
    <x v="1"/>
    <x v="0"/>
    <n v="2513"/>
    <n v="1345886"/>
    <d v="2001-06-06T08:34:06"/>
    <s v="TXU Energy Trading Company"/>
    <x v="0"/>
    <x v="0"/>
    <x v="0"/>
    <x v="3"/>
    <s v="US Gas Phy Fwd Firm &lt; or = 1Mo "/>
    <s v="US Gas Phy       Dom SP TT               07Jun01         USD/MM"/>
    <m/>
    <n v="2513"/>
    <x v="0"/>
    <x v="13"/>
    <x v="0"/>
    <n v="3.95"/>
    <s v="txuetcdc"/>
    <s v="JHODGE2"/>
    <s v="ENA-IM ME CNG"/>
    <x v="8"/>
    <x v="3"/>
    <n v="832593"/>
    <d v="2001-06-07T21:00:01"/>
  </r>
  <r>
    <x v="1"/>
    <x v="3"/>
    <x v="1"/>
    <x v="23"/>
    <n v="19200"/>
    <n v="1345887"/>
    <d v="2001-06-06T08:34:07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2594"/>
    <d v="2001-06-07T21:00:01"/>
  </r>
  <r>
    <x v="1"/>
    <x v="1"/>
    <x v="1"/>
    <x v="5"/>
    <n v="775"/>
    <n v="1345889"/>
    <d v="2001-06-06T08:34:12"/>
    <s v="Mirant Americas Energy Marketing, L.P."/>
    <x v="0"/>
    <x v="0"/>
    <x v="0"/>
    <x v="1"/>
    <s v="US West Power Phy Fwd Firm"/>
    <s v="US Pwr Phy Firm  Mid-C Peak              Aug01           USD/MWh"/>
    <n v="25"/>
    <m/>
    <x v="0"/>
    <x v="1"/>
    <x v="0"/>
    <n v="191"/>
    <s v="ttw00001"/>
    <s v="MSWERZB"/>
    <s v="LT-NW"/>
    <x v="7"/>
    <x v="7"/>
    <n v="634543.1"/>
    <d v="2001-08-01T21:00:01"/>
  </r>
  <r>
    <x v="1"/>
    <x v="3"/>
    <x v="0"/>
    <x v="23"/>
    <n v="120000"/>
    <n v="1345893"/>
    <d v="2001-06-06T08:34:20"/>
    <s v="Duke Energy Trading and Marketing, L.L.C."/>
    <x v="0"/>
    <x v="0"/>
    <x v="0"/>
    <x v="3"/>
    <s v="US Gas Fin Swap"/>
    <s v="US Gas Daily     Chicago                 07-30Jun01      USD/MM"/>
    <n v="5000"/>
    <m/>
    <x v="0"/>
    <x v="13"/>
    <x v="0"/>
    <n v="3.8250000000000002"/>
    <s v="JCARDIFF"/>
    <s v="GSTOREY"/>
    <s v="FT-ONTARIO"/>
    <x v="5"/>
    <x v="3"/>
    <s v="VE9294.1"/>
    <d v="2001-06-07T21:00:01"/>
  </r>
  <r>
    <x v="1"/>
    <x v="3"/>
    <x v="1"/>
    <x v="0"/>
    <n v="5000"/>
    <n v="1345895"/>
    <d v="2001-06-06T08:34:23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67"/>
    <s v="EASTDESK5"/>
    <s v="SNEAL"/>
    <s v="ENA-IM NE GULF3"/>
    <x v="8"/>
    <x v="3"/>
    <n v="832596"/>
    <d v="2001-06-07T21:00:01"/>
  </r>
  <r>
    <x v="1"/>
    <x v="1"/>
    <x v="1"/>
    <x v="0"/>
    <n v="2"/>
    <n v="1345896"/>
    <d v="2001-06-06T08:34:24"/>
    <s v="Sempra Energy Trading Corp."/>
    <x v="0"/>
    <x v="0"/>
    <x v="0"/>
    <x v="1"/>
    <s v="US West Power Phy Fwd CAISO"/>
    <s v="US Pwr Phy CAISO SP15 Peak odd-lot       07Jun01         USD/MWh"/>
    <n v="2"/>
    <m/>
    <x v="0"/>
    <x v="1"/>
    <x v="0"/>
    <n v="52"/>
    <s v="aarchuleta"/>
    <s v="JMORRIS4"/>
    <s v="ST-CA"/>
    <x v="7"/>
    <x v="7"/>
    <n v="634544.1"/>
    <d v="2001-06-07T21:00:01"/>
  </r>
  <r>
    <x v="1"/>
    <x v="3"/>
    <x v="1"/>
    <x v="0"/>
    <n v="6200"/>
    <n v="1345897"/>
    <d v="2001-06-06T08:34:25"/>
    <s v="Williams Energy Marketing &amp; Trading Company"/>
    <x v="0"/>
    <x v="0"/>
    <x v="0"/>
    <x v="3"/>
    <s v="US Gas Phy Fwd Firm &lt; or = 1Mo "/>
    <s v="US Gas Phy       TENN 500                07Jun01         USD/MM"/>
    <n v="6200"/>
    <m/>
    <x v="0"/>
    <x v="13"/>
    <x v="0"/>
    <n v="3.67"/>
    <s v="duanelaw"/>
    <s v="SNEAL"/>
    <s v="ENA-IM NE GULF3"/>
    <x v="8"/>
    <x v="3"/>
    <n v="832597"/>
    <d v="2001-06-07T21:00:01"/>
  </r>
  <r>
    <x v="1"/>
    <x v="3"/>
    <x v="0"/>
    <x v="23"/>
    <n v="120000"/>
    <n v="1345899"/>
    <d v="2001-06-06T08:34:29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3"/>
    <x v="0"/>
    <n v="2.89"/>
    <s v="frankfield"/>
    <s v="RGAY"/>
    <s v="West-Keystone"/>
    <x v="5"/>
    <x v="3"/>
    <s v="VE9297.1"/>
    <d v="2001-06-07T21:00:01"/>
  </r>
  <r>
    <x v="1"/>
    <x v="3"/>
    <x v="0"/>
    <x v="5"/>
    <n v="155000"/>
    <n v="1345898"/>
    <d v="2001-06-06T08:34:29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6"/>
    <s v="CAMTHOR02"/>
    <s v="KHOLST"/>
    <s v="FT-West"/>
    <x v="5"/>
    <x v="3"/>
    <s v="VE9296.1"/>
    <d v="2001-07-01T21:00:01"/>
  </r>
  <r>
    <x v="1"/>
    <x v="3"/>
    <x v="1"/>
    <x v="0"/>
    <n v="10000"/>
    <n v="1345900"/>
    <d v="2001-06-06T08:34:31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2"/>
    <s v="LREICHEL02"/>
    <s v="TKUYKEN"/>
    <s v="ENA - IM West"/>
    <x v="8"/>
    <x v="3"/>
    <n v="832598"/>
    <d v="2001-06-07T21:00:01"/>
  </r>
  <r>
    <x v="1"/>
    <x v="3"/>
    <x v="0"/>
    <x v="5"/>
    <n v="155000"/>
    <n v="1345901"/>
    <d v="2001-06-06T08:34:32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5"/>
    <s v="CAMTHOR02"/>
    <s v="KHOLST"/>
    <s v="FT-West"/>
    <x v="5"/>
    <x v="3"/>
    <s v="VE9298.1"/>
    <d v="2001-08-01T21:00:01"/>
  </r>
  <r>
    <x v="1"/>
    <x v="3"/>
    <x v="0"/>
    <x v="6"/>
    <n v="150000"/>
    <n v="1345902"/>
    <d v="2001-06-06T08:34:34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5"/>
    <s v="CAMTHOR02"/>
    <s v="KHOLST"/>
    <s v="FT-West"/>
    <x v="5"/>
    <x v="3"/>
    <s v="VE9299.1"/>
    <d v="2001-09-01T21:00:01"/>
  </r>
  <r>
    <x v="1"/>
    <x v="1"/>
    <x v="1"/>
    <x v="0"/>
    <n v="25"/>
    <n v="1345904"/>
    <d v="2001-06-06T08:34:34"/>
    <s v="Duke Energy Trading and Marketing, L.L.C."/>
    <x v="0"/>
    <x v="0"/>
    <x v="0"/>
    <x v="1"/>
    <s v="US West Power Phy Fwd Firm"/>
    <s v="US Pwr Phy Firm  COB N/S Peak            07Jun01         USD/MWh"/>
    <m/>
    <n v="25"/>
    <x v="0"/>
    <x v="1"/>
    <x v="0"/>
    <n v="52"/>
    <s v="daveyell"/>
    <s v="DSCHOLT"/>
    <s v="ST-NW"/>
    <x v="7"/>
    <x v="7"/>
    <n v="634545.1"/>
    <d v="2001-06-07T21:00:01"/>
  </r>
  <r>
    <x v="1"/>
    <x v="1"/>
    <x v="1"/>
    <x v="5"/>
    <n v="1550"/>
    <n v="1345903"/>
    <d v="2001-06-06T08:34:34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Kellybry"/>
    <s v="FSTURM"/>
    <s v="LT-ECAR"/>
    <x v="7"/>
    <x v="7"/>
    <n v="634546.1"/>
    <d v="2001-07-01T21:00:01"/>
  </r>
  <r>
    <x v="1"/>
    <x v="3"/>
    <x v="1"/>
    <x v="0"/>
    <n v="5000"/>
    <n v="1345908"/>
    <d v="2001-06-06T08:34:39"/>
    <s v="Western Gas Resour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JHTRAMEL"/>
    <s v="SPEREIR"/>
    <s v="ENA-IM NE GULF3"/>
    <x v="8"/>
    <x v="3"/>
    <n v="832600"/>
    <d v="2001-06-07T21:00:01"/>
  </r>
  <r>
    <x v="1"/>
    <x v="3"/>
    <x v="1"/>
    <x v="0"/>
    <n v="3000"/>
    <n v="1345909"/>
    <d v="2001-06-06T08:34:40"/>
    <s v="Williams Energy Marketing &amp; Trading Company"/>
    <x v="0"/>
    <x v="0"/>
    <x v="0"/>
    <x v="3"/>
    <s v="US Gas Phy Fwd Firm &lt; or = 1Mo "/>
    <s v="US Gas Phy       TENN 800                07Jun01         USD/MM"/>
    <n v="3000"/>
    <m/>
    <x v="0"/>
    <x v="13"/>
    <x v="0"/>
    <n v="3.665"/>
    <s v="duanelaw"/>
    <s v="SNEAL"/>
    <s v="ENA-IM NE GULF3"/>
    <x v="8"/>
    <x v="3"/>
    <n v="832601"/>
    <d v="2001-06-07T21:00:01"/>
  </r>
  <r>
    <x v="1"/>
    <x v="3"/>
    <x v="1"/>
    <x v="0"/>
    <n v="10000"/>
    <n v="1345910"/>
    <d v="2001-06-06T08:34:41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BRADCLAUSE"/>
    <s v="JPARKS"/>
    <s v="ENA - IM Katy"/>
    <x v="8"/>
    <x v="3"/>
    <n v="832602"/>
    <d v="2001-06-07T21:00:01"/>
  </r>
  <r>
    <x v="0"/>
    <x v="7"/>
    <x v="0"/>
    <x v="12"/>
    <e v="#N/A"/>
    <n v="1345911"/>
    <d v="2001-06-06T08:34:43"/>
    <s v="Trafigura Derivatives Limited"/>
    <x v="0"/>
    <x v="0"/>
    <x v="0"/>
    <x v="7"/>
    <s v="Propane CIF Fin Swap"/>
    <s v="Propane CIF Swap Argus ARA (lg)          Q3 2001         USD/mt/m"/>
    <n v="2000"/>
    <m/>
    <x v="0"/>
    <x v="11"/>
    <x v="0"/>
    <n v="267"/>
    <s v="PTATAMNO2"/>
    <s v="TWALLAC"/>
    <s v="UK - European Propane"/>
    <x v="3"/>
    <x v="5"/>
    <n v="114395"/>
    <d v="2001-07-01T00:00:00"/>
  </r>
  <r>
    <x v="1"/>
    <x v="3"/>
    <x v="0"/>
    <x v="5"/>
    <n v="155000"/>
    <n v="1345912"/>
    <d v="2001-06-06T08:34:43"/>
    <s v="Cinergy Marketing &amp; Trading, LLC"/>
    <x v="0"/>
    <x v="0"/>
    <x v="0"/>
    <x v="3"/>
    <s v="US Gas Fin BasisSwap"/>
    <s v="US Gas Basis     NGI SoCal               Oct01           USD/MM"/>
    <m/>
    <n v="5000"/>
    <x v="0"/>
    <x v="13"/>
    <x v="0"/>
    <n v="1.8"/>
    <s v="WHALENMIKE"/>
    <s v="KHOLST"/>
    <s v="FT-West"/>
    <x v="5"/>
    <x v="3"/>
    <s v="VE9302.1"/>
    <d v="2001-10-01T21:00:01"/>
  </r>
  <r>
    <x v="1"/>
    <x v="3"/>
    <x v="1"/>
    <x v="0"/>
    <n v="25000"/>
    <n v="1345913"/>
    <d v="2001-06-06T08:34:4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EASTDESK5"/>
    <s v="ARING"/>
    <s v="ENA-IM NE GULF1"/>
    <x v="8"/>
    <x v="3"/>
    <n v="832603"/>
    <d v="2001-06-07T21:00:01"/>
  </r>
  <r>
    <x v="0"/>
    <x v="0"/>
    <x v="0"/>
    <x v="0"/>
    <n v="20"/>
    <n v="1345917"/>
    <d v="2001-06-06T08:34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71283"/>
    <m/>
  </r>
  <r>
    <x v="1"/>
    <x v="3"/>
    <x v="1"/>
    <x v="0"/>
    <n v="10000"/>
    <n v="1345915"/>
    <d v="2001-06-06T08:34:45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BRADCLAUSE"/>
    <s v="JPARKS"/>
    <s v="ENA - IM Katy"/>
    <x v="8"/>
    <x v="3"/>
    <n v="832604"/>
    <d v="2001-06-07T21:00:01"/>
  </r>
  <r>
    <x v="1"/>
    <x v="3"/>
    <x v="1"/>
    <x v="0"/>
    <n v="10000"/>
    <n v="1345916"/>
    <d v="2001-06-06T08:34:45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aepes215"/>
    <s v="ARING"/>
    <s v="ENA-IM NE GULF1"/>
    <x v="8"/>
    <x v="3"/>
    <n v="832605"/>
    <d v="2001-06-07T21:00:01"/>
  </r>
  <r>
    <x v="0"/>
    <x v="3"/>
    <x v="1"/>
    <x v="7"/>
    <n v="2250000"/>
    <n v="1345914"/>
    <d v="2001-06-06T08:34:45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"/>
    <s v="halstga1"/>
    <s v="AFAIRLE"/>
    <s v="Non Affiliate Gas Book"/>
    <x v="4"/>
    <x v="2"/>
    <n v="106690"/>
    <d v="2003-01-01T00:00:00"/>
  </r>
  <r>
    <x v="1"/>
    <x v="1"/>
    <x v="1"/>
    <x v="3"/>
    <n v="4600"/>
    <n v="1345919"/>
    <d v="2001-06-06T08:34:4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ERICYAO2"/>
    <s v="FSTURM"/>
    <s v="LT-ECAR"/>
    <x v="7"/>
    <x v="7"/>
    <n v="634547.1"/>
    <d v="2001-10-01T17:11:00"/>
  </r>
  <r>
    <x v="1"/>
    <x v="3"/>
    <x v="1"/>
    <x v="0"/>
    <n v="5000"/>
    <n v="1345921"/>
    <d v="2001-06-06T08:34:5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5"/>
    <s v="MELISSA1"/>
    <s v="TDONOHO"/>
    <s v="ENA - IM Central Gulf"/>
    <x v="8"/>
    <x v="3"/>
    <n v="832606"/>
    <d v="2001-06-07T21:00:01"/>
  </r>
  <r>
    <x v="1"/>
    <x v="3"/>
    <x v="1"/>
    <x v="0"/>
    <n v="10000"/>
    <n v="1345922"/>
    <d v="2001-06-06T08:34:56"/>
    <s v="Williams Energy Marketing &amp; Trading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425000000000001"/>
    <s v="gcagnoli"/>
    <s v="KSTEVEN"/>
    <s v="ENA-IM Mid Central South"/>
    <x v="8"/>
    <x v="3"/>
    <n v="832608"/>
    <d v="2001-06-07T21:00:01"/>
  </r>
  <r>
    <x v="1"/>
    <x v="3"/>
    <x v="0"/>
    <x v="5"/>
    <n v="155000"/>
    <n v="1345923"/>
    <d v="2001-06-06T08:34:57"/>
    <s v="Dynegy Marketing and Trade"/>
    <x v="0"/>
    <x v="0"/>
    <x v="0"/>
    <x v="3"/>
    <s v="US Gas Fin BasisSwap"/>
    <s v="US Gas Basis     NGI SoCal               Aug01           USD/MM"/>
    <m/>
    <n v="5000"/>
    <x v="0"/>
    <x v="13"/>
    <x v="0"/>
    <n v="3.85"/>
    <s v="LESLIE01"/>
    <s v="KHOLST"/>
    <s v="FT-West"/>
    <x v="5"/>
    <x v="3"/>
    <s v="VE9306.1"/>
    <d v="2001-08-01T21:00:01"/>
  </r>
  <r>
    <x v="1"/>
    <x v="3"/>
    <x v="1"/>
    <x v="0"/>
    <n v="2500"/>
    <n v="1345924"/>
    <d v="2001-06-06T08:34:58"/>
    <s v="Western Gas Resources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5"/>
    <s v="HAUEISEN"/>
    <s v="KSTEVEN"/>
    <s v="ENA-IM Mid Central South"/>
    <x v="8"/>
    <x v="3"/>
    <n v="832607"/>
    <d v="2001-06-07T21:00:01"/>
  </r>
  <r>
    <x v="1"/>
    <x v="1"/>
    <x v="1"/>
    <x v="8"/>
    <n v="250"/>
    <n v="1345925"/>
    <d v="2001-06-06T08:35:04"/>
    <s v="Aquila Energy Marketing Corporation"/>
    <x v="0"/>
    <x v="0"/>
    <x v="0"/>
    <x v="1"/>
    <s v="US East Power Phy Fwd Firm"/>
    <s v="US Pwr Phy Firm  TVA Peak                11-15Jun01      USD/MWh"/>
    <n v="50"/>
    <m/>
    <x v="0"/>
    <x v="1"/>
    <x v="0"/>
    <n v="43.75"/>
    <s v="DANMURPHY"/>
    <s v="JKING6"/>
    <s v="ST-SERC"/>
    <x v="7"/>
    <x v="7"/>
    <n v="634548.1"/>
    <d v="2001-06-11T21:00:01"/>
  </r>
  <r>
    <x v="1"/>
    <x v="3"/>
    <x v="0"/>
    <x v="23"/>
    <n v="240000"/>
    <n v="1345926"/>
    <d v="2001-06-06T08:35:08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"/>
    <s v="SANDBERG"/>
    <s v="PKEAVEY"/>
    <s v="G-DAILY-EST"/>
    <x v="5"/>
    <x v="3"/>
    <s v="VE9308.1"/>
    <d v="2001-06-07T21:00:01"/>
  </r>
  <r>
    <x v="1"/>
    <x v="3"/>
    <x v="1"/>
    <x v="0"/>
    <n v="10000"/>
    <n v="1345927"/>
    <d v="2001-06-06T08:35:0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2249999999999996"/>
    <s v="kzanaboni"/>
    <s v="TKUYKEN"/>
    <s v="ENA - IM West"/>
    <x v="8"/>
    <x v="3"/>
    <n v="832609"/>
    <d v="2001-06-07T21:00:01"/>
  </r>
  <r>
    <x v="1"/>
    <x v="3"/>
    <x v="0"/>
    <x v="5"/>
    <n v="155000"/>
    <n v="1345928"/>
    <d v="2001-06-06T08:35:10"/>
    <s v="BP Corporation North America Inc."/>
    <x v="0"/>
    <x v="0"/>
    <x v="0"/>
    <x v="3"/>
    <s v="US Gas Fin BasisSwap"/>
    <s v="US Gas Basis     NGI SoCal               Oct01           USD/MM"/>
    <m/>
    <n v="5000"/>
    <x v="0"/>
    <x v="13"/>
    <x v="0"/>
    <n v="2.15"/>
    <s v="Quekchin"/>
    <s v="KHOLST"/>
    <s v="FT-West"/>
    <x v="5"/>
    <x v="3"/>
    <s v="VE9307.1"/>
    <d v="2001-10-01T21:00:01"/>
  </r>
  <r>
    <x v="1"/>
    <x v="3"/>
    <x v="1"/>
    <x v="0"/>
    <n v="10000"/>
    <n v="1345929"/>
    <d v="2001-06-06T08:35:1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35"/>
    <s v="kzanaboni"/>
    <s v="TKUYKEN"/>
    <s v="ENA - IM West"/>
    <x v="8"/>
    <x v="3"/>
    <n v="832610"/>
    <d v="2001-06-07T21:00:01"/>
  </r>
  <r>
    <x v="1"/>
    <x v="3"/>
    <x v="1"/>
    <x v="0"/>
    <n v="10000"/>
    <n v="1345930"/>
    <d v="2001-06-06T08:35:16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3"/>
    <d v="2001-06-07T21:00:01"/>
  </r>
  <r>
    <x v="1"/>
    <x v="3"/>
    <x v="1"/>
    <x v="0"/>
    <n v="10000"/>
    <n v="1345931"/>
    <d v="2001-06-06T08:35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35"/>
    <s v="LREICHEL02"/>
    <s v="TKUYKEN"/>
    <s v="ENA - IM West"/>
    <x v="8"/>
    <x v="3"/>
    <n v="832611"/>
    <d v="2001-06-07T21:00:01"/>
  </r>
  <r>
    <x v="1"/>
    <x v="3"/>
    <x v="1"/>
    <x v="0"/>
    <n v="19200"/>
    <n v="1345932"/>
    <d v="2001-06-06T08:35:17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612"/>
    <d v="2001-06-07T21:00:01"/>
  </r>
  <r>
    <x v="1"/>
    <x v="3"/>
    <x v="0"/>
    <x v="6"/>
    <n v="150000"/>
    <n v="1345933"/>
    <d v="2001-06-06T08:35:18"/>
    <s v="Reliant Energy Services, Inc."/>
    <x v="0"/>
    <x v="0"/>
    <x v="0"/>
    <x v="3"/>
    <s v="US Gas Fin BasisSwap"/>
    <s v="US Gas Basis     NGI SoCal               Sep01           USD/MM"/>
    <m/>
    <n v="5000"/>
    <x v="0"/>
    <x v="13"/>
    <x v="0"/>
    <n v="2.9"/>
    <s v="kgebhard"/>
    <s v="KHOLST"/>
    <s v="FT-West"/>
    <x v="5"/>
    <x v="3"/>
    <s v="VE9309.1"/>
    <d v="2001-09-01T21:00:01"/>
  </r>
  <r>
    <x v="1"/>
    <x v="2"/>
    <x v="0"/>
    <x v="0"/>
    <n v="50000"/>
    <n v="1345935"/>
    <d v="2001-06-06T08:35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"/>
    <s v="GWHALLE"/>
    <s v="WTI-GW-NXC2"/>
    <x v="3"/>
    <x v="3"/>
    <n v="114396"/>
    <d v="2001-07-01T00:00:00"/>
  </r>
  <r>
    <x v="1"/>
    <x v="3"/>
    <x v="1"/>
    <x v="0"/>
    <n v="2325"/>
    <n v="1345934"/>
    <d v="2001-06-06T08:35:18"/>
    <s v="AEP Energy Services, Inc."/>
    <x v="0"/>
    <x v="0"/>
    <x v="0"/>
    <x v="3"/>
    <s v="US Gas Phy Fwd Firm &lt; or = 1Mo "/>
    <s v="US Gas Phy       TETCO WLA               07Jun01         USD/MM"/>
    <m/>
    <n v="2325"/>
    <x v="0"/>
    <x v="13"/>
    <x v="0"/>
    <n v="3.6150000000000002"/>
    <s v="aepes202"/>
    <s v="SPEREIR"/>
    <s v="ENA-IM NE GULF3"/>
    <x v="8"/>
    <x v="3"/>
    <n v="832614"/>
    <d v="2001-06-07T21:00:01"/>
  </r>
  <r>
    <x v="1"/>
    <x v="3"/>
    <x v="1"/>
    <x v="0"/>
    <n v="10000"/>
    <n v="1345936"/>
    <d v="2001-06-06T08:35:19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5"/>
    <d v="2001-06-07T21:00:01"/>
  </r>
  <r>
    <x v="1"/>
    <x v="3"/>
    <x v="1"/>
    <x v="0"/>
    <n v="6000"/>
    <n v="1345937"/>
    <d v="2001-06-06T08:35:20"/>
    <s v="PG&amp;E Energy Trading-Gas Corporation"/>
    <x v="0"/>
    <x v="0"/>
    <x v="0"/>
    <x v="3"/>
    <s v="US Gas Phy Fwd Firm &lt; or = 1Mo "/>
    <s v="US Gas Phy       Mich Con                07Jun01         USD/MM"/>
    <n v="6000"/>
    <m/>
    <x v="0"/>
    <x v="13"/>
    <x v="0"/>
    <n v="3.89"/>
    <s v="jpedersen"/>
    <s v="JWILLI13"/>
    <s v="ENA - IM Mkt Central MICH"/>
    <x v="8"/>
    <x v="3"/>
    <n v="832616"/>
    <d v="2001-06-07T21:00:01"/>
  </r>
  <r>
    <x v="1"/>
    <x v="3"/>
    <x v="1"/>
    <x v="0"/>
    <n v="10000"/>
    <n v="1345938"/>
    <d v="2001-06-06T08:35:22"/>
    <s v="Dynegy Marketing and Trade"/>
    <x v="0"/>
    <x v="0"/>
    <x v="0"/>
    <x v="3"/>
    <s v="US Gas Phy Fwd Firm &lt; or = 1Mo "/>
    <s v="US Gas Phy       NGPL Midcont            07Jun01         USD/MM"/>
    <n v="10000"/>
    <m/>
    <x v="0"/>
    <x v="13"/>
    <x v="0"/>
    <n v="3.6425000000000001"/>
    <s v="MAXFIELD"/>
    <s v="KSTEVEN"/>
    <s v="ENA-IM Mid Central South"/>
    <x v="8"/>
    <x v="3"/>
    <n v="832617"/>
    <d v="2001-06-07T21:00:01"/>
  </r>
  <r>
    <x v="1"/>
    <x v="3"/>
    <x v="1"/>
    <x v="0"/>
    <n v="10000"/>
    <n v="1345939"/>
    <d v="2001-06-06T08:35:23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6"/>
    <s v="kzanaboni"/>
    <s v="TKUYKEN"/>
    <s v="ENA - IM West"/>
    <x v="8"/>
    <x v="3"/>
    <n v="832618"/>
    <d v="2001-06-07T21:00:01"/>
  </r>
  <r>
    <x v="1"/>
    <x v="3"/>
    <x v="0"/>
    <x v="6"/>
    <n v="150000"/>
    <n v="1345940"/>
    <d v="2001-06-06T08:35:25"/>
    <s v="Hess Energy Trading Company LLC"/>
    <x v="0"/>
    <x v="0"/>
    <x v="0"/>
    <x v="3"/>
    <s v="US Gas Fin Swap"/>
    <s v="US Gas Swap      Nymex                   Sep01           USD/MM"/>
    <m/>
    <n v="5000"/>
    <x v="0"/>
    <x v="13"/>
    <x v="0"/>
    <n v="4.01"/>
    <s v="mhorowitz"/>
    <s v="JARNOLD"/>
    <s v="NG-Price"/>
    <x v="5"/>
    <x v="3"/>
    <s v="VE9311.1"/>
    <d v="2001-09-01T21:00:00"/>
  </r>
  <r>
    <x v="1"/>
    <x v="3"/>
    <x v="1"/>
    <x v="0"/>
    <n v="10000"/>
    <n v="1345943"/>
    <d v="2001-06-06T08:35:27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249999999999996"/>
    <s v="LREICHEL02"/>
    <s v="TKUYKEN"/>
    <s v="ENA - IM West"/>
    <x v="8"/>
    <x v="3"/>
    <n v="832619"/>
    <d v="2001-06-07T21:00:01"/>
  </r>
  <r>
    <x v="1"/>
    <x v="1"/>
    <x v="1"/>
    <x v="0"/>
    <n v="25"/>
    <n v="1345945"/>
    <d v="2001-06-06T08:35:30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0"/>
    <s v="KENSIMMS"/>
    <s v="PPLATTE"/>
    <s v="ST-CA"/>
    <x v="7"/>
    <x v="7"/>
    <n v="634549.1"/>
    <d v="2001-06-07T21:00:01"/>
  </r>
  <r>
    <x v="1"/>
    <x v="3"/>
    <x v="1"/>
    <x v="0"/>
    <n v="10000"/>
    <n v="1345946"/>
    <d v="2001-06-06T08:35:3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"/>
    <s v="kzanaboni"/>
    <s v="TKUYKEN"/>
    <s v="ENA - IM West"/>
    <x v="8"/>
    <x v="3"/>
    <n v="832620"/>
    <d v="2001-06-07T21:00:01"/>
  </r>
  <r>
    <x v="1"/>
    <x v="3"/>
    <x v="1"/>
    <x v="0"/>
    <n v="40000"/>
    <n v="1345947"/>
    <d v="2001-06-06T08:35:34"/>
    <s v="Duke Energy Trading and Marketing, L.L.C.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JBULRICH"/>
    <s v="PMIMS"/>
    <s v="ENA - IM MKT Central CG"/>
    <x v="8"/>
    <x v="3"/>
    <n v="832621"/>
    <d v="2001-06-07T21:00:01"/>
  </r>
  <r>
    <x v="1"/>
    <x v="3"/>
    <x v="1"/>
    <x v="0"/>
    <n v="10000"/>
    <n v="1345948"/>
    <d v="2001-06-06T08:35:38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MIKELARSEN"/>
    <s v="RGAY"/>
    <s v="ENA - IM West"/>
    <x v="8"/>
    <x v="3"/>
    <n v="832622"/>
    <d v="2001-06-07T21:00:01"/>
  </r>
  <r>
    <x v="1"/>
    <x v="3"/>
    <x v="1"/>
    <x v="0"/>
    <n v="10000"/>
    <n v="1345949"/>
    <d v="2001-06-06T08:35:4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623"/>
    <d v="2001-06-07T21:00:01"/>
  </r>
  <r>
    <x v="1"/>
    <x v="3"/>
    <x v="1"/>
    <x v="0"/>
    <n v="10000"/>
    <n v="1345950"/>
    <d v="2001-06-06T08:35:41"/>
    <s v="MidAmerican Energy Company"/>
    <x v="0"/>
    <x v="0"/>
    <x v="0"/>
    <x v="3"/>
    <s v="US Gas Phy Fwd Firm &lt; or = 1Mo "/>
    <s v="US Gas Phy       NGPL Midcont            07Jun01         USD/MM"/>
    <n v="10000"/>
    <m/>
    <x v="0"/>
    <x v="13"/>
    <x v="0"/>
    <n v="3.64"/>
    <s v="KREMERTODD"/>
    <s v="KSTEVEN"/>
    <s v="ENA-IM Mid Central South"/>
    <x v="8"/>
    <x v="3"/>
    <n v="832624"/>
    <d v="2001-06-07T21:00:01"/>
  </r>
  <r>
    <x v="1"/>
    <x v="3"/>
    <x v="0"/>
    <x v="5"/>
    <n v="1550000"/>
    <n v="1345951"/>
    <d v="2001-06-06T08:3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18"/>
    <s v="EBASS"/>
    <s v="FT-Texas"/>
    <x v="5"/>
    <x v="3"/>
    <s v="VE9313.1"/>
    <d v="2001-07-01T00:00:00"/>
  </r>
  <r>
    <x v="1"/>
    <x v="3"/>
    <x v="1"/>
    <x v="0"/>
    <n v="10000"/>
    <n v="1345953"/>
    <d v="2001-06-06T08:35:56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625"/>
    <d v="2001-06-07T21:00:01"/>
  </r>
  <r>
    <x v="1"/>
    <x v="3"/>
    <x v="1"/>
    <x v="0"/>
    <n v="10000"/>
    <n v="1345954"/>
    <d v="2001-06-06T08:35:57"/>
    <s v="Coral Energy Resources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3"/>
    <s v="jleitnerp"/>
    <s v="VPIMENOV"/>
    <s v="ENA-IM ME NEW YORK"/>
    <x v="8"/>
    <x v="3"/>
    <n v="832626"/>
    <d v="2001-06-07T21:00:01"/>
  </r>
  <r>
    <x v="1"/>
    <x v="3"/>
    <x v="1"/>
    <x v="0"/>
    <n v="5000"/>
    <n v="1345955"/>
    <d v="2001-06-06T08:35:58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6"/>
    <s v="EASTDESK6"/>
    <s v="SPEREIR"/>
    <s v="ENA-IM NE GULF2"/>
    <x v="8"/>
    <x v="3"/>
    <n v="832627"/>
    <d v="2001-06-07T21:00:01"/>
  </r>
  <r>
    <x v="1"/>
    <x v="1"/>
    <x v="1"/>
    <x v="0"/>
    <n v="25"/>
    <n v="1345956"/>
    <d v="2001-06-06T08:36:00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49.5"/>
    <s v="WESTPOWER"/>
    <s v="TALONSO"/>
    <s v="ST-NW"/>
    <x v="7"/>
    <x v="7"/>
    <n v="634550.1"/>
    <d v="2001-06-07T21:00:01"/>
  </r>
  <r>
    <x v="1"/>
    <x v="3"/>
    <x v="1"/>
    <x v="0"/>
    <n v="4000"/>
    <n v="1345958"/>
    <d v="2001-06-06T08:36:02"/>
    <s v="Wisconsin Gas Company"/>
    <x v="0"/>
    <x v="0"/>
    <x v="0"/>
    <x v="3"/>
    <s v="US Gas Phy Fwd Firm &lt; or = 1Mo "/>
    <s v="US Gas Phy       Mich Con                07Jun01         USD/MM"/>
    <n v="4000"/>
    <m/>
    <x v="0"/>
    <x v="13"/>
    <x v="0"/>
    <n v="3.88"/>
    <s v="JFuller99"/>
    <s v="JWILLI13"/>
    <s v="ENA - IM Mkt Central MICH"/>
    <x v="8"/>
    <x v="3"/>
    <n v="832628"/>
    <d v="2001-06-07T21:00:01"/>
  </r>
  <r>
    <x v="1"/>
    <x v="3"/>
    <x v="1"/>
    <x v="0"/>
    <n v="10000"/>
    <n v="1345957"/>
    <d v="2001-06-06T08:36:02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74999999999998"/>
    <s v="LAURABATES"/>
    <s v="TDONOHO"/>
    <s v="ENA - IM Central Gulf"/>
    <x v="8"/>
    <x v="3"/>
    <n v="832629"/>
    <d v="2001-06-07T21:00:01"/>
  </r>
  <r>
    <x v="0"/>
    <x v="3"/>
    <x v="1"/>
    <x v="5"/>
    <n v="155000"/>
    <n v="1345960"/>
    <d v="2001-06-06T08:36:03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3"/>
    <x v="0"/>
    <n v="0.01"/>
    <s v="rhoughton"/>
    <s v="CCLARK5"/>
    <s v="EC - IM Canada BC"/>
    <x v="8"/>
    <x v="9"/>
    <n v="832631"/>
    <d v="2001-07-01T21:00:01"/>
  </r>
  <r>
    <x v="1"/>
    <x v="3"/>
    <x v="1"/>
    <x v="0"/>
    <n v="7500"/>
    <n v="1345959"/>
    <d v="2001-06-06T08:36:03"/>
    <s v="Mirant Americas Energy Marketing, L.P."/>
    <x v="0"/>
    <x v="0"/>
    <x v="0"/>
    <x v="3"/>
    <s v="US Gas Phy Fwd Firm &lt; or = 1Mo "/>
    <s v="US Gas Phy       PEPL Pool               07Jun01         USD/MM"/>
    <m/>
    <n v="7500"/>
    <x v="0"/>
    <x v="13"/>
    <x v="0"/>
    <n v="3.6349999999999998"/>
    <s v="TOMSAX01"/>
    <s v="KSTEVEN"/>
    <s v="ENA-IM Mid Central South"/>
    <x v="8"/>
    <x v="3"/>
    <n v="832630"/>
    <d v="2001-06-07T21:00:01"/>
  </r>
  <r>
    <x v="1"/>
    <x v="3"/>
    <x v="0"/>
    <x v="6"/>
    <n v="300000"/>
    <n v="1345961"/>
    <d v="2001-06-06T08:36:05"/>
    <s v="Bank of America, National Association"/>
    <x v="0"/>
    <x v="0"/>
    <x v="0"/>
    <x v="3"/>
    <s v="US Gas Fin Swap"/>
    <s v="US Gas Swap      Nymex                   Sep01           USD/MM"/>
    <n v="10000"/>
    <m/>
    <x v="0"/>
    <x v="13"/>
    <x v="0"/>
    <n v="4.0049999999999999"/>
    <s v="ADM35416"/>
    <s v="JARNOLD"/>
    <s v="NG-Price"/>
    <x v="5"/>
    <x v="3"/>
    <s v="VE9315.1"/>
    <d v="2001-09-01T21:00:00"/>
  </r>
  <r>
    <x v="1"/>
    <x v="1"/>
    <x v="1"/>
    <x v="0"/>
    <n v="25"/>
    <n v="1345962"/>
    <d v="2001-06-06T08:36:05"/>
    <s v="Sacramento Municipal Utility District"/>
    <x v="0"/>
    <x v="0"/>
    <x v="0"/>
    <x v="1"/>
    <s v="US West Power Phy Fwd Firm"/>
    <s v="US Pwr Phy Firm  COB N/S Peak            07Jun01         USD/MWh"/>
    <m/>
    <n v="25"/>
    <x v="0"/>
    <x v="1"/>
    <x v="0"/>
    <n v="55"/>
    <s v="georgemill"/>
    <s v="DSCHOLT"/>
    <s v="ST-NW"/>
    <x v="7"/>
    <x v="7"/>
    <n v="634551.1"/>
    <d v="2001-06-07T21:00:01"/>
  </r>
  <r>
    <x v="1"/>
    <x v="1"/>
    <x v="0"/>
    <x v="0"/>
    <n v="50"/>
    <n v="1345965"/>
    <d v="2001-06-06T08:36:06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2"/>
    <s v="depillo1"/>
    <s v="GGUPTA"/>
    <s v="ST-New England"/>
    <x v="7"/>
    <x v="3"/>
    <n v="634552.1"/>
    <d v="2001-06-07T21:00:01"/>
  </r>
  <r>
    <x v="1"/>
    <x v="3"/>
    <x v="1"/>
    <x v="0"/>
    <n v="3000"/>
    <n v="1345966"/>
    <d v="2001-06-06T08:36:12"/>
    <s v="Calpine Energy Services, L.P."/>
    <x v="0"/>
    <x v="0"/>
    <x v="0"/>
    <x v="3"/>
    <s v="US Gas Phy Fwd Firm &lt; or = 1Mo "/>
    <s v="US Gas Phy       PG&amp;E CtyGte             07Jun01         USD/MM"/>
    <m/>
    <n v="3000"/>
    <x v="0"/>
    <x v="13"/>
    <x v="0"/>
    <n v="3.4"/>
    <s v="LREICHEL02"/>
    <s v="MLENHAR"/>
    <s v="ENA - IM West"/>
    <x v="8"/>
    <x v="3"/>
    <n v="832633"/>
    <d v="2001-06-07T21:00:01"/>
  </r>
  <r>
    <x v="1"/>
    <x v="3"/>
    <x v="1"/>
    <x v="0"/>
    <n v="5000"/>
    <n v="1345967"/>
    <d v="2001-06-06T08:36:16"/>
    <s v="Aquila Energy Marketing Corporation"/>
    <x v="0"/>
    <x v="0"/>
    <x v="0"/>
    <x v="3"/>
    <s v="US Gas Phy Fwd Firm &lt; or = 1Mo "/>
    <s v="US Gas Phy       CIG Mainline            07Jun01         USD/MM"/>
    <n v="5000"/>
    <m/>
    <x v="0"/>
    <x v="13"/>
    <x v="0"/>
    <n v="2.46"/>
    <s v="JOHNBOYLE"/>
    <s v="JREITME"/>
    <s v="ENA - IM Denver"/>
    <x v="8"/>
    <x v="3"/>
    <n v="832634"/>
    <d v="2001-06-07T21:00:01"/>
  </r>
  <r>
    <x v="0"/>
    <x v="0"/>
    <x v="0"/>
    <x v="0"/>
    <n v="5"/>
    <n v="1345968"/>
    <d v="2001-06-06T08:36:18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NATHANDAY"/>
    <s v="BMARCHAN"/>
    <s v="Enron Metals Trading System"/>
    <x v="0"/>
    <x v="0"/>
    <n v="2171285"/>
    <m/>
  </r>
  <r>
    <x v="1"/>
    <x v="3"/>
    <x v="1"/>
    <x v="0"/>
    <n v="8800"/>
    <n v="1345970"/>
    <d v="2001-06-06T08:36:20"/>
    <s v="AEP Energy Services, Inc."/>
    <x v="0"/>
    <x v="0"/>
    <x v="0"/>
    <x v="3"/>
    <s v="US Gas Phy Fwd Firm &lt; or = 1Mo "/>
    <s v="US Gas Phy       TENN 500                07Jun01         USD/MM"/>
    <n v="8800"/>
    <m/>
    <x v="0"/>
    <x v="13"/>
    <x v="0"/>
    <n v="3.665"/>
    <s v="aepes202"/>
    <s v="SNEAL"/>
    <s v="ENA-IM NE GULF3"/>
    <x v="8"/>
    <x v="3"/>
    <n v="832635"/>
    <d v="2001-06-07T21:00:01"/>
  </r>
  <r>
    <x v="0"/>
    <x v="7"/>
    <x v="0"/>
    <x v="5"/>
    <n v="62000"/>
    <n v="1345971"/>
    <d v="2001-06-06T08:36:22"/>
    <s v="Trafigura Derivatives Limited"/>
    <x v="0"/>
    <x v="0"/>
    <x v="0"/>
    <x v="7"/>
    <s v="Propane CIF Fin Swap"/>
    <s v="Propane CIF Swap Argus ARA (lg)          Jul01           USD/mt"/>
    <n v="2000"/>
    <m/>
    <x v="0"/>
    <x v="12"/>
    <x v="0"/>
    <n v="264"/>
    <s v="PTATAMNO2"/>
    <s v="TWALLAC"/>
    <s v="UK - European Propane"/>
    <x v="3"/>
    <x v="5"/>
    <n v="114397"/>
    <d v="2001-07-01T21:00:01"/>
  </r>
  <r>
    <x v="1"/>
    <x v="3"/>
    <x v="1"/>
    <x v="0"/>
    <n v="10000"/>
    <n v="1345972"/>
    <d v="2001-06-06T08:36:2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BIGDADDY"/>
    <s v="KSTEVEN"/>
    <s v="ENA-IM Mid Central South"/>
    <x v="8"/>
    <x v="3"/>
    <n v="832636"/>
    <d v="2001-06-07T21:00:01"/>
  </r>
  <r>
    <x v="1"/>
    <x v="3"/>
    <x v="1"/>
    <x v="0"/>
    <n v="17000"/>
    <n v="1345973"/>
    <d v="2001-06-06T08:36:24"/>
    <s v="AEP Energy Services, Inc."/>
    <x v="0"/>
    <x v="0"/>
    <x v="0"/>
    <x v="3"/>
    <s v="US Gas Phy Fwd Firm &lt; or = 1Mo "/>
    <s v="US Gas Phy       TENN 800                07Jun01         USD/MM"/>
    <n v="17000"/>
    <m/>
    <x v="0"/>
    <x v="13"/>
    <x v="0"/>
    <n v="3.665"/>
    <s v="aepes202"/>
    <s v="SNEAL"/>
    <s v="ENA-IM NE GULF3"/>
    <x v="8"/>
    <x v="3"/>
    <n v="832637"/>
    <d v="2001-06-07T21:00:01"/>
  </r>
  <r>
    <x v="1"/>
    <x v="3"/>
    <x v="0"/>
    <x v="5"/>
    <n v="3100000"/>
    <n v="1345974"/>
    <d v="2001-06-06T08:36:27"/>
    <s v="AEP Energy Services, Inc."/>
    <x v="0"/>
    <x v="0"/>
    <x v="0"/>
    <x v="3"/>
    <s v="US Gas Fin BasisSwap"/>
    <s v="US Gas Basis     HSC                     Jul01           USD/MM"/>
    <m/>
    <n v="100000"/>
    <x v="0"/>
    <x v="13"/>
    <x v="0"/>
    <n v="3.7499999999999999E-2"/>
    <s v="aepes203"/>
    <s v="EBASS"/>
    <s v="FT-Texas"/>
    <x v="5"/>
    <x v="3"/>
    <s v="VE9318.1"/>
    <d v="2001-07-01T00:00:00"/>
  </r>
  <r>
    <x v="1"/>
    <x v="3"/>
    <x v="1"/>
    <x v="0"/>
    <n v="10000"/>
    <n v="1345975"/>
    <d v="2001-06-06T08:36:30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SCOTTWIR"/>
    <s v="KSTEVEN"/>
    <s v="ENA-IM Mid Central South"/>
    <x v="8"/>
    <x v="3"/>
    <n v="832639"/>
    <d v="2001-06-07T21:00:01"/>
  </r>
  <r>
    <x v="1"/>
    <x v="3"/>
    <x v="1"/>
    <x v="0"/>
    <n v="10000"/>
    <n v="1345976"/>
    <d v="2001-06-06T08:36:31"/>
    <s v="Coral Energy Resour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85"/>
    <s v="ccubbison"/>
    <s v="TKUYKEN"/>
    <s v="ENA - IM West"/>
    <x v="8"/>
    <x v="3"/>
    <n v="832638"/>
    <d v="2001-06-07T21:00:01"/>
  </r>
  <r>
    <x v="1"/>
    <x v="3"/>
    <x v="1"/>
    <x v="0"/>
    <n v="5000"/>
    <n v="1345977"/>
    <d v="2001-06-06T08:36:31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949999999999998"/>
    <s v="sstrick9"/>
    <s v="TMARTIN"/>
    <s v="ENA-IM CARTHAGE"/>
    <x v="8"/>
    <x v="3"/>
    <n v="832640"/>
    <d v="2001-06-07T21:00:01"/>
  </r>
  <r>
    <x v="1"/>
    <x v="3"/>
    <x v="0"/>
    <x v="5"/>
    <n v="310000"/>
    <n v="1345979"/>
    <d v="2001-06-06T08:36:33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-5.0000000000000001E-3"/>
    <s v="Hasouandre"/>
    <s v="EBASS"/>
    <s v="FT-Texas"/>
    <x v="5"/>
    <x v="3"/>
    <s v="VE9319.1"/>
    <d v="2001-07-01T21:00:01"/>
  </r>
  <r>
    <x v="1"/>
    <x v="3"/>
    <x v="1"/>
    <x v="0"/>
    <n v="5000"/>
    <n v="1345980"/>
    <d v="2001-06-06T08:36:37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850000000000001"/>
    <s v="garrison"/>
    <s v="TMARTIN"/>
    <s v="ENA-IM CARTHAGE"/>
    <x v="8"/>
    <x v="3"/>
    <n v="832642"/>
    <d v="2001-06-07T21:00:01"/>
  </r>
  <r>
    <x v="1"/>
    <x v="3"/>
    <x v="1"/>
    <x v="0"/>
    <n v="10000"/>
    <n v="1345981"/>
    <d v="2001-06-06T08:36:4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3"/>
    <d v="2001-06-07T21:00:01"/>
  </r>
  <r>
    <x v="1"/>
    <x v="3"/>
    <x v="1"/>
    <x v="0"/>
    <n v="10000"/>
    <n v="1345982"/>
    <d v="2001-06-06T08:36:45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3"/>
    <s v="vab12345"/>
    <s v="PMIMS"/>
    <s v="ENA - IM MKT Central CG"/>
    <x v="8"/>
    <x v="3"/>
    <n v="832644"/>
    <d v="2001-06-07T21:00:01"/>
  </r>
  <r>
    <x v="0"/>
    <x v="3"/>
    <x v="1"/>
    <x v="0"/>
    <n v="5000"/>
    <n v="1345983"/>
    <d v="2001-06-06T08:36:47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574999999999999"/>
    <s v="ADM04634"/>
    <s v="MCUILLA"/>
    <s v="ENA - IM Ontario"/>
    <x v="8"/>
    <x v="3"/>
    <n v="832645"/>
    <d v="2001-06-07T21:00:01"/>
  </r>
  <r>
    <x v="1"/>
    <x v="1"/>
    <x v="1"/>
    <x v="0"/>
    <n v="50"/>
    <n v="1345985"/>
    <d v="2001-06-06T08:36:48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553.1"/>
    <d v="2001-06-07T21:00:01"/>
  </r>
  <r>
    <x v="1"/>
    <x v="3"/>
    <x v="1"/>
    <x v="0"/>
    <n v="10000"/>
    <n v="1345986"/>
    <d v="2001-06-06T08:36:49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HEATHERW"/>
    <s v="TKUYKEN"/>
    <s v="ENA - IM West"/>
    <x v="8"/>
    <x v="3"/>
    <n v="832646"/>
    <d v="2001-06-07T21:00:01"/>
  </r>
  <r>
    <x v="1"/>
    <x v="1"/>
    <x v="1"/>
    <x v="0"/>
    <n v="25"/>
    <n v="1345987"/>
    <d v="2001-06-06T08:36:52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5"/>
    <s v="JAMESTOMO"/>
    <s v="MFISCHE2"/>
    <s v="ST-SW"/>
    <x v="7"/>
    <x v="7"/>
    <n v="634554.1"/>
    <d v="2001-06-07T21:00:01"/>
  </r>
  <r>
    <x v="1"/>
    <x v="3"/>
    <x v="1"/>
    <x v="0"/>
    <n v="5000"/>
    <n v="1345989"/>
    <d v="2001-06-06T08:36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749999999999998"/>
    <s v="BIGDADDY"/>
    <s v="RGAY"/>
    <s v="ENA - IM West"/>
    <x v="8"/>
    <x v="3"/>
    <n v="832647"/>
    <d v="2001-06-07T21:00:01"/>
  </r>
  <r>
    <x v="1"/>
    <x v="3"/>
    <x v="1"/>
    <x v="0"/>
    <n v="5000"/>
    <n v="1345990"/>
    <d v="2001-06-06T08:36:57"/>
    <s v="AEP Energy Services, Inc."/>
    <x v="0"/>
    <x v="0"/>
    <x v="0"/>
    <x v="3"/>
    <s v="US Gas Phy Fwd Firm &lt; or = 1Mo "/>
    <s v="US Gas Phy       TGT Z-SL                07Jun01         USD/MM"/>
    <n v="5000"/>
    <m/>
    <x v="0"/>
    <x v="13"/>
    <x v="0"/>
    <n v="3.6549999999999998"/>
    <s v="aepes215"/>
    <s v="SPEREIR"/>
    <s v="ENA-IM NE GULF2"/>
    <x v="8"/>
    <x v="3"/>
    <n v="832648"/>
    <d v="2001-06-07T21:00:01"/>
  </r>
  <r>
    <x v="1"/>
    <x v="3"/>
    <x v="1"/>
    <x v="0"/>
    <n v="10000"/>
    <n v="1345991"/>
    <d v="2001-06-06T08:37:0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9"/>
    <d v="2001-06-07T21:00:01"/>
  </r>
  <r>
    <x v="1"/>
    <x v="3"/>
    <x v="1"/>
    <x v="0"/>
    <n v="10000"/>
    <n v="1345992"/>
    <d v="2001-06-06T08:37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2"/>
    <s v="KSTEVEN"/>
    <s v="ENA-IM Mid Central South"/>
    <x v="8"/>
    <x v="3"/>
    <n v="832650"/>
    <d v="2001-06-07T21:00:01"/>
  </r>
  <r>
    <x v="1"/>
    <x v="3"/>
    <x v="0"/>
    <x v="20"/>
    <n v="755000"/>
    <n v="1345993"/>
    <d v="2001-06-06T08:37:03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JPASTORE"/>
    <s v="JARNOLD"/>
    <s v="NG-Price"/>
    <x v="5"/>
    <x v="3"/>
    <s v="VE9322.1"/>
    <d v="2001-11-01T00:00:00"/>
  </r>
  <r>
    <x v="1"/>
    <x v="3"/>
    <x v="1"/>
    <x v="0"/>
    <n v="10000"/>
    <n v="1345994"/>
    <d v="2001-06-06T08:37:03"/>
    <s v="AEP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5"/>
    <s v="aepes215"/>
    <s v="SPEREIR"/>
    <s v="ENA-IM NE GULF2"/>
    <x v="8"/>
    <x v="3"/>
    <n v="832651"/>
    <d v="2001-06-07T21:00:01"/>
  </r>
  <r>
    <x v="1"/>
    <x v="3"/>
    <x v="0"/>
    <x v="5"/>
    <n v="310000"/>
    <n v="1345995"/>
    <d v="2001-06-06T08:37:0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75"/>
    <s v="STEVEBUT"/>
    <s v="JARNOLD"/>
    <s v="NG-Price"/>
    <x v="5"/>
    <x v="3"/>
    <s v="VE9323.1"/>
    <d v="2001-07-01T21:00:00"/>
  </r>
  <r>
    <x v="1"/>
    <x v="1"/>
    <x v="1"/>
    <x v="0"/>
    <n v="25"/>
    <n v="1345997"/>
    <d v="2001-06-06T08:37:08"/>
    <s v="Idaho Power Company, dba IDACORP Energy"/>
    <x v="0"/>
    <x v="0"/>
    <x v="0"/>
    <x v="1"/>
    <s v="US West Power Phy Fwd Firm"/>
    <s v="US Pwr Phy Firm  Mid-C OffPk             07Jun01         USD/MWh"/>
    <n v="25"/>
    <m/>
    <x v="0"/>
    <x v="1"/>
    <x v="0"/>
    <n v="30"/>
    <s v="JSJ14000"/>
    <s v="DSCHOLT"/>
    <s v="ST-SW"/>
    <x v="7"/>
    <x v="7"/>
    <n v="634555.1"/>
    <d v="2001-06-07T21:00:01"/>
  </r>
  <r>
    <x v="1"/>
    <x v="3"/>
    <x v="1"/>
    <x v="0"/>
    <n v="10000"/>
    <n v="1345996"/>
    <d v="2001-06-06T08:37:08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25"/>
    <s v="MIDCONT1"/>
    <s v="KSTEVEN"/>
    <s v="ENA-IM Mid Central South"/>
    <x v="8"/>
    <x v="3"/>
    <n v="832652"/>
    <d v="2001-06-07T21:00:01"/>
  </r>
  <r>
    <x v="1"/>
    <x v="3"/>
    <x v="1"/>
    <x v="0"/>
    <n v="5000"/>
    <n v="1345998"/>
    <d v="2001-06-06T08:37:12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350000000000001"/>
    <s v="jwashabaug"/>
    <s v="JREITME"/>
    <s v="ENA - IM Denver"/>
    <x v="8"/>
    <x v="3"/>
    <n v="832653"/>
    <d v="2001-06-07T21:00:01"/>
  </r>
  <r>
    <x v="1"/>
    <x v="3"/>
    <x v="1"/>
    <x v="0"/>
    <n v="10000"/>
    <n v="1346000"/>
    <d v="2001-06-06T08:37:13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LREICHEL02"/>
    <s v="TKUYKEN"/>
    <s v="ENA - IM West"/>
    <x v="8"/>
    <x v="3"/>
    <n v="832654"/>
    <d v="2001-06-07T21:00:01"/>
  </r>
  <r>
    <x v="1"/>
    <x v="3"/>
    <x v="1"/>
    <x v="0"/>
    <n v="5000"/>
    <n v="1345999"/>
    <d v="2001-06-06T08:37:13"/>
    <s v="BGML - IM Bridgeline"/>
    <x v="0"/>
    <x v="0"/>
    <x v="0"/>
    <x v="3"/>
    <s v="US Gas Phy Fwd Firm &lt; or = 1Mo "/>
    <s v="US Gas Phy       FGT Z2                  07Jun01         USD/MM"/>
    <m/>
    <n v="5000"/>
    <x v="0"/>
    <x v="13"/>
    <x v="0"/>
    <n v="3.7450000000000001"/>
    <s v="raganbond1"/>
    <s v="SNEAL"/>
    <s v="ENA-IM NE GULF4"/>
    <x v="8"/>
    <x v="3"/>
    <n v="832655"/>
    <d v="2001-06-07T21:00:01"/>
  </r>
  <r>
    <x v="1"/>
    <x v="3"/>
    <x v="1"/>
    <x v="0"/>
    <n v="5000"/>
    <n v="1346001"/>
    <d v="2001-06-06T08:37:14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WILSHUSEN"/>
    <s v="ARING"/>
    <s v="ENA-IM NE GULF1"/>
    <x v="8"/>
    <x v="3"/>
    <n v="832656"/>
    <d v="2001-06-07T21:00:01"/>
  </r>
  <r>
    <x v="1"/>
    <x v="3"/>
    <x v="1"/>
    <x v="0"/>
    <n v="5000"/>
    <n v="1346002"/>
    <d v="2001-06-06T08:37:1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warburton"/>
    <s v="SSOUTH"/>
    <s v="ENA - IM West"/>
    <x v="8"/>
    <x v="3"/>
    <n v="832657"/>
    <d v="2001-06-07T21:00:01"/>
  </r>
  <r>
    <x v="0"/>
    <x v="3"/>
    <x v="1"/>
    <x v="0"/>
    <n v="10000"/>
    <n v="1346005"/>
    <d v="2001-06-06T08:37:18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BBRADLEY"/>
    <s v="MCUILLA"/>
    <s v="ENA - IM Ontario"/>
    <x v="8"/>
    <x v="3"/>
    <n v="832660"/>
    <d v="2001-06-07T21:00:01"/>
  </r>
  <r>
    <x v="1"/>
    <x v="3"/>
    <x v="1"/>
    <x v="0"/>
    <n v="10000"/>
    <n v="1346004"/>
    <d v="2001-06-06T08:37:1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59"/>
    <d v="2001-06-07T21:00:01"/>
  </r>
  <r>
    <x v="1"/>
    <x v="3"/>
    <x v="1"/>
    <x v="0"/>
    <n v="10000"/>
    <n v="1346003"/>
    <d v="2001-06-06T08:37:18"/>
    <s v="Engage Energy Canada L.P.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kendalleas"/>
    <s v="JWILLI13"/>
    <s v="ENA - IM Mkt Central MICH"/>
    <x v="8"/>
    <x v="3"/>
    <n v="832658"/>
    <d v="2001-06-07T21:00:01"/>
  </r>
  <r>
    <x v="1"/>
    <x v="1"/>
    <x v="0"/>
    <x v="0"/>
    <n v="50"/>
    <n v="1346006"/>
    <d v="2001-06-06T08:37:21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4"/>
    <s v="depillo1"/>
    <s v="GGUPTA"/>
    <s v="ST-New England"/>
    <x v="7"/>
    <x v="3"/>
    <n v="634556.1"/>
    <d v="2001-06-07T21:00:01"/>
  </r>
  <r>
    <x v="1"/>
    <x v="3"/>
    <x v="1"/>
    <x v="23"/>
    <n v="10104"/>
    <n v="1346008"/>
    <d v="2001-06-06T08:37:24"/>
    <s v="NUI Energy Brokers, Inc."/>
    <x v="0"/>
    <x v="0"/>
    <x v="0"/>
    <x v="3"/>
    <s v="US Gas Phy Fwd Firm &lt; or = 1Mo "/>
    <s v="US Gas Phy       Transco St.65           07-30Jun01      USD/MM"/>
    <m/>
    <n v="421"/>
    <x v="0"/>
    <x v="13"/>
    <x v="0"/>
    <n v="3.7749999999999999"/>
    <s v="NUIMCCABE"/>
    <s v="ARING"/>
    <s v="ENA-IM NE GULF1"/>
    <x v="8"/>
    <x v="3"/>
    <n v="832662"/>
    <d v="2001-06-07T21:00:01"/>
  </r>
  <r>
    <x v="1"/>
    <x v="1"/>
    <x v="0"/>
    <x v="0"/>
    <n v="50"/>
    <n v="1346010"/>
    <d v="2001-06-06T08:37:2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5"/>
    <s v="depillo1"/>
    <s v="GGUPTA"/>
    <s v="ST-New England"/>
    <x v="7"/>
    <x v="3"/>
    <n v="634557.1"/>
    <d v="2001-06-07T21:00:01"/>
  </r>
  <r>
    <x v="1"/>
    <x v="3"/>
    <x v="0"/>
    <x v="6"/>
    <n v="150000"/>
    <n v="1346011"/>
    <d v="2001-06-06T08:37:27"/>
    <s v="Cinergy Marketing &amp; Trading, LLC"/>
    <x v="0"/>
    <x v="0"/>
    <x v="0"/>
    <x v="3"/>
    <s v="US Gas Fin BasisSwap"/>
    <s v="US Gas Basis     NGI SoCal               Sep01           USD/MM"/>
    <m/>
    <n v="5000"/>
    <x v="0"/>
    <x v="13"/>
    <x v="0"/>
    <n v="3.15"/>
    <s v="RANSLEMDV"/>
    <s v="KHOLST"/>
    <s v="FT-West"/>
    <x v="5"/>
    <x v="3"/>
    <s v="VE9325.1"/>
    <d v="2001-09-01T21:00:01"/>
  </r>
  <r>
    <x v="1"/>
    <x v="3"/>
    <x v="1"/>
    <x v="0"/>
    <n v="10000"/>
    <n v="1346012"/>
    <d v="2001-06-06T08:37:30"/>
    <s v="Virginia Power Energy Marketing,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65"/>
    <s v="SPJOHRDE"/>
    <s v="SNEAL"/>
    <s v="ENA-IM NE GULF3"/>
    <x v="8"/>
    <x v="3"/>
    <n v="832661"/>
    <d v="2001-06-07T21:00:01"/>
  </r>
  <r>
    <x v="1"/>
    <x v="1"/>
    <x v="1"/>
    <x v="5"/>
    <n v="775"/>
    <n v="1346013"/>
    <d v="2001-06-06T08:37:33"/>
    <s v="Allegheny Energy Supply Company, LLC"/>
    <x v="0"/>
    <x v="0"/>
    <x v="0"/>
    <x v="1"/>
    <s v="US West Power Phy Fwd Firm"/>
    <s v="US Pwr Phy Firm  Mid-C Peak              Jul01           USD/MWh"/>
    <m/>
    <n v="25"/>
    <x v="0"/>
    <x v="1"/>
    <x v="0"/>
    <n v="165"/>
    <s v="pvaes123"/>
    <s v="MSWERZB"/>
    <s v="LT-NW"/>
    <x v="7"/>
    <x v="7"/>
    <n v="634558.1"/>
    <d v="2001-07-01T21:00:01"/>
  </r>
  <r>
    <x v="1"/>
    <x v="3"/>
    <x v="1"/>
    <x v="0"/>
    <n v="10000"/>
    <n v="1346015"/>
    <d v="2001-06-06T08:37:33"/>
    <s v="Cook Inlet Energy Supply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WESTDESK1"/>
    <s v="RGAY"/>
    <s v="ENA - IM West"/>
    <x v="8"/>
    <x v="3"/>
    <n v="832663"/>
    <d v="2001-06-07T21:00:01"/>
  </r>
  <r>
    <x v="1"/>
    <x v="3"/>
    <x v="0"/>
    <x v="7"/>
    <n v="450000"/>
    <n v="1346016"/>
    <d v="2001-06-06T08:37:35"/>
    <s v="J. Aron &amp; Company"/>
    <x v="0"/>
    <x v="0"/>
    <x v="0"/>
    <x v="3"/>
    <s v="US Gas Fin BasisSwap"/>
    <s v="US Gas Basis     NGI SoCal               Jan-Mar02       USD/MM"/>
    <n v="5000"/>
    <m/>
    <x v="0"/>
    <x v="13"/>
    <x v="0"/>
    <n v="1.35"/>
    <s v="ritanagle"/>
    <s v="KHOLST"/>
    <s v="FT-West"/>
    <x v="5"/>
    <x v="3"/>
    <s v="VE9328.1"/>
    <d v="2002-01-01T00:00:00"/>
  </r>
  <r>
    <x v="1"/>
    <x v="3"/>
    <x v="1"/>
    <x v="0"/>
    <n v="10000"/>
    <n v="1346017"/>
    <d v="2001-06-06T08:37:35"/>
    <s v="ONEOK Energy Marketing and Trading Compan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BRADCLAUSE"/>
    <s v="JPARKS"/>
    <s v="ENA - IM Katy"/>
    <x v="8"/>
    <x v="3"/>
    <n v="832664"/>
    <d v="2001-06-07T21:00:01"/>
  </r>
  <r>
    <x v="1"/>
    <x v="3"/>
    <x v="0"/>
    <x v="5"/>
    <n v="620000"/>
    <n v="1346018"/>
    <d v="2001-06-06T08:37:36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75"/>
    <s v="EPMELPfjs"/>
    <s v="JARNOLD"/>
    <s v="NG-Price"/>
    <x v="5"/>
    <x v="3"/>
    <s v="VE9329.1"/>
    <d v="2001-07-01T21:00:00"/>
  </r>
  <r>
    <x v="1"/>
    <x v="3"/>
    <x v="1"/>
    <x v="0"/>
    <n v="10000"/>
    <n v="1346019"/>
    <d v="2001-06-06T08:37:36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cscharton"/>
    <s v="KSTEVEN"/>
    <s v="ENA-IM Mid Central South"/>
    <x v="8"/>
    <x v="3"/>
    <n v="832665"/>
    <d v="2001-06-07T21:00:01"/>
  </r>
  <r>
    <x v="1"/>
    <x v="3"/>
    <x v="1"/>
    <x v="0"/>
    <n v="10000"/>
    <n v="1346020"/>
    <d v="2001-06-06T08:37:38"/>
    <s v="Engage Energy Canada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kendalleas"/>
    <s v="JWILLI13"/>
    <s v="ENA - IM Mkt Central MICH"/>
    <x v="8"/>
    <x v="3"/>
    <n v="832666"/>
    <d v="2001-06-07T21:00:01"/>
  </r>
  <r>
    <x v="1"/>
    <x v="3"/>
    <x v="0"/>
    <x v="5"/>
    <n v="620000"/>
    <n v="1346021"/>
    <d v="2001-06-06T08:37:40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7"/>
    <s v="shawnmaz"/>
    <s v="JARNOLD"/>
    <s v="NG-Price"/>
    <x v="5"/>
    <x v="3"/>
    <s v="VE9330.1"/>
    <d v="2001-07-01T21:00:00"/>
  </r>
  <r>
    <x v="1"/>
    <x v="1"/>
    <x v="1"/>
    <x v="6"/>
    <n v="1500"/>
    <n v="1346023"/>
    <d v="2001-06-06T08:37:43"/>
    <s v="Dynegy Power Marketing, In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btamplen"/>
    <s v="FSTURM"/>
    <s v="ST-ECAR"/>
    <x v="7"/>
    <x v="7"/>
    <n v="634559.1"/>
    <d v="2001-09-01T17:11:00"/>
  </r>
  <r>
    <x v="1"/>
    <x v="3"/>
    <x v="1"/>
    <x v="0"/>
    <n v="5000"/>
    <n v="1346024"/>
    <d v="2001-06-06T08:37:45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8"/>
    <s v="jaelee14"/>
    <s v="SPEREIR"/>
    <s v="ENA-IM NE GULF3"/>
    <x v="8"/>
    <x v="3"/>
    <n v="832668"/>
    <d v="2001-06-07T21:00:01"/>
  </r>
  <r>
    <x v="1"/>
    <x v="3"/>
    <x v="1"/>
    <x v="0"/>
    <n v="10000"/>
    <n v="1346025"/>
    <d v="2001-06-06T08:37:46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kurtgibson"/>
    <s v="KSTEVEN"/>
    <s v="ENA-IM Mid Central South"/>
    <x v="8"/>
    <x v="3"/>
    <n v="832669"/>
    <d v="2001-06-07T21:00:01"/>
  </r>
  <r>
    <x v="1"/>
    <x v="3"/>
    <x v="0"/>
    <x v="20"/>
    <n v="755000"/>
    <n v="1346027"/>
    <d v="2001-06-06T08:37:48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STEVEBUT"/>
    <s v="JARNOLD"/>
    <s v="NG-Price"/>
    <x v="5"/>
    <x v="3"/>
    <s v="VE9331.1"/>
    <d v="2001-11-01T00:00:00"/>
  </r>
  <r>
    <x v="1"/>
    <x v="3"/>
    <x v="1"/>
    <x v="0"/>
    <n v="5000"/>
    <n v="1346026"/>
    <d v="2001-06-06T08:37:48"/>
    <s v="Reliant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150000000000002"/>
    <s v="jaelee14"/>
    <s v="SPEREIR"/>
    <s v="ENA-IM NE GULF3"/>
    <x v="8"/>
    <x v="3"/>
    <n v="832670"/>
    <d v="2001-06-07T21:00:01"/>
  </r>
  <r>
    <x v="1"/>
    <x v="3"/>
    <x v="1"/>
    <x v="0"/>
    <n v="10000"/>
    <n v="1346029"/>
    <d v="2001-06-06T08:37:48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45"/>
    <s v="terryl00"/>
    <s v="SPEREIR"/>
    <s v="ENA-IM NE GULF2"/>
    <x v="8"/>
    <x v="3"/>
    <n v="832671"/>
    <d v="2001-06-07T21:00:01"/>
  </r>
  <r>
    <x v="1"/>
    <x v="3"/>
    <x v="1"/>
    <x v="0"/>
    <n v="5509"/>
    <n v="1346030"/>
    <d v="2001-06-06T08:37:50"/>
    <s v="MidAmerican Energy Company"/>
    <x v="0"/>
    <x v="0"/>
    <x v="0"/>
    <x v="3"/>
    <s v="US Gas Phy Fwd Firm &lt; or = 1Mo "/>
    <s v="US Gas Phy       ANR SE Trans            07Jun01         USD/MM"/>
    <n v="5509"/>
    <m/>
    <x v="0"/>
    <x v="13"/>
    <x v="0"/>
    <n v="3.665"/>
    <s v="PEGGIALL"/>
    <s v="TDONOHO"/>
    <s v="ENA - IM Central Gulf"/>
    <x v="8"/>
    <x v="3"/>
    <n v="832673"/>
    <d v="2001-06-07T21:00:01"/>
  </r>
  <r>
    <x v="0"/>
    <x v="3"/>
    <x v="1"/>
    <x v="0"/>
    <n v="10000"/>
    <n v="1346033"/>
    <d v="2001-06-06T08:37:52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51"/>
    <s v="craigwest"/>
    <s v="RWATT"/>
    <s v="EC-IM Canada West"/>
    <x v="8"/>
    <x v="9"/>
    <n v="832674"/>
    <d v="2001-06-06T21:00:01"/>
  </r>
  <r>
    <x v="1"/>
    <x v="3"/>
    <x v="1"/>
    <x v="0"/>
    <n v="10000"/>
    <n v="1346032"/>
    <d v="2001-06-06T08:37:52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75000000000001"/>
    <s v="Jamesjohn"/>
    <s v="VPIMENOV"/>
    <s v="ENA-IM ME NEW YORK"/>
    <x v="8"/>
    <x v="3"/>
    <n v="832672"/>
    <d v="2001-06-07T21:00:01"/>
  </r>
  <r>
    <x v="1"/>
    <x v="3"/>
    <x v="1"/>
    <x v="0"/>
    <n v="25000"/>
    <n v="1346035"/>
    <d v="2001-06-06T08:37:55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349999999999999"/>
    <s v="aepes215"/>
    <s v="ARING"/>
    <s v="ENA-IM NE GULF1"/>
    <x v="8"/>
    <x v="3"/>
    <n v="832675"/>
    <d v="2001-06-07T21:00:01"/>
  </r>
  <r>
    <x v="1"/>
    <x v="3"/>
    <x v="1"/>
    <x v="23"/>
    <n v="9600"/>
    <n v="1346036"/>
    <d v="2001-06-06T08:37:55"/>
    <s v="Texaco Natural Gas Inc."/>
    <x v="0"/>
    <x v="0"/>
    <x v="0"/>
    <x v="3"/>
    <s v="US Gas Phy Fwd Firm &lt; or = 1Mo "/>
    <s v="US Gas Phy       COL Onshore             07-30Jun01      USD/MM"/>
    <n v="400"/>
    <m/>
    <x v="0"/>
    <x v="13"/>
    <x v="0"/>
    <n v="3.6749999999999998"/>
    <s v="kstrength"/>
    <s v="SPEREIR"/>
    <s v="ENA-IM NE GULF2"/>
    <x v="8"/>
    <x v="3"/>
    <n v="832680"/>
    <d v="2001-06-07T21:00:01"/>
  </r>
  <r>
    <x v="0"/>
    <x v="3"/>
    <x v="1"/>
    <x v="0"/>
    <n v="5000"/>
    <n v="1346038"/>
    <d v="2001-06-06T08:37:57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950000000000001"/>
    <s v="canadanw1"/>
    <s v="RWATT"/>
    <s v="EC-IM Canada West"/>
    <x v="8"/>
    <x v="9"/>
    <n v="832676"/>
    <d v="2001-06-06T21:00:01"/>
  </r>
  <r>
    <x v="1"/>
    <x v="3"/>
    <x v="1"/>
    <x v="0"/>
    <n v="10000"/>
    <n v="1346039"/>
    <d v="2001-06-06T08:37:5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"/>
    <s v="Jamesjohn"/>
    <s v="VPIMENOV"/>
    <s v="ENA-IM ME NEW YORK"/>
    <x v="8"/>
    <x v="3"/>
    <n v="832677"/>
    <d v="2001-06-07T21:00:01"/>
  </r>
  <r>
    <x v="1"/>
    <x v="3"/>
    <x v="1"/>
    <x v="0"/>
    <n v="5000"/>
    <n v="1346040"/>
    <d v="2001-06-06T08:37:59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EPRIME28"/>
    <s v="RGAY"/>
    <s v="ENA - IM West"/>
    <x v="8"/>
    <x v="3"/>
    <n v="832678"/>
    <d v="2001-06-07T21:00:01"/>
  </r>
  <r>
    <x v="0"/>
    <x v="3"/>
    <x v="1"/>
    <x v="0"/>
    <n v="5000"/>
    <n v="1346043"/>
    <d v="2001-06-06T08:38:00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7"/>
    <s v="ADM54361"/>
    <s v="MCUILLA"/>
    <s v="ENA - IM Ontario"/>
    <x v="8"/>
    <x v="3"/>
    <n v="832679"/>
    <d v="2001-06-07T21:00:01"/>
  </r>
  <r>
    <x v="1"/>
    <x v="1"/>
    <x v="1"/>
    <x v="0"/>
    <n v="50"/>
    <n v="1346042"/>
    <d v="2001-06-06T08:38:0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williamson"/>
    <s v="CDORLAN"/>
    <s v="ST-ECAR"/>
    <x v="7"/>
    <x v="7"/>
    <n v="634560.1"/>
    <d v="2001-06-07T21:00:01"/>
  </r>
  <r>
    <x v="1"/>
    <x v="3"/>
    <x v="0"/>
    <x v="5"/>
    <n v="155000"/>
    <n v="1346044"/>
    <d v="2001-06-06T08:38:01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E9334.1"/>
    <d v="2001-07-01T21:00:00"/>
  </r>
  <r>
    <x v="1"/>
    <x v="3"/>
    <x v="1"/>
    <x v="0"/>
    <n v="5000"/>
    <n v="1346045"/>
    <d v="2001-06-06T08:38:02"/>
    <s v="Anadarko Energy Services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6549999999999998"/>
    <s v="ADM36335"/>
    <s v="SPEREIR"/>
    <s v="ENA-IM NE GULF2"/>
    <x v="8"/>
    <x v="3"/>
    <n v="832681"/>
    <d v="2001-06-07T21:00:01"/>
  </r>
  <r>
    <x v="1"/>
    <x v="3"/>
    <x v="1"/>
    <x v="0"/>
    <n v="5000"/>
    <n v="1346046"/>
    <d v="2001-06-06T08:38:0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2"/>
    <s v="aepes201"/>
    <s v="TDONOHO"/>
    <s v="ENA - IM Central Gulf"/>
    <x v="8"/>
    <x v="3"/>
    <n v="832682"/>
    <d v="2001-06-07T21:00:01"/>
  </r>
  <r>
    <x v="1"/>
    <x v="3"/>
    <x v="1"/>
    <x v="0"/>
    <n v="10000"/>
    <n v="1346047"/>
    <d v="2001-06-06T08:38:04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EPMELPsj"/>
    <s v="SPEREIR"/>
    <s v="ENA-IM NE GULF2"/>
    <x v="8"/>
    <x v="3"/>
    <n v="832685"/>
    <d v="2001-06-07T21:00:01"/>
  </r>
  <r>
    <x v="1"/>
    <x v="3"/>
    <x v="0"/>
    <x v="5"/>
    <n v="155000"/>
    <n v="1346050"/>
    <d v="2001-06-06T08:38:05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"/>
    <s v="bradhoese2"/>
    <s v="JARNOLD"/>
    <s v="NG-Price"/>
    <x v="5"/>
    <x v="3"/>
    <s v="VE9335.1"/>
    <d v="2001-07-01T21:00:00"/>
  </r>
  <r>
    <x v="0"/>
    <x v="3"/>
    <x v="1"/>
    <x v="0"/>
    <n v="10000"/>
    <n v="1346049"/>
    <d v="2001-06-06T08:38:0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5"/>
    <s v="BBRADLEY"/>
    <s v="MCUILLA"/>
    <s v="ENA - IM Ontario"/>
    <x v="8"/>
    <x v="3"/>
    <n v="832684"/>
    <d v="2001-06-07T21:00:01"/>
  </r>
  <r>
    <x v="1"/>
    <x v="3"/>
    <x v="1"/>
    <x v="0"/>
    <n v="10000"/>
    <n v="1346048"/>
    <d v="2001-06-06T08:38:05"/>
    <s v="USGT/Aquila, L.P.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tracycolli"/>
    <s v="KSTEVEN"/>
    <s v="ENA-IM Mid Central South"/>
    <x v="8"/>
    <x v="3"/>
    <n v="832683"/>
    <d v="2001-06-07T21:00:01"/>
  </r>
  <r>
    <x v="1"/>
    <x v="3"/>
    <x v="1"/>
    <x v="0"/>
    <n v="5000"/>
    <n v="1346051"/>
    <d v="2001-06-06T08:38:07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150000000000002"/>
    <s v="aepes201"/>
    <s v="TDONOHO"/>
    <s v="ENA - IM Central Gulf"/>
    <x v="8"/>
    <x v="3"/>
    <n v="832686"/>
    <d v="2001-06-07T21:00:01"/>
  </r>
  <r>
    <x v="1"/>
    <x v="3"/>
    <x v="1"/>
    <x v="0"/>
    <n v="5000"/>
    <n v="1346052"/>
    <d v="2001-06-06T08:38:07"/>
    <s v="Constellation Power Source, Inc."/>
    <x v="0"/>
    <x v="0"/>
    <x v="0"/>
    <x v="3"/>
    <s v="US Gas Phy Fwd Firm &lt; or = 1Mo "/>
    <s v="US Gas Phy       TranscoZ6NNY            07Jun01         USD/MM"/>
    <n v="5000"/>
    <m/>
    <x v="0"/>
    <x v="13"/>
    <x v="0"/>
    <n v="3.9750000000000001"/>
    <s v="cprovenzan"/>
    <s v="VPIMENOV"/>
    <s v="ENA-IM ME NEW YORK"/>
    <x v="8"/>
    <x v="3"/>
    <n v="832688"/>
    <d v="2001-06-07T21:00:01"/>
  </r>
  <r>
    <x v="1"/>
    <x v="3"/>
    <x v="1"/>
    <x v="0"/>
    <n v="10000"/>
    <n v="1346053"/>
    <d v="2001-06-06T08:38:0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49999999999999"/>
    <s v="MIDCONT2"/>
    <s v="TDONOHO"/>
    <s v="ENA - IM Central Gulf"/>
    <x v="8"/>
    <x v="3"/>
    <n v="832687"/>
    <d v="2001-06-07T21:00:01"/>
  </r>
  <r>
    <x v="1"/>
    <x v="3"/>
    <x v="0"/>
    <x v="5"/>
    <n v="155000"/>
    <n v="1346054"/>
    <d v="2001-06-06T08:38:1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3"/>
    <x v="0"/>
    <n v="3.87"/>
    <s v="PATGRIMES"/>
    <s v="JARNOLD"/>
    <s v="NG-Price"/>
    <x v="5"/>
    <x v="3"/>
    <s v="VE9336.1"/>
    <d v="2001-07-01T21:00:00"/>
  </r>
  <r>
    <x v="1"/>
    <x v="3"/>
    <x v="0"/>
    <x v="5"/>
    <n v="155000"/>
    <n v="1346057"/>
    <d v="2001-06-06T08:38:1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338.1"/>
    <d v="2001-07-01T21:00:00"/>
  </r>
  <r>
    <x v="0"/>
    <x v="3"/>
    <x v="1"/>
    <x v="0"/>
    <n v="5000"/>
    <n v="1346056"/>
    <d v="2001-06-06T08:38:14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800000000000004"/>
    <s v="ADM74235"/>
    <s v="RWATT"/>
    <s v="EC-IM Canada West"/>
    <x v="8"/>
    <x v="9"/>
    <n v="832690"/>
    <d v="2001-06-06T21:00:01"/>
  </r>
  <r>
    <x v="1"/>
    <x v="3"/>
    <x v="0"/>
    <x v="2"/>
    <n v="1825000"/>
    <n v="1346058"/>
    <d v="2001-06-06T08:38:18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RTHOMAS"/>
    <s v="JARNOLD"/>
    <s v="NG-Price"/>
    <x v="5"/>
    <x v="3"/>
    <s v="VE9337.1"/>
    <d v="2002-01-01T21:00:00"/>
  </r>
  <r>
    <x v="1"/>
    <x v="3"/>
    <x v="1"/>
    <x v="23"/>
    <n v="120000"/>
    <n v="1346059"/>
    <d v="2001-06-06T08:38:1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850000000000001"/>
    <s v="STEPHENSJE"/>
    <s v="SPEREIR"/>
    <s v="ENA-IM NE GULF2"/>
    <x v="8"/>
    <x v="3"/>
    <n v="832691"/>
    <d v="2001-06-07T21:00:01"/>
  </r>
  <r>
    <x v="1"/>
    <x v="3"/>
    <x v="0"/>
    <x v="5"/>
    <n v="310000"/>
    <n v="1346060"/>
    <d v="2001-06-06T08:38:19"/>
    <s v="Sempra Energy Trading Corp."/>
    <x v="0"/>
    <x v="0"/>
    <x v="0"/>
    <x v="3"/>
    <s v="US Gas Fin Swap"/>
    <s v="US Gas Daily     HHub                    Jul01           USD/MM"/>
    <m/>
    <n v="10000"/>
    <x v="0"/>
    <x v="13"/>
    <x v="0"/>
    <n v="3.87"/>
    <s v="ASTORFER"/>
    <s v="JARNOLD"/>
    <s v="NG-Price"/>
    <x v="5"/>
    <x v="3"/>
    <s v="VE9343.1"/>
    <d v="2001-07-01T21:59:00"/>
  </r>
  <r>
    <x v="1"/>
    <x v="3"/>
    <x v="0"/>
    <x v="6"/>
    <n v="150000"/>
    <n v="1346062"/>
    <d v="2001-06-06T08:38:20"/>
    <s v="Dynegy Marketing and Trade"/>
    <x v="0"/>
    <x v="0"/>
    <x v="0"/>
    <x v="3"/>
    <s v="US Gas Fin BasisSwap"/>
    <s v="US Gas Basis     NGI SoCal               Sep01           USD/MM"/>
    <m/>
    <n v="5000"/>
    <x v="0"/>
    <x v="13"/>
    <x v="0"/>
    <n v="3.35"/>
    <s v="LESLIE01"/>
    <s v="KHOLST"/>
    <s v="FT-West"/>
    <x v="5"/>
    <x v="3"/>
    <s v="VE9339.1"/>
    <d v="2001-09-01T21:00:01"/>
  </r>
  <r>
    <x v="0"/>
    <x v="3"/>
    <x v="0"/>
    <x v="20"/>
    <n v="755000"/>
    <n v="1346064"/>
    <d v="2001-06-06T08:38:21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"/>
    <s v="MMETTERS"/>
    <s v="JMCKAY"/>
    <s v="FT-CAND-EGSC"/>
    <x v="5"/>
    <x v="9"/>
    <s v="VE9341.1"/>
    <d v="2002-11-01T00:00:00"/>
  </r>
  <r>
    <x v="1"/>
    <x v="1"/>
    <x v="1"/>
    <x v="6"/>
    <n v="1500"/>
    <n v="1346065"/>
    <d v="2001-06-06T08:38:22"/>
    <s v="Ameren Energy, Inc., as agent"/>
    <x v="0"/>
    <x v="0"/>
    <x v="0"/>
    <x v="1"/>
    <s v="US East Power Phy Fwd Firm"/>
    <s v="US Pwr Phy Firm  TVA Peak                Sep01           USD/MWh"/>
    <n v="50"/>
    <m/>
    <x v="0"/>
    <x v="1"/>
    <x v="0"/>
    <n v="38"/>
    <s v="bf162233"/>
    <s v="JKING6"/>
    <s v="LT-SERC"/>
    <x v="7"/>
    <x v="7"/>
    <n v="634561.1"/>
    <d v="2001-09-01T14:25:00"/>
  </r>
  <r>
    <x v="1"/>
    <x v="3"/>
    <x v="1"/>
    <x v="0"/>
    <n v="5000"/>
    <n v="1346068"/>
    <d v="2001-06-06T08:38:26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4"/>
    <s v="scallender"/>
    <s v="JWILLI13"/>
    <s v="ENA - IM Mkt Central MICH"/>
    <x v="8"/>
    <x v="3"/>
    <n v="832692"/>
    <d v="2001-06-07T21:00:01"/>
  </r>
  <r>
    <x v="1"/>
    <x v="3"/>
    <x v="0"/>
    <x v="5"/>
    <n v="310000"/>
    <n v="1346069"/>
    <d v="2001-06-06T08:38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46.1"/>
    <d v="2001-07-01T21:00:00"/>
  </r>
  <r>
    <x v="1"/>
    <x v="3"/>
    <x v="1"/>
    <x v="23"/>
    <n v="120000"/>
    <n v="1346070"/>
    <d v="2001-06-06T08:38:31"/>
    <s v="Wisconsin Gas Company"/>
    <x v="0"/>
    <x v="0"/>
    <x v="0"/>
    <x v="3"/>
    <s v="US Gas Phy Fwd Firm &lt; or = 1Mo "/>
    <s v="US Gas Phy       NNG Demarc              07-30Jun01      USD/MM"/>
    <m/>
    <n v="5000"/>
    <x v="0"/>
    <x v="13"/>
    <x v="0"/>
    <n v="3.62"/>
    <s v="SelinaLo"/>
    <s v="KSTEVEN"/>
    <s v="ENA-IM Mid Central South"/>
    <x v="8"/>
    <x v="3"/>
    <n v="832693"/>
    <d v="2001-06-07T21:00:01"/>
  </r>
  <r>
    <x v="1"/>
    <x v="3"/>
    <x v="1"/>
    <x v="0"/>
    <n v="10000"/>
    <n v="1346072"/>
    <d v="2001-06-06T08:38:32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ADM36631"/>
    <s v="MLENHAR"/>
    <s v="ENA - IM West"/>
    <x v="8"/>
    <x v="3"/>
    <n v="832694"/>
    <d v="2001-06-07T21:00:01"/>
  </r>
  <r>
    <x v="1"/>
    <x v="3"/>
    <x v="0"/>
    <x v="23"/>
    <n v="240000"/>
    <n v="1346075"/>
    <d v="2001-06-06T08:38:33"/>
    <s v="El Paso Merchant Energy, L.P."/>
    <x v="0"/>
    <x v="0"/>
    <x v="0"/>
    <x v="3"/>
    <s v="US Gas Fin Swap"/>
    <s v="US Gas Daily     TENN 500                07-30Jun01      USD/MM"/>
    <m/>
    <n v="10000"/>
    <x v="0"/>
    <x v="13"/>
    <x v="0"/>
    <n v="3.665"/>
    <s v="EPMELPctk"/>
    <s v="SBRAWNE"/>
    <s v="FT-East"/>
    <x v="5"/>
    <x v="3"/>
    <s v="VE9351.1"/>
    <d v="2001-06-07T21:00:01"/>
  </r>
  <r>
    <x v="1"/>
    <x v="3"/>
    <x v="0"/>
    <x v="5"/>
    <n v="155000"/>
    <n v="1346074"/>
    <d v="2001-06-06T08:38:33"/>
    <s v="J. Aron &amp; Company"/>
    <x v="0"/>
    <x v="0"/>
    <x v="0"/>
    <x v="3"/>
    <s v="US Gas Fin BasisSwap"/>
    <s v="US Gas Basis     NGI SoCal               Jul01           USD/MM"/>
    <m/>
    <n v="5000"/>
    <x v="0"/>
    <x v="13"/>
    <x v="0"/>
    <n v="4.25"/>
    <s v="ritanagle"/>
    <s v="KHOLST"/>
    <s v="FT-West"/>
    <x v="5"/>
    <x v="3"/>
    <s v="VE9349.1"/>
    <d v="2001-07-01T21:00:01"/>
  </r>
  <r>
    <x v="1"/>
    <x v="3"/>
    <x v="0"/>
    <x v="23"/>
    <n v="120000"/>
    <n v="1346073"/>
    <d v="2001-06-06T08:38:33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24999999999999"/>
    <s v="WARNERTODD"/>
    <s v="SBRAWNE"/>
    <s v="FT-East"/>
    <x v="5"/>
    <x v="3"/>
    <s v="VE9348.1"/>
    <d v="2001-06-07T21:00:01"/>
  </r>
  <r>
    <x v="1"/>
    <x v="3"/>
    <x v="1"/>
    <x v="0"/>
    <n v="5000"/>
    <n v="1346077"/>
    <d v="2001-06-06T08:38:39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bcollins"/>
    <s v="KSTEVEN"/>
    <s v="ENA-IM Mid Central South"/>
    <x v="8"/>
    <x v="3"/>
    <n v="832695"/>
    <d v="2001-06-07T21:00:01"/>
  </r>
  <r>
    <x v="1"/>
    <x v="3"/>
    <x v="0"/>
    <x v="23"/>
    <n v="360000"/>
    <n v="1346078"/>
    <d v="2001-06-06T08:38:41"/>
    <s v="El Paso Merchant Energy, L.P."/>
    <x v="0"/>
    <x v="0"/>
    <x v="0"/>
    <x v="3"/>
    <s v="US Gas Fin Swap"/>
    <s v="US Gas Daily     TENN 800                07-30Jun01      USD/MM"/>
    <m/>
    <n v="15000"/>
    <x v="0"/>
    <x v="13"/>
    <x v="0"/>
    <n v="3.6625000000000001"/>
    <s v="EPMELPctk"/>
    <s v="SBRAWNE"/>
    <s v="FT-East"/>
    <x v="5"/>
    <x v="3"/>
    <s v="VE9352.1"/>
    <d v="2001-06-07T21:00:01"/>
  </r>
  <r>
    <x v="1"/>
    <x v="3"/>
    <x v="0"/>
    <x v="2"/>
    <n v="1825000"/>
    <n v="1346079"/>
    <d v="2001-06-06T08:38:43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epes218"/>
    <s v="JARNOLD"/>
    <s v="NG-Price"/>
    <x v="5"/>
    <x v="3"/>
    <s v="VE9353.1"/>
    <d v="2002-01-01T21:00:00"/>
  </r>
  <r>
    <x v="1"/>
    <x v="3"/>
    <x v="1"/>
    <x v="0"/>
    <n v="5000"/>
    <n v="1346081"/>
    <d v="2001-06-06T08:38:43"/>
    <s v="Mirant Americas Energy Marketing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jkippels01"/>
    <s v="JHODGE2"/>
    <s v="ENA-IM ME CNG"/>
    <x v="8"/>
    <x v="3"/>
    <n v="832697"/>
    <d v="2001-06-07T21:00:01"/>
  </r>
  <r>
    <x v="1"/>
    <x v="3"/>
    <x v="1"/>
    <x v="0"/>
    <n v="5000"/>
    <n v="1346080"/>
    <d v="2001-06-06T08:38:43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2696"/>
    <d v="2001-06-07T21:00:01"/>
  </r>
  <r>
    <x v="1"/>
    <x v="3"/>
    <x v="1"/>
    <x v="0"/>
    <n v="5000"/>
    <n v="1346083"/>
    <d v="2001-06-06T08:38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3.9849999999999999"/>
    <s v="VABLAISE"/>
    <s v="VPIMENOV"/>
    <s v="ENA-IM ME NEW YORK"/>
    <x v="8"/>
    <x v="3"/>
    <n v="832698"/>
    <d v="2001-06-07T21:00:01"/>
  </r>
  <r>
    <x v="1"/>
    <x v="3"/>
    <x v="0"/>
    <x v="5"/>
    <n v="77500"/>
    <n v="1346084"/>
    <d v="2001-06-06T08:38:47"/>
    <s v="AEP Energy Services, Inc."/>
    <x v="0"/>
    <x v="0"/>
    <x v="0"/>
    <x v="3"/>
    <s v="US Gas Fin BasisSwap"/>
    <s v="US Gas Basis     NGI SoCal               Aug01           USD/MM"/>
    <m/>
    <n v="2500"/>
    <x v="0"/>
    <x v="13"/>
    <x v="0"/>
    <n v="4.2"/>
    <s v="aepes211"/>
    <s v="KHOLST"/>
    <s v="FT-West"/>
    <x v="5"/>
    <x v="3"/>
    <s v="VE9355.1"/>
    <d v="2001-08-01T21:00:01"/>
  </r>
  <r>
    <x v="1"/>
    <x v="3"/>
    <x v="1"/>
    <x v="0"/>
    <n v="5000"/>
    <n v="1346085"/>
    <d v="2001-06-06T08:38:47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EPMELPrdm"/>
    <s v="RGAY"/>
    <s v="ENA - IM West"/>
    <x v="8"/>
    <x v="3"/>
    <n v="832700"/>
    <d v="2001-06-07T21:00:01"/>
  </r>
  <r>
    <x v="0"/>
    <x v="3"/>
    <x v="1"/>
    <x v="0"/>
    <n v="10000"/>
    <n v="1346088"/>
    <d v="2001-06-06T08:38:53"/>
    <s v="TransCanada Gas Services, a division of TransCanada Energy Ltd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mrallison"/>
    <s v="MCUILLA"/>
    <s v="ENA - IM Ontario"/>
    <x v="8"/>
    <x v="3"/>
    <n v="832701"/>
    <d v="2001-06-07T21:00:01"/>
  </r>
  <r>
    <x v="1"/>
    <x v="3"/>
    <x v="1"/>
    <x v="0"/>
    <n v="5000"/>
    <n v="1346089"/>
    <d v="2001-06-06T08:38:54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949999999999999"/>
    <s v="tracyschwa"/>
    <s v="PMIMS"/>
    <s v="ENA - IM MKT Central CG"/>
    <x v="8"/>
    <x v="3"/>
    <n v="832702"/>
    <d v="2001-06-07T21:00:01"/>
  </r>
  <r>
    <x v="1"/>
    <x v="3"/>
    <x v="0"/>
    <x v="22"/>
    <n v="615000"/>
    <n v="1346090"/>
    <d v="2001-06-06T08:38:56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97"/>
    <s v="JOHNNYMAC"/>
    <s v="JARNOLD"/>
    <s v="NG-Price"/>
    <x v="5"/>
    <x v="3"/>
    <s v="VE9357.1"/>
    <d v="2001-07-01T00:00:00"/>
  </r>
  <r>
    <x v="1"/>
    <x v="1"/>
    <x v="1"/>
    <x v="5"/>
    <n v="775"/>
    <n v="1346091"/>
    <d v="2001-06-06T08:38:58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70"/>
    <s v="WESTPOWER"/>
    <s v="MSWERZB"/>
    <s v="LT-NW"/>
    <x v="7"/>
    <x v="7"/>
    <n v="634562.1"/>
    <d v="2001-07-01T21:00:01"/>
  </r>
  <r>
    <x v="1"/>
    <x v="3"/>
    <x v="0"/>
    <x v="5"/>
    <n v="310000"/>
    <n v="1346092"/>
    <d v="2001-06-06T08:39:00"/>
    <s v="Duke Energy Trading and Marketing, L.L.C."/>
    <x v="0"/>
    <x v="0"/>
    <x v="0"/>
    <x v="3"/>
    <s v="US Gas Fin Swap"/>
    <s v="US Gas Swap      Nymex                   Jul01           USD/MM"/>
    <m/>
    <n v="10000"/>
    <x v="0"/>
    <x v="13"/>
    <x v="0"/>
    <n v="3.87"/>
    <s v="mjkimner"/>
    <s v="JARNOLD"/>
    <s v="NG-Price"/>
    <x v="5"/>
    <x v="3"/>
    <s v="VE9360.1"/>
    <d v="2001-07-01T21:00:00"/>
  </r>
  <r>
    <x v="1"/>
    <x v="3"/>
    <x v="0"/>
    <x v="5"/>
    <n v="77500"/>
    <n v="1346093"/>
    <d v="2001-06-06T08:39:01"/>
    <s v="BP Corporation North America Inc."/>
    <x v="0"/>
    <x v="0"/>
    <x v="0"/>
    <x v="3"/>
    <s v="US Gas Fin BasisSwap"/>
    <s v="US Gas Basis     NGI SoCal               Aug01           USD/MM"/>
    <m/>
    <n v="2500"/>
    <x v="0"/>
    <x v="13"/>
    <x v="0"/>
    <n v="4.25"/>
    <s v="Quekchin"/>
    <s v="KHOLST"/>
    <s v="FT-West"/>
    <x v="5"/>
    <x v="3"/>
    <s v="VE9358.1"/>
    <d v="2001-08-01T21:00:01"/>
  </r>
  <r>
    <x v="1"/>
    <x v="3"/>
    <x v="1"/>
    <x v="0"/>
    <n v="5000"/>
    <n v="1346094"/>
    <d v="2001-06-06T08:39:03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03"/>
    <d v="2001-06-07T21:00:01"/>
  </r>
  <r>
    <x v="1"/>
    <x v="3"/>
    <x v="1"/>
    <x v="0"/>
    <n v="5618"/>
    <n v="1346095"/>
    <d v="2001-06-06T08:39:03"/>
    <s v="Cargill Energy, a division of Cargill, Incorporated"/>
    <x v="0"/>
    <x v="0"/>
    <x v="0"/>
    <x v="3"/>
    <s v="US Gas Phy Fwd Firm &lt; or = 1Mo "/>
    <s v="US Gas Phy       NNG Demarc              07Jun01         USD/MM"/>
    <n v="5618"/>
    <m/>
    <x v="0"/>
    <x v="13"/>
    <x v="0"/>
    <n v="3.5924999999999998"/>
    <s v="ADM90884"/>
    <s v="KSTEVEN"/>
    <s v="ENA-IM Mid Central South"/>
    <x v="8"/>
    <x v="3"/>
    <n v="832704"/>
    <d v="2001-06-07T21:00:01"/>
  </r>
  <r>
    <x v="1"/>
    <x v="3"/>
    <x v="0"/>
    <x v="2"/>
    <n v="1825000"/>
    <n v="1346097"/>
    <d v="2001-06-06T08:39:07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"/>
    <s v="JRTHOMAS"/>
    <s v="JARNOLD"/>
    <s v="NG-Price"/>
    <x v="5"/>
    <x v="3"/>
    <s v="VE9362.1"/>
    <d v="2002-01-01T21:00:00"/>
  </r>
  <r>
    <x v="1"/>
    <x v="3"/>
    <x v="1"/>
    <x v="0"/>
    <n v="5000"/>
    <n v="1346098"/>
    <d v="2001-06-06T08:39:07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MALINOWSKI"/>
    <s v="SSOUTH"/>
    <s v="ENA - IM West"/>
    <x v="8"/>
    <x v="3"/>
    <n v="832705"/>
    <d v="2001-06-07T21:00:01"/>
  </r>
  <r>
    <x v="1"/>
    <x v="3"/>
    <x v="0"/>
    <x v="23"/>
    <n v="120000"/>
    <n v="1346100"/>
    <d v="2001-06-06T08:39:13"/>
    <s v="El Paso Merchant Energy, L.P."/>
    <x v="0"/>
    <x v="0"/>
    <x v="0"/>
    <x v="3"/>
    <s v="US Gas Fin Swap"/>
    <s v="US Gas Daily     TENN 800                07-30Jun01      USD/MM"/>
    <m/>
    <n v="5000"/>
    <x v="0"/>
    <x v="13"/>
    <x v="0"/>
    <n v="3.6675"/>
    <s v="EPMELPctk"/>
    <s v="SBRAWNE"/>
    <s v="FT-East"/>
    <x v="5"/>
    <x v="3"/>
    <s v="VE9364.1"/>
    <d v="2001-06-07T21:00:01"/>
  </r>
  <r>
    <x v="1"/>
    <x v="3"/>
    <x v="1"/>
    <x v="0"/>
    <n v="20000"/>
    <n v="1346101"/>
    <d v="2001-06-06T08:39:16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MARKOTTE"/>
    <s v="JHODGE2"/>
    <s v="ENA-IM ME TCO"/>
    <x v="8"/>
    <x v="3"/>
    <n v="832706"/>
    <d v="2001-06-07T21:00:01"/>
  </r>
  <r>
    <x v="1"/>
    <x v="3"/>
    <x v="1"/>
    <x v="0"/>
    <n v="5000"/>
    <n v="1346103"/>
    <d v="2001-06-06T08:39:17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707"/>
    <d v="2001-06-07T21:00:01"/>
  </r>
  <r>
    <x v="1"/>
    <x v="3"/>
    <x v="1"/>
    <x v="0"/>
    <n v="10000"/>
    <n v="1346102"/>
    <d v="2001-06-06T08:39:17"/>
    <s v="Tenaska Marketing Ventures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MVDNS01"/>
    <s v="JPARKS"/>
    <s v="ENA-IM WAHA"/>
    <x v="8"/>
    <x v="3"/>
    <n v="832708"/>
    <d v="2001-06-07T21:00:01"/>
  </r>
  <r>
    <x v="1"/>
    <x v="1"/>
    <x v="0"/>
    <x v="0"/>
    <n v="50"/>
    <n v="1346104"/>
    <d v="2001-06-06T08:39:21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75"/>
    <s v="jwbell88"/>
    <s v="GGUPTA"/>
    <s v="ST-New England"/>
    <x v="7"/>
    <x v="3"/>
    <n v="634564.1"/>
    <d v="2001-06-07T21:00:01"/>
  </r>
  <r>
    <x v="1"/>
    <x v="3"/>
    <x v="0"/>
    <x v="5"/>
    <n v="310000"/>
    <n v="1346105"/>
    <d v="2001-06-06T08:39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66.1"/>
    <d v="2001-07-01T21:00:00"/>
  </r>
  <r>
    <x v="1"/>
    <x v="3"/>
    <x v="0"/>
    <x v="23"/>
    <n v="120000"/>
    <n v="1346106"/>
    <d v="2001-06-06T08:39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74999999999998"/>
    <s v="WARNERTODD"/>
    <s v="SBRAWNE"/>
    <s v="FT-East"/>
    <x v="5"/>
    <x v="3"/>
    <s v="VE9365.1"/>
    <d v="2001-06-07T21:00:01"/>
  </r>
  <r>
    <x v="1"/>
    <x v="3"/>
    <x v="1"/>
    <x v="0"/>
    <n v="10000"/>
    <n v="1346107"/>
    <d v="2001-06-06T08:39:36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5"/>
    <s v="JFuller99"/>
    <s v="JWILLI13"/>
    <s v="ENA - IM Mkt Central MICH"/>
    <x v="8"/>
    <x v="3"/>
    <n v="832709"/>
    <d v="2001-06-07T21:00:01"/>
  </r>
  <r>
    <x v="1"/>
    <x v="3"/>
    <x v="1"/>
    <x v="0"/>
    <n v="5000"/>
    <n v="1346108"/>
    <d v="2001-06-06T08:39:36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"/>
    <s v="bcollins"/>
    <s v="TDONOHO"/>
    <s v="ENA - IM Central Gulf"/>
    <x v="8"/>
    <x v="3"/>
    <n v="832710"/>
    <d v="2001-06-07T21:00:01"/>
  </r>
  <r>
    <x v="1"/>
    <x v="3"/>
    <x v="1"/>
    <x v="0"/>
    <n v="5000"/>
    <n v="1346110"/>
    <d v="2001-06-06T08:39:38"/>
    <s v="Calpine Energy Services, L.P."/>
    <x v="0"/>
    <x v="0"/>
    <x v="0"/>
    <x v="3"/>
    <s v="US Gas Phy Fwd Firm &lt; or = 1Mo "/>
    <s v="US Gas Phy       SoCal EHR               07Jun01         USD/MM"/>
    <m/>
    <n v="5000"/>
    <x v="0"/>
    <x v="13"/>
    <x v="0"/>
    <n v="8.125"/>
    <s v="LREICHEL02"/>
    <s v="TKUYKEN"/>
    <s v="ENA - IM West"/>
    <x v="8"/>
    <x v="3"/>
    <n v="832712"/>
    <d v="2001-06-07T21:00:01"/>
  </r>
  <r>
    <x v="1"/>
    <x v="3"/>
    <x v="1"/>
    <x v="0"/>
    <n v="4968"/>
    <n v="1346109"/>
    <d v="2001-06-06T08:39:38"/>
    <s v="Western Gas Resources, Inc."/>
    <x v="0"/>
    <x v="0"/>
    <x v="0"/>
    <x v="3"/>
    <s v="US Gas Phy Fwd Firm &lt; or = 1Mo "/>
    <s v="US Gas Phy       Cheyenne Hub            07Jun01         USD/MM"/>
    <m/>
    <n v="4968"/>
    <x v="0"/>
    <x v="13"/>
    <x v="0"/>
    <n v="2.5299999999999998"/>
    <s v="HAUEISEN"/>
    <s v="JREITME"/>
    <s v="ENA - IM Denver"/>
    <x v="8"/>
    <x v="3"/>
    <n v="832711"/>
    <d v="2001-06-07T21:00:01"/>
  </r>
  <r>
    <x v="1"/>
    <x v="3"/>
    <x v="1"/>
    <x v="0"/>
    <n v="20000"/>
    <n v="1346111"/>
    <d v="2001-06-06T08:39:41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713"/>
    <d v="2001-06-07T21:00:01"/>
  </r>
  <r>
    <x v="1"/>
    <x v="3"/>
    <x v="1"/>
    <x v="0"/>
    <n v="20000"/>
    <n v="1346113"/>
    <d v="2001-06-06T08:39:44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"/>
    <s v="aepes202"/>
    <s v="SNEAL"/>
    <s v="ENA-IM NE GULF3"/>
    <x v="8"/>
    <x v="3"/>
    <n v="832714"/>
    <d v="2001-06-07T21:00:01"/>
  </r>
  <r>
    <x v="0"/>
    <x v="0"/>
    <x v="0"/>
    <x v="0"/>
    <n v="15"/>
    <n v="1346115"/>
    <d v="2001-06-06T08:39:4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7"/>
    <s v="johnmanfld"/>
    <s v="BMARCHAN"/>
    <s v="Enron Metals Trading System"/>
    <x v="0"/>
    <x v="0"/>
    <n v="2171289"/>
    <m/>
  </r>
  <r>
    <x v="1"/>
    <x v="3"/>
    <x v="0"/>
    <x v="23"/>
    <n v="240000"/>
    <n v="1346118"/>
    <d v="2001-06-06T08:39:48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darylbrown"/>
    <s v="PKEAVEY"/>
    <s v="G-DAILY-EST"/>
    <x v="5"/>
    <x v="3"/>
    <s v="VE9369.1"/>
    <d v="2001-06-07T21:00:01"/>
  </r>
  <r>
    <x v="1"/>
    <x v="3"/>
    <x v="1"/>
    <x v="0"/>
    <n v="20000"/>
    <n v="1346117"/>
    <d v="2001-06-06T08:39:48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49999999999998"/>
    <s v="aepes202"/>
    <s v="SNEAL"/>
    <s v="ENA-IM NE GULF3"/>
    <x v="8"/>
    <x v="3"/>
    <n v="832717"/>
    <d v="2001-06-07T21:00:01"/>
  </r>
  <r>
    <x v="1"/>
    <x v="3"/>
    <x v="1"/>
    <x v="0"/>
    <n v="15000"/>
    <n v="1346120"/>
    <d v="2001-06-06T08:39:51"/>
    <s v="Cook Inlet Energy Supply L.L.C."/>
    <x v="0"/>
    <x v="0"/>
    <x v="0"/>
    <x v="3"/>
    <s v="US Gas Phy Fwd Firm &lt; or = 1Mo "/>
    <s v="US Gas Phy       TENN 500                07Jun01         USD/MM"/>
    <m/>
    <n v="15000"/>
    <x v="0"/>
    <x v="13"/>
    <x v="0"/>
    <n v="3.665"/>
    <s v="EASTDESK5"/>
    <s v="SNEAL"/>
    <s v="ENA-IM NE GULF3"/>
    <x v="8"/>
    <x v="3"/>
    <n v="832718"/>
    <d v="2001-06-07T21:00:01"/>
  </r>
  <r>
    <x v="0"/>
    <x v="3"/>
    <x v="1"/>
    <x v="0"/>
    <n v="10000"/>
    <n v="1346122"/>
    <d v="2001-06-06T08:39:54"/>
    <s v="Engage Energy Canada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"/>
    <s v="swifteast"/>
    <s v="MCUILLA"/>
    <s v="ENA - IM Ontario"/>
    <x v="8"/>
    <x v="3"/>
    <n v="832720"/>
    <d v="2001-06-07T21:00:01"/>
  </r>
  <r>
    <x v="1"/>
    <x v="3"/>
    <x v="0"/>
    <x v="6"/>
    <n v="600000"/>
    <n v="1346123"/>
    <d v="2001-06-06T08:39:54"/>
    <s v="Tractebel Energy Marketing, Inc."/>
    <x v="0"/>
    <x v="0"/>
    <x v="0"/>
    <x v="3"/>
    <s v="US Gas Fin BasisSwap"/>
    <s v="US Gas Basis     HSC                     Sep01           USD/MM"/>
    <n v="20000"/>
    <m/>
    <x v="0"/>
    <x v="13"/>
    <x v="0"/>
    <n v="0.02"/>
    <s v="WICKLUND"/>
    <s v="EBASS"/>
    <s v="FT-Texas"/>
    <x v="5"/>
    <x v="3"/>
    <s v="VE9370.1"/>
    <d v="2001-09-01T00:00:00"/>
  </r>
  <r>
    <x v="1"/>
    <x v="3"/>
    <x v="1"/>
    <x v="0"/>
    <n v="10000"/>
    <n v="1346124"/>
    <d v="2001-06-06T08:39:5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4"/>
    <s v="KSTEVEN"/>
    <s v="ENA-IM Mid Central South"/>
    <x v="8"/>
    <x v="3"/>
    <n v="832721"/>
    <d v="2001-06-07T21:00:01"/>
  </r>
  <r>
    <x v="1"/>
    <x v="3"/>
    <x v="1"/>
    <x v="0"/>
    <n v="20000"/>
    <n v="1346125"/>
    <d v="2001-06-06T08:39:57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MARKOTTE"/>
    <s v="JHODGE2"/>
    <s v="ENA-IM ME TCO"/>
    <x v="8"/>
    <x v="3"/>
    <n v="832722"/>
    <d v="2001-06-07T21:00:01"/>
  </r>
  <r>
    <x v="1"/>
    <x v="3"/>
    <x v="1"/>
    <x v="0"/>
    <n v="25000"/>
    <n v="1346127"/>
    <d v="2001-06-06T08:39:5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garrison"/>
    <s v="ARING"/>
    <s v="ENA-IM NE GULF1"/>
    <x v="8"/>
    <x v="3"/>
    <n v="832723"/>
    <d v="2001-06-07T21:00:01"/>
  </r>
  <r>
    <x v="0"/>
    <x v="3"/>
    <x v="1"/>
    <x v="0"/>
    <n v="5000"/>
    <n v="1346129"/>
    <d v="2001-06-06T08:40:00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7"/>
    <s v="DBARRETT"/>
    <s v="SBRODEU"/>
    <s v="EC - IM Canada BC"/>
    <x v="8"/>
    <x v="9"/>
    <n v="832724"/>
    <d v="2001-06-07T21:00:01"/>
  </r>
  <r>
    <x v="0"/>
    <x v="1"/>
    <x v="1"/>
    <x v="3"/>
    <n v="2300"/>
    <n v="1346128"/>
    <d v="2001-06-06T08:40:0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5.45"/>
    <s v="PETERFRIT"/>
    <s v="AMANCEBO"/>
    <s v="UK - ECTRL - Continental Power Book"/>
    <x v="2"/>
    <x v="2"/>
    <n v="111271.1"/>
    <d v="2001-10-01T00:00:00"/>
  </r>
  <r>
    <x v="1"/>
    <x v="3"/>
    <x v="1"/>
    <x v="0"/>
    <n v="5000"/>
    <n v="1346131"/>
    <d v="2001-06-06T08:40:01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250000000000002"/>
    <s v="scallender"/>
    <s v="JWILLI13"/>
    <s v="ENA - IM Mkt Central MICH"/>
    <x v="8"/>
    <x v="3"/>
    <n v="832725"/>
    <d v="2001-06-07T21:00:01"/>
  </r>
  <r>
    <x v="1"/>
    <x v="3"/>
    <x v="1"/>
    <x v="23"/>
    <n v="120000"/>
    <n v="1346130"/>
    <d v="2001-06-06T08:40:01"/>
    <s v="Marathon Oil Company"/>
    <x v="0"/>
    <x v="0"/>
    <x v="0"/>
    <x v="3"/>
    <s v="US Gas Phy Fwd Firm &lt; or = 1Mo "/>
    <s v="US Gas Phy       TGT Z-SL                07-30Jun01      USD/MM"/>
    <n v="5000"/>
    <m/>
    <x v="0"/>
    <x v="13"/>
    <x v="0"/>
    <n v="3.7"/>
    <s v="rdyoung1"/>
    <s v="SPEREIR"/>
    <s v="ENA-IM NE GULF2"/>
    <x v="8"/>
    <x v="3"/>
    <n v="832729"/>
    <d v="2001-06-07T21:00:01"/>
  </r>
  <r>
    <x v="1"/>
    <x v="1"/>
    <x v="1"/>
    <x v="5"/>
    <n v="1550"/>
    <n v="1346133"/>
    <d v="2001-06-06T08:40:03"/>
    <s v="Williams Energy Marketing &amp; Trading Company"/>
    <x v="0"/>
    <x v="0"/>
    <x v="0"/>
    <x v="1"/>
    <s v="US East Power Phy Fwd Firm"/>
    <s v="US Pwr Phy Firm  SOCO Peak               Jul01           USD/MWh"/>
    <n v="50"/>
    <m/>
    <x v="0"/>
    <x v="1"/>
    <x v="0"/>
    <n v="99.5"/>
    <s v="jheinecke1"/>
    <s v="KPRESTO"/>
    <s v="LT-ECAR"/>
    <x v="7"/>
    <x v="7"/>
    <n v="634566.1"/>
    <d v="2001-07-01T21:00:00"/>
  </r>
  <r>
    <x v="1"/>
    <x v="3"/>
    <x v="1"/>
    <x v="0"/>
    <n v="10000"/>
    <n v="1346135"/>
    <d v="2001-06-06T08:40:03"/>
    <s v="Tenaska Marketing Ventures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TMVDEC02"/>
    <s v="KSTEVEN"/>
    <s v="ENA-IM Mid Central South"/>
    <x v="8"/>
    <x v="3"/>
    <n v="832726"/>
    <d v="2001-06-07T21:00:01"/>
  </r>
  <r>
    <x v="1"/>
    <x v="1"/>
    <x v="1"/>
    <x v="5"/>
    <n v="775"/>
    <n v="1346136"/>
    <d v="2001-06-06T08:40:05"/>
    <s v="Duke Energy Trading and Marketing, L.L.C."/>
    <x v="0"/>
    <x v="0"/>
    <x v="0"/>
    <x v="1"/>
    <s v="US West Power Phy Fwd CAISO"/>
    <s v="US Pwr Phy CAISO NP15 Peak               Aug01           USD/MWh"/>
    <m/>
    <n v="25"/>
    <x v="0"/>
    <x v="1"/>
    <x v="0"/>
    <n v="177"/>
    <s v="dhendrick"/>
    <s v="RBADEER"/>
    <s v="LT-CA"/>
    <x v="7"/>
    <x v="7"/>
    <n v="634567.1"/>
    <d v="2001-08-01T21:00:01"/>
  </r>
  <r>
    <x v="0"/>
    <x v="3"/>
    <x v="1"/>
    <x v="0"/>
    <n v="5000"/>
    <n v="1346138"/>
    <d v="2001-06-06T08:40:06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449999999999999"/>
    <s v="NADEAUBRAD"/>
    <s v="SBRODEU"/>
    <s v="EC - IM Canada BC"/>
    <x v="8"/>
    <x v="9"/>
    <n v="832727"/>
    <d v="2001-06-07T21:00:01"/>
  </r>
  <r>
    <x v="1"/>
    <x v="1"/>
    <x v="1"/>
    <x v="5"/>
    <n v="1550"/>
    <n v="1346137"/>
    <d v="2001-06-06T08:40:06"/>
    <s v="Williams Energy Marketing &amp; Trading Company"/>
    <x v="0"/>
    <x v="0"/>
    <x v="0"/>
    <x v="1"/>
    <s v="US East Power Phy Fwd Firm"/>
    <s v="US Pwr Phy Firm  SOCO Peak               Aug01           USD/MWh"/>
    <n v="50"/>
    <m/>
    <x v="0"/>
    <x v="1"/>
    <x v="0"/>
    <n v="89.5"/>
    <s v="jheinecke1"/>
    <s v="KPRESTO"/>
    <s v="LT-ECAR"/>
    <x v="7"/>
    <x v="7"/>
    <n v="634568.1"/>
    <d v="2001-08-01T21:00:01"/>
  </r>
  <r>
    <x v="1"/>
    <x v="3"/>
    <x v="1"/>
    <x v="0"/>
    <n v="10000"/>
    <n v="1346139"/>
    <d v="2001-06-06T08:40:09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PEGGIALL"/>
    <s v="KSTEVEN"/>
    <s v="ENA-IM Mid Central South"/>
    <x v="8"/>
    <x v="3"/>
    <n v="832730"/>
    <d v="2001-06-07T21:00:01"/>
  </r>
  <r>
    <x v="0"/>
    <x v="3"/>
    <x v="1"/>
    <x v="0"/>
    <n v="5000"/>
    <n v="1346141"/>
    <d v="2001-06-06T08:40:1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2"/>
    <s v="DBARRETT"/>
    <s v="SBRODEU"/>
    <s v="EC - IM Canada BC"/>
    <x v="8"/>
    <x v="9"/>
    <n v="832732"/>
    <d v="2001-06-07T21:00:01"/>
  </r>
  <r>
    <x v="1"/>
    <x v="3"/>
    <x v="1"/>
    <x v="0"/>
    <n v="5000"/>
    <n v="1346140"/>
    <d v="2001-06-06T08:40:12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28"/>
    <d v="2001-06-07T21:00:01"/>
  </r>
  <r>
    <x v="1"/>
    <x v="3"/>
    <x v="1"/>
    <x v="0"/>
    <n v="10000"/>
    <n v="1346142"/>
    <d v="2001-06-06T08:40:13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KREMERTODD"/>
    <s v="KSTEVEN"/>
    <s v="ENA-IM Mid Central South"/>
    <x v="8"/>
    <x v="3"/>
    <n v="832731"/>
    <d v="2001-06-07T21:00:01"/>
  </r>
  <r>
    <x v="1"/>
    <x v="3"/>
    <x v="1"/>
    <x v="0"/>
    <n v="1100"/>
    <n v="1346144"/>
    <d v="2001-06-06T08:40:18"/>
    <s v="Cokinos Natural Gas Company"/>
    <x v="0"/>
    <x v="0"/>
    <x v="0"/>
    <x v="3"/>
    <s v="US Gas Phy Fwd Firm &lt; or = 1Mo "/>
    <s v="US Gas Phy       COL Onshore             07Jun01         USD/MM"/>
    <m/>
    <n v="1100"/>
    <x v="0"/>
    <x v="13"/>
    <x v="0"/>
    <n v="3.66"/>
    <s v="ADM90618"/>
    <s v="SPEREIR"/>
    <s v="ENA-IM NE GULF2"/>
    <x v="8"/>
    <x v="3"/>
    <n v="832745"/>
    <d v="2001-06-07T21:00:01"/>
  </r>
  <r>
    <x v="0"/>
    <x v="3"/>
    <x v="1"/>
    <x v="0"/>
    <n v="10000"/>
    <n v="1346145"/>
    <d v="2001-06-06T08:40:20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6"/>
    <s v="ADM68959"/>
    <s v="RWATT"/>
    <s v="EC-IM Canada West"/>
    <x v="8"/>
    <x v="9"/>
    <n v="832746"/>
    <d v="2001-06-06T21:00:01"/>
  </r>
  <r>
    <x v="1"/>
    <x v="3"/>
    <x v="1"/>
    <x v="0"/>
    <n v="7500"/>
    <n v="1346147"/>
    <d v="2001-06-06T08:40:30"/>
    <s v="Mirant Americas Energy Marketing, L.P."/>
    <x v="0"/>
    <x v="0"/>
    <x v="0"/>
    <x v="3"/>
    <s v="US Gas Phy Fwd Firm &lt; or = 1Mo "/>
    <s v="US Gas Phy       EPNG SoCal Topk         07Jun01         USD/MM"/>
    <n v="7500"/>
    <m/>
    <x v="0"/>
    <x v="13"/>
    <x v="0"/>
    <n v="7.7"/>
    <s v="ppa00001"/>
    <s v="TKUYKEN"/>
    <s v="ENA - IM West"/>
    <x v="8"/>
    <x v="3"/>
    <n v="832747"/>
    <d v="2001-06-07T21:00:01"/>
  </r>
  <r>
    <x v="1"/>
    <x v="1"/>
    <x v="0"/>
    <x v="0"/>
    <n v="50"/>
    <n v="1346151"/>
    <d v="2001-06-06T08:40:31"/>
    <s v="Select Energy, Inc."/>
    <x v="0"/>
    <x v="0"/>
    <x v="0"/>
    <x v="1"/>
    <s v="US East Power Fin Swap"/>
    <s v="US Pwr Fin Swap  ISO NY Z-G Peak         07Jun01         USD/MWh"/>
    <n v="50"/>
    <m/>
    <x v="0"/>
    <x v="1"/>
    <x v="0"/>
    <n v="42.25"/>
    <s v="VJDACIMO"/>
    <s v="GGUPTA"/>
    <s v="ST-New England"/>
    <x v="7"/>
    <x v="3"/>
    <n v="634570.1"/>
    <d v="2001-06-07T21:00:01"/>
  </r>
  <r>
    <x v="1"/>
    <x v="3"/>
    <x v="1"/>
    <x v="0"/>
    <n v="30000"/>
    <n v="1346154"/>
    <d v="2001-06-06T08:40:32"/>
    <s v="Cook Inlet Energy Supply L.L.C.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MIDCONT1"/>
    <s v="PMIMS"/>
    <s v="ENA - IM MKT Central CG"/>
    <x v="8"/>
    <x v="3"/>
    <n v="832750"/>
    <d v="2001-06-07T21:00:01"/>
  </r>
  <r>
    <x v="1"/>
    <x v="3"/>
    <x v="1"/>
    <x v="0"/>
    <n v="9000"/>
    <n v="1346152"/>
    <d v="2001-06-06T08:40:32"/>
    <s v="TransCanada Gas Services Inc."/>
    <x v="0"/>
    <x v="0"/>
    <x v="0"/>
    <x v="3"/>
    <s v="US Gas Phy Fwd Firm &lt; or = 1Mo "/>
    <s v="US Gas Phy       TENN 500                07Jun01         USD/MM"/>
    <n v="9000"/>
    <m/>
    <x v="0"/>
    <x v="13"/>
    <x v="0"/>
    <n v="3.665"/>
    <s v="robmacinc"/>
    <s v="SNEAL"/>
    <s v="ENA-IM NE GULF3"/>
    <x v="8"/>
    <x v="3"/>
    <n v="832749"/>
    <d v="2001-06-07T21:00:01"/>
  </r>
  <r>
    <x v="1"/>
    <x v="3"/>
    <x v="1"/>
    <x v="0"/>
    <n v="20000"/>
    <n v="1346153"/>
    <d v="2001-06-06T08:40:32"/>
    <s v="Cargill Energy, a division of Cargill, Incorporated"/>
    <x v="0"/>
    <x v="0"/>
    <x v="0"/>
    <x v="3"/>
    <s v="US Gas Phy Fwd Firm &lt; or = 1Mo "/>
    <s v="US Gas Phy       HeHub                   07Jun01         USD/MM"/>
    <n v="20000"/>
    <m/>
    <x v="0"/>
    <x v="13"/>
    <x v="0"/>
    <n v="3.7349999999999999"/>
    <s v="BEICHTEN"/>
    <s v="ARING"/>
    <s v="ENA-IM NE GULF1"/>
    <x v="8"/>
    <x v="3"/>
    <n v="832751"/>
    <d v="2001-06-07T21:00:01"/>
  </r>
  <r>
    <x v="0"/>
    <x v="3"/>
    <x v="1"/>
    <x v="0"/>
    <n v="10000"/>
    <n v="1346155"/>
    <d v="2001-06-06T08:40:3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400000000000004"/>
    <s v="tsamaska"/>
    <s v="RWATT"/>
    <s v="EC-IM Canada West"/>
    <x v="8"/>
    <x v="9"/>
    <n v="832752"/>
    <d v="2001-06-06T21:00:01"/>
  </r>
  <r>
    <x v="1"/>
    <x v="3"/>
    <x v="0"/>
    <x v="23"/>
    <n v="120000"/>
    <n v="1346156"/>
    <d v="2001-06-06T08:40:34"/>
    <s v="Dynegy Marketing and Trade"/>
    <x v="0"/>
    <x v="0"/>
    <x v="0"/>
    <x v="3"/>
    <s v="US Gas Fin Swap"/>
    <s v="US Gas Daily     HHub                    07-30Jun01      USD/MM"/>
    <n v="5000"/>
    <m/>
    <x v="0"/>
    <x v="13"/>
    <x v="0"/>
    <n v="3.76"/>
    <s v="GIBSON01"/>
    <s v="PKEAVEY"/>
    <s v="G-DAILY-EST"/>
    <x v="5"/>
    <x v="3"/>
    <s v="VE9377.1"/>
    <d v="2001-06-07T21:00:01"/>
  </r>
  <r>
    <x v="1"/>
    <x v="3"/>
    <x v="0"/>
    <x v="5"/>
    <n v="155000"/>
    <n v="1346157"/>
    <d v="2001-06-06T08:40:35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1"/>
    <s v="WHALENMIKE"/>
    <s v="KHOLST"/>
    <s v="FT-West"/>
    <x v="5"/>
    <x v="3"/>
    <s v="VE9376.1"/>
    <d v="2001-10-01T21:00:01"/>
  </r>
  <r>
    <x v="1"/>
    <x v="3"/>
    <x v="1"/>
    <x v="0"/>
    <n v="10000"/>
    <n v="1346158"/>
    <d v="2001-06-06T08:40:35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FRIEDRICH"/>
    <s v="SNEAL"/>
    <s v="ENA-IM NE GULF4"/>
    <x v="8"/>
    <x v="3"/>
    <n v="832753"/>
    <d v="2001-06-07T21:00:01"/>
  </r>
  <r>
    <x v="0"/>
    <x v="3"/>
    <x v="1"/>
    <x v="0"/>
    <n v="10000"/>
    <n v="1346159"/>
    <d v="2001-06-06T08:40:3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249999999999998"/>
    <s v="tsamaska"/>
    <s v="RWATT"/>
    <s v="EC-IM Canada West"/>
    <x v="8"/>
    <x v="9"/>
    <n v="832754"/>
    <d v="2001-06-06T21:00:01"/>
  </r>
  <r>
    <x v="1"/>
    <x v="3"/>
    <x v="1"/>
    <x v="0"/>
    <n v="10000"/>
    <n v="1346160"/>
    <d v="2001-06-06T08:40:39"/>
    <s v="Aquila Energy Marketing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65"/>
    <s v="BIGDADDY"/>
    <s v="RGAY"/>
    <s v="ENA - IM West"/>
    <x v="8"/>
    <x v="3"/>
    <n v="832755"/>
    <d v="2001-06-07T21:00:01"/>
  </r>
  <r>
    <x v="0"/>
    <x v="3"/>
    <x v="1"/>
    <x v="0"/>
    <n v="10000"/>
    <n v="1346161"/>
    <d v="2001-06-06T08:40:40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1"/>
    <s v="tsamaska"/>
    <s v="RWATT"/>
    <s v="EC-IM Canada West"/>
    <x v="8"/>
    <x v="9"/>
    <n v="832756"/>
    <d v="2001-06-06T21:00:01"/>
  </r>
  <r>
    <x v="1"/>
    <x v="3"/>
    <x v="1"/>
    <x v="23"/>
    <n v="24000"/>
    <n v="1346162"/>
    <d v="2001-06-06T08:40:40"/>
    <s v="Pepco Gas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jlukas00"/>
    <s v="JHODGE2"/>
    <s v="ENA-IM ME TCO"/>
    <x v="8"/>
    <x v="3"/>
    <n v="832761"/>
    <d v="2001-06-07T21:00:01"/>
  </r>
  <r>
    <x v="1"/>
    <x v="3"/>
    <x v="1"/>
    <x v="0"/>
    <n v="10000"/>
    <n v="1346164"/>
    <d v="2001-06-06T08:40:41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2"/>
    <s v="PMIMS"/>
    <s v="ENA - IM MKT Central CG"/>
    <x v="8"/>
    <x v="3"/>
    <n v="832757"/>
    <d v="2001-06-07T21:00:01"/>
  </r>
  <r>
    <x v="1"/>
    <x v="3"/>
    <x v="1"/>
    <x v="0"/>
    <n v="5000"/>
    <n v="1346165"/>
    <d v="2001-06-06T08:40:42"/>
    <s v="AEP Energy Services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349999999999999"/>
    <s v="aepes215"/>
    <s v="ARING"/>
    <s v="ENA-IM NE GULF1"/>
    <x v="8"/>
    <x v="3"/>
    <n v="832759"/>
    <d v="2001-06-07T21:00:01"/>
  </r>
  <r>
    <x v="0"/>
    <x v="3"/>
    <x v="1"/>
    <x v="0"/>
    <n v="10000"/>
    <n v="1346166"/>
    <d v="2001-06-06T08:40:43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25000000000001"/>
    <s v="SCOTTBISK"/>
    <s v="MCUILLA"/>
    <s v="ENA - IM Ontario"/>
    <x v="8"/>
    <x v="3"/>
    <n v="832758"/>
    <d v="2001-06-07T21:00:01"/>
  </r>
  <r>
    <x v="0"/>
    <x v="3"/>
    <x v="1"/>
    <x v="0"/>
    <n v="5000"/>
    <n v="1346168"/>
    <d v="2001-06-06T08:40:44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49999999999999"/>
    <s v="NADEAUBRAD"/>
    <s v="SBRODEU"/>
    <s v="EC - IM Canada BC"/>
    <x v="8"/>
    <x v="9"/>
    <n v="832763"/>
    <d v="2001-06-07T21:00:01"/>
  </r>
  <r>
    <x v="1"/>
    <x v="3"/>
    <x v="1"/>
    <x v="0"/>
    <n v="10000"/>
    <n v="1346167"/>
    <d v="2001-06-06T08:40:44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7050000000000001"/>
    <s v="curtisday"/>
    <s v="TDONOHO"/>
    <s v="ENA - IM Central Gulf"/>
    <x v="8"/>
    <x v="3"/>
    <n v="832760"/>
    <d v="2001-06-07T21:00:01"/>
  </r>
  <r>
    <x v="1"/>
    <x v="3"/>
    <x v="0"/>
    <x v="23"/>
    <n v="240000"/>
    <n v="1346170"/>
    <d v="2001-06-06T08:40:46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E9380.1"/>
    <d v="2001-06-07T21:00:01"/>
  </r>
  <r>
    <x v="0"/>
    <x v="3"/>
    <x v="1"/>
    <x v="0"/>
    <n v="5000"/>
    <n v="1346171"/>
    <d v="2001-06-06T08:40:52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rhoughton"/>
    <s v="SBRODEU"/>
    <s v="EC - IM Canada BC"/>
    <x v="8"/>
    <x v="9"/>
    <n v="832762"/>
    <d v="2001-06-07T21:00:01"/>
  </r>
  <r>
    <x v="1"/>
    <x v="3"/>
    <x v="1"/>
    <x v="0"/>
    <n v="3044"/>
    <n v="1346172"/>
    <d v="2001-06-06T08:40:52"/>
    <s v="Duke Energy Trading and Marketing, L.L.C."/>
    <x v="0"/>
    <x v="0"/>
    <x v="0"/>
    <x v="3"/>
    <s v="US Gas Phy Fwd Firm &lt; or = 1Mo "/>
    <s v="US Gas Phy       EP Blanco Avg           07Jun01         USD/MM"/>
    <n v="3044"/>
    <m/>
    <x v="0"/>
    <x v="13"/>
    <x v="0"/>
    <n v="2.85"/>
    <s v="MIKELARSEN"/>
    <s v="RGAY"/>
    <s v="ENA - IM West"/>
    <x v="8"/>
    <x v="3"/>
    <n v="832765"/>
    <d v="2001-06-07T21:00:01"/>
  </r>
  <r>
    <x v="1"/>
    <x v="3"/>
    <x v="1"/>
    <x v="0"/>
    <n v="10000"/>
    <n v="1346173"/>
    <d v="2001-06-06T08:40:53"/>
    <s v="WPS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RANGER123"/>
    <s v="PMIMS"/>
    <s v="ENA - IM MKT Central CG"/>
    <x v="8"/>
    <x v="3"/>
    <n v="832764"/>
    <d v="2001-06-07T21:00:01"/>
  </r>
  <r>
    <x v="1"/>
    <x v="3"/>
    <x v="1"/>
    <x v="0"/>
    <n v="10000"/>
    <n v="1346174"/>
    <d v="2001-06-06T08:40:53"/>
    <s v="Reliant Energy Services, Inc."/>
    <x v="0"/>
    <x v="0"/>
    <x v="0"/>
    <x v="3"/>
    <s v="US Gas Phy Fwd Firm &lt; or = 1Mo "/>
    <s v="US Gas Phy       NGPL Midcont            07Jun01         USD/MM"/>
    <n v="10000"/>
    <m/>
    <x v="0"/>
    <x v="13"/>
    <x v="0"/>
    <n v="3.63"/>
    <s v="bcollins"/>
    <s v="KSTEVEN"/>
    <s v="ENA-IM Mid Central South"/>
    <x v="8"/>
    <x v="3"/>
    <n v="832767"/>
    <d v="2001-06-07T21:00:01"/>
  </r>
  <r>
    <x v="1"/>
    <x v="3"/>
    <x v="1"/>
    <x v="0"/>
    <n v="30000"/>
    <n v="1346175"/>
    <d v="2001-06-06T08:40:53"/>
    <s v="Aquila Energy Marketing Corporation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benharner"/>
    <s v="PMIMS"/>
    <s v="ENA - IM MKT Central CG"/>
    <x v="8"/>
    <x v="3"/>
    <n v="832766"/>
    <d v="2001-06-07T21:00:01"/>
  </r>
  <r>
    <x v="1"/>
    <x v="3"/>
    <x v="1"/>
    <x v="0"/>
    <n v="2500"/>
    <n v="1346177"/>
    <d v="2001-06-06T08:40:54"/>
    <s v="El Paso Merchant Energy, L.P."/>
    <x v="0"/>
    <x v="0"/>
    <x v="0"/>
    <x v="3"/>
    <s v="US Gas Phy Fwd Firm &lt; or = 1Mo "/>
    <s v="US Gas Phy       EPNG SoCal Topk         07Jun01         USD/MM"/>
    <n v="2500"/>
    <m/>
    <x v="0"/>
    <x v="13"/>
    <x v="0"/>
    <n v="7.7"/>
    <s v="EPMELPrdm"/>
    <s v="TKUYKEN"/>
    <s v="ENA - IM West"/>
    <x v="8"/>
    <x v="3"/>
    <n v="832770"/>
    <d v="2001-06-07T21:00:01"/>
  </r>
  <r>
    <x v="1"/>
    <x v="3"/>
    <x v="1"/>
    <x v="0"/>
    <n v="20000"/>
    <n v="1346176"/>
    <d v="2001-06-06T08:40:54"/>
    <s v="Cargill Energy, a division of Cargill, Incorporated"/>
    <x v="0"/>
    <x v="0"/>
    <x v="0"/>
    <x v="3"/>
    <s v="US Gas Phy Fwd Firm &lt; or = 1Mo "/>
    <s v="US Gas Phy       TCO Pool                07Jun01         USD/MM"/>
    <m/>
    <n v="20000"/>
    <x v="0"/>
    <x v="13"/>
    <x v="0"/>
    <n v="3.84"/>
    <s v="BEICHTEN"/>
    <s v="JHODGE2"/>
    <s v="ENA-IM ME TCO"/>
    <x v="8"/>
    <x v="3"/>
    <n v="832768"/>
    <d v="2001-06-07T21:00:01"/>
  </r>
  <r>
    <x v="1"/>
    <x v="3"/>
    <x v="1"/>
    <x v="0"/>
    <n v="5000"/>
    <n v="1346178"/>
    <d v="2001-06-06T08:40:5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ADM90884"/>
    <s v="KSTEVEN"/>
    <s v="ENA-IM Mid Central South"/>
    <x v="8"/>
    <x v="3"/>
    <n v="832769"/>
    <d v="2001-06-07T21:00:01"/>
  </r>
  <r>
    <x v="0"/>
    <x v="3"/>
    <x v="0"/>
    <x v="3"/>
    <n v="460000"/>
    <n v="1346181"/>
    <d v="2001-06-06T08:40:56"/>
    <s v="Engage Energy Canada L.P."/>
    <x v="0"/>
    <x v="0"/>
    <x v="0"/>
    <x v="3"/>
    <s v="CAN Gas Fin BasSwap"/>
    <s v="CAN Gas Basis    Sumas                   Jul-Sep01       USD/MM"/>
    <n v="5000"/>
    <m/>
    <x v="0"/>
    <x v="13"/>
    <x v="0"/>
    <n v="-0.43"/>
    <s v="davidwest"/>
    <s v="JMCKAY"/>
    <s v="FT - CAND - EGSC - EA"/>
    <x v="5"/>
    <x v="9"/>
    <s v="VE9381.1"/>
    <d v="2001-07-01T00:00:00"/>
  </r>
  <r>
    <x v="1"/>
    <x v="3"/>
    <x v="1"/>
    <x v="0"/>
    <n v="10000"/>
    <n v="1346180"/>
    <d v="2001-06-06T08:40:56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49999999999998"/>
    <s v="raganbond1"/>
    <s v="SPEREIR"/>
    <s v="ENA-IM NE GULF2"/>
    <x v="8"/>
    <x v="3"/>
    <n v="832772"/>
    <d v="2001-06-07T21:00:01"/>
  </r>
  <r>
    <x v="1"/>
    <x v="3"/>
    <x v="1"/>
    <x v="0"/>
    <n v="10000"/>
    <n v="1346182"/>
    <d v="2001-06-06T08:40:56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4"/>
    <s v="PMIMS"/>
    <s v="ENA - IM MKT Central CG"/>
    <x v="8"/>
    <x v="3"/>
    <n v="832771"/>
    <d v="2001-06-07T21:00:01"/>
  </r>
  <r>
    <x v="1"/>
    <x v="3"/>
    <x v="1"/>
    <x v="0"/>
    <n v="10000"/>
    <n v="1346183"/>
    <d v="2001-06-06T08:40:57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773"/>
    <d v="2001-06-07T21:00:01"/>
  </r>
  <r>
    <x v="1"/>
    <x v="1"/>
    <x v="1"/>
    <x v="5"/>
    <n v="775"/>
    <n v="1346184"/>
    <d v="2001-06-06T08:40:58"/>
    <s v="Idaho Power Company, dba IDACORP Energy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DCC68320"/>
    <s v="RBADEER"/>
    <s v="ST-CA"/>
    <x v="7"/>
    <x v="7"/>
    <n v="634572.1"/>
    <d v="2001-08-01T21:00:01"/>
  </r>
  <r>
    <x v="1"/>
    <x v="3"/>
    <x v="1"/>
    <x v="0"/>
    <n v="10000"/>
    <n v="1346185"/>
    <d v="2001-06-06T08:41:00"/>
    <s v="CoEnergy Trading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FEDEWA123"/>
    <s v="JWILLI13"/>
    <s v="ENA - IM Mkt Central MICH"/>
    <x v="8"/>
    <x v="3"/>
    <n v="832774"/>
    <d v="2001-06-07T21:00:01"/>
  </r>
  <r>
    <x v="0"/>
    <x v="3"/>
    <x v="1"/>
    <x v="0"/>
    <n v="10000"/>
    <n v="1346187"/>
    <d v="2001-06-06T08:41:0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75"/>
    <d v="2001-06-07T21:00:01"/>
  </r>
  <r>
    <x v="1"/>
    <x v="3"/>
    <x v="1"/>
    <x v="0"/>
    <n v="17596"/>
    <n v="1346188"/>
    <d v="2001-06-06T08:41:02"/>
    <s v="Mirant Americas Energy Marketing, L.P."/>
    <x v="0"/>
    <x v="0"/>
    <x v="0"/>
    <x v="3"/>
    <s v="US Gas Phy Fwd Firm &lt; or = 1Mo "/>
    <s v="US Gas Phy       NGPL NICOR              07Jun01         USD/MM"/>
    <m/>
    <n v="17596"/>
    <x v="0"/>
    <x v="13"/>
    <x v="0"/>
    <n v="3.82"/>
    <s v="rdl00001"/>
    <s v="PMIMS"/>
    <s v="ENA - IM MKT Central CG"/>
    <x v="8"/>
    <x v="3"/>
    <n v="832776"/>
    <d v="2001-06-07T21:00:01"/>
  </r>
  <r>
    <x v="1"/>
    <x v="1"/>
    <x v="1"/>
    <x v="5"/>
    <n v="1550"/>
    <n v="1346189"/>
    <d v="2001-06-06T08:41:0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toddbrown"/>
    <s v="FSTURM"/>
    <s v="LT-ECAR"/>
    <x v="7"/>
    <x v="7"/>
    <n v="634573.1"/>
    <d v="2001-07-01T21:00:01"/>
  </r>
  <r>
    <x v="0"/>
    <x v="3"/>
    <x v="1"/>
    <x v="0"/>
    <n v="10000"/>
    <n v="1346190"/>
    <d v="2001-06-06T08:41:04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SETHMAN1"/>
    <s v="RWATT"/>
    <s v="EC-IM Canada West"/>
    <x v="8"/>
    <x v="9"/>
    <n v="832777"/>
    <d v="2001-06-06T21:00:01"/>
  </r>
  <r>
    <x v="1"/>
    <x v="3"/>
    <x v="0"/>
    <x v="5"/>
    <n v="620000"/>
    <n v="1346191"/>
    <d v="2001-06-06T08:41:06"/>
    <s v="Conectiv Energy Supply, Inc."/>
    <x v="0"/>
    <x v="0"/>
    <x v="0"/>
    <x v="3"/>
    <s v="US Gas Fin Swap"/>
    <s v="US Gas Swap      Nymex                   Jul01           USD/MM"/>
    <m/>
    <n v="20000"/>
    <x v="0"/>
    <x v="13"/>
    <x v="0"/>
    <n v="3.875"/>
    <s v="steven12"/>
    <s v="JARNOLD"/>
    <s v="NG-Price"/>
    <x v="5"/>
    <x v="3"/>
    <s v="VE9383.1"/>
    <d v="2001-07-01T21:00:00"/>
  </r>
  <r>
    <x v="0"/>
    <x v="3"/>
    <x v="1"/>
    <x v="0"/>
    <n v="5000"/>
    <n v="1346192"/>
    <d v="2001-06-06T08:41:07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pandersen"/>
    <s v="SBRODEU"/>
    <s v="EC - IM Canada BC"/>
    <x v="8"/>
    <x v="9"/>
    <n v="832778"/>
    <d v="2001-06-07T21:00:01"/>
  </r>
  <r>
    <x v="1"/>
    <x v="3"/>
    <x v="1"/>
    <x v="0"/>
    <n v="25000"/>
    <n v="1346193"/>
    <d v="2001-06-06T08:41:0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2782"/>
    <d v="2001-06-07T21:00:01"/>
  </r>
  <r>
    <x v="1"/>
    <x v="1"/>
    <x v="1"/>
    <x v="0"/>
    <n v="5"/>
    <n v="1346195"/>
    <d v="2001-06-06T08:41:09"/>
    <s v="AES NewEnergy, Inc."/>
    <x v="0"/>
    <x v="0"/>
    <x v="0"/>
    <x v="1"/>
    <s v="US West Power Phy Fwd CAISO"/>
    <s v="US Pwr Phy CAISO SP15 OffPk odd-lot      07Jun01         USD/MWh"/>
    <n v="5"/>
    <m/>
    <x v="0"/>
    <x v="1"/>
    <x v="0"/>
    <n v="17"/>
    <s v="ADM07644"/>
    <s v="JMORRIS4"/>
    <s v="ST-CA"/>
    <x v="7"/>
    <x v="7"/>
    <n v="634574.1"/>
    <d v="2001-06-07T21:00:01"/>
  </r>
  <r>
    <x v="0"/>
    <x v="3"/>
    <x v="1"/>
    <x v="0"/>
    <n v="5000"/>
    <n v="1346194"/>
    <d v="2001-06-06T08:41:09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SPELLMAN"/>
    <s v="SBRODEU"/>
    <s v="EC - IM Canada BC"/>
    <x v="8"/>
    <x v="9"/>
    <n v="832779"/>
    <d v="2001-06-07T21:00:01"/>
  </r>
  <r>
    <x v="0"/>
    <x v="3"/>
    <x v="1"/>
    <x v="0"/>
    <n v="5000"/>
    <n v="1346196"/>
    <d v="2001-06-06T08:41:10"/>
    <s v="Engage Energy Canada L.P."/>
    <x v="0"/>
    <x v="0"/>
    <x v="0"/>
    <x v="3"/>
    <s v="CAN Gas Phy Fwd Firm East &lt; or = 1Mo"/>
    <s v="CAN Gas Phy      Iroquois, TCPL          07Jun01         USD/MM"/>
    <m/>
    <n v="5000"/>
    <x v="0"/>
    <x v="13"/>
    <x v="0"/>
    <n v="3.8875000000000002"/>
    <s v="swifteast"/>
    <s v="MCUILLA"/>
    <s v="ENA - IM Ontario"/>
    <x v="8"/>
    <x v="3"/>
    <n v="832781"/>
    <d v="2001-06-07T21:00:01"/>
  </r>
  <r>
    <x v="1"/>
    <x v="3"/>
    <x v="1"/>
    <x v="0"/>
    <n v="10000"/>
    <n v="1346197"/>
    <d v="2001-06-06T08:41:12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BERRYJOE1"/>
    <s v="RGAY"/>
    <s v="ENA - IM West"/>
    <x v="8"/>
    <x v="3"/>
    <n v="832783"/>
    <d v="2001-06-07T21:00:01"/>
  </r>
  <r>
    <x v="1"/>
    <x v="3"/>
    <x v="0"/>
    <x v="5"/>
    <n v="620000"/>
    <n v="1346199"/>
    <d v="2001-06-06T08:41:15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LIPMAN1"/>
    <s v="JARNOLD"/>
    <s v="NG-Price"/>
    <x v="5"/>
    <x v="3"/>
    <s v="VE9386.1"/>
    <d v="2001-07-01T21:00:00"/>
  </r>
  <r>
    <x v="1"/>
    <x v="3"/>
    <x v="0"/>
    <x v="20"/>
    <n v="755000"/>
    <n v="1346198"/>
    <d v="2001-06-06T08:41:15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epes214"/>
    <s v="JARNOLD"/>
    <s v="NG-Price"/>
    <x v="5"/>
    <x v="3"/>
    <s v="VE9384.1"/>
    <d v="2001-11-01T00:00:00"/>
  </r>
  <r>
    <x v="1"/>
    <x v="3"/>
    <x v="0"/>
    <x v="23"/>
    <n v="240000"/>
    <n v="1346200"/>
    <d v="2001-06-06T08:41:15"/>
    <s v="TXU Energy Trading Company"/>
    <x v="0"/>
    <x v="0"/>
    <x v="0"/>
    <x v="3"/>
    <s v="US Gas Fin Swap"/>
    <s v="US Gas Daily     Transco St.65           07-30Jun01      USD/MM"/>
    <m/>
    <n v="10000"/>
    <x v="0"/>
    <x v="13"/>
    <x v="0"/>
    <n v="3.77"/>
    <s v="txuetcje"/>
    <s v="SBRAWNE"/>
    <s v="FT-East"/>
    <x v="5"/>
    <x v="3"/>
    <s v="VE9385.1"/>
    <d v="2001-06-07T21:00:01"/>
  </r>
  <r>
    <x v="1"/>
    <x v="3"/>
    <x v="1"/>
    <x v="0"/>
    <n v="60000"/>
    <n v="1346201"/>
    <d v="2001-06-06T08:41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250000000000002"/>
    <s v="rdl00001"/>
    <s v="PMIMS"/>
    <s v="ENA - IM MKT Central CG"/>
    <x v="8"/>
    <x v="3"/>
    <n v="832784"/>
    <d v="2001-06-07T21:00:01"/>
  </r>
  <r>
    <x v="1"/>
    <x v="3"/>
    <x v="1"/>
    <x v="0"/>
    <n v="5070"/>
    <n v="1346203"/>
    <d v="2001-06-06T08:41:17"/>
    <s v="TransCanada Energy Marketing USA, Inc."/>
    <x v="0"/>
    <x v="0"/>
    <x v="0"/>
    <x v="3"/>
    <s v="US Gas Phy Fwd Firm &lt; or = 1Mo "/>
    <s v="US Gas Phy       NGPL Midcont            07Jun01         USD/MM"/>
    <n v="5070"/>
    <m/>
    <x v="0"/>
    <x v="13"/>
    <x v="0"/>
    <n v="3.6274999999999999"/>
    <s v="cscharton"/>
    <s v="KSTEVEN"/>
    <s v="ENA-IM Mid Central South"/>
    <x v="8"/>
    <x v="3"/>
    <n v="832786"/>
    <d v="2001-06-07T21:00:01"/>
  </r>
  <r>
    <x v="1"/>
    <x v="3"/>
    <x v="1"/>
    <x v="0"/>
    <n v="10000"/>
    <n v="1346202"/>
    <d v="2001-06-06T08:41:17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jayknobl"/>
    <s v="ARING"/>
    <s v="ENA-IM NE GULF1"/>
    <x v="8"/>
    <x v="3"/>
    <n v="832785"/>
    <d v="2001-06-07T21:00:01"/>
  </r>
  <r>
    <x v="1"/>
    <x v="3"/>
    <x v="1"/>
    <x v="0"/>
    <n v="1462"/>
    <n v="1346204"/>
    <d v="2001-06-06T08:41:19"/>
    <s v="Enserco Energy, Inc."/>
    <x v="0"/>
    <x v="0"/>
    <x v="0"/>
    <x v="3"/>
    <s v="US Gas Phy Fwd Firm &lt; or = 1Mo "/>
    <s v="US Gas Phy       PGT Malin               07Jun01         USD/MM"/>
    <n v="1462"/>
    <m/>
    <x v="0"/>
    <x v="13"/>
    <x v="0"/>
    <n v="3.2"/>
    <s v="ADM96017"/>
    <s v="MLENHAR"/>
    <s v="ENA - IM West"/>
    <x v="8"/>
    <x v="3"/>
    <n v="832787"/>
    <d v="2001-06-07T21:00:01"/>
  </r>
  <r>
    <x v="1"/>
    <x v="3"/>
    <x v="1"/>
    <x v="0"/>
    <n v="40000"/>
    <n v="1346207"/>
    <d v="2001-06-06T08:41:25"/>
    <s v="Cook Inlet Energy Supply L.L.C."/>
    <x v="0"/>
    <x v="0"/>
    <x v="0"/>
    <x v="3"/>
    <s v="US Gas Phy Fwd Firm &lt; or = 1Mo "/>
    <s v="US Gas Phy       NGPL NICOR              07Jun01         USD/MM"/>
    <m/>
    <n v="40000"/>
    <x v="0"/>
    <x v="13"/>
    <x v="0"/>
    <n v="3.8250000000000002"/>
    <s v="MIDCONT1"/>
    <s v="PMIMS"/>
    <s v="ENA - IM MKT Central CG"/>
    <x v="8"/>
    <x v="3"/>
    <n v="832788"/>
    <d v="2001-06-07T21:00:01"/>
  </r>
  <r>
    <x v="1"/>
    <x v="1"/>
    <x v="1"/>
    <x v="8"/>
    <n v="250"/>
    <n v="1346208"/>
    <d v="2001-06-06T08:41:26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STEPHENA"/>
    <s v="CDORLAN"/>
    <s v="ST-ECAR"/>
    <x v="7"/>
    <x v="7"/>
    <n v="634575.1"/>
    <d v="2001-06-11T21:00:01"/>
  </r>
  <r>
    <x v="1"/>
    <x v="3"/>
    <x v="1"/>
    <x v="0"/>
    <n v="10000"/>
    <n v="1346210"/>
    <d v="2001-06-06T08:41:26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75000000000001"/>
    <s v="MHOMESTEAD"/>
    <s v="KSTEVEN"/>
    <s v="ENA-IM Mid Central South"/>
    <x v="8"/>
    <x v="3"/>
    <n v="832790"/>
    <d v="2001-06-07T21:00:01"/>
  </r>
  <r>
    <x v="1"/>
    <x v="3"/>
    <x v="1"/>
    <x v="0"/>
    <n v="10000"/>
    <n v="1346209"/>
    <d v="2001-06-06T08:41:26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mikepowers"/>
    <s v="TDONOHO"/>
    <s v="ENA - IM Central Gulf"/>
    <x v="8"/>
    <x v="3"/>
    <n v="832791"/>
    <d v="2001-06-07T21:00:01"/>
  </r>
  <r>
    <x v="0"/>
    <x v="3"/>
    <x v="1"/>
    <x v="0"/>
    <n v="10000"/>
    <n v="1346211"/>
    <d v="2001-06-06T08:41:2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94"/>
    <d v="2001-06-07T21:00:01"/>
  </r>
  <r>
    <x v="1"/>
    <x v="3"/>
    <x v="1"/>
    <x v="0"/>
    <n v="5000"/>
    <n v="1346212"/>
    <d v="2001-06-06T08:41:2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MICKELSON1"/>
    <s v="SSOUTH"/>
    <s v="ENA - IM West"/>
    <x v="8"/>
    <x v="3"/>
    <n v="832792"/>
    <d v="2001-06-07T21:00:01"/>
  </r>
  <r>
    <x v="1"/>
    <x v="3"/>
    <x v="1"/>
    <x v="0"/>
    <n v="10000"/>
    <n v="1346213"/>
    <d v="2001-06-06T08:41:2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aepes206"/>
    <s v="JWILLI13"/>
    <s v="ENA - IM Mkt Central MICH"/>
    <x v="8"/>
    <x v="3"/>
    <n v="832793"/>
    <d v="2001-06-07T21:00:01"/>
  </r>
  <r>
    <x v="1"/>
    <x v="3"/>
    <x v="1"/>
    <x v="0"/>
    <n v="10000"/>
    <n v="1346214"/>
    <d v="2001-06-06T08:41:30"/>
    <s v="Sempra Energy Trading Corp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alexstant"/>
    <s v="MLENHAR"/>
    <s v="ENA - IM West"/>
    <x v="8"/>
    <x v="3"/>
    <n v="832795"/>
    <d v="2001-06-07T21:00:01"/>
  </r>
  <r>
    <x v="1"/>
    <x v="3"/>
    <x v="1"/>
    <x v="0"/>
    <n v="10000"/>
    <n v="1346216"/>
    <d v="2001-06-06T08:41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"/>
    <s v="aepes206"/>
    <s v="JWILLI13"/>
    <s v="ENA - IM Mkt Central MICH"/>
    <x v="8"/>
    <x v="3"/>
    <n v="832796"/>
    <d v="2001-06-07T21:00:01"/>
  </r>
  <r>
    <x v="1"/>
    <x v="3"/>
    <x v="1"/>
    <x v="0"/>
    <n v="5000"/>
    <n v="1346215"/>
    <d v="2001-06-06T08:41:31"/>
    <s v="MidAmerican Energy Company"/>
    <x v="0"/>
    <x v="0"/>
    <x v="0"/>
    <x v="3"/>
    <s v="US Gas Phy Fwd Firm &lt; or = 1Mo "/>
    <s v="US Gas Phy       NGPL LA Pool            07Jun01         USD/MM"/>
    <m/>
    <n v="5000"/>
    <x v="0"/>
    <x v="13"/>
    <x v="0"/>
    <n v="3.7075"/>
    <s v="KREMERTODD"/>
    <s v="TDONOHO"/>
    <s v="ENA - IM Central Gulf"/>
    <x v="8"/>
    <x v="3"/>
    <n v="832797"/>
    <d v="2001-06-07T21:00:01"/>
  </r>
  <r>
    <x v="1"/>
    <x v="1"/>
    <x v="1"/>
    <x v="5"/>
    <n v="1550"/>
    <n v="1346218"/>
    <d v="2001-06-06T08:41:33"/>
    <s v="Constellation Power Source, Inc."/>
    <x v="1"/>
    <x v="1"/>
    <x v="0"/>
    <x v="1"/>
    <s v="US East Power Phy Fwd Firm"/>
    <s v="US Pwr Phy Firm  Cinergy Peak            Jul01           USD/MWh"/>
    <n v="50"/>
    <m/>
    <x v="0"/>
    <x v="1"/>
    <x v="0"/>
    <n v="79"/>
    <s v="ZACHA007"/>
    <s v="FSTURM"/>
    <s v="LT-ECAR"/>
    <x v="7"/>
    <x v="7"/>
    <n v="634576.1"/>
    <d v="2001-07-01T21:00:01"/>
  </r>
  <r>
    <x v="1"/>
    <x v="3"/>
    <x v="1"/>
    <x v="0"/>
    <n v="20000"/>
    <n v="1346219"/>
    <d v="2001-06-06T08:41:33"/>
    <s v="ProLiance Energy, LLC"/>
    <x v="0"/>
    <x v="0"/>
    <x v="0"/>
    <x v="3"/>
    <s v="US Gas Phy Fwd Firm &lt; or = 1Mo "/>
    <s v="US Gas Phy       PEPL Pool               07Jun01         USD/MM"/>
    <m/>
    <n v="20000"/>
    <x v="0"/>
    <x v="13"/>
    <x v="0"/>
    <n v="3.6349999999999998"/>
    <s v="CLINTDAVIS"/>
    <s v="KSTEVEN"/>
    <s v="ENA-IM Mid Central South"/>
    <x v="8"/>
    <x v="3"/>
    <n v="832799"/>
    <d v="2001-06-07T21:00:01"/>
  </r>
  <r>
    <x v="1"/>
    <x v="3"/>
    <x v="1"/>
    <x v="0"/>
    <n v="5000"/>
    <n v="1346217"/>
    <d v="2001-06-06T08:41:33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MIKELARSEN"/>
    <s v="RGAY"/>
    <s v="ENA - IM West"/>
    <x v="8"/>
    <x v="3"/>
    <n v="832798"/>
    <d v="2001-06-07T21:00:01"/>
  </r>
  <r>
    <x v="1"/>
    <x v="3"/>
    <x v="1"/>
    <x v="0"/>
    <n v="10000"/>
    <n v="1346220"/>
    <d v="2001-06-06T08:41:3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5"/>
    <s v="aepes206"/>
    <s v="JWILLI13"/>
    <s v="ENA - IM Mkt Central MICH"/>
    <x v="8"/>
    <x v="3"/>
    <n v="832800"/>
    <d v="2001-06-07T21:00:01"/>
  </r>
  <r>
    <x v="1"/>
    <x v="3"/>
    <x v="1"/>
    <x v="0"/>
    <n v="10000"/>
    <n v="1346221"/>
    <d v="2001-06-06T08:41:36"/>
    <s v="Reliant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dstevens"/>
    <s v="PMIMS"/>
    <s v="ENA - IM MKT Central CG"/>
    <x v="8"/>
    <x v="3"/>
    <n v="832801"/>
    <d v="2001-06-07T21:00:01"/>
  </r>
  <r>
    <x v="1"/>
    <x v="1"/>
    <x v="1"/>
    <x v="6"/>
    <n v="1500"/>
    <n v="1346224"/>
    <d v="2001-06-06T08:41:3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DM35983"/>
    <s v="FSTURM"/>
    <s v="ST-ECAR"/>
    <x v="7"/>
    <x v="7"/>
    <n v="634577.1"/>
    <d v="2001-09-01T17:11:00"/>
  </r>
  <r>
    <x v="1"/>
    <x v="3"/>
    <x v="1"/>
    <x v="0"/>
    <n v="10000"/>
    <n v="1346223"/>
    <d v="2001-06-06T08:41:37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"/>
    <s v="aepes206"/>
    <s v="JWILLI13"/>
    <s v="ENA - IM Mkt Central MICH"/>
    <x v="8"/>
    <x v="3"/>
    <n v="832802"/>
    <d v="2001-06-07T21:00:01"/>
  </r>
  <r>
    <x v="1"/>
    <x v="3"/>
    <x v="1"/>
    <x v="0"/>
    <n v="5509"/>
    <n v="1346225"/>
    <d v="2001-06-06T08:41:38"/>
    <s v="MidAmerican Energy Company"/>
    <x v="0"/>
    <x v="0"/>
    <x v="0"/>
    <x v="3"/>
    <s v="US Gas Phy Fwd Firm &lt; or = 1Mo "/>
    <s v="US Gas Phy       ANR SE Trans            07Jun01         USD/MM"/>
    <m/>
    <n v="5509"/>
    <x v="0"/>
    <x v="13"/>
    <x v="0"/>
    <n v="3.65"/>
    <s v="PEGGIALL"/>
    <s v="TDONOHO"/>
    <s v="ENA - IM Central Gulf"/>
    <x v="8"/>
    <x v="3"/>
    <n v="832803"/>
    <d v="2001-06-07T21:00:01"/>
  </r>
  <r>
    <x v="1"/>
    <x v="3"/>
    <x v="1"/>
    <x v="0"/>
    <n v="5000"/>
    <n v="1346227"/>
    <d v="2001-06-06T08:41:42"/>
    <s v="Cook Inlet Energy Supply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WESTDESK1"/>
    <s v="RGAY"/>
    <s v="ENA - IM West"/>
    <x v="8"/>
    <x v="3"/>
    <n v="832804"/>
    <d v="2001-06-07T21:00:01"/>
  </r>
  <r>
    <x v="1"/>
    <x v="1"/>
    <x v="1"/>
    <x v="0"/>
    <n v="50"/>
    <n v="1346228"/>
    <d v="2001-06-06T08:41:47"/>
    <s v="El Paso Merchant Energy, L.P."/>
    <x v="0"/>
    <x v="0"/>
    <x v="0"/>
    <x v="1"/>
    <s v="US East Power Phy Fwd Firm"/>
    <s v="US Pwr Phy Firm  PJM-W Peak              07Jun01         USD/MWh"/>
    <n v="50"/>
    <m/>
    <x v="0"/>
    <x v="1"/>
    <x v="0"/>
    <n v="28.5"/>
    <s v="EPowerML"/>
    <s v="JQUENET"/>
    <s v="ST-PJM"/>
    <x v="7"/>
    <x v="7"/>
    <n v="634579.1"/>
    <d v="2001-06-07T21:00:01"/>
  </r>
  <r>
    <x v="1"/>
    <x v="3"/>
    <x v="1"/>
    <x v="0"/>
    <n v="10000"/>
    <n v="1346230"/>
    <d v="2001-06-06T08:41:54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MVDEC02"/>
    <s v="KSTEVEN"/>
    <s v="ENA-IM Mid Central South"/>
    <x v="8"/>
    <x v="3"/>
    <n v="832806"/>
    <d v="2001-06-07T21:00:01"/>
  </r>
  <r>
    <x v="1"/>
    <x v="3"/>
    <x v="1"/>
    <x v="0"/>
    <n v="10000"/>
    <n v="1346229"/>
    <d v="2001-06-06T08:41:54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645"/>
    <s v="MCCARTHY"/>
    <s v="TDONOHO"/>
    <s v="ENA - IM Central Gulf"/>
    <x v="8"/>
    <x v="3"/>
    <n v="832807"/>
    <d v="2001-06-07T21:00:01"/>
  </r>
  <r>
    <x v="1"/>
    <x v="3"/>
    <x v="1"/>
    <x v="0"/>
    <n v="5000"/>
    <n v="1346231"/>
    <d v="2001-06-06T08:41:55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55"/>
    <s v="PANNONE12"/>
    <s v="JWILLI13"/>
    <s v="ENA - IM Mkt Central MICH"/>
    <x v="8"/>
    <x v="3"/>
    <n v="832808"/>
    <d v="2001-06-07T21:00:01"/>
  </r>
  <r>
    <x v="0"/>
    <x v="3"/>
    <x v="1"/>
    <x v="0"/>
    <n v="5000"/>
    <n v="1346232"/>
    <d v="2001-06-06T08:41:57"/>
    <s v="Duke Energy Marketing Limited Partnership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ROBPLATT2"/>
    <s v="SBRODEU"/>
    <s v="EC - IM Canada BC"/>
    <x v="8"/>
    <x v="9"/>
    <n v="832809"/>
    <d v="2001-06-07T21:00:01"/>
  </r>
  <r>
    <x v="1"/>
    <x v="3"/>
    <x v="1"/>
    <x v="0"/>
    <n v="4408"/>
    <n v="1346233"/>
    <d v="2001-06-06T08:41:57"/>
    <s v="CMS Marketing, Services and Trading Company"/>
    <x v="0"/>
    <x v="0"/>
    <x v="0"/>
    <x v="3"/>
    <s v="US Gas Phy Fwd Firm &lt; or = 1Mo "/>
    <s v="US Gas Phy       Consumers Pwr           07Jun01         USD/MM"/>
    <m/>
    <n v="4408"/>
    <x v="0"/>
    <x v="13"/>
    <x v="0"/>
    <n v="3.8250000000000002"/>
    <s v="SCOTTBISK"/>
    <s v="JWILLI13"/>
    <s v="ENA - IM Mkt Central MICH"/>
    <x v="8"/>
    <x v="3"/>
    <n v="832810"/>
    <d v="2001-06-07T21:00:01"/>
  </r>
  <r>
    <x v="1"/>
    <x v="3"/>
    <x v="1"/>
    <x v="0"/>
    <n v="10000"/>
    <n v="1346234"/>
    <d v="2001-06-06T08:41:58"/>
    <s v="EnergyUSA-TPC Corp."/>
    <x v="0"/>
    <x v="0"/>
    <x v="0"/>
    <x v="3"/>
    <s v="US Gas Phy Fwd Firm &lt; or = 1Mo "/>
    <s v="US Gas Phy       ANR SE Trans            07Jun01         USD/MM"/>
    <n v="10000"/>
    <m/>
    <x v="0"/>
    <x v="13"/>
    <x v="0"/>
    <n v="3.6425000000000001"/>
    <s v="trevorh1"/>
    <s v="TDONOHO"/>
    <s v="ENA - IM Central Gulf"/>
    <x v="8"/>
    <x v="3"/>
    <n v="832811"/>
    <d v="2001-06-07T21:00:01"/>
  </r>
  <r>
    <x v="1"/>
    <x v="3"/>
    <x v="1"/>
    <x v="0"/>
    <n v="780"/>
    <n v="1346236"/>
    <d v="2001-06-06T08:42:01"/>
    <s v="TXU Energy Trading Company"/>
    <x v="0"/>
    <x v="0"/>
    <x v="0"/>
    <x v="3"/>
    <s v="US Gas Phy Fwd Firm &lt; or = 1Mo "/>
    <s v="US Gas Phy       Chi Peoples             07Jun01         USD/MM"/>
    <m/>
    <n v="780"/>
    <x v="0"/>
    <x v="13"/>
    <x v="0"/>
    <n v="3.8250000000000002"/>
    <s v="txuetctmb"/>
    <s v="PMIMS"/>
    <s v="ENA - IM MKT Central CG"/>
    <x v="8"/>
    <x v="3"/>
    <n v="832812"/>
    <d v="2001-06-07T21:00:01"/>
  </r>
  <r>
    <x v="1"/>
    <x v="3"/>
    <x v="1"/>
    <x v="0"/>
    <n v="10000"/>
    <n v="1346237"/>
    <d v="2001-06-06T08:42:05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tracyschwa"/>
    <s v="PMIMS"/>
    <s v="ENA - IM MKT Central CG"/>
    <x v="8"/>
    <x v="3"/>
    <n v="832813"/>
    <d v="2001-06-07T21:00:01"/>
  </r>
  <r>
    <x v="1"/>
    <x v="1"/>
    <x v="1"/>
    <x v="5"/>
    <n v="775"/>
    <n v="1346238"/>
    <d v="2001-06-06T08:42:06"/>
    <s v="Public Service Company Of Colorado"/>
    <x v="0"/>
    <x v="0"/>
    <x v="0"/>
    <x v="1"/>
    <s v="US West Power Phy Fwd Firm"/>
    <s v="US Pwr Phy Firm  PALVE Peak              Jul01           USD/MWh"/>
    <m/>
    <n v="25"/>
    <x v="0"/>
    <x v="1"/>
    <x v="0"/>
    <n v="200"/>
    <s v="ADM78101"/>
    <s v="MMOTLEY"/>
    <s v="ST-SW"/>
    <x v="7"/>
    <x v="7"/>
    <n v="634581.1"/>
    <d v="2001-07-01T21:00:01"/>
  </r>
  <r>
    <x v="1"/>
    <x v="3"/>
    <x v="1"/>
    <x v="0"/>
    <n v="4899"/>
    <n v="1346240"/>
    <d v="2001-06-06T08:42:09"/>
    <s v="WPS Energy Services, Inc."/>
    <x v="0"/>
    <x v="0"/>
    <x v="0"/>
    <x v="3"/>
    <s v="US Gas Phy Fwd Firm &lt; or = 1Mo "/>
    <s v="US Gas Phy       Consumers Pwr           07Jun01         USD/MM"/>
    <m/>
    <n v="4899"/>
    <x v="0"/>
    <x v="13"/>
    <x v="0"/>
    <n v="3.8250000000000002"/>
    <s v="TC2SHANDY"/>
    <s v="JWILLI13"/>
    <s v="ENA - IM Mkt Central MICH"/>
    <x v="8"/>
    <x v="3"/>
    <n v="832815"/>
    <d v="2001-06-07T21:00:01"/>
  </r>
  <r>
    <x v="1"/>
    <x v="3"/>
    <x v="1"/>
    <x v="0"/>
    <n v="5000"/>
    <n v="1346241"/>
    <d v="2001-06-06T08:42:09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2"/>
    <s v="stratton"/>
    <s v="SPEREIR"/>
    <s v="ENA-IM NE GULF3"/>
    <x v="8"/>
    <x v="3"/>
    <n v="832817"/>
    <d v="2001-06-07T21:00:01"/>
  </r>
  <r>
    <x v="0"/>
    <x v="3"/>
    <x v="1"/>
    <x v="0"/>
    <n v="5000"/>
    <n v="1346242"/>
    <d v="2001-06-06T08:42:1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blfrench"/>
    <s v="SBRODEU"/>
    <s v="EC - IM Canada BC"/>
    <x v="8"/>
    <x v="9"/>
    <n v="832816"/>
    <d v="2001-06-07T21:00:01"/>
  </r>
  <r>
    <x v="1"/>
    <x v="3"/>
    <x v="1"/>
    <x v="0"/>
    <n v="20000"/>
    <n v="1346243"/>
    <d v="2001-06-06T08:42:11"/>
    <s v="AEP Energy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5"/>
    <s v="aepes205"/>
    <s v="JHODGE2"/>
    <s v="ENA-IM ME TCO"/>
    <x v="8"/>
    <x v="3"/>
    <n v="832818"/>
    <d v="2001-06-07T21:00:01"/>
  </r>
  <r>
    <x v="1"/>
    <x v="3"/>
    <x v="0"/>
    <x v="20"/>
    <n v="453000"/>
    <n v="1346244"/>
    <d v="2001-06-06T08:42:13"/>
    <s v="Enron Energy Services, Inc."/>
    <x v="0"/>
    <x v="0"/>
    <x v="0"/>
    <x v="3"/>
    <s v="US Gas Fin BasisSwap"/>
    <s v="US Gas Basis     Dom APP                 Nov01-Mar02     USD/MM"/>
    <m/>
    <n v="3000"/>
    <x v="0"/>
    <x v="13"/>
    <x v="0"/>
    <n v="0.4"/>
    <s v="BARRYVAN"/>
    <s v="BMCKAY"/>
    <s v="FT-NY"/>
    <x v="5"/>
    <x v="3"/>
    <s v="VE9389.1"/>
    <d v="2001-11-01T00:00:00"/>
  </r>
  <r>
    <x v="1"/>
    <x v="3"/>
    <x v="1"/>
    <x v="0"/>
    <n v="4914"/>
    <n v="1346245"/>
    <d v="2001-06-06T08:42:14"/>
    <s v="PG&amp;E Energy Trading-Gas Corporation"/>
    <x v="0"/>
    <x v="0"/>
    <x v="0"/>
    <x v="3"/>
    <s v="US Gas Phy Fwd Firm &lt; or = 1Mo "/>
    <s v="US Gas Phy       Trunkline ELA           07Jun01         USD/MM"/>
    <m/>
    <n v="4914"/>
    <x v="0"/>
    <x v="13"/>
    <x v="0"/>
    <n v="3.59"/>
    <s v="tomdickey"/>
    <s v="TDONOHO"/>
    <s v="ENA - IM Central Gulf"/>
    <x v="8"/>
    <x v="3"/>
    <n v="832819"/>
    <d v="2001-06-07T21:00:01"/>
  </r>
  <r>
    <x v="0"/>
    <x v="3"/>
    <x v="1"/>
    <x v="0"/>
    <n v="10000"/>
    <n v="1346246"/>
    <d v="2001-06-06T08:42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canadanw1"/>
    <s v="RWATT"/>
    <s v="EC-IM Canada West"/>
    <x v="8"/>
    <x v="9"/>
    <n v="832820"/>
    <d v="2001-06-06T21:00:01"/>
  </r>
  <r>
    <x v="1"/>
    <x v="3"/>
    <x v="1"/>
    <x v="0"/>
    <n v="10000"/>
    <n v="1346247"/>
    <d v="2001-06-06T08:42:19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"/>
    <s v="TROYKELLY"/>
    <s v="KSTEVEN"/>
    <s v="ENA-IM Mid Central South"/>
    <x v="8"/>
    <x v="3"/>
    <n v="832821"/>
    <d v="2001-06-07T21:00:01"/>
  </r>
  <r>
    <x v="1"/>
    <x v="3"/>
    <x v="1"/>
    <x v="0"/>
    <n v="10000"/>
    <n v="1346248"/>
    <d v="2001-06-06T08:42:2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25"/>
    <s v="TROYKELLY"/>
    <s v="KSTEVEN"/>
    <s v="ENA-IM Mid Central South"/>
    <x v="8"/>
    <x v="3"/>
    <n v="832822"/>
    <d v="2001-06-07T21:00:01"/>
  </r>
  <r>
    <x v="1"/>
    <x v="1"/>
    <x v="1"/>
    <x v="0"/>
    <n v="25"/>
    <n v="1346249"/>
    <d v="2001-06-06T08:42:27"/>
    <s v="TransAlta Energy Marketing (US) Inc."/>
    <x v="0"/>
    <x v="0"/>
    <x v="0"/>
    <x v="1"/>
    <s v="US West Power Phy Fwd Firm"/>
    <s v="US Pwr Phy Firm  Mid-C OffPk             07Jun01         USD/MWh"/>
    <m/>
    <n v="25"/>
    <x v="0"/>
    <x v="1"/>
    <x v="0"/>
    <n v="30"/>
    <s v="billbryce"/>
    <s v="DSCHOLT"/>
    <s v="ST-SW"/>
    <x v="7"/>
    <x v="7"/>
    <n v="634582.1"/>
    <d v="2001-06-07T21:00:01"/>
  </r>
  <r>
    <x v="1"/>
    <x v="3"/>
    <x v="1"/>
    <x v="0"/>
    <n v="5000"/>
    <n v="1346250"/>
    <d v="2001-06-06T08:42:28"/>
    <s v="PanCanadian Energy Services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2"/>
    <s v="pces5126"/>
    <s v="JHODGE2"/>
    <s v="ENA-IM ME CNG"/>
    <x v="8"/>
    <x v="3"/>
    <n v="832823"/>
    <d v="2001-06-07T21:00:01"/>
  </r>
  <r>
    <x v="1"/>
    <x v="1"/>
    <x v="1"/>
    <x v="8"/>
    <n v="250"/>
    <n v="1346252"/>
    <d v="2001-06-06T08:4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cmcnally"/>
    <s v="JQUENET"/>
    <s v="ST-PJM"/>
    <x v="7"/>
    <x v="7"/>
    <n v="634583.1"/>
    <d v="2001-06-11T21:00:01"/>
  </r>
  <r>
    <x v="1"/>
    <x v="3"/>
    <x v="1"/>
    <x v="0"/>
    <n v="10000"/>
    <n v="1346251"/>
    <d v="2001-06-06T08:42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1"/>
    <s v="ARING"/>
    <s v="ENA-IM NE GULF1"/>
    <x v="8"/>
    <x v="3"/>
    <n v="832825"/>
    <d v="2001-06-07T21:00:01"/>
  </r>
  <r>
    <x v="1"/>
    <x v="3"/>
    <x v="1"/>
    <x v="0"/>
    <n v="10000"/>
    <n v="1346253"/>
    <d v="2001-06-06T08:42:30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vab12345"/>
    <s v="PMIMS"/>
    <s v="ENA - IM MKT Central CG"/>
    <x v="8"/>
    <x v="3"/>
    <n v="832826"/>
    <d v="2001-06-07T21:00:01"/>
  </r>
  <r>
    <x v="1"/>
    <x v="3"/>
    <x v="1"/>
    <x v="0"/>
    <n v="10000"/>
    <n v="1346254"/>
    <d v="2001-06-06T08:42:3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5"/>
    <s v="TROYKELLY"/>
    <s v="KSTEVEN"/>
    <s v="ENA-IM Mid Central South"/>
    <x v="8"/>
    <x v="3"/>
    <n v="832827"/>
    <d v="2001-06-07T21:00:01"/>
  </r>
  <r>
    <x v="1"/>
    <x v="3"/>
    <x v="1"/>
    <x v="0"/>
    <n v="5000"/>
    <n v="1346255"/>
    <d v="2001-06-06T08:42:35"/>
    <s v="NJR Energy Services Company"/>
    <x v="0"/>
    <x v="0"/>
    <x v="0"/>
    <x v="3"/>
    <s v="US Gas Phy Fwd Firm &lt; or = 1Mo "/>
    <s v="US Gas Phy       Dom SP TT               07Jun01         USD/MM"/>
    <n v="5000"/>
    <m/>
    <x v="0"/>
    <x v="13"/>
    <x v="0"/>
    <n v="3.91"/>
    <n v="10041965"/>
    <s v="JHODGE2"/>
    <s v="ENA-IM ME CNG"/>
    <x v="8"/>
    <x v="3"/>
    <n v="832828"/>
    <d v="2001-06-07T21:00:01"/>
  </r>
  <r>
    <x v="1"/>
    <x v="3"/>
    <x v="1"/>
    <x v="0"/>
    <n v="5000"/>
    <n v="1346258"/>
    <d v="2001-06-06T08:42:48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EPRIME26"/>
    <s v="RGAY"/>
    <s v="ENA - IM West"/>
    <x v="8"/>
    <x v="3"/>
    <n v="832829"/>
    <d v="2001-06-07T21:00:01"/>
  </r>
  <r>
    <x v="1"/>
    <x v="1"/>
    <x v="1"/>
    <x v="8"/>
    <n v="250"/>
    <n v="1346259"/>
    <d v="2001-06-06T08:42:50"/>
    <s v="Coral Power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FEEMSTER"/>
    <s v="CDORLAN"/>
    <s v="ST-ECAR"/>
    <x v="7"/>
    <x v="7"/>
    <n v="634585.1"/>
    <d v="2001-06-11T21:00:01"/>
  </r>
  <r>
    <x v="1"/>
    <x v="3"/>
    <x v="0"/>
    <x v="24"/>
    <n v="1070000"/>
    <n v="1346261"/>
    <d v="2001-06-06T08:42:55"/>
    <s v="Puget Sound Energy, Inc."/>
    <x v="4"/>
    <x v="1"/>
    <x v="0"/>
    <x v="3"/>
    <s v="US Gas Fin BasisSwap"/>
    <s v="US Gas Basis     NWPL RkyMtn             Apr-Oct02       USD/MM"/>
    <n v="5000"/>
    <m/>
    <x v="0"/>
    <x v="13"/>
    <x v="0"/>
    <n v="-0.84"/>
    <s v="USGasWest"/>
    <s v="MSANCH2"/>
    <s v="GD-New-Jr"/>
    <x v="5"/>
    <x v="3"/>
    <s v="VE9393.1"/>
    <d v="2002-04-01T00:00:00"/>
  </r>
  <r>
    <x v="0"/>
    <x v="3"/>
    <x v="1"/>
    <x v="0"/>
    <n v="10000"/>
    <n v="1346262"/>
    <d v="2001-06-06T08:42:58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4"/>
    <s v="ADM68959"/>
    <s v="RWATT"/>
    <s v="EC-IM Canada West"/>
    <x v="8"/>
    <x v="9"/>
    <n v="832831"/>
    <d v="2001-06-06T21:00:01"/>
  </r>
  <r>
    <x v="1"/>
    <x v="3"/>
    <x v="1"/>
    <x v="0"/>
    <n v="693"/>
    <n v="1346264"/>
    <d v="2001-06-06T08:42:58"/>
    <s v="TXU Energy Trading Company"/>
    <x v="0"/>
    <x v="0"/>
    <x v="0"/>
    <x v="3"/>
    <s v="US Gas Phy Fwd Firm &lt; or = 1Mo "/>
    <s v="US Gas Phy       Consumers Pwr           07Jun01         USD/MM"/>
    <m/>
    <n v="693"/>
    <x v="0"/>
    <x v="13"/>
    <x v="0"/>
    <n v="3.8250000000000002"/>
    <s v="txuetctmb"/>
    <s v="JWILLI13"/>
    <s v="ENA - IM Mkt Central MICH"/>
    <x v="8"/>
    <x v="3"/>
    <n v="832832"/>
    <d v="2001-06-07T21:00:01"/>
  </r>
  <r>
    <x v="0"/>
    <x v="3"/>
    <x v="1"/>
    <x v="23"/>
    <n v="240000"/>
    <n v="1346265"/>
    <d v="2001-06-06T08:42:59"/>
    <s v="WPS Energy Services,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9049999999999998"/>
    <s v="TC1RSTEED"/>
    <s v="MCUILLA"/>
    <s v="ENA - IM Ontario"/>
    <x v="8"/>
    <x v="3"/>
    <n v="832833"/>
    <d v="2001-06-07T21:00:01"/>
  </r>
  <r>
    <x v="0"/>
    <x v="3"/>
    <x v="1"/>
    <x v="0"/>
    <n v="5000"/>
    <n v="1346269"/>
    <d v="2001-06-06T08:43:0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SPELLMAN"/>
    <s v="SBRODEU"/>
    <s v="EC - IM Canada BC"/>
    <x v="8"/>
    <x v="9"/>
    <n v="832834"/>
    <d v="2001-06-07T21:00:01"/>
  </r>
  <r>
    <x v="1"/>
    <x v="3"/>
    <x v="1"/>
    <x v="0"/>
    <n v="10000"/>
    <n v="1346267"/>
    <d v="2001-06-06T08:43:02"/>
    <s v="El Paso Merchant Energy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2"/>
    <s v="EPMELPsot"/>
    <s v="JPARKS"/>
    <s v="ENA-IM WAHA"/>
    <x v="8"/>
    <x v="3"/>
    <n v="832835"/>
    <d v="2001-06-07T21:00:01"/>
  </r>
  <r>
    <x v="1"/>
    <x v="3"/>
    <x v="1"/>
    <x v="0"/>
    <n v="5000"/>
    <n v="1346270"/>
    <d v="2001-06-06T08:43:05"/>
    <s v="PanCanadian Energy Services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750000000000002"/>
    <s v="pces5038"/>
    <s v="SPEREIR"/>
    <s v="ENA-IM NE GULF3"/>
    <x v="8"/>
    <x v="3"/>
    <n v="832837"/>
    <d v="2001-06-07T21:00:01"/>
  </r>
  <r>
    <x v="1"/>
    <x v="1"/>
    <x v="1"/>
    <x v="8"/>
    <n v="250"/>
    <n v="1346271"/>
    <d v="2001-06-06T08:43:06"/>
    <s v="BP Energy Company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Coxclay1"/>
    <s v="CDORLAN"/>
    <s v="ST-ECAR"/>
    <x v="7"/>
    <x v="7"/>
    <n v="634588.1"/>
    <d v="2001-06-11T21:00:01"/>
  </r>
  <r>
    <x v="0"/>
    <x v="3"/>
    <x v="1"/>
    <x v="0"/>
    <n v="10000"/>
    <n v="1346272"/>
    <d v="2001-06-06T08:43:11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600000000000003"/>
    <s v="elizabeth"/>
    <s v="RWATT"/>
    <s v="EC-IM Canada West"/>
    <x v="8"/>
    <x v="9"/>
    <n v="832838"/>
    <d v="2001-06-06T21:00:01"/>
  </r>
  <r>
    <x v="0"/>
    <x v="3"/>
    <x v="1"/>
    <x v="0"/>
    <n v="5000"/>
    <n v="1346275"/>
    <d v="2001-06-06T08:43:14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pandersen"/>
    <s v="SBRODEU"/>
    <s v="EC - IM Canada BC"/>
    <x v="8"/>
    <x v="9"/>
    <n v="832839"/>
    <d v="2001-06-07T21:00:01"/>
  </r>
  <r>
    <x v="0"/>
    <x v="1"/>
    <x v="0"/>
    <x v="1"/>
    <n v="930"/>
    <n v="1346276"/>
    <d v="2001-06-06T08:43:16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56380"/>
    <s v="FFROSE"/>
    <s v="ENE- Nordic Power Book"/>
    <x v="1"/>
    <x v="1"/>
    <n v="1346276"/>
    <d v="2001-10-01T00:00:00"/>
  </r>
  <r>
    <x v="0"/>
    <x v="3"/>
    <x v="1"/>
    <x v="0"/>
    <n v="5000"/>
    <n v="1346277"/>
    <d v="2001-06-06T08:43:18"/>
    <s v="Coral Energy Resources, L.P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amdizona"/>
    <s v="SBRODEU"/>
    <s v="EC - IM Canada BC"/>
    <x v="8"/>
    <x v="9"/>
    <n v="832841"/>
    <d v="2001-06-07T21:00:01"/>
  </r>
  <r>
    <x v="1"/>
    <x v="3"/>
    <x v="1"/>
    <x v="0"/>
    <n v="10000"/>
    <n v="1346278"/>
    <d v="2001-06-06T08:43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40"/>
    <d v="2001-06-07T21:00:01"/>
  </r>
  <r>
    <x v="1"/>
    <x v="3"/>
    <x v="1"/>
    <x v="0"/>
    <n v="10000"/>
    <n v="1346279"/>
    <d v="2001-06-06T08:43:2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074999999999999"/>
    <s v="MHOMESTEAD"/>
    <s v="KSTEVEN"/>
    <s v="ENA-IM Mid Central South"/>
    <x v="8"/>
    <x v="3"/>
    <n v="832842"/>
    <d v="2001-06-07T21:00:01"/>
  </r>
  <r>
    <x v="1"/>
    <x v="3"/>
    <x v="1"/>
    <x v="0"/>
    <n v="10000"/>
    <n v="1346280"/>
    <d v="2001-06-06T08:43:24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843"/>
    <d v="2001-06-07T21:00:01"/>
  </r>
  <r>
    <x v="1"/>
    <x v="3"/>
    <x v="1"/>
    <x v="0"/>
    <n v="10000"/>
    <n v="1346281"/>
    <d v="2001-06-06T08:43:24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KREMERTODD"/>
    <s v="KSTEVEN"/>
    <s v="ENA-IM Mid Central South"/>
    <x v="8"/>
    <x v="3"/>
    <n v="832844"/>
    <d v="2001-06-07T21:00:01"/>
  </r>
  <r>
    <x v="1"/>
    <x v="3"/>
    <x v="1"/>
    <x v="0"/>
    <n v="10000"/>
    <n v="1346283"/>
    <d v="2001-06-06T08:43:31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MIKELARSEN"/>
    <s v="RGAY"/>
    <s v="ENA - IM West"/>
    <x v="8"/>
    <x v="3"/>
    <n v="832847"/>
    <d v="2001-06-07T21:00:01"/>
  </r>
  <r>
    <x v="1"/>
    <x v="3"/>
    <x v="1"/>
    <x v="0"/>
    <n v="20000"/>
    <n v="1346284"/>
    <d v="2001-06-06T08:43:33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846"/>
    <d v="2001-06-07T21:00:01"/>
  </r>
  <r>
    <x v="0"/>
    <x v="3"/>
    <x v="1"/>
    <x v="0"/>
    <n v="5000"/>
    <n v="1346285"/>
    <d v="2001-06-06T08:43:34"/>
    <s v="Powerex Corp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powerexgas"/>
    <s v="SBRODEU"/>
    <s v="EC - IM Canada BC"/>
    <x v="8"/>
    <x v="9"/>
    <n v="832848"/>
    <d v="2001-06-07T21:00:01"/>
  </r>
  <r>
    <x v="1"/>
    <x v="3"/>
    <x v="1"/>
    <x v="0"/>
    <n v="5000"/>
    <n v="1346286"/>
    <d v="2001-06-06T08:43:36"/>
    <s v="AEP Energy Services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65"/>
    <s v="aepes202"/>
    <s v="SNEAL"/>
    <s v="ENA-IM NE GULF3"/>
    <x v="8"/>
    <x v="3"/>
    <n v="832849"/>
    <d v="2001-06-07T21:00:01"/>
  </r>
  <r>
    <x v="1"/>
    <x v="3"/>
    <x v="0"/>
    <x v="23"/>
    <n v="120000"/>
    <n v="1346287"/>
    <d v="2001-06-06T08:43:37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075"/>
    <s v="WARNERTODD"/>
    <s v="SBRAWNE"/>
    <s v="FT-East"/>
    <x v="5"/>
    <x v="3"/>
    <s v="VE9396.1"/>
    <d v="2001-06-07T21:00:01"/>
  </r>
  <r>
    <x v="0"/>
    <x v="3"/>
    <x v="0"/>
    <x v="24"/>
    <n v="1070000"/>
    <n v="1346288"/>
    <d v="2001-06-06T08:43:39"/>
    <s v="Citibank, N.A."/>
    <x v="0"/>
    <x v="0"/>
    <x v="0"/>
    <x v="3"/>
    <s v="CAN Gas Fin BasSwap"/>
    <s v="CAN Gas Basis    Sumas                   Apr-Oct02       USD/MM"/>
    <n v="5000"/>
    <m/>
    <x v="0"/>
    <x v="13"/>
    <x v="0"/>
    <n v="-0.21"/>
    <s v="ADM83725"/>
    <s v="JMCKAY"/>
    <s v="FT - CAND - EGSC - EA"/>
    <x v="5"/>
    <x v="9"/>
    <s v="VE9397.1"/>
    <d v="2002-04-01T00:00:00"/>
  </r>
  <r>
    <x v="1"/>
    <x v="3"/>
    <x v="1"/>
    <x v="0"/>
    <n v="10000"/>
    <n v="1346289"/>
    <d v="2001-06-06T08:43:43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"/>
    <s v="aepes215"/>
    <s v="SPEREIR"/>
    <s v="ENA-IM NE GULF2"/>
    <x v="8"/>
    <x v="3"/>
    <n v="832850"/>
    <d v="2001-06-07T21:00:01"/>
  </r>
  <r>
    <x v="1"/>
    <x v="3"/>
    <x v="1"/>
    <x v="0"/>
    <n v="10000"/>
    <n v="1346290"/>
    <d v="2001-06-06T08:43:45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24999999999999"/>
    <s v="LAURABATES"/>
    <s v="TDONOHO"/>
    <s v="ENA - IM Central Gulf"/>
    <x v="8"/>
    <x v="3"/>
    <n v="832851"/>
    <d v="2001-06-07T21:00:01"/>
  </r>
  <r>
    <x v="1"/>
    <x v="3"/>
    <x v="1"/>
    <x v="0"/>
    <n v="10000"/>
    <n v="1346291"/>
    <d v="2001-06-06T08:43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49999999999998"/>
    <s v="aepes215"/>
    <s v="SPEREIR"/>
    <s v="ENA-IM NE GULF2"/>
    <x v="8"/>
    <x v="3"/>
    <n v="832852"/>
    <d v="2001-06-07T21:00:01"/>
  </r>
  <r>
    <x v="1"/>
    <x v="3"/>
    <x v="1"/>
    <x v="0"/>
    <n v="10000"/>
    <n v="1346292"/>
    <d v="2001-06-06T08:43:4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"/>
    <s v="aepes215"/>
    <s v="SPEREIR"/>
    <s v="ENA-IM NE GULF2"/>
    <x v="8"/>
    <x v="3"/>
    <n v="832853"/>
    <d v="2001-06-07T21:00:01"/>
  </r>
  <r>
    <x v="1"/>
    <x v="1"/>
    <x v="1"/>
    <x v="21"/>
    <n v="3100"/>
    <n v="1346293"/>
    <d v="2001-06-06T08:43:49"/>
    <s v="Williams Energy Marketing &amp; Trading Company"/>
    <x v="0"/>
    <x v="0"/>
    <x v="0"/>
    <x v="1"/>
    <s v="US East Power Phy Fwd Firm"/>
    <s v="US Pwr Phy Firm  SOCO Peak               Jul-Aug02       USD/MWh"/>
    <n v="50"/>
    <m/>
    <x v="0"/>
    <x v="1"/>
    <x v="0"/>
    <n v="77"/>
    <s v="jheinecke1"/>
    <s v="KPRESTO"/>
    <s v="LT-SERC"/>
    <x v="7"/>
    <x v="7"/>
    <n v="634590.1"/>
    <d v="2002-07-01T21:00:00"/>
  </r>
  <r>
    <x v="1"/>
    <x v="1"/>
    <x v="1"/>
    <x v="5"/>
    <n v="775"/>
    <n v="1346294"/>
    <d v="2001-06-06T08:43:50"/>
    <s v="Constellation Power Source, Inc."/>
    <x v="0"/>
    <x v="0"/>
    <x v="0"/>
    <x v="1"/>
    <s v="US West Power Phy Fwd Firm"/>
    <s v="US Pwr Phy Firm  PALVE OffPk             Jul01           USD/MWh"/>
    <m/>
    <n v="25"/>
    <x v="0"/>
    <x v="1"/>
    <x v="0"/>
    <n v="64"/>
    <s v="eplateis"/>
    <s v="MDRISC3"/>
    <s v="ST-SW"/>
    <x v="7"/>
    <x v="7"/>
    <n v="634591.1"/>
    <d v="2001-07-01T21:00:01"/>
  </r>
  <r>
    <x v="1"/>
    <x v="3"/>
    <x v="1"/>
    <x v="0"/>
    <n v="10000"/>
    <n v="1346295"/>
    <d v="2001-06-06T08:43:50"/>
    <s v="Reliant Energy Servi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bcollins"/>
    <s v="KSTEVEN"/>
    <s v="ENA-IM Mid Central South"/>
    <x v="8"/>
    <x v="3"/>
    <n v="832854"/>
    <d v="2001-06-07T21:00:01"/>
  </r>
  <r>
    <x v="1"/>
    <x v="3"/>
    <x v="1"/>
    <x v="0"/>
    <n v="10000"/>
    <n v="1346296"/>
    <d v="2001-06-06T08:43:5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aepes215"/>
    <s v="SPEREIR"/>
    <s v="ENA-IM NE GULF2"/>
    <x v="8"/>
    <x v="3"/>
    <n v="832855"/>
    <d v="2001-06-07T21:00:01"/>
  </r>
  <r>
    <x v="1"/>
    <x v="3"/>
    <x v="1"/>
    <x v="0"/>
    <n v="7000"/>
    <n v="1346297"/>
    <d v="2001-06-06T08:43:52"/>
    <s v="Dynegy Marketing and Trade"/>
    <x v="0"/>
    <x v="0"/>
    <x v="0"/>
    <x v="3"/>
    <s v="US Gas Phy Fwd Firm &lt; or = 1Mo "/>
    <s v="US Gas Phy       NNG Ventura             07Jun01         USD/MM"/>
    <m/>
    <n v="7000"/>
    <x v="0"/>
    <x v="13"/>
    <x v="0"/>
    <n v="3.5750000000000002"/>
    <s v="SCHRIMSHER"/>
    <s v="KSTEVEN"/>
    <s v="ENA-IM Mid Central South"/>
    <x v="8"/>
    <x v="3"/>
    <n v="832857"/>
    <d v="2001-06-07T21:00:01"/>
  </r>
  <r>
    <x v="1"/>
    <x v="3"/>
    <x v="1"/>
    <x v="0"/>
    <n v="1886"/>
    <n v="1346298"/>
    <d v="2001-06-06T08:43:53"/>
    <s v="WPS Energy Services, Inc."/>
    <x v="0"/>
    <x v="0"/>
    <x v="0"/>
    <x v="3"/>
    <s v="US Gas Phy Fwd Firm &lt; or = 1Mo "/>
    <s v="US Gas Phy       Mich Con                07Jun01         USD/MM"/>
    <m/>
    <n v="1886"/>
    <x v="0"/>
    <x v="13"/>
    <x v="0"/>
    <n v="3.8650000000000002"/>
    <s v="TC3KEENAN"/>
    <s v="JWILLI13"/>
    <s v="ENA - IM Mkt Central MICH"/>
    <x v="8"/>
    <x v="3"/>
    <n v="832856"/>
    <d v="2001-06-07T21:00:01"/>
  </r>
  <r>
    <x v="1"/>
    <x v="1"/>
    <x v="1"/>
    <x v="5"/>
    <n v="775"/>
    <n v="1346299"/>
    <d v="2001-06-06T08:43:57"/>
    <s v="Constellation Power Source, Inc."/>
    <x v="4"/>
    <x v="1"/>
    <x v="0"/>
    <x v="1"/>
    <s v="US West Power Phy Fwd Firm"/>
    <s v="US Pwr Phy Firm  PALVE OffPk             Aug01           USD/MWh"/>
    <m/>
    <n v="25"/>
    <x v="0"/>
    <x v="1"/>
    <x v="0"/>
    <n v="80"/>
    <s v="POWERWEST"/>
    <s v="MDRISC3"/>
    <s v="ST-SW"/>
    <x v="7"/>
    <x v="7"/>
    <n v="634592.1"/>
    <d v="2001-08-01T21:00:01"/>
  </r>
  <r>
    <x v="1"/>
    <x v="3"/>
    <x v="0"/>
    <x v="5"/>
    <n v="620000"/>
    <n v="1346301"/>
    <d v="2001-06-06T08:43:5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"/>
    <s v="mjkimner"/>
    <s v="JARNOLD"/>
    <s v="NG-Price"/>
    <x v="5"/>
    <x v="3"/>
    <s v="VE9399.1"/>
    <d v="2001-07-01T21:00:00"/>
  </r>
  <r>
    <x v="1"/>
    <x v="3"/>
    <x v="1"/>
    <x v="0"/>
    <n v="5000"/>
    <n v="1346300"/>
    <d v="2001-06-06T08:43:5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2859"/>
    <d v="2001-06-07T21:00:01"/>
  </r>
  <r>
    <x v="1"/>
    <x v="3"/>
    <x v="1"/>
    <x v="0"/>
    <n v="6300"/>
    <n v="1346302"/>
    <d v="2001-06-06T08:43:59"/>
    <s v="Tenaska Marketing Ventures"/>
    <x v="0"/>
    <x v="0"/>
    <x v="0"/>
    <x v="3"/>
    <s v="US Gas Phy Fwd Firm &lt; or = 1Mo "/>
    <s v="US Gas Phy       PEPL Pool               07Jun01         USD/MM"/>
    <m/>
    <n v="6300"/>
    <x v="0"/>
    <x v="13"/>
    <x v="0"/>
    <n v="3.6349999999999998"/>
    <s v="TMVDEC02"/>
    <s v="KSTEVEN"/>
    <s v="ENA-IM Mid Central South"/>
    <x v="8"/>
    <x v="3"/>
    <n v="832858"/>
    <d v="2001-06-07T21:00:01"/>
  </r>
  <r>
    <x v="1"/>
    <x v="3"/>
    <x v="0"/>
    <x v="22"/>
    <n v="3690000"/>
    <n v="1346303"/>
    <d v="2001-06-06T08:44:00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0.03"/>
    <s v="CHRISW001"/>
    <s v="EBASS"/>
    <s v="FT-Texas"/>
    <x v="5"/>
    <x v="3"/>
    <s v="VE9398.1"/>
    <d v="2001-07-01T00:00:00"/>
  </r>
  <r>
    <x v="1"/>
    <x v="3"/>
    <x v="1"/>
    <x v="0"/>
    <n v="5000"/>
    <n v="1346304"/>
    <d v="2001-06-06T08:4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2"/>
    <s v="CHRISBOSCO"/>
    <s v="JHODGE2"/>
    <s v="ENA-IM ME CNG"/>
    <x v="8"/>
    <x v="3"/>
    <n v="832860"/>
    <d v="2001-06-07T21:00:01"/>
  </r>
  <r>
    <x v="1"/>
    <x v="3"/>
    <x v="1"/>
    <x v="0"/>
    <n v="10000"/>
    <n v="1346305"/>
    <d v="2001-06-06T08:44:01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1"/>
    <d v="2001-06-07T21:00:01"/>
  </r>
  <r>
    <x v="1"/>
    <x v="1"/>
    <x v="1"/>
    <x v="8"/>
    <n v="250"/>
    <n v="1346306"/>
    <d v="2001-06-06T08:44:04"/>
    <s v="Cargill-Alliant, LLC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RETJONES"/>
    <s v="KPRESTO"/>
    <s v="LT-SERC"/>
    <x v="7"/>
    <x v="7"/>
    <n v="634593.1"/>
    <d v="2001-06-11T21:00:00"/>
  </r>
  <r>
    <x v="0"/>
    <x v="3"/>
    <x v="1"/>
    <x v="0"/>
    <n v="10000"/>
    <n v="1346307"/>
    <d v="2001-06-06T08:44:0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shane2001"/>
    <s v="MCUILLA"/>
    <s v="ENA - IM Ontario"/>
    <x v="8"/>
    <x v="3"/>
    <n v="832862"/>
    <d v="2001-06-07T21:00:01"/>
  </r>
  <r>
    <x v="1"/>
    <x v="3"/>
    <x v="1"/>
    <x v="20"/>
    <n v="1510000"/>
    <n v="1346308"/>
    <d v="2001-06-06T08:44:07"/>
    <s v="BP Energy Company"/>
    <x v="0"/>
    <x v="0"/>
    <x v="0"/>
    <x v="3"/>
    <s v="US Gas Phy Index Firm &gt;1Mo&lt;1Yr"/>
    <s v="US Gas Phy Index Consumers NL1           Nov01-Mar02     USD/MM"/>
    <n v="10000"/>
    <m/>
    <x v="0"/>
    <x v="13"/>
    <x v="0"/>
    <n v="0.21"/>
    <s v="Lutzchris"/>
    <s v="GSTOREY"/>
    <s v="ENA - IM Mkt Central MICH"/>
    <x v="8"/>
    <x v="3"/>
    <s v="VE9400.1 / 832869"/>
    <d v="2001-11-01T00:00:00"/>
  </r>
  <r>
    <x v="1"/>
    <x v="3"/>
    <x v="1"/>
    <x v="0"/>
    <n v="10000"/>
    <n v="1346311"/>
    <d v="2001-06-06T08:44:09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MIDCONT2"/>
    <s v="ARING"/>
    <s v="ENA-IM NE GULF1"/>
    <x v="8"/>
    <x v="3"/>
    <n v="832864"/>
    <d v="2001-06-07T21:00:01"/>
  </r>
  <r>
    <x v="0"/>
    <x v="3"/>
    <x v="1"/>
    <x v="0"/>
    <n v="10000"/>
    <n v="1346312"/>
    <d v="2001-06-06T08:44:10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74999999999999"/>
    <s v="shane2001"/>
    <s v="MCUILLA"/>
    <s v="ENA - IM Ontario"/>
    <x v="8"/>
    <x v="3"/>
    <n v="832863"/>
    <d v="2001-06-07T21:00:01"/>
  </r>
  <r>
    <x v="1"/>
    <x v="1"/>
    <x v="1"/>
    <x v="6"/>
    <n v="750"/>
    <n v="1346313"/>
    <d v="2001-06-06T08:44:11"/>
    <s v="Constellation Power Source, Inc."/>
    <x v="4"/>
    <x v="1"/>
    <x v="0"/>
    <x v="1"/>
    <s v="US West Power Phy Fwd Firm"/>
    <s v="US Pwr Phy Firm  PALVE OffPk             Sep01           USD/MWh"/>
    <m/>
    <n v="25"/>
    <x v="0"/>
    <x v="1"/>
    <x v="0"/>
    <n v="56"/>
    <s v="POWERWEST"/>
    <s v="MDRISC3"/>
    <s v="ST-SW"/>
    <x v="7"/>
    <x v="7"/>
    <n v="634595.1"/>
    <d v="2001-09-01T21:00:01"/>
  </r>
  <r>
    <x v="1"/>
    <x v="3"/>
    <x v="1"/>
    <x v="0"/>
    <n v="10000"/>
    <n v="1346314"/>
    <d v="2001-06-06T08:44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5"/>
    <d v="2001-06-07T21:00:01"/>
  </r>
  <r>
    <x v="0"/>
    <x v="3"/>
    <x v="1"/>
    <x v="0"/>
    <n v="10000"/>
    <n v="1346315"/>
    <d v="2001-06-06T08:44:14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"/>
    <s v="shane2001"/>
    <s v="MCUILLA"/>
    <s v="ENA - IM Ontario"/>
    <x v="8"/>
    <x v="3"/>
    <n v="832866"/>
    <d v="2001-06-07T21:00:01"/>
  </r>
  <r>
    <x v="1"/>
    <x v="3"/>
    <x v="1"/>
    <x v="0"/>
    <n v="10000"/>
    <n v="1346316"/>
    <d v="2001-06-06T08:44:14"/>
    <s v="Anadarko Energy Services Company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ADM26674"/>
    <s v="TDONOHO"/>
    <s v="ENA - IM Central Gulf"/>
    <x v="8"/>
    <x v="3"/>
    <n v="832867"/>
    <d v="2001-06-07T21:00:01"/>
  </r>
  <r>
    <x v="1"/>
    <x v="3"/>
    <x v="1"/>
    <x v="0"/>
    <n v="10000"/>
    <n v="1346317"/>
    <d v="2001-06-06T08:44:15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raganbond1"/>
    <s v="SPEREIR"/>
    <s v="ENA-IM NE GULF2"/>
    <x v="8"/>
    <x v="3"/>
    <n v="832868"/>
    <d v="2001-06-07T21:00:01"/>
  </r>
  <r>
    <x v="1"/>
    <x v="3"/>
    <x v="1"/>
    <x v="0"/>
    <n v="10000"/>
    <n v="1346318"/>
    <d v="2001-06-06T08:44:17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MHOMESTEAD"/>
    <s v="KSTEVEN"/>
    <s v="ENA-IM Mid Central South"/>
    <x v="8"/>
    <x v="3"/>
    <n v="832870"/>
    <d v="2001-06-07T21:00:01"/>
  </r>
  <r>
    <x v="0"/>
    <x v="3"/>
    <x v="1"/>
    <x v="0"/>
    <n v="10000"/>
    <n v="1346320"/>
    <d v="2001-06-06T08:44:21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shane2001"/>
    <s v="MCUILLA"/>
    <s v="ENA - IM Ontario"/>
    <x v="8"/>
    <x v="3"/>
    <n v="832873"/>
    <d v="2001-06-07T21:00:01"/>
  </r>
  <r>
    <x v="1"/>
    <x v="3"/>
    <x v="1"/>
    <x v="0"/>
    <n v="15000"/>
    <n v="1346321"/>
    <d v="2001-06-06T08:44:22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raganbond1"/>
    <s v="ARING"/>
    <s v="ENA-IM NE GULF1"/>
    <x v="8"/>
    <x v="3"/>
    <n v="832874"/>
    <d v="2001-06-07T21:00:01"/>
  </r>
  <r>
    <x v="0"/>
    <x v="3"/>
    <x v="1"/>
    <x v="0"/>
    <n v="10000"/>
    <n v="1346322"/>
    <d v="2001-06-06T08:44:2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shane2001"/>
    <s v="MCUILLA"/>
    <s v="ENA - IM Ontario"/>
    <x v="8"/>
    <x v="3"/>
    <n v="832875"/>
    <d v="2001-06-07T21:00:01"/>
  </r>
  <r>
    <x v="1"/>
    <x v="3"/>
    <x v="1"/>
    <x v="0"/>
    <n v="10000"/>
    <n v="1346323"/>
    <d v="2001-06-06T08:44:2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KREMERTODD"/>
    <s v="KSTEVEN"/>
    <s v="ENA-IM Mid Central South"/>
    <x v="8"/>
    <x v="3"/>
    <n v="832876"/>
    <d v="2001-06-07T21:00:01"/>
  </r>
  <r>
    <x v="1"/>
    <x v="3"/>
    <x v="1"/>
    <x v="0"/>
    <n v="9650"/>
    <n v="1346324"/>
    <d v="2001-06-06T08:44:29"/>
    <s v="Aquila Energy Marketing Corporation"/>
    <x v="0"/>
    <x v="0"/>
    <x v="0"/>
    <x v="3"/>
    <s v="US Gas Phy Fwd Firm &lt; or = 1Mo "/>
    <s v="US Gas Phy       Consumers Pwr           07Jun01         USD/MM"/>
    <m/>
    <n v="9650"/>
    <x v="0"/>
    <x v="13"/>
    <x v="0"/>
    <n v="3.83"/>
    <s v="benharner"/>
    <s v="JWILLI13"/>
    <s v="ENA - IM Mkt Central MICH"/>
    <x v="8"/>
    <x v="3"/>
    <n v="832877"/>
    <d v="2001-06-07T21:00:01"/>
  </r>
  <r>
    <x v="1"/>
    <x v="3"/>
    <x v="1"/>
    <x v="0"/>
    <n v="5000"/>
    <n v="1346325"/>
    <d v="2001-06-06T08:44:29"/>
    <s v="PG&amp;E Energy Trading-Gas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8"/>
    <s v="tomdickey"/>
    <s v="TMARTIN"/>
    <s v="ENA-IM CARTHAGE"/>
    <x v="8"/>
    <x v="3"/>
    <n v="832878"/>
    <d v="2001-06-07T21:00:01"/>
  </r>
  <r>
    <x v="1"/>
    <x v="3"/>
    <x v="0"/>
    <x v="23"/>
    <n v="120000"/>
    <n v="1346326"/>
    <d v="2001-06-06T08:44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401.1"/>
    <d v="2001-06-07T21:00:01"/>
  </r>
  <r>
    <x v="1"/>
    <x v="3"/>
    <x v="0"/>
    <x v="24"/>
    <n v="2140000"/>
    <n v="1346327"/>
    <d v="2001-06-06T08:44:34"/>
    <s v="AEP Energy Services, Inc."/>
    <x v="0"/>
    <x v="0"/>
    <x v="0"/>
    <x v="3"/>
    <s v="US Gas Fin BasisSwap"/>
    <s v="US Gas Basis     EP Permian              Apr-Oct02       USD/MM"/>
    <n v="10000"/>
    <m/>
    <x v="0"/>
    <x v="13"/>
    <x v="0"/>
    <n v="-0.03"/>
    <s v="aepes203"/>
    <s v="EBASS"/>
    <s v="FT-Texas"/>
    <x v="5"/>
    <x v="3"/>
    <s v="VE9402.1"/>
    <d v="2002-04-01T00:00:00"/>
  </r>
  <r>
    <x v="1"/>
    <x v="3"/>
    <x v="1"/>
    <x v="0"/>
    <n v="10000"/>
    <n v="1346328"/>
    <d v="2001-06-06T08:44:37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79"/>
    <d v="2001-06-07T21:00:01"/>
  </r>
  <r>
    <x v="1"/>
    <x v="3"/>
    <x v="1"/>
    <x v="0"/>
    <n v="10000"/>
    <n v="1346329"/>
    <d v="2001-06-06T08:44:39"/>
    <s v="TransCanada Energy Marketing USA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"/>
    <s v="schwalbach"/>
    <s v="KSTEVEN"/>
    <s v="ENA-IM Mid Central South"/>
    <x v="8"/>
    <x v="3"/>
    <n v="832880"/>
    <d v="2001-06-07T21:00:01"/>
  </r>
  <r>
    <x v="1"/>
    <x v="3"/>
    <x v="1"/>
    <x v="0"/>
    <n v="10000"/>
    <n v="1346330"/>
    <d v="2001-06-06T08:44:41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TMVDEC02"/>
    <s v="KSTEVEN"/>
    <s v="ENA-IM Mid Central South"/>
    <x v="8"/>
    <x v="3"/>
    <n v="832881"/>
    <d v="2001-06-07T21:00:01"/>
  </r>
  <r>
    <x v="0"/>
    <x v="3"/>
    <x v="1"/>
    <x v="0"/>
    <n v="10000"/>
    <n v="1346331"/>
    <d v="2001-06-06T08:44:4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5"/>
    <s v="DAROOKIE"/>
    <s v="MCUILLA"/>
    <s v="ENA - IM Ontario"/>
    <x v="8"/>
    <x v="3"/>
    <n v="832882"/>
    <d v="2001-06-07T21:00:01"/>
  </r>
  <r>
    <x v="1"/>
    <x v="3"/>
    <x v="0"/>
    <x v="23"/>
    <n v="360000"/>
    <n v="1346332"/>
    <d v="2001-06-06T08:44:45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8149999999999999"/>
    <s v="AQUILA1085"/>
    <s v="EBASS"/>
    <s v="FT-Texas"/>
    <x v="5"/>
    <x v="3"/>
    <s v="VE9403.1"/>
    <d v="2001-06-07T21:00:01"/>
  </r>
  <r>
    <x v="0"/>
    <x v="3"/>
    <x v="1"/>
    <x v="0"/>
    <n v="10000"/>
    <n v="1346336"/>
    <d v="2001-06-06T08:44:4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DAROOKIE"/>
    <s v="MCUILLA"/>
    <s v="ENA - IM Ontario"/>
    <x v="8"/>
    <x v="3"/>
    <n v="832883"/>
    <d v="2001-06-07T21:00:01"/>
  </r>
  <r>
    <x v="1"/>
    <x v="3"/>
    <x v="0"/>
    <x v="5"/>
    <n v="310000"/>
    <n v="1346334"/>
    <d v="2001-06-06T08:44:47"/>
    <s v="AEP Energy Services, Inc."/>
    <x v="0"/>
    <x v="0"/>
    <x v="0"/>
    <x v="3"/>
    <s v="US Gas Fin BasisSwap"/>
    <s v="US Gas Basis     HSC                     Jul01           USD/MM"/>
    <m/>
    <n v="10000"/>
    <x v="0"/>
    <x v="13"/>
    <x v="0"/>
    <n v="0.04"/>
    <s v="aepes203"/>
    <s v="EBASS"/>
    <s v="FT-Texas"/>
    <x v="5"/>
    <x v="3"/>
    <s v="VE9405.1"/>
    <d v="2001-07-01T00:00:00"/>
  </r>
  <r>
    <x v="1"/>
    <x v="3"/>
    <x v="1"/>
    <x v="0"/>
    <n v="10000"/>
    <n v="1346335"/>
    <d v="2001-06-06T08:44:47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"/>
    <s v="KURTISWOOD"/>
    <s v="PMIMS"/>
    <s v="ENA - IM MKT Central CG"/>
    <x v="8"/>
    <x v="3"/>
    <n v="832884"/>
    <d v="2001-06-07T21:00:01"/>
  </r>
  <r>
    <x v="1"/>
    <x v="2"/>
    <x v="0"/>
    <x v="0"/>
    <n v="50000"/>
    <n v="1346337"/>
    <d v="2001-06-06T08:44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crudebuyer"/>
    <s v="GWHALLE"/>
    <s v="WTI-GW-NXC2"/>
    <x v="3"/>
    <x v="3"/>
    <n v="114399"/>
    <d v="2001-07-01T00:00:00"/>
  </r>
  <r>
    <x v="1"/>
    <x v="3"/>
    <x v="1"/>
    <x v="0"/>
    <n v="10000"/>
    <n v="1346338"/>
    <d v="2001-06-06T08:44:50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2885"/>
    <d v="2001-06-07T21:00:01"/>
  </r>
  <r>
    <x v="0"/>
    <x v="0"/>
    <x v="0"/>
    <x v="0"/>
    <n v="20"/>
    <n v="1346339"/>
    <d v="2001-06-06T08:44:5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71291"/>
    <m/>
  </r>
  <r>
    <x v="1"/>
    <x v="3"/>
    <x v="1"/>
    <x v="0"/>
    <n v="5000"/>
    <n v="1346341"/>
    <d v="2001-06-06T08:44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BIGDADDY"/>
    <s v="RGAY"/>
    <s v="ENA - IM West"/>
    <x v="8"/>
    <x v="3"/>
    <n v="832888"/>
    <d v="2001-06-07T21:00:01"/>
  </r>
  <r>
    <x v="1"/>
    <x v="3"/>
    <x v="1"/>
    <x v="0"/>
    <n v="2233"/>
    <n v="1346342"/>
    <d v="2001-06-06T08:44:57"/>
    <s v="TXU Energy Trading Company"/>
    <x v="0"/>
    <x v="0"/>
    <x v="0"/>
    <x v="3"/>
    <s v="US Gas Phy Fwd Firm &lt; or = 1Mo "/>
    <s v="US Gas Phy       Consumers Pwr           07Jun01         USD/MM"/>
    <m/>
    <n v="2233"/>
    <x v="0"/>
    <x v="13"/>
    <x v="0"/>
    <n v="3.83"/>
    <s v="txuetctmb"/>
    <s v="JWILLI13"/>
    <s v="ENA - IM Mkt Central MICH"/>
    <x v="8"/>
    <x v="3"/>
    <n v="832887"/>
    <d v="2001-06-07T21:00:01"/>
  </r>
  <r>
    <x v="0"/>
    <x v="3"/>
    <x v="1"/>
    <x v="0"/>
    <n v="10000"/>
    <n v="1346344"/>
    <d v="2001-06-06T08:44:58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SETHMAN1"/>
    <s v="RWATT"/>
    <s v="EC-IM Canada West"/>
    <x v="8"/>
    <x v="9"/>
    <n v="832889"/>
    <d v="2001-06-06T21:00:01"/>
  </r>
  <r>
    <x v="1"/>
    <x v="3"/>
    <x v="1"/>
    <x v="23"/>
    <n v="24000"/>
    <n v="1346345"/>
    <d v="2001-06-06T08:44:59"/>
    <s v="AEP Energy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9"/>
    <s v="aepes205"/>
    <s v="JHODGE2"/>
    <s v="ENA-IM ME TCO"/>
    <x v="8"/>
    <x v="3"/>
    <n v="832892"/>
    <d v="2001-06-07T21:00:01"/>
  </r>
  <r>
    <x v="1"/>
    <x v="3"/>
    <x v="1"/>
    <x v="0"/>
    <n v="10000"/>
    <n v="1346349"/>
    <d v="2001-06-06T08:45:01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225000000000001"/>
    <s v="MIDCONT1"/>
    <s v="KSTEVEN"/>
    <s v="ENA-IM Mid Central South"/>
    <x v="8"/>
    <x v="3"/>
    <n v="832890"/>
    <d v="2001-06-07T21:00:01"/>
  </r>
  <r>
    <x v="1"/>
    <x v="3"/>
    <x v="1"/>
    <x v="0"/>
    <n v="5086"/>
    <n v="1346348"/>
    <d v="2001-06-06T08:45:01"/>
    <s v="Coral Energy Resources, L.P."/>
    <x v="0"/>
    <x v="0"/>
    <x v="0"/>
    <x v="3"/>
    <s v="US Gas Phy Fwd Firm &lt; or = 1Mo "/>
    <s v="US Gas Phy       NGPL LA Pool            07Jun01         USD/MM"/>
    <m/>
    <n v="5086"/>
    <x v="0"/>
    <x v="13"/>
    <x v="0"/>
    <n v="3.7050000000000001"/>
    <s v="schneider"/>
    <s v="TDONOHO"/>
    <s v="ENA - IM Central Gulf"/>
    <x v="8"/>
    <x v="3"/>
    <n v="832891"/>
    <d v="2001-06-07T21:00:01"/>
  </r>
  <r>
    <x v="1"/>
    <x v="3"/>
    <x v="1"/>
    <x v="0"/>
    <n v="10000"/>
    <n v="1346350"/>
    <d v="2001-06-06T08:45:04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MELPrdm"/>
    <s v="RGAY"/>
    <s v="ENA - IM West"/>
    <x v="8"/>
    <x v="3"/>
    <n v="832893"/>
    <d v="2001-06-07T21:00:01"/>
  </r>
  <r>
    <x v="1"/>
    <x v="2"/>
    <x v="0"/>
    <x v="0"/>
    <n v="50000"/>
    <n v="1346351"/>
    <d v="2001-06-06T08:45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00"/>
    <d v="2001-07-01T00:00:00"/>
  </r>
  <r>
    <x v="1"/>
    <x v="3"/>
    <x v="1"/>
    <x v="0"/>
    <n v="10000"/>
    <n v="1346353"/>
    <d v="2001-06-06T08:45:08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2894"/>
    <d v="2001-06-07T21:00:01"/>
  </r>
  <r>
    <x v="1"/>
    <x v="2"/>
    <x v="0"/>
    <x v="0"/>
    <n v="50000"/>
    <n v="1346352"/>
    <d v="2001-06-06T08:45:0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JTREADWAY"/>
    <s v="GWHALLE"/>
    <s v="WTI-GW-NXC2"/>
    <x v="3"/>
    <x v="3"/>
    <n v="114401"/>
    <d v="2001-07-01T00:00:00"/>
  </r>
  <r>
    <x v="1"/>
    <x v="3"/>
    <x v="0"/>
    <x v="5"/>
    <n v="155000"/>
    <n v="1346355"/>
    <d v="2001-06-06T08:45:1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E9408.1"/>
    <d v="2001-07-01T21:00:00"/>
  </r>
  <r>
    <x v="1"/>
    <x v="2"/>
    <x v="0"/>
    <x v="0"/>
    <n v="50000"/>
    <n v="1346354"/>
    <d v="2001-06-06T08:45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2"/>
    <s v="GWHALLE"/>
    <s v="WTI-GW-NXC2"/>
    <x v="3"/>
    <x v="3"/>
    <n v="114402"/>
    <d v="2001-07-01T00:00:00"/>
  </r>
  <r>
    <x v="1"/>
    <x v="1"/>
    <x v="1"/>
    <x v="0"/>
    <n v="50"/>
    <n v="1346356"/>
    <d v="2001-06-06T08:45:1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6.25"/>
    <s v="aepsvc127"/>
    <s v="CDORLAN"/>
    <s v="ST-ECAR"/>
    <x v="7"/>
    <x v="7"/>
    <n v="634599.1"/>
    <d v="2001-06-08T21:00:01"/>
  </r>
  <r>
    <x v="1"/>
    <x v="3"/>
    <x v="1"/>
    <x v="0"/>
    <n v="10000"/>
    <n v="1346357"/>
    <d v="2001-06-06T08:45:14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cscharton"/>
    <s v="KSTEVEN"/>
    <s v="ENA-IM Mid Central South"/>
    <x v="8"/>
    <x v="3"/>
    <n v="832896"/>
    <d v="2001-06-07T21:00:01"/>
  </r>
  <r>
    <x v="1"/>
    <x v="3"/>
    <x v="0"/>
    <x v="5"/>
    <n v="155000"/>
    <n v="1346360"/>
    <d v="2001-06-06T08:45:16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75"/>
    <s v="BRHUNTER"/>
    <s v="JARNOLD"/>
    <s v="NG-Price"/>
    <x v="5"/>
    <x v="3"/>
    <s v="VE9411.1"/>
    <d v="2001-07-01T21:00:00"/>
  </r>
  <r>
    <x v="1"/>
    <x v="3"/>
    <x v="0"/>
    <x v="5"/>
    <n v="1550000"/>
    <n v="1346359"/>
    <d v="2001-06-06T08:45:16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03"/>
    <s v="EBASS"/>
    <s v="FT-Texas"/>
    <x v="5"/>
    <x v="3"/>
    <s v="VE9410.1"/>
    <d v="2001-07-01T00:00:00"/>
  </r>
  <r>
    <x v="1"/>
    <x v="3"/>
    <x v="1"/>
    <x v="0"/>
    <n v="20000"/>
    <n v="1346361"/>
    <d v="2001-06-06T08:45:18"/>
    <s v="Axia Energy, LP"/>
    <x v="0"/>
    <x v="0"/>
    <x v="0"/>
    <x v="3"/>
    <s v="US Gas Phy Fwd Firm &lt; or = 1Mo "/>
    <s v="US Gas Phy       NGPL NICOR              07Jun01         USD/MM"/>
    <n v="20000"/>
    <m/>
    <x v="0"/>
    <x v="13"/>
    <x v="0"/>
    <n v="3.8250000000000002"/>
    <s v="kwapisze"/>
    <s v="PMIMS"/>
    <s v="ENA - IM MKT Central CG"/>
    <x v="8"/>
    <x v="3"/>
    <n v="832897"/>
    <d v="2001-06-07T21:00:01"/>
  </r>
  <r>
    <x v="0"/>
    <x v="1"/>
    <x v="1"/>
    <x v="9"/>
    <n v="50"/>
    <n v="1346363"/>
    <d v="2001-06-06T08:45:19"/>
    <s v="E&amp;T Energie Handelsgesellschaft m.b.H."/>
    <x v="0"/>
    <x v="0"/>
    <x v="0"/>
    <x v="1"/>
    <s v="GER Power Phy Fwd Ffrm"/>
    <s v="GER Pwr Phy FF   Ger Grd BASE HV         09-10Jun01      EUR/MWh"/>
    <m/>
    <n v="25"/>
    <x v="0"/>
    <x v="1"/>
    <x v="2"/>
    <n v="13"/>
    <s v="braunsdor1"/>
    <s v="MHELLERM"/>
    <s v="UK - ECTRL - Continental Power Book"/>
    <x v="2"/>
    <x v="2"/>
    <n v="111272.1"/>
    <d v="2001-06-09T21:00:00"/>
  </r>
  <r>
    <x v="1"/>
    <x v="3"/>
    <x v="1"/>
    <x v="0"/>
    <n v="10000"/>
    <n v="1346364"/>
    <d v="2001-06-06T08:45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98"/>
    <d v="2001-06-07T21:00:01"/>
  </r>
  <r>
    <x v="1"/>
    <x v="1"/>
    <x v="1"/>
    <x v="0"/>
    <n v="50"/>
    <n v="1346365"/>
    <d v="2001-06-06T08:45:21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6.5"/>
    <s v="ekaes123"/>
    <s v="CDORLAN"/>
    <s v="ST-ECAR"/>
    <x v="7"/>
    <x v="7"/>
    <n v="634600.1"/>
    <d v="2001-06-08T21:00:01"/>
  </r>
  <r>
    <x v="0"/>
    <x v="3"/>
    <x v="1"/>
    <x v="0"/>
    <n v="5000"/>
    <n v="1346367"/>
    <d v="2001-06-06T08:45:2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550000000000001"/>
    <s v="SPELLMAN"/>
    <s v="SBRODEU"/>
    <s v="EC - IM Canada BC"/>
    <x v="8"/>
    <x v="9"/>
    <n v="832899"/>
    <d v="2001-06-07T21:00:01"/>
  </r>
  <r>
    <x v="1"/>
    <x v="2"/>
    <x v="0"/>
    <x v="0"/>
    <n v="50000"/>
    <n v="1346368"/>
    <d v="2001-06-06T08:45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N587JK00"/>
    <s v="GWHALLE"/>
    <s v="WTI-GW-NXC2"/>
    <x v="3"/>
    <x v="3"/>
    <n v="114406"/>
    <d v="2001-07-01T00:00:00"/>
  </r>
  <r>
    <x v="1"/>
    <x v="3"/>
    <x v="1"/>
    <x v="0"/>
    <n v="10000"/>
    <n v="1346372"/>
    <d v="2001-06-06T08:45:33"/>
    <s v="Duke Energy Trading and Marketing, L.L.C."/>
    <x v="0"/>
    <x v="0"/>
    <x v="0"/>
    <x v="3"/>
    <s v="US Gas Phy Fwd Firm &lt; or = 1Mo "/>
    <s v="US Gas Phy       EP Blanco Avg           07Jun01         USD/MM"/>
    <n v="10000"/>
    <m/>
    <x v="0"/>
    <x v="13"/>
    <x v="0"/>
    <n v="2.85"/>
    <s v="MIKELARSEN"/>
    <s v="RGAY"/>
    <s v="ENA - IM West"/>
    <x v="8"/>
    <x v="3"/>
    <n v="832900"/>
    <d v="2001-06-07T21:00:01"/>
  </r>
  <r>
    <x v="1"/>
    <x v="2"/>
    <x v="0"/>
    <x v="0"/>
    <n v="50000"/>
    <n v="1346375"/>
    <d v="2001-06-06T08:4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09"/>
    <d v="2001-07-01T00:00:00"/>
  </r>
  <r>
    <x v="0"/>
    <x v="1"/>
    <x v="0"/>
    <x v="1"/>
    <n v="465"/>
    <n v="1346376"/>
    <d v="2001-06-06T08:45:38"/>
    <s v="Alfa Kraft AB"/>
    <x v="0"/>
    <x v="0"/>
    <x v="0"/>
    <x v="1"/>
    <s v="Nordic Power Financial Swap"/>
    <s v="Nordic Pwr Swap  SYS BASE                Win2 01         NOK/MWh"/>
    <n v="5"/>
    <m/>
    <x v="0"/>
    <x v="1"/>
    <x v="1"/>
    <n v="221.75"/>
    <s v="ADM56380"/>
    <s v="FFROSE"/>
    <s v="ENE- Nordic Power Book"/>
    <x v="1"/>
    <x v="1"/>
    <n v="1346376"/>
    <d v="2001-10-01T00:00:00"/>
  </r>
  <r>
    <x v="0"/>
    <x v="3"/>
    <x v="1"/>
    <x v="0"/>
    <n v="5000"/>
    <n v="1346377"/>
    <d v="2001-06-06T08:45:41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pandersen"/>
    <s v="SBRODEU"/>
    <s v="EC - IM Canada BC"/>
    <x v="8"/>
    <x v="9"/>
    <n v="832902"/>
    <d v="2001-06-07T21:00:01"/>
  </r>
  <r>
    <x v="1"/>
    <x v="3"/>
    <x v="1"/>
    <x v="0"/>
    <n v="5000"/>
    <n v="1346380"/>
    <d v="2001-06-06T08:45:50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3"/>
    <s v="EPMELPwlh"/>
    <s v="JHODGE2"/>
    <s v="ENA-IM ME CNG"/>
    <x v="8"/>
    <x v="3"/>
    <n v="832903"/>
    <d v="2001-06-07T21:00:01"/>
  </r>
  <r>
    <x v="1"/>
    <x v="3"/>
    <x v="1"/>
    <x v="0"/>
    <n v="8305"/>
    <n v="1346381"/>
    <d v="2001-06-06T08:45:56"/>
    <s v="Dynegy Marketing and Trade"/>
    <x v="0"/>
    <x v="0"/>
    <x v="0"/>
    <x v="3"/>
    <s v="US Gas Phy Fwd Firm &lt; or = 1Mo "/>
    <s v="US Gas Phy       PGT Malin               07Jun01         USD/MM"/>
    <n v="8305"/>
    <m/>
    <x v="0"/>
    <x v="13"/>
    <x v="0"/>
    <n v="3.3"/>
    <s v="MICKELSON1"/>
    <s v="MLENHAR"/>
    <s v="ENA - IM West"/>
    <x v="8"/>
    <x v="3"/>
    <n v="832904"/>
    <d v="2001-06-07T21:00:01"/>
  </r>
  <r>
    <x v="1"/>
    <x v="3"/>
    <x v="1"/>
    <x v="0"/>
    <n v="10000"/>
    <n v="1346383"/>
    <d v="2001-06-06T08:45:57"/>
    <s v="Williams Energy Marketing &amp; Trading Company"/>
    <x v="0"/>
    <x v="0"/>
    <x v="0"/>
    <x v="3"/>
    <s v="US Gas Phy Fwd Firm &lt; or = 1Mo "/>
    <s v="US Gas Phy       TGT Z-SL                07Jun01         USD/MM"/>
    <m/>
    <n v="10000"/>
    <x v="0"/>
    <x v="13"/>
    <x v="0"/>
    <n v="3.68"/>
    <s v="duanelaw"/>
    <s v="SPEREIR"/>
    <s v="ENA-IM NE GULF2"/>
    <x v="8"/>
    <x v="3"/>
    <n v="832905"/>
    <d v="2001-06-07T21:00:01"/>
  </r>
  <r>
    <x v="1"/>
    <x v="3"/>
    <x v="1"/>
    <x v="0"/>
    <n v="163"/>
    <n v="1346384"/>
    <d v="2001-06-06T08:45:59"/>
    <s v="AEP Energy Services, Inc."/>
    <x v="0"/>
    <x v="0"/>
    <x v="0"/>
    <x v="3"/>
    <s v="US Gas Phy Fwd Firm &lt; or = 1Mo "/>
    <s v="US Gas Phy       Chi Peoples             07Jun01         USD/MM"/>
    <m/>
    <n v="163"/>
    <x v="0"/>
    <x v="13"/>
    <x v="0"/>
    <n v="3.8325"/>
    <s v="aepes206"/>
    <s v="PMIMS"/>
    <s v="ENA - IM MKT Central CG"/>
    <x v="8"/>
    <x v="3"/>
    <n v="832906"/>
    <d v="2001-06-07T21:00:01"/>
  </r>
  <r>
    <x v="1"/>
    <x v="3"/>
    <x v="1"/>
    <x v="0"/>
    <n v="2000"/>
    <n v="1346385"/>
    <d v="2001-06-06T08:46:00"/>
    <s v="Reliant Energy Services, Inc."/>
    <x v="0"/>
    <x v="0"/>
    <x v="0"/>
    <x v="3"/>
    <s v="US Gas Phy Fwd Firm &lt; or = 1Mo "/>
    <s v="US Gas Phy       Chi Peoples             07Jun01         USD/MM"/>
    <n v="2000"/>
    <m/>
    <x v="0"/>
    <x v="13"/>
    <x v="0"/>
    <n v="3.8025000000000002"/>
    <s v="bcollins"/>
    <s v="PMIMS"/>
    <s v="ENA - IM MKT Central CG"/>
    <x v="8"/>
    <x v="3"/>
    <n v="832907"/>
    <d v="2001-06-07T21:00:01"/>
  </r>
  <r>
    <x v="1"/>
    <x v="3"/>
    <x v="1"/>
    <x v="0"/>
    <n v="10000"/>
    <n v="1346386"/>
    <d v="2001-06-06T08:46:0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50000000000002"/>
    <s v="MHOMESTEAD"/>
    <s v="KSTEVEN"/>
    <s v="ENA-IM Mid Central South"/>
    <x v="8"/>
    <x v="3"/>
    <n v="832908"/>
    <d v="2001-06-07T21:00:01"/>
  </r>
  <r>
    <x v="1"/>
    <x v="3"/>
    <x v="1"/>
    <x v="0"/>
    <n v="103"/>
    <n v="1346387"/>
    <d v="2001-06-06T08:46:02"/>
    <s v="Mirant Americas Energy Marketing, L.P."/>
    <x v="0"/>
    <x v="0"/>
    <x v="0"/>
    <x v="3"/>
    <s v="US Gas Phy Fwd Firm &lt; or = 1Mo "/>
    <s v="US Gas Phy       Transco Z6 NY           07Jun01         USD/MM"/>
    <n v="103"/>
    <m/>
    <x v="0"/>
    <x v="13"/>
    <x v="0"/>
    <n v="4.0025000000000004"/>
    <s v="jkippels01"/>
    <s v="VPIMENOV"/>
    <s v="ENA-IM ME NEW YORK"/>
    <x v="8"/>
    <x v="3"/>
    <n v="832909"/>
    <d v="2001-06-07T21:00:01"/>
  </r>
  <r>
    <x v="0"/>
    <x v="1"/>
    <x v="1"/>
    <x v="9"/>
    <n v="50"/>
    <n v="1346388"/>
    <d v="2001-06-06T08:46:0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73.1"/>
    <d v="2001-06-09T21:00:00"/>
  </r>
  <r>
    <x v="1"/>
    <x v="3"/>
    <x v="1"/>
    <x v="0"/>
    <n v="10000"/>
    <n v="1346389"/>
    <d v="2001-06-06T08:46:09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2910"/>
    <d v="2001-06-07T21:00:01"/>
  </r>
  <r>
    <x v="1"/>
    <x v="2"/>
    <x v="0"/>
    <x v="0"/>
    <n v="50000"/>
    <n v="1346390"/>
    <d v="2001-06-06T08:46:1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TREADWAY"/>
    <s v="GWHALLE"/>
    <s v="WTI-GW-NXC2"/>
    <x v="3"/>
    <x v="3"/>
    <n v="114412"/>
    <d v="2001-07-01T00:00:00"/>
  </r>
  <r>
    <x v="1"/>
    <x v="3"/>
    <x v="0"/>
    <x v="20"/>
    <n v="755000"/>
    <n v="1346391"/>
    <d v="2001-06-06T08:46:1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venette"/>
    <s v="JARNOLD"/>
    <s v="NG-Price"/>
    <x v="5"/>
    <x v="3"/>
    <s v="VE9426.1"/>
    <d v="2001-11-01T00:00:00"/>
  </r>
  <r>
    <x v="1"/>
    <x v="1"/>
    <x v="1"/>
    <x v="5"/>
    <n v="775"/>
    <n v="1346394"/>
    <d v="2001-06-06T08:46:20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198"/>
    <s v="benpratt1"/>
    <s v="MMOTLEY"/>
    <s v="ST-SW"/>
    <x v="7"/>
    <x v="7"/>
    <n v="634602.1"/>
    <d v="2001-07-01T21:00:01"/>
  </r>
  <r>
    <x v="1"/>
    <x v="3"/>
    <x v="1"/>
    <x v="0"/>
    <n v="10000"/>
    <n v="1346395"/>
    <d v="2001-06-06T08:46:23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25"/>
    <s v="KURTISWOOD"/>
    <s v="PMIMS"/>
    <s v="ENA - IM MKT Central CG"/>
    <x v="8"/>
    <x v="3"/>
    <n v="832911"/>
    <d v="2001-06-07T21:00:01"/>
  </r>
  <r>
    <x v="1"/>
    <x v="3"/>
    <x v="1"/>
    <x v="0"/>
    <n v="2500"/>
    <n v="1346396"/>
    <d v="2001-06-06T08:46:25"/>
    <s v="Texex Energy Partners Ltd."/>
    <x v="0"/>
    <x v="0"/>
    <x v="0"/>
    <x v="3"/>
    <s v="US Gas Phy Fwd Firm &lt; or = 1Mo "/>
    <s v="US Gas Phy       Transco Z6 NY           07Jun01         USD/MM"/>
    <n v="2500"/>
    <m/>
    <x v="0"/>
    <x v="13"/>
    <x v="0"/>
    <n v="4.0025000000000004"/>
    <s v="texexener"/>
    <s v="VPIMENOV"/>
    <s v="ENA-IM ME NEW YORK"/>
    <x v="8"/>
    <x v="3"/>
    <n v="832912"/>
    <d v="2001-06-07T21:00:01"/>
  </r>
  <r>
    <x v="0"/>
    <x v="2"/>
    <x v="0"/>
    <x v="9"/>
    <n v="80000"/>
    <n v="1346397"/>
    <d v="2001-06-06T08:46:25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m/>
    <n v="40000"/>
    <x v="0"/>
    <x v="6"/>
    <x v="0"/>
    <n v="1.07"/>
    <s v="antperez"/>
    <s v="MJONES2"/>
    <s v="UK - ECTRIC - Crude D-Brent"/>
    <x v="5"/>
    <x v="5"/>
    <s v="VE9431.1"/>
    <d v="2001-07-01T00:00:00"/>
  </r>
  <r>
    <x v="1"/>
    <x v="1"/>
    <x v="1"/>
    <x v="5"/>
    <n v="775"/>
    <n v="1346398"/>
    <d v="2001-06-06T08:46:29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70"/>
    <s v="PowerMAS"/>
    <s v="MSWERZB"/>
    <s v="LT-NW"/>
    <x v="7"/>
    <x v="7"/>
    <n v="634603.1"/>
    <d v="2001-07-01T21:00:01"/>
  </r>
  <r>
    <x v="1"/>
    <x v="3"/>
    <x v="1"/>
    <x v="0"/>
    <n v="5000"/>
    <n v="1346399"/>
    <d v="2001-06-06T08:46:29"/>
    <s v="ProLiance Energy, LLC"/>
    <x v="0"/>
    <x v="0"/>
    <x v="0"/>
    <x v="3"/>
    <s v="US Gas Phy Fwd Firm &lt; or = 1Mo "/>
    <s v="US Gas Phy       Consumers Pwr           07Jun01         USD/MM"/>
    <m/>
    <n v="5000"/>
    <x v="0"/>
    <x v="13"/>
    <x v="0"/>
    <n v="3.83"/>
    <s v="ADM38449"/>
    <s v="JWILLI13"/>
    <s v="ENA - IM Mkt Central MICH"/>
    <x v="8"/>
    <x v="3"/>
    <n v="832913"/>
    <d v="2001-06-07T21:00:01"/>
  </r>
  <r>
    <x v="1"/>
    <x v="1"/>
    <x v="1"/>
    <x v="0"/>
    <n v="50"/>
    <n v="1346400"/>
    <d v="2001-06-06T08:46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5"/>
    <s v="VEPCOJOE"/>
    <s v="JQUENET"/>
    <s v="ST-PJM"/>
    <x v="7"/>
    <x v="7"/>
    <n v="634604.1"/>
    <d v="2001-06-07T21:00:01"/>
  </r>
  <r>
    <x v="1"/>
    <x v="3"/>
    <x v="1"/>
    <x v="0"/>
    <n v="10000"/>
    <n v="1346401"/>
    <d v="2001-06-06T08:46:34"/>
    <s v="Coral Energy Resources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coraljet1"/>
    <s v="MLENHAR"/>
    <s v="ENA - IM West"/>
    <x v="8"/>
    <x v="3"/>
    <n v="832914"/>
    <d v="2001-06-07T21:00:01"/>
  </r>
  <r>
    <x v="1"/>
    <x v="1"/>
    <x v="1"/>
    <x v="3"/>
    <n v="4600"/>
    <n v="1346402"/>
    <d v="2001-06-06T08:46:34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5"/>
    <s v="jheinecke1"/>
    <s v="FSTURM"/>
    <s v="LT-ECAR"/>
    <x v="7"/>
    <x v="7"/>
    <n v="634605.1"/>
    <d v="2001-10-01T17:11:00"/>
  </r>
  <r>
    <x v="1"/>
    <x v="1"/>
    <x v="1"/>
    <x v="0"/>
    <n v="50"/>
    <n v="1346403"/>
    <d v="2001-06-06T08:46:3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5"/>
    <s v="VEPCOJOE"/>
    <s v="JQUENET"/>
    <s v="ST-PJM"/>
    <x v="7"/>
    <x v="7"/>
    <n v="634606.1"/>
    <d v="2001-06-07T21:00:01"/>
  </r>
  <r>
    <x v="1"/>
    <x v="3"/>
    <x v="1"/>
    <x v="23"/>
    <n v="120000"/>
    <n v="1346404"/>
    <d v="2001-06-06T08:46:47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949999999999998"/>
    <s v="WARNERTODD"/>
    <s v="SPEREIR"/>
    <s v="ENA-IM NE GULF2"/>
    <x v="8"/>
    <x v="3"/>
    <n v="832917"/>
    <d v="2001-06-07T21:00:01"/>
  </r>
  <r>
    <x v="1"/>
    <x v="3"/>
    <x v="1"/>
    <x v="0"/>
    <n v="5000"/>
    <n v="1346406"/>
    <d v="2001-06-06T08:46:4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"/>
    <s v="MELISSA1"/>
    <s v="TDONOHO"/>
    <s v="ENA - IM Central Gulf"/>
    <x v="8"/>
    <x v="3"/>
    <n v="832915"/>
    <d v="2001-06-07T21:00:01"/>
  </r>
  <r>
    <x v="1"/>
    <x v="3"/>
    <x v="1"/>
    <x v="0"/>
    <n v="20000"/>
    <n v="1346407"/>
    <d v="2001-06-06T08:46:49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JRHEARNE"/>
    <s v="JHODGE2"/>
    <s v="ENA-IM ME TCO"/>
    <x v="8"/>
    <x v="3"/>
    <n v="832916"/>
    <d v="2001-06-07T21:00:01"/>
  </r>
  <r>
    <x v="1"/>
    <x v="2"/>
    <x v="0"/>
    <x v="0"/>
    <n v="50000"/>
    <n v="1346408"/>
    <d v="2001-06-06T08:46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13"/>
    <d v="2001-07-01T00:00:00"/>
  </r>
  <r>
    <x v="1"/>
    <x v="3"/>
    <x v="1"/>
    <x v="0"/>
    <n v="9000"/>
    <n v="1346409"/>
    <d v="2001-06-06T08:46:51"/>
    <s v="PG&amp;E Energy Trading-Gas Corporation"/>
    <x v="0"/>
    <x v="0"/>
    <x v="0"/>
    <x v="3"/>
    <s v="US Gas Phy Fwd Firm &lt; or = 1Mo "/>
    <s v="US Gas Phy       Mich Con                07Jun01         USD/MM"/>
    <n v="9000"/>
    <m/>
    <x v="0"/>
    <x v="13"/>
    <x v="0"/>
    <n v="3.855"/>
    <s v="jpedersen"/>
    <s v="JWILLI13"/>
    <s v="ENA - IM Mkt Central MICH"/>
    <x v="8"/>
    <x v="3"/>
    <n v="832918"/>
    <d v="2001-06-07T21:00:01"/>
  </r>
  <r>
    <x v="1"/>
    <x v="3"/>
    <x v="1"/>
    <x v="0"/>
    <n v="10000"/>
    <n v="1346410"/>
    <d v="2001-06-06T08:46:52"/>
    <s v="Reliant Energy Services, Inc.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lwilliams"/>
    <s v="JPARKS"/>
    <s v="ENA-IM WAHA"/>
    <x v="8"/>
    <x v="3"/>
    <n v="832919"/>
    <d v="2001-06-07T21:00:01"/>
  </r>
  <r>
    <x v="0"/>
    <x v="0"/>
    <x v="0"/>
    <x v="0"/>
    <n v="20"/>
    <n v="1346411"/>
    <d v="2001-06-06T08:46:5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71293"/>
    <m/>
  </r>
  <r>
    <x v="1"/>
    <x v="3"/>
    <x v="1"/>
    <x v="0"/>
    <n v="5000"/>
    <n v="1346412"/>
    <d v="2001-06-06T08:46:54"/>
    <s v="Texex Energy Partners Ltd."/>
    <x v="0"/>
    <x v="0"/>
    <x v="0"/>
    <x v="3"/>
    <s v="US Gas Phy Fwd Firm &lt; or = 1Mo "/>
    <s v="US Gas Phy       TENN 800                07Jun01         USD/MM"/>
    <m/>
    <n v="5000"/>
    <x v="0"/>
    <x v="13"/>
    <x v="0"/>
    <n v="3.67"/>
    <s v="texexener"/>
    <s v="SNEAL"/>
    <s v="ENA-IM NE GULF3"/>
    <x v="8"/>
    <x v="3"/>
    <n v="832920"/>
    <d v="2001-06-07T21:00:01"/>
  </r>
  <r>
    <x v="1"/>
    <x v="3"/>
    <x v="1"/>
    <x v="0"/>
    <n v="5000"/>
    <n v="1346416"/>
    <d v="2001-06-06T08:46:55"/>
    <s v="Duke Energy Trading and Marketing, L.L.C."/>
    <x v="0"/>
    <x v="0"/>
    <x v="0"/>
    <x v="3"/>
    <s v="US Gas Phy Fwd Firm &lt; or = 1Mo "/>
    <s v="US Gas Phy       Cheyenne Hub            07Jun01         USD/MM"/>
    <m/>
    <n v="5000"/>
    <x v="0"/>
    <x v="13"/>
    <x v="0"/>
    <n v="2.54"/>
    <s v="CRAIGDUKE"/>
    <s v="JREITME"/>
    <s v="ENA - IM Denver"/>
    <x v="8"/>
    <x v="3"/>
    <n v="832921"/>
    <d v="2001-06-07T21:00:01"/>
  </r>
  <r>
    <x v="1"/>
    <x v="3"/>
    <x v="1"/>
    <x v="0"/>
    <n v="10000"/>
    <n v="1346419"/>
    <d v="2001-06-06T08:47:00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schwalbach"/>
    <s v="KSTEVEN"/>
    <s v="ENA-IM Mid Central South"/>
    <x v="8"/>
    <x v="3"/>
    <n v="832923"/>
    <d v="2001-06-07T21:00:01"/>
  </r>
  <r>
    <x v="1"/>
    <x v="3"/>
    <x v="1"/>
    <x v="0"/>
    <n v="5000"/>
    <n v="1346417"/>
    <d v="2001-06-06T08:47:00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50000000000002"/>
    <s v="MELISSA1"/>
    <s v="TDONOHO"/>
    <s v="ENA - IM Central Gulf"/>
    <x v="8"/>
    <x v="3"/>
    <n v="832922"/>
    <d v="2001-06-07T21:00:01"/>
  </r>
  <r>
    <x v="1"/>
    <x v="3"/>
    <x v="1"/>
    <x v="0"/>
    <n v="4250"/>
    <n v="1346420"/>
    <d v="2001-06-06T08:47:02"/>
    <s v="Texex Energy Partners Ltd."/>
    <x v="0"/>
    <x v="0"/>
    <x v="0"/>
    <x v="3"/>
    <s v="US Gas Phy Fwd Firm &lt; or = 1Mo "/>
    <s v="US Gas Phy       TENN 500                07Jun01         USD/MM"/>
    <m/>
    <n v="4250"/>
    <x v="0"/>
    <x v="13"/>
    <x v="0"/>
    <n v="3.67"/>
    <s v="texexener"/>
    <s v="SNEAL"/>
    <s v="ENA-IM NE GULF3"/>
    <x v="8"/>
    <x v="3"/>
    <n v="832924"/>
    <d v="2001-06-07T21:00:01"/>
  </r>
  <r>
    <x v="1"/>
    <x v="3"/>
    <x v="1"/>
    <x v="0"/>
    <n v="10000"/>
    <n v="1346421"/>
    <d v="2001-06-06T08:47:06"/>
    <s v="Cargill Energy, a division of Cargill, Incorporated"/>
    <x v="0"/>
    <x v="0"/>
    <x v="0"/>
    <x v="3"/>
    <s v="US Gas Phy Index Firm &lt; or = 1Mo"/>
    <s v="US Gas Phy Index GD/D TCO Pool           07Jun01         USD/MM"/>
    <n v="10000"/>
    <m/>
    <x v="0"/>
    <x v="13"/>
    <x v="0"/>
    <n v="-5.0000000000000001E-3"/>
    <s v="BEICHTEN"/>
    <s v="JHODGE2"/>
    <s v="ENA-IM ME TCO"/>
    <x v="8"/>
    <x v="3"/>
    <n v="832925"/>
    <d v="2001-06-07T21:00:01"/>
  </r>
  <r>
    <x v="1"/>
    <x v="3"/>
    <x v="1"/>
    <x v="0"/>
    <n v="10000"/>
    <n v="1346422"/>
    <d v="2001-06-06T08:47:09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MIKELARSEN"/>
    <s v="RGAY"/>
    <s v="ENA - IM West"/>
    <x v="8"/>
    <x v="3"/>
    <n v="832926"/>
    <d v="2001-06-07T21:00:01"/>
  </r>
  <r>
    <x v="1"/>
    <x v="3"/>
    <x v="1"/>
    <x v="0"/>
    <n v="10000"/>
    <n v="1346424"/>
    <d v="2001-06-06T08:47:16"/>
    <s v="Cinergy Marketing &amp; Trading, LLC"/>
    <x v="0"/>
    <x v="0"/>
    <x v="0"/>
    <x v="3"/>
    <s v="US Gas Phy Fwd Firm &lt; or = 1Mo "/>
    <s v="US Gas Phy       NGPL LA Pool            07Jun01         USD/MM"/>
    <n v="10000"/>
    <m/>
    <x v="0"/>
    <x v="13"/>
    <x v="0"/>
    <n v="3.7"/>
    <s v="TOMSTRICK"/>
    <s v="TDONOHO"/>
    <s v="ENA - IM Central Gulf"/>
    <x v="8"/>
    <x v="3"/>
    <n v="832927"/>
    <d v="2001-06-07T21:00:01"/>
  </r>
  <r>
    <x v="1"/>
    <x v="3"/>
    <x v="1"/>
    <x v="0"/>
    <n v="5000"/>
    <n v="1346425"/>
    <d v="2001-06-06T08:47:1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6"/>
    <s v="MELISSA1"/>
    <s v="TDONOHO"/>
    <s v="ENA - IM Central Gulf"/>
    <x v="8"/>
    <x v="3"/>
    <n v="832928"/>
    <d v="2001-06-07T21:00:01"/>
  </r>
  <r>
    <x v="1"/>
    <x v="3"/>
    <x v="0"/>
    <x v="2"/>
    <n v="3650000"/>
    <n v="1346426"/>
    <d v="2001-06-06T08:47:21"/>
    <s v="AEP Energy Services, Inc."/>
    <x v="0"/>
    <x v="0"/>
    <x v="0"/>
    <x v="3"/>
    <s v="US Gas Fin BasisSwap"/>
    <s v="US Gas Basis     EP Permian              Jan-Dec02       USD/MM"/>
    <n v="10000"/>
    <m/>
    <x v="0"/>
    <x v="13"/>
    <x v="0"/>
    <n v="-0.03"/>
    <s v="aepes203"/>
    <s v="EBASS"/>
    <s v="FT-Texas"/>
    <x v="5"/>
    <x v="3"/>
    <s v="VE9438.1"/>
    <d v="2002-01-01T21:00:00"/>
  </r>
  <r>
    <x v="1"/>
    <x v="3"/>
    <x v="0"/>
    <x v="6"/>
    <n v="600000"/>
    <n v="1346428"/>
    <d v="2001-06-06T08:47:24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439.1"/>
    <d v="2001-09-01T00:00:00"/>
  </r>
  <r>
    <x v="1"/>
    <x v="3"/>
    <x v="1"/>
    <x v="0"/>
    <n v="1000"/>
    <n v="1346430"/>
    <d v="2001-06-06T08:47:25"/>
    <s v="Coast Energy Group, a division of Cornerstone Propane, L.P."/>
    <x v="0"/>
    <x v="0"/>
    <x v="0"/>
    <x v="3"/>
    <s v="US Gas Phy Fwd Firm &lt; or = 1Mo "/>
    <s v="US Gas Phy       TETCO WLA               07Jun01         USD/MM"/>
    <m/>
    <n v="1000"/>
    <x v="0"/>
    <x v="13"/>
    <x v="0"/>
    <n v="3.6150000000000002"/>
    <s v="buckdiers"/>
    <s v="SPEREIR"/>
    <s v="ENA-IM NE GULF3"/>
    <x v="8"/>
    <x v="3"/>
    <n v="832930"/>
    <d v="2001-06-07T21:00:01"/>
  </r>
  <r>
    <x v="1"/>
    <x v="3"/>
    <x v="1"/>
    <x v="0"/>
    <n v="7500"/>
    <n v="1346431"/>
    <d v="2001-06-06T08:47:29"/>
    <s v="TXU Energy Trading Company"/>
    <x v="0"/>
    <x v="0"/>
    <x v="0"/>
    <x v="3"/>
    <s v="US Gas Phy Fwd Firm &lt; or = 1Mo "/>
    <s v="US Gas Phy       PG&amp;E CtyGte             07Jun01         USD/MM"/>
    <m/>
    <n v="7500"/>
    <x v="0"/>
    <x v="13"/>
    <x v="0"/>
    <n v="3.5"/>
    <s v="txuetcpat"/>
    <s v="MLENHAR"/>
    <s v="ENA - IM West"/>
    <x v="8"/>
    <x v="3"/>
    <n v="832931"/>
    <d v="2001-06-07T21:00:01"/>
  </r>
  <r>
    <x v="1"/>
    <x v="3"/>
    <x v="1"/>
    <x v="0"/>
    <n v="1876"/>
    <n v="1346432"/>
    <d v="2001-06-06T08:47:31"/>
    <s v="CMS Marketing, Services and Trading Company"/>
    <x v="0"/>
    <x v="0"/>
    <x v="0"/>
    <x v="3"/>
    <s v="US Gas Phy Fwd Firm &lt; or = 1Mo "/>
    <s v="US Gas Phy       Chi Peoples             07Jun01         USD/MM"/>
    <m/>
    <n v="1876"/>
    <x v="0"/>
    <x v="13"/>
    <x v="0"/>
    <n v="3.8325"/>
    <s v="SCOTTBISK"/>
    <s v="PMIMS"/>
    <s v="ENA - IM MKT Central CG"/>
    <x v="8"/>
    <x v="3"/>
    <n v="832932"/>
    <d v="2001-06-07T21:00:01"/>
  </r>
  <r>
    <x v="1"/>
    <x v="3"/>
    <x v="0"/>
    <x v="5"/>
    <n v="155000"/>
    <n v="1346433"/>
    <d v="2001-06-06T08:47:33"/>
    <s v="ConAgra Energy Services, Inc."/>
    <x v="0"/>
    <x v="0"/>
    <x v="0"/>
    <x v="3"/>
    <s v="US Gas Fin BasisSwap"/>
    <s v="US Gas Basis     Transco Z6 NY           Oct01           USD/MM"/>
    <n v="5000"/>
    <m/>
    <x v="0"/>
    <x v="13"/>
    <x v="0"/>
    <n v="0.4375"/>
    <s v="MATTGRAVEL"/>
    <s v="BMCKAY"/>
    <s v="FT-NY"/>
    <x v="5"/>
    <x v="3"/>
    <s v="VE9442.1"/>
    <d v="2001-10-01T21:00:01"/>
  </r>
  <r>
    <x v="1"/>
    <x v="3"/>
    <x v="1"/>
    <x v="23"/>
    <n v="120000"/>
    <n v="1346434"/>
    <d v="2001-06-06T08:47:35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"/>
    <s v="WARNERTODD"/>
    <s v="SPEREIR"/>
    <s v="ENA-IM NE GULF2"/>
    <x v="8"/>
    <x v="3"/>
    <n v="832933"/>
    <d v="2001-06-07T21:00:01"/>
  </r>
  <r>
    <x v="1"/>
    <x v="3"/>
    <x v="0"/>
    <x v="6"/>
    <n v="600000"/>
    <n v="1346436"/>
    <d v="2001-06-06T08:47:41"/>
    <s v="Firm Trade Bridgeline Gas Marketing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DM38409"/>
    <s v="EBASS"/>
    <s v="FT-Texas"/>
    <x v="5"/>
    <x v="3"/>
    <s v="VE9445.1"/>
    <d v="2001-09-01T00:00:00"/>
  </r>
  <r>
    <x v="1"/>
    <x v="3"/>
    <x v="1"/>
    <x v="0"/>
    <n v="10000"/>
    <n v="1346437"/>
    <d v="2001-06-06T08:47:44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LAURABATES"/>
    <s v="TDONOHO"/>
    <s v="ENA - IM Central Gulf"/>
    <x v="8"/>
    <x v="3"/>
    <n v="832934"/>
    <d v="2001-06-07T21:00:01"/>
  </r>
  <r>
    <x v="1"/>
    <x v="2"/>
    <x v="0"/>
    <x v="0"/>
    <n v="50000"/>
    <n v="1346438"/>
    <d v="2001-06-06T08:47:4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418"/>
    <d v="2001-07-01T00:00:00"/>
  </r>
  <r>
    <x v="1"/>
    <x v="3"/>
    <x v="1"/>
    <x v="0"/>
    <n v="10000"/>
    <n v="1346439"/>
    <d v="2001-06-06T08:47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6974999999999998"/>
    <s v="MIDCONT1"/>
    <s v="TDONOHO"/>
    <s v="ENA - IM Central Gulf"/>
    <x v="8"/>
    <x v="3"/>
    <n v="832935"/>
    <d v="2001-06-07T21:00:01"/>
  </r>
  <r>
    <x v="1"/>
    <x v="3"/>
    <x v="0"/>
    <x v="5"/>
    <n v="620000"/>
    <n v="1346440"/>
    <d v="2001-06-06T08:47:50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dbsempra"/>
    <s v="JARNOLD"/>
    <s v="NG-Price"/>
    <x v="5"/>
    <x v="3"/>
    <s v="VE9447.1"/>
    <d v="2001-07-01T21:00:00"/>
  </r>
  <r>
    <x v="1"/>
    <x v="3"/>
    <x v="1"/>
    <x v="0"/>
    <n v="10000"/>
    <n v="1346441"/>
    <d v="2001-06-06T08:47:51"/>
    <s v="e prime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"/>
    <s v="EPRIME26"/>
    <s v="JPARKS"/>
    <s v="ENA - IM Katy"/>
    <x v="8"/>
    <x v="3"/>
    <n v="832936"/>
    <d v="2001-06-07T21:00:01"/>
  </r>
  <r>
    <x v="1"/>
    <x v="3"/>
    <x v="1"/>
    <x v="0"/>
    <n v="22404"/>
    <n v="1346442"/>
    <d v="2001-06-06T08:47:54"/>
    <s v="Mirant Americas Energy Marketing, L.P."/>
    <x v="0"/>
    <x v="0"/>
    <x v="0"/>
    <x v="3"/>
    <s v="US Gas Phy Fwd Firm &lt; or = 1Mo "/>
    <s v="US Gas Phy       NGPL NICOR              07Jun01         USD/MM"/>
    <m/>
    <n v="22404"/>
    <x v="0"/>
    <x v="13"/>
    <x v="0"/>
    <n v="3.835"/>
    <s v="rdl00001"/>
    <s v="PMIMS"/>
    <s v="ENA - IM MKT Central CG"/>
    <x v="8"/>
    <x v="3"/>
    <n v="832937"/>
    <d v="2001-06-07T21:00:01"/>
  </r>
  <r>
    <x v="1"/>
    <x v="3"/>
    <x v="1"/>
    <x v="0"/>
    <n v="15000"/>
    <n v="1346443"/>
    <d v="2001-06-06T08:47:55"/>
    <s v="AEP Energy Services, Inc."/>
    <x v="0"/>
    <x v="0"/>
    <x v="0"/>
    <x v="3"/>
    <s v="US Gas Phy Fwd Firm &lt; or = 1Mo "/>
    <s v="US Gas Phy       TENN 800                07Jun01         USD/MM"/>
    <m/>
    <n v="15000"/>
    <x v="0"/>
    <x v="13"/>
    <x v="0"/>
    <n v="3.67"/>
    <s v="aepes202"/>
    <s v="SNEAL"/>
    <s v="ENA-IM NE GULF3"/>
    <x v="8"/>
    <x v="3"/>
    <n v="832940"/>
    <d v="2001-06-07T21:00:01"/>
  </r>
  <r>
    <x v="0"/>
    <x v="3"/>
    <x v="1"/>
    <x v="0"/>
    <n v="10000"/>
    <n v="1346444"/>
    <d v="2001-06-06T08:47:56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NORTHTRA"/>
    <s v="RWATT"/>
    <s v="EC-IM Canada West"/>
    <x v="8"/>
    <x v="9"/>
    <n v="832938"/>
    <d v="2001-06-06T21:00:01"/>
  </r>
  <r>
    <x v="1"/>
    <x v="3"/>
    <x v="1"/>
    <x v="0"/>
    <n v="10000"/>
    <n v="1346445"/>
    <d v="2001-06-06T08:47:58"/>
    <s v="Mirant Americas Energy Marketing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45"/>
    <s v="ppa00001"/>
    <s v="TKUYKEN"/>
    <s v="ENA - IM West"/>
    <x v="8"/>
    <x v="3"/>
    <n v="832944"/>
    <d v="2001-06-07T21:00:01"/>
  </r>
  <r>
    <x v="1"/>
    <x v="1"/>
    <x v="1"/>
    <x v="5"/>
    <n v="775"/>
    <n v="1346446"/>
    <d v="2001-06-06T08:47:59"/>
    <s v="Williams Energy Marketing &amp; Trading Company"/>
    <x v="0"/>
    <x v="0"/>
    <x v="0"/>
    <x v="1"/>
    <s v="US West Power Phy Fwd Firm"/>
    <s v="US Pwr Phy Firm  Mid-C Peak              Jul01           USD/MWh"/>
    <m/>
    <n v="25"/>
    <x v="0"/>
    <x v="1"/>
    <x v="0"/>
    <n v="173"/>
    <s v="jgoodman"/>
    <s v="MSWERZB"/>
    <s v="LT-NW"/>
    <x v="7"/>
    <x v="7"/>
    <n v="634609.1"/>
    <d v="2001-07-01T21:00:01"/>
  </r>
  <r>
    <x v="1"/>
    <x v="3"/>
    <x v="1"/>
    <x v="0"/>
    <n v="10000"/>
    <n v="1346449"/>
    <d v="2001-06-06T08:48:00"/>
    <s v="WPS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TC2SHANDY"/>
    <s v="JWILLI13"/>
    <s v="ENA - IM Mkt Central MICH"/>
    <x v="8"/>
    <x v="3"/>
    <n v="832941"/>
    <d v="2001-06-07T21:00:01"/>
  </r>
  <r>
    <x v="1"/>
    <x v="3"/>
    <x v="1"/>
    <x v="0"/>
    <n v="10000"/>
    <n v="1346447"/>
    <d v="2001-06-06T08:48:00"/>
    <s v="Dynegy Marketing and Trade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GIBSON01"/>
    <s v="JPARKS"/>
    <s v="ENA - IM Katy"/>
    <x v="8"/>
    <x v="3"/>
    <n v="832945"/>
    <d v="2001-06-07T21:00:01"/>
  </r>
  <r>
    <x v="1"/>
    <x v="3"/>
    <x v="1"/>
    <x v="0"/>
    <n v="5000"/>
    <n v="1346448"/>
    <d v="2001-06-06T08:48:00"/>
    <s v="Reliant Energy Services, Inc.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lwilliams"/>
    <s v="JPARKS"/>
    <s v="ENA-IM WAHA"/>
    <x v="8"/>
    <x v="3"/>
    <n v="832942"/>
    <d v="2001-06-07T21:00:01"/>
  </r>
  <r>
    <x v="1"/>
    <x v="3"/>
    <x v="1"/>
    <x v="0"/>
    <n v="15750"/>
    <n v="1346450"/>
    <d v="2001-06-06T08:48:01"/>
    <s v="AEP Energy Services, Inc."/>
    <x v="0"/>
    <x v="0"/>
    <x v="0"/>
    <x v="3"/>
    <s v="US Gas Phy Fwd Firm &lt; or = 1Mo "/>
    <s v="US Gas Phy       TENN 500                07Jun01         USD/MM"/>
    <m/>
    <n v="15750"/>
    <x v="0"/>
    <x v="13"/>
    <x v="0"/>
    <n v="3.67"/>
    <s v="aepes202"/>
    <s v="SNEAL"/>
    <s v="ENA-IM NE GULF3"/>
    <x v="8"/>
    <x v="3"/>
    <n v="832943"/>
    <d v="2001-06-07T21:00:01"/>
  </r>
  <r>
    <x v="0"/>
    <x v="3"/>
    <x v="1"/>
    <x v="0"/>
    <n v="10000"/>
    <n v="1346451"/>
    <d v="2001-06-06T08:48:0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wenarchukj"/>
    <s v="RWATT"/>
    <s v="EC-IM Canada West"/>
    <x v="8"/>
    <x v="9"/>
    <n v="832947"/>
    <d v="2001-06-06T21:00:01"/>
  </r>
  <r>
    <x v="1"/>
    <x v="3"/>
    <x v="1"/>
    <x v="0"/>
    <n v="644"/>
    <n v="1346452"/>
    <d v="2001-06-06T08:48:04"/>
    <s v="Mirant Americas Energy Marketing, L.P."/>
    <x v="0"/>
    <x v="0"/>
    <x v="0"/>
    <x v="3"/>
    <s v="US Gas Phy Fwd Firm &lt; or = 1Mo "/>
    <s v="US Gas Phy       NGPL NICOR              07Jun01         USD/MM"/>
    <m/>
    <n v="644"/>
    <x v="0"/>
    <x v="13"/>
    <x v="0"/>
    <n v="3.835"/>
    <s v="dkt00001"/>
    <s v="PMIMS"/>
    <s v="ENA - IM MKT Central CG"/>
    <x v="8"/>
    <x v="3"/>
    <n v="832946"/>
    <d v="2001-06-07T21:00:01"/>
  </r>
  <r>
    <x v="1"/>
    <x v="3"/>
    <x v="1"/>
    <x v="0"/>
    <n v="10000"/>
    <n v="1346453"/>
    <d v="2001-06-06T08:48:05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kzanaboni"/>
    <s v="TKUYKEN"/>
    <s v="ENA - IM West"/>
    <x v="8"/>
    <x v="3"/>
    <n v="832948"/>
    <d v="2001-06-07T21:00:01"/>
  </r>
  <r>
    <x v="0"/>
    <x v="3"/>
    <x v="1"/>
    <x v="0"/>
    <n v="10000"/>
    <n v="1346454"/>
    <d v="2001-06-06T08:48:07"/>
    <s v="Sempra Energy Trading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ASTORFER"/>
    <s v="MCUILLA"/>
    <s v="ENA - IM Ontario"/>
    <x v="8"/>
    <x v="3"/>
    <n v="832949"/>
    <d v="2001-06-07T21:00:01"/>
  </r>
  <r>
    <x v="1"/>
    <x v="3"/>
    <x v="1"/>
    <x v="0"/>
    <n v="19200"/>
    <n v="1346455"/>
    <d v="2001-06-06T08:48:09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"/>
    <s v="ADM48147"/>
    <s v="JHODGE2"/>
    <s v="ENA-IM ME TCO"/>
    <x v="8"/>
    <x v="3"/>
    <n v="832951"/>
    <d v="2001-06-07T21:00:01"/>
  </r>
  <r>
    <x v="1"/>
    <x v="3"/>
    <x v="1"/>
    <x v="0"/>
    <n v="10000"/>
    <n v="1346456"/>
    <d v="2001-06-06T08:48:1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kzanaboni"/>
    <s v="TKUYKEN"/>
    <s v="ENA - IM West"/>
    <x v="8"/>
    <x v="3"/>
    <n v="832950"/>
    <d v="2001-06-07T21:00:01"/>
  </r>
  <r>
    <x v="1"/>
    <x v="3"/>
    <x v="1"/>
    <x v="0"/>
    <n v="5000"/>
    <n v="1346458"/>
    <d v="2001-06-06T08:48:10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warburton"/>
    <s v="SSOUTH"/>
    <s v="ENA - IM West"/>
    <x v="8"/>
    <x v="3"/>
    <n v="832952"/>
    <d v="2001-06-07T21:00:01"/>
  </r>
  <r>
    <x v="1"/>
    <x v="3"/>
    <x v="1"/>
    <x v="0"/>
    <n v="10000"/>
    <n v="1346459"/>
    <d v="2001-06-06T08:48:11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175000000000001"/>
    <s v="jkippels01"/>
    <s v="VPIMENOV"/>
    <s v="ENA-IM ME NEW YORK"/>
    <x v="8"/>
    <x v="3"/>
    <n v="832953"/>
    <d v="2001-06-07T21:00:01"/>
  </r>
  <r>
    <x v="0"/>
    <x v="1"/>
    <x v="1"/>
    <x v="9"/>
    <n v="50"/>
    <n v="1346460"/>
    <d v="2001-06-06T08:48:15"/>
    <s v="EDF Trading Limited"/>
    <x v="0"/>
    <x v="0"/>
    <x v="0"/>
    <x v="1"/>
    <s v="GER Power Phy Fwd Ffrm"/>
    <s v="GER Pwr Phy FF   Ger Grd BASE HV         09-10Jun01      EUR/MWh"/>
    <n v="25"/>
    <m/>
    <x v="0"/>
    <x v="1"/>
    <x v="2"/>
    <n v="13"/>
    <s v="SONNEJAC"/>
    <s v="MHELLERM"/>
    <s v="UK - ECTRL - Continental Power Book"/>
    <x v="2"/>
    <x v="2"/>
    <n v="111274.1"/>
    <d v="2001-06-09T21:00:00"/>
  </r>
  <r>
    <x v="1"/>
    <x v="3"/>
    <x v="1"/>
    <x v="0"/>
    <n v="3000"/>
    <n v="1346461"/>
    <d v="2001-06-06T08:48:15"/>
    <s v="Aquila Energy Marketing Corporation"/>
    <x v="0"/>
    <x v="0"/>
    <x v="0"/>
    <x v="3"/>
    <s v="US Gas Phy Fwd Firm &lt; or = 1Mo "/>
    <s v="US Gas Phy       NGPL STX                07Jun01         USD/MM"/>
    <m/>
    <n v="3000"/>
    <x v="0"/>
    <x v="13"/>
    <x v="0"/>
    <n v="3.6349999999999998"/>
    <s v="BIGDADDY"/>
    <s v="TDONOHO"/>
    <s v="ENA - IM Central Gulf"/>
    <x v="8"/>
    <x v="3"/>
    <n v="832954"/>
    <d v="2001-06-07T21:00:01"/>
  </r>
  <r>
    <x v="1"/>
    <x v="3"/>
    <x v="1"/>
    <x v="0"/>
    <n v="5000"/>
    <n v="1346462"/>
    <d v="2001-06-06T08:48:17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CHRISBOSCO"/>
    <s v="JHODGE2"/>
    <s v="ENA-IM ME CNG"/>
    <x v="8"/>
    <x v="3"/>
    <n v="832955"/>
    <d v="2001-06-07T21:00:01"/>
  </r>
  <r>
    <x v="1"/>
    <x v="3"/>
    <x v="1"/>
    <x v="0"/>
    <n v="7000"/>
    <n v="1346463"/>
    <d v="2001-06-06T08:48:19"/>
    <s v="PG&amp;E Energy Trading-Gas Corporation"/>
    <x v="0"/>
    <x v="0"/>
    <x v="0"/>
    <x v="3"/>
    <s v="US Gas Phy Fwd Firm &lt; or = 1Mo "/>
    <s v="US Gas Phy       NNG Ventura             07Jun01         USD/MM"/>
    <m/>
    <n v="7000"/>
    <x v="0"/>
    <x v="13"/>
    <x v="0"/>
    <n v="3.5874999999999999"/>
    <s v="perryperg"/>
    <s v="KSTEVEN"/>
    <s v="ENA-IM Mid Central South"/>
    <x v="8"/>
    <x v="3"/>
    <n v="832956"/>
    <d v="2001-06-07T21:00:01"/>
  </r>
  <r>
    <x v="1"/>
    <x v="3"/>
    <x v="1"/>
    <x v="0"/>
    <n v="5000"/>
    <n v="1346464"/>
    <d v="2001-06-06T08:48:2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957"/>
    <d v="2001-06-07T21:00:01"/>
  </r>
  <r>
    <x v="1"/>
    <x v="3"/>
    <x v="1"/>
    <x v="0"/>
    <n v="20000"/>
    <n v="1346465"/>
    <d v="2001-06-06T08:48:23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JRHEARNE"/>
    <s v="JHODGE2"/>
    <s v="ENA-IM ME TCO"/>
    <x v="8"/>
    <x v="3"/>
    <n v="832958"/>
    <d v="2001-06-07T21:00:01"/>
  </r>
  <r>
    <x v="1"/>
    <x v="3"/>
    <x v="1"/>
    <x v="0"/>
    <n v="6734"/>
    <n v="1346466"/>
    <d v="2001-06-06T08:48:24"/>
    <s v="CMS Marketing, Services and Trading Company"/>
    <x v="0"/>
    <x v="0"/>
    <x v="0"/>
    <x v="3"/>
    <s v="US Gas Phy Fwd Firm &lt; or = 1Mo "/>
    <s v="US Gas Phy       PEPL Pool               07Jun01         USD/MM"/>
    <n v="6734"/>
    <m/>
    <x v="0"/>
    <x v="13"/>
    <x v="0"/>
    <n v="3.63"/>
    <s v="MELISA94"/>
    <s v="KSTEVEN"/>
    <s v="ENA-IM Mid Central South"/>
    <x v="8"/>
    <x v="3"/>
    <n v="832960"/>
    <d v="2001-06-07T21:00:01"/>
  </r>
  <r>
    <x v="1"/>
    <x v="1"/>
    <x v="1"/>
    <x v="0"/>
    <n v="50"/>
    <n v="1346467"/>
    <d v="2001-06-06T08:48:27"/>
    <s v="Cargill-Alliant, LLC"/>
    <x v="0"/>
    <x v="0"/>
    <x v="0"/>
    <x v="1"/>
    <s v="US East Power Phy Fwd Firm"/>
    <s v="US Pwr Phy Firm  Cinergy Peak            08Jun01         USD/MWh"/>
    <m/>
    <n v="50"/>
    <x v="0"/>
    <x v="1"/>
    <x v="0"/>
    <n v="26.75"/>
    <s v="BRETJONES"/>
    <s v="CDORLAN"/>
    <s v="ST-ECAR"/>
    <x v="7"/>
    <x v="7"/>
    <n v="634611.1"/>
    <d v="2001-06-08T21:00:01"/>
  </r>
  <r>
    <x v="1"/>
    <x v="3"/>
    <x v="1"/>
    <x v="23"/>
    <n v="19200"/>
    <n v="1346468"/>
    <d v="2001-06-06T08:48:2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"/>
    <s v="ADM48147"/>
    <s v="SPEREIR"/>
    <s v="ENA-IM NE GULF2"/>
    <x v="8"/>
    <x v="3"/>
    <n v="832959"/>
    <d v="2001-06-07T21:00:01"/>
  </r>
  <r>
    <x v="1"/>
    <x v="2"/>
    <x v="0"/>
    <x v="0"/>
    <n v="50000"/>
    <n v="1346470"/>
    <d v="2001-06-06T08:48:28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bernbroph"/>
    <s v="GWHALLE"/>
    <s v="WTI-GW-NXC2"/>
    <x v="3"/>
    <x v="3"/>
    <n v="114419"/>
    <d v="2001-07-01T00:00:00"/>
  </r>
  <r>
    <x v="1"/>
    <x v="3"/>
    <x v="0"/>
    <x v="20"/>
    <n v="377500"/>
    <n v="1346471"/>
    <d v="2001-06-06T08:48:30"/>
    <s v="Coral Energy Holding L.P."/>
    <x v="0"/>
    <x v="0"/>
    <x v="0"/>
    <x v="3"/>
    <s v="US Gas Fin Swap"/>
    <s v="US Gas Swap      Nymex                   Nov01-Mar02     USD/MM"/>
    <m/>
    <n v="2500"/>
    <x v="0"/>
    <x v="13"/>
    <x v="0"/>
    <n v="4.3250000000000002"/>
    <s v="bhofman99"/>
    <s v="JARNOLD"/>
    <s v="NG-Price"/>
    <x v="5"/>
    <x v="3"/>
    <s v="VE9448.1"/>
    <d v="2001-11-01T00:00:00"/>
  </r>
  <r>
    <x v="1"/>
    <x v="3"/>
    <x v="1"/>
    <x v="0"/>
    <n v="2500"/>
    <n v="1346472"/>
    <d v="2001-06-06T08:48:33"/>
    <s v="Reliant Energy Services, Inc."/>
    <x v="0"/>
    <x v="0"/>
    <x v="0"/>
    <x v="3"/>
    <s v="US Gas Phy Fwd Firm &lt; or = 1Mo "/>
    <s v="US Gas Phy       NGPL LA Pool            07Jun01         USD/MM"/>
    <m/>
    <n v="2500"/>
    <x v="0"/>
    <x v="13"/>
    <x v="0"/>
    <n v="3.7"/>
    <s v="bcollins"/>
    <s v="TDONOHO"/>
    <s v="ENA - IM Central Gulf"/>
    <x v="8"/>
    <x v="3"/>
    <n v="832961"/>
    <d v="2001-06-07T21:00:01"/>
  </r>
  <r>
    <x v="1"/>
    <x v="3"/>
    <x v="0"/>
    <x v="5"/>
    <n v="77500"/>
    <n v="1346473"/>
    <d v="2001-06-06T08:48:34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7"/>
    <s v="ADM26578"/>
    <s v="JARNOLD"/>
    <s v="NG-Price"/>
    <x v="5"/>
    <x v="3"/>
    <s v="VE9451.1"/>
    <d v="2001-08-01T21:00:00"/>
  </r>
  <r>
    <x v="1"/>
    <x v="3"/>
    <x v="0"/>
    <x v="23"/>
    <n v="240000"/>
    <n v="1346474"/>
    <d v="2001-06-06T08:48:34"/>
    <s v="Aquila Risk Management Corporation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QUILA1085"/>
    <s v="PKEAVEY"/>
    <s v="G-DAILY-EST"/>
    <x v="5"/>
    <x v="3"/>
    <s v="VE9452.1"/>
    <d v="2001-06-07T21:00:01"/>
  </r>
  <r>
    <x v="1"/>
    <x v="3"/>
    <x v="1"/>
    <x v="0"/>
    <n v="5000"/>
    <n v="1346476"/>
    <d v="2001-06-06T08:48:35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2963"/>
    <d v="2001-06-07T21:00:01"/>
  </r>
  <r>
    <x v="1"/>
    <x v="1"/>
    <x v="1"/>
    <x v="5"/>
    <n v="1550"/>
    <n v="1346477"/>
    <d v="2001-06-06T08:48:37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Kellybry"/>
    <s v="FSTURM"/>
    <s v="LT-ECAR"/>
    <x v="7"/>
    <x v="7"/>
    <n v="634612.1"/>
    <d v="2001-07-01T21:00:01"/>
  </r>
  <r>
    <x v="1"/>
    <x v="3"/>
    <x v="0"/>
    <x v="5"/>
    <n v="465000"/>
    <n v="1346478"/>
    <d v="2001-06-06T08:48:3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75"/>
    <s v="petverma"/>
    <s v="JARNOLD"/>
    <s v="NG-Price"/>
    <x v="5"/>
    <x v="3"/>
    <s v="VE9453.1"/>
    <d v="2001-07-01T21:00:00"/>
  </r>
  <r>
    <x v="1"/>
    <x v="3"/>
    <x v="0"/>
    <x v="2"/>
    <n v="1825000"/>
    <n v="1346479"/>
    <d v="2001-06-06T08:48:41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4"/>
    <s v="jdbsempra"/>
    <s v="JARNOLD"/>
    <s v="NG-Price"/>
    <x v="5"/>
    <x v="3"/>
    <s v="VE9454.1"/>
    <d v="2002-01-01T21:00:00"/>
  </r>
  <r>
    <x v="0"/>
    <x v="3"/>
    <x v="1"/>
    <x v="0"/>
    <n v="10000"/>
    <n v="1346480"/>
    <d v="2001-06-06T08:48:4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49999999999998"/>
    <s v="wenarchukj"/>
    <s v="RWATT"/>
    <s v="EC-IM Canada West"/>
    <x v="8"/>
    <x v="9"/>
    <n v="832962"/>
    <d v="2001-06-06T21:00:01"/>
  </r>
  <r>
    <x v="1"/>
    <x v="3"/>
    <x v="1"/>
    <x v="0"/>
    <n v="5000"/>
    <n v="1346481"/>
    <d v="2001-06-06T08:48:45"/>
    <s v="Tenaska Marketing Ventures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TMVDNS01"/>
    <s v="JPARKS"/>
    <s v="ENA-IM WAHA"/>
    <x v="8"/>
    <x v="3"/>
    <n v="832964"/>
    <d v="2001-06-07T21:00:01"/>
  </r>
  <r>
    <x v="0"/>
    <x v="0"/>
    <x v="0"/>
    <x v="0"/>
    <n v="4"/>
    <n v="1346482"/>
    <d v="2001-06-06T08:48:50"/>
    <s v="N M Rothschild &amp; Sons Limited"/>
    <x v="0"/>
    <x v="0"/>
    <x v="0"/>
    <x v="0"/>
    <s v="Nickel LME Registered Contract"/>
    <s v="Ni LME Reg.      Contract                3 Month         USD/mt-L"/>
    <m/>
    <n v="4"/>
    <x v="0"/>
    <x v="2"/>
    <x v="0"/>
    <n v="7160"/>
    <s v="MATTGILLIE"/>
    <s v="ATURNER"/>
    <s v="Enron Metals Trading System"/>
    <x v="0"/>
    <x v="0"/>
    <n v="2171307"/>
    <m/>
  </r>
  <r>
    <x v="1"/>
    <x v="3"/>
    <x v="0"/>
    <x v="23"/>
    <n v="240000"/>
    <n v="1346483"/>
    <d v="2001-06-06T08:48:52"/>
    <s v="BP Corporation North America Inc."/>
    <x v="0"/>
    <x v="0"/>
    <x v="0"/>
    <x v="3"/>
    <s v="US Gas Fin Swap"/>
    <s v="US Gas Daily     PEPL                    07-30Jun01      USD/MM"/>
    <n v="10000"/>
    <m/>
    <x v="0"/>
    <x v="13"/>
    <x v="0"/>
    <n v="3.625"/>
    <s v="Cozartta"/>
    <s v="ALEWIS"/>
    <s v="GD-CENTRAL"/>
    <x v="5"/>
    <x v="3"/>
    <s v="VE9455.1"/>
    <d v="2001-06-07T21:00:01"/>
  </r>
  <r>
    <x v="1"/>
    <x v="3"/>
    <x v="1"/>
    <x v="0"/>
    <n v="10000"/>
    <n v="1346485"/>
    <d v="2001-06-06T08:48:53"/>
    <s v="Cross Timbers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redwood1"/>
    <s v="KSTEVEN"/>
    <s v="ENA-IM Mid Central South"/>
    <x v="8"/>
    <x v="3"/>
    <n v="832965"/>
    <d v="2001-06-07T21:00:01"/>
  </r>
  <r>
    <x v="1"/>
    <x v="3"/>
    <x v="1"/>
    <x v="0"/>
    <n v="2414"/>
    <n v="1346484"/>
    <d v="2001-06-06T08:48:53"/>
    <s v="ONEOK Energy Marketing and Trading Company, L.P."/>
    <x v="0"/>
    <x v="0"/>
    <x v="0"/>
    <x v="3"/>
    <s v="US Gas Phy Fwd Firm &lt; or = 1Mo "/>
    <s v="US Gas Phy       NGPL LA Pool            07Jun01         USD/MM"/>
    <m/>
    <n v="2414"/>
    <x v="0"/>
    <x v="13"/>
    <x v="0"/>
    <n v="3.7"/>
    <s v="KELLYADAM"/>
    <s v="TDONOHO"/>
    <s v="ENA - IM Central Gulf"/>
    <x v="8"/>
    <x v="3"/>
    <n v="832971"/>
    <d v="2001-06-07T21:00:01"/>
  </r>
  <r>
    <x v="1"/>
    <x v="3"/>
    <x v="1"/>
    <x v="0"/>
    <n v="10000"/>
    <n v="1346486"/>
    <d v="2001-06-06T08:48:54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45"/>
    <s v="kimnorman"/>
    <s v="TDONOHO"/>
    <s v="ENA - IM Central Gulf"/>
    <x v="8"/>
    <x v="3"/>
    <n v="832967"/>
    <d v="2001-06-07T21:00:01"/>
  </r>
  <r>
    <x v="1"/>
    <x v="1"/>
    <x v="1"/>
    <x v="0"/>
    <n v="50"/>
    <n v="1346487"/>
    <d v="2001-06-06T08:48:55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613.1"/>
    <d v="2001-06-08T21:00:01"/>
  </r>
  <r>
    <x v="0"/>
    <x v="0"/>
    <x v="0"/>
    <x v="0"/>
    <n v="20"/>
    <n v="1346488"/>
    <d v="2001-06-06T08:48:58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NDYMARSH"/>
    <s v="ATURNER"/>
    <s v="Enron Metals Trading System"/>
    <x v="0"/>
    <x v="0"/>
    <n v="2171309"/>
    <m/>
  </r>
  <r>
    <x v="1"/>
    <x v="3"/>
    <x v="1"/>
    <x v="0"/>
    <n v="10000"/>
    <n v="1346489"/>
    <d v="2001-06-06T08:48:5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2966"/>
    <d v="2001-06-07T21:00:01"/>
  </r>
  <r>
    <x v="1"/>
    <x v="3"/>
    <x v="0"/>
    <x v="5"/>
    <n v="155000"/>
    <n v="1346491"/>
    <d v="2001-06-06T08:49:00"/>
    <s v="Texaco Natural Gas Inc."/>
    <x v="0"/>
    <x v="0"/>
    <x v="0"/>
    <x v="3"/>
    <s v="US Gas Fin Swap"/>
    <s v="US Gas Swap      Nymex                   Jul01           USD/MM"/>
    <n v="5000"/>
    <m/>
    <x v="0"/>
    <x v="13"/>
    <x v="0"/>
    <n v="3.875"/>
    <s v="ADM42855"/>
    <s v="JARNOLD"/>
    <s v="NG-Price"/>
    <x v="5"/>
    <x v="3"/>
    <s v="VE9457.1"/>
    <d v="2001-07-01T21:00:00"/>
  </r>
  <r>
    <x v="1"/>
    <x v="3"/>
    <x v="0"/>
    <x v="5"/>
    <n v="155000"/>
    <n v="1346490"/>
    <d v="2001-06-06T08:49:00"/>
    <s v="Aquila Risk Management Corporation"/>
    <x v="0"/>
    <x v="0"/>
    <x v="0"/>
    <x v="3"/>
    <s v="US Gas Fin BasisSwap"/>
    <s v="US Gas Basis     NGI SoCal               Jul01           USD/MM"/>
    <n v="5000"/>
    <m/>
    <x v="0"/>
    <x v="13"/>
    <x v="0"/>
    <n v="4.05"/>
    <s v="AQUILA1001"/>
    <s v="KHOLST"/>
    <s v="FT-West"/>
    <x v="5"/>
    <x v="3"/>
    <s v="VE9456.1"/>
    <d v="2001-07-01T21:00:01"/>
  </r>
  <r>
    <x v="1"/>
    <x v="3"/>
    <x v="1"/>
    <x v="0"/>
    <n v="10000"/>
    <n v="1346492"/>
    <d v="2001-06-06T08:49:01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vab12345"/>
    <s v="SNEAL"/>
    <s v="ENA-IM NE GULF3"/>
    <x v="8"/>
    <x v="3"/>
    <n v="832968"/>
    <d v="2001-06-07T21:00:01"/>
  </r>
  <r>
    <x v="1"/>
    <x v="3"/>
    <x v="1"/>
    <x v="0"/>
    <n v="5000"/>
    <n v="1346493"/>
    <d v="2001-06-06T08:49:02"/>
    <s v="Cook Inlet Energy Supply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324999999999998"/>
    <s v="MIDCONT4"/>
    <s v="KSTEVEN"/>
    <s v="ENA-IM Mid Central South"/>
    <x v="8"/>
    <x v="3"/>
    <n v="832969"/>
    <d v="2001-06-07T21:00:01"/>
  </r>
  <r>
    <x v="1"/>
    <x v="3"/>
    <x v="1"/>
    <x v="0"/>
    <n v="5000"/>
    <n v="1346494"/>
    <d v="2001-06-06T08:49:07"/>
    <s v="TotalFinaElf Gas &amp; Power North America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kiethbourg"/>
    <s v="SNEAL"/>
    <s v="ENA-IM NE GULF3"/>
    <x v="8"/>
    <x v="3"/>
    <n v="832970"/>
    <d v="2001-06-07T21:00:01"/>
  </r>
  <r>
    <x v="1"/>
    <x v="3"/>
    <x v="1"/>
    <x v="23"/>
    <n v="19200"/>
    <n v="1346495"/>
    <d v="2001-06-06T08:49:0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976"/>
    <d v="2001-06-07T21:00:01"/>
  </r>
  <r>
    <x v="1"/>
    <x v="3"/>
    <x v="1"/>
    <x v="0"/>
    <n v="5000"/>
    <n v="1346498"/>
    <d v="2001-06-06T08:49:09"/>
    <s v="Cook Inlet Energy Supply L.L.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MIDCONT4"/>
    <s v="KSTEVEN"/>
    <s v="ENA-IM Mid Central South"/>
    <x v="8"/>
    <x v="3"/>
    <n v="832972"/>
    <d v="2001-06-07T21:00:01"/>
  </r>
  <r>
    <x v="1"/>
    <x v="3"/>
    <x v="1"/>
    <x v="0"/>
    <n v="5000"/>
    <n v="1346497"/>
    <d v="2001-06-06T08:49:09"/>
    <s v="Colonial Energy Inc."/>
    <x v="0"/>
    <x v="0"/>
    <x v="0"/>
    <x v="3"/>
    <s v="US Gas Phy Fwd Firm &lt; or = 1Mo "/>
    <s v="US Gas Phy       Transco Z6 NY           07Jun01         USD/MM"/>
    <m/>
    <n v="5000"/>
    <x v="0"/>
    <x v="13"/>
    <x v="0"/>
    <n v="4.0175000000000001"/>
    <s v="VABLAISE"/>
    <s v="VPIMENOV"/>
    <s v="ENA-IM ME NEW YORK"/>
    <x v="8"/>
    <x v="3"/>
    <n v="832973"/>
    <d v="2001-06-07T21:00:01"/>
  </r>
  <r>
    <x v="1"/>
    <x v="3"/>
    <x v="0"/>
    <x v="18"/>
    <n v="152500"/>
    <n v="1346499"/>
    <d v="2001-06-06T08:49:10"/>
    <s v="BP Corporation North America Inc."/>
    <x v="0"/>
    <x v="0"/>
    <x v="0"/>
    <x v="3"/>
    <s v="US Gas Fin BasisSwap"/>
    <s v="US Gas Basis     NGI SoCal               Nov-Dec01       USD/MM"/>
    <n v="2500"/>
    <m/>
    <x v="0"/>
    <x v="13"/>
    <x v="0"/>
    <n v="1.9"/>
    <s v="Quekchin"/>
    <s v="KHOLST"/>
    <s v="FT-West"/>
    <x v="5"/>
    <x v="3"/>
    <s v="VE9458.1"/>
    <d v="2001-11-01T00:00:00"/>
  </r>
  <r>
    <x v="1"/>
    <x v="3"/>
    <x v="1"/>
    <x v="0"/>
    <n v="20000"/>
    <n v="1346500"/>
    <d v="2001-06-06T08:49:10"/>
    <s v="Pepco Gas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450000000000002"/>
    <s v="CFINCH00"/>
    <s v="JHODGE2"/>
    <s v="ENA-IM ME TCO"/>
    <x v="8"/>
    <x v="3"/>
    <n v="832974"/>
    <d v="2001-06-07T21:00:01"/>
  </r>
  <r>
    <x v="1"/>
    <x v="3"/>
    <x v="1"/>
    <x v="0"/>
    <n v="5000"/>
    <n v="1346501"/>
    <d v="2001-06-06T08:49:11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850000000000001"/>
    <s v="tracyschwa"/>
    <s v="PMIMS"/>
    <s v="ENA - IM MKT Central CG"/>
    <x v="8"/>
    <x v="3"/>
    <n v="832975"/>
    <d v="2001-06-07T21:00:01"/>
  </r>
  <r>
    <x v="1"/>
    <x v="3"/>
    <x v="0"/>
    <x v="5"/>
    <n v="542500"/>
    <n v="1346502"/>
    <d v="2001-06-06T08:49:13"/>
    <s v="Aquila Risk Management Corporation"/>
    <x v="0"/>
    <x v="0"/>
    <x v="0"/>
    <x v="3"/>
    <s v="US Gas Fin Swap"/>
    <s v="US Gas Swap      Nymex                   Jul01           USD/MM"/>
    <m/>
    <n v="17500"/>
    <x v="0"/>
    <x v="13"/>
    <x v="0"/>
    <n v="3.88"/>
    <s v="AQUILA1002"/>
    <s v="JARNOLD"/>
    <s v="NG-Price"/>
    <x v="5"/>
    <x v="3"/>
    <s v="VE9460.1"/>
    <d v="2001-07-01T21:00:00"/>
  </r>
  <r>
    <x v="1"/>
    <x v="3"/>
    <x v="1"/>
    <x v="0"/>
    <n v="10000"/>
    <n v="1346503"/>
    <d v="2001-06-06T08:49:14"/>
    <s v="Sempra Energy Trading Corp."/>
    <x v="0"/>
    <x v="0"/>
    <x v="0"/>
    <x v="3"/>
    <s v="US Gas Phy Fwd Firm &lt; or = 1Mo "/>
    <s v="US Gas Phy       SoCal EHR               07Jun01         USD/MM"/>
    <m/>
    <n v="10000"/>
    <x v="0"/>
    <x v="13"/>
    <x v="0"/>
    <n v="7.75"/>
    <s v="alexstant"/>
    <s v="TKUYKEN"/>
    <s v="ENA - IM West"/>
    <x v="8"/>
    <x v="3"/>
    <n v="832977"/>
    <d v="2001-06-07T21:00:01"/>
  </r>
  <r>
    <x v="1"/>
    <x v="1"/>
    <x v="1"/>
    <x v="0"/>
    <n v="50"/>
    <n v="1346504"/>
    <d v="2001-06-06T08:49:16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35"/>
    <s v="ROBEROSE"/>
    <s v="JQUENET"/>
    <s v="ST-PJM"/>
    <x v="7"/>
    <x v="7"/>
    <n v="634614.1"/>
    <d v="2001-06-07T21:00:01"/>
  </r>
  <r>
    <x v="1"/>
    <x v="3"/>
    <x v="1"/>
    <x v="0"/>
    <n v="9634"/>
    <n v="1346505"/>
    <d v="2001-06-06T08:49:24"/>
    <s v="Mirant Americas Energy Marketing, L.P."/>
    <x v="0"/>
    <x v="0"/>
    <x v="0"/>
    <x v="3"/>
    <s v="US Gas Phy Fwd Firm &lt; or = 1Mo "/>
    <s v="US Gas Phy       Harper                  07Jun01         USD/MM"/>
    <n v="9634"/>
    <m/>
    <x v="0"/>
    <x v="13"/>
    <x v="0"/>
    <n v="3.74"/>
    <s v="sstewart01"/>
    <s v="JWILLI13"/>
    <s v="ENA-IM Mid Central North"/>
    <x v="8"/>
    <x v="3"/>
    <n v="832979"/>
    <d v="2001-06-07T21:00:01"/>
  </r>
  <r>
    <x v="1"/>
    <x v="3"/>
    <x v="1"/>
    <x v="0"/>
    <n v="5000"/>
    <n v="1346506"/>
    <d v="2001-06-06T08:49:25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MICKELSON1"/>
    <s v="SSOUTH"/>
    <s v="ENA - IM West"/>
    <x v="8"/>
    <x v="3"/>
    <n v="832978"/>
    <d v="2001-06-07T21:00:01"/>
  </r>
  <r>
    <x v="1"/>
    <x v="3"/>
    <x v="0"/>
    <x v="6"/>
    <n v="150000"/>
    <n v="1346507"/>
    <d v="2001-06-06T08:49:27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4.01"/>
    <s v="lewislee"/>
    <s v="JARNOLD"/>
    <s v="NG-Price"/>
    <x v="5"/>
    <x v="3"/>
    <s v="VE9461.1"/>
    <d v="2001-09-01T21:00:00"/>
  </r>
  <r>
    <x v="1"/>
    <x v="3"/>
    <x v="1"/>
    <x v="0"/>
    <n v="19200"/>
    <n v="1346510"/>
    <d v="2001-06-06T08:49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5"/>
    <s v="ADM48147"/>
    <s v="JHODGE2"/>
    <s v="ENA-IM ME TCO"/>
    <x v="8"/>
    <x v="3"/>
    <n v="832981"/>
    <d v="2001-06-07T21:00:01"/>
  </r>
  <r>
    <x v="1"/>
    <x v="3"/>
    <x v="0"/>
    <x v="5"/>
    <n v="310000"/>
    <n v="1346511"/>
    <d v="2001-06-06T08:49:34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0.01"/>
    <s v="WICKLUND"/>
    <s v="EBASS"/>
    <s v="FT-Texas"/>
    <x v="5"/>
    <x v="3"/>
    <s v="VE9462.1"/>
    <d v="2001-07-01T21:00:01"/>
  </r>
  <r>
    <x v="1"/>
    <x v="3"/>
    <x v="1"/>
    <x v="23"/>
    <n v="19992"/>
    <n v="1346513"/>
    <d v="2001-06-06T08:49:40"/>
    <s v="Amerada Hess Corporation"/>
    <x v="0"/>
    <x v="0"/>
    <x v="0"/>
    <x v="3"/>
    <s v="US Gas Phy Fwd Firm &lt; or = 1Mo "/>
    <s v="US Gas Phy       TCO Pool                07-30Jun01      USD/MM"/>
    <n v="833"/>
    <m/>
    <x v="0"/>
    <x v="13"/>
    <x v="0"/>
    <n v="3.875"/>
    <s v="scotperry1"/>
    <s v="JHODGE2"/>
    <s v="ENA-IM ME TCO"/>
    <x v="8"/>
    <x v="3"/>
    <n v="832985"/>
    <d v="2001-06-07T21:00:01"/>
  </r>
  <r>
    <x v="1"/>
    <x v="3"/>
    <x v="1"/>
    <x v="0"/>
    <n v="5000"/>
    <n v="1346515"/>
    <d v="2001-06-06T08:49:43"/>
    <s v="Reliant Energy Services, Inc."/>
    <x v="0"/>
    <x v="0"/>
    <x v="0"/>
    <x v="3"/>
    <s v="US Gas Phy Fwd Firm &lt; or = 1Mo "/>
    <s v="US Gas Phy       NBPL/Nicor              07Jun01         USD/MM"/>
    <m/>
    <n v="5000"/>
    <x v="0"/>
    <x v="13"/>
    <x v="0"/>
    <n v="3.835"/>
    <s v="dstevens"/>
    <s v="PMIMS"/>
    <s v="ENA - IM MKT Central CG"/>
    <x v="8"/>
    <x v="3"/>
    <n v="832982"/>
    <d v="2001-06-07T21:00:01"/>
  </r>
  <r>
    <x v="1"/>
    <x v="3"/>
    <x v="1"/>
    <x v="0"/>
    <n v="20000"/>
    <n v="1346517"/>
    <d v="2001-06-06T08:49:45"/>
    <s v="WPS Energy Services, Inc."/>
    <x v="0"/>
    <x v="0"/>
    <x v="0"/>
    <x v="3"/>
    <s v="US Gas Phy Fwd Firm &lt; or = 1Mo "/>
    <s v="US Gas Phy       NGPL NICOR              07Jun01         USD/MM"/>
    <m/>
    <n v="20000"/>
    <x v="0"/>
    <x v="13"/>
    <x v="0"/>
    <n v="3.835"/>
    <s v="RANGER123"/>
    <s v="PMIMS"/>
    <s v="ENA - IM MKT Central CG"/>
    <x v="8"/>
    <x v="3"/>
    <n v="832984"/>
    <d v="2001-06-07T21:00:01"/>
  </r>
  <r>
    <x v="1"/>
    <x v="3"/>
    <x v="1"/>
    <x v="0"/>
    <n v="10000"/>
    <n v="1346516"/>
    <d v="2001-06-06T08:49:45"/>
    <s v="Texaco Energy Marketing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175000000000001"/>
    <s v="ADM56981"/>
    <s v="VPIMENOV"/>
    <s v="ENA-IM ME NEW YORK"/>
    <x v="8"/>
    <x v="3"/>
    <n v="832983"/>
    <d v="2001-06-07T21:00:01"/>
  </r>
  <r>
    <x v="1"/>
    <x v="3"/>
    <x v="1"/>
    <x v="0"/>
    <n v="10000"/>
    <n v="1346518"/>
    <d v="2001-06-06T08:49:46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2986"/>
    <d v="2001-06-07T21:00:01"/>
  </r>
  <r>
    <x v="1"/>
    <x v="3"/>
    <x v="1"/>
    <x v="0"/>
    <n v="56952"/>
    <n v="1346519"/>
    <d v="2001-06-06T08:49:47"/>
    <s v="PG&amp;E Energy Trading-Gas Corporation"/>
    <x v="0"/>
    <x v="0"/>
    <x v="0"/>
    <x v="3"/>
    <s v="US Gas Phy Fwd Firm &lt; or = 1Mo "/>
    <s v="US Gas Phy       NGPL NICOR              07Jun01         USD/MM"/>
    <m/>
    <n v="56952"/>
    <x v="0"/>
    <x v="13"/>
    <x v="0"/>
    <n v="3.835"/>
    <s v="jpedersen"/>
    <s v="PMIMS"/>
    <s v="ENA - IM MKT Central CG"/>
    <x v="8"/>
    <x v="3"/>
    <n v="832987"/>
    <d v="2001-06-07T21:00:01"/>
  </r>
  <r>
    <x v="1"/>
    <x v="3"/>
    <x v="1"/>
    <x v="0"/>
    <n v="2700"/>
    <n v="1346520"/>
    <d v="2001-06-06T08:49:50"/>
    <s v="Coast Energy Group, a division of Cornerstone Propane, L.P."/>
    <x v="0"/>
    <x v="0"/>
    <x v="0"/>
    <x v="3"/>
    <s v="US Gas Phy Fwd Firm &lt; or = 1Mo "/>
    <s v="US Gas Phy       NGPL LA Pool            07Jun01         USD/MM"/>
    <n v="2700"/>
    <m/>
    <x v="0"/>
    <x v="13"/>
    <x v="0"/>
    <n v="3.6974999999999998"/>
    <s v="buckdiers"/>
    <s v="TDONOHO"/>
    <s v="ENA - IM Central Gulf"/>
    <x v="8"/>
    <x v="3"/>
    <n v="832989"/>
    <d v="2001-06-07T21:00:01"/>
  </r>
  <r>
    <x v="1"/>
    <x v="3"/>
    <x v="1"/>
    <x v="0"/>
    <n v="1937"/>
    <n v="1346521"/>
    <d v="2001-06-06T08:49:51"/>
    <s v="Sempra Energy Trading Corp."/>
    <x v="0"/>
    <x v="0"/>
    <x v="0"/>
    <x v="3"/>
    <s v="US Gas Phy Fwd Firm &lt; or = 1Mo "/>
    <s v="US Gas Phy       Transco Z6 NY           07Jun01         USD/MM"/>
    <n v="1937"/>
    <m/>
    <x v="0"/>
    <x v="13"/>
    <x v="0"/>
    <n v="4.0075000000000003"/>
    <s v="shawnmaz"/>
    <s v="VPIMENOV"/>
    <s v="ENA-IM ME NEW YORK"/>
    <x v="8"/>
    <x v="3"/>
    <n v="832988"/>
    <d v="2001-06-07T21:00:01"/>
  </r>
  <r>
    <x v="1"/>
    <x v="3"/>
    <x v="1"/>
    <x v="0"/>
    <n v="10000"/>
    <n v="1346522"/>
    <d v="2001-06-06T08:49:53"/>
    <s v="Hess Energy Services Company, LLC"/>
    <x v="0"/>
    <x v="0"/>
    <x v="0"/>
    <x v="3"/>
    <s v="US Gas Phy Fwd Firm &lt; or = 1Mo "/>
    <s v="US Gas Phy       COL Onshore             07Jun01         USD/MM"/>
    <m/>
    <n v="10000"/>
    <x v="0"/>
    <x v="13"/>
    <x v="0"/>
    <n v="3.66"/>
    <s v="tomkurtz"/>
    <s v="SPEREIR"/>
    <s v="ENA-IM NE GULF2"/>
    <x v="8"/>
    <x v="3"/>
    <n v="832990"/>
    <d v="2001-06-07T21:00:01"/>
  </r>
  <r>
    <x v="0"/>
    <x v="3"/>
    <x v="1"/>
    <x v="0"/>
    <n v="5000"/>
    <n v="1346524"/>
    <d v="2001-06-06T08:50:00"/>
    <s v="Coral Energy Resources, L.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49999999999999"/>
    <s v="amdizona"/>
    <s v="SBRODEU"/>
    <s v="EC - IM Canada BC"/>
    <x v="8"/>
    <x v="9"/>
    <n v="833004"/>
    <d v="2001-06-07T21:00:01"/>
  </r>
  <r>
    <x v="1"/>
    <x v="3"/>
    <x v="1"/>
    <x v="0"/>
    <n v="10000"/>
    <n v="1346523"/>
    <d v="2001-06-06T08:50:00"/>
    <s v="Hess Energy Services Company, LLC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tomkurtz"/>
    <s v="ARING"/>
    <s v="ENA-IM NE GULF1"/>
    <x v="8"/>
    <x v="3"/>
    <n v="833008"/>
    <d v="2001-06-07T21:00:01"/>
  </r>
  <r>
    <x v="1"/>
    <x v="1"/>
    <x v="1"/>
    <x v="6"/>
    <n v="1500"/>
    <n v="1346525"/>
    <d v="2001-06-06T08:50:01"/>
    <s v="DTE Energy Trading, In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wiselyan"/>
    <s v="FSTURM"/>
    <s v="ST-ECAR"/>
    <x v="7"/>
    <x v="7"/>
    <n v="634615.1"/>
    <d v="2001-09-01T17:11:00"/>
  </r>
  <r>
    <x v="1"/>
    <x v="3"/>
    <x v="1"/>
    <x v="0"/>
    <n v="2575"/>
    <n v="1346526"/>
    <d v="2001-06-06T08:50:01"/>
    <s v="CMS Marketing, Services and Trading Company"/>
    <x v="0"/>
    <x v="0"/>
    <x v="0"/>
    <x v="3"/>
    <s v="US Gas Phy Fwd Firm &lt; or = 1Mo "/>
    <s v="US Gas Phy       NGPL NICOR              07Jun01         USD/MM"/>
    <m/>
    <n v="2575"/>
    <x v="0"/>
    <x v="13"/>
    <x v="0"/>
    <n v="3.84"/>
    <s v="SCOTTBISK"/>
    <s v="PMIMS"/>
    <s v="ENA - IM MKT Central CG"/>
    <x v="8"/>
    <x v="3"/>
    <n v="833005"/>
    <d v="2001-06-07T21:00:01"/>
  </r>
  <r>
    <x v="1"/>
    <x v="3"/>
    <x v="1"/>
    <x v="0"/>
    <n v="25000"/>
    <n v="1346527"/>
    <d v="2001-06-06T08:50:02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3006"/>
    <d v="2001-06-07T21:00:01"/>
  </r>
  <r>
    <x v="1"/>
    <x v="2"/>
    <x v="0"/>
    <x v="0"/>
    <n v="50000"/>
    <n v="1346528"/>
    <d v="2001-06-06T08:50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20"/>
    <d v="2001-07-01T00:00:00"/>
  </r>
  <r>
    <x v="1"/>
    <x v="3"/>
    <x v="1"/>
    <x v="0"/>
    <n v="10000"/>
    <n v="1346532"/>
    <d v="2001-06-06T08:50:11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Lutzchris"/>
    <s v="JWILLI13"/>
    <s v="ENA - IM Mkt Central MICH"/>
    <x v="8"/>
    <x v="3"/>
    <n v="833011"/>
    <d v="2001-06-07T21:00:01"/>
  </r>
  <r>
    <x v="1"/>
    <x v="3"/>
    <x v="1"/>
    <x v="0"/>
    <n v="10000"/>
    <n v="1346533"/>
    <d v="2001-06-06T08:50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3012"/>
    <d v="2001-06-07T21:00:01"/>
  </r>
  <r>
    <x v="0"/>
    <x v="3"/>
    <x v="1"/>
    <x v="0"/>
    <n v="5000"/>
    <n v="1346534"/>
    <d v="2001-06-06T08:50:1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4"/>
    <s v="DBARRETT"/>
    <s v="SBRODEU"/>
    <s v="EC - IM Canada BC"/>
    <x v="8"/>
    <x v="9"/>
    <n v="833013"/>
    <d v="2001-06-07T21:00:01"/>
  </r>
  <r>
    <x v="1"/>
    <x v="3"/>
    <x v="1"/>
    <x v="0"/>
    <n v="10000"/>
    <n v="1346535"/>
    <d v="2001-06-06T08:50:17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aepes208"/>
    <s v="TDONOHO"/>
    <s v="ENA - IM Central Gulf"/>
    <x v="8"/>
    <x v="3"/>
    <n v="833014"/>
    <d v="2001-06-07T21:00:01"/>
  </r>
  <r>
    <x v="1"/>
    <x v="3"/>
    <x v="1"/>
    <x v="0"/>
    <n v="9750"/>
    <n v="1346536"/>
    <d v="2001-06-06T08:50:19"/>
    <s v="Texex Energy Partners Ltd."/>
    <x v="0"/>
    <x v="0"/>
    <x v="0"/>
    <x v="3"/>
    <s v="US Gas Phy Fwd Firm &lt; or = 1Mo "/>
    <s v="US Gas Phy       TENN Z-0                07Jun01         USD/MM"/>
    <m/>
    <n v="9750"/>
    <x v="0"/>
    <x v="13"/>
    <x v="0"/>
    <n v="3.63"/>
    <s v="texexener"/>
    <s v="SNEAL"/>
    <s v="ENA-IM NE GULF3"/>
    <x v="8"/>
    <x v="3"/>
    <n v="833015"/>
    <d v="2001-06-07T21:00:01"/>
  </r>
  <r>
    <x v="1"/>
    <x v="2"/>
    <x v="0"/>
    <x v="0"/>
    <n v="50000"/>
    <n v="1346537"/>
    <d v="2001-06-06T08:50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1"/>
    <s v="GWHALLE"/>
    <s v="WTI-GW-NXC2"/>
    <x v="3"/>
    <x v="3"/>
    <n v="114421"/>
    <d v="2001-07-01T00:00:00"/>
  </r>
  <r>
    <x v="1"/>
    <x v="3"/>
    <x v="1"/>
    <x v="0"/>
    <n v="10000"/>
    <n v="1346538"/>
    <d v="2001-06-06T08:50:22"/>
    <s v="Dynegy Marketing and Trade"/>
    <x v="0"/>
    <x v="0"/>
    <x v="0"/>
    <x v="3"/>
    <s v="US Gas Phy Fwd Firm &lt; or = 1Mo "/>
    <s v="US Gas Phy       COL Onshore             07Jun01         USD/MM"/>
    <m/>
    <n v="10000"/>
    <x v="0"/>
    <x v="13"/>
    <x v="0"/>
    <n v="3.67"/>
    <s v="FMORGAN1"/>
    <s v="SPEREIR"/>
    <s v="ENA-IM NE GULF2"/>
    <x v="8"/>
    <x v="3"/>
    <n v="833017"/>
    <d v="2001-06-07T21:00:01"/>
  </r>
  <r>
    <x v="1"/>
    <x v="3"/>
    <x v="1"/>
    <x v="0"/>
    <n v="6780"/>
    <n v="1346539"/>
    <d v="2001-06-06T08:50:23"/>
    <s v="AEP Energy Services, Inc."/>
    <x v="0"/>
    <x v="0"/>
    <x v="0"/>
    <x v="3"/>
    <s v="US Gas Phy Fwd Firm &lt; or = 1Mo "/>
    <s v="US Gas Phy       EPNG Keystone           07Jun01         USD/MM"/>
    <n v="6780"/>
    <m/>
    <x v="0"/>
    <x v="13"/>
    <x v="0"/>
    <n v="3.6"/>
    <s v="aepes217"/>
    <s v="RGAY"/>
    <s v="ENA - IM West"/>
    <x v="8"/>
    <x v="3"/>
    <n v="833016"/>
    <d v="2001-06-07T21:00:01"/>
  </r>
  <r>
    <x v="1"/>
    <x v="1"/>
    <x v="1"/>
    <x v="5"/>
    <n v="775"/>
    <n v="1346540"/>
    <d v="2001-06-06T08:50:2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200"/>
    <s v="dhendrick"/>
    <s v="MMOTLEY"/>
    <s v="ST-SW"/>
    <x v="7"/>
    <x v="7"/>
    <n v="634616.1"/>
    <d v="2001-07-01T21:00:01"/>
  </r>
  <r>
    <x v="1"/>
    <x v="3"/>
    <x v="1"/>
    <x v="0"/>
    <n v="10000"/>
    <n v="1346541"/>
    <d v="2001-06-06T08:50:25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TROYKELLY"/>
    <s v="TDONOHO"/>
    <s v="ENA - IM Central Gulf"/>
    <x v="8"/>
    <x v="3"/>
    <n v="833018"/>
    <d v="2001-06-07T21:00:01"/>
  </r>
  <r>
    <x v="1"/>
    <x v="1"/>
    <x v="1"/>
    <x v="5"/>
    <n v="1550"/>
    <n v="1346543"/>
    <d v="2001-06-06T08:50:26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DANMURPHY"/>
    <s v="FSTURM"/>
    <s v="LT-ECAR"/>
    <x v="7"/>
    <x v="7"/>
    <n v="634618.1"/>
    <d v="2001-07-01T21:00:01"/>
  </r>
  <r>
    <x v="1"/>
    <x v="1"/>
    <x v="1"/>
    <x v="0"/>
    <n v="50"/>
    <n v="1346542"/>
    <d v="2001-06-06T08:50:2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"/>
    <s v="VEPCOJOE"/>
    <s v="JQUENET"/>
    <s v="ST-PJM"/>
    <x v="7"/>
    <x v="7"/>
    <n v="634617.1"/>
    <d v="2001-06-07T21:00:01"/>
  </r>
  <r>
    <x v="1"/>
    <x v="3"/>
    <x v="1"/>
    <x v="0"/>
    <n v="2500"/>
    <n v="1346544"/>
    <d v="2001-06-06T08:50:27"/>
    <s v="Mirant Americas Energy Marketing, L.P."/>
    <x v="0"/>
    <x v="0"/>
    <x v="0"/>
    <x v="3"/>
    <s v="US Gas Phy Fwd Firm &lt; or = 1Mo "/>
    <s v="US Gas Phy       NGPL TxOkGCPool         07Jun01         USD/MM"/>
    <m/>
    <n v="2500"/>
    <x v="0"/>
    <x v="13"/>
    <x v="0"/>
    <n v="3.6949999999999998"/>
    <s v="TOMSAX01"/>
    <s v="TDONOHO"/>
    <s v="ENA - IM Central Gulf"/>
    <x v="8"/>
    <x v="3"/>
    <n v="833019"/>
    <d v="2001-06-07T21:00:01"/>
  </r>
  <r>
    <x v="1"/>
    <x v="3"/>
    <x v="1"/>
    <x v="0"/>
    <n v="3220"/>
    <n v="1346545"/>
    <d v="2001-06-06T08:50:29"/>
    <s v="Aquila Energy Marketing Corporation"/>
    <x v="0"/>
    <x v="0"/>
    <x v="0"/>
    <x v="3"/>
    <s v="US Gas Phy Fwd Firm &lt; or = 1Mo "/>
    <s v="US Gas Phy       EPNG Keystone           07Jun01         USD/MM"/>
    <n v="3220"/>
    <m/>
    <x v="0"/>
    <x v="13"/>
    <x v="0"/>
    <n v="3.6"/>
    <s v="WILLWRIGHT"/>
    <s v="RGAY"/>
    <s v="ENA - IM West"/>
    <x v="8"/>
    <x v="3"/>
    <n v="833020"/>
    <d v="2001-06-07T21:00:01"/>
  </r>
  <r>
    <x v="1"/>
    <x v="3"/>
    <x v="1"/>
    <x v="0"/>
    <n v="25000"/>
    <n v="1346546"/>
    <d v="2001-06-06T08:50:32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YJACKSON"/>
    <s v="ARING"/>
    <s v="ENA-IM NE GULF1"/>
    <x v="8"/>
    <x v="3"/>
    <n v="833023"/>
    <d v="2001-06-07T21:00:01"/>
  </r>
  <r>
    <x v="1"/>
    <x v="3"/>
    <x v="1"/>
    <x v="0"/>
    <n v="10250"/>
    <n v="1346547"/>
    <d v="2001-06-06T08:50:33"/>
    <s v="EnergyUSA-TPC Corp."/>
    <x v="0"/>
    <x v="0"/>
    <x v="0"/>
    <x v="3"/>
    <s v="US Gas Phy Fwd Firm &lt; or = 1Mo "/>
    <s v="US Gas Phy       TENN Z-0                07Jun01         USD/MM"/>
    <m/>
    <n v="10250"/>
    <x v="0"/>
    <x v="13"/>
    <x v="0"/>
    <n v="3.63"/>
    <s v="jgriffiths"/>
    <s v="SNEAL"/>
    <s v="ENA-IM NE GULF3"/>
    <x v="8"/>
    <x v="3"/>
    <n v="833021"/>
    <d v="2001-06-07T21:00:01"/>
  </r>
  <r>
    <x v="1"/>
    <x v="3"/>
    <x v="0"/>
    <x v="5"/>
    <n v="155000"/>
    <n v="1346549"/>
    <d v="2001-06-06T08:50:37"/>
    <s v="Bank of America, National Association"/>
    <x v="0"/>
    <x v="0"/>
    <x v="0"/>
    <x v="3"/>
    <s v="US Gas Fin BasisSwap"/>
    <s v="US Gas Basis     NGI SoCal               Oct01           USD/MM"/>
    <n v="5000"/>
    <m/>
    <x v="0"/>
    <x v="13"/>
    <x v="0"/>
    <n v="1.8"/>
    <s v="damian41"/>
    <s v="KHOLST"/>
    <s v="FT-West"/>
    <x v="5"/>
    <x v="3"/>
    <s v="VE9466.1"/>
    <d v="2001-10-01T21:00:01"/>
  </r>
  <r>
    <x v="0"/>
    <x v="3"/>
    <x v="1"/>
    <x v="0"/>
    <n v="5000"/>
    <n v="1346550"/>
    <d v="2001-06-06T08:50:38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550000000000001"/>
    <s v="shourihan2"/>
    <s v="SBRODEU"/>
    <s v="EC - IM Canada BC"/>
    <x v="8"/>
    <x v="9"/>
    <n v="833028"/>
    <d v="2001-06-07T21:00:01"/>
  </r>
  <r>
    <x v="1"/>
    <x v="3"/>
    <x v="1"/>
    <x v="0"/>
    <n v="5000"/>
    <n v="1346551"/>
    <d v="2001-06-06T08:50:38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3"/>
    <s v="aepes202"/>
    <s v="SPEREIR"/>
    <s v="ENA-IM NE GULF3"/>
    <x v="8"/>
    <x v="3"/>
    <n v="833025"/>
    <d v="2001-06-07T21:00:01"/>
  </r>
  <r>
    <x v="1"/>
    <x v="3"/>
    <x v="1"/>
    <x v="0"/>
    <n v="5000"/>
    <n v="1346552"/>
    <d v="2001-06-06T08:50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4"/>
    <s v="aepes202"/>
    <s v="SPEREIR"/>
    <s v="ENA-IM NE GULF3"/>
    <x v="8"/>
    <x v="3"/>
    <n v="833030"/>
    <d v="2001-06-07T21:00:01"/>
  </r>
  <r>
    <x v="1"/>
    <x v="3"/>
    <x v="1"/>
    <x v="0"/>
    <n v="5000"/>
    <n v="1346553"/>
    <d v="2001-06-06T08:50:42"/>
    <s v="Tenaska Marketing Ventures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TMVDNS01"/>
    <s v="JHODGE2"/>
    <s v="ENA-IM ME TCO"/>
    <x v="8"/>
    <x v="3"/>
    <n v="833029"/>
    <d v="2001-06-07T21:00:01"/>
  </r>
  <r>
    <x v="1"/>
    <x v="1"/>
    <x v="1"/>
    <x v="5"/>
    <n v="1550"/>
    <n v="1346557"/>
    <d v="2001-06-06T08:50:45"/>
    <s v="Williams Energy Marketing &amp; Trading Company"/>
    <x v="0"/>
    <x v="0"/>
    <x v="0"/>
    <x v="1"/>
    <s v="US East Power Phy Fwd Firm"/>
    <s v="US Pwr Phy Firm  Entergy Peak            Aug01           USD/MWh"/>
    <n v="50"/>
    <m/>
    <x v="0"/>
    <x v="1"/>
    <x v="0"/>
    <n v="81.25"/>
    <s v="jheinecke1"/>
    <s v="MCARSON2"/>
    <s v="LT-SPP"/>
    <x v="7"/>
    <x v="7"/>
    <n v="634619.1"/>
    <d v="2001-08-01T21:00:01"/>
  </r>
  <r>
    <x v="1"/>
    <x v="3"/>
    <x v="1"/>
    <x v="0"/>
    <n v="10000"/>
    <n v="1346558"/>
    <d v="2001-06-06T08:50:45"/>
    <s v="Williams Energy Marketing &amp; Trading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uanelaw"/>
    <s v="ARING"/>
    <s v="ENA-IM NE GULF1"/>
    <x v="8"/>
    <x v="3"/>
    <n v="833026"/>
    <d v="2001-06-07T21:00:01"/>
  </r>
  <r>
    <x v="1"/>
    <x v="3"/>
    <x v="1"/>
    <x v="0"/>
    <n v="5000"/>
    <n v="1346559"/>
    <d v="2001-06-06T08:50:48"/>
    <s v="Tractebel Energy Marketing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55"/>
    <s v="DAVSMITH"/>
    <s v="MLENHAR"/>
    <s v="ENA - IM West"/>
    <x v="8"/>
    <x v="3"/>
    <n v="833031"/>
    <d v="2001-06-07T21:00:01"/>
  </r>
  <r>
    <x v="1"/>
    <x v="3"/>
    <x v="0"/>
    <x v="23"/>
    <n v="240000"/>
    <n v="1346560"/>
    <d v="2001-06-06T08:50:4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7"/>
    <s v="darylbrown"/>
    <s v="PKEAVEY"/>
    <s v="G-DAILY-EST"/>
    <x v="5"/>
    <x v="3"/>
    <s v="VE9470.1"/>
    <d v="2001-06-07T21:00:01"/>
  </r>
  <r>
    <x v="1"/>
    <x v="3"/>
    <x v="1"/>
    <x v="0"/>
    <n v="10000"/>
    <n v="1346561"/>
    <d v="2001-06-06T08:50:49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curtisday"/>
    <s v="TDONOHO"/>
    <s v="ENA - IM Central Gulf"/>
    <x v="8"/>
    <x v="3"/>
    <n v="833032"/>
    <d v="2001-06-07T21:00:01"/>
  </r>
  <r>
    <x v="1"/>
    <x v="3"/>
    <x v="1"/>
    <x v="0"/>
    <n v="5000"/>
    <n v="1346562"/>
    <d v="2001-06-06T08:50:5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033"/>
    <d v="2001-06-07T21:00:01"/>
  </r>
  <r>
    <x v="1"/>
    <x v="3"/>
    <x v="1"/>
    <x v="0"/>
    <n v="2275"/>
    <n v="1346563"/>
    <d v="2001-06-06T08:50:52"/>
    <s v="Aquila Energy Marketing Corporation"/>
    <x v="0"/>
    <x v="0"/>
    <x v="0"/>
    <x v="3"/>
    <s v="US Gas Phy Fwd Firm &lt; or = 1Mo "/>
    <s v="US Gas Phy       TETCO M3                07Jun01         USD/MM"/>
    <m/>
    <n v="2275"/>
    <x v="0"/>
    <x v="13"/>
    <x v="0"/>
    <n v="4.0274999999999999"/>
    <s v="MARKOTTE"/>
    <s v="VPIMENOV"/>
    <s v="ENA-IM ME NEW YORK"/>
    <x v="8"/>
    <x v="3"/>
    <n v="833034"/>
    <d v="2001-06-07T21:00:01"/>
  </r>
  <r>
    <x v="1"/>
    <x v="1"/>
    <x v="1"/>
    <x v="6"/>
    <n v="1500"/>
    <n v="1346565"/>
    <d v="2001-06-06T08:50:54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ADM35983"/>
    <s v="FSTURM"/>
    <s v="ST-ECAR"/>
    <x v="7"/>
    <x v="7"/>
    <n v="634620.1"/>
    <d v="2001-09-01T17:11:00"/>
  </r>
  <r>
    <x v="1"/>
    <x v="3"/>
    <x v="1"/>
    <x v="0"/>
    <n v="5000"/>
    <n v="1346564"/>
    <d v="2001-06-06T08:50:54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3035"/>
    <d v="2001-06-07T21:00:01"/>
  </r>
  <r>
    <x v="1"/>
    <x v="3"/>
    <x v="1"/>
    <x v="0"/>
    <n v="5000"/>
    <n v="1346566"/>
    <d v="2001-06-06T08:50:58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3036"/>
    <d v="2001-06-07T21:00:01"/>
  </r>
  <r>
    <x v="1"/>
    <x v="1"/>
    <x v="1"/>
    <x v="5"/>
    <n v="1550"/>
    <n v="1346567"/>
    <d v="2001-06-06T08:51:00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70"/>
    <s v="andrea99"/>
    <s v="FSTURM"/>
    <s v="LT-ECAR"/>
    <x v="7"/>
    <x v="7"/>
    <n v="634621.1"/>
    <d v="2001-08-01T21:00:01"/>
  </r>
  <r>
    <x v="1"/>
    <x v="3"/>
    <x v="1"/>
    <x v="0"/>
    <n v="10000"/>
    <n v="1346568"/>
    <d v="2001-06-06T08:51:03"/>
    <s v="PanCanadian Energy Services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"/>
    <s v="pces5126"/>
    <s v="SPEREIR"/>
    <s v="ENA-IM NE GULF2"/>
    <x v="8"/>
    <x v="3"/>
    <n v="833037"/>
    <d v="2001-06-07T21:00:01"/>
  </r>
  <r>
    <x v="1"/>
    <x v="3"/>
    <x v="1"/>
    <x v="0"/>
    <n v="5000"/>
    <n v="1346569"/>
    <d v="2001-06-06T08:51:04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3.9950000000000001"/>
    <s v="MARKOTTE"/>
    <s v="VPIMENOV"/>
    <s v="ENA-IM ME NEW YORK"/>
    <x v="8"/>
    <x v="3"/>
    <n v="833038"/>
    <d v="2001-06-07T21:00:01"/>
  </r>
  <r>
    <x v="1"/>
    <x v="3"/>
    <x v="0"/>
    <x v="24"/>
    <n v="1070000"/>
    <n v="1346571"/>
    <d v="2001-06-06T08:51:10"/>
    <s v="AEP Energy Services, Inc."/>
    <x v="0"/>
    <x v="0"/>
    <x v="0"/>
    <x v="3"/>
    <s v="US Gas Fin BasisSwap"/>
    <s v="US Gas Basis     EP Permian              Apr-Oct02       USD/MM"/>
    <n v="5000"/>
    <m/>
    <x v="0"/>
    <x v="13"/>
    <x v="0"/>
    <n v="-3.5000000000000003E-2"/>
    <s v="aepes203"/>
    <s v="EBASS"/>
    <s v="FT-Texas"/>
    <x v="5"/>
    <x v="3"/>
    <s v="VE9471.1"/>
    <d v="2002-04-01T00:00:00"/>
  </r>
  <r>
    <x v="1"/>
    <x v="1"/>
    <x v="1"/>
    <x v="0"/>
    <n v="50"/>
    <n v="1346572"/>
    <d v="2001-06-06T08:51:12"/>
    <s v="Sempra Energy Trading Corp."/>
    <x v="0"/>
    <x v="0"/>
    <x v="0"/>
    <x v="1"/>
    <s v="US East Power Phy Fwd Firm"/>
    <s v="US Pwr Phy Firm  NEPOOL Peak             07Jun01         USD/MWh"/>
    <n v="50"/>
    <m/>
    <x v="0"/>
    <x v="1"/>
    <x v="0"/>
    <n v="36"/>
    <s v="robgola1"/>
    <s v="PBRODER"/>
    <s v="ST-New England"/>
    <x v="7"/>
    <x v="7"/>
    <n v="634623.1"/>
    <d v="2001-06-07T21:00:01"/>
  </r>
  <r>
    <x v="1"/>
    <x v="3"/>
    <x v="1"/>
    <x v="23"/>
    <n v="9600"/>
    <n v="1346573"/>
    <d v="2001-06-06T08:51:12"/>
    <s v="Idacorp Energy Solutions, L.P."/>
    <x v="0"/>
    <x v="0"/>
    <x v="0"/>
    <x v="3"/>
    <s v="US Gas Phy Fwd Firm &lt; or = 1Mo "/>
    <s v="US Gas Phy       COL Onshore             07-30Jun01      USD/MM"/>
    <n v="400"/>
    <m/>
    <x v="0"/>
    <x v="13"/>
    <x v="0"/>
    <n v="3.6949999999999998"/>
    <s v="ADM48147"/>
    <s v="SPEREIR"/>
    <s v="ENA-IM NE GULF2"/>
    <x v="8"/>
    <x v="3"/>
    <n v="833042"/>
    <d v="2001-06-07T21:00:01"/>
  </r>
  <r>
    <x v="1"/>
    <x v="3"/>
    <x v="1"/>
    <x v="0"/>
    <n v="15000"/>
    <n v="1346575"/>
    <d v="2001-06-06T08:51:13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549999999999999"/>
    <s v="EASTDESK5"/>
    <s v="ARING"/>
    <s v="ENA-IM NE GULF1"/>
    <x v="8"/>
    <x v="3"/>
    <n v="833039"/>
    <d v="2001-06-07T21:00:01"/>
  </r>
  <r>
    <x v="1"/>
    <x v="3"/>
    <x v="1"/>
    <x v="0"/>
    <n v="10000"/>
    <n v="1346577"/>
    <d v="2001-06-06T08:51:14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RBartlow99"/>
    <s v="JWILLI13"/>
    <s v="ENA - IM Mkt Central MICH"/>
    <x v="8"/>
    <x v="3"/>
    <n v="833040"/>
    <d v="2001-06-07T21:00:01"/>
  </r>
  <r>
    <x v="1"/>
    <x v="3"/>
    <x v="1"/>
    <x v="0"/>
    <n v="5610"/>
    <n v="1346576"/>
    <d v="2001-06-06T08:51:14"/>
    <s v="PanCanadian Energy Services Inc."/>
    <x v="0"/>
    <x v="0"/>
    <x v="0"/>
    <x v="3"/>
    <s v="US Gas Phy Fwd Firm &lt; or = 1Mo "/>
    <s v="US Gas Phy       TGT Z-SL                07Jun01         USD/MM"/>
    <m/>
    <n v="5610"/>
    <x v="0"/>
    <x v="13"/>
    <x v="0"/>
    <n v="3.7"/>
    <s v="pces5126"/>
    <s v="SPEREIR"/>
    <s v="ENA-IM NE GULF2"/>
    <x v="8"/>
    <x v="3"/>
    <n v="833041"/>
    <d v="2001-06-07T21:00:01"/>
  </r>
  <r>
    <x v="1"/>
    <x v="1"/>
    <x v="1"/>
    <x v="0"/>
    <n v="50"/>
    <n v="1346578"/>
    <d v="2001-06-06T08:51:15"/>
    <s v="Sempra Energy Trading Corp."/>
    <x v="0"/>
    <x v="0"/>
    <x v="0"/>
    <x v="1"/>
    <s v="US East Power Phy Fwd Firm"/>
    <s v="US Pwr Phy Firm  NEPOOL Peak             08Jun01         USD/MWh"/>
    <n v="50"/>
    <m/>
    <x v="0"/>
    <x v="1"/>
    <x v="0"/>
    <n v="36"/>
    <s v="robgola1"/>
    <s v="PBRODER"/>
    <s v="ST-New England"/>
    <x v="7"/>
    <x v="7"/>
    <n v="634624.1"/>
    <d v="2001-06-08T21:00:01"/>
  </r>
  <r>
    <x v="1"/>
    <x v="2"/>
    <x v="0"/>
    <x v="0"/>
    <n v="25000"/>
    <n v="1346579"/>
    <d v="2001-06-06T08:51:1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7"/>
    <s v="DOMESTIC"/>
    <s v="RFULLER"/>
    <s v="PHYOIL - Price"/>
    <x v="5"/>
    <x v="3"/>
    <s v="VE9472.1"/>
    <d v="2001-07-01T00:00:00"/>
  </r>
  <r>
    <x v="0"/>
    <x v="3"/>
    <x v="1"/>
    <x v="23"/>
    <n v="120000"/>
    <n v="1346580"/>
    <d v="2001-06-06T08:51:1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sgrimbly"/>
    <s v="MCOWAN"/>
    <s v="EC-IM Canada West"/>
    <x v="8"/>
    <x v="9"/>
    <n v="833043"/>
    <d v="2001-06-07T21:00:01"/>
  </r>
  <r>
    <x v="1"/>
    <x v="3"/>
    <x v="1"/>
    <x v="0"/>
    <n v="10000"/>
    <n v="1346581"/>
    <d v="2001-06-06T08:51:17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4"/>
    <s v="tracyschwa"/>
    <s v="PMIMS"/>
    <s v="ENA - IM MKT Central CG"/>
    <x v="8"/>
    <x v="3"/>
    <n v="833045"/>
    <d v="2001-06-07T21:00:01"/>
  </r>
  <r>
    <x v="1"/>
    <x v="3"/>
    <x v="1"/>
    <x v="0"/>
    <n v="10000"/>
    <n v="1346582"/>
    <d v="2001-06-06T08:51:18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mmc12345"/>
    <s v="SNEAL"/>
    <s v="ENA-IM NE GULF3"/>
    <x v="8"/>
    <x v="3"/>
    <n v="833046"/>
    <d v="2001-06-07T21:00:01"/>
  </r>
  <r>
    <x v="1"/>
    <x v="3"/>
    <x v="1"/>
    <x v="0"/>
    <n v="5000"/>
    <n v="1346583"/>
    <d v="2001-06-06T08:51:20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wwarburton"/>
    <s v="SSOUTH"/>
    <s v="ENA - IM West"/>
    <x v="8"/>
    <x v="3"/>
    <n v="833049"/>
    <d v="2001-06-07T21:00:01"/>
  </r>
  <r>
    <x v="1"/>
    <x v="3"/>
    <x v="1"/>
    <x v="0"/>
    <n v="9767"/>
    <n v="1346584"/>
    <d v="2001-06-06T08:51:22"/>
    <s v="EnergyUSA-TPC Corp."/>
    <x v="0"/>
    <x v="0"/>
    <x v="0"/>
    <x v="3"/>
    <s v="US Gas Phy Fwd Firm &lt; or = 1Mo "/>
    <s v="US Gas Phy       Consumers Pwr           07Jun01         USD/MM"/>
    <m/>
    <n v="9767"/>
    <x v="0"/>
    <x v="13"/>
    <x v="0"/>
    <n v="3.83"/>
    <s v="scallender"/>
    <s v="JWILLI13"/>
    <s v="ENA - IM Mkt Central MICH"/>
    <x v="8"/>
    <x v="3"/>
    <n v="833048"/>
    <d v="2001-06-07T21:00:01"/>
  </r>
  <r>
    <x v="1"/>
    <x v="2"/>
    <x v="0"/>
    <x v="0"/>
    <n v="50000"/>
    <n v="1346585"/>
    <d v="2001-06-06T08:51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422"/>
    <d v="2001-07-01T00:00:00"/>
  </r>
  <r>
    <x v="1"/>
    <x v="3"/>
    <x v="0"/>
    <x v="23"/>
    <n v="230400"/>
    <n v="1346586"/>
    <d v="2001-06-06T08:51:23"/>
    <s v="Duke Energy Trading and Marketing, L.L.C."/>
    <x v="0"/>
    <x v="0"/>
    <x v="0"/>
    <x v="3"/>
    <s v="US Gas Fin Swap"/>
    <s v="US Gas Daily     HHub                    07-30Jun01      USD/MM"/>
    <n v="9600"/>
    <m/>
    <x v="0"/>
    <x v="13"/>
    <x v="0"/>
    <n v="3.7650000000000001"/>
    <s v="DANIELCOWL"/>
    <s v="PKEAVEY"/>
    <s v="G-DAILY-EST"/>
    <x v="5"/>
    <x v="3"/>
    <s v="VE9474.1"/>
    <d v="2001-06-07T21:00:01"/>
  </r>
  <r>
    <x v="1"/>
    <x v="3"/>
    <x v="1"/>
    <x v="0"/>
    <n v="10000"/>
    <n v="1346587"/>
    <d v="2001-06-06T08:51:24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274999999999999"/>
    <s v="MIDCONT1"/>
    <s v="KSTEVEN"/>
    <s v="ENA-IM Mid Central South"/>
    <x v="8"/>
    <x v="3"/>
    <n v="833050"/>
    <d v="2001-06-07T21:00:01"/>
  </r>
  <r>
    <x v="1"/>
    <x v="1"/>
    <x v="1"/>
    <x v="6"/>
    <n v="1500"/>
    <n v="1346588"/>
    <d v="2001-06-06T08:51:26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robmoore"/>
    <s v="FSTURM"/>
    <s v="ST-ECAR"/>
    <x v="7"/>
    <x v="7"/>
    <n v="634625.1"/>
    <d v="2001-09-01T17:11:00"/>
  </r>
  <r>
    <x v="1"/>
    <x v="3"/>
    <x v="1"/>
    <x v="0"/>
    <n v="650"/>
    <n v="1346590"/>
    <d v="2001-06-06T08:51:31"/>
    <s v="AEP Energy Services, Inc."/>
    <x v="0"/>
    <x v="0"/>
    <x v="0"/>
    <x v="3"/>
    <s v="US Gas Phy Fwd Firm &lt; or = 1Mo "/>
    <s v="US Gas Phy       Chi Peoples             07Jun01         USD/MM"/>
    <m/>
    <n v="650"/>
    <x v="0"/>
    <x v="13"/>
    <x v="0"/>
    <n v="3.8374999999999999"/>
    <s v="aepes206"/>
    <s v="PMIMS"/>
    <s v="ENA - IM MKT Central CG"/>
    <x v="8"/>
    <x v="3"/>
    <n v="833051"/>
    <d v="2001-06-07T21:00:01"/>
  </r>
  <r>
    <x v="1"/>
    <x v="3"/>
    <x v="1"/>
    <x v="0"/>
    <n v="5000"/>
    <n v="1346591"/>
    <d v="2001-06-06T08:51:3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sstrick9"/>
    <s v="TMARTIN"/>
    <s v="ENA-IM CARTHAGE"/>
    <x v="8"/>
    <x v="3"/>
    <n v="833085"/>
    <d v="2001-06-07T21:00:01"/>
  </r>
  <r>
    <x v="1"/>
    <x v="2"/>
    <x v="0"/>
    <x v="0"/>
    <n v="25000"/>
    <n v="1346593"/>
    <d v="2001-06-06T08:51:39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8"/>
    <s v="DOMESTIC"/>
    <s v="RFULLER"/>
    <s v="PHYOIL - Price"/>
    <x v="5"/>
    <x v="3"/>
    <s v="VE9476.1"/>
    <d v="2001-07-01T00:00:00"/>
  </r>
  <r>
    <x v="1"/>
    <x v="3"/>
    <x v="1"/>
    <x v="0"/>
    <n v="5000"/>
    <n v="1346594"/>
    <d v="2001-06-06T08:51:39"/>
    <s v="Dynegy Marketing and Trade"/>
    <x v="0"/>
    <x v="0"/>
    <x v="0"/>
    <x v="3"/>
    <s v="US Gas Phy Fwd Firm &lt; or = 1Mo "/>
    <s v="US Gas Phy       Trunkline ELA           07Jun01         USD/MM"/>
    <m/>
    <n v="5000"/>
    <x v="0"/>
    <x v="13"/>
    <x v="0"/>
    <n v="3.605"/>
    <s v="MCCARTHY"/>
    <s v="TDONOHO"/>
    <s v="ENA - IM Central Gulf"/>
    <x v="8"/>
    <x v="3"/>
    <n v="833084"/>
    <d v="2001-06-07T21:00:01"/>
  </r>
  <r>
    <x v="1"/>
    <x v="3"/>
    <x v="1"/>
    <x v="0"/>
    <n v="10000"/>
    <n v="1346592"/>
    <d v="2001-06-06T08:51:39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MIDCONT1"/>
    <s v="KSTEVEN"/>
    <s v="ENA-IM Mid Central South"/>
    <x v="8"/>
    <x v="3"/>
    <n v="833064"/>
    <d v="2001-06-07T21:00:01"/>
  </r>
  <r>
    <x v="1"/>
    <x v="3"/>
    <x v="0"/>
    <x v="5"/>
    <n v="620"/>
    <n v="1346596"/>
    <d v="2001-06-06T08:51:40"/>
    <s v="Conoco Inc."/>
    <x v="0"/>
    <x v="0"/>
    <x v="0"/>
    <x v="3"/>
    <s v="US Gas Fin Opt Call"/>
    <s v="US Gas Fin Opt   NYMEX        EC4.5      Jul01           USD/MM-L"/>
    <m/>
    <n v="20"/>
    <x v="0"/>
    <x v="14"/>
    <x v="0"/>
    <n v="0.06"/>
    <s v="bradking1"/>
    <s v="MMAGGI"/>
    <s v="NG EXOTIC"/>
    <x v="5"/>
    <x v="3"/>
    <s v="VE9477.1"/>
    <d v="2001-07-01T00:00:00"/>
  </r>
  <r>
    <x v="1"/>
    <x v="3"/>
    <x v="1"/>
    <x v="0"/>
    <n v="10000"/>
    <n v="1346595"/>
    <d v="2001-06-06T08:51:40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aepes208"/>
    <s v="TDONOHO"/>
    <s v="ENA - IM Central Gulf"/>
    <x v="8"/>
    <x v="3"/>
    <n v="833065"/>
    <d v="2001-06-07T21:00:01"/>
  </r>
  <r>
    <x v="1"/>
    <x v="3"/>
    <x v="1"/>
    <x v="0"/>
    <n v="9600"/>
    <n v="1346597"/>
    <d v="2001-06-06T08:51:41"/>
    <s v="Idacorp Energy Solutions, L.P."/>
    <x v="0"/>
    <x v="0"/>
    <x v="0"/>
    <x v="3"/>
    <s v="US Gas Phy Fwd Firm &lt; or = 1Mo "/>
    <s v="US Gas Phy       TCO Pool                07Jun01         USD/MM"/>
    <m/>
    <n v="9600"/>
    <x v="0"/>
    <x v="13"/>
    <x v="0"/>
    <n v="3.86"/>
    <s v="ADM48147"/>
    <s v="JHODGE2"/>
    <s v="ENA-IM ME TCO"/>
    <x v="8"/>
    <x v="3"/>
    <n v="833086"/>
    <d v="2001-06-07T21:00:01"/>
  </r>
  <r>
    <x v="1"/>
    <x v="2"/>
    <x v="0"/>
    <x v="0"/>
    <n v="50000"/>
    <n v="1346598"/>
    <d v="2001-06-06T08:51:4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eriksaaa"/>
    <s v="GWHALLE"/>
    <s v="WTI-GW-NXC2"/>
    <x v="3"/>
    <x v="3"/>
    <n v="114423"/>
    <d v="2001-07-01T00:00:00"/>
  </r>
  <r>
    <x v="1"/>
    <x v="3"/>
    <x v="1"/>
    <x v="0"/>
    <n v="10000"/>
    <n v="1346601"/>
    <d v="2001-06-06T08:51:45"/>
    <s v="Duke Energy Trading and Marketing,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ROBPLATT"/>
    <s v="MLENHAR"/>
    <s v="ENA - IM West"/>
    <x v="8"/>
    <x v="3"/>
    <n v="833105"/>
    <d v="2001-06-07T21:00:01"/>
  </r>
  <r>
    <x v="1"/>
    <x v="3"/>
    <x v="1"/>
    <x v="0"/>
    <n v="10000"/>
    <n v="1346600"/>
    <d v="2001-06-06T08:51:45"/>
    <s v="Enserco Energy, Inc."/>
    <x v="0"/>
    <x v="0"/>
    <x v="0"/>
    <x v="3"/>
    <s v="US Gas Phy Fwd Firm &lt; or = 1Mo "/>
    <s v="US Gas Phy       EP Blanco Avg           07Jun01         USD/MM"/>
    <m/>
    <n v="10000"/>
    <x v="0"/>
    <x v="13"/>
    <x v="0"/>
    <n v="2.9249999999999998"/>
    <s v="shawnmcl"/>
    <s v="RGAY"/>
    <s v="ENA - IM West"/>
    <x v="8"/>
    <x v="3"/>
    <n v="833106"/>
    <d v="2001-06-07T21:00:01"/>
  </r>
  <r>
    <x v="1"/>
    <x v="3"/>
    <x v="1"/>
    <x v="0"/>
    <n v="8507"/>
    <n v="1346604"/>
    <d v="2001-06-06T08:51:53"/>
    <s v="Aquila Energy Marketing Corporation"/>
    <x v="0"/>
    <x v="0"/>
    <x v="0"/>
    <x v="3"/>
    <s v="US Gas Phy Fwd Firm &lt; or = 1Mo "/>
    <s v="US Gas Phy       EP Blanco Avg           07Jun01         USD/MM"/>
    <n v="8507"/>
    <m/>
    <x v="0"/>
    <x v="13"/>
    <x v="0"/>
    <n v="2.8250000000000002"/>
    <s v="WILLWRIGHT"/>
    <s v="RGAY"/>
    <s v="ENA - IM West"/>
    <x v="8"/>
    <x v="3"/>
    <n v="833125"/>
    <d v="2001-06-07T21:00:01"/>
  </r>
  <r>
    <x v="1"/>
    <x v="2"/>
    <x v="0"/>
    <x v="0"/>
    <n v="50000"/>
    <n v="1346602"/>
    <d v="2001-06-06T08:51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424"/>
    <d v="2001-07-01T00:00:00"/>
  </r>
  <r>
    <x v="1"/>
    <x v="3"/>
    <x v="1"/>
    <x v="0"/>
    <n v="5000"/>
    <n v="1346603"/>
    <d v="2001-06-06T08:51:53"/>
    <s v="CMS Marketing, Services and Trading Company"/>
    <x v="0"/>
    <x v="0"/>
    <x v="0"/>
    <x v="3"/>
    <s v="US Gas Phy Fwd Firm &lt; or = 1Mo "/>
    <s v="US Gas Phy       Consumers Pwr           07Jun01         USD/MM"/>
    <m/>
    <n v="5000"/>
    <x v="0"/>
    <x v="13"/>
    <x v="0"/>
    <n v="3.84"/>
    <s v="SCOTTBISK"/>
    <s v="JWILLI13"/>
    <s v="ENA - IM Mkt Central MICH"/>
    <x v="8"/>
    <x v="3"/>
    <n v="833124"/>
    <d v="2001-06-07T21:00:01"/>
  </r>
  <r>
    <x v="1"/>
    <x v="3"/>
    <x v="1"/>
    <x v="0"/>
    <n v="5000"/>
    <n v="1346605"/>
    <d v="2001-06-06T08:51:56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obmacinc"/>
    <s v="SPEREIR"/>
    <s v="ENA-IM NE GULF3"/>
    <x v="8"/>
    <x v="3"/>
    <n v="833144"/>
    <d v="2001-06-07T21:00:01"/>
  </r>
  <r>
    <x v="1"/>
    <x v="3"/>
    <x v="1"/>
    <x v="0"/>
    <n v="5000"/>
    <n v="1346606"/>
    <d v="2001-06-06T08:52:00"/>
    <s v="Calpine Energy Services, L.P."/>
    <x v="0"/>
    <x v="0"/>
    <x v="0"/>
    <x v="3"/>
    <s v="US Gas Phy Fwd Firm &lt; or = 1Mo "/>
    <s v="US Gas Phy       SoCal EHR               07Jun01         USD/MM"/>
    <n v="5000"/>
    <m/>
    <x v="0"/>
    <x v="13"/>
    <x v="0"/>
    <n v="7.375"/>
    <s v="LREICHEL02"/>
    <s v="TKUYKEN"/>
    <s v="ENA - IM West"/>
    <x v="8"/>
    <x v="3"/>
    <n v="833146"/>
    <d v="2001-06-07T21:00:01"/>
  </r>
  <r>
    <x v="1"/>
    <x v="3"/>
    <x v="1"/>
    <x v="0"/>
    <n v="10000"/>
    <n v="1346607"/>
    <d v="2001-06-06T08:52:00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cscharton"/>
    <s v="KSTEVEN"/>
    <s v="ENA-IM Mid Central South"/>
    <x v="8"/>
    <x v="3"/>
    <n v="833145"/>
    <d v="2001-06-07T21:00:01"/>
  </r>
  <r>
    <x v="1"/>
    <x v="3"/>
    <x v="1"/>
    <x v="0"/>
    <n v="10000"/>
    <n v="1346609"/>
    <d v="2001-06-06T08:52:02"/>
    <s v="Virginia Power Energy Marketing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74999999999999"/>
    <s v="GREGHHHH"/>
    <s v="KSTEVEN"/>
    <s v="ENA-IM Mid Central South"/>
    <x v="8"/>
    <x v="3"/>
    <n v="833165"/>
    <d v="2001-06-07T21:00:01"/>
  </r>
  <r>
    <x v="1"/>
    <x v="3"/>
    <x v="0"/>
    <x v="23"/>
    <n v="9600"/>
    <n v="1346610"/>
    <d v="2001-06-06T08:52:04"/>
    <s v="Duke Energy Trading and Marketing, L.L.C."/>
    <x v="0"/>
    <x v="0"/>
    <x v="0"/>
    <x v="3"/>
    <s v="US Gas Fin Swap"/>
    <s v="US Gas Daily     HHub                    07-30Jun01      USD/MM"/>
    <n v="400"/>
    <m/>
    <x v="0"/>
    <x v="13"/>
    <x v="0"/>
    <n v="3.7650000000000001"/>
    <s v="DANIELCOWL"/>
    <s v="PKEAVEY"/>
    <s v="G-DAILY-EST"/>
    <x v="5"/>
    <x v="3"/>
    <s v="VE9482.1"/>
    <d v="2001-06-07T21:00:01"/>
  </r>
  <r>
    <x v="1"/>
    <x v="3"/>
    <x v="1"/>
    <x v="0"/>
    <n v="10000"/>
    <n v="1346611"/>
    <d v="2001-06-06T08:52:06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jeffwelch"/>
    <s v="KSTEVEN"/>
    <s v="ENA-IM Mid Central South"/>
    <x v="8"/>
    <x v="3"/>
    <n v="833184"/>
    <d v="2001-06-07T21:00:01"/>
  </r>
  <r>
    <x v="1"/>
    <x v="3"/>
    <x v="1"/>
    <x v="0"/>
    <n v="10000"/>
    <n v="1346612"/>
    <d v="2001-06-06T08:52:1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5"/>
    <s v="perryperg"/>
    <s v="KSTEVEN"/>
    <s v="ENA-IM Mid Central South"/>
    <x v="8"/>
    <x v="3"/>
    <n v="833206"/>
    <d v="2001-06-07T21:00:01"/>
  </r>
  <r>
    <x v="0"/>
    <x v="3"/>
    <x v="1"/>
    <x v="0"/>
    <n v="5000"/>
    <n v="1346615"/>
    <d v="2001-06-06T08:52:13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5"/>
    <s v="ngeerds01"/>
    <s v="RWATT"/>
    <s v="EC-IM Canada West"/>
    <x v="8"/>
    <x v="9"/>
    <n v="833204"/>
    <d v="2001-06-07T21:00:01"/>
  </r>
  <r>
    <x v="1"/>
    <x v="3"/>
    <x v="1"/>
    <x v="0"/>
    <n v="5000"/>
    <n v="1346613"/>
    <d v="2001-06-06T08:5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3207"/>
    <d v="2001-06-07T21:00:01"/>
  </r>
  <r>
    <x v="0"/>
    <x v="3"/>
    <x v="1"/>
    <x v="0"/>
    <n v="10000"/>
    <n v="1346614"/>
    <d v="2001-06-06T08:52:13"/>
    <s v="WPS Energy Services,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TC1RSTEED"/>
    <s v="MCUILLA"/>
    <s v="ENA - IM Ontario"/>
    <x v="8"/>
    <x v="3"/>
    <n v="833205"/>
    <d v="2001-06-07T21:00:01"/>
  </r>
  <r>
    <x v="1"/>
    <x v="3"/>
    <x v="1"/>
    <x v="0"/>
    <n v="10000"/>
    <n v="1346617"/>
    <d v="2001-06-06T08:52:1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SCOTTWIR"/>
    <s v="KSTEVEN"/>
    <s v="ENA-IM Mid Central South"/>
    <x v="8"/>
    <x v="3"/>
    <n v="833224"/>
    <d v="2001-06-07T21:00:01"/>
  </r>
  <r>
    <x v="1"/>
    <x v="3"/>
    <x v="1"/>
    <x v="0"/>
    <n v="5000"/>
    <n v="1346618"/>
    <d v="2001-06-06T08:52:20"/>
    <s v="Tenaska Marketing Ventures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TMVDEC02"/>
    <s v="KSTEVEN"/>
    <s v="ENA-IM Mid Central South"/>
    <x v="8"/>
    <x v="3"/>
    <n v="833244"/>
    <d v="2001-06-07T21:00:01"/>
  </r>
  <r>
    <x v="1"/>
    <x v="3"/>
    <x v="1"/>
    <x v="0"/>
    <n v="10000"/>
    <n v="1346619"/>
    <d v="2001-06-06T08:52:23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aepes208"/>
    <s v="TDONOHO"/>
    <s v="ENA - IM Central Gulf"/>
    <x v="8"/>
    <x v="3"/>
    <n v="833264"/>
    <d v="2001-06-07T21:00:01"/>
  </r>
  <r>
    <x v="0"/>
    <x v="3"/>
    <x v="1"/>
    <x v="0"/>
    <n v="5000"/>
    <n v="1346620"/>
    <d v="2001-06-06T08:52:26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7"/>
    <s v="ngeerds01"/>
    <s v="RWATT"/>
    <s v="EC-IM Canada West"/>
    <x v="8"/>
    <x v="9"/>
    <n v="833265"/>
    <d v="2001-06-07T21:00:01"/>
  </r>
  <r>
    <x v="0"/>
    <x v="4"/>
    <x v="0"/>
    <x v="6"/>
    <n v="150000"/>
    <n v="1346621"/>
    <d v="2001-06-06T08:52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425"/>
    <d v="2001-06-01T00:00:00"/>
  </r>
  <r>
    <x v="1"/>
    <x v="3"/>
    <x v="1"/>
    <x v="0"/>
    <n v="10000"/>
    <n v="1346622"/>
    <d v="2001-06-06T08:52:28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25000000000001"/>
    <s v="TROYKELLY"/>
    <s v="TDONOHO"/>
    <s v="ENA - IM Central Gulf"/>
    <x v="8"/>
    <x v="3"/>
    <n v="833285"/>
    <d v="2001-06-07T21:00:01"/>
  </r>
  <r>
    <x v="1"/>
    <x v="3"/>
    <x v="1"/>
    <x v="0"/>
    <n v="5000"/>
    <n v="1346624"/>
    <d v="2001-06-06T08:52:29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3284"/>
    <d v="2001-06-07T21:00:01"/>
  </r>
  <r>
    <x v="1"/>
    <x v="3"/>
    <x v="1"/>
    <x v="0"/>
    <n v="10000"/>
    <n v="1346625"/>
    <d v="2001-06-06T08:52:33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3304"/>
    <d v="2001-06-07T21:00:01"/>
  </r>
  <r>
    <x v="0"/>
    <x v="0"/>
    <x v="0"/>
    <x v="0"/>
    <n v="6"/>
    <n v="1346626"/>
    <d v="2001-06-06T08:52:36"/>
    <s v="ADM Investor Services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160"/>
    <s v="DANNAYLOR"/>
    <s v="ATURNER"/>
    <s v="Enron Metals Trading System"/>
    <x v="0"/>
    <x v="0"/>
    <n v="2171329"/>
    <m/>
  </r>
  <r>
    <x v="1"/>
    <x v="3"/>
    <x v="1"/>
    <x v="0"/>
    <n v="5000"/>
    <n v="1346629"/>
    <d v="2001-06-06T08:52:39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cscharton"/>
    <s v="KSTEVEN"/>
    <s v="ENA-IM Mid Central South"/>
    <x v="8"/>
    <x v="3"/>
    <n v="833344"/>
    <d v="2001-06-07T21:00:01"/>
  </r>
  <r>
    <x v="1"/>
    <x v="3"/>
    <x v="1"/>
    <x v="0"/>
    <n v="10000"/>
    <n v="1346630"/>
    <d v="2001-06-06T08:52:39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aepes208"/>
    <s v="TDONOHO"/>
    <s v="ENA - IM Central Gulf"/>
    <x v="8"/>
    <x v="3"/>
    <n v="833345"/>
    <d v="2001-06-07T21:00:01"/>
  </r>
  <r>
    <x v="1"/>
    <x v="3"/>
    <x v="1"/>
    <x v="0"/>
    <n v="5000"/>
    <n v="1346631"/>
    <d v="2001-06-06T08:52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"/>
    <s v="aepes202"/>
    <s v="SPEREIR"/>
    <s v="ENA-IM NE GULF3"/>
    <x v="8"/>
    <x v="3"/>
    <n v="833364"/>
    <d v="2001-06-07T21:00:01"/>
  </r>
  <r>
    <x v="1"/>
    <x v="3"/>
    <x v="1"/>
    <x v="0"/>
    <n v="10000"/>
    <n v="1346633"/>
    <d v="2001-06-06T08:52:42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TOMSAX01"/>
    <s v="KSTEVEN"/>
    <s v="ENA-IM Mid Central South"/>
    <x v="8"/>
    <x v="3"/>
    <n v="833365"/>
    <d v="2001-06-07T21:00:01"/>
  </r>
  <r>
    <x v="1"/>
    <x v="2"/>
    <x v="0"/>
    <x v="0"/>
    <n v="50000"/>
    <n v="1346632"/>
    <d v="2001-06-06T08:5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426"/>
    <d v="2001-07-01T00:00:00"/>
  </r>
  <r>
    <x v="1"/>
    <x v="3"/>
    <x v="1"/>
    <x v="0"/>
    <n v="5000"/>
    <n v="1346634"/>
    <d v="2001-06-06T08:52:4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366"/>
    <d v="2001-06-07T21:00:01"/>
  </r>
  <r>
    <x v="1"/>
    <x v="3"/>
    <x v="1"/>
    <x v="0"/>
    <n v="5000"/>
    <n v="1346635"/>
    <d v="2001-06-06T08:52:46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KREMERTODD"/>
    <s v="KSTEVEN"/>
    <s v="ENA-IM Mid Central South"/>
    <x v="8"/>
    <x v="3"/>
    <n v="833384"/>
    <d v="2001-06-07T21:00:01"/>
  </r>
  <r>
    <x v="1"/>
    <x v="3"/>
    <x v="1"/>
    <x v="0"/>
    <n v="5000"/>
    <n v="1346641"/>
    <d v="2001-06-06T08:52:4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MICKELSON1"/>
    <s v="SSOUTH"/>
    <s v="ENA - IM West"/>
    <x v="8"/>
    <x v="3"/>
    <n v="833404"/>
    <d v="2001-06-07T21:00:01"/>
  </r>
  <r>
    <x v="1"/>
    <x v="3"/>
    <x v="1"/>
    <x v="0"/>
    <n v="10000"/>
    <n v="1346640"/>
    <d v="2001-06-06T08:52:4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05"/>
    <d v="2001-06-07T21:00:01"/>
  </r>
  <r>
    <x v="1"/>
    <x v="2"/>
    <x v="0"/>
    <x v="0"/>
    <n v="50000"/>
    <n v="1346637"/>
    <d v="2001-06-06T08:52:4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oilderiv"/>
    <s v="GWHALLE"/>
    <s v="WTI-GW-NXC2"/>
    <x v="3"/>
    <x v="3"/>
    <n v="114427"/>
    <d v="2001-07-01T00:00:00"/>
  </r>
  <r>
    <x v="1"/>
    <x v="3"/>
    <x v="1"/>
    <x v="0"/>
    <n v="10000"/>
    <n v="1346636"/>
    <d v="2001-06-06T08:52:48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374999999999996"/>
    <s v="stratton"/>
    <s v="VPIMENOV"/>
    <s v="ENA-IM ME NEW YORK"/>
    <x v="8"/>
    <x v="3"/>
    <n v="833386"/>
    <d v="2001-06-07T21:00:01"/>
  </r>
  <r>
    <x v="1"/>
    <x v="3"/>
    <x v="1"/>
    <x v="0"/>
    <n v="10000"/>
    <n v="1346638"/>
    <d v="2001-06-06T08:52:48"/>
    <s v="MidAmerican Energy Company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GGIALL"/>
    <s v="KSTEVEN"/>
    <s v="ENA-IM Mid Central South"/>
    <x v="8"/>
    <x v="3"/>
    <n v="833385"/>
    <d v="2001-06-07T21:00:01"/>
  </r>
  <r>
    <x v="1"/>
    <x v="3"/>
    <x v="1"/>
    <x v="0"/>
    <n v="10000"/>
    <n v="1346643"/>
    <d v="2001-06-06T08:52:5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6"/>
    <s v="TMVTML01"/>
    <s v="JWILLI13"/>
    <s v="ENA - IM Mkt Central MICH"/>
    <x v="8"/>
    <x v="3"/>
    <n v="833406"/>
    <d v="2001-06-07T21:00:01"/>
  </r>
  <r>
    <x v="1"/>
    <x v="3"/>
    <x v="1"/>
    <x v="0"/>
    <n v="10000"/>
    <n v="1346644"/>
    <d v="2001-06-06T08:52:53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26"/>
    <d v="2001-06-07T21:00:01"/>
  </r>
  <r>
    <x v="1"/>
    <x v="3"/>
    <x v="1"/>
    <x v="0"/>
    <n v="5000"/>
    <n v="1346645"/>
    <d v="2001-06-06T08:52:53"/>
    <s v="Aquila Energy Marketing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9"/>
    <s v="TIMMYSMALL"/>
    <s v="TMARTIN"/>
    <s v="ENA-IM CARTHAGE"/>
    <x v="8"/>
    <x v="3"/>
    <n v="833425"/>
    <d v="2001-06-07T21:00:01"/>
  </r>
  <r>
    <x v="1"/>
    <x v="3"/>
    <x v="1"/>
    <x v="0"/>
    <n v="10000"/>
    <n v="1346646"/>
    <d v="2001-06-06T08:52:54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cscharton"/>
    <s v="KSTEVEN"/>
    <s v="ENA-IM Mid Central South"/>
    <x v="8"/>
    <x v="3"/>
    <n v="833445"/>
    <d v="2001-06-07T21:00:01"/>
  </r>
  <r>
    <x v="1"/>
    <x v="3"/>
    <x v="1"/>
    <x v="0"/>
    <n v="5000"/>
    <n v="1346647"/>
    <d v="2001-06-06T08:52:56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jromita73"/>
    <s v="SSOUTH"/>
    <s v="ENA - IM West"/>
    <x v="8"/>
    <x v="3"/>
    <n v="833446"/>
    <d v="2001-06-07T21:00:01"/>
  </r>
  <r>
    <x v="1"/>
    <x v="3"/>
    <x v="1"/>
    <x v="0"/>
    <n v="10000"/>
    <n v="1346648"/>
    <d v="2001-06-06T08:52:5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444"/>
    <d v="2001-06-07T21:00:01"/>
  </r>
  <r>
    <x v="0"/>
    <x v="3"/>
    <x v="1"/>
    <x v="0"/>
    <n v="10000"/>
    <n v="1346649"/>
    <d v="2001-06-06T08:52:58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447"/>
    <d v="2001-06-07T21:00:01"/>
  </r>
  <r>
    <x v="1"/>
    <x v="3"/>
    <x v="1"/>
    <x v="0"/>
    <n v="5000"/>
    <n v="1346650"/>
    <d v="2001-06-06T08:52:58"/>
    <s v="Tenaska Marketing Ventures"/>
    <x v="0"/>
    <x v="0"/>
    <x v="0"/>
    <x v="3"/>
    <s v="US Gas Phy Fwd Firm &lt; or = 1Mo "/>
    <s v="US Gas Phy       Mich Con                07Jun01         USD/MM"/>
    <n v="5000"/>
    <m/>
    <x v="0"/>
    <x v="13"/>
    <x v="0"/>
    <n v="3.8650000000000002"/>
    <s v="TMVTML01"/>
    <s v="JWILLI13"/>
    <s v="ENA - IM Mkt Central MICH"/>
    <x v="8"/>
    <x v="3"/>
    <n v="833448"/>
    <d v="2001-06-07T21:00:01"/>
  </r>
  <r>
    <x v="1"/>
    <x v="3"/>
    <x v="1"/>
    <x v="0"/>
    <n v="10000"/>
    <n v="1346651"/>
    <d v="2001-06-06T08:53:0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464"/>
    <d v="2001-06-07T21:00:01"/>
  </r>
  <r>
    <x v="0"/>
    <x v="3"/>
    <x v="1"/>
    <x v="0"/>
    <n v="10000"/>
    <n v="1346653"/>
    <d v="2001-06-06T08:53:03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DAROOKIE"/>
    <s v="MCUILLA"/>
    <s v="ENA - IM Ontario"/>
    <x v="8"/>
    <x v="3"/>
    <n v="833484"/>
    <d v="2001-06-07T21:00:01"/>
  </r>
  <r>
    <x v="1"/>
    <x v="3"/>
    <x v="1"/>
    <x v="0"/>
    <n v="10000"/>
    <n v="1346654"/>
    <d v="2001-06-06T08:53:05"/>
    <s v="EnergyUSA-TPC Corp.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jgriffiths"/>
    <s v="SNEAL"/>
    <s v="ENA-IM NE GULF3"/>
    <x v="8"/>
    <x v="3"/>
    <n v="833485"/>
    <d v="2001-06-07T21:00:01"/>
  </r>
  <r>
    <x v="1"/>
    <x v="3"/>
    <x v="1"/>
    <x v="0"/>
    <n v="10000"/>
    <n v="1346656"/>
    <d v="2001-06-06T08:53:07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49999999999998"/>
    <s v="jeffwelch"/>
    <s v="KSTEVEN"/>
    <s v="ENA-IM Mid Central South"/>
    <x v="8"/>
    <x v="3"/>
    <n v="833504"/>
    <d v="2001-06-07T21:00:01"/>
  </r>
  <r>
    <x v="1"/>
    <x v="2"/>
    <x v="0"/>
    <x v="0"/>
    <n v="20000"/>
    <n v="1346655"/>
    <d v="2001-06-06T08:53:07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62"/>
    <s v="rsrsrsrs"/>
    <s v="GWHALLE"/>
    <s v="WTI-GW-NXC2"/>
    <x v="3"/>
    <x v="3"/>
    <n v="114430"/>
    <d v="2001-07-01T00:00:00"/>
  </r>
  <r>
    <x v="1"/>
    <x v="3"/>
    <x v="1"/>
    <x v="0"/>
    <n v="10000"/>
    <n v="1346657"/>
    <d v="2001-06-06T08:53:10"/>
    <s v="USGT/Aquila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racycolli"/>
    <s v="JPARKS"/>
    <s v="ENA-IM WAHA"/>
    <x v="8"/>
    <x v="3"/>
    <n v="833524"/>
    <d v="2001-06-07T21:00:01"/>
  </r>
  <r>
    <x v="1"/>
    <x v="3"/>
    <x v="1"/>
    <x v="0"/>
    <n v="5000"/>
    <n v="1346658"/>
    <d v="2001-06-06T08:53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3544"/>
    <d v="2001-06-07T21:00:01"/>
  </r>
  <r>
    <x v="1"/>
    <x v="3"/>
    <x v="1"/>
    <x v="0"/>
    <n v="10000"/>
    <n v="1346659"/>
    <d v="2001-06-06T08:53:15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565"/>
    <d v="2001-06-07T21:00:01"/>
  </r>
  <r>
    <x v="1"/>
    <x v="3"/>
    <x v="1"/>
    <x v="0"/>
    <n v="5000"/>
    <n v="1346660"/>
    <d v="2001-06-06T08:53:15"/>
    <s v="Wisconsin Gas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JFuller99"/>
    <s v="JWILLI13"/>
    <s v="ENA - IM Mkt Central MICH"/>
    <x v="8"/>
    <x v="3"/>
    <n v="833564"/>
    <d v="2001-06-07T21:00:01"/>
  </r>
  <r>
    <x v="1"/>
    <x v="3"/>
    <x v="1"/>
    <x v="0"/>
    <n v="10000"/>
    <n v="1346662"/>
    <d v="2001-06-06T08:53:22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cscharton"/>
    <s v="KSTEVEN"/>
    <s v="ENA-IM Mid Central South"/>
    <x v="8"/>
    <x v="3"/>
    <n v="833584"/>
    <d v="2001-06-07T21:00:01"/>
  </r>
  <r>
    <x v="1"/>
    <x v="3"/>
    <x v="1"/>
    <x v="0"/>
    <n v="10000"/>
    <n v="1346663"/>
    <d v="2001-06-06T08:53:27"/>
    <s v="AEP Energy Services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6875"/>
    <s v="aepes208"/>
    <s v="TDONOHO"/>
    <s v="ENA - IM Central Gulf"/>
    <x v="8"/>
    <x v="3"/>
    <n v="833604"/>
    <d v="2001-06-07T21:00:01"/>
  </r>
  <r>
    <x v="1"/>
    <x v="3"/>
    <x v="1"/>
    <x v="0"/>
    <n v="25000"/>
    <n v="1346664"/>
    <d v="2001-06-06T08:53:34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DANIELCOWL"/>
    <s v="ARING"/>
    <s v="ENA-IM NE GULF1"/>
    <x v="8"/>
    <x v="3"/>
    <n v="833624"/>
    <d v="2001-06-07T21:00:01"/>
  </r>
  <r>
    <x v="0"/>
    <x v="3"/>
    <x v="1"/>
    <x v="0"/>
    <n v="5000"/>
    <n v="1346665"/>
    <d v="2001-06-06T08:53:38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"/>
    <s v="ngeerds01"/>
    <s v="RWATT"/>
    <s v="EC-IM Canada West"/>
    <x v="8"/>
    <x v="9"/>
    <n v="833625"/>
    <d v="2001-06-07T21:00:01"/>
  </r>
  <r>
    <x v="1"/>
    <x v="1"/>
    <x v="1"/>
    <x v="5"/>
    <n v="1550"/>
    <n v="1346666"/>
    <d v="2001-06-06T08:53:42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jheinecke1"/>
    <s v="FSTURM"/>
    <s v="LT-ECAR"/>
    <x v="7"/>
    <x v="7"/>
    <n v="634627.1"/>
    <d v="2001-07-01T21:00:01"/>
  </r>
  <r>
    <x v="1"/>
    <x v="3"/>
    <x v="1"/>
    <x v="0"/>
    <n v="25000"/>
    <n v="1346667"/>
    <d v="2001-06-06T08:53:50"/>
    <s v="Coral Energy Resources, L.P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bbharleyp"/>
    <s v="ARING"/>
    <s v="ENA-IM NE GULF1"/>
    <x v="8"/>
    <x v="3"/>
    <n v="833644"/>
    <d v="2001-06-07T21:00:01"/>
  </r>
  <r>
    <x v="1"/>
    <x v="1"/>
    <x v="1"/>
    <x v="5"/>
    <n v="1550"/>
    <n v="1346669"/>
    <d v="2001-06-06T08:53:51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0.25"/>
    <s v="jheinecke1"/>
    <s v="FSTURM"/>
    <s v="LT-ECAR"/>
    <x v="7"/>
    <x v="7"/>
    <n v="634628.1"/>
    <d v="2001-08-01T21:00:01"/>
  </r>
  <r>
    <x v="1"/>
    <x v="2"/>
    <x v="0"/>
    <x v="0"/>
    <n v="50000"/>
    <n v="1346668"/>
    <d v="2001-06-06T08:53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N587JK00"/>
    <s v="GWHALLE"/>
    <s v="WTI-GW-NXC2"/>
    <x v="3"/>
    <x v="3"/>
    <n v="114431"/>
    <d v="2001-07-01T00:00:00"/>
  </r>
  <r>
    <x v="1"/>
    <x v="3"/>
    <x v="1"/>
    <x v="0"/>
    <n v="10000"/>
    <n v="1346670"/>
    <d v="2001-06-06T08:53:54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TROYKELLY"/>
    <s v="KSTEVEN"/>
    <s v="ENA-IM Mid Central South"/>
    <x v="8"/>
    <x v="3"/>
    <n v="833645"/>
    <d v="2001-06-07T21:00:01"/>
  </r>
  <r>
    <x v="1"/>
    <x v="3"/>
    <x v="1"/>
    <x v="0"/>
    <n v="5000"/>
    <n v="1346672"/>
    <d v="2001-06-06T08:5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5"/>
    <s v="CHRISBOSCO"/>
    <s v="JHODGE2"/>
    <s v="ENA-IM ME CNG"/>
    <x v="8"/>
    <x v="3"/>
    <n v="833646"/>
    <d v="2001-06-07T21:00:01"/>
  </r>
  <r>
    <x v="1"/>
    <x v="3"/>
    <x v="1"/>
    <x v="0"/>
    <n v="10000"/>
    <n v="1346673"/>
    <d v="2001-06-06T08:5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647"/>
    <d v="2001-06-07T21:00:01"/>
  </r>
  <r>
    <x v="0"/>
    <x v="3"/>
    <x v="1"/>
    <x v="0"/>
    <n v="5000"/>
    <n v="1346675"/>
    <d v="2001-06-06T08:54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craigwest"/>
    <s v="RWATT"/>
    <s v="EC-IM Canada West"/>
    <x v="8"/>
    <x v="9"/>
    <n v="833649"/>
    <d v="2001-06-07T21:00:01"/>
  </r>
  <r>
    <x v="1"/>
    <x v="3"/>
    <x v="1"/>
    <x v="0"/>
    <n v="10000"/>
    <n v="1346674"/>
    <d v="2001-06-06T08:54:03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050000000000002"/>
    <s v="shawnmaz"/>
    <s v="ARING"/>
    <s v="ENA-IM NE GULF1"/>
    <x v="8"/>
    <x v="3"/>
    <n v="833648"/>
    <d v="2001-06-07T21:00:01"/>
  </r>
  <r>
    <x v="1"/>
    <x v="1"/>
    <x v="1"/>
    <x v="6"/>
    <n v="1500"/>
    <n v="1346676"/>
    <d v="2001-06-06T08:5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txuetcbe"/>
    <s v="FSTURM"/>
    <s v="LT-ECAR"/>
    <x v="7"/>
    <x v="7"/>
    <n v="634630.1"/>
    <d v="2002-06-01T17:11:00"/>
  </r>
  <r>
    <x v="1"/>
    <x v="1"/>
    <x v="1"/>
    <x v="6"/>
    <n v="1500"/>
    <n v="1346677"/>
    <d v="2001-06-06T08:54:04"/>
    <s v="TXU Energy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txuetccb"/>
    <s v="RBENSON"/>
    <s v="LT-PJM"/>
    <x v="7"/>
    <x v="7"/>
    <n v="634631.1"/>
    <d v="2002-06-01T14:12:00"/>
  </r>
  <r>
    <x v="1"/>
    <x v="3"/>
    <x v="1"/>
    <x v="0"/>
    <n v="8765"/>
    <n v="1346678"/>
    <d v="2001-06-06T08:54:05"/>
    <s v="ONEOK Energy Marketing and Trading Company, L.P."/>
    <x v="0"/>
    <x v="0"/>
    <x v="0"/>
    <x v="3"/>
    <s v="US Gas Phy Fwd Firm &lt; or = 1Mo "/>
    <s v="US Gas Phy       NGPL LA Pool            07Jun01         USD/MM"/>
    <m/>
    <n v="8765"/>
    <x v="0"/>
    <x v="13"/>
    <x v="0"/>
    <n v="3.71"/>
    <s v="KELLYADAM"/>
    <s v="TDONOHO"/>
    <s v="ENA - IM Central Gulf"/>
    <x v="8"/>
    <x v="3"/>
    <n v="833651"/>
    <d v="2001-06-07T21:00:01"/>
  </r>
  <r>
    <x v="1"/>
    <x v="3"/>
    <x v="1"/>
    <x v="0"/>
    <n v="10000"/>
    <n v="1346679"/>
    <d v="2001-06-06T08:54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3650"/>
    <d v="2001-06-07T21:00:01"/>
  </r>
  <r>
    <x v="1"/>
    <x v="3"/>
    <x v="1"/>
    <x v="0"/>
    <n v="10000"/>
    <n v="1346680"/>
    <d v="2001-06-06T08:54:06"/>
    <s v="Aquila Energy Marketing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"/>
    <s v="TROYKELLY"/>
    <s v="KSTEVEN"/>
    <s v="ENA-IM Mid Central South"/>
    <x v="8"/>
    <x v="3"/>
    <n v="833652"/>
    <d v="2001-06-07T21:00:01"/>
  </r>
  <r>
    <x v="1"/>
    <x v="3"/>
    <x v="1"/>
    <x v="0"/>
    <n v="5000"/>
    <n v="1346681"/>
    <d v="2001-06-06T08:54:07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24999999999998"/>
    <s v="EPRIME26"/>
    <s v="SNEAL"/>
    <s v="ENA-IM NE GULF3"/>
    <x v="8"/>
    <x v="3"/>
    <n v="833654"/>
    <d v="2001-06-07T21:00:01"/>
  </r>
  <r>
    <x v="1"/>
    <x v="1"/>
    <x v="1"/>
    <x v="5"/>
    <n v="1550"/>
    <n v="1346682"/>
    <d v="2001-06-06T08:54:12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"/>
    <s v="DANMURPHY"/>
    <s v="FSTURM"/>
    <s v="LT-ECAR"/>
    <x v="7"/>
    <x v="7"/>
    <n v="634632.1"/>
    <d v="2001-07-01T21:00:01"/>
  </r>
  <r>
    <x v="1"/>
    <x v="3"/>
    <x v="1"/>
    <x v="0"/>
    <n v="10000"/>
    <n v="1346684"/>
    <d v="2001-06-06T08:54:16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3655"/>
    <d v="2001-06-07T21:00:01"/>
  </r>
  <r>
    <x v="1"/>
    <x v="3"/>
    <x v="1"/>
    <x v="0"/>
    <n v="5000"/>
    <n v="1346683"/>
    <d v="2001-06-06T08:54:16"/>
    <s v="Aquila Energy Marketing Corporation"/>
    <x v="0"/>
    <x v="0"/>
    <x v="0"/>
    <x v="3"/>
    <s v="US Gas Phy Fwd Firm &lt; or = 1Mo "/>
    <s v="US Gas Phy       NGPL LA Pool            07Jun01         USD/MM"/>
    <m/>
    <n v="5000"/>
    <x v="0"/>
    <x v="13"/>
    <x v="0"/>
    <n v="3.7124999999999999"/>
    <s v="BIGDADDY"/>
    <s v="TDONOHO"/>
    <s v="ENA - IM Central Gulf"/>
    <x v="8"/>
    <x v="3"/>
    <n v="833656"/>
    <d v="2001-06-07T21:00:01"/>
  </r>
  <r>
    <x v="1"/>
    <x v="3"/>
    <x v="1"/>
    <x v="0"/>
    <n v="10000"/>
    <n v="1346685"/>
    <d v="2001-06-06T08:54:20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449999999999999"/>
    <s v="stratton"/>
    <s v="VPIMENOV"/>
    <s v="ENA-IM ME NEW YORK"/>
    <x v="8"/>
    <x v="3"/>
    <n v="833658"/>
    <d v="2001-06-07T21:00:01"/>
  </r>
  <r>
    <x v="1"/>
    <x v="3"/>
    <x v="1"/>
    <x v="0"/>
    <n v="5000"/>
    <n v="1346686"/>
    <d v="2001-06-06T08:54:22"/>
    <s v="PG&amp;E Energy Trading-Gas Corporation"/>
    <x v="0"/>
    <x v="0"/>
    <x v="0"/>
    <x v="3"/>
    <s v="US Gas Phy Fwd Firm &lt; or = 1Mo "/>
    <s v="US Gas Phy       Trunkline ELA           07Jun01         USD/MM"/>
    <m/>
    <n v="5000"/>
    <x v="0"/>
    <x v="13"/>
    <x v="0"/>
    <n v="3.61"/>
    <s v="tomdickey"/>
    <s v="TDONOHO"/>
    <s v="ENA - IM Central Gulf"/>
    <x v="8"/>
    <x v="3"/>
    <n v="833659"/>
    <d v="2001-06-07T21:00:01"/>
  </r>
  <r>
    <x v="1"/>
    <x v="3"/>
    <x v="1"/>
    <x v="0"/>
    <n v="10000"/>
    <n v="1346688"/>
    <d v="2001-06-06T08:54:24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3661"/>
    <d v="2001-06-07T21:00:01"/>
  </r>
  <r>
    <x v="1"/>
    <x v="3"/>
    <x v="1"/>
    <x v="0"/>
    <n v="20000"/>
    <n v="1346687"/>
    <d v="2001-06-06T08:54:24"/>
    <s v="EnergyUSA-TPC Corp."/>
    <x v="0"/>
    <x v="0"/>
    <x v="0"/>
    <x v="3"/>
    <s v="US Gas Phy Fwd Firm &lt; or = 1Mo "/>
    <s v="US Gas Phy       TENN 800                07Jun01         USD/MM"/>
    <m/>
    <n v="20000"/>
    <x v="0"/>
    <x v="13"/>
    <x v="0"/>
    <n v="3.6724999999999999"/>
    <s v="jgriffiths"/>
    <s v="SNEAL"/>
    <s v="ENA-IM NE GULF3"/>
    <x v="8"/>
    <x v="3"/>
    <n v="833662"/>
    <d v="2001-06-07T21:00:01"/>
  </r>
  <r>
    <x v="1"/>
    <x v="1"/>
    <x v="1"/>
    <x v="5"/>
    <n v="1550"/>
    <n v="1346690"/>
    <d v="2001-06-06T08:54:25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79.25"/>
    <s v="ZACHA007"/>
    <s v="FSTURM"/>
    <s v="LT-ECAR"/>
    <x v="7"/>
    <x v="7"/>
    <n v="634633.1"/>
    <d v="2001-07-01T21:00:01"/>
  </r>
  <r>
    <x v="1"/>
    <x v="2"/>
    <x v="0"/>
    <x v="0"/>
    <n v="50000"/>
    <n v="1346689"/>
    <d v="2001-06-06T08:54:2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semprakuo"/>
    <s v="GWHALLE"/>
    <s v="WTI-GW-NXC2"/>
    <x v="3"/>
    <x v="3"/>
    <n v="114433"/>
    <d v="2001-07-01T00:00:00"/>
  </r>
  <r>
    <x v="0"/>
    <x v="3"/>
    <x v="1"/>
    <x v="0"/>
    <n v="3000"/>
    <n v="1346691"/>
    <d v="2001-06-06T08:54:30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3849999999999998"/>
    <s v="ADM00359"/>
    <s v="RWATT"/>
    <s v="EC-IM Canada West"/>
    <x v="8"/>
    <x v="9"/>
    <n v="833663"/>
    <d v="2001-06-06T21:00:01"/>
  </r>
  <r>
    <x v="1"/>
    <x v="3"/>
    <x v="1"/>
    <x v="0"/>
    <n v="10000"/>
    <n v="1346694"/>
    <d v="2001-06-06T08:54:3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664"/>
    <d v="2001-06-07T21:00:01"/>
  </r>
  <r>
    <x v="1"/>
    <x v="3"/>
    <x v="1"/>
    <x v="0"/>
    <n v="9000"/>
    <n v="1346695"/>
    <d v="2001-06-06T08:54:40"/>
    <s v="CoEnergy Trading Company"/>
    <x v="0"/>
    <x v="0"/>
    <x v="0"/>
    <x v="3"/>
    <s v="US Gas Phy Fwd Firm &lt; or = 1Mo "/>
    <s v="US Gas Phy       Consumers Pwr           07Jun01         USD/MM"/>
    <m/>
    <n v="9000"/>
    <x v="0"/>
    <x v="13"/>
    <x v="0"/>
    <n v="3.8450000000000002"/>
    <s v="FEDEWA123"/>
    <s v="JWILLI13"/>
    <s v="ENA - IM Mkt Central MICH"/>
    <x v="8"/>
    <x v="3"/>
    <n v="833665"/>
    <d v="2001-06-07T21:00:01"/>
  </r>
  <r>
    <x v="1"/>
    <x v="3"/>
    <x v="0"/>
    <x v="5"/>
    <n v="620000"/>
    <n v="1346697"/>
    <d v="2001-06-06T08:54:41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49999999999998"/>
    <s v="mjkimner"/>
    <s v="JARNOLD"/>
    <s v="NG-Price"/>
    <x v="5"/>
    <x v="3"/>
    <s v="VE9497.1"/>
    <d v="2001-07-01T21:00:00"/>
  </r>
  <r>
    <x v="1"/>
    <x v="3"/>
    <x v="1"/>
    <x v="0"/>
    <n v="10000"/>
    <n v="1346696"/>
    <d v="2001-06-06T08:54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666"/>
    <d v="2001-06-07T21:00:01"/>
  </r>
  <r>
    <x v="0"/>
    <x v="3"/>
    <x v="1"/>
    <x v="0"/>
    <n v="5000"/>
    <n v="1346699"/>
    <d v="2001-06-06T08:54:42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68"/>
    <d v="2001-06-07T21:00:01"/>
  </r>
  <r>
    <x v="0"/>
    <x v="3"/>
    <x v="1"/>
    <x v="0"/>
    <n v="3568"/>
    <n v="1346700"/>
    <d v="2001-06-06T08:54:42"/>
    <s v="Sempra Energy Trading Corp."/>
    <x v="0"/>
    <x v="0"/>
    <x v="0"/>
    <x v="3"/>
    <s v="CAN Gas Phy Fwd Firm East &lt; or = 1Mo"/>
    <s v="CAN Gas Phy      Dawn                    07Jun01         USD/MM"/>
    <n v="3568"/>
    <m/>
    <x v="0"/>
    <x v="13"/>
    <x v="0"/>
    <n v="3.895"/>
    <s v="ASTORFER"/>
    <s v="MCUILLA"/>
    <s v="ENA - IM Ontario"/>
    <x v="8"/>
    <x v="3"/>
    <n v="833669"/>
    <d v="2001-06-07T21:00:01"/>
  </r>
  <r>
    <x v="0"/>
    <x v="3"/>
    <x v="1"/>
    <x v="0"/>
    <n v="10000"/>
    <n v="1346698"/>
    <d v="2001-06-06T08:54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4050000000000002"/>
    <s v="wenarchukj"/>
    <s v="RWATT"/>
    <s v="EC-IM Canada West"/>
    <x v="8"/>
    <x v="9"/>
    <n v="833667"/>
    <d v="2001-06-06T21:00:01"/>
  </r>
  <r>
    <x v="1"/>
    <x v="3"/>
    <x v="1"/>
    <x v="0"/>
    <n v="10000"/>
    <n v="1346701"/>
    <d v="2001-06-06T08:54:44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shawnmaz"/>
    <s v="ARING"/>
    <s v="ENA-IM NE GULF1"/>
    <x v="8"/>
    <x v="3"/>
    <n v="833670"/>
    <d v="2001-06-07T21:00:01"/>
  </r>
  <r>
    <x v="1"/>
    <x v="3"/>
    <x v="1"/>
    <x v="0"/>
    <n v="10000"/>
    <n v="1346702"/>
    <d v="2001-06-06T08:54:47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3673"/>
    <d v="2001-06-07T21:00:01"/>
  </r>
  <r>
    <x v="1"/>
    <x v="3"/>
    <x v="1"/>
    <x v="0"/>
    <n v="6003"/>
    <n v="1346703"/>
    <d v="2001-06-06T08:54:48"/>
    <s v="Cinergy Marketing &amp; Trading, LLC"/>
    <x v="0"/>
    <x v="0"/>
    <x v="0"/>
    <x v="3"/>
    <s v="US Gas Phy Fwd Firm &lt; or = 1Mo "/>
    <s v="US Gas Phy       NBPL/Nicor              07Jun01         USD/MM"/>
    <m/>
    <n v="6003"/>
    <x v="0"/>
    <x v="13"/>
    <x v="0"/>
    <n v="3.8475000000000001"/>
    <s v="WAYNEPIVEC"/>
    <s v="PMIMS"/>
    <s v="ENA - IM MKT Central CG"/>
    <x v="8"/>
    <x v="3"/>
    <n v="833671"/>
    <d v="2001-06-07T21:00:01"/>
  </r>
  <r>
    <x v="0"/>
    <x v="3"/>
    <x v="1"/>
    <x v="0"/>
    <n v="5000"/>
    <n v="1346705"/>
    <d v="2001-06-06T08:54:49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72"/>
    <d v="2001-06-07T21:00:01"/>
  </r>
  <r>
    <x v="1"/>
    <x v="3"/>
    <x v="1"/>
    <x v="0"/>
    <n v="10000"/>
    <n v="1346704"/>
    <d v="2001-06-06T08:54:49"/>
    <s v="Reliant Energy Services, Inc."/>
    <x v="0"/>
    <x v="0"/>
    <x v="0"/>
    <x v="3"/>
    <s v="US Gas Phy Fwd Firm &lt; or = 1Mo "/>
    <s v="US Gas Phy       Transco St.65           07Jun01         USD/MM"/>
    <n v="10000"/>
    <m/>
    <x v="0"/>
    <x v="13"/>
    <x v="0"/>
    <n v="3.7850000000000001"/>
    <s v="jaelee14"/>
    <s v="ARING"/>
    <s v="ENA-IM NE GULF1"/>
    <x v="8"/>
    <x v="3"/>
    <n v="833674"/>
    <d v="2001-06-07T21:00:01"/>
  </r>
  <r>
    <x v="1"/>
    <x v="3"/>
    <x v="1"/>
    <x v="0"/>
    <n v="10000"/>
    <n v="1346706"/>
    <d v="2001-06-06T08:54:57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3677"/>
    <d v="2001-06-07T21:00:01"/>
  </r>
  <r>
    <x v="1"/>
    <x v="3"/>
    <x v="1"/>
    <x v="0"/>
    <n v="8000"/>
    <n v="1346707"/>
    <d v="2001-06-06T08:55:02"/>
    <s v="Sempra Energy Trading Corp."/>
    <x v="0"/>
    <x v="0"/>
    <x v="0"/>
    <x v="3"/>
    <s v="US Gas Phy Fwd Firm &lt; or = 1Mo "/>
    <s v="US Gas Phy       Transco St.65           07Jun01         USD/MM"/>
    <m/>
    <n v="8000"/>
    <x v="0"/>
    <x v="13"/>
    <x v="0"/>
    <n v="3.81"/>
    <s v="shawnmaz"/>
    <s v="ARING"/>
    <s v="ENA-IM NE GULF1"/>
    <x v="8"/>
    <x v="3"/>
    <n v="833678"/>
    <d v="2001-06-07T21:00:01"/>
  </r>
  <r>
    <x v="1"/>
    <x v="3"/>
    <x v="1"/>
    <x v="0"/>
    <n v="10000"/>
    <n v="1346708"/>
    <d v="2001-06-06T08:55:07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mikepowers"/>
    <s v="TDONOHO"/>
    <s v="ENA - IM Central Gulf"/>
    <x v="8"/>
    <x v="3"/>
    <n v="833679"/>
    <d v="2001-06-07T21:00:01"/>
  </r>
  <r>
    <x v="1"/>
    <x v="3"/>
    <x v="1"/>
    <x v="0"/>
    <n v="10000"/>
    <n v="1346709"/>
    <d v="2001-06-06T08:55:15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324999999999998"/>
    <s v="aepes224"/>
    <s v="VPIMENOV"/>
    <s v="ENA-IM ME NEW YORK"/>
    <x v="8"/>
    <x v="3"/>
    <n v="833681"/>
    <d v="2001-06-07T21:00:01"/>
  </r>
  <r>
    <x v="0"/>
    <x v="3"/>
    <x v="1"/>
    <x v="0"/>
    <n v="5000"/>
    <n v="1346710"/>
    <d v="2001-06-06T08:55:16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83"/>
    <d v="2001-06-07T21:00:01"/>
  </r>
  <r>
    <x v="0"/>
    <x v="3"/>
    <x v="1"/>
    <x v="0"/>
    <n v="10000"/>
    <n v="1346711"/>
    <d v="2001-06-06T08:55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000000000000004"/>
    <s v="ADM63703"/>
    <s v="RWATT"/>
    <s v="EC-IM Canada West"/>
    <x v="8"/>
    <x v="9"/>
    <n v="833684"/>
    <d v="2001-06-06T21:00:01"/>
  </r>
  <r>
    <x v="0"/>
    <x v="3"/>
    <x v="1"/>
    <x v="0"/>
    <n v="5000"/>
    <n v="1346713"/>
    <d v="2001-06-06T08:55:20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85"/>
    <d v="2001-06-07T21:00:01"/>
  </r>
  <r>
    <x v="0"/>
    <x v="3"/>
    <x v="1"/>
    <x v="0"/>
    <n v="6432"/>
    <n v="1346712"/>
    <d v="2001-06-06T08:55:20"/>
    <s v="Nexen Marketing"/>
    <x v="0"/>
    <x v="0"/>
    <x v="0"/>
    <x v="3"/>
    <s v="CAN Gas Phy Fwd Firm East &lt; or = 1Mo"/>
    <s v="CAN Gas Phy      Dawn                    07Jun01         USD/MM"/>
    <n v="6432"/>
    <m/>
    <x v="0"/>
    <x v="13"/>
    <x v="0"/>
    <n v="3.895"/>
    <s v="BBRADLEY"/>
    <s v="MCUILLA"/>
    <s v="ENA - IM Ontario"/>
    <x v="8"/>
    <x v="3"/>
    <n v="833686"/>
    <d v="2001-06-07T21:00:01"/>
  </r>
  <r>
    <x v="1"/>
    <x v="3"/>
    <x v="1"/>
    <x v="23"/>
    <n v="14688"/>
    <n v="1346714"/>
    <d v="2001-06-06T08:55:21"/>
    <s v="Sempra Energy Trading Corp."/>
    <x v="0"/>
    <x v="0"/>
    <x v="0"/>
    <x v="3"/>
    <s v="US Gas Phy Fwd Firm &lt; or = 1Mo "/>
    <s v="US Gas Phy       COL Onshore             07-30Jun01      USD/MM"/>
    <n v="612"/>
    <m/>
    <x v="0"/>
    <x v="13"/>
    <x v="0"/>
    <n v="3.6949999999999998"/>
    <s v="shawnmaz"/>
    <s v="SPEREIR"/>
    <s v="ENA-IM NE GULF2"/>
    <x v="8"/>
    <x v="3"/>
    <n v="833688"/>
    <d v="2001-06-07T21:00:01"/>
  </r>
  <r>
    <x v="0"/>
    <x v="3"/>
    <x v="1"/>
    <x v="0"/>
    <n v="10000"/>
    <n v="1346716"/>
    <d v="2001-06-06T08:55:2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BBRADLEY"/>
    <s v="MCUILLA"/>
    <s v="ENA - IM Ontario"/>
    <x v="8"/>
    <x v="3"/>
    <n v="833687"/>
    <d v="2001-06-07T21:00:01"/>
  </r>
  <r>
    <x v="1"/>
    <x v="3"/>
    <x v="0"/>
    <x v="22"/>
    <n v="3075000"/>
    <n v="1346718"/>
    <d v="2001-06-06T08:55:29"/>
    <s v="Firm Trade Bridgeline Gas Marketing LLC"/>
    <x v="0"/>
    <x v="0"/>
    <x v="0"/>
    <x v="3"/>
    <s v="US Gas Fin BasisSwap"/>
    <s v="US Gas Basis     HHub                    Jul-Oct01       USD/MM"/>
    <m/>
    <n v="25000"/>
    <x v="0"/>
    <x v="13"/>
    <x v="0"/>
    <n v="-2.5000000000000001E-3"/>
    <s v="ADM38409"/>
    <s v="SBRAWNE"/>
    <s v="FT-East"/>
    <x v="5"/>
    <x v="3"/>
    <s v="VE9500.1"/>
    <d v="2001-07-01T00:00:00"/>
  </r>
  <r>
    <x v="1"/>
    <x v="3"/>
    <x v="1"/>
    <x v="0"/>
    <n v="10000"/>
    <n v="1346717"/>
    <d v="2001-06-06T08:55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MIDCONT2"/>
    <s v="ARING"/>
    <s v="ENA-IM NE GULF1"/>
    <x v="8"/>
    <x v="3"/>
    <n v="833689"/>
    <d v="2001-06-07T21:00:01"/>
  </r>
  <r>
    <x v="0"/>
    <x v="0"/>
    <x v="0"/>
    <x v="0"/>
    <n v="20"/>
    <n v="1346719"/>
    <d v="2001-06-06T08:55:3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pornstar"/>
    <s v="BMARCHAN"/>
    <s v="Enron Metals Trading System"/>
    <x v="0"/>
    <x v="0"/>
    <n v="2171362"/>
    <m/>
  </r>
  <r>
    <x v="1"/>
    <x v="3"/>
    <x v="1"/>
    <x v="0"/>
    <n v="333"/>
    <n v="1346720"/>
    <d v="2001-06-06T08:55:35"/>
    <s v="Reliant Energy Services, Inc."/>
    <x v="0"/>
    <x v="0"/>
    <x v="0"/>
    <x v="3"/>
    <s v="US Gas Phy Fwd Firm &lt; or = 1Mo "/>
    <s v="US Gas Phy       NGPL NIPSCO             07Jun01         USD/MM"/>
    <m/>
    <n v="333"/>
    <x v="0"/>
    <x v="13"/>
    <x v="0"/>
    <n v="3.855"/>
    <s v="bcollins"/>
    <s v="PMIMS"/>
    <s v="ENA - IM MKT Central CG"/>
    <x v="8"/>
    <x v="3"/>
    <n v="833690"/>
    <d v="2001-06-07T21:00:01"/>
  </r>
  <r>
    <x v="1"/>
    <x v="3"/>
    <x v="1"/>
    <x v="0"/>
    <n v="10000"/>
    <n v="1346721"/>
    <d v="2001-06-06T08:55:35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MCCARTHY"/>
    <s v="TDONOHO"/>
    <s v="ENA - IM Central Gulf"/>
    <x v="8"/>
    <x v="3"/>
    <n v="833691"/>
    <d v="2001-06-07T21:00:01"/>
  </r>
  <r>
    <x v="1"/>
    <x v="3"/>
    <x v="1"/>
    <x v="0"/>
    <n v="4390"/>
    <n v="1346723"/>
    <d v="2001-06-06T08:55:39"/>
    <s v="AEP Energy Services, Inc."/>
    <x v="0"/>
    <x v="0"/>
    <x v="0"/>
    <x v="3"/>
    <s v="US Gas Phy Fwd Firm &lt; or = 1Mo "/>
    <s v="US Gas Phy       TGT Z-SL                07Jun01         USD/MM"/>
    <m/>
    <n v="4390"/>
    <x v="0"/>
    <x v="13"/>
    <x v="0"/>
    <n v="3.7050000000000001"/>
    <s v="aepes215"/>
    <s v="SPEREIR"/>
    <s v="ENA-IM NE GULF2"/>
    <x v="8"/>
    <x v="3"/>
    <n v="833692"/>
    <d v="2001-06-07T21:00:01"/>
  </r>
  <r>
    <x v="1"/>
    <x v="3"/>
    <x v="1"/>
    <x v="0"/>
    <n v="10000"/>
    <n v="1346724"/>
    <d v="2001-06-06T08:55:40"/>
    <s v="CMS Marketing, Services and Trading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MELISA94"/>
    <s v="KSTEVEN"/>
    <s v="ENA-IM Mid Central South"/>
    <x v="8"/>
    <x v="3"/>
    <n v="833693"/>
    <d v="2001-06-07T21:00:01"/>
  </r>
  <r>
    <x v="0"/>
    <x v="3"/>
    <x v="1"/>
    <x v="0"/>
    <n v="10000"/>
    <n v="1346726"/>
    <d v="2001-06-06T08:55:41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ADM54361"/>
    <s v="MCUILLA"/>
    <s v="ENA - IM Ontario"/>
    <x v="8"/>
    <x v="3"/>
    <n v="833695"/>
    <d v="2001-06-07T21:00:01"/>
  </r>
  <r>
    <x v="1"/>
    <x v="3"/>
    <x v="1"/>
    <x v="0"/>
    <n v="20000"/>
    <n v="1346725"/>
    <d v="2001-06-06T08:55:41"/>
    <s v="TXU Energy Trading Company"/>
    <x v="0"/>
    <x v="0"/>
    <x v="0"/>
    <x v="3"/>
    <s v="US Gas Phy Fwd Firm &lt; or = 1Mo "/>
    <s v="US Gas Phy       TCO Pool                07Jun01         USD/MM"/>
    <n v="20000"/>
    <m/>
    <x v="0"/>
    <x v="13"/>
    <x v="0"/>
    <n v="3.87"/>
    <s v="txuetcdc"/>
    <s v="JHODGE2"/>
    <s v="ENA-IM ME TCO"/>
    <x v="8"/>
    <x v="3"/>
    <n v="833694"/>
    <d v="2001-06-07T21:00:01"/>
  </r>
  <r>
    <x v="1"/>
    <x v="3"/>
    <x v="0"/>
    <x v="5"/>
    <n v="310000"/>
    <n v="1346727"/>
    <d v="2001-06-06T08:55:42"/>
    <s v="Mirant Americas Energy Marketing, L.P."/>
    <x v="0"/>
    <x v="0"/>
    <x v="0"/>
    <x v="3"/>
    <s v="US Gas Fin BasisSwap"/>
    <s v="US Gas Basis     EP Permian              Aug01           USD/MM"/>
    <n v="10000"/>
    <m/>
    <x v="0"/>
    <x v="13"/>
    <x v="0"/>
    <n v="0"/>
    <s v="sjt00001"/>
    <s v="EBASS"/>
    <s v="FT-Texas"/>
    <x v="5"/>
    <x v="3"/>
    <s v="VE9501.1"/>
    <d v="2001-08-01T21:00:01"/>
  </r>
  <r>
    <x v="1"/>
    <x v="3"/>
    <x v="1"/>
    <x v="0"/>
    <n v="10000"/>
    <n v="1346728"/>
    <d v="2001-06-06T08:55:44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"/>
    <s v="PEGGIALL"/>
    <s v="KSTEVEN"/>
    <s v="ENA-IM Mid Central South"/>
    <x v="8"/>
    <x v="3"/>
    <n v="833696"/>
    <d v="2001-06-07T21:00:01"/>
  </r>
  <r>
    <x v="1"/>
    <x v="3"/>
    <x v="1"/>
    <x v="0"/>
    <n v="5000"/>
    <n v="1346729"/>
    <d v="2001-06-06T08:55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VABLAISE"/>
    <s v="VPIMENOV"/>
    <s v="ENA-IM ME NEW YORK"/>
    <x v="8"/>
    <x v="3"/>
    <n v="833697"/>
    <d v="2001-06-07T21:00:01"/>
  </r>
  <r>
    <x v="0"/>
    <x v="0"/>
    <x v="0"/>
    <x v="0"/>
    <n v="2"/>
    <n v="1346732"/>
    <d v="2001-06-06T08:55:46"/>
    <s v="Manro Haydan Tradin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51397"/>
    <s v="BMARCHAN"/>
    <s v="Enron Metals Trading System"/>
    <x v="0"/>
    <x v="0"/>
    <n v="2171364"/>
    <m/>
  </r>
  <r>
    <x v="0"/>
    <x v="3"/>
    <x v="1"/>
    <x v="0"/>
    <n v="5000"/>
    <n v="1346731"/>
    <d v="2001-06-06T08:55:46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049999999999999"/>
    <s v="KJMTMC01"/>
    <s v="RWATT"/>
    <s v="EC-IM Canada West"/>
    <x v="8"/>
    <x v="9"/>
    <n v="833699"/>
    <d v="2001-06-07T21:00:01"/>
  </r>
  <r>
    <x v="1"/>
    <x v="3"/>
    <x v="1"/>
    <x v="0"/>
    <n v="5000"/>
    <n v="1346730"/>
    <d v="2001-06-06T08:55:46"/>
    <s v="Western Gas Resources, Inc."/>
    <x v="0"/>
    <x v="0"/>
    <x v="0"/>
    <x v="3"/>
    <s v="US Gas Phy Fwd Firm &lt; or = 1Mo "/>
    <s v="US Gas Phy       WIC                     07Jun01         USD/MM"/>
    <m/>
    <n v="5000"/>
    <x v="0"/>
    <x v="13"/>
    <x v="0"/>
    <n v="2.4449999999999998"/>
    <s v="ANDYCARTER"/>
    <s v="JREITME"/>
    <s v="ENA - IM Denver"/>
    <x v="8"/>
    <x v="3"/>
    <n v="833698"/>
    <d v="2001-06-07T21:00:01"/>
  </r>
  <r>
    <x v="1"/>
    <x v="3"/>
    <x v="1"/>
    <x v="0"/>
    <n v="10000"/>
    <n v="1346733"/>
    <d v="2001-06-06T08:55:50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3702"/>
    <d v="2001-06-07T21:00:01"/>
  </r>
  <r>
    <x v="1"/>
    <x v="3"/>
    <x v="1"/>
    <x v="0"/>
    <n v="10000"/>
    <n v="1346734"/>
    <d v="2001-06-06T08:55:51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00"/>
    <d v="2001-06-07T21:00:01"/>
  </r>
  <r>
    <x v="1"/>
    <x v="3"/>
    <x v="1"/>
    <x v="0"/>
    <n v="5000"/>
    <n v="1346735"/>
    <d v="2001-06-06T08:55:51"/>
    <s v="Mirant Americas Energy Marketing, L.P."/>
    <x v="0"/>
    <x v="0"/>
    <x v="0"/>
    <x v="3"/>
    <s v="US Gas Phy Fwd Firm &lt; or = 1Mo "/>
    <s v="US Gas Phy       Carthage                07Jun01         USD/MM"/>
    <n v="5000"/>
    <m/>
    <x v="0"/>
    <x v="13"/>
    <x v="0"/>
    <n v="3.68"/>
    <s v="TOMSAX01"/>
    <s v="TMARTIN"/>
    <s v="ENA-IM CARTHAGE"/>
    <x v="8"/>
    <x v="3"/>
    <n v="833701"/>
    <d v="2001-06-07T21:00:01"/>
  </r>
  <r>
    <x v="0"/>
    <x v="3"/>
    <x v="1"/>
    <x v="0"/>
    <n v="5000"/>
    <n v="1346736"/>
    <d v="2001-06-06T08:55:52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"/>
    <s v="ADM96017"/>
    <s v="SBRODEU"/>
    <s v="EC - IM Canada BC"/>
    <x v="8"/>
    <x v="9"/>
    <n v="833703"/>
    <d v="2001-06-07T21:00:01"/>
  </r>
  <r>
    <x v="1"/>
    <x v="3"/>
    <x v="1"/>
    <x v="0"/>
    <n v="10000"/>
    <n v="1346737"/>
    <d v="2001-06-06T08:55:53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bryangins"/>
    <s v="SPEREIR"/>
    <s v="ENA-IM NE GULF2"/>
    <x v="8"/>
    <x v="3"/>
    <n v="833704"/>
    <d v="2001-06-07T21:00:01"/>
  </r>
  <r>
    <x v="1"/>
    <x v="3"/>
    <x v="1"/>
    <x v="0"/>
    <n v="10000"/>
    <n v="1346738"/>
    <d v="2001-06-06T08:55:54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mikepowers"/>
    <s v="ARING"/>
    <s v="ENA-IM NE GULF1"/>
    <x v="8"/>
    <x v="3"/>
    <n v="833705"/>
    <d v="2001-06-07T21:00:01"/>
  </r>
  <r>
    <x v="1"/>
    <x v="3"/>
    <x v="1"/>
    <x v="0"/>
    <n v="5000"/>
    <n v="1346739"/>
    <d v="2001-06-06T08:56:0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65"/>
    <s v="LAURABATES"/>
    <s v="TDONOHO"/>
    <s v="ENA - IM Central Gulf"/>
    <x v="8"/>
    <x v="3"/>
    <n v="833706"/>
    <d v="2001-06-07T21:00:01"/>
  </r>
  <r>
    <x v="0"/>
    <x v="3"/>
    <x v="1"/>
    <x v="0"/>
    <n v="5000"/>
    <n v="1346740"/>
    <d v="2001-06-06T08:56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9"/>
    <s v="brucewest"/>
    <s v="RWATT"/>
    <s v="EC-IM Canada West"/>
    <x v="8"/>
    <x v="9"/>
    <n v="833707"/>
    <d v="2001-06-07T21:00:01"/>
  </r>
  <r>
    <x v="1"/>
    <x v="3"/>
    <x v="1"/>
    <x v="0"/>
    <n v="10000"/>
    <n v="1346742"/>
    <d v="2001-06-06T08:56:05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DAVIDFRE"/>
    <s v="KSTEVEN"/>
    <s v="ENA-IM Mid Central South"/>
    <x v="8"/>
    <x v="3"/>
    <n v="833708"/>
    <d v="2001-06-07T21:00:01"/>
  </r>
  <r>
    <x v="1"/>
    <x v="3"/>
    <x v="1"/>
    <x v="0"/>
    <n v="5000"/>
    <n v="1346743"/>
    <d v="2001-06-06T08:56:08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LYONSTIM"/>
    <s v="RGAY"/>
    <s v="ENA - IM West"/>
    <x v="8"/>
    <x v="3"/>
    <n v="833710"/>
    <d v="2001-06-07T21:00:01"/>
  </r>
  <r>
    <x v="1"/>
    <x v="3"/>
    <x v="1"/>
    <x v="0"/>
    <n v="3000"/>
    <n v="1346744"/>
    <d v="2001-06-06T08:56:09"/>
    <s v="El Paso Merchant Energy, L.P."/>
    <x v="0"/>
    <x v="0"/>
    <x v="0"/>
    <x v="3"/>
    <s v="US Gas Phy Fwd Firm &lt; or = 1Mo "/>
    <s v="US Gas Phy       CIG Mainline            07Jun01         USD/MM"/>
    <m/>
    <n v="3000"/>
    <x v="0"/>
    <x v="13"/>
    <x v="0"/>
    <n v="2.4350000000000001"/>
    <s v="EPMELPrj"/>
    <s v="JREITME"/>
    <s v="ENA - IM Denver"/>
    <x v="8"/>
    <x v="3"/>
    <n v="833711"/>
    <d v="2001-06-07T21:00:01"/>
  </r>
  <r>
    <x v="1"/>
    <x v="3"/>
    <x v="1"/>
    <x v="0"/>
    <n v="1066"/>
    <n v="1346745"/>
    <d v="2001-06-06T08:56:11"/>
    <s v="EnergyUSA-TPC Corp."/>
    <x v="0"/>
    <x v="0"/>
    <x v="0"/>
    <x v="3"/>
    <s v="US Gas Phy Fwd Firm &lt; or = 1Mo "/>
    <s v="US Gas Phy       TENN 800                07Jun01         USD/MM"/>
    <m/>
    <n v="1066"/>
    <x v="0"/>
    <x v="13"/>
    <x v="0"/>
    <n v="3.6749999999999998"/>
    <s v="jgriffiths"/>
    <s v="SNEAL"/>
    <s v="ENA-IM NE GULF3"/>
    <x v="8"/>
    <x v="3"/>
    <n v="833712"/>
    <d v="2001-06-07T21:00:01"/>
  </r>
  <r>
    <x v="0"/>
    <x v="3"/>
    <x v="1"/>
    <x v="0"/>
    <n v="10000"/>
    <n v="1346747"/>
    <d v="2001-06-06T08:56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713"/>
    <d v="2001-06-06T21:00:01"/>
  </r>
  <r>
    <x v="1"/>
    <x v="3"/>
    <x v="1"/>
    <x v="0"/>
    <n v="5000"/>
    <n v="1346748"/>
    <d v="2001-06-06T08:56:21"/>
    <s v="Cargill Energy, a division of Cargill, Incorporated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ADM90884"/>
    <s v="KSTEVEN"/>
    <s v="ENA-IM Mid Central South"/>
    <x v="8"/>
    <x v="3"/>
    <n v="833714"/>
    <d v="2001-06-07T21:00:01"/>
  </r>
  <r>
    <x v="1"/>
    <x v="3"/>
    <x v="1"/>
    <x v="0"/>
    <n v="25000"/>
    <n v="1346749"/>
    <d v="2001-06-06T08:56:21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715"/>
    <d v="2001-06-07T21:00:01"/>
  </r>
  <r>
    <x v="1"/>
    <x v="3"/>
    <x v="0"/>
    <x v="5"/>
    <n v="155000"/>
    <n v="1346750"/>
    <d v="2001-06-06T08:56:22"/>
    <s v="Williams Energy Marketing &amp; Trading Company"/>
    <x v="0"/>
    <x v="0"/>
    <x v="0"/>
    <x v="3"/>
    <s v="US Gas Fin Swap"/>
    <s v="US Gas Daily     HHub                    Jul01           USD/MM"/>
    <n v="5000"/>
    <m/>
    <x v="0"/>
    <x v="13"/>
    <x v="0"/>
    <n v="3.875"/>
    <s v="darylbrown"/>
    <s v="JARNOLD"/>
    <s v="NG-Price"/>
    <x v="5"/>
    <x v="3"/>
    <s v="VE9504.1"/>
    <d v="2001-07-01T21:59:00"/>
  </r>
  <r>
    <x v="1"/>
    <x v="2"/>
    <x v="0"/>
    <x v="0"/>
    <n v="50000"/>
    <n v="1346751"/>
    <d v="2001-06-06T08:56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35"/>
    <d v="2001-07-01T00:00:00"/>
  </r>
  <r>
    <x v="1"/>
    <x v="3"/>
    <x v="1"/>
    <x v="0"/>
    <n v="5000"/>
    <n v="1346753"/>
    <d v="2001-06-06T08:56:2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4"/>
    <s v="MELISSA1"/>
    <s v="TDONOHO"/>
    <s v="ENA - IM Central Gulf"/>
    <x v="8"/>
    <x v="3"/>
    <n v="833716"/>
    <d v="2001-06-07T21:00:01"/>
  </r>
  <r>
    <x v="1"/>
    <x v="3"/>
    <x v="1"/>
    <x v="0"/>
    <n v="5000"/>
    <n v="1346754"/>
    <d v="2001-06-06T08:56:26"/>
    <s v="Reliant Energy Services,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jtaylor1"/>
    <s v="JHODGE2"/>
    <s v="ENA-IM ME CNG"/>
    <x v="8"/>
    <x v="3"/>
    <n v="833717"/>
    <d v="2001-06-07T21:00:01"/>
  </r>
  <r>
    <x v="1"/>
    <x v="2"/>
    <x v="0"/>
    <x v="0"/>
    <n v="50000"/>
    <n v="1346755"/>
    <d v="2001-06-06T08:56:2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8"/>
    <s v="SPENCERV"/>
    <s v="GWHALLE"/>
    <s v="WTI-GW-NXC1"/>
    <x v="3"/>
    <x v="3"/>
    <n v="114436"/>
    <d v="2001-07-01T00:00:00"/>
  </r>
  <r>
    <x v="1"/>
    <x v="3"/>
    <x v="1"/>
    <x v="0"/>
    <n v="4903"/>
    <n v="1346756"/>
    <d v="2001-06-06T08:56:31"/>
    <s v="PanCanadian Energy Services Inc."/>
    <x v="0"/>
    <x v="0"/>
    <x v="0"/>
    <x v="3"/>
    <s v="US Gas Phy Fwd Firm &lt; or = 1Mo "/>
    <s v="US Gas Phy       NGPL TxOkGCPool         07Jun01         USD/MM"/>
    <m/>
    <n v="4903"/>
    <x v="0"/>
    <x v="13"/>
    <x v="0"/>
    <n v="3.7075"/>
    <s v="pces5051"/>
    <s v="TDONOHO"/>
    <s v="ENA - IM Central Gulf"/>
    <x v="8"/>
    <x v="3"/>
    <n v="833718"/>
    <d v="2001-06-07T21:00:01"/>
  </r>
  <r>
    <x v="1"/>
    <x v="3"/>
    <x v="0"/>
    <x v="5"/>
    <n v="310000"/>
    <n v="1346758"/>
    <d v="2001-06-06T08:56:32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ADM59980"/>
    <s v="JARNOLD"/>
    <s v="NG-Price"/>
    <x v="5"/>
    <x v="3"/>
    <s v="VE9506.1"/>
    <d v="2001-08-01T21:00:00"/>
  </r>
  <r>
    <x v="0"/>
    <x v="3"/>
    <x v="1"/>
    <x v="0"/>
    <n v="5000"/>
    <n v="1346757"/>
    <d v="2001-06-06T08:56:32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49999999999999"/>
    <s v="shourihan2"/>
    <s v="SBRODEU"/>
    <s v="EC - IM Canada BC"/>
    <x v="8"/>
    <x v="9"/>
    <n v="833719"/>
    <d v="2001-06-07T21:00:01"/>
  </r>
  <r>
    <x v="1"/>
    <x v="9"/>
    <x v="0"/>
    <x v="0"/>
    <n v="10000"/>
    <n v="1346760"/>
    <d v="2001-06-06T08:56:33"/>
    <s v="Dynegy Marketing and Trade"/>
    <x v="0"/>
    <x v="0"/>
    <x v="0"/>
    <x v="9"/>
    <s v="US Pipeline Capacity NNG (Firm)"/>
    <s v="US PLCapNNG Frm  Demarc29-EDubq R+C      07Jun01         USD/MM"/>
    <m/>
    <n v="10000"/>
    <x v="0"/>
    <x v="13"/>
    <x v="0"/>
    <n v="0.16"/>
    <s v="BARBEE10"/>
    <s v="JNIELSE"/>
    <s v="NONE"/>
    <x v="9"/>
    <x v="10"/>
    <n v="41184"/>
    <d v="2001-06-07T21:00:01"/>
  </r>
  <r>
    <x v="1"/>
    <x v="3"/>
    <x v="1"/>
    <x v="0"/>
    <n v="10000"/>
    <n v="1346761"/>
    <d v="2001-06-06T08:56:34"/>
    <s v="ProLiance Energy, LLC"/>
    <x v="0"/>
    <x v="0"/>
    <x v="0"/>
    <x v="3"/>
    <s v="US Gas Phy Fwd Firm &lt; or = 1Mo "/>
    <s v="US Gas Phy       TCO Pool                07Jun01         USD/MM"/>
    <m/>
    <n v="10000"/>
    <x v="0"/>
    <x v="13"/>
    <x v="0"/>
    <n v="3.875"/>
    <s v="COLEYGAYNO"/>
    <s v="JHODGE2"/>
    <s v="ENA-IM ME TCO"/>
    <x v="8"/>
    <x v="3"/>
    <n v="833720"/>
    <d v="2001-06-07T21:00:01"/>
  </r>
  <r>
    <x v="1"/>
    <x v="3"/>
    <x v="1"/>
    <x v="0"/>
    <n v="10000"/>
    <n v="1346763"/>
    <d v="2001-06-06T08:56:36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aepes217"/>
    <s v="RGAY"/>
    <s v="ENA - IM West"/>
    <x v="8"/>
    <x v="3"/>
    <n v="833723"/>
    <d v="2001-06-07T21:00:01"/>
  </r>
  <r>
    <x v="1"/>
    <x v="3"/>
    <x v="1"/>
    <x v="0"/>
    <n v="3000"/>
    <n v="1346762"/>
    <d v="2001-06-06T08:56:36"/>
    <s v="e prime, inc."/>
    <x v="0"/>
    <x v="0"/>
    <x v="0"/>
    <x v="3"/>
    <s v="US Gas Phy Fwd Firm &lt; or = 1Mo "/>
    <s v="US Gas Phy       CIG Mainline            07Jun01         USD/MM"/>
    <n v="3000"/>
    <m/>
    <x v="0"/>
    <x v="13"/>
    <x v="0"/>
    <n v="2.41"/>
    <s v="EPRIME29"/>
    <s v="JREITME"/>
    <s v="ENA - IM Denver"/>
    <x v="8"/>
    <x v="3"/>
    <n v="833721"/>
    <d v="2001-06-07T21:00:01"/>
  </r>
  <r>
    <x v="1"/>
    <x v="3"/>
    <x v="1"/>
    <x v="0"/>
    <n v="10000"/>
    <n v="1346764"/>
    <d v="2001-06-06T08:56:37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DAVIDFRE"/>
    <s v="KSTEVEN"/>
    <s v="ENA-IM Mid Central South"/>
    <x v="8"/>
    <x v="3"/>
    <n v="833722"/>
    <d v="2001-06-07T21:00:01"/>
  </r>
  <r>
    <x v="1"/>
    <x v="1"/>
    <x v="1"/>
    <x v="0"/>
    <n v="50"/>
    <n v="1346766"/>
    <d v="2001-06-06T08:56:38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RSandherr"/>
    <s v="JQUENET"/>
    <s v="ST-PJM"/>
    <x v="7"/>
    <x v="7"/>
    <n v="634636.1"/>
    <d v="2001-06-07T21:00:01"/>
  </r>
  <r>
    <x v="1"/>
    <x v="3"/>
    <x v="0"/>
    <x v="5"/>
    <n v="155000"/>
    <n v="1346768"/>
    <d v="2001-06-06T08:56:41"/>
    <s v="Constellation Power Source, Inc."/>
    <x v="0"/>
    <x v="0"/>
    <x v="0"/>
    <x v="3"/>
    <s v="US Gas Fin Swap"/>
    <s v="US Gas Swap      Nymex                   Jul01           USD/MM"/>
    <n v="5000"/>
    <m/>
    <x v="0"/>
    <x v="13"/>
    <x v="0"/>
    <n v="3.88"/>
    <s v="kschwartz"/>
    <s v="JARNOLD"/>
    <s v="NG-Price"/>
    <x v="5"/>
    <x v="3"/>
    <s v="VE9509.1"/>
    <d v="2001-07-01T21:00:00"/>
  </r>
  <r>
    <x v="1"/>
    <x v="3"/>
    <x v="1"/>
    <x v="0"/>
    <n v="640"/>
    <n v="1346767"/>
    <d v="2001-06-06T08:56:41"/>
    <s v="Texla Energy Management Inc."/>
    <x v="0"/>
    <x v="0"/>
    <x v="0"/>
    <x v="3"/>
    <s v="US Gas Phy Fwd Firm &lt; or = 1Mo "/>
    <s v="US Gas Phy       ANR SE Trans            07Jun01         USD/MM"/>
    <n v="640"/>
    <m/>
    <x v="0"/>
    <x v="13"/>
    <x v="0"/>
    <n v="3.66"/>
    <s v="WILSHUSEN"/>
    <s v="TDONOHO"/>
    <s v="ENA - IM Central Gulf"/>
    <x v="8"/>
    <x v="3"/>
    <n v="833724"/>
    <d v="2001-06-07T21:00:01"/>
  </r>
  <r>
    <x v="1"/>
    <x v="3"/>
    <x v="0"/>
    <x v="23"/>
    <n v="120000"/>
    <n v="1346769"/>
    <d v="2001-06-06T08:56:42"/>
    <s v="Cornerstone Propane, L.P."/>
    <x v="0"/>
    <x v="0"/>
    <x v="0"/>
    <x v="3"/>
    <s v="US Gas Fin Swap"/>
    <s v="US Gas Daily     HHub                    07-30Jun01      USD/MM"/>
    <n v="5000"/>
    <m/>
    <x v="0"/>
    <x v="13"/>
    <x v="0"/>
    <n v="3.77"/>
    <s v="kaadmire"/>
    <s v="PKEAVEY"/>
    <s v="G-DAILY-EST"/>
    <x v="5"/>
    <x v="3"/>
    <s v="VE9510.1"/>
    <d v="2001-06-07T21:00:01"/>
  </r>
  <r>
    <x v="0"/>
    <x v="3"/>
    <x v="1"/>
    <x v="0"/>
    <n v="10000"/>
    <n v="1346770"/>
    <d v="2001-06-06T08:56:42"/>
    <s v="Coral Ener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shane2001"/>
    <s v="MCUILLA"/>
    <s v="ENA - IM Ontario"/>
    <x v="8"/>
    <x v="3"/>
    <n v="833725"/>
    <d v="2001-06-07T21:00:01"/>
  </r>
  <r>
    <x v="0"/>
    <x v="0"/>
    <x v="0"/>
    <x v="0"/>
    <n v="10"/>
    <n v="1346771"/>
    <d v="2001-06-06T08:56:43"/>
    <s v="ABN AMRO Futures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JWALSH02"/>
    <s v="BMARCHAN"/>
    <s v="Enron Metals Trading System"/>
    <x v="0"/>
    <x v="0"/>
    <n v="2171370"/>
    <m/>
  </r>
  <r>
    <x v="1"/>
    <x v="2"/>
    <x v="0"/>
    <x v="0"/>
    <n v="50000"/>
    <n v="1346772"/>
    <d v="2001-06-06T08:56:44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38"/>
    <d v="2001-07-01T00:00:00"/>
  </r>
  <r>
    <x v="1"/>
    <x v="3"/>
    <x v="1"/>
    <x v="0"/>
    <n v="5000"/>
    <n v="1346773"/>
    <d v="2001-06-06T08:56:47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375000000000002"/>
    <s v="tracycolli"/>
    <s v="KSTEVEN"/>
    <s v="ENA-IM Mid Central South"/>
    <x v="8"/>
    <x v="3"/>
    <n v="833726"/>
    <d v="2001-06-07T21:00:01"/>
  </r>
  <r>
    <x v="1"/>
    <x v="3"/>
    <x v="1"/>
    <x v="0"/>
    <n v="10000"/>
    <n v="1346774"/>
    <d v="2001-06-06T08:56:49"/>
    <s v="MidAmerican Energy Company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SCOTTWIR"/>
    <s v="MLENHAR"/>
    <s v="ENA - IM West"/>
    <x v="8"/>
    <x v="3"/>
    <n v="833727"/>
    <d v="2001-06-07T21:00:01"/>
  </r>
  <r>
    <x v="1"/>
    <x v="3"/>
    <x v="1"/>
    <x v="0"/>
    <n v="10000"/>
    <n v="1346775"/>
    <d v="2001-06-06T08:56:51"/>
    <s v="Dynegy Marketing and Trade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MAXFIELD"/>
    <s v="KSTEVEN"/>
    <s v="ENA-IM Mid Central South"/>
    <x v="8"/>
    <x v="3"/>
    <n v="833728"/>
    <d v="2001-06-07T21:00:01"/>
  </r>
  <r>
    <x v="1"/>
    <x v="2"/>
    <x v="0"/>
    <x v="0"/>
    <n v="50000"/>
    <n v="1346776"/>
    <d v="2001-06-06T08:56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TREADWAY"/>
    <s v="GWHALLE"/>
    <s v="WTI-GW-NXC2"/>
    <x v="3"/>
    <x v="3"/>
    <n v="114439"/>
    <d v="2001-07-01T00:00:00"/>
  </r>
  <r>
    <x v="1"/>
    <x v="3"/>
    <x v="1"/>
    <x v="0"/>
    <n v="5000"/>
    <n v="1346777"/>
    <d v="2001-06-06T08:56:55"/>
    <s v="Barrett Resources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ARRETT4"/>
    <s v="SSOUTH"/>
    <s v="ENA - IM West"/>
    <x v="8"/>
    <x v="3"/>
    <n v="833729"/>
    <d v="2001-06-07T21:00:01"/>
  </r>
  <r>
    <x v="0"/>
    <x v="3"/>
    <x v="1"/>
    <x v="0"/>
    <n v="5000"/>
    <n v="1346778"/>
    <d v="2001-06-06T08:56:58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"/>
    <s v="DBARRETT"/>
    <s v="SBRODEU"/>
    <s v="EC - IM Canada BC"/>
    <x v="8"/>
    <x v="9"/>
    <n v="833730"/>
    <d v="2001-06-07T21:00:01"/>
  </r>
  <r>
    <x v="1"/>
    <x v="1"/>
    <x v="1"/>
    <x v="0"/>
    <n v="50"/>
    <n v="1346780"/>
    <d v="2001-06-06T08:56:59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jwbell88"/>
    <s v="JQUENET"/>
    <s v="ST-PJM"/>
    <x v="7"/>
    <x v="7"/>
    <n v="634637.1"/>
    <d v="2001-06-07T21:00:01"/>
  </r>
  <r>
    <x v="1"/>
    <x v="3"/>
    <x v="1"/>
    <x v="0"/>
    <n v="5000"/>
    <n v="1346781"/>
    <d v="2001-06-06T08:57:04"/>
    <s v="Western Gas Resour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4950000000000001"/>
    <s v="MIKEFRIEND"/>
    <s v="JREITME"/>
    <s v="ENA - IM Denver"/>
    <x v="8"/>
    <x v="3"/>
    <n v="833731"/>
    <d v="2001-06-07T21:00:01"/>
  </r>
  <r>
    <x v="1"/>
    <x v="3"/>
    <x v="1"/>
    <x v="0"/>
    <n v="50000"/>
    <n v="1346782"/>
    <d v="2001-06-06T08:57:04"/>
    <s v="Cook Inlet Energy Supply L.L.C."/>
    <x v="0"/>
    <x v="0"/>
    <x v="0"/>
    <x v="3"/>
    <s v="US Gas Phy Fwd Firm &lt; or = 1Mo "/>
    <s v="US Gas Phy       NGPL NICOR              07Jun01         USD/MM"/>
    <n v="50000"/>
    <m/>
    <x v="0"/>
    <x v="13"/>
    <x v="0"/>
    <n v="3.835"/>
    <s v="MIDCONT1"/>
    <s v="PMIMS"/>
    <s v="ENA - IM MKT Central CG"/>
    <x v="8"/>
    <x v="3"/>
    <n v="833732"/>
    <d v="2001-06-07T21:00:01"/>
  </r>
  <r>
    <x v="1"/>
    <x v="3"/>
    <x v="0"/>
    <x v="5"/>
    <n v="310000"/>
    <n v="1346785"/>
    <d v="2001-06-06T08:57:09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1.4999999999999999E-2"/>
    <s v="WICKLUND"/>
    <s v="EBASS"/>
    <s v="FT-Texas"/>
    <x v="5"/>
    <x v="3"/>
    <s v="VE9514.1"/>
    <d v="2001-07-01T21:00:01"/>
  </r>
  <r>
    <x v="1"/>
    <x v="3"/>
    <x v="1"/>
    <x v="0"/>
    <n v="10000"/>
    <n v="1346786"/>
    <d v="2001-06-06T08:57:09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735"/>
    <d v="2001-06-07T21:00:01"/>
  </r>
  <r>
    <x v="1"/>
    <x v="3"/>
    <x v="1"/>
    <x v="0"/>
    <n v="10000"/>
    <n v="1346784"/>
    <d v="2001-06-06T08:57:09"/>
    <s v="Duke Energy Trading and Marketing, L.L.C."/>
    <x v="0"/>
    <x v="0"/>
    <x v="0"/>
    <x v="3"/>
    <s v="US Gas Phy Fwd Firm &lt; or = 1Mo "/>
    <s v="US Gas Phy       Consumers Pwr           07Jun01         USD/MM"/>
    <n v="10000"/>
    <m/>
    <x v="0"/>
    <x v="13"/>
    <x v="0"/>
    <n v="3.84"/>
    <s v="JCARDIFF"/>
    <s v="JWILLI13"/>
    <s v="ENA - IM Mkt Central MICH"/>
    <x v="8"/>
    <x v="3"/>
    <n v="833734"/>
    <d v="2001-06-07T21:00:01"/>
  </r>
  <r>
    <x v="1"/>
    <x v="3"/>
    <x v="1"/>
    <x v="0"/>
    <n v="9360"/>
    <n v="1346788"/>
    <d v="2001-06-06T08:57:12"/>
    <s v="MidAmerican Energy Company"/>
    <x v="0"/>
    <x v="0"/>
    <x v="0"/>
    <x v="3"/>
    <s v="US Gas Phy Fwd Firm &lt; or = 1Mo "/>
    <s v="US Gas Phy       ANR SE Trans            07Jun01         USD/MM"/>
    <n v="9360"/>
    <m/>
    <x v="0"/>
    <x v="13"/>
    <x v="0"/>
    <n v="3.66"/>
    <s v="PEGGIALL"/>
    <s v="TDONOHO"/>
    <s v="ENA - IM Central Gulf"/>
    <x v="8"/>
    <x v="3"/>
    <n v="833738"/>
    <d v="2001-06-07T21:00:01"/>
  </r>
  <r>
    <x v="1"/>
    <x v="3"/>
    <x v="1"/>
    <x v="0"/>
    <n v="10000"/>
    <n v="1346787"/>
    <d v="2001-06-06T08:57:12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TIMMYSMALL"/>
    <s v="JPARKS"/>
    <s v="ENA-IM WAHA"/>
    <x v="8"/>
    <x v="3"/>
    <n v="833736"/>
    <d v="2001-06-07T21:00:01"/>
  </r>
  <r>
    <x v="1"/>
    <x v="3"/>
    <x v="1"/>
    <x v="0"/>
    <n v="10000"/>
    <n v="1346789"/>
    <d v="2001-06-06T08:57:13"/>
    <s v="MidAmerican Energy Company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SCOTTWIR"/>
    <s v="MLENHAR"/>
    <s v="ENA - IM West"/>
    <x v="8"/>
    <x v="3"/>
    <n v="833737"/>
    <d v="2001-06-07T21:00:01"/>
  </r>
  <r>
    <x v="0"/>
    <x v="3"/>
    <x v="1"/>
    <x v="23"/>
    <n v="120000"/>
    <n v="1346792"/>
    <d v="2001-06-06T08:57:18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2"/>
    <s v="erdelsing"/>
    <s v="MCOWAN"/>
    <s v="EC-IM Canada West"/>
    <x v="8"/>
    <x v="9"/>
    <n v="833740"/>
    <d v="2001-06-07T21:00:01"/>
  </r>
  <r>
    <x v="1"/>
    <x v="3"/>
    <x v="1"/>
    <x v="0"/>
    <n v="7300"/>
    <n v="1346793"/>
    <d v="2001-06-06T08:57:18"/>
    <s v="Hess Energy Services Company, LLC"/>
    <x v="0"/>
    <x v="0"/>
    <x v="0"/>
    <x v="3"/>
    <s v="US Gas Phy Fwd Firm &lt; or = 1Mo "/>
    <s v="US Gas Phy       NGPL LA Pool            07Jun01         USD/MM"/>
    <n v="7300"/>
    <m/>
    <x v="0"/>
    <x v="13"/>
    <x v="0"/>
    <n v="3.72"/>
    <s v="tomkurtz"/>
    <s v="TDONOHO"/>
    <s v="ENA - IM Central Gulf"/>
    <x v="8"/>
    <x v="3"/>
    <n v="833742"/>
    <d v="2001-06-07T21:00:01"/>
  </r>
  <r>
    <x v="1"/>
    <x v="3"/>
    <x v="1"/>
    <x v="0"/>
    <n v="5000"/>
    <n v="1346791"/>
    <d v="2001-06-06T08:57:18"/>
    <s v="BP Canada Energy Marketing Corp."/>
    <x v="0"/>
    <x v="0"/>
    <x v="0"/>
    <x v="3"/>
    <s v="US Gas Phy Fwd Firm &lt; or = 1Mo "/>
    <s v="US Gas Phy       PGT Malin               07Jun01         USD/MM"/>
    <n v="5000"/>
    <m/>
    <x v="0"/>
    <x v="13"/>
    <x v="0"/>
    <n v="3.2"/>
    <s v="OREGON55"/>
    <s v="MLENHAR"/>
    <s v="ENA - IM West"/>
    <x v="8"/>
    <x v="3"/>
    <n v="833739"/>
    <d v="2001-06-07T21:00:01"/>
  </r>
  <r>
    <x v="1"/>
    <x v="3"/>
    <x v="1"/>
    <x v="0"/>
    <n v="5000"/>
    <n v="1346794"/>
    <d v="2001-06-06T08:57:19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5"/>
    <s v="PANNONE12"/>
    <s v="JWILLI13"/>
    <s v="ENA - IM Mkt Central MICH"/>
    <x v="8"/>
    <x v="3"/>
    <n v="833741"/>
    <d v="2001-06-07T21:00:01"/>
  </r>
  <r>
    <x v="1"/>
    <x v="3"/>
    <x v="1"/>
    <x v="0"/>
    <n v="72"/>
    <n v="1346795"/>
    <d v="2001-06-06T08:57:20"/>
    <s v="Reliant Energy Services, Inc."/>
    <x v="0"/>
    <x v="0"/>
    <x v="0"/>
    <x v="3"/>
    <s v="US Gas Phy Fwd Firm &lt; or = 1Mo "/>
    <s v="US Gas Phy       NGPL NICOR              07Jun01         USD/MM"/>
    <n v="72"/>
    <m/>
    <x v="0"/>
    <x v="13"/>
    <x v="0"/>
    <n v="3.83"/>
    <s v="bcollins"/>
    <s v="PMIMS"/>
    <s v="ENA - IM MKT Central CG"/>
    <x v="8"/>
    <x v="3"/>
    <n v="833743"/>
    <d v="2001-06-07T21:00:01"/>
  </r>
  <r>
    <x v="1"/>
    <x v="3"/>
    <x v="1"/>
    <x v="0"/>
    <n v="5000"/>
    <n v="1346796"/>
    <d v="2001-06-06T08:57:21"/>
    <s v="Cook Inlet Energy Supply L.L.C."/>
    <x v="0"/>
    <x v="0"/>
    <x v="0"/>
    <x v="3"/>
    <s v="US Gas Phy Fwd Firm &lt; or = 1Mo "/>
    <s v="US Gas Phy       ANR SW Pool             07Jun01         USD/MM"/>
    <n v="5000"/>
    <m/>
    <x v="0"/>
    <x v="13"/>
    <x v="0"/>
    <n v="3.6274999999999999"/>
    <s v="MIDCONT1"/>
    <s v="KSTEVEN"/>
    <s v="ENA-IM Mid Central South"/>
    <x v="8"/>
    <x v="3"/>
    <n v="833744"/>
    <d v="2001-06-07T21:00:01"/>
  </r>
  <r>
    <x v="1"/>
    <x v="3"/>
    <x v="0"/>
    <x v="5"/>
    <n v="465000"/>
    <n v="1346797"/>
    <d v="2001-06-06T08:57:23"/>
    <s v="Constellation Power Source, Inc."/>
    <x v="0"/>
    <x v="0"/>
    <x v="0"/>
    <x v="3"/>
    <s v="US Gas Fin Swap"/>
    <s v="US Gas Swap      Nymex                   Jul01           USD/MM"/>
    <n v="15000"/>
    <m/>
    <x v="0"/>
    <x v="13"/>
    <x v="0"/>
    <n v="3.875"/>
    <s v="kschwartz"/>
    <s v="JARNOLD"/>
    <s v="NG-Price"/>
    <x v="5"/>
    <x v="3"/>
    <s v="VE9516.1"/>
    <d v="2001-07-01T21:00:00"/>
  </r>
  <r>
    <x v="1"/>
    <x v="1"/>
    <x v="1"/>
    <x v="6"/>
    <n v="750"/>
    <n v="1346798"/>
    <d v="2001-06-06T08:57:29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34"/>
    <s v="ttw00001"/>
    <s v="RBADEER"/>
    <s v="LT-CA"/>
    <x v="7"/>
    <x v="7"/>
    <n v="634638.1"/>
    <d v="2001-09-01T21:00:01"/>
  </r>
  <r>
    <x v="1"/>
    <x v="3"/>
    <x v="1"/>
    <x v="0"/>
    <n v="5000"/>
    <n v="1346799"/>
    <d v="2001-06-06T08:57:3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benharner"/>
    <s v="JWILLI13"/>
    <s v="ENA - IM Mkt Central MICH"/>
    <x v="8"/>
    <x v="3"/>
    <n v="833746"/>
    <d v="2001-06-07T21:00:01"/>
  </r>
  <r>
    <x v="1"/>
    <x v="3"/>
    <x v="1"/>
    <x v="0"/>
    <n v="10000"/>
    <n v="1346800"/>
    <d v="2001-06-06T08:57:37"/>
    <s v="Constellation Power Source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cprovenzan"/>
    <s v="ARING"/>
    <s v="ENA-IM NE GULF1"/>
    <x v="8"/>
    <x v="3"/>
    <n v="833747"/>
    <d v="2001-06-07T21:00:01"/>
  </r>
  <r>
    <x v="0"/>
    <x v="3"/>
    <x v="1"/>
    <x v="0"/>
    <n v="10000"/>
    <n v="1346801"/>
    <d v="2001-06-06T08:57:38"/>
    <s v="Engage Energy Canada L.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swifteast"/>
    <s v="MCUILLA"/>
    <s v="ENA - IM Ontario"/>
    <x v="8"/>
    <x v="3"/>
    <n v="833748"/>
    <d v="2001-06-07T21:00:01"/>
  </r>
  <r>
    <x v="1"/>
    <x v="3"/>
    <x v="0"/>
    <x v="22"/>
    <n v="615000"/>
    <n v="1346802"/>
    <d v="2001-06-06T08:57:39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johnwest"/>
    <s v="JARNOLD"/>
    <s v="NG-Price"/>
    <x v="5"/>
    <x v="3"/>
    <s v="VE9517.1"/>
    <d v="2001-07-01T00:00:00"/>
  </r>
  <r>
    <x v="1"/>
    <x v="3"/>
    <x v="1"/>
    <x v="0"/>
    <n v="5000"/>
    <n v="1346804"/>
    <d v="2001-06-06T08:57:43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349999999999998"/>
    <s v="EASTDESK5"/>
    <s v="SNEAL"/>
    <s v="ENA-IM NE GULF3"/>
    <x v="8"/>
    <x v="3"/>
    <n v="833749"/>
    <d v="2001-06-07T21:00:01"/>
  </r>
  <r>
    <x v="1"/>
    <x v="3"/>
    <x v="1"/>
    <x v="0"/>
    <n v="100"/>
    <n v="1346805"/>
    <d v="2001-06-06T08:57:47"/>
    <s v="Texla Energy Management Inc."/>
    <x v="0"/>
    <x v="0"/>
    <x v="0"/>
    <x v="3"/>
    <s v="US Gas Phy Fwd Firm &lt; or = 1Mo "/>
    <s v="US Gas Phy       NGPL Midcont            07Jun01         USD/MM"/>
    <n v="100"/>
    <m/>
    <x v="0"/>
    <x v="13"/>
    <x v="0"/>
    <n v="3.63"/>
    <s v="WILSHUSEN"/>
    <s v="KSTEVEN"/>
    <s v="ENA-IM Mid Central South"/>
    <x v="8"/>
    <x v="3"/>
    <n v="833750"/>
    <d v="2001-06-07T21:00:01"/>
  </r>
  <r>
    <x v="1"/>
    <x v="3"/>
    <x v="1"/>
    <x v="0"/>
    <n v="10000"/>
    <n v="1346806"/>
    <d v="2001-06-06T08:57:48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COTTWIR"/>
    <s v="KSTEVEN"/>
    <s v="ENA-IM Mid Central South"/>
    <x v="8"/>
    <x v="3"/>
    <n v="833751"/>
    <d v="2001-06-07T21:00:01"/>
  </r>
  <r>
    <x v="1"/>
    <x v="3"/>
    <x v="1"/>
    <x v="0"/>
    <n v="10000"/>
    <n v="1346807"/>
    <d v="2001-06-06T08:57:50"/>
    <s v="Duke Energy Trading and Marketing, L.L.C."/>
    <x v="0"/>
    <x v="0"/>
    <x v="0"/>
    <x v="3"/>
    <s v="US Gas Phy Fwd Firm &lt; or = 1Mo "/>
    <s v="US Gas Phy       TGT Z-SL                07Jun01         USD/MM"/>
    <n v="10000"/>
    <m/>
    <x v="0"/>
    <x v="13"/>
    <x v="0"/>
    <n v="3.7"/>
    <s v="YJACKSON"/>
    <s v="SPEREIR"/>
    <s v="ENA-IM NE GULF2"/>
    <x v="8"/>
    <x v="3"/>
    <n v="833752"/>
    <d v="2001-06-07T21:00:01"/>
  </r>
  <r>
    <x v="1"/>
    <x v="1"/>
    <x v="1"/>
    <x v="0"/>
    <n v="50"/>
    <n v="1346808"/>
    <d v="2001-06-06T08:57:51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"/>
    <s v="aepsvc130"/>
    <s v="MCARSON2"/>
    <s v="ST-SPP"/>
    <x v="7"/>
    <x v="7"/>
    <n v="634639.1"/>
    <d v="2001-06-08T21:00:01"/>
  </r>
  <r>
    <x v="1"/>
    <x v="1"/>
    <x v="1"/>
    <x v="0"/>
    <n v="50"/>
    <n v="1346811"/>
    <d v="2001-06-06T08:57:53"/>
    <s v="Northern Indiana Public Service Company"/>
    <x v="0"/>
    <x v="0"/>
    <x v="0"/>
    <x v="1"/>
    <s v="US East Power Phy Fwd Firm"/>
    <s v="US Pwr Phy Firm  Cinergy Peak            08Jun01         USD/MWh"/>
    <n v="50"/>
    <m/>
    <x v="0"/>
    <x v="1"/>
    <x v="0"/>
    <n v="26.75"/>
    <s v="williamson"/>
    <s v="CDORLAN"/>
    <s v="ST-ECAR"/>
    <x v="7"/>
    <x v="7"/>
    <n v="634640.1"/>
    <d v="2001-06-08T21:00:01"/>
  </r>
  <r>
    <x v="1"/>
    <x v="1"/>
    <x v="0"/>
    <x v="0"/>
    <n v="50"/>
    <n v="1346812"/>
    <d v="2001-06-06T08:57:57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8.5"/>
    <s v="pete1234"/>
    <s v="GGUPTA"/>
    <s v="ST-New England"/>
    <x v="7"/>
    <x v="3"/>
    <n v="634641.1"/>
    <d v="2001-06-08T21:00:01"/>
  </r>
  <r>
    <x v="1"/>
    <x v="3"/>
    <x v="0"/>
    <x v="5"/>
    <n v="155000"/>
    <n v="1346813"/>
    <d v="2001-06-06T08:57:58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75"/>
    <s v="Lamoreal"/>
    <s v="JARNOLD"/>
    <s v="NG-Price"/>
    <x v="5"/>
    <x v="3"/>
    <s v="VE9521.1"/>
    <d v="2001-07-01T21:00:00"/>
  </r>
  <r>
    <x v="1"/>
    <x v="3"/>
    <x v="1"/>
    <x v="0"/>
    <n v="81"/>
    <n v="1346814"/>
    <d v="2001-06-06T08:58:00"/>
    <s v="El Paso Merchant Energy, L.P."/>
    <x v="0"/>
    <x v="0"/>
    <x v="0"/>
    <x v="3"/>
    <s v="US Gas Phy Fwd Firm &lt; or = 1Mo "/>
    <s v="US Gas Phy       CIG Mainline            07Jun01         USD/MM"/>
    <m/>
    <n v="81"/>
    <x v="0"/>
    <x v="13"/>
    <x v="0"/>
    <n v="2.4350000000000001"/>
    <s v="EPMELPrj"/>
    <s v="JREITME"/>
    <s v="ENA - IM Denver"/>
    <x v="8"/>
    <x v="3"/>
    <n v="833753"/>
    <d v="2001-06-07T21:00:01"/>
  </r>
  <r>
    <x v="1"/>
    <x v="3"/>
    <x v="1"/>
    <x v="0"/>
    <n v="1230"/>
    <n v="1346815"/>
    <d v="2001-06-06T08:58:02"/>
    <s v="Reliant Energy Services, Inc."/>
    <x v="0"/>
    <x v="0"/>
    <x v="0"/>
    <x v="3"/>
    <s v="US Gas Phy Fwd Firm &lt; or = 1Mo "/>
    <s v="US Gas Phy       PEPL Pool               07Jun01         USD/MM"/>
    <n v="1230"/>
    <m/>
    <x v="0"/>
    <x v="13"/>
    <x v="0"/>
    <n v="3.6349999999999998"/>
    <s v="bcollins"/>
    <s v="KSTEVEN"/>
    <s v="ENA-IM Mid Central South"/>
    <x v="8"/>
    <x v="3"/>
    <n v="833754"/>
    <d v="2001-06-07T21:00:01"/>
  </r>
  <r>
    <x v="1"/>
    <x v="3"/>
    <x v="1"/>
    <x v="0"/>
    <n v="25000"/>
    <n v="1346816"/>
    <d v="2001-06-06T08:58:12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EASTDESK7"/>
    <s v="ARING"/>
    <s v="ENA-IM NE GULF1"/>
    <x v="8"/>
    <x v="3"/>
    <n v="833756"/>
    <d v="2001-06-07T21:00:01"/>
  </r>
  <r>
    <x v="1"/>
    <x v="3"/>
    <x v="1"/>
    <x v="0"/>
    <n v="10000"/>
    <n v="1346817"/>
    <d v="2001-06-06T08:58:13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brtrader06"/>
    <s v="RGAY"/>
    <s v="ENA - IM West"/>
    <x v="8"/>
    <x v="3"/>
    <n v="833755"/>
    <d v="2001-06-07T21:00:01"/>
  </r>
  <r>
    <x v="0"/>
    <x v="0"/>
    <x v="0"/>
    <x v="0"/>
    <n v="20"/>
    <n v="1346818"/>
    <d v="2001-06-06T08:58:1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71419"/>
    <m/>
  </r>
  <r>
    <x v="0"/>
    <x v="3"/>
    <x v="1"/>
    <x v="0"/>
    <n v="10000"/>
    <n v="1346822"/>
    <d v="2001-06-06T08:58:20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emullane1"/>
    <s v="RWATT"/>
    <s v="EC-IM Canada West"/>
    <x v="8"/>
    <x v="9"/>
    <n v="833757"/>
    <d v="2001-06-06T21:00:01"/>
  </r>
  <r>
    <x v="1"/>
    <x v="3"/>
    <x v="1"/>
    <x v="0"/>
    <n v="7000"/>
    <n v="1346824"/>
    <d v="2001-06-06T08:58:22"/>
    <s v="Aquila Energy Marketing Corporation"/>
    <x v="0"/>
    <x v="0"/>
    <x v="0"/>
    <x v="3"/>
    <s v="US Gas Phy Fwd Firm &lt; or = 1Mo "/>
    <s v="US Gas Phy       NGPL TxOkGCPool         07Jun01         USD/MM"/>
    <n v="7000"/>
    <m/>
    <x v="0"/>
    <x v="13"/>
    <x v="0"/>
    <n v="3.6949999999999998"/>
    <s v="DIPAKSINHA"/>
    <s v="TDONOHO"/>
    <s v="ENA - IM Central Gulf"/>
    <x v="8"/>
    <x v="3"/>
    <n v="833759"/>
    <d v="2001-06-07T21:00:01"/>
  </r>
  <r>
    <x v="1"/>
    <x v="3"/>
    <x v="1"/>
    <x v="0"/>
    <n v="10000"/>
    <n v="1346823"/>
    <d v="2001-06-06T08:58:22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5"/>
    <s v="terryl00"/>
    <s v="SPEREIR"/>
    <s v="ENA-IM NE GULF2"/>
    <x v="8"/>
    <x v="3"/>
    <n v="833758"/>
    <d v="2001-06-07T21:00:01"/>
  </r>
  <r>
    <x v="0"/>
    <x v="3"/>
    <x v="1"/>
    <x v="0"/>
    <n v="5000"/>
    <n v="1346825"/>
    <d v="2001-06-06T08:58:24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00000000000004"/>
    <s v="racorkey"/>
    <s v="RWATT"/>
    <s v="EC-IM Canada West"/>
    <x v="8"/>
    <x v="9"/>
    <n v="833760"/>
    <d v="2001-06-07T21:00:01"/>
  </r>
  <r>
    <x v="1"/>
    <x v="3"/>
    <x v="1"/>
    <x v="0"/>
    <n v="5313"/>
    <n v="1346827"/>
    <d v="2001-06-06T08:58:27"/>
    <s v="Tenaska Marketing Ventures"/>
    <x v="0"/>
    <x v="0"/>
    <x v="0"/>
    <x v="3"/>
    <s v="US Gas Phy Fwd Firm &lt; or = 1Mo "/>
    <s v="US Gas Phy       ANR SE Trans            07Jun01         USD/MM"/>
    <m/>
    <n v="5313"/>
    <x v="0"/>
    <x v="13"/>
    <x v="0"/>
    <n v="3.6625000000000001"/>
    <s v="TMVTML01"/>
    <s v="TDONOHO"/>
    <s v="ENA - IM Central Gulf"/>
    <x v="8"/>
    <x v="3"/>
    <n v="833761"/>
    <d v="2001-06-07T21:00:01"/>
  </r>
  <r>
    <x v="1"/>
    <x v="3"/>
    <x v="1"/>
    <x v="23"/>
    <n v="240000"/>
    <n v="1346828"/>
    <d v="2001-06-06T08:58:31"/>
    <s v="Aquila Energy Marketing Corporation"/>
    <x v="0"/>
    <x v="0"/>
    <x v="0"/>
    <x v="3"/>
    <s v="US Gas Phy Fwd Firm &lt; or = 1Mo "/>
    <s v="US Gas Phy       NGPL TxOkGCPool         07-30Jun01      USD/MM"/>
    <n v="10000"/>
    <m/>
    <x v="0"/>
    <x v="13"/>
    <x v="0"/>
    <n v="3.6949999999999998"/>
    <s v="BIGDADDY"/>
    <s v="TDONOHO"/>
    <s v="ENA - IM Central Gulf"/>
    <x v="8"/>
    <x v="3"/>
    <n v="833762"/>
    <d v="2001-06-07T21:00:01"/>
  </r>
  <r>
    <x v="1"/>
    <x v="3"/>
    <x v="1"/>
    <x v="0"/>
    <n v="10000"/>
    <n v="1346830"/>
    <d v="2001-06-06T08:58:34"/>
    <s v="Southern California Gas Company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HEMMERLY"/>
    <s v="TKUYKEN"/>
    <s v="ENA - IM West"/>
    <x v="8"/>
    <x v="3"/>
    <n v="833763"/>
    <d v="2001-06-07T21:00:01"/>
  </r>
  <r>
    <x v="1"/>
    <x v="3"/>
    <x v="1"/>
    <x v="0"/>
    <n v="150"/>
    <n v="1346831"/>
    <d v="2001-06-06T08:58:36"/>
    <s v="Virginia Power Energy Marketing, Inc."/>
    <x v="0"/>
    <x v="0"/>
    <x v="0"/>
    <x v="3"/>
    <s v="US Gas Phy Fwd Firm &lt; or = 1Mo "/>
    <s v="US Gas Phy       TGT Z-SL                07Jun01         USD/MM"/>
    <n v="150"/>
    <m/>
    <x v="0"/>
    <x v="13"/>
    <x v="0"/>
    <n v="3.69"/>
    <s v="SPJOHRDE"/>
    <s v="SPEREIR"/>
    <s v="ENA-IM NE GULF2"/>
    <x v="8"/>
    <x v="3"/>
    <n v="833764"/>
    <d v="2001-06-07T21:00:01"/>
  </r>
  <r>
    <x v="1"/>
    <x v="3"/>
    <x v="1"/>
    <x v="0"/>
    <n v="10000"/>
    <n v="1346833"/>
    <d v="2001-06-06T08:58:4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65"/>
    <d v="2001-06-07T21:00:01"/>
  </r>
  <r>
    <x v="1"/>
    <x v="3"/>
    <x v="1"/>
    <x v="0"/>
    <n v="10000"/>
    <n v="1346834"/>
    <d v="2001-06-06T08:58:44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bryangins"/>
    <s v="SPEREIR"/>
    <s v="ENA-IM NE GULF2"/>
    <x v="8"/>
    <x v="3"/>
    <n v="833766"/>
    <d v="2001-06-07T21:00:01"/>
  </r>
  <r>
    <x v="1"/>
    <x v="3"/>
    <x v="1"/>
    <x v="0"/>
    <n v="5000"/>
    <n v="1346835"/>
    <d v="2001-06-06T08:58:45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767"/>
    <d v="2001-06-07T21:00:01"/>
  </r>
  <r>
    <x v="0"/>
    <x v="3"/>
    <x v="1"/>
    <x v="0"/>
    <n v="10000"/>
    <n v="1346837"/>
    <d v="2001-06-06T08:58:46"/>
    <s v="El Paso Merchant Energy, L.P."/>
    <x v="0"/>
    <x v="0"/>
    <x v="0"/>
    <x v="3"/>
    <s v="CAN Gas Phy Fwd Firm East &lt; or = 1Mo"/>
    <s v="CAN Gas Phy      Iroquois, TCPL          07Jun01         USD/MM"/>
    <m/>
    <n v="10000"/>
    <x v="0"/>
    <x v="13"/>
    <x v="0"/>
    <n v="3.9049999999999998"/>
    <s v="EPMELPcjs"/>
    <s v="MCUILLA"/>
    <s v="ENA - IM Ontario"/>
    <x v="8"/>
    <x v="3"/>
    <n v="833769"/>
    <d v="2001-06-07T21:00:01"/>
  </r>
  <r>
    <x v="1"/>
    <x v="3"/>
    <x v="1"/>
    <x v="0"/>
    <n v="10000"/>
    <n v="1346836"/>
    <d v="2001-06-06T08:58:46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"/>
    <s v="WARNERTODD"/>
    <s v="SPEREIR"/>
    <s v="ENA-IM NE GULF2"/>
    <x v="8"/>
    <x v="3"/>
    <n v="833768"/>
    <d v="2001-06-07T21:00:01"/>
  </r>
  <r>
    <x v="1"/>
    <x v="3"/>
    <x v="1"/>
    <x v="0"/>
    <n v="318"/>
    <n v="1346839"/>
    <d v="2001-06-06T08:58:48"/>
    <s v="TXU Energy Trading Company"/>
    <x v="0"/>
    <x v="0"/>
    <x v="0"/>
    <x v="3"/>
    <s v="US Gas Phy Fwd Firm &lt; or = 1Mo "/>
    <s v="US Gas Phy       Mich Con                07Jun01         USD/MM"/>
    <n v="318"/>
    <m/>
    <x v="0"/>
    <x v="13"/>
    <x v="0"/>
    <n v="3.86"/>
    <s v="txuetctmb"/>
    <s v="JWILLI13"/>
    <s v="ENA - IM Mkt Central MICH"/>
    <x v="8"/>
    <x v="3"/>
    <n v="833771"/>
    <d v="2001-06-07T21:00:01"/>
  </r>
  <r>
    <x v="1"/>
    <x v="3"/>
    <x v="1"/>
    <x v="0"/>
    <n v="5000"/>
    <n v="1346838"/>
    <d v="2001-06-06T08:58:48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EASTDESK5"/>
    <s v="SNEAL"/>
    <s v="ENA-IM NE GULF3"/>
    <x v="8"/>
    <x v="3"/>
    <n v="833770"/>
    <d v="2001-06-07T21:00:01"/>
  </r>
  <r>
    <x v="1"/>
    <x v="3"/>
    <x v="1"/>
    <x v="0"/>
    <n v="4000"/>
    <n v="1346841"/>
    <d v="2001-06-06T08:58:50"/>
    <s v="Cokinos Natural Gas Company"/>
    <x v="0"/>
    <x v="0"/>
    <x v="0"/>
    <x v="3"/>
    <s v="US Gas Phy Fwd Firm &lt; or = 1Mo "/>
    <s v="US Gas Phy       TENN Z-0                07Jun01         USD/MM"/>
    <n v="4000"/>
    <m/>
    <x v="0"/>
    <x v="13"/>
    <x v="0"/>
    <n v="3.625"/>
    <s v="ADM90618"/>
    <s v="SNEAL"/>
    <s v="ENA-IM NE GULF3"/>
    <x v="8"/>
    <x v="3"/>
    <n v="833772"/>
    <d v="2001-06-07T21:00:01"/>
  </r>
  <r>
    <x v="1"/>
    <x v="3"/>
    <x v="1"/>
    <x v="0"/>
    <n v="5000"/>
    <n v="1346844"/>
    <d v="2001-06-06T08:58:56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MIKELARSEN"/>
    <s v="RGAY"/>
    <s v="ENA - IM West"/>
    <x v="8"/>
    <x v="3"/>
    <n v="833775"/>
    <d v="2001-06-07T21:00:01"/>
  </r>
  <r>
    <x v="1"/>
    <x v="3"/>
    <x v="1"/>
    <x v="0"/>
    <n v="5000"/>
    <n v="1346843"/>
    <d v="2001-06-06T08:58:56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fishmongr"/>
    <s v="KSTEVEN"/>
    <s v="ENA-IM Mid Central South"/>
    <x v="8"/>
    <x v="3"/>
    <n v="833774"/>
    <d v="2001-06-07T21:00:01"/>
  </r>
  <r>
    <x v="1"/>
    <x v="3"/>
    <x v="0"/>
    <x v="5"/>
    <n v="465000"/>
    <n v="1346845"/>
    <d v="2001-06-06T08:58:58"/>
    <s v="Aquila Risk Management Corporation"/>
    <x v="0"/>
    <x v="0"/>
    <x v="0"/>
    <x v="3"/>
    <s v="US Gas Fin Swap"/>
    <s v="US Gas Swap      Nymex                   Jul01           USD/MM"/>
    <m/>
    <n v="15000"/>
    <x v="0"/>
    <x v="13"/>
    <x v="0"/>
    <n v="3.88"/>
    <s v="AQUILA1002"/>
    <s v="JARNOLD"/>
    <s v="NG-Price"/>
    <x v="5"/>
    <x v="3"/>
    <s v="VE9529.1"/>
    <d v="2001-07-01T21:00:00"/>
  </r>
  <r>
    <x v="1"/>
    <x v="3"/>
    <x v="1"/>
    <x v="0"/>
    <n v="3140"/>
    <n v="1346846"/>
    <d v="2001-06-06T08:58:59"/>
    <s v="Texla Energy Management Inc."/>
    <x v="0"/>
    <x v="0"/>
    <x v="0"/>
    <x v="3"/>
    <s v="US Gas Phy Fwd Firm &lt; or = 1Mo "/>
    <s v="US Gas Phy       TENN 500                07Jun01         USD/MM"/>
    <n v="3140"/>
    <m/>
    <x v="0"/>
    <x v="13"/>
    <x v="0"/>
    <n v="3.665"/>
    <s v="WILSHUSEN"/>
    <s v="SNEAL"/>
    <s v="ENA-IM NE GULF3"/>
    <x v="8"/>
    <x v="3"/>
    <n v="833776"/>
    <d v="2001-06-07T21:00:01"/>
  </r>
  <r>
    <x v="1"/>
    <x v="3"/>
    <x v="1"/>
    <x v="0"/>
    <n v="10000"/>
    <n v="1346847"/>
    <d v="2001-06-06T08:59:0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77"/>
    <d v="2001-06-07T21:00:01"/>
  </r>
  <r>
    <x v="0"/>
    <x v="0"/>
    <x v="0"/>
    <x v="0"/>
    <n v="20"/>
    <n v="1346848"/>
    <d v="2001-06-06T08:59:02"/>
    <s v="ABN AMRO Futures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LEGENDS1"/>
    <s v="BMARCHAN"/>
    <s v="Enron Metals Trading System"/>
    <x v="0"/>
    <x v="0"/>
    <n v="2171423"/>
    <m/>
  </r>
  <r>
    <x v="0"/>
    <x v="3"/>
    <x v="1"/>
    <x v="0"/>
    <n v="10000"/>
    <n v="1346849"/>
    <d v="2001-06-06T08:59:0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49999999999998"/>
    <s v="DAROOKIE"/>
    <s v="MCUILLA"/>
    <s v="ENA - IM Ontario"/>
    <x v="8"/>
    <x v="3"/>
    <n v="833778"/>
    <d v="2001-06-07T21:00:01"/>
  </r>
  <r>
    <x v="0"/>
    <x v="3"/>
    <x v="1"/>
    <x v="0"/>
    <n v="5000"/>
    <n v="1346850"/>
    <d v="2001-06-06T08:59:08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7"/>
    <s v="ADM00359"/>
    <s v="RWATT"/>
    <s v="EC-IM Canada West"/>
    <x v="8"/>
    <x v="9"/>
    <n v="833779"/>
    <d v="2001-06-06T21:00:01"/>
  </r>
  <r>
    <x v="0"/>
    <x v="3"/>
    <x v="1"/>
    <x v="0"/>
    <n v="10000"/>
    <n v="1346851"/>
    <d v="2001-06-06T08:59:1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DAROOKIE"/>
    <s v="MCUILLA"/>
    <s v="ENA - IM Ontario"/>
    <x v="8"/>
    <x v="3"/>
    <n v="833780"/>
    <d v="2001-06-07T21:00:01"/>
  </r>
  <r>
    <x v="1"/>
    <x v="3"/>
    <x v="0"/>
    <x v="5"/>
    <n v="155000"/>
    <n v="1346852"/>
    <d v="2001-06-06T08:59:1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8"/>
    <s v="mtherrell"/>
    <s v="JARNOLD"/>
    <s v="NG-Price"/>
    <x v="5"/>
    <x v="3"/>
    <s v="VE9530.1"/>
    <d v="2001-07-01T21:00:00"/>
  </r>
  <r>
    <x v="0"/>
    <x v="1"/>
    <x v="0"/>
    <x v="3"/>
    <n v="2300"/>
    <n v="1346855"/>
    <d v="2001-06-06T08:59:19"/>
    <s v="Dynegy Canada Inc."/>
    <x v="0"/>
    <x v="0"/>
    <x v="0"/>
    <x v="1"/>
    <s v="CAN Power Fin Swap"/>
    <s v="CAN Pwr Swap     PPoA Flat               Oct-Dec01       CAD/MWh"/>
    <m/>
    <n v="25"/>
    <x v="0"/>
    <x v="16"/>
    <x v="4"/>
    <n v="76"/>
    <s v="NGC12345"/>
    <s v="JZUFFER"/>
    <s v="HEDGECDN"/>
    <x v="7"/>
    <x v="9"/>
    <n v="634644.1"/>
    <d v="2001-10-01T00:00:00"/>
  </r>
  <r>
    <x v="1"/>
    <x v="3"/>
    <x v="1"/>
    <x v="0"/>
    <n v="5000"/>
    <n v="1346856"/>
    <d v="2001-06-06T08:59:20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EPRIME28"/>
    <s v="RGAY"/>
    <s v="ENA - IM West"/>
    <x v="8"/>
    <x v="3"/>
    <n v="833782"/>
    <d v="2001-06-07T21:00:01"/>
  </r>
  <r>
    <x v="1"/>
    <x v="3"/>
    <x v="0"/>
    <x v="23"/>
    <n v="120000"/>
    <n v="1346858"/>
    <d v="2001-06-06T08:59:21"/>
    <s v="Cornerstone Propane, L.P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kaadmire"/>
    <s v="PKEAVEY"/>
    <s v="G-DAILY-EST"/>
    <x v="5"/>
    <x v="3"/>
    <s v="VE9532.1"/>
    <d v="2001-06-07T21:00:01"/>
  </r>
  <r>
    <x v="1"/>
    <x v="3"/>
    <x v="1"/>
    <x v="0"/>
    <n v="344"/>
    <n v="1346857"/>
    <d v="2001-06-06T08:59:21"/>
    <s v="Texla Energy Management Inc."/>
    <x v="0"/>
    <x v="0"/>
    <x v="0"/>
    <x v="3"/>
    <s v="US Gas Phy Fwd Firm &lt; or = 1Mo "/>
    <s v="US Gas Phy       TENN 800                07Jun01         USD/MM"/>
    <n v="344"/>
    <m/>
    <x v="0"/>
    <x v="13"/>
    <x v="0"/>
    <n v="3.665"/>
    <s v="WILSHUSEN"/>
    <s v="SNEAL"/>
    <s v="ENA-IM NE GULF3"/>
    <x v="8"/>
    <x v="3"/>
    <n v="833783"/>
    <d v="2001-06-07T21:00:01"/>
  </r>
  <r>
    <x v="0"/>
    <x v="3"/>
    <x v="1"/>
    <x v="5"/>
    <n v="155000"/>
    <n v="1346859"/>
    <d v="2001-06-06T08:59:22"/>
    <s v="El Paso Merchant Energy, L.P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EPMELPcjs"/>
    <s v="MCOWAN"/>
    <s v="EC-IM Canada West"/>
    <x v="8"/>
    <x v="9"/>
    <n v="833784"/>
    <d v="2001-07-01T21:00:01"/>
  </r>
  <r>
    <x v="1"/>
    <x v="3"/>
    <x v="1"/>
    <x v="0"/>
    <n v="5000"/>
    <n v="1346860"/>
    <d v="2001-06-06T08:59:22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24999999999998"/>
    <s v="bcollins"/>
    <s v="KSTEVEN"/>
    <s v="ENA-IM Mid Central South"/>
    <x v="8"/>
    <x v="3"/>
    <n v="833785"/>
    <d v="2001-06-07T21:00:01"/>
  </r>
  <r>
    <x v="1"/>
    <x v="3"/>
    <x v="1"/>
    <x v="0"/>
    <n v="5000"/>
    <n v="1346861"/>
    <d v="2001-06-06T08:59:24"/>
    <s v="Aquila Energy Marketing Corporation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BIGDADDY"/>
    <s v="TDONOHO"/>
    <s v="ENA - IM Central Gulf"/>
    <x v="8"/>
    <x v="3"/>
    <n v="833786"/>
    <d v="2001-06-07T21:00:01"/>
  </r>
  <r>
    <x v="1"/>
    <x v="3"/>
    <x v="0"/>
    <x v="2"/>
    <n v="912500"/>
    <n v="1346862"/>
    <d v="2001-06-06T08:59:25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4.0049999999999999"/>
    <s v="jh1825ps"/>
    <s v="JARNOLD"/>
    <s v="NG-Price"/>
    <x v="5"/>
    <x v="3"/>
    <s v="VE9531.1"/>
    <d v="2002-01-01T21:00:00"/>
  </r>
  <r>
    <x v="1"/>
    <x v="2"/>
    <x v="0"/>
    <x v="0"/>
    <n v="50000"/>
    <n v="1346863"/>
    <d v="2001-06-06T08:59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443"/>
    <d v="2001-07-01T00:00:00"/>
  </r>
  <r>
    <x v="1"/>
    <x v="3"/>
    <x v="0"/>
    <x v="23"/>
    <n v="120000"/>
    <n v="1346864"/>
    <d v="2001-06-06T08:59:27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"/>
    <s v="ADM83303"/>
    <s v="GSTOREY"/>
    <s v="FT-ONTARIO"/>
    <x v="5"/>
    <x v="3"/>
    <s v="VE9533.1"/>
    <d v="2001-06-07T21:00:01"/>
  </r>
  <r>
    <x v="1"/>
    <x v="3"/>
    <x v="1"/>
    <x v="0"/>
    <n v="10000"/>
    <n v="1346866"/>
    <d v="2001-06-06T08:59:31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"/>
    <s v="KELLYADAM"/>
    <s v="SNEAL"/>
    <s v="ENA-IM NE GULF4"/>
    <x v="8"/>
    <x v="3"/>
    <n v="833787"/>
    <d v="2001-06-07T21:00:01"/>
  </r>
  <r>
    <x v="1"/>
    <x v="3"/>
    <x v="1"/>
    <x v="0"/>
    <n v="10000"/>
    <n v="1346867"/>
    <d v="2001-06-06T08:59:36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ELLYADAM"/>
    <s v="SNEAL"/>
    <s v="ENA-IM NE GULF4"/>
    <x v="8"/>
    <x v="3"/>
    <n v="833788"/>
    <d v="2001-06-07T21:00:01"/>
  </r>
  <r>
    <x v="1"/>
    <x v="3"/>
    <x v="1"/>
    <x v="0"/>
    <n v="25000"/>
    <n v="1346868"/>
    <d v="2001-06-06T08:59:43"/>
    <s v="OGE Energy Resources, Inc."/>
    <x v="0"/>
    <x v="0"/>
    <x v="0"/>
    <x v="3"/>
    <s v="US Gas Phy Fwd Firm &lt; or = 1Mo "/>
    <s v="US Gas Phy       NGPL NICOR              07Jun01         USD/MM"/>
    <m/>
    <n v="25000"/>
    <x v="0"/>
    <x v="13"/>
    <x v="0"/>
    <n v="3.8250000000000002"/>
    <s v="annesley"/>
    <s v="PMIMS"/>
    <s v="ENA - IM MKT Central CG"/>
    <x v="8"/>
    <x v="3"/>
    <n v="833789"/>
    <d v="2001-06-07T21:00:01"/>
  </r>
  <r>
    <x v="1"/>
    <x v="3"/>
    <x v="1"/>
    <x v="0"/>
    <n v="10000"/>
    <n v="1346869"/>
    <d v="2001-06-06T08:59:45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LREICHEL02"/>
    <s v="TKUYKEN"/>
    <s v="ENA - IM West"/>
    <x v="8"/>
    <x v="3"/>
    <n v="833790"/>
    <d v="2001-06-07T21:00:01"/>
  </r>
  <r>
    <x v="1"/>
    <x v="3"/>
    <x v="1"/>
    <x v="0"/>
    <n v="710"/>
    <n v="1346870"/>
    <d v="2001-06-06T08:59:45"/>
    <s v="Texla Energy Management Inc."/>
    <x v="0"/>
    <x v="0"/>
    <x v="0"/>
    <x v="3"/>
    <s v="US Gas Phy Fwd Firm &lt; or = 1Mo "/>
    <s v="US Gas Phy       TENN Z-0                07Jun01         USD/MM"/>
    <n v="710"/>
    <m/>
    <x v="0"/>
    <x v="13"/>
    <x v="0"/>
    <n v="3.625"/>
    <s v="WILSHUSEN"/>
    <s v="SNEAL"/>
    <s v="ENA-IM NE GULF3"/>
    <x v="8"/>
    <x v="3"/>
    <n v="833791"/>
    <d v="2001-06-07T21:00:01"/>
  </r>
  <r>
    <x v="1"/>
    <x v="3"/>
    <x v="1"/>
    <x v="0"/>
    <n v="5000"/>
    <n v="1346871"/>
    <d v="2001-06-06T08:59:48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3792"/>
    <d v="2001-06-07T21:00:01"/>
  </r>
  <r>
    <x v="1"/>
    <x v="3"/>
    <x v="1"/>
    <x v="0"/>
    <n v="5000"/>
    <n v="1346874"/>
    <d v="2001-06-06T08:59:53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frankfield"/>
    <s v="RGAY"/>
    <s v="ENA - IM West"/>
    <x v="8"/>
    <x v="3"/>
    <n v="833794"/>
    <d v="2001-06-07T21:00:01"/>
  </r>
  <r>
    <x v="1"/>
    <x v="3"/>
    <x v="1"/>
    <x v="0"/>
    <n v="3000"/>
    <n v="1346873"/>
    <d v="2001-06-06T08:59:53"/>
    <s v="ONEOK Energy Marketing and Trading Company, L.P."/>
    <x v="0"/>
    <x v="0"/>
    <x v="0"/>
    <x v="3"/>
    <s v="US Gas Phy Fwd Firm &lt; or = 1Mo "/>
    <s v="US Gas Phy       NGPL NICOR              07Jun01         USD/MM"/>
    <m/>
    <n v="3000"/>
    <x v="0"/>
    <x v="13"/>
    <x v="0"/>
    <n v="3.8250000000000002"/>
    <s v="KURTISWOOD"/>
    <s v="PMIMS"/>
    <s v="ENA - IM MKT Central CG"/>
    <x v="8"/>
    <x v="3"/>
    <n v="833796"/>
    <d v="2001-06-07T21:00:01"/>
  </r>
  <r>
    <x v="1"/>
    <x v="3"/>
    <x v="1"/>
    <x v="0"/>
    <n v="10000"/>
    <n v="1346872"/>
    <d v="2001-06-06T08:59:53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3793"/>
    <d v="2001-06-07T21:00:01"/>
  </r>
  <r>
    <x v="1"/>
    <x v="3"/>
    <x v="1"/>
    <x v="0"/>
    <n v="10000"/>
    <n v="1346876"/>
    <d v="2001-06-06T08:59:54"/>
    <s v="Coral Energy Resources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pfreyre1"/>
    <s v="PMIMS"/>
    <s v="ENA - IM MKT Central CG"/>
    <x v="8"/>
    <x v="3"/>
    <n v="833797"/>
    <d v="2001-06-07T21:00:01"/>
  </r>
  <r>
    <x v="1"/>
    <x v="3"/>
    <x v="1"/>
    <x v="0"/>
    <n v="10000"/>
    <n v="1346877"/>
    <d v="2001-06-06T08:59:58"/>
    <s v="Mirant Americas Energy Marketing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rdl00001"/>
    <s v="PMIMS"/>
    <s v="ENA - IM MKT Central CG"/>
    <x v="8"/>
    <x v="3"/>
    <n v="833799"/>
    <d v="2001-06-07T21:00:01"/>
  </r>
  <r>
    <x v="1"/>
    <x v="3"/>
    <x v="0"/>
    <x v="23"/>
    <n v="120000"/>
    <n v="1346878"/>
    <d v="2001-06-06T08:59:59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5"/>
    <s v="ADM83303"/>
    <s v="GSTOREY"/>
    <s v="FT-ONTARIO"/>
    <x v="5"/>
    <x v="3"/>
    <s v="VE9536.1"/>
    <d v="2001-06-07T21:00:01"/>
  </r>
  <r>
    <x v="1"/>
    <x v="3"/>
    <x v="1"/>
    <x v="0"/>
    <n v="15000"/>
    <n v="1346879"/>
    <d v="2001-06-06T08:59:59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50000000000001"/>
    <s v="raganbond1"/>
    <s v="ARING"/>
    <s v="ENA-IM NE GULF1"/>
    <x v="8"/>
    <x v="3"/>
    <n v="833800"/>
    <d v="2001-06-07T21:00:01"/>
  </r>
  <r>
    <x v="1"/>
    <x v="3"/>
    <x v="1"/>
    <x v="0"/>
    <n v="10000"/>
    <n v="1346881"/>
    <d v="2001-06-06T09:00:0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"/>
    <s v="dmccairns"/>
    <s v="SNEAL"/>
    <s v="ENA-IM NE GULF4"/>
    <x v="8"/>
    <x v="3"/>
    <n v="833801"/>
    <d v="2001-06-07T21:00:01"/>
  </r>
  <r>
    <x v="0"/>
    <x v="3"/>
    <x v="1"/>
    <x v="0"/>
    <n v="5000"/>
    <n v="1346882"/>
    <d v="2001-06-06T09:00:07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49999999999999"/>
    <s v="E0003432"/>
    <s v="RWATT"/>
    <s v="EC-IM Canada West"/>
    <x v="8"/>
    <x v="9"/>
    <n v="833803"/>
    <d v="2001-06-07T21:00:01"/>
  </r>
  <r>
    <x v="0"/>
    <x v="3"/>
    <x v="1"/>
    <x v="0"/>
    <n v="10000"/>
    <n v="1346883"/>
    <d v="2001-06-06T09:00:08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ngeerds01"/>
    <s v="RWATT"/>
    <s v="EC-IM Canada West"/>
    <x v="8"/>
    <x v="9"/>
    <n v="833802"/>
    <d v="2001-06-06T21:00:01"/>
  </r>
  <r>
    <x v="1"/>
    <x v="3"/>
    <x v="1"/>
    <x v="0"/>
    <n v="24425"/>
    <n v="1346884"/>
    <d v="2001-06-06T09:00:10"/>
    <s v="Aquila Energy Marketing Corporation"/>
    <x v="0"/>
    <x v="0"/>
    <x v="0"/>
    <x v="3"/>
    <s v="US Gas Phy Fwd Firm &lt; or = 1Mo "/>
    <s v="US Gas Phy       NGPL NICOR              07Jun01         USD/MM"/>
    <m/>
    <n v="24425"/>
    <x v="0"/>
    <x v="13"/>
    <x v="0"/>
    <n v="3.8250000000000002"/>
    <s v="benharner"/>
    <s v="PMIMS"/>
    <s v="ENA - IM MKT Central CG"/>
    <x v="8"/>
    <x v="3"/>
    <n v="833805"/>
    <d v="2001-06-07T21:00:01"/>
  </r>
  <r>
    <x v="1"/>
    <x v="3"/>
    <x v="1"/>
    <x v="0"/>
    <n v="5000"/>
    <n v="1346885"/>
    <d v="2001-06-06T09:00:10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804"/>
    <d v="2001-06-07T21:00:01"/>
  </r>
  <r>
    <x v="1"/>
    <x v="3"/>
    <x v="1"/>
    <x v="0"/>
    <n v="5000"/>
    <n v="1346886"/>
    <d v="2001-06-06T09:00:11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MIDCONT1"/>
    <s v="TDONOHO"/>
    <s v="ENA - IM Central Gulf"/>
    <x v="8"/>
    <x v="3"/>
    <n v="833806"/>
    <d v="2001-06-07T21:00:01"/>
  </r>
  <r>
    <x v="0"/>
    <x v="3"/>
    <x v="1"/>
    <x v="0"/>
    <n v="10000"/>
    <n v="1346887"/>
    <d v="2001-06-06T09:00:1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DAROOKIE"/>
    <s v="MCUILLA"/>
    <s v="ENA - IM Ontario"/>
    <x v="8"/>
    <x v="3"/>
    <n v="833807"/>
    <d v="2001-06-07T21:00:01"/>
  </r>
  <r>
    <x v="0"/>
    <x v="3"/>
    <x v="1"/>
    <x v="0"/>
    <n v="5000"/>
    <n v="1346888"/>
    <d v="2001-06-06T09:00:15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800000000000004"/>
    <s v="ngeerds01"/>
    <s v="RWATT"/>
    <s v="EC-IM Canada West"/>
    <x v="8"/>
    <x v="9"/>
    <n v="833808"/>
    <d v="2001-06-07T21:00:01"/>
  </r>
  <r>
    <x v="1"/>
    <x v="3"/>
    <x v="1"/>
    <x v="0"/>
    <n v="3000"/>
    <n v="1346890"/>
    <d v="2001-06-06T09:00:16"/>
    <s v="Coral Energy Resources, L.P."/>
    <x v="0"/>
    <x v="0"/>
    <x v="0"/>
    <x v="3"/>
    <s v="US Gas Phy Fwd Firm &lt; or = 1Mo "/>
    <s v="US Gas Phy       EPNG Keystone           07Jun01         USD/MM"/>
    <m/>
    <n v="3000"/>
    <x v="0"/>
    <x v="13"/>
    <x v="0"/>
    <n v="3.625"/>
    <s v="coraljet1"/>
    <s v="RGAY"/>
    <s v="ENA - IM West"/>
    <x v="8"/>
    <x v="3"/>
    <n v="833809"/>
    <d v="2001-06-07T21:00:01"/>
  </r>
  <r>
    <x v="0"/>
    <x v="3"/>
    <x v="1"/>
    <x v="0"/>
    <n v="10000"/>
    <n v="1346895"/>
    <d v="2001-06-06T09:00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812"/>
    <d v="2001-06-07T21:00:01"/>
  </r>
  <r>
    <x v="1"/>
    <x v="3"/>
    <x v="1"/>
    <x v="23"/>
    <n v="2232"/>
    <n v="1346894"/>
    <d v="2001-06-06T09:00:20"/>
    <s v="TXU Energy Trading Company"/>
    <x v="0"/>
    <x v="0"/>
    <x v="0"/>
    <x v="3"/>
    <s v="US Gas Phy Fwd Firm &lt; or = 1Mo "/>
    <s v="US Gas Phy       COL Onshore             07-30Jun01      USD/MM"/>
    <m/>
    <n v="93"/>
    <x v="0"/>
    <x v="13"/>
    <x v="0"/>
    <n v="3.71"/>
    <s v="txuetcje"/>
    <s v="SPEREIR"/>
    <s v="ENA-IM NE GULF2"/>
    <x v="8"/>
    <x v="3"/>
    <n v="833816"/>
    <d v="2001-06-07T21:00:01"/>
  </r>
  <r>
    <x v="1"/>
    <x v="3"/>
    <x v="1"/>
    <x v="0"/>
    <n v="10000"/>
    <n v="1346893"/>
    <d v="2001-06-06T09:00:20"/>
    <s v="Williams Energy Marketing &amp; Trading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frankfield"/>
    <s v="RGAY"/>
    <s v="ENA - IM West"/>
    <x v="8"/>
    <x v="3"/>
    <n v="833810"/>
    <d v="2001-06-07T21:00:01"/>
  </r>
  <r>
    <x v="0"/>
    <x v="0"/>
    <x v="0"/>
    <x v="0"/>
    <n v="20"/>
    <n v="1346898"/>
    <d v="2001-06-06T09:00:23"/>
    <s v="Standard Bank London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SHEPPAR1"/>
    <s v="JGORDON1"/>
    <s v="Enron Metals Trading System"/>
    <x v="0"/>
    <x v="0"/>
    <n v="2171429"/>
    <m/>
  </r>
  <r>
    <x v="1"/>
    <x v="3"/>
    <x v="1"/>
    <x v="0"/>
    <n v="5000"/>
    <n v="1346897"/>
    <d v="2001-06-06T09:00:23"/>
    <s v="Cook Inlet Energy Supply L.L.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ESTDESK1"/>
    <s v="SSOUTH"/>
    <s v="ENA - IM West"/>
    <x v="8"/>
    <x v="3"/>
    <n v="833813"/>
    <d v="2001-06-07T21:00:01"/>
  </r>
  <r>
    <x v="1"/>
    <x v="3"/>
    <x v="1"/>
    <x v="0"/>
    <n v="10000"/>
    <n v="1346899"/>
    <d v="2001-06-06T09:00:24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3815"/>
    <d v="2001-06-07T21:00:01"/>
  </r>
  <r>
    <x v="1"/>
    <x v="3"/>
    <x v="1"/>
    <x v="0"/>
    <n v="5000"/>
    <n v="1346900"/>
    <d v="2001-06-06T09:00:24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549999999999998"/>
    <s v="luchetti"/>
    <s v="TDONOHO"/>
    <s v="ENA - IM Central Gulf"/>
    <x v="8"/>
    <x v="3"/>
    <n v="833814"/>
    <d v="2001-06-07T21:00:01"/>
  </r>
  <r>
    <x v="1"/>
    <x v="3"/>
    <x v="0"/>
    <x v="23"/>
    <n v="117768"/>
    <n v="1346901"/>
    <d v="2001-06-06T09:00:26"/>
    <s v="Reliant Energy Services, Inc."/>
    <x v="0"/>
    <x v="0"/>
    <x v="0"/>
    <x v="3"/>
    <s v="US Gas Fin Swap"/>
    <s v="US Gas Daily     HHub                    07-30Jun01      USD/MM"/>
    <m/>
    <n v="4907"/>
    <x v="0"/>
    <x v="13"/>
    <x v="0"/>
    <n v="3.77"/>
    <s v="rickmcconn"/>
    <s v="PKEAVEY"/>
    <s v="G-DAILY-EST"/>
    <x v="5"/>
    <x v="3"/>
    <s v="VE9541.1"/>
    <d v="2001-06-07T21:00:01"/>
  </r>
  <r>
    <x v="1"/>
    <x v="3"/>
    <x v="1"/>
    <x v="0"/>
    <n v="5000"/>
    <n v="1346902"/>
    <d v="2001-06-06T09:00:27"/>
    <s v="Williams Energy Marketing &amp; Trading Company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wayneellis"/>
    <s v="SSOUTH"/>
    <s v="ENA - IM West"/>
    <x v="8"/>
    <x v="3"/>
    <n v="833817"/>
    <d v="2001-06-07T21:00:01"/>
  </r>
  <r>
    <x v="1"/>
    <x v="3"/>
    <x v="0"/>
    <x v="5"/>
    <n v="310000"/>
    <n v="1346903"/>
    <d v="2001-06-06T09:00:28"/>
    <s v="J. Aron &amp; Company"/>
    <x v="0"/>
    <x v="0"/>
    <x v="0"/>
    <x v="3"/>
    <s v="US Gas Fin BasisSwap"/>
    <s v="US Gas Basis     EP Permian              Aug01           USD/MM"/>
    <n v="10000"/>
    <m/>
    <x v="0"/>
    <x v="13"/>
    <x v="0"/>
    <n v="-5.0000000000000001E-3"/>
    <s v="ritanagle"/>
    <s v="EBASS"/>
    <s v="FT-Texas"/>
    <x v="5"/>
    <x v="3"/>
    <s v="VE9540.1"/>
    <d v="2001-08-01T21:00:01"/>
  </r>
  <r>
    <x v="1"/>
    <x v="2"/>
    <x v="0"/>
    <x v="0"/>
    <n v="50000"/>
    <n v="1346904"/>
    <d v="2001-06-06T09:00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445"/>
    <d v="2001-07-01T00:00:00"/>
  </r>
  <r>
    <x v="0"/>
    <x v="3"/>
    <x v="1"/>
    <x v="0"/>
    <n v="10000"/>
    <n v="1346906"/>
    <d v="2001-06-06T09:00:29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SCOTTBISK"/>
    <s v="MCUILLA"/>
    <s v="ENA - IM Ontario"/>
    <x v="8"/>
    <x v="3"/>
    <n v="833819"/>
    <d v="2001-06-07T21:00:01"/>
  </r>
  <r>
    <x v="1"/>
    <x v="3"/>
    <x v="1"/>
    <x v="0"/>
    <n v="5000"/>
    <n v="1346905"/>
    <d v="2001-06-06T09:00:2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7050000000000001"/>
    <s v="EPRIME26"/>
    <s v="SPEREIR"/>
    <s v="ENA-IM NE GULF2"/>
    <x v="8"/>
    <x v="3"/>
    <n v="833818"/>
    <d v="2001-06-07T21:00:01"/>
  </r>
  <r>
    <x v="1"/>
    <x v="3"/>
    <x v="1"/>
    <x v="0"/>
    <n v="90000"/>
    <n v="1346907"/>
    <d v="2001-06-06T09:00:30"/>
    <s v="Mirant Americas Energy Marketing, L.P."/>
    <x v="0"/>
    <x v="0"/>
    <x v="0"/>
    <x v="3"/>
    <s v="US Gas Phy Fwd Firm &lt; or = 1Mo "/>
    <s v="US Gas Phy       NGPL NICOR              07Jun01         USD/MM"/>
    <m/>
    <n v="90000"/>
    <x v="0"/>
    <x v="13"/>
    <x v="0"/>
    <n v="3.83"/>
    <s v="dkt00001"/>
    <s v="PMIMS"/>
    <s v="ENA - IM MKT Central CG"/>
    <x v="8"/>
    <x v="3"/>
    <n v="833820"/>
    <d v="2001-06-07T21:00:01"/>
  </r>
  <r>
    <x v="1"/>
    <x v="3"/>
    <x v="1"/>
    <x v="0"/>
    <n v="5000"/>
    <n v="1346908"/>
    <d v="2001-06-06T09:00:32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3821"/>
    <d v="2001-06-07T21:00:01"/>
  </r>
  <r>
    <x v="0"/>
    <x v="3"/>
    <x v="1"/>
    <x v="0"/>
    <n v="5000"/>
    <n v="1346909"/>
    <d v="2001-06-06T09:00:33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E0003432"/>
    <s v="RWATT"/>
    <s v="EC-IM Canada West"/>
    <x v="8"/>
    <x v="9"/>
    <n v="833822"/>
    <d v="2001-06-07T21:00:01"/>
  </r>
  <r>
    <x v="1"/>
    <x v="3"/>
    <x v="1"/>
    <x v="0"/>
    <n v="5000"/>
    <n v="1346910"/>
    <d v="2001-06-06T09:00:33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EPRIME28"/>
    <s v="RGAY"/>
    <s v="ENA - IM West"/>
    <x v="8"/>
    <x v="3"/>
    <n v="833823"/>
    <d v="2001-06-07T21:00:01"/>
  </r>
  <r>
    <x v="1"/>
    <x v="3"/>
    <x v="1"/>
    <x v="0"/>
    <n v="5000"/>
    <n v="1346911"/>
    <d v="2001-06-06T09:00:34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SCOTTWIR"/>
    <s v="KSTEVEN"/>
    <s v="ENA-IM Mid Central South"/>
    <x v="8"/>
    <x v="3"/>
    <n v="833824"/>
    <d v="2001-06-07T21:00:01"/>
  </r>
  <r>
    <x v="1"/>
    <x v="3"/>
    <x v="0"/>
    <x v="20"/>
    <n v="1510000"/>
    <n v="1346913"/>
    <d v="2001-06-06T09:00:36"/>
    <s v="CLECO Marketing and Trading, LLC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stockman"/>
    <s v="EBASS"/>
    <s v="FT-Texas"/>
    <x v="5"/>
    <x v="3"/>
    <s v="VE9543.1"/>
    <d v="2001-11-01T00:00:00"/>
  </r>
  <r>
    <x v="0"/>
    <x v="3"/>
    <x v="1"/>
    <x v="0"/>
    <n v="50000"/>
    <n v="1346912"/>
    <d v="2001-06-06T09:00:36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8"/>
    <s v="DAVIDWALK"/>
    <s v="MNICHOLA"/>
    <s v="Non Affiliate Gas Book"/>
    <x v="4"/>
    <x v="2"/>
    <n v="106697"/>
    <d v="2001-06-06T21:00:01"/>
  </r>
  <r>
    <x v="1"/>
    <x v="3"/>
    <x v="1"/>
    <x v="0"/>
    <n v="25000"/>
    <n v="1346914"/>
    <d v="2001-06-06T09:00:3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garrison"/>
    <s v="ARING"/>
    <s v="ENA-IM NE GULF1"/>
    <x v="8"/>
    <x v="3"/>
    <n v="833825"/>
    <d v="2001-06-07T21:00:01"/>
  </r>
  <r>
    <x v="1"/>
    <x v="3"/>
    <x v="1"/>
    <x v="0"/>
    <n v="10000"/>
    <n v="1346915"/>
    <d v="2001-06-06T09:00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826"/>
    <d v="2001-06-07T21:00:01"/>
  </r>
  <r>
    <x v="1"/>
    <x v="3"/>
    <x v="1"/>
    <x v="0"/>
    <n v="2132"/>
    <n v="1346916"/>
    <d v="2001-06-06T09:00:43"/>
    <s v="BP Energy Company"/>
    <x v="0"/>
    <x v="0"/>
    <x v="0"/>
    <x v="3"/>
    <s v="US Gas Phy Fwd Firm &lt; or = 1Mo "/>
    <s v="US Gas Phy       ANR SE Gath             07Jun01         USD/MM"/>
    <m/>
    <n v="2132"/>
    <x v="0"/>
    <x v="13"/>
    <x v="0"/>
    <n v="3.6775000000000002"/>
    <s v="Collinscin"/>
    <s v="TDONOHO"/>
    <s v="ENA - IM Central Gulf"/>
    <x v="8"/>
    <x v="3"/>
    <n v="833827"/>
    <d v="2001-06-07T21:00:01"/>
  </r>
  <r>
    <x v="0"/>
    <x v="3"/>
    <x v="1"/>
    <x v="0"/>
    <n v="4000"/>
    <n v="1346918"/>
    <d v="2001-06-06T09:00:46"/>
    <s v="Penn West Petroleum"/>
    <x v="0"/>
    <x v="0"/>
    <x v="0"/>
    <x v="3"/>
    <s v="CAN Gas Phy Fwd Firm West &lt; or = 1Mo"/>
    <s v="CAN Gas Phy      NIT                     06Jun01         CAD/GJ"/>
    <n v="4000"/>
    <m/>
    <x v="0"/>
    <x v="17"/>
    <x v="4"/>
    <n v="4.38"/>
    <s v="ADM00359"/>
    <s v="RWATT"/>
    <s v="EC-IM Canada West"/>
    <x v="8"/>
    <x v="9"/>
    <n v="833828"/>
    <d v="2001-06-06T21:00:01"/>
  </r>
  <r>
    <x v="1"/>
    <x v="3"/>
    <x v="1"/>
    <x v="0"/>
    <n v="10000"/>
    <n v="1346919"/>
    <d v="2001-06-06T09:00:49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MIDCONT1"/>
    <s v="KSTEVEN"/>
    <s v="ENA-IM Mid Central South"/>
    <x v="8"/>
    <x v="3"/>
    <n v="833829"/>
    <d v="2001-06-07T21:00:01"/>
  </r>
  <r>
    <x v="1"/>
    <x v="1"/>
    <x v="0"/>
    <x v="0"/>
    <n v="50"/>
    <n v="1346920"/>
    <d v="2001-06-06T09:00:49"/>
    <s v="Dynegy Marketing and Trade"/>
    <x v="0"/>
    <x v="0"/>
    <x v="0"/>
    <x v="1"/>
    <s v="US East Power Fin Swap"/>
    <s v="US Pwr Fin Swap  ISO NY Z-G Peak         08Jun01         USD/MWh"/>
    <m/>
    <n v="50"/>
    <x v="0"/>
    <x v="1"/>
    <x v="0"/>
    <n v="39"/>
    <s v="jjohnson"/>
    <s v="GGUPTA"/>
    <s v="ST-New England"/>
    <x v="7"/>
    <x v="3"/>
    <n v="634646.1"/>
    <d v="2001-06-08T21:00:01"/>
  </r>
  <r>
    <x v="1"/>
    <x v="3"/>
    <x v="1"/>
    <x v="0"/>
    <n v="10000"/>
    <n v="1346921"/>
    <d v="2001-06-06T09:00:50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brtrader06"/>
    <s v="RGAY"/>
    <s v="ENA - IM West"/>
    <x v="8"/>
    <x v="3"/>
    <n v="833830"/>
    <d v="2001-06-07T21:00:01"/>
  </r>
  <r>
    <x v="1"/>
    <x v="3"/>
    <x v="1"/>
    <x v="0"/>
    <n v="10000"/>
    <n v="1346926"/>
    <d v="2001-06-06T09:00:53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24999999999998"/>
    <s v="perryperg"/>
    <s v="KSTEVEN"/>
    <s v="ENA-IM Mid Central South"/>
    <x v="8"/>
    <x v="3"/>
    <n v="833832"/>
    <d v="2001-06-07T21:00:01"/>
  </r>
  <r>
    <x v="1"/>
    <x v="3"/>
    <x v="1"/>
    <x v="23"/>
    <n v="240000"/>
    <n v="1346923"/>
    <d v="2001-06-06T09:00:53"/>
    <s v="Aquila Energy Marketing Corporation"/>
    <x v="0"/>
    <x v="0"/>
    <x v="0"/>
    <x v="3"/>
    <s v="US Gas Phy Fwd Firm &lt; or = 1Mo "/>
    <s v="US Gas Phy       NGPL TxOkGCPool         07-30Jun01      USD/MM"/>
    <m/>
    <n v="10000"/>
    <x v="0"/>
    <x v="13"/>
    <x v="0"/>
    <n v="3.7349999999999999"/>
    <s v="BIGDADDY"/>
    <s v="TDONOHO"/>
    <s v="ENA - IM Central Gulf"/>
    <x v="8"/>
    <x v="3"/>
    <n v="833833"/>
    <d v="2001-06-07T21:00:01"/>
  </r>
  <r>
    <x v="1"/>
    <x v="3"/>
    <x v="1"/>
    <x v="0"/>
    <n v="10000"/>
    <n v="1346925"/>
    <d v="2001-06-06T09:00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149999999999999"/>
    <s v="bcollins"/>
    <s v="TDONOHO"/>
    <s v="ENA - IM Central Gulf"/>
    <x v="8"/>
    <x v="3"/>
    <n v="833834"/>
    <d v="2001-06-07T21:00:01"/>
  </r>
  <r>
    <x v="0"/>
    <x v="3"/>
    <x v="1"/>
    <x v="0"/>
    <n v="6000"/>
    <n v="1346927"/>
    <d v="2001-06-06T09:00:55"/>
    <s v="Reliant Energy Services Canada Ltd."/>
    <x v="0"/>
    <x v="0"/>
    <x v="0"/>
    <x v="3"/>
    <s v="CAN Gas Phy Fwd Firm West &lt; or = 1Mo"/>
    <s v="CAN Gas Phy      NIT                     06Jun01         CAD/GJ"/>
    <n v="6000"/>
    <m/>
    <x v="0"/>
    <x v="17"/>
    <x v="4"/>
    <n v="4.38"/>
    <s v="erdelsing"/>
    <s v="RWATT"/>
    <s v="EC-IM Canada West"/>
    <x v="8"/>
    <x v="9"/>
    <n v="833835"/>
    <d v="2001-06-06T21:00:01"/>
  </r>
  <r>
    <x v="1"/>
    <x v="3"/>
    <x v="1"/>
    <x v="0"/>
    <n v="1000"/>
    <n v="1346928"/>
    <d v="2001-06-06T09:00:55"/>
    <s v="e prime, inc."/>
    <x v="0"/>
    <x v="0"/>
    <x v="0"/>
    <x v="3"/>
    <s v="US Gas Phy Fwd Firm &lt; or = 1Mo "/>
    <s v="US Gas Phy       EPNG Keystone           07Jun01         USD/MM"/>
    <n v="1000"/>
    <m/>
    <x v="0"/>
    <x v="13"/>
    <x v="0"/>
    <n v="3.5750000000000002"/>
    <s v="EPRIME28"/>
    <s v="RGAY"/>
    <s v="ENA - IM West"/>
    <x v="8"/>
    <x v="3"/>
    <n v="833836"/>
    <d v="2001-06-07T21:00:01"/>
  </r>
  <r>
    <x v="1"/>
    <x v="3"/>
    <x v="1"/>
    <x v="0"/>
    <n v="10000"/>
    <n v="1346930"/>
    <d v="2001-06-06T09:01:02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3837"/>
    <d v="2001-06-07T21:00:01"/>
  </r>
  <r>
    <x v="1"/>
    <x v="2"/>
    <x v="0"/>
    <x v="0"/>
    <n v="50000"/>
    <n v="1346929"/>
    <d v="2001-06-06T09:01:0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447"/>
    <d v="2001-07-01T00:00:00"/>
  </r>
  <r>
    <x v="0"/>
    <x v="3"/>
    <x v="1"/>
    <x v="0"/>
    <n v="5000"/>
    <n v="1346931"/>
    <d v="2001-06-06T09:01:04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ADM96017"/>
    <s v="SBRODEU"/>
    <s v="EC - IM Canada BC"/>
    <x v="8"/>
    <x v="9"/>
    <n v="833838"/>
    <d v="2001-06-07T21:00:01"/>
  </r>
  <r>
    <x v="1"/>
    <x v="3"/>
    <x v="1"/>
    <x v="0"/>
    <n v="10000"/>
    <n v="1346932"/>
    <d v="2001-06-06T09:01:0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840"/>
    <d v="2001-06-07T21:00:01"/>
  </r>
  <r>
    <x v="0"/>
    <x v="3"/>
    <x v="1"/>
    <x v="0"/>
    <n v="5000"/>
    <n v="1346933"/>
    <d v="2001-06-06T09:01:05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"/>
    <s v="UGTC2424"/>
    <s v="RWATT"/>
    <s v="EC-IM Canada West"/>
    <x v="8"/>
    <x v="9"/>
    <n v="833839"/>
    <d v="2001-06-07T21:00:01"/>
  </r>
  <r>
    <x v="0"/>
    <x v="3"/>
    <x v="1"/>
    <x v="23"/>
    <n v="120000"/>
    <n v="1346934"/>
    <d v="2001-06-06T09:01:06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erdelsing"/>
    <s v="MCOWAN"/>
    <s v="EC-IM Canada West"/>
    <x v="8"/>
    <x v="9"/>
    <n v="833841"/>
    <d v="2001-06-07T21:00:01"/>
  </r>
  <r>
    <x v="1"/>
    <x v="3"/>
    <x v="1"/>
    <x v="0"/>
    <n v="5000"/>
    <n v="1346935"/>
    <d v="2001-06-06T09:01:07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6"/>
    <s v="WILSHUSEN"/>
    <s v="ARING"/>
    <s v="ENA-IM NE GULF1"/>
    <x v="8"/>
    <x v="3"/>
    <n v="833842"/>
    <d v="2001-06-07T21:00:01"/>
  </r>
  <r>
    <x v="1"/>
    <x v="3"/>
    <x v="0"/>
    <x v="20"/>
    <n v="755000"/>
    <n v="1346936"/>
    <d v="2001-06-06T09:01:09"/>
    <s v="Morgan Stanley Capital Group, Inc."/>
    <x v="0"/>
    <x v="0"/>
    <x v="0"/>
    <x v="3"/>
    <s v="US Gas Fin Swap"/>
    <s v="US Gas Swap      Nymex                   Nov01-Mar02     USD/MM"/>
    <m/>
    <n v="5000"/>
    <x v="0"/>
    <x v="13"/>
    <x v="0"/>
    <n v="4.33"/>
    <s v="sjamison"/>
    <s v="JARNOLD"/>
    <s v="NG-Price"/>
    <x v="5"/>
    <x v="3"/>
    <s v="VE9547.1"/>
    <d v="2001-11-01T00:00:00"/>
  </r>
  <r>
    <x v="1"/>
    <x v="3"/>
    <x v="0"/>
    <x v="7"/>
    <n v="450000"/>
    <n v="1346939"/>
    <d v="2001-06-06T09:01:12"/>
    <s v="Mirant Americas Energy Marketing, L.P."/>
    <x v="0"/>
    <x v="0"/>
    <x v="0"/>
    <x v="3"/>
    <s v="US Gas Fin BasisSwap"/>
    <s v="US Gas Basis     NGI SoCal               Jan-Mar02       USD/MM"/>
    <n v="5000"/>
    <m/>
    <x v="0"/>
    <x v="13"/>
    <x v="0"/>
    <n v="1.2"/>
    <s v="sjt00001"/>
    <s v="KHOLST"/>
    <s v="FT-West"/>
    <x v="5"/>
    <x v="3"/>
    <s v="VE9549.1"/>
    <d v="2002-01-01T00:00:00"/>
  </r>
  <r>
    <x v="1"/>
    <x v="3"/>
    <x v="1"/>
    <x v="0"/>
    <n v="5000"/>
    <n v="1346938"/>
    <d v="2001-06-06T09:01:12"/>
    <s v="Tenaska Marketing Ventures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TMVDNS01"/>
    <s v="JHODGE2"/>
    <s v="ENA-IM ME CNG"/>
    <x v="8"/>
    <x v="3"/>
    <n v="833843"/>
    <d v="2001-06-07T21:00:01"/>
  </r>
  <r>
    <x v="1"/>
    <x v="2"/>
    <x v="1"/>
    <x v="5"/>
    <n v="93000"/>
    <n v="1346942"/>
    <d v="2001-06-06T09:01:13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VE9550.1"/>
    <d v="2001-07-01T21:00:00"/>
  </r>
  <r>
    <x v="1"/>
    <x v="3"/>
    <x v="1"/>
    <x v="0"/>
    <n v="5000"/>
    <n v="1346941"/>
    <d v="2001-06-06T09:01:13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EPRIME26"/>
    <s v="RGAY"/>
    <s v="ENA - IM West"/>
    <x v="8"/>
    <x v="3"/>
    <n v="833845"/>
    <d v="2001-06-07T21:00:01"/>
  </r>
  <r>
    <x v="1"/>
    <x v="3"/>
    <x v="1"/>
    <x v="0"/>
    <n v="10000"/>
    <n v="1346940"/>
    <d v="2001-06-06T09:01:13"/>
    <s v="Texaco Natural Gas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74999999999999"/>
    <s v="MIKETREV"/>
    <s v="KSTEVEN"/>
    <s v="ENA-IM Mid Central South"/>
    <x v="8"/>
    <x v="3"/>
    <n v="833844"/>
    <d v="2001-06-07T21:00:01"/>
  </r>
  <r>
    <x v="1"/>
    <x v="2"/>
    <x v="1"/>
    <x v="5"/>
    <n v="93000"/>
    <n v="1346943"/>
    <d v="2001-06-06T09:01:17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E9551.1"/>
    <d v="2001-07-01T21:00:00"/>
  </r>
  <r>
    <x v="1"/>
    <x v="3"/>
    <x v="1"/>
    <x v="0"/>
    <n v="4500"/>
    <n v="1346944"/>
    <d v="2001-06-06T09:01:17"/>
    <s v="Duke Energy Trading and Marketing, L.L.C."/>
    <x v="0"/>
    <x v="0"/>
    <x v="0"/>
    <x v="3"/>
    <s v="US Gas Phy Fwd Firm &lt; or = 1Mo "/>
    <s v="US Gas Phy       Cheyenne Hub            07Jun01         USD/MM"/>
    <m/>
    <n v="4500"/>
    <x v="0"/>
    <x v="13"/>
    <x v="0"/>
    <n v="2.5"/>
    <s v="CRAIGDUKE"/>
    <s v="JREITME"/>
    <s v="ENA - IM Denver"/>
    <x v="8"/>
    <x v="3"/>
    <n v="833846"/>
    <d v="2001-06-07T21:00:01"/>
  </r>
  <r>
    <x v="1"/>
    <x v="3"/>
    <x v="1"/>
    <x v="0"/>
    <n v="5000"/>
    <n v="1346945"/>
    <d v="2001-06-06T09:01:18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EPRIME28"/>
    <s v="KSTEVEN"/>
    <s v="ENA-IM Mid Central South"/>
    <x v="8"/>
    <x v="3"/>
    <n v="833847"/>
    <d v="2001-06-07T21:00:01"/>
  </r>
  <r>
    <x v="1"/>
    <x v="3"/>
    <x v="1"/>
    <x v="0"/>
    <n v="10000"/>
    <n v="1346947"/>
    <d v="2001-06-06T09:01:19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TMVDEC02"/>
    <s v="KSTEVEN"/>
    <s v="ENA-IM Mid Central South"/>
    <x v="8"/>
    <x v="3"/>
    <n v="833848"/>
    <d v="2001-06-07T21:00:01"/>
  </r>
  <r>
    <x v="1"/>
    <x v="3"/>
    <x v="1"/>
    <x v="0"/>
    <n v="25000"/>
    <n v="1346946"/>
    <d v="2001-06-06T09:01:19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849"/>
    <d v="2001-06-07T21:00:01"/>
  </r>
  <r>
    <x v="1"/>
    <x v="3"/>
    <x v="1"/>
    <x v="0"/>
    <n v="5000"/>
    <n v="1346950"/>
    <d v="2001-06-06T09:01:25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5750000000000002"/>
    <s v="DAVSMITH"/>
    <s v="TKUYKEN"/>
    <s v="ENA - IM West"/>
    <x v="8"/>
    <x v="3"/>
    <n v="833853"/>
    <d v="2001-06-07T21:00:01"/>
  </r>
  <r>
    <x v="1"/>
    <x v="3"/>
    <x v="1"/>
    <x v="0"/>
    <n v="4800"/>
    <n v="1346951"/>
    <d v="2001-06-06T09:01:25"/>
    <s v="AEP Energy Services, Inc."/>
    <x v="0"/>
    <x v="0"/>
    <x v="0"/>
    <x v="3"/>
    <s v="US Gas Phy Fwd Firm &lt; or = 1Mo "/>
    <s v="US Gas Phy       TENN 800                07Jun01         USD/MM"/>
    <n v="4800"/>
    <m/>
    <x v="0"/>
    <x v="13"/>
    <x v="0"/>
    <n v="3.6675"/>
    <s v="aepes202"/>
    <s v="SNEAL"/>
    <s v="ENA-IM NE GULF3"/>
    <x v="8"/>
    <x v="3"/>
    <n v="833851"/>
    <d v="2001-06-07T21:00:01"/>
  </r>
  <r>
    <x v="1"/>
    <x v="3"/>
    <x v="1"/>
    <x v="0"/>
    <n v="10000"/>
    <n v="1346949"/>
    <d v="2001-06-06T09:01:25"/>
    <s v="Engage Energy Canada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kendalleas"/>
    <s v="JWILLI13"/>
    <s v="ENA - IM Mkt Central MICH"/>
    <x v="8"/>
    <x v="3"/>
    <n v="833850"/>
    <d v="2001-06-07T21:00:01"/>
  </r>
  <r>
    <x v="1"/>
    <x v="3"/>
    <x v="1"/>
    <x v="0"/>
    <n v="10000"/>
    <n v="1346954"/>
    <d v="2001-06-06T09:01:26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2"/>
    <d v="2001-06-07T21:00:01"/>
  </r>
  <r>
    <x v="1"/>
    <x v="3"/>
    <x v="1"/>
    <x v="0"/>
    <n v="10000"/>
    <n v="1346955"/>
    <d v="2001-06-06T09:01:30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4"/>
    <d v="2001-06-07T21:00:01"/>
  </r>
  <r>
    <x v="1"/>
    <x v="2"/>
    <x v="0"/>
    <x v="0"/>
    <n v="50000"/>
    <n v="1346956"/>
    <d v="2001-06-06T09:01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449"/>
    <d v="2001-07-01T00:00:00"/>
  </r>
  <r>
    <x v="1"/>
    <x v="3"/>
    <x v="1"/>
    <x v="0"/>
    <n v="5000"/>
    <n v="1346957"/>
    <d v="2001-06-06T09:01:37"/>
    <s v="Tractebel Energy Marketing, Inc."/>
    <x v="0"/>
    <x v="0"/>
    <x v="0"/>
    <x v="3"/>
    <s v="US Gas Phy Fwd Firm &lt; or = 1Mo "/>
    <s v="US Gas Phy       SoCal EHR               07Jun01         USD/MM"/>
    <n v="5000"/>
    <m/>
    <x v="0"/>
    <x v="13"/>
    <x v="0"/>
    <n v="7.4749999999999996"/>
    <s v="DAVSMITH"/>
    <s v="TKUYKEN"/>
    <s v="ENA - IM West"/>
    <x v="8"/>
    <x v="3"/>
    <n v="833856"/>
    <d v="2001-06-07T21:00:01"/>
  </r>
  <r>
    <x v="1"/>
    <x v="3"/>
    <x v="1"/>
    <x v="0"/>
    <n v="5000"/>
    <n v="1346958"/>
    <d v="2001-06-06T09:01:38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bcollins"/>
    <s v="KSTEVEN"/>
    <s v="ENA-IM Mid Central South"/>
    <x v="8"/>
    <x v="3"/>
    <n v="833857"/>
    <d v="2001-06-07T21:00:01"/>
  </r>
  <r>
    <x v="0"/>
    <x v="3"/>
    <x v="1"/>
    <x v="23"/>
    <n v="24000"/>
    <n v="1346959"/>
    <d v="2001-06-06T09:01:39"/>
    <s v="Duke Energy Marketing Limited Partnership"/>
    <x v="0"/>
    <x v="0"/>
    <x v="0"/>
    <x v="3"/>
    <s v="CAN Gas Phy Fwd Firm East &lt; or = 1Mo"/>
    <s v="CAN Gas Phy      Dawn                    07-30Jun01      USD/MM"/>
    <n v="1000"/>
    <m/>
    <x v="0"/>
    <x v="13"/>
    <x v="0"/>
    <n v="3.8849999999999998"/>
    <s v="ANTONIOB"/>
    <s v="MCUILLA"/>
    <s v="ENA - IM Ontario"/>
    <x v="8"/>
    <x v="3"/>
    <n v="833858"/>
    <d v="2001-06-07T21:00:01"/>
  </r>
  <r>
    <x v="1"/>
    <x v="2"/>
    <x v="0"/>
    <x v="0"/>
    <n v="50000"/>
    <n v="1346960"/>
    <d v="2001-06-06T09:01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450"/>
    <d v="2001-07-01T00:00:00"/>
  </r>
  <r>
    <x v="1"/>
    <x v="3"/>
    <x v="1"/>
    <x v="0"/>
    <n v="10000"/>
    <n v="1346961"/>
    <d v="2001-06-06T09:01:43"/>
    <s v="Dynegy Marketing and Trade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FLOYDS14"/>
    <s v="RGAY"/>
    <s v="ENA - IM West"/>
    <x v="8"/>
    <x v="3"/>
    <n v="833859"/>
    <d v="2001-06-07T21:00:01"/>
  </r>
  <r>
    <x v="1"/>
    <x v="3"/>
    <x v="0"/>
    <x v="23"/>
    <n v="120000"/>
    <n v="1346962"/>
    <d v="2001-06-06T09:01:46"/>
    <s v="Duke Energy Trading and Marketing, L.L.C."/>
    <x v="0"/>
    <x v="0"/>
    <x v="0"/>
    <x v="3"/>
    <s v="US Gas Fin Swap"/>
    <s v="US Gas Daily     PG&amp;E CtyGate            07-30Jun01      USD/MM"/>
    <m/>
    <n v="5000"/>
    <x v="0"/>
    <x v="13"/>
    <x v="0"/>
    <n v="4.75"/>
    <s v="ADM00101"/>
    <s v="MLENHAR"/>
    <s v="West-Perm"/>
    <x v="5"/>
    <x v="3"/>
    <s v="VE9557.1"/>
    <d v="2001-06-07T21:00:01"/>
  </r>
  <r>
    <x v="1"/>
    <x v="3"/>
    <x v="1"/>
    <x v="0"/>
    <n v="1235"/>
    <n v="1346963"/>
    <d v="2001-06-06T09:01:48"/>
    <s v="e prime, inc."/>
    <x v="0"/>
    <x v="0"/>
    <x v="0"/>
    <x v="3"/>
    <s v="US Gas Phy Fwd Firm &lt; or = 1Mo "/>
    <s v="US Gas Phy       NNG Demarc              07Jun01         USD/MM"/>
    <m/>
    <n v="1235"/>
    <x v="0"/>
    <x v="13"/>
    <x v="0"/>
    <n v="3.6150000000000002"/>
    <s v="EPRIME28"/>
    <s v="KSTEVEN"/>
    <s v="ENA-IM Mid Central South"/>
    <x v="8"/>
    <x v="3"/>
    <n v="833860"/>
    <d v="2001-06-07T21:00:01"/>
  </r>
  <r>
    <x v="1"/>
    <x v="3"/>
    <x v="1"/>
    <x v="0"/>
    <n v="10000"/>
    <n v="1346964"/>
    <d v="2001-06-06T09:01:48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aepes215"/>
    <s v="SPEREIR"/>
    <s v="ENA-IM NE GULF2"/>
    <x v="8"/>
    <x v="3"/>
    <n v="833861"/>
    <d v="2001-06-07T21:00:01"/>
  </r>
  <r>
    <x v="1"/>
    <x v="3"/>
    <x v="1"/>
    <x v="0"/>
    <n v="20000"/>
    <n v="1346965"/>
    <d v="2001-06-06T09:01:52"/>
    <s v="El Paso Merchant Energy, L.P."/>
    <x v="0"/>
    <x v="0"/>
    <x v="0"/>
    <x v="3"/>
    <s v="US Gas Phy Fwd Firm &lt; or = 1Mo "/>
    <s v="US Gas Phy       HeHub                   07Jun01         USD/MM"/>
    <m/>
    <n v="20000"/>
    <x v="0"/>
    <x v="13"/>
    <x v="0"/>
    <n v="3.7549999999999999"/>
    <s v="EPMELPsj"/>
    <s v="ARING"/>
    <s v="ENA-IM NE GULF1"/>
    <x v="8"/>
    <x v="3"/>
    <n v="833862"/>
    <d v="2001-06-07T21:00:01"/>
  </r>
  <r>
    <x v="1"/>
    <x v="2"/>
    <x v="0"/>
    <x v="0"/>
    <n v="20000"/>
    <n v="1346967"/>
    <d v="2001-06-06T09:01:58"/>
    <s v="Hess Energy Trading Company LLC"/>
    <x v="0"/>
    <x v="0"/>
    <x v="0"/>
    <x v="2"/>
    <s v="US Crude WTI Fin Swap "/>
    <s v="US WTI Swap      Nymex PEN               Jul01           USD/bl/m"/>
    <n v="20000"/>
    <m/>
    <x v="0"/>
    <x v="3"/>
    <x v="0"/>
    <n v="27.7"/>
    <s v="MICGUIDO"/>
    <s v="GWHALLE"/>
    <s v="WTI-GW-NXC2"/>
    <x v="3"/>
    <x v="3"/>
    <n v="114451"/>
    <d v="2001-07-01T00:00:00"/>
  </r>
  <r>
    <x v="1"/>
    <x v="2"/>
    <x v="0"/>
    <x v="0"/>
    <n v="30000"/>
    <n v="1346969"/>
    <d v="2001-06-06T09:02:02"/>
    <s v="Sempra Energy Trading Corp."/>
    <x v="0"/>
    <x v="0"/>
    <x v="0"/>
    <x v="2"/>
    <s v="US Crude WTI Fin Swap "/>
    <s v="US WTI Swap      Nymex PEN               Jul01           USD/bl/m"/>
    <n v="30000"/>
    <m/>
    <x v="0"/>
    <x v="3"/>
    <x v="0"/>
    <n v="27.7"/>
    <s v="DOMESTIC1"/>
    <s v="GWHALLE"/>
    <s v="WTI-GW-NXC2"/>
    <x v="3"/>
    <x v="3"/>
    <n v="114452"/>
    <d v="2001-07-01T00:00:00"/>
  </r>
  <r>
    <x v="1"/>
    <x v="3"/>
    <x v="1"/>
    <x v="0"/>
    <n v="4550"/>
    <n v="1346970"/>
    <d v="2001-06-06T09:02:03"/>
    <s v="AEP Energy Services, Inc."/>
    <x v="0"/>
    <x v="0"/>
    <x v="0"/>
    <x v="3"/>
    <s v="US Gas Phy Fwd Firm &lt; or = 1Mo "/>
    <s v="US Gas Phy       TENN 500                07Jun01         USD/MM"/>
    <n v="4550"/>
    <m/>
    <x v="0"/>
    <x v="13"/>
    <x v="0"/>
    <n v="3.665"/>
    <s v="aepes202"/>
    <s v="SNEAL"/>
    <s v="ENA-IM NE GULF3"/>
    <x v="8"/>
    <x v="3"/>
    <n v="833864"/>
    <d v="2001-06-07T21:00:01"/>
  </r>
  <r>
    <x v="1"/>
    <x v="3"/>
    <x v="1"/>
    <x v="0"/>
    <n v="10000"/>
    <n v="1346971"/>
    <d v="2001-06-06T09:02:07"/>
    <s v="Morgan Stanley Capital Group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15"/>
    <s v="ADM34514"/>
    <s v="MLENHAR"/>
    <s v="ENA - IM West"/>
    <x v="8"/>
    <x v="3"/>
    <n v="833865"/>
    <d v="2001-06-07T21:00:01"/>
  </r>
  <r>
    <x v="1"/>
    <x v="3"/>
    <x v="1"/>
    <x v="0"/>
    <n v="10000"/>
    <n v="1346973"/>
    <d v="2001-06-06T09:02:08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24999999999999"/>
    <s v="raganbond1"/>
    <s v="SNEAL"/>
    <s v="ENA-IM NE GULF4"/>
    <x v="8"/>
    <x v="3"/>
    <n v="833866"/>
    <d v="2001-06-07T21:00:01"/>
  </r>
  <r>
    <x v="1"/>
    <x v="3"/>
    <x v="1"/>
    <x v="0"/>
    <n v="9881"/>
    <n v="1346974"/>
    <d v="2001-06-06T09:02:09"/>
    <s v="Cook Inlet Energy Supply L.L.C."/>
    <x v="0"/>
    <x v="0"/>
    <x v="0"/>
    <x v="3"/>
    <s v="US Gas Phy Fwd Firm &lt; or = 1Mo "/>
    <s v="US Gas Phy       NGPL Midcont            07Jun01         USD/MM"/>
    <m/>
    <n v="9881"/>
    <x v="0"/>
    <x v="13"/>
    <x v="0"/>
    <n v="3.63"/>
    <s v="MIDCONT1"/>
    <s v="KSTEVEN"/>
    <s v="ENA-IM Mid Central South"/>
    <x v="8"/>
    <x v="3"/>
    <n v="833867"/>
    <d v="2001-06-07T21:00:01"/>
  </r>
  <r>
    <x v="0"/>
    <x v="3"/>
    <x v="1"/>
    <x v="0"/>
    <n v="2900"/>
    <n v="1346975"/>
    <d v="2001-06-06T09:02:17"/>
    <s v="Nexen Marketing"/>
    <x v="0"/>
    <x v="0"/>
    <x v="0"/>
    <x v="3"/>
    <s v="CAN Gas Phy Fwd Firm East &lt; or = 1Mo"/>
    <s v="CAN Gas Phy      Dawn                    07Jun01         USD/MM"/>
    <n v="2900"/>
    <m/>
    <x v="0"/>
    <x v="13"/>
    <x v="0"/>
    <n v="3.895"/>
    <s v="BBRADLEY"/>
    <s v="MCUILLA"/>
    <s v="ENA - IM Ontario"/>
    <x v="8"/>
    <x v="3"/>
    <n v="833868"/>
    <d v="2001-06-07T21:00:01"/>
  </r>
  <r>
    <x v="1"/>
    <x v="3"/>
    <x v="1"/>
    <x v="0"/>
    <n v="5000"/>
    <n v="1346979"/>
    <d v="2001-06-06T09:02:26"/>
    <s v="Dynegy Marketing and Trade"/>
    <x v="0"/>
    <x v="0"/>
    <x v="0"/>
    <x v="3"/>
    <s v="US Gas Phy Fwd Firm &lt; or = 1Mo "/>
    <s v="US Gas Phy       NNG Ventura             07Jun01         USD/MM"/>
    <m/>
    <n v="5000"/>
    <x v="0"/>
    <x v="13"/>
    <x v="0"/>
    <n v="3.585"/>
    <s v="SCHRIMSHER"/>
    <s v="KSTEVEN"/>
    <s v="ENA-IM Mid Central South"/>
    <x v="8"/>
    <x v="3"/>
    <n v="833869"/>
    <d v="2001-06-07T21:00:01"/>
  </r>
  <r>
    <x v="1"/>
    <x v="3"/>
    <x v="1"/>
    <x v="0"/>
    <n v="3333"/>
    <n v="1346978"/>
    <d v="2001-06-06T09:02:26"/>
    <s v="Coast Energy Group, a division of Cornerstone Propane, L.P."/>
    <x v="0"/>
    <x v="0"/>
    <x v="0"/>
    <x v="3"/>
    <s v="US Gas Phy Fwd Firm &lt; or = 1Mo "/>
    <s v="US Gas Phy       HeHub                   07Jun01         USD/MM"/>
    <m/>
    <n v="3333"/>
    <x v="0"/>
    <x v="13"/>
    <x v="0"/>
    <n v="3.76"/>
    <s v="buckdiers"/>
    <s v="ARING"/>
    <s v="ENA-IM NE GULF1"/>
    <x v="8"/>
    <x v="3"/>
    <n v="833870"/>
    <d v="2001-06-07T21:00:01"/>
  </r>
  <r>
    <x v="1"/>
    <x v="3"/>
    <x v="1"/>
    <x v="0"/>
    <n v="9000"/>
    <n v="1346981"/>
    <d v="2001-06-06T09:02:29"/>
    <s v="Burlington Resources Trading Inc."/>
    <x v="0"/>
    <x v="0"/>
    <x v="0"/>
    <x v="3"/>
    <s v="US Gas Phy Fwd Firm &lt; or = 1Mo "/>
    <s v="US Gas Phy       ANR SW Pool             07Jun01         USD/MM"/>
    <n v="9000"/>
    <m/>
    <x v="0"/>
    <x v="13"/>
    <x v="0"/>
    <n v="3.63"/>
    <s v="brtrader02"/>
    <s v="KSTEVEN"/>
    <s v="ENA-IM Mid Central South"/>
    <x v="8"/>
    <x v="3"/>
    <n v="833872"/>
    <d v="2001-06-07T21:00:01"/>
  </r>
  <r>
    <x v="1"/>
    <x v="3"/>
    <x v="1"/>
    <x v="0"/>
    <n v="5000"/>
    <n v="1346980"/>
    <d v="2001-06-06T09:02:29"/>
    <s v="Texaco Natural Gas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MAYEUXGR"/>
    <s v="TMARTIN"/>
    <s v="ENA-IM CARTHAGE"/>
    <x v="8"/>
    <x v="3"/>
    <n v="833871"/>
    <d v="2001-06-07T21:00:01"/>
  </r>
  <r>
    <x v="1"/>
    <x v="3"/>
    <x v="1"/>
    <x v="0"/>
    <n v="21333"/>
    <n v="1346982"/>
    <d v="2001-06-06T09:02:31"/>
    <s v="Williams Energy Marketing &amp; Trading Company"/>
    <x v="0"/>
    <x v="0"/>
    <x v="0"/>
    <x v="3"/>
    <s v="US Gas Phy Fwd Firm &lt; or = 1Mo "/>
    <s v="US Gas Phy       HeHub                   07Jun01         USD/MM"/>
    <n v="21333"/>
    <m/>
    <x v="0"/>
    <x v="13"/>
    <x v="0"/>
    <n v="3.7549999999999999"/>
    <s v="duanelaw"/>
    <s v="ARING"/>
    <s v="ENA-IM NE GULF1"/>
    <x v="8"/>
    <x v="3"/>
    <n v="833873"/>
    <d v="2001-06-07T21:00:01"/>
  </r>
  <r>
    <x v="1"/>
    <x v="3"/>
    <x v="1"/>
    <x v="0"/>
    <n v="1000"/>
    <n v="1346983"/>
    <d v="2001-06-06T09:02:32"/>
    <s v="Coast Energy Canada, Inc."/>
    <x v="0"/>
    <x v="0"/>
    <x v="0"/>
    <x v="3"/>
    <s v="US Gas Phy Fwd Firm &lt; or = 1Mo "/>
    <s v="US Gas Phy       PGT Malin               07Jun01         USD/MM"/>
    <m/>
    <n v="1000"/>
    <x v="0"/>
    <x v="13"/>
    <x v="0"/>
    <n v="3.25"/>
    <s v="EOL3PTREE"/>
    <s v="MLENHAR"/>
    <s v="ENA - IM West"/>
    <x v="8"/>
    <x v="3"/>
    <n v="833874"/>
    <d v="2001-06-07T21:00:01"/>
  </r>
  <r>
    <x v="1"/>
    <x v="3"/>
    <x v="0"/>
    <x v="5"/>
    <n v="620000"/>
    <n v="1346984"/>
    <d v="2001-06-06T09:02:34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9"/>
    <s v="DAVIDSET"/>
    <s v="JARNOLD"/>
    <s v="NG-Price"/>
    <x v="5"/>
    <x v="3"/>
    <s v="VE9565.1"/>
    <d v="2001-07-01T21:00:00"/>
  </r>
  <r>
    <x v="1"/>
    <x v="3"/>
    <x v="1"/>
    <x v="0"/>
    <n v="1312"/>
    <n v="1346985"/>
    <d v="2001-06-06T09:02:34"/>
    <s v="Texaco Natural Gas Inc."/>
    <x v="0"/>
    <x v="0"/>
    <x v="0"/>
    <x v="3"/>
    <s v="US Gas Phy Fwd Firm &lt; or = 1Mo "/>
    <s v="US Gas Phy       COL Onshore             07Jun01         USD/MM"/>
    <n v="1312"/>
    <m/>
    <x v="0"/>
    <x v="13"/>
    <x v="0"/>
    <n v="3.6850000000000001"/>
    <s v="WARNERTODD"/>
    <s v="SPEREIR"/>
    <s v="ENA-IM NE GULF2"/>
    <x v="8"/>
    <x v="3"/>
    <n v="833875"/>
    <d v="2001-06-07T21:00:01"/>
  </r>
  <r>
    <x v="1"/>
    <x v="3"/>
    <x v="1"/>
    <x v="0"/>
    <n v="4970"/>
    <n v="1346987"/>
    <d v="2001-06-06T09:02:40"/>
    <s v="TransCanada Energy Marketing USA, Inc."/>
    <x v="0"/>
    <x v="0"/>
    <x v="0"/>
    <x v="3"/>
    <s v="US Gas Phy Fwd Firm &lt; or = 1Mo "/>
    <s v="US Gas Phy       NGPL Midcont            07Jun01         USD/MM"/>
    <m/>
    <n v="4970"/>
    <x v="0"/>
    <x v="13"/>
    <x v="0"/>
    <n v="3.63"/>
    <s v="cscharton"/>
    <s v="KSTEVEN"/>
    <s v="ENA-IM Mid Central South"/>
    <x v="8"/>
    <x v="3"/>
    <n v="833876"/>
    <d v="2001-06-07T21:00:01"/>
  </r>
  <r>
    <x v="1"/>
    <x v="3"/>
    <x v="1"/>
    <x v="0"/>
    <n v="2200"/>
    <n v="1346986"/>
    <d v="2001-06-06T09:02:40"/>
    <s v="Adams Resources Marketing, Ltd."/>
    <x v="0"/>
    <x v="0"/>
    <x v="0"/>
    <x v="3"/>
    <s v="US Gas Phy Fwd Firm &lt; or = 1Mo "/>
    <s v="US Gas Phy       TENN Z-0                07Jun01         USD/MM"/>
    <m/>
    <n v="2200"/>
    <x v="0"/>
    <x v="13"/>
    <x v="0"/>
    <n v="3.63"/>
    <s v="KENTRADES1"/>
    <s v="SNEAL"/>
    <s v="ENA-IM NE GULF3"/>
    <x v="8"/>
    <x v="3"/>
    <n v="833877"/>
    <d v="2001-06-07T21:00:01"/>
  </r>
  <r>
    <x v="1"/>
    <x v="3"/>
    <x v="1"/>
    <x v="0"/>
    <n v="5000"/>
    <n v="1346988"/>
    <d v="2001-06-06T09:02:41"/>
    <s v="Williams Energy Marketing &amp; Trading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7149999999999999"/>
    <s v="duanelaw"/>
    <s v="SPEREIR"/>
    <s v="ENA-IM NE GULF2"/>
    <x v="8"/>
    <x v="3"/>
    <n v="833878"/>
    <d v="2001-06-07T21:00:01"/>
  </r>
  <r>
    <x v="1"/>
    <x v="3"/>
    <x v="1"/>
    <x v="0"/>
    <n v="3000"/>
    <n v="1346989"/>
    <d v="2001-06-06T09:02:42"/>
    <s v="Tenaska Marketing Ventures"/>
    <x v="0"/>
    <x v="0"/>
    <x v="0"/>
    <x v="3"/>
    <s v="US Gas Phy Fwd Firm &lt; or = 1Mo "/>
    <s v="US Gas Phy       NGPL TxOkGCPool         07Jun01         USD/MM"/>
    <n v="3000"/>
    <m/>
    <x v="0"/>
    <x v="13"/>
    <x v="0"/>
    <n v="3.69"/>
    <s v="TMVMLP01"/>
    <s v="TDONOHO"/>
    <s v="ENA - IM Central Gulf"/>
    <x v="8"/>
    <x v="3"/>
    <n v="833879"/>
    <d v="2001-06-07T21:00:01"/>
  </r>
  <r>
    <x v="1"/>
    <x v="3"/>
    <x v="0"/>
    <x v="22"/>
    <n v="615000"/>
    <n v="1346991"/>
    <d v="2001-06-06T09:02:45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6.1"/>
    <d v="2001-07-01T00:00:00"/>
  </r>
  <r>
    <x v="1"/>
    <x v="3"/>
    <x v="1"/>
    <x v="0"/>
    <n v="10000"/>
    <n v="1346992"/>
    <d v="2001-06-06T09:02:48"/>
    <s v="Petrocom Energy Group Limited"/>
    <x v="0"/>
    <x v="0"/>
    <x v="0"/>
    <x v="3"/>
    <s v="US Gas Phy Fwd Firm &lt; or = 1Mo "/>
    <s v="US Gas Phy       ExxonKaty               07Jun01         USD/MM"/>
    <m/>
    <n v="10000"/>
    <x v="0"/>
    <x v="13"/>
    <x v="0"/>
    <n v="3.78"/>
    <s v="roncampb"/>
    <s v="JPARKS"/>
    <s v="ENA - IM Katy"/>
    <x v="8"/>
    <x v="3"/>
    <n v="833880"/>
    <d v="2001-06-07T21:00:01"/>
  </r>
  <r>
    <x v="1"/>
    <x v="3"/>
    <x v="1"/>
    <x v="0"/>
    <n v="5499"/>
    <n v="1346993"/>
    <d v="2001-06-06T09:02:51"/>
    <s v="EnergyUSA-TPC Corp."/>
    <x v="0"/>
    <x v="0"/>
    <x v="0"/>
    <x v="3"/>
    <s v="US Gas Phy Fwd Firm &lt; or = 1Mo "/>
    <s v="US Gas Phy       TENN 500                07Jun01         USD/MM"/>
    <m/>
    <n v="5499"/>
    <x v="0"/>
    <x v="13"/>
    <x v="0"/>
    <n v="3.67"/>
    <s v="jgriffiths"/>
    <s v="SNEAL"/>
    <s v="ENA-IM NE GULF3"/>
    <x v="8"/>
    <x v="3"/>
    <n v="833881"/>
    <d v="2001-06-07T21:00:01"/>
  </r>
  <r>
    <x v="0"/>
    <x v="3"/>
    <x v="1"/>
    <x v="0"/>
    <n v="5000"/>
    <n v="1346995"/>
    <d v="2001-06-06T09:02:52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400000000000004"/>
    <s v="UGTC2424"/>
    <s v="RWATT"/>
    <s v="EC-IM Canada West"/>
    <x v="8"/>
    <x v="9"/>
    <n v="833883"/>
    <d v="2001-06-07T21:00:01"/>
  </r>
  <r>
    <x v="1"/>
    <x v="3"/>
    <x v="1"/>
    <x v="0"/>
    <n v="10000"/>
    <n v="1346994"/>
    <d v="2001-06-06T09:02:52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KREMERTODD"/>
    <s v="KSTEVEN"/>
    <s v="ENA-IM Mid Central South"/>
    <x v="8"/>
    <x v="3"/>
    <n v="833882"/>
    <d v="2001-06-07T21:00:01"/>
  </r>
  <r>
    <x v="1"/>
    <x v="2"/>
    <x v="0"/>
    <x v="0"/>
    <n v="50000"/>
    <n v="1346996"/>
    <d v="2001-06-06T09:02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53"/>
    <d v="2001-07-01T00:00:00"/>
  </r>
  <r>
    <x v="1"/>
    <x v="3"/>
    <x v="0"/>
    <x v="22"/>
    <n v="615000"/>
    <n v="1346997"/>
    <d v="2001-06-06T09:03:0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8.1"/>
    <d v="2001-07-01T00:00:00"/>
  </r>
  <r>
    <x v="1"/>
    <x v="3"/>
    <x v="1"/>
    <x v="0"/>
    <n v="1529"/>
    <n v="1346998"/>
    <d v="2001-06-06T09:03:05"/>
    <s v="Texaco Natural Gas Inc."/>
    <x v="0"/>
    <x v="0"/>
    <x v="0"/>
    <x v="3"/>
    <s v="US Gas Phy Fwd Firm &lt; or = 1Mo "/>
    <s v="US Gas Phy       PEPL Pool               07Jun01         USD/MM"/>
    <m/>
    <n v="1529"/>
    <x v="0"/>
    <x v="13"/>
    <x v="0"/>
    <n v="3.6425000000000001"/>
    <s v="MIKETREV"/>
    <s v="KSTEVEN"/>
    <s v="ENA-IM Mid Central South"/>
    <x v="8"/>
    <x v="3"/>
    <n v="833884"/>
    <d v="2001-06-07T21:00:01"/>
  </r>
  <r>
    <x v="1"/>
    <x v="3"/>
    <x v="1"/>
    <x v="0"/>
    <n v="10000"/>
    <n v="1347000"/>
    <d v="2001-06-06T09:03:06"/>
    <s v="Noble Gas Marketing Inc.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dealjunkie"/>
    <s v="JWILLI13"/>
    <s v="ENA - IM Mkt Central MICH"/>
    <x v="8"/>
    <x v="3"/>
    <n v="833886"/>
    <d v="2001-06-07T21:00:01"/>
  </r>
  <r>
    <x v="1"/>
    <x v="3"/>
    <x v="1"/>
    <x v="0"/>
    <n v="5000"/>
    <n v="1346999"/>
    <d v="2001-06-06T09:03:06"/>
    <s v="USGT/Aquila, L.P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tracycolli"/>
    <s v="KSTEVEN"/>
    <s v="ENA-IM Mid Central South"/>
    <x v="8"/>
    <x v="3"/>
    <n v="833885"/>
    <d v="2001-06-07T21:00:01"/>
  </r>
  <r>
    <x v="1"/>
    <x v="3"/>
    <x v="1"/>
    <x v="0"/>
    <n v="3000"/>
    <n v="1347001"/>
    <d v="2001-06-06T09:03:09"/>
    <s v="Tenaska Marketing Ventures"/>
    <x v="0"/>
    <x v="0"/>
    <x v="0"/>
    <x v="3"/>
    <s v="US Gas Phy Fwd Firm &lt; or = 1Mo "/>
    <s v="US Gas Phy       NGPL Midcont            07Jun01         USD/MM"/>
    <m/>
    <n v="3000"/>
    <x v="0"/>
    <x v="13"/>
    <x v="0"/>
    <n v="3.63"/>
    <s v="TMVMLP01"/>
    <s v="KSTEVEN"/>
    <s v="ENA-IM Mid Central South"/>
    <x v="8"/>
    <x v="3"/>
    <n v="833888"/>
    <d v="2001-06-07T21:00:01"/>
  </r>
  <r>
    <x v="0"/>
    <x v="0"/>
    <x v="0"/>
    <x v="0"/>
    <n v="10"/>
    <n v="1347003"/>
    <d v="2001-06-06T09:03:11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75"/>
    <s v="VANDESBO"/>
    <s v="ATURNER"/>
    <s v="Enron Metals Trading System"/>
    <x v="0"/>
    <x v="0"/>
    <n v="2171442"/>
    <m/>
  </r>
  <r>
    <x v="1"/>
    <x v="3"/>
    <x v="1"/>
    <x v="0"/>
    <n v="10000"/>
    <n v="1347002"/>
    <d v="2001-06-06T09:03:11"/>
    <s v="Reliant Energy Services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jeffwelch"/>
    <s v="KSTEVEN"/>
    <s v="ENA-IM Mid Central South"/>
    <x v="8"/>
    <x v="3"/>
    <n v="833889"/>
    <d v="2001-06-07T21:00:01"/>
  </r>
  <r>
    <x v="0"/>
    <x v="3"/>
    <x v="1"/>
    <x v="0"/>
    <n v="5000"/>
    <n v="1347004"/>
    <d v="2001-06-06T09:03:14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650000000000002"/>
    <s v="ADM54361"/>
    <s v="MCUILLA"/>
    <s v="ENA - IM Ontario"/>
    <x v="8"/>
    <x v="3"/>
    <n v="833890"/>
    <d v="2001-06-07T21:00:01"/>
  </r>
  <r>
    <x v="1"/>
    <x v="3"/>
    <x v="1"/>
    <x v="0"/>
    <n v="10000"/>
    <n v="1347005"/>
    <d v="2001-06-06T09:03:14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ADM48147"/>
    <s v="ARING"/>
    <s v="ENA-IM NE GULF1"/>
    <x v="8"/>
    <x v="3"/>
    <n v="833891"/>
    <d v="2001-06-07T21:00:01"/>
  </r>
  <r>
    <x v="1"/>
    <x v="3"/>
    <x v="1"/>
    <x v="0"/>
    <n v="5000"/>
    <n v="1347006"/>
    <d v="2001-06-06T09:03:17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8149999999999999"/>
    <s v="tracyschwa"/>
    <s v="PMIMS"/>
    <s v="ENA - IM MKT Central CG"/>
    <x v="8"/>
    <x v="3"/>
    <n v="833892"/>
    <d v="2001-06-07T21:00:01"/>
  </r>
  <r>
    <x v="1"/>
    <x v="3"/>
    <x v="1"/>
    <x v="0"/>
    <n v="25000"/>
    <n v="1347007"/>
    <d v="2001-06-06T09:03:22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aepes215"/>
    <s v="ARING"/>
    <s v="ENA-IM NE GULF1"/>
    <x v="8"/>
    <x v="3"/>
    <n v="833893"/>
    <d v="2001-06-07T21:00:01"/>
  </r>
  <r>
    <x v="1"/>
    <x v="3"/>
    <x v="1"/>
    <x v="23"/>
    <n v="19200"/>
    <n v="1347008"/>
    <d v="2001-06-06T09:03:23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kstrength"/>
    <s v="SPEREIR"/>
    <s v="ENA-IM NE GULF2"/>
    <x v="8"/>
    <x v="3"/>
    <n v="833897"/>
    <d v="2001-06-07T21:00:01"/>
  </r>
  <r>
    <x v="1"/>
    <x v="3"/>
    <x v="1"/>
    <x v="0"/>
    <n v="10000"/>
    <n v="1347010"/>
    <d v="2001-06-06T09:03:26"/>
    <s v="Coral Energy Resources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8"/>
    <s v="bbharleyp"/>
    <s v="JPARKS"/>
    <s v="ENA - IM Katy"/>
    <x v="8"/>
    <x v="3"/>
    <n v="833894"/>
    <d v="2001-06-07T21:00:01"/>
  </r>
  <r>
    <x v="1"/>
    <x v="3"/>
    <x v="1"/>
    <x v="0"/>
    <n v="5000"/>
    <n v="1347011"/>
    <d v="2001-06-06T09:03:27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johnlewis"/>
    <s v="TMARTIN"/>
    <s v="ENA-IM CARTHAGE"/>
    <x v="8"/>
    <x v="3"/>
    <n v="833895"/>
    <d v="2001-06-07T21:00:01"/>
  </r>
  <r>
    <x v="0"/>
    <x v="3"/>
    <x v="1"/>
    <x v="5"/>
    <n v="155000"/>
    <n v="1347012"/>
    <d v="2001-06-06T09:03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000000000000004"/>
    <s v="sgrimbly"/>
    <s v="MCOWAN"/>
    <s v="EC-IM Canada West"/>
    <x v="8"/>
    <x v="9"/>
    <n v="833896"/>
    <d v="2001-07-01T21:00:01"/>
  </r>
  <r>
    <x v="1"/>
    <x v="3"/>
    <x v="1"/>
    <x v="0"/>
    <n v="9790"/>
    <n v="1347014"/>
    <d v="2001-06-06T09:03:32"/>
    <s v="Nicor Gas Company"/>
    <x v="0"/>
    <x v="0"/>
    <x v="0"/>
    <x v="3"/>
    <s v="US Gas Phy Fwd Firm &lt; or = 1Mo "/>
    <s v="US Gas Phy       NGPL NICOR              07Jun01         USD/MM"/>
    <n v="9790"/>
    <m/>
    <x v="0"/>
    <x v="13"/>
    <x v="0"/>
    <n v="3.84"/>
    <s v="vab12345"/>
    <s v="PMIMS"/>
    <s v="ENA - IM MKT Central CG"/>
    <x v="8"/>
    <x v="3"/>
    <n v="833899"/>
    <d v="2001-06-07T21:00:01"/>
  </r>
  <r>
    <x v="1"/>
    <x v="3"/>
    <x v="1"/>
    <x v="0"/>
    <n v="10000"/>
    <n v="1347013"/>
    <d v="2001-06-06T09:03:32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3898"/>
    <d v="2001-06-07T21:00:01"/>
  </r>
  <r>
    <x v="1"/>
    <x v="3"/>
    <x v="0"/>
    <x v="5"/>
    <n v="620000"/>
    <n v="1347016"/>
    <d v="2001-06-06T09:03:33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95"/>
    <s v="AQUILA1002"/>
    <s v="JARNOLD"/>
    <s v="NG-Price"/>
    <x v="5"/>
    <x v="3"/>
    <s v="VE9572.1"/>
    <d v="2001-07-01T21:00:00"/>
  </r>
  <r>
    <x v="1"/>
    <x v="3"/>
    <x v="0"/>
    <x v="22"/>
    <n v="3690000"/>
    <n v="1347015"/>
    <d v="2001-06-06T09:03:33"/>
    <s v="Aquila Risk Management Corporation"/>
    <x v="0"/>
    <x v="0"/>
    <x v="0"/>
    <x v="3"/>
    <s v="US Gas Fin BasisSwap"/>
    <s v="US Gas Basis     HSC                     Jul-Oct01       USD/MM"/>
    <m/>
    <n v="30000"/>
    <x v="0"/>
    <x v="13"/>
    <x v="0"/>
    <n v="0.03"/>
    <s v="AQUILA1014"/>
    <s v="EBASS"/>
    <s v="FT-Texas"/>
    <x v="5"/>
    <x v="3"/>
    <s v="VE9571.1"/>
    <d v="2001-07-01T00:00:00"/>
  </r>
  <r>
    <x v="1"/>
    <x v="3"/>
    <x v="1"/>
    <x v="0"/>
    <n v="5000"/>
    <n v="1347017"/>
    <d v="2001-06-06T09:03:35"/>
    <s v="Williams Energy Marketing &amp; Trading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gcagnoli"/>
    <s v="KSTEVEN"/>
    <s v="ENA-IM Mid Central South"/>
    <x v="8"/>
    <x v="3"/>
    <n v="833900"/>
    <d v="2001-06-07T21:00:01"/>
  </r>
  <r>
    <x v="0"/>
    <x v="3"/>
    <x v="1"/>
    <x v="0"/>
    <n v="5000"/>
    <n v="1347019"/>
    <d v="2001-06-06T09:03:42"/>
    <s v="BC Gas Utility Ltd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1900000000000004"/>
    <s v="MHOPKINS"/>
    <s v="SBRODEU"/>
    <s v="EC - IM Canada BC"/>
    <x v="8"/>
    <x v="9"/>
    <n v="833901"/>
    <d v="2001-06-07T21:00:01"/>
  </r>
  <r>
    <x v="1"/>
    <x v="3"/>
    <x v="1"/>
    <x v="0"/>
    <n v="19200"/>
    <n v="1347020"/>
    <d v="2001-06-06T09:03:42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kstrength"/>
    <s v="JHODGE2"/>
    <s v="ENA-IM ME TCO"/>
    <x v="8"/>
    <x v="3"/>
    <n v="833902"/>
    <d v="2001-06-07T21:00:01"/>
  </r>
  <r>
    <x v="1"/>
    <x v="3"/>
    <x v="1"/>
    <x v="0"/>
    <n v="10000"/>
    <n v="1347021"/>
    <d v="2001-06-06T09:03:4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904"/>
    <d v="2001-06-07T21:00:01"/>
  </r>
  <r>
    <x v="1"/>
    <x v="3"/>
    <x v="0"/>
    <x v="5"/>
    <n v="620000"/>
    <n v="1347022"/>
    <d v="2001-06-06T09:03:43"/>
    <s v="Aquila Risk Management Corporation"/>
    <x v="0"/>
    <x v="0"/>
    <x v="0"/>
    <x v="3"/>
    <s v="US Gas Fin BasisSwap"/>
    <s v="US Gas Basis     HSC                     Aug01           USD/MM"/>
    <m/>
    <n v="20000"/>
    <x v="0"/>
    <x v="13"/>
    <x v="0"/>
    <n v="0.04"/>
    <s v="AQUILA1014"/>
    <s v="EBASS"/>
    <s v="FT-Texas"/>
    <x v="5"/>
    <x v="3"/>
    <s v="VE9573.1"/>
    <d v="2001-08-01T00:00:00"/>
  </r>
  <r>
    <x v="1"/>
    <x v="3"/>
    <x v="1"/>
    <x v="0"/>
    <n v="6800"/>
    <n v="1347023"/>
    <d v="2001-06-06T09:03:43"/>
    <s v="Anadarko Energy Services Company"/>
    <x v="0"/>
    <x v="0"/>
    <x v="0"/>
    <x v="3"/>
    <s v="US Gas Phy Fwd Firm &lt; or = 1Mo "/>
    <s v="US Gas Phy       TENN Z-0                07Jun01         USD/MM"/>
    <m/>
    <n v="6800"/>
    <x v="0"/>
    <x v="13"/>
    <x v="0"/>
    <n v="3.63"/>
    <s v="ADM26674"/>
    <s v="SNEAL"/>
    <s v="ENA-IM NE GULF3"/>
    <x v="8"/>
    <x v="3"/>
    <n v="833903"/>
    <d v="2001-06-07T21:00:01"/>
  </r>
  <r>
    <x v="1"/>
    <x v="3"/>
    <x v="0"/>
    <x v="23"/>
    <n v="129600"/>
    <n v="1347024"/>
    <d v="2001-06-06T09:03:45"/>
    <s v="NGTS LLC"/>
    <x v="0"/>
    <x v="0"/>
    <x v="0"/>
    <x v="3"/>
    <s v="US Gas Fin Swap"/>
    <s v="US Gas Daily     HSC                     07-30Jun01      USD/MM"/>
    <m/>
    <n v="5400"/>
    <x v="0"/>
    <x v="13"/>
    <x v="0"/>
    <n v="3.82"/>
    <s v="ADM56374"/>
    <s v="EBASS"/>
    <s v="FT-Texas"/>
    <x v="5"/>
    <x v="3"/>
    <s v="VE9574.1"/>
    <d v="2001-06-07T21:00:01"/>
  </r>
  <r>
    <x v="1"/>
    <x v="3"/>
    <x v="0"/>
    <x v="23"/>
    <n v="36000"/>
    <n v="1347025"/>
    <d v="2001-06-06T09:03:45"/>
    <s v="e prime, inc."/>
    <x v="0"/>
    <x v="0"/>
    <x v="0"/>
    <x v="3"/>
    <s v="US Gas Fin Swap"/>
    <s v="US Gas Daily     PEPL                    07-30Jun01      USD/MM"/>
    <m/>
    <n v="1500"/>
    <x v="0"/>
    <x v="13"/>
    <x v="0"/>
    <n v="3.65"/>
    <s v="ADM90030"/>
    <s v="ALEWIS"/>
    <s v="GD-CENTRAL"/>
    <x v="5"/>
    <x v="3"/>
    <s v="VE9576.1"/>
    <d v="2001-06-07T21:00:01"/>
  </r>
  <r>
    <x v="1"/>
    <x v="3"/>
    <x v="1"/>
    <x v="0"/>
    <n v="5000"/>
    <n v="1347027"/>
    <d v="2001-06-06T09:03:46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3906"/>
    <d v="2001-06-07T21:00:01"/>
  </r>
  <r>
    <x v="1"/>
    <x v="3"/>
    <x v="1"/>
    <x v="0"/>
    <n v="10000"/>
    <n v="1347026"/>
    <d v="2001-06-06T09:03:46"/>
    <s v="BP Energy Company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Gistbill"/>
    <s v="JPARKS"/>
    <s v="ENA-IM WAHA"/>
    <x v="8"/>
    <x v="3"/>
    <n v="833905"/>
    <d v="2001-06-07T21:00:01"/>
  </r>
  <r>
    <x v="1"/>
    <x v="3"/>
    <x v="0"/>
    <x v="5"/>
    <n v="77500"/>
    <n v="1347029"/>
    <d v="2001-06-06T09:03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9"/>
    <s v="rkc00001"/>
    <s v="JARNOLD"/>
    <s v="NG-Price"/>
    <x v="5"/>
    <x v="3"/>
    <s v="VE9577.1"/>
    <d v="2001-07-01T21:00:00"/>
  </r>
  <r>
    <x v="1"/>
    <x v="3"/>
    <x v="1"/>
    <x v="0"/>
    <n v="5000"/>
    <n v="1347028"/>
    <d v="2001-06-06T09:03:48"/>
    <s v="Dynegy Marketing and Trade"/>
    <x v="0"/>
    <x v="0"/>
    <x v="0"/>
    <x v="3"/>
    <s v="US Gas Phy Fwd Firm &lt; or = 1Mo "/>
    <s v="US Gas Phy       ExxonKaty               07Jun01         USD/MM"/>
    <m/>
    <n v="5000"/>
    <x v="0"/>
    <x v="13"/>
    <x v="0"/>
    <n v="3.79"/>
    <s v="HAMMON02"/>
    <s v="JPARKS"/>
    <s v="ENA - IM Katy"/>
    <x v="8"/>
    <x v="3"/>
    <n v="833907"/>
    <d v="2001-06-07T21:00:01"/>
  </r>
  <r>
    <x v="1"/>
    <x v="3"/>
    <x v="1"/>
    <x v="0"/>
    <n v="5000"/>
    <n v="1347030"/>
    <d v="2001-06-06T09:03:49"/>
    <s v="Duke Energy Trading and Marketing,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RHUGGINS"/>
    <s v="KSTEVEN"/>
    <s v="ENA-IM Mid Central South"/>
    <x v="8"/>
    <x v="3"/>
    <n v="833908"/>
    <d v="2001-06-07T21:00:01"/>
  </r>
  <r>
    <x v="1"/>
    <x v="3"/>
    <x v="0"/>
    <x v="23"/>
    <n v="120000"/>
    <n v="1347031"/>
    <d v="2001-06-06T09:03:52"/>
    <s v="Kinder Morgan, Inc."/>
    <x v="0"/>
    <x v="0"/>
    <x v="0"/>
    <x v="3"/>
    <s v="US Gas Fin Swap"/>
    <s v="US Gas Daily     HSC                     07-30Jun01      USD/MM"/>
    <n v="5000"/>
    <m/>
    <x v="0"/>
    <x v="13"/>
    <x v="0"/>
    <n v="3.81"/>
    <s v="abrabham"/>
    <s v="EBASS"/>
    <s v="FT-Texas"/>
    <x v="5"/>
    <x v="3"/>
    <s v="VE9578.1"/>
    <d v="2001-06-07T21:00:01"/>
  </r>
  <r>
    <x v="1"/>
    <x v="3"/>
    <x v="1"/>
    <x v="0"/>
    <n v="10000"/>
    <n v="1347032"/>
    <d v="2001-06-06T09:03:53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hwalbach"/>
    <s v="KSTEVEN"/>
    <s v="ENA-IM Mid Central South"/>
    <x v="8"/>
    <x v="3"/>
    <n v="833909"/>
    <d v="2001-06-07T21:00:01"/>
  </r>
  <r>
    <x v="1"/>
    <x v="3"/>
    <x v="1"/>
    <x v="0"/>
    <n v="25000"/>
    <n v="1347033"/>
    <d v="2001-06-06T09:03:54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aepes215"/>
    <s v="ARING"/>
    <s v="ENA-IM NE GULF1"/>
    <x v="8"/>
    <x v="3"/>
    <n v="833910"/>
    <d v="2001-06-07T21:00:01"/>
  </r>
  <r>
    <x v="1"/>
    <x v="3"/>
    <x v="0"/>
    <x v="2"/>
    <n v="1825000"/>
    <n v="1347034"/>
    <d v="2001-06-06T09:03:55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4"/>
    <s v="JARNOLD"/>
    <s v="NG-Price"/>
    <x v="5"/>
    <x v="3"/>
    <s v="VE9579.1"/>
    <d v="2002-01-01T21:00:00"/>
  </r>
  <r>
    <x v="1"/>
    <x v="3"/>
    <x v="1"/>
    <x v="0"/>
    <n v="1712"/>
    <n v="1347035"/>
    <d v="2001-06-06T09:03:55"/>
    <s v="Cinergy Marketing &amp; Trading, LLC"/>
    <x v="0"/>
    <x v="0"/>
    <x v="0"/>
    <x v="3"/>
    <s v="US Gas Phy Fwd Firm &lt; or = 1Mo "/>
    <s v="US Gas Phy       EPNG Keystone           07Jun01         USD/MM"/>
    <n v="1712"/>
    <m/>
    <x v="0"/>
    <x v="13"/>
    <x v="0"/>
    <n v="3.5750000000000002"/>
    <s v="BERRYJOE1"/>
    <s v="RGAY"/>
    <s v="ENA - IM West"/>
    <x v="8"/>
    <x v="3"/>
    <n v="833911"/>
    <d v="2001-06-07T21:00:01"/>
  </r>
  <r>
    <x v="1"/>
    <x v="3"/>
    <x v="1"/>
    <x v="0"/>
    <n v="10000"/>
    <n v="1347036"/>
    <d v="2001-06-06T09:03:56"/>
    <s v="Midland Cogeneration Venture Limited Partnership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ADM26117"/>
    <s v="JWILLI13"/>
    <s v="ENA - IM Mkt Central MICH"/>
    <x v="8"/>
    <x v="3"/>
    <n v="833912"/>
    <d v="2001-06-07T21:00:01"/>
  </r>
  <r>
    <x v="1"/>
    <x v="3"/>
    <x v="1"/>
    <x v="0"/>
    <n v="25000"/>
    <n v="1347037"/>
    <d v="2001-06-06T09:03:57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aepes215"/>
    <s v="ARING"/>
    <s v="ENA-IM NE GULF1"/>
    <x v="8"/>
    <x v="3"/>
    <n v="833913"/>
    <d v="2001-06-07T21:00:01"/>
  </r>
  <r>
    <x v="1"/>
    <x v="3"/>
    <x v="0"/>
    <x v="5"/>
    <n v="310000"/>
    <n v="1347038"/>
    <d v="2001-06-06T09:03:58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9"/>
    <s v="davidlake"/>
    <s v="JARNOLD"/>
    <s v="NG-Price"/>
    <x v="5"/>
    <x v="3"/>
    <s v="VE9580.1"/>
    <d v="2001-07-01T21:00:00"/>
  </r>
  <r>
    <x v="1"/>
    <x v="3"/>
    <x v="1"/>
    <x v="0"/>
    <n v="1000"/>
    <n v="1347039"/>
    <d v="2001-06-06T09:03:58"/>
    <s v="Highland Energy Company"/>
    <x v="0"/>
    <x v="0"/>
    <x v="0"/>
    <x v="3"/>
    <s v="US Gas Phy Fwd Firm &lt; or = 1Mo "/>
    <s v="US Gas Phy       Trunkline WLA           07Jun01         USD/MM"/>
    <n v="1000"/>
    <m/>
    <x v="0"/>
    <x v="13"/>
    <x v="0"/>
    <n v="3.62"/>
    <s v="ADM86284"/>
    <s v="TDONOHO"/>
    <s v="ENA - IM Central Gulf"/>
    <x v="8"/>
    <x v="3"/>
    <n v="833915"/>
    <d v="2001-06-07T21:00:01"/>
  </r>
  <r>
    <x v="1"/>
    <x v="3"/>
    <x v="1"/>
    <x v="0"/>
    <n v="4971"/>
    <n v="1347040"/>
    <d v="2001-06-06T09:04:00"/>
    <s v="Dynegy Marketing and Trade"/>
    <x v="0"/>
    <x v="0"/>
    <x v="0"/>
    <x v="3"/>
    <s v="US Gas Phy Fwd Firm &lt; or = 1Mo "/>
    <s v="US Gas Phy       Opal                    07Jun01         USD/MM"/>
    <m/>
    <n v="4971"/>
    <x v="0"/>
    <x v="13"/>
    <x v="0"/>
    <n v="2.71"/>
    <s v="MICKELSON1"/>
    <s v="SSOUTH"/>
    <s v="ENA - IM West"/>
    <x v="8"/>
    <x v="3"/>
    <n v="833914"/>
    <d v="2001-06-07T21:00:01"/>
  </r>
  <r>
    <x v="1"/>
    <x v="3"/>
    <x v="1"/>
    <x v="0"/>
    <n v="10000"/>
    <n v="1347042"/>
    <d v="2001-06-06T09:04:01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2"/>
    <s v="TMVTMD02"/>
    <s v="TDONOHO"/>
    <s v="ENA - IM Central Gulf"/>
    <x v="8"/>
    <x v="3"/>
    <n v="833916"/>
    <d v="2001-06-07T21:00:01"/>
  </r>
  <r>
    <x v="1"/>
    <x v="3"/>
    <x v="1"/>
    <x v="0"/>
    <n v="10000"/>
    <n v="1347043"/>
    <d v="2001-06-06T09:0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17"/>
    <d v="2001-06-07T21:00:01"/>
  </r>
  <r>
    <x v="1"/>
    <x v="3"/>
    <x v="1"/>
    <x v="0"/>
    <n v="5000"/>
    <n v="1347044"/>
    <d v="2001-06-06T09:04:03"/>
    <s v="Texaco Natural Gas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waggonerva"/>
    <s v="JHODGE2"/>
    <s v="ENA-IM ME CNG"/>
    <x v="8"/>
    <x v="3"/>
    <n v="833918"/>
    <d v="2001-06-07T21:00:01"/>
  </r>
  <r>
    <x v="1"/>
    <x v="3"/>
    <x v="1"/>
    <x v="0"/>
    <n v="5000"/>
    <n v="1347045"/>
    <d v="2001-06-06T09:04:07"/>
    <s v="Western Gas Resources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CSTANLEY"/>
    <s v="RGAY"/>
    <s v="ENA - IM West"/>
    <x v="8"/>
    <x v="3"/>
    <n v="833919"/>
    <d v="2001-06-07T21:00:01"/>
  </r>
  <r>
    <x v="1"/>
    <x v="3"/>
    <x v="1"/>
    <x v="0"/>
    <n v="100000"/>
    <n v="1347046"/>
    <d v="2001-06-06T09:04:08"/>
    <s v="PanCanadian Energy Services Inc."/>
    <x v="0"/>
    <x v="0"/>
    <x v="0"/>
    <x v="3"/>
    <s v="US Gas Phy Fwd Firm &lt; or = 1Mo "/>
    <s v="US Gas Phy       NGPL NICOR              07Jun01         USD/MM"/>
    <m/>
    <n v="100000"/>
    <x v="0"/>
    <x v="13"/>
    <x v="0"/>
    <n v="3.85"/>
    <s v="pces5054"/>
    <s v="PMIMS"/>
    <s v="ENA - IM MKT Central CG"/>
    <x v="8"/>
    <x v="3"/>
    <n v="833920"/>
    <d v="2001-06-07T21:00:01"/>
  </r>
  <r>
    <x v="1"/>
    <x v="3"/>
    <x v="1"/>
    <x v="0"/>
    <n v="10000"/>
    <n v="1347047"/>
    <d v="2001-06-06T09:04:08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25000000000001"/>
    <s v="MIDCONT1"/>
    <s v="TDONOHO"/>
    <s v="ENA - IM Central Gulf"/>
    <x v="8"/>
    <x v="3"/>
    <n v="833921"/>
    <d v="2001-06-07T21:00:01"/>
  </r>
  <r>
    <x v="1"/>
    <x v="3"/>
    <x v="0"/>
    <x v="5"/>
    <n v="232500"/>
    <n v="1347049"/>
    <d v="2001-06-06T09:04:09"/>
    <s v="J. Aron &amp; Company"/>
    <x v="0"/>
    <x v="0"/>
    <x v="0"/>
    <x v="3"/>
    <s v="US Gas Fin Swap"/>
    <s v="US Gas Daily     HHub                    Jul01           USD/MM"/>
    <m/>
    <n v="7500"/>
    <x v="0"/>
    <x v="13"/>
    <x v="0"/>
    <n v="3.895"/>
    <s v="ritanagle"/>
    <s v="JARNOLD"/>
    <s v="NG-Price"/>
    <x v="5"/>
    <x v="3"/>
    <s v="VE9582.1"/>
    <d v="2001-07-01T21:59:00"/>
  </r>
  <r>
    <x v="1"/>
    <x v="1"/>
    <x v="1"/>
    <x v="0"/>
    <n v="50"/>
    <n v="1347048"/>
    <d v="2001-06-06T09:04:0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ROBEROSE"/>
    <s v="JQUENET"/>
    <s v="ST-PJM"/>
    <x v="7"/>
    <x v="7"/>
    <n v="634647.1"/>
    <d v="2001-06-08T21:00:01"/>
  </r>
  <r>
    <x v="1"/>
    <x v="2"/>
    <x v="0"/>
    <x v="0"/>
    <n v="50000"/>
    <n v="1347050"/>
    <d v="2001-06-06T09:04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587JK00"/>
    <s v="GWHALLE"/>
    <s v="WTI-GW-NXC2"/>
    <x v="3"/>
    <x v="3"/>
    <n v="114454"/>
    <d v="2001-07-01T00:00:00"/>
  </r>
  <r>
    <x v="1"/>
    <x v="3"/>
    <x v="1"/>
    <x v="0"/>
    <n v="5000"/>
    <n v="1347052"/>
    <d v="2001-06-06T09:04:12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2"/>
    <s v="SCHRIMSHER"/>
    <s v="KSTEVEN"/>
    <s v="ENA-IM Mid Central South"/>
    <x v="8"/>
    <x v="3"/>
    <n v="833922"/>
    <d v="2001-06-07T21:00:01"/>
  </r>
  <r>
    <x v="1"/>
    <x v="3"/>
    <x v="1"/>
    <x v="0"/>
    <n v="5000"/>
    <n v="1347051"/>
    <d v="2001-06-06T09:04:12"/>
    <s v="e prime, inc."/>
    <x v="0"/>
    <x v="0"/>
    <x v="0"/>
    <x v="3"/>
    <s v="US Gas Phy Fwd Firm &lt; or = 1Mo "/>
    <s v="US Gas Phy       NGPL STX                07Jun01         USD/MM"/>
    <m/>
    <n v="5000"/>
    <x v="0"/>
    <x v="13"/>
    <x v="0"/>
    <n v="3.6675"/>
    <s v="EPRIME26"/>
    <s v="TDONOHO"/>
    <s v="ENA - IM Central Gulf"/>
    <x v="8"/>
    <x v="3"/>
    <n v="833923"/>
    <d v="2001-06-07T21:00:01"/>
  </r>
  <r>
    <x v="0"/>
    <x v="3"/>
    <x v="1"/>
    <x v="0"/>
    <n v="10000"/>
    <n v="1347053"/>
    <d v="2001-06-06T09:04:1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craigwest"/>
    <s v="RWATT"/>
    <s v="EC-IM Canada West"/>
    <x v="8"/>
    <x v="9"/>
    <n v="833924"/>
    <d v="2001-06-06T21:00:01"/>
  </r>
  <r>
    <x v="1"/>
    <x v="2"/>
    <x v="0"/>
    <x v="0"/>
    <n v="50000"/>
    <n v="1347054"/>
    <d v="2001-06-06T09:04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2"/>
    <s v="SPENCERV"/>
    <s v="GWHALLE"/>
    <s v="WTI-GW-NXC1"/>
    <x v="3"/>
    <x v="3"/>
    <n v="114455"/>
    <d v="2001-07-01T00:00:00"/>
  </r>
  <r>
    <x v="1"/>
    <x v="3"/>
    <x v="1"/>
    <x v="23"/>
    <n v="19200"/>
    <n v="1347055"/>
    <d v="2001-06-06T09:04:18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050000000000001"/>
    <s v="kstrength"/>
    <s v="SPEREIR"/>
    <s v="ENA-IM NE GULF2"/>
    <x v="8"/>
    <x v="3"/>
    <n v="833934"/>
    <d v="2001-06-07T21:00:01"/>
  </r>
  <r>
    <x v="1"/>
    <x v="3"/>
    <x v="1"/>
    <x v="0"/>
    <n v="5000"/>
    <n v="1347058"/>
    <d v="2001-06-06T09:04:19"/>
    <s v="Reliant Energy Services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terwilson"/>
    <s v="KSTEVEN"/>
    <s v="ENA-IM Mid Central South"/>
    <x v="8"/>
    <x v="3"/>
    <n v="833926"/>
    <d v="2001-06-07T21:00:01"/>
  </r>
  <r>
    <x v="1"/>
    <x v="3"/>
    <x v="1"/>
    <x v="0"/>
    <n v="5000"/>
    <n v="1347057"/>
    <d v="2001-06-06T09:04:19"/>
    <s v="EnergyUSA-TPC Corp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trevorh1"/>
    <s v="TDONOHO"/>
    <s v="ENA - IM Central Gulf"/>
    <x v="8"/>
    <x v="3"/>
    <n v="833925"/>
    <d v="2001-06-07T21:00:01"/>
  </r>
  <r>
    <x v="1"/>
    <x v="3"/>
    <x v="0"/>
    <x v="5"/>
    <n v="620000"/>
    <n v="1347060"/>
    <d v="2001-06-06T09:04:20"/>
    <s v="Engage Energy Canada L.P.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kendalleas"/>
    <s v="JARNOLD"/>
    <s v="NG-Price"/>
    <x v="5"/>
    <x v="3"/>
    <s v="VE9585.1"/>
    <d v="2001-07-01T21:00:00"/>
  </r>
  <r>
    <x v="1"/>
    <x v="3"/>
    <x v="1"/>
    <x v="0"/>
    <n v="9682"/>
    <n v="1347061"/>
    <d v="2001-06-06T09:04:20"/>
    <s v="Wisconsin Gas Company"/>
    <x v="0"/>
    <x v="0"/>
    <x v="0"/>
    <x v="3"/>
    <s v="US Gas Phy Fwd Firm &lt; or = 1Mo "/>
    <s v="US Gas Phy       Mich Con                07Jun01         USD/MM"/>
    <n v="9682"/>
    <m/>
    <x v="0"/>
    <x v="13"/>
    <x v="0"/>
    <n v="3.8849999999999998"/>
    <s v="RBartlow99"/>
    <s v="JWILLI13"/>
    <s v="ENA - IM Mkt Central MICH"/>
    <x v="8"/>
    <x v="3"/>
    <n v="833927"/>
    <d v="2001-06-07T21:00:01"/>
  </r>
  <r>
    <x v="1"/>
    <x v="3"/>
    <x v="1"/>
    <x v="0"/>
    <n v="10000"/>
    <n v="1347062"/>
    <d v="2001-06-06T09:04:2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28"/>
    <d v="2001-06-07T21:00:01"/>
  </r>
  <r>
    <x v="1"/>
    <x v="3"/>
    <x v="1"/>
    <x v="0"/>
    <n v="20000"/>
    <n v="1347059"/>
    <d v="2001-06-06T09:04:20"/>
    <s v="ONEOK Energy Marketing and Trading Company, L.P."/>
    <x v="0"/>
    <x v="0"/>
    <x v="0"/>
    <x v="3"/>
    <s v="US Gas Phy Fwd Firm &lt; or = 1Mo "/>
    <s v="US Gas Phy       NGPL NICOR              07Jun01         USD/MM"/>
    <m/>
    <n v="20000"/>
    <x v="0"/>
    <x v="13"/>
    <x v="0"/>
    <n v="3.855"/>
    <s v="KURTISWOOD"/>
    <s v="PMIMS"/>
    <s v="ENA - IM MKT Central CG"/>
    <x v="8"/>
    <x v="3"/>
    <n v="833929"/>
    <d v="2001-06-07T21:00:01"/>
  </r>
  <r>
    <x v="1"/>
    <x v="3"/>
    <x v="1"/>
    <x v="0"/>
    <n v="3288"/>
    <n v="1347064"/>
    <d v="2001-06-06T09:04:21"/>
    <s v="Reliant Energy Services, Inc."/>
    <x v="0"/>
    <x v="0"/>
    <x v="0"/>
    <x v="3"/>
    <s v="US Gas Phy Fwd Firm &lt; or = 1Mo "/>
    <s v="US Gas Phy       EPNG Keystone           07Jun01         USD/MM"/>
    <n v="3288"/>
    <m/>
    <x v="0"/>
    <x v="13"/>
    <x v="0"/>
    <n v="3.6"/>
    <s v="mikekeen"/>
    <s v="RGAY"/>
    <s v="ENA - IM West"/>
    <x v="8"/>
    <x v="3"/>
    <n v="833930"/>
    <d v="2001-06-07T21:00:01"/>
  </r>
  <r>
    <x v="1"/>
    <x v="3"/>
    <x v="1"/>
    <x v="0"/>
    <n v="10000"/>
    <n v="1347063"/>
    <d v="2001-06-06T09:04:21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KFRIEDRICH"/>
    <s v="SNEAL"/>
    <s v="ENA-IM NE GULF4"/>
    <x v="8"/>
    <x v="3"/>
    <n v="833931"/>
    <d v="2001-06-07T21:00:01"/>
  </r>
  <r>
    <x v="0"/>
    <x v="3"/>
    <x v="1"/>
    <x v="0"/>
    <n v="5000"/>
    <n v="1347066"/>
    <d v="2001-06-06T09:04:22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649999999999999"/>
    <s v="ngeerds01"/>
    <s v="RWATT"/>
    <s v="EC-IM Canada West"/>
    <x v="8"/>
    <x v="9"/>
    <n v="833932"/>
    <d v="2001-06-07T21:00:01"/>
  </r>
  <r>
    <x v="1"/>
    <x v="3"/>
    <x v="1"/>
    <x v="0"/>
    <n v="5000"/>
    <n v="1347065"/>
    <d v="2001-06-06T09:04:22"/>
    <s v="EnergyUSA-TPC Corp."/>
    <x v="0"/>
    <x v="0"/>
    <x v="0"/>
    <x v="3"/>
    <s v="US Gas Phy Fwd Firm &lt; or = 1Mo "/>
    <s v="US Gas Phy       Trunkline ELA           07Jun01         USD/MM"/>
    <m/>
    <n v="5000"/>
    <x v="0"/>
    <x v="13"/>
    <x v="0"/>
    <n v="3.6349999999999998"/>
    <s v="scallender"/>
    <s v="TDONOHO"/>
    <s v="ENA - IM Central Gulf"/>
    <x v="8"/>
    <x v="3"/>
    <n v="833933"/>
    <d v="2001-06-07T21:00:01"/>
  </r>
  <r>
    <x v="0"/>
    <x v="3"/>
    <x v="1"/>
    <x v="0"/>
    <n v="5000"/>
    <n v="1347067"/>
    <d v="2001-06-06T09:04:25"/>
    <s v="CMS Marketing, Services and Trading Company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SCOTTBISK"/>
    <s v="MCUILLA"/>
    <s v="ENA - IM Ontario"/>
    <x v="8"/>
    <x v="3"/>
    <n v="833935"/>
    <d v="2001-06-07T21:00:01"/>
  </r>
  <r>
    <x v="0"/>
    <x v="3"/>
    <x v="1"/>
    <x v="0"/>
    <n v="5000"/>
    <n v="1347069"/>
    <d v="2001-06-06T09:04:26"/>
    <s v="PG&amp;E Energy Trading, Canada Corporation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ADM54361"/>
    <s v="MCUILLA"/>
    <s v="ENA - IM Ontario"/>
    <x v="8"/>
    <x v="3"/>
    <n v="833937"/>
    <d v="2001-06-07T21:00:01"/>
  </r>
  <r>
    <x v="1"/>
    <x v="3"/>
    <x v="1"/>
    <x v="0"/>
    <n v="5000"/>
    <n v="1347070"/>
    <d v="2001-06-06T09:04:26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250000000000001"/>
    <s v="EASTDESK6"/>
    <s v="SPEREIR"/>
    <s v="ENA-IM NE GULF2"/>
    <x v="8"/>
    <x v="3"/>
    <n v="833936"/>
    <d v="2001-06-07T21:00:01"/>
  </r>
  <r>
    <x v="1"/>
    <x v="2"/>
    <x v="0"/>
    <x v="0"/>
    <n v="50000"/>
    <n v="1347068"/>
    <d v="2001-06-06T09:04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457"/>
    <d v="2001-07-01T00:00:00"/>
  </r>
  <r>
    <x v="1"/>
    <x v="3"/>
    <x v="0"/>
    <x v="5"/>
    <n v="1550000"/>
    <n v="1347074"/>
    <d v="2001-06-06T09:04:27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588.1"/>
    <d v="2001-07-01T00:00:00"/>
  </r>
  <r>
    <x v="1"/>
    <x v="3"/>
    <x v="0"/>
    <x v="5"/>
    <n v="155000"/>
    <n v="1347073"/>
    <d v="2001-06-06T09:04:27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9"/>
    <s v="giordano"/>
    <s v="MSANCH2"/>
    <s v="GD-New-Jr"/>
    <x v="5"/>
    <x v="3"/>
    <s v="VE9587.1"/>
    <d v="2001-10-01T21:00:01"/>
  </r>
  <r>
    <x v="1"/>
    <x v="3"/>
    <x v="1"/>
    <x v="0"/>
    <n v="10000"/>
    <n v="1347071"/>
    <d v="2001-06-06T09:04:27"/>
    <s v="AEP Energy Services, Inc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aepes227"/>
    <s v="JPARKS"/>
    <s v="ENA - IM Katy"/>
    <x v="8"/>
    <x v="3"/>
    <n v="833938"/>
    <d v="2001-06-07T21:00:01"/>
  </r>
  <r>
    <x v="1"/>
    <x v="3"/>
    <x v="1"/>
    <x v="0"/>
    <n v="10000"/>
    <n v="1347072"/>
    <d v="2001-06-06T09:04:27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45"/>
    <s v="SCHRIMSHER"/>
    <s v="KSTEVEN"/>
    <s v="ENA-IM Mid Central South"/>
    <x v="8"/>
    <x v="3"/>
    <n v="833939"/>
    <d v="2001-06-07T21:00:01"/>
  </r>
  <r>
    <x v="1"/>
    <x v="3"/>
    <x v="1"/>
    <x v="0"/>
    <n v="10000"/>
    <n v="1347075"/>
    <d v="2001-06-06T09:04:29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5"/>
    <s v="TOMSAX01"/>
    <s v="KSTEVEN"/>
    <s v="ENA-IM Mid Central South"/>
    <x v="8"/>
    <x v="3"/>
    <n v="833940"/>
    <d v="2001-06-07T21:00:01"/>
  </r>
  <r>
    <x v="1"/>
    <x v="3"/>
    <x v="1"/>
    <x v="0"/>
    <n v="5000"/>
    <n v="1347079"/>
    <d v="2001-06-06T09:04:34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DBARRETT"/>
    <s v="SSOUTH"/>
    <s v="ENA - IM West"/>
    <x v="8"/>
    <x v="3"/>
    <n v="833943"/>
    <d v="2001-06-07T21:00:01"/>
  </r>
  <r>
    <x v="1"/>
    <x v="3"/>
    <x v="1"/>
    <x v="0"/>
    <n v="10000"/>
    <n v="1347077"/>
    <d v="2001-06-06T09:04:3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jayknobl"/>
    <s v="SNEAL"/>
    <s v="ENA-IM NE GULF4"/>
    <x v="8"/>
    <x v="3"/>
    <n v="833942"/>
    <d v="2001-06-07T21:00:01"/>
  </r>
  <r>
    <x v="1"/>
    <x v="3"/>
    <x v="1"/>
    <x v="0"/>
    <n v="5000"/>
    <n v="1347080"/>
    <d v="2001-06-06T09:04:35"/>
    <s v="Cook Inlet Energy Supply L.L.C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MIDCONT1"/>
    <s v="TDONOHO"/>
    <s v="ENA - IM Central Gulf"/>
    <x v="8"/>
    <x v="3"/>
    <n v="833944"/>
    <d v="2001-06-07T21:00:01"/>
  </r>
  <r>
    <x v="1"/>
    <x v="2"/>
    <x v="0"/>
    <x v="0"/>
    <n v="50000"/>
    <n v="1347081"/>
    <d v="2001-06-06T09:04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459"/>
    <d v="2001-07-01T00:00:00"/>
  </r>
  <r>
    <x v="1"/>
    <x v="3"/>
    <x v="1"/>
    <x v="0"/>
    <n v="5000"/>
    <n v="1347082"/>
    <d v="2001-06-06T09:04:36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bcollins"/>
    <s v="KSTEVEN"/>
    <s v="ENA-IM Mid Central South"/>
    <x v="8"/>
    <x v="3"/>
    <n v="833945"/>
    <d v="2001-06-07T21:00:01"/>
  </r>
  <r>
    <x v="1"/>
    <x v="2"/>
    <x v="0"/>
    <x v="0"/>
    <n v="50000"/>
    <n v="1347083"/>
    <d v="2001-06-06T09:04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60"/>
    <d v="2001-07-01T00:00:00"/>
  </r>
  <r>
    <x v="1"/>
    <x v="3"/>
    <x v="1"/>
    <x v="0"/>
    <n v="5000"/>
    <n v="1347085"/>
    <d v="2001-06-06T09:04:37"/>
    <s v="Texaco Natural Gas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4"/>
    <s v="MIKETREV"/>
    <s v="KSTEVEN"/>
    <s v="ENA-IM Mid Central South"/>
    <x v="8"/>
    <x v="3"/>
    <n v="833946"/>
    <d v="2001-06-07T21:00:01"/>
  </r>
  <r>
    <x v="1"/>
    <x v="3"/>
    <x v="0"/>
    <x v="5"/>
    <n v="310000"/>
    <n v="1347086"/>
    <d v="2001-06-06T09:04:39"/>
    <s v="Cinergy Marketing &amp; Trading, LLC"/>
    <x v="3"/>
    <x v="2"/>
    <x v="2"/>
    <x v="3"/>
    <s v="US Gas Fin BasisSwap"/>
    <s v="US Gas Basis     NWPL RkyMtn             Jul01           USD/MM"/>
    <n v="10000"/>
    <m/>
    <x v="0"/>
    <x v="13"/>
    <x v="0"/>
    <n v="-1.21"/>
    <s v="EXCHTQ00"/>
    <s v="MSANCH2"/>
    <s v="GD-New-Jr"/>
    <x v="5"/>
    <x v="3"/>
    <s v="VE9591.1"/>
    <d v="2001-07-01T21:00:01"/>
  </r>
  <r>
    <x v="1"/>
    <x v="3"/>
    <x v="1"/>
    <x v="0"/>
    <n v="10000"/>
    <n v="1347087"/>
    <d v="2001-06-06T09:04:42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50000000000001"/>
    <s v="MIDCONT4"/>
    <s v="TDONOHO"/>
    <s v="ENA - IM Central Gulf"/>
    <x v="8"/>
    <x v="3"/>
    <n v="833947"/>
    <d v="2001-06-07T21:00:01"/>
  </r>
  <r>
    <x v="1"/>
    <x v="3"/>
    <x v="1"/>
    <x v="0"/>
    <n v="19200"/>
    <n v="1347088"/>
    <d v="2001-06-06T09:04:43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8"/>
    <s v="kstrength"/>
    <s v="JHODGE2"/>
    <s v="ENA-IM ME TCO"/>
    <x v="8"/>
    <x v="3"/>
    <n v="833948"/>
    <d v="2001-06-07T21:00:01"/>
  </r>
  <r>
    <x v="1"/>
    <x v="3"/>
    <x v="1"/>
    <x v="0"/>
    <n v="5000"/>
    <n v="1347089"/>
    <d v="2001-06-06T09:04:44"/>
    <s v="Dynegy Marketing and Trade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SCHRIMSHER"/>
    <s v="KSTEVEN"/>
    <s v="ENA-IM Mid Central South"/>
    <x v="8"/>
    <x v="3"/>
    <n v="833949"/>
    <d v="2001-06-07T21:00:01"/>
  </r>
  <r>
    <x v="1"/>
    <x v="3"/>
    <x v="1"/>
    <x v="0"/>
    <n v="5000"/>
    <n v="1347090"/>
    <d v="2001-06-06T09:04:45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DBARRETT"/>
    <s v="SSOUTH"/>
    <s v="ENA - IM West"/>
    <x v="8"/>
    <x v="3"/>
    <n v="833950"/>
    <d v="2001-06-07T21:00:01"/>
  </r>
  <r>
    <x v="1"/>
    <x v="3"/>
    <x v="1"/>
    <x v="0"/>
    <n v="10000"/>
    <n v="1347092"/>
    <d v="2001-06-06T09:04:46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aepes224"/>
    <s v="VPIMENOV"/>
    <s v="ENA-IM ME NEW YORK"/>
    <x v="8"/>
    <x v="3"/>
    <n v="833951"/>
    <d v="2001-06-07T21:00:01"/>
  </r>
  <r>
    <x v="1"/>
    <x v="3"/>
    <x v="0"/>
    <x v="22"/>
    <n v="615000"/>
    <n v="1347093"/>
    <d v="2001-06-06T09:04:49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950000000000001"/>
    <s v="JEFFFOX1"/>
    <s v="JARNOLD"/>
    <s v="NG-Price"/>
    <x v="5"/>
    <x v="3"/>
    <s v="VE9595.1"/>
    <d v="2001-07-01T00:00:00"/>
  </r>
  <r>
    <x v="1"/>
    <x v="3"/>
    <x v="0"/>
    <x v="5"/>
    <n v="620000"/>
    <n v="1347094"/>
    <d v="2001-06-06T09:04:52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95"/>
    <s v="JLIPMAN1"/>
    <s v="JARNOLD"/>
    <s v="NG-Price"/>
    <x v="5"/>
    <x v="3"/>
    <s v="VE9599.1"/>
    <d v="2001-07-01T21:00:00"/>
  </r>
  <r>
    <x v="1"/>
    <x v="3"/>
    <x v="1"/>
    <x v="0"/>
    <n v="10000"/>
    <n v="1347096"/>
    <d v="2001-06-06T09:04:53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049999999999998"/>
    <s v="benharner"/>
    <s v="JWILLI13"/>
    <s v="ENA - IM Mkt Central MICH"/>
    <x v="8"/>
    <x v="3"/>
    <n v="833952"/>
    <d v="2001-06-07T21:00:01"/>
  </r>
  <r>
    <x v="1"/>
    <x v="3"/>
    <x v="0"/>
    <x v="23"/>
    <n v="240000"/>
    <n v="1347097"/>
    <d v="2001-06-06T09:04:54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450000000000001"/>
    <s v="EPMELPctk"/>
    <s v="KRUSCIT"/>
    <s v="Firm Trading Central"/>
    <x v="5"/>
    <x v="3"/>
    <s v="VE9598.1"/>
    <d v="2001-06-07T21:00:01"/>
  </r>
  <r>
    <x v="1"/>
    <x v="3"/>
    <x v="1"/>
    <x v="0"/>
    <n v="10000"/>
    <n v="1347098"/>
    <d v="2001-06-06T09:04:5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3953"/>
    <d v="2001-06-07T21:00:01"/>
  </r>
  <r>
    <x v="1"/>
    <x v="1"/>
    <x v="1"/>
    <x v="5"/>
    <n v="1550"/>
    <n v="1347099"/>
    <d v="2001-06-06T09:04:59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1"/>
    <s v="andrea99"/>
    <s v="FSTURM"/>
    <s v="LT-ECAR"/>
    <x v="7"/>
    <x v="7"/>
    <n v="634650.1"/>
    <d v="2001-08-01T21:00:01"/>
  </r>
  <r>
    <x v="1"/>
    <x v="3"/>
    <x v="0"/>
    <x v="23"/>
    <n v="240000"/>
    <n v="1347100"/>
    <d v="2001-06-06T09:05:00"/>
    <s v="El Paso Merchant Energy, L.P."/>
    <x v="0"/>
    <x v="0"/>
    <x v="0"/>
    <x v="3"/>
    <s v="US Gas Fin Swap"/>
    <s v="US Gas Daily     NGPL LA                 07-30Jun01      USD/MM"/>
    <m/>
    <n v="10000"/>
    <x v="0"/>
    <x v="13"/>
    <x v="0"/>
    <n v="3.7650000000000001"/>
    <s v="EPMELPctk"/>
    <s v="KRUSCIT"/>
    <s v="Firm Trading Central"/>
    <x v="5"/>
    <x v="3"/>
    <s v="VE9600.1"/>
    <d v="2001-06-07T21:00:01"/>
  </r>
  <r>
    <x v="1"/>
    <x v="3"/>
    <x v="1"/>
    <x v="0"/>
    <n v="10000"/>
    <n v="1347101"/>
    <d v="2001-06-06T09:05:02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4"/>
    <s v="aepes215"/>
    <s v="SPEREIR"/>
    <s v="ENA-IM NE GULF2"/>
    <x v="8"/>
    <x v="3"/>
    <n v="833954"/>
    <d v="2001-06-07T21:00:01"/>
  </r>
  <r>
    <x v="1"/>
    <x v="3"/>
    <x v="1"/>
    <x v="0"/>
    <n v="5000"/>
    <n v="1347103"/>
    <d v="2001-06-06T09:05:04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55"/>
    <d v="2001-06-07T21:00:01"/>
  </r>
  <r>
    <x v="0"/>
    <x v="3"/>
    <x v="1"/>
    <x v="0"/>
    <n v="10000"/>
    <n v="1347104"/>
    <d v="2001-06-06T09:05:05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956"/>
    <d v="2001-06-06T21:00:01"/>
  </r>
  <r>
    <x v="1"/>
    <x v="3"/>
    <x v="1"/>
    <x v="0"/>
    <n v="10000"/>
    <n v="1347105"/>
    <d v="2001-06-06T09:05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915"/>
    <s v="aepes206"/>
    <s v="JWILLI13"/>
    <s v="ENA - IM Mkt Central MICH"/>
    <x v="8"/>
    <x v="3"/>
    <n v="833957"/>
    <d v="2001-06-07T21:00:01"/>
  </r>
  <r>
    <x v="1"/>
    <x v="3"/>
    <x v="1"/>
    <x v="0"/>
    <n v="5000"/>
    <n v="1347106"/>
    <d v="2001-06-06T09:05:08"/>
    <s v="CMS Field Services, Inc."/>
    <x v="0"/>
    <x v="0"/>
    <x v="0"/>
    <x v="3"/>
    <s v="US Gas Phy Fwd Firm &lt; or = 1Mo "/>
    <s v="US Gas Phy       ANR SW Pool             07Jun01         USD/MM"/>
    <m/>
    <n v="5000"/>
    <x v="0"/>
    <x v="13"/>
    <x v="0"/>
    <n v="3.6575000000000002"/>
    <s v="CMSKDG4935"/>
    <s v="KSTEVEN"/>
    <s v="ENA-IM Mid Central South"/>
    <x v="8"/>
    <x v="3"/>
    <n v="833958"/>
    <d v="2001-06-07T21:00:01"/>
  </r>
  <r>
    <x v="1"/>
    <x v="3"/>
    <x v="0"/>
    <x v="5"/>
    <n v="310000"/>
    <n v="1347107"/>
    <d v="2001-06-06T09:05:15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9"/>
    <s v="WICKLUND"/>
    <s v="JARNOLD"/>
    <s v="NG-Price"/>
    <x v="5"/>
    <x v="3"/>
    <s v="VE9602.1"/>
    <d v="2001-07-01T21:00:00"/>
  </r>
  <r>
    <x v="1"/>
    <x v="3"/>
    <x v="1"/>
    <x v="0"/>
    <n v="2109"/>
    <n v="1347108"/>
    <d v="2001-06-06T09:05:15"/>
    <s v="Aquila Energy Marketing Corporation"/>
    <x v="0"/>
    <x v="0"/>
    <x v="0"/>
    <x v="3"/>
    <s v="US Gas Phy Fwd Firm &lt; or = 1Mo "/>
    <s v="US Gas Phy       PEPL Pool               07Jun01         USD/MM"/>
    <m/>
    <n v="2109"/>
    <x v="0"/>
    <x v="13"/>
    <x v="0"/>
    <n v="3.665"/>
    <s v="TROYKELLY"/>
    <s v="KSTEVEN"/>
    <s v="ENA-IM Mid Central South"/>
    <x v="8"/>
    <x v="3"/>
    <n v="833959"/>
    <d v="2001-06-07T21:00:01"/>
  </r>
  <r>
    <x v="1"/>
    <x v="3"/>
    <x v="1"/>
    <x v="0"/>
    <n v="15000"/>
    <n v="1347109"/>
    <d v="2001-06-06T09:05:18"/>
    <s v="Reliant Energy Services, Inc."/>
    <x v="0"/>
    <x v="0"/>
    <x v="0"/>
    <x v="3"/>
    <s v="US Gas Phy Fwd Firm &lt; or = 1Mo "/>
    <s v="US Gas Phy       HeHub                   07Jun01         USD/MM"/>
    <n v="15000"/>
    <m/>
    <x v="0"/>
    <x v="13"/>
    <x v="0"/>
    <n v="3.77"/>
    <s v="mikepowers"/>
    <s v="ARING"/>
    <s v="ENA-IM NE GULF1"/>
    <x v="8"/>
    <x v="3"/>
    <n v="833962"/>
    <d v="2001-06-07T21:00:01"/>
  </r>
  <r>
    <x v="1"/>
    <x v="3"/>
    <x v="1"/>
    <x v="0"/>
    <n v="5000"/>
    <n v="1347111"/>
    <d v="2001-06-06T09:05:19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61"/>
    <d v="2001-06-07T21:00:01"/>
  </r>
  <r>
    <x v="1"/>
    <x v="3"/>
    <x v="1"/>
    <x v="0"/>
    <n v="10000"/>
    <n v="1347112"/>
    <d v="2001-06-06T09:05:19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TMVTML01"/>
    <s v="TDONOHO"/>
    <s v="ENA - IM Central Gulf"/>
    <x v="8"/>
    <x v="3"/>
    <n v="833960"/>
    <d v="2001-06-07T21:00:01"/>
  </r>
  <r>
    <x v="1"/>
    <x v="3"/>
    <x v="1"/>
    <x v="0"/>
    <n v="10000"/>
    <n v="1347113"/>
    <d v="2001-06-06T09:05:21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EASTDESK5"/>
    <s v="ARING"/>
    <s v="ENA-IM NE GULF1"/>
    <x v="8"/>
    <x v="3"/>
    <n v="833963"/>
    <d v="2001-06-07T21:00:01"/>
  </r>
  <r>
    <x v="1"/>
    <x v="3"/>
    <x v="0"/>
    <x v="22"/>
    <n v="615000"/>
    <n v="1347114"/>
    <d v="2001-06-06T09:05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steven12"/>
    <s v="JARNOLD"/>
    <s v="NG-Price"/>
    <x v="5"/>
    <x v="3"/>
    <s v="VE9604.1"/>
    <d v="2001-07-01T00:00:00"/>
  </r>
  <r>
    <x v="1"/>
    <x v="3"/>
    <x v="1"/>
    <x v="0"/>
    <n v="10000"/>
    <n v="1347115"/>
    <d v="2001-06-06T09:05:24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5"/>
    <s v="ADM36631"/>
    <s v="MLENHAR"/>
    <s v="ENA - IM West"/>
    <x v="8"/>
    <x v="3"/>
    <n v="833964"/>
    <d v="2001-06-07T21:00:01"/>
  </r>
  <r>
    <x v="0"/>
    <x v="3"/>
    <x v="1"/>
    <x v="5"/>
    <n v="155000"/>
    <n v="1347117"/>
    <d v="2001-06-06T09:05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1"/>
    <s v="sgrimbly"/>
    <s v="MCOWAN"/>
    <s v="EC-IM Canada West"/>
    <x v="8"/>
    <x v="9"/>
    <n v="833965"/>
    <d v="2001-07-01T21:00:01"/>
  </r>
  <r>
    <x v="1"/>
    <x v="3"/>
    <x v="1"/>
    <x v="0"/>
    <n v="3076"/>
    <n v="1347118"/>
    <d v="2001-06-06T09:05:29"/>
    <s v="SG Interests I, Ltd."/>
    <x v="0"/>
    <x v="0"/>
    <x v="0"/>
    <x v="3"/>
    <s v="US Gas Phy Fwd Firm &lt; or = 1Mo "/>
    <s v="US Gas Phy       EP Blanco Avg           07Jun01         USD/MM"/>
    <n v="3076"/>
    <m/>
    <x v="0"/>
    <x v="13"/>
    <x v="0"/>
    <n v="2.9"/>
    <s v="ADM73620"/>
    <s v="RGAY"/>
    <s v="ENA - IM West"/>
    <x v="8"/>
    <x v="3"/>
    <n v="833966"/>
    <d v="2001-06-07T21:00:01"/>
  </r>
  <r>
    <x v="0"/>
    <x v="1"/>
    <x v="0"/>
    <x v="3"/>
    <n v="2300"/>
    <n v="1347121"/>
    <d v="2001-06-06T09:05:32"/>
    <s v="Engage Energy Canada L.P."/>
    <x v="1"/>
    <x v="1"/>
    <x v="0"/>
    <x v="1"/>
    <s v="CAN Power Fin Swap"/>
    <s v="CAN Pwr Swap     PPoA Flat               Jul-Sep01       CAD/MWh"/>
    <n v="25"/>
    <m/>
    <x v="0"/>
    <x v="16"/>
    <x v="4"/>
    <n v="74"/>
    <s v="EPIER006"/>
    <s v="JZUFFER"/>
    <s v="HEDGECDN"/>
    <x v="7"/>
    <x v="9"/>
    <n v="634653.1"/>
    <d v="2001-07-01T00:00:00"/>
  </r>
  <r>
    <x v="0"/>
    <x v="3"/>
    <x v="1"/>
    <x v="0"/>
    <n v="7100"/>
    <n v="1347122"/>
    <d v="2001-06-06T09:05:35"/>
    <s v="Engage Energy Canada L.P."/>
    <x v="0"/>
    <x v="0"/>
    <x v="0"/>
    <x v="3"/>
    <s v="CAN Gas Phy Fwd Firm East &lt; or = 1Mo"/>
    <s v="CAN Gas Phy      Dawn                    07Jun01         USD/MM"/>
    <n v="7100"/>
    <m/>
    <x v="0"/>
    <x v="13"/>
    <x v="0"/>
    <n v="3.8975"/>
    <s v="swifteast"/>
    <s v="MCUILLA"/>
    <s v="ENA - IM Ontario"/>
    <x v="8"/>
    <x v="3"/>
    <n v="833967"/>
    <d v="2001-06-07T21:00:01"/>
  </r>
  <r>
    <x v="1"/>
    <x v="3"/>
    <x v="1"/>
    <x v="0"/>
    <n v="10000"/>
    <n v="1347125"/>
    <d v="2001-06-06T09:05:41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68"/>
    <d v="2001-06-07T21:00:01"/>
  </r>
  <r>
    <x v="1"/>
    <x v="3"/>
    <x v="1"/>
    <x v="0"/>
    <n v="7185"/>
    <n v="1347126"/>
    <d v="2001-06-06T09:05:43"/>
    <s v="Aquila Energy Marketing Corporation"/>
    <x v="0"/>
    <x v="0"/>
    <x v="0"/>
    <x v="3"/>
    <s v="US Gas Phy Fwd Firm &lt; or = 1Mo "/>
    <s v="US Gas Phy       Mich Con                07Jun01         USD/MM"/>
    <n v="7185"/>
    <m/>
    <x v="0"/>
    <x v="13"/>
    <x v="0"/>
    <n v="3.91"/>
    <s v="benharner"/>
    <s v="JWILLI13"/>
    <s v="ENA - IM Mkt Central MICH"/>
    <x v="8"/>
    <x v="3"/>
    <n v="833969"/>
    <d v="2001-06-07T21:00:01"/>
  </r>
  <r>
    <x v="1"/>
    <x v="2"/>
    <x v="0"/>
    <x v="0"/>
    <n v="50000"/>
    <n v="1347127"/>
    <d v="2001-06-06T09:05:4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461"/>
    <d v="2001-07-01T00:00:00"/>
  </r>
  <r>
    <x v="1"/>
    <x v="3"/>
    <x v="1"/>
    <x v="0"/>
    <n v="5000"/>
    <n v="1347128"/>
    <d v="2001-06-06T09:05:4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3970"/>
    <d v="2001-06-07T21:00:01"/>
  </r>
  <r>
    <x v="1"/>
    <x v="3"/>
    <x v="1"/>
    <x v="0"/>
    <n v="10000"/>
    <n v="1347129"/>
    <d v="2001-06-06T09:05:4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49999999999998"/>
    <s v="MIDCONT2"/>
    <s v="KSTEVEN"/>
    <s v="ENA-IM Mid Central South"/>
    <x v="8"/>
    <x v="3"/>
    <n v="833971"/>
    <d v="2001-06-07T21:00:01"/>
  </r>
  <r>
    <x v="1"/>
    <x v="3"/>
    <x v="1"/>
    <x v="0"/>
    <n v="24167"/>
    <n v="1347130"/>
    <d v="2001-06-06T09:05:50"/>
    <s v="Anadarko Energy Services Company"/>
    <x v="0"/>
    <x v="0"/>
    <x v="0"/>
    <x v="3"/>
    <s v="US Gas Phy Fwd Firm &lt; or = 1Mo "/>
    <s v="US Gas Phy       HeHub                   07Jun01         USD/MM"/>
    <m/>
    <n v="24167"/>
    <x v="0"/>
    <x v="13"/>
    <x v="0"/>
    <n v="3.76"/>
    <s v="ADM26674"/>
    <s v="ARING"/>
    <s v="ENA-IM NE GULF1"/>
    <x v="8"/>
    <x v="3"/>
    <n v="833972"/>
    <d v="2001-06-07T21:00:01"/>
  </r>
  <r>
    <x v="1"/>
    <x v="3"/>
    <x v="1"/>
    <x v="0"/>
    <n v="10000"/>
    <n v="1347131"/>
    <d v="2001-06-06T09:05:51"/>
    <s v="Duke Energy Trading and Marketing,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"/>
    <s v="RHUGGINS"/>
    <s v="KSTEVEN"/>
    <s v="ENA-IM Mid Central South"/>
    <x v="8"/>
    <x v="3"/>
    <n v="833973"/>
    <d v="2001-06-07T21:00:01"/>
  </r>
  <r>
    <x v="1"/>
    <x v="3"/>
    <x v="1"/>
    <x v="0"/>
    <n v="10000"/>
    <n v="1347132"/>
    <d v="2001-06-06T09:05:52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24999999999999"/>
    <s v="MIDCONT4"/>
    <s v="KSTEVEN"/>
    <s v="ENA-IM Mid Central South"/>
    <x v="8"/>
    <x v="3"/>
    <n v="833974"/>
    <d v="2001-06-07T21:00:01"/>
  </r>
  <r>
    <x v="1"/>
    <x v="3"/>
    <x v="0"/>
    <x v="22"/>
    <n v="615000"/>
    <n v="1347133"/>
    <d v="2001-06-06T09:05:54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jbroyles"/>
    <s v="JARNOLD"/>
    <s v="NG-Price"/>
    <x v="5"/>
    <x v="3"/>
    <s v="VE9610.1"/>
    <d v="2001-07-01T00:00:00"/>
  </r>
  <r>
    <x v="1"/>
    <x v="3"/>
    <x v="1"/>
    <x v="0"/>
    <n v="10000"/>
    <n v="1347134"/>
    <d v="2001-06-06T09:05:54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675"/>
    <s v="Standsse"/>
    <s v="KSTEVEN"/>
    <s v="ENA-IM Mid Central South"/>
    <x v="8"/>
    <x v="3"/>
    <n v="833975"/>
    <d v="2001-06-07T21:00:01"/>
  </r>
  <r>
    <x v="1"/>
    <x v="3"/>
    <x v="1"/>
    <x v="0"/>
    <n v="10000"/>
    <n v="1347135"/>
    <d v="2001-06-06T09:05:56"/>
    <s v="BP Energy Company"/>
    <x v="0"/>
    <x v="0"/>
    <x v="0"/>
    <x v="3"/>
    <s v="US Gas Phy Fwd Firm &lt; or = 1Mo "/>
    <s v="US Gas Phy       Transco Z6 NY           07Jun01         USD/MM"/>
    <n v="10000"/>
    <m/>
    <x v="0"/>
    <x v="13"/>
    <x v="0"/>
    <n v="4.04"/>
    <s v="ADM05933"/>
    <s v="VPIMENOV"/>
    <s v="ENA-IM ME NEW YORK"/>
    <x v="8"/>
    <x v="3"/>
    <n v="833976"/>
    <d v="2001-06-07T21:00:01"/>
  </r>
  <r>
    <x v="1"/>
    <x v="3"/>
    <x v="0"/>
    <x v="22"/>
    <n v="2460000"/>
    <n v="1347138"/>
    <d v="2001-06-06T09:05:59"/>
    <s v="El Paso Merchant Energy, L.P."/>
    <x v="5"/>
    <x v="1"/>
    <x v="0"/>
    <x v="3"/>
    <s v="US Gas Fin BasisSwap"/>
    <s v="US Gas Basis     ANR LA                  Jul-Oct01       USD/MM"/>
    <m/>
    <n v="20000"/>
    <x v="0"/>
    <x v="13"/>
    <x v="0"/>
    <n v="-0.09"/>
    <s v="LBAG1234"/>
    <s v="KRUSCIT"/>
    <s v="Firm Trading Central"/>
    <x v="5"/>
    <x v="3"/>
    <s v="VE9613.1"/>
    <d v="2001-07-01T00:00:00"/>
  </r>
  <r>
    <x v="1"/>
    <x v="3"/>
    <x v="1"/>
    <x v="0"/>
    <n v="10000"/>
    <n v="1347137"/>
    <d v="2001-06-06T09:05:59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65"/>
    <s v="MIDCONT1"/>
    <s v="KSTEVEN"/>
    <s v="ENA-IM Mid Central South"/>
    <x v="8"/>
    <x v="3"/>
    <n v="833977"/>
    <d v="2001-06-07T21:00:01"/>
  </r>
  <r>
    <x v="0"/>
    <x v="3"/>
    <x v="1"/>
    <x v="0"/>
    <n v="5000"/>
    <n v="1347139"/>
    <d v="2001-06-06T09:06:00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2"/>
    <s v="EPMELPcjs"/>
    <s v="SBRODEU"/>
    <s v="EC - IM Canada BC"/>
    <x v="8"/>
    <x v="9"/>
    <n v="833979"/>
    <d v="2001-06-07T21:00:01"/>
  </r>
  <r>
    <x v="1"/>
    <x v="3"/>
    <x v="1"/>
    <x v="0"/>
    <n v="5000"/>
    <n v="1347140"/>
    <d v="2001-06-06T09:06:00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kimnorman"/>
    <s v="TMARTIN"/>
    <s v="ENA-IM CARTHAGE"/>
    <x v="8"/>
    <x v="3"/>
    <n v="833978"/>
    <d v="2001-06-07T21:00:01"/>
  </r>
  <r>
    <x v="0"/>
    <x v="3"/>
    <x v="1"/>
    <x v="23"/>
    <n v="70008"/>
    <n v="1347142"/>
    <d v="2001-06-06T09:06:02"/>
    <s v="WPS Energy Services, Inc."/>
    <x v="0"/>
    <x v="0"/>
    <x v="0"/>
    <x v="3"/>
    <s v="CAN Gas Phy Fwd Firm East &lt; or = 1Mo"/>
    <s v="CAN Gas Phy      Dawn                    07-30Jun01      USD/MM"/>
    <m/>
    <n v="2917"/>
    <x v="0"/>
    <x v="13"/>
    <x v="0"/>
    <n v="3.9249999999999998"/>
    <s v="TC1RSTEED"/>
    <s v="MCUILLA"/>
    <s v="ENA - IM Ontario"/>
    <x v="8"/>
    <x v="3"/>
    <n v="833981"/>
    <d v="2001-06-07T21:00:01"/>
  </r>
  <r>
    <x v="1"/>
    <x v="3"/>
    <x v="1"/>
    <x v="0"/>
    <n v="8501"/>
    <n v="1347141"/>
    <d v="2001-06-06T09:06:02"/>
    <s v="Cook Inlet Energy Supply L.L.C."/>
    <x v="0"/>
    <x v="0"/>
    <x v="0"/>
    <x v="3"/>
    <s v="US Gas Phy Fwd Firm &lt; or = 1Mo "/>
    <s v="US Gas Phy       NGPL TxOkGCPool         07Jun01         USD/MM"/>
    <n v="8501"/>
    <m/>
    <x v="0"/>
    <x v="13"/>
    <x v="0"/>
    <n v="3.7124999999999999"/>
    <s v="MIDCONT4"/>
    <s v="TDONOHO"/>
    <s v="ENA - IM Central Gulf"/>
    <x v="8"/>
    <x v="3"/>
    <n v="833980"/>
    <d v="2001-06-07T21:00:01"/>
  </r>
  <r>
    <x v="1"/>
    <x v="3"/>
    <x v="1"/>
    <x v="0"/>
    <n v="3934"/>
    <n v="1347143"/>
    <d v="2001-06-06T09:06:02"/>
    <s v="TXU Energy Trading Company"/>
    <x v="0"/>
    <x v="0"/>
    <x v="0"/>
    <x v="3"/>
    <s v="US Gas Phy Fwd Firm &lt; or = 1Mo "/>
    <s v="US Gas Phy       NGPL Midcont            07Jun01         USD/MM"/>
    <n v="3934"/>
    <m/>
    <x v="0"/>
    <x v="13"/>
    <x v="0"/>
    <n v="3.65"/>
    <s v="txuetcdb"/>
    <s v="KSTEVEN"/>
    <s v="ENA-IM Mid Central South"/>
    <x v="8"/>
    <x v="3"/>
    <n v="833985"/>
    <d v="2001-06-07T21:00:01"/>
  </r>
  <r>
    <x v="1"/>
    <x v="3"/>
    <x v="1"/>
    <x v="0"/>
    <n v="10000"/>
    <n v="1347146"/>
    <d v="2001-06-06T09:06:03"/>
    <s v="ONEOK Energy Marketing and Trading Company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625000000000001"/>
    <s v="KURTISWOOD"/>
    <s v="KSTEVEN"/>
    <s v="ENA-IM Mid Central South"/>
    <x v="8"/>
    <x v="3"/>
    <n v="833983"/>
    <d v="2001-06-07T21:00:01"/>
  </r>
  <r>
    <x v="1"/>
    <x v="3"/>
    <x v="1"/>
    <x v="0"/>
    <n v="4902"/>
    <n v="1347144"/>
    <d v="2001-06-06T09:06:03"/>
    <s v="Coral Energy Resources, L.P."/>
    <x v="0"/>
    <x v="0"/>
    <x v="0"/>
    <x v="3"/>
    <s v="US Gas Phy Fwd Firm &lt; or = 1Mo "/>
    <s v="US Gas Phy       NNG Demarc              07Jun01         USD/MM"/>
    <n v="4902"/>
    <m/>
    <x v="0"/>
    <x v="13"/>
    <x v="0"/>
    <n v="3.6375000000000002"/>
    <s v="scoerver"/>
    <s v="KSTEVEN"/>
    <s v="ENA-IM Mid Central South"/>
    <x v="8"/>
    <x v="3"/>
    <n v="833984"/>
    <d v="2001-06-07T21:00:01"/>
  </r>
  <r>
    <x v="1"/>
    <x v="3"/>
    <x v="1"/>
    <x v="0"/>
    <n v="5000"/>
    <n v="1347145"/>
    <d v="2001-06-06T09:06:03"/>
    <s v="Mirant Americas Energy Marketing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49999999999997"/>
    <s v="jkippels01"/>
    <s v="VPIMENOV"/>
    <s v="ENA-IM ME NEW YORK"/>
    <x v="8"/>
    <x v="3"/>
    <n v="833982"/>
    <d v="2001-06-07T21:00:01"/>
  </r>
  <r>
    <x v="1"/>
    <x v="3"/>
    <x v="1"/>
    <x v="0"/>
    <n v="5645"/>
    <n v="1347147"/>
    <d v="2001-06-06T09:06:04"/>
    <s v="Unocal Energy Trading, Inc."/>
    <x v="0"/>
    <x v="0"/>
    <x v="0"/>
    <x v="3"/>
    <s v="US Gas Phy Fwd Firm &lt; or = 1Mo "/>
    <s v="US Gas Phy       FGT Z2                  07Jun01         USD/MM"/>
    <m/>
    <n v="5645"/>
    <x v="0"/>
    <x v="13"/>
    <x v="0"/>
    <n v="3.7675000000000001"/>
    <s v="UETINGAS02"/>
    <s v="SNEAL"/>
    <s v="ENA-IM NE GULF4"/>
    <x v="8"/>
    <x v="3"/>
    <n v="833986"/>
    <d v="2001-06-07T21:00:01"/>
  </r>
  <r>
    <x v="1"/>
    <x v="3"/>
    <x v="0"/>
    <x v="5"/>
    <n v="310000"/>
    <n v="1347148"/>
    <d v="2001-06-06T09:06:05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9"/>
    <s v="avgallo51"/>
    <s v="JARNOLD"/>
    <s v="NG-Price"/>
    <x v="5"/>
    <x v="3"/>
    <s v="VE9614.1"/>
    <d v="2001-07-01T21:00:00"/>
  </r>
  <r>
    <x v="1"/>
    <x v="3"/>
    <x v="1"/>
    <x v="0"/>
    <n v="5000"/>
    <n v="1347149"/>
    <d v="2001-06-06T09:06:0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wayneellis"/>
    <s v="RGAY"/>
    <s v="ENA - IM West"/>
    <x v="8"/>
    <x v="3"/>
    <n v="833988"/>
    <d v="2001-06-07T21:00:01"/>
  </r>
  <r>
    <x v="1"/>
    <x v="4"/>
    <x v="0"/>
    <x v="25"/>
    <n v="75000"/>
    <n v="1347150"/>
    <d v="2001-06-06T09:06:11"/>
    <s v="Morgan Stanley Capital Group, Inc."/>
    <x v="0"/>
    <x v="0"/>
    <x v="0"/>
    <x v="4"/>
    <s v="US UNL Gasoline Fin Spread"/>
    <s v="US UNL Gasoline  NYMEX UnlGas CrkSpd     Q4 2001         USD/bl/m"/>
    <n v="25000"/>
    <m/>
    <x v="0"/>
    <x v="3"/>
    <x v="0"/>
    <n v="4.29"/>
    <s v="eglasgow"/>
    <s v="AHAUSER"/>
    <s v="Blnd-Hu-Hdg"/>
    <x v="5"/>
    <x v="3"/>
    <s v="VE9615.1"/>
    <d v="2001-10-01T00:00:00"/>
  </r>
  <r>
    <x v="1"/>
    <x v="2"/>
    <x v="0"/>
    <x v="0"/>
    <n v="50000"/>
    <n v="1347151"/>
    <d v="2001-06-06T09:06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462"/>
    <d v="2001-07-01T00:00:00"/>
  </r>
  <r>
    <x v="1"/>
    <x v="3"/>
    <x v="1"/>
    <x v="0"/>
    <n v="5000"/>
    <n v="1347153"/>
    <d v="2001-06-06T09:06:14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3990"/>
    <d v="2001-06-07T21:00:01"/>
  </r>
  <r>
    <x v="1"/>
    <x v="3"/>
    <x v="1"/>
    <x v="0"/>
    <n v="10000"/>
    <n v="1347152"/>
    <d v="2001-06-06T09:06:14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549999999999998"/>
    <s v="MIDCONT1"/>
    <s v="KSTEVEN"/>
    <s v="ENA-IM Mid Central South"/>
    <x v="8"/>
    <x v="3"/>
    <n v="833989"/>
    <d v="2001-06-07T21:00:01"/>
  </r>
  <r>
    <x v="1"/>
    <x v="3"/>
    <x v="0"/>
    <x v="6"/>
    <n v="150000"/>
    <n v="1347154"/>
    <d v="2001-06-06T09:06:15"/>
    <s v="TransCanada Energy Financial Products Limited"/>
    <x v="0"/>
    <x v="0"/>
    <x v="0"/>
    <x v="3"/>
    <s v="US Gas Fin Swap"/>
    <s v="US Gas Swap      Nymex                   Sep01           USD/MM"/>
    <n v="5000"/>
    <m/>
    <x v="0"/>
    <x v="13"/>
    <x v="0"/>
    <n v="4.0149999999999997"/>
    <s v="mcmane00"/>
    <s v="JARNOLD"/>
    <s v="NG-Price"/>
    <x v="5"/>
    <x v="3"/>
    <s v="VE9616.1"/>
    <d v="2001-09-01T21:00:00"/>
  </r>
  <r>
    <x v="0"/>
    <x v="3"/>
    <x v="1"/>
    <x v="0"/>
    <n v="5000"/>
    <n v="1347158"/>
    <d v="2001-06-06T09:06:17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50000000000001"/>
    <s v="shourihan2"/>
    <s v="SBRODEU"/>
    <s v="EC - IM Canada BC"/>
    <x v="8"/>
    <x v="9"/>
    <n v="833992"/>
    <d v="2001-06-07T21:00:01"/>
  </r>
  <r>
    <x v="1"/>
    <x v="3"/>
    <x v="1"/>
    <x v="0"/>
    <n v="6066"/>
    <n v="1347159"/>
    <d v="2001-06-06T09:06:17"/>
    <s v="MidAmerican Energy Company"/>
    <x v="0"/>
    <x v="0"/>
    <x v="0"/>
    <x v="3"/>
    <s v="US Gas Phy Fwd Firm &lt; or = 1Mo "/>
    <s v="US Gas Phy       NGPL Midcont            07Jun01         USD/MM"/>
    <n v="6066"/>
    <m/>
    <x v="0"/>
    <x v="13"/>
    <x v="0"/>
    <n v="3.645"/>
    <s v="KREMERTODD"/>
    <s v="KSTEVEN"/>
    <s v="ENA-IM Mid Central South"/>
    <x v="8"/>
    <x v="3"/>
    <n v="833991"/>
    <d v="2001-06-07T21:00:01"/>
  </r>
  <r>
    <x v="1"/>
    <x v="3"/>
    <x v="1"/>
    <x v="0"/>
    <n v="5000"/>
    <n v="1347160"/>
    <d v="2001-06-06T09:06:21"/>
    <s v="Williams Energy Marketing &amp; Trading Company"/>
    <x v="0"/>
    <x v="0"/>
    <x v="0"/>
    <x v="3"/>
    <s v="US Gas Phy Fwd Firm &lt; or = 1Mo "/>
    <s v="US Gas Phy       TranscoZ6NNY            07Jun01         USD/MM"/>
    <m/>
    <n v="5000"/>
    <x v="0"/>
    <x v="13"/>
    <x v="0"/>
    <n v="4.0250000000000004"/>
    <s v="darylbrown"/>
    <s v="VPIMENOV"/>
    <s v="ENA-IM ME NEW YORK"/>
    <x v="8"/>
    <x v="3"/>
    <n v="833993"/>
    <d v="2001-06-07T21:00:01"/>
  </r>
  <r>
    <x v="1"/>
    <x v="3"/>
    <x v="1"/>
    <x v="0"/>
    <n v="14856"/>
    <n v="1347161"/>
    <d v="2001-06-06T09:06:23"/>
    <s v="Cinergy Marketing &amp; Trading, LLC"/>
    <x v="0"/>
    <x v="0"/>
    <x v="0"/>
    <x v="3"/>
    <s v="US Gas Phy Fwd Firm &lt; or = 1Mo "/>
    <s v="US Gas Phy       TENN 800                07Jun01         USD/MM"/>
    <n v="14856"/>
    <m/>
    <x v="0"/>
    <x v="13"/>
    <x v="0"/>
    <n v="3.67"/>
    <s v="BYASSEEL"/>
    <s v="SNEAL"/>
    <s v="ENA-IM NE GULF3"/>
    <x v="8"/>
    <x v="3"/>
    <n v="833995"/>
    <d v="2001-06-07T21:00:01"/>
  </r>
  <r>
    <x v="0"/>
    <x v="3"/>
    <x v="1"/>
    <x v="0"/>
    <n v="5000"/>
    <n v="1347164"/>
    <d v="2001-06-06T09:06:24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699999999999996"/>
    <s v="EPMELPcjs"/>
    <s v="SBRODEU"/>
    <s v="EC - IM Canada BC"/>
    <x v="8"/>
    <x v="9"/>
    <n v="833996"/>
    <d v="2001-06-07T21:00:01"/>
  </r>
  <r>
    <x v="1"/>
    <x v="3"/>
    <x v="1"/>
    <x v="0"/>
    <n v="5000"/>
    <n v="1347165"/>
    <d v="2001-06-06T09:06:24"/>
    <s v="Dynegy Marketing and Trade"/>
    <x v="0"/>
    <x v="0"/>
    <x v="0"/>
    <x v="3"/>
    <s v="US Gas Phy Fwd Firm &lt; or = 1Mo "/>
    <s v="US Gas Phy       ANR SW Pool             07Jun01         USD/MM"/>
    <m/>
    <n v="5000"/>
    <x v="0"/>
    <x v="13"/>
    <x v="0"/>
    <n v="3.6524999999999999"/>
    <s v="SCHRIMSHER"/>
    <s v="KSTEVEN"/>
    <s v="ENA-IM Mid Central South"/>
    <x v="8"/>
    <x v="3"/>
    <n v="833998"/>
    <d v="2001-06-07T21:00:01"/>
  </r>
  <r>
    <x v="1"/>
    <x v="3"/>
    <x v="1"/>
    <x v="0"/>
    <n v="100"/>
    <n v="1347162"/>
    <d v="2001-06-06T09:06:24"/>
    <s v="Highland Energy Company"/>
    <x v="0"/>
    <x v="0"/>
    <x v="0"/>
    <x v="3"/>
    <s v="US Gas Phy Fwd Firm &lt; or = 1Mo "/>
    <s v="US Gas Phy       Trunkline WLA           07Jun01         USD/MM"/>
    <n v="100"/>
    <m/>
    <x v="0"/>
    <x v="13"/>
    <x v="0"/>
    <n v="3.62"/>
    <s v="ADM86284"/>
    <s v="TDONOHO"/>
    <s v="ENA - IM Central Gulf"/>
    <x v="8"/>
    <x v="3"/>
    <n v="833994"/>
    <d v="2001-06-07T21:00:01"/>
  </r>
  <r>
    <x v="1"/>
    <x v="3"/>
    <x v="1"/>
    <x v="0"/>
    <n v="10000"/>
    <n v="1347163"/>
    <d v="2001-06-06T09:06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97"/>
    <d v="2001-06-07T21:00:01"/>
  </r>
  <r>
    <x v="1"/>
    <x v="3"/>
    <x v="1"/>
    <x v="0"/>
    <n v="5000"/>
    <n v="1347167"/>
    <d v="2001-06-06T09:06:25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650000000000001"/>
    <s v="KFRIEDRICH"/>
    <s v="SNEAL"/>
    <s v="ENA-IM NE GULF4"/>
    <x v="8"/>
    <x v="3"/>
    <n v="833999"/>
    <d v="2001-06-07T21:00:01"/>
  </r>
  <r>
    <x v="1"/>
    <x v="3"/>
    <x v="1"/>
    <x v="0"/>
    <n v="6000"/>
    <n v="1347168"/>
    <d v="2001-06-06T09:06:29"/>
    <s v="CMS Marketing, Services and Trading Company"/>
    <x v="0"/>
    <x v="0"/>
    <x v="0"/>
    <x v="3"/>
    <s v="US Gas Phy Fwd Firm &lt; or = 1Mo "/>
    <s v="US Gas Phy       ANR SW Pool             07Jun01         USD/MM"/>
    <n v="6000"/>
    <m/>
    <x v="0"/>
    <x v="13"/>
    <x v="0"/>
    <n v="3.6475"/>
    <s v="MELISA94"/>
    <s v="KSTEVEN"/>
    <s v="ENA-IM Mid Central South"/>
    <x v="8"/>
    <x v="3"/>
    <n v="834000"/>
    <d v="2001-06-07T21:00:01"/>
  </r>
  <r>
    <x v="1"/>
    <x v="2"/>
    <x v="0"/>
    <x v="0"/>
    <n v="50000"/>
    <n v="1347169"/>
    <d v="2001-06-06T09:06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464"/>
    <d v="2001-07-01T00:00:00"/>
  </r>
  <r>
    <x v="1"/>
    <x v="2"/>
    <x v="0"/>
    <x v="0"/>
    <n v="50000"/>
    <n v="1347170"/>
    <d v="2001-06-06T09:06:37"/>
    <s v="Louis Dreyfus Corporation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CLIFFWALD"/>
    <s v="GWHALLE"/>
    <s v="WTI-GW-NXC1"/>
    <x v="3"/>
    <x v="3"/>
    <n v="114465"/>
    <d v="2001-07-01T00:00:00"/>
  </r>
  <r>
    <x v="1"/>
    <x v="3"/>
    <x v="1"/>
    <x v="0"/>
    <n v="10000"/>
    <n v="1347171"/>
    <d v="2001-06-06T09:06:39"/>
    <s v="AEP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425000000000004"/>
    <s v="aepes224"/>
    <s v="VPIMENOV"/>
    <s v="ENA-IM ME NEW YORK"/>
    <x v="8"/>
    <x v="3"/>
    <n v="834001"/>
    <d v="2001-06-07T21:00:01"/>
  </r>
  <r>
    <x v="1"/>
    <x v="3"/>
    <x v="1"/>
    <x v="0"/>
    <n v="10000"/>
    <n v="1347172"/>
    <d v="2001-06-06T09:06:41"/>
    <s v="Coral Energy Resources, L.P."/>
    <x v="0"/>
    <x v="0"/>
    <x v="0"/>
    <x v="3"/>
    <s v="US Gas Phy Fwd Firm &lt; or = 1Mo "/>
    <s v="US Gas Phy       SoCal EHR               07Jun01         USD/MM"/>
    <m/>
    <n v="10000"/>
    <x v="0"/>
    <x v="13"/>
    <x v="0"/>
    <n v="7.7"/>
    <s v="ccubbison"/>
    <s v="TKUYKEN"/>
    <s v="ENA - IM West"/>
    <x v="8"/>
    <x v="3"/>
    <n v="834002"/>
    <d v="2001-06-07T21:00:01"/>
  </r>
  <r>
    <x v="1"/>
    <x v="3"/>
    <x v="1"/>
    <x v="0"/>
    <n v="5000"/>
    <n v="1347173"/>
    <d v="2001-06-06T09:06:44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LYONSTIM"/>
    <s v="RGAY"/>
    <s v="ENA - IM West"/>
    <x v="8"/>
    <x v="3"/>
    <n v="834003"/>
    <d v="2001-06-07T21:00:01"/>
  </r>
  <r>
    <x v="0"/>
    <x v="3"/>
    <x v="1"/>
    <x v="0"/>
    <n v="10000"/>
    <n v="1347174"/>
    <d v="2001-06-06T09:06:49"/>
    <s v="WPS Energy Services,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"/>
    <s v="TC1RSTEED"/>
    <s v="MCUILLA"/>
    <s v="ENA - IM Ontario"/>
    <x v="8"/>
    <x v="3"/>
    <n v="834004"/>
    <d v="2001-06-07T21:00:01"/>
  </r>
  <r>
    <x v="1"/>
    <x v="3"/>
    <x v="1"/>
    <x v="0"/>
    <n v="5000"/>
    <n v="1347175"/>
    <d v="2001-06-06T09:06:50"/>
    <s v="NGTS LLC"/>
    <x v="0"/>
    <x v="0"/>
    <x v="0"/>
    <x v="3"/>
    <s v="US Gas Phy Fwd Firm &lt; or = 1Mo "/>
    <s v="US Gas Phy       NNG Demarc              07Jun01         USD/MM"/>
    <n v="5000"/>
    <m/>
    <x v="0"/>
    <x v="13"/>
    <x v="0"/>
    <n v="3.6274999999999999"/>
    <s v="DARREN10"/>
    <s v="KSTEVEN"/>
    <s v="ENA-IM Mid Central South"/>
    <x v="8"/>
    <x v="3"/>
    <n v="834005"/>
    <d v="2001-06-07T21:00:01"/>
  </r>
  <r>
    <x v="1"/>
    <x v="3"/>
    <x v="1"/>
    <x v="0"/>
    <n v="2080"/>
    <n v="1347176"/>
    <d v="2001-06-06T09:06:52"/>
    <s v="Mirant Americas Energy Marketing, L.P."/>
    <x v="0"/>
    <x v="0"/>
    <x v="0"/>
    <x v="3"/>
    <s v="US Gas Phy Fwd Firm &lt; or = 1Mo "/>
    <s v="US Gas Phy       TETCO M3                07Jun01         USD/MM"/>
    <m/>
    <n v="2080"/>
    <x v="0"/>
    <x v="13"/>
    <x v="0"/>
    <n v="4.0475000000000003"/>
    <s v="jkippels01"/>
    <s v="VPIMENOV"/>
    <s v="ENA-IM ME NEW YORK"/>
    <x v="8"/>
    <x v="3"/>
    <n v="834006"/>
    <d v="2001-06-07T21:00:01"/>
  </r>
  <r>
    <x v="1"/>
    <x v="3"/>
    <x v="1"/>
    <x v="0"/>
    <n v="10000"/>
    <n v="1347177"/>
    <d v="2001-06-06T09:06:55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524999999999999"/>
    <s v="tracycolli"/>
    <s v="KSTEVEN"/>
    <s v="ENA-IM Mid Central South"/>
    <x v="8"/>
    <x v="3"/>
    <n v="834007"/>
    <d v="2001-06-07T21:00:01"/>
  </r>
  <r>
    <x v="1"/>
    <x v="3"/>
    <x v="1"/>
    <x v="0"/>
    <n v="5000"/>
    <n v="1347179"/>
    <d v="2001-06-06T09:07:00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"/>
    <s v="MIKELARSEN"/>
    <s v="RGAY"/>
    <s v="ENA - IM West"/>
    <x v="8"/>
    <x v="3"/>
    <n v="834009"/>
    <d v="2001-06-07T21:00:01"/>
  </r>
  <r>
    <x v="1"/>
    <x v="3"/>
    <x v="1"/>
    <x v="0"/>
    <n v="5000"/>
    <n v="1347178"/>
    <d v="2001-06-06T09:07:00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4008"/>
    <d v="2001-06-07T21:00:01"/>
  </r>
  <r>
    <x v="1"/>
    <x v="3"/>
    <x v="1"/>
    <x v="0"/>
    <n v="6000"/>
    <n v="1347180"/>
    <d v="2001-06-06T09:07:01"/>
    <s v="Adams Resources Marketing, Ltd."/>
    <x v="0"/>
    <x v="0"/>
    <x v="0"/>
    <x v="3"/>
    <s v="US Gas Phy Fwd Firm &lt; or = 1Mo "/>
    <s v="US Gas Phy       TENN 800                07Jun01         USD/MM"/>
    <m/>
    <n v="6000"/>
    <x v="0"/>
    <x v="13"/>
    <x v="0"/>
    <n v="3.6724999999999999"/>
    <s v="KENTRADES1"/>
    <s v="SNEAL"/>
    <s v="ENA-IM NE GULF3"/>
    <x v="8"/>
    <x v="3"/>
    <n v="834010"/>
    <d v="2001-06-07T21:00:01"/>
  </r>
  <r>
    <x v="1"/>
    <x v="3"/>
    <x v="1"/>
    <x v="0"/>
    <n v="10000"/>
    <n v="1347181"/>
    <d v="2001-06-06T09:07:03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JSTANTON"/>
    <s v="JPARKS"/>
    <s v="ENA-IM WAHA"/>
    <x v="8"/>
    <x v="3"/>
    <n v="834011"/>
    <d v="2001-06-07T21:00:01"/>
  </r>
  <r>
    <x v="1"/>
    <x v="3"/>
    <x v="1"/>
    <x v="0"/>
    <n v="2500"/>
    <n v="1347182"/>
    <d v="2001-06-06T09:07:06"/>
    <s v="Aquila Energy Marketing Corporation"/>
    <x v="0"/>
    <x v="0"/>
    <x v="0"/>
    <x v="3"/>
    <s v="US Gas Phy Fwd Firm &lt; or = 1Mo "/>
    <s v="US Gas Phy       Carthage                07Jun01         USD/MM"/>
    <n v="2500"/>
    <m/>
    <x v="0"/>
    <x v="13"/>
    <x v="0"/>
    <n v="3.665"/>
    <s v="TIMMYSMALL"/>
    <s v="TMARTIN"/>
    <s v="ENA-IM CARTHAGE"/>
    <x v="8"/>
    <x v="3"/>
    <n v="834012"/>
    <d v="2001-06-07T21:00:01"/>
  </r>
  <r>
    <x v="1"/>
    <x v="3"/>
    <x v="1"/>
    <x v="0"/>
    <n v="14355"/>
    <n v="1347183"/>
    <d v="2001-06-06T09:07:07"/>
    <s v="BGML - IM Bridgeline"/>
    <x v="0"/>
    <x v="0"/>
    <x v="0"/>
    <x v="3"/>
    <s v="US Gas Phy Fwd Firm &lt; or = 1Mo "/>
    <s v="US Gas Phy       FGT Z2                  07Jun01         USD/MM"/>
    <m/>
    <n v="14355"/>
    <x v="0"/>
    <x v="13"/>
    <x v="0"/>
    <n v="3.7650000000000001"/>
    <s v="raganbond1"/>
    <s v="SNEAL"/>
    <s v="ENA-IM NE GULF4"/>
    <x v="8"/>
    <x v="3"/>
    <n v="834013"/>
    <d v="2001-06-07T21:00:01"/>
  </r>
  <r>
    <x v="1"/>
    <x v="3"/>
    <x v="1"/>
    <x v="0"/>
    <n v="1066"/>
    <n v="1347184"/>
    <d v="2001-06-06T09:07:13"/>
    <s v="MidAmerican Energy Company"/>
    <x v="0"/>
    <x v="0"/>
    <x v="0"/>
    <x v="3"/>
    <s v="US Gas Phy Fwd Firm &lt; or = 1Mo "/>
    <s v="US Gas Phy       NGPL Midcont            07Jun01         USD/MM"/>
    <m/>
    <n v="1066"/>
    <x v="0"/>
    <x v="13"/>
    <x v="0"/>
    <n v="3.6425000000000001"/>
    <s v="KREMERTODD"/>
    <s v="KSTEVEN"/>
    <s v="ENA-IM Mid Central South"/>
    <x v="8"/>
    <x v="3"/>
    <n v="834014"/>
    <d v="2001-06-07T21:00:01"/>
  </r>
  <r>
    <x v="1"/>
    <x v="3"/>
    <x v="1"/>
    <x v="0"/>
    <n v="5000"/>
    <n v="1347185"/>
    <d v="2001-06-06T09:07:14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PANNONE12"/>
    <s v="JWILLI13"/>
    <s v="ENA - IM Mkt Central MICH"/>
    <x v="8"/>
    <x v="3"/>
    <n v="834015"/>
    <d v="2001-06-07T21:00:01"/>
  </r>
  <r>
    <x v="1"/>
    <x v="3"/>
    <x v="1"/>
    <x v="0"/>
    <n v="25000"/>
    <n v="1347186"/>
    <d v="2001-06-06T09:07:1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EASTDESK7"/>
    <s v="ARING"/>
    <s v="ENA-IM NE GULF1"/>
    <x v="8"/>
    <x v="3"/>
    <n v="834016"/>
    <d v="2001-06-07T21:00:01"/>
  </r>
  <r>
    <x v="1"/>
    <x v="4"/>
    <x v="0"/>
    <x v="25"/>
    <n v="75000"/>
    <n v="1347187"/>
    <d v="2001-06-06T09:07:15"/>
    <s v="Statoil Marketing &amp; Trading (US) Inc."/>
    <x v="0"/>
    <x v="0"/>
    <x v="0"/>
    <x v="4"/>
    <s v="US UNL Gasoline Fin Spread"/>
    <s v="US UNL Gasoline  NYMEX UnlGas CrkSpd     Q1 2002         USD/bl/m"/>
    <n v="25000"/>
    <m/>
    <x v="0"/>
    <x v="3"/>
    <x v="0"/>
    <n v="6.2"/>
    <s v="ADM40752"/>
    <s v="AHAUSER"/>
    <s v="Blnd-Hu-Hdg"/>
    <x v="5"/>
    <x v="3"/>
    <s v="VE9622.1"/>
    <d v="2002-01-01T00:00:00"/>
  </r>
  <r>
    <x v="1"/>
    <x v="3"/>
    <x v="1"/>
    <x v="0"/>
    <n v="10000"/>
    <n v="1347188"/>
    <d v="2001-06-06T09:07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4017"/>
    <d v="2001-06-07T21:00:01"/>
  </r>
  <r>
    <x v="1"/>
    <x v="3"/>
    <x v="1"/>
    <x v="0"/>
    <n v="10000"/>
    <n v="1347189"/>
    <d v="2001-06-06T09:07:23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PEGGIALL"/>
    <s v="TDONOHO"/>
    <s v="ENA - IM Central Gulf"/>
    <x v="8"/>
    <x v="3"/>
    <n v="834018"/>
    <d v="2001-06-07T21:00:01"/>
  </r>
  <r>
    <x v="1"/>
    <x v="2"/>
    <x v="0"/>
    <x v="0"/>
    <n v="50000"/>
    <n v="1347190"/>
    <d v="2001-06-06T09:07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rsrsrsrs"/>
    <s v="GWHALLE"/>
    <s v="WTI-GW-NXC2"/>
    <x v="3"/>
    <x v="3"/>
    <n v="114466"/>
    <d v="2001-07-01T00:00:00"/>
  </r>
  <r>
    <x v="0"/>
    <x v="0"/>
    <x v="0"/>
    <x v="0"/>
    <n v="5"/>
    <n v="1347191"/>
    <d v="2001-06-06T09:07:26"/>
    <s v="ABN AMRO Futures Limited"/>
    <x v="0"/>
    <x v="0"/>
    <x v="0"/>
    <x v="0"/>
    <s v="Nickel LME Registered Contract"/>
    <s v="Ni LME Reg.      Contract                3 Month         USD/mt-L"/>
    <n v="5"/>
    <m/>
    <x v="0"/>
    <x v="2"/>
    <x v="0"/>
    <n v="7160"/>
    <s v="ADM63233"/>
    <s v="ATURNER"/>
    <s v="Enron Metals Trading System"/>
    <x v="0"/>
    <x v="0"/>
    <n v="2171464"/>
    <m/>
  </r>
  <r>
    <x v="1"/>
    <x v="3"/>
    <x v="1"/>
    <x v="0"/>
    <n v="3500"/>
    <n v="1347192"/>
    <d v="2001-06-06T09:07:26"/>
    <s v="Prior Energy Corporation"/>
    <x v="0"/>
    <x v="0"/>
    <x v="0"/>
    <x v="3"/>
    <s v="US Gas Phy Fwd Firm &lt; or = 1Mo "/>
    <s v="US Gas Phy       Transco St.65           07Jun01         USD/MM"/>
    <n v="3500"/>
    <m/>
    <x v="0"/>
    <x v="13"/>
    <x v="0"/>
    <n v="3.78"/>
    <s v="msbprior"/>
    <s v="ARING"/>
    <s v="ENA-IM NE GULF1"/>
    <x v="8"/>
    <x v="3"/>
    <n v="834019"/>
    <d v="2001-06-07T21:00:01"/>
  </r>
  <r>
    <x v="1"/>
    <x v="3"/>
    <x v="1"/>
    <x v="0"/>
    <n v="7815"/>
    <n v="1347193"/>
    <d v="2001-06-06T09:07:31"/>
    <s v="WPS Energy Services, Inc."/>
    <x v="0"/>
    <x v="0"/>
    <x v="0"/>
    <x v="3"/>
    <s v="US Gas Phy Fwd Firm &lt; or = 1Mo "/>
    <s v="US Gas Phy       Mich Con                07Jun01         USD/MM"/>
    <n v="7815"/>
    <m/>
    <x v="0"/>
    <x v="13"/>
    <x v="0"/>
    <n v="3.91"/>
    <s v="TC2SHANDY"/>
    <s v="JWILLI13"/>
    <s v="ENA - IM Mkt Central MICH"/>
    <x v="8"/>
    <x v="3"/>
    <n v="834020"/>
    <d v="2001-06-07T21:00:01"/>
  </r>
  <r>
    <x v="1"/>
    <x v="2"/>
    <x v="0"/>
    <x v="0"/>
    <n v="50000"/>
    <n v="1347194"/>
    <d v="2001-06-06T09:07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467"/>
    <d v="2001-07-01T00:00:00"/>
  </r>
  <r>
    <x v="1"/>
    <x v="3"/>
    <x v="0"/>
    <x v="6"/>
    <n v="600000"/>
    <n v="1347196"/>
    <d v="2001-06-06T09:07:42"/>
    <s v="AEP Energy Services, Inc.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epes203"/>
    <s v="EBASS"/>
    <s v="FT-Texas"/>
    <x v="5"/>
    <x v="3"/>
    <s v="VE9625.1"/>
    <d v="2001-09-01T00:00:00"/>
  </r>
  <r>
    <x v="1"/>
    <x v="1"/>
    <x v="1"/>
    <x v="8"/>
    <n v="250"/>
    <n v="1347197"/>
    <d v="2001-06-06T09:07:42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7.5"/>
    <s v="aepsvc133"/>
    <s v="PBRODER"/>
    <s v="ST-PJM"/>
    <x v="7"/>
    <x v="7"/>
    <n v="634657.1"/>
    <d v="2001-07-02T21:00:00"/>
  </r>
  <r>
    <x v="1"/>
    <x v="3"/>
    <x v="1"/>
    <x v="0"/>
    <n v="10000"/>
    <n v="1347198"/>
    <d v="2001-06-06T09:07:43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pfreyre1"/>
    <s v="PMIMS"/>
    <s v="ENA - IM MKT Central CG"/>
    <x v="8"/>
    <x v="3"/>
    <n v="834021"/>
    <d v="2001-06-07T21:00:01"/>
  </r>
  <r>
    <x v="1"/>
    <x v="3"/>
    <x v="1"/>
    <x v="0"/>
    <n v="2185"/>
    <n v="1347200"/>
    <d v="2001-06-06T09:07:47"/>
    <s v="WPS Energy Services, Inc."/>
    <x v="0"/>
    <x v="0"/>
    <x v="0"/>
    <x v="3"/>
    <s v="US Gas Phy Fwd Firm &lt; or = 1Mo "/>
    <s v="US Gas Phy       Mich Con                07Jun01         USD/MM"/>
    <n v="2185"/>
    <m/>
    <x v="0"/>
    <x v="13"/>
    <x v="0"/>
    <n v="3.91"/>
    <s v="TC2SHANDY"/>
    <s v="JWILLI13"/>
    <s v="ENA - IM Mkt Central MICH"/>
    <x v="8"/>
    <x v="3"/>
    <n v="834022"/>
    <d v="2001-06-07T21:00:01"/>
  </r>
  <r>
    <x v="1"/>
    <x v="3"/>
    <x v="1"/>
    <x v="0"/>
    <n v="5000"/>
    <n v="1347201"/>
    <d v="2001-06-06T09:07:48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4023"/>
    <d v="2001-06-07T21:00:01"/>
  </r>
  <r>
    <x v="1"/>
    <x v="3"/>
    <x v="1"/>
    <x v="0"/>
    <n v="5000"/>
    <n v="1347202"/>
    <d v="2001-06-06T09:07:56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24"/>
    <d v="2001-06-07T21:00:01"/>
  </r>
  <r>
    <x v="1"/>
    <x v="3"/>
    <x v="1"/>
    <x v="0"/>
    <n v="1000"/>
    <n v="1347203"/>
    <d v="2001-06-06T09:07:58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5"/>
    <d v="2001-06-07T21:00:01"/>
  </r>
  <r>
    <x v="1"/>
    <x v="3"/>
    <x v="1"/>
    <x v="0"/>
    <n v="10000"/>
    <n v="1347204"/>
    <d v="2001-06-06T09:08:02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49999999999998"/>
    <s v="PEGGIALL"/>
    <s v="TDONOHO"/>
    <s v="ENA - IM Central Gulf"/>
    <x v="8"/>
    <x v="3"/>
    <n v="834026"/>
    <d v="2001-06-07T21:00:01"/>
  </r>
  <r>
    <x v="1"/>
    <x v="3"/>
    <x v="0"/>
    <x v="5"/>
    <n v="310000"/>
    <n v="1347205"/>
    <d v="2001-06-06T09:08:03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7"/>
    <s v="ADM59980"/>
    <s v="JARNOLD"/>
    <s v="NG-Price"/>
    <x v="5"/>
    <x v="3"/>
    <s v="VE9627.1"/>
    <d v="2001-08-01T21:00:00"/>
  </r>
  <r>
    <x v="1"/>
    <x v="3"/>
    <x v="1"/>
    <x v="0"/>
    <n v="20000"/>
    <n v="1347207"/>
    <d v="2001-06-06T09:08:06"/>
    <s v="BGML - IM Bridgeline"/>
    <x v="0"/>
    <x v="0"/>
    <x v="0"/>
    <x v="3"/>
    <s v="US Gas Phy Fwd Firm &lt; or = 1Mo "/>
    <s v="US Gas Phy       FGT Z2                  07Jun01         USD/MM"/>
    <n v="20000"/>
    <m/>
    <x v="0"/>
    <x v="13"/>
    <x v="0"/>
    <n v="3.7625000000000002"/>
    <s v="raganbond1"/>
    <s v="SNEAL"/>
    <s v="ENA-IM NE GULF4"/>
    <x v="8"/>
    <x v="3"/>
    <n v="834027"/>
    <d v="2001-06-07T21:00:01"/>
  </r>
  <r>
    <x v="1"/>
    <x v="2"/>
    <x v="0"/>
    <x v="0"/>
    <n v="50000"/>
    <n v="1347208"/>
    <d v="2001-06-06T09:0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469"/>
    <d v="2001-07-01T00:00:00"/>
  </r>
  <r>
    <x v="1"/>
    <x v="3"/>
    <x v="0"/>
    <x v="5"/>
    <n v="310000"/>
    <n v="1347209"/>
    <d v="2001-06-06T09:08:07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hossmich"/>
    <s v="JARNOLD"/>
    <s v="NG-Price"/>
    <x v="5"/>
    <x v="3"/>
    <s v="VE9628.1"/>
    <d v="2001-07-01T21:00:00"/>
  </r>
  <r>
    <x v="1"/>
    <x v="3"/>
    <x v="1"/>
    <x v="0"/>
    <n v="5000"/>
    <n v="1347210"/>
    <d v="2001-06-06T09:08:09"/>
    <s v="Cinergy Marketing &amp; Trading, LLC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BERRYJOE1"/>
    <s v="RGAY"/>
    <s v="ENA - IM West"/>
    <x v="8"/>
    <x v="3"/>
    <n v="834028"/>
    <d v="2001-06-07T21:00:01"/>
  </r>
  <r>
    <x v="0"/>
    <x v="3"/>
    <x v="1"/>
    <x v="0"/>
    <n v="10000"/>
    <n v="1347212"/>
    <d v="2001-06-06T09:08:1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030"/>
    <d v="2001-06-06T21:00:01"/>
  </r>
  <r>
    <x v="1"/>
    <x v="3"/>
    <x v="1"/>
    <x v="0"/>
    <n v="1000"/>
    <n v="1347211"/>
    <d v="2001-06-06T09:08:1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9"/>
    <d v="2001-06-07T21:00:01"/>
  </r>
  <r>
    <x v="1"/>
    <x v="3"/>
    <x v="1"/>
    <x v="0"/>
    <n v="9800"/>
    <n v="1347215"/>
    <d v="2001-06-06T09:08:1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250000000000001"/>
    <s v="BIGDADDY"/>
    <s v="TDONOHO"/>
    <s v="ENA - IM Central Gulf"/>
    <x v="8"/>
    <x v="3"/>
    <n v="834032"/>
    <d v="2001-06-07T21:00:01"/>
  </r>
  <r>
    <x v="1"/>
    <x v="3"/>
    <x v="1"/>
    <x v="0"/>
    <n v="10000"/>
    <n v="1347213"/>
    <d v="2001-06-06T09:08:15"/>
    <s v="El Paso Merchant Energy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EPMELPwlh"/>
    <s v="VPIMENOV"/>
    <s v="ENA-IM ME NEW YORK"/>
    <x v="8"/>
    <x v="3"/>
    <n v="834033"/>
    <d v="2001-06-07T21:00:01"/>
  </r>
  <r>
    <x v="1"/>
    <x v="3"/>
    <x v="1"/>
    <x v="0"/>
    <n v="10000"/>
    <n v="1347214"/>
    <d v="2001-06-06T09:08:1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24999999999999"/>
    <s v="KREMERTODD"/>
    <s v="TDONOHO"/>
    <s v="ENA - IM Central Gulf"/>
    <x v="8"/>
    <x v="3"/>
    <n v="834031"/>
    <d v="2001-06-07T21:00:01"/>
  </r>
  <r>
    <x v="0"/>
    <x v="3"/>
    <x v="1"/>
    <x v="0"/>
    <n v="10000"/>
    <n v="1347216"/>
    <d v="2001-06-06T09:08:2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ngeerds01"/>
    <s v="RWATT"/>
    <s v="EC-IM Canada West"/>
    <x v="8"/>
    <x v="9"/>
    <n v="834034"/>
    <d v="2001-06-06T21:00:01"/>
  </r>
  <r>
    <x v="1"/>
    <x v="3"/>
    <x v="1"/>
    <x v="5"/>
    <n v="93000"/>
    <n v="1347217"/>
    <d v="2001-06-06T09:08:22"/>
    <s v="CoEnergy Trading Company"/>
    <x v="0"/>
    <x v="0"/>
    <x v="0"/>
    <x v="3"/>
    <s v="US Gas Phy Index Firm &lt; or = 1Mo"/>
    <s v="US Gas Phy Index Consumers NL1           Jul01           USD/MM"/>
    <n v="3000"/>
    <m/>
    <x v="0"/>
    <x v="13"/>
    <x v="0"/>
    <n v="0.08"/>
    <s v="PANNONE12"/>
    <s v="GSTOREY"/>
    <s v="ENA - IM Mkt Central MICH"/>
    <x v="8"/>
    <x v="3"/>
    <s v="VE9630.1 / 834039"/>
    <d v="2001-07-01T21:00:01"/>
  </r>
  <r>
    <x v="1"/>
    <x v="3"/>
    <x v="1"/>
    <x v="0"/>
    <n v="3310"/>
    <n v="1347219"/>
    <d v="2001-06-06T09:08:23"/>
    <s v="Cinergy Marketing &amp; Trading, LLC"/>
    <x v="0"/>
    <x v="0"/>
    <x v="0"/>
    <x v="3"/>
    <s v="US Gas Phy Fwd Firm &lt; or = 1Mo "/>
    <s v="US Gas Phy       TENN 500                07Jun01         USD/MM"/>
    <n v="3310"/>
    <m/>
    <x v="0"/>
    <x v="13"/>
    <x v="0"/>
    <n v="3.6724999999999999"/>
    <s v="BYASSEEL"/>
    <s v="SNEAL"/>
    <s v="ENA-IM NE GULF3"/>
    <x v="8"/>
    <x v="3"/>
    <n v="834035"/>
    <d v="2001-06-07T21:00:01"/>
  </r>
  <r>
    <x v="1"/>
    <x v="3"/>
    <x v="1"/>
    <x v="0"/>
    <n v="5000"/>
    <n v="1347220"/>
    <d v="2001-06-06T09:08:24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36"/>
    <d v="2001-06-07T21:00:01"/>
  </r>
  <r>
    <x v="1"/>
    <x v="3"/>
    <x v="1"/>
    <x v="0"/>
    <n v="5000"/>
    <n v="1347221"/>
    <d v="2001-06-06T09:08:24"/>
    <s v="Aquila Energy Marketing Corporation"/>
    <x v="0"/>
    <x v="0"/>
    <x v="0"/>
    <x v="3"/>
    <s v="US Gas Phy Fwd Firm &lt; or = 1Mo "/>
    <s v="US Gas Phy       ANR SW Pool             07Jun01         USD/MM"/>
    <n v="5000"/>
    <m/>
    <x v="0"/>
    <x v="13"/>
    <x v="0"/>
    <n v="3.6425000000000001"/>
    <s v="toddbandy"/>
    <s v="KSTEVEN"/>
    <s v="ENA-IM Mid Central South"/>
    <x v="8"/>
    <x v="3"/>
    <n v="834037"/>
    <d v="2001-06-07T21:00:01"/>
  </r>
  <r>
    <x v="1"/>
    <x v="3"/>
    <x v="1"/>
    <x v="0"/>
    <n v="10000"/>
    <n v="1347222"/>
    <d v="2001-06-06T09:08:26"/>
    <s v="Prior Energy Corporation"/>
    <x v="0"/>
    <x v="0"/>
    <x v="0"/>
    <x v="3"/>
    <s v="US Gas Phy Fwd Firm &lt; or = 1Mo "/>
    <s v="US Gas Phy       FGT Z2                  07Jun01         USD/MM"/>
    <n v="10000"/>
    <m/>
    <x v="0"/>
    <x v="13"/>
    <x v="0"/>
    <n v="3.76"/>
    <s v="msbprior"/>
    <s v="SNEAL"/>
    <s v="ENA-IM NE GULF4"/>
    <x v="8"/>
    <x v="3"/>
    <n v="834038"/>
    <d v="2001-06-07T21:00:01"/>
  </r>
  <r>
    <x v="1"/>
    <x v="2"/>
    <x v="0"/>
    <x v="0"/>
    <n v="50000"/>
    <n v="1347223"/>
    <d v="2001-06-06T09:08:2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0"/>
    <d v="2001-07-01T00:00:00"/>
  </r>
  <r>
    <x v="1"/>
    <x v="3"/>
    <x v="0"/>
    <x v="23"/>
    <n v="240000"/>
    <n v="1347224"/>
    <d v="2001-06-06T09:08:30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3"/>
    <s v="EPMELPctk"/>
    <s v="KRUSCIT"/>
    <s v="Firm Trading Central"/>
    <x v="5"/>
    <x v="3"/>
    <s v="VE9631.1"/>
    <d v="2001-06-07T21:00:01"/>
  </r>
  <r>
    <x v="1"/>
    <x v="3"/>
    <x v="1"/>
    <x v="0"/>
    <n v="1000"/>
    <n v="1347225"/>
    <d v="2001-06-06T09:08:3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25000000000001"/>
    <s v="ADM47807"/>
    <s v="KSTEVEN"/>
    <s v="ENA-IM Mid Central South"/>
    <x v="8"/>
    <x v="3"/>
    <n v="834040"/>
    <d v="2001-06-07T21:00:01"/>
  </r>
  <r>
    <x v="1"/>
    <x v="3"/>
    <x v="1"/>
    <x v="23"/>
    <n v="120000"/>
    <n v="1347226"/>
    <d v="2001-06-06T09:08:31"/>
    <s v="AEP Energy Services, Inc."/>
    <x v="0"/>
    <x v="0"/>
    <x v="0"/>
    <x v="3"/>
    <s v="US Gas Phy Fwd Firm &lt; or = 1Mo "/>
    <s v="US Gas Phy       Transco St.65           07-30Jun01      USD/MM"/>
    <n v="5000"/>
    <m/>
    <x v="0"/>
    <x v="13"/>
    <x v="0"/>
    <n v="3.77"/>
    <s v="aepes215"/>
    <s v="ARING"/>
    <s v="ENA-IM NE GULF1"/>
    <x v="8"/>
    <x v="3"/>
    <n v="834042"/>
    <d v="2001-06-07T21:00:01"/>
  </r>
  <r>
    <x v="1"/>
    <x v="3"/>
    <x v="1"/>
    <x v="5"/>
    <n v="108283"/>
    <n v="1347228"/>
    <d v="2001-06-06T09:08:33"/>
    <s v="Aquila Energy Marketing Corporation"/>
    <x v="0"/>
    <x v="0"/>
    <x v="0"/>
    <x v="3"/>
    <s v="US Gas Phy Fwd Firm &lt; or = 1Mo "/>
    <s v="US Gas Phy       TCO Pool                Jul01           USD/MM"/>
    <m/>
    <n v="3493"/>
    <x v="0"/>
    <x v="13"/>
    <x v="0"/>
    <n v="4.0650000000000004"/>
    <s v="MARKOTTE"/>
    <s v="JHODGE2"/>
    <s v="ENA-IM ME TCO"/>
    <x v="8"/>
    <x v="3"/>
    <s v="VE9634.1 / 834048"/>
    <d v="2001-07-01T21:00:01"/>
  </r>
  <r>
    <x v="0"/>
    <x v="3"/>
    <x v="1"/>
    <x v="0"/>
    <n v="10000"/>
    <n v="1347230"/>
    <d v="2001-06-06T09:08:40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ADM94989"/>
    <s v="RWATT"/>
    <s v="EC-IM Canada West"/>
    <x v="8"/>
    <x v="9"/>
    <n v="834043"/>
    <d v="2001-06-06T21:00:01"/>
  </r>
  <r>
    <x v="1"/>
    <x v="2"/>
    <x v="0"/>
    <x v="0"/>
    <n v="50000"/>
    <n v="1347232"/>
    <d v="2001-06-06T09:08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rsrsrsrs"/>
    <s v="GWHALLE"/>
    <s v="WTI-GW-NXC2"/>
    <x v="3"/>
    <x v="3"/>
    <n v="114471"/>
    <d v="2001-07-01T00:00:00"/>
  </r>
  <r>
    <x v="1"/>
    <x v="3"/>
    <x v="1"/>
    <x v="0"/>
    <n v="2500"/>
    <n v="1347233"/>
    <d v="2001-06-06T09:08:40"/>
    <s v="Colonial Energy Inc."/>
    <x v="0"/>
    <x v="0"/>
    <x v="0"/>
    <x v="3"/>
    <s v="US Gas Phy Fwd Firm &lt; or = 1Mo "/>
    <s v="US Gas Phy       TENN 500                07Jun01         USD/MM"/>
    <n v="2500"/>
    <m/>
    <x v="0"/>
    <x v="13"/>
    <x v="0"/>
    <n v="3.6675"/>
    <s v="CGILBERT"/>
    <s v="SNEAL"/>
    <s v="ENA-IM NE GULF3"/>
    <x v="8"/>
    <x v="3"/>
    <n v="834044"/>
    <d v="2001-06-07T21:00:01"/>
  </r>
  <r>
    <x v="1"/>
    <x v="3"/>
    <x v="1"/>
    <x v="0"/>
    <n v="1000"/>
    <n v="1347231"/>
    <d v="2001-06-06T09:08:40"/>
    <s v="Colonial Energy Inc."/>
    <x v="0"/>
    <x v="0"/>
    <x v="0"/>
    <x v="3"/>
    <s v="US Gas Phy Fwd Firm &lt; or = 1Mo "/>
    <s v="US Gas Phy       TETCO M3                07Jun01         USD/MM"/>
    <n v="1000"/>
    <m/>
    <x v="0"/>
    <x v="13"/>
    <x v="0"/>
    <n v="4.0350000000000001"/>
    <s v="VABLAISE"/>
    <s v="VPIMENOV"/>
    <s v="ENA-IM ME NEW YORK"/>
    <x v="8"/>
    <x v="3"/>
    <n v="834045"/>
    <d v="2001-06-07T21:00:01"/>
  </r>
  <r>
    <x v="1"/>
    <x v="3"/>
    <x v="1"/>
    <x v="0"/>
    <n v="3000"/>
    <n v="1347234"/>
    <d v="2001-06-06T09:08:42"/>
    <s v="ONEOK Energy Marketing and Trading Company, L.P."/>
    <x v="0"/>
    <x v="0"/>
    <x v="0"/>
    <x v="3"/>
    <s v="US Gas Phy Fwd Firm &lt; or = 1Mo "/>
    <s v="US Gas Phy       NGPL NICOR              07Jun01         USD/MM"/>
    <n v="3000"/>
    <m/>
    <x v="0"/>
    <x v="13"/>
    <x v="0"/>
    <n v="3.835"/>
    <s v="KURTISWOOD"/>
    <s v="PMIMS"/>
    <s v="ENA - IM MKT Central CG"/>
    <x v="8"/>
    <x v="3"/>
    <n v="834046"/>
    <d v="2001-06-07T21:00:01"/>
  </r>
  <r>
    <x v="0"/>
    <x v="3"/>
    <x v="1"/>
    <x v="0"/>
    <n v="1000"/>
    <n v="1347235"/>
    <d v="2001-06-06T09:08:43"/>
    <s v="Dynegy Canada Inc."/>
    <x v="0"/>
    <x v="0"/>
    <x v="0"/>
    <x v="3"/>
    <s v="CAN Gas Phy Fwd Firm West &lt; or = 1Mo"/>
    <s v="CAN Gas Phy      Hntgdn                  07Jun01         USD/MM"/>
    <n v="1000"/>
    <m/>
    <x v="0"/>
    <x v="13"/>
    <x v="0"/>
    <n v="2.97"/>
    <s v="KARLASCHO"/>
    <s v="SBRODEU"/>
    <s v="EC - IM Canada BC"/>
    <x v="8"/>
    <x v="9"/>
    <n v="834047"/>
    <d v="2001-06-07T21:00:01"/>
  </r>
  <r>
    <x v="1"/>
    <x v="1"/>
    <x v="1"/>
    <x v="26"/>
    <n v="2275"/>
    <n v="1347236"/>
    <d v="2001-06-06T09:08:44"/>
    <s v="El Paso Merchant Energy, L.P."/>
    <x v="0"/>
    <x v="0"/>
    <x v="0"/>
    <x v="1"/>
    <s v="US West Power Phy Fwd CAISO"/>
    <s v="US Pwr Phy CAISO NP15 Peak               Apr-Jun02       USD/MWh"/>
    <m/>
    <n v="25"/>
    <x v="0"/>
    <x v="1"/>
    <x v="0"/>
    <n v="46"/>
    <s v="PowerMAS"/>
    <s v="RBADEER"/>
    <s v="LT-CA"/>
    <x v="7"/>
    <x v="7"/>
    <n v="634659.1"/>
    <d v="2002-04-01T00:00:00"/>
  </r>
  <r>
    <x v="1"/>
    <x v="3"/>
    <x v="1"/>
    <x v="5"/>
    <n v="62000"/>
    <n v="1347240"/>
    <d v="2001-06-06T09:08:47"/>
    <s v="CoEnergy Trading Company"/>
    <x v="0"/>
    <x v="0"/>
    <x v="0"/>
    <x v="3"/>
    <s v="US Gas Phy Index Firm &lt; or = 1Mo"/>
    <s v="US Gas Phy Index Consumers NL1           Jul01           USD/MM"/>
    <n v="2000"/>
    <m/>
    <x v="0"/>
    <x v="13"/>
    <x v="0"/>
    <n v="0.08"/>
    <s v="PANNONE12"/>
    <s v="GSTOREY"/>
    <s v="ENA - IM Mkt Central MICH"/>
    <x v="8"/>
    <x v="3"/>
    <s v="VE9636.1 / 834054"/>
    <d v="2001-07-01T21:00:01"/>
  </r>
  <r>
    <x v="0"/>
    <x v="3"/>
    <x v="1"/>
    <x v="0"/>
    <n v="10000"/>
    <n v="1347241"/>
    <d v="2001-06-06T09:08:47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ADM94989"/>
    <s v="RWATT"/>
    <s v="EC-IM Canada West"/>
    <x v="8"/>
    <x v="9"/>
    <n v="834050"/>
    <d v="2001-06-06T21:00:01"/>
  </r>
  <r>
    <x v="1"/>
    <x v="2"/>
    <x v="0"/>
    <x v="0"/>
    <n v="50000"/>
    <n v="1347239"/>
    <d v="2001-06-06T09:08:4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2"/>
    <d v="2001-07-01T00:00:00"/>
  </r>
  <r>
    <x v="1"/>
    <x v="3"/>
    <x v="1"/>
    <x v="0"/>
    <n v="6065"/>
    <n v="1347243"/>
    <d v="2001-06-06T09:08:47"/>
    <s v="Torch Energy TM, Inc.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ADM69799"/>
    <s v="TDONOHO"/>
    <s v="ENA - IM Central Gulf"/>
    <x v="8"/>
    <x v="3"/>
    <n v="834051"/>
    <d v="2001-06-07T21:00:01"/>
  </r>
  <r>
    <x v="1"/>
    <x v="3"/>
    <x v="0"/>
    <x v="23"/>
    <n v="240000"/>
    <n v="1347244"/>
    <d v="2001-06-06T09:08:51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250000000000001"/>
    <s v="EPMELPctk"/>
    <s v="KRUSCIT"/>
    <s v="Firm Trading Central"/>
    <x v="5"/>
    <x v="3"/>
    <s v="VE9640.1"/>
    <d v="2001-06-07T21:00:01"/>
  </r>
  <r>
    <x v="1"/>
    <x v="3"/>
    <x v="1"/>
    <x v="0"/>
    <n v="1421"/>
    <n v="1347245"/>
    <d v="2001-06-06T09:08:52"/>
    <s v="Avista Energy, Inc."/>
    <x v="0"/>
    <x v="0"/>
    <x v="0"/>
    <x v="3"/>
    <s v="US Gas Phy Fwd Firm &lt; or = 1Mo "/>
    <s v="US Gas Phy       Opal                    07Jun01         USD/MM"/>
    <m/>
    <n v="1421"/>
    <x v="0"/>
    <x v="13"/>
    <x v="0"/>
    <n v="2.65"/>
    <s v="kselland"/>
    <s v="SSOUTH"/>
    <s v="ENA - IM West"/>
    <x v="8"/>
    <x v="3"/>
    <n v="834052"/>
    <d v="2001-06-07T21:00:01"/>
  </r>
  <r>
    <x v="1"/>
    <x v="2"/>
    <x v="1"/>
    <x v="5"/>
    <n v="155000"/>
    <n v="1347247"/>
    <d v="2001-06-06T09:08:53"/>
    <s v="Occidental Energy Marketing, Inc."/>
    <x v="0"/>
    <x v="0"/>
    <x v="0"/>
    <x v="2"/>
    <s v="US Crude WTI Phy Index"/>
    <s v="US WTI Index     KOCH P+                 Jul01           USD/bl/d"/>
    <n v="5000"/>
    <m/>
    <x v="0"/>
    <x v="18"/>
    <x v="0"/>
    <n v="2.71"/>
    <s v="CRUDEKEITH"/>
    <s v="RFULLER"/>
    <s v="Phyoil-Index"/>
    <x v="5"/>
    <x v="11"/>
    <s v="VE9641.1"/>
    <d v="2001-07-01T21:00:01"/>
  </r>
  <r>
    <x v="1"/>
    <x v="3"/>
    <x v="1"/>
    <x v="0"/>
    <n v="10000"/>
    <n v="1347246"/>
    <d v="2001-06-06T09:08:53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4"/>
    <s v="TMVDEC02"/>
    <s v="KSTEVEN"/>
    <s v="ENA-IM Mid Central South"/>
    <x v="8"/>
    <x v="3"/>
    <n v="834053"/>
    <d v="2001-06-07T21:00:01"/>
  </r>
  <r>
    <x v="1"/>
    <x v="3"/>
    <x v="1"/>
    <x v="0"/>
    <n v="10000"/>
    <n v="1347249"/>
    <d v="2001-06-06T09:09:00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7"/>
    <s v="JSTANTON"/>
    <s v="JPARKS"/>
    <s v="ENA-IM WAHA"/>
    <x v="8"/>
    <x v="3"/>
    <n v="834056"/>
    <d v="2001-06-07T21:00:01"/>
  </r>
  <r>
    <x v="1"/>
    <x v="1"/>
    <x v="1"/>
    <x v="8"/>
    <n v="250"/>
    <n v="1347250"/>
    <d v="2001-06-06T09:09:01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DaveWilson"/>
    <s v="CDORLAN"/>
    <s v="ST-ECAR"/>
    <x v="7"/>
    <x v="7"/>
    <n v="634661.1"/>
    <d v="2001-06-11T21:00:01"/>
  </r>
  <r>
    <x v="0"/>
    <x v="3"/>
    <x v="1"/>
    <x v="0"/>
    <n v="10000"/>
    <n v="1347251"/>
    <d v="2001-06-06T09:09:0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ngeerds01"/>
    <s v="RWATT"/>
    <s v="EC-IM Canada West"/>
    <x v="8"/>
    <x v="9"/>
    <n v="834057"/>
    <d v="2001-06-06T21:00:01"/>
  </r>
  <r>
    <x v="1"/>
    <x v="2"/>
    <x v="0"/>
    <x v="0"/>
    <n v="50000"/>
    <n v="1347252"/>
    <d v="2001-06-06T09:09:04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73"/>
    <d v="2001-07-01T00:00:00"/>
  </r>
  <r>
    <x v="1"/>
    <x v="3"/>
    <x v="0"/>
    <x v="22"/>
    <n v="2460000"/>
    <n v="1347253"/>
    <d v="2001-06-06T09:09:05"/>
    <s v="Aquila Risk Management Corporation"/>
    <x v="0"/>
    <x v="0"/>
    <x v="0"/>
    <x v="3"/>
    <s v="US Gas Fin BasisSwap"/>
    <s v="US Gas Basis     ANR LA                  Jul-Oct01       USD/MM"/>
    <m/>
    <n v="20000"/>
    <x v="0"/>
    <x v="13"/>
    <x v="0"/>
    <n v="-0.09"/>
    <s v="AQUILA1075"/>
    <s v="KRUSCIT"/>
    <s v="Firm Trading Central"/>
    <x v="5"/>
    <x v="3"/>
    <s v="VE9644.1"/>
    <d v="2001-07-01T00:00:00"/>
  </r>
  <r>
    <x v="1"/>
    <x v="3"/>
    <x v="1"/>
    <x v="0"/>
    <n v="3493"/>
    <n v="1347254"/>
    <d v="2001-06-06T09:09:08"/>
    <s v="Aquila Energy Marketing Corporation"/>
    <x v="0"/>
    <x v="0"/>
    <x v="0"/>
    <x v="3"/>
    <s v="US Gas Phy Fwd Firm &lt; or = 1Mo "/>
    <s v="US Gas Phy       TranscoZ6NNY            07Jun01         USD/MM"/>
    <m/>
    <n v="3493"/>
    <x v="0"/>
    <x v="13"/>
    <x v="0"/>
    <n v="4.0350000000000001"/>
    <s v="MARKOTTE"/>
    <s v="VPIMENOV"/>
    <s v="ENA-IM ME NEW YORK"/>
    <x v="8"/>
    <x v="3"/>
    <n v="834058"/>
    <d v="2001-06-07T21:00:01"/>
  </r>
  <r>
    <x v="1"/>
    <x v="1"/>
    <x v="1"/>
    <x v="0"/>
    <n v="50"/>
    <n v="1347255"/>
    <d v="2001-06-06T09:09:1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45"/>
    <s v="vfaes123"/>
    <s v="JQUENET"/>
    <s v="ST-PJM"/>
    <x v="7"/>
    <x v="7"/>
    <n v="634662.1"/>
    <d v="2001-06-08T21:00:01"/>
  </r>
  <r>
    <x v="1"/>
    <x v="3"/>
    <x v="1"/>
    <x v="0"/>
    <n v="8835"/>
    <n v="1347256"/>
    <d v="2001-06-06T09:09:11"/>
    <s v="Conoco Inc."/>
    <x v="0"/>
    <x v="0"/>
    <x v="0"/>
    <x v="3"/>
    <s v="US Gas Phy Fwd Firm &lt; or = 1Mo "/>
    <s v="US Gas Phy       COL Onshore             07Jun01         USD/MM"/>
    <n v="8835"/>
    <m/>
    <x v="0"/>
    <x v="13"/>
    <x v="0"/>
    <n v="3.6749999999999998"/>
    <s v="terryl00"/>
    <s v="SPEREIR"/>
    <s v="ENA-IM NE GULF2"/>
    <x v="8"/>
    <x v="3"/>
    <n v="834059"/>
    <d v="2001-06-07T21:00:01"/>
  </r>
  <r>
    <x v="1"/>
    <x v="3"/>
    <x v="1"/>
    <x v="0"/>
    <n v="1138"/>
    <n v="1347257"/>
    <d v="2001-06-06T09:09:12"/>
    <s v="Reliant Energy Services, Inc."/>
    <x v="0"/>
    <x v="0"/>
    <x v="0"/>
    <x v="3"/>
    <s v="US Gas Phy Fwd Firm &lt; or = 1Mo "/>
    <s v="US Gas Phy       HeHub                   07Jun01         USD/MM"/>
    <n v="1138"/>
    <m/>
    <x v="0"/>
    <x v="13"/>
    <x v="0"/>
    <n v="3.7549999999999999"/>
    <s v="mikepowers"/>
    <s v="ARING"/>
    <s v="ENA-IM NE GULF1"/>
    <x v="8"/>
    <x v="3"/>
    <n v="834060"/>
    <d v="2001-06-07T21:00:01"/>
  </r>
  <r>
    <x v="1"/>
    <x v="3"/>
    <x v="1"/>
    <x v="0"/>
    <n v="10000"/>
    <n v="1347258"/>
    <d v="2001-06-06T09:09:1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61"/>
    <d v="2001-06-07T21:00:01"/>
  </r>
  <r>
    <x v="1"/>
    <x v="1"/>
    <x v="1"/>
    <x v="0"/>
    <n v="50"/>
    <n v="1347259"/>
    <d v="2001-06-06T09:09:2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3"/>
    <s v="vfaes123"/>
    <s v="JQUENET"/>
    <s v="ST-PJM"/>
    <x v="7"/>
    <x v="7"/>
    <n v="634663.1"/>
    <d v="2001-06-08T21:00:01"/>
  </r>
  <r>
    <x v="1"/>
    <x v="3"/>
    <x v="1"/>
    <x v="0"/>
    <n v="10000"/>
    <n v="1347260"/>
    <d v="2001-06-06T09:09:21"/>
    <s v="Mirant Americas Energy Marketing, L.P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rdm00001"/>
    <s v="MLENHAR"/>
    <s v="ENA - IM West"/>
    <x v="8"/>
    <x v="3"/>
    <n v="834062"/>
    <d v="2001-06-07T21:00:01"/>
  </r>
  <r>
    <x v="1"/>
    <x v="3"/>
    <x v="1"/>
    <x v="0"/>
    <n v="10000"/>
    <n v="1347261"/>
    <d v="2001-06-06T09:09:22"/>
    <s v="e prime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EPRIME28"/>
    <s v="KSTEVEN"/>
    <s v="ENA-IM Mid Central South"/>
    <x v="8"/>
    <x v="3"/>
    <n v="834063"/>
    <d v="2001-06-07T21:00:01"/>
  </r>
  <r>
    <x v="1"/>
    <x v="3"/>
    <x v="1"/>
    <x v="0"/>
    <n v="10000"/>
    <n v="1347262"/>
    <d v="2001-06-06T09:09:24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7249999999999996"/>
    <s v="HEATHERW"/>
    <s v="TKUYKEN"/>
    <s v="ENA - IM West"/>
    <x v="8"/>
    <x v="3"/>
    <n v="834064"/>
    <d v="2001-06-07T21:00:01"/>
  </r>
  <r>
    <x v="1"/>
    <x v="1"/>
    <x v="1"/>
    <x v="0"/>
    <n v="50"/>
    <n v="1347263"/>
    <d v="2001-06-06T09:09:30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7.15"/>
    <s v="stsingas"/>
    <s v="JQUENET"/>
    <s v="ST-PJM"/>
    <x v="7"/>
    <x v="7"/>
    <n v="634664.1"/>
    <d v="2001-06-08T21:00:01"/>
  </r>
  <r>
    <x v="1"/>
    <x v="3"/>
    <x v="1"/>
    <x v="0"/>
    <n v="2076"/>
    <n v="1347264"/>
    <d v="2001-06-06T09:09:32"/>
    <s v="Mirant Americas Energy Marketing, L.P."/>
    <x v="0"/>
    <x v="0"/>
    <x v="0"/>
    <x v="3"/>
    <s v="US Gas Phy Fwd Firm &lt; or = 1Mo "/>
    <s v="US Gas Phy       TranscoZ6NNY            07Jun01         USD/MM"/>
    <m/>
    <n v="2076"/>
    <x v="0"/>
    <x v="13"/>
    <x v="0"/>
    <n v="4.0350000000000001"/>
    <s v="jkippels01"/>
    <s v="VPIMENOV"/>
    <s v="ENA-IM ME NEW YORK"/>
    <x v="8"/>
    <x v="3"/>
    <n v="834065"/>
    <d v="2001-06-07T21:00:01"/>
  </r>
  <r>
    <x v="0"/>
    <x v="3"/>
    <x v="1"/>
    <x v="0"/>
    <n v="5000"/>
    <n v="1347266"/>
    <d v="2001-06-06T09:09:34"/>
    <s v="Western Gas Resources, Inc."/>
    <x v="0"/>
    <x v="0"/>
    <x v="0"/>
    <x v="3"/>
    <s v="CAN Gas Phy Fwd Firm West &lt; or = 1Mo"/>
    <s v="CAN Gas Phy      Sumas                   07Jun01         USD/MM"/>
    <m/>
    <n v="5000"/>
    <x v="0"/>
    <x v="13"/>
    <x v="0"/>
    <n v="3.02"/>
    <s v="MALINOWSKI"/>
    <s v="SBRODEU"/>
    <s v="EC - IM Canada BC"/>
    <x v="8"/>
    <x v="9"/>
    <n v="834066"/>
    <d v="2001-06-07T21:00:01"/>
  </r>
  <r>
    <x v="1"/>
    <x v="2"/>
    <x v="0"/>
    <x v="0"/>
    <n v="50000"/>
    <n v="1347265"/>
    <d v="2001-06-06T09:09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JTREADWAY"/>
    <s v="GWHALLE"/>
    <s v="WTI-GW-NXC2"/>
    <x v="3"/>
    <x v="3"/>
    <n v="114474"/>
    <d v="2001-07-01T00:00:00"/>
  </r>
  <r>
    <x v="1"/>
    <x v="3"/>
    <x v="1"/>
    <x v="0"/>
    <n v="12815"/>
    <n v="1347267"/>
    <d v="2001-06-06T09:09:42"/>
    <s v="AEP Energy Services, Inc."/>
    <x v="0"/>
    <x v="0"/>
    <x v="0"/>
    <x v="3"/>
    <s v="US Gas Phy Fwd Firm &lt; or = 1Mo "/>
    <s v="US Gas Phy       Mich Con                07Jun01         USD/MM"/>
    <n v="12815"/>
    <m/>
    <x v="0"/>
    <x v="13"/>
    <x v="0"/>
    <n v="3.9"/>
    <s v="aepes206"/>
    <s v="JWILLI13"/>
    <s v="ENA - IM Mkt Central MICH"/>
    <x v="8"/>
    <x v="3"/>
    <n v="834067"/>
    <d v="2001-06-07T21:00:01"/>
  </r>
  <r>
    <x v="1"/>
    <x v="3"/>
    <x v="1"/>
    <x v="0"/>
    <n v="5000"/>
    <n v="1347268"/>
    <d v="2001-06-06T09:09:42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7"/>
    <s v="EPMELPwlh"/>
    <s v="JHODGE2"/>
    <s v="ENA-IM ME CNG"/>
    <x v="8"/>
    <x v="3"/>
    <n v="834068"/>
    <d v="2001-06-07T21:00:01"/>
  </r>
  <r>
    <x v="1"/>
    <x v="2"/>
    <x v="0"/>
    <x v="0"/>
    <n v="50000"/>
    <n v="1347270"/>
    <d v="2001-06-06T09:09:5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476"/>
    <d v="2001-07-01T00:00:00"/>
  </r>
  <r>
    <x v="1"/>
    <x v="3"/>
    <x v="1"/>
    <x v="0"/>
    <n v="6000"/>
    <n v="1347271"/>
    <d v="2001-06-06T09:09:58"/>
    <s v="Tractebel Energy Marketing, Inc."/>
    <x v="0"/>
    <x v="0"/>
    <x v="0"/>
    <x v="3"/>
    <s v="US Gas Phy Fwd Firm &lt; or = 1Mo "/>
    <s v="US Gas Phy       PG&amp;E CtyGte             07Jun01         USD/MM"/>
    <n v="6000"/>
    <m/>
    <x v="0"/>
    <x v="13"/>
    <x v="0"/>
    <n v="3.35"/>
    <s v="DAVSMITH"/>
    <s v="MLENHAR"/>
    <s v="ENA - IM West"/>
    <x v="8"/>
    <x v="3"/>
    <n v="834069"/>
    <d v="2001-06-07T21:00:01"/>
  </r>
  <r>
    <x v="1"/>
    <x v="3"/>
    <x v="1"/>
    <x v="0"/>
    <n v="25000"/>
    <n v="1347272"/>
    <d v="2001-06-06T09:09:58"/>
    <s v="Dynegy Marketing and Trade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FMORGAN1"/>
    <s v="ARING"/>
    <s v="ENA-IM NE GULF1"/>
    <x v="8"/>
    <x v="3"/>
    <n v="834070"/>
    <d v="2001-06-07T21:00:01"/>
  </r>
  <r>
    <x v="1"/>
    <x v="3"/>
    <x v="1"/>
    <x v="0"/>
    <n v="4000"/>
    <n v="1347274"/>
    <d v="2001-06-06T09:10:01"/>
    <s v="TransCanada Gas Services, a division of TransCanada Energy Ltd."/>
    <x v="0"/>
    <x v="0"/>
    <x v="0"/>
    <x v="3"/>
    <s v="US Gas Phy Fwd Firm &lt; or = 1Mo "/>
    <s v="US Gas Phy       PG&amp;E CtyGte             07Jun01         USD/MM"/>
    <n v="4000"/>
    <m/>
    <x v="0"/>
    <x v="13"/>
    <x v="0"/>
    <n v="3.35"/>
    <s v="WESTGROUP"/>
    <s v="MLENHAR"/>
    <s v="ENA - IM West"/>
    <x v="8"/>
    <x v="3"/>
    <n v="834071"/>
    <d v="2001-06-07T21:00:01"/>
  </r>
  <r>
    <x v="1"/>
    <x v="3"/>
    <x v="1"/>
    <x v="0"/>
    <n v="5000"/>
    <n v="1347275"/>
    <d v="2001-06-06T09:10:18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Robbinsk"/>
    <s v="RGAY"/>
    <s v="ENA - IM West"/>
    <x v="8"/>
    <x v="3"/>
    <n v="834073"/>
    <d v="2001-06-07T21:00:01"/>
  </r>
  <r>
    <x v="1"/>
    <x v="3"/>
    <x v="1"/>
    <x v="0"/>
    <n v="2000"/>
    <n v="1347276"/>
    <d v="2001-06-06T09:10:37"/>
    <s v="Coast Energy Group, a division of Cornerstone Propane, L.P."/>
    <x v="0"/>
    <x v="0"/>
    <x v="0"/>
    <x v="3"/>
    <s v="US Gas Phy Fwd Firm &lt; or = 1Mo "/>
    <s v="US Gas Phy       TENN 800                07Jun01         USD/MM"/>
    <m/>
    <n v="2000"/>
    <x v="0"/>
    <x v="13"/>
    <x v="0"/>
    <n v="3.665"/>
    <s v="buckdiers"/>
    <s v="SNEAL"/>
    <s v="ENA-IM NE GULF3"/>
    <x v="8"/>
    <x v="3"/>
    <n v="834075"/>
    <d v="2001-06-07T21:00:01"/>
  </r>
  <r>
    <x v="1"/>
    <x v="3"/>
    <x v="1"/>
    <x v="0"/>
    <n v="10000"/>
    <n v="1347277"/>
    <d v="2001-06-06T09:10:41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MIDCONT1"/>
    <s v="TDONOHO"/>
    <s v="ENA - IM Central Gulf"/>
    <x v="8"/>
    <x v="3"/>
    <n v="834076"/>
    <d v="2001-06-07T21:00:01"/>
  </r>
  <r>
    <x v="1"/>
    <x v="3"/>
    <x v="1"/>
    <x v="0"/>
    <n v="8177"/>
    <n v="1347278"/>
    <d v="2001-06-06T09:10:43"/>
    <s v="EnergyUSA-TPC Corp."/>
    <x v="0"/>
    <x v="0"/>
    <x v="0"/>
    <x v="3"/>
    <s v="US Gas Phy Fwd Firm &lt; or = 1Mo "/>
    <s v="US Gas Phy       TETCO M3                07Jun01         USD/MM"/>
    <m/>
    <n v="8177"/>
    <x v="0"/>
    <x v="13"/>
    <x v="0"/>
    <n v="4.0449999999999999"/>
    <s v="timothym"/>
    <s v="VPIMENOV"/>
    <s v="ENA-IM ME NEW YORK"/>
    <x v="8"/>
    <x v="3"/>
    <n v="834077"/>
    <d v="2001-06-07T21:00:01"/>
  </r>
  <r>
    <x v="1"/>
    <x v="3"/>
    <x v="1"/>
    <x v="0"/>
    <n v="10000"/>
    <n v="1347279"/>
    <d v="2001-06-06T09:10:48"/>
    <s v="Cook Inlet Energy Supply L.L.C."/>
    <x v="0"/>
    <x v="0"/>
    <x v="0"/>
    <x v="3"/>
    <s v="US Gas Phy Fwd Firm &lt; or = 1Mo "/>
    <s v="US Gas Phy       EPNG SoCal Topk         07Jun01         USD/MM"/>
    <m/>
    <n v="10000"/>
    <x v="0"/>
    <x v="13"/>
    <x v="0"/>
    <n v="7.95"/>
    <s v="WESTDESK2"/>
    <s v="TKUYKEN"/>
    <s v="ENA - IM West"/>
    <x v="8"/>
    <x v="3"/>
    <n v="834078"/>
    <d v="2001-06-07T21:00:01"/>
  </r>
  <r>
    <x v="1"/>
    <x v="3"/>
    <x v="1"/>
    <x v="0"/>
    <n v="640"/>
    <n v="1347280"/>
    <d v="2001-06-06T09:10:51"/>
    <s v="MidAmerican Energy Company"/>
    <x v="0"/>
    <x v="0"/>
    <x v="0"/>
    <x v="3"/>
    <s v="US Gas Phy Fwd Firm &lt; or = 1Mo "/>
    <s v="US Gas Phy       ANR SE Trans            07Jun01         USD/MM"/>
    <n v="640"/>
    <m/>
    <x v="0"/>
    <x v="13"/>
    <x v="0"/>
    <n v="3.6675"/>
    <s v="PEGGIALL"/>
    <s v="TDONOHO"/>
    <s v="ENA - IM Central Gulf"/>
    <x v="8"/>
    <x v="3"/>
    <n v="834079"/>
    <d v="2001-06-07T21:00:01"/>
  </r>
  <r>
    <x v="0"/>
    <x v="3"/>
    <x v="1"/>
    <x v="0"/>
    <n v="10000"/>
    <n v="1347282"/>
    <d v="2001-06-06T09:10:5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"/>
    <s v="wenarchukj"/>
    <s v="RWATT"/>
    <s v="EC-IM Canada West"/>
    <x v="8"/>
    <x v="9"/>
    <n v="834080"/>
    <d v="2001-06-06T21:00:01"/>
  </r>
  <r>
    <x v="1"/>
    <x v="3"/>
    <x v="1"/>
    <x v="0"/>
    <n v="10000"/>
    <n v="1347283"/>
    <d v="2001-06-06T09:10:5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65"/>
    <s v="MCGAUGHEY1"/>
    <s v="SNEAL"/>
    <s v="ENA-IM NE GULF3"/>
    <x v="8"/>
    <x v="3"/>
    <n v="834081"/>
    <d v="2001-06-07T21:00:01"/>
  </r>
  <r>
    <x v="1"/>
    <x v="3"/>
    <x v="1"/>
    <x v="0"/>
    <n v="10616"/>
    <n v="1347284"/>
    <d v="2001-06-06T09:10:54"/>
    <s v="Texex Energy Partners Ltd."/>
    <x v="0"/>
    <x v="0"/>
    <x v="0"/>
    <x v="3"/>
    <s v="US Gas Phy Fwd Firm &lt; or = 1Mo "/>
    <s v="US Gas Phy       TENN Z-0                07Jun01         USD/MM"/>
    <m/>
    <n v="10616"/>
    <x v="0"/>
    <x v="13"/>
    <x v="0"/>
    <n v="3.63"/>
    <s v="texexener"/>
    <s v="SNEAL"/>
    <s v="ENA-IM NE GULF3"/>
    <x v="8"/>
    <x v="3"/>
    <n v="834082"/>
    <d v="2001-06-07T21:00:01"/>
  </r>
  <r>
    <x v="1"/>
    <x v="3"/>
    <x v="0"/>
    <x v="5"/>
    <n v="310000"/>
    <n v="1347285"/>
    <d v="2001-06-06T09:10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9"/>
    <s v="DAVIDSET"/>
    <s v="JARNOLD"/>
    <s v="NG-Price"/>
    <x v="5"/>
    <x v="3"/>
    <s v="VE9650.1"/>
    <d v="2001-07-01T21:00:00"/>
  </r>
  <r>
    <x v="1"/>
    <x v="3"/>
    <x v="1"/>
    <x v="0"/>
    <n v="10290"/>
    <n v="1347287"/>
    <d v="2001-06-06T09:11:06"/>
    <s v="BP Energy Company"/>
    <x v="0"/>
    <x v="0"/>
    <x v="0"/>
    <x v="3"/>
    <s v="US Gas Phy Fwd Firm &lt; or = 1Mo "/>
    <s v="US Gas Phy       TENN Z-0                07Jun01         USD/MM"/>
    <n v="10290"/>
    <m/>
    <x v="0"/>
    <x v="13"/>
    <x v="0"/>
    <n v="3.625"/>
    <s v="McMillanL"/>
    <s v="SNEAL"/>
    <s v="ENA-IM NE GULF3"/>
    <x v="8"/>
    <x v="3"/>
    <n v="834085"/>
    <d v="2001-06-07T21:00:01"/>
  </r>
  <r>
    <x v="1"/>
    <x v="3"/>
    <x v="1"/>
    <x v="0"/>
    <n v="5000"/>
    <n v="1347288"/>
    <d v="2001-06-06T09:11:09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MIKELARSEN"/>
    <s v="RGAY"/>
    <s v="ENA - IM West"/>
    <x v="8"/>
    <x v="3"/>
    <n v="834086"/>
    <d v="2001-06-07T21:00:01"/>
  </r>
  <r>
    <x v="1"/>
    <x v="3"/>
    <x v="1"/>
    <x v="0"/>
    <n v="5000"/>
    <n v="1347289"/>
    <d v="2001-06-06T09:11:10"/>
    <s v="Coral Energy Resour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ccubbison"/>
    <s v="MLENHAR"/>
    <s v="ENA - IM West"/>
    <x v="8"/>
    <x v="3"/>
    <n v="834087"/>
    <d v="2001-06-07T21:00:01"/>
  </r>
  <r>
    <x v="1"/>
    <x v="3"/>
    <x v="1"/>
    <x v="0"/>
    <n v="3935"/>
    <n v="1347291"/>
    <d v="2001-06-06T09:11:13"/>
    <s v="Tenaska Marketing Ventures"/>
    <x v="0"/>
    <x v="0"/>
    <x v="0"/>
    <x v="3"/>
    <s v="US Gas Phy Fwd Firm &lt; or = 1Mo "/>
    <s v="US Gas Phy       ANR SE Trans            07Jun01         USD/MM"/>
    <m/>
    <n v="3935"/>
    <x v="0"/>
    <x v="13"/>
    <x v="0"/>
    <n v="3.6724999999999999"/>
    <s v="TMVTML01"/>
    <s v="TDONOHO"/>
    <s v="ENA - IM Central Gulf"/>
    <x v="8"/>
    <x v="3"/>
    <n v="834088"/>
    <d v="2001-06-07T21:00:01"/>
  </r>
  <r>
    <x v="1"/>
    <x v="3"/>
    <x v="1"/>
    <x v="0"/>
    <n v="10000"/>
    <n v="1347290"/>
    <d v="2001-06-06T09:11:13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089"/>
    <d v="2001-06-07T21:00:01"/>
  </r>
  <r>
    <x v="1"/>
    <x v="3"/>
    <x v="1"/>
    <x v="0"/>
    <n v="5000"/>
    <n v="1347292"/>
    <d v="2001-06-06T09:11:16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rdm00001"/>
    <s v="MLENHAR"/>
    <s v="ENA - IM West"/>
    <x v="8"/>
    <x v="3"/>
    <n v="834090"/>
    <d v="2001-06-07T21:00:01"/>
  </r>
  <r>
    <x v="0"/>
    <x v="3"/>
    <x v="1"/>
    <x v="8"/>
    <n v="250000"/>
    <n v="1347293"/>
    <d v="2001-06-06T09:11:17"/>
    <s v="Cinergy Global Trading Limited"/>
    <x v="0"/>
    <x v="0"/>
    <x v="0"/>
    <x v="3"/>
    <s v="UK Gas Phy Fwd NBP"/>
    <s v="UK Gas Phy       NBP WkD                 11-15Jun01      p/th"/>
    <n v="50000"/>
    <m/>
    <x v="0"/>
    <x v="5"/>
    <x v="3"/>
    <n v="21.15"/>
    <s v="DSTHOMAS1"/>
    <s v="MNICHOLA"/>
    <s v="Non Affiliate Gas Book"/>
    <x v="4"/>
    <x v="2"/>
    <n v="106700"/>
    <d v="2001-06-11T21:00:01"/>
  </r>
  <r>
    <x v="1"/>
    <x v="3"/>
    <x v="1"/>
    <x v="0"/>
    <n v="10000"/>
    <n v="1347294"/>
    <d v="2001-06-06T09:11:2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aepes201"/>
    <s v="TDONOHO"/>
    <s v="ENA - IM Central Gulf"/>
    <x v="8"/>
    <x v="3"/>
    <n v="834091"/>
    <d v="2001-06-07T21:00:01"/>
  </r>
  <r>
    <x v="1"/>
    <x v="3"/>
    <x v="0"/>
    <x v="23"/>
    <n v="120000"/>
    <n v="1347295"/>
    <d v="2001-06-06T09:11:22"/>
    <s v="Coral Energy Holding L.P."/>
    <x v="0"/>
    <x v="0"/>
    <x v="0"/>
    <x v="3"/>
    <s v="US Gas Fin Swap"/>
    <s v="US Gas Daily     EP Permian              07-30Jun01      USD/MM"/>
    <n v="5000"/>
    <m/>
    <x v="0"/>
    <x v="13"/>
    <x v="0"/>
    <n v="3.6850000000000001"/>
    <s v="coraljet"/>
    <s v="RGAY"/>
    <s v="West-Keystone"/>
    <x v="5"/>
    <x v="3"/>
    <s v="VE9651.1"/>
    <d v="2001-06-07T21:00:01"/>
  </r>
  <r>
    <x v="0"/>
    <x v="3"/>
    <x v="1"/>
    <x v="0"/>
    <n v="2000"/>
    <n v="1347296"/>
    <d v="2001-06-06T09:11:23"/>
    <s v="Penn West Petroleum"/>
    <x v="0"/>
    <x v="0"/>
    <x v="0"/>
    <x v="3"/>
    <s v="CAN Gas Phy Fwd Firm West &lt; or = 1Mo"/>
    <s v="CAN Gas Phy      NIT                     06Jun01         CAD/GJ"/>
    <n v="2000"/>
    <m/>
    <x v="0"/>
    <x v="17"/>
    <x v="4"/>
    <n v="4.3849999999999998"/>
    <s v="ADM00359"/>
    <s v="RWATT"/>
    <s v="EC-IM Canada West"/>
    <x v="8"/>
    <x v="9"/>
    <n v="834092"/>
    <d v="2001-06-06T21:00:01"/>
  </r>
  <r>
    <x v="1"/>
    <x v="3"/>
    <x v="1"/>
    <x v="0"/>
    <n v="5000"/>
    <n v="1347297"/>
    <d v="2001-06-06T09:11:28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7"/>
    <s v="curtisday"/>
    <s v="TMARTIN"/>
    <s v="ENA-IM CARTHAGE"/>
    <x v="8"/>
    <x v="3"/>
    <n v="834093"/>
    <d v="2001-06-07T21:00:01"/>
  </r>
  <r>
    <x v="0"/>
    <x v="3"/>
    <x v="1"/>
    <x v="0"/>
    <n v="8000"/>
    <n v="1347299"/>
    <d v="2001-06-06T09:11:32"/>
    <s v="Coral Energy Canada Inc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3849999999999998"/>
    <s v="ngeerds01"/>
    <s v="RWATT"/>
    <s v="EC-IM Canada West"/>
    <x v="8"/>
    <x v="9"/>
    <n v="834095"/>
    <d v="2001-06-06T21:00:01"/>
  </r>
  <r>
    <x v="1"/>
    <x v="3"/>
    <x v="1"/>
    <x v="0"/>
    <n v="5000"/>
    <n v="1347298"/>
    <d v="2001-06-06T09:11:32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LYONSTIM"/>
    <s v="RGAY"/>
    <s v="ENA - IM West"/>
    <x v="8"/>
    <x v="3"/>
    <n v="834094"/>
    <d v="2001-06-07T21:00:01"/>
  </r>
  <r>
    <x v="1"/>
    <x v="1"/>
    <x v="1"/>
    <x v="0"/>
    <n v="50"/>
    <n v="1347301"/>
    <d v="2001-06-06T09:11:34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5"/>
    <s v="LRAT1234"/>
    <s v="KPRESTO"/>
    <s v="LT-SERC"/>
    <x v="7"/>
    <x v="7"/>
    <n v="634667.1"/>
    <d v="2001-06-07T21:00:01"/>
  </r>
  <r>
    <x v="1"/>
    <x v="3"/>
    <x v="1"/>
    <x v="0"/>
    <n v="5965"/>
    <n v="1347302"/>
    <d v="2001-06-06T09:11:34"/>
    <s v="TransCanada Gas Services Inc."/>
    <x v="0"/>
    <x v="0"/>
    <x v="0"/>
    <x v="3"/>
    <s v="US Gas Phy Fwd Firm &lt; or = 1Mo "/>
    <s v="US Gas Phy       Mich Con                07Jun01         USD/MM"/>
    <n v="5965"/>
    <m/>
    <x v="0"/>
    <x v="13"/>
    <x v="0"/>
    <n v="3.895"/>
    <s v="kollmaninc"/>
    <s v="JWILLI13"/>
    <s v="ENA - IM Mkt Central MICH"/>
    <x v="8"/>
    <x v="3"/>
    <n v="834096"/>
    <d v="2001-06-07T21:00:01"/>
  </r>
  <r>
    <x v="1"/>
    <x v="3"/>
    <x v="0"/>
    <x v="23"/>
    <n v="120000"/>
    <n v="1347304"/>
    <d v="2001-06-06T09:11:35"/>
    <s v="Coral Energy Holding L.P."/>
    <x v="0"/>
    <x v="0"/>
    <x v="0"/>
    <x v="3"/>
    <s v="US Gas Fin Swap"/>
    <s v="US Gas Daily     EP SanJuan              07-30Jun01      USD/MM"/>
    <n v="5000"/>
    <m/>
    <x v="0"/>
    <x v="13"/>
    <x v="0"/>
    <n v="2.87"/>
    <s v="coraljet"/>
    <s v="RGAY"/>
    <s v="West-Keystone"/>
    <x v="5"/>
    <x v="3"/>
    <s v="VE9653.1"/>
    <d v="2001-06-07T21:00:01"/>
  </r>
  <r>
    <x v="1"/>
    <x v="3"/>
    <x v="1"/>
    <x v="0"/>
    <n v="1023"/>
    <n v="1347306"/>
    <d v="2001-06-06T09:11:45"/>
    <s v="TXU Energy Trading Company"/>
    <x v="0"/>
    <x v="0"/>
    <x v="0"/>
    <x v="3"/>
    <s v="US Gas Phy Fwd Firm &lt; or = 1Mo "/>
    <s v="US Gas Phy       Dom SP TT               07Jun01         USD/MM"/>
    <n v="1023"/>
    <m/>
    <x v="0"/>
    <x v="13"/>
    <x v="0"/>
    <n v="3.96"/>
    <s v="txuetcdc"/>
    <s v="JHODGE2"/>
    <s v="ENA-IM ME CNG"/>
    <x v="8"/>
    <x v="3"/>
    <n v="834097"/>
    <d v="2001-06-07T21:00:01"/>
  </r>
  <r>
    <x v="1"/>
    <x v="4"/>
    <x v="0"/>
    <x v="0"/>
    <n v="15000"/>
    <n v="1347307"/>
    <d v="2001-06-06T09:11:46"/>
    <s v="Koch Petroleum Group, L.P."/>
    <x v="0"/>
    <x v="0"/>
    <x v="0"/>
    <x v="4"/>
    <s v="US UNL Gasoline Fin Swap"/>
    <s v="US UNL Gasoline  Nymex NX2               Jul01           c/Gl-b"/>
    <m/>
    <n v="15000"/>
    <x v="0"/>
    <x v="15"/>
    <x v="0"/>
    <n v="87.8"/>
    <s v="fouqueta01"/>
    <s v="AHAUSER"/>
    <s v="BLND2-HU-HDG"/>
    <x v="3"/>
    <x v="3"/>
    <n v="114479"/>
    <d v="2001-07-01T21:00:01"/>
  </r>
  <r>
    <x v="1"/>
    <x v="3"/>
    <x v="1"/>
    <x v="0"/>
    <n v="10000"/>
    <n v="1347308"/>
    <d v="2001-06-06T09:11:4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98"/>
    <d v="2001-06-07T21:00:01"/>
  </r>
  <r>
    <x v="0"/>
    <x v="3"/>
    <x v="1"/>
    <x v="0"/>
    <n v="5000"/>
    <n v="1347310"/>
    <d v="2001-06-06T09:11:48"/>
    <s v="Mirant Americas Energy Marketing Canada, Ltd."/>
    <x v="0"/>
    <x v="0"/>
    <x v="0"/>
    <x v="3"/>
    <s v="CAN Gas Phy Fwd Firm West &lt; or = 1Mo"/>
    <s v="CAN Gas Phy      Station 2               07Jun01         CAD/GJ"/>
    <n v="5000"/>
    <m/>
    <x v="0"/>
    <x v="17"/>
    <x v="4"/>
    <n v="4.22"/>
    <s v="chichan2"/>
    <s v="SBRODEU"/>
    <s v="EC - IM Canada BC"/>
    <x v="8"/>
    <x v="9"/>
    <n v="834099"/>
    <d v="2001-06-07T21:00:01"/>
  </r>
  <r>
    <x v="0"/>
    <x v="4"/>
    <x v="0"/>
    <x v="6"/>
    <n v="150000"/>
    <n v="1347311"/>
    <d v="2001-06-06T09:11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2.75"/>
    <s v="christoph"/>
    <s v="CMAHONE"/>
    <s v="UK - ECTRIC - Lite Gasoil"/>
    <x v="3"/>
    <x v="5"/>
    <n v="114478"/>
    <d v="2001-06-01T00:00:00"/>
  </r>
  <r>
    <x v="1"/>
    <x v="3"/>
    <x v="1"/>
    <x v="0"/>
    <n v="10000"/>
    <n v="1347312"/>
    <d v="2001-06-06T09:11:50"/>
    <s v="e prime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EPRIME28"/>
    <s v="KSTEVEN"/>
    <s v="ENA-IM Mid Central South"/>
    <x v="8"/>
    <x v="3"/>
    <n v="834100"/>
    <d v="2001-06-07T21:00:01"/>
  </r>
  <r>
    <x v="1"/>
    <x v="2"/>
    <x v="0"/>
    <x v="0"/>
    <n v="50000"/>
    <n v="1347313"/>
    <d v="2001-06-06T09:11:5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0"/>
    <d v="2001-07-01T00:00:00"/>
  </r>
  <r>
    <x v="0"/>
    <x v="3"/>
    <x v="1"/>
    <x v="0"/>
    <n v="5000"/>
    <n v="1347314"/>
    <d v="2001-06-06T09:11:51"/>
    <s v="Mirant Americas Energy Marketing Canada, Ltd."/>
    <x v="0"/>
    <x v="0"/>
    <x v="0"/>
    <x v="3"/>
    <s v="CAN Gas Phy Fwd Firm West &lt; or = 1Mo"/>
    <s v="CAN Gas Phy      Sumas                   07Jun01         USD/MM"/>
    <n v="5000"/>
    <m/>
    <x v="0"/>
    <x v="13"/>
    <x v="0"/>
    <n v="3.0049999999999999"/>
    <s v="chichan2"/>
    <s v="SBRODEU"/>
    <s v="EC - IM Canada BC"/>
    <x v="8"/>
    <x v="9"/>
    <n v="834101"/>
    <d v="2001-06-07T21:00:01"/>
  </r>
  <r>
    <x v="1"/>
    <x v="3"/>
    <x v="1"/>
    <x v="0"/>
    <n v="10000"/>
    <n v="1347315"/>
    <d v="2001-06-06T09:11:53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"/>
    <s v="aepes215"/>
    <s v="SPEREIR"/>
    <s v="ENA-IM NE GULF2"/>
    <x v="8"/>
    <x v="3"/>
    <n v="834102"/>
    <d v="2001-06-07T21:00:01"/>
  </r>
  <r>
    <x v="1"/>
    <x v="3"/>
    <x v="1"/>
    <x v="0"/>
    <n v="6065"/>
    <n v="1347316"/>
    <d v="2001-06-06T09:11:55"/>
    <s v="Tenaska Marketing Ventures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TMVTML01"/>
    <s v="TDONOHO"/>
    <s v="ENA - IM Central Gulf"/>
    <x v="8"/>
    <x v="3"/>
    <n v="834103"/>
    <d v="2001-06-07T21:00:01"/>
  </r>
  <r>
    <x v="1"/>
    <x v="3"/>
    <x v="1"/>
    <x v="0"/>
    <n v="1461"/>
    <n v="1347317"/>
    <d v="2001-06-06T09:11:56"/>
    <s v="AEP Energy Services, Inc."/>
    <x v="0"/>
    <x v="0"/>
    <x v="0"/>
    <x v="3"/>
    <s v="US Gas Phy Fwd Firm &lt; or = 1Mo "/>
    <s v="US Gas Phy       NGPL NICOR              07Jun01         USD/MM"/>
    <m/>
    <n v="1461"/>
    <x v="0"/>
    <x v="13"/>
    <x v="0"/>
    <n v="3.8424999999999998"/>
    <s v="aepes206"/>
    <s v="PMIMS"/>
    <s v="ENA - IM MKT Central CG"/>
    <x v="8"/>
    <x v="3"/>
    <n v="834104"/>
    <d v="2001-06-07T21:00:01"/>
  </r>
  <r>
    <x v="1"/>
    <x v="3"/>
    <x v="1"/>
    <x v="0"/>
    <n v="10000"/>
    <n v="1347318"/>
    <d v="2001-06-06T09:11:56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49999999999998"/>
    <s v="MIDCONT1"/>
    <s v="KSTEVEN"/>
    <s v="ENA-IM Mid Central South"/>
    <x v="8"/>
    <x v="3"/>
    <n v="834105"/>
    <d v="2001-06-07T21:00:01"/>
  </r>
  <r>
    <x v="1"/>
    <x v="3"/>
    <x v="1"/>
    <x v="0"/>
    <n v="5000"/>
    <n v="1347319"/>
    <d v="2001-06-06T09:11:57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625000000000001"/>
    <s v="luchetti"/>
    <s v="TDONOHO"/>
    <s v="ENA - IM Central Gulf"/>
    <x v="8"/>
    <x v="3"/>
    <n v="834106"/>
    <d v="2001-06-07T21:00:01"/>
  </r>
  <r>
    <x v="1"/>
    <x v="3"/>
    <x v="1"/>
    <x v="0"/>
    <n v="5000"/>
    <n v="1347320"/>
    <d v="2001-06-06T09:11:57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49999999999998"/>
    <s v="raclark1"/>
    <s v="SNEAL"/>
    <s v="ENA-IM NE GULF3"/>
    <x v="8"/>
    <x v="3"/>
    <n v="834107"/>
    <d v="2001-06-07T21:00:01"/>
  </r>
  <r>
    <x v="1"/>
    <x v="3"/>
    <x v="1"/>
    <x v="0"/>
    <n v="5000"/>
    <n v="1347321"/>
    <d v="2001-06-06T09:12:03"/>
    <s v="Castle Power LLC"/>
    <x v="0"/>
    <x v="0"/>
    <x v="0"/>
    <x v="3"/>
    <s v="US Gas Phy Fwd Firm &lt; or = 1Mo "/>
    <s v="US Gas Phy       Transco St.65           07Jun01         USD/MM"/>
    <m/>
    <n v="5000"/>
    <x v="0"/>
    <x v="13"/>
    <x v="0"/>
    <n v="3.79"/>
    <s v="ADM97524"/>
    <s v="ARING"/>
    <s v="ENA-IM NE GULF1"/>
    <x v="8"/>
    <x v="3"/>
    <n v="834108"/>
    <d v="2001-06-07T21:00:01"/>
  </r>
  <r>
    <x v="1"/>
    <x v="3"/>
    <x v="1"/>
    <x v="0"/>
    <n v="10000"/>
    <n v="1347323"/>
    <d v="2001-06-06T09:12:06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MIDCONT1"/>
    <s v="KSTEVEN"/>
    <s v="ENA-IM Mid Central South"/>
    <x v="8"/>
    <x v="3"/>
    <n v="834109"/>
    <d v="2001-06-07T21:00:01"/>
  </r>
  <r>
    <x v="1"/>
    <x v="1"/>
    <x v="1"/>
    <x v="0"/>
    <n v="50"/>
    <n v="1347326"/>
    <d v="2001-06-06T09:12:11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27.5"/>
    <s v="apizzut1"/>
    <s v="JKING6"/>
    <s v="ST-SERC"/>
    <x v="7"/>
    <x v="7"/>
    <n v="634668.1"/>
    <d v="2001-06-08T21:00:01"/>
  </r>
  <r>
    <x v="1"/>
    <x v="3"/>
    <x v="1"/>
    <x v="23"/>
    <n v="120000"/>
    <n v="1347324"/>
    <d v="2001-06-06T09:12:11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05"/>
    <s v="ADM75252"/>
    <s v="KSTEVEN"/>
    <s v="ENA-IM Mid Central South"/>
    <x v="8"/>
    <x v="3"/>
    <n v="834110"/>
    <d v="2001-06-07T21:00:01"/>
  </r>
  <r>
    <x v="1"/>
    <x v="3"/>
    <x v="1"/>
    <x v="0"/>
    <n v="4081"/>
    <n v="1347327"/>
    <d v="2001-06-06T09:12:13"/>
    <s v="MidAmerican Energy Company"/>
    <x v="0"/>
    <x v="0"/>
    <x v="0"/>
    <x v="3"/>
    <s v="US Gas Phy Fwd Firm &lt; or = 1Mo "/>
    <s v="US Gas Phy       NGPL TxOkGCPool         07Jun01         USD/MM"/>
    <m/>
    <n v="4081"/>
    <x v="0"/>
    <x v="13"/>
    <x v="0"/>
    <n v="3.7124999999999999"/>
    <s v="KENNYMAN"/>
    <s v="TDONOHO"/>
    <s v="ENA - IM Central Gulf"/>
    <x v="8"/>
    <x v="3"/>
    <n v="834111"/>
    <d v="2001-06-07T21:00:01"/>
  </r>
  <r>
    <x v="0"/>
    <x v="2"/>
    <x v="0"/>
    <x v="0"/>
    <n v="25000"/>
    <n v="1347328"/>
    <d v="2001-06-06T09:12:14"/>
    <s v="Hess Energy Trading Company LLC"/>
    <x v="0"/>
    <x v="0"/>
    <x v="0"/>
    <x v="2"/>
    <s v="UK IPE Brent Swap "/>
    <s v="UK Brent Swap    IPE PEN                 Jul01           USD/bbl"/>
    <n v="25000"/>
    <m/>
    <x v="0"/>
    <x v="19"/>
    <x v="0"/>
    <n v="28.97"/>
    <s v="MICGUIDO"/>
    <s v="MJONES2"/>
    <s v="UK - ECTRIC - Crude D-Brent"/>
    <x v="3"/>
    <x v="5"/>
    <n v="114481"/>
    <d v="2001-07-01T00:00:00"/>
  </r>
  <r>
    <x v="1"/>
    <x v="3"/>
    <x v="1"/>
    <x v="0"/>
    <n v="7000"/>
    <n v="1347329"/>
    <d v="2001-06-06T09:12:16"/>
    <s v="Cook Inlet Energy Supply L.L.C."/>
    <x v="0"/>
    <x v="0"/>
    <x v="0"/>
    <x v="3"/>
    <s v="US Gas Phy Fwd Firm &lt; or = 1Mo "/>
    <s v="US Gas Phy       PEPL Pool               07Jun01         USD/MM"/>
    <m/>
    <n v="7000"/>
    <x v="0"/>
    <x v="13"/>
    <x v="0"/>
    <n v="3.64"/>
    <s v="MIDCONT1"/>
    <s v="KSTEVEN"/>
    <s v="ENA-IM Mid Central South"/>
    <x v="8"/>
    <x v="3"/>
    <n v="834112"/>
    <d v="2001-06-07T21:00:01"/>
  </r>
  <r>
    <x v="1"/>
    <x v="3"/>
    <x v="0"/>
    <x v="5"/>
    <n v="930"/>
    <n v="1347332"/>
    <d v="2001-06-06T09:12:23"/>
    <s v="Aquila Risk Management Corporation"/>
    <x v="0"/>
    <x v="0"/>
    <x v="0"/>
    <x v="3"/>
    <s v="US Gas Fin Opt Call"/>
    <s v="US Gas Fin Opt   NYMEX        EC4.1      Jul01           USD/MM-L"/>
    <n v="30"/>
    <m/>
    <x v="0"/>
    <x v="14"/>
    <x v="0"/>
    <n v="0.14249999999999999"/>
    <s v="AQUILA1081"/>
    <s v="MMAGGI"/>
    <s v="NG EXOTIC"/>
    <x v="5"/>
    <x v="3"/>
    <s v="VE9664.1"/>
    <d v="2001-07-01T00:00:00"/>
  </r>
  <r>
    <x v="1"/>
    <x v="3"/>
    <x v="1"/>
    <x v="0"/>
    <n v="10000"/>
    <n v="1347334"/>
    <d v="2001-06-06T09:12:24"/>
    <s v="USGT/Aquila, L.P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racycolli"/>
    <s v="KSTEVEN"/>
    <s v="ENA-IM Mid Central South"/>
    <x v="8"/>
    <x v="3"/>
    <n v="834113"/>
    <d v="2001-06-07T21:00:01"/>
  </r>
  <r>
    <x v="1"/>
    <x v="1"/>
    <x v="1"/>
    <x v="3"/>
    <n v="4600"/>
    <n v="1347335"/>
    <d v="2001-06-06T09:12:25"/>
    <s v="Williams Energy Marketing &amp;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299999999999997"/>
    <s v="jheinecke1"/>
    <s v="FSTURM"/>
    <s v="LT-ECAR"/>
    <x v="7"/>
    <x v="7"/>
    <n v="634669.1"/>
    <d v="2001-10-01T17:11:00"/>
  </r>
  <r>
    <x v="1"/>
    <x v="3"/>
    <x v="0"/>
    <x v="20"/>
    <n v="755000"/>
    <n v="1347336"/>
    <d v="2001-06-06T09:12:28"/>
    <s v="AEP Energy Services, Inc."/>
    <x v="0"/>
    <x v="0"/>
    <x v="0"/>
    <x v="3"/>
    <s v="US Gas Fin Swap"/>
    <s v="US Gas Swap      Nymex                   Nov01-Mar02     USD/MM"/>
    <n v="5000"/>
    <m/>
    <x v="0"/>
    <x v="13"/>
    <x v="0"/>
    <n v="4.335"/>
    <s v="aepes214"/>
    <s v="JARNOLD"/>
    <s v="NG-Price"/>
    <x v="5"/>
    <x v="3"/>
    <s v="VE9666.1"/>
    <d v="2001-11-01T00:00:00"/>
  </r>
  <r>
    <x v="1"/>
    <x v="3"/>
    <x v="1"/>
    <x v="0"/>
    <n v="31"/>
    <n v="1347338"/>
    <d v="2001-06-06T09:12:30"/>
    <s v="e prime, inc."/>
    <x v="0"/>
    <x v="0"/>
    <x v="0"/>
    <x v="3"/>
    <s v="US Gas Phy Fwd Firm &lt; or = 1Mo "/>
    <s v="US Gas Phy       NNG Demarc              07Jun01         USD/MM"/>
    <m/>
    <n v="31"/>
    <x v="0"/>
    <x v="13"/>
    <x v="0"/>
    <n v="3.62"/>
    <s v="EPRIME28"/>
    <s v="KSTEVEN"/>
    <s v="ENA-IM Mid Central South"/>
    <x v="8"/>
    <x v="3"/>
    <n v="834114"/>
    <d v="2001-06-07T21:00:01"/>
  </r>
  <r>
    <x v="1"/>
    <x v="3"/>
    <x v="1"/>
    <x v="0"/>
    <n v="10000"/>
    <n v="1347339"/>
    <d v="2001-06-06T09:12:3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MIDCONT1"/>
    <s v="KSTEVEN"/>
    <s v="ENA-IM Mid Central South"/>
    <x v="8"/>
    <x v="3"/>
    <n v="834115"/>
    <d v="2001-06-07T21:00:01"/>
  </r>
  <r>
    <x v="1"/>
    <x v="3"/>
    <x v="1"/>
    <x v="0"/>
    <n v="10000"/>
    <n v="1347340"/>
    <d v="2001-06-06T09:12:3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perryperg"/>
    <s v="KSTEVEN"/>
    <s v="ENA-IM Mid Central South"/>
    <x v="8"/>
    <x v="3"/>
    <n v="834116"/>
    <d v="2001-06-07T21:00:01"/>
  </r>
  <r>
    <x v="1"/>
    <x v="3"/>
    <x v="1"/>
    <x v="0"/>
    <n v="2800"/>
    <n v="1347341"/>
    <d v="2001-06-06T09:12:35"/>
    <s v="Engage Energy Canada L.P."/>
    <x v="0"/>
    <x v="0"/>
    <x v="0"/>
    <x v="3"/>
    <s v="US Gas Phy Fwd Firm &lt; or = 1Mo "/>
    <s v="US Gas Phy       Mich Con                07Jun01         USD/MM"/>
    <n v="2800"/>
    <m/>
    <x v="0"/>
    <x v="13"/>
    <x v="0"/>
    <n v="3.895"/>
    <s v="kendalleas"/>
    <s v="JWILLI13"/>
    <s v="ENA - IM Mkt Central MICH"/>
    <x v="8"/>
    <x v="3"/>
    <n v="834117"/>
    <d v="2001-06-07T21:00:01"/>
  </r>
  <r>
    <x v="1"/>
    <x v="3"/>
    <x v="1"/>
    <x v="23"/>
    <n v="120000"/>
    <n v="1347343"/>
    <d v="2001-06-06T09:12:3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1"/>
    <s v="WARNERTODD"/>
    <s v="SPEREIR"/>
    <s v="ENA-IM NE GULF2"/>
    <x v="8"/>
    <x v="3"/>
    <n v="834120"/>
    <d v="2001-06-07T21:00:01"/>
  </r>
  <r>
    <x v="1"/>
    <x v="1"/>
    <x v="0"/>
    <x v="0"/>
    <n v="50"/>
    <n v="1347342"/>
    <d v="2001-06-06T09:12:38"/>
    <s v="Dynegy Marketing and Trade"/>
    <x v="0"/>
    <x v="0"/>
    <x v="0"/>
    <x v="1"/>
    <s v="US East Power Fin Swap"/>
    <s v="US Pwr Fin Swap  ISO NY Z-A Peak         08Jun01         USD/MWh"/>
    <n v="50"/>
    <m/>
    <x v="0"/>
    <x v="1"/>
    <x v="0"/>
    <n v="28.15"/>
    <s v="jjohnson"/>
    <s v="GGUPTA"/>
    <s v="ST-New England"/>
    <x v="7"/>
    <x v="3"/>
    <n v="634670.1"/>
    <d v="2001-06-08T21:00:01"/>
  </r>
  <r>
    <x v="1"/>
    <x v="3"/>
    <x v="1"/>
    <x v="0"/>
    <n v="977"/>
    <n v="1347345"/>
    <d v="2001-06-06T09:12:41"/>
    <s v="Texaco Natural Gas Inc."/>
    <x v="0"/>
    <x v="0"/>
    <x v="0"/>
    <x v="3"/>
    <s v="US Gas Phy Fwd Firm &lt; or = 1Mo "/>
    <s v="US Gas Phy       EPNG Keystone           07Jun01         USD/MM"/>
    <n v="977"/>
    <m/>
    <x v="0"/>
    <x v="13"/>
    <x v="0"/>
    <n v="3.6"/>
    <s v="LYONSTIM"/>
    <s v="RGAY"/>
    <s v="ENA - IM West"/>
    <x v="8"/>
    <x v="3"/>
    <n v="834119"/>
    <d v="2001-06-07T21:00:01"/>
  </r>
  <r>
    <x v="1"/>
    <x v="3"/>
    <x v="1"/>
    <x v="0"/>
    <n v="5000"/>
    <n v="1347346"/>
    <d v="2001-06-06T09:12:4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18"/>
    <d v="2001-06-07T21:00:01"/>
  </r>
  <r>
    <x v="0"/>
    <x v="3"/>
    <x v="1"/>
    <x v="23"/>
    <n v="120000"/>
    <n v="1347347"/>
    <d v="2001-06-06T09:12:44"/>
    <s v="TransCanada Gas Services, a division of TransCanada Energy Ltd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WESTGROUP"/>
    <s v="MCOWAN"/>
    <s v="EC-IM Canada West"/>
    <x v="8"/>
    <x v="9"/>
    <n v="834121"/>
    <d v="2001-06-07T21:00:01"/>
  </r>
  <r>
    <x v="0"/>
    <x v="3"/>
    <x v="0"/>
    <x v="5"/>
    <n v="155000"/>
    <n v="1347348"/>
    <d v="2001-06-06T09:12:44"/>
    <s v="Aquila Canada Corp."/>
    <x v="0"/>
    <x v="0"/>
    <x v="0"/>
    <x v="3"/>
    <s v="CAN Gas Fin BasSwap"/>
    <s v="CAN Gas Basis    Sumas                   Jul01           USD/MM"/>
    <n v="5000"/>
    <m/>
    <x v="0"/>
    <x v="13"/>
    <x v="0"/>
    <n v="-0.47"/>
    <s v="rhoughton"/>
    <s v="CCLARK5"/>
    <s v="INTRA-CAND-BC"/>
    <x v="5"/>
    <x v="9"/>
    <s v="VE9668.1"/>
    <d v="2001-07-01T21:00:01"/>
  </r>
  <r>
    <x v="1"/>
    <x v="3"/>
    <x v="1"/>
    <x v="0"/>
    <n v="3000"/>
    <n v="1347349"/>
    <d v="2001-06-06T09:12:46"/>
    <s v="TransCanada Energy Marketing USA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4"/>
    <s v="cscharton"/>
    <s v="KSTEVEN"/>
    <s v="ENA-IM Mid Central South"/>
    <x v="8"/>
    <x v="3"/>
    <n v="834122"/>
    <d v="2001-06-07T21:00:01"/>
  </r>
  <r>
    <x v="1"/>
    <x v="3"/>
    <x v="1"/>
    <x v="0"/>
    <n v="6521"/>
    <n v="1347350"/>
    <d v="2001-06-06T09:12:48"/>
    <s v="Cook Inlet Energy Supply L.L.C."/>
    <x v="0"/>
    <x v="0"/>
    <x v="0"/>
    <x v="3"/>
    <s v="US Gas Phy Fwd Firm &lt; or = 1Mo "/>
    <s v="US Gas Phy       EPNG SoCal Topk         07Jun01         USD/MM"/>
    <m/>
    <n v="6521"/>
    <x v="0"/>
    <x v="13"/>
    <x v="0"/>
    <n v="8.125"/>
    <s v="WESTDESK2"/>
    <s v="TKUYKEN"/>
    <s v="ENA - IM West"/>
    <x v="8"/>
    <x v="3"/>
    <n v="834124"/>
    <d v="2001-06-07T21:00:01"/>
  </r>
  <r>
    <x v="1"/>
    <x v="3"/>
    <x v="1"/>
    <x v="0"/>
    <n v="5000"/>
    <n v="1347351"/>
    <d v="2001-06-06T09:12:49"/>
    <s v="El Paso Merchant Energy, L.P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EPMELPbp"/>
    <s v="TDONOHO"/>
    <s v="ENA - IM Central Gulf"/>
    <x v="8"/>
    <x v="3"/>
    <n v="834125"/>
    <d v="2001-06-07T21:00:01"/>
  </r>
  <r>
    <x v="1"/>
    <x v="3"/>
    <x v="0"/>
    <x v="23"/>
    <n v="120000"/>
    <n v="1347352"/>
    <d v="2001-06-06T09:12:55"/>
    <s v="AEP Energy Services, Inc.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aepes208"/>
    <s v="PKEAVEY"/>
    <s v="G-DAILY-EST"/>
    <x v="5"/>
    <x v="3"/>
    <s v="VE9670.1"/>
    <d v="2001-06-07T21:00:01"/>
  </r>
  <r>
    <x v="1"/>
    <x v="3"/>
    <x v="0"/>
    <x v="5"/>
    <n v="930"/>
    <n v="1347353"/>
    <d v="2001-06-06T09:12:56"/>
    <s v="Aquila Risk Management Corporation"/>
    <x v="0"/>
    <x v="0"/>
    <x v="0"/>
    <x v="3"/>
    <s v="US Gas Fin Opt Call"/>
    <s v="US Gas Fin Opt   NYMEX        EC3.9      Jul01           USD/MM-L"/>
    <m/>
    <n v="30"/>
    <x v="0"/>
    <x v="14"/>
    <x v="0"/>
    <n v="0.23"/>
    <s v="AQUILA1081"/>
    <s v="MMAGGI"/>
    <s v="NG EXOTIC"/>
    <x v="5"/>
    <x v="3"/>
    <s v="VE9671.1"/>
    <d v="2001-07-01T00:00:00"/>
  </r>
  <r>
    <x v="1"/>
    <x v="3"/>
    <x v="1"/>
    <x v="0"/>
    <n v="7100"/>
    <n v="1347354"/>
    <d v="2001-06-06T09:12:56"/>
    <s v="Axia Energy, LP"/>
    <x v="0"/>
    <x v="0"/>
    <x v="0"/>
    <x v="3"/>
    <s v="US Gas Phy Fwd Firm &lt; or = 1Mo "/>
    <s v="US Gas Phy       NNG Demarc              07Jun01         USD/MM"/>
    <m/>
    <n v="7100"/>
    <x v="0"/>
    <x v="13"/>
    <x v="0"/>
    <n v="3.62"/>
    <s v="phillips"/>
    <s v="KSTEVEN"/>
    <s v="ENA-IM Mid Central South"/>
    <x v="8"/>
    <x v="3"/>
    <n v="834126"/>
    <d v="2001-06-07T21:00:01"/>
  </r>
  <r>
    <x v="1"/>
    <x v="3"/>
    <x v="1"/>
    <x v="23"/>
    <n v="120000"/>
    <n v="1347356"/>
    <d v="2001-06-06T09:13:01"/>
    <s v="FirstEnergy Services Corp."/>
    <x v="0"/>
    <x v="0"/>
    <x v="0"/>
    <x v="3"/>
    <s v="US Gas Phy Fwd Firm &lt; or = 1Mo "/>
    <s v="US Gas Phy       TCO Pool                07-30Jun01      USD/MM"/>
    <m/>
    <n v="5000"/>
    <x v="0"/>
    <x v="13"/>
    <x v="0"/>
    <n v="3.9249999999999998"/>
    <s v="DAVIDFRE"/>
    <s v="JHODGE2"/>
    <s v="ENA-IM ME TCO"/>
    <x v="8"/>
    <x v="3"/>
    <n v="834129"/>
    <d v="2001-06-07T21:00:01"/>
  </r>
  <r>
    <x v="1"/>
    <x v="3"/>
    <x v="1"/>
    <x v="0"/>
    <n v="10000"/>
    <n v="1347358"/>
    <d v="2001-06-06T09:13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MIDCONT4"/>
    <s v="KSTEVEN"/>
    <s v="ENA-IM Mid Central South"/>
    <x v="8"/>
    <x v="3"/>
    <n v="834127"/>
    <d v="2001-06-07T21:00:01"/>
  </r>
  <r>
    <x v="1"/>
    <x v="3"/>
    <x v="1"/>
    <x v="0"/>
    <n v="17500"/>
    <n v="1347359"/>
    <d v="2001-06-06T09:13:03"/>
    <s v="Cinergy Marketing &amp; Trading, LLC"/>
    <x v="0"/>
    <x v="0"/>
    <x v="0"/>
    <x v="3"/>
    <s v="US Gas Phy Fwd Firm &lt; or = 1Mo "/>
    <s v="US Gas Phy       TENN 500                07Jun01         USD/MM"/>
    <n v="17500"/>
    <m/>
    <x v="0"/>
    <x v="13"/>
    <x v="0"/>
    <n v="3.665"/>
    <s v="BYASSEEL"/>
    <s v="SNEAL"/>
    <s v="ENA-IM NE GULF3"/>
    <x v="8"/>
    <x v="3"/>
    <n v="834128"/>
    <d v="2001-06-07T21:00:01"/>
  </r>
  <r>
    <x v="1"/>
    <x v="1"/>
    <x v="1"/>
    <x v="3"/>
    <n v="2300"/>
    <n v="1347360"/>
    <d v="2001-06-06T09:13:04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5.5"/>
    <s v="powerfunk"/>
    <s v="MSWERZB"/>
    <s v="LT-NW"/>
    <x v="7"/>
    <x v="7"/>
    <n v="634672.1"/>
    <d v="2002-07-01T16:50:00"/>
  </r>
  <r>
    <x v="0"/>
    <x v="3"/>
    <x v="1"/>
    <x v="0"/>
    <n v="5000"/>
    <n v="1347362"/>
    <d v="2001-06-06T09:13:12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chichan2"/>
    <s v="SBRODEU"/>
    <s v="EC - IM Canada BC"/>
    <x v="8"/>
    <x v="9"/>
    <n v="834130"/>
    <d v="2001-06-07T21:00:01"/>
  </r>
  <r>
    <x v="1"/>
    <x v="3"/>
    <x v="1"/>
    <x v="0"/>
    <n v="10000"/>
    <n v="1347365"/>
    <d v="2001-06-06T09:13:1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424999999999998"/>
    <s v="KREMERTODD"/>
    <s v="PMIMS"/>
    <s v="ENA - IM MKT Central CG"/>
    <x v="8"/>
    <x v="3"/>
    <n v="834132"/>
    <d v="2001-06-07T21:00:01"/>
  </r>
  <r>
    <x v="1"/>
    <x v="3"/>
    <x v="1"/>
    <x v="0"/>
    <n v="5000"/>
    <n v="1347364"/>
    <d v="2001-06-06T09:13:14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sstewart01"/>
    <s v="KSTEVEN"/>
    <s v="ENA-IM Mid Central South"/>
    <x v="8"/>
    <x v="3"/>
    <n v="834131"/>
    <d v="2001-06-07T21:00:01"/>
  </r>
  <r>
    <x v="0"/>
    <x v="3"/>
    <x v="1"/>
    <x v="0"/>
    <n v="5000"/>
    <n v="1347366"/>
    <d v="2001-06-06T09:13:15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50000000000001"/>
    <s v="ADM68959"/>
    <s v="RWATT"/>
    <s v="EC-IM Canada West"/>
    <x v="8"/>
    <x v="9"/>
    <n v="834133"/>
    <d v="2001-06-07T21:00:01"/>
  </r>
  <r>
    <x v="1"/>
    <x v="3"/>
    <x v="1"/>
    <x v="0"/>
    <n v="5000"/>
    <n v="1347367"/>
    <d v="2001-06-06T09:13:1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34"/>
    <d v="2001-06-07T21:00:01"/>
  </r>
  <r>
    <x v="1"/>
    <x v="3"/>
    <x v="1"/>
    <x v="0"/>
    <n v="710"/>
    <n v="1347369"/>
    <d v="2001-06-06T09:13:21"/>
    <s v="Reliant Energy Services, Inc."/>
    <x v="0"/>
    <x v="0"/>
    <x v="0"/>
    <x v="3"/>
    <s v="US Gas Phy Fwd Firm &lt; or = 1Mo "/>
    <s v="US Gas Phy       NGPL STX                07Jun01         USD/MM"/>
    <n v="710"/>
    <m/>
    <x v="0"/>
    <x v="13"/>
    <x v="0"/>
    <n v="3.6575000000000002"/>
    <s v="benninger"/>
    <s v="TDONOHO"/>
    <s v="ENA - IM Central Gulf"/>
    <x v="8"/>
    <x v="3"/>
    <n v="834135"/>
    <d v="2001-06-07T21:00:01"/>
  </r>
  <r>
    <x v="1"/>
    <x v="3"/>
    <x v="1"/>
    <x v="0"/>
    <n v="10000"/>
    <n v="1347370"/>
    <d v="2001-06-06T09:13:22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749999999999993"/>
    <s v="kzanaboni"/>
    <s v="TKUYKEN"/>
    <s v="ENA - IM West"/>
    <x v="8"/>
    <x v="3"/>
    <n v="834136"/>
    <d v="2001-06-07T21:00:01"/>
  </r>
  <r>
    <x v="1"/>
    <x v="2"/>
    <x v="0"/>
    <x v="0"/>
    <n v="50000"/>
    <n v="1347371"/>
    <d v="2001-06-06T09:13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3"/>
    <d v="2001-07-01T00:00:00"/>
  </r>
  <r>
    <x v="0"/>
    <x v="3"/>
    <x v="1"/>
    <x v="0"/>
    <n v="5000"/>
    <n v="1347372"/>
    <d v="2001-06-06T09:13:30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tsamaska"/>
    <s v="RWATT"/>
    <s v="EC-IM Canada West"/>
    <x v="8"/>
    <x v="9"/>
    <n v="834137"/>
    <d v="2001-06-07T21:00:01"/>
  </r>
  <r>
    <x v="1"/>
    <x v="3"/>
    <x v="0"/>
    <x v="23"/>
    <n v="240000"/>
    <n v="1347377"/>
    <d v="2001-06-06T09:13:39"/>
    <s v="Dynegy Marketing and Trade"/>
    <x v="0"/>
    <x v="0"/>
    <x v="0"/>
    <x v="3"/>
    <s v="US Gas Fin Swap"/>
    <s v="US Gas Daily     HHub                    07-30Jun01      USD/MM"/>
    <m/>
    <n v="10000"/>
    <x v="0"/>
    <x v="13"/>
    <x v="0"/>
    <n v="3.78"/>
    <s v="SANDBERG"/>
    <s v="PKEAVEY"/>
    <s v="G-DAILY-EST"/>
    <x v="5"/>
    <x v="3"/>
    <s v="VE9680.1"/>
    <d v="2001-06-07T21:00:01"/>
  </r>
  <r>
    <x v="0"/>
    <x v="3"/>
    <x v="1"/>
    <x v="5"/>
    <n v="31000"/>
    <n v="1347378"/>
    <d v="2001-06-06T09:13:43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899999999999997"/>
    <s v="PALLISER"/>
    <s v="MCOWAN"/>
    <s v="EC-IM Canada West"/>
    <x v="8"/>
    <x v="9"/>
    <n v="834138"/>
    <d v="2001-07-01T21:00:01"/>
  </r>
  <r>
    <x v="0"/>
    <x v="3"/>
    <x v="1"/>
    <x v="0"/>
    <n v="5000"/>
    <n v="1347380"/>
    <d v="2001-06-06T09:13:45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tsamaska"/>
    <s v="RWATT"/>
    <s v="EC-IM Canada West"/>
    <x v="8"/>
    <x v="9"/>
    <n v="834139"/>
    <d v="2001-06-07T21:00:01"/>
  </r>
  <r>
    <x v="1"/>
    <x v="1"/>
    <x v="1"/>
    <x v="5"/>
    <n v="1550"/>
    <n v="1347381"/>
    <d v="2001-06-06T09:13:4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4674.1"/>
    <d v="2001-07-01T21:00:01"/>
  </r>
  <r>
    <x v="1"/>
    <x v="3"/>
    <x v="1"/>
    <x v="23"/>
    <n v="240000"/>
    <n v="1347383"/>
    <d v="2001-06-06T09:13:51"/>
    <s v="EnergyUSA-TPC Corp."/>
    <x v="0"/>
    <x v="0"/>
    <x v="0"/>
    <x v="3"/>
    <s v="US Gas Phy Fwd Firm &lt; or = 1Mo "/>
    <s v="US Gas Phy       TENN 500                07-30Jun01      USD/MM"/>
    <m/>
    <n v="10000"/>
    <x v="0"/>
    <x v="13"/>
    <x v="0"/>
    <n v="3.7"/>
    <s v="jgriffiths"/>
    <s v="SNEAL"/>
    <s v="ENA-IM NE GULF3"/>
    <x v="8"/>
    <x v="3"/>
    <n v="834140"/>
    <d v="2001-06-07T21:00:01"/>
  </r>
  <r>
    <x v="0"/>
    <x v="3"/>
    <x v="1"/>
    <x v="0"/>
    <n v="50000"/>
    <n v="1347385"/>
    <d v="2001-06-06T09:13:53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65"/>
    <s v="DAVIDWALK"/>
    <s v="MNICHOLA"/>
    <s v="Non Affiliate Gas Book"/>
    <x v="4"/>
    <x v="2"/>
    <n v="106701"/>
    <d v="2001-06-06T21:00:01"/>
  </r>
  <r>
    <x v="1"/>
    <x v="3"/>
    <x v="1"/>
    <x v="0"/>
    <n v="5000"/>
    <n v="1347387"/>
    <d v="2001-06-06T09:13:58"/>
    <s v="Western Gas Resources, Inc."/>
    <x v="0"/>
    <x v="0"/>
    <x v="0"/>
    <x v="3"/>
    <s v="US Gas Phy Fwd Firm &lt; or = 1Mo "/>
    <s v="US Gas Phy       Transco St.65           07Jun01         USD/MM"/>
    <n v="5000"/>
    <m/>
    <x v="0"/>
    <x v="13"/>
    <x v="0"/>
    <n v="3.7850000000000001"/>
    <s v="JHTRAMEL"/>
    <s v="ARING"/>
    <s v="ENA-IM NE GULF1"/>
    <x v="8"/>
    <x v="3"/>
    <n v="834141"/>
    <d v="2001-06-07T21:00:01"/>
  </r>
  <r>
    <x v="1"/>
    <x v="3"/>
    <x v="0"/>
    <x v="23"/>
    <n v="240000"/>
    <n v="1347389"/>
    <d v="2001-06-06T09:14:03"/>
    <s v="Cargill Energy, a division of Cargill, Incorporated"/>
    <x v="0"/>
    <x v="0"/>
    <x v="0"/>
    <x v="3"/>
    <s v="US Gas Fin Swap"/>
    <s v="US Gas Daily     HHub                    07-30Jun01      USD/MM"/>
    <n v="10000"/>
    <m/>
    <x v="0"/>
    <x v="13"/>
    <x v="0"/>
    <n v="3.78"/>
    <s v="ADM90884"/>
    <s v="PKEAVEY"/>
    <s v="G-DAILY-EST"/>
    <x v="5"/>
    <x v="3"/>
    <s v="VE9684.1"/>
    <d v="2001-06-07T21:00:01"/>
  </r>
  <r>
    <x v="1"/>
    <x v="1"/>
    <x v="1"/>
    <x v="6"/>
    <n v="1500"/>
    <n v="1347390"/>
    <d v="2001-06-06T09:1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"/>
    <s v="txuetcbe"/>
    <s v="FSTURM"/>
    <s v="LT-ECAR"/>
    <x v="7"/>
    <x v="7"/>
    <n v="634676.1"/>
    <d v="2002-06-01T17:11:00"/>
  </r>
  <r>
    <x v="1"/>
    <x v="3"/>
    <x v="1"/>
    <x v="0"/>
    <n v="4500"/>
    <n v="1347391"/>
    <d v="2001-06-06T09:14:04"/>
    <s v="New Jersey Natural Gas Company"/>
    <x v="0"/>
    <x v="0"/>
    <x v="0"/>
    <x v="3"/>
    <s v="US Gas Phy Fwd Firm &lt; or = 1Mo "/>
    <s v="US Gas Phy       TranscoZ6NNY            07Jun01         USD/MM"/>
    <m/>
    <n v="4500"/>
    <x v="0"/>
    <x v="13"/>
    <x v="0"/>
    <n v="4.0350000000000001"/>
    <n v="12867107"/>
    <s v="VPIMENOV"/>
    <s v="ENA-IM ME NEW YORK"/>
    <x v="8"/>
    <x v="3"/>
    <n v="834143"/>
    <d v="2001-06-07T21:00:01"/>
  </r>
  <r>
    <x v="0"/>
    <x v="3"/>
    <x v="1"/>
    <x v="0"/>
    <n v="10000"/>
    <n v="1347392"/>
    <d v="2001-06-06T09:14:05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144"/>
    <d v="2001-06-06T21:00:01"/>
  </r>
  <r>
    <x v="1"/>
    <x v="3"/>
    <x v="1"/>
    <x v="0"/>
    <n v="10000"/>
    <n v="1347394"/>
    <d v="2001-06-06T09:14:10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35"/>
    <s v="ADM83303"/>
    <s v="PMIMS"/>
    <s v="ENA - IM MKT Central CG"/>
    <x v="8"/>
    <x v="3"/>
    <n v="834145"/>
    <d v="2001-06-07T21:00:01"/>
  </r>
  <r>
    <x v="0"/>
    <x v="1"/>
    <x v="1"/>
    <x v="8"/>
    <n v="100"/>
    <n v="1347395"/>
    <d v="2001-06-06T09:14:17"/>
    <s v="Elektrizitatswerk der Stadt Bern"/>
    <x v="0"/>
    <x v="0"/>
    <x v="0"/>
    <x v="1"/>
    <s v="CH Power Phy Fwd Firm"/>
    <s v="CH Pwr Phy FF    NAT WDPK HV             11-15Jun01      EUR/MWh"/>
    <n v="20"/>
    <m/>
    <x v="0"/>
    <x v="1"/>
    <x v="2"/>
    <n v="31.25"/>
    <s v="ADM86965"/>
    <s v="EHOKMARK"/>
    <s v="UK - ECTRL - Continental Power Book"/>
    <x v="2"/>
    <x v="2"/>
    <n v="111289.1"/>
    <d v="2001-06-11T21:00:01"/>
  </r>
  <r>
    <x v="0"/>
    <x v="3"/>
    <x v="0"/>
    <x v="24"/>
    <n v="1070000"/>
    <n v="1347396"/>
    <d v="2001-06-06T09:14:20"/>
    <s v="Duke Energy Marketing Limited Partnership"/>
    <x v="0"/>
    <x v="0"/>
    <x v="0"/>
    <x v="3"/>
    <s v="CAN Gas Fin BasSwap"/>
    <s v="CAN Gas Basis    AECO                    Apr-Oct02       USD/MM"/>
    <m/>
    <n v="5000"/>
    <x v="0"/>
    <x v="13"/>
    <x v="0"/>
    <n v="-0.42"/>
    <s v="BIGBRADLY"/>
    <s v="JMCKAY"/>
    <s v="FT-CAND-EGSC"/>
    <x v="5"/>
    <x v="9"/>
    <s v="VE9686.1"/>
    <d v="2002-04-01T00:00:00"/>
  </r>
  <r>
    <x v="1"/>
    <x v="3"/>
    <x v="1"/>
    <x v="0"/>
    <n v="5000"/>
    <n v="1347397"/>
    <d v="2001-06-06T09:14:23"/>
    <s v="Midcoast Marketing, Inc."/>
    <x v="0"/>
    <x v="0"/>
    <x v="0"/>
    <x v="3"/>
    <s v="US Gas Phy Fwd Firm &lt; or = 1Mo "/>
    <s v="US Gas Phy       TENN 800                07Jun01         USD/MM"/>
    <m/>
    <n v="5000"/>
    <x v="0"/>
    <x v="13"/>
    <x v="0"/>
    <n v="3.665"/>
    <s v="STUDMFFN"/>
    <s v="SNEAL"/>
    <s v="ENA-IM NE GULF3"/>
    <x v="8"/>
    <x v="3"/>
    <n v="834147"/>
    <d v="2001-06-07T21:00:01"/>
  </r>
  <r>
    <x v="1"/>
    <x v="3"/>
    <x v="0"/>
    <x v="5"/>
    <n v="77500"/>
    <n v="1347398"/>
    <d v="2001-06-06T09:14:24"/>
    <s v="Coral Energy Holding L.P."/>
    <x v="0"/>
    <x v="0"/>
    <x v="0"/>
    <x v="3"/>
    <s v="US Gas Fin Swap"/>
    <s v="US Gas Swap      Nymex                   Jul01           USD/MM"/>
    <n v="2500"/>
    <m/>
    <x v="0"/>
    <x v="13"/>
    <x v="0"/>
    <n v="3.8849999999999998"/>
    <s v="avenette"/>
    <s v="JARNOLD"/>
    <s v="NG-Price"/>
    <x v="5"/>
    <x v="3"/>
    <s v="VE9687.1"/>
    <d v="2001-07-01T21:00:00"/>
  </r>
  <r>
    <x v="1"/>
    <x v="1"/>
    <x v="1"/>
    <x v="5"/>
    <n v="1550"/>
    <n v="1347399"/>
    <d v="2001-06-06T09:14:26"/>
    <s v="Aquila Energy Marketing Corporation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DANMURPHY"/>
    <s v="FSTURM"/>
    <s v="LT-ECAR"/>
    <x v="7"/>
    <x v="7"/>
    <n v="634679.1"/>
    <d v="2001-08-01T21:00:01"/>
  </r>
  <r>
    <x v="1"/>
    <x v="3"/>
    <x v="1"/>
    <x v="0"/>
    <n v="10000"/>
    <n v="1347400"/>
    <d v="2001-06-06T09:14:26"/>
    <s v="OGE Energy Resour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tandsse"/>
    <s v="KSTEVEN"/>
    <s v="ENA-IM Mid Central South"/>
    <x v="8"/>
    <x v="3"/>
    <n v="834148"/>
    <d v="2001-06-07T21:00:01"/>
  </r>
  <r>
    <x v="0"/>
    <x v="1"/>
    <x v="1"/>
    <x v="5"/>
    <n v="155"/>
    <n v="1347401"/>
    <d v="2001-06-06T09:14:30"/>
    <s v="BKW-FMB Energie AG"/>
    <x v="0"/>
    <x v="0"/>
    <x v="0"/>
    <x v="1"/>
    <s v="GER Power Phy Fwd Ffrm"/>
    <s v="GER Pwr Phy FF   Ger Grd BASE HV         Dec01           EUR/MWh"/>
    <m/>
    <n v="5"/>
    <x v="0"/>
    <x v="1"/>
    <x v="2"/>
    <n v="25.35"/>
    <s v="mafesseler"/>
    <s v="AMANCEBO"/>
    <s v="UK - ECTRL - Continental Power Book"/>
    <x v="2"/>
    <x v="2"/>
    <n v="111292.1"/>
    <d v="2001-12-01T00:00:00"/>
  </r>
  <r>
    <x v="1"/>
    <x v="3"/>
    <x v="1"/>
    <x v="0"/>
    <n v="4655"/>
    <n v="1347402"/>
    <d v="2001-06-06T09:14:31"/>
    <s v="NGTS LLC"/>
    <x v="0"/>
    <x v="0"/>
    <x v="0"/>
    <x v="3"/>
    <s v="US Gas Phy Fwd Firm &lt; or = 1Mo "/>
    <s v="US Gas Phy       EPNG Keystone           07Jun01         USD/MM"/>
    <n v="4655"/>
    <m/>
    <x v="0"/>
    <x v="13"/>
    <x v="0"/>
    <n v="3.6"/>
    <s v="DARREN10"/>
    <s v="RGAY"/>
    <s v="ENA - IM West"/>
    <x v="8"/>
    <x v="3"/>
    <n v="834149"/>
    <d v="2001-06-07T21:00:01"/>
  </r>
  <r>
    <x v="1"/>
    <x v="3"/>
    <x v="1"/>
    <x v="0"/>
    <n v="6000"/>
    <n v="1347403"/>
    <d v="2001-06-06T09:14:37"/>
    <s v="TransCanada Gas Services, a division of TransCanada Energy Ltd."/>
    <x v="0"/>
    <x v="0"/>
    <x v="0"/>
    <x v="3"/>
    <s v="US Gas Phy Fwd Firm &lt; or = 1Mo "/>
    <s v="US Gas Phy       PGT Malin               07Jun01         USD/MM"/>
    <n v="6000"/>
    <m/>
    <x v="0"/>
    <x v="13"/>
    <x v="0"/>
    <n v="3.2"/>
    <s v="WESTGROUP"/>
    <s v="MLENHAR"/>
    <s v="ENA - IM West"/>
    <x v="8"/>
    <x v="3"/>
    <n v="834150"/>
    <d v="2001-06-07T21:00:01"/>
  </r>
  <r>
    <x v="1"/>
    <x v="2"/>
    <x v="0"/>
    <x v="0"/>
    <n v="50000"/>
    <n v="1347404"/>
    <d v="2001-06-06T09:14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486"/>
    <d v="2001-07-01T00:00:00"/>
  </r>
  <r>
    <x v="0"/>
    <x v="3"/>
    <x v="1"/>
    <x v="0"/>
    <n v="10000"/>
    <n v="1347406"/>
    <d v="2001-06-06T09:14:3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KENTLUND"/>
    <s v="RWATT"/>
    <s v="EC-IM Canada West"/>
    <x v="8"/>
    <x v="9"/>
    <n v="834151"/>
    <d v="2001-06-06T21:00:01"/>
  </r>
  <r>
    <x v="1"/>
    <x v="3"/>
    <x v="1"/>
    <x v="23"/>
    <n v="19200"/>
    <n v="1347407"/>
    <d v="2001-06-06T09:14:42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1"/>
    <s v="ADM48147"/>
    <s v="SPEREIR"/>
    <s v="ENA-IM NE GULF2"/>
    <x v="8"/>
    <x v="3"/>
    <n v="834155"/>
    <d v="2001-06-07T21:00:01"/>
  </r>
  <r>
    <x v="1"/>
    <x v="1"/>
    <x v="1"/>
    <x v="6"/>
    <n v="1500"/>
    <n v="1347409"/>
    <d v="2001-06-06T09:14:43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cmharden"/>
    <s v="RBENSON"/>
    <s v="LT-PJM"/>
    <x v="7"/>
    <x v="7"/>
    <n v="634681.1"/>
    <d v="2002-06-01T14:12:00"/>
  </r>
  <r>
    <x v="0"/>
    <x v="3"/>
    <x v="1"/>
    <x v="0"/>
    <n v="10000"/>
    <n v="1347410"/>
    <d v="2001-06-06T09:14:44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KENTLUND"/>
    <s v="RWATT"/>
    <s v="EC-IM Canada West"/>
    <x v="8"/>
    <x v="9"/>
    <n v="834152"/>
    <d v="2001-06-06T21:00:01"/>
  </r>
  <r>
    <x v="1"/>
    <x v="3"/>
    <x v="1"/>
    <x v="0"/>
    <n v="3307"/>
    <n v="1347411"/>
    <d v="2001-06-06T09:14:45"/>
    <s v="Coral Energy Resources, L.P."/>
    <x v="0"/>
    <x v="0"/>
    <x v="0"/>
    <x v="3"/>
    <s v="US Gas Phy Fwd Firm &lt; or = 1Mo "/>
    <s v="US Gas Phy       NGPL Midcont            07Jun01         USD/MM"/>
    <n v="3307"/>
    <m/>
    <x v="0"/>
    <x v="13"/>
    <x v="0"/>
    <n v="3.6375000000000002"/>
    <s v="scoerver"/>
    <s v="KSTEVEN"/>
    <s v="ENA-IM Mid Central South"/>
    <x v="8"/>
    <x v="3"/>
    <n v="834153"/>
    <d v="2001-06-07T21:00:01"/>
  </r>
  <r>
    <x v="1"/>
    <x v="3"/>
    <x v="1"/>
    <x v="0"/>
    <n v="10000"/>
    <n v="1347412"/>
    <d v="2001-06-06T09:14:46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724999999999999"/>
    <s v="KREMERTODD"/>
    <s v="TDONOHO"/>
    <s v="ENA - IM Central Gulf"/>
    <x v="8"/>
    <x v="3"/>
    <n v="834154"/>
    <d v="2001-06-07T21:00:01"/>
  </r>
  <r>
    <x v="1"/>
    <x v="3"/>
    <x v="0"/>
    <x v="23"/>
    <n v="220800"/>
    <n v="1347413"/>
    <d v="2001-06-06T09:14:49"/>
    <s v="Firm Trading Bridgeline Gas Marketing"/>
    <x v="0"/>
    <x v="0"/>
    <x v="0"/>
    <x v="3"/>
    <s v="US Gas Fin Swap"/>
    <s v="US Gas Daily     HHub                    07-30Jun01      USD/MM"/>
    <n v="9200"/>
    <m/>
    <x v="0"/>
    <x v="13"/>
    <x v="0"/>
    <n v="3.7749999999999999"/>
    <s v="ADM84149"/>
    <s v="PKEAVEY"/>
    <s v="G-DAILY-EST"/>
    <x v="5"/>
    <x v="3"/>
    <s v="VE9691.1"/>
    <d v="2001-06-07T21:00:01"/>
  </r>
  <r>
    <x v="1"/>
    <x v="1"/>
    <x v="1"/>
    <x v="0"/>
    <n v="50"/>
    <n v="1347414"/>
    <d v="2001-06-06T09:14:5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3.5"/>
    <s v="LRAT1234"/>
    <s v="KPRESTO"/>
    <s v="LT-SERC"/>
    <x v="7"/>
    <x v="7"/>
    <n v="634682.1"/>
    <d v="2001-06-07T21:00:01"/>
  </r>
  <r>
    <x v="1"/>
    <x v="3"/>
    <x v="1"/>
    <x v="0"/>
    <n v="3000"/>
    <n v="1347416"/>
    <d v="2001-06-06T09:15:03"/>
    <s v="El Paso Merchant Energy, L.P."/>
    <x v="0"/>
    <x v="0"/>
    <x v="0"/>
    <x v="3"/>
    <s v="US Gas Phy Fwd Firm &lt; or = 1Mo "/>
    <s v="US Gas Phy       TETCO M3                07Jun01         USD/MM"/>
    <m/>
    <n v="3000"/>
    <x v="0"/>
    <x v="13"/>
    <x v="0"/>
    <n v="4.04"/>
    <s v="EPMELPwlh"/>
    <s v="VPIMENOV"/>
    <s v="ENA-IM ME NEW YORK"/>
    <x v="8"/>
    <x v="3"/>
    <n v="834156"/>
    <d v="2001-06-07T21:00:01"/>
  </r>
  <r>
    <x v="1"/>
    <x v="3"/>
    <x v="0"/>
    <x v="5"/>
    <n v="1550000"/>
    <n v="1347417"/>
    <d v="2001-06-06T09:15:0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2.1"/>
    <d v="2001-07-01T00:00:00"/>
  </r>
  <r>
    <x v="1"/>
    <x v="3"/>
    <x v="1"/>
    <x v="0"/>
    <n v="10000"/>
    <n v="1347418"/>
    <d v="2001-06-06T09:15:05"/>
    <s v="PG&amp;E Energy Trading-Gas Corporation"/>
    <x v="0"/>
    <x v="0"/>
    <x v="0"/>
    <x v="3"/>
    <s v="US Gas Phy Fwd Firm &lt; or = 1Mo "/>
    <s v="US Gas Phy       NGPL NIPSCO             07Jun01         USD/MM"/>
    <m/>
    <n v="10000"/>
    <x v="0"/>
    <x v="13"/>
    <x v="0"/>
    <n v="3.8475000000000001"/>
    <s v="jpedersen"/>
    <s v="PMIMS"/>
    <s v="ENA - IM MKT Central CG"/>
    <x v="8"/>
    <x v="3"/>
    <n v="834157"/>
    <d v="2001-06-07T21:00:01"/>
  </r>
  <r>
    <x v="1"/>
    <x v="3"/>
    <x v="0"/>
    <x v="6"/>
    <n v="600000"/>
    <n v="1347419"/>
    <d v="2001-06-06T09:15:06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693.1"/>
    <d v="2001-09-01T00:00:00"/>
  </r>
  <r>
    <x v="1"/>
    <x v="3"/>
    <x v="1"/>
    <x v="0"/>
    <n v="19200"/>
    <n v="1347420"/>
    <d v="2001-06-06T09:15:06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25000000000001"/>
    <s v="ADM48147"/>
    <s v="JHODGE2"/>
    <s v="ENA-IM ME TCO"/>
    <x v="8"/>
    <x v="3"/>
    <n v="834159"/>
    <d v="2001-06-07T21:00:01"/>
  </r>
  <r>
    <x v="1"/>
    <x v="3"/>
    <x v="1"/>
    <x v="0"/>
    <n v="5000"/>
    <n v="1347421"/>
    <d v="2001-06-06T09:15:09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250000000000002"/>
    <s v="FLOYDS14"/>
    <s v="RGAY"/>
    <s v="ENA - IM West"/>
    <x v="8"/>
    <x v="3"/>
    <n v="834160"/>
    <d v="2001-06-07T21:00:01"/>
  </r>
  <r>
    <x v="1"/>
    <x v="3"/>
    <x v="1"/>
    <x v="0"/>
    <n v="5000"/>
    <n v="1347422"/>
    <d v="2001-06-06T09:15:10"/>
    <s v="Mitchell Gas Services L.P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ADM75252"/>
    <s v="RGAY"/>
    <s v="ENA - IM West"/>
    <x v="8"/>
    <x v="3"/>
    <n v="834161"/>
    <d v="2001-06-07T21:00:01"/>
  </r>
  <r>
    <x v="0"/>
    <x v="3"/>
    <x v="1"/>
    <x v="0"/>
    <n v="10000"/>
    <n v="1347423"/>
    <d v="2001-06-06T09:15:13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5"/>
    <s v="KJMTMC01"/>
    <s v="RWATT"/>
    <s v="EC-IM Canada West"/>
    <x v="8"/>
    <x v="9"/>
    <n v="834163"/>
    <d v="2001-06-06T21:00:01"/>
  </r>
  <r>
    <x v="1"/>
    <x v="3"/>
    <x v="1"/>
    <x v="0"/>
    <n v="2800"/>
    <n v="1347424"/>
    <d v="2001-06-06T09:15:16"/>
    <s v="BP Energy Company"/>
    <x v="0"/>
    <x v="0"/>
    <x v="0"/>
    <x v="3"/>
    <s v="US Gas Phy Fwd Firm &lt; or = 1Mo "/>
    <s v="US Gas Phy       Chi Peoples             07Jun01         USD/MM"/>
    <n v="2800"/>
    <m/>
    <x v="0"/>
    <x v="13"/>
    <x v="0"/>
    <n v="3.8075000000000001"/>
    <s v="Griffith"/>
    <s v="PMIMS"/>
    <s v="ENA - IM MKT Central CG"/>
    <x v="8"/>
    <x v="3"/>
    <n v="834164"/>
    <d v="2001-06-07T21:00:01"/>
  </r>
  <r>
    <x v="0"/>
    <x v="3"/>
    <x v="0"/>
    <x v="20"/>
    <n v="755000"/>
    <n v="1347425"/>
    <d v="2001-06-06T09:15:20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500000000000002"/>
    <s v="MMETTERS"/>
    <s v="JMCKAY"/>
    <s v="FT-CAND-EGSC"/>
    <x v="5"/>
    <x v="9"/>
    <s v="VE9695.1"/>
    <d v="2002-11-01T00:00:00"/>
  </r>
  <r>
    <x v="1"/>
    <x v="3"/>
    <x v="1"/>
    <x v="0"/>
    <n v="12800"/>
    <n v="1347426"/>
    <d v="2001-06-06T09:15:21"/>
    <s v="Noble Gas Marketing Inc."/>
    <x v="0"/>
    <x v="0"/>
    <x v="0"/>
    <x v="3"/>
    <s v="US Gas Phy Fwd Firm &lt; or = 1Mo "/>
    <s v="US Gas Phy       HeHub                   07Jun01         USD/MM"/>
    <n v="12800"/>
    <m/>
    <x v="0"/>
    <x v="13"/>
    <x v="0"/>
    <n v="3.7549999999999999"/>
    <s v="dealjunkie"/>
    <s v="ARING"/>
    <s v="ENA-IM NE GULF1"/>
    <x v="8"/>
    <x v="3"/>
    <n v="834166"/>
    <d v="2001-06-07T21:00:01"/>
  </r>
  <r>
    <x v="0"/>
    <x v="3"/>
    <x v="1"/>
    <x v="8"/>
    <n v="500000"/>
    <n v="1347427"/>
    <d v="2001-06-06T09:15:23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35"/>
    <s v="andygard"/>
    <s v="DFURNER"/>
    <s v="Continental Gas Book"/>
    <x v="4"/>
    <x v="2"/>
    <n v="106702"/>
    <d v="2001-06-11T21:00:01"/>
  </r>
  <r>
    <x v="0"/>
    <x v="3"/>
    <x v="1"/>
    <x v="8"/>
    <n v="500000"/>
    <n v="1347428"/>
    <d v="2001-06-06T09:15:24"/>
    <s v="Accord Energy Ltd."/>
    <x v="0"/>
    <x v="0"/>
    <x v="0"/>
    <x v="3"/>
    <s v="BEL Gas Phy Fwd Zee IZT Ent"/>
    <s v="BEL Gas Phy      ZEE IZT ENT             11-15Jun01      p/th"/>
    <n v="100000"/>
    <m/>
    <x v="0"/>
    <x v="5"/>
    <x v="3"/>
    <n v="21.35"/>
    <s v="tommacal"/>
    <s v="DFURNER"/>
    <s v="Continental Gas Book"/>
    <x v="4"/>
    <x v="2"/>
    <n v="106703"/>
    <d v="2001-06-11T21:00:01"/>
  </r>
  <r>
    <x v="1"/>
    <x v="3"/>
    <x v="1"/>
    <x v="0"/>
    <n v="1555"/>
    <n v="1347429"/>
    <d v="2001-06-06T09:15:25"/>
    <s v="Mirant Americas Energy Marketing, L.P."/>
    <x v="0"/>
    <x v="0"/>
    <x v="0"/>
    <x v="3"/>
    <s v="US Gas Phy Fwd Firm &lt; or = 1Mo "/>
    <s v="US Gas Phy       FGT Z2                  07Jun01         USD/MM"/>
    <n v="1555"/>
    <m/>
    <x v="0"/>
    <x v="13"/>
    <x v="0"/>
    <n v="3.75"/>
    <s v="dnixon01"/>
    <s v="SNEAL"/>
    <s v="ENA-IM NE GULF4"/>
    <x v="8"/>
    <x v="3"/>
    <n v="834167"/>
    <d v="2001-06-07T21:00:01"/>
  </r>
  <r>
    <x v="0"/>
    <x v="3"/>
    <x v="0"/>
    <x v="24"/>
    <n v="1070000"/>
    <n v="1347431"/>
    <d v="2001-06-06T09:15:26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E9696.1"/>
    <d v="2002-04-01T00:00:00"/>
  </r>
  <r>
    <x v="1"/>
    <x v="3"/>
    <x v="1"/>
    <x v="0"/>
    <n v="5000"/>
    <n v="1347430"/>
    <d v="2001-06-06T09:15:26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68"/>
    <d v="2001-06-07T21:00:01"/>
  </r>
  <r>
    <x v="0"/>
    <x v="0"/>
    <x v="0"/>
    <x v="0"/>
    <n v="20"/>
    <n v="1347432"/>
    <d v="2001-06-06T09:15:2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1486"/>
    <m/>
  </r>
  <r>
    <x v="0"/>
    <x v="0"/>
    <x v="0"/>
    <x v="0"/>
    <n v="10"/>
    <n v="1347434"/>
    <d v="2001-06-06T09:15:4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ADM51397"/>
    <s v="BMARCHAN"/>
    <s v="Enron Metals Trading System"/>
    <x v="0"/>
    <x v="0"/>
    <n v="2171490"/>
    <m/>
  </r>
  <r>
    <x v="1"/>
    <x v="3"/>
    <x v="0"/>
    <x v="5"/>
    <n v="1550000"/>
    <n v="1347433"/>
    <d v="2001-06-06T09:1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7.1"/>
    <d v="2001-07-01T00:00:00"/>
  </r>
  <r>
    <x v="1"/>
    <x v="3"/>
    <x v="1"/>
    <x v="0"/>
    <n v="1940"/>
    <n v="1347435"/>
    <d v="2001-06-06T09:15:51"/>
    <s v="Mirant Americas Energy Marketing, L.P."/>
    <x v="0"/>
    <x v="0"/>
    <x v="0"/>
    <x v="3"/>
    <s v="US Gas Phy Fwd Firm &lt; or = 1Mo "/>
    <s v="US Gas Phy       Dom SP TT               07Jun01         USD/MM"/>
    <m/>
    <n v="1940"/>
    <x v="0"/>
    <x v="13"/>
    <x v="0"/>
    <n v="3.98"/>
    <s v="jkippels01"/>
    <s v="JHODGE2"/>
    <s v="ENA-IM ME CNG"/>
    <x v="8"/>
    <x v="3"/>
    <n v="834170"/>
    <d v="2001-06-07T21:00:01"/>
  </r>
  <r>
    <x v="1"/>
    <x v="2"/>
    <x v="0"/>
    <x v="0"/>
    <n v="50000"/>
    <n v="1347436"/>
    <d v="2001-06-06T09:1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488"/>
    <d v="2001-07-01T00:00:00"/>
  </r>
  <r>
    <x v="1"/>
    <x v="3"/>
    <x v="1"/>
    <x v="0"/>
    <n v="5000"/>
    <n v="1347438"/>
    <d v="2001-06-06T09:15:57"/>
    <s v="TransCanada Gas Services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"/>
    <s v="robmacinc"/>
    <s v="SPEREIR"/>
    <s v="ENA-IM NE GULF3"/>
    <x v="8"/>
    <x v="3"/>
    <n v="834171"/>
    <d v="2001-06-07T21:00:01"/>
  </r>
  <r>
    <x v="1"/>
    <x v="3"/>
    <x v="1"/>
    <x v="0"/>
    <n v="1000"/>
    <n v="1347439"/>
    <d v="2001-06-06T09:15:58"/>
    <s v="TotalFinaElf Gas &amp; Power North America, Inc."/>
    <x v="0"/>
    <x v="0"/>
    <x v="0"/>
    <x v="3"/>
    <s v="US Gas Phy Fwd Firm &lt; or = 1Mo "/>
    <s v="US Gas Phy       NGPL STX                07Jun01         USD/MM"/>
    <n v="1000"/>
    <m/>
    <x v="0"/>
    <x v="13"/>
    <x v="0"/>
    <n v="3.6549999999999998"/>
    <s v="kiethbourg"/>
    <s v="TDONOHO"/>
    <s v="ENA - IM Central Gulf"/>
    <x v="8"/>
    <x v="3"/>
    <n v="834172"/>
    <d v="2001-06-07T21:00:01"/>
  </r>
  <r>
    <x v="1"/>
    <x v="3"/>
    <x v="0"/>
    <x v="5"/>
    <n v="310000"/>
    <n v="1347440"/>
    <d v="2001-06-06T09:16:00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1"/>
    <s v="JIMLK19641"/>
    <s v="MSANCH2"/>
    <s v="GD-New-Jr"/>
    <x v="5"/>
    <x v="3"/>
    <s v="VE9699.1"/>
    <d v="2001-07-01T21:00:01"/>
  </r>
  <r>
    <x v="1"/>
    <x v="3"/>
    <x v="1"/>
    <x v="0"/>
    <n v="3333"/>
    <n v="1347441"/>
    <d v="2001-06-06T09:16:01"/>
    <s v="Tenaska Marketing Ventures"/>
    <x v="0"/>
    <x v="0"/>
    <x v="0"/>
    <x v="3"/>
    <s v="US Gas Phy Fwd Firm &lt; or = 1Mo "/>
    <s v="US Gas Phy       TCO Pool                07Jun01         USD/MM"/>
    <m/>
    <n v="3333"/>
    <x v="0"/>
    <x v="13"/>
    <x v="0"/>
    <n v="3.8774999999999999"/>
    <s v="TMVDNS01"/>
    <s v="JHODGE2"/>
    <s v="ENA-IM ME TCO"/>
    <x v="8"/>
    <x v="3"/>
    <n v="834173"/>
    <d v="2001-06-07T21:00:01"/>
  </r>
  <r>
    <x v="1"/>
    <x v="3"/>
    <x v="1"/>
    <x v="0"/>
    <n v="5000"/>
    <n v="1347442"/>
    <d v="2001-06-06T09:1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274999999999999"/>
    <s v="vab12345"/>
    <s v="SNEAL"/>
    <s v="ENA-IM NE GULF3"/>
    <x v="8"/>
    <x v="3"/>
    <n v="834174"/>
    <d v="2001-06-07T21:00:01"/>
  </r>
  <r>
    <x v="1"/>
    <x v="3"/>
    <x v="1"/>
    <x v="0"/>
    <n v="5000"/>
    <n v="1347443"/>
    <d v="2001-06-06T09:16:03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45"/>
    <s v="robmacinc"/>
    <s v="SPEREIR"/>
    <s v="ENA-IM NE GULF3"/>
    <x v="8"/>
    <x v="3"/>
    <n v="834175"/>
    <d v="2001-06-07T21:00:01"/>
  </r>
  <r>
    <x v="1"/>
    <x v="3"/>
    <x v="1"/>
    <x v="0"/>
    <n v="13977"/>
    <n v="1347444"/>
    <d v="2001-06-06T09:16:04"/>
    <s v="EnergyUSA-TPC Corp."/>
    <x v="0"/>
    <x v="0"/>
    <x v="0"/>
    <x v="3"/>
    <s v="US Gas Phy Fwd Firm &lt; or = 1Mo "/>
    <s v="US Gas Phy       HeHub                   07Jun01         USD/MM"/>
    <m/>
    <n v="13977"/>
    <x v="0"/>
    <x v="13"/>
    <x v="0"/>
    <n v="3.7549999999999999"/>
    <s v="timothym"/>
    <s v="ARING"/>
    <s v="ENA-IM NE GULF1"/>
    <x v="8"/>
    <x v="3"/>
    <n v="834176"/>
    <d v="2001-06-07T21:00:01"/>
  </r>
  <r>
    <x v="0"/>
    <x v="0"/>
    <x v="0"/>
    <x v="0"/>
    <n v="20"/>
    <n v="1347445"/>
    <d v="2001-06-06T09:16:0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59874"/>
    <s v="BMARCHAN"/>
    <s v="Enron Metals Trading System"/>
    <x v="0"/>
    <x v="0"/>
    <n v="2171494"/>
    <m/>
  </r>
  <r>
    <x v="0"/>
    <x v="1"/>
    <x v="1"/>
    <x v="0"/>
    <n v="25"/>
    <n v="1347447"/>
    <d v="2001-06-06T09:16:06"/>
    <s v="Entrade GmbH"/>
    <x v="0"/>
    <x v="0"/>
    <x v="0"/>
    <x v="1"/>
    <s v="GER Power Phy Fwd Ffrm"/>
    <s v="GER Pwr Phy FF   Ger Grd WDPK HV         08Jun01         EUR/MWh"/>
    <m/>
    <n v="25"/>
    <x v="0"/>
    <x v="1"/>
    <x v="2"/>
    <n v="34"/>
    <s v="ADM73836"/>
    <s v="MHELLERM"/>
    <s v="UK - ECTRL - Continental Power Book"/>
    <x v="2"/>
    <x v="2"/>
    <n v="111297.1"/>
    <d v="2001-06-08T21:00:01"/>
  </r>
  <r>
    <x v="1"/>
    <x v="3"/>
    <x v="1"/>
    <x v="0"/>
    <n v="5000"/>
    <n v="1347446"/>
    <d v="2001-06-06T09:16:06"/>
    <s v="Western Gas Resources,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49999999999999"/>
    <s v="JHTRAMEL"/>
    <s v="SPEREIR"/>
    <s v="ENA-IM NE GULF3"/>
    <x v="8"/>
    <x v="3"/>
    <n v="834177"/>
    <d v="2001-06-07T21:00:01"/>
  </r>
  <r>
    <x v="1"/>
    <x v="3"/>
    <x v="1"/>
    <x v="0"/>
    <n v="5000"/>
    <n v="1347448"/>
    <d v="2001-06-06T09:16:07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7"/>
    <s v="CRAIGDUKE"/>
    <s v="SSOUTH"/>
    <s v="ENA - IM West"/>
    <x v="8"/>
    <x v="3"/>
    <n v="834178"/>
    <d v="2001-06-07T21:00:01"/>
  </r>
  <r>
    <x v="1"/>
    <x v="3"/>
    <x v="1"/>
    <x v="0"/>
    <n v="10000"/>
    <n v="1347449"/>
    <d v="2001-06-06T09:16:09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179"/>
    <d v="2001-06-07T21:00:01"/>
  </r>
  <r>
    <x v="1"/>
    <x v="3"/>
    <x v="1"/>
    <x v="0"/>
    <n v="5000"/>
    <n v="1347450"/>
    <d v="2001-06-06T09:16:12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"/>
    <s v="EPMELPrdm"/>
    <s v="RGAY"/>
    <s v="ENA - IM West"/>
    <x v="8"/>
    <x v="3"/>
    <n v="834181"/>
    <d v="2001-06-07T21:00:01"/>
  </r>
  <r>
    <x v="1"/>
    <x v="3"/>
    <x v="1"/>
    <x v="0"/>
    <n v="5000"/>
    <n v="1347451"/>
    <d v="2001-06-06T09:16:15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499999999999998"/>
    <s v="CRAIGDUKE"/>
    <s v="SSOUTH"/>
    <s v="ENA - IM West"/>
    <x v="8"/>
    <x v="3"/>
    <n v="834182"/>
    <d v="2001-06-07T21:00:01"/>
  </r>
  <r>
    <x v="1"/>
    <x v="3"/>
    <x v="1"/>
    <x v="0"/>
    <n v="750"/>
    <n v="1347452"/>
    <d v="2001-06-06T09:16:17"/>
    <s v="Occidental Energy Marketing, Inc."/>
    <x v="0"/>
    <x v="0"/>
    <x v="0"/>
    <x v="3"/>
    <s v="US Gas Phy Fwd Firm &lt; or = 1Mo "/>
    <s v="US Gas Phy       TENN 800                07Jun01         USD/MM"/>
    <m/>
    <n v="750"/>
    <x v="0"/>
    <x v="13"/>
    <x v="0"/>
    <n v="3.6625000000000001"/>
    <s v="smallfitz"/>
    <s v="SNEAL"/>
    <s v="ENA-IM NE GULF3"/>
    <x v="8"/>
    <x v="3"/>
    <n v="834183"/>
    <d v="2001-06-07T21:00:01"/>
  </r>
  <r>
    <x v="1"/>
    <x v="3"/>
    <x v="1"/>
    <x v="0"/>
    <n v="1100"/>
    <n v="1347453"/>
    <d v="2001-06-06T09:16:18"/>
    <s v="Anadarko Energy Services Company"/>
    <x v="0"/>
    <x v="0"/>
    <x v="0"/>
    <x v="3"/>
    <s v="US Gas Phy Fwd Firm &lt; or = 1Mo "/>
    <s v="US Gas Phy       Trunkline WLA           07Jun01         USD/MM"/>
    <m/>
    <n v="1100"/>
    <x v="0"/>
    <x v="13"/>
    <x v="0"/>
    <n v="3.6349999999999998"/>
    <s v="ADM36335"/>
    <s v="TDONOHO"/>
    <s v="ENA - IM Central Gulf"/>
    <x v="8"/>
    <x v="3"/>
    <n v="834184"/>
    <d v="2001-06-07T21:00:01"/>
  </r>
  <r>
    <x v="1"/>
    <x v="3"/>
    <x v="1"/>
    <x v="0"/>
    <n v="20000"/>
    <n v="1347454"/>
    <d v="2001-06-06T09:16:18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575000000000002"/>
    <s v="aepes202"/>
    <s v="SNEAL"/>
    <s v="ENA-IM NE GULF3"/>
    <x v="8"/>
    <x v="3"/>
    <n v="834187"/>
    <d v="2001-06-07T21:00:01"/>
  </r>
  <r>
    <x v="1"/>
    <x v="3"/>
    <x v="1"/>
    <x v="0"/>
    <n v="8000"/>
    <n v="1347455"/>
    <d v="2001-06-06T09:16:19"/>
    <s v="Colonial Energy Inc."/>
    <x v="0"/>
    <x v="0"/>
    <x v="0"/>
    <x v="3"/>
    <s v="US Gas Phy Fwd Firm &lt; or = 1Mo "/>
    <s v="US Gas Phy       TCO Pool                07Jun01         USD/MM"/>
    <m/>
    <n v="8000"/>
    <x v="0"/>
    <x v="13"/>
    <x v="0"/>
    <n v="3.8774999999999999"/>
    <s v="ADM04583"/>
    <s v="JHODGE2"/>
    <s v="ENA-IM ME TCO"/>
    <x v="8"/>
    <x v="3"/>
    <n v="834186"/>
    <d v="2001-06-07T21:00:01"/>
  </r>
  <r>
    <x v="1"/>
    <x v="3"/>
    <x v="1"/>
    <x v="0"/>
    <n v="5000"/>
    <n v="1347457"/>
    <d v="2001-06-06T09:16:21"/>
    <s v="Tenaska Marketing Ventures"/>
    <x v="0"/>
    <x v="0"/>
    <x v="0"/>
    <x v="3"/>
    <s v="US Gas Phy Fwd Firm &lt; or = 1Mo "/>
    <s v="US Gas Phy       Waha                    07Jun01         USD/MM"/>
    <n v="5000"/>
    <m/>
    <x v="0"/>
    <x v="13"/>
    <x v="0"/>
    <n v="3.69"/>
    <s v="TMVKES01"/>
    <s v="JPARKS"/>
    <s v="ENA-IM WAHA"/>
    <x v="8"/>
    <x v="3"/>
    <n v="834188"/>
    <d v="2001-06-07T21:00:01"/>
  </r>
  <r>
    <x v="1"/>
    <x v="3"/>
    <x v="1"/>
    <x v="0"/>
    <n v="20000"/>
    <n v="1347458"/>
    <d v="2001-06-06T09:16:22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575000000000002"/>
    <s v="aepes202"/>
    <s v="SNEAL"/>
    <s v="ENA-IM NE GULF3"/>
    <x v="8"/>
    <x v="3"/>
    <n v="834189"/>
    <d v="2001-06-07T21:00:01"/>
  </r>
  <r>
    <x v="1"/>
    <x v="3"/>
    <x v="1"/>
    <x v="0"/>
    <n v="10000"/>
    <n v="1347459"/>
    <d v="2001-06-06T09:16:24"/>
    <s v="PG&amp;E Energy Trading-Gas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7"/>
    <s v="jpedersen"/>
    <s v="JWILLI13"/>
    <s v="ENA - IM Mkt Central MICH"/>
    <x v="8"/>
    <x v="3"/>
    <n v="834190"/>
    <d v="2001-06-07T21:00:01"/>
  </r>
  <r>
    <x v="0"/>
    <x v="3"/>
    <x v="1"/>
    <x v="3"/>
    <n v="2300000"/>
    <n v="1347460"/>
    <d v="2001-06-06T09:16:26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3.95"/>
    <s v="pxs64040"/>
    <s v="AFAIRLE"/>
    <s v="Non Affiliate Gas Book"/>
    <x v="4"/>
    <x v="2"/>
    <n v="106720"/>
    <d v="2002-10-01T00:00:00"/>
  </r>
  <r>
    <x v="0"/>
    <x v="3"/>
    <x v="1"/>
    <x v="0"/>
    <n v="5000"/>
    <n v="1347461"/>
    <d v="2001-06-06T09:16:31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jwilmotte"/>
    <s v="SBRODEU"/>
    <s v="EC - IM Canada BC"/>
    <x v="8"/>
    <x v="9"/>
    <n v="834191"/>
    <d v="2001-06-07T21:00:01"/>
  </r>
  <r>
    <x v="1"/>
    <x v="3"/>
    <x v="1"/>
    <x v="0"/>
    <n v="3977"/>
    <n v="1347462"/>
    <d v="2001-06-06T09:16:35"/>
    <s v="PG&amp;E Energy Trading-Gas Corporation"/>
    <x v="0"/>
    <x v="0"/>
    <x v="0"/>
    <x v="3"/>
    <s v="US Gas Phy Fwd Firm &lt; or = 1Mo "/>
    <s v="US Gas Phy       Dom SP TT               07Jun01         USD/MM"/>
    <n v="3977"/>
    <m/>
    <x v="0"/>
    <x v="13"/>
    <x v="0"/>
    <n v="3.96"/>
    <s v="sarahoch"/>
    <s v="JHODGE2"/>
    <s v="ENA-IM ME CNG"/>
    <x v="8"/>
    <x v="3"/>
    <n v="834192"/>
    <d v="2001-06-07T21:00:01"/>
  </r>
  <r>
    <x v="1"/>
    <x v="3"/>
    <x v="1"/>
    <x v="0"/>
    <n v="10000"/>
    <n v="1347463"/>
    <d v="2001-06-06T09:16:36"/>
    <s v="Wisconsin Gas Company"/>
    <x v="0"/>
    <x v="0"/>
    <x v="0"/>
    <x v="3"/>
    <s v="US Gas Phy Fwd Firm &lt; or = 1Mo "/>
    <s v="US Gas Phy       APC/ANR WillCo          07Jun01         USD/MM"/>
    <m/>
    <n v="10000"/>
    <x v="0"/>
    <x v="13"/>
    <x v="0"/>
    <n v="3.8025000000000002"/>
    <s v="JFuller99"/>
    <s v="PMIMS"/>
    <s v="ENA - IM MKT Central CG"/>
    <x v="8"/>
    <x v="3"/>
    <n v="834193"/>
    <d v="2001-06-07T21:00:01"/>
  </r>
  <r>
    <x v="0"/>
    <x v="3"/>
    <x v="1"/>
    <x v="0"/>
    <n v="5000"/>
    <n v="1347464"/>
    <d v="2001-06-06T09:16:4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blfrench"/>
    <s v="SBRODEU"/>
    <s v="EC - IM Canada BC"/>
    <x v="8"/>
    <x v="9"/>
    <n v="834194"/>
    <d v="2001-06-07T21:00:01"/>
  </r>
  <r>
    <x v="1"/>
    <x v="3"/>
    <x v="1"/>
    <x v="0"/>
    <n v="5000"/>
    <n v="1347465"/>
    <d v="2001-06-06T09:16:47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95"/>
    <d v="2001-06-07T21:00:01"/>
  </r>
  <r>
    <x v="1"/>
    <x v="3"/>
    <x v="1"/>
    <x v="0"/>
    <n v="125"/>
    <n v="1347466"/>
    <d v="2001-06-06T09:16:47"/>
    <s v="Mirant Americas Energy Marketing, L.P."/>
    <x v="0"/>
    <x v="0"/>
    <x v="0"/>
    <x v="3"/>
    <s v="US Gas Phy Fwd Firm &lt; or = 1Mo "/>
    <s v="US Gas Phy       NGPL NICOR              07Jun01         USD/MM"/>
    <m/>
    <n v="125"/>
    <x v="0"/>
    <x v="13"/>
    <x v="0"/>
    <n v="3.8424999999999998"/>
    <s v="dkt00001"/>
    <s v="PMIMS"/>
    <s v="ENA - IM MKT Central CG"/>
    <x v="8"/>
    <x v="3"/>
    <n v="834196"/>
    <d v="2001-06-07T21:00:01"/>
  </r>
  <r>
    <x v="1"/>
    <x v="3"/>
    <x v="0"/>
    <x v="5"/>
    <n v="310000"/>
    <n v="1347467"/>
    <d v="2001-06-06T09:16:48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8"/>
    <s v="varghese"/>
    <s v="JARNOLD"/>
    <s v="NG-Price"/>
    <x v="5"/>
    <x v="3"/>
    <s v="VE9701.1"/>
    <d v="2001-07-01T21:00:00"/>
  </r>
  <r>
    <x v="1"/>
    <x v="3"/>
    <x v="1"/>
    <x v="0"/>
    <n v="6701"/>
    <n v="1347468"/>
    <d v="2001-06-06T09:16:52"/>
    <s v="Texaco Natural Gas Inc."/>
    <x v="0"/>
    <x v="0"/>
    <x v="0"/>
    <x v="3"/>
    <s v="US Gas Phy Fwd Firm &lt; or = 1Mo "/>
    <s v="US Gas Phy       PEPL Pool               07Jun01         USD/MM"/>
    <m/>
    <n v="6701"/>
    <x v="0"/>
    <x v="13"/>
    <x v="0"/>
    <n v="3.645"/>
    <s v="BILLBALSA"/>
    <s v="KSTEVEN"/>
    <s v="ENA-IM Mid Central South"/>
    <x v="8"/>
    <x v="3"/>
    <n v="834197"/>
    <d v="2001-06-07T21:00:01"/>
  </r>
  <r>
    <x v="1"/>
    <x v="3"/>
    <x v="1"/>
    <x v="0"/>
    <n v="5000"/>
    <n v="1347469"/>
    <d v="2001-06-06T09:16:56"/>
    <s v="Occidental Energy Marketing, Inc."/>
    <x v="0"/>
    <x v="0"/>
    <x v="0"/>
    <x v="3"/>
    <s v="US Gas Phy Fwd Firm &lt; or = 1Mo "/>
    <s v="US Gas Phy       TENN 500                07Jun01         USD/MM"/>
    <n v="5000"/>
    <m/>
    <x v="0"/>
    <x v="13"/>
    <x v="0"/>
    <n v="3.6575000000000002"/>
    <s v="smallfitz"/>
    <s v="SNEAL"/>
    <s v="ENA-IM NE GULF3"/>
    <x v="8"/>
    <x v="3"/>
    <n v="834198"/>
    <d v="2001-06-07T21:00:01"/>
  </r>
  <r>
    <x v="1"/>
    <x v="3"/>
    <x v="1"/>
    <x v="0"/>
    <n v="1535"/>
    <n v="1347470"/>
    <d v="2001-06-06T09:16:58"/>
    <s v="PG&amp;E Energy Trading-Gas Corporation"/>
    <x v="0"/>
    <x v="0"/>
    <x v="0"/>
    <x v="3"/>
    <s v="US Gas Phy Fwd Firm &lt; or = 1Mo "/>
    <s v="US Gas Phy       Chi Peoples             07Jun01         USD/MM"/>
    <m/>
    <n v="1535"/>
    <x v="0"/>
    <x v="13"/>
    <x v="0"/>
    <n v="3.8325"/>
    <s v="jpedersen"/>
    <s v="PMIMS"/>
    <s v="ENA - IM MKT Central CG"/>
    <x v="8"/>
    <x v="3"/>
    <n v="834199"/>
    <d v="2001-06-07T21:00:01"/>
  </r>
  <r>
    <x v="1"/>
    <x v="3"/>
    <x v="1"/>
    <x v="0"/>
    <n v="3333"/>
    <n v="1347471"/>
    <d v="2001-06-06T09:16:58"/>
    <s v="Colonial Energy Inc."/>
    <x v="0"/>
    <x v="0"/>
    <x v="0"/>
    <x v="3"/>
    <s v="US Gas Phy Fwd Firm &lt; or = 1Mo "/>
    <s v="US Gas Phy       HeHub                   07Jun01         USD/MM"/>
    <n v="3333"/>
    <m/>
    <x v="0"/>
    <x v="13"/>
    <x v="0"/>
    <n v="3.75"/>
    <s v="VABLAISE"/>
    <s v="ARING"/>
    <s v="ENA-IM NE GULF1"/>
    <x v="8"/>
    <x v="3"/>
    <n v="834200"/>
    <d v="2001-06-07T21:00:01"/>
  </r>
  <r>
    <x v="1"/>
    <x v="3"/>
    <x v="1"/>
    <x v="0"/>
    <n v="10000"/>
    <n v="1347472"/>
    <d v="2001-06-06T09:16:59"/>
    <s v="Duke Energy Trading and Marketing, L.L.C."/>
    <x v="0"/>
    <x v="0"/>
    <x v="0"/>
    <x v="3"/>
    <s v="US Gas Phy Fwd Firm &lt; or = 1Mo "/>
    <s v="US Gas Phy       TETCO M3                07Jun01         USD/MM"/>
    <n v="10000"/>
    <m/>
    <x v="0"/>
    <x v="13"/>
    <x v="0"/>
    <n v="4.03"/>
    <s v="KMZIOBER"/>
    <s v="VPIMENOV"/>
    <s v="ENA-IM ME NEW YORK"/>
    <x v="8"/>
    <x v="3"/>
    <n v="834201"/>
    <d v="2001-06-07T21:00:01"/>
  </r>
  <r>
    <x v="0"/>
    <x v="3"/>
    <x v="1"/>
    <x v="0"/>
    <n v="10000"/>
    <n v="1347473"/>
    <d v="2001-06-06T09:17:00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"/>
    <s v="ADM57700"/>
    <s v="RWATT"/>
    <s v="EC-IM Canada West"/>
    <x v="8"/>
    <x v="9"/>
    <n v="834202"/>
    <d v="2001-06-06T21:00:01"/>
  </r>
  <r>
    <x v="1"/>
    <x v="3"/>
    <x v="1"/>
    <x v="0"/>
    <n v="644"/>
    <n v="1347474"/>
    <d v="2001-06-06T09:17:02"/>
    <s v="Dynegy Marketing and Trade"/>
    <x v="0"/>
    <x v="0"/>
    <x v="0"/>
    <x v="3"/>
    <s v="US Gas Phy Fwd Firm &lt; or = 1Mo "/>
    <s v="US Gas Phy       ExxonKaty               07Jun01         USD/MM"/>
    <m/>
    <n v="644"/>
    <x v="0"/>
    <x v="13"/>
    <x v="0"/>
    <n v="3.78"/>
    <s v="HAMMON02"/>
    <s v="JPARKS"/>
    <s v="ENA - IM Katy"/>
    <x v="8"/>
    <x v="3"/>
    <n v="834204"/>
    <d v="2001-06-07T21:00:01"/>
  </r>
  <r>
    <x v="1"/>
    <x v="3"/>
    <x v="1"/>
    <x v="0"/>
    <n v="10000"/>
    <n v="1347475"/>
    <d v="2001-06-06T09:17:09"/>
    <s v="NUI Energy Broker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850000000000001"/>
    <s v="CHFREZZA"/>
    <s v="SPEREIR"/>
    <s v="ENA-IM NE GULF2"/>
    <x v="8"/>
    <x v="3"/>
    <n v="834205"/>
    <d v="2001-06-07T21:00:01"/>
  </r>
  <r>
    <x v="1"/>
    <x v="3"/>
    <x v="1"/>
    <x v="0"/>
    <n v="5308"/>
    <n v="1347476"/>
    <d v="2001-06-06T09:17:15"/>
    <s v="Texex Energy Partners Ltd."/>
    <x v="0"/>
    <x v="0"/>
    <x v="0"/>
    <x v="3"/>
    <s v="US Gas Phy Fwd Firm &lt; or = 1Mo "/>
    <s v="US Gas Phy       TENN Z-0                07Jun01         USD/MM"/>
    <n v="5308"/>
    <m/>
    <x v="0"/>
    <x v="13"/>
    <x v="0"/>
    <n v="3.63"/>
    <s v="texexener"/>
    <s v="SNEAL"/>
    <s v="ENA-IM NE GULF3"/>
    <x v="8"/>
    <x v="3"/>
    <n v="834206"/>
    <d v="2001-06-07T21:00:01"/>
  </r>
  <r>
    <x v="0"/>
    <x v="3"/>
    <x v="1"/>
    <x v="0"/>
    <n v="5000"/>
    <n v="1347478"/>
    <d v="2001-06-06T09:17:17"/>
    <s v="Anadarko Canada Corporation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5"/>
    <s v="sgrimbly"/>
    <s v="RWATT"/>
    <s v="EC-IM Canada West"/>
    <x v="8"/>
    <x v="9"/>
    <n v="834208"/>
    <d v="2001-06-07T21:00:01"/>
  </r>
  <r>
    <x v="0"/>
    <x v="3"/>
    <x v="1"/>
    <x v="0"/>
    <n v="10000"/>
    <n v="1347477"/>
    <d v="2001-06-06T09:17:17"/>
    <s v="PG&amp;E Energy Trading,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NADEAUBRAD"/>
    <s v="RWATT"/>
    <s v="EC-IM Canada West"/>
    <x v="8"/>
    <x v="9"/>
    <n v="834207"/>
    <d v="2001-06-06T21:00:01"/>
  </r>
  <r>
    <x v="1"/>
    <x v="3"/>
    <x v="1"/>
    <x v="0"/>
    <n v="10000"/>
    <n v="1347479"/>
    <d v="2001-06-06T09:17:1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TMVDEC02"/>
    <s v="KSTEVEN"/>
    <s v="ENA-IM Mid Central South"/>
    <x v="8"/>
    <x v="3"/>
    <n v="834209"/>
    <d v="2001-06-07T21:00:01"/>
  </r>
  <r>
    <x v="1"/>
    <x v="1"/>
    <x v="1"/>
    <x v="8"/>
    <n v="250"/>
    <n v="1347480"/>
    <d v="2001-06-06T09:17:19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veWilson"/>
    <s v="CDORLAN"/>
    <s v="ST-ECAR"/>
    <x v="7"/>
    <x v="7"/>
    <n v="634687.1"/>
    <d v="2001-06-11T21:00:01"/>
  </r>
  <r>
    <x v="1"/>
    <x v="3"/>
    <x v="1"/>
    <x v="0"/>
    <n v="10000"/>
    <n v="1347481"/>
    <d v="2001-06-06T09:17:20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LAURABATES"/>
    <s v="TDONOHO"/>
    <s v="ENA - IM Central Gulf"/>
    <x v="8"/>
    <x v="3"/>
    <n v="834210"/>
    <d v="2001-06-07T21:00:01"/>
  </r>
  <r>
    <x v="1"/>
    <x v="3"/>
    <x v="1"/>
    <x v="0"/>
    <n v="800"/>
    <n v="1347482"/>
    <d v="2001-06-06T09:17:21"/>
    <s v="EnergyUSA-TPC Corp."/>
    <x v="0"/>
    <x v="0"/>
    <x v="0"/>
    <x v="3"/>
    <s v="US Gas Phy Fwd Firm &lt; or = 1Mo "/>
    <s v="US Gas Phy       NGPL NICOR              07Jun01         USD/MM"/>
    <m/>
    <n v="800"/>
    <x v="0"/>
    <x v="13"/>
    <x v="0"/>
    <n v="3.8424999999999998"/>
    <s v="scallender"/>
    <s v="PMIMS"/>
    <s v="ENA - IM MKT Central CG"/>
    <x v="8"/>
    <x v="3"/>
    <n v="834211"/>
    <d v="2001-06-07T21:00:01"/>
  </r>
  <r>
    <x v="1"/>
    <x v="3"/>
    <x v="0"/>
    <x v="24"/>
    <n v="1070000"/>
    <n v="1347483"/>
    <d v="2001-06-06T09:17:22"/>
    <s v="Reliant Energy Services, Inc."/>
    <x v="0"/>
    <x v="0"/>
    <x v="0"/>
    <x v="3"/>
    <s v="US Gas Fin BasisSwap"/>
    <s v="US Gas Basis     NGI SoCal               Apr-Oct02       USD/MM"/>
    <n v="5000"/>
    <m/>
    <x v="0"/>
    <x v="13"/>
    <x v="0"/>
    <n v="0.7"/>
    <s v="pstrange"/>
    <s v="KHOLST"/>
    <s v="FT-West"/>
    <x v="5"/>
    <x v="3"/>
    <s v="VE9702.1"/>
    <d v="2002-04-01T00:00:00"/>
  </r>
  <r>
    <x v="1"/>
    <x v="3"/>
    <x v="1"/>
    <x v="0"/>
    <n v="10000"/>
    <n v="1347484"/>
    <d v="2001-06-06T09:17:23"/>
    <s v="Southern California Gas Company"/>
    <x v="0"/>
    <x v="0"/>
    <x v="0"/>
    <x v="3"/>
    <s v="US Gas Phy Fwd Firm &lt; or = 1Mo "/>
    <s v="US Gas Phy       SoCal EHR               07Jun01         USD/MM"/>
    <m/>
    <n v="10000"/>
    <x v="0"/>
    <x v="13"/>
    <x v="0"/>
    <n v="7.8250000000000002"/>
    <s v="HEMMERLY"/>
    <s v="TKUYKEN"/>
    <s v="ENA - IM West"/>
    <x v="8"/>
    <x v="3"/>
    <n v="834212"/>
    <d v="2001-06-07T21:00:01"/>
  </r>
  <r>
    <x v="0"/>
    <x v="3"/>
    <x v="1"/>
    <x v="0"/>
    <n v="10000"/>
    <n v="1347485"/>
    <d v="2001-06-06T09:17:2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DAROOKIE"/>
    <s v="MCUILLA"/>
    <s v="ENA - IM Ontario"/>
    <x v="8"/>
    <x v="3"/>
    <n v="834213"/>
    <d v="2001-06-07T21:00:01"/>
  </r>
  <r>
    <x v="1"/>
    <x v="2"/>
    <x v="0"/>
    <x v="0"/>
    <n v="50000"/>
    <n v="1347486"/>
    <d v="2001-06-06T09:17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2"/>
    <s v="GWHALLE"/>
    <s v="WTI-GW-NXC2"/>
    <x v="3"/>
    <x v="3"/>
    <n v="114489"/>
    <d v="2001-07-01T00:00:00"/>
  </r>
  <r>
    <x v="1"/>
    <x v="3"/>
    <x v="1"/>
    <x v="0"/>
    <n v="10000"/>
    <n v="1347487"/>
    <d v="2001-06-06T09:17:2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KENTRADES1"/>
    <s v="TDONOHO"/>
    <s v="ENA - IM Central Gulf"/>
    <x v="8"/>
    <x v="3"/>
    <n v="834214"/>
    <d v="2001-06-07T21:00:01"/>
  </r>
  <r>
    <x v="1"/>
    <x v="3"/>
    <x v="1"/>
    <x v="0"/>
    <n v="10000"/>
    <n v="1347488"/>
    <d v="2001-06-06T09:17:34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KENTRADES1"/>
    <s v="TDONOHO"/>
    <s v="ENA - IM Central Gulf"/>
    <x v="8"/>
    <x v="3"/>
    <n v="834215"/>
    <d v="2001-06-07T21:00:01"/>
  </r>
  <r>
    <x v="1"/>
    <x v="1"/>
    <x v="1"/>
    <x v="8"/>
    <n v="250"/>
    <n v="1347490"/>
    <d v="2001-06-06T09:17:39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89.1"/>
    <d v="2001-06-11T21:00:01"/>
  </r>
  <r>
    <x v="1"/>
    <x v="3"/>
    <x v="0"/>
    <x v="5"/>
    <n v="77500"/>
    <n v="1347492"/>
    <d v="2001-06-06T09:17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4"/>
    <s v="johnswatek"/>
    <s v="KHOLST"/>
    <s v="FT-West"/>
    <x v="5"/>
    <x v="3"/>
    <s v="VE9704.1"/>
    <d v="2001-08-01T21:00:01"/>
  </r>
  <r>
    <x v="1"/>
    <x v="3"/>
    <x v="1"/>
    <x v="0"/>
    <n v="10000"/>
    <n v="1347493"/>
    <d v="2001-06-06T09:17:4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216"/>
    <d v="2001-06-07T21:00:01"/>
  </r>
  <r>
    <x v="1"/>
    <x v="1"/>
    <x v="1"/>
    <x v="8"/>
    <n v="250"/>
    <n v="1347495"/>
    <d v="2001-06-06T09:17:4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1.1"/>
    <d v="2001-06-11T21:00:01"/>
  </r>
  <r>
    <x v="1"/>
    <x v="3"/>
    <x v="1"/>
    <x v="0"/>
    <n v="10000"/>
    <n v="1347496"/>
    <d v="2001-06-06T09:17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850000000000001"/>
    <s v="aepes215"/>
    <s v="SPEREIR"/>
    <s v="ENA-IM NE GULF2"/>
    <x v="8"/>
    <x v="3"/>
    <n v="834217"/>
    <d v="2001-06-07T21:00:01"/>
  </r>
  <r>
    <x v="1"/>
    <x v="3"/>
    <x v="1"/>
    <x v="0"/>
    <n v="10000"/>
    <n v="1347497"/>
    <d v="2001-06-06T09:17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49999999999998"/>
    <s v="aepes215"/>
    <s v="SPEREIR"/>
    <s v="ENA-IM NE GULF2"/>
    <x v="8"/>
    <x v="3"/>
    <n v="834218"/>
    <d v="2001-06-07T21:00:01"/>
  </r>
  <r>
    <x v="1"/>
    <x v="3"/>
    <x v="1"/>
    <x v="0"/>
    <n v="10000"/>
    <n v="1347498"/>
    <d v="2001-06-06T09:17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050000000000001"/>
    <s v="aepes215"/>
    <s v="SPEREIR"/>
    <s v="ENA-IM NE GULF2"/>
    <x v="8"/>
    <x v="3"/>
    <n v="834219"/>
    <d v="2001-06-07T21:00:01"/>
  </r>
  <r>
    <x v="0"/>
    <x v="3"/>
    <x v="0"/>
    <x v="5"/>
    <n v="155000"/>
    <n v="1347499"/>
    <d v="2001-06-06T09:17:51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95"/>
    <s v="JCARROLL"/>
    <s v="JMCKAY"/>
    <s v="FT-CAND-EGSC"/>
    <x v="5"/>
    <x v="9"/>
    <s v="VE9706.1"/>
    <d v="2001-08-01T21:00:01"/>
  </r>
  <r>
    <x v="1"/>
    <x v="3"/>
    <x v="1"/>
    <x v="0"/>
    <n v="336"/>
    <n v="1347500"/>
    <d v="2001-06-06T09:17:53"/>
    <s v="EnergyUSA-TPC Corp."/>
    <x v="0"/>
    <x v="0"/>
    <x v="0"/>
    <x v="3"/>
    <s v="US Gas Phy Fwd Firm &lt; or = 1Mo "/>
    <s v="US Gas Phy       Chi Peoples             07Jun01         USD/MM"/>
    <m/>
    <n v="336"/>
    <x v="0"/>
    <x v="13"/>
    <x v="0"/>
    <n v="3.8325"/>
    <s v="scallender"/>
    <s v="PMIMS"/>
    <s v="ENA - IM MKT Central CG"/>
    <x v="8"/>
    <x v="3"/>
    <n v="834220"/>
    <d v="2001-06-07T21:00:01"/>
  </r>
  <r>
    <x v="1"/>
    <x v="1"/>
    <x v="1"/>
    <x v="8"/>
    <n v="250"/>
    <n v="1347501"/>
    <d v="2001-06-06T09:17:56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93.1"/>
    <d v="2001-06-11T21:00:01"/>
  </r>
  <r>
    <x v="1"/>
    <x v="3"/>
    <x v="0"/>
    <x v="5"/>
    <n v="310000"/>
    <n v="1347504"/>
    <d v="2001-06-06T09:17:58"/>
    <s v="The Chase Manhattan Bank"/>
    <x v="0"/>
    <x v="0"/>
    <x v="0"/>
    <x v="3"/>
    <s v="US Gas Fin Swap"/>
    <s v="US Gas Swap      Nymex                   Jul01           USD/MM"/>
    <n v="10000"/>
    <m/>
    <x v="0"/>
    <x v="13"/>
    <x v="0"/>
    <n v="3.88"/>
    <s v="CJCREGAR"/>
    <s v="JARNOLD"/>
    <s v="NG-Price"/>
    <x v="5"/>
    <x v="3"/>
    <s v="VE9708.1"/>
    <d v="2001-07-01T21:00:00"/>
  </r>
  <r>
    <x v="1"/>
    <x v="3"/>
    <x v="1"/>
    <x v="0"/>
    <n v="3817"/>
    <n v="1347506"/>
    <d v="2001-06-06T09:18:05"/>
    <s v="Aquila Energy Marketing Corporation"/>
    <x v="0"/>
    <x v="0"/>
    <x v="0"/>
    <x v="3"/>
    <s v="US Gas Phy Fwd Firm &lt; or = 1Mo "/>
    <s v="US Gas Phy       ANR SW Pool             07Jun01         USD/MM"/>
    <n v="3817"/>
    <m/>
    <x v="0"/>
    <x v="13"/>
    <x v="0"/>
    <n v="3.6375000000000002"/>
    <s v="toddbandy"/>
    <s v="KSTEVEN"/>
    <s v="ENA-IM Mid Central South"/>
    <x v="8"/>
    <x v="3"/>
    <n v="834221"/>
    <d v="2001-06-07T21:00:01"/>
  </r>
  <r>
    <x v="1"/>
    <x v="3"/>
    <x v="1"/>
    <x v="0"/>
    <n v="5000"/>
    <n v="1347507"/>
    <d v="2001-06-06T09:18:06"/>
    <s v="Infinite Energy,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50000000000001"/>
    <s v="ADM63308"/>
    <s v="SNEAL"/>
    <s v="ENA-IM NE GULF4"/>
    <x v="8"/>
    <x v="3"/>
    <n v="834222"/>
    <d v="2001-06-07T21:00:01"/>
  </r>
  <r>
    <x v="1"/>
    <x v="3"/>
    <x v="1"/>
    <x v="0"/>
    <n v="5000"/>
    <n v="1347508"/>
    <d v="2001-06-06T09:18:07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25000000000001"/>
    <s v="EPRIME28"/>
    <s v="KSTEVEN"/>
    <s v="ENA-IM Mid Central South"/>
    <x v="8"/>
    <x v="3"/>
    <n v="834223"/>
    <d v="2001-06-07T21:00:01"/>
  </r>
  <r>
    <x v="1"/>
    <x v="2"/>
    <x v="0"/>
    <x v="0"/>
    <n v="25000"/>
    <n v="1347509"/>
    <d v="2001-06-06T09:18:08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4"/>
    <s v="DOMESTIC2"/>
    <s v="RFULLER"/>
    <s v="PHYOIL - Price"/>
    <x v="5"/>
    <x v="3"/>
    <s v="VE9709.1"/>
    <d v="2001-07-01T00:00:00"/>
  </r>
  <r>
    <x v="1"/>
    <x v="3"/>
    <x v="1"/>
    <x v="0"/>
    <n v="10000"/>
    <n v="1347510"/>
    <d v="2001-06-06T09:18:0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375000000000002"/>
    <s v="MIDCONT2"/>
    <s v="KSTEVEN"/>
    <s v="ENA-IM Mid Central South"/>
    <x v="8"/>
    <x v="3"/>
    <n v="834224"/>
    <d v="2001-06-07T21:00:01"/>
  </r>
  <r>
    <x v="1"/>
    <x v="3"/>
    <x v="1"/>
    <x v="0"/>
    <n v="5000"/>
    <n v="1347512"/>
    <d v="2001-06-06T09:18:10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5099999999999998"/>
    <s v="SPELLMAN"/>
    <s v="SSOUTH"/>
    <s v="ENA - IM West"/>
    <x v="8"/>
    <x v="3"/>
    <n v="834225"/>
    <d v="2001-06-07T21:00:01"/>
  </r>
  <r>
    <x v="1"/>
    <x v="3"/>
    <x v="1"/>
    <x v="0"/>
    <n v="10000"/>
    <n v="1347513"/>
    <d v="2001-06-06T09:18:10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tracyschwa"/>
    <s v="PMIMS"/>
    <s v="ENA - IM MKT Central CG"/>
    <x v="8"/>
    <x v="3"/>
    <n v="834227"/>
    <d v="2001-06-07T21:00:01"/>
  </r>
  <r>
    <x v="1"/>
    <x v="3"/>
    <x v="1"/>
    <x v="0"/>
    <n v="10000"/>
    <n v="1347511"/>
    <d v="2001-06-06T09:18:10"/>
    <s v="Dynegy Marketing and Trade"/>
    <x v="0"/>
    <x v="0"/>
    <x v="0"/>
    <x v="3"/>
    <s v="US Gas Phy Fwd Firm &lt; or = 1Mo "/>
    <s v="US Gas Phy       APC/VPC WillCo          07Jun01         USD/MM"/>
    <m/>
    <n v="10000"/>
    <x v="0"/>
    <x v="13"/>
    <x v="0"/>
    <n v="3.81"/>
    <s v="MAXFIELD"/>
    <s v="PMIMS"/>
    <s v="ENA - IM MKT Central CG"/>
    <x v="8"/>
    <x v="3"/>
    <n v="834226"/>
    <d v="2001-06-07T21:00:01"/>
  </r>
  <r>
    <x v="0"/>
    <x v="3"/>
    <x v="1"/>
    <x v="0"/>
    <n v="3090"/>
    <n v="1347514"/>
    <d v="2001-06-06T09:18:11"/>
    <s v="Premstar Energy Canada Ltd"/>
    <x v="0"/>
    <x v="0"/>
    <x v="0"/>
    <x v="3"/>
    <s v="CAN Gas Phy Fwd Firm East &lt; or = 1Mo"/>
    <s v="CAN Gas Phy      Dawn                    07Jun01         USD/MM"/>
    <n v="3090"/>
    <m/>
    <x v="0"/>
    <x v="13"/>
    <x v="0"/>
    <n v="3.89"/>
    <s v="ADM76130"/>
    <s v="MCUILLA"/>
    <s v="ENA - IM Ontario"/>
    <x v="8"/>
    <x v="3"/>
    <n v="834228"/>
    <d v="2001-06-07T21:00:01"/>
  </r>
  <r>
    <x v="1"/>
    <x v="3"/>
    <x v="0"/>
    <x v="5"/>
    <n v="310000"/>
    <n v="1347515"/>
    <d v="2001-06-06T09:18:12"/>
    <s v="BP Corporation North America Inc."/>
    <x v="0"/>
    <x v="0"/>
    <x v="0"/>
    <x v="3"/>
    <s v="US Gas Fin Swap"/>
    <s v="US Gas Swap      Nymex                   Aug01           USD/MM"/>
    <n v="10000"/>
    <m/>
    <x v="0"/>
    <x v="13"/>
    <x v="0"/>
    <n v="3.9624999999999999"/>
    <s v="Lamoreal"/>
    <s v="JARNOLD"/>
    <s v="NG-Price"/>
    <x v="5"/>
    <x v="3"/>
    <s v="VE9710.1"/>
    <d v="2001-08-01T21:00:00"/>
  </r>
  <r>
    <x v="1"/>
    <x v="3"/>
    <x v="1"/>
    <x v="0"/>
    <n v="5000"/>
    <n v="1347517"/>
    <d v="2001-06-06T09:18:13"/>
    <s v="e prime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EPRIME28"/>
    <s v="KSTEVEN"/>
    <s v="ENA-IM Mid Central South"/>
    <x v="8"/>
    <x v="3"/>
    <n v="834229"/>
    <d v="2001-06-07T21:00:01"/>
  </r>
  <r>
    <x v="1"/>
    <x v="3"/>
    <x v="1"/>
    <x v="0"/>
    <n v="25000"/>
    <n v="1347518"/>
    <d v="2001-06-06T09:18:13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raganbond1"/>
    <s v="ARING"/>
    <s v="ENA-IM NE GULF1"/>
    <x v="8"/>
    <x v="3"/>
    <n v="834230"/>
    <d v="2001-06-07T21:00:01"/>
  </r>
  <r>
    <x v="1"/>
    <x v="3"/>
    <x v="1"/>
    <x v="0"/>
    <n v="5000"/>
    <n v="1347519"/>
    <d v="2001-06-06T09:18:18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PEGGIALL"/>
    <s v="KSTEVEN"/>
    <s v="ENA-IM Mid Central South"/>
    <x v="8"/>
    <x v="3"/>
    <n v="834231"/>
    <d v="2001-06-07T21:00:01"/>
  </r>
  <r>
    <x v="0"/>
    <x v="3"/>
    <x v="1"/>
    <x v="23"/>
    <n v="120000"/>
    <n v="1347521"/>
    <d v="2001-06-06T09:18:21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4233"/>
    <d v="2001-06-07T21:00:01"/>
  </r>
  <r>
    <x v="1"/>
    <x v="3"/>
    <x v="1"/>
    <x v="0"/>
    <n v="7"/>
    <n v="1347520"/>
    <d v="2001-06-06T09:18:21"/>
    <s v="e prime, inc."/>
    <x v="0"/>
    <x v="0"/>
    <x v="0"/>
    <x v="3"/>
    <s v="US Gas Phy Fwd Firm &lt; or = 1Mo "/>
    <s v="US Gas Phy       NNG Demarc              07Jun01         USD/MM"/>
    <m/>
    <n v="7"/>
    <x v="0"/>
    <x v="13"/>
    <x v="0"/>
    <n v="3.6225000000000001"/>
    <s v="EPRIME28"/>
    <s v="KSTEVEN"/>
    <s v="ENA-IM Mid Central South"/>
    <x v="8"/>
    <x v="3"/>
    <n v="834232"/>
    <d v="2001-06-07T21:00:01"/>
  </r>
  <r>
    <x v="1"/>
    <x v="3"/>
    <x v="1"/>
    <x v="0"/>
    <n v="3822"/>
    <n v="1347523"/>
    <d v="2001-06-06T09:18:23"/>
    <s v="PG&amp;E Energy Trading-Gas Corporation"/>
    <x v="0"/>
    <x v="0"/>
    <x v="0"/>
    <x v="3"/>
    <s v="US Gas Phy Fwd Firm &lt; or = 1Mo "/>
    <s v="US Gas Phy       Consumers Pwr           07Jun01         USD/MM"/>
    <m/>
    <n v="3822"/>
    <x v="0"/>
    <x v="13"/>
    <x v="0"/>
    <n v="3.88"/>
    <s v="jpedersen"/>
    <s v="JWILLI13"/>
    <s v="ENA - IM Mkt Central MICH"/>
    <x v="8"/>
    <x v="3"/>
    <n v="834234"/>
    <d v="2001-06-07T21:00:01"/>
  </r>
  <r>
    <x v="1"/>
    <x v="3"/>
    <x v="1"/>
    <x v="0"/>
    <n v="25000"/>
    <n v="1347524"/>
    <d v="2001-06-06T09:18:23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36"/>
    <d v="2001-06-07T21:00:01"/>
  </r>
  <r>
    <x v="1"/>
    <x v="3"/>
    <x v="1"/>
    <x v="0"/>
    <n v="10000"/>
    <n v="1347522"/>
    <d v="2001-06-06T09:18:23"/>
    <s v="Dynegy Marketing and Trade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MAXFIELD"/>
    <s v="PMIMS"/>
    <s v="ENA - IM MKT Central CG"/>
    <x v="8"/>
    <x v="3"/>
    <n v="834235"/>
    <d v="2001-06-07T21:00:01"/>
  </r>
  <r>
    <x v="1"/>
    <x v="3"/>
    <x v="0"/>
    <x v="5"/>
    <n v="155000"/>
    <n v="1347525"/>
    <d v="2001-06-06T09:18:24"/>
    <s v="BP Corporation North America Inc."/>
    <x v="0"/>
    <x v="0"/>
    <x v="0"/>
    <x v="3"/>
    <s v="US Gas Fin Swap"/>
    <s v="US Gas Swap      Nymex                   Aug01           USD/MM"/>
    <n v="5000"/>
    <m/>
    <x v="0"/>
    <x v="13"/>
    <x v="0"/>
    <n v="3.96"/>
    <s v="Lamoreal"/>
    <s v="JARNOLD"/>
    <s v="NG-Price"/>
    <x v="5"/>
    <x v="3"/>
    <s v="VE9711.1"/>
    <d v="2001-08-01T21:00:00"/>
  </r>
  <r>
    <x v="1"/>
    <x v="3"/>
    <x v="1"/>
    <x v="0"/>
    <n v="10000"/>
    <n v="1347530"/>
    <d v="2001-06-06T09:18:37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KREMERTODD"/>
    <s v="TDONOHO"/>
    <s v="ENA - IM Central Gulf"/>
    <x v="8"/>
    <x v="3"/>
    <n v="834237"/>
    <d v="2001-06-07T21:00:01"/>
  </r>
  <r>
    <x v="1"/>
    <x v="3"/>
    <x v="1"/>
    <x v="0"/>
    <n v="10000"/>
    <n v="1347531"/>
    <d v="2001-06-06T09:18:3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250000000000004"/>
    <s v="Jamesjohn"/>
    <s v="VPIMENOV"/>
    <s v="ENA-IM ME NEW YORK"/>
    <x v="8"/>
    <x v="3"/>
    <n v="834238"/>
    <d v="2001-06-07T21:00:01"/>
  </r>
  <r>
    <x v="1"/>
    <x v="3"/>
    <x v="0"/>
    <x v="18"/>
    <n v="305000"/>
    <n v="1347533"/>
    <d v="2001-06-06T09:18:39"/>
    <s v="Williams Energy Marketing &amp; Trading Company"/>
    <x v="0"/>
    <x v="0"/>
    <x v="0"/>
    <x v="3"/>
    <s v="US Gas Fin BasisSwap"/>
    <s v="US Gas Basis     NGI SoCal               Nov-Dec01       USD/MM"/>
    <n v="5000"/>
    <m/>
    <x v="0"/>
    <x v="13"/>
    <x v="0"/>
    <n v="1.65"/>
    <s v="bigzeke1"/>
    <s v="KHOLST"/>
    <s v="FT-West"/>
    <x v="5"/>
    <x v="3"/>
    <s v="VE9713.1"/>
    <d v="2001-11-01T00:00:00"/>
  </r>
  <r>
    <x v="1"/>
    <x v="3"/>
    <x v="1"/>
    <x v="0"/>
    <n v="2500"/>
    <n v="1347534"/>
    <d v="2001-06-06T09:18:39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tharringto"/>
    <s v="SPEREIR"/>
    <s v="ENA-IM NE GULF3"/>
    <x v="8"/>
    <x v="3"/>
    <n v="834239"/>
    <d v="2001-06-07T21:00:01"/>
  </r>
  <r>
    <x v="1"/>
    <x v="3"/>
    <x v="1"/>
    <x v="0"/>
    <n v="24000"/>
    <n v="1347537"/>
    <d v="2001-06-06T09:18:41"/>
    <s v="OGE Energy Resources, Inc."/>
    <x v="0"/>
    <x v="0"/>
    <x v="0"/>
    <x v="3"/>
    <s v="US Gas Phy Fwd Firm &lt; or = 1Mo "/>
    <s v="US Gas Phy       NGPL NICOR              07Jun01         USD/MM"/>
    <n v="24000"/>
    <m/>
    <x v="0"/>
    <x v="13"/>
    <x v="0"/>
    <n v="3.83"/>
    <s v="annesley"/>
    <s v="PMIMS"/>
    <s v="ENA - IM MKT Central CG"/>
    <x v="8"/>
    <x v="3"/>
    <n v="834240"/>
    <d v="2001-06-07T21:00:01"/>
  </r>
  <r>
    <x v="1"/>
    <x v="3"/>
    <x v="0"/>
    <x v="22"/>
    <n v="615000"/>
    <n v="1347538"/>
    <d v="2001-06-06T09:18:42"/>
    <s v="Aquila Canada Corp."/>
    <x v="0"/>
    <x v="0"/>
    <x v="0"/>
    <x v="3"/>
    <s v="US Gas Fin Swap"/>
    <s v="US Gas Swap      Nymex                   Jul-Oct01       USD/MM"/>
    <m/>
    <n v="5000"/>
    <x v="0"/>
    <x v="13"/>
    <x v="0"/>
    <n v="3.98"/>
    <s v="davidlake"/>
    <s v="JARNOLD"/>
    <s v="NG-Price"/>
    <x v="5"/>
    <x v="3"/>
    <s v="VE9714.1"/>
    <d v="2001-07-01T00:00:00"/>
  </r>
  <r>
    <x v="1"/>
    <x v="3"/>
    <x v="1"/>
    <x v="0"/>
    <n v="10000"/>
    <n v="1347540"/>
    <d v="2001-06-06T09:18:43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LAURABATES"/>
    <s v="TDONOHO"/>
    <s v="ENA - IM Central Gulf"/>
    <x v="8"/>
    <x v="3"/>
    <n v="834241"/>
    <d v="2001-06-07T21:00:01"/>
  </r>
  <r>
    <x v="0"/>
    <x v="3"/>
    <x v="1"/>
    <x v="0"/>
    <n v="10000"/>
    <n v="1347542"/>
    <d v="2001-06-06T09:18:45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35"/>
    <s v="craigwest"/>
    <s v="RWATT"/>
    <s v="EC-IM Canada West"/>
    <x v="8"/>
    <x v="9"/>
    <n v="834245"/>
    <d v="2001-06-06T21:00:01"/>
  </r>
  <r>
    <x v="1"/>
    <x v="3"/>
    <x v="1"/>
    <x v="0"/>
    <n v="10000"/>
    <n v="1347541"/>
    <d v="2001-06-06T09:18:45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"/>
    <s v="lesliehyne"/>
    <s v="MLENHAR"/>
    <s v="ENA - IM West"/>
    <x v="8"/>
    <x v="3"/>
    <n v="834242"/>
    <d v="2001-06-07T21:00:01"/>
  </r>
  <r>
    <x v="1"/>
    <x v="3"/>
    <x v="1"/>
    <x v="0"/>
    <n v="10000"/>
    <n v="1347543"/>
    <d v="2001-06-06T09:18:45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87"/>
    <s v="dealjunkie"/>
    <s v="JWILLI13"/>
    <s v="ENA - IM Mkt Central MICH"/>
    <x v="8"/>
    <x v="3"/>
    <n v="834243"/>
    <d v="2001-06-07T21:00:01"/>
  </r>
  <r>
    <x v="1"/>
    <x v="3"/>
    <x v="1"/>
    <x v="0"/>
    <n v="10000"/>
    <n v="1347544"/>
    <d v="2001-06-06T09:18:45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tandsse"/>
    <s v="KSTEVEN"/>
    <s v="ENA-IM Mid Central South"/>
    <x v="8"/>
    <x v="3"/>
    <n v="834244"/>
    <d v="2001-06-07T21:00:01"/>
  </r>
  <r>
    <x v="0"/>
    <x v="3"/>
    <x v="1"/>
    <x v="5"/>
    <n v="775000"/>
    <n v="1347545"/>
    <d v="2001-06-06T09:18:46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5"/>
    <s v="THOMPSONA"/>
    <s v="AFAIRLE"/>
    <s v="Non Affiliate Gas Book"/>
    <x v="4"/>
    <x v="2"/>
    <n v="106705"/>
    <d v="2001-08-01T21:00:01"/>
  </r>
  <r>
    <x v="1"/>
    <x v="3"/>
    <x v="1"/>
    <x v="0"/>
    <n v="5500"/>
    <n v="1347546"/>
    <d v="2001-06-06T09:18:50"/>
    <s v="Coral Energy Resources, L.P."/>
    <x v="0"/>
    <x v="0"/>
    <x v="0"/>
    <x v="3"/>
    <s v="US Gas Phy Fwd Firm &lt; or = 1Mo "/>
    <s v="US Gas Phy       PG&amp;E CtyGte             07Jun01         USD/MM"/>
    <m/>
    <n v="5500"/>
    <x v="0"/>
    <x v="13"/>
    <x v="0"/>
    <n v="3.2"/>
    <s v="ccubbison"/>
    <s v="MLENHAR"/>
    <s v="ENA - IM West"/>
    <x v="8"/>
    <x v="3"/>
    <n v="834248"/>
    <d v="2001-06-07T21:00:01"/>
  </r>
  <r>
    <x v="0"/>
    <x v="3"/>
    <x v="1"/>
    <x v="0"/>
    <n v="5000"/>
    <n v="1347548"/>
    <d v="2001-06-06T09:18:5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250000000000002"/>
    <s v="ADM00359"/>
    <s v="RWATT"/>
    <s v="EC-IM Canada West"/>
    <x v="8"/>
    <x v="9"/>
    <n v="834249"/>
    <d v="2001-06-06T21:00:01"/>
  </r>
  <r>
    <x v="1"/>
    <x v="3"/>
    <x v="1"/>
    <x v="0"/>
    <n v="10000"/>
    <n v="1347547"/>
    <d v="2001-06-06T09:18:52"/>
    <s v="EnergyUSA-TPC Corp."/>
    <x v="0"/>
    <x v="0"/>
    <x v="0"/>
    <x v="3"/>
    <s v="US Gas Phy Fwd Firm &lt; or = 1Mo "/>
    <s v="US Gas Phy       NGPL NIPSCO             07Jun01         USD/MM"/>
    <m/>
    <n v="10000"/>
    <x v="0"/>
    <x v="13"/>
    <x v="0"/>
    <n v="3.835"/>
    <s v="scallender"/>
    <s v="PMIMS"/>
    <s v="ENA - IM MKT Central CG"/>
    <x v="8"/>
    <x v="3"/>
    <n v="834247"/>
    <d v="2001-06-07T21:00:01"/>
  </r>
  <r>
    <x v="1"/>
    <x v="3"/>
    <x v="1"/>
    <x v="0"/>
    <n v="11235"/>
    <n v="1347549"/>
    <d v="2001-06-06T09:18:53"/>
    <s v="BP Energy Company"/>
    <x v="0"/>
    <x v="0"/>
    <x v="0"/>
    <x v="3"/>
    <s v="US Gas Phy Fwd Firm &lt; or = 1Mo "/>
    <s v="US Gas Phy       Mich Con                07Jun01         USD/MM"/>
    <n v="11235"/>
    <m/>
    <x v="0"/>
    <x v="13"/>
    <x v="0"/>
    <n v="3.895"/>
    <s v="Lutzchris"/>
    <s v="JWILLI13"/>
    <s v="ENA - IM Mkt Central MICH"/>
    <x v="8"/>
    <x v="3"/>
    <n v="834250"/>
    <d v="2001-06-07T21:00:01"/>
  </r>
  <r>
    <x v="1"/>
    <x v="3"/>
    <x v="1"/>
    <x v="0"/>
    <n v="10000"/>
    <n v="1347550"/>
    <d v="2001-06-06T09:18:5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MIDCONT2"/>
    <s v="TDONOHO"/>
    <s v="ENA - IM Central Gulf"/>
    <x v="8"/>
    <x v="3"/>
    <n v="834251"/>
    <d v="2001-06-07T21:00:01"/>
  </r>
  <r>
    <x v="0"/>
    <x v="3"/>
    <x v="1"/>
    <x v="0"/>
    <n v="2000"/>
    <n v="1347551"/>
    <d v="2001-06-06T09:18:58"/>
    <s v="Premstar Energy Canada Ltd"/>
    <x v="0"/>
    <x v="0"/>
    <x v="0"/>
    <x v="3"/>
    <s v="CAN Gas Phy Fwd Firm West &lt; or = 1Mo"/>
    <s v="CAN Gas Phy      NIT                     07Jun01         CAD/GJ"/>
    <n v="2000"/>
    <m/>
    <x v="0"/>
    <x v="17"/>
    <x v="4"/>
    <n v="4.42"/>
    <s v="JKPECL02"/>
    <s v="RWATT"/>
    <s v="EC-IM Canada West"/>
    <x v="8"/>
    <x v="9"/>
    <n v="834252"/>
    <d v="2001-06-07T21:00:01"/>
  </r>
  <r>
    <x v="0"/>
    <x v="3"/>
    <x v="1"/>
    <x v="5"/>
    <n v="155000"/>
    <n v="1347552"/>
    <d v="2001-06-06T09:18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8"/>
    <s v="dgiesbre"/>
    <s v="MCOWAN"/>
    <s v="EC-IM Canada West"/>
    <x v="8"/>
    <x v="9"/>
    <n v="834253"/>
    <d v="2001-07-01T21:00:01"/>
  </r>
  <r>
    <x v="1"/>
    <x v="3"/>
    <x v="1"/>
    <x v="0"/>
    <n v="10000"/>
    <n v="1347553"/>
    <d v="2001-06-06T09:19:00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PEGGIALL"/>
    <s v="TDONOHO"/>
    <s v="ENA - IM Central Gulf"/>
    <x v="8"/>
    <x v="3"/>
    <n v="834254"/>
    <d v="2001-06-07T21:00:01"/>
  </r>
  <r>
    <x v="1"/>
    <x v="3"/>
    <x v="1"/>
    <x v="0"/>
    <n v="10000"/>
    <n v="1347554"/>
    <d v="2001-06-06T09:19:0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OTTWIR"/>
    <s v="KSTEVEN"/>
    <s v="ENA-IM Mid Central South"/>
    <x v="8"/>
    <x v="3"/>
    <n v="834255"/>
    <d v="2001-06-07T21:00:01"/>
  </r>
  <r>
    <x v="1"/>
    <x v="3"/>
    <x v="1"/>
    <x v="0"/>
    <n v="10000"/>
    <n v="1347555"/>
    <d v="2001-06-06T09:19:04"/>
    <s v="WPS Energy Services, Inc."/>
    <x v="0"/>
    <x v="0"/>
    <x v="0"/>
    <x v="3"/>
    <s v="US Gas Phy Fwd Firm &lt; or = 1Mo "/>
    <s v="US Gas Phy       APC/ANR WillCo          07Jun01         USD/MM"/>
    <m/>
    <n v="10000"/>
    <x v="0"/>
    <x v="13"/>
    <x v="0"/>
    <n v="3.8"/>
    <s v="RETAIL999"/>
    <s v="PMIMS"/>
    <s v="ENA - IM MKT Central CG"/>
    <x v="8"/>
    <x v="3"/>
    <n v="834256"/>
    <d v="2001-06-07T21:00:01"/>
  </r>
  <r>
    <x v="1"/>
    <x v="3"/>
    <x v="1"/>
    <x v="0"/>
    <n v="25000"/>
    <n v="1347556"/>
    <d v="2001-06-06T09:19:0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57"/>
    <d v="2001-06-07T21:00:01"/>
  </r>
  <r>
    <x v="0"/>
    <x v="3"/>
    <x v="1"/>
    <x v="23"/>
    <n v="169992"/>
    <n v="1347557"/>
    <d v="2001-06-06T09:19:05"/>
    <s v="Coral Energy Canada Inc."/>
    <x v="0"/>
    <x v="0"/>
    <x v="0"/>
    <x v="3"/>
    <s v="CAN Gas Phy Fwd Firm East &lt; or = 1Mo"/>
    <s v="CAN Gas Phy      Dawn                    07-30Jun01      USD/MM"/>
    <m/>
    <n v="7083"/>
    <x v="0"/>
    <x v="13"/>
    <x v="0"/>
    <n v="3.9"/>
    <s v="shane2001"/>
    <s v="MCUILLA"/>
    <s v="ENA - IM Ontario"/>
    <x v="8"/>
    <x v="3"/>
    <n v="834258"/>
    <d v="2001-06-07T21:00:01"/>
  </r>
  <r>
    <x v="1"/>
    <x v="3"/>
    <x v="1"/>
    <x v="0"/>
    <n v="10000"/>
    <n v="1347558"/>
    <d v="2001-06-06T09:19:13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TMVTML01"/>
    <s v="JWILLI13"/>
    <s v="ENA - IM Mkt Central MICH"/>
    <x v="8"/>
    <x v="3"/>
    <n v="834259"/>
    <d v="2001-06-07T21:00:01"/>
  </r>
  <r>
    <x v="1"/>
    <x v="3"/>
    <x v="1"/>
    <x v="0"/>
    <n v="20000"/>
    <n v="1347559"/>
    <d v="2001-06-06T09:19:15"/>
    <s v="BGML - IM Bridgeline"/>
    <x v="0"/>
    <x v="0"/>
    <x v="0"/>
    <x v="3"/>
    <s v="US Gas Phy Fwd Firm &lt; or = 1Mo "/>
    <s v="US Gas Phy       FGT Z2                  07Jun01         USD/MM"/>
    <m/>
    <n v="20000"/>
    <x v="0"/>
    <x v="13"/>
    <x v="0"/>
    <n v="3.74"/>
    <s v="jayknobl"/>
    <s v="SNEAL"/>
    <s v="ENA-IM NE GULF4"/>
    <x v="8"/>
    <x v="3"/>
    <n v="834260"/>
    <d v="2001-06-07T21:00:01"/>
  </r>
  <r>
    <x v="1"/>
    <x v="3"/>
    <x v="1"/>
    <x v="0"/>
    <n v="5000"/>
    <n v="1347560"/>
    <d v="2001-06-06T09:19:18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5"/>
    <s v="aepes227"/>
    <s v="JPARKS"/>
    <s v="ENA - IM Katy"/>
    <x v="8"/>
    <x v="3"/>
    <n v="834261"/>
    <d v="2001-06-07T21:00:01"/>
  </r>
  <r>
    <x v="1"/>
    <x v="3"/>
    <x v="1"/>
    <x v="0"/>
    <n v="25000"/>
    <n v="1347561"/>
    <d v="2001-06-06T09:19:19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jayknobl"/>
    <s v="ARING"/>
    <s v="ENA-IM NE GULF1"/>
    <x v="8"/>
    <x v="3"/>
    <n v="834262"/>
    <d v="2001-06-07T21:00:01"/>
  </r>
  <r>
    <x v="1"/>
    <x v="3"/>
    <x v="1"/>
    <x v="0"/>
    <n v="5000"/>
    <n v="1347562"/>
    <d v="2001-06-06T09:19:23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450000000000001"/>
    <s v="aepes227"/>
    <s v="JPARKS"/>
    <s v="ENA - IM Katy"/>
    <x v="8"/>
    <x v="3"/>
    <n v="834263"/>
    <d v="2001-06-07T21:00:01"/>
  </r>
  <r>
    <x v="1"/>
    <x v="3"/>
    <x v="1"/>
    <x v="0"/>
    <n v="5000"/>
    <n v="1347563"/>
    <d v="2001-06-06T09:19:24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Robbinsk"/>
    <s v="RGAY"/>
    <s v="ENA - IM West"/>
    <x v="8"/>
    <x v="3"/>
    <n v="834264"/>
    <d v="2001-06-07T21:00:01"/>
  </r>
  <r>
    <x v="0"/>
    <x v="3"/>
    <x v="1"/>
    <x v="0"/>
    <n v="2000"/>
    <n v="1347564"/>
    <d v="2001-06-06T09:19:26"/>
    <s v="Premstar Energy Canada Ltd"/>
    <x v="0"/>
    <x v="0"/>
    <x v="0"/>
    <x v="3"/>
    <s v="CAN Gas Phy Fwd Firm West &lt; or = 1Mo"/>
    <s v="CAN Gas Phy      NIT                     06Jun01         CAD/GJ"/>
    <m/>
    <n v="2000"/>
    <x v="0"/>
    <x v="17"/>
    <x v="4"/>
    <n v="4.32"/>
    <s v="JKPECL02"/>
    <s v="RWATT"/>
    <s v="EC-IM Canada West"/>
    <x v="8"/>
    <x v="9"/>
    <n v="834265"/>
    <d v="2001-06-06T21:00:01"/>
  </r>
  <r>
    <x v="1"/>
    <x v="3"/>
    <x v="1"/>
    <x v="0"/>
    <n v="500"/>
    <n v="1347565"/>
    <d v="2001-06-06T09:19:27"/>
    <s v="TransCanada Energy Marketing USA, Inc."/>
    <x v="0"/>
    <x v="0"/>
    <x v="0"/>
    <x v="3"/>
    <s v="US Gas Phy Fwd Firm &lt; or = 1Mo "/>
    <s v="US Gas Phy       APC/ANR WillCo          07Jun01         USD/MM"/>
    <n v="500"/>
    <m/>
    <x v="0"/>
    <x v="13"/>
    <x v="0"/>
    <n v="3.7749999999999999"/>
    <s v="tracyschwa"/>
    <s v="PMIMS"/>
    <s v="ENA - IM MKT Central CG"/>
    <x v="8"/>
    <x v="3"/>
    <n v="834266"/>
    <d v="2001-06-07T21:00:01"/>
  </r>
  <r>
    <x v="1"/>
    <x v="3"/>
    <x v="1"/>
    <x v="0"/>
    <n v="10000"/>
    <n v="1347567"/>
    <d v="2001-06-06T09:19:29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4267"/>
    <d v="2001-06-07T21:00:01"/>
  </r>
  <r>
    <x v="1"/>
    <x v="3"/>
    <x v="1"/>
    <x v="0"/>
    <n v="15000"/>
    <n v="1347566"/>
    <d v="2001-06-06T09:19:29"/>
    <s v="Virginia Power Energy Marketing, Inc."/>
    <x v="0"/>
    <x v="0"/>
    <x v="0"/>
    <x v="3"/>
    <s v="US Gas Phy Fwd Firm &lt; or = 1Mo "/>
    <s v="US Gas Phy       TENN 500                07Jun01         USD/MM"/>
    <n v="15000"/>
    <m/>
    <x v="0"/>
    <x v="13"/>
    <x v="0"/>
    <n v="3.6549999999999998"/>
    <s v="SPJOHRDE"/>
    <s v="SNEAL"/>
    <s v="ENA-IM NE GULF3"/>
    <x v="8"/>
    <x v="3"/>
    <n v="834268"/>
    <d v="2001-06-07T21:00:01"/>
  </r>
  <r>
    <x v="1"/>
    <x v="3"/>
    <x v="1"/>
    <x v="0"/>
    <n v="10000"/>
    <n v="1347569"/>
    <d v="2001-06-06T09:19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4270"/>
    <d v="2001-06-07T21:00:01"/>
  </r>
  <r>
    <x v="1"/>
    <x v="3"/>
    <x v="1"/>
    <x v="0"/>
    <n v="3060"/>
    <n v="1347568"/>
    <d v="2001-06-06T09:19:31"/>
    <s v="Amerada Hess Corporation"/>
    <x v="0"/>
    <x v="0"/>
    <x v="0"/>
    <x v="3"/>
    <s v="US Gas Phy Fwd Firm &lt; or = 1Mo "/>
    <s v="US Gas Phy       Dom SP TT               07Jun01         USD/MM"/>
    <m/>
    <n v="3060"/>
    <x v="0"/>
    <x v="13"/>
    <x v="0"/>
    <n v="3.97"/>
    <s v="rfulton1"/>
    <s v="JHODGE2"/>
    <s v="ENA-IM ME CNG"/>
    <x v="8"/>
    <x v="3"/>
    <n v="834269"/>
    <d v="2001-06-07T21:00:01"/>
  </r>
  <r>
    <x v="1"/>
    <x v="1"/>
    <x v="1"/>
    <x v="8"/>
    <n v="250"/>
    <n v="1347571"/>
    <d v="2001-06-06T09:19:36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7.1"/>
    <d v="2001-06-11T21:00:01"/>
  </r>
  <r>
    <x v="1"/>
    <x v="3"/>
    <x v="1"/>
    <x v="0"/>
    <n v="20000"/>
    <n v="1347570"/>
    <d v="2001-06-06T09:19:36"/>
    <s v="Cinergy Marketing &amp; Trading, LLC"/>
    <x v="0"/>
    <x v="0"/>
    <x v="0"/>
    <x v="3"/>
    <s v="US Gas Phy Fwd Firm &lt; or = 1Mo "/>
    <s v="US Gas Phy       TENN 800                07Jun01         USD/MM"/>
    <n v="20000"/>
    <m/>
    <x v="0"/>
    <x v="13"/>
    <x v="0"/>
    <n v="3.6549999999999998"/>
    <s v="BYASSEEL"/>
    <s v="SNEAL"/>
    <s v="ENA-IM NE GULF3"/>
    <x v="8"/>
    <x v="3"/>
    <n v="834271"/>
    <d v="2001-06-07T21:00:01"/>
  </r>
  <r>
    <x v="1"/>
    <x v="3"/>
    <x v="1"/>
    <x v="0"/>
    <n v="5000"/>
    <n v="1347572"/>
    <d v="2001-06-06T09:19:37"/>
    <s v="NUI Energy Broker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199999999999996"/>
    <s v="CHFREZZA"/>
    <s v="VPIMENOV"/>
    <s v="ENA-IM ME NEW YORK"/>
    <x v="8"/>
    <x v="3"/>
    <n v="834272"/>
    <d v="2001-06-07T21:00:01"/>
  </r>
  <r>
    <x v="1"/>
    <x v="3"/>
    <x v="0"/>
    <x v="5"/>
    <n v="310000"/>
    <n v="1347574"/>
    <d v="2001-06-06T09:19:41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5"/>
    <s v="hossmich"/>
    <s v="JARNOLD"/>
    <s v="NG-Price"/>
    <x v="5"/>
    <x v="3"/>
    <s v="VE9717.1"/>
    <d v="2001-07-01T21:00:00"/>
  </r>
  <r>
    <x v="1"/>
    <x v="3"/>
    <x v="1"/>
    <x v="0"/>
    <n v="3700"/>
    <n v="1347575"/>
    <d v="2001-06-06T09:19:41"/>
    <s v="Marathon Oil Company"/>
    <x v="0"/>
    <x v="0"/>
    <x v="0"/>
    <x v="3"/>
    <s v="US Gas Phy Fwd Firm &lt; or = 1Mo "/>
    <s v="US Gas Phy       NGPL Midcont            07Jun01         USD/MM"/>
    <n v="3700"/>
    <m/>
    <x v="0"/>
    <x v="13"/>
    <x v="0"/>
    <n v="3.6324999999999998"/>
    <s v="ENRONCAT"/>
    <s v="KSTEVEN"/>
    <s v="ENA-IM Mid Central South"/>
    <x v="8"/>
    <x v="3"/>
    <n v="834274"/>
    <d v="2001-06-07T21:00:01"/>
  </r>
  <r>
    <x v="1"/>
    <x v="3"/>
    <x v="1"/>
    <x v="0"/>
    <n v="10000"/>
    <n v="1347576"/>
    <d v="2001-06-06T09:19:42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"/>
    <s v="VABLAISE"/>
    <s v="VPIMENOV"/>
    <s v="ENA-IM ME NEW YORK"/>
    <x v="8"/>
    <x v="3"/>
    <n v="834275"/>
    <d v="2001-06-07T21:00:01"/>
  </r>
  <r>
    <x v="1"/>
    <x v="3"/>
    <x v="1"/>
    <x v="0"/>
    <n v="5000"/>
    <n v="1347577"/>
    <d v="2001-06-06T09:19:45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Robbinsk"/>
    <s v="RGAY"/>
    <s v="ENA - IM West"/>
    <x v="8"/>
    <x v="3"/>
    <n v="834276"/>
    <d v="2001-06-07T21:00:01"/>
  </r>
  <r>
    <x v="1"/>
    <x v="3"/>
    <x v="1"/>
    <x v="0"/>
    <n v="10000"/>
    <n v="1347579"/>
    <d v="2001-06-06T09:19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MIDCONT2"/>
    <s v="TDONOHO"/>
    <s v="ENA - IM Central Gulf"/>
    <x v="8"/>
    <x v="3"/>
    <n v="834278"/>
    <d v="2001-06-07T21:00:01"/>
  </r>
  <r>
    <x v="1"/>
    <x v="3"/>
    <x v="1"/>
    <x v="0"/>
    <n v="10000"/>
    <n v="1347580"/>
    <d v="2001-06-06T09:19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Standsse"/>
    <s v="KSTEVEN"/>
    <s v="ENA-IM Mid Central South"/>
    <x v="8"/>
    <x v="3"/>
    <n v="834279"/>
    <d v="2001-06-07T21:00:01"/>
  </r>
  <r>
    <x v="0"/>
    <x v="3"/>
    <x v="1"/>
    <x v="0"/>
    <n v="10000"/>
    <n v="1347582"/>
    <d v="2001-06-06T09:19:55"/>
    <s v="Unocal Canada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UGTC2424"/>
    <s v="RWATT"/>
    <s v="EC-IM Canada West"/>
    <x v="8"/>
    <x v="9"/>
    <n v="834280"/>
    <d v="2001-06-06T21:00:01"/>
  </r>
  <r>
    <x v="1"/>
    <x v="3"/>
    <x v="1"/>
    <x v="0"/>
    <n v="43000"/>
    <n v="1347583"/>
    <d v="2001-06-06T09:19:59"/>
    <s v="Dynegy Marketing and Trade"/>
    <x v="0"/>
    <x v="0"/>
    <x v="0"/>
    <x v="3"/>
    <s v="US Gas Phy Fwd Firm &lt; or = 1Mo "/>
    <s v="US Gas Phy       NGPL NICOR              07Jun01         USD/MM"/>
    <n v="43000"/>
    <m/>
    <x v="0"/>
    <x v="13"/>
    <x v="0"/>
    <n v="3.82"/>
    <s v="MAXFIELD"/>
    <s v="PMIMS"/>
    <s v="ENA - IM MKT Central CG"/>
    <x v="8"/>
    <x v="3"/>
    <n v="834281"/>
    <d v="2001-06-07T21:00:01"/>
  </r>
  <r>
    <x v="1"/>
    <x v="3"/>
    <x v="1"/>
    <x v="0"/>
    <n v="3902"/>
    <n v="1347585"/>
    <d v="2001-06-06T09:20:01"/>
    <s v="Cook Inlet Energy Supply L.L.C."/>
    <x v="0"/>
    <x v="0"/>
    <x v="0"/>
    <x v="3"/>
    <s v="US Gas Phy Fwd Firm &lt; or = 1Mo "/>
    <s v="US Gas Phy       NGPL Midcont            07Jun01         USD/MM"/>
    <n v="3902"/>
    <m/>
    <x v="0"/>
    <x v="13"/>
    <x v="0"/>
    <n v="3.63"/>
    <s v="MIDCONT4"/>
    <s v="KSTEVEN"/>
    <s v="ENA-IM Mid Central South"/>
    <x v="8"/>
    <x v="3"/>
    <n v="834282"/>
    <d v="2001-06-07T21:00:01"/>
  </r>
  <r>
    <x v="1"/>
    <x v="3"/>
    <x v="1"/>
    <x v="0"/>
    <n v="5000"/>
    <n v="1347587"/>
    <d v="2001-06-06T09:20:03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"/>
    <s v="FLOYDS14"/>
    <s v="RGAY"/>
    <s v="ENA - IM West"/>
    <x v="8"/>
    <x v="3"/>
    <n v="834283"/>
    <d v="2001-06-07T21:00:01"/>
  </r>
  <r>
    <x v="1"/>
    <x v="3"/>
    <x v="1"/>
    <x v="0"/>
    <n v="1100"/>
    <n v="1347588"/>
    <d v="2001-06-06T09:20:04"/>
    <s v="Anadarko Energy Services Company"/>
    <x v="0"/>
    <x v="0"/>
    <x v="0"/>
    <x v="3"/>
    <s v="US Gas Phy Fwd Firm &lt; or = 1Mo "/>
    <s v="US Gas Phy       Trunkline WLA           07Jun01         USD/MM"/>
    <n v="1100"/>
    <m/>
    <x v="0"/>
    <x v="13"/>
    <x v="0"/>
    <n v="3.62"/>
    <s v="ADM36335"/>
    <s v="TDONOHO"/>
    <s v="ENA - IM Central Gulf"/>
    <x v="8"/>
    <x v="3"/>
    <n v="834285"/>
    <d v="2001-06-07T21:00:01"/>
  </r>
  <r>
    <x v="0"/>
    <x v="3"/>
    <x v="1"/>
    <x v="0"/>
    <n v="8000"/>
    <n v="1347590"/>
    <d v="2001-06-06T09:20:05"/>
    <s v="Tenaska Marketing Canada, a division of TMV Corp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3099999999999996"/>
    <s v="KJMTMC01"/>
    <s v="RWATT"/>
    <s v="EC-IM Canada West"/>
    <x v="8"/>
    <x v="9"/>
    <n v="834287"/>
    <d v="2001-06-06T21:00:01"/>
  </r>
  <r>
    <x v="1"/>
    <x v="3"/>
    <x v="1"/>
    <x v="0"/>
    <n v="2742"/>
    <n v="1347589"/>
    <d v="2001-06-06T09:20:05"/>
    <s v="Occidental Energy Marketing, Inc."/>
    <x v="0"/>
    <x v="0"/>
    <x v="0"/>
    <x v="3"/>
    <s v="US Gas Phy Fwd Firm &lt; or = 1Mo "/>
    <s v="US Gas Phy       NGPL LA Pool            07Jun01         USD/MM"/>
    <n v="2742"/>
    <m/>
    <x v="0"/>
    <x v="13"/>
    <x v="0"/>
    <n v="3.7050000000000001"/>
    <s v="smallfitz"/>
    <s v="TDONOHO"/>
    <s v="ENA - IM Central Gulf"/>
    <x v="8"/>
    <x v="3"/>
    <n v="834286"/>
    <d v="2001-06-07T21:00:01"/>
  </r>
  <r>
    <x v="1"/>
    <x v="3"/>
    <x v="1"/>
    <x v="0"/>
    <n v="10000"/>
    <n v="1347592"/>
    <d v="2001-06-06T09:20:0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rdl00001"/>
    <s v="JWILLI13"/>
    <s v="ENA - IM Mkt Central MICH"/>
    <x v="8"/>
    <x v="3"/>
    <n v="834288"/>
    <d v="2001-06-07T21:00:01"/>
  </r>
  <r>
    <x v="1"/>
    <x v="4"/>
    <x v="0"/>
    <x v="0"/>
    <n v="25000"/>
    <n v="1347593"/>
    <d v="2001-06-06T09:20:11"/>
    <s v="Koch Petroleum Group, L.P."/>
    <x v="0"/>
    <x v="0"/>
    <x v="0"/>
    <x v="4"/>
    <s v="US HeatingOil2 Fin Swap"/>
    <s v="US HeatOil2 Swap Nymex NX2               Jul01           c/Gl-b"/>
    <n v="25000"/>
    <m/>
    <x v="0"/>
    <x v="15"/>
    <x v="0"/>
    <n v="75.45"/>
    <s v="fouqueta01"/>
    <s v="LMENA"/>
    <s v="HO"/>
    <x v="3"/>
    <x v="3"/>
    <n v="114491"/>
    <d v="2001-07-01T21:00:01"/>
  </r>
  <r>
    <x v="0"/>
    <x v="3"/>
    <x v="1"/>
    <x v="23"/>
    <n v="120000"/>
    <n v="1347594"/>
    <d v="2001-06-06T09:20:12"/>
    <s v="PG&amp;E Energy Trading, Canada Corporation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NADEAUBRAD"/>
    <s v="MCOWAN"/>
    <s v="EC-IM Canada West"/>
    <x v="8"/>
    <x v="9"/>
    <n v="834289"/>
    <d v="2001-06-07T21:00:01"/>
  </r>
  <r>
    <x v="1"/>
    <x v="3"/>
    <x v="1"/>
    <x v="0"/>
    <n v="10000"/>
    <n v="1347595"/>
    <d v="2001-06-06T09:20:17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4290"/>
    <d v="2001-06-07T21:00:01"/>
  </r>
  <r>
    <x v="1"/>
    <x v="3"/>
    <x v="1"/>
    <x v="0"/>
    <n v="10000"/>
    <n v="1347596"/>
    <d v="2001-06-06T09:20:20"/>
    <s v="Aquila Energy Marketing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88"/>
    <s v="BIGDADDY"/>
    <s v="JWILLI13"/>
    <s v="ENA - IM Mkt Central MICH"/>
    <x v="8"/>
    <x v="3"/>
    <n v="834291"/>
    <d v="2001-06-07T21:00:01"/>
  </r>
  <r>
    <x v="1"/>
    <x v="3"/>
    <x v="1"/>
    <x v="0"/>
    <n v="10000"/>
    <n v="1347598"/>
    <d v="2001-06-06T09:20:23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TROYKELLY"/>
    <s v="TDONOHO"/>
    <s v="ENA - IM Central Gulf"/>
    <x v="8"/>
    <x v="3"/>
    <n v="834293"/>
    <d v="2001-06-07T21:00:01"/>
  </r>
  <r>
    <x v="1"/>
    <x v="3"/>
    <x v="1"/>
    <x v="0"/>
    <n v="3500"/>
    <n v="1347597"/>
    <d v="2001-06-06T09:20:23"/>
    <s v="Castle Power LLC"/>
    <x v="0"/>
    <x v="0"/>
    <x v="0"/>
    <x v="3"/>
    <s v="US Gas Phy Fwd Firm &lt; or = 1Mo "/>
    <s v="US Gas Phy       TETCO M3                07Jun01         USD/MM"/>
    <m/>
    <n v="3500"/>
    <x v="0"/>
    <x v="13"/>
    <x v="0"/>
    <n v="4.03"/>
    <s v="ADM97524"/>
    <s v="VPIMENOV"/>
    <s v="ENA-IM ME NEW YORK"/>
    <x v="8"/>
    <x v="3"/>
    <n v="834292"/>
    <d v="2001-06-07T21:00:01"/>
  </r>
  <r>
    <x v="1"/>
    <x v="3"/>
    <x v="1"/>
    <x v="0"/>
    <n v="20000"/>
    <n v="1347599"/>
    <d v="2001-06-06T09:20:30"/>
    <s v="Cook Inlet Energy Supply L.L.C.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EASTDESK7"/>
    <s v="SNEAL"/>
    <s v="ENA-IM NE GULF4"/>
    <x v="8"/>
    <x v="3"/>
    <n v="834294"/>
    <d v="2001-06-07T21:00:01"/>
  </r>
  <r>
    <x v="1"/>
    <x v="3"/>
    <x v="1"/>
    <x v="0"/>
    <n v="6045"/>
    <n v="1347600"/>
    <d v="2001-06-06T09:20:32"/>
    <s v="CoEnergy Trading Company"/>
    <x v="0"/>
    <x v="0"/>
    <x v="0"/>
    <x v="3"/>
    <s v="US Gas Phy Fwd Firm &lt; or = 1Mo "/>
    <s v="US Gas Phy       Mich Con                07Jun01         USD/MM"/>
    <m/>
    <n v="6045"/>
    <x v="0"/>
    <x v="13"/>
    <x v="0"/>
    <n v="3.88"/>
    <s v="FEDEWA123"/>
    <s v="JWILLI13"/>
    <s v="ENA - IM Mkt Central MICH"/>
    <x v="8"/>
    <x v="3"/>
    <n v="834295"/>
    <d v="2001-06-07T21:00:01"/>
  </r>
  <r>
    <x v="1"/>
    <x v="3"/>
    <x v="1"/>
    <x v="0"/>
    <n v="10000"/>
    <n v="1347601"/>
    <d v="2001-06-06T09:20:3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549999999999998"/>
    <s v="aepes201"/>
    <s v="TDONOHO"/>
    <s v="ENA - IM Central Gulf"/>
    <x v="8"/>
    <x v="3"/>
    <n v="834297"/>
    <d v="2001-06-07T21:00:01"/>
  </r>
  <r>
    <x v="1"/>
    <x v="3"/>
    <x v="1"/>
    <x v="0"/>
    <n v="10000"/>
    <n v="1347602"/>
    <d v="2001-06-06T09:20:39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benharner"/>
    <s v="JWILLI13"/>
    <s v="ENA - IM Mkt Central MICH"/>
    <x v="8"/>
    <x v="3"/>
    <n v="834298"/>
    <d v="2001-06-07T21:00:01"/>
  </r>
  <r>
    <x v="1"/>
    <x v="3"/>
    <x v="1"/>
    <x v="0"/>
    <n v="10000"/>
    <n v="1347604"/>
    <d v="2001-06-06T09:20:40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johnlewis"/>
    <s v="TDONOHO"/>
    <s v="ENA - IM Central Gulf"/>
    <x v="8"/>
    <x v="3"/>
    <n v="834300"/>
    <d v="2001-06-07T21:00:01"/>
  </r>
  <r>
    <x v="1"/>
    <x v="3"/>
    <x v="1"/>
    <x v="0"/>
    <n v="25000"/>
    <n v="1347603"/>
    <d v="2001-06-06T09:20:40"/>
    <s v="Cook Inlet Energy Supply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EASTDESK7"/>
    <s v="ARING"/>
    <s v="ENA-IM NE GULF1"/>
    <x v="8"/>
    <x v="3"/>
    <n v="834299"/>
    <d v="2001-06-07T21:00:01"/>
  </r>
  <r>
    <x v="1"/>
    <x v="3"/>
    <x v="1"/>
    <x v="0"/>
    <n v="10000"/>
    <n v="1347605"/>
    <d v="2001-06-06T09:20:41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250000000000004"/>
    <s v="kzanaboni"/>
    <s v="TKUYKEN"/>
    <s v="ENA - IM West"/>
    <x v="8"/>
    <x v="3"/>
    <n v="834301"/>
    <d v="2001-06-07T21:00:01"/>
  </r>
  <r>
    <x v="0"/>
    <x v="3"/>
    <x v="1"/>
    <x v="0"/>
    <n v="10000"/>
    <n v="1347606"/>
    <d v="2001-06-06T09:20:42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ADM57700"/>
    <s v="RWATT"/>
    <s v="EC-IM Canada West"/>
    <x v="8"/>
    <x v="9"/>
    <n v="834302"/>
    <d v="2001-06-06T21:00:01"/>
  </r>
  <r>
    <x v="1"/>
    <x v="3"/>
    <x v="1"/>
    <x v="0"/>
    <n v="1912"/>
    <n v="1347607"/>
    <d v="2001-06-06T09:20:44"/>
    <s v="Duke Energy Trading and Marketing, L.L.C."/>
    <x v="0"/>
    <x v="0"/>
    <x v="0"/>
    <x v="3"/>
    <s v="US Gas Phy Fwd Firm &lt; or = 1Mo "/>
    <s v="US Gas Phy       Dom SP TT               07Jun01         USD/MM"/>
    <n v="1912"/>
    <m/>
    <x v="0"/>
    <x v="13"/>
    <x v="0"/>
    <n v="3.96"/>
    <s v="JRHEARNE"/>
    <s v="JHODGE2"/>
    <s v="ENA-IM ME CNG"/>
    <x v="8"/>
    <x v="3"/>
    <n v="834303"/>
    <d v="2001-06-07T21:00:01"/>
  </r>
  <r>
    <x v="1"/>
    <x v="3"/>
    <x v="1"/>
    <x v="0"/>
    <n v="10000"/>
    <n v="1347608"/>
    <d v="2001-06-06T09:20:4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4304"/>
    <d v="2001-06-07T21:00:01"/>
  </r>
  <r>
    <x v="1"/>
    <x v="3"/>
    <x v="1"/>
    <x v="0"/>
    <n v="1869"/>
    <n v="1347609"/>
    <d v="2001-06-06T09:20:47"/>
    <s v="Duke Energy Trading and Marketing, L.L.C."/>
    <x v="0"/>
    <x v="0"/>
    <x v="0"/>
    <x v="3"/>
    <s v="US Gas Phy Fwd Firm &lt; or = 1Mo "/>
    <s v="US Gas Phy       TranscoZ6NNY            07Jun01         USD/MM"/>
    <n v="1869"/>
    <m/>
    <x v="0"/>
    <x v="13"/>
    <x v="0"/>
    <n v="4"/>
    <s v="KMZIOBER"/>
    <s v="VPIMENOV"/>
    <s v="ENA-IM ME NEW YORK"/>
    <x v="8"/>
    <x v="3"/>
    <n v="834307"/>
    <d v="2001-06-07T21:00:01"/>
  </r>
  <r>
    <x v="0"/>
    <x v="3"/>
    <x v="1"/>
    <x v="0"/>
    <n v="10000"/>
    <n v="1347611"/>
    <d v="2001-06-06T09:20:48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ADM54361"/>
    <s v="MCUILLA"/>
    <s v="ENA - IM Ontario"/>
    <x v="8"/>
    <x v="3"/>
    <n v="834306"/>
    <d v="2001-06-07T21:00:01"/>
  </r>
  <r>
    <x v="1"/>
    <x v="3"/>
    <x v="1"/>
    <x v="0"/>
    <n v="9759"/>
    <n v="1347610"/>
    <d v="2001-06-06T09:20:48"/>
    <s v="Texaco Natural Gas Inc."/>
    <x v="0"/>
    <x v="0"/>
    <x v="0"/>
    <x v="3"/>
    <s v="US Gas Phy Fwd Firm &lt; or = 1Mo "/>
    <s v="US Gas Phy       PEPL Pool               07Jun01         USD/MM"/>
    <n v="9759"/>
    <m/>
    <x v="0"/>
    <x v="13"/>
    <x v="0"/>
    <n v="3.6274999999999999"/>
    <s v="MIKETREV"/>
    <s v="KSTEVEN"/>
    <s v="ENA-IM Mid Central South"/>
    <x v="8"/>
    <x v="3"/>
    <n v="834305"/>
    <d v="2001-06-07T21:00:01"/>
  </r>
  <r>
    <x v="1"/>
    <x v="3"/>
    <x v="1"/>
    <x v="0"/>
    <n v="5000"/>
    <n v="1347612"/>
    <d v="2001-06-06T09:20:49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rfulton1"/>
    <s v="JHODGE2"/>
    <s v="ENA-IM ME CNG"/>
    <x v="8"/>
    <x v="3"/>
    <n v="834308"/>
    <d v="2001-06-07T21:00:01"/>
  </r>
  <r>
    <x v="1"/>
    <x v="3"/>
    <x v="1"/>
    <x v="0"/>
    <n v="10000"/>
    <n v="1347613"/>
    <d v="2001-06-06T09:20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274999999999999"/>
    <s v="Standsse"/>
    <s v="KSTEVEN"/>
    <s v="ENA-IM Mid Central South"/>
    <x v="8"/>
    <x v="3"/>
    <n v="834309"/>
    <d v="2001-06-07T21:00:01"/>
  </r>
  <r>
    <x v="0"/>
    <x v="3"/>
    <x v="1"/>
    <x v="0"/>
    <n v="3000"/>
    <n v="1347615"/>
    <d v="2001-06-06T09:20:52"/>
    <s v="Cook Inlet Energy Supply L.L.C."/>
    <x v="0"/>
    <x v="0"/>
    <x v="0"/>
    <x v="3"/>
    <s v="CAN Gas Phy Fwd Firm West &lt; or = 1Mo"/>
    <s v="CAN Gas Phy      NIT                     07Jun01         CAD/GJ"/>
    <n v="3000"/>
    <m/>
    <x v="0"/>
    <x v="17"/>
    <x v="4"/>
    <n v="4.41"/>
    <s v="canadanw1"/>
    <s v="RWATT"/>
    <s v="EC-IM Canada West"/>
    <x v="8"/>
    <x v="9"/>
    <n v="834310"/>
    <d v="2001-06-07T21:00:01"/>
  </r>
  <r>
    <x v="1"/>
    <x v="3"/>
    <x v="1"/>
    <x v="0"/>
    <n v="10000"/>
    <n v="1347616"/>
    <d v="2001-06-06T09:20:53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311"/>
    <d v="2001-06-07T21:00:01"/>
  </r>
  <r>
    <x v="1"/>
    <x v="1"/>
    <x v="0"/>
    <x v="0"/>
    <n v="50"/>
    <n v="1347617"/>
    <d v="2001-06-06T09:20:54"/>
    <s v="Axia Energy, LP"/>
    <x v="0"/>
    <x v="0"/>
    <x v="0"/>
    <x v="1"/>
    <s v="US East Power Fin Swap"/>
    <s v="US Pwr Fin Swap  ISO NY Z-J Peak         08Jun01         USD/MWh"/>
    <m/>
    <n v="50"/>
    <x v="0"/>
    <x v="1"/>
    <x v="0"/>
    <n v="49.5"/>
    <s v="wolfstev"/>
    <s v="GGUPTA"/>
    <s v="ST-New England"/>
    <x v="7"/>
    <x v="3"/>
    <n v="634700.1"/>
    <d v="2001-06-08T21:00:01"/>
  </r>
  <r>
    <x v="1"/>
    <x v="3"/>
    <x v="1"/>
    <x v="0"/>
    <n v="10000"/>
    <n v="1347618"/>
    <d v="2001-06-06T09:20:59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rryperg"/>
    <s v="KSTEVEN"/>
    <s v="ENA-IM Mid Central South"/>
    <x v="8"/>
    <x v="3"/>
    <n v="834312"/>
    <d v="2001-06-07T21:00:01"/>
  </r>
  <r>
    <x v="0"/>
    <x v="3"/>
    <x v="1"/>
    <x v="0"/>
    <n v="5000"/>
    <n v="1347619"/>
    <d v="2001-06-06T09:21:01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949999999999996"/>
    <s v="canadanw1"/>
    <s v="RWATT"/>
    <s v="EC-IM Canada West"/>
    <x v="8"/>
    <x v="9"/>
    <n v="834313"/>
    <d v="2001-06-07T21:00:01"/>
  </r>
  <r>
    <x v="1"/>
    <x v="3"/>
    <x v="1"/>
    <x v="0"/>
    <n v="1000"/>
    <n v="1347620"/>
    <d v="2001-06-06T09:21:03"/>
    <s v="MidAmerican Energy Company"/>
    <x v="0"/>
    <x v="0"/>
    <x v="0"/>
    <x v="3"/>
    <s v="US Gas Phy Fwd Firm &lt; or = 1Mo "/>
    <s v="US Gas Phy       NGPL NICOR              07Jun01         USD/MM"/>
    <n v="1000"/>
    <m/>
    <x v="0"/>
    <x v="13"/>
    <x v="0"/>
    <n v="3.8125"/>
    <s v="KENNYMAN"/>
    <s v="PMIMS"/>
    <s v="ENA - IM MKT Central CG"/>
    <x v="8"/>
    <x v="3"/>
    <n v="834316"/>
    <d v="2001-06-07T21:00:01"/>
  </r>
  <r>
    <x v="0"/>
    <x v="3"/>
    <x v="1"/>
    <x v="0"/>
    <n v="7000"/>
    <n v="1347621"/>
    <d v="2001-06-06T09:21:04"/>
    <s v="Tenaska Marketing Canada, a division of TMV Corp."/>
    <x v="0"/>
    <x v="0"/>
    <x v="0"/>
    <x v="3"/>
    <s v="CAN Gas Phy Fwd Firm West &lt; or = 1Mo"/>
    <s v="CAN Gas Phy      NIT                     06Jun01         CAD/GJ"/>
    <m/>
    <n v="7000"/>
    <x v="0"/>
    <x v="17"/>
    <x v="4"/>
    <n v="4.3150000000000004"/>
    <s v="KJMTMC01"/>
    <s v="RWATT"/>
    <s v="EC-IM Canada West"/>
    <x v="8"/>
    <x v="9"/>
    <n v="834314"/>
    <d v="2001-06-06T21:00:01"/>
  </r>
  <r>
    <x v="0"/>
    <x v="3"/>
    <x v="1"/>
    <x v="0"/>
    <n v="5000"/>
    <n v="1347622"/>
    <d v="2001-06-06T09:21:04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erdelsing"/>
    <s v="RWATT"/>
    <s v="EC-IM Canada West"/>
    <x v="8"/>
    <x v="9"/>
    <n v="834315"/>
    <d v="2001-06-07T21:00:01"/>
  </r>
  <r>
    <x v="1"/>
    <x v="3"/>
    <x v="1"/>
    <x v="0"/>
    <n v="10000"/>
    <n v="1347623"/>
    <d v="2001-06-06T09:21:05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317"/>
    <d v="2001-06-07T21:00:01"/>
  </r>
  <r>
    <x v="1"/>
    <x v="3"/>
    <x v="1"/>
    <x v="0"/>
    <n v="10000"/>
    <n v="1347624"/>
    <d v="2001-06-06T09:21:05"/>
    <s v="El Paso Merchant Energy, L.P."/>
    <x v="0"/>
    <x v="0"/>
    <x v="0"/>
    <x v="3"/>
    <s v="US Gas Phy Fwd Firm &lt; or = 1Mo "/>
    <s v="US Gas Phy       TENN 800                07Jun01         USD/MM"/>
    <n v="10000"/>
    <m/>
    <x v="0"/>
    <x v="13"/>
    <x v="0"/>
    <n v="3.65"/>
    <s v="EPMELPdg"/>
    <s v="SNEAL"/>
    <s v="ENA-IM NE GULF3"/>
    <x v="8"/>
    <x v="3"/>
    <n v="834318"/>
    <d v="2001-06-07T21:00:01"/>
  </r>
  <r>
    <x v="1"/>
    <x v="3"/>
    <x v="1"/>
    <x v="0"/>
    <n v="5000"/>
    <n v="1347626"/>
    <d v="2001-06-06T09:21:07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stratton"/>
    <s v="SPEREIR"/>
    <s v="ENA-IM NE GULF3"/>
    <x v="8"/>
    <x v="3"/>
    <n v="834319"/>
    <d v="2001-06-07T21:00:01"/>
  </r>
  <r>
    <x v="1"/>
    <x v="2"/>
    <x v="0"/>
    <x v="0"/>
    <n v="50000"/>
    <n v="1347625"/>
    <d v="2001-06-06T09:21:0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eriksaaa"/>
    <s v="GWHALLE"/>
    <s v="WTI-GW-NXC2"/>
    <x v="3"/>
    <x v="3"/>
    <n v="114495"/>
    <d v="2001-07-01T00:00:00"/>
  </r>
  <r>
    <x v="0"/>
    <x v="3"/>
    <x v="1"/>
    <x v="0"/>
    <n v="5000"/>
    <n v="1347627"/>
    <d v="2001-06-06T09:21:08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50000000000002"/>
    <s v="erdelsing"/>
    <s v="RWATT"/>
    <s v="EC-IM Canada West"/>
    <x v="8"/>
    <x v="9"/>
    <n v="834320"/>
    <d v="2001-06-07T21:00:01"/>
  </r>
  <r>
    <x v="0"/>
    <x v="3"/>
    <x v="1"/>
    <x v="5"/>
    <n v="62000"/>
    <n v="1347628"/>
    <d v="2001-06-06T09:21:09"/>
    <s v="WGR Canada Inc."/>
    <x v="0"/>
    <x v="0"/>
    <x v="0"/>
    <x v="3"/>
    <s v="CAN Gas Phy Fwd Firm West &lt; or = 1Mo"/>
    <s v="CAN Gas Phy      NIT                     Jul01           CAD/GJ"/>
    <n v="2000"/>
    <m/>
    <x v="0"/>
    <x v="17"/>
    <x v="4"/>
    <n v="4.8600000000000003"/>
    <s v="PALLISER"/>
    <s v="MCOWAN"/>
    <s v="EC-IM Canada West"/>
    <x v="8"/>
    <x v="9"/>
    <n v="834322"/>
    <d v="2001-07-01T21:00:01"/>
  </r>
  <r>
    <x v="1"/>
    <x v="3"/>
    <x v="1"/>
    <x v="0"/>
    <n v="10000"/>
    <n v="1347630"/>
    <d v="2001-06-06T09:21:11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25"/>
    <s v="HEATHERW"/>
    <s v="MLENHAR"/>
    <s v="ENA - IM West"/>
    <x v="8"/>
    <x v="3"/>
    <n v="834324"/>
    <d v="2001-06-07T21:00:01"/>
  </r>
  <r>
    <x v="1"/>
    <x v="3"/>
    <x v="1"/>
    <x v="0"/>
    <n v="3088"/>
    <n v="1347629"/>
    <d v="2001-06-06T09:21:11"/>
    <s v="AEP Energy Services, Inc."/>
    <x v="0"/>
    <x v="0"/>
    <x v="0"/>
    <x v="3"/>
    <s v="US Gas Phy Fwd Firm &lt; or = 1Mo "/>
    <s v="US Gas Phy       Dom SP TT               07Jun01         USD/MM"/>
    <n v="3088"/>
    <m/>
    <x v="0"/>
    <x v="13"/>
    <x v="0"/>
    <n v="3.97"/>
    <s v="aepes205"/>
    <s v="JHODGE2"/>
    <s v="ENA-IM ME CNG"/>
    <x v="8"/>
    <x v="3"/>
    <n v="834323"/>
    <d v="2001-06-07T21:00:01"/>
  </r>
  <r>
    <x v="1"/>
    <x v="3"/>
    <x v="1"/>
    <x v="0"/>
    <n v="25000"/>
    <n v="1347632"/>
    <d v="2001-06-06T09:21:15"/>
    <s v="PG&amp;E Energy Trading-Gas Corporation"/>
    <x v="0"/>
    <x v="0"/>
    <x v="0"/>
    <x v="3"/>
    <s v="US Gas Phy Fwd Firm &lt; or = 1Mo "/>
    <s v="US Gas Phy       NGPL NICOR              07Jun01         USD/MM"/>
    <m/>
    <n v="25000"/>
    <x v="0"/>
    <x v="13"/>
    <x v="0"/>
    <n v="3.8224999999999998"/>
    <s v="jpedersen"/>
    <s v="PMIMS"/>
    <s v="ENA - IM MKT Central CG"/>
    <x v="8"/>
    <x v="3"/>
    <n v="834325"/>
    <d v="2001-06-07T21:00:01"/>
  </r>
  <r>
    <x v="1"/>
    <x v="3"/>
    <x v="1"/>
    <x v="0"/>
    <n v="4000"/>
    <n v="1347633"/>
    <d v="2001-06-06T09:21:17"/>
    <s v="TransCanada Energy Marketing USA, Inc."/>
    <x v="0"/>
    <x v="0"/>
    <x v="0"/>
    <x v="3"/>
    <s v="US Gas Phy Fwd Firm &lt; or = 1Mo "/>
    <s v="US Gas Phy       APC/ANR WillCo          07Jun01         USD/MM"/>
    <m/>
    <n v="4000"/>
    <x v="0"/>
    <x v="13"/>
    <x v="0"/>
    <n v="3.8075000000000001"/>
    <s v="tracyschwa"/>
    <s v="PMIMS"/>
    <s v="ENA - IM MKT Central CG"/>
    <x v="8"/>
    <x v="3"/>
    <n v="834326"/>
    <d v="2001-06-07T21:00:01"/>
  </r>
  <r>
    <x v="1"/>
    <x v="3"/>
    <x v="1"/>
    <x v="0"/>
    <n v="1767"/>
    <n v="1347634"/>
    <d v="2001-06-06T09:21:18"/>
    <s v="AEP Energy Services, Inc."/>
    <x v="0"/>
    <x v="0"/>
    <x v="0"/>
    <x v="3"/>
    <s v="US Gas Phy Fwd Firm &lt; or = 1Mo "/>
    <s v="US Gas Phy       Mich Con                07Jun01         USD/MM"/>
    <m/>
    <n v="1767"/>
    <x v="0"/>
    <x v="13"/>
    <x v="0"/>
    <n v="3.8849999999999998"/>
    <s v="aepes206"/>
    <s v="JWILLI13"/>
    <s v="ENA - IM Mkt Central MICH"/>
    <x v="8"/>
    <x v="3"/>
    <n v="834327"/>
    <d v="2001-06-07T21:00:01"/>
  </r>
  <r>
    <x v="0"/>
    <x v="3"/>
    <x v="1"/>
    <x v="8"/>
    <n v="250000"/>
    <n v="1347635"/>
    <d v="2001-06-06T09:21:22"/>
    <s v="Dynegy UK Limited"/>
    <x v="0"/>
    <x v="0"/>
    <x v="0"/>
    <x v="3"/>
    <s v="UK Gas Phy Fwd NBP"/>
    <s v="UK Gas Phy       NBP WkD                 11-15Jun01      p/th"/>
    <n v="50000"/>
    <m/>
    <x v="0"/>
    <x v="5"/>
    <x v="3"/>
    <n v="21.05"/>
    <s v="chriskenuk"/>
    <s v="MNICHOLA"/>
    <s v="Non Affiliate Gas Book"/>
    <x v="4"/>
    <x v="2"/>
    <n v="106707"/>
    <d v="2001-06-11T21:00:01"/>
  </r>
  <r>
    <x v="0"/>
    <x v="3"/>
    <x v="1"/>
    <x v="0"/>
    <n v="10000"/>
    <n v="1347637"/>
    <d v="2001-06-06T09:21:23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49999999999999"/>
    <s v="E0003432"/>
    <s v="RWATT"/>
    <s v="EC-IM Canada West"/>
    <x v="8"/>
    <x v="9"/>
    <n v="834328"/>
    <d v="2001-06-06T21:00:01"/>
  </r>
  <r>
    <x v="1"/>
    <x v="3"/>
    <x v="1"/>
    <x v="0"/>
    <n v="1912"/>
    <n v="1347639"/>
    <d v="2001-06-06T09:21:23"/>
    <s v="AEP Energy Services, Inc."/>
    <x v="0"/>
    <x v="0"/>
    <x v="0"/>
    <x v="3"/>
    <s v="US Gas Phy Fwd Firm &lt; or = 1Mo "/>
    <s v="US Gas Phy       Dom SP TT               07Jun01         USD/MM"/>
    <n v="1912"/>
    <m/>
    <x v="0"/>
    <x v="13"/>
    <x v="0"/>
    <n v="3.97"/>
    <s v="aepes205"/>
    <s v="JHODGE2"/>
    <s v="ENA-IM ME CNG"/>
    <x v="8"/>
    <x v="3"/>
    <n v="834334"/>
    <d v="2001-06-07T21:00:01"/>
  </r>
  <r>
    <x v="1"/>
    <x v="3"/>
    <x v="1"/>
    <x v="0"/>
    <n v="5000"/>
    <n v="1347638"/>
    <d v="2001-06-06T09:21:23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65"/>
    <s v="curtisday"/>
    <s v="TMARTIN"/>
    <s v="ENA-IM CARTHAGE"/>
    <x v="8"/>
    <x v="3"/>
    <n v="834330"/>
    <d v="2001-06-07T21:00:01"/>
  </r>
  <r>
    <x v="1"/>
    <x v="3"/>
    <x v="1"/>
    <x v="0"/>
    <n v="10000"/>
    <n v="1347636"/>
    <d v="2001-06-06T09:21:23"/>
    <s v="WPS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224999999999998"/>
    <s v="RANGER123"/>
    <s v="PMIMS"/>
    <s v="ENA - IM MKT Central CG"/>
    <x v="8"/>
    <x v="3"/>
    <n v="834329"/>
    <d v="2001-06-07T21:00:01"/>
  </r>
  <r>
    <x v="1"/>
    <x v="3"/>
    <x v="1"/>
    <x v="0"/>
    <n v="20000"/>
    <n v="1347640"/>
    <d v="2001-06-06T09:21:24"/>
    <s v="Cook Inlet Energy Supply L.L.C."/>
    <x v="0"/>
    <x v="0"/>
    <x v="0"/>
    <x v="3"/>
    <s v="US Gas Phy Fwd Firm &lt; or = 1Mo "/>
    <s v="US Gas Phy       FGT Z2                  07Jun01         USD/MM"/>
    <n v="20000"/>
    <m/>
    <x v="0"/>
    <x v="13"/>
    <x v="0"/>
    <n v="3.7425000000000002"/>
    <s v="EASTDESK7"/>
    <s v="SNEAL"/>
    <s v="ENA-IM NE GULF4"/>
    <x v="8"/>
    <x v="3"/>
    <n v="834331"/>
    <d v="2001-06-07T21:00:01"/>
  </r>
  <r>
    <x v="1"/>
    <x v="3"/>
    <x v="1"/>
    <x v="0"/>
    <n v="10000"/>
    <n v="1347641"/>
    <d v="2001-06-06T09:21:25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gcagnoli"/>
    <s v="KSTEVEN"/>
    <s v="ENA-IM Mid Central South"/>
    <x v="8"/>
    <x v="3"/>
    <n v="834333"/>
    <d v="2001-06-07T21:00:01"/>
  </r>
  <r>
    <x v="1"/>
    <x v="3"/>
    <x v="1"/>
    <x v="0"/>
    <n v="10000"/>
    <n v="1347642"/>
    <d v="2001-06-06T09:21:2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kimnorman"/>
    <s v="TDONOHO"/>
    <s v="ENA - IM Central Gulf"/>
    <x v="8"/>
    <x v="3"/>
    <n v="834332"/>
    <d v="2001-06-07T21:00:01"/>
  </r>
  <r>
    <x v="1"/>
    <x v="3"/>
    <x v="1"/>
    <x v="0"/>
    <n v="5000"/>
    <n v="1347643"/>
    <d v="2001-06-06T09:21:26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bcollins"/>
    <s v="TDONOHO"/>
    <s v="ENA - IM Central Gulf"/>
    <x v="8"/>
    <x v="3"/>
    <n v="834335"/>
    <d v="2001-06-07T21:00:01"/>
  </r>
  <r>
    <x v="0"/>
    <x v="3"/>
    <x v="1"/>
    <x v="0"/>
    <n v="10000"/>
    <n v="1347644"/>
    <d v="2001-06-06T09:21:30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50000000000001"/>
    <s v="E0003432"/>
    <s v="RWATT"/>
    <s v="EC-IM Canada West"/>
    <x v="8"/>
    <x v="9"/>
    <n v="834336"/>
    <d v="2001-06-06T21:00:01"/>
  </r>
  <r>
    <x v="0"/>
    <x v="3"/>
    <x v="1"/>
    <x v="0"/>
    <n v="5000"/>
    <n v="1347646"/>
    <d v="2001-06-06T09:21:31"/>
    <s v="Engage Energy Canada L.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craigwest"/>
    <s v="RWATT"/>
    <s v="EC-IM Canada West"/>
    <x v="8"/>
    <x v="9"/>
    <n v="834337"/>
    <d v="2001-06-07T21:00:01"/>
  </r>
  <r>
    <x v="1"/>
    <x v="4"/>
    <x v="0"/>
    <x v="0"/>
    <n v="15000"/>
    <n v="1347647"/>
    <d v="2001-06-06T09:21:31"/>
    <s v="Koch Petroleum Group, L.P."/>
    <x v="0"/>
    <x v="0"/>
    <x v="0"/>
    <x v="4"/>
    <s v="US HeatingOil2 Fin Swap"/>
    <s v="US HeatOil2 Swap Nymex NX2               Jul01           c/Gl-b"/>
    <m/>
    <n v="15000"/>
    <x v="0"/>
    <x v="15"/>
    <x v="0"/>
    <n v="75.55"/>
    <s v="fouqueta01"/>
    <s v="LMENA"/>
    <s v="HO"/>
    <x v="3"/>
    <x v="3"/>
    <n v="114497"/>
    <d v="2001-07-01T21:00:01"/>
  </r>
  <r>
    <x v="1"/>
    <x v="3"/>
    <x v="1"/>
    <x v="0"/>
    <n v="5000"/>
    <n v="1347648"/>
    <d v="2001-06-06T09:21:34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5"/>
    <s v="bcollins"/>
    <s v="TDONOHO"/>
    <s v="ENA - IM Central Gulf"/>
    <x v="8"/>
    <x v="3"/>
    <n v="834338"/>
    <d v="2001-06-07T21:00:01"/>
  </r>
  <r>
    <x v="1"/>
    <x v="3"/>
    <x v="1"/>
    <x v="0"/>
    <n v="5000"/>
    <n v="1347650"/>
    <d v="2001-06-06T09:21:35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299999999999998"/>
    <s v="jromita73"/>
    <s v="SSOUTH"/>
    <s v="ENA - IM West"/>
    <x v="8"/>
    <x v="3"/>
    <n v="834340"/>
    <d v="2001-06-07T21:00:01"/>
  </r>
  <r>
    <x v="1"/>
    <x v="3"/>
    <x v="1"/>
    <x v="0"/>
    <n v="10000"/>
    <n v="1347651"/>
    <d v="2001-06-06T09:21:38"/>
    <s v="Axia Energy, LP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kwapisze"/>
    <s v="PMIMS"/>
    <s v="ENA - IM MKT Central CG"/>
    <x v="8"/>
    <x v="3"/>
    <n v="834341"/>
    <d v="2001-06-07T21:00:01"/>
  </r>
  <r>
    <x v="0"/>
    <x v="3"/>
    <x v="1"/>
    <x v="0"/>
    <n v="5000"/>
    <n v="1347654"/>
    <d v="2001-06-06T09:21:39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75"/>
    <s v="erdelsing"/>
    <s v="RWATT"/>
    <s v="EC-IM Canada West"/>
    <x v="8"/>
    <x v="9"/>
    <n v="834345"/>
    <d v="2001-06-07T21:00:01"/>
  </r>
  <r>
    <x v="1"/>
    <x v="3"/>
    <x v="1"/>
    <x v="0"/>
    <n v="10000"/>
    <n v="1347652"/>
    <d v="2001-06-06T09:21:3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35"/>
    <s v="NOVERO777"/>
    <s v="MLENHAR"/>
    <s v="ENA - IM West"/>
    <x v="8"/>
    <x v="3"/>
    <n v="834343"/>
    <d v="2001-06-07T21:00:01"/>
  </r>
  <r>
    <x v="1"/>
    <x v="3"/>
    <x v="1"/>
    <x v="0"/>
    <n v="10000"/>
    <n v="1347653"/>
    <d v="2001-06-06T09:21:39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4344"/>
    <d v="2001-06-07T21:00:01"/>
  </r>
  <r>
    <x v="1"/>
    <x v="3"/>
    <x v="1"/>
    <x v="0"/>
    <n v="5000"/>
    <n v="1347655"/>
    <d v="2001-06-06T09:21:41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499999999999998"/>
    <s v="jromita73"/>
    <s v="SSOUTH"/>
    <s v="ENA - IM West"/>
    <x v="8"/>
    <x v="3"/>
    <n v="834346"/>
    <d v="2001-06-07T21:00:01"/>
  </r>
  <r>
    <x v="1"/>
    <x v="3"/>
    <x v="1"/>
    <x v="0"/>
    <n v="10000"/>
    <n v="1347657"/>
    <d v="2001-06-06T09:21:44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174999999999999"/>
    <s v="ADM83303"/>
    <s v="PMIMS"/>
    <s v="ENA - IM MKT Central CG"/>
    <x v="8"/>
    <x v="3"/>
    <n v="834348"/>
    <d v="2001-06-07T21:00:01"/>
  </r>
  <r>
    <x v="1"/>
    <x v="3"/>
    <x v="1"/>
    <x v="0"/>
    <n v="10000"/>
    <n v="1347656"/>
    <d v="2001-06-06T09:21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"/>
    <s v="aepes215"/>
    <s v="SPEREIR"/>
    <s v="ENA-IM NE GULF2"/>
    <x v="8"/>
    <x v="3"/>
    <n v="834347"/>
    <d v="2001-06-07T21:00:01"/>
  </r>
  <r>
    <x v="1"/>
    <x v="1"/>
    <x v="1"/>
    <x v="17"/>
    <n v="1150"/>
    <n v="1347658"/>
    <d v="2001-06-06T09:21:46"/>
    <s v="El Paso Merchant Energy, L.P."/>
    <x v="0"/>
    <x v="0"/>
    <x v="0"/>
    <x v="1"/>
    <s v="US East Power Phy Fwd Firm"/>
    <s v="US Pwr Phy Firm  PJM-W Peak              08-30Jun01      USD/MWh"/>
    <m/>
    <n v="50"/>
    <x v="0"/>
    <x v="1"/>
    <x v="0"/>
    <n v="44"/>
    <s v="EPowerML"/>
    <s v="JQUENET"/>
    <s v="ST-PJM"/>
    <x v="7"/>
    <x v="7"/>
    <n v="634701.1"/>
    <d v="2001-06-08T21:00:01"/>
  </r>
  <r>
    <x v="1"/>
    <x v="3"/>
    <x v="1"/>
    <x v="0"/>
    <n v="10000"/>
    <n v="1347659"/>
    <d v="2001-06-06T09:21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4349"/>
    <d v="2001-06-07T21:00:01"/>
  </r>
  <r>
    <x v="1"/>
    <x v="3"/>
    <x v="1"/>
    <x v="0"/>
    <n v="10000"/>
    <n v="1347660"/>
    <d v="2001-06-06T09:21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2"/>
    <s v="aepes215"/>
    <s v="SPEREIR"/>
    <s v="ENA-IM NE GULF2"/>
    <x v="8"/>
    <x v="3"/>
    <n v="834350"/>
    <d v="2001-06-07T21:00:01"/>
  </r>
  <r>
    <x v="1"/>
    <x v="3"/>
    <x v="1"/>
    <x v="0"/>
    <n v="5000"/>
    <n v="1347661"/>
    <d v="2001-06-06T09:21:50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7"/>
    <s v="jromita73"/>
    <s v="SSOUTH"/>
    <s v="ENA - IM West"/>
    <x v="8"/>
    <x v="3"/>
    <n v="834351"/>
    <d v="2001-06-07T21:00:01"/>
  </r>
  <r>
    <x v="1"/>
    <x v="3"/>
    <x v="1"/>
    <x v="0"/>
    <n v="10000"/>
    <n v="1347662"/>
    <d v="2001-06-06T09:21:51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gcagnoli"/>
    <s v="KSTEVEN"/>
    <s v="ENA-IM Mid Central South"/>
    <x v="8"/>
    <x v="3"/>
    <n v="834352"/>
    <d v="2001-06-07T21:00:01"/>
  </r>
  <r>
    <x v="0"/>
    <x v="3"/>
    <x v="1"/>
    <x v="0"/>
    <n v="10000"/>
    <n v="1347663"/>
    <d v="2001-06-06T09:21:52"/>
    <s v="Anadarko Canada Corporation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"/>
    <s v="sgrimbly"/>
    <s v="RWATT"/>
    <s v="EC-IM Canada West"/>
    <x v="8"/>
    <x v="9"/>
    <n v="834353"/>
    <d v="2001-06-06T21:00:01"/>
  </r>
  <r>
    <x v="1"/>
    <x v="3"/>
    <x v="1"/>
    <x v="0"/>
    <n v="20000"/>
    <n v="1347665"/>
    <d v="2001-06-06T09:21:52"/>
    <s v="Cinergy Marketing &amp; Trading, LLC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BYASSEEL"/>
    <s v="SNEAL"/>
    <s v="ENA-IM NE GULF4"/>
    <x v="8"/>
    <x v="3"/>
    <n v="834355"/>
    <d v="2001-06-07T21:00:01"/>
  </r>
  <r>
    <x v="1"/>
    <x v="3"/>
    <x v="1"/>
    <x v="0"/>
    <n v="10000"/>
    <n v="1347664"/>
    <d v="2001-06-06T09:21:52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05"/>
    <s v="HEATHERW"/>
    <s v="MLENHAR"/>
    <s v="ENA - IM West"/>
    <x v="8"/>
    <x v="3"/>
    <n v="834354"/>
    <d v="2001-06-07T21:00:01"/>
  </r>
  <r>
    <x v="1"/>
    <x v="3"/>
    <x v="1"/>
    <x v="0"/>
    <n v="2177"/>
    <n v="1347666"/>
    <d v="2001-06-06T09:21:54"/>
    <s v="EnergyUSA-TPC Corp."/>
    <x v="0"/>
    <x v="0"/>
    <x v="0"/>
    <x v="3"/>
    <s v="US Gas Phy Fwd Firm &lt; or = 1Mo "/>
    <s v="US Gas Phy       Mich Con                07Jun01         USD/MM"/>
    <m/>
    <n v="2177"/>
    <x v="0"/>
    <x v="13"/>
    <x v="0"/>
    <n v="3.8849999999999998"/>
    <s v="trevorh1"/>
    <s v="JWILLI13"/>
    <s v="ENA - IM Mkt Central MICH"/>
    <x v="8"/>
    <x v="3"/>
    <n v="834356"/>
    <d v="2001-06-07T21:00:01"/>
  </r>
  <r>
    <x v="1"/>
    <x v="3"/>
    <x v="1"/>
    <x v="0"/>
    <n v="7100"/>
    <n v="1347667"/>
    <d v="2001-06-06T09:21:55"/>
    <s v="BP Energy Company"/>
    <x v="0"/>
    <x v="0"/>
    <x v="0"/>
    <x v="3"/>
    <s v="US Gas Phy Fwd Firm &lt; or = 1Mo "/>
    <s v="US Gas Phy       ANR SE Trans            07Jun01         USD/MM"/>
    <m/>
    <n v="7100"/>
    <x v="0"/>
    <x v="13"/>
    <x v="0"/>
    <n v="3.66"/>
    <s v="Collinscin"/>
    <s v="TDONOHO"/>
    <s v="ENA - IM Central Gulf"/>
    <x v="8"/>
    <x v="3"/>
    <n v="834357"/>
    <d v="2001-06-07T21:00:01"/>
  </r>
  <r>
    <x v="1"/>
    <x v="3"/>
    <x v="1"/>
    <x v="0"/>
    <n v="1879"/>
    <n v="1347668"/>
    <d v="2001-06-06T09:21:56"/>
    <s v="EnergyUSA-TPC Corp."/>
    <x v="0"/>
    <x v="0"/>
    <x v="0"/>
    <x v="3"/>
    <s v="US Gas Phy Fwd Firm &lt; or = 1Mo "/>
    <s v="US Gas Phy       Dom SP TT               07Jun01         USD/MM"/>
    <n v="1879"/>
    <m/>
    <x v="0"/>
    <x v="13"/>
    <x v="0"/>
    <n v="3.96"/>
    <s v="jgriffiths"/>
    <s v="JHODGE2"/>
    <s v="ENA-IM ME CNG"/>
    <x v="8"/>
    <x v="3"/>
    <n v="834358"/>
    <d v="2001-06-07T21:00:01"/>
  </r>
  <r>
    <x v="1"/>
    <x v="3"/>
    <x v="1"/>
    <x v="0"/>
    <n v="5000"/>
    <n v="1347669"/>
    <d v="2001-06-06T09:21:58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ADM36631"/>
    <s v="MLENHAR"/>
    <s v="ENA - IM West"/>
    <x v="8"/>
    <x v="3"/>
    <n v="834359"/>
    <d v="2001-06-07T21:00:01"/>
  </r>
  <r>
    <x v="1"/>
    <x v="3"/>
    <x v="1"/>
    <x v="0"/>
    <n v="5000"/>
    <n v="1347670"/>
    <d v="2001-06-06T09:21:59"/>
    <s v="MidAmerican Energy Company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PEGGIALL"/>
    <s v="KSTEVEN"/>
    <s v="ENA-IM Mid Central South"/>
    <x v="8"/>
    <x v="3"/>
    <n v="834360"/>
    <d v="2001-06-07T21:00:01"/>
  </r>
  <r>
    <x v="1"/>
    <x v="3"/>
    <x v="1"/>
    <x v="0"/>
    <n v="10000"/>
    <n v="1347671"/>
    <d v="2001-06-06T09:22:05"/>
    <s v="MidAmerican Energy Company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KREMERTODD"/>
    <s v="TDONOHO"/>
    <s v="ENA - IM Central Gulf"/>
    <x v="8"/>
    <x v="3"/>
    <n v="834361"/>
    <d v="2001-06-07T21:00:01"/>
  </r>
  <r>
    <x v="1"/>
    <x v="3"/>
    <x v="1"/>
    <x v="0"/>
    <n v="5000"/>
    <n v="1347672"/>
    <d v="2001-06-06T09:22:07"/>
    <s v="Tenaska Marketing Ventures"/>
    <x v="0"/>
    <x v="0"/>
    <x v="0"/>
    <x v="3"/>
    <s v="US Gas Phy Fwd Firm &lt; or = 1Mo "/>
    <s v="US Gas Phy       Chi Peoples             07Jun01         USD/MM"/>
    <m/>
    <n v="5000"/>
    <x v="0"/>
    <x v="13"/>
    <x v="0"/>
    <n v="3.8174999999999999"/>
    <s v="TMVTMD02"/>
    <s v="PMIMS"/>
    <s v="ENA - IM MKT Central CG"/>
    <x v="8"/>
    <x v="3"/>
    <n v="834362"/>
    <d v="2001-06-07T21:00:01"/>
  </r>
  <r>
    <x v="0"/>
    <x v="1"/>
    <x v="1"/>
    <x v="0"/>
    <n v="25"/>
    <n v="1347676"/>
    <d v="2001-06-06T09:22:12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85"/>
    <s v="MikeThyge"/>
    <s v="MHELLERM"/>
    <s v="UK - ECTRL - Continental Power Book"/>
    <x v="2"/>
    <x v="2"/>
    <n v="111306.1"/>
    <d v="2001-06-08T21:00:01"/>
  </r>
  <r>
    <x v="0"/>
    <x v="3"/>
    <x v="1"/>
    <x v="23"/>
    <n v="240000"/>
    <n v="1347678"/>
    <d v="2001-06-06T09:22:25"/>
    <s v="Dynegy Canada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8925000000000001"/>
    <s v="DAROOKIE"/>
    <s v="MCUILLA"/>
    <s v="ENA - IM Ontario"/>
    <x v="8"/>
    <x v="3"/>
    <n v="834364"/>
    <d v="2001-06-07T21:00:01"/>
  </r>
  <r>
    <x v="1"/>
    <x v="3"/>
    <x v="0"/>
    <x v="5"/>
    <n v="155000"/>
    <n v="1347679"/>
    <d v="2001-06-06T09:22:28"/>
    <s v="Tractebel Energy Marketing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JEFFAVERY"/>
    <s v="JARNOLD"/>
    <s v="NG-Price"/>
    <x v="5"/>
    <x v="3"/>
    <s v="VE9731.1"/>
    <d v="2001-07-01T21:00:00"/>
  </r>
  <r>
    <x v="1"/>
    <x v="3"/>
    <x v="1"/>
    <x v="0"/>
    <n v="9000"/>
    <n v="1347680"/>
    <d v="2001-06-06T09:22:32"/>
    <s v="Burlington Resources Trading Inc."/>
    <x v="0"/>
    <x v="0"/>
    <x v="0"/>
    <x v="3"/>
    <s v="US Gas Phy Fwd Firm &lt; or = 1Mo "/>
    <s v="US Gas Phy       ANR SW Pool             07Jun01         USD/MM"/>
    <m/>
    <n v="9000"/>
    <x v="0"/>
    <x v="13"/>
    <x v="0"/>
    <n v="3.63"/>
    <s v="brtrader02"/>
    <s v="KSTEVEN"/>
    <s v="ENA-IM Mid Central South"/>
    <x v="8"/>
    <x v="3"/>
    <n v="834365"/>
    <d v="2001-06-07T21:00:01"/>
  </r>
  <r>
    <x v="1"/>
    <x v="2"/>
    <x v="0"/>
    <x v="0"/>
    <n v="50000"/>
    <n v="1347681"/>
    <d v="2001-06-06T09:22:3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98"/>
    <d v="2001-07-01T00:00:00"/>
  </r>
  <r>
    <x v="0"/>
    <x v="3"/>
    <x v="1"/>
    <x v="23"/>
    <n v="120000"/>
    <n v="1347684"/>
    <d v="2001-06-06T09:22:35"/>
    <s v="BP Canada Energy Company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Visvanath"/>
    <s v="MCOWAN"/>
    <s v="EC-IM Canada West"/>
    <x v="8"/>
    <x v="9"/>
    <n v="834367"/>
    <d v="2001-06-07T21:00:01"/>
  </r>
  <r>
    <x v="1"/>
    <x v="3"/>
    <x v="1"/>
    <x v="0"/>
    <n v="25000"/>
    <n v="1347682"/>
    <d v="2001-06-06T09:22:35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raganbond1"/>
    <s v="ARING"/>
    <s v="ENA-IM NE GULF1"/>
    <x v="8"/>
    <x v="3"/>
    <n v="834366"/>
    <d v="2001-06-07T21:00:01"/>
  </r>
  <r>
    <x v="1"/>
    <x v="3"/>
    <x v="1"/>
    <x v="0"/>
    <n v="5000"/>
    <n v="1347686"/>
    <d v="2001-06-06T09:22:41"/>
    <s v="BP Energy Company"/>
    <x v="0"/>
    <x v="0"/>
    <x v="0"/>
    <x v="3"/>
    <s v="US Gas Phy Fwd Firm &lt; or = 1Mo "/>
    <s v="US Gas Phy       NGPL NIPSCO             07Jun01         USD/MM"/>
    <m/>
    <n v="5000"/>
    <x v="0"/>
    <x v="13"/>
    <x v="0"/>
    <n v="3.8224999999999998"/>
    <s v="Griffith"/>
    <s v="PMIMS"/>
    <s v="ENA - IM MKT Central CG"/>
    <x v="8"/>
    <x v="3"/>
    <n v="834368"/>
    <d v="2001-06-07T21:00:01"/>
  </r>
  <r>
    <x v="1"/>
    <x v="3"/>
    <x v="1"/>
    <x v="0"/>
    <n v="5000"/>
    <n v="1347687"/>
    <d v="2001-06-06T09:22:42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750000000000001"/>
    <s v="rfulton1"/>
    <s v="JHODGE2"/>
    <s v="ENA-IM ME CNG"/>
    <x v="8"/>
    <x v="3"/>
    <n v="834369"/>
    <d v="2001-06-07T21:00:01"/>
  </r>
  <r>
    <x v="1"/>
    <x v="3"/>
    <x v="1"/>
    <x v="0"/>
    <n v="2500"/>
    <n v="1347690"/>
    <d v="2001-06-06T09:22:44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jaelee14"/>
    <s v="SPEREIR"/>
    <s v="ENA-IM NE GULF3"/>
    <x v="8"/>
    <x v="3"/>
    <n v="834371"/>
    <d v="2001-06-07T21:00:01"/>
  </r>
  <r>
    <x v="1"/>
    <x v="3"/>
    <x v="1"/>
    <x v="0"/>
    <n v="5000"/>
    <n v="1347689"/>
    <d v="2001-06-06T09:22:44"/>
    <s v="Anadarko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25"/>
    <s v="ADM26674"/>
    <s v="SPEREIR"/>
    <s v="ENA-IM NE GULF3"/>
    <x v="8"/>
    <x v="3"/>
    <n v="834370"/>
    <d v="2001-06-07T21:00:01"/>
  </r>
  <r>
    <x v="1"/>
    <x v="3"/>
    <x v="1"/>
    <x v="0"/>
    <n v="8097"/>
    <n v="1347692"/>
    <d v="2001-06-06T09:22:47"/>
    <s v="Cinergy Marketing &amp; Trading, LLC"/>
    <x v="0"/>
    <x v="0"/>
    <x v="0"/>
    <x v="3"/>
    <s v="US Gas Phy Fwd Firm &lt; or = 1Mo "/>
    <s v="US Gas Phy       FGT Z2                  07Jun01         USD/MM"/>
    <n v="8097"/>
    <m/>
    <x v="0"/>
    <x v="13"/>
    <x v="0"/>
    <n v="3.7425000000000002"/>
    <s v="BYASSEEL"/>
    <s v="SNEAL"/>
    <s v="ENA-IM NE GULF4"/>
    <x v="8"/>
    <x v="3"/>
    <n v="834372"/>
    <d v="2001-06-07T21:00:01"/>
  </r>
  <r>
    <x v="1"/>
    <x v="3"/>
    <x v="1"/>
    <x v="0"/>
    <n v="10000"/>
    <n v="1347693"/>
    <d v="2001-06-06T09:22:48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4374"/>
    <d v="2001-06-07T21:00:01"/>
  </r>
  <r>
    <x v="0"/>
    <x v="3"/>
    <x v="1"/>
    <x v="0"/>
    <n v="10000"/>
    <n v="1347695"/>
    <d v="2001-06-06T09:22:49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"/>
    <s v="tsamaska"/>
    <s v="RWATT"/>
    <s v="EC-IM Canada West"/>
    <x v="8"/>
    <x v="9"/>
    <n v="834375"/>
    <d v="2001-06-06T21:00:01"/>
  </r>
  <r>
    <x v="0"/>
    <x v="3"/>
    <x v="1"/>
    <x v="0"/>
    <n v="5000"/>
    <n v="1347694"/>
    <d v="2001-06-06T09:22:49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949999999999996"/>
    <s v="ADM68959"/>
    <s v="RWATT"/>
    <s v="EC-IM Canada West"/>
    <x v="8"/>
    <x v="9"/>
    <n v="834373"/>
    <d v="2001-06-07T21:00:01"/>
  </r>
  <r>
    <x v="1"/>
    <x v="3"/>
    <x v="1"/>
    <x v="0"/>
    <n v="10000"/>
    <n v="1347696"/>
    <d v="2001-06-06T09:22:5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4376"/>
    <d v="2001-06-07T21:00:01"/>
  </r>
  <r>
    <x v="0"/>
    <x v="3"/>
    <x v="1"/>
    <x v="20"/>
    <n v="1510000"/>
    <n v="1347698"/>
    <d v="2001-06-06T09:22:52"/>
    <s v="El Paso Merchant Energy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499999999999999"/>
    <s v="EPMELPteg"/>
    <s v="GSTOREY"/>
    <s v="ENA - IM Ontario"/>
    <x v="8"/>
    <x v="3"/>
    <s v="VE9735.1 / 834387"/>
    <d v="2001-11-01T00:00:00"/>
  </r>
  <r>
    <x v="1"/>
    <x v="3"/>
    <x v="1"/>
    <x v="0"/>
    <n v="15000"/>
    <n v="1347699"/>
    <d v="2001-06-06T09:22:52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EASTDESK7"/>
    <s v="ARING"/>
    <s v="ENA-IM NE GULF1"/>
    <x v="8"/>
    <x v="3"/>
    <n v="834380"/>
    <d v="2001-06-07T21:00:01"/>
  </r>
  <r>
    <x v="1"/>
    <x v="3"/>
    <x v="1"/>
    <x v="0"/>
    <n v="2140"/>
    <n v="1347697"/>
    <d v="2001-06-06T09:22:52"/>
    <s v="Mirant Americas Energy Marketing, L.P."/>
    <x v="0"/>
    <x v="0"/>
    <x v="0"/>
    <x v="3"/>
    <s v="US Gas Phy Fwd Firm &lt; or = 1Mo "/>
    <s v="US Gas Phy       NNG Demarc              07Jun01         USD/MM"/>
    <n v="2140"/>
    <m/>
    <x v="0"/>
    <x v="13"/>
    <x v="0"/>
    <n v="3.605"/>
    <s v="rdl00001"/>
    <s v="KSTEVEN"/>
    <s v="ENA-IM Mid Central South"/>
    <x v="8"/>
    <x v="3"/>
    <n v="834377"/>
    <d v="2001-06-07T21:00:01"/>
  </r>
  <r>
    <x v="0"/>
    <x v="3"/>
    <x v="1"/>
    <x v="0"/>
    <n v="10000"/>
    <n v="1347700"/>
    <d v="2001-06-06T09:22:5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"/>
    <s v="tsamaska"/>
    <s v="RWATT"/>
    <s v="EC-IM Canada West"/>
    <x v="8"/>
    <x v="9"/>
    <n v="834378"/>
    <d v="2001-06-06T21:00:01"/>
  </r>
  <r>
    <x v="1"/>
    <x v="3"/>
    <x v="1"/>
    <x v="0"/>
    <n v="5000"/>
    <n v="1347701"/>
    <d v="2001-06-06T09:22:53"/>
    <s v="Nicor Gas Company"/>
    <x v="0"/>
    <x v="0"/>
    <x v="0"/>
    <x v="3"/>
    <s v="US Gas Phy Fwd Firm &lt; or = 1Mo "/>
    <s v="US Gas Phy       NBPL/Nicor              07Jun01         USD/MM"/>
    <m/>
    <n v="5000"/>
    <x v="0"/>
    <x v="13"/>
    <x v="0"/>
    <n v="3.8174999999999999"/>
    <s v="vab12345"/>
    <s v="PMIMS"/>
    <s v="ENA - IM MKT Central CG"/>
    <x v="8"/>
    <x v="3"/>
    <n v="834379"/>
    <d v="2001-06-07T21:00:01"/>
  </r>
  <r>
    <x v="1"/>
    <x v="3"/>
    <x v="1"/>
    <x v="0"/>
    <n v="2000"/>
    <n v="1347704"/>
    <d v="2001-06-06T09:22:54"/>
    <s v="NJR Energy Services Company"/>
    <x v="0"/>
    <x v="0"/>
    <x v="0"/>
    <x v="3"/>
    <s v="US Gas Phy Fwd Firm &lt; or = 1Mo "/>
    <s v="US Gas Phy       Transco Z6 NY           07Jun01         USD/MM"/>
    <n v="2000"/>
    <m/>
    <x v="0"/>
    <x v="13"/>
    <x v="0"/>
    <n v="4.03"/>
    <n v="10041965"/>
    <s v="VPIMENOV"/>
    <s v="ENA-IM ME NEW YORK"/>
    <x v="8"/>
    <x v="3"/>
    <n v="834382"/>
    <d v="2001-06-07T21:00:01"/>
  </r>
  <r>
    <x v="1"/>
    <x v="3"/>
    <x v="1"/>
    <x v="0"/>
    <n v="1200"/>
    <n v="1347703"/>
    <d v="2001-06-06T09:22:54"/>
    <s v="Unocal Energy Trading, Inc."/>
    <x v="0"/>
    <x v="0"/>
    <x v="0"/>
    <x v="3"/>
    <s v="US Gas Phy Fwd Firm &lt; or = 1Mo "/>
    <s v="US Gas Phy       COL Onshore             07Jun01         USD/MM"/>
    <m/>
    <n v="1200"/>
    <x v="0"/>
    <x v="13"/>
    <x v="0"/>
    <n v="3.6749999999999998"/>
    <s v="UETINGAS02"/>
    <s v="SPEREIR"/>
    <s v="ENA-IM NE GULF2"/>
    <x v="8"/>
    <x v="3"/>
    <n v="834381"/>
    <d v="2001-06-07T21:00:01"/>
  </r>
  <r>
    <x v="1"/>
    <x v="3"/>
    <x v="1"/>
    <x v="0"/>
    <n v="10000"/>
    <n v="1347705"/>
    <d v="2001-06-06T09:22:5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"/>
    <s v="aepes215"/>
    <s v="ARING"/>
    <s v="ENA-IM NE GULF1"/>
    <x v="8"/>
    <x v="3"/>
    <n v="834384"/>
    <d v="2001-06-07T21:00:01"/>
  </r>
  <r>
    <x v="1"/>
    <x v="3"/>
    <x v="1"/>
    <x v="0"/>
    <n v="10000"/>
    <n v="1347706"/>
    <d v="2001-06-06T09:22:55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4383"/>
    <d v="2001-06-07T21:00:01"/>
  </r>
  <r>
    <x v="0"/>
    <x v="3"/>
    <x v="1"/>
    <x v="0"/>
    <n v="10000"/>
    <n v="1347707"/>
    <d v="2001-06-06T09:22:5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99999999999996"/>
    <s v="tsamaska"/>
    <s v="RWATT"/>
    <s v="EC-IM Canada West"/>
    <x v="8"/>
    <x v="9"/>
    <n v="834385"/>
    <d v="2001-06-06T21:00:01"/>
  </r>
  <r>
    <x v="1"/>
    <x v="3"/>
    <x v="1"/>
    <x v="0"/>
    <n v="5000"/>
    <n v="1347708"/>
    <d v="2001-06-06T09:22:59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brtrader02"/>
    <s v="KSTEVEN"/>
    <s v="ENA-IM Mid Central South"/>
    <x v="8"/>
    <x v="3"/>
    <n v="834386"/>
    <d v="2001-06-07T21:00:01"/>
  </r>
  <r>
    <x v="1"/>
    <x v="1"/>
    <x v="1"/>
    <x v="21"/>
    <n v="3100"/>
    <n v="1347710"/>
    <d v="2001-06-06T09:23:02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64"/>
    <s v="aepsvc133"/>
    <s v="DDAVIS"/>
    <s v="LT-New England"/>
    <x v="7"/>
    <x v="7"/>
    <n v="634705.1"/>
    <d v="2002-07-01T17:11:00"/>
  </r>
  <r>
    <x v="1"/>
    <x v="3"/>
    <x v="1"/>
    <x v="0"/>
    <n v="5000"/>
    <n v="1347709"/>
    <d v="2001-06-06T09:23:02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KINZY123"/>
    <s v="VPIMENOV"/>
    <s v="ENA-IM ME NEW YORK"/>
    <x v="8"/>
    <x v="3"/>
    <n v="834388"/>
    <d v="2001-06-07T21:00:01"/>
  </r>
  <r>
    <x v="1"/>
    <x v="1"/>
    <x v="1"/>
    <x v="8"/>
    <n v="250"/>
    <n v="1347712"/>
    <d v="2001-06-06T09:23:04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706.1"/>
    <d v="2001-06-11T21:00:01"/>
  </r>
  <r>
    <x v="1"/>
    <x v="3"/>
    <x v="1"/>
    <x v="0"/>
    <n v="2000"/>
    <n v="1347711"/>
    <d v="2001-06-06T09:23:04"/>
    <s v="Hess Energy Services Company, LLC"/>
    <x v="0"/>
    <x v="0"/>
    <x v="0"/>
    <x v="3"/>
    <s v="US Gas Phy Fwd Firm &lt; or = 1Mo "/>
    <s v="US Gas Phy       Trunkline ELA           07Jun01         USD/MM"/>
    <n v="2000"/>
    <m/>
    <x v="0"/>
    <x v="13"/>
    <x v="0"/>
    <n v="3.645"/>
    <s v="tomkurtz"/>
    <s v="TDONOHO"/>
    <s v="ENA - IM Central Gulf"/>
    <x v="8"/>
    <x v="3"/>
    <n v="834390"/>
    <d v="2001-06-07T21:00:01"/>
  </r>
  <r>
    <x v="1"/>
    <x v="1"/>
    <x v="1"/>
    <x v="6"/>
    <n v="1500"/>
    <n v="1347716"/>
    <d v="2001-06-06T09:23:08"/>
    <s v="American Electric Power Service Corporation"/>
    <x v="0"/>
    <x v="0"/>
    <x v="0"/>
    <x v="1"/>
    <s v="US East Power Phy Fwd Firm"/>
    <s v="US Pwr Phy Firm  NEPOOL Peak             Jun02           USD/MWh"/>
    <n v="50"/>
    <m/>
    <x v="0"/>
    <x v="1"/>
    <x v="0"/>
    <n v="52.5"/>
    <s v="aepsvc133"/>
    <s v="DDAVIS"/>
    <s v="LT-New England"/>
    <x v="7"/>
    <x v="7"/>
    <n v="634707.1"/>
    <d v="2002-06-01T17:11:00"/>
  </r>
  <r>
    <x v="1"/>
    <x v="3"/>
    <x v="1"/>
    <x v="0"/>
    <n v="254"/>
    <n v="1347717"/>
    <d v="2001-06-06T09:23:09"/>
    <s v="Tenaska Marketing Ventures"/>
    <x v="0"/>
    <x v="0"/>
    <x v="0"/>
    <x v="3"/>
    <s v="US Gas Phy Fwd Firm &lt; or = 1Mo "/>
    <s v="US Gas Phy       ANR SE Trans            07Jun01         USD/MM"/>
    <n v="254"/>
    <m/>
    <x v="0"/>
    <x v="13"/>
    <x v="0"/>
    <n v="3.6549999999999998"/>
    <s v="TMVTML01"/>
    <s v="TDONOHO"/>
    <s v="ENA - IM Central Gulf"/>
    <x v="8"/>
    <x v="3"/>
    <n v="834391"/>
    <d v="2001-06-07T21:00:01"/>
  </r>
  <r>
    <x v="0"/>
    <x v="3"/>
    <x v="1"/>
    <x v="0"/>
    <n v="5000"/>
    <n v="1347718"/>
    <d v="2001-06-06T09:23:10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1"/>
    <s v="shourihan2"/>
    <s v="SBRODEU"/>
    <s v="EC - IM Canada BC"/>
    <x v="8"/>
    <x v="9"/>
    <n v="834392"/>
    <d v="2001-06-07T21:00:01"/>
  </r>
  <r>
    <x v="1"/>
    <x v="1"/>
    <x v="1"/>
    <x v="5"/>
    <n v="1550"/>
    <n v="1347720"/>
    <d v="2001-06-06T09:23:11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15"/>
    <s v="aepsvc133"/>
    <s v="DDAVIS"/>
    <s v="LT-New England"/>
    <x v="7"/>
    <x v="7"/>
    <n v="634708.1"/>
    <d v="2002-05-01T17:11:00"/>
  </r>
  <r>
    <x v="1"/>
    <x v="3"/>
    <x v="1"/>
    <x v="0"/>
    <n v="5000"/>
    <n v="1347719"/>
    <d v="2001-06-06T09:23:11"/>
    <s v="Coast Energy Canada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EOLBILLY"/>
    <s v="MLENHAR"/>
    <s v="ENA - IM West"/>
    <x v="8"/>
    <x v="3"/>
    <n v="834393"/>
    <d v="2001-06-07T21:00:01"/>
  </r>
  <r>
    <x v="0"/>
    <x v="3"/>
    <x v="1"/>
    <x v="0"/>
    <n v="10000"/>
    <n v="1347721"/>
    <d v="2001-06-06T09:23:1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8"/>
    <s v="ngeerds01"/>
    <s v="RWATT"/>
    <s v="EC-IM Canada West"/>
    <x v="8"/>
    <x v="9"/>
    <n v="834397"/>
    <d v="2001-06-06T21:00:01"/>
  </r>
  <r>
    <x v="1"/>
    <x v="3"/>
    <x v="1"/>
    <x v="0"/>
    <n v="5000"/>
    <n v="1347722"/>
    <d v="2001-06-06T09:23:12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75000000000002"/>
    <s v="brtrader02"/>
    <s v="KSTEVEN"/>
    <s v="ENA-IM Mid Central South"/>
    <x v="8"/>
    <x v="3"/>
    <n v="834396"/>
    <d v="2001-06-07T21:00:01"/>
  </r>
  <r>
    <x v="1"/>
    <x v="3"/>
    <x v="1"/>
    <x v="0"/>
    <n v="1000"/>
    <n v="1347724"/>
    <d v="2001-06-06T09:23:13"/>
    <s v="USGT/Aquila, L.P."/>
    <x v="0"/>
    <x v="0"/>
    <x v="0"/>
    <x v="3"/>
    <s v="US Gas Phy Fwd Firm &lt; or = 1Mo "/>
    <s v="US Gas Phy       ANR SW Pool             07Jun01         USD/MM"/>
    <m/>
    <n v="1000"/>
    <x v="0"/>
    <x v="13"/>
    <x v="0"/>
    <n v="3.63"/>
    <s v="tracycolli"/>
    <s v="KSTEVEN"/>
    <s v="ENA-IM Mid Central South"/>
    <x v="8"/>
    <x v="3"/>
    <n v="834394"/>
    <d v="2001-06-07T21:00:01"/>
  </r>
  <r>
    <x v="1"/>
    <x v="1"/>
    <x v="1"/>
    <x v="18"/>
    <n v="3050"/>
    <n v="1347725"/>
    <d v="2001-06-06T09:23:14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4.85"/>
    <s v="aepsvc133"/>
    <s v="DDAVIS"/>
    <s v="LT-New England"/>
    <x v="7"/>
    <x v="7"/>
    <n v="634709.1"/>
    <d v="2002-03-01T17:11:00"/>
  </r>
  <r>
    <x v="1"/>
    <x v="3"/>
    <x v="1"/>
    <x v="0"/>
    <n v="5000"/>
    <n v="1347726"/>
    <d v="2001-06-06T09:23:16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4398"/>
    <d v="2001-06-07T21:00:01"/>
  </r>
  <r>
    <x v="1"/>
    <x v="3"/>
    <x v="1"/>
    <x v="0"/>
    <n v="20000"/>
    <n v="1347728"/>
    <d v="2001-06-06T09:23:18"/>
    <s v="Cinergy Marketing &amp; Trading, LLC"/>
    <x v="0"/>
    <x v="0"/>
    <x v="0"/>
    <x v="3"/>
    <s v="US Gas Phy Fwd Firm &lt; or = 1Mo "/>
    <s v="US Gas Phy       TENN 500                07Jun01         USD/MM"/>
    <n v="20000"/>
    <m/>
    <x v="0"/>
    <x v="13"/>
    <x v="0"/>
    <n v="3.65"/>
    <s v="BYASSEEL"/>
    <s v="SNEAL"/>
    <s v="ENA-IM NE GULF3"/>
    <x v="8"/>
    <x v="3"/>
    <n v="834400"/>
    <d v="2001-06-07T21:00:01"/>
  </r>
  <r>
    <x v="1"/>
    <x v="1"/>
    <x v="1"/>
    <x v="6"/>
    <n v="1500"/>
    <n v="1347729"/>
    <d v="2001-06-06T09:23:20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05"/>
    <s v="aepsvc133"/>
    <s v="DDAVIS"/>
    <s v="LT-New England"/>
    <x v="7"/>
    <x v="7"/>
    <n v="634711.1"/>
    <d v="2002-09-01T17:11:00"/>
  </r>
  <r>
    <x v="1"/>
    <x v="3"/>
    <x v="1"/>
    <x v="0"/>
    <n v="4000"/>
    <n v="1347731"/>
    <d v="2001-06-06T09:23:21"/>
    <s v="Coral Energy Resources, L.P."/>
    <x v="0"/>
    <x v="0"/>
    <x v="0"/>
    <x v="3"/>
    <s v="US Gas Phy Fwd Firm &lt; or = 1Mo "/>
    <s v="US Gas Phy       FGT Z2                  07Jun01         USD/MM"/>
    <n v="4000"/>
    <m/>
    <x v="0"/>
    <x v="13"/>
    <x v="0"/>
    <n v="3.7425000000000002"/>
    <s v="rjvandamp"/>
    <s v="SNEAL"/>
    <s v="ENA-IM NE GULF4"/>
    <x v="8"/>
    <x v="3"/>
    <n v="834401"/>
    <d v="2001-06-07T21:00:01"/>
  </r>
  <r>
    <x v="1"/>
    <x v="3"/>
    <x v="1"/>
    <x v="0"/>
    <n v="1204"/>
    <n v="1347732"/>
    <d v="2001-06-06T09:23:22"/>
    <s v="Tenaska Marketing Ventures"/>
    <x v="0"/>
    <x v="0"/>
    <x v="0"/>
    <x v="3"/>
    <s v="US Gas Phy Fwd Firm &lt; or = 1Mo "/>
    <s v="US Gas Phy       ANR SW Pool             07Jun01         USD/MM"/>
    <m/>
    <n v="1204"/>
    <x v="0"/>
    <x v="13"/>
    <x v="0"/>
    <n v="3.6324999999999998"/>
    <s v="TMVTML01"/>
    <s v="KSTEVEN"/>
    <s v="ENA-IM Mid Central South"/>
    <x v="8"/>
    <x v="3"/>
    <n v="834402"/>
    <d v="2001-06-07T21:00:01"/>
  </r>
  <r>
    <x v="1"/>
    <x v="3"/>
    <x v="1"/>
    <x v="0"/>
    <n v="10000"/>
    <n v="1347733"/>
    <d v="2001-06-06T09:23:24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raganbond1"/>
    <s v="ARING"/>
    <s v="ENA-IM NE GULF1"/>
    <x v="8"/>
    <x v="3"/>
    <n v="834403"/>
    <d v="2001-06-07T21:00:01"/>
  </r>
  <r>
    <x v="0"/>
    <x v="3"/>
    <x v="1"/>
    <x v="0"/>
    <n v="10000"/>
    <n v="1347734"/>
    <d v="2001-06-06T09:23:31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49999999999997"/>
    <s v="ADM74235"/>
    <s v="RWATT"/>
    <s v="EC-IM Canada West"/>
    <x v="8"/>
    <x v="9"/>
    <n v="834404"/>
    <d v="2001-06-06T21:00:01"/>
  </r>
  <r>
    <x v="0"/>
    <x v="3"/>
    <x v="1"/>
    <x v="0"/>
    <n v="10000"/>
    <n v="1347735"/>
    <d v="2001-06-06T09:23:34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canadanw1"/>
    <s v="RWATT"/>
    <s v="EC-IM Canada West"/>
    <x v="8"/>
    <x v="9"/>
    <n v="834405"/>
    <d v="2001-06-06T21:00:01"/>
  </r>
  <r>
    <x v="1"/>
    <x v="1"/>
    <x v="1"/>
    <x v="2"/>
    <n v="18250"/>
    <n v="1347736"/>
    <d v="2001-06-06T09:23:36"/>
    <s v="American Electric Power Service Corporation"/>
    <x v="0"/>
    <x v="0"/>
    <x v="0"/>
    <x v="1"/>
    <s v="US East Power Phy Fwd Firm"/>
    <s v="US Pwr Phy Firm  NEPOOL Peak             Jan-Dec02       USD/MWh"/>
    <n v="50"/>
    <m/>
    <x v="0"/>
    <x v="1"/>
    <x v="0"/>
    <n v="50.65"/>
    <s v="aepsvc133"/>
    <s v="DDAVIS"/>
    <s v="LT-New England"/>
    <x v="7"/>
    <x v="7"/>
    <n v="634713.1"/>
    <d v="2002-01-01T17:11:00"/>
  </r>
  <r>
    <x v="1"/>
    <x v="3"/>
    <x v="1"/>
    <x v="0"/>
    <n v="10000"/>
    <n v="1347737"/>
    <d v="2001-06-06T09:23:36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"/>
    <s v="kzanaboni"/>
    <s v="TKUYKEN"/>
    <s v="ENA - IM West"/>
    <x v="8"/>
    <x v="3"/>
    <n v="834406"/>
    <d v="2001-06-07T21:00:01"/>
  </r>
  <r>
    <x v="1"/>
    <x v="3"/>
    <x v="1"/>
    <x v="0"/>
    <n v="10000"/>
    <n v="1347738"/>
    <d v="2001-06-06T09:23:38"/>
    <s v="TransCanada Gas Services, a division of TransCanada Energy Ltd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WESTGROUP"/>
    <s v="MLENHAR"/>
    <s v="ENA - IM West"/>
    <x v="8"/>
    <x v="3"/>
    <n v="834407"/>
    <d v="2001-06-07T21:00:01"/>
  </r>
  <r>
    <x v="1"/>
    <x v="3"/>
    <x v="1"/>
    <x v="0"/>
    <n v="149"/>
    <n v="1347739"/>
    <d v="2001-06-06T09:23:38"/>
    <s v="TXU Energy Trading Company"/>
    <x v="0"/>
    <x v="0"/>
    <x v="0"/>
    <x v="3"/>
    <s v="US Gas Phy Fwd Firm &lt; or = 1Mo "/>
    <s v="US Gas Phy       NGPL NICOR              07Jun01         USD/MM"/>
    <m/>
    <n v="149"/>
    <x v="0"/>
    <x v="13"/>
    <x v="0"/>
    <n v="3.8174999999999999"/>
    <s v="txuetctmb"/>
    <s v="PMIMS"/>
    <s v="ENA - IM MKT Central CG"/>
    <x v="8"/>
    <x v="3"/>
    <n v="834408"/>
    <d v="2001-06-07T21:00:01"/>
  </r>
  <r>
    <x v="1"/>
    <x v="3"/>
    <x v="1"/>
    <x v="0"/>
    <n v="6000"/>
    <n v="1347740"/>
    <d v="2001-06-06T09:23:39"/>
    <s v="Pepco Gas Services, Inc."/>
    <x v="0"/>
    <x v="0"/>
    <x v="0"/>
    <x v="3"/>
    <s v="US Gas Phy Fwd Firm &lt; or = 1Mo "/>
    <s v="US Gas Phy       TETCO M3                07Jun01         USD/MM"/>
    <m/>
    <n v="6000"/>
    <x v="0"/>
    <x v="13"/>
    <x v="0"/>
    <n v="4.03"/>
    <s v="jlukas00"/>
    <s v="VPIMENOV"/>
    <s v="ENA-IM ME NEW YORK"/>
    <x v="8"/>
    <x v="3"/>
    <n v="834409"/>
    <d v="2001-06-07T21:00:01"/>
  </r>
  <r>
    <x v="1"/>
    <x v="3"/>
    <x v="1"/>
    <x v="0"/>
    <n v="5000"/>
    <n v="1347741"/>
    <d v="2001-06-06T09:23:40"/>
    <s v="PanCanadian Energy Services Inc."/>
    <x v="0"/>
    <x v="0"/>
    <x v="0"/>
    <x v="3"/>
    <s v="US Gas Phy Fwd Firm &lt; or = 1Mo "/>
    <s v="US Gas Phy       Harper                  07Jun01         USD/MM"/>
    <n v="5000"/>
    <m/>
    <x v="0"/>
    <x v="13"/>
    <x v="0"/>
    <n v="3.7549999999999999"/>
    <s v="pces5054"/>
    <s v="JWILLI13"/>
    <s v="ENA-IM Mid Central North"/>
    <x v="8"/>
    <x v="3"/>
    <n v="834410"/>
    <d v="2001-06-07T21:00:01"/>
  </r>
  <r>
    <x v="0"/>
    <x v="3"/>
    <x v="1"/>
    <x v="0"/>
    <n v="10000"/>
    <n v="1347742"/>
    <d v="2001-06-06T09:23:41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emullane1"/>
    <s v="RWATT"/>
    <s v="EC-IM Canada West"/>
    <x v="8"/>
    <x v="9"/>
    <n v="834411"/>
    <d v="2001-06-06T21:00:01"/>
  </r>
  <r>
    <x v="1"/>
    <x v="3"/>
    <x v="1"/>
    <x v="0"/>
    <n v="10000"/>
    <n v="1347744"/>
    <d v="2001-06-06T09:23:43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MIDCONT1"/>
    <s v="KSTEVEN"/>
    <s v="ENA-IM Mid Central South"/>
    <x v="8"/>
    <x v="3"/>
    <n v="834413"/>
    <d v="2001-06-07T21:00:01"/>
  </r>
  <r>
    <x v="1"/>
    <x v="3"/>
    <x v="1"/>
    <x v="0"/>
    <n v="2266"/>
    <n v="1347743"/>
    <d v="2001-06-06T09:23:43"/>
    <s v="Aquila Energy Marketing Corporation"/>
    <x v="0"/>
    <x v="0"/>
    <x v="0"/>
    <x v="3"/>
    <s v="US Gas Phy Fwd Firm &lt; or = 1Mo "/>
    <s v="US Gas Phy       ANR SE Trans            07Jun01         USD/MM"/>
    <m/>
    <n v="2266"/>
    <x v="0"/>
    <x v="13"/>
    <x v="0"/>
    <n v="3.66"/>
    <s v="JENNCLAYO"/>
    <s v="TDONOHO"/>
    <s v="ENA - IM Central Gulf"/>
    <x v="8"/>
    <x v="3"/>
    <n v="834412"/>
    <d v="2001-06-07T21:00:01"/>
  </r>
  <r>
    <x v="0"/>
    <x v="3"/>
    <x v="1"/>
    <x v="0"/>
    <n v="10000"/>
    <n v="1347745"/>
    <d v="2001-06-06T09:23:45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emullane1"/>
    <s v="RWATT"/>
    <s v="EC-IM Canada West"/>
    <x v="8"/>
    <x v="9"/>
    <n v="834414"/>
    <d v="2001-06-06T21:00:01"/>
  </r>
  <r>
    <x v="1"/>
    <x v="3"/>
    <x v="1"/>
    <x v="0"/>
    <n v="1182"/>
    <n v="1347746"/>
    <d v="2001-06-06T09:23:46"/>
    <s v="EnergyUSA-TPC Corp."/>
    <x v="0"/>
    <x v="0"/>
    <x v="0"/>
    <x v="3"/>
    <s v="US Gas Phy Fwd Firm &lt; or = 1Mo "/>
    <s v="US Gas Phy       Trunkline ELA           07Jun01         USD/MM"/>
    <m/>
    <n v="1182"/>
    <x v="0"/>
    <x v="13"/>
    <x v="0"/>
    <n v="3.6549999999999998"/>
    <s v="scallender"/>
    <s v="TDONOHO"/>
    <s v="ENA - IM Central Gulf"/>
    <x v="8"/>
    <x v="3"/>
    <n v="834415"/>
    <d v="2001-06-07T21:00:01"/>
  </r>
  <r>
    <x v="1"/>
    <x v="3"/>
    <x v="1"/>
    <x v="0"/>
    <n v="14501"/>
    <n v="1347748"/>
    <d v="2001-06-06T09:23:48"/>
    <s v="Reliant Energy Services, Inc."/>
    <x v="0"/>
    <x v="0"/>
    <x v="0"/>
    <x v="3"/>
    <s v="US Gas Phy Fwd Firm &lt; or = 1Mo "/>
    <s v="US Gas Phy       TENN 500                07Jun01         USD/MM"/>
    <m/>
    <n v="14501"/>
    <x v="0"/>
    <x v="13"/>
    <x v="0"/>
    <n v="3.6549999999999998"/>
    <s v="johnlewis"/>
    <s v="SNEAL"/>
    <s v="ENA-IM NE GULF3"/>
    <x v="8"/>
    <x v="3"/>
    <n v="834416"/>
    <d v="2001-06-07T21:00:01"/>
  </r>
  <r>
    <x v="1"/>
    <x v="3"/>
    <x v="1"/>
    <x v="0"/>
    <n v="10000"/>
    <n v="1347749"/>
    <d v="2001-06-06T09:23:4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NOVERO777"/>
    <s v="MLENHAR"/>
    <s v="ENA - IM West"/>
    <x v="8"/>
    <x v="3"/>
    <n v="834417"/>
    <d v="2001-06-07T21:00:01"/>
  </r>
  <r>
    <x v="1"/>
    <x v="3"/>
    <x v="0"/>
    <x v="5"/>
    <n v="155000"/>
    <n v="1347751"/>
    <d v="2001-06-06T09:23:52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BRROWE01"/>
    <s v="JARNOLD"/>
    <s v="NG-Price"/>
    <x v="5"/>
    <x v="3"/>
    <s v="VE9741.1"/>
    <d v="2001-07-01T21:00:00"/>
  </r>
  <r>
    <x v="0"/>
    <x v="3"/>
    <x v="1"/>
    <x v="0"/>
    <n v="10000"/>
    <n v="1347752"/>
    <d v="2001-06-06T09:23:53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418"/>
    <d v="2001-06-06T21:00:01"/>
  </r>
  <r>
    <x v="1"/>
    <x v="3"/>
    <x v="0"/>
    <x v="5"/>
    <n v="155000"/>
    <n v="1347753"/>
    <d v="2001-06-06T09:23:56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steven12"/>
    <s v="JARNOLD"/>
    <s v="NG-Price"/>
    <x v="5"/>
    <x v="3"/>
    <s v="VE9742.1"/>
    <d v="2001-07-01T21:00:00"/>
  </r>
  <r>
    <x v="1"/>
    <x v="3"/>
    <x v="1"/>
    <x v="0"/>
    <n v="3223"/>
    <n v="1347754"/>
    <d v="2001-06-06T09:23:57"/>
    <s v="Amerada Hess Corporation"/>
    <x v="0"/>
    <x v="0"/>
    <x v="0"/>
    <x v="3"/>
    <s v="US Gas Phy Fwd Firm &lt; or = 1Mo "/>
    <s v="US Gas Phy       Dom SP TT               07Jun01         USD/MM"/>
    <m/>
    <n v="3223"/>
    <x v="0"/>
    <x v="13"/>
    <x v="0"/>
    <n v="3.9849999999999999"/>
    <s v="rfulton1"/>
    <s v="JHODGE2"/>
    <s v="ENA-IM ME CNG"/>
    <x v="8"/>
    <x v="3"/>
    <n v="834419"/>
    <d v="2001-06-07T21:00:01"/>
  </r>
  <r>
    <x v="1"/>
    <x v="1"/>
    <x v="1"/>
    <x v="0"/>
    <n v="50"/>
    <n v="1347755"/>
    <d v="2001-06-06T09:23:58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0.5"/>
    <s v="LRAT1234"/>
    <s v="KPRESTO"/>
    <s v="LT-SERC"/>
    <x v="7"/>
    <x v="7"/>
    <n v="634715.1"/>
    <d v="2001-06-07T21:00:01"/>
  </r>
  <r>
    <x v="1"/>
    <x v="3"/>
    <x v="0"/>
    <x v="5"/>
    <n v="155000"/>
    <n v="1347756"/>
    <d v="2001-06-06T09:24:0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5"/>
    <s v="AQUILA1074"/>
    <s v="JARNOLD"/>
    <s v="NG-Price"/>
    <x v="5"/>
    <x v="3"/>
    <s v="VE9743.1"/>
    <d v="2001-07-01T21:00:00"/>
  </r>
  <r>
    <x v="1"/>
    <x v="3"/>
    <x v="1"/>
    <x v="0"/>
    <n v="3900"/>
    <n v="1347757"/>
    <d v="2001-06-06T09:24:05"/>
    <s v="Duke Energy Trading and Marketing, L.L.C."/>
    <x v="0"/>
    <x v="0"/>
    <x v="0"/>
    <x v="3"/>
    <s v="US Gas Phy Fwd Firm &lt; or = 1Mo "/>
    <s v="US Gas Phy       WIC                     07Jun01         USD/MM"/>
    <m/>
    <n v="3900"/>
    <x v="0"/>
    <x v="13"/>
    <x v="0"/>
    <n v="2.33"/>
    <s v="MMCGARVEY"/>
    <s v="JREITME"/>
    <s v="ENA - IM Denver"/>
    <x v="8"/>
    <x v="3"/>
    <n v="834420"/>
    <d v="2001-06-07T21:00:01"/>
  </r>
  <r>
    <x v="1"/>
    <x v="1"/>
    <x v="1"/>
    <x v="0"/>
    <n v="50"/>
    <n v="1347758"/>
    <d v="2001-06-06T09:24:07"/>
    <s v="Conectiv Energy Supply, Inc."/>
    <x v="3"/>
    <x v="2"/>
    <x v="3"/>
    <x v="1"/>
    <s v="US East Power Phy Fwd Firm"/>
    <s v="US Pwr Phy Firm  NEPOOL Peak             08Jun01         USD/MWh"/>
    <m/>
    <n v="50"/>
    <x v="0"/>
    <x v="1"/>
    <x v="0"/>
    <n v="36.5"/>
    <s v="EXCHTQ00"/>
    <s v="PBRODER"/>
    <s v="ST-New England"/>
    <x v="7"/>
    <x v="7"/>
    <n v="634716.1"/>
    <d v="2001-06-08T21:00:01"/>
  </r>
  <r>
    <x v="0"/>
    <x v="3"/>
    <x v="1"/>
    <x v="0"/>
    <n v="5000"/>
    <n v="1347759"/>
    <d v="2001-06-06T09:24:08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99999999999997"/>
    <s v="canadanw1"/>
    <s v="RWATT"/>
    <s v="EC-IM Canada West"/>
    <x v="8"/>
    <x v="9"/>
    <n v="834421"/>
    <d v="2001-06-07T21:00:01"/>
  </r>
  <r>
    <x v="1"/>
    <x v="3"/>
    <x v="0"/>
    <x v="5"/>
    <n v="155000"/>
    <n v="1347761"/>
    <d v="2001-06-06T09:24:11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5"/>
    <s v="gturnbul"/>
    <s v="JARNOLD"/>
    <s v="NG-Price"/>
    <x v="5"/>
    <x v="3"/>
    <s v="VE9744.1"/>
    <d v="2001-07-01T21:00:00"/>
  </r>
  <r>
    <x v="1"/>
    <x v="3"/>
    <x v="1"/>
    <x v="0"/>
    <n v="6500"/>
    <n v="1347762"/>
    <d v="2001-06-06T09:24:14"/>
    <s v="Coral Energy Resources, L.P."/>
    <x v="0"/>
    <x v="0"/>
    <x v="0"/>
    <x v="3"/>
    <s v="US Gas Phy Fwd Firm &lt; or = 1Mo "/>
    <s v="US Gas Phy       PG&amp;E CtyGte             07Jun01         USD/MM"/>
    <m/>
    <n v="6500"/>
    <x v="0"/>
    <x v="13"/>
    <x v="0"/>
    <n v="3.45"/>
    <s v="brentrookp"/>
    <s v="MLENHAR"/>
    <s v="ENA - IM West"/>
    <x v="8"/>
    <x v="3"/>
    <n v="834422"/>
    <d v="2001-06-07T21:00:01"/>
  </r>
  <r>
    <x v="1"/>
    <x v="3"/>
    <x v="0"/>
    <x v="23"/>
    <n v="120000"/>
    <n v="1347764"/>
    <d v="2001-06-06T09:24:16"/>
    <s v="BP Corporation North America Inc."/>
    <x v="0"/>
    <x v="0"/>
    <x v="0"/>
    <x v="3"/>
    <s v="US Gas Fin Swap"/>
    <s v="US Gas Daily     Chicago                 07-30Jun01      USD/MM"/>
    <n v="5000"/>
    <m/>
    <x v="0"/>
    <x v="13"/>
    <x v="0"/>
    <n v="3.8149999999999999"/>
    <s v="Feathersto"/>
    <s v="GSTOREY"/>
    <s v="FT-ONTARIO"/>
    <x v="5"/>
    <x v="3"/>
    <s v="VE9746.1"/>
    <d v="2001-06-07T21:00:01"/>
  </r>
  <r>
    <x v="1"/>
    <x v="1"/>
    <x v="1"/>
    <x v="0"/>
    <n v="50"/>
    <n v="1347763"/>
    <d v="2001-06-06T09:24:16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7.3"/>
    <s v="VEPCOJOE"/>
    <s v="JQUENET"/>
    <s v="ST-PJM"/>
    <x v="7"/>
    <x v="7"/>
    <n v="634717.1"/>
    <d v="2001-06-08T21:00:01"/>
  </r>
  <r>
    <x v="1"/>
    <x v="3"/>
    <x v="0"/>
    <x v="7"/>
    <n v="225000"/>
    <n v="1347765"/>
    <d v="2001-06-06T09:24:17"/>
    <s v="Bankers Trust Company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eracer00"/>
    <s v="KHOLST"/>
    <s v="FT-West"/>
    <x v="5"/>
    <x v="3"/>
    <s v="VE9745.1"/>
    <d v="2002-01-01T00:00:00"/>
  </r>
  <r>
    <x v="1"/>
    <x v="3"/>
    <x v="1"/>
    <x v="0"/>
    <n v="5000"/>
    <n v="1347768"/>
    <d v="2001-06-06T09:24:29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sstewart01"/>
    <s v="KSTEVEN"/>
    <s v="ENA-IM Mid Central South"/>
    <x v="8"/>
    <x v="3"/>
    <n v="834423"/>
    <d v="2001-06-07T21:00:01"/>
  </r>
  <r>
    <x v="1"/>
    <x v="3"/>
    <x v="1"/>
    <x v="23"/>
    <n v="24000"/>
    <n v="1347769"/>
    <d v="2001-06-06T09:24:30"/>
    <s v="Cokinos Natural Gas Company"/>
    <x v="0"/>
    <x v="0"/>
    <x v="0"/>
    <x v="3"/>
    <s v="US Gas Phy Fwd Firm &lt; or = 1Mo "/>
    <s v="US Gas Phy       TENN Z-0                07-30Jun01      USD/MM"/>
    <n v="1000"/>
    <m/>
    <x v="0"/>
    <x v="13"/>
    <x v="0"/>
    <n v="3.6324999999999998"/>
    <s v="ADM90618"/>
    <s v="SNEAL"/>
    <s v="ENA-IM NE GULF3"/>
    <x v="8"/>
    <x v="3"/>
    <n v="834428"/>
    <d v="2001-06-07T21:00:01"/>
  </r>
  <r>
    <x v="1"/>
    <x v="3"/>
    <x v="1"/>
    <x v="0"/>
    <n v="25000"/>
    <n v="1347771"/>
    <d v="2001-06-06T09:24:3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raganbond1"/>
    <s v="ARING"/>
    <s v="ENA-IM NE GULF1"/>
    <x v="8"/>
    <x v="3"/>
    <n v="834424"/>
    <d v="2001-06-07T21:00:01"/>
  </r>
  <r>
    <x v="0"/>
    <x v="3"/>
    <x v="1"/>
    <x v="5"/>
    <n v="155000"/>
    <n v="1347773"/>
    <d v="2001-06-06T09:24:3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"/>
    <s v="mcleod88"/>
    <s v="MCOWAN"/>
    <s v="EC-IM Canada West"/>
    <x v="8"/>
    <x v="9"/>
    <n v="834425"/>
    <d v="2001-07-01T21:00:01"/>
  </r>
  <r>
    <x v="1"/>
    <x v="3"/>
    <x v="1"/>
    <x v="0"/>
    <n v="5499"/>
    <n v="1347775"/>
    <d v="2001-06-06T09:24:32"/>
    <s v="Reliant Energy Services, Inc."/>
    <x v="0"/>
    <x v="0"/>
    <x v="0"/>
    <x v="3"/>
    <s v="US Gas Phy Fwd Firm &lt; or = 1Mo "/>
    <s v="US Gas Phy       TENN 500                07Jun01         USD/MM"/>
    <m/>
    <n v="5499"/>
    <x v="0"/>
    <x v="13"/>
    <x v="0"/>
    <n v="3.6549999999999998"/>
    <s v="johnlewis"/>
    <s v="SNEAL"/>
    <s v="ENA-IM NE GULF3"/>
    <x v="8"/>
    <x v="3"/>
    <n v="834426"/>
    <d v="2001-06-07T21:00:01"/>
  </r>
  <r>
    <x v="1"/>
    <x v="3"/>
    <x v="1"/>
    <x v="0"/>
    <n v="10000"/>
    <n v="1347777"/>
    <d v="2001-06-06T09:24:33"/>
    <s v="Mirant Americas Energy Marketing, L.P.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nixon01"/>
    <s v="ARING"/>
    <s v="ENA-IM NE GULF1"/>
    <x v="8"/>
    <x v="3"/>
    <n v="834427"/>
    <d v="2001-06-07T21:00:01"/>
  </r>
  <r>
    <x v="1"/>
    <x v="2"/>
    <x v="0"/>
    <x v="0"/>
    <n v="50000"/>
    <n v="1347779"/>
    <d v="2001-06-06T09:24:3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501"/>
    <d v="2001-07-01T00:00:00"/>
  </r>
  <r>
    <x v="1"/>
    <x v="3"/>
    <x v="0"/>
    <x v="20"/>
    <n v="377500"/>
    <n v="1347781"/>
    <d v="2001-06-06T09:24:4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32"/>
    <s v="SHIMAITIS"/>
    <s v="JARNOLD"/>
    <s v="NG-Price"/>
    <x v="5"/>
    <x v="3"/>
    <s v="VE9753.1"/>
    <d v="2001-11-01T00:00:00"/>
  </r>
  <r>
    <x v="1"/>
    <x v="3"/>
    <x v="0"/>
    <x v="5"/>
    <n v="77500"/>
    <n v="1347782"/>
    <d v="2001-06-06T09:24:44"/>
    <s v="Dynegy Marketing and Trade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RODRIGUEZ"/>
    <s v="JARNOLD"/>
    <s v="NG-Price"/>
    <x v="5"/>
    <x v="3"/>
    <s v="VE9755.1"/>
    <d v="2001-07-01T21:00:00"/>
  </r>
  <r>
    <x v="1"/>
    <x v="3"/>
    <x v="1"/>
    <x v="0"/>
    <n v="1487"/>
    <n v="1347783"/>
    <d v="2001-06-06T09:24:45"/>
    <s v="ONEOK Energy Marketing and Trading Company, L.P."/>
    <x v="0"/>
    <x v="0"/>
    <x v="0"/>
    <x v="3"/>
    <s v="US Gas Phy Fwd Firm &lt; or = 1Mo "/>
    <s v="US Gas Phy       PEPL Pool               07Jun01         USD/MM"/>
    <m/>
    <n v="1487"/>
    <x v="0"/>
    <x v="13"/>
    <x v="0"/>
    <n v="3.6375000000000002"/>
    <s v="KURTISWOOD"/>
    <s v="KSTEVEN"/>
    <s v="ENA-IM Mid Central South"/>
    <x v="8"/>
    <x v="3"/>
    <n v="834429"/>
    <d v="2001-06-07T21:00:01"/>
  </r>
  <r>
    <x v="1"/>
    <x v="3"/>
    <x v="1"/>
    <x v="0"/>
    <n v="241"/>
    <n v="1347785"/>
    <d v="2001-06-06T09:24:51"/>
    <s v="OGE Energy Resources, Inc."/>
    <x v="0"/>
    <x v="0"/>
    <x v="0"/>
    <x v="3"/>
    <s v="US Gas Phy Fwd Firm &lt; or = 1Mo "/>
    <s v="US Gas Phy       PEPL Pool               07Jun01         USD/MM"/>
    <n v="241"/>
    <m/>
    <x v="0"/>
    <x v="13"/>
    <x v="0"/>
    <n v="3.6324999999999998"/>
    <s v="Standsse"/>
    <s v="KSTEVEN"/>
    <s v="ENA-IM Mid Central South"/>
    <x v="8"/>
    <x v="3"/>
    <n v="834430"/>
    <d v="2001-06-07T21:00:01"/>
  </r>
  <r>
    <x v="1"/>
    <x v="3"/>
    <x v="0"/>
    <x v="5"/>
    <n v="77500"/>
    <n v="1347787"/>
    <d v="2001-06-06T09:24:53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875"/>
    <s v="JLIPMAN1"/>
    <s v="JARNOLD"/>
    <s v="NG-Price"/>
    <x v="5"/>
    <x v="3"/>
    <s v="VE9759.1"/>
    <d v="2001-07-01T21:00:00"/>
  </r>
  <r>
    <x v="0"/>
    <x v="3"/>
    <x v="1"/>
    <x v="0"/>
    <n v="10000"/>
    <n v="1347789"/>
    <d v="2001-06-06T09:24:55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50000000000003"/>
    <s v="canadanw1"/>
    <s v="RWATT"/>
    <s v="EC-IM Canada West"/>
    <x v="8"/>
    <x v="9"/>
    <n v="834433"/>
    <d v="2001-06-06T21:00:01"/>
  </r>
  <r>
    <x v="1"/>
    <x v="3"/>
    <x v="1"/>
    <x v="0"/>
    <n v="5000"/>
    <n v="1347792"/>
    <d v="2001-06-06T09:24:59"/>
    <s v="El Paso Merchant Energy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99999999999996"/>
    <s v="EPMELPwlh"/>
    <s v="VPIMENOV"/>
    <s v="ENA-IM ME NEW YORK"/>
    <x v="8"/>
    <x v="3"/>
    <n v="834434"/>
    <d v="2001-06-07T21:00:01"/>
  </r>
  <r>
    <x v="1"/>
    <x v="3"/>
    <x v="1"/>
    <x v="0"/>
    <n v="3500"/>
    <n v="1347793"/>
    <d v="2001-06-06T09:25:01"/>
    <s v="e prime, inc."/>
    <x v="0"/>
    <x v="0"/>
    <x v="0"/>
    <x v="3"/>
    <s v="US Gas Phy Fwd Firm &lt; or = 1Mo "/>
    <s v="US Gas Phy       PG&amp;E CtyGte             07Jun01         USD/MM"/>
    <n v="3500"/>
    <m/>
    <x v="0"/>
    <x v="13"/>
    <x v="0"/>
    <n v="3.25"/>
    <s v="EPRIME32"/>
    <s v="MLENHAR"/>
    <s v="ENA - IM West"/>
    <x v="8"/>
    <x v="3"/>
    <n v="834435"/>
    <d v="2001-06-07T21:00:01"/>
  </r>
  <r>
    <x v="0"/>
    <x v="1"/>
    <x v="1"/>
    <x v="10"/>
    <n v="175"/>
    <n v="1347794"/>
    <d v="2001-06-06T09:25:02"/>
    <s v="E&amp;T Energie Handelsgesellschaft m.b.H."/>
    <x v="0"/>
    <x v="0"/>
    <x v="0"/>
    <x v="1"/>
    <s v="AUT Power Phy Fwd Firm"/>
    <s v="AUT Pwr Phy FF   AUT BASE HV             11-17Jun01      EUR/MWh"/>
    <n v="25"/>
    <m/>
    <x v="0"/>
    <x v="1"/>
    <x v="2"/>
    <n v="20.25"/>
    <s v="braunsdor1"/>
    <s v="GTUHY"/>
    <s v="UK - ECTRL - Continental Power Book"/>
    <x v="2"/>
    <x v="2"/>
    <n v="111307.1"/>
    <d v="2001-06-11T21:00:01"/>
  </r>
  <r>
    <x v="1"/>
    <x v="3"/>
    <x v="1"/>
    <x v="0"/>
    <n v="634"/>
    <n v="1347796"/>
    <d v="2001-06-06T09:25:10"/>
    <s v="MidAmerican Energy Company"/>
    <x v="0"/>
    <x v="0"/>
    <x v="0"/>
    <x v="3"/>
    <s v="US Gas Phy Fwd Firm &lt; or = 1Mo "/>
    <s v="US Gas Phy       ANR SE Trans            07Jun01         USD/MM"/>
    <m/>
    <n v="634"/>
    <x v="0"/>
    <x v="13"/>
    <x v="0"/>
    <n v="3.66"/>
    <s v="PEGGIALL"/>
    <s v="TDONOHO"/>
    <s v="ENA - IM Central Gulf"/>
    <x v="8"/>
    <x v="3"/>
    <n v="834436"/>
    <d v="2001-06-07T21:00:01"/>
  </r>
  <r>
    <x v="0"/>
    <x v="3"/>
    <x v="0"/>
    <x v="3"/>
    <n v="460000"/>
    <n v="1347799"/>
    <d v="2001-06-06T09:25:15"/>
    <s v="Engage Energy Canada L.P."/>
    <x v="0"/>
    <x v="0"/>
    <x v="0"/>
    <x v="3"/>
    <s v="CAN Gas Fin BasSwap"/>
    <s v="CAN Gas Basis    AECO                    Aug-Oct01       USD/MM"/>
    <n v="5000"/>
    <m/>
    <x v="0"/>
    <x v="13"/>
    <x v="0"/>
    <n v="-0.49"/>
    <s v="johnwest"/>
    <s v="JMCKAY"/>
    <s v="FT-CAND-EGSC"/>
    <x v="5"/>
    <x v="9"/>
    <s v="VE9762.1"/>
    <d v="2001-08-01T00:00:00"/>
  </r>
  <r>
    <x v="1"/>
    <x v="3"/>
    <x v="1"/>
    <x v="0"/>
    <n v="10000"/>
    <n v="1347798"/>
    <d v="2001-06-06T09:25:15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toddbandy"/>
    <s v="KSTEVEN"/>
    <s v="ENA-IM Mid Central South"/>
    <x v="8"/>
    <x v="3"/>
    <n v="834437"/>
    <d v="2001-06-07T21:00:01"/>
  </r>
  <r>
    <x v="1"/>
    <x v="2"/>
    <x v="0"/>
    <x v="0"/>
    <n v="50000"/>
    <n v="1347802"/>
    <d v="2001-06-06T09:25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2"/>
    <s v="GWHALLE"/>
    <s v="WTI-GW-NXC2"/>
    <x v="3"/>
    <x v="3"/>
    <n v="114502"/>
    <d v="2001-07-01T00:00:00"/>
  </r>
  <r>
    <x v="0"/>
    <x v="0"/>
    <x v="0"/>
    <x v="0"/>
    <n v="1"/>
    <n v="1347803"/>
    <d v="2001-06-06T09:25:20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merkouris"/>
    <s v="BMARCHAN"/>
    <s v="Enron Metals Trading System"/>
    <x v="0"/>
    <x v="0"/>
    <n v="2171501"/>
    <m/>
  </r>
  <r>
    <x v="1"/>
    <x v="3"/>
    <x v="1"/>
    <x v="0"/>
    <n v="4366"/>
    <n v="1347804"/>
    <d v="2001-06-06T09:25:20"/>
    <s v="MidAmerican Energy Company"/>
    <x v="0"/>
    <x v="0"/>
    <x v="0"/>
    <x v="3"/>
    <s v="US Gas Phy Fwd Firm &lt; or = 1Mo "/>
    <s v="US Gas Phy       ANR SE Trans            07Jun01         USD/MM"/>
    <m/>
    <n v="4366"/>
    <x v="0"/>
    <x v="13"/>
    <x v="0"/>
    <n v="3.6625000000000001"/>
    <s v="PEGGIALL"/>
    <s v="TDONOHO"/>
    <s v="ENA - IM Central Gulf"/>
    <x v="8"/>
    <x v="3"/>
    <n v="834439"/>
    <d v="2001-06-07T21:00:01"/>
  </r>
  <r>
    <x v="1"/>
    <x v="3"/>
    <x v="1"/>
    <x v="0"/>
    <n v="10000"/>
    <n v="1347805"/>
    <d v="2001-06-06T09:25:2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440"/>
    <d v="2001-06-07T21:00:01"/>
  </r>
  <r>
    <x v="0"/>
    <x v="3"/>
    <x v="1"/>
    <x v="0"/>
    <n v="50000"/>
    <n v="1347806"/>
    <d v="2001-06-06T09:25:30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55"/>
    <s v="robmalone"/>
    <s v="MNICHOLA"/>
    <s v="Non Affiliate Gas Book"/>
    <x v="4"/>
    <x v="2"/>
    <n v="106713"/>
    <d v="2001-06-06T21:00:01"/>
  </r>
  <r>
    <x v="0"/>
    <x v="0"/>
    <x v="0"/>
    <x v="0"/>
    <n v="1"/>
    <n v="1347807"/>
    <d v="2001-06-06T09:25:32"/>
    <s v="Toyota Tsusho Metals Limited"/>
    <x v="0"/>
    <x v="0"/>
    <x v="0"/>
    <x v="0"/>
    <s v="Tin LME Registered Contract"/>
    <s v="Tin LME Reg.     Contract                3 Month         USD/mt-L"/>
    <m/>
    <n v="1"/>
    <x v="0"/>
    <x v="4"/>
    <x v="0"/>
    <n v="4980"/>
    <s v="ADM90670"/>
    <s v="JGORDON1"/>
    <s v="Enron Metals Trading System"/>
    <x v="0"/>
    <x v="0"/>
    <n v="2171504"/>
    <m/>
  </r>
  <r>
    <x v="1"/>
    <x v="3"/>
    <x v="1"/>
    <x v="0"/>
    <n v="5000"/>
    <n v="1347808"/>
    <d v="2001-06-06T09:25:32"/>
    <s v="Miami Valley Resources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75"/>
    <s v="ADM72305"/>
    <s v="JHODGE2"/>
    <s v="ENA-IM ME TCO"/>
    <x v="8"/>
    <x v="3"/>
    <n v="834442"/>
    <d v="2001-06-07T21:00:01"/>
  </r>
  <r>
    <x v="1"/>
    <x v="3"/>
    <x v="0"/>
    <x v="5"/>
    <n v="77500"/>
    <n v="1347810"/>
    <d v="2001-06-06T09:25:34"/>
    <s v="CMS Marketing, Services and Trading Company"/>
    <x v="0"/>
    <x v="0"/>
    <x v="0"/>
    <x v="3"/>
    <s v="US Gas Fin Swap"/>
    <s v="US Gas Swap      Nymex                   Jul01           USD/MM"/>
    <n v="2500"/>
    <m/>
    <x v="0"/>
    <x v="13"/>
    <x v="0"/>
    <n v="3.8725000000000001"/>
    <s v="CRABTREE"/>
    <s v="JARNOLD"/>
    <s v="NG-Price"/>
    <x v="5"/>
    <x v="3"/>
    <s v="VE9764.1"/>
    <d v="2001-07-01T21:00:00"/>
  </r>
  <r>
    <x v="1"/>
    <x v="3"/>
    <x v="1"/>
    <x v="0"/>
    <n v="5000"/>
    <n v="1347809"/>
    <d v="2001-06-06T09:25:34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7"/>
    <s v="texexener"/>
    <s v="JHODGE2"/>
    <s v="ENA-IM ME CNG"/>
    <x v="8"/>
    <x v="3"/>
    <n v="834443"/>
    <d v="2001-06-07T21:00:01"/>
  </r>
  <r>
    <x v="1"/>
    <x v="3"/>
    <x v="1"/>
    <x v="5"/>
    <n v="108283"/>
    <n v="1347812"/>
    <d v="2001-06-06T09:25:39"/>
    <s v="Aquila Energy Marketing Corporation"/>
    <x v="0"/>
    <x v="0"/>
    <x v="0"/>
    <x v="3"/>
    <s v="US Gas Phy Fwd Firm &lt; or = 1Mo "/>
    <s v="US Gas Phy       TCO Pool                Jul01           USD/MM"/>
    <n v="3493"/>
    <m/>
    <x v="0"/>
    <x v="13"/>
    <x v="0"/>
    <n v="4.0199999999999996"/>
    <s v="MARKOTTE"/>
    <s v="JHODGE2"/>
    <s v="ENA-IM ME TCO"/>
    <x v="8"/>
    <x v="3"/>
    <s v="VE9766.1 / 834449"/>
    <d v="2001-07-01T21:00:01"/>
  </r>
  <r>
    <x v="1"/>
    <x v="1"/>
    <x v="1"/>
    <x v="8"/>
    <n v="250"/>
    <n v="1347815"/>
    <d v="2001-06-06T09:25:44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75"/>
    <s v="bkeefer001"/>
    <s v="PBRODER"/>
    <s v="ST-PJM"/>
    <x v="7"/>
    <x v="7"/>
    <n v="634724.1"/>
    <d v="2001-07-02T21:00:00"/>
  </r>
  <r>
    <x v="1"/>
    <x v="2"/>
    <x v="0"/>
    <x v="0"/>
    <n v="50000"/>
    <n v="1347816"/>
    <d v="2001-06-06T09:25:4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2"/>
    <s v="GWHALLE"/>
    <s v="WTI-GW-NXC2"/>
    <x v="3"/>
    <x v="3"/>
    <n v="114503"/>
    <d v="2001-07-01T00:00:00"/>
  </r>
  <r>
    <x v="0"/>
    <x v="3"/>
    <x v="1"/>
    <x v="5"/>
    <n v="155000"/>
    <n v="1347818"/>
    <d v="2001-06-06T09:25:4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4447"/>
    <d v="2001-07-01T21:00:01"/>
  </r>
  <r>
    <x v="1"/>
    <x v="3"/>
    <x v="1"/>
    <x v="0"/>
    <n v="6198"/>
    <n v="1347817"/>
    <d v="2001-06-06T09:25:47"/>
    <s v="Noble Gas Marketing Inc."/>
    <x v="0"/>
    <x v="0"/>
    <x v="0"/>
    <x v="3"/>
    <s v="US Gas Phy Fwd Firm &lt; or = 1Mo "/>
    <s v="US Gas Phy       TENN 800                07Jun01         USD/MM"/>
    <m/>
    <n v="6198"/>
    <x v="0"/>
    <x v="13"/>
    <x v="0"/>
    <n v="3.6475"/>
    <s v="bryangins"/>
    <s v="SNEAL"/>
    <s v="ENA-IM NE GULF3"/>
    <x v="8"/>
    <x v="3"/>
    <n v="834446"/>
    <d v="2001-06-07T21:00:01"/>
  </r>
  <r>
    <x v="1"/>
    <x v="3"/>
    <x v="1"/>
    <x v="0"/>
    <n v="10000"/>
    <n v="1347819"/>
    <d v="2001-06-06T09:25:4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1"/>
    <s v="TDONOHO"/>
    <s v="ENA - IM Central Gulf"/>
    <x v="8"/>
    <x v="3"/>
    <n v="834448"/>
    <d v="2001-06-07T21:00:01"/>
  </r>
  <r>
    <x v="1"/>
    <x v="3"/>
    <x v="1"/>
    <x v="0"/>
    <n v="5000"/>
    <n v="1347820"/>
    <d v="2001-06-06T09:25:54"/>
    <s v="El Paso Merchant Energy, L.P.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EPMELPwlh"/>
    <s v="VPIMENOV"/>
    <s v="ENA-IM ME NEW YORK"/>
    <x v="8"/>
    <x v="3"/>
    <n v="834451"/>
    <d v="2001-06-07T21:00:01"/>
  </r>
  <r>
    <x v="1"/>
    <x v="3"/>
    <x v="1"/>
    <x v="0"/>
    <n v="10000"/>
    <n v="1347821"/>
    <d v="2001-06-06T09:25:54"/>
    <s v="Duke Energy Trading and Marketing, L.L.C."/>
    <x v="0"/>
    <x v="0"/>
    <x v="0"/>
    <x v="3"/>
    <s v="US Gas Phy Fwd Firm &lt; or = 1Mo "/>
    <s v="US Gas Phy       TGT Z-SL                07Jun01         USD/MM"/>
    <m/>
    <n v="10000"/>
    <x v="0"/>
    <x v="13"/>
    <x v="0"/>
    <n v="3.7250000000000001"/>
    <s v="YJACKSON"/>
    <s v="SPEREIR"/>
    <s v="ENA-IM NE GULF2"/>
    <x v="8"/>
    <x v="3"/>
    <n v="834452"/>
    <d v="2001-06-07T21:00:01"/>
  </r>
  <r>
    <x v="1"/>
    <x v="2"/>
    <x v="0"/>
    <x v="0"/>
    <n v="50000"/>
    <n v="1347822"/>
    <d v="2001-06-06T09:25:5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semprakuo"/>
    <s v="GWHALLE"/>
    <s v="WTI-GW-NXC2"/>
    <x v="3"/>
    <x v="3"/>
    <n v="114504"/>
    <d v="2001-07-01T00:00:00"/>
  </r>
  <r>
    <x v="1"/>
    <x v="3"/>
    <x v="1"/>
    <x v="0"/>
    <n v="10000"/>
    <n v="1347823"/>
    <d v="2001-06-06T09:25:5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rdl00001"/>
    <s v="JWILLI13"/>
    <s v="ENA - IM Mkt Central MICH"/>
    <x v="8"/>
    <x v="3"/>
    <n v="834453"/>
    <d v="2001-06-07T21:00:01"/>
  </r>
  <r>
    <x v="1"/>
    <x v="3"/>
    <x v="1"/>
    <x v="0"/>
    <n v="500"/>
    <n v="1347827"/>
    <d v="2001-06-06T09:26:08"/>
    <s v="TransCanada Energy Marketing USA, Inc."/>
    <x v="0"/>
    <x v="0"/>
    <x v="0"/>
    <x v="3"/>
    <s v="US Gas Phy Fwd Firm &lt; or = 1Mo "/>
    <s v="US Gas Phy       PEPL Pool               07Jun01         USD/MM"/>
    <n v="500"/>
    <m/>
    <x v="0"/>
    <x v="13"/>
    <x v="0"/>
    <n v="3.63"/>
    <s v="cscharton"/>
    <s v="KSTEVEN"/>
    <s v="ENA-IM Mid Central South"/>
    <x v="8"/>
    <x v="3"/>
    <n v="834456"/>
    <d v="2001-06-07T21:00:01"/>
  </r>
  <r>
    <x v="1"/>
    <x v="1"/>
    <x v="1"/>
    <x v="5"/>
    <n v="775"/>
    <n v="1347828"/>
    <d v="2001-06-06T09:26:10"/>
    <s v="El Paso Merchant Energy, L.P."/>
    <x v="0"/>
    <x v="0"/>
    <x v="0"/>
    <x v="1"/>
    <s v="US West Power Phy Fwd Firm"/>
    <s v="US Pwr Phy Firm  Mid-C Peak              Aug01           USD/MWh"/>
    <m/>
    <n v="25"/>
    <x v="0"/>
    <x v="1"/>
    <x v="0"/>
    <n v="208"/>
    <s v="PowerMAS"/>
    <s v="MSWERZB"/>
    <s v="LT-NW"/>
    <x v="7"/>
    <x v="7"/>
    <n v="634725.1"/>
    <d v="2001-08-01T21:00:01"/>
  </r>
  <r>
    <x v="0"/>
    <x v="3"/>
    <x v="1"/>
    <x v="0"/>
    <n v="5000"/>
    <n v="1347829"/>
    <d v="2001-06-06T09:26:11"/>
    <s v="Powerex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249999999999999"/>
    <s v="powerexgas"/>
    <s v="SBRODEU"/>
    <s v="EC - IM Canada BC"/>
    <x v="8"/>
    <x v="9"/>
    <n v="834457"/>
    <d v="2001-06-07T21:00:01"/>
  </r>
  <r>
    <x v="0"/>
    <x v="1"/>
    <x v="1"/>
    <x v="0"/>
    <n v="25"/>
    <n v="1347831"/>
    <d v="2001-06-06T09:26:15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4.4"/>
    <s v="ochanini"/>
    <s v="MHELLERM"/>
    <s v="UK - ECTRL - Continental Power Book"/>
    <x v="2"/>
    <x v="2"/>
    <n v="111308.1"/>
    <d v="2001-06-08T21:00:01"/>
  </r>
  <r>
    <x v="1"/>
    <x v="3"/>
    <x v="1"/>
    <x v="0"/>
    <n v="5000"/>
    <n v="1347832"/>
    <d v="2001-06-06T09:26:16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4.0049999999999999"/>
    <s v="KINZY123"/>
    <s v="VPIMENOV"/>
    <s v="ENA-IM ME NEW YORK"/>
    <x v="8"/>
    <x v="3"/>
    <n v="834458"/>
    <d v="2001-06-07T21:00:01"/>
  </r>
  <r>
    <x v="1"/>
    <x v="1"/>
    <x v="1"/>
    <x v="5"/>
    <n v="775"/>
    <n v="1347833"/>
    <d v="2001-06-06T09:26:18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42"/>
    <s v="WRUSSELL"/>
    <s v="MMOTLEY"/>
    <s v="ST-SW"/>
    <x v="7"/>
    <x v="7"/>
    <n v="634726.1"/>
    <d v="2001-08-01T21:00:01"/>
  </r>
  <r>
    <x v="1"/>
    <x v="3"/>
    <x v="1"/>
    <x v="0"/>
    <n v="6909"/>
    <n v="1347834"/>
    <d v="2001-06-06T09:26:19"/>
    <s v="OGE Energy Resources, Inc."/>
    <x v="0"/>
    <x v="0"/>
    <x v="0"/>
    <x v="3"/>
    <s v="US Gas Phy Fwd Firm &lt; or = 1Mo "/>
    <s v="US Gas Phy       PEPL Pool               07Jun01         USD/MM"/>
    <n v="6909"/>
    <m/>
    <x v="0"/>
    <x v="13"/>
    <x v="0"/>
    <n v="3.63"/>
    <s v="Standsse"/>
    <s v="KSTEVEN"/>
    <s v="ENA-IM Mid Central South"/>
    <x v="8"/>
    <x v="3"/>
    <n v="834459"/>
    <d v="2001-06-07T21:00:01"/>
  </r>
  <r>
    <x v="1"/>
    <x v="3"/>
    <x v="1"/>
    <x v="0"/>
    <n v="3091"/>
    <n v="1347836"/>
    <d v="2001-06-06T09:26:24"/>
    <s v="Texaco Natural Gas Inc."/>
    <x v="0"/>
    <x v="0"/>
    <x v="0"/>
    <x v="3"/>
    <s v="US Gas Phy Fwd Firm &lt; or = 1Mo "/>
    <s v="US Gas Phy       PEPL Pool               07Jun01         USD/MM"/>
    <n v="3091"/>
    <m/>
    <x v="0"/>
    <x v="13"/>
    <x v="0"/>
    <n v="3.63"/>
    <s v="OBANNONR"/>
    <s v="KSTEVEN"/>
    <s v="ENA-IM Mid Central South"/>
    <x v="8"/>
    <x v="3"/>
    <n v="834460"/>
    <d v="2001-06-07T21:00:01"/>
  </r>
  <r>
    <x v="1"/>
    <x v="3"/>
    <x v="1"/>
    <x v="0"/>
    <n v="8000"/>
    <n v="1347837"/>
    <d v="2001-06-06T09:26:25"/>
    <s v="Conoco Inc."/>
    <x v="0"/>
    <x v="0"/>
    <x v="0"/>
    <x v="3"/>
    <s v="US Gas Phy Fwd Firm &lt; or = 1Mo "/>
    <s v="US Gas Phy       Transco St.65           07Jun01         USD/MM"/>
    <n v="8000"/>
    <m/>
    <x v="0"/>
    <x v="13"/>
    <x v="0"/>
    <n v="3.78"/>
    <s v="terryl00"/>
    <s v="ARING"/>
    <s v="ENA-IM NE GULF1"/>
    <x v="8"/>
    <x v="3"/>
    <n v="834461"/>
    <d v="2001-06-07T21:00:01"/>
  </r>
  <r>
    <x v="1"/>
    <x v="3"/>
    <x v="1"/>
    <x v="0"/>
    <n v="233"/>
    <n v="1347838"/>
    <d v="2001-06-06T09:26:26"/>
    <s v="EnergyUSA-TPC Corp."/>
    <x v="0"/>
    <x v="0"/>
    <x v="0"/>
    <x v="3"/>
    <s v="US Gas Phy Fwd Firm &lt; or = 1Mo "/>
    <s v="US Gas Phy       Consumers Pwr           07Jun01         USD/MM"/>
    <m/>
    <n v="233"/>
    <x v="0"/>
    <x v="13"/>
    <x v="0"/>
    <n v="3.86"/>
    <s v="scallender"/>
    <s v="JWILLI13"/>
    <s v="ENA - IM Mkt Central MICH"/>
    <x v="8"/>
    <x v="3"/>
    <n v="834462"/>
    <d v="2001-06-07T21:00:01"/>
  </r>
  <r>
    <x v="0"/>
    <x v="1"/>
    <x v="1"/>
    <x v="0"/>
    <n v="25"/>
    <n v="1347839"/>
    <d v="2001-06-06T09:26:27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5"/>
    <s v="MikeThyge"/>
    <s v="MHELLERM"/>
    <s v="UK - ECTRL - Continental Power Book"/>
    <x v="2"/>
    <x v="2"/>
    <n v="111309.1"/>
    <d v="2001-06-08T21:00:01"/>
  </r>
  <r>
    <x v="1"/>
    <x v="3"/>
    <x v="1"/>
    <x v="0"/>
    <n v="61"/>
    <n v="1347840"/>
    <d v="2001-06-06T09:26:28"/>
    <s v="Kaztex Energy Management Inc."/>
    <x v="0"/>
    <x v="0"/>
    <x v="0"/>
    <x v="3"/>
    <s v="US Gas Phy Fwd Firm &lt; or = 1Mo "/>
    <s v="US Gas Phy       NBPL/Nicor              07Jun01         USD/MM"/>
    <m/>
    <n v="61"/>
    <x v="0"/>
    <x v="13"/>
    <x v="0"/>
    <n v="3.8149999999999999"/>
    <s v="ADM91068"/>
    <s v="PMIMS"/>
    <s v="ENA - IM MKT Central CG"/>
    <x v="8"/>
    <x v="3"/>
    <n v="834463"/>
    <d v="2001-06-07T21:00:01"/>
  </r>
  <r>
    <x v="1"/>
    <x v="3"/>
    <x v="0"/>
    <x v="23"/>
    <n v="96000"/>
    <n v="1347841"/>
    <d v="2001-06-06T09:26:31"/>
    <s v="Firm Trading Bridgeline Gas Marketing"/>
    <x v="0"/>
    <x v="0"/>
    <x v="0"/>
    <x v="3"/>
    <s v="US Gas Fin Swap"/>
    <s v="US Gas Daily     HHub                    07-30Jun01      USD/MM"/>
    <n v="4000"/>
    <m/>
    <x v="0"/>
    <x v="13"/>
    <x v="0"/>
    <n v="3.7650000000000001"/>
    <s v="ADM84149"/>
    <s v="PKEAVEY"/>
    <s v="G-DAILY-EST"/>
    <x v="5"/>
    <x v="3"/>
    <s v="VE9772.1"/>
    <d v="2001-06-07T21:00:01"/>
  </r>
  <r>
    <x v="1"/>
    <x v="1"/>
    <x v="1"/>
    <x v="6"/>
    <n v="750"/>
    <n v="1347842"/>
    <d v="2001-06-06T09:26:33"/>
    <s v="Mirant Americas Energy Marketing, L.P."/>
    <x v="0"/>
    <x v="0"/>
    <x v="0"/>
    <x v="1"/>
    <s v="US West Power Phy Fwd Firm"/>
    <s v="US Pwr Phy Firm  Mid-C Peak              Sep01           USD/MWh"/>
    <n v="25"/>
    <m/>
    <x v="0"/>
    <x v="1"/>
    <x v="0"/>
    <n v="138"/>
    <s v="ttw00001"/>
    <s v="MSWERZB"/>
    <s v="LT-NW"/>
    <x v="7"/>
    <x v="7"/>
    <n v="634728.1"/>
    <d v="2001-09-01T21:00:01"/>
  </r>
  <r>
    <x v="1"/>
    <x v="3"/>
    <x v="1"/>
    <x v="0"/>
    <n v="14501"/>
    <n v="1347843"/>
    <d v="2001-06-06T09:26:37"/>
    <s v="Coral Energy Resources, L.P."/>
    <x v="0"/>
    <x v="0"/>
    <x v="0"/>
    <x v="3"/>
    <s v="US Gas Phy Fwd Firm &lt; or = 1Mo "/>
    <s v="US Gas Phy       TENN 500                07Jun01         USD/MM"/>
    <m/>
    <n v="14501"/>
    <x v="0"/>
    <x v="13"/>
    <x v="0"/>
    <n v="3.6475"/>
    <s v="rjvandamp"/>
    <s v="SNEAL"/>
    <s v="ENA-IM NE GULF3"/>
    <x v="8"/>
    <x v="3"/>
    <n v="834464"/>
    <d v="2001-06-07T21:00:01"/>
  </r>
  <r>
    <x v="1"/>
    <x v="3"/>
    <x v="1"/>
    <x v="0"/>
    <n v="1029"/>
    <n v="1347844"/>
    <d v="2001-06-06T09:26:40"/>
    <s v="NJR Energy Services Company"/>
    <x v="0"/>
    <x v="0"/>
    <x v="0"/>
    <x v="3"/>
    <s v="US Gas Phy Fwd Firm &lt; or = 1Mo "/>
    <s v="US Gas Phy       TCO Pool                07Jun01         USD/MM"/>
    <m/>
    <n v="1029"/>
    <x v="0"/>
    <x v="13"/>
    <x v="0"/>
    <n v="3.875"/>
    <n v="10041965"/>
    <s v="JHODGE2"/>
    <s v="ENA-IM ME TCO"/>
    <x v="8"/>
    <x v="3"/>
    <n v="834465"/>
    <d v="2001-06-07T21:00:01"/>
  </r>
  <r>
    <x v="1"/>
    <x v="3"/>
    <x v="1"/>
    <x v="0"/>
    <n v="5000"/>
    <n v="1347847"/>
    <d v="2001-06-06T09:26:48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55"/>
    <s v="MIKELARSEN"/>
    <s v="RGAY"/>
    <s v="ENA - IM West"/>
    <x v="8"/>
    <x v="3"/>
    <n v="834467"/>
    <d v="2001-06-07T21:00:01"/>
  </r>
  <r>
    <x v="1"/>
    <x v="3"/>
    <x v="1"/>
    <x v="0"/>
    <n v="5945"/>
    <n v="1347848"/>
    <d v="2001-06-06T09:26:57"/>
    <s v="Aquila Energy Marketing Corporation"/>
    <x v="0"/>
    <x v="0"/>
    <x v="0"/>
    <x v="3"/>
    <s v="US Gas Phy Fwd Firm &lt; or = 1Mo "/>
    <s v="US Gas Phy       Consumers Pwr           07Jun01         USD/MM"/>
    <m/>
    <n v="5945"/>
    <x v="0"/>
    <x v="13"/>
    <x v="0"/>
    <n v="3.86"/>
    <s v="benharner"/>
    <s v="JWILLI13"/>
    <s v="ENA - IM Mkt Central MICH"/>
    <x v="8"/>
    <x v="3"/>
    <n v="834468"/>
    <d v="2001-06-07T21:00:01"/>
  </r>
  <r>
    <x v="1"/>
    <x v="3"/>
    <x v="1"/>
    <x v="0"/>
    <n v="4055"/>
    <n v="1347850"/>
    <d v="2001-06-06T09:27:05"/>
    <s v="Aquila Energy Marketing Corporation"/>
    <x v="0"/>
    <x v="0"/>
    <x v="0"/>
    <x v="3"/>
    <s v="US Gas Phy Fwd Firm &lt; or = 1Mo "/>
    <s v="US Gas Phy       Consumers Pwr           07Jun01         USD/MM"/>
    <m/>
    <n v="4055"/>
    <x v="0"/>
    <x v="13"/>
    <x v="0"/>
    <n v="3.8650000000000002"/>
    <s v="benharner"/>
    <s v="JWILLI13"/>
    <s v="ENA - IM Mkt Central MICH"/>
    <x v="8"/>
    <x v="3"/>
    <n v="834469"/>
    <d v="2001-06-07T21:00:01"/>
  </r>
  <r>
    <x v="1"/>
    <x v="3"/>
    <x v="1"/>
    <x v="0"/>
    <n v="10000"/>
    <n v="1347851"/>
    <d v="2001-06-06T09:27:06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225000000000001"/>
    <s v="PEGGIALL"/>
    <s v="KSTEVEN"/>
    <s v="ENA-IM Mid Central South"/>
    <x v="8"/>
    <x v="3"/>
    <n v="834470"/>
    <d v="2001-06-07T21:00:01"/>
  </r>
  <r>
    <x v="1"/>
    <x v="3"/>
    <x v="1"/>
    <x v="0"/>
    <n v="4000"/>
    <n v="1347853"/>
    <d v="2001-06-06T09:27:09"/>
    <s v="BP Energy Company"/>
    <x v="0"/>
    <x v="0"/>
    <x v="0"/>
    <x v="3"/>
    <s v="US Gas Phy Fwd Firm &lt; or = 1Mo "/>
    <s v="US Gas Phy       EPNG Keystone           07Jun01         USD/MM"/>
    <n v="4000"/>
    <m/>
    <x v="0"/>
    <x v="13"/>
    <x v="0"/>
    <n v="3.55"/>
    <s v="Gistbill"/>
    <s v="RGAY"/>
    <s v="ENA - IM West"/>
    <x v="8"/>
    <x v="3"/>
    <n v="834471"/>
    <d v="2001-06-07T21:00:01"/>
  </r>
  <r>
    <x v="1"/>
    <x v="3"/>
    <x v="1"/>
    <x v="0"/>
    <n v="7903"/>
    <n v="1347854"/>
    <d v="2001-06-06T09:27:12"/>
    <s v="Western Gas Resources, Inc."/>
    <x v="0"/>
    <x v="0"/>
    <x v="0"/>
    <x v="3"/>
    <s v="US Gas Phy Fwd Firm &lt; or = 1Mo "/>
    <s v="US Gas Phy       FGT Z2                  07Jun01         USD/MM"/>
    <n v="7903"/>
    <m/>
    <x v="0"/>
    <x v="13"/>
    <x v="0"/>
    <n v="3.74"/>
    <s v="JHTRAMEL"/>
    <s v="SNEAL"/>
    <s v="ENA-IM NE GULF4"/>
    <x v="8"/>
    <x v="3"/>
    <n v="834472"/>
    <d v="2001-06-07T21:00:01"/>
  </r>
  <r>
    <x v="1"/>
    <x v="1"/>
    <x v="1"/>
    <x v="3"/>
    <n v="4600"/>
    <n v="1347856"/>
    <d v="2001-06-06T09:27:15"/>
    <s v="Williams Energy Marketing &amp; Trading Company"/>
    <x v="0"/>
    <x v="0"/>
    <x v="0"/>
    <x v="1"/>
    <s v="US East Power Phy Fwd Firm"/>
    <s v="US Pwr Phy Firm  SOCO Peak               Oct-Dec01       USD/MWh"/>
    <n v="50"/>
    <m/>
    <x v="0"/>
    <x v="1"/>
    <x v="0"/>
    <n v="39.5"/>
    <s v="jheinecke1"/>
    <s v="KPRESTO"/>
    <s v="LT-SERC"/>
    <x v="7"/>
    <x v="7"/>
    <n v="634731.1"/>
    <d v="2001-10-01T21:00:00"/>
  </r>
  <r>
    <x v="1"/>
    <x v="3"/>
    <x v="1"/>
    <x v="0"/>
    <n v="18048"/>
    <n v="1347857"/>
    <d v="2001-06-06T09:27:18"/>
    <s v="PG&amp;E Energy Trading-Gas Corporation"/>
    <x v="0"/>
    <x v="0"/>
    <x v="0"/>
    <x v="3"/>
    <s v="US Gas Phy Fwd Firm &lt; or = 1Mo "/>
    <s v="US Gas Phy       NGPL NICOR              07Jun01         USD/MM"/>
    <m/>
    <n v="18048"/>
    <x v="0"/>
    <x v="13"/>
    <x v="0"/>
    <n v="3.82"/>
    <s v="jpedersen"/>
    <s v="PMIMS"/>
    <s v="ENA - IM MKT Central CG"/>
    <x v="8"/>
    <x v="3"/>
    <n v="834473"/>
    <d v="2001-06-07T21:00:01"/>
  </r>
  <r>
    <x v="1"/>
    <x v="1"/>
    <x v="1"/>
    <x v="17"/>
    <n v="1150"/>
    <n v="1347858"/>
    <d v="2001-06-06T09:27:22"/>
    <s v="Reliant Energy Services, Inc."/>
    <x v="0"/>
    <x v="0"/>
    <x v="0"/>
    <x v="1"/>
    <s v="US East Power Phy Fwd Firm"/>
    <s v="US Pwr Phy Firm  TVA Peak                08-30Jun01      USD/MWh"/>
    <m/>
    <n v="50"/>
    <x v="0"/>
    <x v="1"/>
    <x v="0"/>
    <n v="46.5"/>
    <s v="mwhitfield"/>
    <s v="JKING6"/>
    <s v="ST-SERC"/>
    <x v="7"/>
    <x v="7"/>
    <n v="634732.1"/>
    <d v="2001-06-08T21:00:01"/>
  </r>
  <r>
    <x v="1"/>
    <x v="3"/>
    <x v="1"/>
    <x v="0"/>
    <n v="10000"/>
    <n v="1347859"/>
    <d v="2001-06-06T09:27:23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25000000000001"/>
    <s v="bcollins"/>
    <s v="KSTEVEN"/>
    <s v="ENA-IM Mid Central South"/>
    <x v="8"/>
    <x v="3"/>
    <n v="834474"/>
    <d v="2001-06-07T21:00:01"/>
  </r>
  <r>
    <x v="1"/>
    <x v="3"/>
    <x v="1"/>
    <x v="0"/>
    <n v="575"/>
    <n v="1347860"/>
    <d v="2001-06-06T09:27:24"/>
    <s v="Texaco Natural Gas Inc."/>
    <x v="0"/>
    <x v="0"/>
    <x v="0"/>
    <x v="3"/>
    <s v="US Gas Phy Fwd Firm &lt; or = 1Mo "/>
    <s v="US Gas Phy       PEPL Pool               07Jun01         USD/MM"/>
    <n v="575"/>
    <m/>
    <x v="0"/>
    <x v="13"/>
    <x v="0"/>
    <n v="3.6274999999999999"/>
    <s v="OBANNONR"/>
    <s v="KSTEVEN"/>
    <s v="ENA-IM Mid Central South"/>
    <x v="8"/>
    <x v="3"/>
    <n v="834475"/>
    <d v="2001-06-07T21:00:01"/>
  </r>
  <r>
    <x v="1"/>
    <x v="3"/>
    <x v="1"/>
    <x v="5"/>
    <n v="310000"/>
    <n v="1347862"/>
    <d v="2001-06-06T09:27:35"/>
    <s v="Reliant Energy Services, Inc."/>
    <x v="0"/>
    <x v="0"/>
    <x v="0"/>
    <x v="3"/>
    <s v="US Gas Phy Index Firm &lt; or = 1Mo"/>
    <s v="US Gas Phy Index IF ANR LA               Jul01           USD/MM"/>
    <m/>
    <n v="10000"/>
    <x v="0"/>
    <x v="13"/>
    <x v="0"/>
    <n v="-7.4999999999999997E-3"/>
    <s v="kimnorman"/>
    <s v="TDONOHO"/>
    <s v="ZZZ (ARCHIVED)ENA-IM Central Gulf"/>
    <x v="8"/>
    <x v="3"/>
    <s v="VE9776.1 / 834477"/>
    <d v="2001-07-01T21:00:01"/>
  </r>
  <r>
    <x v="1"/>
    <x v="3"/>
    <x v="0"/>
    <x v="5"/>
    <n v="155000"/>
    <n v="1347866"/>
    <d v="2001-06-06T09:27:4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779.1"/>
    <d v="2001-07-01T21:00:00"/>
  </r>
  <r>
    <x v="1"/>
    <x v="3"/>
    <x v="1"/>
    <x v="0"/>
    <n v="10000"/>
    <n v="1347865"/>
    <d v="2001-06-06T09:27:44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450000000000001"/>
    <s v="WILSHUSEN"/>
    <s v="ARING"/>
    <s v="ENA-IM NE GULF1"/>
    <x v="8"/>
    <x v="3"/>
    <n v="834479"/>
    <d v="2001-06-07T21:00:01"/>
  </r>
  <r>
    <x v="1"/>
    <x v="3"/>
    <x v="1"/>
    <x v="0"/>
    <n v="9000"/>
    <n v="1347867"/>
    <d v="2001-06-06T09:27:45"/>
    <s v="BP Energy Company"/>
    <x v="0"/>
    <x v="0"/>
    <x v="0"/>
    <x v="3"/>
    <s v="US Gas Phy Fwd Firm &lt; or = 1Mo (RESTRICTED)"/>
    <s v="US Gas Phy       PG&amp;E Topock             07Jun01         USD/MM"/>
    <m/>
    <n v="9000"/>
    <x v="0"/>
    <x v="13"/>
    <x v="0"/>
    <n v="3.15"/>
    <s v="Lewellyn"/>
    <s v="MLENHAR"/>
    <s v="ENA - IM West"/>
    <x v="8"/>
    <x v="3"/>
    <n v="834481"/>
    <d v="2001-06-07T21:00:01"/>
  </r>
  <r>
    <x v="1"/>
    <x v="3"/>
    <x v="1"/>
    <x v="0"/>
    <n v="5000"/>
    <n v="1347868"/>
    <d v="2001-06-06T09:27:47"/>
    <s v="AEP Energy Services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aepes208"/>
    <s v="KSTEVEN"/>
    <s v="ENA-IM Mid Central South"/>
    <x v="8"/>
    <x v="3"/>
    <n v="834480"/>
    <d v="2001-06-07T21:00:01"/>
  </r>
  <r>
    <x v="1"/>
    <x v="3"/>
    <x v="1"/>
    <x v="0"/>
    <n v="5000"/>
    <n v="1347869"/>
    <d v="2001-06-06T09:27:48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HALLIREG"/>
    <s v="KSTEVEN"/>
    <s v="ENA-IM Mid Central South"/>
    <x v="8"/>
    <x v="3"/>
    <n v="834482"/>
    <d v="2001-06-07T21:00:01"/>
  </r>
  <r>
    <x v="1"/>
    <x v="2"/>
    <x v="0"/>
    <x v="0"/>
    <n v="50000"/>
    <n v="1347871"/>
    <d v="2001-06-06T09:27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506"/>
    <d v="2001-07-01T00:00:00"/>
  </r>
  <r>
    <x v="1"/>
    <x v="3"/>
    <x v="1"/>
    <x v="0"/>
    <n v="10000"/>
    <n v="1347872"/>
    <d v="2001-06-06T09:27:5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50000000000001"/>
    <s v="jaelee14"/>
    <s v="VPIMENOV"/>
    <s v="ENA-IM ME NEW YORK"/>
    <x v="8"/>
    <x v="3"/>
    <n v="834483"/>
    <d v="2001-06-07T21:00:01"/>
  </r>
  <r>
    <x v="1"/>
    <x v="3"/>
    <x v="1"/>
    <x v="0"/>
    <n v="5000"/>
    <n v="1347873"/>
    <d v="2001-06-06T09:27:56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4"/>
    <s v="LITNER01"/>
    <s v="VPIMENOV"/>
    <s v="ENA-IM ME NEW YORK"/>
    <x v="8"/>
    <x v="3"/>
    <n v="834484"/>
    <d v="2001-06-07T21:00:01"/>
  </r>
  <r>
    <x v="1"/>
    <x v="3"/>
    <x v="1"/>
    <x v="0"/>
    <n v="29"/>
    <n v="1347874"/>
    <d v="2001-06-06T09:27:57"/>
    <s v="ONEOK Energy Marketing and Trading Company, L.P."/>
    <x v="0"/>
    <x v="0"/>
    <x v="0"/>
    <x v="3"/>
    <s v="US Gas Phy Fwd Firm &lt; or = 1Mo "/>
    <s v="US Gas Phy       ExxonKaty               07Jun01         USD/MM"/>
    <m/>
    <n v="29"/>
    <x v="0"/>
    <x v="13"/>
    <x v="0"/>
    <n v="3.7450000000000001"/>
    <s v="BRADCLAUSE"/>
    <s v="JPARKS"/>
    <s v="ENA - IM Katy"/>
    <x v="8"/>
    <x v="3"/>
    <n v="834485"/>
    <d v="2001-06-07T21:00:01"/>
  </r>
  <r>
    <x v="1"/>
    <x v="3"/>
    <x v="0"/>
    <x v="5"/>
    <n v="155000"/>
    <n v="1347876"/>
    <d v="2001-06-06T09:27:58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BRROWE01"/>
    <s v="JARNOLD"/>
    <s v="NG-Price"/>
    <x v="5"/>
    <x v="3"/>
    <s v="VE9782.1"/>
    <d v="2001-07-01T21:00:00"/>
  </r>
  <r>
    <x v="1"/>
    <x v="2"/>
    <x v="0"/>
    <x v="0"/>
    <n v="50000"/>
    <n v="1347875"/>
    <d v="2001-06-06T09:27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semprakuo"/>
    <s v="GWHALLE"/>
    <s v="WTI-GW-NXC2"/>
    <x v="3"/>
    <x v="3"/>
    <n v="114507"/>
    <d v="2001-07-01T00:00:00"/>
  </r>
  <r>
    <x v="1"/>
    <x v="3"/>
    <x v="1"/>
    <x v="0"/>
    <n v="10000"/>
    <n v="1347877"/>
    <d v="2001-06-06T09:27:58"/>
    <s v="Cook Inlet Energy Supply L.L.C."/>
    <x v="0"/>
    <x v="0"/>
    <x v="0"/>
    <x v="3"/>
    <s v="US Gas Phy Fwd Firm &lt; or = 1Mo "/>
    <s v="US Gas Phy       NNG Demarc              07Jun01         USD/MM"/>
    <n v="10000"/>
    <m/>
    <x v="0"/>
    <x v="13"/>
    <x v="0"/>
    <n v="3.6025"/>
    <s v="MIDCONT4"/>
    <s v="KSTEVEN"/>
    <s v="ENA-IM Mid Central South"/>
    <x v="8"/>
    <x v="3"/>
    <n v="834486"/>
    <d v="2001-06-07T21:00:01"/>
  </r>
  <r>
    <x v="1"/>
    <x v="3"/>
    <x v="1"/>
    <x v="0"/>
    <n v="3269"/>
    <n v="1347878"/>
    <d v="2001-06-06T09:28:01"/>
    <s v="Anadarko Energy Services Company"/>
    <x v="0"/>
    <x v="0"/>
    <x v="0"/>
    <x v="3"/>
    <s v="US Gas Phy Fwd Firm &lt; or = 1Mo "/>
    <s v="US Gas Phy       NGPL LA Pool            07Jun01         USD/MM"/>
    <n v="3269"/>
    <m/>
    <x v="0"/>
    <x v="13"/>
    <x v="0"/>
    <n v="3.71"/>
    <s v="ADM36335"/>
    <s v="TDONOHO"/>
    <s v="ENA - IM Central Gulf"/>
    <x v="8"/>
    <x v="3"/>
    <n v="834487"/>
    <d v="2001-06-07T21:00:01"/>
  </r>
  <r>
    <x v="0"/>
    <x v="3"/>
    <x v="1"/>
    <x v="0"/>
    <n v="10000"/>
    <n v="1347879"/>
    <d v="2001-06-06T09:28:03"/>
    <s v="SaskEnergy Incorpora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6"/>
    <s v="ADM11441"/>
    <s v="RWATT"/>
    <s v="EC-IM Canada West"/>
    <x v="8"/>
    <x v="9"/>
    <n v="834488"/>
    <d v="2001-06-06T21:00:01"/>
  </r>
  <r>
    <x v="0"/>
    <x v="3"/>
    <x v="1"/>
    <x v="0"/>
    <n v="10000"/>
    <n v="1347880"/>
    <d v="2001-06-06T09:28:04"/>
    <s v="Tenaska Marketing Canada, a division of TMV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KJMTMC01"/>
    <s v="MCUILLA"/>
    <s v="ENA - IM Ontario"/>
    <x v="8"/>
    <x v="3"/>
    <n v="834489"/>
    <d v="2001-06-07T21:00:01"/>
  </r>
  <r>
    <x v="0"/>
    <x v="3"/>
    <x v="1"/>
    <x v="0"/>
    <n v="5000"/>
    <n v="1347882"/>
    <d v="2001-06-06T09:28:06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000000000000004"/>
    <s v="erdelsing"/>
    <s v="RWATT"/>
    <s v="EC-IM Canada West"/>
    <x v="8"/>
    <x v="9"/>
    <n v="834490"/>
    <d v="2001-06-07T21:00:01"/>
  </r>
  <r>
    <x v="0"/>
    <x v="1"/>
    <x v="1"/>
    <x v="8"/>
    <n v="125"/>
    <n v="1347883"/>
    <d v="2001-06-06T09:28:08"/>
    <s v="Disam AS"/>
    <x v="0"/>
    <x v="0"/>
    <x v="0"/>
    <x v="1"/>
    <s v="GER Power Phy Fwd Ffrm"/>
    <s v="GER Pwr Phy FF   Ger Grd WDPK HV         11-15Jun01      EUR/MWh"/>
    <n v="25"/>
    <m/>
    <x v="0"/>
    <x v="1"/>
    <x v="2"/>
    <n v="31.4"/>
    <s v="MikeThyge"/>
    <s v="MHELLERM"/>
    <s v="UK - ECTRL - Continental Power Book"/>
    <x v="2"/>
    <x v="2"/>
    <n v="111311.1"/>
    <d v="2001-06-11T21:00:00"/>
  </r>
  <r>
    <x v="1"/>
    <x v="3"/>
    <x v="1"/>
    <x v="0"/>
    <n v="20000"/>
    <n v="1347886"/>
    <d v="2001-06-06T09:28:12"/>
    <s v="WPS Energy Services, Inc."/>
    <x v="0"/>
    <x v="0"/>
    <x v="0"/>
    <x v="3"/>
    <s v="US Gas Phy Fwd Firm &lt; or = 1Mo "/>
    <s v="US Gas Phy       NGPL NICOR              07Jun01         USD/MM"/>
    <n v="20000"/>
    <m/>
    <x v="0"/>
    <x v="13"/>
    <x v="0"/>
    <n v="3.8050000000000002"/>
    <s v="RANGER123"/>
    <s v="PMIMS"/>
    <s v="ENA - IM MKT Central CG"/>
    <x v="8"/>
    <x v="3"/>
    <n v="834491"/>
    <d v="2001-06-07T21:00:01"/>
  </r>
  <r>
    <x v="1"/>
    <x v="3"/>
    <x v="0"/>
    <x v="5"/>
    <n v="310000"/>
    <n v="1347887"/>
    <d v="2001-06-06T09:28:1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E9786.1"/>
    <d v="2001-07-01T21:00:00"/>
  </r>
  <r>
    <x v="1"/>
    <x v="3"/>
    <x v="1"/>
    <x v="0"/>
    <n v="10000"/>
    <n v="1347888"/>
    <d v="2001-06-06T09:28:15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2"/>
    <s v="SCHRIMSHER"/>
    <s v="KSTEVEN"/>
    <s v="ENA-IM Mid Central South"/>
    <x v="8"/>
    <x v="3"/>
    <n v="834492"/>
    <d v="2001-06-07T21:00:01"/>
  </r>
  <r>
    <x v="1"/>
    <x v="3"/>
    <x v="1"/>
    <x v="0"/>
    <n v="5000"/>
    <n v="1347889"/>
    <d v="2001-06-06T09:28:16"/>
    <s v="Western Gas Resources,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JHTRAMEL"/>
    <s v="ARING"/>
    <s v="ENA-IM NE GULF1"/>
    <x v="8"/>
    <x v="3"/>
    <n v="834493"/>
    <d v="2001-06-07T21:00:01"/>
  </r>
  <r>
    <x v="0"/>
    <x v="3"/>
    <x v="1"/>
    <x v="5"/>
    <n v="155000"/>
    <n v="1347890"/>
    <d v="2001-06-06T09:28:2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bpadavidh"/>
    <s v="MCOWAN"/>
    <s v="EC-IM Canada West"/>
    <x v="8"/>
    <x v="9"/>
    <n v="834494"/>
    <d v="2001-07-01T21:00:01"/>
  </r>
  <r>
    <x v="1"/>
    <x v="1"/>
    <x v="1"/>
    <x v="0"/>
    <n v="50"/>
    <n v="1347891"/>
    <d v="2001-06-06T09:28:25"/>
    <s v="Conectiv Energy Supply, Inc."/>
    <x v="3"/>
    <x v="2"/>
    <x v="4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5.1"/>
    <d v="2001-06-08T21:00:01"/>
  </r>
  <r>
    <x v="1"/>
    <x v="3"/>
    <x v="1"/>
    <x v="0"/>
    <n v="10000"/>
    <n v="1347892"/>
    <d v="2001-06-06T09:28:27"/>
    <s v="Aquila Energy Marketing Corporation"/>
    <x v="0"/>
    <x v="0"/>
    <x v="0"/>
    <x v="3"/>
    <s v="US Gas Phy Fwd Firm &lt; or = 1Mo "/>
    <s v="US Gas Phy       NNG Demarc              07Jun01         USD/MM"/>
    <n v="10000"/>
    <m/>
    <x v="0"/>
    <x v="13"/>
    <x v="0"/>
    <n v="3.5975000000000001"/>
    <s v="TROYKELLY"/>
    <s v="KSTEVEN"/>
    <s v="ENA-IM Mid Central South"/>
    <x v="8"/>
    <x v="3"/>
    <n v="834495"/>
    <d v="2001-06-07T21:00:01"/>
  </r>
  <r>
    <x v="0"/>
    <x v="3"/>
    <x v="1"/>
    <x v="0"/>
    <n v="10000"/>
    <n v="1347896"/>
    <d v="2001-06-06T09:28:36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ADM63703"/>
    <s v="RWATT"/>
    <s v="EC-IM Canada West"/>
    <x v="8"/>
    <x v="9"/>
    <n v="834497"/>
    <d v="2001-06-06T21:00:01"/>
  </r>
  <r>
    <x v="1"/>
    <x v="3"/>
    <x v="1"/>
    <x v="0"/>
    <n v="10000"/>
    <n v="1347895"/>
    <d v="2001-06-06T09:28:36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MCCARTHY"/>
    <s v="TDONOHO"/>
    <s v="ENA - IM Central Gulf"/>
    <x v="8"/>
    <x v="3"/>
    <n v="834498"/>
    <d v="2001-06-07T21:00:01"/>
  </r>
  <r>
    <x v="1"/>
    <x v="3"/>
    <x v="1"/>
    <x v="0"/>
    <n v="10000"/>
    <n v="1347894"/>
    <d v="2001-06-06T09:28:36"/>
    <s v="Cargill Energy, a division of Cargill, Incorporated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EICHTEN"/>
    <s v="JHODGE2"/>
    <s v="ENA-IM ME TCO"/>
    <x v="8"/>
    <x v="3"/>
    <n v="834496"/>
    <d v="2001-06-07T21:00:01"/>
  </r>
  <r>
    <x v="1"/>
    <x v="3"/>
    <x v="0"/>
    <x v="5"/>
    <n v="310000"/>
    <n v="1347897"/>
    <d v="2001-06-06T09:28:3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87.1"/>
    <d v="2001-07-01T21:00:00"/>
  </r>
  <r>
    <x v="1"/>
    <x v="3"/>
    <x v="1"/>
    <x v="0"/>
    <n v="10000"/>
    <n v="1347898"/>
    <d v="2001-06-06T09:28:44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KREMERTODD"/>
    <s v="KSTEVEN"/>
    <s v="ENA-IM Mid Central South"/>
    <x v="8"/>
    <x v="3"/>
    <n v="834499"/>
    <d v="2001-06-07T21:00:01"/>
  </r>
  <r>
    <x v="1"/>
    <x v="3"/>
    <x v="1"/>
    <x v="0"/>
    <n v="9389"/>
    <n v="1347899"/>
    <d v="2001-06-06T09:28:47"/>
    <s v="MidAmerican Energy Company"/>
    <x v="0"/>
    <x v="0"/>
    <x v="0"/>
    <x v="3"/>
    <s v="US Gas Phy Fwd Firm &lt; or = 1Mo "/>
    <s v="US Gas Phy       NGPL Midcont            07Jun01         USD/MM"/>
    <m/>
    <n v="9389"/>
    <x v="0"/>
    <x v="13"/>
    <x v="0"/>
    <n v="3.6274999999999999"/>
    <s v="HALLIREG"/>
    <s v="KSTEVEN"/>
    <s v="ENA-IM Mid Central South"/>
    <x v="8"/>
    <x v="3"/>
    <n v="834500"/>
    <d v="2001-06-07T21:00:01"/>
  </r>
  <r>
    <x v="0"/>
    <x v="3"/>
    <x v="1"/>
    <x v="0"/>
    <n v="10000"/>
    <n v="1347901"/>
    <d v="2001-06-06T09:28:49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ADM63703"/>
    <s v="RWATT"/>
    <s v="EC-IM Canada West"/>
    <x v="8"/>
    <x v="9"/>
    <n v="834502"/>
    <d v="2001-06-06T21:00:01"/>
  </r>
  <r>
    <x v="1"/>
    <x v="1"/>
    <x v="1"/>
    <x v="0"/>
    <n v="50"/>
    <n v="1347902"/>
    <d v="2001-06-06T09:28:49"/>
    <s v="Conectiv Energy Supply, Inc."/>
    <x v="3"/>
    <x v="2"/>
    <x v="5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37.1"/>
    <d v="2001-06-08T21:00:01"/>
  </r>
  <r>
    <x v="1"/>
    <x v="3"/>
    <x v="1"/>
    <x v="0"/>
    <n v="3299"/>
    <n v="1347900"/>
    <d v="2001-06-06T09:28:49"/>
    <s v="EnergyUSA-TPC Corp."/>
    <x v="0"/>
    <x v="0"/>
    <x v="0"/>
    <x v="3"/>
    <s v="US Gas Phy Fwd Firm &lt; or = 1Mo "/>
    <s v="US Gas Phy       TENN Z-0                07Jun01         USD/MM"/>
    <n v="3299"/>
    <m/>
    <x v="0"/>
    <x v="13"/>
    <x v="0"/>
    <n v="3.6225000000000001"/>
    <s v="jgriffiths"/>
    <s v="SNEAL"/>
    <s v="ENA-IM NE GULF3"/>
    <x v="8"/>
    <x v="3"/>
    <n v="834501"/>
    <d v="2001-06-07T21:00:01"/>
  </r>
  <r>
    <x v="0"/>
    <x v="3"/>
    <x v="0"/>
    <x v="20"/>
    <n v="755000"/>
    <n v="1347903"/>
    <d v="2001-06-06T09:28:50"/>
    <s v="BP Corporation North America Inc."/>
    <x v="0"/>
    <x v="0"/>
    <x v="0"/>
    <x v="3"/>
    <s v="CAN Gas Fin BasSwap"/>
    <s v="CAN Gas Basis    Sumas                   Nov02-Mar03     USD/MM"/>
    <n v="5000"/>
    <m/>
    <x v="0"/>
    <x v="13"/>
    <x v="0"/>
    <n v="0.5"/>
    <s v="Wanglawr"/>
    <s v="JMCKAY"/>
    <s v="FT - CAND - EGSC - EA"/>
    <x v="5"/>
    <x v="9"/>
    <s v="VE9788.1"/>
    <d v="2002-11-01T00:00:00"/>
  </r>
  <r>
    <x v="1"/>
    <x v="3"/>
    <x v="0"/>
    <x v="5"/>
    <n v="77500"/>
    <n v="1347905"/>
    <d v="2001-06-06T09:28:51"/>
    <s v="BP Corporation North America Inc."/>
    <x v="0"/>
    <x v="0"/>
    <x v="0"/>
    <x v="3"/>
    <s v="US Gas Fin Swap"/>
    <s v="US Gas Swap      Nymex                   Jul01           USD/MM"/>
    <n v="2500"/>
    <m/>
    <x v="0"/>
    <x v="13"/>
    <x v="0"/>
    <n v="3.8675000000000002"/>
    <s v="Bakerrob"/>
    <s v="JARNOLD"/>
    <s v="NG-Price"/>
    <x v="5"/>
    <x v="3"/>
    <s v="VE9789.1"/>
    <d v="2001-07-01T21:00:00"/>
  </r>
  <r>
    <x v="1"/>
    <x v="3"/>
    <x v="1"/>
    <x v="0"/>
    <n v="6056"/>
    <n v="1347904"/>
    <d v="2001-06-06T09:28:51"/>
    <s v="AEP Energy Services, Inc."/>
    <x v="0"/>
    <x v="0"/>
    <x v="0"/>
    <x v="3"/>
    <s v="US Gas Phy Fwd Firm &lt; or = 1Mo "/>
    <s v="US Gas Phy       Mich Con                07Jun01         USD/MM"/>
    <m/>
    <n v="6056"/>
    <x v="0"/>
    <x v="13"/>
    <x v="0"/>
    <n v="3.88"/>
    <s v="aepes206"/>
    <s v="JWILLI13"/>
    <s v="ENA - IM Mkt Central MICH"/>
    <x v="8"/>
    <x v="3"/>
    <n v="834503"/>
    <d v="2001-06-07T21:00:01"/>
  </r>
  <r>
    <x v="0"/>
    <x v="3"/>
    <x v="1"/>
    <x v="0"/>
    <n v="5000"/>
    <n v="1347907"/>
    <d v="2001-06-06T09:29:00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7"/>
    <s v="chichan2"/>
    <s v="SBRODEU"/>
    <s v="EC - IM Canada BC"/>
    <x v="8"/>
    <x v="9"/>
    <n v="834504"/>
    <d v="2001-06-07T21:00:01"/>
  </r>
  <r>
    <x v="1"/>
    <x v="1"/>
    <x v="1"/>
    <x v="0"/>
    <n v="50"/>
    <n v="1347909"/>
    <d v="2001-06-06T09:29:03"/>
    <s v="Conectiv Energy Supply, Inc."/>
    <x v="3"/>
    <x v="2"/>
    <x v="6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9.1"/>
    <d v="2001-06-08T21:00:01"/>
  </r>
  <r>
    <x v="1"/>
    <x v="3"/>
    <x v="1"/>
    <x v="0"/>
    <n v="5000"/>
    <n v="1347908"/>
    <d v="2001-06-06T09:29:03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4505"/>
    <d v="2001-06-07T21:00:01"/>
  </r>
  <r>
    <x v="1"/>
    <x v="3"/>
    <x v="1"/>
    <x v="0"/>
    <n v="4910"/>
    <n v="1347910"/>
    <d v="2001-06-06T09:29:05"/>
    <s v="Mirant Americas Energy Marketing, L.P."/>
    <x v="0"/>
    <x v="0"/>
    <x v="0"/>
    <x v="3"/>
    <s v="US Gas Phy Fwd Firm &lt; or = 1Mo "/>
    <s v="US Gas Phy       NGPL NICOR              07Jun01         USD/MM"/>
    <m/>
    <n v="4910"/>
    <x v="0"/>
    <x v="13"/>
    <x v="0"/>
    <n v="3.81"/>
    <s v="dkt00001"/>
    <s v="PMIMS"/>
    <s v="ENA - IM MKT Central CG"/>
    <x v="8"/>
    <x v="3"/>
    <n v="834506"/>
    <d v="2001-06-07T21:00:01"/>
  </r>
  <r>
    <x v="0"/>
    <x v="3"/>
    <x v="1"/>
    <x v="0"/>
    <n v="10000"/>
    <n v="1347912"/>
    <d v="2001-06-06T09:29:0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ADM63703"/>
    <s v="RWATT"/>
    <s v="EC-IM Canada West"/>
    <x v="8"/>
    <x v="9"/>
    <n v="834508"/>
    <d v="2001-06-06T21:00:01"/>
  </r>
  <r>
    <x v="1"/>
    <x v="3"/>
    <x v="1"/>
    <x v="0"/>
    <n v="15000"/>
    <n v="1347911"/>
    <d v="2001-06-06T09:29:07"/>
    <s v="Pepco Gas Services, Inc."/>
    <x v="0"/>
    <x v="0"/>
    <x v="0"/>
    <x v="3"/>
    <s v="US Gas Phy Fwd Firm &lt; or = 1Mo "/>
    <s v="US Gas Phy       TCO Pool                07Jun01         USD/MM"/>
    <m/>
    <n v="15000"/>
    <x v="0"/>
    <x v="13"/>
    <x v="0"/>
    <n v="3.87"/>
    <s v="jlukas00"/>
    <s v="JHODGE2"/>
    <s v="ENA-IM ME TCO"/>
    <x v="8"/>
    <x v="3"/>
    <n v="834507"/>
    <d v="2001-06-07T21:00:01"/>
  </r>
  <r>
    <x v="1"/>
    <x v="3"/>
    <x v="1"/>
    <x v="0"/>
    <n v="3944"/>
    <n v="1347913"/>
    <d v="2001-06-06T09:29:12"/>
    <s v="AEP Energy Services, Inc."/>
    <x v="0"/>
    <x v="0"/>
    <x v="0"/>
    <x v="3"/>
    <s v="US Gas Phy Fwd Firm &lt; or = 1Mo "/>
    <s v="US Gas Phy       Mich Con                07Jun01         USD/MM"/>
    <m/>
    <n v="3944"/>
    <x v="0"/>
    <x v="13"/>
    <x v="0"/>
    <n v="3.8849999999999998"/>
    <s v="aepes206"/>
    <s v="JWILLI13"/>
    <s v="ENA - IM Mkt Central MICH"/>
    <x v="8"/>
    <x v="3"/>
    <n v="834509"/>
    <d v="2001-06-07T21:00:01"/>
  </r>
  <r>
    <x v="1"/>
    <x v="3"/>
    <x v="1"/>
    <x v="0"/>
    <n v="1000"/>
    <n v="1347916"/>
    <d v="2001-06-06T09:29:14"/>
    <s v="Duke Energy Trading and Marketing, L.L.C."/>
    <x v="0"/>
    <x v="0"/>
    <x v="0"/>
    <x v="3"/>
    <s v="US Gas Phy Fwd Firm &lt; or = 1Mo "/>
    <s v="US Gas Phy       NGPL NICOR              07Jun01         USD/MM"/>
    <m/>
    <n v="1000"/>
    <x v="0"/>
    <x v="13"/>
    <x v="0"/>
    <n v="3.81"/>
    <s v="JBULRICH"/>
    <s v="PMIMS"/>
    <s v="ENA - IM MKT Central CG"/>
    <x v="8"/>
    <x v="3"/>
    <n v="834510"/>
    <d v="2001-06-07T21:00:01"/>
  </r>
  <r>
    <x v="1"/>
    <x v="1"/>
    <x v="1"/>
    <x v="0"/>
    <n v="50"/>
    <n v="1347918"/>
    <d v="2001-06-06T09:29:18"/>
    <s v="Conectiv Energy Supply, Inc."/>
    <x v="3"/>
    <x v="2"/>
    <x v="7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42.1"/>
    <d v="2001-06-08T21:00:01"/>
  </r>
  <r>
    <x v="1"/>
    <x v="1"/>
    <x v="0"/>
    <x v="21"/>
    <n v="3100"/>
    <n v="1347920"/>
    <d v="2001-06-06T09:29:21"/>
    <s v="NRG Power Marketing Inc."/>
    <x v="0"/>
    <x v="0"/>
    <x v="0"/>
    <x v="1"/>
    <s v="US East Power Fin Swap"/>
    <s v="US Pwr Fin Swap  ISO NY Z-A Peak         Jul-Aug01       USD/MWh"/>
    <n v="50"/>
    <m/>
    <x v="0"/>
    <x v="1"/>
    <x v="0"/>
    <n v="59"/>
    <s v="joe12345"/>
    <s v="DDAVIS"/>
    <s v="LT-New England"/>
    <x v="7"/>
    <x v="3"/>
    <n v="634743.1"/>
    <d v="2001-07-01T00:00:00"/>
  </r>
  <r>
    <x v="1"/>
    <x v="3"/>
    <x v="0"/>
    <x v="5"/>
    <n v="310000"/>
    <n v="1347921"/>
    <d v="2001-06-06T09:2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94.1"/>
    <d v="2001-07-01T21:00:00"/>
  </r>
  <r>
    <x v="0"/>
    <x v="3"/>
    <x v="1"/>
    <x v="0"/>
    <n v="9450"/>
    <n v="1347922"/>
    <d v="2001-06-06T09:29:26"/>
    <s v="Premstar Energy Canada Ltd"/>
    <x v="0"/>
    <x v="0"/>
    <x v="0"/>
    <x v="3"/>
    <s v="CAN Gas Phy Fwd Firm East &lt; or = 1Mo"/>
    <s v="CAN Gas Phy      Dawn                    07Jun01         USD/MM"/>
    <n v="9450"/>
    <m/>
    <x v="0"/>
    <x v="13"/>
    <x v="0"/>
    <n v="3.87"/>
    <s v="ADM76130"/>
    <s v="MCUILLA"/>
    <s v="ENA - IM Ontario"/>
    <x v="8"/>
    <x v="3"/>
    <n v="834512"/>
    <d v="2001-06-07T21:00:01"/>
  </r>
  <r>
    <x v="1"/>
    <x v="1"/>
    <x v="1"/>
    <x v="8"/>
    <n v="250"/>
    <n v="1347923"/>
    <d v="2001-06-06T09:29:28"/>
    <s v="Williams Energy Marketing &amp; Trading Company"/>
    <x v="0"/>
    <x v="0"/>
    <x v="0"/>
    <x v="1"/>
    <s v="US East Power Phy Fwd Firm"/>
    <s v="US Pwr Phy Firm  SOCO Peak               11-15Jun01      USD/MWh"/>
    <n v="50"/>
    <m/>
    <x v="0"/>
    <x v="1"/>
    <x v="0"/>
    <n v="56"/>
    <s v="btidland"/>
    <s v="KPRESTO"/>
    <s v="LT-SERC"/>
    <x v="7"/>
    <x v="7"/>
    <n v="634744.1"/>
    <d v="2001-06-11T21:00:00"/>
  </r>
  <r>
    <x v="1"/>
    <x v="3"/>
    <x v="1"/>
    <x v="23"/>
    <n v="4800"/>
    <n v="1347924"/>
    <d v="2001-06-06T09:29:29"/>
    <s v="Texaco Natural Gas Inc."/>
    <x v="0"/>
    <x v="0"/>
    <x v="0"/>
    <x v="3"/>
    <s v="US Gas Phy Fwd Firm &lt; or = 1Mo "/>
    <s v="US Gas Phy       TENN 500                07-30Jun01      USD/MM"/>
    <n v="200"/>
    <m/>
    <x v="0"/>
    <x v="13"/>
    <x v="0"/>
    <n v="3.6749999999999998"/>
    <s v="kstrength"/>
    <s v="SNEAL"/>
    <s v="ENA-IM NE GULF3"/>
    <x v="8"/>
    <x v="3"/>
    <n v="834516"/>
    <d v="2001-06-07T21:00:01"/>
  </r>
  <r>
    <x v="1"/>
    <x v="3"/>
    <x v="1"/>
    <x v="0"/>
    <n v="8020"/>
    <n v="1347927"/>
    <d v="2001-06-06T09:29:31"/>
    <s v="PG&amp;E Energy Trading-Gas Corporation"/>
    <x v="0"/>
    <x v="0"/>
    <x v="0"/>
    <x v="3"/>
    <s v="US Gas Phy Fwd Firm &lt; or = 1Mo "/>
    <s v="US Gas Phy       ANR SW Pool             07Jun01         USD/MM"/>
    <m/>
    <n v="8020"/>
    <x v="0"/>
    <x v="13"/>
    <x v="0"/>
    <n v="3.6225000000000001"/>
    <s v="perryperg"/>
    <s v="KSTEVEN"/>
    <s v="ENA-IM Mid Central South"/>
    <x v="8"/>
    <x v="3"/>
    <n v="834514"/>
    <d v="2001-06-07T21:00:01"/>
  </r>
  <r>
    <x v="1"/>
    <x v="3"/>
    <x v="1"/>
    <x v="0"/>
    <n v="3500"/>
    <n v="1347926"/>
    <d v="2001-06-06T09:29:31"/>
    <s v="Conoco Inc."/>
    <x v="0"/>
    <x v="0"/>
    <x v="0"/>
    <x v="3"/>
    <s v="US Gas Phy Fwd Firm &lt; or = 1Mo "/>
    <s v="US Gas Phy       TENN Z-0                07Jun01         USD/MM"/>
    <m/>
    <n v="3500"/>
    <x v="0"/>
    <x v="13"/>
    <x v="0"/>
    <n v="3.625"/>
    <s v="raclark1"/>
    <s v="SNEAL"/>
    <s v="ENA-IM NE GULF3"/>
    <x v="8"/>
    <x v="3"/>
    <n v="834513"/>
    <d v="2001-06-07T21:00:01"/>
  </r>
  <r>
    <x v="1"/>
    <x v="3"/>
    <x v="1"/>
    <x v="0"/>
    <n v="10000"/>
    <n v="1347928"/>
    <d v="2001-06-06T09:29:32"/>
    <s v="Cook Inlet Energy Supply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IDCONT4"/>
    <s v="KSTEVEN"/>
    <s v="ENA-IM Mid Central South"/>
    <x v="8"/>
    <x v="3"/>
    <n v="834515"/>
    <d v="2001-06-07T21:00:01"/>
  </r>
  <r>
    <x v="1"/>
    <x v="3"/>
    <x v="1"/>
    <x v="0"/>
    <n v="7473"/>
    <n v="1347929"/>
    <d v="2001-06-06T09:29:35"/>
    <s v="Mirant Americas Energy Marketing, L.P."/>
    <x v="0"/>
    <x v="0"/>
    <x v="0"/>
    <x v="3"/>
    <s v="US Gas Phy Fwd Firm &lt; or = 1Mo "/>
    <s v="US Gas Phy       TENN Z-0                07Jun01         USD/MM"/>
    <n v="7473"/>
    <m/>
    <x v="0"/>
    <x v="13"/>
    <x v="0"/>
    <n v="3.62"/>
    <s v="dnixon01"/>
    <s v="SNEAL"/>
    <s v="ENA-IM NE GULF3"/>
    <x v="8"/>
    <x v="3"/>
    <n v="834517"/>
    <d v="2001-06-07T21:00:01"/>
  </r>
  <r>
    <x v="1"/>
    <x v="2"/>
    <x v="0"/>
    <x v="0"/>
    <n v="45000"/>
    <n v="1347930"/>
    <d v="2001-06-06T09:29:37"/>
    <s v="Hess Energy Trading Company LLC"/>
    <x v="0"/>
    <x v="0"/>
    <x v="0"/>
    <x v="2"/>
    <s v="US Crude WTI Fin Swap "/>
    <s v="US WTI Swap      Nymex PEN               Jul01           USD/bl/m"/>
    <m/>
    <n v="45000"/>
    <x v="0"/>
    <x v="3"/>
    <x v="0"/>
    <n v="27.72"/>
    <s v="rsrsrsrs"/>
    <s v="GWHALLE"/>
    <s v="WTI-GW-NXC2"/>
    <x v="3"/>
    <x v="3"/>
    <n v="114509"/>
    <d v="2001-07-01T00:00:00"/>
  </r>
  <r>
    <x v="1"/>
    <x v="3"/>
    <x v="1"/>
    <x v="0"/>
    <n v="4800"/>
    <n v="1347931"/>
    <d v="2001-06-06T09:29:51"/>
    <s v="Texaco Natural Gas Inc."/>
    <x v="0"/>
    <x v="0"/>
    <x v="0"/>
    <x v="3"/>
    <s v="US Gas Phy Fwd Firm &lt; or = 1Mo "/>
    <s v="US Gas Phy       TENN 500                07Jun01         USD/MM"/>
    <m/>
    <n v="4800"/>
    <x v="0"/>
    <x v="13"/>
    <x v="0"/>
    <n v="3.65"/>
    <s v="kstrength"/>
    <s v="SNEAL"/>
    <s v="ENA-IM NE GULF3"/>
    <x v="8"/>
    <x v="3"/>
    <n v="834518"/>
    <d v="2001-06-07T21:00:01"/>
  </r>
  <r>
    <x v="1"/>
    <x v="3"/>
    <x v="1"/>
    <x v="0"/>
    <n v="611"/>
    <n v="1347932"/>
    <d v="2001-06-06T09:29:52"/>
    <s v="Wisconsin Gas Company"/>
    <x v="0"/>
    <x v="0"/>
    <x v="0"/>
    <x v="3"/>
    <s v="US Gas Phy Fwd Firm &lt; or = 1Mo "/>
    <s v="US Gas Phy       NGPL Midcont            07Jun01         USD/MM"/>
    <m/>
    <n v="611"/>
    <x v="0"/>
    <x v="13"/>
    <x v="0"/>
    <n v="3.6274999999999999"/>
    <s v="RBartlow99"/>
    <s v="KSTEVEN"/>
    <s v="ENA-IM Mid Central South"/>
    <x v="8"/>
    <x v="3"/>
    <n v="834519"/>
    <d v="2001-06-07T21:00:01"/>
  </r>
  <r>
    <x v="1"/>
    <x v="3"/>
    <x v="1"/>
    <x v="0"/>
    <n v="10000"/>
    <n v="1347933"/>
    <d v="2001-06-06T09:29:53"/>
    <s v="BP Energy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749999999999999"/>
    <s v="DillardK"/>
    <s v="ARING"/>
    <s v="ENA-IM NE GULF1"/>
    <x v="8"/>
    <x v="3"/>
    <n v="834520"/>
    <d v="2001-06-07T21:00:01"/>
  </r>
  <r>
    <x v="1"/>
    <x v="3"/>
    <x v="1"/>
    <x v="0"/>
    <n v="400"/>
    <n v="1347935"/>
    <d v="2001-06-06T09:29:57"/>
    <s v="Pepco Gas Services, Inc."/>
    <x v="0"/>
    <x v="0"/>
    <x v="0"/>
    <x v="3"/>
    <s v="US Gas Phy Fwd Firm &lt; or = 1Mo "/>
    <s v="US Gas Phy       TranscoZ6NNY            07Jun01         USD/MM"/>
    <m/>
    <n v="400"/>
    <x v="0"/>
    <x v="13"/>
    <x v="0"/>
    <n v="4.0199999999999996"/>
    <s v="jlukas00"/>
    <s v="VPIMENOV"/>
    <s v="ENA-IM ME NEW YORK"/>
    <x v="8"/>
    <x v="3"/>
    <n v="834521"/>
    <d v="2001-06-07T21:00:01"/>
  </r>
  <r>
    <x v="1"/>
    <x v="3"/>
    <x v="1"/>
    <x v="0"/>
    <n v="10000"/>
    <n v="1347936"/>
    <d v="2001-06-06T09:30:0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TMVTML01"/>
    <s v="JWILLI13"/>
    <s v="ENA - IM Mkt Central MICH"/>
    <x v="8"/>
    <x v="3"/>
    <n v="834522"/>
    <d v="2001-06-07T21:00:01"/>
  </r>
  <r>
    <x v="1"/>
    <x v="3"/>
    <x v="1"/>
    <x v="0"/>
    <n v="10000"/>
    <n v="1347937"/>
    <d v="2001-06-06T09:30:04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274999999999999"/>
    <s v="TMVDEC02"/>
    <s v="KSTEVEN"/>
    <s v="ENA-IM Mid Central South"/>
    <x v="8"/>
    <x v="3"/>
    <n v="834523"/>
    <d v="2001-06-07T21:00:01"/>
  </r>
  <r>
    <x v="1"/>
    <x v="1"/>
    <x v="1"/>
    <x v="17"/>
    <n v="575"/>
    <n v="1347938"/>
    <d v="2001-06-06T09:30:05"/>
    <s v="American Electric Power Service Corporation"/>
    <x v="0"/>
    <x v="0"/>
    <x v="0"/>
    <x v="1"/>
    <s v="US West Power Phy Fwd Firm"/>
    <s v="US Pwr Phy Firm  PALVE Peak              08-30Jun01      USD/MWh"/>
    <m/>
    <n v="25"/>
    <x v="0"/>
    <x v="1"/>
    <x v="0"/>
    <n v="120"/>
    <s v="aepsvc134"/>
    <s v="MFISCHE2"/>
    <s v="ST-SW"/>
    <x v="7"/>
    <x v="7"/>
    <n v="634745.1"/>
    <d v="2001-06-08T21:00:01"/>
  </r>
  <r>
    <x v="1"/>
    <x v="3"/>
    <x v="0"/>
    <x v="22"/>
    <n v="615000"/>
    <n v="1347939"/>
    <d v="2001-06-06T09:30:07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96"/>
    <s v="petverma"/>
    <s v="JARNOLD"/>
    <s v="NG-Price"/>
    <x v="5"/>
    <x v="3"/>
    <s v="VE9798.1"/>
    <d v="2001-07-01T00:00:00"/>
  </r>
  <r>
    <x v="1"/>
    <x v="4"/>
    <x v="0"/>
    <x v="0"/>
    <n v="25000"/>
    <n v="1347940"/>
    <d v="2001-06-06T09:30:11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.100000000000001"/>
    <s v="tomoconnor"/>
    <s v="SMULHOL"/>
    <s v="RESID-FIN-1%"/>
    <x v="3"/>
    <x v="3"/>
    <n v="114510"/>
    <d v="2001-07-01T21:00:01"/>
  </r>
  <r>
    <x v="1"/>
    <x v="3"/>
    <x v="1"/>
    <x v="0"/>
    <n v="162"/>
    <n v="1347941"/>
    <d v="2001-06-06T09:30:14"/>
    <s v="Select Energy, Inc."/>
    <x v="0"/>
    <x v="0"/>
    <x v="0"/>
    <x v="3"/>
    <s v="US Gas Phy Fwd Firm &lt; or = 1Mo "/>
    <s v="US Gas Phy       TranscoZ6NNY            07Jun01         USD/MM"/>
    <m/>
    <n v="162"/>
    <x v="0"/>
    <x v="13"/>
    <x v="0"/>
    <n v="4.0199999999999996"/>
    <s v="ADM29516"/>
    <s v="VPIMENOV"/>
    <s v="ENA-IM ME NEW YORK"/>
    <x v="8"/>
    <x v="3"/>
    <n v="834525"/>
    <d v="2001-06-07T21:00:01"/>
  </r>
  <r>
    <x v="0"/>
    <x v="3"/>
    <x v="1"/>
    <x v="0"/>
    <n v="50000"/>
    <n v="1347943"/>
    <d v="2001-06-06T09:30:21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1"/>
    <s v="ADM42088"/>
    <s v="MNICHOLA"/>
    <s v="Non Affiliate Gas Book"/>
    <x v="4"/>
    <x v="2"/>
    <n v="106714"/>
    <d v="2001-06-07T21:00:01"/>
  </r>
  <r>
    <x v="1"/>
    <x v="3"/>
    <x v="1"/>
    <x v="0"/>
    <n v="10000"/>
    <n v="1347944"/>
    <d v="2001-06-06T09:30:21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175000000000002"/>
    <s v="SCHRIMSHER"/>
    <s v="KSTEVEN"/>
    <s v="ENA-IM Mid Central South"/>
    <x v="8"/>
    <x v="3"/>
    <n v="834526"/>
    <d v="2001-06-07T21:00:01"/>
  </r>
  <r>
    <x v="0"/>
    <x v="3"/>
    <x v="1"/>
    <x v="9"/>
    <n v="100000"/>
    <n v="1347945"/>
    <d v="2001-06-06T09:30:23"/>
    <s v="Agip (UK) Limited"/>
    <x v="0"/>
    <x v="0"/>
    <x v="0"/>
    <x v="3"/>
    <s v="UK Gas Phy Fwd NBP"/>
    <s v="UK Gas Phy       NBP                     07-08Jun01      p/th"/>
    <n v="50000"/>
    <m/>
    <x v="0"/>
    <x v="5"/>
    <x v="3"/>
    <n v="21.05"/>
    <s v="ADM42088"/>
    <s v="MNICHOLA"/>
    <s v="Non Affiliate Gas Book"/>
    <x v="4"/>
    <x v="2"/>
    <n v="106715"/>
    <d v="2001-06-07T21:00:01"/>
  </r>
  <r>
    <x v="1"/>
    <x v="3"/>
    <x v="1"/>
    <x v="0"/>
    <n v="5000"/>
    <n v="1347946"/>
    <d v="2001-06-06T09:30:24"/>
    <s v="Dynegy Marketing and Trade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MCCORMICK1"/>
    <s v="JWILLI13"/>
    <s v="ENA-IM Mid Central North"/>
    <x v="8"/>
    <x v="3"/>
    <n v="834527"/>
    <d v="2001-06-07T21:00:01"/>
  </r>
  <r>
    <x v="1"/>
    <x v="3"/>
    <x v="1"/>
    <x v="0"/>
    <n v="10000"/>
    <n v="1347947"/>
    <d v="2001-06-06T09:30:24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2"/>
    <s v="ARING"/>
    <s v="ENA-IM NE GULF1"/>
    <x v="8"/>
    <x v="3"/>
    <n v="834528"/>
    <d v="2001-06-07T21:00:01"/>
  </r>
  <r>
    <x v="1"/>
    <x v="3"/>
    <x v="1"/>
    <x v="0"/>
    <n v="3989"/>
    <n v="1347950"/>
    <d v="2001-06-06T09:30:30"/>
    <s v="Reliant Energy Services, Inc."/>
    <x v="0"/>
    <x v="0"/>
    <x v="0"/>
    <x v="3"/>
    <s v="US Gas Phy Fwd Firm &lt; or = 1Mo "/>
    <s v="US Gas Phy       NGPL LA Pool            07Jun01         USD/MM"/>
    <n v="3989"/>
    <m/>
    <x v="0"/>
    <x v="13"/>
    <x v="0"/>
    <n v="3.71"/>
    <s v="mikepowers"/>
    <s v="TDONOHO"/>
    <s v="ENA - IM Central Gulf"/>
    <x v="8"/>
    <x v="3"/>
    <n v="834529"/>
    <d v="2001-06-07T21:00:01"/>
  </r>
  <r>
    <x v="1"/>
    <x v="3"/>
    <x v="1"/>
    <x v="0"/>
    <n v="1980"/>
    <n v="1347951"/>
    <d v="2001-06-06T09:30:31"/>
    <s v="USGT/Aquila, L.P."/>
    <x v="0"/>
    <x v="0"/>
    <x v="0"/>
    <x v="3"/>
    <s v="US Gas Phy Fwd Firm &lt; or = 1Mo "/>
    <s v="US Gas Phy       ANR SW Pool             07Jun01         USD/MM"/>
    <m/>
    <n v="1980"/>
    <x v="0"/>
    <x v="13"/>
    <x v="0"/>
    <n v="3.62"/>
    <s v="tracycolli"/>
    <s v="KSTEVEN"/>
    <s v="ENA-IM Mid Central South"/>
    <x v="8"/>
    <x v="3"/>
    <n v="834530"/>
    <d v="2001-06-07T21:00:01"/>
  </r>
  <r>
    <x v="1"/>
    <x v="3"/>
    <x v="1"/>
    <x v="0"/>
    <n v="10000"/>
    <n v="1347952"/>
    <d v="2001-06-06T09:30:32"/>
    <s v="Texaco Natural Gas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5"/>
    <s v="ADM42855"/>
    <s v="SNEAL"/>
    <s v="ENA-IM NE GULF3"/>
    <x v="8"/>
    <x v="3"/>
    <n v="834531"/>
    <d v="2001-06-07T21:00:01"/>
  </r>
  <r>
    <x v="1"/>
    <x v="3"/>
    <x v="1"/>
    <x v="0"/>
    <n v="10000"/>
    <n v="1347953"/>
    <d v="2001-06-06T09:30:33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ADM48147"/>
    <s v="ARING"/>
    <s v="ENA-IM NE GULF1"/>
    <x v="8"/>
    <x v="3"/>
    <n v="834532"/>
    <d v="2001-06-07T21:00:01"/>
  </r>
  <r>
    <x v="0"/>
    <x v="3"/>
    <x v="1"/>
    <x v="0"/>
    <n v="10000"/>
    <n v="1347954"/>
    <d v="2001-06-06T09:30:35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"/>
    <s v="tsamaska"/>
    <s v="RWATT"/>
    <s v="EC-IM Canada West"/>
    <x v="8"/>
    <x v="9"/>
    <n v="834533"/>
    <d v="2001-06-06T21:00:01"/>
  </r>
  <r>
    <x v="1"/>
    <x v="2"/>
    <x v="0"/>
    <x v="0"/>
    <n v="50000"/>
    <n v="1347955"/>
    <d v="2001-06-06T09:30:3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"/>
    <s v="GWHALLE"/>
    <s v="WTI-GW-NXC2"/>
    <x v="3"/>
    <x v="3"/>
    <n v="114511"/>
    <d v="2001-07-01T00:00:00"/>
  </r>
  <r>
    <x v="1"/>
    <x v="3"/>
    <x v="1"/>
    <x v="0"/>
    <n v="20000"/>
    <n v="1347956"/>
    <d v="2001-06-06T09:30:35"/>
    <s v="Axia Energy, LP"/>
    <x v="0"/>
    <x v="0"/>
    <x v="0"/>
    <x v="3"/>
    <s v="US Gas Phy Fwd Firm &lt; or = 1Mo "/>
    <s v="US Gas Phy       FGT Z2                  07Jun01         USD/MM"/>
    <n v="20000"/>
    <m/>
    <x v="0"/>
    <x v="13"/>
    <x v="0"/>
    <n v="3.7349999999999999"/>
    <s v="sstrick9"/>
    <s v="SNEAL"/>
    <s v="ENA-IM NE GULF4"/>
    <x v="8"/>
    <x v="3"/>
    <n v="834534"/>
    <d v="2001-06-07T21:00:01"/>
  </r>
  <r>
    <x v="0"/>
    <x v="3"/>
    <x v="1"/>
    <x v="0"/>
    <n v="10000"/>
    <n v="1347957"/>
    <d v="2001-06-06T09:30:38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50000000000001"/>
    <s v="DAVEGRAHAM"/>
    <s v="RWATT"/>
    <s v="EC-IM Canada West"/>
    <x v="8"/>
    <x v="9"/>
    <n v="834535"/>
    <d v="2001-06-06T21:00:01"/>
  </r>
  <r>
    <x v="1"/>
    <x v="2"/>
    <x v="0"/>
    <x v="0"/>
    <n v="50000"/>
    <n v="1347958"/>
    <d v="2001-06-06T09:30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12"/>
    <d v="2001-07-01T00:00:00"/>
  </r>
  <r>
    <x v="1"/>
    <x v="3"/>
    <x v="0"/>
    <x v="5"/>
    <n v="310000"/>
    <n v="1347960"/>
    <d v="2001-06-06T09:30:42"/>
    <s v="Cargill Energy, a division of Cargill, Incorporated"/>
    <x v="0"/>
    <x v="0"/>
    <x v="0"/>
    <x v="3"/>
    <s v="US Gas Fin Swap"/>
    <s v="US Gas Daily     HSC                     Jul01           USD/MM"/>
    <m/>
    <n v="10000"/>
    <x v="0"/>
    <x v="13"/>
    <x v="0"/>
    <n v="3.9"/>
    <s v="ADM90884"/>
    <s v="EBASS"/>
    <s v="FT-Texas"/>
    <x v="5"/>
    <x v="3"/>
    <s v="VE9802.1"/>
    <d v="2001-07-01T21:00:01"/>
  </r>
  <r>
    <x v="1"/>
    <x v="3"/>
    <x v="1"/>
    <x v="0"/>
    <n v="10000"/>
    <n v="1347959"/>
    <d v="2001-06-06T09:30:4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BEICHTEN"/>
    <s v="ARING"/>
    <s v="ENA-IM NE GULF1"/>
    <x v="8"/>
    <x v="3"/>
    <n v="834536"/>
    <d v="2001-06-07T21:00:01"/>
  </r>
  <r>
    <x v="0"/>
    <x v="3"/>
    <x v="1"/>
    <x v="0"/>
    <n v="10000"/>
    <n v="1347962"/>
    <d v="2001-06-06T09:30:4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50000000000001"/>
    <s v="KENTLUND"/>
    <s v="RWATT"/>
    <s v="EC-IM Canada West"/>
    <x v="8"/>
    <x v="9"/>
    <n v="834537"/>
    <d v="2001-06-06T21:00:01"/>
  </r>
  <r>
    <x v="1"/>
    <x v="3"/>
    <x v="1"/>
    <x v="0"/>
    <n v="5000"/>
    <n v="1347961"/>
    <d v="2001-06-06T09:30:49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7250000000000001"/>
    <s v="Robbinsk"/>
    <s v="RGAY"/>
    <s v="ENA - IM West"/>
    <x v="8"/>
    <x v="3"/>
    <n v="834538"/>
    <d v="2001-06-07T21:00:01"/>
  </r>
  <r>
    <x v="1"/>
    <x v="4"/>
    <x v="0"/>
    <x v="0"/>
    <n v="25000"/>
    <n v="1347963"/>
    <d v="2001-06-06T09:30:54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"/>
    <s v="tomoconnor"/>
    <s v="SMULHOL"/>
    <s v="RESID-FIN-1%"/>
    <x v="3"/>
    <x v="3"/>
    <n v="114513"/>
    <d v="2001-07-01T21:00:01"/>
  </r>
  <r>
    <x v="0"/>
    <x v="3"/>
    <x v="1"/>
    <x v="0"/>
    <n v="5865"/>
    <n v="1347964"/>
    <d v="2001-06-06T09:30:57"/>
    <s v="Sempra Energy Trading Corp."/>
    <x v="0"/>
    <x v="0"/>
    <x v="0"/>
    <x v="3"/>
    <s v="CAN Gas Phy Fwd Firm West &lt; or = 1Mo"/>
    <s v="CAN Gas Phy      Hntgdn                  07Jun01         USD/MM"/>
    <m/>
    <n v="5865"/>
    <x v="0"/>
    <x v="13"/>
    <x v="0"/>
    <n v="2.99"/>
    <s v="jromita73"/>
    <s v="SBRODEU"/>
    <s v="EC - IM Canada BC"/>
    <x v="8"/>
    <x v="9"/>
    <n v="834539"/>
    <d v="2001-06-07T21:00:01"/>
  </r>
  <r>
    <x v="1"/>
    <x v="3"/>
    <x v="1"/>
    <x v="0"/>
    <n v="10000"/>
    <n v="1347965"/>
    <d v="2001-06-06T09:30:5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KENTRADES1"/>
    <s v="TDONOHO"/>
    <s v="ENA - IM Central Gulf"/>
    <x v="8"/>
    <x v="3"/>
    <n v="834540"/>
    <d v="2001-06-07T21:00:01"/>
  </r>
  <r>
    <x v="1"/>
    <x v="3"/>
    <x v="1"/>
    <x v="0"/>
    <n v="10000"/>
    <n v="1347966"/>
    <d v="2001-06-06T09:31:0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dealjunkie"/>
    <s v="SPEREIR"/>
    <s v="ENA-IM NE GULF2"/>
    <x v="8"/>
    <x v="3"/>
    <n v="834542"/>
    <d v="2001-06-07T21:00:01"/>
  </r>
  <r>
    <x v="1"/>
    <x v="3"/>
    <x v="1"/>
    <x v="0"/>
    <n v="3000"/>
    <n v="1347967"/>
    <d v="2001-06-06T09:31:07"/>
    <s v="Western Gas Resources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3"/>
    <s v="HAUEISEN"/>
    <s v="KSTEVEN"/>
    <s v="ENA-IM Mid Central South"/>
    <x v="8"/>
    <x v="3"/>
    <n v="834543"/>
    <d v="2001-06-07T21:00:01"/>
  </r>
  <r>
    <x v="1"/>
    <x v="3"/>
    <x v="1"/>
    <x v="0"/>
    <n v="5000"/>
    <n v="1347968"/>
    <d v="2001-06-06T09:31:08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4"/>
    <s v="aepes227"/>
    <s v="TMARTIN"/>
    <s v="ENA-IM CARTHAGE"/>
    <x v="8"/>
    <x v="3"/>
    <n v="834544"/>
    <d v="2001-06-07T21:00:01"/>
  </r>
  <r>
    <x v="1"/>
    <x v="3"/>
    <x v="1"/>
    <x v="0"/>
    <n v="10000"/>
    <n v="1347969"/>
    <d v="2001-06-06T09:31:0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KENTRADES1"/>
    <s v="TDONOHO"/>
    <s v="ENA - IM Central Gulf"/>
    <x v="8"/>
    <x v="3"/>
    <n v="834545"/>
    <d v="2001-06-07T21:00:01"/>
  </r>
  <r>
    <x v="0"/>
    <x v="3"/>
    <x v="1"/>
    <x v="0"/>
    <n v="10000"/>
    <n v="1347970"/>
    <d v="2001-06-06T09:31:14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5"/>
    <s v="DAVEGRAHAM"/>
    <s v="RWATT"/>
    <s v="EC-IM Canada West"/>
    <x v="8"/>
    <x v="9"/>
    <n v="834546"/>
    <d v="2001-06-06T21:00:01"/>
  </r>
  <r>
    <x v="1"/>
    <x v="3"/>
    <x v="1"/>
    <x v="0"/>
    <n v="5000"/>
    <n v="1347971"/>
    <d v="2001-06-06T09:31:15"/>
    <s v="Cargill Energy, a division of Cargill, Incorporated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BEICHTEN"/>
    <s v="JHODGE2"/>
    <s v="ENA-IM ME TCO"/>
    <x v="8"/>
    <x v="3"/>
    <n v="834547"/>
    <d v="2001-06-07T21:00:01"/>
  </r>
  <r>
    <x v="1"/>
    <x v="3"/>
    <x v="1"/>
    <x v="0"/>
    <n v="7020"/>
    <n v="1347972"/>
    <d v="2001-06-06T09:31:17"/>
    <s v="USGT/Aquila, L.P."/>
    <x v="0"/>
    <x v="0"/>
    <x v="0"/>
    <x v="3"/>
    <s v="US Gas Phy Fwd Firm &lt; or = 1Mo "/>
    <s v="US Gas Phy       ANR SW Pool             07Jun01         USD/MM"/>
    <m/>
    <n v="7020"/>
    <x v="0"/>
    <x v="13"/>
    <x v="0"/>
    <n v="3.62"/>
    <s v="tracycolli"/>
    <s v="KSTEVEN"/>
    <s v="ENA-IM Mid Central South"/>
    <x v="8"/>
    <x v="3"/>
    <n v="834548"/>
    <d v="2001-06-07T21:00:01"/>
  </r>
  <r>
    <x v="1"/>
    <x v="3"/>
    <x v="1"/>
    <x v="0"/>
    <n v="10000"/>
    <n v="1347973"/>
    <d v="2001-06-06T09:31:1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550"/>
    <d v="2001-06-07T21:00:01"/>
  </r>
  <r>
    <x v="1"/>
    <x v="3"/>
    <x v="1"/>
    <x v="0"/>
    <n v="2500"/>
    <n v="1347974"/>
    <d v="2001-06-06T09:31:28"/>
    <s v="Aquila Energy Marketing Corporation"/>
    <x v="0"/>
    <x v="0"/>
    <x v="0"/>
    <x v="3"/>
    <s v="US Gas Phy Fwd Firm &lt; or = 1Mo "/>
    <s v="US Gas Phy       NGPL STX                07Jun01         USD/MM"/>
    <n v="2500"/>
    <m/>
    <x v="0"/>
    <x v="13"/>
    <x v="0"/>
    <n v="3.6375000000000002"/>
    <s v="JENNCLAYO"/>
    <s v="TDONOHO"/>
    <s v="ENA - IM Central Gulf"/>
    <x v="8"/>
    <x v="3"/>
    <n v="834551"/>
    <d v="2001-06-07T21:00:01"/>
  </r>
  <r>
    <x v="1"/>
    <x v="3"/>
    <x v="1"/>
    <x v="0"/>
    <n v="10000"/>
    <n v="1347975"/>
    <d v="2001-06-06T09:31:30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25000000000001"/>
    <s v="aepes202"/>
    <s v="SNEAL"/>
    <s v="ENA-IM NE GULF3"/>
    <x v="8"/>
    <x v="3"/>
    <n v="834552"/>
    <d v="2001-06-07T21:00:01"/>
  </r>
  <r>
    <x v="1"/>
    <x v="3"/>
    <x v="1"/>
    <x v="0"/>
    <n v="10000"/>
    <n v="1347977"/>
    <d v="2001-06-06T09:31:32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324999999999999"/>
    <s v="jayknobl"/>
    <s v="SNEAL"/>
    <s v="ENA-IM NE GULF4"/>
    <x v="8"/>
    <x v="3"/>
    <n v="834554"/>
    <d v="2001-06-07T21:00:01"/>
  </r>
  <r>
    <x v="1"/>
    <x v="3"/>
    <x v="1"/>
    <x v="0"/>
    <n v="8000"/>
    <n v="1347976"/>
    <d v="2001-06-06T09:31:32"/>
    <s v="Hess Energy Services Company, LLC"/>
    <x v="0"/>
    <x v="0"/>
    <x v="0"/>
    <x v="3"/>
    <s v="US Gas Phy Fwd Firm &lt; or = 1Mo "/>
    <s v="US Gas Phy       HeHub                   07Jun01         USD/MM"/>
    <n v="8000"/>
    <m/>
    <x v="0"/>
    <x v="13"/>
    <x v="0"/>
    <n v="3.74"/>
    <s v="tomkurtz"/>
    <s v="ARING"/>
    <s v="ENA-IM NE GULF1"/>
    <x v="8"/>
    <x v="3"/>
    <n v="834553"/>
    <d v="2001-06-07T21:00:01"/>
  </r>
  <r>
    <x v="1"/>
    <x v="3"/>
    <x v="1"/>
    <x v="0"/>
    <n v="2477"/>
    <n v="1347978"/>
    <d v="2001-06-06T09:31:33"/>
    <s v="Anadarko Energy Services Company"/>
    <x v="0"/>
    <x v="0"/>
    <x v="0"/>
    <x v="3"/>
    <s v="US Gas Phy Fwd Firm &lt; or = 1Mo "/>
    <s v="US Gas Phy       Transco St.65           07Jun01         USD/MM"/>
    <n v="2477"/>
    <m/>
    <x v="0"/>
    <x v="13"/>
    <x v="0"/>
    <n v="3.76"/>
    <s v="ADM26674"/>
    <s v="ARING"/>
    <s v="ENA-IM NE GULF1"/>
    <x v="8"/>
    <x v="3"/>
    <n v="834555"/>
    <d v="2001-06-07T21:00:01"/>
  </r>
  <r>
    <x v="1"/>
    <x v="3"/>
    <x v="1"/>
    <x v="0"/>
    <n v="10000"/>
    <n v="1347979"/>
    <d v="2001-06-06T09:31:40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556"/>
    <d v="2001-06-07T21:00:01"/>
  </r>
  <r>
    <x v="0"/>
    <x v="4"/>
    <x v="0"/>
    <x v="6"/>
    <n v="150000"/>
    <n v="1347981"/>
    <d v="2001-06-06T09:31:45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4"/>
    <s v="christoph"/>
    <s v="CMAHONE"/>
    <s v="UK - ECTRIC - Lite Gasoil"/>
    <x v="3"/>
    <x v="5"/>
    <n v="114514"/>
    <d v="2001-06-01T00:00:00"/>
  </r>
  <r>
    <x v="1"/>
    <x v="3"/>
    <x v="1"/>
    <x v="0"/>
    <n v="10000"/>
    <n v="1347980"/>
    <d v="2001-06-06T09:31:45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LAURABATES"/>
    <s v="KSTEVEN"/>
    <s v="ENA-IM Mid Central South"/>
    <x v="8"/>
    <x v="3"/>
    <n v="834557"/>
    <d v="2001-06-07T21:00:01"/>
  </r>
  <r>
    <x v="1"/>
    <x v="3"/>
    <x v="1"/>
    <x v="0"/>
    <n v="7000"/>
    <n v="1347982"/>
    <d v="2001-06-06T09:31:47"/>
    <s v="Cook Inlet Energy Supply L.L.C."/>
    <x v="0"/>
    <x v="0"/>
    <x v="0"/>
    <x v="3"/>
    <s v="US Gas Phy Fwd Firm &lt; or = 1Mo "/>
    <s v="US Gas Phy       HeHub                   07Jun01         USD/MM"/>
    <n v="7000"/>
    <m/>
    <x v="0"/>
    <x v="13"/>
    <x v="0"/>
    <n v="3.74"/>
    <s v="EASTDESK5"/>
    <s v="ARING"/>
    <s v="ENA-IM NE GULF1"/>
    <x v="8"/>
    <x v="3"/>
    <n v="834558"/>
    <d v="2001-06-07T21:00:01"/>
  </r>
  <r>
    <x v="1"/>
    <x v="2"/>
    <x v="0"/>
    <x v="0"/>
    <n v="50000"/>
    <n v="1347983"/>
    <d v="2001-06-06T09:31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DOMESTIC2"/>
    <s v="GWHALLE"/>
    <s v="WTI-GW-NXC2"/>
    <x v="3"/>
    <x v="3"/>
    <n v="114515"/>
    <d v="2001-07-01T00:00:00"/>
  </r>
  <r>
    <x v="1"/>
    <x v="3"/>
    <x v="1"/>
    <x v="0"/>
    <n v="3030"/>
    <n v="1347985"/>
    <d v="2001-06-06T09:31:54"/>
    <s v="PanCanadian Energy Services Inc."/>
    <x v="0"/>
    <x v="0"/>
    <x v="0"/>
    <x v="3"/>
    <s v="US Gas Phy Fwd Firm &lt; or = 1Mo "/>
    <s v="US Gas Phy       NGPL NICOR              07Jun01         USD/MM"/>
    <n v="3030"/>
    <m/>
    <x v="0"/>
    <x v="13"/>
    <x v="0"/>
    <n v="3.7949999999999999"/>
    <s v="pces5054"/>
    <s v="PMIMS"/>
    <s v="ENA - IM MKT Central CG"/>
    <x v="8"/>
    <x v="3"/>
    <n v="834560"/>
    <d v="2001-06-07T21:00:01"/>
  </r>
  <r>
    <x v="1"/>
    <x v="3"/>
    <x v="1"/>
    <x v="0"/>
    <n v="10000"/>
    <n v="1347984"/>
    <d v="2001-06-06T09:31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HOMESTEAD"/>
    <s v="KSTEVEN"/>
    <s v="ENA-IM Mid Central South"/>
    <x v="8"/>
    <x v="3"/>
    <n v="834559"/>
    <d v="2001-06-07T21:00:01"/>
  </r>
  <r>
    <x v="1"/>
    <x v="3"/>
    <x v="0"/>
    <x v="5"/>
    <n v="155000"/>
    <n v="1347986"/>
    <d v="2001-06-06T09:31:5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E9808.1"/>
    <d v="2001-07-01T21:00:00"/>
  </r>
  <r>
    <x v="1"/>
    <x v="3"/>
    <x v="1"/>
    <x v="0"/>
    <n v="5000"/>
    <n v="1347987"/>
    <d v="2001-06-06T09:32:02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texexener"/>
    <s v="JHODGE2"/>
    <s v="ENA-IM ME CNG"/>
    <x v="8"/>
    <x v="3"/>
    <n v="834561"/>
    <d v="2001-06-07T21:00:01"/>
  </r>
  <r>
    <x v="1"/>
    <x v="3"/>
    <x v="1"/>
    <x v="0"/>
    <n v="5000"/>
    <n v="1347988"/>
    <d v="2001-06-06T09:32:07"/>
    <s v="Wisconsin Gas Company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RBartlow99"/>
    <s v="TDONOHO"/>
    <s v="ENA - IM Central Gulf"/>
    <x v="8"/>
    <x v="3"/>
    <n v="834562"/>
    <d v="2001-06-07T21:00:01"/>
  </r>
  <r>
    <x v="1"/>
    <x v="3"/>
    <x v="1"/>
    <x v="0"/>
    <n v="5000"/>
    <n v="1347990"/>
    <d v="2001-06-06T09:3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4563"/>
    <d v="2001-06-07T21:00:01"/>
  </r>
  <r>
    <x v="1"/>
    <x v="3"/>
    <x v="0"/>
    <x v="20"/>
    <n v="377500"/>
    <n v="1347991"/>
    <d v="2001-06-06T09:32:15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2"/>
    <s v="BIGBRADLY"/>
    <s v="JARNOLD"/>
    <s v="NG-Price"/>
    <x v="5"/>
    <x v="3"/>
    <s v="VE9810.1"/>
    <d v="2001-11-01T00:00:00"/>
  </r>
  <r>
    <x v="1"/>
    <x v="3"/>
    <x v="1"/>
    <x v="0"/>
    <n v="60000"/>
    <n v="1347992"/>
    <d v="2001-06-06T09:32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050000000000002"/>
    <s v="dkt00001"/>
    <s v="PMIMS"/>
    <s v="ENA - IM MKT Central CG"/>
    <x v="8"/>
    <x v="3"/>
    <n v="834564"/>
    <d v="2001-06-07T21:00:01"/>
  </r>
  <r>
    <x v="1"/>
    <x v="3"/>
    <x v="1"/>
    <x v="0"/>
    <n v="1042"/>
    <n v="1347995"/>
    <d v="2001-06-06T09:32:18"/>
    <s v="Aquila Energy Marketing Corporation"/>
    <x v="0"/>
    <x v="0"/>
    <x v="0"/>
    <x v="3"/>
    <s v="US Gas Phy Fwd Firm &lt; or = 1Mo "/>
    <s v="US Gas Phy       NGPL NICOR              07Jun01         USD/MM"/>
    <m/>
    <n v="1042"/>
    <x v="0"/>
    <x v="13"/>
    <x v="0"/>
    <n v="3.8050000000000002"/>
    <s v="BIGDADDY"/>
    <s v="PMIMS"/>
    <s v="ENA - IM MKT Central CG"/>
    <x v="8"/>
    <x v="3"/>
    <n v="834565"/>
    <d v="2001-06-07T21:00:01"/>
  </r>
  <r>
    <x v="1"/>
    <x v="3"/>
    <x v="1"/>
    <x v="0"/>
    <n v="25000"/>
    <n v="1347994"/>
    <d v="2001-06-06T09:32:1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STEPHENSJE"/>
    <s v="ARING"/>
    <s v="ENA-IM NE GULF1"/>
    <x v="8"/>
    <x v="3"/>
    <n v="834566"/>
    <d v="2001-06-07T21:00:01"/>
  </r>
  <r>
    <x v="1"/>
    <x v="2"/>
    <x v="0"/>
    <x v="0"/>
    <n v="50000"/>
    <n v="1347993"/>
    <d v="2001-06-06T09:3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516"/>
    <d v="2001-07-01T00:00:00"/>
  </r>
  <r>
    <x v="0"/>
    <x v="3"/>
    <x v="1"/>
    <x v="0"/>
    <n v="10000"/>
    <n v="1347996"/>
    <d v="2001-06-06T09:32:19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ngeerds01"/>
    <s v="RWATT"/>
    <s v="EC-IM Canada West"/>
    <x v="8"/>
    <x v="9"/>
    <n v="834567"/>
    <d v="2001-06-06T21:00:01"/>
  </r>
  <r>
    <x v="1"/>
    <x v="3"/>
    <x v="1"/>
    <x v="0"/>
    <n v="2133"/>
    <n v="1347997"/>
    <d v="2001-06-06T09:32:19"/>
    <s v="Axia Energy, LP"/>
    <x v="0"/>
    <x v="0"/>
    <x v="0"/>
    <x v="3"/>
    <s v="US Gas Phy Fwd Firm &lt; or = 1Mo "/>
    <s v="US Gas Phy       COL Onshore             07Jun01         USD/MM"/>
    <n v="2133"/>
    <m/>
    <x v="0"/>
    <x v="13"/>
    <x v="0"/>
    <n v="3.67"/>
    <s v="stratton"/>
    <s v="SPEREIR"/>
    <s v="ENA-IM NE GULF2"/>
    <x v="8"/>
    <x v="3"/>
    <n v="834568"/>
    <d v="2001-06-07T21:00:01"/>
  </r>
  <r>
    <x v="0"/>
    <x v="3"/>
    <x v="1"/>
    <x v="0"/>
    <n v="5000"/>
    <n v="1347998"/>
    <d v="2001-06-06T09:32:23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450000000000001"/>
    <s v="ADM11441"/>
    <s v="RWATT"/>
    <s v="EC-IM Canada West"/>
    <x v="8"/>
    <x v="9"/>
    <n v="834569"/>
    <d v="2001-06-06T21:00:01"/>
  </r>
  <r>
    <x v="1"/>
    <x v="2"/>
    <x v="0"/>
    <x v="0"/>
    <n v="50000"/>
    <n v="1347999"/>
    <d v="2001-06-06T09:32:2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ALTILIO"/>
    <s v="GWHALLE"/>
    <s v="WTI-GW-NXC2"/>
    <x v="3"/>
    <x v="3"/>
    <n v="114517"/>
    <d v="2001-07-01T00:00:00"/>
  </r>
  <r>
    <x v="1"/>
    <x v="3"/>
    <x v="1"/>
    <x v="0"/>
    <n v="10000"/>
    <n v="1348000"/>
    <d v="2001-06-06T09:32:2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50000000000001"/>
    <s v="MIDCONT1"/>
    <s v="TDONOHO"/>
    <s v="ENA - IM Central Gulf"/>
    <x v="8"/>
    <x v="3"/>
    <n v="834570"/>
    <d v="2001-06-07T21:00:01"/>
  </r>
  <r>
    <x v="1"/>
    <x v="10"/>
    <x v="1"/>
    <x v="12"/>
    <e v="#N/A"/>
    <n v="1348002"/>
    <d v="2001-06-06T09:32:33"/>
    <s v="Aquila Energy Marketing Corporation"/>
    <x v="0"/>
    <x v="0"/>
    <x v="0"/>
    <x v="10"/>
    <s v="US Emission SO2 EA Phy Fwd"/>
    <s v="US SO2 EA Phy    EPA ATS                 VY2001          USD/EA"/>
    <n v="2500"/>
    <m/>
    <x v="0"/>
    <x v="20"/>
    <x v="0"/>
    <n v="189"/>
    <s v="GARYPAIN"/>
    <s v="JMASSEY"/>
    <s v="EPMI-SO2-Inv"/>
    <x v="7"/>
    <x v="3"/>
    <n v="634747.1"/>
    <m/>
  </r>
  <r>
    <x v="1"/>
    <x v="3"/>
    <x v="1"/>
    <x v="0"/>
    <n v="5000"/>
    <n v="1348003"/>
    <d v="2001-06-06T09:32:34"/>
    <s v="ONEOK Energy Marketing and Trading Company, L.P."/>
    <x v="0"/>
    <x v="0"/>
    <x v="0"/>
    <x v="3"/>
    <s v="US Gas Phy Fwd Firm &lt; or = 1Mo "/>
    <s v="US Gas Phy       NGPL NICOR              07Jun01         USD/MM"/>
    <m/>
    <n v="5000"/>
    <x v="0"/>
    <x v="13"/>
    <x v="0"/>
    <n v="3.8050000000000002"/>
    <s v="KURTISWOOD"/>
    <s v="PMIMS"/>
    <s v="ENA - IM MKT Central CG"/>
    <x v="8"/>
    <x v="3"/>
    <n v="834571"/>
    <d v="2001-06-07T21:00:01"/>
  </r>
  <r>
    <x v="1"/>
    <x v="3"/>
    <x v="1"/>
    <x v="0"/>
    <n v="10000"/>
    <n v="1348004"/>
    <d v="2001-06-06T09:32:35"/>
    <s v="Axia Energy, LP"/>
    <x v="0"/>
    <x v="0"/>
    <x v="0"/>
    <x v="3"/>
    <s v="US Gas Phy Fwd Firm &lt; or = 1Mo "/>
    <s v="US Gas Phy       Carthage                07Jun01         USD/MM"/>
    <m/>
    <n v="10000"/>
    <x v="0"/>
    <x v="13"/>
    <x v="0"/>
    <n v="3.64"/>
    <s v="garrison"/>
    <s v="TMARTIN"/>
    <s v="ENA-IM CARTHAGE"/>
    <x v="8"/>
    <x v="3"/>
    <n v="834572"/>
    <d v="2001-06-07T21:00:01"/>
  </r>
  <r>
    <x v="1"/>
    <x v="3"/>
    <x v="0"/>
    <x v="5"/>
    <n v="310000"/>
    <n v="1348005"/>
    <d v="2001-06-06T09:32:36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7"/>
    <s v="avgallo51"/>
    <s v="JARNOLD"/>
    <s v="NG-Price"/>
    <x v="5"/>
    <x v="3"/>
    <s v="VE9848.1"/>
    <d v="2001-07-01T21:00:00"/>
  </r>
  <r>
    <x v="0"/>
    <x v="0"/>
    <x v="0"/>
    <x v="0"/>
    <n v="20"/>
    <n v="1348006"/>
    <d v="2001-06-06T09:32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TRD11005"/>
    <s v="BMARCHAN"/>
    <s v="Enron Metals Trading System"/>
    <x v="0"/>
    <x v="0"/>
    <n v="2171529"/>
    <m/>
  </r>
  <r>
    <x v="0"/>
    <x v="3"/>
    <x v="1"/>
    <x v="0"/>
    <n v="9450"/>
    <n v="1348007"/>
    <d v="2001-06-06T09:32:45"/>
    <s v="Premstar Energy Canada Ltd"/>
    <x v="0"/>
    <x v="0"/>
    <x v="0"/>
    <x v="3"/>
    <s v="CAN Gas Phy Fwd Firm East &lt; or = 1Mo"/>
    <s v="CAN Gas Phy      Dawn                    07Jun01         USD/MM"/>
    <m/>
    <n v="9450"/>
    <x v="0"/>
    <x v="13"/>
    <x v="0"/>
    <n v="3.86"/>
    <s v="ADM76130"/>
    <s v="MCUILLA"/>
    <s v="ENA - IM Ontario"/>
    <x v="8"/>
    <x v="3"/>
    <n v="834574"/>
    <d v="2001-06-07T21:00:01"/>
  </r>
  <r>
    <x v="1"/>
    <x v="3"/>
    <x v="1"/>
    <x v="0"/>
    <n v="10000"/>
    <n v="1348008"/>
    <d v="2001-06-06T09:32:48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TMVTMD02"/>
    <s v="TDONOHO"/>
    <s v="ENA - IM Central Gulf"/>
    <x v="8"/>
    <x v="3"/>
    <n v="834575"/>
    <d v="2001-06-07T21:00:01"/>
  </r>
  <r>
    <x v="1"/>
    <x v="3"/>
    <x v="1"/>
    <x v="0"/>
    <n v="10000"/>
    <n v="1348009"/>
    <d v="2001-06-06T09:32:49"/>
    <s v="Texaco Natural Gas Inc."/>
    <x v="0"/>
    <x v="0"/>
    <x v="0"/>
    <x v="3"/>
    <s v="US Gas Phy Fwd Firm &lt; or = 1Mo "/>
    <s v="US Gas Phy       FGT Z2                  07Jun01         USD/MM"/>
    <m/>
    <n v="10000"/>
    <x v="0"/>
    <x v="13"/>
    <x v="0"/>
    <n v="3.7349999999999999"/>
    <s v="ADM42855"/>
    <s v="SNEAL"/>
    <s v="ENA-IM NE GULF4"/>
    <x v="8"/>
    <x v="3"/>
    <n v="834576"/>
    <d v="2001-06-07T21:00:01"/>
  </r>
  <r>
    <x v="1"/>
    <x v="1"/>
    <x v="1"/>
    <x v="0"/>
    <n v="50"/>
    <n v="1348010"/>
    <d v="2001-06-06T09:32:51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0.5"/>
    <s v="btidland"/>
    <s v="KPRESTO"/>
    <s v="LT-SERC"/>
    <x v="7"/>
    <x v="7"/>
    <n v="634749.1"/>
    <d v="2001-06-07T21:00:01"/>
  </r>
  <r>
    <x v="1"/>
    <x v="3"/>
    <x v="1"/>
    <x v="0"/>
    <n v="5000"/>
    <n v="1348011"/>
    <d v="2001-06-06T09:32:51"/>
    <s v="Dynegy Marketing and Trade"/>
    <x v="0"/>
    <x v="0"/>
    <x v="0"/>
    <x v="3"/>
    <s v="US Gas Phy Fwd Firm &lt; or = 1Mo "/>
    <s v="US Gas Phy       FGT Z2                  07Jun01         USD/MM"/>
    <n v="5000"/>
    <m/>
    <x v="0"/>
    <x v="13"/>
    <x v="0"/>
    <n v="3.73"/>
    <s v="ASANCHEZ1"/>
    <s v="SNEAL"/>
    <s v="ENA-IM NE GULF4"/>
    <x v="8"/>
    <x v="3"/>
    <n v="834577"/>
    <d v="2001-06-07T21:00:01"/>
  </r>
  <r>
    <x v="1"/>
    <x v="2"/>
    <x v="0"/>
    <x v="0"/>
    <n v="50000"/>
    <n v="1348012"/>
    <d v="2001-06-06T09:32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N587JK00"/>
    <s v="GWHALLE"/>
    <s v="WTI-GW-NXC2"/>
    <x v="3"/>
    <x v="3"/>
    <n v="114518"/>
    <d v="2001-07-01T00:00:00"/>
  </r>
  <r>
    <x v="1"/>
    <x v="3"/>
    <x v="1"/>
    <x v="0"/>
    <n v="10000"/>
    <n v="1348013"/>
    <d v="2001-06-06T09:33:07"/>
    <s v="BP Energy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7"/>
    <s v="Lutzchris"/>
    <s v="JWILLI13"/>
    <s v="ENA - IM Mkt Central MICH"/>
    <x v="8"/>
    <x v="3"/>
    <n v="834578"/>
    <d v="2001-06-07T21:00:01"/>
  </r>
  <r>
    <x v="0"/>
    <x v="1"/>
    <x v="1"/>
    <x v="6"/>
    <n v="750"/>
    <n v="1348014"/>
    <d v="2001-06-06T09:33:09"/>
    <s v="TotalFinaElf Gas and Power Limited"/>
    <x v="0"/>
    <x v="0"/>
    <x v="0"/>
    <x v="1"/>
    <s v="GER Power Phy Fwd Ffrm"/>
    <s v="GER Pwr Phy FF   Ger Grd WDPK HV         Sep01           EUR/MWh"/>
    <n v="25"/>
    <m/>
    <x v="0"/>
    <x v="1"/>
    <x v="2"/>
    <n v="31.6"/>
    <s v="PETERFRIT"/>
    <s v="MHELLERM"/>
    <s v="UK - ECTRL - Continental Power Book"/>
    <x v="2"/>
    <x v="2"/>
    <n v="111318.1"/>
    <d v="2001-09-01T00:00:00"/>
  </r>
  <r>
    <x v="1"/>
    <x v="3"/>
    <x v="1"/>
    <x v="0"/>
    <n v="26203"/>
    <n v="1348015"/>
    <d v="2001-06-06T09:33:09"/>
    <s v="Axia Energy, LP"/>
    <x v="0"/>
    <x v="0"/>
    <x v="0"/>
    <x v="3"/>
    <s v="US Gas Phy Fwd Firm &lt; or = 1Mo "/>
    <s v="US Gas Phy       NGPL NICOR              07Jun01         USD/MM"/>
    <m/>
    <n v="26203"/>
    <x v="0"/>
    <x v="13"/>
    <x v="0"/>
    <n v="3.8050000000000002"/>
    <s v="kwapisze"/>
    <s v="PMIMS"/>
    <s v="ENA - IM MKT Central CG"/>
    <x v="8"/>
    <x v="3"/>
    <n v="834579"/>
    <d v="2001-06-07T21:00:01"/>
  </r>
  <r>
    <x v="0"/>
    <x v="3"/>
    <x v="1"/>
    <x v="0"/>
    <n v="5000"/>
    <n v="1348016"/>
    <d v="2001-06-06T09:33:12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tsamaska"/>
    <s v="RWATT"/>
    <s v="EC-IM Canada West"/>
    <x v="8"/>
    <x v="9"/>
    <n v="834580"/>
    <d v="2001-06-07T21:00:01"/>
  </r>
  <r>
    <x v="0"/>
    <x v="3"/>
    <x v="0"/>
    <x v="20"/>
    <n v="755000"/>
    <n v="1348017"/>
    <d v="2001-06-06T09:33:16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9"/>
    <s v="MSIECKHAUS"/>
    <s v="JMCKAY"/>
    <s v="FT-CAND-EGSC"/>
    <x v="5"/>
    <x v="9"/>
    <s v="VE9850.1"/>
    <d v="2001-11-01T00:00:00"/>
  </r>
  <r>
    <x v="0"/>
    <x v="1"/>
    <x v="1"/>
    <x v="6"/>
    <n v="750"/>
    <n v="1348018"/>
    <d v="2001-06-06T09:33:17"/>
    <s v="Mirant Europe BV"/>
    <x v="0"/>
    <x v="0"/>
    <x v="0"/>
    <x v="1"/>
    <s v="GER Power Phy Fwd Ffrm"/>
    <s v="GER Pwr Phy FF   Ger Grd BASE HV         Sep01           EUR/MWh"/>
    <n v="25"/>
    <m/>
    <x v="0"/>
    <x v="1"/>
    <x v="2"/>
    <n v="22.45"/>
    <s v="paulzhan"/>
    <s v="MHELLERM"/>
    <s v="UK - ECTRL - Continental Power Book"/>
    <x v="2"/>
    <x v="2"/>
    <n v="111319.1"/>
    <d v="2001-09-01T00:00:00"/>
  </r>
  <r>
    <x v="1"/>
    <x v="1"/>
    <x v="1"/>
    <x v="5"/>
    <n v="775"/>
    <n v="1348019"/>
    <d v="2001-06-06T09:33:24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199"/>
    <s v="aepsvc134"/>
    <s v="MMOTLEY"/>
    <s v="ST-SW"/>
    <x v="7"/>
    <x v="7"/>
    <n v="634751.1"/>
    <d v="2001-07-01T21:00:01"/>
  </r>
  <r>
    <x v="1"/>
    <x v="3"/>
    <x v="1"/>
    <x v="0"/>
    <n v="5000"/>
    <n v="1348020"/>
    <d v="2001-06-06T09:33:25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25"/>
    <s v="stratton"/>
    <s v="SPEREIR"/>
    <s v="ENA-IM NE GULF3"/>
    <x v="8"/>
    <x v="3"/>
    <n v="834582"/>
    <d v="2001-06-07T21:00:01"/>
  </r>
  <r>
    <x v="1"/>
    <x v="3"/>
    <x v="1"/>
    <x v="0"/>
    <n v="10000"/>
    <n v="1348021"/>
    <d v="2001-06-06T09:33:3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4583"/>
    <d v="2001-06-07T21:00:01"/>
  </r>
  <r>
    <x v="1"/>
    <x v="3"/>
    <x v="1"/>
    <x v="0"/>
    <n v="5000"/>
    <n v="1348022"/>
    <d v="2001-06-06T09:33:34"/>
    <s v="Duke Energy Trading and Marketing, L.L.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JRHEARNE"/>
    <s v="JHODGE2"/>
    <s v="ENA-IM ME CNG"/>
    <x v="8"/>
    <x v="3"/>
    <n v="834584"/>
    <d v="2001-06-07T21:00:01"/>
  </r>
  <r>
    <x v="1"/>
    <x v="3"/>
    <x v="1"/>
    <x v="0"/>
    <n v="5790"/>
    <n v="1348023"/>
    <d v="2001-06-06T09:33:37"/>
    <s v="Duke Energy Trading and Marketing, L.L.C."/>
    <x v="0"/>
    <x v="0"/>
    <x v="0"/>
    <x v="3"/>
    <s v="US Gas Phy Fwd Firm &lt; or = 1Mo "/>
    <s v="US Gas Phy       NGPL STX                07Jun01         USD/MM"/>
    <n v="5790"/>
    <m/>
    <x v="0"/>
    <x v="13"/>
    <x v="0"/>
    <n v="3.645"/>
    <s v="LAURABATES"/>
    <s v="TDONOHO"/>
    <s v="ENA - IM Central Gulf"/>
    <x v="8"/>
    <x v="3"/>
    <n v="834585"/>
    <d v="2001-06-07T21:00:01"/>
  </r>
  <r>
    <x v="1"/>
    <x v="3"/>
    <x v="1"/>
    <x v="0"/>
    <n v="10000"/>
    <n v="1348024"/>
    <d v="2001-06-06T09:33:40"/>
    <s v="Cook Inlet Energy Supply L.L.C."/>
    <x v="0"/>
    <x v="0"/>
    <x v="0"/>
    <x v="3"/>
    <s v="US Gas Phy Fwd Firm &lt; or = 1Mo "/>
    <s v="US Gas Phy       Transco St.65           07Jun01         USD/MM"/>
    <n v="10000"/>
    <m/>
    <x v="0"/>
    <x v="13"/>
    <x v="0"/>
    <n v="3.76"/>
    <s v="EASTDESK7"/>
    <s v="ARING"/>
    <s v="ENA-IM NE GULF1"/>
    <x v="8"/>
    <x v="3"/>
    <n v="834586"/>
    <d v="2001-06-07T21:00:01"/>
  </r>
  <r>
    <x v="1"/>
    <x v="3"/>
    <x v="1"/>
    <x v="0"/>
    <n v="9746"/>
    <n v="1348027"/>
    <d v="2001-06-06T09:33:51"/>
    <s v="AEP Energy Services, Inc."/>
    <x v="0"/>
    <x v="0"/>
    <x v="0"/>
    <x v="3"/>
    <s v="US Gas Phy Fwd Firm &lt; or = 1Mo "/>
    <s v="US Gas Phy       ANR SE Trans            07Jun01         USD/MM"/>
    <n v="9746"/>
    <m/>
    <x v="0"/>
    <x v="13"/>
    <x v="0"/>
    <n v="3.665"/>
    <s v="aepes201"/>
    <s v="TDONOHO"/>
    <s v="ENA - IM Central Gulf"/>
    <x v="8"/>
    <x v="3"/>
    <n v="834587"/>
    <d v="2001-06-07T21:00:01"/>
  </r>
  <r>
    <x v="1"/>
    <x v="3"/>
    <x v="1"/>
    <x v="0"/>
    <n v="10000"/>
    <n v="1348028"/>
    <d v="2001-06-06T09:33:56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SCHRIMSHER"/>
    <s v="KSTEVEN"/>
    <s v="ENA-IM Mid Central South"/>
    <x v="8"/>
    <x v="3"/>
    <n v="834588"/>
    <d v="2001-06-07T21:00:01"/>
  </r>
  <r>
    <x v="1"/>
    <x v="3"/>
    <x v="1"/>
    <x v="0"/>
    <n v="5266"/>
    <n v="1348029"/>
    <d v="2001-06-06T09:33:59"/>
    <s v="Texex Energy Partners Ltd."/>
    <x v="0"/>
    <x v="0"/>
    <x v="0"/>
    <x v="3"/>
    <s v="US Gas Phy Fwd Firm &lt; or = 1Mo "/>
    <s v="US Gas Phy       TENN 800                07Jun01         USD/MM"/>
    <m/>
    <n v="5266"/>
    <x v="0"/>
    <x v="13"/>
    <x v="0"/>
    <n v="3.64"/>
    <s v="texexener"/>
    <s v="SNEAL"/>
    <s v="ENA-IM NE GULF3"/>
    <x v="8"/>
    <x v="3"/>
    <n v="834589"/>
    <d v="2001-06-07T21:00:01"/>
  </r>
  <r>
    <x v="1"/>
    <x v="3"/>
    <x v="0"/>
    <x v="5"/>
    <n v="310000"/>
    <n v="1348030"/>
    <d v="2001-06-06T09:34:03"/>
    <s v="Williams Energy Marketing &amp; Trading Company"/>
    <x v="0"/>
    <x v="0"/>
    <x v="0"/>
    <x v="3"/>
    <s v="US Gas Fin BasisSwap"/>
    <s v="US Gas Basis     EP SanJuan              Jul01           USD/MM"/>
    <n v="10000"/>
    <m/>
    <x v="0"/>
    <x v="13"/>
    <x v="0"/>
    <n v="-0.81"/>
    <s v="bigzeke1"/>
    <s v="MSANCH2"/>
    <s v="GD-New-Jr"/>
    <x v="5"/>
    <x v="3"/>
    <s v="VE9852.1"/>
    <d v="2001-07-01T21:00:01"/>
  </r>
  <r>
    <x v="1"/>
    <x v="3"/>
    <x v="1"/>
    <x v="0"/>
    <n v="10000"/>
    <n v="1348032"/>
    <d v="2001-06-06T09:34:04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"/>
    <s v="SCHRIMSHER"/>
    <s v="KSTEVEN"/>
    <s v="ENA-IM Mid Central South"/>
    <x v="8"/>
    <x v="3"/>
    <n v="834590"/>
    <d v="2001-06-07T21:00:01"/>
  </r>
  <r>
    <x v="1"/>
    <x v="2"/>
    <x v="0"/>
    <x v="0"/>
    <n v="50000"/>
    <n v="1348031"/>
    <d v="2001-06-06T09:34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519"/>
    <d v="2001-07-01T00:00:00"/>
  </r>
  <r>
    <x v="1"/>
    <x v="3"/>
    <x v="1"/>
    <x v="0"/>
    <n v="10000"/>
    <n v="1348033"/>
    <d v="2001-06-06T09:3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kimnorman"/>
    <s v="SPEREIR"/>
    <s v="ENA-IM NE GULF2"/>
    <x v="8"/>
    <x v="3"/>
    <n v="834591"/>
    <d v="2001-06-07T21:00:01"/>
  </r>
  <r>
    <x v="0"/>
    <x v="0"/>
    <x v="0"/>
    <x v="0"/>
    <n v="10"/>
    <n v="1348036"/>
    <d v="2001-06-06T09:34:17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TRD11005"/>
    <s v="BMARCHAN"/>
    <s v="Enron Metals Trading System"/>
    <x v="0"/>
    <x v="0"/>
    <n v="2171531"/>
    <m/>
  </r>
  <r>
    <x v="0"/>
    <x v="3"/>
    <x v="1"/>
    <x v="0"/>
    <n v="10000"/>
    <n v="1348037"/>
    <d v="2001-06-06T09:34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650000000000002"/>
    <s v="DAROOKIE"/>
    <s v="MCUILLA"/>
    <s v="ENA - IM Ontario"/>
    <x v="8"/>
    <x v="3"/>
    <n v="834592"/>
    <d v="2001-06-07T21:00:01"/>
  </r>
  <r>
    <x v="1"/>
    <x v="2"/>
    <x v="0"/>
    <x v="0"/>
    <n v="50000"/>
    <n v="1348038"/>
    <d v="2001-06-06T09:34:2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1"/>
    <s v="GWHALLE"/>
    <s v="WTI-GW-NXC2"/>
    <x v="3"/>
    <x v="3"/>
    <n v="114521"/>
    <d v="2001-07-01T00:00:00"/>
  </r>
  <r>
    <x v="1"/>
    <x v="3"/>
    <x v="1"/>
    <x v="0"/>
    <n v="10000"/>
    <n v="1348041"/>
    <d v="2001-06-06T09:34:30"/>
    <s v="Cinergy Marketing &amp; Trading, LLC"/>
    <x v="0"/>
    <x v="0"/>
    <x v="0"/>
    <x v="3"/>
    <s v="US Gas Phy Fwd Firm &lt; or = 1Mo "/>
    <s v="US Gas Phy       ANR SW Pool             07Jun01         USD/MM"/>
    <n v="10000"/>
    <m/>
    <x v="0"/>
    <x v="13"/>
    <x v="0"/>
    <n v="3.6150000000000002"/>
    <s v="CHADALEX"/>
    <s v="KSTEVEN"/>
    <s v="ENA-IM Mid Central South"/>
    <x v="8"/>
    <x v="3"/>
    <n v="834595"/>
    <d v="2001-06-07T21:00:01"/>
  </r>
  <r>
    <x v="1"/>
    <x v="3"/>
    <x v="1"/>
    <x v="0"/>
    <n v="5000"/>
    <n v="1348040"/>
    <d v="2001-06-06T09:34:30"/>
    <s v="Adams Resources Marketing, Ltd."/>
    <x v="0"/>
    <x v="0"/>
    <x v="0"/>
    <x v="3"/>
    <s v="US Gas Phy Fwd Firm &lt; or = 1Mo "/>
    <s v="US Gas Phy       NGPL STX                07Jun01         USD/MM"/>
    <n v="5000"/>
    <m/>
    <x v="0"/>
    <x v="13"/>
    <x v="0"/>
    <n v="3.64"/>
    <s v="KENTRADES1"/>
    <s v="TDONOHO"/>
    <s v="ENA - IM Central Gulf"/>
    <x v="8"/>
    <x v="3"/>
    <n v="834594"/>
    <d v="2001-06-07T21:00:01"/>
  </r>
  <r>
    <x v="0"/>
    <x v="3"/>
    <x v="0"/>
    <x v="5"/>
    <n v="155000"/>
    <n v="1348042"/>
    <d v="2001-06-06T09:34:37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0.02"/>
    <s v="rhoughton"/>
    <s v="JMCKAY"/>
    <s v="FT - CAND - EGSC - EA"/>
    <x v="5"/>
    <x v="9"/>
    <s v="VE9857.1"/>
    <d v="2001-10-01T00:00:00"/>
  </r>
  <r>
    <x v="0"/>
    <x v="0"/>
    <x v="0"/>
    <x v="0"/>
    <n v="20"/>
    <n v="1348043"/>
    <d v="2001-06-06T09:3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08839"/>
    <s v="BMARCHAN"/>
    <s v="Enron Metals Trading System"/>
    <x v="0"/>
    <x v="0"/>
    <n v="2171533"/>
    <m/>
  </r>
  <r>
    <x v="0"/>
    <x v="3"/>
    <x v="1"/>
    <x v="0"/>
    <n v="10000"/>
    <n v="1348044"/>
    <d v="2001-06-06T09:34:39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dread2000"/>
    <s v="MCUILLA"/>
    <s v="ENA - IM Ontario"/>
    <x v="8"/>
    <x v="3"/>
    <n v="834596"/>
    <d v="2001-06-07T21:00:01"/>
  </r>
  <r>
    <x v="1"/>
    <x v="3"/>
    <x v="0"/>
    <x v="5"/>
    <n v="310000"/>
    <n v="1348045"/>
    <d v="2001-06-06T09:34:4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hossmich"/>
    <s v="JARNOLD"/>
    <s v="NG-Price"/>
    <x v="5"/>
    <x v="3"/>
    <s v="VE9858.1"/>
    <d v="2001-07-01T21:00:00"/>
  </r>
  <r>
    <x v="0"/>
    <x v="0"/>
    <x v="0"/>
    <x v="0"/>
    <n v="9"/>
    <n v="1348046"/>
    <d v="2001-06-06T09:34:44"/>
    <s v="Prudential Bache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8"/>
    <s v="SIMONEVANS"/>
    <s v="BMARCHAN"/>
    <s v="Enron Metals Trading System"/>
    <x v="0"/>
    <x v="0"/>
    <n v="2171535"/>
    <m/>
  </r>
  <r>
    <x v="0"/>
    <x v="1"/>
    <x v="1"/>
    <x v="5"/>
    <n v="775"/>
    <n v="1348047"/>
    <d v="2001-06-06T09:34:49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7"/>
    <s v="PALLANCY"/>
    <s v="MHELLERM"/>
    <s v="UK - ECTRL - Continental Power Book"/>
    <x v="2"/>
    <x v="2"/>
    <n v="111320.1"/>
    <d v="2001-08-01T00:00:00"/>
  </r>
  <r>
    <x v="1"/>
    <x v="3"/>
    <x v="1"/>
    <x v="0"/>
    <n v="10000"/>
    <n v="1348048"/>
    <d v="2001-06-06T09:34:50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25000000000001"/>
    <s v="LAURABATES"/>
    <s v="KSTEVEN"/>
    <s v="ENA-IM Mid Central South"/>
    <x v="8"/>
    <x v="3"/>
    <n v="834597"/>
    <d v="2001-06-07T21:00:01"/>
  </r>
  <r>
    <x v="1"/>
    <x v="3"/>
    <x v="0"/>
    <x v="5"/>
    <n v="310000"/>
    <n v="1348050"/>
    <d v="2001-06-06T09:34:51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02"/>
    <s v="JARNOLD"/>
    <s v="NG-Price"/>
    <x v="5"/>
    <x v="3"/>
    <s v="VE9859.1"/>
    <d v="2001-07-01T21:00:00"/>
  </r>
  <r>
    <x v="1"/>
    <x v="3"/>
    <x v="1"/>
    <x v="0"/>
    <n v="231"/>
    <n v="1348051"/>
    <d v="2001-06-06T09:34:52"/>
    <s v="Texaco Natural Gas Inc."/>
    <x v="0"/>
    <x v="0"/>
    <x v="0"/>
    <x v="3"/>
    <s v="US Gas Phy Fwd Firm &lt; or = 1Mo "/>
    <s v="US Gas Phy       Dom SP TT               07Jun01         USD/MM"/>
    <m/>
    <n v="231"/>
    <x v="0"/>
    <x v="13"/>
    <x v="0"/>
    <n v="3.96"/>
    <s v="waggonerva"/>
    <s v="JHODGE2"/>
    <s v="ENA-IM ME CNG"/>
    <x v="8"/>
    <x v="3"/>
    <n v="834600"/>
    <d v="2001-06-07T21:00:01"/>
  </r>
  <r>
    <x v="0"/>
    <x v="3"/>
    <x v="1"/>
    <x v="0"/>
    <n v="9500"/>
    <n v="1348054"/>
    <d v="2001-06-06T09:34:54"/>
    <s v="Premstar Energy Canada Ltd"/>
    <x v="0"/>
    <x v="0"/>
    <x v="0"/>
    <x v="3"/>
    <s v="CAN Gas Phy Fwd Firm West &lt; or = 1Mo"/>
    <s v="CAN Gas Phy      NIT                     06Jun01         CAD/GJ"/>
    <m/>
    <n v="9500"/>
    <x v="0"/>
    <x v="17"/>
    <x v="4"/>
    <n v="4.24"/>
    <s v="JKPECL02"/>
    <s v="RWATT"/>
    <s v="EC-IM Canada West"/>
    <x v="8"/>
    <x v="9"/>
    <n v="834603"/>
    <d v="2001-06-06T21:00:01"/>
  </r>
  <r>
    <x v="1"/>
    <x v="3"/>
    <x v="1"/>
    <x v="0"/>
    <n v="10000"/>
    <n v="1348052"/>
    <d v="2001-06-06T09:34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"/>
    <s v="MHOMESTEAD"/>
    <s v="KSTEVEN"/>
    <s v="ENA-IM Mid Central South"/>
    <x v="8"/>
    <x v="3"/>
    <n v="834601"/>
    <d v="2001-06-07T21:00:01"/>
  </r>
  <r>
    <x v="1"/>
    <x v="3"/>
    <x v="1"/>
    <x v="0"/>
    <n v="3194"/>
    <n v="1348053"/>
    <d v="2001-06-06T09:34:54"/>
    <s v="AEP Energy Services, Inc."/>
    <x v="0"/>
    <x v="0"/>
    <x v="0"/>
    <x v="3"/>
    <s v="US Gas Phy Fwd Firm &lt; or = 1Mo "/>
    <s v="US Gas Phy       Trunkline ELA           07Jun01         USD/MM"/>
    <n v="3194"/>
    <m/>
    <x v="0"/>
    <x v="13"/>
    <x v="0"/>
    <n v="3.65"/>
    <s v="aepes201"/>
    <s v="TDONOHO"/>
    <s v="ENA - IM Central Gulf"/>
    <x v="8"/>
    <x v="3"/>
    <n v="834602"/>
    <d v="2001-06-07T21:00:01"/>
  </r>
  <r>
    <x v="1"/>
    <x v="3"/>
    <x v="0"/>
    <x v="23"/>
    <n v="240000"/>
    <n v="1348056"/>
    <d v="2001-06-06T09:35:00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ADM84149"/>
    <s v="PKEAVEY"/>
    <s v="G-DAILY-EST"/>
    <x v="5"/>
    <x v="3"/>
    <s v="VE9862.1"/>
    <d v="2001-06-07T21:00:01"/>
  </r>
  <r>
    <x v="0"/>
    <x v="1"/>
    <x v="1"/>
    <x v="5"/>
    <n v="775"/>
    <n v="1348055"/>
    <d v="2001-06-06T09:35:00"/>
    <s v="E.ON Trading GmbH (Munich)"/>
    <x v="0"/>
    <x v="0"/>
    <x v="0"/>
    <x v="1"/>
    <s v="GER Power Phy Fwd Ffrm"/>
    <s v="GER Pwr Phy FF   Ger Grd WDPK HV         Jul01           EUR/MWh"/>
    <n v="25"/>
    <m/>
    <x v="0"/>
    <x v="1"/>
    <x v="2"/>
    <n v="28.6"/>
    <s v="eontrdalb"/>
    <s v="MHELLERM"/>
    <s v="UK - ECTRL - Continental Power Book"/>
    <x v="2"/>
    <x v="2"/>
    <n v="111321.1"/>
    <d v="2001-07-01T00:00:00"/>
  </r>
  <r>
    <x v="1"/>
    <x v="3"/>
    <x v="0"/>
    <x v="5"/>
    <n v="310000"/>
    <n v="1348057"/>
    <d v="2001-06-06T09:35:01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Lamoreal"/>
    <s v="JARNOLD"/>
    <s v="NG-Price"/>
    <x v="5"/>
    <x v="3"/>
    <s v="VE9860.1"/>
    <d v="2001-07-01T21:00:00"/>
  </r>
  <r>
    <x v="1"/>
    <x v="3"/>
    <x v="1"/>
    <x v="0"/>
    <n v="10000"/>
    <n v="1348058"/>
    <d v="2001-06-06T09:35:0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EPMELPsj"/>
    <s v="SPEREIR"/>
    <s v="ENA-IM NE GULF2"/>
    <x v="8"/>
    <x v="3"/>
    <n v="834604"/>
    <d v="2001-06-07T21:00:01"/>
  </r>
  <r>
    <x v="1"/>
    <x v="3"/>
    <x v="1"/>
    <x v="0"/>
    <n v="8000"/>
    <n v="1348059"/>
    <d v="2001-06-06T09:35:03"/>
    <s v="Texaco Natural Gas Inc."/>
    <x v="0"/>
    <x v="0"/>
    <x v="0"/>
    <x v="3"/>
    <s v="US Gas Phy Fwd Firm &lt; or = 1Mo "/>
    <s v="US Gas Phy       FGT Z2                  07Jun01         USD/MM"/>
    <m/>
    <n v="8000"/>
    <x v="0"/>
    <x v="13"/>
    <x v="0"/>
    <n v="3.7349999999999999"/>
    <s v="ADM42855"/>
    <s v="SNEAL"/>
    <s v="ENA-IM NE GULF4"/>
    <x v="8"/>
    <x v="3"/>
    <n v="834605"/>
    <d v="2001-06-07T21:00:01"/>
  </r>
  <r>
    <x v="1"/>
    <x v="3"/>
    <x v="1"/>
    <x v="0"/>
    <n v="10000"/>
    <n v="1348060"/>
    <d v="2001-06-06T09:35:04"/>
    <s v="Midland Cogeneration Venture Limited Partnership"/>
    <x v="0"/>
    <x v="0"/>
    <x v="0"/>
    <x v="3"/>
    <s v="US Gas Phy Fwd Firm &lt; or = 1Mo "/>
    <s v="US Gas Phy       Consumers Pwr           07Jun01         USD/MM"/>
    <n v="10000"/>
    <m/>
    <x v="0"/>
    <x v="13"/>
    <x v="0"/>
    <n v="3.8650000000000002"/>
    <s v="ADM26117"/>
    <s v="JWILLI13"/>
    <s v="ENA - IM Mkt Central MICH"/>
    <x v="8"/>
    <x v="3"/>
    <n v="834606"/>
    <d v="2001-06-07T21:00:01"/>
  </r>
  <r>
    <x v="1"/>
    <x v="3"/>
    <x v="1"/>
    <x v="0"/>
    <n v="1582"/>
    <n v="1348063"/>
    <d v="2001-06-06T09:35:06"/>
    <s v="Duke Energy Trading and Marketing, L.L.C."/>
    <x v="0"/>
    <x v="0"/>
    <x v="0"/>
    <x v="3"/>
    <s v="US Gas Phy Fwd Firm &lt; or = 1Mo "/>
    <s v="US Gas Phy       ANR SW Pool             07Jun01         USD/MM"/>
    <n v="1582"/>
    <m/>
    <x v="0"/>
    <x v="13"/>
    <x v="0"/>
    <n v="3.61"/>
    <s v="RHUGGINS"/>
    <s v="KSTEVEN"/>
    <s v="ENA-IM Mid Central South"/>
    <x v="8"/>
    <x v="3"/>
    <n v="834607"/>
    <d v="2001-06-07T21:00:01"/>
  </r>
  <r>
    <x v="1"/>
    <x v="3"/>
    <x v="1"/>
    <x v="0"/>
    <n v="25000"/>
    <n v="1348064"/>
    <d v="2001-06-06T09:35:08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garrison"/>
    <s v="ARING"/>
    <s v="ENA-IM NE GULF1"/>
    <x v="8"/>
    <x v="3"/>
    <n v="834608"/>
    <d v="2001-06-07T21:00:01"/>
  </r>
  <r>
    <x v="0"/>
    <x v="0"/>
    <x v="0"/>
    <x v="0"/>
    <n v="10"/>
    <n v="1348067"/>
    <d v="2001-06-06T09:35:0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chashastie"/>
    <s v="BMARCHAN"/>
    <s v="Enron Metals Trading System"/>
    <x v="0"/>
    <x v="0"/>
    <n v="2171537"/>
    <m/>
  </r>
  <r>
    <x v="1"/>
    <x v="3"/>
    <x v="1"/>
    <x v="0"/>
    <n v="10000"/>
    <n v="1348066"/>
    <d v="2001-06-06T09:35:09"/>
    <s v="Coral Energy Resources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rjvandamp"/>
    <s v="SPEREIR"/>
    <s v="ENA-IM NE GULF2"/>
    <x v="8"/>
    <x v="3"/>
    <n v="834609"/>
    <d v="2001-06-07T21:00:01"/>
  </r>
  <r>
    <x v="1"/>
    <x v="3"/>
    <x v="1"/>
    <x v="0"/>
    <n v="8418"/>
    <n v="1348065"/>
    <d v="2001-06-06T09:35:09"/>
    <s v="ONEOK Energy Marketing and Trading Company, L.P."/>
    <x v="0"/>
    <x v="0"/>
    <x v="0"/>
    <x v="3"/>
    <s v="US Gas Phy Fwd Firm &lt; or = 1Mo "/>
    <s v="US Gas Phy       ANR SW Pool             07Jun01         USD/MM"/>
    <n v="8418"/>
    <m/>
    <x v="0"/>
    <x v="13"/>
    <x v="0"/>
    <n v="3.61"/>
    <s v="KURTISWOOD"/>
    <s v="KSTEVEN"/>
    <s v="ENA-IM Mid Central South"/>
    <x v="8"/>
    <x v="3"/>
    <n v="834610"/>
    <d v="2001-06-07T21:00:01"/>
  </r>
  <r>
    <x v="1"/>
    <x v="1"/>
    <x v="1"/>
    <x v="5"/>
    <n v="1550"/>
    <n v="1348069"/>
    <d v="2001-06-06T09:35:11"/>
    <s v="Williams Energy Marketing &amp; Trading Company"/>
    <x v="0"/>
    <x v="0"/>
    <x v="0"/>
    <x v="1"/>
    <s v="US East Power Phy Fwd Firm"/>
    <s v="US Pwr Phy Firm  Cinergy Peak            Aug01           USD/MWh"/>
    <n v="50"/>
    <m/>
    <x v="0"/>
    <x v="1"/>
    <x v="0"/>
    <n v="70.75"/>
    <s v="jheinecke1"/>
    <s v="FSTURM"/>
    <s v="LT-ECAR"/>
    <x v="7"/>
    <x v="7"/>
    <n v="634756.1"/>
    <d v="2001-08-01T21:00:01"/>
  </r>
  <r>
    <x v="1"/>
    <x v="3"/>
    <x v="1"/>
    <x v="0"/>
    <n v="20000"/>
    <n v="1348068"/>
    <d v="2001-06-06T09:35:11"/>
    <s v="El Paso Merchant Energy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55"/>
    <s v="EPMELPwlh"/>
    <s v="JHODGE2"/>
    <s v="ENA-IM ME TCO"/>
    <x v="8"/>
    <x v="3"/>
    <n v="834611"/>
    <d v="2001-06-07T21:00:01"/>
  </r>
  <r>
    <x v="1"/>
    <x v="1"/>
    <x v="1"/>
    <x v="0"/>
    <n v="50"/>
    <n v="1348070"/>
    <d v="2001-06-06T09:35:12"/>
    <s v="Amerada Hess Corporation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gillespie1"/>
    <s v="JQUENET"/>
    <s v="ST-PJM"/>
    <x v="7"/>
    <x v="7"/>
    <n v="634757.1"/>
    <d v="2001-06-08T21:00:01"/>
  </r>
  <r>
    <x v="1"/>
    <x v="1"/>
    <x v="0"/>
    <x v="0"/>
    <n v="50"/>
    <n v="1348071"/>
    <d v="2001-06-06T09:35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59.1"/>
    <d v="2001-06-06T21:00:01"/>
  </r>
  <r>
    <x v="1"/>
    <x v="3"/>
    <x v="1"/>
    <x v="0"/>
    <n v="5000"/>
    <n v="1348072"/>
    <d v="2001-06-06T09:35:16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EPRIME26"/>
    <s v="SNEAL"/>
    <s v="ENA-IM NE GULF3"/>
    <x v="8"/>
    <x v="3"/>
    <n v="834612"/>
    <d v="2001-06-07T21:00:01"/>
  </r>
  <r>
    <x v="1"/>
    <x v="3"/>
    <x v="1"/>
    <x v="0"/>
    <n v="7157"/>
    <n v="1348073"/>
    <d v="2001-06-06T09:35:17"/>
    <s v="Nexen Marketing"/>
    <x v="0"/>
    <x v="0"/>
    <x v="0"/>
    <x v="3"/>
    <s v="US Gas Phy Fwd Firm &lt; or = 1Mo "/>
    <s v="US Gas Phy       APC/VPC WillCo          07Jun01         USD/MM"/>
    <n v="7157"/>
    <m/>
    <x v="0"/>
    <x v="13"/>
    <x v="0"/>
    <n v="3.81"/>
    <s v="ADM88678"/>
    <s v="PMIMS"/>
    <s v="ENA - IM MKT Central CG"/>
    <x v="8"/>
    <x v="3"/>
    <n v="834613"/>
    <d v="2001-06-07T21:00:01"/>
  </r>
  <r>
    <x v="1"/>
    <x v="3"/>
    <x v="1"/>
    <x v="23"/>
    <n v="43200"/>
    <n v="1348076"/>
    <d v="2001-06-06T09:35:22"/>
    <s v="Select Energy, Inc."/>
    <x v="0"/>
    <x v="0"/>
    <x v="0"/>
    <x v="3"/>
    <s v="US Gas Phy Fwd Firm &lt; or = 1Mo "/>
    <s v="US Gas Phy       Dom SP TT               07-30Jun01      USD/MM"/>
    <m/>
    <n v="1800"/>
    <x v="0"/>
    <x v="13"/>
    <x v="0"/>
    <n v="3.9750000000000001"/>
    <s v="ADM29516"/>
    <s v="JHODGE2"/>
    <s v="ENA-IM ME CNG"/>
    <x v="8"/>
    <x v="3"/>
    <n v="834617"/>
    <d v="2001-06-07T21:00:01"/>
  </r>
  <r>
    <x v="1"/>
    <x v="3"/>
    <x v="1"/>
    <x v="0"/>
    <n v="4800"/>
    <n v="1348078"/>
    <d v="2001-06-06T09:35:24"/>
    <s v="Enserco Energy, Inc."/>
    <x v="0"/>
    <x v="0"/>
    <x v="0"/>
    <x v="3"/>
    <s v="US Gas Phy Fwd Firm &lt; or = 1Mo "/>
    <s v="US Gas Phy       ANR SE Trans            07Jun01         USD/MM"/>
    <n v="4800"/>
    <m/>
    <x v="0"/>
    <x v="13"/>
    <x v="0"/>
    <n v="3.6625000000000001"/>
    <s v="wwarburton"/>
    <s v="TDONOHO"/>
    <s v="ENA - IM Central Gulf"/>
    <x v="8"/>
    <x v="3"/>
    <n v="834615"/>
    <d v="2001-06-07T21:00:01"/>
  </r>
  <r>
    <x v="1"/>
    <x v="3"/>
    <x v="1"/>
    <x v="0"/>
    <n v="1267"/>
    <n v="1348080"/>
    <d v="2001-06-06T09:35:27"/>
    <s v="ONEOK Energy Marketing and Trading Company, L.P."/>
    <x v="0"/>
    <x v="0"/>
    <x v="0"/>
    <x v="3"/>
    <s v="US Gas Phy Fwd Firm &lt; or = 1Mo "/>
    <s v="US Gas Phy       ANR SW Pool             07Jun01         USD/MM"/>
    <n v="1267"/>
    <m/>
    <x v="0"/>
    <x v="13"/>
    <x v="0"/>
    <n v="3.605"/>
    <s v="KURTISWOOD"/>
    <s v="KSTEVEN"/>
    <s v="ENA-IM Mid Central South"/>
    <x v="8"/>
    <x v="3"/>
    <n v="834616"/>
    <d v="2001-06-07T21:00:01"/>
  </r>
  <r>
    <x v="1"/>
    <x v="3"/>
    <x v="1"/>
    <x v="0"/>
    <n v="5000"/>
    <n v="1348081"/>
    <d v="2001-06-06T09:35:28"/>
    <s v="Wisconsin Power And Light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wpla08239"/>
    <s v="KSTEVEN"/>
    <s v="ENA-IM Mid Central South"/>
    <x v="8"/>
    <x v="3"/>
    <n v="834619"/>
    <d v="2001-06-07T21:00:01"/>
  </r>
  <r>
    <x v="1"/>
    <x v="3"/>
    <x v="1"/>
    <x v="0"/>
    <n v="14734"/>
    <n v="1348082"/>
    <d v="2001-06-06T09:35:29"/>
    <s v="Noble Gas Marketing Inc."/>
    <x v="0"/>
    <x v="0"/>
    <x v="0"/>
    <x v="3"/>
    <s v="US Gas Phy Fwd Firm &lt; or = 1Mo "/>
    <s v="US Gas Phy       TENN 800                07Jun01         USD/MM"/>
    <m/>
    <n v="14734"/>
    <x v="0"/>
    <x v="13"/>
    <x v="0"/>
    <n v="3.64"/>
    <s v="bryangins"/>
    <s v="SNEAL"/>
    <s v="ENA-IM NE GULF3"/>
    <x v="8"/>
    <x v="3"/>
    <n v="834618"/>
    <d v="2001-06-07T21:00:01"/>
  </r>
  <r>
    <x v="1"/>
    <x v="2"/>
    <x v="0"/>
    <x v="0"/>
    <n v="50000"/>
    <n v="1348083"/>
    <d v="2001-06-06T09:35:3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522"/>
    <d v="2001-07-01T00:00:00"/>
  </r>
  <r>
    <x v="1"/>
    <x v="3"/>
    <x v="0"/>
    <x v="20"/>
    <n v="1510000"/>
    <n v="1348084"/>
    <d v="2001-06-06T09:35:33"/>
    <s v="Virginia Power Energy Marketing, Inc."/>
    <x v="0"/>
    <x v="0"/>
    <x v="0"/>
    <x v="3"/>
    <s v="US Gas Fin BasisSwap"/>
    <s v="US Gas Basis     NNG Demarc              Nov01-Mar02     USD/MM"/>
    <n v="10000"/>
    <m/>
    <x v="0"/>
    <x v="13"/>
    <x v="0"/>
    <n v="0.04"/>
    <s v="GREGTYSON"/>
    <s v="ALEWIS"/>
    <s v="GD-CENTRAL"/>
    <x v="5"/>
    <x v="3"/>
    <s v="VE9867.1"/>
    <d v="2001-11-01T00:00:00"/>
  </r>
  <r>
    <x v="0"/>
    <x v="3"/>
    <x v="1"/>
    <x v="17"/>
    <n v="230000"/>
    <n v="1348085"/>
    <d v="2001-06-06T09:35:34"/>
    <s v="Dynegy Canada Inc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8875000000000002"/>
    <s v="DAROOKIE"/>
    <s v="MCUILLA"/>
    <s v="ENA - IM Ontario"/>
    <x v="8"/>
    <x v="3"/>
    <n v="834620"/>
    <d v="2001-06-08T21:00:01"/>
  </r>
  <r>
    <x v="1"/>
    <x v="3"/>
    <x v="1"/>
    <x v="0"/>
    <n v="5000"/>
    <n v="1348086"/>
    <d v="2001-06-06T09:35:35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5"/>
    <s v="WILSHUSEN"/>
    <s v="ARING"/>
    <s v="ENA-IM NE GULF1"/>
    <x v="8"/>
    <x v="3"/>
    <n v="834621"/>
    <d v="2001-06-07T21:00:01"/>
  </r>
  <r>
    <x v="1"/>
    <x v="3"/>
    <x v="0"/>
    <x v="6"/>
    <n v="300000"/>
    <n v="1348087"/>
    <d v="2001-06-06T09:35:39"/>
    <s v="Calpine Energy Services, L.P."/>
    <x v="0"/>
    <x v="0"/>
    <x v="0"/>
    <x v="3"/>
    <s v="US Gas Fin Swap"/>
    <s v="US Gas Swap      Nymex                   Sep01           USD/MM"/>
    <n v="10000"/>
    <m/>
    <x v="0"/>
    <x v="13"/>
    <x v="0"/>
    <n v="3.98"/>
    <s v="GILMORE2"/>
    <s v="JARNOLD"/>
    <s v="NG-Price"/>
    <x v="5"/>
    <x v="3"/>
    <s v="VE9869.1"/>
    <d v="2001-09-01T21:00:00"/>
  </r>
  <r>
    <x v="0"/>
    <x v="3"/>
    <x v="1"/>
    <x v="5"/>
    <n v="155000"/>
    <n v="1348090"/>
    <d v="2001-06-06T09:35:41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williamw"/>
    <s v="MCOWAN"/>
    <s v="EC-IM Canada West"/>
    <x v="8"/>
    <x v="9"/>
    <n v="834622"/>
    <d v="2001-07-01T21:00:01"/>
  </r>
  <r>
    <x v="1"/>
    <x v="3"/>
    <x v="1"/>
    <x v="0"/>
    <n v="2500"/>
    <n v="1348091"/>
    <d v="2001-06-06T09:35:41"/>
    <s v="Adams Resources Marketing, Ltd."/>
    <x v="0"/>
    <x v="0"/>
    <x v="0"/>
    <x v="3"/>
    <s v="US Gas Phy Fwd Firm &lt; or = 1Mo "/>
    <s v="US Gas Phy       Trunkline ELA           07Jun01         USD/MM"/>
    <m/>
    <n v="2500"/>
    <x v="0"/>
    <x v="13"/>
    <x v="0"/>
    <n v="3.6549999999999998"/>
    <s v="MIKETRADES"/>
    <s v="TDONOHO"/>
    <s v="ENA - IM Central Gulf"/>
    <x v="8"/>
    <x v="3"/>
    <n v="834623"/>
    <d v="2001-06-07T21:00:01"/>
  </r>
  <r>
    <x v="1"/>
    <x v="3"/>
    <x v="1"/>
    <x v="0"/>
    <n v="5000"/>
    <n v="1348093"/>
    <d v="2001-06-06T09:35:54"/>
    <s v="BP Energy Company"/>
    <x v="0"/>
    <x v="0"/>
    <x v="0"/>
    <x v="3"/>
    <s v="US Gas Phy Fwd Firm &lt; or = 1Mo "/>
    <s v="US Gas Phy       TETCO ELA               07Jun01         USD/MM"/>
    <n v="5000"/>
    <m/>
    <x v="0"/>
    <x v="13"/>
    <x v="0"/>
    <n v="3.625"/>
    <s v="ZHWF0S01"/>
    <s v="SPEREIR"/>
    <s v="ENA-IM NE GULF3"/>
    <x v="8"/>
    <x v="3"/>
    <n v="834625"/>
    <d v="2001-06-07T21:00:01"/>
  </r>
  <r>
    <x v="1"/>
    <x v="3"/>
    <x v="1"/>
    <x v="0"/>
    <n v="1367"/>
    <n v="1348095"/>
    <d v="2001-06-06T09:35:55"/>
    <s v="CMS Field Services, Inc."/>
    <x v="0"/>
    <x v="0"/>
    <x v="0"/>
    <x v="3"/>
    <s v="US Gas Phy Fwd Firm &lt; or = 1Mo "/>
    <s v="US Gas Phy       PEPL Pool               07Jun01         USD/MM"/>
    <m/>
    <n v="1367"/>
    <x v="0"/>
    <x v="13"/>
    <x v="0"/>
    <n v="3.62"/>
    <s v="ADM33962"/>
    <s v="KSTEVEN"/>
    <s v="ENA-IM Mid Central South"/>
    <x v="8"/>
    <x v="3"/>
    <n v="834627"/>
    <d v="2001-06-07T21:00:01"/>
  </r>
  <r>
    <x v="1"/>
    <x v="3"/>
    <x v="1"/>
    <x v="0"/>
    <n v="5000"/>
    <n v="1348094"/>
    <d v="2001-06-06T09:35:55"/>
    <s v="AEP Energy Services,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349999999999998"/>
    <s v="aepes227"/>
    <s v="TDONOHO"/>
    <s v="ENA - IM Central Gulf"/>
    <x v="8"/>
    <x v="3"/>
    <n v="834626"/>
    <d v="2001-06-07T21:00:01"/>
  </r>
  <r>
    <x v="1"/>
    <x v="3"/>
    <x v="0"/>
    <x v="23"/>
    <n v="120000"/>
    <n v="1348097"/>
    <d v="2001-06-06T09:35:57"/>
    <s v="Texaco Natural Gas Inc."/>
    <x v="0"/>
    <x v="0"/>
    <x v="0"/>
    <x v="3"/>
    <s v="US Gas Fin Swap"/>
    <s v="US Gas Daily     COL Onshore             07-30Jun01      USD/MM"/>
    <m/>
    <n v="5000"/>
    <x v="0"/>
    <x v="13"/>
    <x v="0"/>
    <n v="3.7"/>
    <s v="WARNERTODD"/>
    <s v="SBRAWNE"/>
    <s v="FT-East"/>
    <x v="5"/>
    <x v="3"/>
    <s v="VE9870.1"/>
    <d v="2001-06-07T21:00:01"/>
  </r>
  <r>
    <x v="1"/>
    <x v="2"/>
    <x v="0"/>
    <x v="0"/>
    <n v="50000"/>
    <n v="1348096"/>
    <d v="2001-06-06T09:35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23"/>
    <d v="2001-07-01T00:00:00"/>
  </r>
  <r>
    <x v="1"/>
    <x v="3"/>
    <x v="1"/>
    <x v="0"/>
    <n v="10000"/>
    <n v="1348098"/>
    <d v="2001-06-06T09:35:58"/>
    <s v="El Paso Merchant Energy, L.P."/>
    <x v="0"/>
    <x v="0"/>
    <x v="0"/>
    <x v="3"/>
    <s v="US Gas Phy Fwd Firm &lt; or = 1Mo "/>
    <s v="US Gas Phy       APC/VPC WillCo          07Jun01         USD/MM"/>
    <n v="10000"/>
    <m/>
    <x v="0"/>
    <x v="13"/>
    <x v="0"/>
    <n v="3.81"/>
    <s v="EPMELPcmb"/>
    <s v="PMIMS"/>
    <s v="ENA - IM MKT Central CG"/>
    <x v="8"/>
    <x v="3"/>
    <n v="834628"/>
    <d v="2001-06-07T21:00:01"/>
  </r>
  <r>
    <x v="1"/>
    <x v="3"/>
    <x v="1"/>
    <x v="0"/>
    <n v="5000"/>
    <n v="1348099"/>
    <d v="2001-06-06T09:3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vab12345"/>
    <s v="SNEAL"/>
    <s v="ENA-IM NE GULF3"/>
    <x v="8"/>
    <x v="3"/>
    <n v="834629"/>
    <d v="2001-06-07T21:00:01"/>
  </r>
  <r>
    <x v="0"/>
    <x v="3"/>
    <x v="1"/>
    <x v="0"/>
    <n v="10000"/>
    <n v="1348100"/>
    <d v="2001-06-06T09:36:03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50000000000003"/>
    <s v="KENTLUND"/>
    <s v="RWATT"/>
    <s v="EC-IM Canada West"/>
    <x v="8"/>
    <x v="9"/>
    <n v="834630"/>
    <d v="2001-06-06T21:00:01"/>
  </r>
  <r>
    <x v="1"/>
    <x v="3"/>
    <x v="1"/>
    <x v="0"/>
    <n v="5000"/>
    <n v="1348102"/>
    <d v="2001-06-06T09:36:04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4"/>
    <s v="MARKOTTE"/>
    <s v="VPIMENOV"/>
    <s v="ENA-IM ME NEW YORK"/>
    <x v="8"/>
    <x v="3"/>
    <n v="834631"/>
    <d v="2001-06-07T21:00:01"/>
  </r>
  <r>
    <x v="1"/>
    <x v="1"/>
    <x v="0"/>
    <x v="0"/>
    <n v="50"/>
    <n v="1348101"/>
    <d v="2001-06-06T09:36:04"/>
    <s v="Constellation Power Source, Inc."/>
    <x v="0"/>
    <x v="0"/>
    <x v="0"/>
    <x v="1"/>
    <s v="US East Power Fin Swap"/>
    <s v="US Pwr Fin Swap  PJM W IntC HE12-23 EPT  06Jun01         USD/MWh"/>
    <m/>
    <n v="50"/>
    <x v="0"/>
    <x v="1"/>
    <x v="0"/>
    <n v="31.5"/>
    <s v="apershing"/>
    <s v="JSTEPENO"/>
    <s v="EPMI-HRLY-NE"/>
    <x v="7"/>
    <x v="3"/>
    <n v="634769.1"/>
    <d v="2001-06-06T21:00:01"/>
  </r>
  <r>
    <x v="1"/>
    <x v="3"/>
    <x v="1"/>
    <x v="0"/>
    <n v="10000"/>
    <n v="1348103"/>
    <d v="2001-06-06T09:36:06"/>
    <s v="El Paso Merchant Energy, L.P."/>
    <x v="0"/>
    <x v="0"/>
    <x v="0"/>
    <x v="3"/>
    <s v="US Gas Phy Fwd Firm &lt; or = 1Mo "/>
    <s v="US Gas Phy       Chi Peoples             07Jun01         USD/MM"/>
    <m/>
    <n v="10000"/>
    <x v="0"/>
    <x v="13"/>
    <x v="0"/>
    <n v="3.8"/>
    <s v="EPMELPcmb"/>
    <s v="PMIMS"/>
    <s v="ENA - IM MKT Central CG"/>
    <x v="8"/>
    <x v="3"/>
    <n v="834632"/>
    <d v="2001-06-07T21:00:01"/>
  </r>
  <r>
    <x v="1"/>
    <x v="3"/>
    <x v="1"/>
    <x v="0"/>
    <n v="25000"/>
    <n v="1348104"/>
    <d v="2001-06-06T09:36:09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aepes215"/>
    <s v="ARING"/>
    <s v="ENA-IM NE GULF1"/>
    <x v="8"/>
    <x v="3"/>
    <n v="834634"/>
    <d v="2001-06-07T21:00:01"/>
  </r>
  <r>
    <x v="1"/>
    <x v="3"/>
    <x v="0"/>
    <x v="23"/>
    <n v="360000"/>
    <n v="1348107"/>
    <d v="2001-06-06T09:36:12"/>
    <s v="Aquila Risk Management Corporation"/>
    <x v="0"/>
    <x v="0"/>
    <x v="0"/>
    <x v="3"/>
    <s v="US Gas Fin Swap"/>
    <s v="US Gas Daily     HSC                     07-30Jun01      USD/MM"/>
    <n v="15000"/>
    <m/>
    <x v="0"/>
    <x v="13"/>
    <x v="0"/>
    <n v="3.8"/>
    <s v="AQUILA1085"/>
    <s v="EBASS"/>
    <s v="FT-Texas"/>
    <x v="5"/>
    <x v="3"/>
    <s v="VE9873.1"/>
    <d v="2001-06-07T21:00:01"/>
  </r>
  <r>
    <x v="0"/>
    <x v="3"/>
    <x v="1"/>
    <x v="0"/>
    <n v="10000"/>
    <n v="1348106"/>
    <d v="2001-06-06T09:36:12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635"/>
    <d v="2001-06-06T21:00:01"/>
  </r>
  <r>
    <x v="1"/>
    <x v="3"/>
    <x v="1"/>
    <x v="0"/>
    <n v="2309"/>
    <n v="1348109"/>
    <d v="2001-06-06T09:36:14"/>
    <s v="Mirant Americas Energy Marketing, L.P."/>
    <x v="0"/>
    <x v="0"/>
    <x v="0"/>
    <x v="3"/>
    <s v="US Gas Phy Fwd Firm &lt; or = 1Mo "/>
    <s v="US Gas Phy       TETCO STX               07Jun01         USD/MM"/>
    <m/>
    <n v="2309"/>
    <x v="0"/>
    <x v="13"/>
    <x v="0"/>
    <n v="3.5950000000000002"/>
    <s v="dnixon01"/>
    <s v="SPEREIR"/>
    <s v="ENA-IM NE GULF3"/>
    <x v="8"/>
    <x v="3"/>
    <n v="834636"/>
    <d v="2001-06-07T21:00:01"/>
  </r>
  <r>
    <x v="1"/>
    <x v="1"/>
    <x v="1"/>
    <x v="5"/>
    <n v="1550"/>
    <n v="1348110"/>
    <d v="2001-06-06T09:36:15"/>
    <s v="BP Energy Company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Kellybry"/>
    <s v="FSTURM"/>
    <s v="LT-ECAR"/>
    <x v="7"/>
    <x v="7"/>
    <n v="634772.1"/>
    <d v="2001-08-01T21:00:01"/>
  </r>
  <r>
    <x v="1"/>
    <x v="3"/>
    <x v="1"/>
    <x v="0"/>
    <n v="5000"/>
    <n v="1348111"/>
    <d v="2001-06-06T09:36:15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"/>
    <s v="vab12345"/>
    <s v="PMIMS"/>
    <s v="ENA - IM MKT Central CG"/>
    <x v="8"/>
    <x v="3"/>
    <n v="834637"/>
    <d v="2001-06-07T21:00:01"/>
  </r>
  <r>
    <x v="1"/>
    <x v="3"/>
    <x v="0"/>
    <x v="5"/>
    <n v="310000"/>
    <n v="1348113"/>
    <d v="2001-06-06T09:36:16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375"/>
    <s v="ADM59980"/>
    <s v="JARNOLD"/>
    <s v="NG-Price"/>
    <x v="5"/>
    <x v="3"/>
    <s v="VE9875.1"/>
    <d v="2001-08-01T21:00:00"/>
  </r>
  <r>
    <x v="0"/>
    <x v="3"/>
    <x v="1"/>
    <x v="0"/>
    <n v="10000"/>
    <n v="1348112"/>
    <d v="2001-06-06T09:36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49999999999996"/>
    <s v="canadanw1"/>
    <s v="RWATT"/>
    <s v="EC-IM Canada West"/>
    <x v="8"/>
    <x v="9"/>
    <n v="834638"/>
    <d v="2001-06-06T21:00:01"/>
  </r>
  <r>
    <x v="1"/>
    <x v="3"/>
    <x v="1"/>
    <x v="0"/>
    <n v="20000"/>
    <n v="1348115"/>
    <d v="2001-06-06T09:36:19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4"/>
    <s v="aepes202"/>
    <s v="SNEAL"/>
    <s v="ENA-IM NE GULF3"/>
    <x v="8"/>
    <x v="3"/>
    <n v="834639"/>
    <d v="2001-06-07T21:00:01"/>
  </r>
  <r>
    <x v="1"/>
    <x v="2"/>
    <x v="0"/>
    <x v="0"/>
    <n v="50000"/>
    <n v="1348116"/>
    <d v="2001-06-06T09:3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524"/>
    <d v="2001-07-01T00:00:00"/>
  </r>
  <r>
    <x v="1"/>
    <x v="3"/>
    <x v="1"/>
    <x v="0"/>
    <n v="6806"/>
    <n v="1348117"/>
    <d v="2001-06-06T09:36:22"/>
    <s v="OGE Energy Resources, Inc."/>
    <x v="0"/>
    <x v="0"/>
    <x v="0"/>
    <x v="3"/>
    <s v="US Gas Phy Fwd Firm &lt; or = 1Mo "/>
    <s v="US Gas Phy       PEPL Pool               07Jun01         USD/MM"/>
    <n v="6806"/>
    <m/>
    <x v="0"/>
    <x v="13"/>
    <x v="0"/>
    <n v="3.6150000000000002"/>
    <s v="Standsse"/>
    <s v="KSTEVEN"/>
    <s v="ENA-IM Mid Central South"/>
    <x v="8"/>
    <x v="3"/>
    <n v="834640"/>
    <d v="2001-06-07T21:00:01"/>
  </r>
  <r>
    <x v="1"/>
    <x v="3"/>
    <x v="1"/>
    <x v="0"/>
    <n v="5000"/>
    <n v="1348118"/>
    <d v="2001-06-06T09:36:25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4.01"/>
    <s v="MARKOTTE"/>
    <s v="VPIMENOV"/>
    <s v="ENA-IM ME NEW YORK"/>
    <x v="8"/>
    <x v="3"/>
    <n v="834641"/>
    <d v="2001-06-07T21:00:01"/>
  </r>
  <r>
    <x v="1"/>
    <x v="3"/>
    <x v="1"/>
    <x v="0"/>
    <n v="1004"/>
    <n v="1348119"/>
    <d v="2001-06-06T09:36:28"/>
    <s v="El Paso Merchant Energy, L.P."/>
    <x v="0"/>
    <x v="0"/>
    <x v="0"/>
    <x v="3"/>
    <s v="US Gas Phy Fwd Firm &lt; or = 1Mo "/>
    <s v="US Gas Phy       NGPL Midcont            07Jun01         USD/MM"/>
    <m/>
    <n v="1004"/>
    <x v="0"/>
    <x v="13"/>
    <x v="0"/>
    <n v="3.62"/>
    <s v="EPMELPbp"/>
    <s v="KSTEVEN"/>
    <s v="ENA-IM Mid Central South"/>
    <x v="8"/>
    <x v="3"/>
    <n v="834643"/>
    <d v="2001-06-07T21:00:01"/>
  </r>
  <r>
    <x v="1"/>
    <x v="3"/>
    <x v="1"/>
    <x v="0"/>
    <n v="7000"/>
    <n v="1348120"/>
    <d v="2001-06-06T09:36:28"/>
    <s v="Midland Cogeneration Venture Limited Partnership"/>
    <x v="0"/>
    <x v="0"/>
    <x v="0"/>
    <x v="3"/>
    <s v="US Gas Phy Fwd Firm &lt; or = 1Mo "/>
    <s v="US Gas Phy       PEPL Pool               07Jun01         USD/MM"/>
    <m/>
    <n v="7000"/>
    <x v="0"/>
    <x v="13"/>
    <x v="0"/>
    <n v="3.62"/>
    <s v="ADM26117"/>
    <s v="KSTEVEN"/>
    <s v="ENA-IM Mid Central South"/>
    <x v="8"/>
    <x v="3"/>
    <n v="834642"/>
    <d v="2001-06-07T21:00:01"/>
  </r>
  <r>
    <x v="1"/>
    <x v="2"/>
    <x v="0"/>
    <x v="0"/>
    <n v="50000"/>
    <n v="1348122"/>
    <d v="2001-06-06T09:36:3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semprakuo"/>
    <s v="GWHALLE"/>
    <s v="WTI-GW-NXC2"/>
    <x v="3"/>
    <x v="3"/>
    <n v="114526"/>
    <d v="2001-07-01T00:00:00"/>
  </r>
  <r>
    <x v="1"/>
    <x v="3"/>
    <x v="1"/>
    <x v="0"/>
    <n v="5000"/>
    <n v="1348123"/>
    <d v="2001-06-06T09:36:34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4645"/>
    <d v="2001-06-07T21:00:01"/>
  </r>
  <r>
    <x v="1"/>
    <x v="1"/>
    <x v="1"/>
    <x v="8"/>
    <n v="250"/>
    <n v="1348124"/>
    <d v="2001-06-06T09:36:3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49.5"/>
    <s v="ADM12984"/>
    <s v="MCARSON2"/>
    <s v="ST-SPP"/>
    <x v="7"/>
    <x v="7"/>
    <n v="634780.1"/>
    <d v="2001-06-11T21:00:01"/>
  </r>
  <r>
    <x v="1"/>
    <x v="3"/>
    <x v="0"/>
    <x v="5"/>
    <n v="155000"/>
    <n v="1348125"/>
    <d v="2001-06-06T09:36:3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E9878.1"/>
    <d v="2001-07-01T21:00:00"/>
  </r>
  <r>
    <x v="1"/>
    <x v="1"/>
    <x v="0"/>
    <x v="0"/>
    <n v="50"/>
    <n v="1348127"/>
    <d v="2001-06-06T09:36:41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82.1"/>
    <d v="2001-06-06T21:00:01"/>
  </r>
  <r>
    <x v="0"/>
    <x v="3"/>
    <x v="1"/>
    <x v="0"/>
    <n v="10000"/>
    <n v="1348130"/>
    <d v="2001-06-06T09:36:4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SMITHJAY"/>
    <s v="RWATT"/>
    <s v="EC-IM Canada West"/>
    <x v="8"/>
    <x v="9"/>
    <n v="834646"/>
    <d v="2001-06-06T21:00:01"/>
  </r>
  <r>
    <x v="1"/>
    <x v="3"/>
    <x v="0"/>
    <x v="20"/>
    <n v="755000"/>
    <n v="1348131"/>
    <d v="2001-06-06T09:36:50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099999999999996"/>
    <s v="steven12"/>
    <s v="JARNOLD"/>
    <s v="NG-Price"/>
    <x v="5"/>
    <x v="3"/>
    <s v="VE9885.1"/>
    <d v="2001-11-01T00:00:00"/>
  </r>
  <r>
    <x v="1"/>
    <x v="3"/>
    <x v="1"/>
    <x v="0"/>
    <n v="5000"/>
    <n v="1348132"/>
    <d v="2001-06-06T09:36:52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2"/>
    <s v="EASTDESK7"/>
    <s v="SPEREIR"/>
    <s v="ENA-IM NE GULF3"/>
    <x v="8"/>
    <x v="3"/>
    <n v="834647"/>
    <d v="2001-06-07T21:00:01"/>
  </r>
  <r>
    <x v="1"/>
    <x v="3"/>
    <x v="0"/>
    <x v="5"/>
    <n v="310000"/>
    <n v="1348133"/>
    <d v="2001-06-06T09:36:54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BRROWE01"/>
    <s v="JARNOLD"/>
    <s v="NG-Price"/>
    <x v="5"/>
    <x v="3"/>
    <s v="VE9890.1"/>
    <d v="2001-07-01T21:00:00"/>
  </r>
  <r>
    <x v="1"/>
    <x v="3"/>
    <x v="1"/>
    <x v="0"/>
    <n v="10000"/>
    <n v="1348134"/>
    <d v="2001-06-06T09:36:54"/>
    <s v="Hess Energy Services Company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349999999999998"/>
    <s v="timriordan"/>
    <s v="SNEAL"/>
    <s v="ENA-IM NE GULF3"/>
    <x v="8"/>
    <x v="3"/>
    <n v="834648"/>
    <d v="2001-06-07T21:00:01"/>
  </r>
  <r>
    <x v="1"/>
    <x v="3"/>
    <x v="1"/>
    <x v="0"/>
    <n v="5000"/>
    <n v="1348136"/>
    <d v="2001-06-06T09:37:04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349999999999999"/>
    <s v="KFRIEDRICH"/>
    <s v="SNEAL"/>
    <s v="ENA-IM NE GULF4"/>
    <x v="8"/>
    <x v="3"/>
    <n v="834649"/>
    <d v="2001-06-07T21:00:01"/>
  </r>
  <r>
    <x v="0"/>
    <x v="0"/>
    <x v="0"/>
    <x v="0"/>
    <n v="20"/>
    <n v="1348137"/>
    <d v="2001-06-06T09:37:06"/>
    <s v="ABB Treasury Center (Sweden) AB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82741"/>
    <s v="BMARCHAN"/>
    <s v="Enron Metals Trading System"/>
    <x v="0"/>
    <x v="0"/>
    <n v="2171539"/>
    <m/>
  </r>
  <r>
    <x v="1"/>
    <x v="3"/>
    <x v="1"/>
    <x v="0"/>
    <n v="5000"/>
    <n v="1348138"/>
    <d v="2001-06-06T09:37:1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45"/>
    <s v="LAURABATES"/>
    <s v="TDONOHO"/>
    <s v="ENA - IM Central Gulf"/>
    <x v="8"/>
    <x v="3"/>
    <n v="834650"/>
    <d v="2001-06-07T21:00:01"/>
  </r>
  <r>
    <x v="1"/>
    <x v="3"/>
    <x v="0"/>
    <x v="23"/>
    <n v="480000"/>
    <n v="1348140"/>
    <d v="2001-06-06T09:37:19"/>
    <s v="El Paso Merchant Energy, L.P."/>
    <x v="0"/>
    <x v="0"/>
    <x v="0"/>
    <x v="3"/>
    <s v="US Gas Fin BasisSwap"/>
    <s v="US Gas Basis     GD/D TZ6NY-HHub         07-30Jun01      USD/MM"/>
    <m/>
    <n v="20000"/>
    <x v="0"/>
    <x v="13"/>
    <x v="0"/>
    <n v="0.36"/>
    <s v="EPMELPctk"/>
    <s v="VPIMENOV"/>
    <s v="EAST-NEW YORK"/>
    <x v="5"/>
    <x v="3"/>
    <s v="VE9894.1"/>
    <d v="2001-06-07T21:00:01"/>
  </r>
  <r>
    <x v="1"/>
    <x v="3"/>
    <x v="0"/>
    <x v="5"/>
    <n v="310000"/>
    <n v="1348141"/>
    <d v="2001-06-06T09:37:23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"/>
    <s v="Cozartta"/>
    <s v="JARNOLD"/>
    <s v="NG-Price"/>
    <x v="5"/>
    <x v="3"/>
    <s v="VE9895.1"/>
    <d v="2001-07-01T21:59:00"/>
  </r>
  <r>
    <x v="0"/>
    <x v="3"/>
    <x v="1"/>
    <x v="0"/>
    <n v="5000"/>
    <n v="1348142"/>
    <d v="2001-06-06T09:37:23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499999999999996"/>
    <s v="tsamaska"/>
    <s v="RWATT"/>
    <s v="EC-IM Canada West"/>
    <x v="8"/>
    <x v="9"/>
    <n v="834651"/>
    <d v="2001-06-07T21:00:01"/>
  </r>
  <r>
    <x v="1"/>
    <x v="3"/>
    <x v="0"/>
    <x v="23"/>
    <n v="480000"/>
    <n v="1348144"/>
    <d v="2001-06-06T09:37:27"/>
    <s v="El Paso Merchant Energy, L.P."/>
    <x v="0"/>
    <x v="0"/>
    <x v="0"/>
    <x v="3"/>
    <s v="US Gas Fin BasisSwap"/>
    <s v="US Gas Basis     GD/D TETM3-HHub         07-30Jun01      USD/MM"/>
    <n v="20000"/>
    <m/>
    <x v="0"/>
    <x v="13"/>
    <x v="0"/>
    <n v="0.33500000000000002"/>
    <s v="EPMELPctk"/>
    <s v="VPIMENOV"/>
    <s v="EAST-NEW YORK"/>
    <x v="5"/>
    <x v="3"/>
    <s v="VE9896.1"/>
    <d v="2001-06-07T21:00:01"/>
  </r>
  <r>
    <x v="1"/>
    <x v="3"/>
    <x v="1"/>
    <x v="0"/>
    <n v="10000"/>
    <n v="1348143"/>
    <d v="2001-06-06T09:37:27"/>
    <s v="Reliant Energy Services, Inc."/>
    <x v="0"/>
    <x v="0"/>
    <x v="0"/>
    <x v="3"/>
    <s v="US Gas Phy Fwd Firm &lt; or = 1Mo "/>
    <s v="US Gas Phy       PGT Malin               07Jun01         USD/MM"/>
    <m/>
    <n v="10000"/>
    <x v="0"/>
    <x v="13"/>
    <x v="0"/>
    <n v="3.15"/>
    <s v="sharibri"/>
    <s v="MLENHAR"/>
    <s v="ENA - IM West"/>
    <x v="8"/>
    <x v="3"/>
    <n v="834652"/>
    <d v="2001-06-07T21:00:01"/>
  </r>
  <r>
    <x v="1"/>
    <x v="1"/>
    <x v="0"/>
    <x v="0"/>
    <n v="50"/>
    <n v="1348145"/>
    <d v="2001-06-06T09:37:41"/>
    <s v="Sempra Energy Trading Corp."/>
    <x v="0"/>
    <x v="0"/>
    <x v="0"/>
    <x v="1"/>
    <s v="US East Power Fin Swap"/>
    <s v="US Pwr Fin Swap  PJM W IntC HE12-23 EPT  06Jun01         USD/MWh"/>
    <m/>
    <n v="50"/>
    <x v="0"/>
    <x v="1"/>
    <x v="0"/>
    <n v="31.5"/>
    <s v="robgola1"/>
    <s v="JSTEPENO"/>
    <s v="EPMI-HRLY-NE"/>
    <x v="7"/>
    <x v="3"/>
    <n v="634788.1"/>
    <d v="2001-06-06T21:00:01"/>
  </r>
  <r>
    <x v="1"/>
    <x v="3"/>
    <x v="0"/>
    <x v="23"/>
    <n v="360000"/>
    <n v="1348146"/>
    <d v="2001-06-06T09:37:42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7949999999999999"/>
    <s v="AQUILA1085"/>
    <s v="EBASS"/>
    <s v="FT-Texas"/>
    <x v="5"/>
    <x v="3"/>
    <s v="VE9897.1"/>
    <d v="2001-06-07T21:00:01"/>
  </r>
  <r>
    <x v="1"/>
    <x v="3"/>
    <x v="1"/>
    <x v="23"/>
    <n v="23952"/>
    <n v="1348147"/>
    <d v="2001-06-06T09:37:44"/>
    <s v="EnergyUSA-TPC Corp."/>
    <x v="0"/>
    <x v="0"/>
    <x v="0"/>
    <x v="3"/>
    <s v="US Gas Phy Fwd Firm &lt; or = 1Mo "/>
    <s v="US Gas Phy       TENN 500                07-30Jun01      USD/MM"/>
    <n v="998"/>
    <m/>
    <x v="0"/>
    <x v="13"/>
    <x v="0"/>
    <n v="3.66"/>
    <s v="jgriffiths"/>
    <s v="SNEAL"/>
    <s v="ENA-IM NE GULF3"/>
    <x v="8"/>
    <x v="3"/>
    <n v="834654"/>
    <d v="2001-06-07T21:00:01"/>
  </r>
  <r>
    <x v="1"/>
    <x v="2"/>
    <x v="0"/>
    <x v="0"/>
    <n v="50000"/>
    <n v="1348149"/>
    <d v="2001-06-06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1"/>
    <s v="GWHALLE"/>
    <s v="WTI-GW-NXC2"/>
    <x v="3"/>
    <x v="3"/>
    <n v="114528"/>
    <d v="2001-07-01T00:00:00"/>
  </r>
  <r>
    <x v="1"/>
    <x v="3"/>
    <x v="0"/>
    <x v="5"/>
    <n v="310000"/>
    <n v="1348150"/>
    <d v="2001-06-06T09:37:5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hossmich"/>
    <s v="JARNOLD"/>
    <s v="NG-Price"/>
    <x v="5"/>
    <x v="3"/>
    <s v="VE9899.1"/>
    <d v="2001-07-01T21:00:00"/>
  </r>
  <r>
    <x v="1"/>
    <x v="3"/>
    <x v="1"/>
    <x v="0"/>
    <n v="2000"/>
    <n v="1348151"/>
    <d v="2001-06-06T09:37:51"/>
    <s v="Cinergy Marketing &amp; Trading, LLC"/>
    <x v="0"/>
    <x v="0"/>
    <x v="0"/>
    <x v="3"/>
    <s v="US Gas Phy Fwd Firm &lt; or = 1Mo "/>
    <s v="US Gas Phy       NGPL LA Pool            07Jun01         USD/MM"/>
    <n v="2000"/>
    <m/>
    <x v="0"/>
    <x v="13"/>
    <x v="0"/>
    <n v="3.7050000000000001"/>
    <s v="TOMSTRICK"/>
    <s v="TDONOHO"/>
    <s v="ENA - IM Central Gulf"/>
    <x v="8"/>
    <x v="3"/>
    <n v="834655"/>
    <d v="2001-06-07T21:00:01"/>
  </r>
  <r>
    <x v="1"/>
    <x v="3"/>
    <x v="1"/>
    <x v="0"/>
    <n v="5000"/>
    <n v="1348152"/>
    <d v="2001-06-06T09:37:53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3"/>
    <s v="EASTDESK7"/>
    <s v="SPEREIR"/>
    <s v="ENA-IM NE GULF3"/>
    <x v="8"/>
    <x v="3"/>
    <n v="834656"/>
    <d v="2001-06-07T21:00:01"/>
  </r>
  <r>
    <x v="0"/>
    <x v="3"/>
    <x v="1"/>
    <x v="0"/>
    <n v="5000"/>
    <n v="1348153"/>
    <d v="2001-06-06T09:37:5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149999999999999"/>
    <s v="ADM11441"/>
    <s v="RWATT"/>
    <s v="EC-IM Canada West"/>
    <x v="8"/>
    <x v="9"/>
    <n v="834657"/>
    <d v="2001-06-06T21:00:01"/>
  </r>
  <r>
    <x v="0"/>
    <x v="0"/>
    <x v="0"/>
    <x v="0"/>
    <n v="20"/>
    <n v="1348155"/>
    <d v="2001-06-06T09:37:57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1397"/>
    <s v="BMARCHAN"/>
    <s v="Enron Metals Trading System"/>
    <x v="0"/>
    <x v="0"/>
    <n v="2171541"/>
    <m/>
  </r>
  <r>
    <x v="0"/>
    <x v="3"/>
    <x v="1"/>
    <x v="0"/>
    <n v="10000"/>
    <n v="1348154"/>
    <d v="2001-06-06T09:37:57"/>
    <s v="Reliant Energy Services Canada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erdelsing"/>
    <s v="RWATT"/>
    <s v="EC-IM Canada West"/>
    <x v="8"/>
    <x v="9"/>
    <n v="834658"/>
    <d v="2001-06-06T21:00:01"/>
  </r>
  <r>
    <x v="0"/>
    <x v="0"/>
    <x v="0"/>
    <x v="0"/>
    <n v="20"/>
    <n v="1348156"/>
    <d v="2001-06-06T09:3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71543"/>
    <m/>
  </r>
  <r>
    <x v="1"/>
    <x v="3"/>
    <x v="1"/>
    <x v="0"/>
    <n v="4000"/>
    <n v="1348157"/>
    <d v="2001-06-06T09:37:59"/>
    <s v="Torch Energy TM, Inc."/>
    <x v="0"/>
    <x v="0"/>
    <x v="0"/>
    <x v="3"/>
    <s v="US Gas Phy Fwd Firm &lt; or = 1Mo "/>
    <s v="US Gas Phy       Trunkline ELA           07Jun01         USD/MM"/>
    <m/>
    <n v="4000"/>
    <x v="0"/>
    <x v="13"/>
    <x v="0"/>
    <n v="3.6549999999999998"/>
    <s v="ADM69799"/>
    <s v="TDONOHO"/>
    <s v="ENA - IM Central Gulf"/>
    <x v="8"/>
    <x v="3"/>
    <n v="834660"/>
    <d v="2001-06-07T21:00:01"/>
  </r>
  <r>
    <x v="1"/>
    <x v="2"/>
    <x v="0"/>
    <x v="0"/>
    <n v="50000"/>
    <n v="1348158"/>
    <d v="2001-06-06T09:38:0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2"/>
    <s v="GWHALLE"/>
    <s v="WTI-GW-NXC2"/>
    <x v="3"/>
    <x v="3"/>
    <n v="114529"/>
    <d v="2001-07-01T00:00:00"/>
  </r>
  <r>
    <x v="1"/>
    <x v="1"/>
    <x v="1"/>
    <x v="0"/>
    <n v="50"/>
    <n v="1348159"/>
    <d v="2001-06-06T09:38:06"/>
    <s v="Conectiv Energy Supply, Inc."/>
    <x v="3"/>
    <x v="2"/>
    <x v="8"/>
    <x v="1"/>
    <s v="US East Power Phy Fwd Firm"/>
    <s v="US Pwr Phy Firm  PJM-W Peak              08Jun01         USD/MWh"/>
    <n v="50"/>
    <m/>
    <x v="0"/>
    <x v="1"/>
    <x v="0"/>
    <n v="27.3"/>
    <s v="EXCHTQ00"/>
    <s v="JQUENET"/>
    <s v="ST-PJM"/>
    <x v="7"/>
    <x v="7"/>
    <n v="634790.1"/>
    <d v="2001-06-08T21:00:01"/>
  </r>
  <r>
    <x v="0"/>
    <x v="3"/>
    <x v="1"/>
    <x v="0"/>
    <n v="3000"/>
    <n v="1348160"/>
    <d v="2001-06-06T09:38:08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4661"/>
    <d v="2001-06-06T21:00:01"/>
  </r>
  <r>
    <x v="1"/>
    <x v="3"/>
    <x v="1"/>
    <x v="0"/>
    <n v="8000"/>
    <n v="1348162"/>
    <d v="2001-06-06T09:38:10"/>
    <s v="Coral Energy Resources, L.P."/>
    <x v="0"/>
    <x v="0"/>
    <x v="0"/>
    <x v="3"/>
    <s v="US Gas Phy Fwd Firm &lt; or = 1Mo "/>
    <s v="US Gas Phy       TETCO M3                07Jun01         USD/MM"/>
    <m/>
    <n v="8000"/>
    <x v="0"/>
    <x v="13"/>
    <x v="0"/>
    <n v="4.03"/>
    <s v="jleitnerp"/>
    <s v="VPIMENOV"/>
    <s v="ENA-IM ME NEW YORK"/>
    <x v="8"/>
    <x v="3"/>
    <n v="834662"/>
    <d v="2001-06-07T21:00:01"/>
  </r>
  <r>
    <x v="1"/>
    <x v="2"/>
    <x v="0"/>
    <x v="0"/>
    <n v="50000"/>
    <n v="1348163"/>
    <d v="2001-06-06T09:38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N587JK00"/>
    <s v="GWHALLE"/>
    <s v="WTI-GW-NXC2"/>
    <x v="3"/>
    <x v="3"/>
    <n v="114530"/>
    <d v="2001-07-01T00:00:00"/>
  </r>
  <r>
    <x v="1"/>
    <x v="3"/>
    <x v="1"/>
    <x v="0"/>
    <n v="20000"/>
    <n v="1348164"/>
    <d v="2001-06-06T09:38:13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aepes202"/>
    <s v="SNEAL"/>
    <s v="ENA-IM NE GULF3"/>
    <x v="8"/>
    <x v="3"/>
    <n v="834663"/>
    <d v="2001-06-07T21:00:01"/>
  </r>
  <r>
    <x v="1"/>
    <x v="3"/>
    <x v="0"/>
    <x v="5"/>
    <n v="155000"/>
    <n v="1348165"/>
    <d v="2001-06-06T09:38:14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6"/>
    <s v="nigpatter"/>
    <s v="JARNOLD"/>
    <s v="NG-Price"/>
    <x v="5"/>
    <x v="3"/>
    <s v="VE9902.1"/>
    <d v="2001-07-01T21:00:00"/>
  </r>
  <r>
    <x v="1"/>
    <x v="1"/>
    <x v="0"/>
    <x v="0"/>
    <n v="50"/>
    <n v="1348166"/>
    <d v="2001-06-06T09:38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1.1"/>
    <d v="2001-06-06T21:00:01"/>
  </r>
  <r>
    <x v="1"/>
    <x v="1"/>
    <x v="1"/>
    <x v="0"/>
    <n v="50"/>
    <n v="1348167"/>
    <d v="2001-06-06T09:38:18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fnelson1"/>
    <s v="JQUENET"/>
    <s v="ST-PJM"/>
    <x v="7"/>
    <x v="7"/>
    <n v="634792.1"/>
    <d v="2001-06-08T21:00:01"/>
  </r>
  <r>
    <x v="1"/>
    <x v="3"/>
    <x v="1"/>
    <x v="23"/>
    <n v="4800"/>
    <n v="1348168"/>
    <d v="2001-06-06T09:38:20"/>
    <s v="Texaco Natural Gas Inc."/>
    <x v="0"/>
    <x v="0"/>
    <x v="0"/>
    <x v="3"/>
    <s v="US Gas Phy Fwd Firm &lt; or = 1Mo "/>
    <s v="US Gas Phy       TENN 800                07-30Jun01      USD/MM"/>
    <n v="200"/>
    <m/>
    <x v="0"/>
    <x v="13"/>
    <x v="0"/>
    <n v="3.66"/>
    <s v="kstrength"/>
    <s v="SNEAL"/>
    <s v="ENA-IM NE GULF3"/>
    <x v="8"/>
    <x v="3"/>
    <n v="834666"/>
    <d v="2001-06-07T21:00:01"/>
  </r>
  <r>
    <x v="1"/>
    <x v="3"/>
    <x v="1"/>
    <x v="0"/>
    <n v="25000"/>
    <n v="1348170"/>
    <d v="2001-06-06T09:38:2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raganbond1"/>
    <s v="ARING"/>
    <s v="ENA-IM NE GULF1"/>
    <x v="8"/>
    <x v="3"/>
    <n v="834664"/>
    <d v="2001-06-07T21:00:01"/>
  </r>
  <r>
    <x v="0"/>
    <x v="0"/>
    <x v="0"/>
    <x v="0"/>
    <n v="20"/>
    <n v="1348172"/>
    <d v="2001-06-06T09:38:2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547"/>
    <m/>
  </r>
  <r>
    <x v="1"/>
    <x v="2"/>
    <x v="0"/>
    <x v="0"/>
    <n v="50000"/>
    <n v="1348173"/>
    <d v="2001-06-06T09:38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4"/>
    <s v="SPENCERV"/>
    <s v="GWHALLE"/>
    <s v="WTI-GW-NXC1"/>
    <x v="3"/>
    <x v="3"/>
    <n v="114531"/>
    <d v="2001-07-01T00:00:00"/>
  </r>
  <r>
    <x v="1"/>
    <x v="3"/>
    <x v="1"/>
    <x v="0"/>
    <n v="844"/>
    <n v="1348174"/>
    <d v="2001-06-06T09:38:25"/>
    <s v="Wisconsin Gas Company"/>
    <x v="0"/>
    <x v="0"/>
    <x v="0"/>
    <x v="3"/>
    <s v="US Gas Phy Fwd Firm &lt; or = 1Mo "/>
    <s v="US Gas Phy       NGPL Midcont            07Jun01         USD/MM"/>
    <m/>
    <n v="844"/>
    <x v="0"/>
    <x v="13"/>
    <x v="0"/>
    <n v="3.62"/>
    <s v="RBartlow99"/>
    <s v="KSTEVEN"/>
    <s v="ENA-IM Mid Central South"/>
    <x v="8"/>
    <x v="3"/>
    <n v="834665"/>
    <d v="2001-06-07T21:00:01"/>
  </r>
  <r>
    <x v="1"/>
    <x v="3"/>
    <x v="0"/>
    <x v="22"/>
    <n v="615000"/>
    <n v="1348175"/>
    <d v="2001-06-06T09:38:28"/>
    <s v="Axia Energy, LP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hillblak"/>
    <s v="JARNOLD"/>
    <s v="NG-Price"/>
    <x v="5"/>
    <x v="3"/>
    <s v="VE9906.1"/>
    <d v="2001-07-01T00:00:00"/>
  </r>
  <r>
    <x v="0"/>
    <x v="0"/>
    <x v="0"/>
    <x v="0"/>
    <n v="10"/>
    <n v="1348176"/>
    <d v="2001-06-06T09:38:29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83160"/>
    <s v="BMARCHAN"/>
    <s v="Enron Metals Trading System"/>
    <x v="0"/>
    <x v="0"/>
    <n v="2171549"/>
    <m/>
  </r>
  <r>
    <x v="1"/>
    <x v="3"/>
    <x v="1"/>
    <x v="0"/>
    <n v="5000"/>
    <n v="1348177"/>
    <d v="2001-06-06T09:38:35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HALLIREG"/>
    <s v="KSTEVEN"/>
    <s v="ENA-IM Mid Central South"/>
    <x v="8"/>
    <x v="3"/>
    <n v="834667"/>
    <d v="2001-06-07T21:00:01"/>
  </r>
  <r>
    <x v="0"/>
    <x v="3"/>
    <x v="1"/>
    <x v="0"/>
    <n v="10000"/>
    <n v="1348178"/>
    <d v="2001-06-06T09:38:38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49999999999996"/>
    <s v="SANTUCCI1"/>
    <s v="RWATT"/>
    <s v="EC-IM Canada West"/>
    <x v="8"/>
    <x v="9"/>
    <n v="834668"/>
    <d v="2001-06-06T21:00:01"/>
  </r>
  <r>
    <x v="1"/>
    <x v="1"/>
    <x v="0"/>
    <x v="0"/>
    <n v="50"/>
    <n v="1348179"/>
    <d v="2001-06-06T09:38:39"/>
    <s v="Sempra Energy Trading Corp."/>
    <x v="0"/>
    <x v="0"/>
    <x v="0"/>
    <x v="1"/>
    <s v="US East Power Fin Swap"/>
    <s v="US Pwr Fin Swap  PJM W IntC Peak         08Jun01         USD/MWh"/>
    <m/>
    <n v="50"/>
    <x v="0"/>
    <x v="1"/>
    <x v="0"/>
    <n v="27.6"/>
    <s v="robgola1"/>
    <s v="JQUENET"/>
    <s v="ST-PJM"/>
    <x v="7"/>
    <x v="3"/>
    <n v="634793.1"/>
    <d v="2001-06-08T21:00:01"/>
  </r>
  <r>
    <x v="1"/>
    <x v="3"/>
    <x v="1"/>
    <x v="0"/>
    <n v="4800"/>
    <n v="1348180"/>
    <d v="2001-06-06T09:38:41"/>
    <s v="Texaco Natural Gas Inc."/>
    <x v="0"/>
    <x v="0"/>
    <x v="0"/>
    <x v="3"/>
    <s v="US Gas Phy Fwd Firm &lt; or = 1Mo "/>
    <s v="US Gas Phy       TENN 800                07Jun01         USD/MM"/>
    <m/>
    <n v="4800"/>
    <x v="0"/>
    <x v="13"/>
    <x v="0"/>
    <n v="3.63"/>
    <s v="kstrength"/>
    <s v="SNEAL"/>
    <s v="ENA-IM NE GULF3"/>
    <x v="8"/>
    <x v="3"/>
    <n v="834669"/>
    <d v="2001-06-07T21:00:01"/>
  </r>
  <r>
    <x v="0"/>
    <x v="0"/>
    <x v="0"/>
    <x v="0"/>
    <n v="10"/>
    <n v="1348181"/>
    <d v="2001-06-06T09:38:4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stanleyf"/>
    <s v="BMARCHAN"/>
    <s v="Enron Metals Trading System"/>
    <x v="0"/>
    <x v="0"/>
    <n v="2171551"/>
    <m/>
  </r>
  <r>
    <x v="0"/>
    <x v="3"/>
    <x v="1"/>
    <x v="0"/>
    <n v="10000"/>
    <n v="1348183"/>
    <d v="2001-06-06T09:38:50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ANTUCCI1"/>
    <s v="RWATT"/>
    <s v="EC-IM Canada West"/>
    <x v="8"/>
    <x v="9"/>
    <n v="834671"/>
    <d v="2001-06-06T21:00:01"/>
  </r>
  <r>
    <x v="0"/>
    <x v="1"/>
    <x v="1"/>
    <x v="0"/>
    <n v="25"/>
    <n v="1348186"/>
    <d v="2001-06-06T09:38:53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3.9"/>
    <s v="ochanini"/>
    <s v="MHELLERM"/>
    <s v="UK - ECTRL - Continental Power Book"/>
    <x v="2"/>
    <x v="2"/>
    <n v="111323.1"/>
    <d v="2001-06-08T21:00:01"/>
  </r>
  <r>
    <x v="0"/>
    <x v="3"/>
    <x v="1"/>
    <x v="0"/>
    <n v="5000"/>
    <n v="1348187"/>
    <d v="2001-06-06T09:38:54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2"/>
    <s v="canadanw1"/>
    <s v="RWATT"/>
    <s v="EC-IM Canada West"/>
    <x v="8"/>
    <x v="9"/>
    <n v="834672"/>
    <d v="2001-06-07T21:00:01"/>
  </r>
  <r>
    <x v="1"/>
    <x v="3"/>
    <x v="0"/>
    <x v="5"/>
    <n v="155000"/>
    <n v="1348189"/>
    <d v="2001-06-06T09:38:56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449999999999998"/>
    <s v="Schlenkerc"/>
    <s v="JARNOLD"/>
    <s v="NG-Price"/>
    <x v="5"/>
    <x v="3"/>
    <s v="VE9910.1"/>
    <d v="2001-08-01T21:00:00"/>
  </r>
  <r>
    <x v="1"/>
    <x v="3"/>
    <x v="1"/>
    <x v="0"/>
    <n v="2616"/>
    <n v="1348188"/>
    <d v="2001-06-06T09:38:56"/>
    <s v="Axia Energy, LP"/>
    <x v="0"/>
    <x v="0"/>
    <x v="0"/>
    <x v="3"/>
    <s v="US Gas Phy Fwd Firm &lt; or = 1Mo "/>
    <s v="US Gas Phy       NGPL TxOkGCPool         07Jun01         USD/MM"/>
    <n v="2616"/>
    <m/>
    <x v="0"/>
    <x v="13"/>
    <x v="0"/>
    <n v="3.6724999999999999"/>
    <s v="kwapisze"/>
    <s v="TDONOHO"/>
    <s v="ENA - IM Central Gulf"/>
    <x v="8"/>
    <x v="3"/>
    <n v="834673"/>
    <d v="2001-06-07T21:00:01"/>
  </r>
  <r>
    <x v="1"/>
    <x v="3"/>
    <x v="0"/>
    <x v="5"/>
    <n v="155000"/>
    <n v="1348191"/>
    <d v="2001-06-06T09:39:00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"/>
    <s v="avgallo51"/>
    <s v="JARNOLD"/>
    <s v="NG-Price"/>
    <x v="5"/>
    <x v="3"/>
    <s v="VE9912.1"/>
    <d v="2001-07-01T21:00:00"/>
  </r>
  <r>
    <x v="1"/>
    <x v="1"/>
    <x v="1"/>
    <x v="0"/>
    <n v="50"/>
    <n v="1348192"/>
    <d v="2001-06-06T09:39:0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795.1"/>
    <d v="2001-06-08T21:00:01"/>
  </r>
  <r>
    <x v="0"/>
    <x v="0"/>
    <x v="0"/>
    <x v="0"/>
    <n v="4"/>
    <n v="1348193"/>
    <d v="2001-06-06T09:39:0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1"/>
    <s v="marknunn1"/>
    <s v="BMARCHAN"/>
    <s v="Enron Metals Trading System"/>
    <x v="0"/>
    <x v="0"/>
    <n v="2171553"/>
    <m/>
  </r>
  <r>
    <x v="0"/>
    <x v="0"/>
    <x v="0"/>
    <x v="0"/>
    <n v="10"/>
    <n v="1348194"/>
    <d v="2001-06-06T09:39:0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215"/>
    <s v="VANDESBO"/>
    <s v="ATURNER"/>
    <s v="Enron Metals Trading System"/>
    <x v="0"/>
    <x v="0"/>
    <n v="2171555"/>
    <m/>
  </r>
  <r>
    <x v="1"/>
    <x v="3"/>
    <x v="0"/>
    <x v="6"/>
    <n v="75000"/>
    <n v="1348196"/>
    <d v="2001-06-06T09:39:05"/>
    <s v="Mirant Americas Energy Marketing, L.P."/>
    <x v="0"/>
    <x v="0"/>
    <x v="0"/>
    <x v="3"/>
    <s v="US Gas Fin Swap"/>
    <s v="US Gas Swap      Nymex                   Sep01           USD/MM"/>
    <m/>
    <n v="2500"/>
    <x v="0"/>
    <x v="13"/>
    <x v="0"/>
    <n v="3.9874999999999998"/>
    <s v="ctm00001"/>
    <s v="JARNOLD"/>
    <s v="NG-Price"/>
    <x v="5"/>
    <x v="3"/>
    <s v="VE9913.1"/>
    <d v="2001-09-01T21:00:00"/>
  </r>
  <r>
    <x v="1"/>
    <x v="3"/>
    <x v="1"/>
    <x v="0"/>
    <n v="7567"/>
    <n v="1348199"/>
    <d v="2001-06-06T09:39:06"/>
    <s v="Conoco Inc."/>
    <x v="0"/>
    <x v="0"/>
    <x v="0"/>
    <x v="3"/>
    <s v="US Gas Phy Fwd Firm &lt; or = 1Mo "/>
    <s v="US Gas Phy       Transco St.65           07Jun01         USD/MM"/>
    <n v="7567"/>
    <m/>
    <x v="0"/>
    <x v="13"/>
    <x v="0"/>
    <n v="3.7450000000000001"/>
    <s v="terryl00"/>
    <s v="ARING"/>
    <s v="ENA-IM NE GULF1"/>
    <x v="8"/>
    <x v="3"/>
    <n v="834674"/>
    <d v="2001-06-07T21:00:01"/>
  </r>
  <r>
    <x v="1"/>
    <x v="1"/>
    <x v="1"/>
    <x v="8"/>
    <n v="250"/>
    <n v="1348200"/>
    <d v="2001-06-06T09:39:07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willswartz"/>
    <s v="PBRODER"/>
    <s v="ST-New England"/>
    <x v="7"/>
    <x v="7"/>
    <n v="634796.1"/>
    <d v="2001-06-11T21:00:01"/>
  </r>
  <r>
    <x v="1"/>
    <x v="3"/>
    <x v="1"/>
    <x v="0"/>
    <n v="439"/>
    <n v="1348201"/>
    <d v="2001-06-06T09:39:09"/>
    <s v="Conectiv Energy Supply, Inc."/>
    <x v="0"/>
    <x v="0"/>
    <x v="0"/>
    <x v="3"/>
    <s v="US Gas Phy Fwd Firm &lt; or = 1Mo "/>
    <s v="US Gas Phy       Trunkline ELA           07Jun01         USD/MM"/>
    <n v="439"/>
    <m/>
    <x v="0"/>
    <x v="13"/>
    <x v="0"/>
    <n v="3.645"/>
    <s v="marissa2"/>
    <s v="TDONOHO"/>
    <s v="ENA - IM Central Gulf"/>
    <x v="8"/>
    <x v="3"/>
    <n v="834675"/>
    <d v="2001-06-07T21:00:01"/>
  </r>
  <r>
    <x v="1"/>
    <x v="3"/>
    <x v="0"/>
    <x v="5"/>
    <n v="155000"/>
    <n v="1348202"/>
    <d v="2001-06-06T09:39:14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24999999999998"/>
    <s v="avgallo51"/>
    <s v="JARNOLD"/>
    <s v="NG-Price"/>
    <x v="5"/>
    <x v="3"/>
    <s v="VE9915.1"/>
    <d v="2001-07-01T21:00:00"/>
  </r>
  <r>
    <x v="0"/>
    <x v="0"/>
    <x v="0"/>
    <x v="0"/>
    <n v="20"/>
    <n v="1348203"/>
    <d v="2001-06-06T09:39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1559"/>
    <m/>
  </r>
  <r>
    <x v="1"/>
    <x v="3"/>
    <x v="1"/>
    <x v="0"/>
    <n v="10000"/>
    <n v="1348204"/>
    <d v="2001-06-06T09:39:1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bryangins"/>
    <s v="SPEREIR"/>
    <s v="ENA-IM NE GULF2"/>
    <x v="8"/>
    <x v="3"/>
    <n v="834676"/>
    <d v="2001-06-07T21:00:01"/>
  </r>
  <r>
    <x v="1"/>
    <x v="3"/>
    <x v="1"/>
    <x v="0"/>
    <n v="34326"/>
    <n v="1348206"/>
    <d v="2001-06-06T09:39:20"/>
    <s v="Aquila Energy Marketing Corporation"/>
    <x v="0"/>
    <x v="0"/>
    <x v="0"/>
    <x v="3"/>
    <s v="US Gas Phy Fwd Firm &lt; or = 1Mo "/>
    <s v="US Gas Phy       NGPL NICOR              07Jun01         USD/MM"/>
    <m/>
    <n v="34326"/>
    <x v="0"/>
    <x v="13"/>
    <x v="0"/>
    <n v="3.8001"/>
    <s v="benharner"/>
    <s v="PMIMS"/>
    <s v="ENA - IM MKT Central CG"/>
    <x v="8"/>
    <x v="3"/>
    <n v="834677"/>
    <d v="2001-06-07T21:00:01"/>
  </r>
  <r>
    <x v="1"/>
    <x v="3"/>
    <x v="0"/>
    <x v="5"/>
    <n v="77500"/>
    <n v="1348207"/>
    <d v="2001-06-06T09:39:2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hossmich"/>
    <s v="JARNOLD"/>
    <s v="NG-Price"/>
    <x v="5"/>
    <x v="3"/>
    <s v="VE9916.1"/>
    <d v="2001-07-01T21:00:00"/>
  </r>
  <r>
    <x v="0"/>
    <x v="3"/>
    <x v="1"/>
    <x v="0"/>
    <n v="50000"/>
    <n v="1348208"/>
    <d v="2001-06-06T09:39:2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45"/>
    <s v="robmalone"/>
    <s v="MNICHOLA"/>
    <s v="Non Affiliate Gas Book"/>
    <x v="4"/>
    <x v="2"/>
    <n v="106719"/>
    <d v="2001-06-06T21:00:01"/>
  </r>
  <r>
    <x v="1"/>
    <x v="3"/>
    <x v="1"/>
    <x v="0"/>
    <n v="10000"/>
    <n v="1348209"/>
    <d v="2001-06-06T09:39:24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2"/>
    <s v="TDONOHO"/>
    <s v="ENA - IM Central Gulf"/>
    <x v="8"/>
    <x v="3"/>
    <n v="834678"/>
    <d v="2001-06-07T21:00:01"/>
  </r>
  <r>
    <x v="0"/>
    <x v="1"/>
    <x v="0"/>
    <x v="0"/>
    <n v="15"/>
    <n v="1348211"/>
    <d v="2001-06-06T09:39:30"/>
    <s v="Dynegy Canada Inc."/>
    <x v="0"/>
    <x v="0"/>
    <x v="0"/>
    <x v="1"/>
    <s v="CAN Power Fin Swap"/>
    <s v="CAN Pwr Swap     PPoA Flat               07Jun01         CAD/MWh"/>
    <n v="15"/>
    <m/>
    <x v="0"/>
    <x v="16"/>
    <x v="4"/>
    <n v="75.5"/>
    <s v="NGC12345"/>
    <s v="BGREENI"/>
    <s v="ST Alberta"/>
    <x v="7"/>
    <x v="9"/>
    <n v="634797.1"/>
    <d v="2001-06-07T21:00:01"/>
  </r>
  <r>
    <x v="1"/>
    <x v="3"/>
    <x v="1"/>
    <x v="0"/>
    <n v="10000"/>
    <n v="1348213"/>
    <d v="2001-06-06T09:39:30"/>
    <s v="Colonial Energy Inc.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CGILBERT"/>
    <s v="SNEAL"/>
    <s v="ENA-IM NE GULF3"/>
    <x v="8"/>
    <x v="3"/>
    <n v="834681"/>
    <d v="2001-06-07T21:00:01"/>
  </r>
  <r>
    <x v="1"/>
    <x v="3"/>
    <x v="1"/>
    <x v="0"/>
    <n v="12000"/>
    <n v="1348212"/>
    <d v="2001-06-06T09:39:30"/>
    <s v="BGML - IM Bridgeline"/>
    <x v="0"/>
    <x v="0"/>
    <x v="0"/>
    <x v="3"/>
    <s v="US Gas Phy Fwd Firm &lt; or = 1Mo "/>
    <s v="US Gas Phy       FGT Z2                  07Jun01         USD/MM"/>
    <m/>
    <n v="12000"/>
    <x v="0"/>
    <x v="13"/>
    <x v="0"/>
    <n v="3.7349999999999999"/>
    <s v="raganbond1"/>
    <s v="SNEAL"/>
    <s v="ENA-IM NE GULF4"/>
    <x v="8"/>
    <x v="3"/>
    <n v="834680"/>
    <d v="2001-06-07T21:00:01"/>
  </r>
  <r>
    <x v="0"/>
    <x v="3"/>
    <x v="1"/>
    <x v="0"/>
    <n v="5000"/>
    <n v="1348214"/>
    <d v="2001-06-06T09:39:31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250000000000002"/>
    <s v="KJMTMC01"/>
    <s v="RWATT"/>
    <s v="EC-IM Canada West"/>
    <x v="8"/>
    <x v="9"/>
    <n v="834682"/>
    <d v="2001-06-07T21:00:01"/>
  </r>
  <r>
    <x v="1"/>
    <x v="3"/>
    <x v="1"/>
    <x v="0"/>
    <n v="34471"/>
    <n v="1348215"/>
    <d v="2001-06-06T09:39:33"/>
    <s v="BP Energy Company"/>
    <x v="0"/>
    <x v="0"/>
    <x v="0"/>
    <x v="3"/>
    <s v="US Gas Phy Fwd Firm &lt; or = 1Mo "/>
    <s v="US Gas Phy       NGPL NICOR              07Jun01         USD/MM"/>
    <m/>
    <n v="34471"/>
    <x v="0"/>
    <x v="13"/>
    <x v="0"/>
    <n v="3.8001"/>
    <s v="Griffith"/>
    <s v="PMIMS"/>
    <s v="ENA - IM MKT Central CG"/>
    <x v="8"/>
    <x v="3"/>
    <n v="834684"/>
    <d v="2001-06-07T21:00:01"/>
  </r>
  <r>
    <x v="1"/>
    <x v="3"/>
    <x v="1"/>
    <x v="0"/>
    <n v="5000"/>
    <n v="1348216"/>
    <d v="2001-06-06T09:39:33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350000000000001"/>
    <s v="LITNER01"/>
    <s v="VPIMENOV"/>
    <s v="ENA-IM ME NEW YORK"/>
    <x v="8"/>
    <x v="3"/>
    <n v="834683"/>
    <d v="2001-06-07T21:00:01"/>
  </r>
  <r>
    <x v="1"/>
    <x v="3"/>
    <x v="1"/>
    <x v="0"/>
    <n v="1496"/>
    <n v="1348217"/>
    <d v="2001-06-06T09:39:39"/>
    <s v="Conectiv Energy Supply, Inc."/>
    <x v="0"/>
    <x v="0"/>
    <x v="0"/>
    <x v="3"/>
    <s v="US Gas Phy Fwd Firm &lt; or = 1Mo "/>
    <s v="US Gas Phy       TETCO M3                07Jun01         USD/MM"/>
    <m/>
    <n v="1496"/>
    <x v="0"/>
    <x v="13"/>
    <x v="0"/>
    <n v="4.03"/>
    <s v="marissa2"/>
    <s v="VPIMENOV"/>
    <s v="ENA-IM ME NEW YORK"/>
    <x v="8"/>
    <x v="3"/>
    <n v="834685"/>
    <d v="2001-06-07T21:00:01"/>
  </r>
  <r>
    <x v="1"/>
    <x v="1"/>
    <x v="1"/>
    <x v="2"/>
    <n v="18250"/>
    <n v="1348218"/>
    <d v="2001-06-06T09:39:41"/>
    <s v="Constellation Power Source, Inc."/>
    <x v="1"/>
    <x v="1"/>
    <x v="0"/>
    <x v="1"/>
    <s v="US East Power Phy Fwd Firm"/>
    <s v="US Pwr Phy Firm  NEPOOL Peak             Jan-Dec02       USD/MWh"/>
    <n v="50"/>
    <m/>
    <x v="0"/>
    <x v="1"/>
    <x v="0"/>
    <n v="50.2"/>
    <s v="JEFFK003"/>
    <s v="DDAVIS"/>
    <s v="LT-New England"/>
    <x v="7"/>
    <x v="7"/>
    <n v="634798.1"/>
    <d v="2002-01-01T17:11:00"/>
  </r>
  <r>
    <x v="1"/>
    <x v="3"/>
    <x v="1"/>
    <x v="0"/>
    <n v="10000"/>
    <n v="1348219"/>
    <d v="2001-06-06T09:39:4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MCGAUGHEY1"/>
    <s v="SNEAL"/>
    <s v="ENA-IM NE GULF3"/>
    <x v="8"/>
    <x v="3"/>
    <n v="834686"/>
    <d v="2001-06-07T21:00:01"/>
  </r>
  <r>
    <x v="1"/>
    <x v="3"/>
    <x v="1"/>
    <x v="0"/>
    <n v="4000"/>
    <n v="1348221"/>
    <d v="2001-06-06T09:39:44"/>
    <s v="Pepco Gas Services, Inc."/>
    <x v="0"/>
    <x v="0"/>
    <x v="0"/>
    <x v="3"/>
    <s v="US Gas Phy Fwd Firm &lt; or = 1Mo "/>
    <s v="US Gas Phy       TETCO M3                07Jun01         USD/MM"/>
    <m/>
    <n v="4000"/>
    <x v="0"/>
    <x v="13"/>
    <x v="0"/>
    <n v="4.03"/>
    <s v="jlukas00"/>
    <s v="VPIMENOV"/>
    <s v="ENA-IM ME NEW YORK"/>
    <x v="8"/>
    <x v="3"/>
    <n v="834687"/>
    <d v="2001-06-07T21:00:01"/>
  </r>
  <r>
    <x v="1"/>
    <x v="3"/>
    <x v="1"/>
    <x v="0"/>
    <n v="20000"/>
    <n v="1348220"/>
    <d v="2001-06-06T09:39:44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688"/>
    <d v="2001-06-07T21:00:01"/>
  </r>
  <r>
    <x v="0"/>
    <x v="0"/>
    <x v="0"/>
    <x v="0"/>
    <n v="16"/>
    <n v="1348222"/>
    <d v="2001-06-06T09:39:56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21"/>
    <s v="VANDESBO"/>
    <s v="BMARCHAN"/>
    <s v="Enron Metals Trading System"/>
    <x v="0"/>
    <x v="0"/>
    <n v="2171563"/>
    <m/>
  </r>
  <r>
    <x v="1"/>
    <x v="3"/>
    <x v="1"/>
    <x v="0"/>
    <n v="10000"/>
    <n v="1348223"/>
    <d v="2001-06-06T09:39:56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LONGERLL"/>
    <s v="SPEREIR"/>
    <s v="ENA-IM NE GULF2"/>
    <x v="8"/>
    <x v="3"/>
    <n v="834689"/>
    <d v="2001-06-07T21:00:01"/>
  </r>
  <r>
    <x v="1"/>
    <x v="3"/>
    <x v="1"/>
    <x v="0"/>
    <n v="1852"/>
    <n v="1348224"/>
    <d v="2001-06-06T09:40:01"/>
    <s v="Cinergy Marketing &amp; Trading, LLC"/>
    <x v="0"/>
    <x v="0"/>
    <x v="0"/>
    <x v="3"/>
    <s v="US Gas Phy Fwd Firm &lt; or = 1Mo "/>
    <s v="US Gas Phy       ANR SW Pool             07Jun01         USD/MM"/>
    <n v="1852"/>
    <m/>
    <x v="0"/>
    <x v="13"/>
    <x v="0"/>
    <n v="3.6025"/>
    <s v="CHADALEX"/>
    <s v="KSTEVEN"/>
    <s v="ENA-IM Mid Central South"/>
    <x v="8"/>
    <x v="3"/>
    <n v="834690"/>
    <d v="2001-06-07T21:00:01"/>
  </r>
  <r>
    <x v="1"/>
    <x v="3"/>
    <x v="0"/>
    <x v="5"/>
    <n v="310000"/>
    <n v="1348225"/>
    <d v="2001-06-06T09:40:04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vgallo51"/>
    <s v="JARNOLD"/>
    <s v="NG-Price"/>
    <x v="5"/>
    <x v="3"/>
    <s v="VE9917.1"/>
    <d v="2001-07-01T21:00:00"/>
  </r>
  <r>
    <x v="1"/>
    <x v="3"/>
    <x v="1"/>
    <x v="0"/>
    <n v="10000"/>
    <n v="1348226"/>
    <d v="2001-06-06T09:40:04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691"/>
    <d v="2001-06-07T21:00:01"/>
  </r>
  <r>
    <x v="0"/>
    <x v="0"/>
    <x v="0"/>
    <x v="0"/>
    <n v="5"/>
    <n v="1348227"/>
    <d v="2001-06-06T09:40:05"/>
    <s v="Raznoimport Trading (UK) Ltd"/>
    <x v="0"/>
    <x v="0"/>
    <x v="0"/>
    <x v="0"/>
    <s v="Nickel LME Registered Contract"/>
    <s v="Ni LME Reg.      Contract                3 Month         USD/mt-L"/>
    <n v="5"/>
    <m/>
    <x v="0"/>
    <x v="2"/>
    <x v="0"/>
    <n v="7215"/>
    <s v="ADM02848"/>
    <s v="ATURNER"/>
    <s v="Enron Metals Trading System"/>
    <x v="0"/>
    <x v="0"/>
    <n v="2171565"/>
    <m/>
  </r>
  <r>
    <x v="1"/>
    <x v="3"/>
    <x v="0"/>
    <x v="5"/>
    <n v="77500"/>
    <n v="1348228"/>
    <d v="2001-06-06T09:40:10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624999999999998"/>
    <s v="Jnesser1"/>
    <s v="JARNOLD"/>
    <s v="NG-Price"/>
    <x v="5"/>
    <x v="3"/>
    <s v="VE9918.1"/>
    <d v="2001-07-01T21:00:00"/>
  </r>
  <r>
    <x v="1"/>
    <x v="1"/>
    <x v="0"/>
    <x v="0"/>
    <n v="50"/>
    <n v="1348229"/>
    <d v="2001-06-06T09:40:14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9.1"/>
    <d v="2001-06-06T21:00:01"/>
  </r>
  <r>
    <x v="0"/>
    <x v="0"/>
    <x v="0"/>
    <x v="0"/>
    <n v="10"/>
    <n v="1348230"/>
    <d v="2001-06-06T09:40:1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ADM48157"/>
    <s v="BMARCHAN"/>
    <s v="Enron Metals Trading System"/>
    <x v="0"/>
    <x v="0"/>
    <n v="2171567"/>
    <m/>
  </r>
  <r>
    <x v="0"/>
    <x v="0"/>
    <x v="0"/>
    <x v="0"/>
    <n v="1"/>
    <n v="1348231"/>
    <d v="2001-06-06T09:40:21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3.75"/>
    <s v="merkouris"/>
    <s v="BMARCHAN"/>
    <s v="Enron Metals Trading System"/>
    <x v="0"/>
    <x v="0"/>
    <n v="2171569"/>
    <d v="2001-08-15T15:32:00"/>
  </r>
  <r>
    <x v="1"/>
    <x v="3"/>
    <x v="1"/>
    <x v="0"/>
    <n v="8000"/>
    <n v="1348232"/>
    <d v="2001-06-06T09:40:22"/>
    <s v="Aquila Energy Marketing Corporation"/>
    <x v="0"/>
    <x v="0"/>
    <x v="0"/>
    <x v="3"/>
    <s v="US Gas Phy Fwd Firm &lt; or = 1Mo "/>
    <s v="US Gas Phy       NGPL LA Pool            07Jun01         USD/MM"/>
    <n v="8000"/>
    <m/>
    <x v="0"/>
    <x v="13"/>
    <x v="0"/>
    <n v="3.7075"/>
    <s v="BIGDADDY"/>
    <s v="TDONOHO"/>
    <s v="ENA - IM Central Gulf"/>
    <x v="8"/>
    <x v="3"/>
    <n v="834695"/>
    <d v="2001-06-07T21:00:01"/>
  </r>
  <r>
    <x v="0"/>
    <x v="3"/>
    <x v="1"/>
    <x v="0"/>
    <n v="10000"/>
    <n v="1348233"/>
    <d v="2001-06-06T09:40:2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craigwest"/>
    <s v="RWATT"/>
    <s v="EC-IM Canada West"/>
    <x v="8"/>
    <x v="9"/>
    <n v="834696"/>
    <d v="2001-06-06T21:00:01"/>
  </r>
  <r>
    <x v="0"/>
    <x v="3"/>
    <x v="1"/>
    <x v="5"/>
    <n v="155000"/>
    <n v="1348234"/>
    <d v="2001-06-06T09:40:25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jlagadin"/>
    <s v="MCOWAN"/>
    <s v="EC-IM Canada West"/>
    <x v="8"/>
    <x v="9"/>
    <n v="834697"/>
    <d v="2001-07-01T21:00:01"/>
  </r>
  <r>
    <x v="0"/>
    <x v="0"/>
    <x v="0"/>
    <x v="0"/>
    <n v="10"/>
    <n v="1348235"/>
    <d v="2001-06-06T09:40:2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chashastie"/>
    <s v="BMARCHAN"/>
    <s v="Enron Metals Trading System"/>
    <x v="0"/>
    <x v="0"/>
    <n v="2171571"/>
    <m/>
  </r>
  <r>
    <x v="1"/>
    <x v="3"/>
    <x v="1"/>
    <x v="0"/>
    <n v="4041"/>
    <n v="1348237"/>
    <d v="2001-06-06T09:40:28"/>
    <s v="Mirant Americas Energy Marketing, L.P."/>
    <x v="0"/>
    <x v="0"/>
    <x v="0"/>
    <x v="3"/>
    <s v="US Gas Phy Fwd Firm &lt; or = 1Mo "/>
    <s v="US Gas Phy       APC/VPC WillCo          07Jun01         USD/MM"/>
    <n v="4041"/>
    <m/>
    <x v="0"/>
    <x v="13"/>
    <x v="0"/>
    <n v="3.8075000000000001"/>
    <s v="rapini0001"/>
    <s v="PMIMS"/>
    <s v="ENA - IM MKT Central CG"/>
    <x v="8"/>
    <x v="3"/>
    <n v="834698"/>
    <d v="2001-06-07T21:00:01"/>
  </r>
  <r>
    <x v="0"/>
    <x v="0"/>
    <x v="0"/>
    <x v="0"/>
    <n v="20"/>
    <n v="1348238"/>
    <d v="2001-06-06T09:40:3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73"/>
    <m/>
  </r>
  <r>
    <x v="1"/>
    <x v="3"/>
    <x v="0"/>
    <x v="5"/>
    <n v="310000"/>
    <n v="1348239"/>
    <d v="2001-06-06T09:40:34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24999999999998"/>
    <s v="Cozartta"/>
    <s v="JARNOLD"/>
    <s v="NG-Price"/>
    <x v="5"/>
    <x v="3"/>
    <s v="VE9920.1"/>
    <d v="2001-07-01T21:59:00"/>
  </r>
  <r>
    <x v="0"/>
    <x v="3"/>
    <x v="1"/>
    <x v="0"/>
    <n v="5000"/>
    <n v="1348240"/>
    <d v="2001-06-06T09:40:3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ADM11441"/>
    <s v="RWATT"/>
    <s v="EC-IM Canada West"/>
    <x v="8"/>
    <x v="9"/>
    <n v="834700"/>
    <d v="2001-06-06T21:00:01"/>
  </r>
  <r>
    <x v="0"/>
    <x v="0"/>
    <x v="0"/>
    <x v="0"/>
    <n v="10"/>
    <n v="1348241"/>
    <d v="2001-06-06T09:40:38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88"/>
    <s v="SLTAYLOR"/>
    <s v="BMARCHAN"/>
    <s v="Enron Metals Trading System"/>
    <x v="0"/>
    <x v="0"/>
    <n v="2171575"/>
    <m/>
  </r>
  <r>
    <x v="0"/>
    <x v="3"/>
    <x v="1"/>
    <x v="0"/>
    <n v="5000"/>
    <n v="1348242"/>
    <d v="2001-06-06T09:40:40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ngeerds01"/>
    <s v="RWATT"/>
    <s v="EC-IM Canada West"/>
    <x v="8"/>
    <x v="9"/>
    <n v="834701"/>
    <d v="2001-06-06T21:00:01"/>
  </r>
  <r>
    <x v="1"/>
    <x v="1"/>
    <x v="0"/>
    <x v="0"/>
    <n v="50"/>
    <n v="1348243"/>
    <d v="2001-06-06T09:40:41"/>
    <s v="PPL EnergyPlus, LLC"/>
    <x v="0"/>
    <x v="0"/>
    <x v="0"/>
    <x v="1"/>
    <s v="US East Power Fin Swap"/>
    <s v="US Pwr Fin Swap  PJM W IntC HE12-23 EPT  06Jun01         USD/MWh"/>
    <m/>
    <n v="50"/>
    <x v="0"/>
    <x v="1"/>
    <x v="0"/>
    <n v="31.5"/>
    <s v="pplhourly1"/>
    <s v="JSTEPENO"/>
    <s v="EPMI-HRLY-NE"/>
    <x v="7"/>
    <x v="3"/>
    <n v="634802.1"/>
    <d v="2001-06-06T21:00:01"/>
  </r>
  <r>
    <x v="0"/>
    <x v="0"/>
    <x v="0"/>
    <x v="0"/>
    <n v="20"/>
    <n v="1348245"/>
    <d v="2001-06-06T09:40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ANITASKJON"/>
    <s v="BMARCHAN"/>
    <s v="Enron Metals Trading System"/>
    <x v="0"/>
    <x v="0"/>
    <n v="2171577"/>
    <m/>
  </r>
  <r>
    <x v="1"/>
    <x v="3"/>
    <x v="1"/>
    <x v="0"/>
    <n v="8000"/>
    <n v="1348247"/>
    <d v="2001-06-06T09:40:47"/>
    <s v="Equitable Energy L.L.C."/>
    <x v="0"/>
    <x v="0"/>
    <x v="0"/>
    <x v="3"/>
    <s v="US Gas Phy Fwd Firm &lt; or = 1Mo "/>
    <s v="US Gas Phy       TCO Pool                07Jun01         USD/MM"/>
    <n v="8000"/>
    <m/>
    <x v="0"/>
    <x v="13"/>
    <x v="0"/>
    <n v="3.85"/>
    <s v="SWOGGERJ"/>
    <s v="JHODGE2"/>
    <s v="ENA-IM ME TCO"/>
    <x v="8"/>
    <x v="3"/>
    <n v="834702"/>
    <d v="2001-06-07T21:00:01"/>
  </r>
  <r>
    <x v="1"/>
    <x v="3"/>
    <x v="1"/>
    <x v="0"/>
    <n v="10000"/>
    <n v="1348248"/>
    <d v="2001-06-06T09:40:52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25"/>
    <s v="ksharbert"/>
    <s v="KSTEVEN"/>
    <s v="ENA-IM Mid Central South"/>
    <x v="8"/>
    <x v="3"/>
    <n v="834703"/>
    <d v="2001-06-07T21:00:01"/>
  </r>
  <r>
    <x v="1"/>
    <x v="3"/>
    <x v="1"/>
    <x v="0"/>
    <n v="10000"/>
    <n v="1348249"/>
    <d v="2001-06-06T09:40:53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50000000000002"/>
    <s v="Standsse"/>
    <s v="KSTEVEN"/>
    <s v="ENA-IM Mid Central South"/>
    <x v="8"/>
    <x v="3"/>
    <n v="834704"/>
    <d v="2001-06-07T21:00:01"/>
  </r>
  <r>
    <x v="0"/>
    <x v="3"/>
    <x v="1"/>
    <x v="0"/>
    <n v="10000"/>
    <n v="1348251"/>
    <d v="2001-06-06T09:40:54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ADM74235"/>
    <s v="RWATT"/>
    <s v="EC-IM Canada West"/>
    <x v="8"/>
    <x v="9"/>
    <n v="834705"/>
    <d v="2001-06-06T21:00:01"/>
  </r>
  <r>
    <x v="1"/>
    <x v="3"/>
    <x v="0"/>
    <x v="5"/>
    <n v="77500"/>
    <n v="1348250"/>
    <d v="2001-06-06T09:40:54"/>
    <s v="PanCanadian Energy Services Inc."/>
    <x v="0"/>
    <x v="0"/>
    <x v="0"/>
    <x v="3"/>
    <s v="US Gas Fin BasisSwap"/>
    <s v="US Gas Basis     NGI SoCal               Jul01           USD/MM"/>
    <m/>
    <n v="2500"/>
    <x v="0"/>
    <x v="13"/>
    <x v="0"/>
    <n v="4.05"/>
    <s v="pces5095"/>
    <s v="KHOLST"/>
    <s v="FT-West"/>
    <x v="5"/>
    <x v="3"/>
    <s v="VE9923.1"/>
    <d v="2001-07-01T21:00:01"/>
  </r>
  <r>
    <x v="0"/>
    <x v="0"/>
    <x v="0"/>
    <x v="0"/>
    <n v="10"/>
    <n v="1348252"/>
    <d v="2001-06-06T09:40:58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210"/>
    <s v="WAHFAGGOT"/>
    <s v="ATURNER"/>
    <s v="Enron Metals Trading System"/>
    <x v="0"/>
    <x v="0"/>
    <n v="2171579"/>
    <m/>
  </r>
  <r>
    <x v="1"/>
    <x v="2"/>
    <x v="0"/>
    <x v="0"/>
    <n v="50000"/>
    <n v="1348253"/>
    <d v="2001-06-06T09:40:5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semprakuo"/>
    <s v="GWHALLE"/>
    <s v="WTI-GW-NXC2"/>
    <x v="3"/>
    <x v="3"/>
    <n v="114535"/>
    <d v="2001-07-01T00:00:00"/>
  </r>
  <r>
    <x v="1"/>
    <x v="3"/>
    <x v="0"/>
    <x v="5"/>
    <n v="77500"/>
    <n v="1348254"/>
    <d v="2001-06-06T09:41:00"/>
    <s v="PanCanadian Energy Services Inc."/>
    <x v="0"/>
    <x v="0"/>
    <x v="0"/>
    <x v="3"/>
    <s v="US Gas Fin BasisSwap"/>
    <s v="US Gas Basis     NGI SoCal               Aug01           USD/MM"/>
    <m/>
    <n v="2500"/>
    <x v="0"/>
    <x v="13"/>
    <x v="0"/>
    <n v="4.1500000000000004"/>
    <s v="pces5095"/>
    <s v="KHOLST"/>
    <s v="FT-West"/>
    <x v="5"/>
    <x v="3"/>
    <s v="VE9924.1"/>
    <d v="2001-08-01T21:00:01"/>
  </r>
  <r>
    <x v="1"/>
    <x v="3"/>
    <x v="1"/>
    <x v="0"/>
    <n v="14000"/>
    <n v="1348255"/>
    <d v="2001-06-06T09:41:02"/>
    <s v="ONEOK Energy Marketing and Trading Company, L.P."/>
    <x v="0"/>
    <x v="0"/>
    <x v="0"/>
    <x v="3"/>
    <s v="US Gas Phy Fwd Firm &lt; or = 1Mo "/>
    <s v="US Gas Phy       NGPL NICOR              07Jun01         USD/MM"/>
    <m/>
    <n v="14000"/>
    <x v="0"/>
    <x v="13"/>
    <x v="0"/>
    <n v="3.8050000000000002"/>
    <s v="KURTISWOOD"/>
    <s v="PMIMS"/>
    <s v="ENA - IM MKT Central CG"/>
    <x v="8"/>
    <x v="3"/>
    <n v="834706"/>
    <d v="2001-06-07T21:00:01"/>
  </r>
  <r>
    <x v="1"/>
    <x v="3"/>
    <x v="0"/>
    <x v="23"/>
    <n v="240000"/>
    <n v="1348256"/>
    <d v="2001-06-06T09:41:04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549999999999999"/>
    <s v="aepes222"/>
    <s v="PKEAVEY"/>
    <s v="G-DAILY-EST"/>
    <x v="5"/>
    <x v="3"/>
    <s v="VE9927.1"/>
    <d v="2001-06-07T21:00:01"/>
  </r>
  <r>
    <x v="1"/>
    <x v="3"/>
    <x v="0"/>
    <x v="6"/>
    <n v="75000"/>
    <n v="1348257"/>
    <d v="2001-06-06T09:41:08"/>
    <s v="PanCanadian Energy Services Inc."/>
    <x v="0"/>
    <x v="0"/>
    <x v="0"/>
    <x v="3"/>
    <s v="US Gas Fin BasisSwap"/>
    <s v="US Gas Basis     NGI SoCal               Sep01           USD/MM"/>
    <m/>
    <n v="2500"/>
    <x v="0"/>
    <x v="13"/>
    <x v="0"/>
    <n v="2.95"/>
    <s v="pces5095"/>
    <s v="KHOLST"/>
    <s v="FT-West"/>
    <x v="5"/>
    <x v="3"/>
    <s v="VE9926.1"/>
    <d v="2001-09-01T21:00:01"/>
  </r>
  <r>
    <x v="1"/>
    <x v="3"/>
    <x v="1"/>
    <x v="0"/>
    <n v="10000"/>
    <n v="1348258"/>
    <d v="2001-06-06T09:41:08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5"/>
    <s v="ksharbert"/>
    <s v="KSTEVEN"/>
    <s v="ENA-IM Mid Central South"/>
    <x v="8"/>
    <x v="3"/>
    <n v="834707"/>
    <d v="2001-06-07T21:00:01"/>
  </r>
  <r>
    <x v="1"/>
    <x v="3"/>
    <x v="1"/>
    <x v="0"/>
    <n v="10000"/>
    <n v="1348259"/>
    <d v="2001-06-06T09:41:09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24999999999998"/>
    <s v="Standsse"/>
    <s v="KSTEVEN"/>
    <s v="ENA-IM Mid Central South"/>
    <x v="8"/>
    <x v="3"/>
    <n v="834708"/>
    <d v="2001-06-07T21:00:01"/>
  </r>
  <r>
    <x v="1"/>
    <x v="3"/>
    <x v="1"/>
    <x v="0"/>
    <n v="10000"/>
    <n v="1348260"/>
    <d v="2001-06-06T09:41:16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150000000000002"/>
    <s v="TOMSAX01"/>
    <s v="KSTEVEN"/>
    <s v="ENA-IM Mid Central South"/>
    <x v="8"/>
    <x v="3"/>
    <n v="834709"/>
    <d v="2001-06-07T21:00:01"/>
  </r>
  <r>
    <x v="1"/>
    <x v="3"/>
    <x v="1"/>
    <x v="0"/>
    <n v="10000"/>
    <n v="1348261"/>
    <d v="2001-06-06T09:41:18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5874999999999999"/>
    <s v="KREMERTODD"/>
    <s v="KSTEVEN"/>
    <s v="ENA-IM Mid Central South"/>
    <x v="8"/>
    <x v="3"/>
    <n v="834710"/>
    <d v="2001-06-07T21:00:01"/>
  </r>
  <r>
    <x v="1"/>
    <x v="3"/>
    <x v="1"/>
    <x v="0"/>
    <n v="20000"/>
    <n v="1348262"/>
    <d v="2001-06-06T09:41:18"/>
    <s v="Noble Gas Marketing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3"/>
    <s v="bryangins"/>
    <s v="SNEAL"/>
    <s v="ENA-IM NE GULF3"/>
    <x v="8"/>
    <x v="3"/>
    <n v="834711"/>
    <d v="2001-06-07T21:00:01"/>
  </r>
  <r>
    <x v="1"/>
    <x v="3"/>
    <x v="1"/>
    <x v="0"/>
    <n v="25000"/>
    <n v="1348263"/>
    <d v="2001-06-06T09:41:21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713"/>
    <d v="2001-06-07T21:00:01"/>
  </r>
  <r>
    <x v="1"/>
    <x v="3"/>
    <x v="1"/>
    <x v="0"/>
    <n v="20000"/>
    <n v="1348265"/>
    <d v="2001-06-06T09:41:23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714"/>
    <d v="2001-06-07T21:00:01"/>
  </r>
  <r>
    <x v="1"/>
    <x v="3"/>
    <x v="1"/>
    <x v="0"/>
    <n v="3000"/>
    <n v="1348267"/>
    <d v="2001-06-06T09:41:27"/>
    <s v="NUI Energy Brokers, Inc."/>
    <x v="0"/>
    <x v="0"/>
    <x v="0"/>
    <x v="3"/>
    <s v="US Gas Phy Fwd Firm &lt; or = 1Mo "/>
    <s v="US Gas Phy       FGT Z2                  07Jun01         USD/MM"/>
    <m/>
    <n v="3000"/>
    <x v="0"/>
    <x v="13"/>
    <x v="0"/>
    <n v="3.74"/>
    <s v="NUIJBORES"/>
    <s v="SNEAL"/>
    <s v="ENA-IM NE GULF4"/>
    <x v="8"/>
    <x v="3"/>
    <n v="834715"/>
    <d v="2001-06-07T21:00:01"/>
  </r>
  <r>
    <x v="1"/>
    <x v="3"/>
    <x v="1"/>
    <x v="0"/>
    <n v="20000"/>
    <n v="1348266"/>
    <d v="2001-06-06T09:41:27"/>
    <s v="Dynegy Marketing and Trade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MCGAUGHEY1"/>
    <s v="SNEAL"/>
    <s v="ENA-IM NE GULF3"/>
    <x v="8"/>
    <x v="3"/>
    <n v="834716"/>
    <d v="2001-06-07T21:00:01"/>
  </r>
  <r>
    <x v="1"/>
    <x v="3"/>
    <x v="1"/>
    <x v="0"/>
    <n v="6000"/>
    <n v="1348268"/>
    <d v="2001-06-06T09:41:31"/>
    <s v="MidAmerican Energy Company"/>
    <x v="0"/>
    <x v="0"/>
    <x v="0"/>
    <x v="3"/>
    <s v="US Gas Phy Fwd Firm &lt; or = 1Mo "/>
    <s v="US Gas Phy       NNG Demarc              07Jun01         USD/MM"/>
    <m/>
    <n v="6000"/>
    <x v="0"/>
    <x v="13"/>
    <x v="0"/>
    <n v="3.59"/>
    <s v="KENNYMAN"/>
    <s v="KSTEVEN"/>
    <s v="ENA-IM Mid Central South"/>
    <x v="8"/>
    <x v="3"/>
    <n v="834717"/>
    <d v="2001-06-07T21:00:01"/>
  </r>
  <r>
    <x v="1"/>
    <x v="3"/>
    <x v="0"/>
    <x v="22"/>
    <n v="615000"/>
    <n v="1348269"/>
    <d v="2001-06-06T09:41:32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E9930.1"/>
    <d v="2001-07-01T00:00:00"/>
  </r>
  <r>
    <x v="0"/>
    <x v="3"/>
    <x v="1"/>
    <x v="23"/>
    <n v="120000"/>
    <n v="1348270"/>
    <d v="2001-06-06T09:41:32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"/>
    <s v="brucewest"/>
    <s v="MCOWAN"/>
    <s v="EC-IM Canada West"/>
    <x v="8"/>
    <x v="9"/>
    <n v="834718"/>
    <d v="2001-06-07T21:00:01"/>
  </r>
  <r>
    <x v="0"/>
    <x v="0"/>
    <x v="0"/>
    <x v="0"/>
    <n v="20"/>
    <n v="1348271"/>
    <d v="2001-06-06T09:41:4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81"/>
    <m/>
  </r>
  <r>
    <x v="1"/>
    <x v="3"/>
    <x v="0"/>
    <x v="5"/>
    <n v="310000"/>
    <n v="1348273"/>
    <d v="2001-06-06T09:41:4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E9931.1"/>
    <d v="2001-07-01T21:00:00"/>
  </r>
  <r>
    <x v="1"/>
    <x v="1"/>
    <x v="1"/>
    <x v="0"/>
    <n v="50"/>
    <n v="1348272"/>
    <d v="2001-06-06T09:41:4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.25"/>
    <s v="DaveWilson"/>
    <s v="CDORLAN"/>
    <s v="ST-ECAR"/>
    <x v="7"/>
    <x v="7"/>
    <n v="634805.1"/>
    <d v="2001-06-08T21:00:01"/>
  </r>
  <r>
    <x v="1"/>
    <x v="3"/>
    <x v="1"/>
    <x v="0"/>
    <n v="7000"/>
    <n v="1348274"/>
    <d v="2001-06-06T09:41:42"/>
    <s v="Cook Inlet Energy Supply L.L.C."/>
    <x v="0"/>
    <x v="0"/>
    <x v="0"/>
    <x v="3"/>
    <s v="US Gas Phy Fwd Firm &lt; or = 1Mo "/>
    <s v="US Gas Phy       HeHub                   07Jun01         USD/MM"/>
    <m/>
    <n v="7000"/>
    <x v="0"/>
    <x v="13"/>
    <x v="0"/>
    <n v="3.75"/>
    <s v="EASTDESK5"/>
    <s v="ARING"/>
    <s v="ENA-IM NE GULF1"/>
    <x v="8"/>
    <x v="3"/>
    <n v="834720"/>
    <d v="2001-06-07T21:00:01"/>
  </r>
  <r>
    <x v="1"/>
    <x v="1"/>
    <x v="1"/>
    <x v="0"/>
    <n v="50"/>
    <n v="1348276"/>
    <d v="2001-06-06T09:41:4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.5"/>
    <s v="aepsvc130"/>
    <s v="MCARSON2"/>
    <s v="ST-SPP"/>
    <x v="7"/>
    <x v="7"/>
    <n v="634806.1"/>
    <d v="2001-06-08T21:00:01"/>
  </r>
  <r>
    <x v="1"/>
    <x v="3"/>
    <x v="1"/>
    <x v="0"/>
    <n v="21756"/>
    <n v="1348275"/>
    <d v="2001-06-06T09:41:44"/>
    <s v="Axia Energy, LP"/>
    <x v="0"/>
    <x v="0"/>
    <x v="0"/>
    <x v="3"/>
    <s v="US Gas Phy Fwd Firm &lt; or = 1Mo "/>
    <s v="US Gas Phy       NGPL NICOR              07Jun01         USD/MM"/>
    <m/>
    <n v="21756"/>
    <x v="0"/>
    <x v="13"/>
    <x v="0"/>
    <n v="3.8050000000000002"/>
    <s v="kwapisze"/>
    <s v="PMIMS"/>
    <s v="ENA - IM MKT Central CG"/>
    <x v="8"/>
    <x v="3"/>
    <n v="834719"/>
    <d v="2001-06-07T21:00:01"/>
  </r>
  <r>
    <x v="1"/>
    <x v="2"/>
    <x v="0"/>
    <x v="0"/>
    <n v="50000"/>
    <n v="1348277"/>
    <d v="2001-06-06T09:41:50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tlavin3242"/>
    <s v="GWHALLE"/>
    <s v="WTI-GW-NXC2"/>
    <x v="3"/>
    <x v="3"/>
    <n v="114536"/>
    <d v="2001-07-01T00:00:00"/>
  </r>
  <r>
    <x v="0"/>
    <x v="3"/>
    <x v="1"/>
    <x v="0"/>
    <n v="2000"/>
    <n v="1348279"/>
    <d v="2001-06-06T09:41:52"/>
    <s v="PG&amp;E Energy Trading, Canada Corporation"/>
    <x v="0"/>
    <x v="0"/>
    <x v="0"/>
    <x v="3"/>
    <s v="CAN Gas Phy Fwd Firm West &lt; or = 1Mo"/>
    <s v="CAN Gas Phy      NIT                     06Jun01         CAD/GJ"/>
    <n v="2000"/>
    <m/>
    <x v="0"/>
    <x v="17"/>
    <x v="4"/>
    <n v="4.1749999999999998"/>
    <s v="ADM54361"/>
    <s v="RWATT"/>
    <s v="EC-IM Canada West"/>
    <x v="8"/>
    <x v="9"/>
    <n v="834722"/>
    <d v="2001-06-06T21:00:01"/>
  </r>
  <r>
    <x v="1"/>
    <x v="3"/>
    <x v="1"/>
    <x v="0"/>
    <n v="5921"/>
    <n v="1348278"/>
    <d v="2001-06-06T09:41:52"/>
    <s v="Aquila Energy Marketing Corporation"/>
    <x v="0"/>
    <x v="0"/>
    <x v="0"/>
    <x v="3"/>
    <s v="US Gas Phy Fwd Firm &lt; or = 1Mo "/>
    <s v="US Gas Phy       TETCO M3                07Jun01         USD/MM"/>
    <m/>
    <n v="5921"/>
    <x v="0"/>
    <x v="13"/>
    <x v="0"/>
    <n v="4.03"/>
    <s v="MARKOTTE"/>
    <s v="VPIMENOV"/>
    <s v="ENA-IM ME NEW YORK"/>
    <x v="8"/>
    <x v="3"/>
    <n v="834721"/>
    <d v="2001-06-07T21:00:01"/>
  </r>
  <r>
    <x v="1"/>
    <x v="3"/>
    <x v="0"/>
    <x v="5"/>
    <n v="155000"/>
    <n v="1348280"/>
    <d v="2001-06-06T09:41:54"/>
    <s v="Williams Energy Marketing &amp; Trading Company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chpanter"/>
    <s v="JARNOLD"/>
    <s v="NG-Price"/>
    <x v="5"/>
    <x v="3"/>
    <s v="VE9932.1"/>
    <d v="2001-07-01T21:00:00"/>
  </r>
  <r>
    <x v="1"/>
    <x v="3"/>
    <x v="1"/>
    <x v="0"/>
    <n v="5000"/>
    <n v="1348281"/>
    <d v="2001-06-06T09:41:55"/>
    <s v="Colonial Energy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VABLAISE"/>
    <s v="SPEREIR"/>
    <s v="ENA-IM NE GULF3"/>
    <x v="8"/>
    <x v="3"/>
    <n v="834723"/>
    <d v="2001-06-07T21:00:01"/>
  </r>
  <r>
    <x v="1"/>
    <x v="3"/>
    <x v="0"/>
    <x v="5"/>
    <n v="77500"/>
    <n v="1348282"/>
    <d v="2001-06-06T09:42:04"/>
    <s v="Tenaska Marketing Ventures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MVCRV01"/>
    <s v="JARNOLD"/>
    <s v="NG-Price"/>
    <x v="5"/>
    <x v="3"/>
    <s v="VE9934.1"/>
    <d v="2001-07-01T21:00:00"/>
  </r>
  <r>
    <x v="1"/>
    <x v="3"/>
    <x v="1"/>
    <x v="0"/>
    <n v="2500"/>
    <n v="1348284"/>
    <d v="2001-06-06T09:42:09"/>
    <s v="El Paso Merchant Energy, L.P."/>
    <x v="0"/>
    <x v="0"/>
    <x v="0"/>
    <x v="3"/>
    <s v="US Gas Phy Fwd Firm &lt; or = 1Mo "/>
    <s v="US Gas Phy       TETCO M3                07Jun01         USD/MM"/>
    <n v="2500"/>
    <m/>
    <x v="0"/>
    <x v="13"/>
    <x v="0"/>
    <n v="4.0199999999999996"/>
    <s v="EPMELPcjs"/>
    <s v="VPIMENOV"/>
    <s v="ENA-IM ME NEW YORK"/>
    <x v="8"/>
    <x v="3"/>
    <n v="834724"/>
    <d v="2001-06-07T21:00:01"/>
  </r>
  <r>
    <x v="1"/>
    <x v="1"/>
    <x v="1"/>
    <x v="8"/>
    <n v="250"/>
    <n v="1348285"/>
    <d v="2001-06-06T09:42:10"/>
    <s v="Peco Energy Company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UELSDESK6"/>
    <s v="CDORLAN"/>
    <s v="ST-ECAR"/>
    <x v="7"/>
    <x v="7"/>
    <n v="634808.1"/>
    <d v="2001-06-11T21:00:01"/>
  </r>
  <r>
    <x v="1"/>
    <x v="3"/>
    <x v="1"/>
    <x v="0"/>
    <n v="3200"/>
    <n v="1348286"/>
    <d v="2001-06-06T09:42:11"/>
    <s v="Axia Energy, LP"/>
    <x v="0"/>
    <x v="0"/>
    <x v="0"/>
    <x v="3"/>
    <s v="US Gas Phy Fwd Firm &lt; or = 1Mo "/>
    <s v="US Gas Phy       COL Onshore             07Jun01         USD/MM"/>
    <n v="3200"/>
    <m/>
    <x v="0"/>
    <x v="13"/>
    <x v="0"/>
    <n v="3.6850000000000001"/>
    <s v="stratton"/>
    <s v="SPEREIR"/>
    <s v="ENA-IM NE GULF2"/>
    <x v="8"/>
    <x v="3"/>
    <n v="834725"/>
    <d v="2001-06-07T21:00:01"/>
  </r>
  <r>
    <x v="1"/>
    <x v="1"/>
    <x v="0"/>
    <x v="6"/>
    <n v="1500"/>
    <n v="1348287"/>
    <d v="2001-06-06T09:42:11"/>
    <s v="El Paso Merchant Energy, L.P."/>
    <x v="0"/>
    <x v="0"/>
    <x v="0"/>
    <x v="1"/>
    <s v="US East Power Fin Swap"/>
    <s v="US Pwr Fin Swap  ISO NY Z-A Peak         Sep01           USD/MWh"/>
    <n v="50"/>
    <m/>
    <x v="0"/>
    <x v="1"/>
    <x v="0"/>
    <n v="40.25"/>
    <s v="PowerMCP"/>
    <s v="DDAVIS"/>
    <s v="LT-New England"/>
    <x v="7"/>
    <x v="3"/>
    <n v="634809.1"/>
    <d v="2001-09-01T21:00:01"/>
  </r>
  <r>
    <x v="1"/>
    <x v="3"/>
    <x v="0"/>
    <x v="5"/>
    <n v="77500"/>
    <n v="1348289"/>
    <d v="2001-06-06T09:42:1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xuetckat"/>
    <s v="JARNOLD"/>
    <s v="NG-Price"/>
    <x v="5"/>
    <x v="3"/>
    <s v="VE9935.1"/>
    <d v="2001-07-01T21:00:00"/>
  </r>
  <r>
    <x v="0"/>
    <x v="3"/>
    <x v="1"/>
    <x v="0"/>
    <n v="8000"/>
    <n v="1348290"/>
    <d v="2001-06-06T09:42:20"/>
    <s v="Reliant Energy Services Canada Ltd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1749999999999998"/>
    <s v="erdelsing"/>
    <s v="RWATT"/>
    <s v="EC-IM Canada West"/>
    <x v="8"/>
    <x v="9"/>
    <n v="834726"/>
    <d v="2001-06-06T21:00:01"/>
  </r>
  <r>
    <x v="1"/>
    <x v="3"/>
    <x v="1"/>
    <x v="0"/>
    <n v="10000"/>
    <n v="1348291"/>
    <d v="2001-06-06T09:42:21"/>
    <s v="Mirant Americas Energy Marketing, L.P."/>
    <x v="0"/>
    <x v="0"/>
    <x v="0"/>
    <x v="3"/>
    <s v="US Gas Phy Fwd Firm &lt; or = 1Mo "/>
    <s v="US Gas Phy       Harper                  07Jun01         USD/MM"/>
    <n v="10000"/>
    <m/>
    <x v="0"/>
    <x v="13"/>
    <x v="0"/>
    <n v="3.73"/>
    <s v="sstewart01"/>
    <s v="JWILLI13"/>
    <s v="ENA-IM Mid Central North"/>
    <x v="8"/>
    <x v="3"/>
    <n v="834727"/>
    <d v="2001-06-07T21:00:01"/>
  </r>
  <r>
    <x v="1"/>
    <x v="2"/>
    <x v="0"/>
    <x v="0"/>
    <n v="50000"/>
    <n v="1348292"/>
    <d v="2001-06-06T09:42:2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rsrsrsrs"/>
    <s v="GWHALLE"/>
    <s v="WTI-GW-NXC2"/>
    <x v="3"/>
    <x v="3"/>
    <n v="114537"/>
    <d v="2001-07-01T00:00:00"/>
  </r>
  <r>
    <x v="1"/>
    <x v="3"/>
    <x v="1"/>
    <x v="0"/>
    <n v="6701"/>
    <n v="1348293"/>
    <d v="2001-06-06T09:42:26"/>
    <s v="Dynegy Marketing and Trade"/>
    <x v="0"/>
    <x v="0"/>
    <x v="0"/>
    <x v="3"/>
    <s v="US Gas Phy Fwd Firm &lt; or = 1Mo "/>
    <s v="US Gas Phy       PEPL Pool               07Jun01         USD/MM"/>
    <m/>
    <n v="6701"/>
    <x v="0"/>
    <x v="13"/>
    <x v="0"/>
    <n v="3.6175000000000002"/>
    <s v="ZUBEL001"/>
    <s v="KSTEVEN"/>
    <s v="ENA-IM Mid Central South"/>
    <x v="8"/>
    <x v="3"/>
    <n v="834728"/>
    <d v="2001-06-07T21:00:01"/>
  </r>
  <r>
    <x v="0"/>
    <x v="0"/>
    <x v="0"/>
    <x v="0"/>
    <n v="20"/>
    <n v="1348294"/>
    <d v="2001-06-06T09:42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chashastie"/>
    <s v="BMARCHAN"/>
    <s v="Enron Metals Trading System"/>
    <x v="0"/>
    <x v="0"/>
    <n v="2171583"/>
    <m/>
  </r>
  <r>
    <x v="1"/>
    <x v="1"/>
    <x v="1"/>
    <x v="5"/>
    <n v="775"/>
    <n v="1348296"/>
    <d v="2001-06-06T09:42:35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9"/>
    <s v="JEANHALL"/>
    <s v="MMOTLEY"/>
    <s v="ST-SW"/>
    <x v="7"/>
    <x v="7"/>
    <n v="634811.1"/>
    <d v="2001-08-01T21:00:01"/>
  </r>
  <r>
    <x v="1"/>
    <x v="3"/>
    <x v="1"/>
    <x v="0"/>
    <n v="10000"/>
    <n v="1348295"/>
    <d v="2001-06-06T09:42:35"/>
    <s v="Duke Energy Trading and Marketing, L.L.C.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NAMHO123"/>
    <s v="SNEAL"/>
    <s v="ENA-IM NE GULF3"/>
    <x v="8"/>
    <x v="3"/>
    <n v="834729"/>
    <d v="2001-06-07T21:00:01"/>
  </r>
  <r>
    <x v="1"/>
    <x v="3"/>
    <x v="1"/>
    <x v="0"/>
    <n v="813"/>
    <n v="1348298"/>
    <d v="2001-06-06T09:42:36"/>
    <s v="Mirant Americas Energy Marketing, L.P."/>
    <x v="0"/>
    <x v="0"/>
    <x v="0"/>
    <x v="3"/>
    <s v="US Gas Phy Fwd Firm &lt; or = 1Mo "/>
    <s v="US Gas Phy       Opal                    07Jun01         USD/MM"/>
    <m/>
    <n v="813"/>
    <x v="0"/>
    <x v="13"/>
    <x v="0"/>
    <n v="2.5099999999999998"/>
    <s v="ppa00001"/>
    <s v="SSOUTH"/>
    <s v="ENA - IM West"/>
    <x v="8"/>
    <x v="3"/>
    <n v="834730"/>
    <d v="2001-06-07T21:00:01"/>
  </r>
  <r>
    <x v="1"/>
    <x v="3"/>
    <x v="1"/>
    <x v="0"/>
    <n v="2000"/>
    <n v="1348299"/>
    <d v="2001-06-06T09:42:39"/>
    <s v="Colonial Energy Inc."/>
    <x v="0"/>
    <x v="0"/>
    <x v="0"/>
    <x v="3"/>
    <s v="US Gas Phy Fwd Firm &lt; or = 1Mo "/>
    <s v="US Gas Phy       TETCO M3                07Jun01         USD/MM"/>
    <m/>
    <n v="2000"/>
    <x v="0"/>
    <x v="13"/>
    <x v="0"/>
    <n v="4.03"/>
    <s v="VABLAISE"/>
    <s v="VPIMENOV"/>
    <s v="ENA-IM ME NEW YORK"/>
    <x v="8"/>
    <x v="3"/>
    <n v="834731"/>
    <d v="2001-06-07T21:00:01"/>
  </r>
  <r>
    <x v="1"/>
    <x v="2"/>
    <x v="0"/>
    <x v="0"/>
    <n v="50000"/>
    <n v="1348300"/>
    <d v="2001-06-06T09:42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538"/>
    <d v="2001-07-01T00:00:00"/>
  </r>
  <r>
    <x v="1"/>
    <x v="3"/>
    <x v="0"/>
    <x v="20"/>
    <n v="755000"/>
    <n v="1348301"/>
    <d v="2001-06-06T09:42:43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chpanter"/>
    <s v="JARNOLD"/>
    <s v="NG-Price"/>
    <x v="5"/>
    <x v="3"/>
    <s v="VE9937.1"/>
    <d v="2001-11-01T00:00:00"/>
  </r>
  <r>
    <x v="1"/>
    <x v="3"/>
    <x v="0"/>
    <x v="5"/>
    <n v="77500"/>
    <n v="1348302"/>
    <d v="2001-06-06T09:42:4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5"/>
    <s v="txuetckat"/>
    <s v="JARNOLD"/>
    <s v="NG-Price"/>
    <x v="5"/>
    <x v="3"/>
    <s v="VE9938.1"/>
    <d v="2001-07-01T21:00:00"/>
  </r>
  <r>
    <x v="1"/>
    <x v="3"/>
    <x v="1"/>
    <x v="0"/>
    <n v="18000"/>
    <n v="1348303"/>
    <d v="2001-06-06T09:42:45"/>
    <s v="Axia Energy, LP"/>
    <x v="0"/>
    <x v="0"/>
    <x v="0"/>
    <x v="3"/>
    <s v="US Gas Phy Fwd Firm &lt; or = 1Mo "/>
    <s v="US Gas Phy       HeHub                   07Jun01         USD/MM"/>
    <m/>
    <n v="18000"/>
    <x v="0"/>
    <x v="13"/>
    <x v="0"/>
    <n v="3.75"/>
    <s v="garrison"/>
    <s v="ARING"/>
    <s v="ENA-IM NE GULF1"/>
    <x v="8"/>
    <x v="3"/>
    <n v="834732"/>
    <d v="2001-06-07T21:00:01"/>
  </r>
  <r>
    <x v="1"/>
    <x v="3"/>
    <x v="1"/>
    <x v="0"/>
    <n v="6500"/>
    <n v="1348305"/>
    <d v="2001-06-06T09:42:46"/>
    <s v="Infinite Energy, Inc."/>
    <x v="0"/>
    <x v="0"/>
    <x v="0"/>
    <x v="3"/>
    <s v="US Gas Phy Fwd Firm &lt; or = 1Mo "/>
    <s v="US Gas Phy       FGT Z2                  07Jun01         USD/MM"/>
    <n v="6500"/>
    <m/>
    <x v="0"/>
    <x v="13"/>
    <x v="0"/>
    <n v="3.7349999999999999"/>
    <s v="ADM63308"/>
    <s v="SNEAL"/>
    <s v="ENA-IM NE GULF4"/>
    <x v="8"/>
    <x v="3"/>
    <n v="834733"/>
    <d v="2001-06-07T21:00:01"/>
  </r>
  <r>
    <x v="1"/>
    <x v="3"/>
    <x v="0"/>
    <x v="5"/>
    <n v="232500"/>
    <n v="1348307"/>
    <d v="2001-06-06T09:42:49"/>
    <s v="Conectiv Energy Supply, Inc."/>
    <x v="0"/>
    <x v="0"/>
    <x v="0"/>
    <x v="3"/>
    <s v="US Gas Fin Swap"/>
    <s v="US Gas Swap      Nymex                   Jul01           USD/MM"/>
    <m/>
    <n v="7500"/>
    <x v="0"/>
    <x v="13"/>
    <x v="0"/>
    <n v="3.875"/>
    <s v="avgallo51"/>
    <s v="JARNOLD"/>
    <s v="NG-Price"/>
    <x v="5"/>
    <x v="3"/>
    <s v="VE9940.1"/>
    <d v="2001-07-01T21:00:00"/>
  </r>
  <r>
    <x v="1"/>
    <x v="3"/>
    <x v="1"/>
    <x v="0"/>
    <n v="10000"/>
    <n v="1348308"/>
    <d v="2001-06-06T09:42:50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TONYT003"/>
    <s v="SNEAL"/>
    <s v="ENA-IM NE GULF3"/>
    <x v="8"/>
    <x v="3"/>
    <n v="834734"/>
    <d v="2001-06-07T21:00:01"/>
  </r>
  <r>
    <x v="1"/>
    <x v="3"/>
    <x v="1"/>
    <x v="0"/>
    <n v="10000"/>
    <n v="1348309"/>
    <d v="2001-06-06T09:42:51"/>
    <s v="Mirant Americas Energy Marketing,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rdl00001"/>
    <s v="JWILLI13"/>
    <s v="ENA - IM Mkt Central MICH"/>
    <x v="8"/>
    <x v="3"/>
    <n v="834735"/>
    <d v="2001-06-07T21:00:01"/>
  </r>
  <r>
    <x v="0"/>
    <x v="3"/>
    <x v="1"/>
    <x v="0"/>
    <n v="10000"/>
    <n v="1348310"/>
    <d v="2001-06-06T09:42:52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mdelaney"/>
    <s v="RWATT"/>
    <s v="EC-IM Canada West"/>
    <x v="8"/>
    <x v="9"/>
    <n v="834736"/>
    <d v="2001-06-06T21:00:01"/>
  </r>
  <r>
    <x v="1"/>
    <x v="3"/>
    <x v="1"/>
    <x v="0"/>
    <n v="5000"/>
    <n v="1348311"/>
    <d v="2001-06-06T09:42:52"/>
    <s v="Cook Inlet Energy Supply L.L.C."/>
    <x v="0"/>
    <x v="0"/>
    <x v="0"/>
    <x v="3"/>
    <s v="US Gas Phy Fwd Firm &lt; or = 1Mo "/>
    <s v="US Gas Phy       Consumers Pwr           07Jun01         USD/MM"/>
    <m/>
    <n v="5000"/>
    <x v="0"/>
    <x v="13"/>
    <x v="0"/>
    <n v="3.875"/>
    <s v="MIDCONT2"/>
    <s v="JWILLI13"/>
    <s v="ENA - IM Mkt Central MICH"/>
    <x v="8"/>
    <x v="3"/>
    <n v="834737"/>
    <d v="2001-06-07T21:00:01"/>
  </r>
  <r>
    <x v="1"/>
    <x v="3"/>
    <x v="1"/>
    <x v="0"/>
    <n v="19000"/>
    <n v="1348312"/>
    <d v="2001-06-06T09:42:54"/>
    <s v="OGE Energy Resources, Inc."/>
    <x v="0"/>
    <x v="0"/>
    <x v="0"/>
    <x v="3"/>
    <s v="US Gas Phy Fwd Firm &lt; or = 1Mo "/>
    <s v="US Gas Phy       NGPL NICOR              07Jun01         USD/MM"/>
    <m/>
    <n v="19000"/>
    <x v="0"/>
    <x v="13"/>
    <x v="0"/>
    <n v="3.81"/>
    <s v="annesley"/>
    <s v="PMIMS"/>
    <s v="ENA - IM MKT Central CG"/>
    <x v="8"/>
    <x v="3"/>
    <n v="834738"/>
    <d v="2001-06-07T21:00:01"/>
  </r>
  <r>
    <x v="1"/>
    <x v="3"/>
    <x v="1"/>
    <x v="0"/>
    <n v="5408"/>
    <n v="1348313"/>
    <d v="2001-06-06T09:42:55"/>
    <s v="Dynegy Marketing and Trade"/>
    <x v="0"/>
    <x v="0"/>
    <x v="0"/>
    <x v="3"/>
    <s v="US Gas Phy Fwd Firm &lt; or = 1Mo "/>
    <s v="US Gas Phy       Harper                  07Jun01         USD/MM"/>
    <n v="5408"/>
    <m/>
    <x v="0"/>
    <x v="13"/>
    <x v="0"/>
    <n v="3.7149999999999999"/>
    <s v="MCCORMICK1"/>
    <s v="JWILLI13"/>
    <s v="ENA-IM Mid Central North"/>
    <x v="8"/>
    <x v="3"/>
    <n v="834739"/>
    <d v="2001-06-07T21:00:01"/>
  </r>
  <r>
    <x v="1"/>
    <x v="3"/>
    <x v="1"/>
    <x v="0"/>
    <n v="2500"/>
    <n v="1348315"/>
    <d v="2001-06-06T09:42:56"/>
    <s v="Enron Energy Services, Inc."/>
    <x v="0"/>
    <x v="0"/>
    <x v="0"/>
    <x v="3"/>
    <s v="US Gas Phy Fwd Firm &lt; or = 1Mo "/>
    <s v="US Gas Phy       TENN 500                07Jun01         USD/MM"/>
    <m/>
    <n v="2500"/>
    <x v="0"/>
    <x v="13"/>
    <x v="0"/>
    <n v="3.64"/>
    <s v="JIMBARKER"/>
    <s v="SNEAL"/>
    <s v="ENA-IM NE GULF3"/>
    <x v="8"/>
    <x v="3"/>
    <n v="834741"/>
    <d v="2001-06-07T21:00:01"/>
  </r>
  <r>
    <x v="1"/>
    <x v="3"/>
    <x v="1"/>
    <x v="0"/>
    <n v="20000"/>
    <n v="1348314"/>
    <d v="2001-06-06T09:42:56"/>
    <s v="BP Energy Company"/>
    <x v="0"/>
    <x v="0"/>
    <x v="0"/>
    <x v="3"/>
    <s v="US Gas Phy Fwd Firm &lt; or = 1Mo "/>
    <s v="US Gas Phy       TENN 800                07Jun01         USD/MM"/>
    <m/>
    <n v="20000"/>
    <x v="0"/>
    <x v="13"/>
    <x v="0"/>
    <n v="3.6349999999999998"/>
    <s v="ZHWF0S01"/>
    <s v="SNEAL"/>
    <s v="ENA-IM NE GULF3"/>
    <x v="8"/>
    <x v="3"/>
    <n v="834740"/>
    <d v="2001-06-07T21:00:01"/>
  </r>
  <r>
    <x v="0"/>
    <x v="3"/>
    <x v="1"/>
    <x v="0"/>
    <n v="10000"/>
    <n v="1348316"/>
    <d v="2001-06-06T09:43:00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canadanw1"/>
    <s v="RWATT"/>
    <s v="EC-IM Canada West"/>
    <x v="8"/>
    <x v="9"/>
    <n v="834742"/>
    <d v="2001-06-06T21:00:01"/>
  </r>
  <r>
    <x v="1"/>
    <x v="4"/>
    <x v="0"/>
    <x v="0"/>
    <n v="25000"/>
    <n v="1348318"/>
    <d v="2001-06-06T09:43:00"/>
    <s v="Koch Petroleum Group, L.P."/>
    <x v="0"/>
    <x v="0"/>
    <x v="0"/>
    <x v="4"/>
    <s v="US HeatingOil2 Fin Swap"/>
    <s v="US HeatOil2 Swap Nymex NX2               Jul01           c/Gl-b"/>
    <m/>
    <n v="25000"/>
    <x v="0"/>
    <x v="15"/>
    <x v="0"/>
    <n v="75.849999999999994"/>
    <s v="fouqueta01"/>
    <s v="LMENA"/>
    <s v="HO"/>
    <x v="3"/>
    <x v="3"/>
    <n v="114541"/>
    <d v="2001-07-01T21:00:01"/>
  </r>
  <r>
    <x v="1"/>
    <x v="3"/>
    <x v="1"/>
    <x v="0"/>
    <n v="275"/>
    <n v="1348317"/>
    <d v="2001-06-06T09:43:00"/>
    <s v="PanCanadian Energy Services Inc."/>
    <x v="0"/>
    <x v="0"/>
    <x v="0"/>
    <x v="3"/>
    <s v="US Gas Phy Fwd Firm &lt; or = 1Mo "/>
    <s v="US Gas Phy       NGPL NICOR              07Jun01         USD/MM"/>
    <m/>
    <n v="275"/>
    <x v="0"/>
    <x v="13"/>
    <x v="0"/>
    <n v="3.81"/>
    <s v="pces5054"/>
    <s v="PMIMS"/>
    <s v="ENA - IM MKT Central CG"/>
    <x v="8"/>
    <x v="3"/>
    <n v="834743"/>
    <d v="2001-06-07T21:00:01"/>
  </r>
  <r>
    <x v="0"/>
    <x v="3"/>
    <x v="1"/>
    <x v="0"/>
    <n v="4739"/>
    <n v="1348319"/>
    <d v="2001-06-06T09:43:03"/>
    <s v="Premstar Energy Canada Ltd"/>
    <x v="0"/>
    <x v="0"/>
    <x v="0"/>
    <x v="3"/>
    <s v="CAN Gas Phy Fwd Firm East &lt; or = 1Mo"/>
    <s v="CAN Gas Phy      Dawn                    07Jun01         USD/MM"/>
    <n v="4739"/>
    <m/>
    <x v="0"/>
    <x v="13"/>
    <x v="0"/>
    <n v="3.8849999999999998"/>
    <s v="ADM76130"/>
    <s v="MCUILLA"/>
    <s v="ENA - IM Ontario"/>
    <x v="8"/>
    <x v="3"/>
    <n v="834744"/>
    <d v="2001-06-07T21:00:01"/>
  </r>
  <r>
    <x v="1"/>
    <x v="1"/>
    <x v="1"/>
    <x v="5"/>
    <n v="1550"/>
    <n v="1348320"/>
    <d v="2001-06-06T09:43:04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"/>
    <s v="toddbrown"/>
    <s v="FSTURM"/>
    <s v="LT-ECAR"/>
    <x v="7"/>
    <x v="7"/>
    <n v="634813.1"/>
    <d v="2001-07-01T21:00:01"/>
  </r>
  <r>
    <x v="1"/>
    <x v="3"/>
    <x v="1"/>
    <x v="0"/>
    <n v="19969"/>
    <n v="1348322"/>
    <d v="2001-06-06T09:43:05"/>
    <s v="ONEOK Energy Marketing and Trading Company, L.P."/>
    <x v="0"/>
    <x v="0"/>
    <x v="0"/>
    <x v="3"/>
    <s v="US Gas Phy Fwd Firm &lt; or = 1Mo "/>
    <s v="US Gas Phy       NGPL NICOR              07Jun01         USD/MM"/>
    <m/>
    <n v="19969"/>
    <x v="0"/>
    <x v="13"/>
    <x v="0"/>
    <n v="3.81"/>
    <s v="KURTISWOOD"/>
    <s v="PMIMS"/>
    <s v="ENA - IM MKT Central CG"/>
    <x v="8"/>
    <x v="3"/>
    <n v="834746"/>
    <d v="2001-06-07T21:00:01"/>
  </r>
  <r>
    <x v="1"/>
    <x v="3"/>
    <x v="1"/>
    <x v="0"/>
    <n v="10000"/>
    <n v="1348321"/>
    <d v="2001-06-06T09:43:05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59"/>
    <s v="vab12345"/>
    <s v="SNEAL"/>
    <s v="ENA-IM NE GULF3"/>
    <x v="8"/>
    <x v="3"/>
    <n v="834745"/>
    <d v="2001-06-07T21:00:01"/>
  </r>
  <r>
    <x v="1"/>
    <x v="3"/>
    <x v="0"/>
    <x v="7"/>
    <n v="225000"/>
    <n v="1348323"/>
    <d v="2001-06-06T09:43:06"/>
    <s v="BP Corporation North America Inc.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Quekchin"/>
    <s v="KHOLST"/>
    <s v="FT-West"/>
    <x v="5"/>
    <x v="3"/>
    <s v="VE9943.1"/>
    <d v="2002-01-01T00:00:00"/>
  </r>
  <r>
    <x v="1"/>
    <x v="3"/>
    <x v="1"/>
    <x v="0"/>
    <n v="5200"/>
    <n v="1348326"/>
    <d v="2001-06-06T09:43:07"/>
    <s v="AEP Energy Services, Inc."/>
    <x v="0"/>
    <x v="0"/>
    <x v="0"/>
    <x v="3"/>
    <s v="US Gas Phy Fwd Firm &lt; or = 1Mo "/>
    <s v="US Gas Phy       ANR SE Trans            07Jun01         USD/MM"/>
    <n v="5200"/>
    <m/>
    <x v="0"/>
    <x v="13"/>
    <x v="0"/>
    <n v="3.66"/>
    <s v="aepes201"/>
    <s v="TDONOHO"/>
    <s v="ENA - IM Central Gulf"/>
    <x v="8"/>
    <x v="3"/>
    <n v="834748"/>
    <d v="2001-06-07T21:00:01"/>
  </r>
  <r>
    <x v="0"/>
    <x v="4"/>
    <x v="0"/>
    <x v="12"/>
    <e v="#N/A"/>
    <n v="1348324"/>
    <d v="2001-06-06T09:43:07"/>
    <s v="Hess Energy Trading Company UK Limited as agents for Hess Energy Trading Company LLC"/>
    <x v="0"/>
    <x v="0"/>
    <x v="0"/>
    <x v="4"/>
    <s v="Gasoline/Brent Crk"/>
    <s v="Euro Mogas Crk   PULvBrent               Jul-Sep01       USD/bl/m"/>
    <m/>
    <n v="5000"/>
    <x v="0"/>
    <x v="9"/>
    <x v="0"/>
    <n v="6"/>
    <s v="peglerjo"/>
    <s v="JSPENCER"/>
    <s v="UK-ECTRIC-European Unleaded (Tonnes)"/>
    <x v="5"/>
    <x v="5"/>
    <s v="VF0434"/>
    <d v="2001-07-01T00:00:00"/>
  </r>
  <r>
    <x v="1"/>
    <x v="3"/>
    <x v="1"/>
    <x v="0"/>
    <n v="5000"/>
    <n v="1348325"/>
    <d v="2001-06-06T09:43:07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47"/>
    <d v="2001-06-07T21:00:01"/>
  </r>
  <r>
    <x v="1"/>
    <x v="3"/>
    <x v="1"/>
    <x v="0"/>
    <n v="10000"/>
    <n v="1348327"/>
    <d v="2001-06-06T09:43:08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150000000000002"/>
    <s v="RHUGGINS"/>
    <s v="KSTEVEN"/>
    <s v="ENA-IM Mid Central South"/>
    <x v="8"/>
    <x v="3"/>
    <n v="834749"/>
    <d v="2001-06-07T21:00:01"/>
  </r>
  <r>
    <x v="1"/>
    <x v="3"/>
    <x v="0"/>
    <x v="5"/>
    <n v="310000"/>
    <n v="1348328"/>
    <d v="2001-06-06T09:43:1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29"/>
    <s v="JARNOLD"/>
    <s v="NG-Price"/>
    <x v="5"/>
    <x v="3"/>
    <s v="VE9954.1"/>
    <d v="2001-07-01T21:00:00"/>
  </r>
  <r>
    <x v="0"/>
    <x v="3"/>
    <x v="1"/>
    <x v="0"/>
    <n v="10000"/>
    <n v="1348330"/>
    <d v="2001-06-06T09:43:14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SMITHJAY"/>
    <s v="RWATT"/>
    <s v="EC-IM Canada West"/>
    <x v="8"/>
    <x v="9"/>
    <n v="834751"/>
    <d v="2001-06-06T21:00:01"/>
  </r>
  <r>
    <x v="1"/>
    <x v="3"/>
    <x v="1"/>
    <x v="0"/>
    <n v="5000"/>
    <n v="1348329"/>
    <d v="2001-06-06T09:43:14"/>
    <s v="Conectiv Energy Supply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5"/>
    <s v="csaponaro1"/>
    <s v="ARING"/>
    <s v="ENA-IM NE GULF1"/>
    <x v="8"/>
    <x v="3"/>
    <n v="834750"/>
    <d v="2001-06-07T21:00:01"/>
  </r>
  <r>
    <x v="1"/>
    <x v="3"/>
    <x v="1"/>
    <x v="0"/>
    <n v="3500"/>
    <n v="1348331"/>
    <d v="2001-06-06T09:43:15"/>
    <s v="Dynegy Marketing and Trade"/>
    <x v="0"/>
    <x v="0"/>
    <x v="0"/>
    <x v="3"/>
    <s v="US Gas Phy Fwd Firm &lt; or = 1Mo "/>
    <s v="US Gas Phy       NGPL TxOkGCPool         07Jun01         USD/MM"/>
    <n v="3500"/>
    <m/>
    <x v="0"/>
    <x v="13"/>
    <x v="0"/>
    <n v="3.67"/>
    <s v="MCCARTHY"/>
    <s v="TDONOHO"/>
    <s v="ENA - IM Central Gulf"/>
    <x v="8"/>
    <x v="3"/>
    <n v="834752"/>
    <d v="2001-06-07T21:00:01"/>
  </r>
  <r>
    <x v="1"/>
    <x v="3"/>
    <x v="1"/>
    <x v="0"/>
    <n v="8996"/>
    <n v="1348332"/>
    <d v="2001-06-06T09:43:19"/>
    <s v="Aquila Energy Marketing Corporation"/>
    <x v="0"/>
    <x v="0"/>
    <x v="0"/>
    <x v="3"/>
    <s v="US Gas Phy Fwd Firm &lt; or = 1Mo "/>
    <s v="US Gas Phy       NGPL Midcont            07Jun01         USD/MM"/>
    <m/>
    <n v="8996"/>
    <x v="0"/>
    <x v="13"/>
    <x v="0"/>
    <n v="3.6175000000000002"/>
    <s v="BIGDADDY"/>
    <s v="KSTEVEN"/>
    <s v="ENA-IM Mid Central South"/>
    <x v="8"/>
    <x v="3"/>
    <n v="834753"/>
    <d v="2001-06-07T21:00:01"/>
  </r>
  <r>
    <x v="1"/>
    <x v="3"/>
    <x v="1"/>
    <x v="0"/>
    <n v="10000"/>
    <n v="1348333"/>
    <d v="2001-06-06T09:43:22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"/>
    <s v="BIGDADDY"/>
    <s v="KSTEVEN"/>
    <s v="ENA-IM Mid Central South"/>
    <x v="8"/>
    <x v="3"/>
    <n v="834754"/>
    <d v="2001-06-07T21:00:01"/>
  </r>
  <r>
    <x v="1"/>
    <x v="1"/>
    <x v="0"/>
    <x v="6"/>
    <n v="1500"/>
    <n v="1348334"/>
    <d v="2001-06-06T09:43:25"/>
    <s v="Axia Energy, LP"/>
    <x v="0"/>
    <x v="0"/>
    <x v="0"/>
    <x v="1"/>
    <s v="US East Power Fin Swap"/>
    <s v="US Pwr Fin Swap  ISO NY Z-G Peak         Sep01           USD/MWh"/>
    <m/>
    <n v="50"/>
    <x v="0"/>
    <x v="1"/>
    <x v="0"/>
    <n v="52.5"/>
    <s v="wolfstev"/>
    <s v="DDAVIS"/>
    <s v="LT-New England"/>
    <x v="7"/>
    <x v="3"/>
    <n v="634814.1"/>
    <d v="2001-09-01T21:00:01"/>
  </r>
  <r>
    <x v="1"/>
    <x v="3"/>
    <x v="1"/>
    <x v="0"/>
    <n v="191"/>
    <n v="1348335"/>
    <d v="2001-06-06T09:43:26"/>
    <s v="PG&amp;E Energy Trading-Gas Corporation"/>
    <x v="0"/>
    <x v="0"/>
    <x v="0"/>
    <x v="3"/>
    <s v="US Gas Phy Fwd Firm &lt; or = 1Mo "/>
    <s v="US Gas Phy       TGT Z-SL                07Jun01         USD/MM"/>
    <n v="191"/>
    <m/>
    <x v="0"/>
    <x v="13"/>
    <x v="0"/>
    <n v="3.7149999999999999"/>
    <s v="winyahay"/>
    <s v="SPEREIR"/>
    <s v="ENA-IM NE GULF2"/>
    <x v="8"/>
    <x v="3"/>
    <n v="834755"/>
    <d v="2001-06-07T21:00:01"/>
  </r>
  <r>
    <x v="1"/>
    <x v="1"/>
    <x v="1"/>
    <x v="8"/>
    <n v="250"/>
    <n v="1348336"/>
    <d v="2001-06-06T09:43:27"/>
    <s v="American Electric Power Service Corporation"/>
    <x v="2"/>
    <x v="1"/>
    <x v="0"/>
    <x v="1"/>
    <s v="US East Power Phy Fwd Firm"/>
    <s v="US Pwr Phy Firm  Cinergy Peak            11-15Jun01      USD/MWh"/>
    <n v="50"/>
    <m/>
    <x v="0"/>
    <x v="1"/>
    <x v="0"/>
    <n v="41"/>
    <s v="LRAT1234"/>
    <s v="CDORLAN"/>
    <s v="ST-ECAR"/>
    <x v="7"/>
    <x v="7"/>
    <n v="634815.1"/>
    <d v="2001-06-11T21:00:01"/>
  </r>
  <r>
    <x v="1"/>
    <x v="3"/>
    <x v="0"/>
    <x v="5"/>
    <n v="155000"/>
    <n v="1348338"/>
    <d v="2001-06-06T09:43:35"/>
    <s v="AEP Energy Services, Inc.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aepes218"/>
    <s v="JARNOLD"/>
    <s v="NG-Price"/>
    <x v="5"/>
    <x v="3"/>
    <s v="VE9956.1"/>
    <d v="2001-07-01T21:00:00"/>
  </r>
  <r>
    <x v="0"/>
    <x v="3"/>
    <x v="1"/>
    <x v="0"/>
    <n v="10000"/>
    <n v="1348339"/>
    <d v="2001-06-06T09:43:36"/>
    <s v="Unocal Canada Limi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UGTC2424"/>
    <s v="RWATT"/>
    <s v="EC-IM Canada West"/>
    <x v="8"/>
    <x v="9"/>
    <n v="834756"/>
    <d v="2001-06-06T21:00:01"/>
  </r>
  <r>
    <x v="0"/>
    <x v="0"/>
    <x v="0"/>
    <x v="0"/>
    <n v="9"/>
    <n v="1348340"/>
    <d v="2001-06-06T09:43:38"/>
    <s v="Koch Metals Trading Limited"/>
    <x v="0"/>
    <x v="0"/>
    <x v="0"/>
    <x v="0"/>
    <s v="Tin LME Registered Contract"/>
    <s v="Tin LME Reg.     Contract                3 Month         USD/mt-L"/>
    <m/>
    <n v="9"/>
    <x v="0"/>
    <x v="4"/>
    <x v="0"/>
    <n v="4990"/>
    <s v="pornstar"/>
    <s v="JGORDON1"/>
    <s v="Enron Metals Trading System"/>
    <x v="0"/>
    <x v="0"/>
    <n v="2171585"/>
    <m/>
  </r>
  <r>
    <x v="1"/>
    <x v="3"/>
    <x v="0"/>
    <x v="22"/>
    <n v="615000"/>
    <n v="1348342"/>
    <d v="2001-06-06T09:43:42"/>
    <s v="J. Aron &amp; Company"/>
    <x v="0"/>
    <x v="0"/>
    <x v="0"/>
    <x v="3"/>
    <s v="US Gas Fin Swap"/>
    <s v="US Gas Swap      Nymex                   Jul-Oct01       USD/MM"/>
    <m/>
    <n v="5000"/>
    <x v="0"/>
    <x v="13"/>
    <x v="0"/>
    <n v="3.9750000000000001"/>
    <s v="ritanagle"/>
    <s v="JARNOLD"/>
    <s v="NG-Price"/>
    <x v="5"/>
    <x v="3"/>
    <s v="VE9957.1"/>
    <d v="2001-07-01T00:00:00"/>
  </r>
  <r>
    <x v="0"/>
    <x v="3"/>
    <x v="1"/>
    <x v="0"/>
    <n v="10000"/>
    <n v="1348341"/>
    <d v="2001-06-06T09:43:42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EPMELPcjs"/>
    <s v="MCUILLA"/>
    <s v="ENA - IM Ontario"/>
    <x v="8"/>
    <x v="3"/>
    <n v="834757"/>
    <d v="2001-06-07T21:00:01"/>
  </r>
  <r>
    <x v="1"/>
    <x v="1"/>
    <x v="1"/>
    <x v="6"/>
    <n v="1500"/>
    <n v="1348343"/>
    <d v="2001-06-06T09:43:42"/>
    <s v="American Electric Power Service Corporation"/>
    <x v="0"/>
    <x v="0"/>
    <x v="0"/>
    <x v="1"/>
    <s v="US East Power Phy Fwd Firm"/>
    <s v="US Pwr Phy Firm  NEPOOL Peak             Sep01           USD/MWh"/>
    <m/>
    <n v="50"/>
    <x v="0"/>
    <x v="1"/>
    <x v="0"/>
    <n v="48.6"/>
    <s v="aepsvc133"/>
    <s v="DDAVIS"/>
    <s v="LT-New England"/>
    <x v="7"/>
    <x v="7"/>
    <n v="634817.1"/>
    <d v="2001-09-01T17:11:00"/>
  </r>
  <r>
    <x v="1"/>
    <x v="2"/>
    <x v="0"/>
    <x v="0"/>
    <n v="25000"/>
    <n v="1348344"/>
    <d v="2001-06-06T09:43:4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8"/>
    <s v="N587JK00"/>
    <s v="GWHALLE"/>
    <s v="WTI-GW-NXC2"/>
    <x v="3"/>
    <x v="3"/>
    <n v="114542"/>
    <d v="2001-07-01T00:00:00"/>
  </r>
  <r>
    <x v="1"/>
    <x v="1"/>
    <x v="1"/>
    <x v="5"/>
    <n v="1550"/>
    <n v="1348345"/>
    <d v="2001-06-06T09:43:46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6.75"/>
    <s v="cgaes123"/>
    <s v="RBENSON"/>
    <s v="ST-PJM"/>
    <x v="7"/>
    <x v="7"/>
    <n v="634818.1"/>
    <d v="2001-07-01T21:00:01"/>
  </r>
  <r>
    <x v="1"/>
    <x v="1"/>
    <x v="1"/>
    <x v="3"/>
    <n v="4600"/>
    <n v="1348346"/>
    <d v="2001-06-06T09:43:46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48.6"/>
    <s v="aepsvc133"/>
    <s v="DDAVIS"/>
    <s v="LT-New England"/>
    <x v="7"/>
    <x v="7"/>
    <n v="634819.1"/>
    <d v="2001-10-01T17:11:00"/>
  </r>
  <r>
    <x v="1"/>
    <x v="3"/>
    <x v="1"/>
    <x v="0"/>
    <n v="10000"/>
    <n v="1348347"/>
    <d v="2001-06-06T09:43:55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MIDCONT2"/>
    <s v="TDONOHO"/>
    <s v="ENA - IM Central Gulf"/>
    <x v="8"/>
    <x v="3"/>
    <n v="834758"/>
    <d v="2001-06-07T21:00:01"/>
  </r>
  <r>
    <x v="0"/>
    <x v="3"/>
    <x v="0"/>
    <x v="5"/>
    <n v="155000"/>
    <n v="1348349"/>
    <d v="2001-06-06T09:44:02"/>
    <s v="Axia Energy, LP"/>
    <x v="0"/>
    <x v="0"/>
    <x v="0"/>
    <x v="3"/>
    <s v="CAN Gas Fin BasSwap"/>
    <s v="CAN Gas Basis    AECO                    Aug01           USD/MM"/>
    <n v="5000"/>
    <m/>
    <x v="0"/>
    <x v="13"/>
    <x v="0"/>
    <n v="-0.51"/>
    <s v="dutchdav"/>
    <s v="JMCKAY"/>
    <s v="FT-CAND-EGSC"/>
    <x v="5"/>
    <x v="9"/>
    <s v="VE9960.1"/>
    <d v="2001-08-01T21:00:01"/>
  </r>
  <r>
    <x v="1"/>
    <x v="3"/>
    <x v="1"/>
    <x v="23"/>
    <n v="19200"/>
    <n v="1348351"/>
    <d v="2001-06-06T09:44:09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4759"/>
    <d v="2001-06-07T21:00:01"/>
  </r>
  <r>
    <x v="1"/>
    <x v="1"/>
    <x v="1"/>
    <x v="8"/>
    <n v="250"/>
    <n v="1348352"/>
    <d v="2001-06-06T09:44:10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4821.1"/>
    <d v="2001-07-02T21:00:00"/>
  </r>
  <r>
    <x v="1"/>
    <x v="3"/>
    <x v="1"/>
    <x v="0"/>
    <n v="1719"/>
    <n v="1348354"/>
    <d v="2001-06-06T09:44:19"/>
    <s v="ONEOK Energy Marketing and Trading Company, L.P."/>
    <x v="0"/>
    <x v="0"/>
    <x v="0"/>
    <x v="3"/>
    <s v="US Gas Phy Fwd Firm &lt; or = 1Mo "/>
    <s v="US Gas Phy       NGPL NIPSCO             07Jun01         USD/MM"/>
    <n v="1719"/>
    <m/>
    <x v="0"/>
    <x v="13"/>
    <x v="0"/>
    <n v="3.83"/>
    <s v="KURTISWOOD"/>
    <s v="PMIMS"/>
    <s v="ENA - IM MKT Central CG"/>
    <x v="8"/>
    <x v="3"/>
    <n v="834760"/>
    <d v="2001-06-07T21:00:01"/>
  </r>
  <r>
    <x v="1"/>
    <x v="3"/>
    <x v="1"/>
    <x v="0"/>
    <n v="10000"/>
    <n v="1348355"/>
    <d v="2001-06-06T09:44:20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illardK"/>
    <s v="SPEREIR"/>
    <s v="ENA-IM NE GULF2"/>
    <x v="8"/>
    <x v="3"/>
    <n v="834761"/>
    <d v="2001-06-07T21:00:01"/>
  </r>
  <r>
    <x v="1"/>
    <x v="1"/>
    <x v="1"/>
    <x v="5"/>
    <n v="1550"/>
    <n v="1348356"/>
    <d v="2001-06-06T09:44:30"/>
    <s v="The New Power Company"/>
    <x v="0"/>
    <x v="0"/>
    <x v="0"/>
    <x v="1"/>
    <s v="US East Power Phy Fwd Firm"/>
    <s v="US Pwr Phy Firm  NEPOOL Peak             Aug01           USD/MWh"/>
    <n v="50"/>
    <m/>
    <x v="0"/>
    <x v="1"/>
    <x v="0"/>
    <n v="63"/>
    <s v="SUNEETNPW"/>
    <s v="DDAVIS"/>
    <s v="LT-New England"/>
    <x v="7"/>
    <x v="7"/>
    <n v="634822.1"/>
    <d v="2001-08-01T21:00:01"/>
  </r>
  <r>
    <x v="1"/>
    <x v="1"/>
    <x v="1"/>
    <x v="8"/>
    <n v="250"/>
    <n v="1348357"/>
    <d v="2001-06-06T09:44:31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25"/>
    <s v="bkeefer001"/>
    <s v="PBRODER"/>
    <s v="ST-PJM"/>
    <x v="7"/>
    <x v="7"/>
    <n v="634823.1"/>
    <d v="2001-07-02T21:00:00"/>
  </r>
  <r>
    <x v="1"/>
    <x v="3"/>
    <x v="1"/>
    <x v="0"/>
    <n v="19200"/>
    <n v="1348358"/>
    <d v="2001-06-06T09:44:34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650000000000002"/>
    <s v="ADM48147"/>
    <s v="JHODGE2"/>
    <s v="ENA-IM ME TCO"/>
    <x v="8"/>
    <x v="3"/>
    <n v="834762"/>
    <d v="2001-06-07T21:00:01"/>
  </r>
  <r>
    <x v="0"/>
    <x v="3"/>
    <x v="1"/>
    <x v="0"/>
    <n v="10000"/>
    <n v="1348360"/>
    <d v="2001-06-06T09:44:38"/>
    <s v="Tenaska Marketing Canada, a division of TMV Corp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3499999999999996"/>
    <s v="KJMTMC01"/>
    <s v="RWATT"/>
    <s v="EC-IM Canada West"/>
    <x v="8"/>
    <x v="9"/>
    <n v="834763"/>
    <d v="2001-06-07T21:00:01"/>
  </r>
  <r>
    <x v="1"/>
    <x v="3"/>
    <x v="1"/>
    <x v="0"/>
    <n v="10000"/>
    <n v="1348361"/>
    <d v="2001-06-06T09:44:39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TONYT003"/>
    <s v="SPEREIR"/>
    <s v="ENA-IM NE GULF2"/>
    <x v="8"/>
    <x v="3"/>
    <n v="834764"/>
    <d v="2001-06-07T21:00:01"/>
  </r>
  <r>
    <x v="1"/>
    <x v="3"/>
    <x v="1"/>
    <x v="0"/>
    <n v="4326"/>
    <n v="1348362"/>
    <d v="2001-06-06T09:44:41"/>
    <s v="Dynegy Marketing and Trade"/>
    <x v="0"/>
    <x v="0"/>
    <x v="0"/>
    <x v="3"/>
    <s v="US Gas Phy Fwd Firm &lt; or = 1Mo "/>
    <s v="US Gas Phy       Mich Con                07Jun01         USD/MM"/>
    <m/>
    <n v="4326"/>
    <x v="0"/>
    <x v="13"/>
    <x v="0"/>
    <n v="3.8650000000000002"/>
    <s v="MAXFIELD"/>
    <s v="JWILLI13"/>
    <s v="ENA - IM Mkt Central MICH"/>
    <x v="8"/>
    <x v="3"/>
    <n v="834765"/>
    <d v="2001-06-07T21:00:01"/>
  </r>
  <r>
    <x v="0"/>
    <x v="0"/>
    <x v="0"/>
    <x v="0"/>
    <n v="20"/>
    <n v="1348363"/>
    <d v="2001-06-06T09:44:4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HART1201"/>
    <s v="BMARCHAN"/>
    <s v="Enron Metals Trading System"/>
    <x v="0"/>
    <x v="0"/>
    <n v="2171591"/>
    <m/>
  </r>
  <r>
    <x v="1"/>
    <x v="3"/>
    <x v="1"/>
    <x v="0"/>
    <n v="10000"/>
    <n v="1348364"/>
    <d v="2001-06-06T09:44:4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kimnorman"/>
    <s v="TDONOHO"/>
    <s v="ENA - IM Central Gulf"/>
    <x v="8"/>
    <x v="3"/>
    <n v="834767"/>
    <d v="2001-06-07T21:00:01"/>
  </r>
  <r>
    <x v="1"/>
    <x v="1"/>
    <x v="1"/>
    <x v="0"/>
    <n v="50"/>
    <n v="1348365"/>
    <d v="2001-06-06T09:44:48"/>
    <s v="Dynegy Power Marketing, Inc."/>
    <x v="0"/>
    <x v="0"/>
    <x v="0"/>
    <x v="1"/>
    <s v="US East Power Phy Fwd Firm"/>
    <s v="US Pwr Phy Firm  COMED Peak              08Jun01         USD/MWh"/>
    <m/>
    <n v="50"/>
    <x v="0"/>
    <x v="1"/>
    <x v="0"/>
    <n v="27.25"/>
    <s v="WATTS002"/>
    <s v="MLORENZ"/>
    <s v="ST-Main"/>
    <x v="7"/>
    <x v="7"/>
    <n v="634824.1"/>
    <d v="2001-06-08T21:00:01"/>
  </r>
  <r>
    <x v="1"/>
    <x v="3"/>
    <x v="1"/>
    <x v="0"/>
    <n v="7172"/>
    <n v="1348367"/>
    <d v="2001-06-06T09:44:51"/>
    <s v="CoEnergy Trading Company"/>
    <x v="0"/>
    <x v="0"/>
    <x v="0"/>
    <x v="3"/>
    <s v="US Gas Phy Fwd Firm &lt; or = 1Mo "/>
    <s v="US Gas Phy       Mich Con                07Jun01         USD/MM"/>
    <m/>
    <n v="7172"/>
    <x v="0"/>
    <x v="13"/>
    <x v="0"/>
    <n v="3.8650000000000002"/>
    <s v="PANNONE12"/>
    <s v="JWILLI13"/>
    <s v="ENA - IM Mkt Central MICH"/>
    <x v="8"/>
    <x v="3"/>
    <n v="834768"/>
    <d v="2001-06-07T21:00:01"/>
  </r>
  <r>
    <x v="1"/>
    <x v="1"/>
    <x v="1"/>
    <x v="3"/>
    <n v="4600"/>
    <n v="1348368"/>
    <d v="2001-06-06T09:44:53"/>
    <s v="Aquila Energy Marketing Corporation"/>
    <x v="0"/>
    <x v="0"/>
    <x v="0"/>
    <x v="1"/>
    <s v="US East Power Phy Fwd Firm"/>
    <s v="US Pwr Phy Firm  COMED Peak              Oct-Dec01       USD/MWh"/>
    <m/>
    <n v="50"/>
    <x v="0"/>
    <x v="1"/>
    <x v="0"/>
    <n v="33.35"/>
    <s v="JOELWOOD"/>
    <s v="FSTURM"/>
    <s v="LT-ECAR"/>
    <x v="7"/>
    <x v="7"/>
    <n v="634825.1"/>
    <d v="2001-10-01T17:03:00"/>
  </r>
  <r>
    <x v="1"/>
    <x v="3"/>
    <x v="1"/>
    <x v="0"/>
    <n v="20000"/>
    <n v="1348369"/>
    <d v="2001-06-06T09:45:00"/>
    <s v="Mirant Americas Energy Marketing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7"/>
    <s v="jkippels01"/>
    <s v="JHODGE2"/>
    <s v="ENA-IM ME TCO"/>
    <x v="8"/>
    <x v="3"/>
    <n v="834769"/>
    <d v="2001-06-07T21:00:01"/>
  </r>
  <r>
    <x v="0"/>
    <x v="3"/>
    <x v="1"/>
    <x v="0"/>
    <n v="10000"/>
    <n v="1348370"/>
    <d v="2001-06-06T09:45:0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MITHJAY"/>
    <s v="RWATT"/>
    <s v="EC-IM Canada West"/>
    <x v="8"/>
    <x v="9"/>
    <n v="834771"/>
    <d v="2001-06-06T21:00:01"/>
  </r>
  <r>
    <x v="1"/>
    <x v="3"/>
    <x v="1"/>
    <x v="0"/>
    <n v="10000"/>
    <n v="1348371"/>
    <d v="2001-06-06T09:45:09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149999999999999"/>
    <s v="DillardK"/>
    <s v="SPEREIR"/>
    <s v="ENA-IM NE GULF2"/>
    <x v="8"/>
    <x v="3"/>
    <n v="834772"/>
    <d v="2001-06-07T21:00:01"/>
  </r>
  <r>
    <x v="1"/>
    <x v="3"/>
    <x v="1"/>
    <x v="0"/>
    <n v="2500"/>
    <n v="1348373"/>
    <d v="2001-06-06T09:45:15"/>
    <s v="AEP Energy Services, Inc."/>
    <x v="0"/>
    <x v="0"/>
    <x v="0"/>
    <x v="3"/>
    <s v="US Gas Phy Fwd Firm &lt; or = 1Mo "/>
    <s v="US Gas Phy       TENN 800                07Jun01         USD/MM"/>
    <m/>
    <n v="2500"/>
    <x v="0"/>
    <x v="13"/>
    <x v="0"/>
    <n v="3.645"/>
    <s v="aepes202"/>
    <s v="SNEAL"/>
    <s v="ENA-IM NE GULF3"/>
    <x v="8"/>
    <x v="3"/>
    <n v="834773"/>
    <d v="2001-06-07T21:00:01"/>
  </r>
  <r>
    <x v="0"/>
    <x v="3"/>
    <x v="1"/>
    <x v="0"/>
    <n v="5000"/>
    <n v="1348374"/>
    <d v="2001-06-06T09:45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4774"/>
    <d v="2001-06-06T21:00:01"/>
  </r>
  <r>
    <x v="1"/>
    <x v="3"/>
    <x v="1"/>
    <x v="0"/>
    <n v="10000"/>
    <n v="1348375"/>
    <d v="2001-06-06T09:45:18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johnlewis"/>
    <s v="TDONOHO"/>
    <s v="ENA - IM Central Gulf"/>
    <x v="8"/>
    <x v="3"/>
    <n v="834775"/>
    <d v="2001-06-07T21:00:01"/>
  </r>
  <r>
    <x v="0"/>
    <x v="3"/>
    <x v="1"/>
    <x v="23"/>
    <n v="120000"/>
    <n v="1348376"/>
    <d v="2001-06-06T09:45:23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99999999999996"/>
    <s v="brucewest"/>
    <s v="MCOWAN"/>
    <s v="EC-IM Canada West"/>
    <x v="8"/>
    <x v="9"/>
    <n v="834776"/>
    <d v="2001-06-07T21:00:01"/>
  </r>
  <r>
    <x v="1"/>
    <x v="3"/>
    <x v="1"/>
    <x v="0"/>
    <n v="20000"/>
    <n v="1348377"/>
    <d v="2001-06-06T09:45:25"/>
    <s v="Dynegy Marketing and Trade"/>
    <x v="0"/>
    <x v="0"/>
    <x v="0"/>
    <x v="3"/>
    <s v="US Gas Phy Fwd Firm &lt; or = 1Mo "/>
    <s v="US Gas Phy       TCO Pool                07Jun01         USD/MM"/>
    <m/>
    <n v="20000"/>
    <x v="0"/>
    <x v="13"/>
    <x v="0"/>
    <n v="3.88"/>
    <s v="NMENEN01"/>
    <s v="JHODGE2"/>
    <s v="ENA-IM ME TCO"/>
    <x v="8"/>
    <x v="3"/>
    <n v="834777"/>
    <d v="2001-06-07T21:00:01"/>
  </r>
  <r>
    <x v="0"/>
    <x v="3"/>
    <x v="1"/>
    <x v="0"/>
    <n v="10000"/>
    <n v="1348378"/>
    <d v="2001-06-06T09:45:26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EPMELPcjs"/>
    <s v="MCUILLA"/>
    <s v="ENA - IM Ontario"/>
    <x v="8"/>
    <x v="3"/>
    <n v="834778"/>
    <d v="2001-06-07T21:00:01"/>
  </r>
  <r>
    <x v="1"/>
    <x v="3"/>
    <x v="1"/>
    <x v="0"/>
    <n v="5000"/>
    <n v="1348379"/>
    <d v="2001-06-06T09:45:26"/>
    <s v="Cook Inlet Energy Supply L.L.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MIDCONT1"/>
    <s v="TDONOHO"/>
    <s v="ENA - IM Central Gulf"/>
    <x v="8"/>
    <x v="3"/>
    <n v="834779"/>
    <d v="2001-06-07T21:00:01"/>
  </r>
  <r>
    <x v="1"/>
    <x v="2"/>
    <x v="0"/>
    <x v="0"/>
    <n v="50000"/>
    <n v="1348382"/>
    <d v="2001-06-06T09:45:3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44"/>
    <d v="2001-07-01T00:00:00"/>
  </r>
  <r>
    <x v="1"/>
    <x v="1"/>
    <x v="0"/>
    <x v="0"/>
    <n v="50"/>
    <n v="1348383"/>
    <d v="2001-06-06T09:45:42"/>
    <s v="HQ Energy Services (U.S.) Inc."/>
    <x v="0"/>
    <x v="0"/>
    <x v="0"/>
    <x v="1"/>
    <s v="US East Power Fin Swap"/>
    <s v="US Pwr Fin Swap  ISO NY Z-G Peak         08Jun01         USD/MWh"/>
    <n v="50"/>
    <m/>
    <x v="0"/>
    <x v="1"/>
    <x v="0"/>
    <n v="39"/>
    <s v="paulk2001"/>
    <s v="GGUPTA"/>
    <s v="ST-New England"/>
    <x v="7"/>
    <x v="3"/>
    <n v="634829.1"/>
    <d v="2001-06-08T21:00:01"/>
  </r>
  <r>
    <x v="1"/>
    <x v="3"/>
    <x v="1"/>
    <x v="0"/>
    <n v="5000"/>
    <n v="1348384"/>
    <d v="2001-06-06T09:45:46"/>
    <s v="AEP Energy Services, In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aepes201"/>
    <s v="TDONOHO"/>
    <s v="ENA - IM Central Gulf"/>
    <x v="8"/>
    <x v="3"/>
    <n v="834782"/>
    <d v="2001-06-07T21:00:01"/>
  </r>
  <r>
    <x v="1"/>
    <x v="3"/>
    <x v="1"/>
    <x v="0"/>
    <n v="10000"/>
    <n v="1348385"/>
    <d v="2001-06-06T09:45:50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7"/>
    <s v="BIGDADDY"/>
    <s v="JHODGE2"/>
    <s v="ENA-IM ME TCO"/>
    <x v="8"/>
    <x v="3"/>
    <n v="834783"/>
    <d v="2001-06-07T21:00:01"/>
  </r>
  <r>
    <x v="1"/>
    <x v="3"/>
    <x v="1"/>
    <x v="23"/>
    <n v="220800"/>
    <n v="1348386"/>
    <d v="2001-06-06T09:45:51"/>
    <s v="Cinergy Marketing &amp; Trading, LLC"/>
    <x v="0"/>
    <x v="0"/>
    <x v="0"/>
    <x v="3"/>
    <s v="US Gas Phy Fwd Firm &lt; or = 1Mo "/>
    <s v="US Gas Phy       TCO Pool                07-30Jun01      USD/MM"/>
    <n v="9200"/>
    <m/>
    <x v="0"/>
    <x v="13"/>
    <x v="0"/>
    <n v="3.87"/>
    <s v="STOCKHAMN"/>
    <s v="JHODGE2"/>
    <s v="ENA-IM ME TCO"/>
    <x v="8"/>
    <x v="3"/>
    <n v="834785"/>
    <d v="2001-06-07T21:00:01"/>
  </r>
  <r>
    <x v="1"/>
    <x v="3"/>
    <x v="1"/>
    <x v="0"/>
    <n v="25000"/>
    <n v="1348389"/>
    <d v="2001-06-06T09:45:5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STEPHENSJE"/>
    <s v="ARING"/>
    <s v="ENA-IM NE GULF1"/>
    <x v="8"/>
    <x v="3"/>
    <n v="834784"/>
    <d v="2001-06-07T21:00:01"/>
  </r>
  <r>
    <x v="0"/>
    <x v="3"/>
    <x v="1"/>
    <x v="0"/>
    <n v="10000"/>
    <n v="1348392"/>
    <d v="2001-06-06T09:45:59"/>
    <s v="Duke Energy Marketing Limited Partnership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NICOLEBR"/>
    <s v="MCUILLA"/>
    <s v="ENA - IM Ontario"/>
    <x v="8"/>
    <x v="3"/>
    <n v="834787"/>
    <d v="2001-06-07T21:00:01"/>
  </r>
  <r>
    <x v="1"/>
    <x v="3"/>
    <x v="1"/>
    <x v="0"/>
    <n v="10000"/>
    <n v="1348393"/>
    <d v="2001-06-06T09:45:59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IGDADDY"/>
    <s v="JHODGE2"/>
    <s v="ENA-IM ME TCO"/>
    <x v="8"/>
    <x v="3"/>
    <n v="834786"/>
    <d v="2001-06-07T21:00:01"/>
  </r>
  <r>
    <x v="1"/>
    <x v="3"/>
    <x v="1"/>
    <x v="0"/>
    <n v="10000"/>
    <n v="1348394"/>
    <d v="2001-06-06T09:46:02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aepes201"/>
    <s v="TDONOHO"/>
    <s v="ENA - IM Central Gulf"/>
    <x v="8"/>
    <x v="3"/>
    <n v="834788"/>
    <d v="2001-06-07T21:00:01"/>
  </r>
  <r>
    <x v="1"/>
    <x v="3"/>
    <x v="0"/>
    <x v="6"/>
    <n v="300000"/>
    <n v="1348395"/>
    <d v="2001-06-06T09:46:06"/>
    <s v="OGE Energy Resour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mustang1"/>
    <s v="JARNOLD"/>
    <s v="NG-Price"/>
    <x v="5"/>
    <x v="3"/>
    <s v="VE9972.1"/>
    <d v="2001-09-01T21:00:00"/>
  </r>
  <r>
    <x v="0"/>
    <x v="3"/>
    <x v="1"/>
    <x v="0"/>
    <n v="10000"/>
    <n v="1348400"/>
    <d v="2001-06-06T09:46:0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"/>
    <s v="DAROOKIE"/>
    <s v="MCUILLA"/>
    <s v="ENA - IM Ontario"/>
    <x v="8"/>
    <x v="3"/>
    <n v="834789"/>
    <d v="2001-06-07T21:00:01"/>
  </r>
  <r>
    <x v="1"/>
    <x v="2"/>
    <x v="0"/>
    <x v="0"/>
    <n v="50000"/>
    <n v="1348399"/>
    <d v="2001-06-06T09:46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48"/>
    <d v="2001-07-01T00:00:00"/>
  </r>
  <r>
    <x v="1"/>
    <x v="3"/>
    <x v="1"/>
    <x v="23"/>
    <n v="120000"/>
    <n v="1348396"/>
    <d v="2001-06-06T09:46:07"/>
    <s v="Enron Energy Services, Inc."/>
    <x v="0"/>
    <x v="0"/>
    <x v="0"/>
    <x v="3"/>
    <s v="US Gas Phy Fwd Firm &lt; or = 1Mo "/>
    <s v="US Gas Phy       TCO Pool                07-30Jun01      USD/MM"/>
    <m/>
    <n v="5000"/>
    <x v="0"/>
    <x v="13"/>
    <x v="0"/>
    <n v="3.915"/>
    <s v="JIMBARKER"/>
    <s v="JHODGE2"/>
    <s v="ENA-IM ME TCO"/>
    <x v="8"/>
    <x v="3"/>
    <n v="834790"/>
    <d v="2001-06-07T21:00:01"/>
  </r>
  <r>
    <x v="0"/>
    <x v="0"/>
    <x v="0"/>
    <x v="0"/>
    <n v="10"/>
    <n v="1348402"/>
    <d v="2001-06-06T09:46:08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WAHFAGGOT"/>
    <s v="BMARCHAN"/>
    <s v="Enron Metals Trading System"/>
    <x v="0"/>
    <x v="0"/>
    <n v="2171595"/>
    <m/>
  </r>
  <r>
    <x v="1"/>
    <x v="3"/>
    <x v="1"/>
    <x v="0"/>
    <n v="10000"/>
    <n v="1348403"/>
    <d v="2001-06-06T09:46:1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EPMELPwlh"/>
    <s v="SPEREIR"/>
    <s v="ENA-IM NE GULF2"/>
    <x v="8"/>
    <x v="3"/>
    <n v="834791"/>
    <d v="2001-06-07T21:00:01"/>
  </r>
  <r>
    <x v="0"/>
    <x v="0"/>
    <x v="0"/>
    <x v="0"/>
    <n v="10"/>
    <n v="1348404"/>
    <d v="2001-06-06T09:46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stanleyf"/>
    <s v="BMARCHAN"/>
    <s v="Enron Metals Trading System"/>
    <x v="0"/>
    <x v="0"/>
    <n v="2171597"/>
    <m/>
  </r>
  <r>
    <x v="1"/>
    <x v="2"/>
    <x v="0"/>
    <x v="0"/>
    <n v="50000"/>
    <n v="1348405"/>
    <d v="2001-06-06T09:46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49"/>
    <d v="2001-07-01T00:00:00"/>
  </r>
  <r>
    <x v="1"/>
    <x v="3"/>
    <x v="1"/>
    <x v="23"/>
    <n v="19200"/>
    <n v="1348407"/>
    <d v="2001-06-06T09:46:17"/>
    <s v="Cinergy Marketing &amp; Trading, LLC"/>
    <x v="0"/>
    <x v="0"/>
    <x v="0"/>
    <x v="3"/>
    <s v="US Gas Phy Fwd Firm &lt; or = 1Mo "/>
    <s v="US Gas Phy       TCO Pool                07-30Jun01      USD/MM"/>
    <n v="800"/>
    <m/>
    <x v="0"/>
    <x v="13"/>
    <x v="0"/>
    <n v="3.875"/>
    <s v="STOCKHAMN"/>
    <s v="JHODGE2"/>
    <s v="ENA-IM ME TCO"/>
    <x v="8"/>
    <x v="3"/>
    <n v="834794"/>
    <d v="2001-06-07T21:00:01"/>
  </r>
  <r>
    <x v="1"/>
    <x v="3"/>
    <x v="1"/>
    <x v="0"/>
    <n v="25000"/>
    <n v="1348406"/>
    <d v="2001-06-06T09:46:17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garrison"/>
    <s v="ARING"/>
    <s v="ENA-IM NE GULF1"/>
    <x v="8"/>
    <x v="3"/>
    <n v="834792"/>
    <d v="2001-06-07T21:00:01"/>
  </r>
  <r>
    <x v="1"/>
    <x v="3"/>
    <x v="1"/>
    <x v="0"/>
    <n v="10000"/>
    <n v="1348409"/>
    <d v="2001-06-06T09:46:19"/>
    <s v="El Paso Merchant Energy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7"/>
    <s v="EPMELPwlh"/>
    <s v="JHODGE2"/>
    <s v="ENA-IM ME TCO"/>
    <x v="8"/>
    <x v="3"/>
    <n v="834793"/>
    <d v="2001-06-07T21:00:01"/>
  </r>
  <r>
    <x v="0"/>
    <x v="0"/>
    <x v="0"/>
    <x v="0"/>
    <n v="1"/>
    <n v="1348410"/>
    <d v="2001-06-06T09:46:20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2.75"/>
    <s v="merkouris"/>
    <s v="BMARCHAN"/>
    <s v="Enron Metals Trading System"/>
    <x v="0"/>
    <x v="0"/>
    <n v="2171599"/>
    <d v="2001-08-15T15:32:00"/>
  </r>
  <r>
    <x v="1"/>
    <x v="3"/>
    <x v="1"/>
    <x v="0"/>
    <n v="10000"/>
    <n v="1348411"/>
    <d v="2001-06-06T09:46:3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50000000000001"/>
    <s v="kimnorman"/>
    <s v="SPEREIR"/>
    <s v="ENA-IM NE GULF2"/>
    <x v="8"/>
    <x v="3"/>
    <n v="834795"/>
    <d v="2001-06-07T21:00:01"/>
  </r>
  <r>
    <x v="1"/>
    <x v="3"/>
    <x v="1"/>
    <x v="0"/>
    <n v="10000"/>
    <n v="1348412"/>
    <d v="2001-06-06T09:46:35"/>
    <s v="Texaco Natural Gas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250000000000001"/>
    <s v="WARNERTODD"/>
    <s v="SPEREIR"/>
    <s v="ENA-IM NE GULF2"/>
    <x v="8"/>
    <x v="3"/>
    <n v="834796"/>
    <d v="2001-06-07T21:00:01"/>
  </r>
  <r>
    <x v="1"/>
    <x v="3"/>
    <x v="1"/>
    <x v="0"/>
    <n v="5000"/>
    <n v="1348413"/>
    <d v="2001-06-06T09:46:37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MARKOTTE"/>
    <s v="VPIMENOV"/>
    <s v="ENA-IM ME NEW YORK"/>
    <x v="8"/>
    <x v="3"/>
    <n v="834797"/>
    <d v="2001-06-07T21:00:01"/>
  </r>
  <r>
    <x v="1"/>
    <x v="3"/>
    <x v="1"/>
    <x v="0"/>
    <n v="5000"/>
    <n v="1348414"/>
    <d v="2001-06-06T09:46:38"/>
    <s v="Cinergy Marketing &amp; Trading, LLC"/>
    <x v="0"/>
    <x v="0"/>
    <x v="0"/>
    <x v="3"/>
    <s v="US Gas Phy Fwd Firm &lt; or = 1Mo "/>
    <s v="US Gas Phy       NGPL Midcont            07Jun01         USD/MM"/>
    <n v="5000"/>
    <m/>
    <x v="0"/>
    <x v="13"/>
    <x v="0"/>
    <n v="3.6175000000000002"/>
    <s v="CHADALEX"/>
    <s v="KSTEVEN"/>
    <s v="ENA-IM Mid Central South"/>
    <x v="8"/>
    <x v="3"/>
    <n v="834798"/>
    <d v="2001-06-07T21:00:01"/>
  </r>
  <r>
    <x v="1"/>
    <x v="3"/>
    <x v="1"/>
    <x v="0"/>
    <n v="5000"/>
    <n v="1348415"/>
    <d v="2001-06-06T09:46:42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99"/>
    <d v="2001-06-07T21:00:01"/>
  </r>
  <r>
    <x v="1"/>
    <x v="3"/>
    <x v="1"/>
    <x v="0"/>
    <n v="10000"/>
    <n v="1348417"/>
    <d v="2001-06-06T09:46:45"/>
    <s v="Mirant Americas Energy Marketing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8"/>
    <s v="jkippels01"/>
    <s v="JHODGE2"/>
    <s v="ENA-IM ME TCO"/>
    <x v="8"/>
    <x v="3"/>
    <n v="834800"/>
    <d v="2001-06-07T21:00:01"/>
  </r>
  <r>
    <x v="1"/>
    <x v="2"/>
    <x v="0"/>
    <x v="0"/>
    <n v="50000"/>
    <n v="1348416"/>
    <d v="2001-06-06T09:46:4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50"/>
    <d v="2001-07-01T00:00:00"/>
  </r>
  <r>
    <x v="1"/>
    <x v="3"/>
    <x v="1"/>
    <x v="0"/>
    <n v="4800"/>
    <n v="1348418"/>
    <d v="2001-06-06T09:46:49"/>
    <s v="Mirant Americas Energy Marketing, L.P."/>
    <x v="0"/>
    <x v="0"/>
    <x v="0"/>
    <x v="3"/>
    <s v="US Gas Phy Fwd Firm &lt; or = 1Mo "/>
    <s v="US Gas Phy       NGPL LA Pool            07Jun01         USD/MM"/>
    <m/>
    <n v="4800"/>
    <x v="0"/>
    <x v="13"/>
    <x v="0"/>
    <n v="3.72"/>
    <s v="TOMSAX01"/>
    <s v="TDONOHO"/>
    <s v="ENA - IM Central Gulf"/>
    <x v="8"/>
    <x v="3"/>
    <n v="834801"/>
    <d v="2001-06-07T21:00:01"/>
  </r>
  <r>
    <x v="1"/>
    <x v="3"/>
    <x v="1"/>
    <x v="0"/>
    <n v="10000"/>
    <n v="1348419"/>
    <d v="2001-06-06T09:46:51"/>
    <s v="New Jersey Natural Gas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99999999999996"/>
    <n v="12867107"/>
    <s v="VPIMENOV"/>
    <s v="ENA-IM ME NEW YORK"/>
    <x v="8"/>
    <x v="3"/>
    <n v="834802"/>
    <d v="2001-06-07T21:00:01"/>
  </r>
  <r>
    <x v="1"/>
    <x v="3"/>
    <x v="1"/>
    <x v="0"/>
    <n v="25000"/>
    <n v="1348420"/>
    <d v="2001-06-06T09:46:57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raganbond1"/>
    <s v="ARING"/>
    <s v="ENA-IM NE GULF1"/>
    <x v="8"/>
    <x v="3"/>
    <n v="834804"/>
    <d v="2001-06-07T21:00:01"/>
  </r>
  <r>
    <x v="1"/>
    <x v="3"/>
    <x v="1"/>
    <x v="23"/>
    <n v="24000"/>
    <n v="1348421"/>
    <d v="2001-06-06T09:47:04"/>
    <s v="Cinergy Marketing &amp; Trading, LLC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STOCKHAMN"/>
    <s v="JHODGE2"/>
    <s v="ENA-IM ME TCO"/>
    <x v="8"/>
    <x v="3"/>
    <n v="834806"/>
    <d v="2001-06-07T21:00:01"/>
  </r>
  <r>
    <x v="1"/>
    <x v="3"/>
    <x v="0"/>
    <x v="5"/>
    <n v="310000"/>
    <n v="1348423"/>
    <d v="2001-06-06T09:47:0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8"/>
    <s v="AQUILA1015"/>
    <s v="JARNOLD"/>
    <s v="NG-Price"/>
    <x v="5"/>
    <x v="3"/>
    <s v="VE9978.1"/>
    <d v="2001-07-01T21:00:00"/>
  </r>
  <r>
    <x v="0"/>
    <x v="3"/>
    <x v="1"/>
    <x v="0"/>
    <n v="6323"/>
    <n v="1348424"/>
    <d v="2001-06-06T09:47:07"/>
    <s v="Dynegy Canada Inc."/>
    <x v="0"/>
    <x v="0"/>
    <x v="0"/>
    <x v="3"/>
    <s v="CAN Gas Phy Fwd Firm East &lt; or = 1Mo"/>
    <s v="CAN Gas Phy      Dawn                    07Jun01         USD/MM"/>
    <n v="6323"/>
    <m/>
    <x v="0"/>
    <x v="13"/>
    <x v="0"/>
    <n v="3.915"/>
    <s v="DAROOKIE"/>
    <s v="MCUILLA"/>
    <s v="ENA - IM Ontario"/>
    <x v="8"/>
    <x v="3"/>
    <n v="834805"/>
    <d v="2001-06-07T21:00:01"/>
  </r>
  <r>
    <x v="0"/>
    <x v="1"/>
    <x v="1"/>
    <x v="0"/>
    <n v="25"/>
    <n v="1348425"/>
    <d v="2001-06-06T09:47:08"/>
    <s v="Bewag AG"/>
    <x v="0"/>
    <x v="0"/>
    <x v="0"/>
    <x v="1"/>
    <s v="GER Power Phy Fwd Ffrm"/>
    <s v="GER Pwr Phy FF   Ger Grd WDPK HV         08Jun01         EUR/MWh"/>
    <n v="25"/>
    <m/>
    <x v="0"/>
    <x v="1"/>
    <x v="2"/>
    <n v="33"/>
    <s v="antebewag"/>
    <s v="MHELLERM"/>
    <s v="UK - ECTRL - Continental Power Book"/>
    <x v="2"/>
    <x v="2"/>
    <n v="111325.1"/>
    <d v="2001-06-08T21:00:01"/>
  </r>
  <r>
    <x v="1"/>
    <x v="1"/>
    <x v="1"/>
    <x v="5"/>
    <n v="775"/>
    <n v="1348426"/>
    <d v="2001-06-06T09:47:09"/>
    <s v="Dynegy Power Marketing, Inc."/>
    <x v="0"/>
    <x v="0"/>
    <x v="0"/>
    <x v="1"/>
    <s v="US West Power Phy Fwd Firm"/>
    <s v="US Pwr Phy Firm  PALVE Peak              Jul01           USD/MWh"/>
    <n v="25"/>
    <m/>
    <x v="0"/>
    <x v="1"/>
    <x v="0"/>
    <n v="193"/>
    <s v="rleforce"/>
    <s v="MMOTLEY"/>
    <s v="ST-SW"/>
    <x v="7"/>
    <x v="7"/>
    <n v="634831.1"/>
    <d v="2001-07-01T21:00:01"/>
  </r>
  <r>
    <x v="1"/>
    <x v="3"/>
    <x v="1"/>
    <x v="0"/>
    <n v="10000"/>
    <n v="1348427"/>
    <d v="2001-06-06T09:47:12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6150000000000002"/>
    <s v="TONYT003"/>
    <s v="SNEAL"/>
    <s v="ENA-IM NE GULF3"/>
    <x v="8"/>
    <x v="3"/>
    <n v="834807"/>
    <d v="2001-06-07T21:00:01"/>
  </r>
  <r>
    <x v="1"/>
    <x v="3"/>
    <x v="1"/>
    <x v="0"/>
    <n v="2000"/>
    <n v="1348428"/>
    <d v="2001-06-06T09:47:13"/>
    <s v="Tenaska Marketing Ventures"/>
    <x v="0"/>
    <x v="0"/>
    <x v="0"/>
    <x v="3"/>
    <s v="US Gas Phy Fwd Firm &lt; or = 1Mo "/>
    <s v="US Gas Phy       NGPL Midcont            07Jun01         USD/MM"/>
    <m/>
    <n v="2000"/>
    <x v="0"/>
    <x v="13"/>
    <x v="0"/>
    <n v="3.6225000000000001"/>
    <s v="TMVDEC02"/>
    <s v="KSTEVEN"/>
    <s v="ENA-IM Mid Central South"/>
    <x v="8"/>
    <x v="3"/>
    <n v="834808"/>
    <d v="2001-06-07T21:00:01"/>
  </r>
  <r>
    <x v="1"/>
    <x v="1"/>
    <x v="1"/>
    <x v="5"/>
    <n v="775"/>
    <n v="1348431"/>
    <d v="2001-06-06T09:47:21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2"/>
    <s v="WESTPOWER"/>
    <s v="MSWERZB"/>
    <s v="LT-NW"/>
    <x v="7"/>
    <x v="7"/>
    <n v="634833.1"/>
    <d v="2001-07-01T21:00:01"/>
  </r>
  <r>
    <x v="1"/>
    <x v="1"/>
    <x v="1"/>
    <x v="5"/>
    <n v="1550"/>
    <n v="1348430"/>
    <d v="2001-06-06T09:47:21"/>
    <s v="Coral Power, L.L.C."/>
    <x v="0"/>
    <x v="0"/>
    <x v="0"/>
    <x v="1"/>
    <s v="US East Power Phy Fwd Firm"/>
    <s v="US Pwr Phy Firm  PJM-W Peak              Aug01           USD/MWh"/>
    <n v="50"/>
    <m/>
    <x v="0"/>
    <x v="1"/>
    <x v="0"/>
    <n v="69.25"/>
    <s v="AROSENBERG"/>
    <s v="RBENSON"/>
    <s v="ST-PJM"/>
    <x v="7"/>
    <x v="7"/>
    <n v="634832.1"/>
    <d v="2001-08-01T21:00:01"/>
  </r>
  <r>
    <x v="1"/>
    <x v="2"/>
    <x v="0"/>
    <x v="0"/>
    <n v="50000"/>
    <n v="1348432"/>
    <d v="2001-06-06T09:47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51"/>
    <d v="2001-07-01T00:00:00"/>
  </r>
  <r>
    <x v="1"/>
    <x v="3"/>
    <x v="0"/>
    <x v="5"/>
    <n v="3100"/>
    <n v="1348433"/>
    <d v="2001-06-06T09:47:30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2.1"/>
    <d v="2001-07-01T00:00:00"/>
  </r>
  <r>
    <x v="1"/>
    <x v="3"/>
    <x v="1"/>
    <x v="0"/>
    <n v="5000"/>
    <n v="1348435"/>
    <d v="2001-06-06T09:47:31"/>
    <s v="Colonial Energy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VABLAISE"/>
    <s v="VPIMENOV"/>
    <s v="ENA-IM ME NEW YORK"/>
    <x v="8"/>
    <x v="3"/>
    <n v="834809"/>
    <d v="2001-06-07T21:00:01"/>
  </r>
  <r>
    <x v="0"/>
    <x v="3"/>
    <x v="1"/>
    <x v="0"/>
    <n v="10000"/>
    <n v="1348436"/>
    <d v="2001-06-06T09:47:32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elizabeth"/>
    <s v="RWATT"/>
    <s v="EC-IM Canada West"/>
    <x v="8"/>
    <x v="9"/>
    <n v="834810"/>
    <d v="2001-06-06T21:00:01"/>
  </r>
  <r>
    <x v="1"/>
    <x v="3"/>
    <x v="0"/>
    <x v="5"/>
    <n v="310000"/>
    <n v="1348437"/>
    <d v="2001-06-06T09:47:3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15"/>
    <s v="JARNOLD"/>
    <s v="NG-Price"/>
    <x v="5"/>
    <x v="3"/>
    <s v="VE9984.1"/>
    <d v="2001-07-01T21:00:00"/>
  </r>
  <r>
    <x v="1"/>
    <x v="3"/>
    <x v="1"/>
    <x v="0"/>
    <n v="5000"/>
    <n v="1348438"/>
    <d v="2001-06-06T09:47:39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50000000000002"/>
    <s v="jaelee14"/>
    <s v="SPEREIR"/>
    <s v="ENA-IM NE GULF3"/>
    <x v="8"/>
    <x v="3"/>
    <n v="834812"/>
    <d v="2001-06-07T21:00:01"/>
  </r>
  <r>
    <x v="1"/>
    <x v="1"/>
    <x v="1"/>
    <x v="5"/>
    <n v="775"/>
    <n v="1348440"/>
    <d v="2001-06-06T09:47:41"/>
    <s v="Dynegy Power Marketing, Inc."/>
    <x v="0"/>
    <x v="0"/>
    <x v="0"/>
    <x v="1"/>
    <s v="US West Power Phy Fwd CAISO"/>
    <s v="US Pwr Phy CAISO NP15 OffPk              Jul01           USD/MWh"/>
    <n v="25"/>
    <m/>
    <x v="0"/>
    <x v="1"/>
    <x v="0"/>
    <n v="85"/>
    <s v="rleforce"/>
    <s v="CMALLOR"/>
    <s v="ST-CA"/>
    <x v="7"/>
    <x v="7"/>
    <n v="634834.1"/>
    <d v="2001-07-01T21:00:01"/>
  </r>
  <r>
    <x v="1"/>
    <x v="3"/>
    <x v="1"/>
    <x v="0"/>
    <n v="5000"/>
    <n v="1348441"/>
    <d v="2001-06-06T09:47:42"/>
    <s v="Reliant Energy Services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jaelee14"/>
    <s v="VPIMENOV"/>
    <s v="ENA-IM ME NEW YORK"/>
    <x v="8"/>
    <x v="3"/>
    <n v="834813"/>
    <d v="2001-06-07T21:00:01"/>
  </r>
  <r>
    <x v="1"/>
    <x v="3"/>
    <x v="1"/>
    <x v="0"/>
    <n v="4000"/>
    <n v="1348442"/>
    <d v="2001-06-06T09:47:43"/>
    <s v="Adams Resources Marketing, Ltd."/>
    <x v="0"/>
    <x v="0"/>
    <x v="0"/>
    <x v="3"/>
    <s v="US Gas Phy Fwd Firm &lt; or = 1Mo "/>
    <s v="US Gas Phy       NGPL LA Pool            07Jun01         USD/MM"/>
    <n v="4000"/>
    <m/>
    <x v="0"/>
    <x v="13"/>
    <x v="0"/>
    <n v="3.72"/>
    <s v="KENTRADES1"/>
    <s v="TDONOHO"/>
    <s v="ENA - IM Central Gulf"/>
    <x v="8"/>
    <x v="3"/>
    <n v="834814"/>
    <d v="2001-06-07T21:00:01"/>
  </r>
  <r>
    <x v="1"/>
    <x v="3"/>
    <x v="0"/>
    <x v="5"/>
    <n v="3100"/>
    <n v="1348443"/>
    <d v="2001-06-06T09:47:44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8.1"/>
    <d v="2001-07-01T00:00:00"/>
  </r>
  <r>
    <x v="1"/>
    <x v="3"/>
    <x v="0"/>
    <x v="5"/>
    <n v="155000"/>
    <n v="1348445"/>
    <d v="2001-06-06T09:47:47"/>
    <s v="Reliant Energy Services, Inc."/>
    <x v="0"/>
    <x v="0"/>
    <x v="0"/>
    <x v="3"/>
    <s v="US Gas Fin BasisSwap"/>
    <s v="US Gas Basis     NGI SoCal               Aug01           USD/MM"/>
    <n v="5000"/>
    <m/>
    <x v="0"/>
    <x v="13"/>
    <x v="0"/>
    <n v="3.85"/>
    <s v="johnswatek"/>
    <s v="KHOLST"/>
    <s v="FT-West"/>
    <x v="5"/>
    <x v="3"/>
    <s v="VE9986.1"/>
    <d v="2001-08-01T21:00:01"/>
  </r>
  <r>
    <x v="1"/>
    <x v="3"/>
    <x v="1"/>
    <x v="0"/>
    <n v="10000"/>
    <n v="1348447"/>
    <d v="2001-06-06T09:47:53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1"/>
    <s v="SCHRIMSHER"/>
    <s v="KSTEVEN"/>
    <s v="ENA-IM Mid Central South"/>
    <x v="8"/>
    <x v="3"/>
    <n v="834816"/>
    <d v="2001-06-07T21:00:01"/>
  </r>
  <r>
    <x v="1"/>
    <x v="3"/>
    <x v="1"/>
    <x v="0"/>
    <n v="10000"/>
    <n v="1348448"/>
    <d v="2001-06-06T09:47:57"/>
    <s v="Dynegy Marketing and Trade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MCCARTHY"/>
    <s v="TDONOHO"/>
    <s v="ENA - IM Central Gulf"/>
    <x v="8"/>
    <x v="3"/>
    <n v="834817"/>
    <d v="2001-06-07T21:00:01"/>
  </r>
  <r>
    <x v="1"/>
    <x v="1"/>
    <x v="0"/>
    <x v="3"/>
    <n v="4600"/>
    <n v="1348449"/>
    <d v="2001-06-06T09:47:59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4835.1"/>
    <d v="2001-10-01T00:00:00"/>
  </r>
  <r>
    <x v="1"/>
    <x v="3"/>
    <x v="1"/>
    <x v="0"/>
    <n v="1000"/>
    <n v="1348450"/>
    <d v="2001-06-06T09:48:00"/>
    <s v="Equitable Energy L.L.C."/>
    <x v="0"/>
    <x v="0"/>
    <x v="0"/>
    <x v="3"/>
    <s v="US Gas Phy Fwd Firm &lt; or = 1Mo "/>
    <s v="US Gas Phy       Dom SP TT               07Jun01         USD/MM"/>
    <m/>
    <n v="1000"/>
    <x v="0"/>
    <x v="13"/>
    <x v="0"/>
    <n v="3.9350000000000001"/>
    <s v="KRONZFRANK"/>
    <s v="JHODGE2"/>
    <s v="ENA-IM ME CNG"/>
    <x v="8"/>
    <x v="3"/>
    <n v="834818"/>
    <d v="2001-06-07T21:00:01"/>
  </r>
  <r>
    <x v="1"/>
    <x v="3"/>
    <x v="1"/>
    <x v="0"/>
    <n v="1125"/>
    <n v="1348451"/>
    <d v="2001-06-06T09:48:00"/>
    <s v="AEP Energy Services, Inc."/>
    <x v="0"/>
    <x v="0"/>
    <x v="0"/>
    <x v="3"/>
    <s v="US Gas Phy Fwd Firm &lt; or = 1Mo "/>
    <s v="US Gas Phy       TETCO M3                07Jun01         USD/MM"/>
    <m/>
    <n v="1125"/>
    <x v="0"/>
    <x v="13"/>
    <x v="0"/>
    <n v="4.03"/>
    <s v="aepes224"/>
    <s v="VPIMENOV"/>
    <s v="ENA-IM ME NEW YORK"/>
    <x v="8"/>
    <x v="3"/>
    <n v="834819"/>
    <d v="2001-06-07T21:00:01"/>
  </r>
  <r>
    <x v="1"/>
    <x v="2"/>
    <x v="0"/>
    <x v="0"/>
    <n v="50000"/>
    <n v="1348452"/>
    <d v="2001-06-06T09:4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52"/>
    <d v="2001-07-01T00:00:00"/>
  </r>
  <r>
    <x v="0"/>
    <x v="0"/>
    <x v="0"/>
    <x v="0"/>
    <n v="20"/>
    <n v="1348453"/>
    <d v="2001-06-06T09:48:0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1604"/>
    <m/>
  </r>
  <r>
    <x v="1"/>
    <x v="3"/>
    <x v="1"/>
    <x v="0"/>
    <n v="5800"/>
    <n v="1348454"/>
    <d v="2001-06-06T09:48:09"/>
    <s v="Noble Gas Marketing Inc."/>
    <x v="0"/>
    <x v="0"/>
    <x v="0"/>
    <x v="3"/>
    <s v="US Gas Phy Fwd Firm &lt; or = 1Mo "/>
    <s v="US Gas Phy       NGPL LA Pool            07Jun01         USD/MM"/>
    <n v="5800"/>
    <m/>
    <x v="0"/>
    <x v="13"/>
    <x v="0"/>
    <n v="3.72"/>
    <s v="dealjunkie"/>
    <s v="TDONOHO"/>
    <s v="ENA - IM Central Gulf"/>
    <x v="8"/>
    <x v="3"/>
    <n v="834820"/>
    <d v="2001-06-07T21:00:01"/>
  </r>
  <r>
    <x v="1"/>
    <x v="3"/>
    <x v="1"/>
    <x v="0"/>
    <n v="4000"/>
    <n v="1348456"/>
    <d v="2001-06-06T09:48:12"/>
    <s v="Dynegy Marketing and Trade"/>
    <x v="0"/>
    <x v="0"/>
    <x v="0"/>
    <x v="3"/>
    <s v="US Gas Phy Fwd Firm &lt; or = 1Mo "/>
    <s v="US Gas Phy       Dom SP TT               07Jun01         USD/MM"/>
    <m/>
    <n v="4000"/>
    <x v="0"/>
    <x v="13"/>
    <x v="0"/>
    <n v="3.9350000000000001"/>
    <s v="LITNER01"/>
    <s v="JHODGE2"/>
    <s v="ENA-IM ME CNG"/>
    <x v="8"/>
    <x v="3"/>
    <n v="834821"/>
    <d v="2001-06-07T21:00:01"/>
  </r>
  <r>
    <x v="1"/>
    <x v="3"/>
    <x v="1"/>
    <x v="0"/>
    <n v="10000"/>
    <n v="1348457"/>
    <d v="2001-06-06T09:48:19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822"/>
    <d v="2001-06-07T21:00:01"/>
  </r>
  <r>
    <x v="1"/>
    <x v="3"/>
    <x v="1"/>
    <x v="0"/>
    <n v="10000"/>
    <n v="1348459"/>
    <d v="2001-06-06T09:48:23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raganbond1"/>
    <s v="SNEAL"/>
    <s v="ENA-IM NE GULF4"/>
    <x v="8"/>
    <x v="3"/>
    <n v="834823"/>
    <d v="2001-06-07T21:00:01"/>
  </r>
  <r>
    <x v="1"/>
    <x v="3"/>
    <x v="1"/>
    <x v="0"/>
    <n v="5000"/>
    <n v="1348460"/>
    <d v="2001-06-06T09:48:24"/>
    <s v="Mirant Americas Energy Marketing, L.P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jkippels01"/>
    <s v="VPIMENOV"/>
    <s v="ENA-IM ME NEW YORK"/>
    <x v="8"/>
    <x v="3"/>
    <n v="834824"/>
    <d v="2001-06-07T21:00:01"/>
  </r>
  <r>
    <x v="1"/>
    <x v="3"/>
    <x v="1"/>
    <x v="0"/>
    <n v="25000"/>
    <n v="1348461"/>
    <d v="2001-06-06T09:48:26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CHADDMOORE"/>
    <s v="ARING"/>
    <s v="ENA-IM NE GULF1"/>
    <x v="8"/>
    <x v="3"/>
    <n v="834825"/>
    <d v="2001-06-07T21:00:01"/>
  </r>
  <r>
    <x v="1"/>
    <x v="3"/>
    <x v="1"/>
    <x v="0"/>
    <n v="5000"/>
    <n v="1348462"/>
    <d v="2001-06-06T09:48:29"/>
    <s v="Aquila Energy Marketing Corporation"/>
    <x v="0"/>
    <x v="0"/>
    <x v="0"/>
    <x v="3"/>
    <s v="US Gas Phy Fwd Firm &lt; or = 1Mo "/>
    <s v="US Gas Phy       Trunkline ELA           07Jun01         USD/MM"/>
    <n v="5000"/>
    <m/>
    <x v="0"/>
    <x v="13"/>
    <x v="0"/>
    <n v="3.68"/>
    <s v="BIGDADDY"/>
    <s v="TDONOHO"/>
    <s v="ENA - IM Central Gulf"/>
    <x v="8"/>
    <x v="3"/>
    <n v="834826"/>
    <d v="2001-06-07T21:00:01"/>
  </r>
  <r>
    <x v="1"/>
    <x v="1"/>
    <x v="1"/>
    <x v="8"/>
    <n v="250"/>
    <n v="1348464"/>
    <d v="2001-06-06T09:48:30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stsingas"/>
    <s v="JQUENET"/>
    <s v="ST-PJM"/>
    <x v="7"/>
    <x v="7"/>
    <n v="634836.1"/>
    <d v="2001-06-18T21:00:00"/>
  </r>
  <r>
    <x v="1"/>
    <x v="3"/>
    <x v="1"/>
    <x v="0"/>
    <n v="5945"/>
    <n v="1348463"/>
    <d v="2001-06-06T09:48:30"/>
    <s v="CMS Marketing, Services and Trading Company"/>
    <x v="0"/>
    <x v="0"/>
    <x v="0"/>
    <x v="3"/>
    <s v="US Gas Phy Fwd Firm &lt; or = 1Mo "/>
    <s v="US Gas Phy       Consumers Pwr           07Jun01         USD/MM"/>
    <m/>
    <n v="5945"/>
    <x v="0"/>
    <x v="13"/>
    <x v="0"/>
    <n v="3.88"/>
    <s v="SCOTTBISK"/>
    <s v="JWILLI13"/>
    <s v="ENA - IM Mkt Central MICH"/>
    <x v="8"/>
    <x v="3"/>
    <n v="834827"/>
    <d v="2001-06-07T21:00:01"/>
  </r>
  <r>
    <x v="0"/>
    <x v="0"/>
    <x v="0"/>
    <x v="0"/>
    <n v="20"/>
    <n v="1348466"/>
    <d v="2001-06-06T09:48:3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1397"/>
    <s v="BMARCHAN"/>
    <s v="Enron Metals Trading System"/>
    <x v="0"/>
    <x v="0"/>
    <n v="2171607"/>
    <m/>
  </r>
  <r>
    <x v="0"/>
    <x v="7"/>
    <x v="0"/>
    <x v="5"/>
    <n v="62000"/>
    <n v="1348467"/>
    <d v="2001-06-06T09:48:35"/>
    <s v="Ferrell International Limited"/>
    <x v="0"/>
    <x v="0"/>
    <x v="0"/>
    <x v="7"/>
    <s v="Propane CIF Fin Swap"/>
    <s v="Propane CIF Swap Argus ARA (lg)          Aug01           USD/mt"/>
    <n v="2000"/>
    <m/>
    <x v="0"/>
    <x v="12"/>
    <x v="0"/>
    <n v="264"/>
    <s v="ADM54259"/>
    <s v="TWALLAC"/>
    <s v="UK - European Propane"/>
    <x v="3"/>
    <x v="5"/>
    <n v="114553"/>
    <d v="2001-08-01T21:00:01"/>
  </r>
  <r>
    <x v="1"/>
    <x v="3"/>
    <x v="1"/>
    <x v="0"/>
    <n v="1500"/>
    <n v="1348468"/>
    <d v="2001-06-06T09:48:37"/>
    <s v="Hess Energy Services Company, LLC"/>
    <x v="0"/>
    <x v="0"/>
    <x v="0"/>
    <x v="3"/>
    <s v="US Gas Phy Fwd Firm &lt; or = 1Mo "/>
    <s v="US Gas Phy       HeHub                   07Jun01         USD/MM"/>
    <n v="1500"/>
    <m/>
    <x v="0"/>
    <x v="13"/>
    <x v="0"/>
    <n v="3.77"/>
    <s v="tomkurtz"/>
    <s v="ARING"/>
    <s v="ENA-IM NE GULF1"/>
    <x v="8"/>
    <x v="3"/>
    <n v="834828"/>
    <d v="2001-06-07T21:00:01"/>
  </r>
  <r>
    <x v="1"/>
    <x v="3"/>
    <x v="1"/>
    <x v="0"/>
    <n v="5000"/>
    <n v="1348469"/>
    <d v="2001-06-06T09:48:42"/>
    <s v="Mirant Americas Energy Marketing, L.P."/>
    <x v="0"/>
    <x v="0"/>
    <x v="0"/>
    <x v="3"/>
    <s v="US Gas Phy Fwd Firm &lt; or = 1Mo "/>
    <s v="US Gas Phy       TETCO ELA               07Jun01         USD/MM"/>
    <n v="5000"/>
    <m/>
    <x v="0"/>
    <x v="13"/>
    <x v="0"/>
    <n v="3.645"/>
    <s v="kswanson01"/>
    <s v="SPEREIR"/>
    <s v="ENA-IM NE GULF3"/>
    <x v="8"/>
    <x v="3"/>
    <n v="834830"/>
    <d v="2001-06-07T21:00:01"/>
  </r>
  <r>
    <x v="0"/>
    <x v="7"/>
    <x v="0"/>
    <x v="12"/>
    <e v="#N/A"/>
    <n v="1348471"/>
    <d v="2001-06-06T09:48:48"/>
    <s v="Ferrell International Limited"/>
    <x v="0"/>
    <x v="0"/>
    <x v="0"/>
    <x v="7"/>
    <s v="Propane CIF Fin Swap"/>
    <s v="Propane CIF Swap Argus ARA (lg)          Q3 2001         USD/mt/m"/>
    <n v="2000"/>
    <m/>
    <x v="0"/>
    <x v="11"/>
    <x v="0"/>
    <n v="264"/>
    <s v="ADM54259"/>
    <s v="TWALLAC"/>
    <s v="UK - European Propane"/>
    <x v="3"/>
    <x v="5"/>
    <n v="114554"/>
    <d v="2001-07-01T00:00:00"/>
  </r>
  <r>
    <x v="1"/>
    <x v="1"/>
    <x v="1"/>
    <x v="5"/>
    <n v="775"/>
    <n v="1348472"/>
    <d v="2001-06-06T09:48:49"/>
    <s v="Duke Energy Trading and Marketing, L.L.C."/>
    <x v="0"/>
    <x v="0"/>
    <x v="0"/>
    <x v="1"/>
    <s v="US West Power Phy Fwd CAISO"/>
    <s v="US Pwr Phy CAISO SP15 Peak               Aug01           USD/MWh"/>
    <n v="25"/>
    <m/>
    <x v="0"/>
    <x v="1"/>
    <x v="0"/>
    <n v="186"/>
    <s v="dhendrick"/>
    <s v="RBADEER"/>
    <s v="ST-CA"/>
    <x v="7"/>
    <x v="7"/>
    <n v="634838.1"/>
    <d v="2001-08-01T21:00:01"/>
  </r>
  <r>
    <x v="1"/>
    <x v="3"/>
    <x v="1"/>
    <x v="0"/>
    <n v="5000"/>
    <n v="1348473"/>
    <d v="2001-06-06T09:48:54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832"/>
    <d v="2001-06-07T21:00:01"/>
  </r>
  <r>
    <x v="1"/>
    <x v="3"/>
    <x v="1"/>
    <x v="0"/>
    <n v="23500"/>
    <n v="1348474"/>
    <d v="2001-06-06T09:48:55"/>
    <s v="Axia Energy, LP"/>
    <x v="0"/>
    <x v="0"/>
    <x v="0"/>
    <x v="3"/>
    <s v="US Gas Phy Fwd Firm &lt; or = 1Mo "/>
    <s v="US Gas Phy       HeHub                   07Jun01         USD/MM"/>
    <n v="23500"/>
    <m/>
    <x v="0"/>
    <x v="13"/>
    <x v="0"/>
    <n v="3.77"/>
    <s v="garrison"/>
    <s v="ARING"/>
    <s v="ENA-IM NE GULF1"/>
    <x v="8"/>
    <x v="3"/>
    <n v="834833"/>
    <d v="2001-06-07T21:00:01"/>
  </r>
  <r>
    <x v="0"/>
    <x v="7"/>
    <x v="0"/>
    <x v="12"/>
    <e v="#N/A"/>
    <n v="1348475"/>
    <d v="2001-06-06T09:48:57"/>
    <s v="Duke Energy Trading and Marketing, L.L.C."/>
    <x v="0"/>
    <x v="0"/>
    <x v="0"/>
    <x v="7"/>
    <s v="Propane CIF Fin Swap"/>
    <s v="Propane CIF Swap Argus ARA (lg)          Q4 2001         USD/mt/m"/>
    <n v="2000"/>
    <m/>
    <x v="0"/>
    <x v="11"/>
    <x v="0"/>
    <n v="294"/>
    <s v="CHRISHILL"/>
    <s v="TWALLAC"/>
    <s v="UK - European Propane"/>
    <x v="3"/>
    <x v="5"/>
    <n v="114555"/>
    <d v="2001-10-01T00:00:00"/>
  </r>
  <r>
    <x v="1"/>
    <x v="3"/>
    <x v="1"/>
    <x v="0"/>
    <n v="5000"/>
    <n v="1348476"/>
    <d v="2001-06-06T09:48:57"/>
    <s v="Duke Energy Trading and Marketing,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LAURABATES"/>
    <s v="KSTEVEN"/>
    <s v="ENA-IM Mid Central South"/>
    <x v="8"/>
    <x v="3"/>
    <n v="834834"/>
    <d v="2001-06-07T21:00:01"/>
  </r>
  <r>
    <x v="1"/>
    <x v="3"/>
    <x v="1"/>
    <x v="0"/>
    <n v="7172"/>
    <n v="1348477"/>
    <d v="2001-06-06T09:48:59"/>
    <s v="CoEnergy Trading Company"/>
    <x v="0"/>
    <x v="0"/>
    <x v="0"/>
    <x v="3"/>
    <s v="US Gas Phy Fwd Firm &lt; or = 1Mo "/>
    <s v="US Gas Phy       Consumers Pwr           07Jun01         USD/MM"/>
    <n v="7172"/>
    <m/>
    <x v="0"/>
    <x v="13"/>
    <x v="0"/>
    <n v="3.88"/>
    <s v="PANNONE12"/>
    <s v="JWILLI13"/>
    <s v="ENA - IM Mkt Central MICH"/>
    <x v="8"/>
    <x v="3"/>
    <n v="834835"/>
    <d v="2001-06-07T21:00:01"/>
  </r>
  <r>
    <x v="1"/>
    <x v="3"/>
    <x v="1"/>
    <x v="0"/>
    <n v="3884"/>
    <n v="1348479"/>
    <d v="2001-06-06T09:49:03"/>
    <s v="Duke Energy Trading and Marketing, L.L.C."/>
    <x v="0"/>
    <x v="0"/>
    <x v="0"/>
    <x v="3"/>
    <s v="US Gas Phy Fwd Firm &lt; or = 1Mo "/>
    <s v="US Gas Phy       NGPL TxOkGCPool         07Jun01         USD/MM"/>
    <n v="3884"/>
    <m/>
    <x v="0"/>
    <x v="13"/>
    <x v="0"/>
    <n v="3.68"/>
    <s v="LAURABATES"/>
    <s v="TDONOHO"/>
    <s v="ENA - IM Central Gulf"/>
    <x v="8"/>
    <x v="3"/>
    <n v="834837"/>
    <d v="2001-06-07T21:00:01"/>
  </r>
  <r>
    <x v="1"/>
    <x v="3"/>
    <x v="1"/>
    <x v="0"/>
    <n v="5000"/>
    <n v="1348480"/>
    <d v="2001-06-06T09:49:04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KREMERTODD"/>
    <s v="KSTEVEN"/>
    <s v="ENA-IM Mid Central South"/>
    <x v="8"/>
    <x v="3"/>
    <n v="834838"/>
    <d v="2001-06-07T21:00:01"/>
  </r>
  <r>
    <x v="0"/>
    <x v="0"/>
    <x v="0"/>
    <x v="0"/>
    <n v="20"/>
    <n v="1348481"/>
    <d v="2001-06-06T09:49:0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1609"/>
    <m/>
  </r>
  <r>
    <x v="1"/>
    <x v="3"/>
    <x v="1"/>
    <x v="0"/>
    <n v="10000"/>
    <n v="1348482"/>
    <d v="2001-06-06T09:49:08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2"/>
    <s v="cscharton"/>
    <s v="KSTEVEN"/>
    <s v="ENA-IM Mid Central South"/>
    <x v="8"/>
    <x v="3"/>
    <n v="834839"/>
    <d v="2001-06-07T21:00:01"/>
  </r>
  <r>
    <x v="1"/>
    <x v="3"/>
    <x v="1"/>
    <x v="0"/>
    <n v="5000"/>
    <n v="1348483"/>
    <d v="2001-06-06T09:49:15"/>
    <s v="Cook Inlet Energy Supply L.L.C."/>
    <x v="0"/>
    <x v="0"/>
    <x v="0"/>
    <x v="3"/>
    <s v="US Gas Phy Fwd Firm &lt; or = 1Mo "/>
    <s v="US Gas Phy       ANR SE Trans            07Jun01         USD/MM"/>
    <n v="5000"/>
    <m/>
    <x v="0"/>
    <x v="13"/>
    <x v="0"/>
    <n v="3.6875"/>
    <s v="MIDCONT1"/>
    <s v="TDONOHO"/>
    <s v="ENA - IM Central Gulf"/>
    <x v="8"/>
    <x v="3"/>
    <n v="834840"/>
    <d v="2001-06-07T21:00:01"/>
  </r>
  <r>
    <x v="1"/>
    <x v="3"/>
    <x v="1"/>
    <x v="0"/>
    <n v="5000"/>
    <n v="1348485"/>
    <d v="2001-06-06T09:49:16"/>
    <s v="Duke Energy Trading and Marketing, L.L.C."/>
    <x v="0"/>
    <x v="0"/>
    <x v="0"/>
    <x v="3"/>
    <s v="US Gas Phy Fwd Firm &lt; or = 1Mo "/>
    <s v="US Gas Phy       NNG Demarc              07Jun01         USD/MM"/>
    <m/>
    <n v="5000"/>
    <x v="0"/>
    <x v="13"/>
    <x v="0"/>
    <n v="3.5950000000000002"/>
    <s v="MHOMESTEAD"/>
    <s v="KSTEVEN"/>
    <s v="ENA-IM Mid Central South"/>
    <x v="8"/>
    <x v="3"/>
    <n v="834841"/>
    <d v="2001-06-07T21:00:01"/>
  </r>
  <r>
    <x v="1"/>
    <x v="3"/>
    <x v="1"/>
    <x v="0"/>
    <n v="5000"/>
    <n v="1348486"/>
    <d v="2001-06-06T09:49:17"/>
    <s v="Duke Energy Trading and Marketing,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LAURABATES"/>
    <s v="KSTEVEN"/>
    <s v="ENA-IM Mid Central South"/>
    <x v="8"/>
    <x v="3"/>
    <n v="834842"/>
    <d v="2001-06-07T21:00:01"/>
  </r>
  <r>
    <x v="1"/>
    <x v="3"/>
    <x v="1"/>
    <x v="0"/>
    <n v="5000"/>
    <n v="1348487"/>
    <d v="2001-06-06T09:49:18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cscharton"/>
    <s v="KSTEVEN"/>
    <s v="ENA-IM Mid Central South"/>
    <x v="8"/>
    <x v="3"/>
    <n v="834843"/>
    <d v="2001-06-07T21:00:01"/>
  </r>
  <r>
    <x v="1"/>
    <x v="3"/>
    <x v="1"/>
    <x v="0"/>
    <n v="3270"/>
    <n v="1348488"/>
    <d v="2001-06-06T09:49:21"/>
    <s v="AEP Energy Services, Inc."/>
    <x v="0"/>
    <x v="0"/>
    <x v="0"/>
    <x v="3"/>
    <s v="US Gas Phy Fwd Firm &lt; or = 1Mo "/>
    <s v="US Gas Phy       TETCO ELA               07Jun01         USD/MM"/>
    <n v="3270"/>
    <m/>
    <x v="0"/>
    <x v="13"/>
    <x v="0"/>
    <n v="3.62"/>
    <s v="aepes202"/>
    <s v="SPEREIR"/>
    <s v="ENA-IM NE GULF3"/>
    <x v="8"/>
    <x v="3"/>
    <n v="834844"/>
    <d v="2001-06-07T21:00:01"/>
  </r>
  <r>
    <x v="1"/>
    <x v="3"/>
    <x v="1"/>
    <x v="0"/>
    <n v="25000"/>
    <n v="1348489"/>
    <d v="2001-06-06T09:49:24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7"/>
    <s v="raganbond1"/>
    <s v="ARING"/>
    <s v="ENA-IM NE GULF1"/>
    <x v="8"/>
    <x v="3"/>
    <n v="834845"/>
    <d v="2001-06-07T21:00:01"/>
  </r>
  <r>
    <x v="1"/>
    <x v="3"/>
    <x v="0"/>
    <x v="5"/>
    <n v="310000"/>
    <n v="1348490"/>
    <d v="2001-06-06T09:49:2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74999999999999"/>
    <s v="bperkins1"/>
    <s v="JARNOLD"/>
    <s v="NG-Price"/>
    <x v="5"/>
    <x v="3"/>
    <s v="VE9998.1"/>
    <d v="2001-07-01T21:00:00"/>
  </r>
  <r>
    <x v="1"/>
    <x v="1"/>
    <x v="1"/>
    <x v="0"/>
    <n v="50"/>
    <n v="1348492"/>
    <d v="2001-06-06T09:49:2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vfaes123"/>
    <s v="JQUENET"/>
    <s v="ST-PJM"/>
    <x v="7"/>
    <x v="7"/>
    <n v="634839.1"/>
    <d v="2001-06-08T21:00:01"/>
  </r>
  <r>
    <x v="1"/>
    <x v="3"/>
    <x v="1"/>
    <x v="23"/>
    <n v="95616"/>
    <n v="1348491"/>
    <d v="2001-06-06T09:49:27"/>
    <s v="Dynegy Marketing and Trade"/>
    <x v="0"/>
    <x v="0"/>
    <x v="0"/>
    <x v="3"/>
    <s v="US Gas Phy Fwd Firm &lt; or = 1Mo "/>
    <s v="US Gas Phy       ANR SW Pool             07-30Jun01      USD/MM"/>
    <m/>
    <n v="3984"/>
    <x v="0"/>
    <x v="13"/>
    <x v="0"/>
    <n v="3.66"/>
    <s v="ZUBEL001"/>
    <s v="KSTEVEN"/>
    <s v="ENA-IM Mid Central South"/>
    <x v="8"/>
    <x v="3"/>
    <n v="834846"/>
    <d v="2001-06-07T21:00:01"/>
  </r>
  <r>
    <x v="1"/>
    <x v="3"/>
    <x v="1"/>
    <x v="0"/>
    <n v="10000"/>
    <n v="1348494"/>
    <d v="2001-06-06T09:49:28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MAXFIELD"/>
    <s v="PMIMS"/>
    <s v="ENA - IM MKT Central CG"/>
    <x v="8"/>
    <x v="3"/>
    <n v="834847"/>
    <d v="2001-06-07T21:00:01"/>
  </r>
  <r>
    <x v="1"/>
    <x v="3"/>
    <x v="1"/>
    <x v="0"/>
    <n v="5200"/>
    <n v="1348495"/>
    <d v="2001-06-06T09:49:31"/>
    <s v="AEP Energy Services, Inc."/>
    <x v="0"/>
    <x v="0"/>
    <x v="0"/>
    <x v="3"/>
    <s v="US Gas Phy Fwd Firm &lt; or = 1Mo "/>
    <s v="US Gas Phy       NGPL LA Pool            07Jun01         USD/MM"/>
    <m/>
    <n v="5200"/>
    <x v="0"/>
    <x v="13"/>
    <x v="0"/>
    <n v="3.7374999999999998"/>
    <s v="aepes201"/>
    <s v="TDONOHO"/>
    <s v="ENA - IM Central Gulf"/>
    <x v="8"/>
    <x v="3"/>
    <n v="834848"/>
    <d v="2001-06-07T21:00:01"/>
  </r>
  <r>
    <x v="1"/>
    <x v="3"/>
    <x v="0"/>
    <x v="23"/>
    <n v="240000"/>
    <n v="1348498"/>
    <d v="2001-06-06T09:49:33"/>
    <s v="Aquila Risk Management Corporation"/>
    <x v="0"/>
    <x v="0"/>
    <x v="0"/>
    <x v="3"/>
    <s v="US Gas Fin Swap"/>
    <s v="US Gas Daily     HHub                    07-30Jun01      USD/MM"/>
    <n v="10000"/>
    <m/>
    <x v="0"/>
    <x v="13"/>
    <x v="0"/>
    <n v="3.78"/>
    <s v="AQUILA1005"/>
    <s v="PKEAVEY"/>
    <s v="G-DAILY-EST"/>
    <x v="5"/>
    <x v="3"/>
    <s v="VF0000.1"/>
    <d v="2001-06-07T21:00:01"/>
  </r>
  <r>
    <x v="1"/>
    <x v="1"/>
    <x v="1"/>
    <x v="0"/>
    <n v="50"/>
    <n v="1348497"/>
    <d v="2001-06-06T09:49:33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vfaes123"/>
    <s v="JQUENET"/>
    <s v="ST-PJM"/>
    <x v="7"/>
    <x v="7"/>
    <n v="634840.1"/>
    <d v="2001-06-08T21:00:01"/>
  </r>
  <r>
    <x v="1"/>
    <x v="3"/>
    <x v="1"/>
    <x v="0"/>
    <n v="5439"/>
    <n v="1348499"/>
    <d v="2001-06-06T09:49:34"/>
    <s v="Conectiv Energy Supply, Inc."/>
    <x v="0"/>
    <x v="0"/>
    <x v="0"/>
    <x v="3"/>
    <s v="US Gas Phy Fwd Firm &lt; or = 1Mo "/>
    <s v="US Gas Phy       Trunkline ELA           07Jun01         USD/MM"/>
    <n v="5439"/>
    <m/>
    <x v="0"/>
    <x v="13"/>
    <x v="0"/>
    <n v="3.68"/>
    <s v="marissa2"/>
    <s v="TDONOHO"/>
    <s v="ENA - IM Central Gulf"/>
    <x v="8"/>
    <x v="3"/>
    <n v="834849"/>
    <d v="2001-06-07T21:00:01"/>
  </r>
  <r>
    <x v="1"/>
    <x v="1"/>
    <x v="1"/>
    <x v="17"/>
    <n v="575"/>
    <n v="1348500"/>
    <d v="2001-06-06T09:49:35"/>
    <s v="Reliant Energy Services, Inc."/>
    <x v="0"/>
    <x v="0"/>
    <x v="0"/>
    <x v="1"/>
    <s v="US West Power Phy Fwd CAISO"/>
    <s v="US Pwr Phy CAISO SP15 Peak               08-30Jun01      USD/MWh"/>
    <n v="25"/>
    <m/>
    <x v="0"/>
    <x v="1"/>
    <x v="0"/>
    <n v="90"/>
    <s v="scunning"/>
    <s v="CMALLOR"/>
    <s v="ST-CA"/>
    <x v="7"/>
    <x v="7"/>
    <n v="634841.1"/>
    <d v="2001-06-08T21:00:01"/>
  </r>
  <r>
    <x v="1"/>
    <x v="3"/>
    <x v="1"/>
    <x v="0"/>
    <n v="5000"/>
    <n v="1348501"/>
    <d v="2001-06-06T09:49:37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25000000000001"/>
    <s v="cscharton"/>
    <s v="KSTEVEN"/>
    <s v="ENA-IM Mid Central South"/>
    <x v="8"/>
    <x v="3"/>
    <n v="834850"/>
    <d v="2001-06-07T21:00:01"/>
  </r>
  <r>
    <x v="0"/>
    <x v="0"/>
    <x v="0"/>
    <x v="0"/>
    <n v="2"/>
    <n v="1348502"/>
    <d v="2001-06-06T09:49:39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6"/>
    <s v="marknunn1"/>
    <s v="BMARCHAN"/>
    <s v="Enron Metals Trading System"/>
    <x v="0"/>
    <x v="0"/>
    <n v="2171613"/>
    <m/>
  </r>
  <r>
    <x v="1"/>
    <x v="3"/>
    <x v="1"/>
    <x v="0"/>
    <n v="5000"/>
    <n v="1348503"/>
    <d v="2001-06-06T09:49:41"/>
    <s v="Conectiv Energy Supply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3"/>
    <s v="marissa2"/>
    <s v="VPIMENOV"/>
    <s v="ENA-IM ME NEW YORK"/>
    <x v="8"/>
    <x v="3"/>
    <n v="834851"/>
    <d v="2001-06-07T21:00:01"/>
  </r>
  <r>
    <x v="1"/>
    <x v="3"/>
    <x v="0"/>
    <x v="5"/>
    <n v="310000"/>
    <n v="1348504"/>
    <d v="2001-06-06T09:49:45"/>
    <s v="Sempra Energy Trading Corp."/>
    <x v="0"/>
    <x v="0"/>
    <x v="0"/>
    <x v="3"/>
    <s v="US Gas Fin Swap"/>
    <s v="US Gas Daily     HHub                    Jul01           USD/MM"/>
    <n v="10000"/>
    <m/>
    <x v="0"/>
    <x v="13"/>
    <x v="0"/>
    <n v="3.8725000000000001"/>
    <s v="ASTORFER"/>
    <s v="JARNOLD"/>
    <s v="NG-Price"/>
    <x v="5"/>
    <x v="3"/>
    <s v="VF0001.1"/>
    <d v="2001-07-01T21:59:00"/>
  </r>
  <r>
    <x v="0"/>
    <x v="0"/>
    <x v="0"/>
    <x v="0"/>
    <n v="20"/>
    <n v="1348505"/>
    <d v="2001-06-06T09:49:4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NP1202"/>
    <s v="BMARCHAN"/>
    <s v="Enron Metals Trading System"/>
    <x v="0"/>
    <x v="0"/>
    <n v="2171615"/>
    <m/>
  </r>
  <r>
    <x v="1"/>
    <x v="3"/>
    <x v="0"/>
    <x v="5"/>
    <n v="310000"/>
    <n v="1348507"/>
    <d v="2001-06-06T09:49:5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5"/>
    <s v="bperkins1"/>
    <s v="JARNOLD"/>
    <s v="NG-Price"/>
    <x v="5"/>
    <x v="3"/>
    <s v="VF0002.1"/>
    <d v="2001-07-01T21:00:00"/>
  </r>
  <r>
    <x v="1"/>
    <x v="3"/>
    <x v="1"/>
    <x v="0"/>
    <n v="10000"/>
    <n v="1348509"/>
    <d v="2001-06-06T09:49:58"/>
    <s v="El Paso Merchant Energy, L.P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EPMELPmw"/>
    <s v="TDONOHO"/>
    <s v="ENA - IM Central Gulf"/>
    <x v="8"/>
    <x v="3"/>
    <n v="834853"/>
    <d v="2001-06-07T21:00:01"/>
  </r>
  <r>
    <x v="1"/>
    <x v="3"/>
    <x v="1"/>
    <x v="0"/>
    <n v="5000"/>
    <n v="1348510"/>
    <d v="2001-06-06T09:50:04"/>
    <s v="NJR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45"/>
    <n v="10041965"/>
    <s v="SPEREIR"/>
    <s v="ENA-IM NE GULF3"/>
    <x v="8"/>
    <x v="3"/>
    <n v="834854"/>
    <d v="2001-06-07T21:00:01"/>
  </r>
  <r>
    <x v="0"/>
    <x v="0"/>
    <x v="0"/>
    <x v="0"/>
    <n v="20"/>
    <n v="1348511"/>
    <d v="2001-06-06T09:50:0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17"/>
    <m/>
  </r>
  <r>
    <x v="1"/>
    <x v="3"/>
    <x v="1"/>
    <x v="0"/>
    <n v="5000"/>
    <n v="1348512"/>
    <d v="2001-06-06T09:50:08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ZUBEL001"/>
    <s v="KSTEVEN"/>
    <s v="ENA-IM Mid Central South"/>
    <x v="8"/>
    <x v="3"/>
    <n v="834856"/>
    <d v="2001-06-07T21:00:01"/>
  </r>
  <r>
    <x v="0"/>
    <x v="3"/>
    <x v="1"/>
    <x v="5"/>
    <n v="155000"/>
    <n v="1348513"/>
    <d v="2001-06-06T09:50:10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5"/>
    <s v="williamw"/>
    <s v="MCOWAN"/>
    <s v="EC-IM Canada West"/>
    <x v="8"/>
    <x v="9"/>
    <n v="834857"/>
    <d v="2001-07-01T21:00:01"/>
  </r>
  <r>
    <x v="1"/>
    <x v="3"/>
    <x v="1"/>
    <x v="0"/>
    <n v="1171"/>
    <n v="1348514"/>
    <d v="2001-06-06T09:50:10"/>
    <s v="Aquila Energy Marketing Corporation"/>
    <x v="0"/>
    <x v="0"/>
    <x v="0"/>
    <x v="3"/>
    <s v="US Gas Phy Fwd Firm &lt; or = 1Mo "/>
    <s v="US Gas Phy       TGT Z-SL                07Jun01         USD/MM"/>
    <n v="1171"/>
    <m/>
    <x v="0"/>
    <x v="13"/>
    <x v="0"/>
    <n v="3.73"/>
    <s v="JENNCLAYO"/>
    <s v="SPEREIR"/>
    <s v="ENA-IM NE GULF2"/>
    <x v="8"/>
    <x v="3"/>
    <n v="834858"/>
    <d v="2001-06-07T21:00:01"/>
  </r>
  <r>
    <x v="0"/>
    <x v="1"/>
    <x v="1"/>
    <x v="0"/>
    <n v="25"/>
    <n v="1348515"/>
    <d v="2001-06-06T09:50:13"/>
    <s v="E.ON Trading GmbH (Munich)"/>
    <x v="0"/>
    <x v="0"/>
    <x v="0"/>
    <x v="1"/>
    <s v="GER Power Phy Fwd Ffrm"/>
    <s v="GER Pwr Phy FF   Ger Grd WDPK HV         08Jun01         EUR/MWh"/>
    <n v="25"/>
    <m/>
    <x v="0"/>
    <x v="1"/>
    <x v="2"/>
    <n v="32.700000000000003"/>
    <s v="eontrdneu"/>
    <s v="MHELLERM"/>
    <s v="UK - ECTRL - Continental Power Book"/>
    <x v="2"/>
    <x v="2"/>
    <n v="111328.1"/>
    <d v="2001-06-08T21:00:01"/>
  </r>
  <r>
    <x v="1"/>
    <x v="3"/>
    <x v="1"/>
    <x v="0"/>
    <n v="5000"/>
    <n v="1348516"/>
    <d v="2001-06-06T09:50:20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"/>
    <s v="ZUBEL001"/>
    <s v="KSTEVEN"/>
    <s v="ENA-IM Mid Central South"/>
    <x v="8"/>
    <x v="3"/>
    <n v="834859"/>
    <d v="2001-06-07T21:00:01"/>
  </r>
  <r>
    <x v="1"/>
    <x v="3"/>
    <x v="0"/>
    <x v="22"/>
    <n v="615000"/>
    <n v="1348517"/>
    <d v="2001-06-06T09:50:21"/>
    <s v="AIG Energy Trading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bperkins1"/>
    <s v="JARNOLD"/>
    <s v="NG-Price"/>
    <x v="5"/>
    <x v="3"/>
    <s v="VF0005.1"/>
    <d v="2001-07-01T00:00:00"/>
  </r>
  <r>
    <x v="1"/>
    <x v="3"/>
    <x v="1"/>
    <x v="0"/>
    <n v="3334"/>
    <n v="1348518"/>
    <d v="2001-06-06T09:50:22"/>
    <s v="Axia Energy, LP"/>
    <x v="0"/>
    <x v="0"/>
    <x v="0"/>
    <x v="3"/>
    <s v="US Gas Phy Fwd Firm &lt; or = 1Mo "/>
    <s v="US Gas Phy       HeHub                   07Jun01         USD/MM"/>
    <n v="3334"/>
    <m/>
    <x v="0"/>
    <x v="13"/>
    <x v="0"/>
    <n v="3.77"/>
    <s v="garrison"/>
    <s v="ARING"/>
    <s v="ENA-IM NE GULF1"/>
    <x v="8"/>
    <x v="3"/>
    <n v="834860"/>
    <d v="2001-06-07T21:00:01"/>
  </r>
  <r>
    <x v="0"/>
    <x v="0"/>
    <x v="0"/>
    <x v="0"/>
    <n v="9"/>
    <n v="1348519"/>
    <d v="2001-06-06T09:50:26"/>
    <s v="Koch Metals Trading Limited"/>
    <x v="0"/>
    <x v="0"/>
    <x v="0"/>
    <x v="0"/>
    <s v="Tin LME Registered Contract"/>
    <s v="Tin LME Reg.     Contract                3 Month         USD/mt-L"/>
    <n v="9"/>
    <m/>
    <x v="0"/>
    <x v="4"/>
    <x v="0"/>
    <n v="4985"/>
    <s v="pornstar"/>
    <s v="JGORDON1"/>
    <s v="Enron Metals Trading System"/>
    <x v="0"/>
    <x v="0"/>
    <n v="2171619"/>
    <m/>
  </r>
  <r>
    <x v="0"/>
    <x v="3"/>
    <x v="1"/>
    <x v="0"/>
    <n v="10000"/>
    <n v="1348521"/>
    <d v="2001-06-06T09:50:30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"/>
    <s v="MARYJESSEY"/>
    <s v="RWATT"/>
    <s v="EC-IM Canada West"/>
    <x v="8"/>
    <x v="9"/>
    <n v="834861"/>
    <d v="2001-06-06T21:00:01"/>
  </r>
  <r>
    <x v="1"/>
    <x v="3"/>
    <x v="1"/>
    <x v="0"/>
    <n v="1000"/>
    <n v="1348520"/>
    <d v="2001-06-06T09:50:30"/>
    <s v="Coast Energy Group, a division of Cornerstone Propane, L.P."/>
    <x v="0"/>
    <x v="0"/>
    <x v="0"/>
    <x v="3"/>
    <s v="US Gas Phy Fwd Firm &lt; or = 1Mo "/>
    <s v="US Gas Phy       NGPL LA Pool            07Jun01         USD/MM"/>
    <m/>
    <n v="1000"/>
    <x v="0"/>
    <x v="13"/>
    <x v="0"/>
    <n v="3.7450000000000001"/>
    <s v="buckdiers"/>
    <s v="TDONOHO"/>
    <s v="ENA - IM Central Gulf"/>
    <x v="8"/>
    <x v="3"/>
    <n v="834862"/>
    <d v="2001-06-07T21:00:01"/>
  </r>
  <r>
    <x v="1"/>
    <x v="3"/>
    <x v="1"/>
    <x v="0"/>
    <n v="10000"/>
    <n v="1348524"/>
    <d v="2001-06-06T09:50:3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MIDCONT1"/>
    <s v="ARING"/>
    <s v="ENA-IM NE GULF1"/>
    <x v="8"/>
    <x v="3"/>
    <n v="834863"/>
    <d v="2001-06-07T21:00:01"/>
  </r>
  <r>
    <x v="1"/>
    <x v="2"/>
    <x v="0"/>
    <x v="0"/>
    <n v="50000"/>
    <n v="1348523"/>
    <d v="2001-06-06T09:50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558"/>
    <d v="2001-07-01T00:00:00"/>
  </r>
  <r>
    <x v="1"/>
    <x v="3"/>
    <x v="1"/>
    <x v="23"/>
    <n v="120000"/>
    <n v="1348525"/>
    <d v="2001-06-06T09:50:37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150000000000002"/>
    <s v="ADM75252"/>
    <s v="KSTEVEN"/>
    <s v="ENA-IM Mid Central South"/>
    <x v="8"/>
    <x v="3"/>
    <n v="834864"/>
    <d v="2001-06-07T21:00:01"/>
  </r>
  <r>
    <x v="1"/>
    <x v="2"/>
    <x v="0"/>
    <x v="0"/>
    <n v="50000"/>
    <n v="1348527"/>
    <d v="2001-06-06T09:50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559"/>
    <d v="2001-07-01T00:00:00"/>
  </r>
  <r>
    <x v="1"/>
    <x v="3"/>
    <x v="0"/>
    <x v="23"/>
    <n v="240000"/>
    <n v="1348528"/>
    <d v="2001-06-06T09:50:42"/>
    <s v="PG&amp;E Energy Trading-Gas Corporation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jbroyles"/>
    <s v="PKEAVEY"/>
    <s v="G-DAILY-EST"/>
    <x v="5"/>
    <x v="3"/>
    <s v="VF0010.1"/>
    <d v="2001-06-07T21:00:01"/>
  </r>
  <r>
    <x v="0"/>
    <x v="0"/>
    <x v="0"/>
    <x v="0"/>
    <n v="20"/>
    <n v="1348530"/>
    <d v="2001-06-06T09:50:47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3233"/>
    <s v="BMARCHAN"/>
    <s v="Enron Metals Trading System"/>
    <x v="0"/>
    <x v="0"/>
    <n v="2171621"/>
    <m/>
  </r>
  <r>
    <x v="1"/>
    <x v="3"/>
    <x v="1"/>
    <x v="0"/>
    <n v="315"/>
    <n v="1348531"/>
    <d v="2001-06-06T09:50:47"/>
    <s v="Cinergy Marketing &amp; Trading, LLC"/>
    <x v="0"/>
    <x v="0"/>
    <x v="0"/>
    <x v="3"/>
    <s v="US Gas Phy Fwd Firm &lt; or = 1Mo "/>
    <s v="US Gas Phy       ANR SE Trans            07Jun01         USD/MM"/>
    <m/>
    <n v="315"/>
    <x v="0"/>
    <x v="13"/>
    <x v="0"/>
    <n v="3.6974999999999998"/>
    <s v="BYASSEEL"/>
    <s v="TDONOHO"/>
    <s v="ENA - IM Central Gulf"/>
    <x v="8"/>
    <x v="3"/>
    <n v="834865"/>
    <d v="2001-06-07T21:00:01"/>
  </r>
  <r>
    <x v="0"/>
    <x v="0"/>
    <x v="0"/>
    <x v="0"/>
    <n v="20"/>
    <n v="1348532"/>
    <d v="2001-06-06T09:50:5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625"/>
    <m/>
  </r>
  <r>
    <x v="1"/>
    <x v="3"/>
    <x v="1"/>
    <x v="0"/>
    <n v="5000"/>
    <n v="1348534"/>
    <d v="2001-06-06T09:50:57"/>
    <s v="Virginia Power Energy Marketing, Inc."/>
    <x v="0"/>
    <x v="0"/>
    <x v="0"/>
    <x v="3"/>
    <s v="US Gas Phy Fwd Firm &lt; or = 1Mo "/>
    <s v="US Gas Phy       ANR SE Trans            07Jun01         USD/MM"/>
    <m/>
    <n v="5000"/>
    <x v="0"/>
    <x v="13"/>
    <x v="0"/>
    <n v="3.6974999999999998"/>
    <s v="SPJOHRDE"/>
    <s v="TDONOHO"/>
    <s v="ENA - IM Central Gulf"/>
    <x v="8"/>
    <x v="3"/>
    <n v="834866"/>
    <d v="2001-06-07T21:00:01"/>
  </r>
  <r>
    <x v="0"/>
    <x v="3"/>
    <x v="0"/>
    <x v="17"/>
    <n v="230000"/>
    <n v="1348535"/>
    <d v="2001-06-06T09:51:02"/>
    <s v="PG&amp;E Energy Trading, Canada Corporation"/>
    <x v="0"/>
    <x v="0"/>
    <x v="0"/>
    <x v="3"/>
    <s v="CAN Gas Fin Swap East"/>
    <s v="CAN Gas Swap     GD/D Dawn               08-30Jun01      USD/MM"/>
    <m/>
    <n v="10000"/>
    <x v="0"/>
    <x v="13"/>
    <x v="0"/>
    <n v="3.91"/>
    <s v="POWELLCO"/>
    <s v="MCUILLA"/>
    <s v="FT-Intra-Ontario"/>
    <x v="5"/>
    <x v="3"/>
    <s v="VF0013.1"/>
    <d v="2001-06-08T21:00:01"/>
  </r>
  <r>
    <x v="1"/>
    <x v="3"/>
    <x v="1"/>
    <x v="0"/>
    <n v="5000"/>
    <n v="1348536"/>
    <d v="2001-06-06T09:51:07"/>
    <s v="PanCanadian Energy Services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449999999999999"/>
    <s v="pces5038"/>
    <s v="VPIMENOV"/>
    <s v="ENA-IM ME NEW YORK"/>
    <x v="8"/>
    <x v="3"/>
    <n v="834867"/>
    <d v="2001-06-07T21:00:01"/>
  </r>
  <r>
    <x v="1"/>
    <x v="3"/>
    <x v="1"/>
    <x v="0"/>
    <n v="4685"/>
    <n v="1348537"/>
    <d v="2001-06-06T09:51:08"/>
    <s v="Dynegy Marketing and Trade"/>
    <x v="0"/>
    <x v="0"/>
    <x v="0"/>
    <x v="3"/>
    <s v="US Gas Phy Fwd Firm &lt; or = 1Mo "/>
    <s v="US Gas Phy       ANR SE Trans            07Jun01         USD/MM"/>
    <m/>
    <n v="4685"/>
    <x v="0"/>
    <x v="13"/>
    <x v="0"/>
    <n v="3.6974999999999998"/>
    <s v="MCCARTHY"/>
    <s v="TDONOHO"/>
    <s v="ENA - IM Central Gulf"/>
    <x v="8"/>
    <x v="3"/>
    <n v="834868"/>
    <d v="2001-06-07T21:00:01"/>
  </r>
  <r>
    <x v="1"/>
    <x v="3"/>
    <x v="1"/>
    <x v="0"/>
    <n v="5000"/>
    <n v="1348538"/>
    <d v="2001-06-06T09:51:10"/>
    <s v="Dynegy Marketing and Trade"/>
    <x v="0"/>
    <x v="0"/>
    <x v="0"/>
    <x v="3"/>
    <s v="US Gas Phy Fwd Firm &lt; or = 1Mo "/>
    <s v="US Gas Phy       PEPL Pool               07Jun01         USD/MM"/>
    <n v="5000"/>
    <m/>
    <x v="0"/>
    <x v="13"/>
    <x v="0"/>
    <n v="3.6175000000000002"/>
    <s v="ZUBEL001"/>
    <s v="KSTEVEN"/>
    <s v="ENA-IM Mid Central South"/>
    <x v="8"/>
    <x v="3"/>
    <n v="834869"/>
    <d v="2001-06-07T21:00:01"/>
  </r>
  <r>
    <x v="0"/>
    <x v="0"/>
    <x v="0"/>
    <x v="0"/>
    <n v="20"/>
    <n v="1348541"/>
    <d v="2001-06-06T09:51:1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27"/>
    <m/>
  </r>
  <r>
    <x v="1"/>
    <x v="3"/>
    <x v="1"/>
    <x v="0"/>
    <n v="1170"/>
    <n v="1348540"/>
    <d v="2001-06-06T09:51:16"/>
    <s v="PanCanadian Energy Services Inc."/>
    <x v="0"/>
    <x v="0"/>
    <x v="0"/>
    <x v="3"/>
    <s v="US Gas Phy Fwd Firm &lt; or = 1Mo "/>
    <s v="US Gas Phy       TENN Z-0                07Jun01         USD/MM"/>
    <n v="1170"/>
    <m/>
    <x v="0"/>
    <x v="13"/>
    <x v="0"/>
    <n v="3.61"/>
    <s v="pces5155"/>
    <s v="SNEAL"/>
    <s v="ENA-IM NE GULF3"/>
    <x v="8"/>
    <x v="3"/>
    <n v="834870"/>
    <d v="2001-06-07T21:00:01"/>
  </r>
  <r>
    <x v="1"/>
    <x v="3"/>
    <x v="1"/>
    <x v="0"/>
    <n v="5000"/>
    <n v="1348542"/>
    <d v="2001-06-06T09:51:19"/>
    <s v="Coral Energy Resources, L.P."/>
    <x v="0"/>
    <x v="0"/>
    <x v="0"/>
    <x v="3"/>
    <s v="US Gas Phy Fwd Firm &lt; or = 1Mo "/>
    <s v="US Gas Phy       TETCO ELA               07Jun01         USD/MM"/>
    <m/>
    <n v="5000"/>
    <x v="0"/>
    <x v="13"/>
    <x v="0"/>
    <n v="3.65"/>
    <s v="rjvandamp"/>
    <s v="SPEREIR"/>
    <s v="ENA-IM NE GULF3"/>
    <x v="8"/>
    <x v="3"/>
    <n v="834871"/>
    <d v="2001-06-07T21:00:01"/>
  </r>
  <r>
    <x v="1"/>
    <x v="3"/>
    <x v="1"/>
    <x v="0"/>
    <n v="5000"/>
    <n v="1348543"/>
    <d v="2001-06-06T09:51:22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5975000000000001"/>
    <s v="fishmongr"/>
    <s v="KSTEVEN"/>
    <s v="ENA-IM Mid Central South"/>
    <x v="8"/>
    <x v="3"/>
    <n v="834872"/>
    <d v="2001-06-07T21:00:01"/>
  </r>
  <r>
    <x v="0"/>
    <x v="3"/>
    <x v="1"/>
    <x v="0"/>
    <n v="5000"/>
    <n v="1348544"/>
    <d v="2001-06-06T09:51:23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873"/>
    <d v="2001-06-06T21:00:01"/>
  </r>
  <r>
    <x v="0"/>
    <x v="0"/>
    <x v="0"/>
    <x v="0"/>
    <n v="6"/>
    <n v="1348546"/>
    <d v="2001-06-06T09:51:3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685"/>
    <s v="chashastie"/>
    <s v="BMARCHAN"/>
    <s v="Enron Metals Trading System"/>
    <x v="0"/>
    <x v="0"/>
    <n v="2171630"/>
    <m/>
  </r>
  <r>
    <x v="1"/>
    <x v="3"/>
    <x v="1"/>
    <x v="0"/>
    <n v="4970"/>
    <n v="1348545"/>
    <d v="2001-06-06T09:51:32"/>
    <s v="TransCanada Energy Marketing USA, Inc."/>
    <x v="0"/>
    <x v="0"/>
    <x v="0"/>
    <x v="3"/>
    <s v="US Gas Phy Fwd Firm &lt; or = 1Mo "/>
    <s v="US Gas Phy       NGPL Midcont            07Jun01         USD/MM"/>
    <n v="4970"/>
    <m/>
    <x v="0"/>
    <x v="13"/>
    <x v="0"/>
    <n v="3.6225000000000001"/>
    <s v="cscharton"/>
    <s v="KSTEVEN"/>
    <s v="ENA-IM Mid Central South"/>
    <x v="8"/>
    <x v="3"/>
    <n v="834874"/>
    <d v="2001-06-07T21:00:01"/>
  </r>
  <r>
    <x v="0"/>
    <x v="0"/>
    <x v="0"/>
    <x v="0"/>
    <n v="20"/>
    <n v="1348548"/>
    <d v="2001-06-06T09:51:3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632"/>
    <m/>
  </r>
  <r>
    <x v="1"/>
    <x v="3"/>
    <x v="1"/>
    <x v="0"/>
    <n v="10000"/>
    <n v="1348549"/>
    <d v="2001-06-06T09:51:41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WILSHUSEN"/>
    <s v="ARING"/>
    <s v="ENA-IM NE GULF1"/>
    <x v="8"/>
    <x v="3"/>
    <n v="834876"/>
    <d v="2001-06-07T21:00:01"/>
  </r>
  <r>
    <x v="1"/>
    <x v="3"/>
    <x v="1"/>
    <x v="0"/>
    <n v="4970"/>
    <n v="1348551"/>
    <d v="2001-06-06T09:51:44"/>
    <s v="TransCanada Energy Marketing USA, Inc."/>
    <x v="0"/>
    <x v="0"/>
    <x v="0"/>
    <x v="3"/>
    <s v="US Gas Phy Fwd Firm &lt; or = 1Mo "/>
    <s v="US Gas Phy       PEPL Pool               07Jun01         USD/MM"/>
    <m/>
    <n v="4970"/>
    <x v="0"/>
    <x v="13"/>
    <x v="0"/>
    <n v="3.62"/>
    <s v="cscharton"/>
    <s v="KSTEVEN"/>
    <s v="ENA-IM Mid Central South"/>
    <x v="8"/>
    <x v="3"/>
    <n v="834877"/>
    <d v="2001-06-07T21:00:01"/>
  </r>
  <r>
    <x v="1"/>
    <x v="3"/>
    <x v="1"/>
    <x v="0"/>
    <n v="260"/>
    <n v="1348552"/>
    <d v="2001-06-06T09:51:48"/>
    <s v="Sprague Energy Corp."/>
    <x v="0"/>
    <x v="0"/>
    <x v="0"/>
    <x v="3"/>
    <s v="US Gas Phy Fwd Firm &lt; or = 1Mo "/>
    <s v="US Gas Phy       TENN 800                07Jun01         USD/MM"/>
    <m/>
    <n v="260"/>
    <x v="0"/>
    <x v="13"/>
    <x v="0"/>
    <n v="3.66"/>
    <s v="RICHARDCOC"/>
    <s v="SNEAL"/>
    <s v="ENA-IM NE GULF3"/>
    <x v="8"/>
    <x v="3"/>
    <n v="834878"/>
    <d v="2001-06-07T21:00:01"/>
  </r>
  <r>
    <x v="1"/>
    <x v="3"/>
    <x v="0"/>
    <x v="5"/>
    <n v="310000"/>
    <n v="1348553"/>
    <d v="2001-06-06T09:51:53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lewislee"/>
    <s v="JARNOLD"/>
    <s v="NG-Price"/>
    <x v="5"/>
    <x v="3"/>
    <s v="VF0019.1"/>
    <d v="2001-07-01T21:00:00"/>
  </r>
  <r>
    <x v="1"/>
    <x v="1"/>
    <x v="1"/>
    <x v="8"/>
    <n v="250"/>
    <n v="1348554"/>
    <d v="2001-06-06T09:51:55"/>
    <s v="Duke Energy Trading and Marketing, L.L.C."/>
    <x v="0"/>
    <x v="0"/>
    <x v="0"/>
    <x v="1"/>
    <s v="US East Power Phy Fwd Firm"/>
    <s v="US Pwr Phy Firm  PJM-W Peak              18-22Jun01      USD/MWh"/>
    <m/>
    <n v="50"/>
    <x v="0"/>
    <x v="1"/>
    <x v="0"/>
    <n v="39.5"/>
    <s v="PATRICKH"/>
    <s v="JQUENET"/>
    <s v="ST-PJM"/>
    <x v="7"/>
    <x v="7"/>
    <n v="634845.1"/>
    <d v="2001-06-18T21:00:00"/>
  </r>
  <r>
    <x v="0"/>
    <x v="0"/>
    <x v="0"/>
    <x v="0"/>
    <n v="20"/>
    <n v="1348555"/>
    <d v="2001-06-06T09:51:5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71636"/>
    <m/>
  </r>
  <r>
    <x v="1"/>
    <x v="3"/>
    <x v="1"/>
    <x v="0"/>
    <n v="10000"/>
    <n v="1348556"/>
    <d v="2001-06-06T09:52:11"/>
    <s v="Axia Energy, LP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garrison"/>
    <s v="ARING"/>
    <s v="ENA-IM NE GULF1"/>
    <x v="8"/>
    <x v="3"/>
    <n v="834880"/>
    <d v="2001-06-07T21:00:01"/>
  </r>
  <r>
    <x v="0"/>
    <x v="3"/>
    <x v="0"/>
    <x v="5"/>
    <n v="155000"/>
    <n v="1348557"/>
    <d v="2001-06-06T09:52:13"/>
    <s v="Bank of America, National Association"/>
    <x v="0"/>
    <x v="0"/>
    <x v="0"/>
    <x v="3"/>
    <s v="CAN Gas Fin BasSwap"/>
    <s v="CAN Gas Basis    Sumas                   Jul01           USD/MM"/>
    <n v="5000"/>
    <m/>
    <x v="0"/>
    <x v="13"/>
    <x v="0"/>
    <n v="-0.49"/>
    <s v="damian41"/>
    <s v="CCLARK5"/>
    <s v="INTRA-CAND-BC"/>
    <x v="5"/>
    <x v="9"/>
    <s v="VF0022.1"/>
    <d v="2001-07-01T21:00:01"/>
  </r>
  <r>
    <x v="1"/>
    <x v="1"/>
    <x v="1"/>
    <x v="0"/>
    <n v="50"/>
    <n v="1348558"/>
    <d v="2001-06-06T09:52:14"/>
    <s v="American Electric Power Service Corporation"/>
    <x v="0"/>
    <x v="0"/>
    <x v="0"/>
    <x v="1"/>
    <s v="US East Power Phy Fwd Firm"/>
    <s v="US Pwr Phy Firm  TVA Peak                08Jun01         USD/MWh"/>
    <m/>
    <n v="50"/>
    <x v="0"/>
    <x v="1"/>
    <x v="0"/>
    <n v="28"/>
    <s v="aepsvc130"/>
    <s v="JKING6"/>
    <s v="ST-SERC"/>
    <x v="7"/>
    <x v="7"/>
    <n v="634846.1"/>
    <d v="2001-06-08T21:00:01"/>
  </r>
  <r>
    <x v="1"/>
    <x v="3"/>
    <x v="1"/>
    <x v="23"/>
    <n v="15600"/>
    <n v="1348559"/>
    <d v="2001-06-06T09:52:19"/>
    <s v="CLECO Marketing and Trading, LLC"/>
    <x v="0"/>
    <x v="0"/>
    <x v="0"/>
    <x v="3"/>
    <s v="US Gas Phy Fwd Firm &lt; or = 1Mo "/>
    <s v="US Gas Phy       TETCO STX               07-30Jun01      USD/MM"/>
    <m/>
    <n v="650"/>
    <x v="0"/>
    <x v="13"/>
    <x v="0"/>
    <n v="3.63"/>
    <s v="stockman"/>
    <s v="SPEREIR"/>
    <s v="ENA-IM NE GULF3"/>
    <x v="8"/>
    <x v="3"/>
    <n v="834883"/>
    <d v="2001-06-07T21:00:01"/>
  </r>
  <r>
    <x v="1"/>
    <x v="3"/>
    <x v="1"/>
    <x v="0"/>
    <n v="9862"/>
    <n v="1348561"/>
    <d v="2001-06-06T09:52:23"/>
    <s v="TXU Energy Trading Company"/>
    <x v="0"/>
    <x v="0"/>
    <x v="0"/>
    <x v="3"/>
    <s v="US Gas Phy Fwd Firm &lt; or = 1Mo "/>
    <s v="US Gas Phy       TENN Z-0                07Jun01         USD/MM"/>
    <m/>
    <n v="9862"/>
    <x v="0"/>
    <x v="13"/>
    <x v="0"/>
    <n v="3.63"/>
    <s v="txuetcje"/>
    <s v="SNEAL"/>
    <s v="ENA-IM NE GULF3"/>
    <x v="8"/>
    <x v="3"/>
    <n v="834882"/>
    <d v="2001-06-07T21:00:01"/>
  </r>
  <r>
    <x v="1"/>
    <x v="3"/>
    <x v="0"/>
    <x v="23"/>
    <n v="240000"/>
    <n v="1348562"/>
    <d v="2001-06-06T09:52:25"/>
    <s v="AEP Energy Services, Inc."/>
    <x v="0"/>
    <x v="0"/>
    <x v="0"/>
    <x v="3"/>
    <s v="US Gas Fin Swap"/>
    <s v="US Gas Daily     HHub                    07-30Jun01      USD/MM"/>
    <n v="10000"/>
    <m/>
    <x v="0"/>
    <x v="13"/>
    <x v="0"/>
    <n v="3.77"/>
    <s v="aepes222"/>
    <s v="PKEAVEY"/>
    <s v="G-DAILY-EST"/>
    <x v="5"/>
    <x v="3"/>
    <s v="VF0025.1"/>
    <d v="2001-06-07T21:00:01"/>
  </r>
  <r>
    <x v="0"/>
    <x v="3"/>
    <x v="0"/>
    <x v="3"/>
    <n v="460000"/>
    <n v="1348563"/>
    <d v="2001-06-06T09:52:28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damian41"/>
    <s v="JMCKAY"/>
    <s v="FT - CAND - EGSC - EA"/>
    <x v="5"/>
    <x v="9"/>
    <s v="VF0024.1"/>
    <d v="2001-07-01T00:00:00"/>
  </r>
  <r>
    <x v="1"/>
    <x v="3"/>
    <x v="1"/>
    <x v="0"/>
    <n v="5000"/>
    <n v="1348564"/>
    <d v="2001-06-06T09:52:2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BIGDADDY"/>
    <s v="JHODGE2"/>
    <s v="ENA-IM ME TCO"/>
    <x v="8"/>
    <x v="3"/>
    <n v="834884"/>
    <d v="2001-06-07T21:00:01"/>
  </r>
  <r>
    <x v="1"/>
    <x v="3"/>
    <x v="1"/>
    <x v="0"/>
    <n v="3081"/>
    <n v="1348565"/>
    <d v="2001-06-06T09:52:30"/>
    <s v="AEP Energy Services, Inc."/>
    <x v="0"/>
    <x v="0"/>
    <x v="0"/>
    <x v="3"/>
    <s v="US Gas Phy Fwd Firm &lt; or = 1Mo "/>
    <s v="US Gas Phy       Trunkline ELA           07Jun01         USD/MM"/>
    <n v="3081"/>
    <m/>
    <x v="0"/>
    <x v="13"/>
    <x v="0"/>
    <n v="3.69"/>
    <s v="aepes201"/>
    <s v="TDONOHO"/>
    <s v="ENA - IM Central Gulf"/>
    <x v="8"/>
    <x v="3"/>
    <n v="834885"/>
    <d v="2001-06-07T21:00:01"/>
  </r>
  <r>
    <x v="1"/>
    <x v="3"/>
    <x v="1"/>
    <x v="0"/>
    <n v="6190"/>
    <n v="1348566"/>
    <d v="2001-06-06T09:52:34"/>
    <s v="PanCanadian Energy Services Inc."/>
    <x v="0"/>
    <x v="0"/>
    <x v="0"/>
    <x v="3"/>
    <s v="US Gas Phy Fwd Firm &lt; or = 1Mo "/>
    <s v="US Gas Phy       HeHub                   07Jun01         USD/MM"/>
    <m/>
    <n v="6190"/>
    <x v="0"/>
    <x v="13"/>
    <x v="0"/>
    <n v="3.77"/>
    <s v="pces5155"/>
    <s v="ARING"/>
    <s v="ENA-IM NE GULF1"/>
    <x v="8"/>
    <x v="3"/>
    <n v="834888"/>
    <d v="2001-06-07T21:00:01"/>
  </r>
  <r>
    <x v="1"/>
    <x v="2"/>
    <x v="0"/>
    <x v="0"/>
    <n v="50000"/>
    <n v="1348567"/>
    <d v="2001-06-06T09:52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566"/>
    <d v="2001-07-01T00:00:00"/>
  </r>
  <r>
    <x v="0"/>
    <x v="0"/>
    <x v="0"/>
    <x v="0"/>
    <n v="20"/>
    <n v="1348568"/>
    <d v="2001-06-06T09:52:46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50837"/>
    <s v="BMARCHAN"/>
    <s v="Enron Metals Trading System"/>
    <x v="0"/>
    <x v="0"/>
    <n v="2171638"/>
    <m/>
  </r>
  <r>
    <x v="1"/>
    <x v="3"/>
    <x v="1"/>
    <x v="0"/>
    <n v="5000"/>
    <n v="1348569"/>
    <d v="2001-06-06T09:52:50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50000000000002"/>
    <s v="KREMERTODD"/>
    <s v="KSTEVEN"/>
    <s v="ENA-IM Mid Central South"/>
    <x v="8"/>
    <x v="3"/>
    <n v="834890"/>
    <d v="2001-06-07T21:00:01"/>
  </r>
  <r>
    <x v="1"/>
    <x v="3"/>
    <x v="0"/>
    <x v="20"/>
    <n v="377500"/>
    <n v="1348570"/>
    <d v="2001-06-06T09:52:53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028.1"/>
    <d v="2001-11-01T00:00:00"/>
  </r>
  <r>
    <x v="1"/>
    <x v="3"/>
    <x v="1"/>
    <x v="0"/>
    <n v="1077"/>
    <n v="1348571"/>
    <d v="2001-06-06T09:52:55"/>
    <s v="Dynegy Marketing and Trade"/>
    <x v="0"/>
    <x v="0"/>
    <x v="0"/>
    <x v="3"/>
    <s v="US Gas Phy Fwd Firm &lt; or = 1Mo "/>
    <s v="US Gas Phy       HeHub                   07Jun01         USD/MM"/>
    <n v="1077"/>
    <m/>
    <x v="0"/>
    <x v="13"/>
    <x v="0"/>
    <n v="3.76"/>
    <s v="FMORGAN1"/>
    <s v="ARING"/>
    <s v="ENA-IM NE GULF1"/>
    <x v="8"/>
    <x v="3"/>
    <n v="834891"/>
    <d v="2001-06-07T21:00:01"/>
  </r>
  <r>
    <x v="0"/>
    <x v="0"/>
    <x v="0"/>
    <x v="0"/>
    <n v="20"/>
    <n v="1348572"/>
    <d v="2001-06-06T09:52:5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42405"/>
    <s v="BMARCHAN"/>
    <s v="Enron Metals Trading System"/>
    <x v="0"/>
    <x v="0"/>
    <n v="2171640"/>
    <m/>
  </r>
  <r>
    <x v="1"/>
    <x v="3"/>
    <x v="1"/>
    <x v="0"/>
    <n v="129"/>
    <n v="1348573"/>
    <d v="2001-06-06T09:53:03"/>
    <s v="Cross Timbers Energy Services, Inc."/>
    <x v="0"/>
    <x v="0"/>
    <x v="0"/>
    <x v="3"/>
    <s v="US Gas Phy Fwd Firm &lt; or = 1Mo "/>
    <s v="US Gas Phy       OGT                     07Jun01         USD/MM"/>
    <n v="129"/>
    <m/>
    <x v="0"/>
    <x v="13"/>
    <x v="0"/>
    <n v="3.6524999999999999"/>
    <s v="redwood1"/>
    <s v="KSTEVEN"/>
    <s v="ENA-IM Mid Central South"/>
    <x v="8"/>
    <x v="3"/>
    <n v="834892"/>
    <d v="2001-06-07T21:00:01"/>
  </r>
  <r>
    <x v="1"/>
    <x v="3"/>
    <x v="1"/>
    <x v="0"/>
    <n v="5000"/>
    <n v="1348574"/>
    <d v="2001-06-06T09:53:05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"/>
    <s v="KREMERTODD"/>
    <s v="KSTEVEN"/>
    <s v="ENA-IM Mid Central South"/>
    <x v="8"/>
    <x v="3"/>
    <n v="834893"/>
    <d v="2001-06-07T21:00:01"/>
  </r>
  <r>
    <x v="1"/>
    <x v="3"/>
    <x v="0"/>
    <x v="5"/>
    <n v="310000"/>
    <n v="1348575"/>
    <d v="2001-06-06T09:53:0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vgallo51"/>
    <s v="JARNOLD"/>
    <s v="NG-Price"/>
    <x v="5"/>
    <x v="3"/>
    <s v="VF0029.1"/>
    <d v="2001-07-01T21:00:00"/>
  </r>
  <r>
    <x v="0"/>
    <x v="3"/>
    <x v="1"/>
    <x v="0"/>
    <n v="5000"/>
    <n v="1348576"/>
    <d v="2001-06-06T09:53:20"/>
    <s v="Premstar Energy Canada Lt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JKPECL02"/>
    <s v="RWATT"/>
    <s v="EC-IM Canada West"/>
    <x v="8"/>
    <x v="9"/>
    <n v="834895"/>
    <d v="2001-06-07T21:00:01"/>
  </r>
  <r>
    <x v="1"/>
    <x v="1"/>
    <x v="1"/>
    <x v="8"/>
    <n v="250"/>
    <n v="1348577"/>
    <d v="2001-06-06T09:53:30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jmpepper"/>
    <s v="JQUENET"/>
    <s v="ST-PJM"/>
    <x v="7"/>
    <x v="7"/>
    <n v="634847.1"/>
    <d v="2001-06-18T21:00:00"/>
  </r>
  <r>
    <x v="0"/>
    <x v="3"/>
    <x v="1"/>
    <x v="0"/>
    <n v="5000"/>
    <n v="1348579"/>
    <d v="2001-06-06T09:53:33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ngeerds01"/>
    <s v="RWATT"/>
    <s v="EC-IM Canada West"/>
    <x v="8"/>
    <x v="9"/>
    <n v="834896"/>
    <d v="2001-06-06T21:00:01"/>
  </r>
  <r>
    <x v="1"/>
    <x v="3"/>
    <x v="1"/>
    <x v="0"/>
    <n v="2500"/>
    <n v="1348580"/>
    <d v="2001-06-06T09:53:34"/>
    <s v="AEP Energy Services, Inc."/>
    <x v="0"/>
    <x v="0"/>
    <x v="0"/>
    <x v="3"/>
    <s v="US Gas Phy Fwd Firm &lt; or = 1Mo "/>
    <s v="US Gas Phy       TETCO WLA               07Jun01         USD/MM"/>
    <n v="2500"/>
    <m/>
    <x v="0"/>
    <x v="13"/>
    <x v="0"/>
    <n v="3.59"/>
    <s v="aepes202"/>
    <s v="SPEREIR"/>
    <s v="ENA-IM NE GULF3"/>
    <x v="8"/>
    <x v="3"/>
    <n v="834897"/>
    <d v="2001-06-07T21:00:01"/>
  </r>
  <r>
    <x v="1"/>
    <x v="2"/>
    <x v="0"/>
    <x v="0"/>
    <n v="50000"/>
    <n v="1348582"/>
    <d v="2001-06-06T09:53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569"/>
    <d v="2001-07-01T00:00:00"/>
  </r>
  <r>
    <x v="1"/>
    <x v="2"/>
    <x v="0"/>
    <x v="0"/>
    <n v="50000"/>
    <n v="1348583"/>
    <d v="2001-06-06T09:53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"/>
    <s v="GWHALLE"/>
    <s v="WTI-GW-NXC2"/>
    <x v="3"/>
    <x v="3"/>
    <n v="114570"/>
    <d v="2001-07-01T00:00:00"/>
  </r>
  <r>
    <x v="1"/>
    <x v="2"/>
    <x v="0"/>
    <x v="0"/>
    <n v="50000"/>
    <n v="1348584"/>
    <d v="2001-06-06T09:53:5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571"/>
    <d v="2001-07-01T00:00:00"/>
  </r>
  <r>
    <x v="1"/>
    <x v="3"/>
    <x v="1"/>
    <x v="0"/>
    <n v="10000"/>
    <n v="1348585"/>
    <d v="2001-06-06T09:53:56"/>
    <s v="OGE Energy Resources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"/>
    <s v="annesley"/>
    <s v="PMIMS"/>
    <s v="ENA - IM MKT Central CG"/>
    <x v="8"/>
    <x v="3"/>
    <n v="834898"/>
    <d v="2001-06-07T21:00:01"/>
  </r>
  <r>
    <x v="1"/>
    <x v="3"/>
    <x v="1"/>
    <x v="0"/>
    <n v="5000"/>
    <n v="1348586"/>
    <d v="2001-06-06T09:53:57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350000000000001"/>
    <s v="KMZIOBER"/>
    <s v="VPIMENOV"/>
    <s v="ENA-IM ME NEW YORK"/>
    <x v="8"/>
    <x v="3"/>
    <n v="834899"/>
    <d v="2001-06-07T21:00:01"/>
  </r>
  <r>
    <x v="1"/>
    <x v="1"/>
    <x v="1"/>
    <x v="8"/>
    <n v="250"/>
    <n v="1348587"/>
    <d v="2001-06-06T09:53:58"/>
    <s v="Dynegy Power Marketing, Inc."/>
    <x v="0"/>
    <x v="0"/>
    <x v="0"/>
    <x v="1"/>
    <s v="US East Power Phy Fwd Firm"/>
    <s v="US Pwr Phy Firm  PJM-W Peak              11-15Jun01      USD/MWh"/>
    <n v="50"/>
    <m/>
    <x v="0"/>
    <x v="1"/>
    <x v="0"/>
    <n v="40.25"/>
    <s v="jmpepper"/>
    <s v="JQUENET"/>
    <s v="ST-PJM"/>
    <x v="7"/>
    <x v="7"/>
    <n v="634848.1"/>
    <d v="2001-06-11T21:00:01"/>
  </r>
  <r>
    <x v="1"/>
    <x v="3"/>
    <x v="0"/>
    <x v="5"/>
    <n v="77500"/>
    <n v="1348589"/>
    <d v="2001-06-06T09:54:09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550000000000001"/>
    <s v="ADM26578"/>
    <s v="JARNOLD"/>
    <s v="NG-Price"/>
    <x v="5"/>
    <x v="3"/>
    <s v="VF0036.1"/>
    <d v="2001-08-01T21:00:00"/>
  </r>
  <r>
    <x v="0"/>
    <x v="0"/>
    <x v="0"/>
    <x v="0"/>
    <n v="14"/>
    <n v="1348591"/>
    <d v="2001-06-06T09:54:11"/>
    <s v="Hunter Douglas NV"/>
    <x v="0"/>
    <x v="0"/>
    <x v="0"/>
    <x v="0"/>
    <s v="Aluminum LME Registered Contract"/>
    <s v="Al LME Reg.      Contract                3 Month         USD/mt-L"/>
    <m/>
    <n v="14"/>
    <x v="0"/>
    <x v="0"/>
    <x v="0"/>
    <n v="1517"/>
    <s v="ADM48157"/>
    <s v="BMARCHAN"/>
    <s v="Enron Metals Trading System"/>
    <x v="0"/>
    <x v="0"/>
    <n v="2171642"/>
    <m/>
  </r>
  <r>
    <x v="1"/>
    <x v="3"/>
    <x v="1"/>
    <x v="0"/>
    <n v="2500"/>
    <n v="1348592"/>
    <d v="2001-06-06T09:54:13"/>
    <s v="AEP Energy Services, Inc."/>
    <x v="0"/>
    <x v="0"/>
    <x v="0"/>
    <x v="3"/>
    <s v="US Gas Phy Fwd Firm &lt; or = 1Mo "/>
    <s v="US Gas Phy       Transco Z6 NY           07Jun01         USD/MM"/>
    <m/>
    <n v="2500"/>
    <x v="0"/>
    <x v="13"/>
    <x v="0"/>
    <n v="4.0750000000000002"/>
    <s v="aepes224"/>
    <s v="VPIMENOV"/>
    <s v="ENA-IM ME NEW YORK"/>
    <x v="8"/>
    <x v="3"/>
    <n v="834900"/>
    <d v="2001-06-07T21:00:01"/>
  </r>
  <r>
    <x v="1"/>
    <x v="2"/>
    <x v="0"/>
    <x v="0"/>
    <n v="25000"/>
    <n v="1348594"/>
    <d v="2001-06-06T09:54:14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72"/>
    <d v="2001-07-01T00:00:00"/>
  </r>
  <r>
    <x v="1"/>
    <x v="3"/>
    <x v="1"/>
    <x v="0"/>
    <n v="10000"/>
    <n v="1348596"/>
    <d v="2001-06-06T09:54:18"/>
    <s v="BP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1"/>
    <s v="Griffith"/>
    <s v="PMIMS"/>
    <s v="ENA - IM MKT Central CG"/>
    <x v="8"/>
    <x v="3"/>
    <n v="834904"/>
    <d v="2001-06-07T21:00:01"/>
  </r>
  <r>
    <x v="1"/>
    <x v="2"/>
    <x v="0"/>
    <x v="0"/>
    <n v="25000"/>
    <n v="1348595"/>
    <d v="2001-06-06T09:54:18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JTREADWAY"/>
    <s v="GWHALLE"/>
    <s v="WTI-GW-NXC2"/>
    <x v="3"/>
    <x v="3"/>
    <n v="114573"/>
    <d v="2001-07-01T00:00:00"/>
  </r>
  <r>
    <x v="0"/>
    <x v="0"/>
    <x v="0"/>
    <x v="0"/>
    <n v="20"/>
    <n v="1348597"/>
    <d v="2001-06-06T09:54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67150"/>
    <s v="BMARCHAN"/>
    <s v="Enron Metals Trading System"/>
    <x v="0"/>
    <x v="0"/>
    <n v="2171647"/>
    <m/>
  </r>
  <r>
    <x v="0"/>
    <x v="0"/>
    <x v="0"/>
    <x v="0"/>
    <n v="6"/>
    <n v="1348598"/>
    <d v="2001-06-06T09:54:23"/>
    <s v="J. Aron &amp; Company"/>
    <x v="0"/>
    <x v="0"/>
    <x v="0"/>
    <x v="0"/>
    <s v="Aluminum LME Registered Contract"/>
    <s v="Al LME Reg.      Contract                3 Month         USD/mt-L"/>
    <m/>
    <n v="6"/>
    <x v="0"/>
    <x v="0"/>
    <x v="0"/>
    <n v="1517"/>
    <s v="VANDESBO"/>
    <s v="BMARCHAN"/>
    <s v="Enron Metals Trading System"/>
    <x v="0"/>
    <x v="0"/>
    <n v="2171645"/>
    <m/>
  </r>
  <r>
    <x v="1"/>
    <x v="2"/>
    <x v="0"/>
    <x v="0"/>
    <n v="50000"/>
    <n v="1348599"/>
    <d v="2001-06-06T09:54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574"/>
    <d v="2001-07-01T00:00:00"/>
  </r>
  <r>
    <x v="1"/>
    <x v="3"/>
    <x v="1"/>
    <x v="0"/>
    <n v="200"/>
    <n v="1348600"/>
    <d v="2001-06-06T09:54:29"/>
    <s v="Aquila Energy Marketing Corporation"/>
    <x v="0"/>
    <x v="0"/>
    <x v="0"/>
    <x v="3"/>
    <s v="US Gas Phy Fwd Firm &lt; or = 1Mo "/>
    <s v="US Gas Phy       NGPL LA Pool            07Jun01         USD/MM"/>
    <n v="200"/>
    <m/>
    <x v="0"/>
    <x v="13"/>
    <x v="0"/>
    <n v="3.73"/>
    <s v="BIGDADDY"/>
    <s v="TDONOHO"/>
    <s v="ENA - IM Central Gulf"/>
    <x v="8"/>
    <x v="3"/>
    <n v="834906"/>
    <d v="2001-06-07T21:00:01"/>
  </r>
  <r>
    <x v="1"/>
    <x v="3"/>
    <x v="1"/>
    <x v="0"/>
    <n v="1900"/>
    <n v="1348601"/>
    <d v="2001-06-06T09:54:34"/>
    <s v="Dynegy Marketing and Trade"/>
    <x v="0"/>
    <x v="0"/>
    <x v="0"/>
    <x v="3"/>
    <s v="US Gas Phy Fwd Firm &lt; or = 1Mo "/>
    <s v="US Gas Phy       NNG Demarc              07Jun01         USD/MM"/>
    <m/>
    <n v="1900"/>
    <x v="0"/>
    <x v="13"/>
    <x v="0"/>
    <n v="3.6"/>
    <s v="ZUBEL001"/>
    <s v="KSTEVEN"/>
    <s v="ENA-IM Mid Central South"/>
    <x v="8"/>
    <x v="3"/>
    <n v="834907"/>
    <d v="2001-06-07T21:00:01"/>
  </r>
  <r>
    <x v="1"/>
    <x v="3"/>
    <x v="1"/>
    <x v="0"/>
    <n v="9800"/>
    <n v="1348602"/>
    <d v="2001-06-06T09:54:3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3"/>
    <s v="BIGDADDY"/>
    <s v="TDONOHO"/>
    <s v="ENA - IM Central Gulf"/>
    <x v="8"/>
    <x v="3"/>
    <n v="834908"/>
    <d v="2001-06-07T21:00:01"/>
  </r>
  <r>
    <x v="1"/>
    <x v="3"/>
    <x v="0"/>
    <x v="6"/>
    <n v="225000"/>
    <n v="1348603"/>
    <d v="2001-06-06T09:54:37"/>
    <s v="Aquila Risk Management Corporation"/>
    <x v="0"/>
    <x v="0"/>
    <x v="0"/>
    <x v="3"/>
    <s v="US Gas Fin Swap"/>
    <s v="US Gas Swap      Nymex                   Sep01           USD/MM"/>
    <m/>
    <n v="7500"/>
    <x v="0"/>
    <x v="13"/>
    <x v="0"/>
    <n v="3.9950000000000001"/>
    <s v="AQUILA1041"/>
    <s v="JARNOLD"/>
    <s v="NG-Price"/>
    <x v="5"/>
    <x v="3"/>
    <s v="VF0040.1"/>
    <d v="2001-09-01T21:00:00"/>
  </r>
  <r>
    <x v="1"/>
    <x v="3"/>
    <x v="1"/>
    <x v="0"/>
    <n v="10000"/>
    <n v="1348606"/>
    <d v="2001-06-06T09:54:37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"/>
    <s v="aepes202"/>
    <s v="SNEAL"/>
    <s v="ENA-IM NE GULF3"/>
    <x v="8"/>
    <x v="3"/>
    <n v="834909"/>
    <d v="2001-06-07T21:00:01"/>
  </r>
  <r>
    <x v="0"/>
    <x v="0"/>
    <x v="0"/>
    <x v="0"/>
    <n v="4"/>
    <n v="1348607"/>
    <d v="2001-06-06T09:54:38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66058"/>
    <s v="BMARCHAN"/>
    <s v="Enron Metals Trading System"/>
    <x v="0"/>
    <x v="0"/>
    <n v="2171649"/>
    <m/>
  </r>
  <r>
    <x v="1"/>
    <x v="1"/>
    <x v="1"/>
    <x v="0"/>
    <n v="50"/>
    <n v="1348609"/>
    <d v="2001-06-06T09:54:43"/>
    <s v="Southern Company Services, Inc."/>
    <x v="2"/>
    <x v="1"/>
    <x v="0"/>
    <x v="1"/>
    <s v="US East Power Phy Fwd Firm"/>
    <s v="US Pwr Phy Firm  SOCO Peak               08Jun01         USD/MWh"/>
    <n v="50"/>
    <m/>
    <x v="0"/>
    <x v="1"/>
    <x v="0"/>
    <n v="42"/>
    <s v="LRAT1234"/>
    <s v="KPRESTO"/>
    <s v="LT-SERC"/>
    <x v="7"/>
    <x v="7"/>
    <n v="634850.1"/>
    <d v="2001-06-08T08:18:00"/>
  </r>
  <r>
    <x v="1"/>
    <x v="3"/>
    <x v="1"/>
    <x v="0"/>
    <n v="3910"/>
    <n v="1348608"/>
    <d v="2001-06-06T09:54:43"/>
    <s v="Occidental Energy Marketing, Inc."/>
    <x v="0"/>
    <x v="0"/>
    <x v="0"/>
    <x v="3"/>
    <s v="US Gas Phy Fwd Firm &lt; or = 1Mo "/>
    <s v="US Gas Phy       NNG Demarc              07Jun01         USD/MM"/>
    <n v="3910"/>
    <m/>
    <x v="0"/>
    <x v="13"/>
    <x v="0"/>
    <n v="3.5950000000000002"/>
    <s v="fishmongr"/>
    <s v="KSTEVEN"/>
    <s v="ENA-IM Mid Central South"/>
    <x v="8"/>
    <x v="3"/>
    <n v="834912"/>
    <d v="2001-06-07T21:00:01"/>
  </r>
  <r>
    <x v="1"/>
    <x v="3"/>
    <x v="0"/>
    <x v="22"/>
    <n v="615000"/>
    <n v="1348610"/>
    <d v="2001-06-06T09:54:46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041.1"/>
    <d v="2001-07-01T00:00:00"/>
  </r>
  <r>
    <x v="0"/>
    <x v="3"/>
    <x v="1"/>
    <x v="0"/>
    <n v="10000"/>
    <n v="1348611"/>
    <d v="2001-06-06T09:54:47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49999999999996"/>
    <s v="canadanw1"/>
    <s v="RWATT"/>
    <s v="EC-IM Canada West"/>
    <x v="8"/>
    <x v="9"/>
    <n v="834913"/>
    <d v="2001-06-06T21:00:01"/>
  </r>
  <r>
    <x v="1"/>
    <x v="3"/>
    <x v="1"/>
    <x v="0"/>
    <n v="10000"/>
    <n v="1348613"/>
    <d v="2001-06-06T09:54:48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1"/>
    <s v="BIGDADDY"/>
    <s v="KSTEVEN"/>
    <s v="ENA-IM Mid Central South"/>
    <x v="8"/>
    <x v="3"/>
    <n v="834915"/>
    <d v="2001-06-07T21:00:01"/>
  </r>
  <r>
    <x v="0"/>
    <x v="0"/>
    <x v="0"/>
    <x v="0"/>
    <n v="20"/>
    <n v="1348614"/>
    <d v="2001-06-06T09:5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71651"/>
    <m/>
  </r>
  <r>
    <x v="1"/>
    <x v="3"/>
    <x v="1"/>
    <x v="0"/>
    <n v="5000"/>
    <n v="1348616"/>
    <d v="2001-06-06T09:54:5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BIGDADDY"/>
    <s v="KSTEVEN"/>
    <s v="ENA-IM Mid Central South"/>
    <x v="8"/>
    <x v="3"/>
    <n v="834917"/>
    <d v="2001-06-07T21:00:01"/>
  </r>
  <r>
    <x v="1"/>
    <x v="1"/>
    <x v="1"/>
    <x v="8"/>
    <n v="250"/>
    <n v="1348617"/>
    <d v="2001-06-06T09:54:55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851.1"/>
    <d v="2001-06-18T21:00:00"/>
  </r>
  <r>
    <x v="1"/>
    <x v="3"/>
    <x v="1"/>
    <x v="0"/>
    <n v="5000"/>
    <n v="1348618"/>
    <d v="2001-06-06T09:54:55"/>
    <s v="Cinergy Marketing &amp; Trading, LLC"/>
    <x v="0"/>
    <x v="0"/>
    <x v="0"/>
    <x v="3"/>
    <s v="US Gas Phy Fwd Firm &lt; or = 1Mo "/>
    <s v="US Gas Phy       PEPL Pool               07Jun01         USD/MM"/>
    <n v="5000"/>
    <m/>
    <x v="0"/>
    <x v="13"/>
    <x v="0"/>
    <n v="3.6150000000000002"/>
    <s v="CHADALEX"/>
    <s v="KSTEVEN"/>
    <s v="ENA-IM Mid Central South"/>
    <x v="8"/>
    <x v="3"/>
    <n v="834918"/>
    <d v="2001-06-07T21:00:01"/>
  </r>
  <r>
    <x v="1"/>
    <x v="3"/>
    <x v="1"/>
    <x v="0"/>
    <n v="5000"/>
    <n v="1348619"/>
    <d v="2001-06-06T09:54:58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50000000000002"/>
    <s v="BIGDADDY"/>
    <s v="KSTEVEN"/>
    <s v="ENA-IM Mid Central South"/>
    <x v="8"/>
    <x v="3"/>
    <n v="834919"/>
    <d v="2001-06-07T21:00:01"/>
  </r>
  <r>
    <x v="0"/>
    <x v="0"/>
    <x v="0"/>
    <x v="0"/>
    <n v="20"/>
    <n v="1348621"/>
    <d v="2001-06-06T09:55:0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VEMORGAN"/>
    <s v="BMARCHAN"/>
    <s v="Enron Metals Trading System"/>
    <x v="0"/>
    <x v="0"/>
    <n v="2171653"/>
    <m/>
  </r>
  <r>
    <x v="0"/>
    <x v="0"/>
    <x v="0"/>
    <x v="0"/>
    <n v="10"/>
    <n v="1348622"/>
    <d v="2001-06-06T09:55:09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mdoconnor"/>
    <s v="BMARCHAN"/>
    <s v="Enron Metals Trading System"/>
    <x v="0"/>
    <x v="0"/>
    <n v="2171655"/>
    <m/>
  </r>
  <r>
    <x v="1"/>
    <x v="1"/>
    <x v="1"/>
    <x v="5"/>
    <n v="775"/>
    <n v="1348624"/>
    <d v="2001-06-06T09:55:16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pvaes123"/>
    <s v="RBADEER"/>
    <s v="ST-CA"/>
    <x v="7"/>
    <x v="7"/>
    <n v="634852.1"/>
    <d v="2001-08-01T21:00:01"/>
  </r>
  <r>
    <x v="1"/>
    <x v="3"/>
    <x v="1"/>
    <x v="0"/>
    <n v="5000"/>
    <n v="1348625"/>
    <d v="2001-06-06T09:55:18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175000000000002"/>
    <s v="bcollins"/>
    <s v="KSTEVEN"/>
    <s v="ENA-IM Mid Central South"/>
    <x v="8"/>
    <x v="3"/>
    <n v="834921"/>
    <d v="2001-06-07T21:00:01"/>
  </r>
  <r>
    <x v="1"/>
    <x v="3"/>
    <x v="1"/>
    <x v="0"/>
    <n v="5000"/>
    <n v="1348626"/>
    <d v="2001-06-06T09:55:20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"/>
    <s v="bcollins"/>
    <s v="KSTEVEN"/>
    <s v="ENA-IM Mid Central South"/>
    <x v="8"/>
    <x v="3"/>
    <n v="834922"/>
    <d v="2001-06-07T21:00:01"/>
  </r>
  <r>
    <x v="1"/>
    <x v="3"/>
    <x v="1"/>
    <x v="0"/>
    <n v="3281"/>
    <n v="1348627"/>
    <d v="2001-06-06T09:55:22"/>
    <s v="AEP Energy Services, Inc."/>
    <x v="0"/>
    <x v="0"/>
    <x v="0"/>
    <x v="3"/>
    <s v="US Gas Phy Fwd Firm &lt; or = 1Mo "/>
    <s v="US Gas Phy       ANR SE Trans            07Jun01         USD/MM"/>
    <n v="3281"/>
    <m/>
    <x v="0"/>
    <x v="13"/>
    <x v="0"/>
    <n v="3.6850000000000001"/>
    <s v="aepes201"/>
    <s v="TDONOHO"/>
    <s v="ENA - IM Central Gulf"/>
    <x v="8"/>
    <x v="3"/>
    <n v="834923"/>
    <d v="2001-06-07T21:00:01"/>
  </r>
  <r>
    <x v="1"/>
    <x v="3"/>
    <x v="0"/>
    <x v="6"/>
    <n v="300000"/>
    <n v="1348629"/>
    <d v="2001-06-06T09:55:23"/>
    <s v="Aquila Risk Management Corporation"/>
    <x v="0"/>
    <x v="0"/>
    <x v="0"/>
    <x v="3"/>
    <s v="US Gas Fin Swap"/>
    <s v="US Gas Swap      Nymex                   Sep01           USD/MM"/>
    <m/>
    <n v="10000"/>
    <x v="0"/>
    <x v="13"/>
    <x v="0"/>
    <n v="3.9975000000000001"/>
    <s v="AQUILA1041"/>
    <s v="JARNOLD"/>
    <s v="NG-Price"/>
    <x v="5"/>
    <x v="3"/>
    <s v="VF0045.1"/>
    <d v="2001-09-01T21:00:00"/>
  </r>
  <r>
    <x v="1"/>
    <x v="3"/>
    <x v="1"/>
    <x v="0"/>
    <n v="5000"/>
    <n v="1348628"/>
    <d v="2001-06-06T09:55:23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25000000000001"/>
    <s v="bcollins"/>
    <s v="KSTEVEN"/>
    <s v="ENA-IM Mid Central South"/>
    <x v="8"/>
    <x v="3"/>
    <n v="834924"/>
    <d v="2001-06-07T21:00:01"/>
  </r>
  <r>
    <x v="1"/>
    <x v="3"/>
    <x v="1"/>
    <x v="0"/>
    <n v="1800"/>
    <n v="1348633"/>
    <d v="2001-06-06T09:55:36"/>
    <s v="TXU Energy Trading Company"/>
    <x v="0"/>
    <x v="0"/>
    <x v="0"/>
    <x v="3"/>
    <s v="US Gas Phy Fwd Firm &lt; or = 1Mo "/>
    <s v="US Gas Phy       Transco St.65           07Jun01         USD/MM"/>
    <n v="1800"/>
    <m/>
    <x v="0"/>
    <x v="13"/>
    <x v="0"/>
    <n v="3.7349999999999999"/>
    <s v="txuetcje"/>
    <s v="ARING"/>
    <s v="ENA-IM NE GULF1"/>
    <x v="8"/>
    <x v="3"/>
    <n v="834927"/>
    <d v="2001-06-07T21:00:01"/>
  </r>
  <r>
    <x v="0"/>
    <x v="0"/>
    <x v="0"/>
    <x v="0"/>
    <n v="20"/>
    <n v="1348634"/>
    <d v="2001-06-06T09:55:3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TRD11005"/>
    <s v="BMARCHAN"/>
    <s v="Enron Metals Trading System"/>
    <x v="0"/>
    <x v="0"/>
    <n v="2171657"/>
    <m/>
  </r>
  <r>
    <x v="1"/>
    <x v="1"/>
    <x v="1"/>
    <x v="5"/>
    <n v="775"/>
    <n v="1348638"/>
    <d v="2001-06-06T09:55:52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853.1"/>
    <d v="2001-07-01T21:00:01"/>
  </r>
  <r>
    <x v="1"/>
    <x v="3"/>
    <x v="1"/>
    <x v="0"/>
    <n v="3500"/>
    <n v="1348637"/>
    <d v="2001-06-06T09:55:52"/>
    <s v="FirstEnergy Services Corp."/>
    <x v="0"/>
    <x v="0"/>
    <x v="0"/>
    <x v="3"/>
    <s v="US Gas Phy Fwd Firm &lt; or = 1Mo "/>
    <s v="US Gas Phy       Dom SP TT               07Jun01         USD/MM"/>
    <m/>
    <n v="3500"/>
    <x v="0"/>
    <x v="13"/>
    <x v="0"/>
    <n v="3.94"/>
    <s v="DAVIDFRE"/>
    <s v="JHODGE2"/>
    <s v="ENA-IM ME CNG"/>
    <x v="8"/>
    <x v="3"/>
    <n v="834929"/>
    <d v="2001-06-07T21:00:01"/>
  </r>
  <r>
    <x v="1"/>
    <x v="3"/>
    <x v="1"/>
    <x v="0"/>
    <n v="5000"/>
    <n v="1348640"/>
    <d v="2001-06-06T09:55:58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KMZIOBER"/>
    <s v="VPIMENOV"/>
    <s v="ENA-IM ME NEW YORK"/>
    <x v="8"/>
    <x v="3"/>
    <n v="834930"/>
    <d v="2001-06-07T21:00:01"/>
  </r>
  <r>
    <x v="0"/>
    <x v="3"/>
    <x v="1"/>
    <x v="0"/>
    <n v="5000"/>
    <n v="1348642"/>
    <d v="2001-06-06T09:56:0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ADM00359"/>
    <s v="RWATT"/>
    <s v="EC-IM Canada West"/>
    <x v="8"/>
    <x v="9"/>
    <n v="834931"/>
    <d v="2001-06-06T21:00:01"/>
  </r>
  <r>
    <x v="1"/>
    <x v="1"/>
    <x v="1"/>
    <x v="6"/>
    <n v="1500"/>
    <n v="1348644"/>
    <d v="2001-06-06T09:56:10"/>
    <s v="BP Energy Company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Roseyehuda"/>
    <s v="FSTURM"/>
    <s v="ST-ECAR"/>
    <x v="7"/>
    <x v="7"/>
    <n v="634855.1"/>
    <d v="2001-09-01T17:11:00"/>
  </r>
  <r>
    <x v="1"/>
    <x v="1"/>
    <x v="1"/>
    <x v="0"/>
    <n v="50"/>
    <n v="1348645"/>
    <d v="2001-06-06T09:56:15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7.5"/>
    <s v="aepsvc127"/>
    <s v="CDORLAN"/>
    <s v="ST-ECAR"/>
    <x v="7"/>
    <x v="7"/>
    <n v="634856.1"/>
    <d v="2001-06-08T21:00:01"/>
  </r>
  <r>
    <x v="1"/>
    <x v="3"/>
    <x v="1"/>
    <x v="0"/>
    <n v="869"/>
    <n v="1348646"/>
    <d v="2001-06-06T09:56:25"/>
    <s v="Sempra Energy Trading Corp."/>
    <x v="0"/>
    <x v="0"/>
    <x v="0"/>
    <x v="3"/>
    <s v="US Gas Phy Fwd Firm &lt; or = 1Mo "/>
    <s v="US Gas Phy       TETCO M3                07Jun01         USD/MM"/>
    <n v="869"/>
    <m/>
    <x v="0"/>
    <x v="13"/>
    <x v="0"/>
    <n v="4.0149999999999997"/>
    <s v="shawnmaz"/>
    <s v="VPIMENOV"/>
    <s v="ENA-IM ME NEW YORK"/>
    <x v="8"/>
    <x v="3"/>
    <n v="834933"/>
    <d v="2001-06-07T21:00:01"/>
  </r>
  <r>
    <x v="1"/>
    <x v="3"/>
    <x v="1"/>
    <x v="0"/>
    <n v="4131"/>
    <n v="1348648"/>
    <d v="2001-06-06T09:56:29"/>
    <s v="Duke Energy Trading and Marketing, L.L.C."/>
    <x v="0"/>
    <x v="0"/>
    <x v="0"/>
    <x v="3"/>
    <s v="US Gas Phy Fwd Firm &lt; or = 1Mo "/>
    <s v="US Gas Phy       TETCO M3                07Jun01         USD/MM"/>
    <n v="4131"/>
    <m/>
    <x v="0"/>
    <x v="13"/>
    <x v="0"/>
    <n v="4.0149999999999997"/>
    <s v="KMZIOBER"/>
    <s v="VPIMENOV"/>
    <s v="ENA-IM ME NEW YORK"/>
    <x v="8"/>
    <x v="3"/>
    <n v="834934"/>
    <d v="2001-06-07T21:00:01"/>
  </r>
  <r>
    <x v="1"/>
    <x v="2"/>
    <x v="0"/>
    <x v="0"/>
    <n v="50000"/>
    <n v="1348651"/>
    <d v="2001-06-06T09:56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1"/>
    <s v="GWHALLE"/>
    <s v="WTI-GW-NXC2"/>
    <x v="3"/>
    <x v="3"/>
    <n v="114580"/>
    <d v="2001-07-01T00:00:00"/>
  </r>
  <r>
    <x v="1"/>
    <x v="2"/>
    <x v="0"/>
    <x v="0"/>
    <n v="25000"/>
    <n v="1348652"/>
    <d v="2001-06-06T09:56:47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81"/>
    <d v="2001-07-01T00:00:00"/>
  </r>
  <r>
    <x v="0"/>
    <x v="1"/>
    <x v="1"/>
    <x v="9"/>
    <n v="50"/>
    <n v="1348653"/>
    <d v="2001-06-06T09:56:50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15"/>
    <s v="JMAUMONT"/>
    <s v="SBROD"/>
    <s v="UK - ECTRL - Continental Power Book"/>
    <x v="2"/>
    <x v="2"/>
    <n v="111332.1"/>
    <d v="2001-06-09T21:00:01"/>
  </r>
  <r>
    <x v="1"/>
    <x v="1"/>
    <x v="1"/>
    <x v="17"/>
    <n v="575"/>
    <n v="1348654"/>
    <d v="2001-06-06T09:56:56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timnhanna"/>
    <s v="MFISCHE2"/>
    <s v="ST-SW"/>
    <x v="7"/>
    <x v="7"/>
    <n v="634859.1"/>
    <d v="2001-06-08T21:00:01"/>
  </r>
  <r>
    <x v="1"/>
    <x v="2"/>
    <x v="0"/>
    <x v="0"/>
    <n v="50000"/>
    <n v="1348656"/>
    <d v="2001-06-06T09:57:0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582"/>
    <d v="2001-07-01T00:00:00"/>
  </r>
  <r>
    <x v="0"/>
    <x v="0"/>
    <x v="0"/>
    <x v="0"/>
    <n v="20"/>
    <n v="1348657"/>
    <d v="2001-06-06T09:57:1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WAHFAGGOT"/>
    <s v="BMARCHAN"/>
    <s v="Enron Metals Trading System"/>
    <x v="0"/>
    <x v="0"/>
    <n v="2171665"/>
    <m/>
  </r>
  <r>
    <x v="0"/>
    <x v="7"/>
    <x v="0"/>
    <x v="12"/>
    <e v="#N/A"/>
    <n v="1348658"/>
    <d v="2001-06-06T09:57:16"/>
    <s v="Duke Energy Trading and Marketing, L.L.C."/>
    <x v="0"/>
    <x v="0"/>
    <x v="0"/>
    <x v="7"/>
    <s v="Propane CIF Fin Swap"/>
    <s v="Propane CIF Swap Argus ARA (lg)          Q1 2002         USD/mt/m"/>
    <n v="2000"/>
    <m/>
    <x v="0"/>
    <x v="11"/>
    <x v="0"/>
    <n v="281"/>
    <s v="CHRISHILL"/>
    <s v="TWALLAC"/>
    <s v="UK - European Propane"/>
    <x v="3"/>
    <x v="5"/>
    <n v="114584"/>
    <d v="2002-01-01T00:00:00"/>
  </r>
  <r>
    <x v="0"/>
    <x v="0"/>
    <x v="0"/>
    <x v="0"/>
    <n v="2"/>
    <n v="1348661"/>
    <d v="2001-06-06T09:57:30"/>
    <s v="Manro Haydan Trading"/>
    <x v="0"/>
    <x v="0"/>
    <x v="0"/>
    <x v="0"/>
    <s v="Nickel LME Registered Contract"/>
    <s v="Ni LME Reg.      Contract                3 Month         USD/mt-L"/>
    <m/>
    <n v="2"/>
    <x v="0"/>
    <x v="2"/>
    <x v="0"/>
    <n v="7210"/>
    <s v="NATHANDAY"/>
    <s v="ATURNER"/>
    <s v="Enron Metals Trading System"/>
    <x v="0"/>
    <x v="0"/>
    <n v="2171669"/>
    <m/>
  </r>
  <r>
    <x v="0"/>
    <x v="3"/>
    <x v="0"/>
    <x v="3"/>
    <n v="460000"/>
    <n v="1348662"/>
    <d v="2001-06-06T09:57:35"/>
    <s v="Dynegy Canada Inc."/>
    <x v="0"/>
    <x v="0"/>
    <x v="0"/>
    <x v="3"/>
    <s v="CAN Gas Fin BasSwap"/>
    <s v="CAN Gas Basis    AECO                    Aug-Oct01       USD/MM"/>
    <m/>
    <n v="5000"/>
    <x v="0"/>
    <x v="13"/>
    <x v="0"/>
    <n v="-0.48499999999999999"/>
    <s v="NGC12345"/>
    <s v="JMCKAY"/>
    <s v="FT-CAND-EGSC"/>
    <x v="5"/>
    <x v="9"/>
    <s v="VF0057.1"/>
    <d v="2001-08-01T00:00:00"/>
  </r>
  <r>
    <x v="1"/>
    <x v="1"/>
    <x v="1"/>
    <x v="3"/>
    <n v="4600"/>
    <n v="1348664"/>
    <d v="2001-06-06T09:57:38"/>
    <s v="Ameren Energy, Inc., as agent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bf162233"/>
    <s v="FSTURM"/>
    <s v="LT-ECAR"/>
    <x v="7"/>
    <x v="7"/>
    <n v="634863.1"/>
    <d v="2001-10-01T17:11:00"/>
  </r>
  <r>
    <x v="0"/>
    <x v="3"/>
    <x v="0"/>
    <x v="20"/>
    <n v="755000"/>
    <n v="1348665"/>
    <d v="2001-06-06T09:57:39"/>
    <s v="Dynegy Canada Inc."/>
    <x v="0"/>
    <x v="0"/>
    <x v="0"/>
    <x v="3"/>
    <s v="CAN Gas Fin BasSwap"/>
    <s v="CAN Gas Basis    AECO                    Nov01-Mar02     USD/MM"/>
    <m/>
    <n v="5000"/>
    <x v="0"/>
    <x v="13"/>
    <x v="0"/>
    <n v="-0.38500000000000001"/>
    <s v="NGC12345"/>
    <s v="JMCKAY"/>
    <s v="FT-CAND-EGSC"/>
    <x v="5"/>
    <x v="9"/>
    <s v="VF0059.1"/>
    <d v="2001-11-01T00:00:00"/>
  </r>
  <r>
    <x v="1"/>
    <x v="1"/>
    <x v="1"/>
    <x v="17"/>
    <n v="575"/>
    <n v="1348666"/>
    <d v="2001-06-06T09:57:40"/>
    <s v="American Electric Power Service Corporation"/>
    <x v="0"/>
    <x v="0"/>
    <x v="0"/>
    <x v="1"/>
    <s v="US West Power Phy Fwd Firm"/>
    <s v="US Pwr Phy Firm  PALVE OffPk             08-30Jun01      USD/MWh"/>
    <n v="25"/>
    <m/>
    <x v="0"/>
    <x v="1"/>
    <x v="0"/>
    <n v="25"/>
    <s v="aepsvc124"/>
    <s v="HSALISBU"/>
    <s v="ST-SW"/>
    <x v="7"/>
    <x v="7"/>
    <n v="634864.1"/>
    <d v="2001-06-08T21:00:01"/>
  </r>
  <r>
    <x v="0"/>
    <x v="11"/>
    <x v="1"/>
    <x v="5"/>
    <n v="15500"/>
    <n v="1348667"/>
    <d v="2001-06-06T09:57:46"/>
    <s v="Standard Bank London Limited"/>
    <x v="0"/>
    <x v="0"/>
    <x v="0"/>
    <x v="11"/>
    <s v="Asia Copper Phy"/>
    <s v="Asia Cu Phy      w/h Singapore           Jul01           USD/mt"/>
    <n v="500"/>
    <m/>
    <x v="0"/>
    <x v="12"/>
    <x v="0"/>
    <n v="1690"/>
    <s v="REECESTE"/>
    <s v="DLILLEY"/>
    <s v="Enron Metals Trading System"/>
    <x v="0"/>
    <x v="12"/>
    <s v="phy contract"/>
    <d v="2001-07-01T00:00:00"/>
  </r>
  <r>
    <x v="0"/>
    <x v="3"/>
    <x v="1"/>
    <x v="0"/>
    <n v="5000"/>
    <n v="1348669"/>
    <d v="2001-06-06T09:57:52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939"/>
    <d v="2001-06-06T21:00:01"/>
  </r>
  <r>
    <x v="1"/>
    <x v="3"/>
    <x v="1"/>
    <x v="0"/>
    <n v="10000"/>
    <n v="1348670"/>
    <d v="2001-06-06T09:58:05"/>
    <s v="OGE Energy Resour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annesley"/>
    <s v="PMIMS"/>
    <s v="ENA - IM MKT Central CG"/>
    <x v="8"/>
    <x v="3"/>
    <n v="834940"/>
    <d v="2001-06-07T21:00:01"/>
  </r>
  <r>
    <x v="1"/>
    <x v="1"/>
    <x v="1"/>
    <x v="17"/>
    <n v="1150"/>
    <n v="1348671"/>
    <d v="2001-06-06T09:58:16"/>
    <s v="LG&amp;E Energy Marketing Inc."/>
    <x v="2"/>
    <x v="1"/>
    <x v="0"/>
    <x v="1"/>
    <s v="US East Power Phy Fwd Firm"/>
    <s v="US Pwr Phy Firm  TVA Peak                08-30Jun01      USD/MWh"/>
    <m/>
    <n v="50"/>
    <x v="0"/>
    <x v="1"/>
    <x v="0"/>
    <n v="46.75"/>
    <s v="MSCH1234"/>
    <s v="JKING6"/>
    <s v="ST-SERC"/>
    <x v="7"/>
    <x v="7"/>
    <n v="634866.1"/>
    <d v="2001-06-08T21:00:01"/>
  </r>
  <r>
    <x v="0"/>
    <x v="0"/>
    <x v="0"/>
    <x v="0"/>
    <n v="5"/>
    <n v="1348672"/>
    <d v="2001-06-06T09:58:21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5"/>
    <s v="mdoconnor"/>
    <s v="BMARCHAN"/>
    <s v="Enron Metals Trading System"/>
    <x v="0"/>
    <x v="0"/>
    <n v="2171673"/>
    <m/>
  </r>
  <r>
    <x v="1"/>
    <x v="3"/>
    <x v="1"/>
    <x v="0"/>
    <n v="1212"/>
    <n v="1348673"/>
    <d v="2001-06-06T09:58:23"/>
    <s v="Aquila Energy Marketing Corporation"/>
    <x v="0"/>
    <x v="0"/>
    <x v="0"/>
    <x v="3"/>
    <s v="US Gas Phy Fwd Firm &lt; or = 1Mo "/>
    <s v="US Gas Phy       TETCO STX               07Jun01         USD/MM"/>
    <m/>
    <n v="1212"/>
    <x v="0"/>
    <x v="13"/>
    <x v="0"/>
    <n v="3.6"/>
    <s v="JENNCLAYO"/>
    <s v="SPEREIR"/>
    <s v="ENA-IM NE GULF3"/>
    <x v="8"/>
    <x v="3"/>
    <n v="834941"/>
    <d v="2001-06-07T21:00:01"/>
  </r>
  <r>
    <x v="1"/>
    <x v="3"/>
    <x v="1"/>
    <x v="0"/>
    <n v="5000"/>
    <n v="1348674"/>
    <d v="2001-06-06T09:58:33"/>
    <s v="Mirant Americas Energy Marketing, L.P."/>
    <x v="0"/>
    <x v="0"/>
    <x v="0"/>
    <x v="3"/>
    <s v="US Gas Phy Fwd Firm &lt; or = 1Mo "/>
    <s v="US Gas Phy       TCO Pool                07Jun01         USD/MM"/>
    <m/>
    <n v="5000"/>
    <x v="0"/>
    <x v="13"/>
    <x v="0"/>
    <n v="3.88"/>
    <s v="jkippels01"/>
    <s v="JHODGE2"/>
    <s v="ENA-IM ME TCO"/>
    <x v="8"/>
    <x v="3"/>
    <n v="834942"/>
    <d v="2001-06-07T21:00:01"/>
  </r>
  <r>
    <x v="1"/>
    <x v="3"/>
    <x v="0"/>
    <x v="20"/>
    <n v="755000"/>
    <n v="1348676"/>
    <d v="2001-06-06T09:58:40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dlposton"/>
    <s v="JARNOLD"/>
    <s v="NG-Price"/>
    <x v="5"/>
    <x v="3"/>
    <s v="VF0062.1"/>
    <d v="2001-11-01T00:00:00"/>
  </r>
  <r>
    <x v="1"/>
    <x v="3"/>
    <x v="1"/>
    <x v="0"/>
    <n v="10000"/>
    <n v="1348675"/>
    <d v="2001-06-06T09:58:40"/>
    <s v="Mirant Americas Energy Marketing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475000000000001"/>
    <s v="dkt00001"/>
    <s v="PMIMS"/>
    <s v="ENA - IM MKT Central CG"/>
    <x v="8"/>
    <x v="3"/>
    <n v="834944"/>
    <d v="2001-06-07T21:00:01"/>
  </r>
  <r>
    <x v="0"/>
    <x v="0"/>
    <x v="0"/>
    <x v="0"/>
    <n v="20"/>
    <n v="1348677"/>
    <d v="2001-06-06T09:58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1675"/>
    <m/>
  </r>
  <r>
    <x v="0"/>
    <x v="3"/>
    <x v="0"/>
    <x v="3"/>
    <n v="460000"/>
    <n v="1348678"/>
    <d v="2001-06-06T09:58:55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495"/>
    <s v="EPMELPteg"/>
    <s v="JMCKAY"/>
    <s v="FT-CAND-EGSC"/>
    <x v="5"/>
    <x v="9"/>
    <s v="VF0063.1"/>
    <d v="2001-08-01T00:00:00"/>
  </r>
  <r>
    <x v="1"/>
    <x v="3"/>
    <x v="1"/>
    <x v="0"/>
    <n v="1000"/>
    <n v="1348679"/>
    <d v="2001-06-06T09:58:58"/>
    <s v="Crosstex Energy Services, Ltd."/>
    <x v="0"/>
    <x v="0"/>
    <x v="0"/>
    <x v="3"/>
    <s v="US Gas Phy Fwd Firm &lt; or = 1Mo "/>
    <s v="US Gas Phy       TENN Z-0                07Jun01         USD/MM"/>
    <m/>
    <n v="1000"/>
    <x v="0"/>
    <x v="13"/>
    <x v="0"/>
    <n v="3.63"/>
    <s v="ADM14275"/>
    <s v="SNEAL"/>
    <s v="ENA-IM NE GULF3"/>
    <x v="8"/>
    <x v="3"/>
    <n v="834945"/>
    <d v="2001-06-07T21:00:01"/>
  </r>
  <r>
    <x v="1"/>
    <x v="3"/>
    <x v="1"/>
    <x v="0"/>
    <n v="5000"/>
    <n v="1348680"/>
    <d v="2001-06-06T09:58:59"/>
    <s v="ONEOK Energy Marketing and Trading Company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5950000000000002"/>
    <s v="KURTISWOOD"/>
    <s v="KSTEVEN"/>
    <s v="ENA-IM Mid Central South"/>
    <x v="8"/>
    <x v="3"/>
    <n v="834946"/>
    <d v="2001-06-07T21:00:01"/>
  </r>
  <r>
    <x v="1"/>
    <x v="1"/>
    <x v="0"/>
    <x v="0"/>
    <n v="50"/>
    <n v="1348681"/>
    <d v="2001-06-06T09:59:06"/>
    <s v="Mirant Americas Energy Marketing, L.P."/>
    <x v="0"/>
    <x v="0"/>
    <x v="0"/>
    <x v="1"/>
    <s v="US East Power Fin Swap"/>
    <s v="US Pwr Fin Swap  ISO NY Z-J Peak         08Jun01         USD/MWh"/>
    <n v="50"/>
    <m/>
    <x v="0"/>
    <x v="1"/>
    <x v="0"/>
    <n v="48.5"/>
    <s v="agillespie"/>
    <s v="GGUPTA"/>
    <s v="ST-New England"/>
    <x v="7"/>
    <x v="3"/>
    <n v="634867.1"/>
    <d v="2001-06-08T21:00:01"/>
  </r>
  <r>
    <x v="1"/>
    <x v="3"/>
    <x v="1"/>
    <x v="0"/>
    <n v="40000"/>
    <n v="1348682"/>
    <d v="2001-06-06T09:59:15"/>
    <s v="Aquila Energy Marketing Corporation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benharner"/>
    <s v="PMIMS"/>
    <s v="ENA - IM MKT Central CG"/>
    <x v="8"/>
    <x v="3"/>
    <n v="834948"/>
    <d v="2001-06-07T21:00:01"/>
  </r>
  <r>
    <x v="1"/>
    <x v="3"/>
    <x v="1"/>
    <x v="0"/>
    <n v="5000"/>
    <n v="1348683"/>
    <d v="2001-06-06T09:59:25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75000000000002"/>
    <s v="vab12345"/>
    <s v="KSTEVEN"/>
    <s v="ENA-IM Mid Central South"/>
    <x v="8"/>
    <x v="3"/>
    <n v="834949"/>
    <d v="2001-06-07T21:00:01"/>
  </r>
  <r>
    <x v="1"/>
    <x v="3"/>
    <x v="1"/>
    <x v="0"/>
    <n v="5000"/>
    <n v="1348684"/>
    <d v="2001-06-06T09:59:32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4"/>
    <s v="vab12345"/>
    <s v="PMIMS"/>
    <s v="ENA - IM MKT Central CG"/>
    <x v="8"/>
    <x v="3"/>
    <n v="834950"/>
    <d v="2001-06-07T21:00:01"/>
  </r>
  <r>
    <x v="1"/>
    <x v="1"/>
    <x v="1"/>
    <x v="0"/>
    <n v="50"/>
    <n v="1348685"/>
    <d v="2001-06-06T09:59:3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5"/>
    <s v="aepsvc130"/>
    <s v="MCARSON2"/>
    <s v="ST-SPP"/>
    <x v="7"/>
    <x v="7"/>
    <n v="634868.1"/>
    <d v="2001-06-08T21:00:01"/>
  </r>
  <r>
    <x v="1"/>
    <x v="3"/>
    <x v="0"/>
    <x v="23"/>
    <n v="240000"/>
    <n v="1348688"/>
    <d v="2001-06-06T09:59:41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ADM18276"/>
    <s v="PKEAVEY"/>
    <s v="G-DAILY-EST"/>
    <x v="5"/>
    <x v="3"/>
    <s v="VF0065.1"/>
    <d v="2001-06-07T21:00:01"/>
  </r>
  <r>
    <x v="1"/>
    <x v="3"/>
    <x v="1"/>
    <x v="0"/>
    <n v="1454"/>
    <n v="1348689"/>
    <d v="2001-06-06T09:59:43"/>
    <s v="Aquila Energy Marketing Corporation"/>
    <x v="0"/>
    <x v="0"/>
    <x v="0"/>
    <x v="3"/>
    <s v="US Gas Phy Fwd Firm &lt; or = 1Mo "/>
    <s v="US Gas Phy       TENN 800                07Jun01         USD/MM"/>
    <n v="1454"/>
    <m/>
    <x v="0"/>
    <x v="13"/>
    <x v="0"/>
    <n v="3.62"/>
    <s v="JENNCLAYO"/>
    <s v="SNEAL"/>
    <s v="ENA-IM NE GULF3"/>
    <x v="8"/>
    <x v="3"/>
    <n v="834951"/>
    <d v="2001-06-07T21:00:01"/>
  </r>
  <r>
    <x v="1"/>
    <x v="1"/>
    <x v="1"/>
    <x v="5"/>
    <n v="775"/>
    <n v="1348690"/>
    <d v="2001-06-06T09:59:49"/>
    <s v="Williams Energy Marketing &amp; Trading Company"/>
    <x v="0"/>
    <x v="0"/>
    <x v="0"/>
    <x v="1"/>
    <s v="US West Power Phy Fwd Firm"/>
    <s v="US Pwr Phy Firm  PALVE OffPk             Oct01           USD/MWh"/>
    <n v="25"/>
    <m/>
    <x v="0"/>
    <x v="1"/>
    <x v="0"/>
    <n v="50"/>
    <s v="jgoodman"/>
    <s v="MDRISC3"/>
    <s v="ST-SW"/>
    <x v="7"/>
    <x v="7"/>
    <n v="634871.1"/>
    <d v="2001-10-01T21:00:01"/>
  </r>
  <r>
    <x v="1"/>
    <x v="1"/>
    <x v="1"/>
    <x v="3"/>
    <n v="4600"/>
    <n v="1348691"/>
    <d v="2001-06-06T09:59:55"/>
    <s v="Dynegy Power Marketing, Inc."/>
    <x v="0"/>
    <x v="0"/>
    <x v="0"/>
    <x v="1"/>
    <s v="US East Power Phy Fwd Firm"/>
    <s v="US Pwr Phy Firm  COMED Peak              Oct-Dec01       USD/MWh"/>
    <n v="50"/>
    <m/>
    <x v="0"/>
    <x v="1"/>
    <x v="0"/>
    <n v="33.25"/>
    <s v="btamplen"/>
    <s v="FSTURM"/>
    <s v="LT-ECAR"/>
    <x v="7"/>
    <x v="7"/>
    <n v="634872.1"/>
    <d v="2001-10-01T17:03:00"/>
  </r>
  <r>
    <x v="0"/>
    <x v="1"/>
    <x v="1"/>
    <x v="9"/>
    <n v="50"/>
    <n v="1348693"/>
    <d v="2001-06-06T10:00:02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3"/>
    <s v="JMAUMONT"/>
    <s v="SBROD"/>
    <s v="UK - ECTRL - Continental Power Book"/>
    <x v="2"/>
    <x v="2"/>
    <n v="111334.1"/>
    <d v="2001-06-09T21:00:01"/>
  </r>
  <r>
    <x v="1"/>
    <x v="3"/>
    <x v="1"/>
    <x v="0"/>
    <n v="5000"/>
    <n v="1348695"/>
    <d v="2001-06-06T10:00:11"/>
    <s v="Virginia Power Energy Marketing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9"/>
    <s v="SPJOHRDE"/>
    <s v="JHODGE2"/>
    <s v="ENA-IM ME TCO"/>
    <x v="8"/>
    <x v="3"/>
    <n v="834953"/>
    <d v="2001-06-07T21:00:01"/>
  </r>
  <r>
    <x v="1"/>
    <x v="3"/>
    <x v="1"/>
    <x v="0"/>
    <n v="10000"/>
    <n v="1348696"/>
    <d v="2001-06-06T10:00:14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55"/>
    <d v="2001-06-07T21:00:01"/>
  </r>
  <r>
    <x v="1"/>
    <x v="3"/>
    <x v="1"/>
    <x v="0"/>
    <n v="2600"/>
    <n v="1348697"/>
    <d v="2001-06-06T10:00:15"/>
    <s v="Tenaska Marketing Ventures"/>
    <x v="0"/>
    <x v="0"/>
    <x v="0"/>
    <x v="3"/>
    <s v="US Gas Phy Fwd Firm &lt; or = 1Mo "/>
    <s v="US Gas Phy       Mich Con                07Jun01         USD/MM"/>
    <n v="2600"/>
    <m/>
    <x v="0"/>
    <x v="13"/>
    <x v="0"/>
    <n v="3.9049999999999998"/>
    <s v="TMVTML01"/>
    <s v="JWILLI13"/>
    <s v="ENA - IM Mkt Central MICH"/>
    <x v="8"/>
    <x v="3"/>
    <n v="834954"/>
    <d v="2001-06-07T21:00:01"/>
  </r>
  <r>
    <x v="1"/>
    <x v="3"/>
    <x v="1"/>
    <x v="0"/>
    <n v="1697"/>
    <n v="1348698"/>
    <d v="2001-06-06T10:00:16"/>
    <s v="Occidental Energy Marketing, Inc."/>
    <x v="0"/>
    <x v="0"/>
    <x v="0"/>
    <x v="3"/>
    <s v="US Gas Phy Fwd Firm &lt; or = 1Mo "/>
    <s v="US Gas Phy       NGPL NICOR              07Jun01         USD/MM"/>
    <n v="1697"/>
    <m/>
    <x v="0"/>
    <x v="13"/>
    <x v="0"/>
    <n v="3.835"/>
    <s v="fishmongr"/>
    <s v="PMIMS"/>
    <s v="ENA - IM MKT Central CG"/>
    <x v="8"/>
    <x v="3"/>
    <n v="834956"/>
    <d v="2001-06-07T21:00:01"/>
  </r>
  <r>
    <x v="1"/>
    <x v="1"/>
    <x v="1"/>
    <x v="6"/>
    <n v="1500"/>
    <n v="1348699"/>
    <d v="2001-06-06T10:00:19"/>
    <s v="Dynegy Power Marketing, Inc."/>
    <x v="0"/>
    <x v="0"/>
    <x v="0"/>
    <x v="1"/>
    <s v="US East Power Phy Fwd Firm"/>
    <s v="US Pwr Phy Firm  COMED Peak              Sep01           USD/MWh"/>
    <n v="50"/>
    <m/>
    <x v="0"/>
    <x v="1"/>
    <x v="0"/>
    <n v="34.85"/>
    <s v="btamplen"/>
    <s v="FSTURM"/>
    <s v="LT-ECAR"/>
    <x v="7"/>
    <x v="7"/>
    <n v="634873.1"/>
    <d v="2001-09-01T21:00:01"/>
  </r>
  <r>
    <x v="1"/>
    <x v="3"/>
    <x v="1"/>
    <x v="0"/>
    <n v="10000"/>
    <n v="1348701"/>
    <d v="2001-06-06T10:00:26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35"/>
    <s v="BIGDADDY"/>
    <s v="PMIMS"/>
    <s v="ENA - IM MKT Central CG"/>
    <x v="8"/>
    <x v="3"/>
    <n v="834957"/>
    <d v="2001-06-07T21:00:01"/>
  </r>
  <r>
    <x v="1"/>
    <x v="3"/>
    <x v="1"/>
    <x v="0"/>
    <n v="1000"/>
    <n v="1348702"/>
    <d v="2001-06-06T10:00:26"/>
    <s v="MidAmerican Energy Company"/>
    <x v="0"/>
    <x v="0"/>
    <x v="0"/>
    <x v="3"/>
    <s v="US Gas Phy Fwd Firm &lt; or = 1Mo "/>
    <s v="US Gas Phy       NGPL Midcont            07Jun01         USD/MM"/>
    <n v="1000"/>
    <m/>
    <x v="0"/>
    <x v="13"/>
    <x v="0"/>
    <n v="3.6150000000000002"/>
    <s v="HALLIREG"/>
    <s v="KSTEVEN"/>
    <s v="ENA-IM Mid Central South"/>
    <x v="8"/>
    <x v="3"/>
    <n v="834958"/>
    <d v="2001-06-07T21:00:01"/>
  </r>
  <r>
    <x v="1"/>
    <x v="3"/>
    <x v="1"/>
    <x v="0"/>
    <n v="3111"/>
    <n v="1348704"/>
    <d v="2001-06-06T10:00:54"/>
    <s v="MidAmerican Energy Company"/>
    <x v="0"/>
    <x v="0"/>
    <x v="0"/>
    <x v="3"/>
    <s v="US Gas Phy Fwd Firm &lt; or = 1Mo "/>
    <s v="US Gas Phy       NGPL Midcont            07Jun01         USD/MM"/>
    <n v="3111"/>
    <m/>
    <x v="0"/>
    <x v="13"/>
    <x v="0"/>
    <n v="3.6124999999999998"/>
    <s v="HALLIREG"/>
    <s v="KSTEVEN"/>
    <s v="ENA-IM Mid Central South"/>
    <x v="8"/>
    <x v="3"/>
    <n v="834960"/>
    <d v="2001-06-07T21:00:01"/>
  </r>
  <r>
    <x v="1"/>
    <x v="2"/>
    <x v="0"/>
    <x v="0"/>
    <n v="50000"/>
    <n v="1348706"/>
    <d v="2001-06-06T10:01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587"/>
    <d v="2001-07-01T00:00:00"/>
  </r>
  <r>
    <x v="1"/>
    <x v="3"/>
    <x v="1"/>
    <x v="0"/>
    <n v="18894"/>
    <n v="1348708"/>
    <d v="2001-06-06T10:01:12"/>
    <s v="BP Energy Company"/>
    <x v="0"/>
    <x v="0"/>
    <x v="0"/>
    <x v="3"/>
    <s v="US Gas Phy Fwd Firm &lt; or = 1Mo "/>
    <s v="US Gas Phy       HeHub                   07Jun01         USD/MM"/>
    <m/>
    <n v="18894"/>
    <x v="0"/>
    <x v="13"/>
    <x v="0"/>
    <n v="3.76"/>
    <s v="LONGERLL"/>
    <s v="ARING"/>
    <s v="ENA-IM NE GULF1"/>
    <x v="8"/>
    <x v="3"/>
    <n v="834962"/>
    <d v="2001-06-07T21:00:01"/>
  </r>
  <r>
    <x v="0"/>
    <x v="3"/>
    <x v="0"/>
    <x v="3"/>
    <n v="460000"/>
    <n v="1348709"/>
    <d v="2001-06-06T10:01:14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5"/>
    <s v="MMETTERS"/>
    <s v="JMCKAY"/>
    <s v="FT - CAND - EGSC - EA"/>
    <x v="5"/>
    <x v="9"/>
    <s v="VF0071.1"/>
    <d v="2001-07-01T00:00:00"/>
  </r>
  <r>
    <x v="1"/>
    <x v="3"/>
    <x v="1"/>
    <x v="0"/>
    <n v="1000"/>
    <n v="1348710"/>
    <d v="2001-06-06T10:01:21"/>
    <s v="Interstate Power Company"/>
    <x v="0"/>
    <x v="0"/>
    <x v="0"/>
    <x v="3"/>
    <s v="US Gas Phy Fwd Firm &lt; or = 1Mo "/>
    <s v="US Gas Phy       NGPL Midcont            07Jun01         USD/MM"/>
    <m/>
    <n v="1000"/>
    <x v="0"/>
    <x v="13"/>
    <x v="0"/>
    <n v="3.6175000000000002"/>
    <s v="ipca08239"/>
    <s v="KSTEVEN"/>
    <s v="ENA-IM Mid Central South"/>
    <x v="8"/>
    <x v="3"/>
    <n v="834963"/>
    <d v="2001-06-07T21:00:01"/>
  </r>
  <r>
    <x v="1"/>
    <x v="1"/>
    <x v="1"/>
    <x v="8"/>
    <n v="250"/>
    <n v="1348711"/>
    <d v="2001-06-06T10:01:22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"/>
    <s v="bpollard"/>
    <s v="KPRESTO"/>
    <s v="LT-SERC"/>
    <x v="7"/>
    <x v="7"/>
    <n v="634875.1"/>
    <d v="2001-06-11T21:00:00"/>
  </r>
  <r>
    <x v="1"/>
    <x v="3"/>
    <x v="1"/>
    <x v="0"/>
    <n v="1000"/>
    <n v="1348712"/>
    <d v="2001-06-06T10:01:22"/>
    <s v="Mirant Americas Energy Marketing, L.P."/>
    <x v="0"/>
    <x v="0"/>
    <x v="0"/>
    <x v="3"/>
    <s v="US Gas Phy Fwd Firm &lt; or = 1Mo "/>
    <s v="US Gas Phy       TENN 500                07Jun01         USD/MM"/>
    <n v="1000"/>
    <m/>
    <x v="0"/>
    <x v="13"/>
    <x v="0"/>
    <n v="3.625"/>
    <s v="dnixon01"/>
    <s v="SNEAL"/>
    <s v="ENA-IM NE GULF3"/>
    <x v="8"/>
    <x v="3"/>
    <n v="834964"/>
    <d v="2001-06-07T21:00:01"/>
  </r>
  <r>
    <x v="0"/>
    <x v="3"/>
    <x v="0"/>
    <x v="24"/>
    <n v="1070000"/>
    <n v="1348713"/>
    <d v="2001-06-06T10:01:27"/>
    <s v="ConAgra Energy Services, Inc."/>
    <x v="0"/>
    <x v="0"/>
    <x v="0"/>
    <x v="3"/>
    <s v="CAN Gas Fin BasSwap"/>
    <s v="CAN Gas Basis    Sumas                   Apr-Oct02       USD/MM"/>
    <n v="5000"/>
    <m/>
    <x v="0"/>
    <x v="13"/>
    <x v="0"/>
    <n v="-0.24"/>
    <s v="MATTGRAVEL"/>
    <s v="JMCKAY"/>
    <s v="FT - CAND - EGSC - EA"/>
    <x v="5"/>
    <x v="9"/>
    <s v="VF0072.1"/>
    <d v="2002-04-01T00:00:00"/>
  </r>
  <r>
    <x v="0"/>
    <x v="0"/>
    <x v="0"/>
    <x v="0"/>
    <n v="20"/>
    <n v="1348715"/>
    <d v="2001-06-06T10:01:4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71679"/>
    <m/>
  </r>
  <r>
    <x v="1"/>
    <x v="3"/>
    <x v="1"/>
    <x v="0"/>
    <n v="5000"/>
    <n v="1348714"/>
    <d v="2001-06-06T10:01:45"/>
    <s v="El Paso Merchant Energy, L.P."/>
    <x v="0"/>
    <x v="0"/>
    <x v="0"/>
    <x v="3"/>
    <s v="US Gas Phy Fwd Firm &lt; or = 1Mo "/>
    <s v="US Gas Phy       TETCO WLA               07Jun01         USD/MM"/>
    <m/>
    <n v="5000"/>
    <x v="0"/>
    <x v="13"/>
    <x v="0"/>
    <n v="3.6"/>
    <s v="EPMELPdg"/>
    <s v="SPEREIR"/>
    <s v="ENA-IM NE GULF3"/>
    <x v="8"/>
    <x v="3"/>
    <n v="834965"/>
    <d v="2001-06-07T21:00:01"/>
  </r>
  <r>
    <x v="1"/>
    <x v="2"/>
    <x v="0"/>
    <x v="0"/>
    <n v="50000"/>
    <n v="1348716"/>
    <d v="2001-06-06T10:01:4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rsrsrsrs"/>
    <s v="GWHALLE"/>
    <s v="WTI-GW-NXC2"/>
    <x v="3"/>
    <x v="3"/>
    <n v="114588"/>
    <d v="2001-07-01T00:00:00"/>
  </r>
  <r>
    <x v="0"/>
    <x v="0"/>
    <x v="0"/>
    <x v="0"/>
    <n v="1"/>
    <n v="1348718"/>
    <d v="2001-06-06T10:01:49"/>
    <s v="Manro Haydan Trading"/>
    <x v="0"/>
    <x v="0"/>
    <x v="0"/>
    <x v="0"/>
    <s v="Copper LME Registered Contract"/>
    <s v="Cu LME Reg.      Contract                3 Month         USD/mt-L"/>
    <n v="1"/>
    <m/>
    <x v="0"/>
    <x v="0"/>
    <x v="0"/>
    <n v="1685"/>
    <s v="ADM51397"/>
    <s v="BMARCHAN"/>
    <s v="Enron Metals Trading System"/>
    <x v="0"/>
    <x v="0"/>
    <n v="2171681"/>
    <m/>
  </r>
  <r>
    <x v="1"/>
    <x v="2"/>
    <x v="0"/>
    <x v="0"/>
    <n v="50000"/>
    <n v="1348717"/>
    <d v="2001-06-06T10:01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589"/>
    <d v="2001-07-01T00:00:00"/>
  </r>
  <r>
    <x v="1"/>
    <x v="3"/>
    <x v="1"/>
    <x v="0"/>
    <n v="1322"/>
    <n v="1348719"/>
    <d v="2001-06-06T10:01:50"/>
    <s v="Aquila Energy Marketing Corporation"/>
    <x v="0"/>
    <x v="0"/>
    <x v="0"/>
    <x v="3"/>
    <s v="US Gas Phy Fwd Firm &lt; or = 1Mo "/>
    <s v="US Gas Phy       HeHub                   07Jun01         USD/MM"/>
    <n v="1322"/>
    <m/>
    <x v="0"/>
    <x v="13"/>
    <x v="0"/>
    <n v="3.7549999999999999"/>
    <s v="JENNCLAYO"/>
    <s v="ARING"/>
    <s v="ENA-IM NE GULF1"/>
    <x v="8"/>
    <x v="3"/>
    <n v="834967"/>
    <d v="2001-06-07T21:00:01"/>
  </r>
  <r>
    <x v="1"/>
    <x v="3"/>
    <x v="1"/>
    <x v="0"/>
    <n v="2400"/>
    <n v="1348720"/>
    <d v="2001-06-06T10:01:52"/>
    <s v="Tenaska Marketing Ventures"/>
    <x v="0"/>
    <x v="0"/>
    <x v="0"/>
    <x v="3"/>
    <s v="US Gas Phy Fwd Firm &lt; or = 1Mo "/>
    <s v="US Gas Phy       Consumers Pwr           07Jun01         USD/MM"/>
    <n v="2400"/>
    <m/>
    <x v="0"/>
    <x v="13"/>
    <x v="0"/>
    <n v="3.89"/>
    <s v="TMVTML01"/>
    <s v="JWILLI13"/>
    <s v="ENA - IM Mkt Central MICH"/>
    <x v="8"/>
    <x v="3"/>
    <n v="834968"/>
    <d v="2001-06-07T21:00:01"/>
  </r>
  <r>
    <x v="0"/>
    <x v="0"/>
    <x v="0"/>
    <x v="0"/>
    <n v="20"/>
    <n v="1348721"/>
    <d v="2001-06-06T10:01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51397"/>
    <s v="BMARCHAN"/>
    <s v="Enron Metals Trading System"/>
    <x v="0"/>
    <x v="0"/>
    <n v="2171683"/>
    <m/>
  </r>
  <r>
    <x v="1"/>
    <x v="3"/>
    <x v="1"/>
    <x v="0"/>
    <n v="5000"/>
    <n v="1348722"/>
    <d v="2001-06-06T10:02:07"/>
    <s v="Duke Energy Trading and Marketing, L.L.C."/>
    <x v="0"/>
    <x v="0"/>
    <x v="0"/>
    <x v="3"/>
    <s v="US Gas Phy Fwd Firm &lt; or = 1Mo "/>
    <s v="US Gas Phy       Transco Z6 NY           07Jun01         USD/MM"/>
    <n v="5000"/>
    <m/>
    <x v="0"/>
    <x v="13"/>
    <x v="0"/>
    <n v="4.0549999999999997"/>
    <s v="KMZIOBER"/>
    <s v="VPIMENOV"/>
    <s v="ENA-IM ME NEW YORK"/>
    <x v="8"/>
    <x v="3"/>
    <n v="834969"/>
    <d v="2001-06-07T21:00:01"/>
  </r>
  <r>
    <x v="1"/>
    <x v="2"/>
    <x v="0"/>
    <x v="0"/>
    <n v="50000"/>
    <n v="1348723"/>
    <d v="2001-06-06T10:02:3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590"/>
    <d v="2001-07-01T00:00:00"/>
  </r>
  <r>
    <x v="1"/>
    <x v="2"/>
    <x v="0"/>
    <x v="0"/>
    <n v="50000"/>
    <n v="1348724"/>
    <d v="2001-06-06T10:02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591"/>
    <d v="2001-07-01T00:00:00"/>
  </r>
  <r>
    <x v="1"/>
    <x v="3"/>
    <x v="1"/>
    <x v="0"/>
    <n v="10000"/>
    <n v="1348725"/>
    <d v="2001-06-06T10:02:35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71"/>
    <d v="2001-06-07T21:00:01"/>
  </r>
  <r>
    <x v="0"/>
    <x v="3"/>
    <x v="1"/>
    <x v="0"/>
    <n v="10000"/>
    <n v="1348726"/>
    <d v="2001-06-06T10:02:36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49999999999998"/>
    <s v="ADM74235"/>
    <s v="RWATT"/>
    <s v="EC-IM Canada West"/>
    <x v="8"/>
    <x v="9"/>
    <n v="834972"/>
    <d v="2001-06-06T21:00:01"/>
  </r>
  <r>
    <x v="1"/>
    <x v="2"/>
    <x v="0"/>
    <x v="0"/>
    <n v="50000"/>
    <n v="1348727"/>
    <d v="2001-06-06T10:02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2"/>
    <d v="2001-07-01T00:00:00"/>
  </r>
  <r>
    <x v="1"/>
    <x v="3"/>
    <x v="1"/>
    <x v="0"/>
    <n v="10000"/>
    <n v="1348729"/>
    <d v="2001-06-06T10:02:47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49999999999998"/>
    <s v="MCGAUGHEY1"/>
    <s v="SNEAL"/>
    <s v="ENA-IM NE GULF3"/>
    <x v="8"/>
    <x v="3"/>
    <n v="834973"/>
    <d v="2001-06-07T21:00:01"/>
  </r>
  <r>
    <x v="1"/>
    <x v="3"/>
    <x v="1"/>
    <x v="0"/>
    <n v="5000"/>
    <n v="1348730"/>
    <d v="2001-06-06T10:02:4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8"/>
    <s v="BIGDADDY"/>
    <s v="JHODGE2"/>
    <s v="ENA-IM ME TCO"/>
    <x v="8"/>
    <x v="3"/>
    <n v="834974"/>
    <d v="2001-06-07T21:00:01"/>
  </r>
  <r>
    <x v="0"/>
    <x v="0"/>
    <x v="0"/>
    <x v="0"/>
    <n v="4"/>
    <n v="1348731"/>
    <d v="2001-06-06T10:02:53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66058"/>
    <s v="BMARCHAN"/>
    <s v="Enron Metals Trading System"/>
    <x v="0"/>
    <x v="0"/>
    <n v="2171685"/>
    <m/>
  </r>
  <r>
    <x v="1"/>
    <x v="2"/>
    <x v="0"/>
    <x v="0"/>
    <n v="50000"/>
    <n v="1348732"/>
    <d v="2001-06-06T10:02:55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593"/>
    <d v="2001-07-01T00:00:00"/>
  </r>
  <r>
    <x v="0"/>
    <x v="3"/>
    <x v="1"/>
    <x v="0"/>
    <n v="5000"/>
    <n v="1348733"/>
    <d v="2001-06-06T10:02:59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00000000000004"/>
    <s v="KJMTMC01"/>
    <s v="RWATT"/>
    <s v="EC-IM Canada West"/>
    <x v="8"/>
    <x v="9"/>
    <n v="834975"/>
    <d v="2001-06-07T21:00:01"/>
  </r>
  <r>
    <x v="1"/>
    <x v="2"/>
    <x v="0"/>
    <x v="0"/>
    <n v="50000"/>
    <n v="1348734"/>
    <d v="2001-06-06T10:03:0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4"/>
    <d v="2001-07-01T00:00:00"/>
  </r>
  <r>
    <x v="1"/>
    <x v="2"/>
    <x v="0"/>
    <x v="0"/>
    <n v="50000"/>
    <n v="1348735"/>
    <d v="2001-06-06T10:03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595"/>
    <d v="2001-07-01T00:00:00"/>
  </r>
  <r>
    <x v="1"/>
    <x v="3"/>
    <x v="1"/>
    <x v="0"/>
    <n v="5000"/>
    <n v="1348736"/>
    <d v="2001-06-06T10:03:06"/>
    <s v="Aquila Energy Marketing Corporation"/>
    <x v="0"/>
    <x v="0"/>
    <x v="0"/>
    <x v="3"/>
    <s v="US Gas Phy Fwd Firm &lt; or = 1Mo "/>
    <s v="US Gas Phy       TENN 800                07Jun01         USD/MM"/>
    <m/>
    <n v="5000"/>
    <x v="0"/>
    <x v="13"/>
    <x v="0"/>
    <n v="3.645"/>
    <s v="BIGDADDY"/>
    <s v="SNEAL"/>
    <s v="ENA-IM NE GULF3"/>
    <x v="8"/>
    <x v="3"/>
    <n v="834976"/>
    <d v="2001-06-07T21:00:01"/>
  </r>
  <r>
    <x v="1"/>
    <x v="3"/>
    <x v="0"/>
    <x v="5"/>
    <n v="105400"/>
    <n v="1348737"/>
    <d v="2001-06-06T10:03:09"/>
    <s v="PanCanadian Energy Services Inc."/>
    <x v="0"/>
    <x v="0"/>
    <x v="0"/>
    <x v="3"/>
    <s v="US Gas Fin BasisSwap"/>
    <s v="US Gas Basis     NGI SoCal               Oct01           USD/MM"/>
    <m/>
    <n v="3400"/>
    <x v="0"/>
    <x v="13"/>
    <x v="0"/>
    <n v="1.95"/>
    <s v="pces5095"/>
    <s v="KHOLST"/>
    <s v="FT-West"/>
    <x v="5"/>
    <x v="3"/>
    <s v="VF0079.1"/>
    <d v="2001-10-01T21:00:01"/>
  </r>
  <r>
    <x v="1"/>
    <x v="11"/>
    <x v="1"/>
    <x v="12"/>
    <e v="#N/A"/>
    <n v="1348738"/>
    <d v="2001-06-06T10:03:10"/>
    <s v="Gerald Metals Inc."/>
    <x v="0"/>
    <x v="0"/>
    <x v="0"/>
    <x v="11"/>
    <s v="US Copper Phy High-Grade In-Warehouse"/>
    <s v="US Cu Phy        Hi-Grd Whse             Jul01           c/lb-L"/>
    <n v="15"/>
    <m/>
    <x v="0"/>
    <x v="21"/>
    <x v="5"/>
    <n v="76.0244"/>
    <s v="GLOVERJOHN"/>
    <s v="DLILLEY"/>
    <s v="Enron Metals Trading System"/>
    <x v="0"/>
    <x v="12"/>
    <s v="phy contract"/>
    <d v="2001-07-01T00:00:00"/>
  </r>
  <r>
    <x v="1"/>
    <x v="2"/>
    <x v="0"/>
    <x v="0"/>
    <n v="50000"/>
    <n v="1348739"/>
    <d v="2001-06-06T10:03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N587JK00"/>
    <s v="GWHALLE"/>
    <s v="WTI-GW-NXC2"/>
    <x v="3"/>
    <x v="3"/>
    <n v="114596"/>
    <d v="2001-07-01T00:00:00"/>
  </r>
  <r>
    <x v="1"/>
    <x v="3"/>
    <x v="1"/>
    <x v="0"/>
    <n v="10000"/>
    <n v="1348740"/>
    <d v="2001-06-06T10:03:17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25000000000001"/>
    <s v="ADM83303"/>
    <s v="TDONOHO"/>
    <s v="ENA - IM Central Gulf"/>
    <x v="8"/>
    <x v="3"/>
    <n v="834977"/>
    <d v="2001-06-07T21:00:01"/>
  </r>
  <r>
    <x v="1"/>
    <x v="2"/>
    <x v="0"/>
    <x v="0"/>
    <n v="50000"/>
    <n v="1348741"/>
    <d v="2001-06-06T10:03:1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rsrsrsrs"/>
    <s v="GWHALLE"/>
    <s v="WTI-GW-NXC2"/>
    <x v="3"/>
    <x v="3"/>
    <n v="114597"/>
    <d v="2001-07-01T00:00:00"/>
  </r>
  <r>
    <x v="1"/>
    <x v="3"/>
    <x v="0"/>
    <x v="18"/>
    <n v="152500"/>
    <n v="1348743"/>
    <d v="2001-06-06T10:03:28"/>
    <s v="PanCanadian Energy Services Inc."/>
    <x v="0"/>
    <x v="0"/>
    <x v="0"/>
    <x v="3"/>
    <s v="US Gas Fin BasisSwap"/>
    <s v="US Gas Basis     NGI SoCal               Nov-Dec01       USD/MM"/>
    <m/>
    <n v="2500"/>
    <x v="0"/>
    <x v="13"/>
    <x v="0"/>
    <n v="1.75"/>
    <s v="pces5095"/>
    <s v="KHOLST"/>
    <s v="FT-West"/>
    <x v="5"/>
    <x v="3"/>
    <s v="VF0083.1"/>
    <d v="2001-11-01T00:00:00"/>
  </r>
  <r>
    <x v="1"/>
    <x v="3"/>
    <x v="1"/>
    <x v="0"/>
    <n v="10000"/>
    <n v="1348745"/>
    <d v="2001-06-06T10:03:47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MIDCONT1"/>
    <s v="ARING"/>
    <s v="ENA-IM NE GULF1"/>
    <x v="8"/>
    <x v="3"/>
    <n v="834978"/>
    <d v="2001-06-07T21:00:01"/>
  </r>
  <r>
    <x v="0"/>
    <x v="7"/>
    <x v="0"/>
    <x v="5"/>
    <n v="62000"/>
    <n v="1348746"/>
    <d v="2001-06-06T10:03:48"/>
    <s v="Dynegy Global Liquids, Inc."/>
    <x v="0"/>
    <x v="0"/>
    <x v="0"/>
    <x v="7"/>
    <s v="UK Propane CFR Financial Swap "/>
    <s v="Propane CFR Swap Argus FE (CFR)          Aug01           USD/mt"/>
    <n v="2000"/>
    <m/>
    <x v="0"/>
    <x v="12"/>
    <x v="0"/>
    <n v="303"/>
    <s v="ADM74298"/>
    <s v="TWALLAC"/>
    <s v="UK - ECTRIC - European Propane"/>
    <x v="3"/>
    <x v="5"/>
    <n v="114598"/>
    <d v="2001-08-01T21:00:01"/>
  </r>
  <r>
    <x v="1"/>
    <x v="3"/>
    <x v="1"/>
    <x v="0"/>
    <n v="4400"/>
    <n v="1348747"/>
    <d v="2001-06-06T10:04:21"/>
    <s v="Duke Energy Trading and Marketing, L.L.C."/>
    <x v="0"/>
    <x v="0"/>
    <x v="0"/>
    <x v="3"/>
    <s v="US Gas Phy Fwd Firm &lt; or = 1Mo "/>
    <s v="US Gas Phy       Transco Z6 NY           07Jun01         USD/MM"/>
    <n v="4400"/>
    <m/>
    <x v="0"/>
    <x v="13"/>
    <x v="0"/>
    <n v="4.0549999999999997"/>
    <s v="KMZIOBER"/>
    <s v="VPIMENOV"/>
    <s v="ENA-IM ME NEW YORK"/>
    <x v="8"/>
    <x v="3"/>
    <n v="834979"/>
    <d v="2001-06-07T21:00:01"/>
  </r>
  <r>
    <x v="0"/>
    <x v="3"/>
    <x v="0"/>
    <x v="3"/>
    <n v="460000"/>
    <n v="1348748"/>
    <d v="2001-06-06T10:04:2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087.1"/>
    <d v="2001-07-01T00:00:00"/>
  </r>
  <r>
    <x v="1"/>
    <x v="1"/>
    <x v="1"/>
    <x v="8"/>
    <n v="250"/>
    <n v="1348749"/>
    <d v="2001-06-06T10:04:22"/>
    <s v="Mirant Americas Energy Marketing, L.P."/>
    <x v="0"/>
    <x v="0"/>
    <x v="0"/>
    <x v="1"/>
    <s v="US East Power Phy Fwd Firm"/>
    <s v="US Pwr Phy Firm  Cinergy Peak            18-22Jun01      USD/MWh"/>
    <m/>
    <n v="50"/>
    <x v="0"/>
    <x v="1"/>
    <x v="0"/>
    <n v="41"/>
    <s v="toddbrown"/>
    <s v="CDORLAN"/>
    <s v="ST-ECAR"/>
    <x v="7"/>
    <x v="7"/>
    <n v="634886.1"/>
    <d v="2001-06-18T21:00:00"/>
  </r>
  <r>
    <x v="1"/>
    <x v="3"/>
    <x v="1"/>
    <x v="0"/>
    <n v="1500"/>
    <n v="1348751"/>
    <d v="2001-06-06T10:04:32"/>
    <s v="Midcoast Marketing, Inc."/>
    <x v="0"/>
    <x v="0"/>
    <x v="0"/>
    <x v="3"/>
    <s v="US Gas Phy Fwd Firm &lt; or = 1Mo "/>
    <s v="US Gas Phy       ANR SW Pool             07Jun01         USD/MM"/>
    <m/>
    <n v="1500"/>
    <x v="0"/>
    <x v="13"/>
    <x v="0"/>
    <n v="3.62"/>
    <s v="ADM47807"/>
    <s v="KSTEVEN"/>
    <s v="ENA-IM Mid Central South"/>
    <x v="8"/>
    <x v="3"/>
    <n v="834980"/>
    <d v="2001-06-07T21:00:01"/>
  </r>
  <r>
    <x v="1"/>
    <x v="3"/>
    <x v="1"/>
    <x v="0"/>
    <n v="10000"/>
    <n v="1348752"/>
    <d v="2001-06-06T10:04:36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ADM83303"/>
    <s v="TDONOHO"/>
    <s v="ENA - IM Central Gulf"/>
    <x v="8"/>
    <x v="3"/>
    <n v="834981"/>
    <d v="2001-06-07T21:00:01"/>
  </r>
  <r>
    <x v="1"/>
    <x v="1"/>
    <x v="1"/>
    <x v="17"/>
    <n v="575"/>
    <n v="1348754"/>
    <d v="2001-06-06T10:04:45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07.5"/>
    <s v="benpratt1"/>
    <s v="MFISCHE2"/>
    <s v="ST-SW"/>
    <x v="7"/>
    <x v="7"/>
    <n v="634889.1"/>
    <d v="2001-06-08T21:00:01"/>
  </r>
  <r>
    <x v="1"/>
    <x v="2"/>
    <x v="0"/>
    <x v="0"/>
    <n v="50000"/>
    <n v="1348755"/>
    <d v="2001-06-06T10:04:46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eriksaaa"/>
    <s v="GWHALLE"/>
    <s v="WTI-GW-NXC2"/>
    <x v="3"/>
    <x v="3"/>
    <n v="114601"/>
    <d v="2001-07-01T00:00:00"/>
  </r>
  <r>
    <x v="1"/>
    <x v="1"/>
    <x v="1"/>
    <x v="8"/>
    <n v="250"/>
    <n v="1348756"/>
    <d v="2001-06-06T10:04:47"/>
    <s v="Select Energ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ADM13269"/>
    <s v="JQUENET"/>
    <s v="ST-PJM"/>
    <x v="7"/>
    <x v="7"/>
    <n v="634890.1"/>
    <d v="2001-06-18T21:00:00"/>
  </r>
  <r>
    <x v="1"/>
    <x v="1"/>
    <x v="1"/>
    <x v="8"/>
    <n v="250"/>
    <n v="1348757"/>
    <d v="2001-06-06T10:04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1.25"/>
    <s v="mdesousa1"/>
    <s v="JQUENET"/>
    <s v="ST-PJM"/>
    <x v="7"/>
    <x v="7"/>
    <n v="634891.1"/>
    <d v="2001-06-11T21:00:01"/>
  </r>
  <r>
    <x v="1"/>
    <x v="2"/>
    <x v="0"/>
    <x v="0"/>
    <n v="50000"/>
    <n v="1348758"/>
    <d v="2001-06-06T10:04:5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eriksaaa"/>
    <s v="GWHALLE"/>
    <s v="WTI-GW-NXC2"/>
    <x v="3"/>
    <x v="3"/>
    <n v="114602"/>
    <d v="2001-07-01T00:00:00"/>
  </r>
  <r>
    <x v="1"/>
    <x v="2"/>
    <x v="0"/>
    <x v="0"/>
    <n v="50000"/>
    <n v="1348759"/>
    <d v="2001-06-06T10:05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03"/>
    <d v="2001-07-01T00:00:00"/>
  </r>
  <r>
    <x v="1"/>
    <x v="3"/>
    <x v="1"/>
    <x v="0"/>
    <n v="3550"/>
    <n v="1348760"/>
    <d v="2001-06-06T10:05:07"/>
    <s v="Anadarko Energy Services Company"/>
    <x v="0"/>
    <x v="0"/>
    <x v="0"/>
    <x v="3"/>
    <s v="US Gas Phy Fwd Firm &lt; or = 1Mo "/>
    <s v="US Gas Phy       HeHub                   07Jun01         USD/MM"/>
    <n v="3550"/>
    <m/>
    <x v="0"/>
    <x v="13"/>
    <x v="0"/>
    <n v="3.76"/>
    <s v="ADM26674"/>
    <s v="ARING"/>
    <s v="ENA-IM NE GULF1"/>
    <x v="8"/>
    <x v="3"/>
    <n v="834982"/>
    <d v="2001-06-07T21:00:01"/>
  </r>
  <r>
    <x v="0"/>
    <x v="0"/>
    <x v="0"/>
    <x v="0"/>
    <n v="10"/>
    <n v="1348761"/>
    <d v="2001-06-06T10:05:14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8"/>
    <s v="ADM83160"/>
    <s v="BMARCHAN"/>
    <s v="Enron Metals Trading System"/>
    <x v="0"/>
    <x v="0"/>
    <n v="2171691"/>
    <m/>
  </r>
  <r>
    <x v="0"/>
    <x v="3"/>
    <x v="1"/>
    <x v="0"/>
    <n v="10000"/>
    <n v="1348762"/>
    <d v="2001-06-06T10:05:19"/>
    <s v="Aquila Canada Corp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tsamaska"/>
    <s v="RWATT"/>
    <s v="EC-IM Canada West"/>
    <x v="8"/>
    <x v="9"/>
    <n v="834983"/>
    <d v="2001-06-07T21:00:01"/>
  </r>
  <r>
    <x v="1"/>
    <x v="2"/>
    <x v="0"/>
    <x v="0"/>
    <n v="50000"/>
    <n v="1348763"/>
    <d v="2001-06-06T10:05:1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1"/>
    <s v="GWHALLE"/>
    <s v="WTI-GW-NXC2"/>
    <x v="3"/>
    <x v="3"/>
    <n v="114604"/>
    <d v="2001-07-01T00:00:00"/>
  </r>
  <r>
    <x v="1"/>
    <x v="1"/>
    <x v="1"/>
    <x v="17"/>
    <n v="575"/>
    <n v="1348764"/>
    <d v="2001-06-06T10:05:21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10"/>
    <s v="benpratt1"/>
    <s v="MFISCHE2"/>
    <s v="ST-SW"/>
    <x v="7"/>
    <x v="7"/>
    <n v="634892.1"/>
    <d v="2001-06-08T21:00:01"/>
  </r>
  <r>
    <x v="1"/>
    <x v="3"/>
    <x v="1"/>
    <x v="0"/>
    <n v="19240"/>
    <n v="1348765"/>
    <d v="2001-06-06T10:05:22"/>
    <s v="Nicor Enerchange, LLC"/>
    <x v="0"/>
    <x v="0"/>
    <x v="0"/>
    <x v="3"/>
    <s v="US Gas Phy Fwd Firm &lt; or = 1Mo "/>
    <s v="US Gas Phy       NGPL NICOR              07Jun01         USD/MM"/>
    <n v="19240"/>
    <m/>
    <x v="0"/>
    <x v="13"/>
    <x v="0"/>
    <n v="3.85"/>
    <s v="ADM83303"/>
    <s v="PMIMS"/>
    <s v="ENA - IM MKT Central CG"/>
    <x v="8"/>
    <x v="3"/>
    <n v="834984"/>
    <d v="2001-06-07T21:00:01"/>
  </r>
  <r>
    <x v="1"/>
    <x v="2"/>
    <x v="0"/>
    <x v="0"/>
    <n v="50000"/>
    <n v="1348766"/>
    <d v="2001-06-06T10:05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605"/>
    <d v="2001-07-01T00:00:00"/>
  </r>
  <r>
    <x v="1"/>
    <x v="3"/>
    <x v="1"/>
    <x v="0"/>
    <n v="6033"/>
    <n v="1348767"/>
    <d v="2001-06-06T10:05:53"/>
    <s v="Dynegy Marketing and Trade"/>
    <x v="0"/>
    <x v="0"/>
    <x v="0"/>
    <x v="3"/>
    <s v="US Gas Phy Fwd Firm &lt; or = 1Mo "/>
    <s v="US Gas Phy       NGPL NICOR              07Jun01         USD/MM"/>
    <n v="6033"/>
    <m/>
    <x v="0"/>
    <x v="13"/>
    <x v="0"/>
    <n v="3.85"/>
    <s v="MAXFIELD"/>
    <s v="PMIMS"/>
    <s v="ENA - IM MKT Central CG"/>
    <x v="8"/>
    <x v="3"/>
    <n v="834985"/>
    <d v="2001-06-07T21:00:01"/>
  </r>
  <r>
    <x v="0"/>
    <x v="0"/>
    <x v="0"/>
    <x v="0"/>
    <n v="20"/>
    <n v="1348768"/>
    <d v="2001-06-06T10:06:12"/>
    <s v="ED &amp; F Man International Limited"/>
    <x v="0"/>
    <x v="0"/>
    <x v="0"/>
    <x v="0"/>
    <s v="Lead LME Registered Contract"/>
    <s v="Lead LME Reg.    Contract                08Jun01         USD/mt-L"/>
    <m/>
    <n v="20"/>
    <x v="0"/>
    <x v="0"/>
    <x v="0"/>
    <n v="453"/>
    <s v="kevintuohy"/>
    <s v="JGORDON1"/>
    <s v="Enron Metals Trading System"/>
    <x v="0"/>
    <x v="0"/>
    <n v="2171693"/>
    <d v="2001-06-08T21:00:01"/>
  </r>
  <r>
    <x v="0"/>
    <x v="0"/>
    <x v="0"/>
    <x v="0"/>
    <n v="20"/>
    <n v="1348769"/>
    <d v="2001-06-06T10:06:17"/>
    <s v="ED &amp; F Man International Limited"/>
    <x v="0"/>
    <x v="0"/>
    <x v="0"/>
    <x v="0"/>
    <s v="Lead LME Registered Contract"/>
    <s v="Lead LME Reg.    Contract                20Jun01         USD/mt-L"/>
    <n v="20"/>
    <m/>
    <x v="0"/>
    <x v="0"/>
    <x v="0"/>
    <n v="453.5"/>
    <s v="ADM84566"/>
    <s v="JGORDON1"/>
    <s v="Enron Metals Trading System"/>
    <x v="0"/>
    <x v="0"/>
    <n v="2171695"/>
    <d v="2001-06-20T11:42:00"/>
  </r>
  <r>
    <x v="1"/>
    <x v="1"/>
    <x v="1"/>
    <x v="8"/>
    <n v="250"/>
    <n v="1348770"/>
    <d v="2001-06-06T10:06:18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5"/>
    <s v="aepsvc132"/>
    <s v="FSTURM"/>
    <s v="ST-ECAR"/>
    <x v="7"/>
    <x v="7"/>
    <n v="634895.1"/>
    <d v="2001-07-02T21:00:00"/>
  </r>
  <r>
    <x v="0"/>
    <x v="3"/>
    <x v="1"/>
    <x v="0"/>
    <n v="10000"/>
    <n v="1348772"/>
    <d v="2001-06-06T10:06:19"/>
    <s v="Northstar Energy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SMITHJAY"/>
    <s v="RWATT"/>
    <s v="EC-IM Canada West"/>
    <x v="8"/>
    <x v="9"/>
    <n v="834986"/>
    <d v="2001-06-07T21:00:01"/>
  </r>
  <r>
    <x v="1"/>
    <x v="1"/>
    <x v="0"/>
    <x v="6"/>
    <n v="1500"/>
    <n v="1348771"/>
    <d v="2001-06-06T10:06:19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2.25"/>
    <s v="aepsvc133"/>
    <s v="DDAVIS"/>
    <s v="LT-New England"/>
    <x v="7"/>
    <x v="3"/>
    <n v="634896.1"/>
    <d v="2001-09-01T21:00:01"/>
  </r>
  <r>
    <x v="1"/>
    <x v="1"/>
    <x v="1"/>
    <x v="8"/>
    <n v="250"/>
    <n v="1348773"/>
    <d v="2001-06-06T10:06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4897.1"/>
    <d v="2001-07-02T21:00:00"/>
  </r>
  <r>
    <x v="1"/>
    <x v="3"/>
    <x v="0"/>
    <x v="2"/>
    <n v="912500"/>
    <n v="1348774"/>
    <d v="2001-06-06T10:06:29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4"/>
    <s v="Schlenkerc"/>
    <s v="JARNOLD"/>
    <s v="NG-Price"/>
    <x v="5"/>
    <x v="3"/>
    <s v="VF0094.1"/>
    <d v="2002-01-01T21:00:00"/>
  </r>
  <r>
    <x v="1"/>
    <x v="3"/>
    <x v="1"/>
    <x v="0"/>
    <n v="30000"/>
    <n v="1348775"/>
    <d v="2001-06-06T10:06:30"/>
    <s v="Dynegy Marketing and Trade"/>
    <x v="0"/>
    <x v="0"/>
    <x v="0"/>
    <x v="3"/>
    <s v="US Gas Phy Fwd Firm &lt; or = 1Mo "/>
    <s v="US Gas Phy       NGPL NICOR              07Jun01         USD/MM"/>
    <n v="30000"/>
    <m/>
    <x v="0"/>
    <x v="13"/>
    <x v="0"/>
    <n v="3.84"/>
    <s v="MAXFIELD"/>
    <s v="PMIMS"/>
    <s v="ENA - IM MKT Central CG"/>
    <x v="8"/>
    <x v="3"/>
    <n v="834987"/>
    <d v="2001-06-07T21:00:01"/>
  </r>
  <r>
    <x v="1"/>
    <x v="3"/>
    <x v="1"/>
    <x v="0"/>
    <n v="7064"/>
    <n v="1348779"/>
    <d v="2001-06-06T10:06:49"/>
    <s v="Aquila Energy Marketing Corporation"/>
    <x v="0"/>
    <x v="0"/>
    <x v="0"/>
    <x v="3"/>
    <s v="US Gas Phy Fwd Firm &lt; or = 1Mo "/>
    <s v="US Gas Phy       NGPL TxOkGCPool         07Jun01         USD/MM"/>
    <m/>
    <n v="7064"/>
    <x v="0"/>
    <x v="13"/>
    <x v="0"/>
    <n v="3.6825000000000001"/>
    <s v="BIGDADDY"/>
    <s v="TDONOHO"/>
    <s v="ENA - IM Central Gulf"/>
    <x v="8"/>
    <x v="3"/>
    <n v="834989"/>
    <d v="2001-06-07T21:00:01"/>
  </r>
  <r>
    <x v="1"/>
    <x v="1"/>
    <x v="1"/>
    <x v="8"/>
    <n v="250"/>
    <n v="1348780"/>
    <d v="2001-06-06T10:06:54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75"/>
    <s v="PJMPower"/>
    <s v="JQUENET"/>
    <s v="ST-PJM"/>
    <x v="7"/>
    <x v="7"/>
    <n v="634898.1"/>
    <d v="2001-06-11T21:00:01"/>
  </r>
  <r>
    <x v="1"/>
    <x v="3"/>
    <x v="1"/>
    <x v="0"/>
    <n v="346"/>
    <n v="1348781"/>
    <d v="2001-06-06T10:06:59"/>
    <s v="PanCanadian Energy Services Inc."/>
    <x v="0"/>
    <x v="0"/>
    <x v="0"/>
    <x v="3"/>
    <s v="US Gas Phy Fwd Firm &lt; or = 1Mo "/>
    <s v="US Gas Phy       ANR SE Gath             07Jun01         USD/MM"/>
    <n v="346"/>
    <m/>
    <x v="0"/>
    <x v="13"/>
    <x v="0"/>
    <n v="3.6575000000000002"/>
    <s v="pces5155"/>
    <s v="TDONOHO"/>
    <s v="ENA - IM Central Gulf"/>
    <x v="8"/>
    <x v="3"/>
    <n v="834990"/>
    <d v="2001-06-07T21:00:01"/>
  </r>
  <r>
    <x v="1"/>
    <x v="1"/>
    <x v="1"/>
    <x v="8"/>
    <n v="250"/>
    <n v="1348783"/>
    <d v="2001-06-06T10:07:22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0"/>
    <s v="ADM12984"/>
    <s v="MCARSON2"/>
    <s v="ST-SPP"/>
    <x v="7"/>
    <x v="7"/>
    <n v="634900.1"/>
    <d v="2001-06-11T21:00:01"/>
  </r>
  <r>
    <x v="0"/>
    <x v="0"/>
    <x v="0"/>
    <x v="0"/>
    <n v="2"/>
    <n v="1348784"/>
    <d v="2001-06-06T10:07:24"/>
    <s v="Simsen Metals Company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AMELIATSUI"/>
    <s v="BMARCHAN"/>
    <s v="Enron Metals Trading System"/>
    <x v="0"/>
    <x v="0"/>
    <n v="2171697"/>
    <m/>
  </r>
  <r>
    <x v="1"/>
    <x v="3"/>
    <x v="0"/>
    <x v="22"/>
    <n v="1230000"/>
    <n v="1348786"/>
    <d v="2001-06-06T10:07:27"/>
    <s v="TXU Energy Trading Company"/>
    <x v="0"/>
    <x v="0"/>
    <x v="0"/>
    <x v="3"/>
    <s v="US Gas Fin BasisSwap"/>
    <s v="US Gas Basis     ANR LA                  Jul-Oct01       USD/MM"/>
    <m/>
    <n v="10000"/>
    <x v="0"/>
    <x v="13"/>
    <x v="0"/>
    <n v="-0.09"/>
    <s v="txuetcch"/>
    <s v="KRUSCIT"/>
    <s v="Firm Trading Central"/>
    <x v="5"/>
    <x v="3"/>
    <s v="VF0099.1"/>
    <d v="2001-07-01T00:00:00"/>
  </r>
  <r>
    <x v="0"/>
    <x v="3"/>
    <x v="0"/>
    <x v="20"/>
    <n v="755000"/>
    <n v="1348788"/>
    <d v="2001-06-06T10:07:48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9"/>
    <s v="AGIGLIA2"/>
    <s v="JMCKAY"/>
    <s v="FT-CAND-EGSC"/>
    <x v="5"/>
    <x v="9"/>
    <s v="VF0100.1"/>
    <d v="2002-11-01T00:00:00"/>
  </r>
  <r>
    <x v="0"/>
    <x v="3"/>
    <x v="1"/>
    <x v="0"/>
    <n v="5000"/>
    <n v="1348789"/>
    <d v="2001-06-06T10:08:01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5"/>
    <s v="ADM74235"/>
    <s v="RWATT"/>
    <s v="EC-IM Canada West"/>
    <x v="8"/>
    <x v="9"/>
    <n v="834992"/>
    <d v="2001-06-06T21:00:01"/>
  </r>
  <r>
    <x v="1"/>
    <x v="1"/>
    <x v="1"/>
    <x v="5"/>
    <n v="775"/>
    <n v="1348791"/>
    <d v="2001-06-06T10:08:06"/>
    <s v="Aquila Energy Marketing Corporation"/>
    <x v="0"/>
    <x v="0"/>
    <x v="0"/>
    <x v="1"/>
    <s v="US West Power Phy Fwd Firm"/>
    <s v="US Pwr Phy Firm  PALVE Peak              Jul01           USD/MWh"/>
    <m/>
    <n v="25"/>
    <x v="0"/>
    <x v="1"/>
    <x v="0"/>
    <n v="192"/>
    <s v="WESTPOWER"/>
    <s v="MMOTLEY"/>
    <s v="ST-SW"/>
    <x v="7"/>
    <x v="7"/>
    <n v="634902.1"/>
    <d v="2001-07-01T21:00:01"/>
  </r>
  <r>
    <x v="1"/>
    <x v="2"/>
    <x v="0"/>
    <x v="0"/>
    <n v="50000"/>
    <n v="1348792"/>
    <d v="2001-06-06T10:08:0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n v="114606"/>
    <d v="2001-07-01T00:00:00"/>
  </r>
  <r>
    <x v="0"/>
    <x v="3"/>
    <x v="1"/>
    <x v="0"/>
    <n v="5000"/>
    <n v="1348793"/>
    <d v="2001-06-06T10:08:13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"/>
    <s v="ADM00359"/>
    <s v="RWATT"/>
    <s v="EC-IM Canada West"/>
    <x v="8"/>
    <x v="9"/>
    <n v="834993"/>
    <d v="2001-06-06T21:00:01"/>
  </r>
  <r>
    <x v="1"/>
    <x v="3"/>
    <x v="0"/>
    <x v="5"/>
    <n v="310000"/>
    <n v="1348794"/>
    <d v="2001-06-06T10:08:28"/>
    <s v="Axia Energy, LP"/>
    <x v="0"/>
    <x v="0"/>
    <x v="0"/>
    <x v="3"/>
    <s v="US Gas Fin BasisSwap"/>
    <s v="US Gas Basis     EP SanJuan              Jul01           USD/MM"/>
    <m/>
    <n v="10000"/>
    <x v="0"/>
    <x v="13"/>
    <x v="0"/>
    <n v="-0.8"/>
    <s v="dutchdav"/>
    <s v="MSANCH2"/>
    <s v="GD-New-Jr"/>
    <x v="5"/>
    <x v="3"/>
    <s v="VF0102.1"/>
    <d v="2001-07-01T21:00:01"/>
  </r>
  <r>
    <x v="1"/>
    <x v="3"/>
    <x v="1"/>
    <x v="0"/>
    <n v="1300"/>
    <n v="1348795"/>
    <d v="2001-06-06T10:08:30"/>
    <s v="Colonial Energy Inc."/>
    <x v="0"/>
    <x v="0"/>
    <x v="0"/>
    <x v="3"/>
    <s v="US Gas Phy Fwd Firm &lt; or = 1Mo "/>
    <s v="US Gas Phy       TETCO ELA               07Jun01         USD/MM"/>
    <n v="1300"/>
    <m/>
    <x v="0"/>
    <x v="13"/>
    <x v="0"/>
    <n v="3.64"/>
    <s v="VABLAISE"/>
    <s v="SPEREIR"/>
    <s v="ENA-IM NE GULF3"/>
    <x v="8"/>
    <x v="3"/>
    <n v="834994"/>
    <d v="2001-06-07T21:00:01"/>
  </r>
  <r>
    <x v="1"/>
    <x v="1"/>
    <x v="1"/>
    <x v="18"/>
    <n v="3050"/>
    <n v="1348796"/>
    <d v="2001-06-06T10:08:35"/>
    <s v="El Paso Merchant Energy, L.P."/>
    <x v="0"/>
    <x v="0"/>
    <x v="0"/>
    <x v="1"/>
    <s v="US East Power Phy Fwd Firm"/>
    <s v="US Pwr Phy Firm  Cinergy Peak            Mar-Apr02       USD/MWh"/>
    <n v="50"/>
    <m/>
    <x v="0"/>
    <x v="1"/>
    <x v="0"/>
    <n v="34.6"/>
    <s v="PowerGLW"/>
    <s v="FSTURM"/>
    <s v="LT-SERC"/>
    <x v="7"/>
    <x v="7"/>
    <n v="634903.1"/>
    <d v="2002-03-01T14:25:00"/>
  </r>
  <r>
    <x v="0"/>
    <x v="3"/>
    <x v="1"/>
    <x v="0"/>
    <n v="5000"/>
    <n v="1348799"/>
    <d v="2001-06-06T10:09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65"/>
    <s v="ADM11441"/>
    <s v="RWATT"/>
    <s v="EC-IM Canada West"/>
    <x v="8"/>
    <x v="9"/>
    <n v="834996"/>
    <d v="2001-06-06T21:00:01"/>
  </r>
  <r>
    <x v="1"/>
    <x v="3"/>
    <x v="1"/>
    <x v="0"/>
    <n v="1000"/>
    <n v="1348801"/>
    <d v="2001-06-06T10:09:18"/>
    <s v="TransCanada Energy Marketing USA, Inc."/>
    <x v="0"/>
    <x v="0"/>
    <x v="0"/>
    <x v="3"/>
    <s v="US Gas Phy Fwd Firm &lt; or = 1Mo "/>
    <s v="US Gas Phy       NGPL Midcont            07Jun01         USD/MM"/>
    <m/>
    <n v="1000"/>
    <x v="0"/>
    <x v="13"/>
    <x v="0"/>
    <n v="3.6124999999999998"/>
    <s v="tracyschwa"/>
    <s v="KSTEVEN"/>
    <s v="ENA-IM Mid Central South"/>
    <x v="8"/>
    <x v="3"/>
    <n v="834997"/>
    <d v="2001-06-07T21:00:01"/>
  </r>
  <r>
    <x v="1"/>
    <x v="2"/>
    <x v="0"/>
    <x v="0"/>
    <n v="25000"/>
    <n v="1348805"/>
    <d v="2001-06-06T10:09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607"/>
    <d v="2001-07-01T00:00:00"/>
  </r>
  <r>
    <x v="1"/>
    <x v="2"/>
    <x v="0"/>
    <x v="0"/>
    <n v="25000"/>
    <n v="1348806"/>
    <d v="2001-06-06T10:09:37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2"/>
    <s v="GWHALLE"/>
    <s v="WTI-GW-NXC2"/>
    <x v="3"/>
    <x v="3"/>
    <n v="114608"/>
    <d v="2001-07-01T00:00:00"/>
  </r>
  <r>
    <x v="1"/>
    <x v="2"/>
    <x v="0"/>
    <x v="0"/>
    <n v="50000"/>
    <n v="1348809"/>
    <d v="2001-06-06T10:09:5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609"/>
    <d v="2001-07-01T00:00:00"/>
  </r>
  <r>
    <x v="1"/>
    <x v="3"/>
    <x v="1"/>
    <x v="0"/>
    <n v="25000"/>
    <n v="1348810"/>
    <d v="2001-06-06T10:10:02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CHADDMOORE"/>
    <s v="ARING"/>
    <s v="ENA-IM NE GULF1"/>
    <x v="8"/>
    <x v="3"/>
    <n v="834998"/>
    <d v="2001-06-07T21:00:01"/>
  </r>
  <r>
    <x v="1"/>
    <x v="3"/>
    <x v="1"/>
    <x v="0"/>
    <n v="6828"/>
    <n v="1348811"/>
    <d v="2001-06-06T10:10:09"/>
    <s v="PanCanadian Energy Services Inc."/>
    <x v="0"/>
    <x v="0"/>
    <x v="0"/>
    <x v="3"/>
    <s v="US Gas Phy Fwd Firm &lt; or = 1Mo "/>
    <s v="US Gas Phy       TETCO M3                07Jun01         USD/MM"/>
    <m/>
    <n v="6828"/>
    <x v="0"/>
    <x v="13"/>
    <x v="0"/>
    <n v="4.0149999999999997"/>
    <s v="pces5038"/>
    <s v="VPIMENOV"/>
    <s v="ENA-IM ME NEW YORK"/>
    <x v="8"/>
    <x v="3"/>
    <n v="834999"/>
    <d v="2001-06-07T21:00:01"/>
  </r>
  <r>
    <x v="1"/>
    <x v="3"/>
    <x v="1"/>
    <x v="0"/>
    <n v="967"/>
    <n v="1348813"/>
    <d v="2001-06-06T10:10:15"/>
    <s v="OGE Energy Resources, Inc."/>
    <x v="0"/>
    <x v="0"/>
    <x v="0"/>
    <x v="3"/>
    <s v="US Gas Phy Fwd Firm &lt; or = 1Mo "/>
    <s v="US Gas Phy       NNG Demarc              07Jun01         USD/MM"/>
    <m/>
    <n v="967"/>
    <x v="0"/>
    <x v="13"/>
    <x v="0"/>
    <n v="3.61"/>
    <s v="schottbt"/>
    <s v="KSTEVEN"/>
    <s v="ENA-IM Mid Central South"/>
    <x v="8"/>
    <x v="3"/>
    <n v="835001"/>
    <d v="2001-06-07T21:00:01"/>
  </r>
  <r>
    <x v="1"/>
    <x v="1"/>
    <x v="1"/>
    <x v="0"/>
    <n v="50"/>
    <n v="1348815"/>
    <d v="2001-06-06T10:10:1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ROBEROSE"/>
    <s v="JQUENET"/>
    <s v="ST-PJM"/>
    <x v="7"/>
    <x v="7"/>
    <n v="634909.1"/>
    <d v="2001-06-08T21:00:01"/>
  </r>
  <r>
    <x v="0"/>
    <x v="3"/>
    <x v="0"/>
    <x v="3"/>
    <n v="460000"/>
    <n v="1348816"/>
    <d v="2001-06-06T10:10:20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5"/>
    <s v="EPMELPteg"/>
    <s v="JMCKAY"/>
    <s v="FT-CAND-EGSC"/>
    <x v="5"/>
    <x v="9"/>
    <s v="VF0111.1"/>
    <d v="2001-08-01T00:00:00"/>
  </r>
  <r>
    <x v="1"/>
    <x v="1"/>
    <x v="1"/>
    <x v="5"/>
    <n v="775"/>
    <n v="1348817"/>
    <d v="2001-06-06T10:10:27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38"/>
    <s v="WRUSSELL"/>
    <s v="MMOTLEY"/>
    <s v="ST-SW"/>
    <x v="7"/>
    <x v="7"/>
    <n v="634910.1"/>
    <d v="2001-08-01T21:00:01"/>
  </r>
  <r>
    <x v="1"/>
    <x v="3"/>
    <x v="1"/>
    <x v="0"/>
    <n v="10000"/>
    <n v="1348818"/>
    <d v="2001-06-06T10:10:29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BIGDADDY"/>
    <s v="TDONOHO"/>
    <s v="ENA - IM Central Gulf"/>
    <x v="8"/>
    <x v="3"/>
    <n v="835002"/>
    <d v="2001-06-07T21:00:01"/>
  </r>
  <r>
    <x v="1"/>
    <x v="3"/>
    <x v="0"/>
    <x v="5"/>
    <n v="155000"/>
    <n v="1348819"/>
    <d v="2001-06-06T10:10:37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112.1"/>
    <d v="2001-07-01T21:00:00"/>
  </r>
  <r>
    <x v="1"/>
    <x v="1"/>
    <x v="1"/>
    <x v="8"/>
    <n v="250"/>
    <n v="1348820"/>
    <d v="2001-06-06T10:10:58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911.1"/>
    <d v="2001-06-18T21:00:00"/>
  </r>
  <r>
    <x v="1"/>
    <x v="3"/>
    <x v="1"/>
    <x v="0"/>
    <n v="10000"/>
    <n v="1348821"/>
    <d v="2001-06-06T10:10:58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raganbond1"/>
    <s v="ARING"/>
    <s v="ENA-IM NE GULF1"/>
    <x v="8"/>
    <x v="3"/>
    <n v="835003"/>
    <d v="2001-06-07T21:00:01"/>
  </r>
  <r>
    <x v="1"/>
    <x v="3"/>
    <x v="1"/>
    <x v="0"/>
    <n v="5000"/>
    <n v="1348822"/>
    <d v="2001-06-06T10:11:01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vab12345"/>
    <s v="KSTEVEN"/>
    <s v="ENA-IM Mid Central South"/>
    <x v="8"/>
    <x v="3"/>
    <n v="835004"/>
    <d v="2001-06-07T21:00:01"/>
  </r>
  <r>
    <x v="1"/>
    <x v="3"/>
    <x v="1"/>
    <x v="0"/>
    <n v="5000"/>
    <n v="1348823"/>
    <d v="2001-06-06T10:11:08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3"/>
    <s v="vab12345"/>
    <s v="PMIMS"/>
    <s v="ENA - IM MKT Central CG"/>
    <x v="8"/>
    <x v="3"/>
    <n v="835005"/>
    <d v="2001-06-07T21:00:01"/>
  </r>
  <r>
    <x v="1"/>
    <x v="3"/>
    <x v="1"/>
    <x v="0"/>
    <n v="5000"/>
    <n v="1348825"/>
    <d v="2001-06-06T10:11:18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tracyschwa"/>
    <s v="KSTEVEN"/>
    <s v="ENA-IM Mid Central South"/>
    <x v="8"/>
    <x v="3"/>
    <n v="835006"/>
    <d v="2001-06-07T21:00:01"/>
  </r>
  <r>
    <x v="1"/>
    <x v="2"/>
    <x v="0"/>
    <x v="0"/>
    <n v="50000"/>
    <n v="1348826"/>
    <d v="2001-06-06T10:11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611"/>
    <d v="2001-07-01T00:00:00"/>
  </r>
  <r>
    <x v="1"/>
    <x v="3"/>
    <x v="0"/>
    <x v="5"/>
    <n v="155000"/>
    <n v="1348828"/>
    <d v="2001-06-06T10:11:44"/>
    <s v="The Chase Manhattan Bank"/>
    <x v="0"/>
    <x v="0"/>
    <x v="0"/>
    <x v="3"/>
    <s v="US Gas Fin Swap"/>
    <s v="US Gas Swap      Nymex                   Jul01           USD/MM"/>
    <m/>
    <n v="5000"/>
    <x v="0"/>
    <x v="13"/>
    <x v="0"/>
    <n v="3.87"/>
    <s v="GCROWLEY"/>
    <s v="JARNOLD"/>
    <s v="NG-Price"/>
    <x v="5"/>
    <x v="3"/>
    <s v="VF0115.1"/>
    <d v="2001-07-01T21:00:00"/>
  </r>
  <r>
    <x v="1"/>
    <x v="2"/>
    <x v="0"/>
    <x v="0"/>
    <n v="50000"/>
    <n v="1348829"/>
    <d v="2001-06-06T10:11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612"/>
    <d v="2001-07-01T00:00:00"/>
  </r>
  <r>
    <x v="0"/>
    <x v="3"/>
    <x v="1"/>
    <x v="0"/>
    <n v="10000"/>
    <n v="1348830"/>
    <d v="2001-06-06T10:11:48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07"/>
    <d v="2001-06-07T21:00:01"/>
  </r>
  <r>
    <x v="0"/>
    <x v="3"/>
    <x v="1"/>
    <x v="5"/>
    <n v="775000"/>
    <n v="1348832"/>
    <d v="2001-06-06T10:12:02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5"/>
    <s v="ADM16156"/>
    <s v="AFAIRLE"/>
    <s v="Non Affiliate Gas Book"/>
    <x v="4"/>
    <x v="2"/>
    <n v="106722"/>
    <d v="2001-07-01T21:00:01"/>
  </r>
  <r>
    <x v="1"/>
    <x v="3"/>
    <x v="1"/>
    <x v="0"/>
    <n v="3000"/>
    <n v="1348831"/>
    <d v="2001-06-06T10:12:02"/>
    <s v="ONEOK Energy Marketing and Trading Company, L.P."/>
    <x v="0"/>
    <x v="0"/>
    <x v="0"/>
    <x v="3"/>
    <s v="US Gas Phy Fwd Firm &lt; or = 1Mo "/>
    <s v="US Gas Phy       HeHub                   07Jun01         USD/MM"/>
    <n v="3000"/>
    <m/>
    <x v="0"/>
    <x v="13"/>
    <x v="0"/>
    <n v="3.7650000000000001"/>
    <s v="KELLYADAM"/>
    <s v="ARING"/>
    <s v="ENA-IM NE GULF1"/>
    <x v="8"/>
    <x v="3"/>
    <n v="835008"/>
    <d v="2001-06-07T21:00:01"/>
  </r>
  <r>
    <x v="1"/>
    <x v="3"/>
    <x v="0"/>
    <x v="5"/>
    <n v="1550000"/>
    <n v="1348836"/>
    <d v="2001-06-06T10:12:11"/>
    <s v="El Paso Merchant Energy, L.P."/>
    <x v="0"/>
    <x v="0"/>
    <x v="0"/>
    <x v="3"/>
    <s v="US Gas Fin BasisSwap"/>
    <s v="US Gas Basis     NGPL TXOK               Jul01           USD/MM"/>
    <n v="50000"/>
    <m/>
    <x v="0"/>
    <x v="13"/>
    <x v="0"/>
    <n v="-8.7499999999999994E-2"/>
    <s v="EPMELPmh"/>
    <s v="KRUSCIT"/>
    <s v="Firm Trading Central"/>
    <x v="5"/>
    <x v="3"/>
    <s v="VF0117.1"/>
    <d v="2001-07-01T21:00:01"/>
  </r>
  <r>
    <x v="1"/>
    <x v="3"/>
    <x v="0"/>
    <x v="5"/>
    <n v="310000"/>
    <n v="1348839"/>
    <d v="2001-06-06T10:12:20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"/>
    <s v="AQUILA1015"/>
    <s v="JARNOLD"/>
    <s v="NG-Price"/>
    <x v="5"/>
    <x v="3"/>
    <s v="VF0119.1"/>
    <d v="2001-07-01T21:00:00"/>
  </r>
  <r>
    <x v="0"/>
    <x v="0"/>
    <x v="0"/>
    <x v="0"/>
    <n v="16"/>
    <n v="1348840"/>
    <d v="2001-06-06T10:12:21"/>
    <s v="Golly Hott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3160"/>
    <s v="BMARCHAN"/>
    <s v="Enron Metals Trading System"/>
    <x v="0"/>
    <x v="0"/>
    <n v="2171713"/>
    <m/>
  </r>
  <r>
    <x v="1"/>
    <x v="1"/>
    <x v="1"/>
    <x v="0"/>
    <n v="50"/>
    <n v="1348841"/>
    <d v="2001-06-06T10:12:34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7.5"/>
    <s v="aepsvc127"/>
    <s v="MLORENZ"/>
    <s v="ST-Main"/>
    <x v="7"/>
    <x v="7"/>
    <n v="634918.1"/>
    <d v="2001-06-08T21:00:01"/>
  </r>
  <r>
    <x v="0"/>
    <x v="0"/>
    <x v="0"/>
    <x v="0"/>
    <n v="20"/>
    <n v="1348842"/>
    <d v="2001-06-06T10:13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717"/>
    <m/>
  </r>
  <r>
    <x v="1"/>
    <x v="3"/>
    <x v="1"/>
    <x v="0"/>
    <n v="5000"/>
    <n v="1348843"/>
    <d v="2001-06-06T10:13:15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149999999999999"/>
    <s v="dkt00001"/>
    <s v="PMIMS"/>
    <s v="ENA - IM MKT Central CG"/>
    <x v="8"/>
    <x v="3"/>
    <n v="835009"/>
    <d v="2001-06-07T21:00:01"/>
  </r>
  <r>
    <x v="1"/>
    <x v="2"/>
    <x v="0"/>
    <x v="0"/>
    <n v="50000"/>
    <n v="1348844"/>
    <d v="2001-06-06T10:13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1"/>
    <s v="GWHALLE"/>
    <s v="WTI-GW-NXC2"/>
    <x v="3"/>
    <x v="3"/>
    <n v="114613"/>
    <d v="2001-07-01T00:00:00"/>
  </r>
  <r>
    <x v="1"/>
    <x v="3"/>
    <x v="1"/>
    <x v="0"/>
    <n v="9333"/>
    <n v="1348846"/>
    <d v="2001-06-06T10:13:47"/>
    <s v="Texla Energy Management Inc."/>
    <x v="0"/>
    <x v="0"/>
    <x v="0"/>
    <x v="3"/>
    <s v="US Gas Phy Fwd Firm &lt; or = 1Mo "/>
    <s v="US Gas Phy       HeHub                   07Jun01         USD/MM"/>
    <m/>
    <n v="9333"/>
    <x v="0"/>
    <x v="13"/>
    <x v="0"/>
    <n v="3.77"/>
    <s v="WILSHUSEN"/>
    <s v="ARING"/>
    <s v="ENA-IM NE GULF1"/>
    <x v="8"/>
    <x v="3"/>
    <n v="835011"/>
    <d v="2001-06-07T21:00:01"/>
  </r>
  <r>
    <x v="0"/>
    <x v="1"/>
    <x v="1"/>
    <x v="6"/>
    <n v="750"/>
    <n v="1348848"/>
    <d v="2001-06-06T10:13:49"/>
    <s v="BKW-FMB Energie AG"/>
    <x v="0"/>
    <x v="0"/>
    <x v="0"/>
    <x v="1"/>
    <s v="AUT Power Phy Fwd Firm"/>
    <s v="AUT Pwr Phy FF   AUT WDPK HV             Sep01           EUR/MWh"/>
    <n v="25"/>
    <m/>
    <x v="0"/>
    <x v="1"/>
    <x v="2"/>
    <n v="31.5"/>
    <s v="mafesseler"/>
    <s v="GTUHY"/>
    <s v="UK - ECTRL - Continental Power Book"/>
    <x v="2"/>
    <x v="2"/>
    <n v="111342.1"/>
    <d v="2001-09-01T00:00:00"/>
  </r>
  <r>
    <x v="1"/>
    <x v="3"/>
    <x v="1"/>
    <x v="0"/>
    <n v="2000"/>
    <n v="1348847"/>
    <d v="2001-06-06T10:13:49"/>
    <s v="AEP Energy Services, Inc."/>
    <x v="0"/>
    <x v="0"/>
    <x v="0"/>
    <x v="3"/>
    <s v="US Gas Phy Fwd Firm &lt; or = 1Mo "/>
    <s v="US Gas Phy       COL Onshore             07Jun01         USD/MM"/>
    <m/>
    <n v="2000"/>
    <x v="0"/>
    <x v="13"/>
    <x v="0"/>
    <n v="3.73"/>
    <s v="aepes215"/>
    <s v="SPEREIR"/>
    <s v="ENA-IM NE GULF2"/>
    <x v="8"/>
    <x v="3"/>
    <n v="835012"/>
    <d v="2001-06-07T21:00:01"/>
  </r>
  <r>
    <x v="0"/>
    <x v="3"/>
    <x v="1"/>
    <x v="0"/>
    <n v="50000"/>
    <n v="1348849"/>
    <d v="2001-06-06T10:13:59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25"/>
    <s v="robmalone"/>
    <s v="MNICHOLA"/>
    <s v="Non Affiliate Gas Book"/>
    <x v="4"/>
    <x v="2"/>
    <n v="106723"/>
    <d v="2001-06-06T21:00:01"/>
  </r>
  <r>
    <x v="1"/>
    <x v="3"/>
    <x v="1"/>
    <x v="0"/>
    <n v="10000"/>
    <n v="1348851"/>
    <d v="2001-06-06T10:14:02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MIDCONT2"/>
    <s v="TDONOHO"/>
    <s v="ENA - IM Central Gulf"/>
    <x v="8"/>
    <x v="3"/>
    <n v="835013"/>
    <d v="2001-06-07T21:00:01"/>
  </r>
  <r>
    <x v="1"/>
    <x v="3"/>
    <x v="1"/>
    <x v="0"/>
    <n v="1000"/>
    <n v="1348852"/>
    <d v="2001-06-06T10:14:09"/>
    <s v="Axia Energy, LP"/>
    <x v="0"/>
    <x v="0"/>
    <x v="0"/>
    <x v="3"/>
    <s v="US Gas Phy Fwd Firm &lt; or = 1Mo "/>
    <s v="US Gas Phy       NNG Demarc              07Jun01         USD/MM"/>
    <m/>
    <n v="1000"/>
    <x v="0"/>
    <x v="13"/>
    <x v="0"/>
    <n v="3.61"/>
    <s v="phillips"/>
    <s v="KSTEVEN"/>
    <s v="ENA-IM Mid Central South"/>
    <x v="8"/>
    <x v="3"/>
    <n v="835014"/>
    <d v="2001-06-07T21:00:01"/>
  </r>
  <r>
    <x v="1"/>
    <x v="3"/>
    <x v="1"/>
    <x v="0"/>
    <n v="5000"/>
    <n v="1348853"/>
    <d v="2001-06-06T10:14:11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050000000000002"/>
    <s v="dkt00001"/>
    <s v="PMIMS"/>
    <s v="ENA - IM MKT Central CG"/>
    <x v="8"/>
    <x v="3"/>
    <n v="835015"/>
    <d v="2001-06-07T21:00:01"/>
  </r>
  <r>
    <x v="1"/>
    <x v="3"/>
    <x v="0"/>
    <x v="20"/>
    <n v="755000"/>
    <n v="1348855"/>
    <d v="2001-06-06T10:14:17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"/>
    <s v="SHIMAITIS"/>
    <s v="JARNOLD"/>
    <s v="NG-Price"/>
    <x v="5"/>
    <x v="3"/>
    <s v="VF0121.1"/>
    <d v="2001-11-01T00:00:00"/>
  </r>
  <r>
    <x v="1"/>
    <x v="3"/>
    <x v="1"/>
    <x v="0"/>
    <n v="10000"/>
    <n v="1348856"/>
    <d v="2001-06-06T10:14:24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7974999999999999"/>
    <s v="MCCORMICK1"/>
    <s v="PMIMS"/>
    <s v="ENA - IM MKT Central CG"/>
    <x v="8"/>
    <x v="3"/>
    <n v="835016"/>
    <d v="2001-06-07T21:00:01"/>
  </r>
  <r>
    <x v="1"/>
    <x v="1"/>
    <x v="1"/>
    <x v="8"/>
    <n v="250"/>
    <n v="1348857"/>
    <d v="2001-06-06T10:14:29"/>
    <s v="Sempra Energy Trading Corp."/>
    <x v="4"/>
    <x v="1"/>
    <x v="0"/>
    <x v="1"/>
    <s v="US East Power Phy Fwd Firm"/>
    <s v="US Pwr Phy Firm  NEPOOL Peak             25-29Jun01      USD/MWh"/>
    <n v="50"/>
    <m/>
    <x v="0"/>
    <x v="1"/>
    <x v="0"/>
    <n v="51.5"/>
    <s v="NepoolDesk"/>
    <s v="PBRODER"/>
    <s v="ST-New England"/>
    <x v="7"/>
    <x v="7"/>
    <n v="634921.1"/>
    <d v="2001-06-25T21:00:00"/>
  </r>
  <r>
    <x v="1"/>
    <x v="3"/>
    <x v="1"/>
    <x v="0"/>
    <n v="10000"/>
    <n v="1348858"/>
    <d v="2001-06-06T10:14:29"/>
    <s v="CoEnergy Trading Company"/>
    <x v="0"/>
    <x v="0"/>
    <x v="0"/>
    <x v="3"/>
    <s v="US Gas Phy Fwd Firm &lt; or = 1Mo "/>
    <s v="US Gas Phy       Consumers Pwr           07Jun01         USD/MM"/>
    <n v="10000"/>
    <m/>
    <x v="0"/>
    <x v="13"/>
    <x v="0"/>
    <n v="3.92"/>
    <s v="PANNONE12"/>
    <s v="JWILLI13"/>
    <s v="ENA - IM Mkt Central MICH"/>
    <x v="8"/>
    <x v="3"/>
    <n v="835017"/>
    <d v="2001-06-07T21:00:01"/>
  </r>
  <r>
    <x v="1"/>
    <x v="3"/>
    <x v="1"/>
    <x v="0"/>
    <n v="10428"/>
    <n v="1348859"/>
    <d v="2001-06-06T10:14:36"/>
    <s v="CMS Marketing, Services and Trading Company"/>
    <x v="0"/>
    <x v="0"/>
    <x v="0"/>
    <x v="3"/>
    <s v="US Gas Phy Fwd Firm &lt; or = 1Mo "/>
    <s v="US Gas Phy       Consumers Pwr           07Jun01         USD/MM"/>
    <n v="10428"/>
    <m/>
    <x v="0"/>
    <x v="13"/>
    <x v="0"/>
    <n v="3.92"/>
    <s v="SCOTTBISK"/>
    <s v="JWILLI13"/>
    <s v="ENA - IM Mkt Central MICH"/>
    <x v="8"/>
    <x v="3"/>
    <n v="835018"/>
    <d v="2001-06-07T21:00:01"/>
  </r>
  <r>
    <x v="1"/>
    <x v="3"/>
    <x v="1"/>
    <x v="0"/>
    <n v="10000"/>
    <n v="1348860"/>
    <d v="2001-06-06T10:14:42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450000000000001"/>
    <s v="ASANCHEZ1"/>
    <s v="SPEREIR"/>
    <s v="ENA-IM NE GULF2"/>
    <x v="8"/>
    <x v="3"/>
    <n v="835019"/>
    <d v="2001-06-07T21:00:01"/>
  </r>
  <r>
    <x v="1"/>
    <x v="3"/>
    <x v="1"/>
    <x v="0"/>
    <n v="6280"/>
    <n v="1348862"/>
    <d v="2001-06-06T10:14:59"/>
    <s v="Conectiv Energy Supply, Inc."/>
    <x v="0"/>
    <x v="0"/>
    <x v="0"/>
    <x v="3"/>
    <s v="US Gas Phy Fwd Firm &lt; or = 1Mo "/>
    <s v="US Gas Phy       Trunkline ELA           07Jun01         USD/MM"/>
    <m/>
    <n v="6280"/>
    <x v="0"/>
    <x v="13"/>
    <x v="0"/>
    <n v="3.72"/>
    <s v="marissa2"/>
    <s v="TDONOHO"/>
    <s v="ENA - IM Central Gulf"/>
    <x v="8"/>
    <x v="3"/>
    <n v="835022"/>
    <d v="2001-06-07T21:00:01"/>
  </r>
  <r>
    <x v="1"/>
    <x v="3"/>
    <x v="1"/>
    <x v="0"/>
    <n v="10000"/>
    <n v="1348863"/>
    <d v="2001-06-06T10:15:00"/>
    <s v="Aquila Energy Marketing Corporation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benharner"/>
    <s v="PMIMS"/>
    <s v="ENA - IM MKT Central CG"/>
    <x v="8"/>
    <x v="3"/>
    <n v="835023"/>
    <d v="2001-06-07T21:00:01"/>
  </r>
  <r>
    <x v="1"/>
    <x v="2"/>
    <x v="0"/>
    <x v="0"/>
    <n v="50000"/>
    <n v="1348864"/>
    <d v="2001-06-06T10:15:0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615"/>
    <d v="2001-07-01T00:00:00"/>
  </r>
  <r>
    <x v="0"/>
    <x v="3"/>
    <x v="1"/>
    <x v="23"/>
    <n v="120000"/>
    <n v="1348866"/>
    <d v="2001-06-06T10:15:17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25"/>
    <s v="MARYJESSEY"/>
    <s v="MCOWAN"/>
    <s v="EC-IM Canada West"/>
    <x v="8"/>
    <x v="9"/>
    <n v="835024"/>
    <d v="2001-06-07T21:00:01"/>
  </r>
  <r>
    <x v="0"/>
    <x v="3"/>
    <x v="1"/>
    <x v="0"/>
    <n v="10000"/>
    <n v="1348868"/>
    <d v="2001-06-06T10:15:25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NORTHTRA"/>
    <s v="RWATT"/>
    <s v="EC-IM Canada West"/>
    <x v="8"/>
    <x v="9"/>
    <n v="835026"/>
    <d v="2001-06-07T21:00:01"/>
  </r>
  <r>
    <x v="1"/>
    <x v="3"/>
    <x v="1"/>
    <x v="0"/>
    <n v="10000"/>
    <n v="1348867"/>
    <d v="2001-06-06T10:15:25"/>
    <s v="Duke Energy Trading and Marketing, L.L.C."/>
    <x v="0"/>
    <x v="0"/>
    <x v="0"/>
    <x v="3"/>
    <s v="US Gas Phy Fwd Firm &lt; or = 1Mo "/>
    <s v="US Gas Phy       COL Onshore             07Jun01         USD/MM"/>
    <m/>
    <n v="10000"/>
    <x v="0"/>
    <x v="13"/>
    <x v="0"/>
    <n v="3.7450000000000001"/>
    <s v="YJACKSON"/>
    <s v="SPEREIR"/>
    <s v="ENA-IM NE GULF2"/>
    <x v="8"/>
    <x v="3"/>
    <n v="835025"/>
    <d v="2001-06-07T21:00:01"/>
  </r>
  <r>
    <x v="1"/>
    <x v="3"/>
    <x v="1"/>
    <x v="0"/>
    <n v="5000"/>
    <n v="1348869"/>
    <d v="2001-06-06T10:15:30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349999999999999"/>
    <s v="ASANCHEZ1"/>
    <s v="SPEREIR"/>
    <s v="ENA-IM NE GULF2"/>
    <x v="8"/>
    <x v="3"/>
    <n v="835027"/>
    <d v="2001-06-07T21:00:01"/>
  </r>
  <r>
    <x v="1"/>
    <x v="1"/>
    <x v="1"/>
    <x v="21"/>
    <n v="3100"/>
    <n v="1348871"/>
    <d v="2001-06-06T10:15:32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LAVIELLE"/>
    <s v="FSTURM"/>
    <s v="LT-ECAR"/>
    <x v="7"/>
    <x v="7"/>
    <n v="634925.1"/>
    <d v="2002-07-01T17:11:00"/>
  </r>
  <r>
    <x v="1"/>
    <x v="1"/>
    <x v="0"/>
    <x v="0"/>
    <n v="50"/>
    <n v="1348872"/>
    <d v="2001-06-06T10:15:38"/>
    <s v="Constellation Power Source, Inc."/>
    <x v="0"/>
    <x v="0"/>
    <x v="0"/>
    <x v="1"/>
    <s v="US East Power Fin Swap"/>
    <s v="US Pwr Fin Swap  PJM W IntC HE13-23 EPT  06Jun01         USD/MWh"/>
    <m/>
    <n v="50"/>
    <x v="0"/>
    <x v="1"/>
    <x v="0"/>
    <n v="31"/>
    <s v="apershing"/>
    <s v="JSTEPENO"/>
    <s v="EPMI-HRLY-NE"/>
    <x v="7"/>
    <x v="3"/>
    <n v="634926.1"/>
    <d v="2001-06-06T21:00:01"/>
  </r>
  <r>
    <x v="1"/>
    <x v="2"/>
    <x v="0"/>
    <x v="0"/>
    <n v="50000"/>
    <n v="1348873"/>
    <d v="2001-06-06T10:15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16"/>
    <d v="2001-07-01T00:00:00"/>
  </r>
  <r>
    <x v="1"/>
    <x v="1"/>
    <x v="1"/>
    <x v="6"/>
    <n v="1500"/>
    <n v="1348874"/>
    <d v="2001-06-06T10:15:53"/>
    <s v="El Paso Merchant Energy, L.P.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PowerSXD"/>
    <s v="RBENSON"/>
    <s v="LT-PJM"/>
    <x v="7"/>
    <x v="7"/>
    <n v="634927.1"/>
    <d v="2002-06-01T14:12:00"/>
  </r>
  <r>
    <x v="0"/>
    <x v="0"/>
    <x v="0"/>
    <x v="0"/>
    <n v="20"/>
    <n v="1348875"/>
    <d v="2001-06-06T10:15:5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28"/>
    <m/>
  </r>
  <r>
    <x v="1"/>
    <x v="3"/>
    <x v="1"/>
    <x v="0"/>
    <n v="3178"/>
    <n v="1348877"/>
    <d v="2001-06-06T10:16:08"/>
    <s v="TransCanada Energy Marketing USA, Inc."/>
    <x v="0"/>
    <x v="0"/>
    <x v="0"/>
    <x v="3"/>
    <s v="US Gas Phy Fwd Firm &lt; or = 1Mo "/>
    <s v="US Gas Phy       PEPL Pool               07Jun01         USD/MM"/>
    <n v="3178"/>
    <m/>
    <x v="0"/>
    <x v="13"/>
    <x v="0"/>
    <n v="3.6324999999999998"/>
    <s v="cscharton"/>
    <s v="KSTEVEN"/>
    <s v="ENA-IM Mid Central South"/>
    <x v="8"/>
    <x v="3"/>
    <n v="835029"/>
    <d v="2001-06-07T21:00:01"/>
  </r>
  <r>
    <x v="1"/>
    <x v="3"/>
    <x v="1"/>
    <x v="0"/>
    <n v="3981"/>
    <n v="1348878"/>
    <d v="2001-06-06T10:16:14"/>
    <s v="TransCanada Energy Marketing USA, Inc."/>
    <x v="0"/>
    <x v="0"/>
    <x v="0"/>
    <x v="3"/>
    <s v="US Gas Phy Fwd Firm &lt; or = 1Mo "/>
    <s v="US Gas Phy       NGPL NICOR              07Jun01         USD/MM"/>
    <n v="3981"/>
    <m/>
    <x v="0"/>
    <x v="13"/>
    <x v="0"/>
    <n v="3.82"/>
    <s v="tracyschwa"/>
    <s v="PMIMS"/>
    <s v="ENA - IM MKT Central CG"/>
    <x v="8"/>
    <x v="3"/>
    <n v="835030"/>
    <d v="2001-06-07T21:00:01"/>
  </r>
  <r>
    <x v="1"/>
    <x v="3"/>
    <x v="1"/>
    <x v="0"/>
    <n v="3178"/>
    <n v="1348879"/>
    <d v="2001-06-06T10:16:19"/>
    <s v="TransCanada Energy Marketing USA, Inc."/>
    <x v="0"/>
    <x v="0"/>
    <x v="0"/>
    <x v="3"/>
    <s v="US Gas Phy Fwd Firm &lt; or = 1Mo "/>
    <s v="US Gas Phy       NGPL Midcont            07Jun01         USD/MM"/>
    <m/>
    <n v="3178"/>
    <x v="0"/>
    <x v="13"/>
    <x v="0"/>
    <n v="3.6124999999999998"/>
    <s v="cscharton"/>
    <s v="KSTEVEN"/>
    <s v="ENA-IM Mid Central South"/>
    <x v="8"/>
    <x v="3"/>
    <n v="835031"/>
    <d v="2001-06-07T21:00:01"/>
  </r>
  <r>
    <x v="1"/>
    <x v="1"/>
    <x v="1"/>
    <x v="0"/>
    <n v="50"/>
    <n v="1348880"/>
    <d v="2001-06-06T10:16:20"/>
    <s v="BP Energy Company"/>
    <x v="0"/>
    <x v="0"/>
    <x v="0"/>
    <x v="1"/>
    <s v="US East Power Phy Fwd Firm"/>
    <s v="US Pwr Phy Firm  Cinergy Peak            08Jun01         USD/MWh"/>
    <m/>
    <n v="50"/>
    <x v="0"/>
    <x v="1"/>
    <x v="0"/>
    <n v="27.75"/>
    <s v="Kellybry"/>
    <s v="CDORLAN"/>
    <s v="ST-ECAR"/>
    <x v="7"/>
    <x v="7"/>
    <n v="634929.1"/>
    <d v="2001-06-08T21:00:01"/>
  </r>
  <r>
    <x v="1"/>
    <x v="3"/>
    <x v="0"/>
    <x v="23"/>
    <n v="60000"/>
    <n v="1348881"/>
    <d v="2001-06-06T10:16:25"/>
    <s v="Cargill Energy, a division of Cargill, Incorporated"/>
    <x v="0"/>
    <x v="0"/>
    <x v="0"/>
    <x v="3"/>
    <s v="US Gas Fin Swap"/>
    <s v="US Gas Daily     HHub                    07-30Jun01      USD/MM"/>
    <n v="2500"/>
    <m/>
    <x v="0"/>
    <x v="13"/>
    <x v="0"/>
    <n v="3.7650000000000001"/>
    <s v="ADM90884"/>
    <s v="PKEAVEY"/>
    <s v="G-DAILY-EST"/>
    <x v="5"/>
    <x v="3"/>
    <s v="VF0129.1"/>
    <d v="2001-06-07T21:00:01"/>
  </r>
  <r>
    <x v="1"/>
    <x v="1"/>
    <x v="1"/>
    <x v="5"/>
    <n v="1550"/>
    <n v="1348882"/>
    <d v="2001-06-06T10:16:35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MURPHY"/>
    <s v="FSTURM"/>
    <s v="LT-ECAR"/>
    <x v="7"/>
    <x v="7"/>
    <n v="634930.1"/>
    <d v="2001-07-01T21:00:01"/>
  </r>
  <r>
    <x v="1"/>
    <x v="4"/>
    <x v="0"/>
    <x v="0"/>
    <n v="5000"/>
    <n v="1348883"/>
    <d v="2001-06-06T10:16:37"/>
    <s v="American AGIP Co. Inc."/>
    <x v="0"/>
    <x v="0"/>
    <x v="0"/>
    <x v="4"/>
    <s v="US MTBE Fin Swap"/>
    <s v="US MTBE Swap     Platts GC WB            Jul01           USD/Gl-b"/>
    <n v="5000"/>
    <m/>
    <x v="0"/>
    <x v="15"/>
    <x v="0"/>
    <n v="1.1299999999999999"/>
    <s v="ADM15596"/>
    <s v="AHAUSER"/>
    <s v="MTBE"/>
    <x v="3"/>
    <x v="3"/>
    <n v="114617"/>
    <d v="2001-07-01T21:00:01"/>
  </r>
  <r>
    <x v="1"/>
    <x v="3"/>
    <x v="1"/>
    <x v="0"/>
    <n v="3624"/>
    <n v="1348885"/>
    <d v="2001-06-06T10:16:41"/>
    <s v="Wisconsin Power And Light Company"/>
    <x v="0"/>
    <x v="0"/>
    <x v="0"/>
    <x v="3"/>
    <s v="US Gas Phy Fwd Firm &lt; or = 1Mo "/>
    <s v="US Gas Phy       NNG Demarc              07Jun01         USD/MM"/>
    <m/>
    <n v="3624"/>
    <x v="0"/>
    <x v="13"/>
    <x v="0"/>
    <n v="3.605"/>
    <s v="wpla08239"/>
    <s v="KSTEVEN"/>
    <s v="ENA-IM Mid Central South"/>
    <x v="8"/>
    <x v="3"/>
    <n v="835032"/>
    <d v="2001-06-07T21:00:01"/>
  </r>
  <r>
    <x v="1"/>
    <x v="3"/>
    <x v="1"/>
    <x v="0"/>
    <n v="10000"/>
    <n v="1348886"/>
    <d v="2001-06-06T10:16:45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6"/>
    <s v="ZHWF0S01"/>
    <s v="SPEREIR"/>
    <s v="ENA-IM NE GULF2"/>
    <x v="8"/>
    <x v="3"/>
    <n v="835033"/>
    <d v="2001-06-07T21:00:01"/>
  </r>
  <r>
    <x v="1"/>
    <x v="3"/>
    <x v="1"/>
    <x v="0"/>
    <n v="4284"/>
    <n v="1348888"/>
    <d v="2001-06-06T10:16:50"/>
    <s v="TransCanada Energy Marketing USA, Inc."/>
    <x v="0"/>
    <x v="0"/>
    <x v="0"/>
    <x v="3"/>
    <s v="US Gas Phy Fwd Firm &lt; or = 1Mo "/>
    <s v="US Gas Phy       NGPL Midcont            07Jun01         USD/MM"/>
    <m/>
    <n v="4284"/>
    <x v="0"/>
    <x v="13"/>
    <x v="0"/>
    <n v="3.6124999999999998"/>
    <s v="tracyschwa"/>
    <s v="KSTEVEN"/>
    <s v="ENA-IM Mid Central South"/>
    <x v="8"/>
    <x v="3"/>
    <n v="835035"/>
    <d v="2001-06-07T21:00:01"/>
  </r>
  <r>
    <x v="1"/>
    <x v="3"/>
    <x v="1"/>
    <x v="0"/>
    <n v="8000"/>
    <n v="1348887"/>
    <d v="2001-06-06T10:16:50"/>
    <s v="El Paso Merchant Energy, L.P."/>
    <x v="0"/>
    <x v="0"/>
    <x v="0"/>
    <x v="3"/>
    <s v="US Gas Phy Fwd Firm &lt; or = 1Mo "/>
    <s v="US Gas Phy       Transco St.65           07Jun01         USD/MM"/>
    <m/>
    <n v="8000"/>
    <x v="0"/>
    <x v="13"/>
    <x v="0"/>
    <n v="3.77"/>
    <s v="EPMELPdg"/>
    <s v="ARING"/>
    <s v="ENA-IM NE GULF1"/>
    <x v="8"/>
    <x v="3"/>
    <n v="835034"/>
    <d v="2001-06-07T21:00:01"/>
  </r>
  <r>
    <x v="0"/>
    <x v="0"/>
    <x v="0"/>
    <x v="0"/>
    <n v="20"/>
    <n v="1348891"/>
    <d v="2001-06-06T10:17:2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kayjason"/>
    <s v="BMARCHAN"/>
    <s v="Enron Metals Trading System"/>
    <x v="0"/>
    <x v="0"/>
    <n v="2171731"/>
    <m/>
  </r>
  <r>
    <x v="0"/>
    <x v="0"/>
    <x v="0"/>
    <x v="0"/>
    <n v="20"/>
    <n v="1348892"/>
    <d v="2001-06-06T10:17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33"/>
    <m/>
  </r>
  <r>
    <x v="1"/>
    <x v="3"/>
    <x v="0"/>
    <x v="5"/>
    <n v="155000"/>
    <n v="1348894"/>
    <d v="2001-06-06T10:17:33"/>
    <s v="Tractebel Energy Marketing, Inc."/>
    <x v="0"/>
    <x v="0"/>
    <x v="0"/>
    <x v="3"/>
    <s v="US Gas Fin BasisSwap"/>
    <s v="US Gas Basis     HSC                     Oct01           USD/MM"/>
    <n v="5000"/>
    <m/>
    <x v="0"/>
    <x v="13"/>
    <x v="0"/>
    <n v="7.4999999999999997E-3"/>
    <s v="WICKLUND"/>
    <s v="EBASS"/>
    <s v="FT-Texas"/>
    <x v="5"/>
    <x v="3"/>
    <s v="VF0136.1"/>
    <d v="2001-10-01T00:00:00"/>
  </r>
  <r>
    <x v="1"/>
    <x v="3"/>
    <x v="1"/>
    <x v="0"/>
    <n v="10000"/>
    <n v="1348896"/>
    <d v="2001-06-06T10:17:39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MIDCONT2"/>
    <s v="TDONOHO"/>
    <s v="ENA - IM Central Gulf"/>
    <x v="8"/>
    <x v="3"/>
    <n v="835036"/>
    <d v="2001-06-07T21:00:01"/>
  </r>
  <r>
    <x v="0"/>
    <x v="3"/>
    <x v="1"/>
    <x v="5"/>
    <n v="155000"/>
    <n v="1348897"/>
    <d v="2001-06-06T10:17:53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jlagadin"/>
    <s v="MCOWAN"/>
    <s v="EC-IM Canada West"/>
    <x v="8"/>
    <x v="9"/>
    <n v="835037"/>
    <d v="2001-07-01T21:00:01"/>
  </r>
  <r>
    <x v="1"/>
    <x v="2"/>
    <x v="0"/>
    <x v="0"/>
    <n v="50000"/>
    <n v="1348899"/>
    <d v="2001-06-06T10:17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N587JK00"/>
    <s v="GWHALLE"/>
    <s v="WTI-GW-NXC2"/>
    <x v="3"/>
    <x v="3"/>
    <n v="114618"/>
    <d v="2001-07-01T00:00:00"/>
  </r>
  <r>
    <x v="0"/>
    <x v="3"/>
    <x v="1"/>
    <x v="0"/>
    <n v="10000"/>
    <n v="1348900"/>
    <d v="2001-06-06T10:18:01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38"/>
    <d v="2001-06-07T21:00:01"/>
  </r>
  <r>
    <x v="1"/>
    <x v="3"/>
    <x v="1"/>
    <x v="0"/>
    <n v="2101"/>
    <n v="1348901"/>
    <d v="2001-06-06T10:18:02"/>
    <s v="Aquila Energy Marketing Corporation"/>
    <x v="0"/>
    <x v="0"/>
    <x v="0"/>
    <x v="3"/>
    <s v="US Gas Phy Fwd Firm &lt; or = 1Mo "/>
    <s v="US Gas Phy       NGPL Midcont            07Jun01         USD/MM"/>
    <m/>
    <n v="2101"/>
    <x v="0"/>
    <x v="13"/>
    <x v="0"/>
    <n v="3.6124999999999998"/>
    <s v="BIGDADDY"/>
    <s v="KSTEVEN"/>
    <s v="ENA-IM Mid Central South"/>
    <x v="8"/>
    <x v="3"/>
    <n v="835039"/>
    <d v="2001-06-07T21:00:01"/>
  </r>
  <r>
    <x v="1"/>
    <x v="3"/>
    <x v="1"/>
    <x v="0"/>
    <n v="6000"/>
    <n v="1348902"/>
    <d v="2001-06-06T10:18:05"/>
    <s v="Texaco Natural Gas Inc."/>
    <x v="0"/>
    <x v="0"/>
    <x v="0"/>
    <x v="3"/>
    <s v="US Gas Phy Fwd Firm &lt; or = 1Mo "/>
    <s v="US Gas Phy       HeHub                   07Jun01         USD/MM"/>
    <m/>
    <n v="6000"/>
    <x v="0"/>
    <x v="13"/>
    <x v="0"/>
    <n v="3.78"/>
    <s v="WARNERTODD"/>
    <s v="ARING"/>
    <s v="ENA-IM NE GULF1"/>
    <x v="8"/>
    <x v="3"/>
    <n v="835040"/>
    <d v="2001-06-07T21:00:01"/>
  </r>
  <r>
    <x v="1"/>
    <x v="3"/>
    <x v="0"/>
    <x v="22"/>
    <n v="615000"/>
    <n v="1348904"/>
    <d v="2001-06-06T10:18:15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SHIMAITIS"/>
    <s v="JARNOLD"/>
    <s v="NG-Price"/>
    <x v="5"/>
    <x v="3"/>
    <s v="VF0142.1"/>
    <d v="2001-07-01T00:00:00"/>
  </r>
  <r>
    <x v="0"/>
    <x v="0"/>
    <x v="0"/>
    <x v="0"/>
    <n v="20"/>
    <n v="1348906"/>
    <d v="2001-06-06T10:18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71735"/>
    <m/>
  </r>
  <r>
    <x v="1"/>
    <x v="1"/>
    <x v="1"/>
    <x v="18"/>
    <n v="3050"/>
    <n v="1348907"/>
    <d v="2001-06-06T10:18:24"/>
    <s v="Allegheny Energy Supply Company, LLC"/>
    <x v="0"/>
    <x v="0"/>
    <x v="0"/>
    <x v="1"/>
    <s v="US East Power Phy Fwd Firm"/>
    <s v="US Pwr Phy Firm  PJM-W Peak              Mar-Apr02       USD/MWh"/>
    <m/>
    <n v="50"/>
    <x v="0"/>
    <x v="1"/>
    <x v="0"/>
    <n v="37"/>
    <s v="cgaes123"/>
    <s v="RBENSON"/>
    <s v="LT-PJM"/>
    <x v="7"/>
    <x v="7"/>
    <n v="634931.1"/>
    <d v="2002-03-01T14:12:00"/>
  </r>
  <r>
    <x v="1"/>
    <x v="3"/>
    <x v="1"/>
    <x v="0"/>
    <n v="5000"/>
    <n v="1348908"/>
    <d v="2001-06-06T10:18:24"/>
    <s v="Colonial Energy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2"/>
    <s v="VABLAISE"/>
    <s v="SPEREIR"/>
    <s v="ENA-IM NE GULF3"/>
    <x v="8"/>
    <x v="3"/>
    <n v="835041"/>
    <d v="2001-06-07T21:00:01"/>
  </r>
  <r>
    <x v="1"/>
    <x v="3"/>
    <x v="1"/>
    <x v="0"/>
    <n v="17000"/>
    <n v="1348909"/>
    <d v="2001-06-06T10:18:26"/>
    <s v="Noble Gas Marketing Inc."/>
    <x v="0"/>
    <x v="0"/>
    <x v="0"/>
    <x v="3"/>
    <s v="US Gas Phy Fwd Firm &lt; or = 1Mo "/>
    <s v="US Gas Phy       HeHub                   07Jun01         USD/MM"/>
    <n v="17000"/>
    <m/>
    <x v="0"/>
    <x v="13"/>
    <x v="0"/>
    <n v="3.7749999999999999"/>
    <s v="bryangins"/>
    <s v="ARING"/>
    <s v="ENA-IM NE GULF1"/>
    <x v="8"/>
    <x v="3"/>
    <n v="835042"/>
    <d v="2001-06-07T21:00:01"/>
  </r>
  <r>
    <x v="1"/>
    <x v="3"/>
    <x v="0"/>
    <x v="5"/>
    <n v="310000"/>
    <n v="1348911"/>
    <d v="2001-06-06T10:18:38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lewislee"/>
    <s v="JARNOLD"/>
    <s v="NG-Price"/>
    <x v="5"/>
    <x v="3"/>
    <s v="VF0145.1"/>
    <d v="2001-07-01T21:00:00"/>
  </r>
  <r>
    <x v="1"/>
    <x v="3"/>
    <x v="1"/>
    <x v="0"/>
    <n v="10000"/>
    <n v="1348912"/>
    <d v="2001-06-06T10:19:00"/>
    <s v="Marathon Oil Company"/>
    <x v="0"/>
    <x v="0"/>
    <x v="0"/>
    <x v="3"/>
    <s v="US Gas Phy Fwd Firm &lt; or = 1Mo "/>
    <s v="US Gas Phy       HeHub                   07Jun01         USD/MM"/>
    <m/>
    <n v="10000"/>
    <x v="0"/>
    <x v="13"/>
    <x v="0"/>
    <n v="3.7850000000000001"/>
    <s v="rdyoung1"/>
    <s v="ARING"/>
    <s v="ENA-IM NE GULF1"/>
    <x v="8"/>
    <x v="3"/>
    <n v="835043"/>
    <d v="2001-06-07T21:00:01"/>
  </r>
  <r>
    <x v="1"/>
    <x v="3"/>
    <x v="1"/>
    <x v="0"/>
    <n v="2000"/>
    <n v="1348913"/>
    <d v="2001-06-06T10:19:01"/>
    <s v="Cinergy Marketing &amp; Trading, LLC"/>
    <x v="0"/>
    <x v="0"/>
    <x v="0"/>
    <x v="3"/>
    <s v="US Gas Phy Fwd Firm &lt; or = 1Mo "/>
    <s v="US Gas Phy       TENN Z-0                07Jun01         USD/MM"/>
    <n v="2000"/>
    <m/>
    <x v="0"/>
    <x v="13"/>
    <x v="0"/>
    <n v="3.61"/>
    <s v="BYASSEEL"/>
    <s v="SNEAL"/>
    <s v="ENA-IM NE GULF3"/>
    <x v="8"/>
    <x v="3"/>
    <n v="835044"/>
    <d v="2001-06-07T21:00:01"/>
  </r>
  <r>
    <x v="1"/>
    <x v="3"/>
    <x v="1"/>
    <x v="0"/>
    <n v="4326"/>
    <n v="1348915"/>
    <d v="2001-06-06T10:19:09"/>
    <s v="Dynegy Marketing and Trade"/>
    <x v="0"/>
    <x v="0"/>
    <x v="0"/>
    <x v="3"/>
    <s v="US Gas Phy Fwd Firm &lt; or = 1Mo "/>
    <s v="US Gas Phy       Consumers Pwr           07Jun01         USD/MM"/>
    <n v="4326"/>
    <m/>
    <x v="0"/>
    <x v="13"/>
    <x v="0"/>
    <n v="3.92"/>
    <s v="MAXFIELD"/>
    <s v="JWILLI13"/>
    <s v="ENA - IM Mkt Central MICH"/>
    <x v="8"/>
    <x v="3"/>
    <n v="835045"/>
    <d v="2001-06-07T21:00:01"/>
  </r>
  <r>
    <x v="1"/>
    <x v="3"/>
    <x v="1"/>
    <x v="0"/>
    <n v="5000"/>
    <n v="1348916"/>
    <d v="2001-06-06T10:19:22"/>
    <s v="Sempra Energy Trading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ASTORFER"/>
    <s v="JWILLI13"/>
    <s v="ENA - IM Mkt Central MICH"/>
    <x v="8"/>
    <x v="3"/>
    <n v="835046"/>
    <d v="2001-06-07T21:00:01"/>
  </r>
  <r>
    <x v="1"/>
    <x v="3"/>
    <x v="1"/>
    <x v="0"/>
    <n v="5000"/>
    <n v="1348917"/>
    <d v="2001-06-06T10:19:25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4"/>
    <s v="ASANCHEZ1"/>
    <s v="SPEREIR"/>
    <s v="ENA-IM NE GULF2"/>
    <x v="8"/>
    <x v="3"/>
    <n v="835047"/>
    <d v="2001-06-07T21:00:01"/>
  </r>
  <r>
    <x v="1"/>
    <x v="3"/>
    <x v="1"/>
    <x v="0"/>
    <n v="2097"/>
    <n v="1348920"/>
    <d v="2001-06-06T10:19:33"/>
    <s v="EnergyUSA-TPC Corp."/>
    <x v="0"/>
    <x v="0"/>
    <x v="0"/>
    <x v="3"/>
    <s v="US Gas Phy Fwd Firm &lt; or = 1Mo "/>
    <s v="US Gas Phy       Transco St.65           07Jun01         USD/MM"/>
    <m/>
    <n v="2097"/>
    <x v="0"/>
    <x v="13"/>
    <x v="0"/>
    <n v="3.78"/>
    <s v="timothym"/>
    <s v="ARING"/>
    <s v="ENA-IM NE GULF1"/>
    <x v="8"/>
    <x v="3"/>
    <n v="835048"/>
    <d v="2001-06-07T21:00:01"/>
  </r>
  <r>
    <x v="1"/>
    <x v="3"/>
    <x v="1"/>
    <x v="0"/>
    <n v="1674"/>
    <n v="1348921"/>
    <d v="2001-06-06T10:19:35"/>
    <s v="Noble Gas Marketing Inc."/>
    <x v="0"/>
    <x v="0"/>
    <x v="0"/>
    <x v="3"/>
    <s v="US Gas Phy Fwd Firm &lt; or = 1Mo "/>
    <s v="US Gas Phy       Consumers Pwr           07Jun01         USD/MM"/>
    <n v="1674"/>
    <m/>
    <x v="0"/>
    <x v="13"/>
    <x v="0"/>
    <n v="3.92"/>
    <s v="dealjunkie"/>
    <s v="JWILLI13"/>
    <s v="ENA - IM Mkt Central MICH"/>
    <x v="8"/>
    <x v="3"/>
    <n v="835049"/>
    <d v="2001-06-07T21:00:01"/>
  </r>
  <r>
    <x v="0"/>
    <x v="3"/>
    <x v="0"/>
    <x v="3"/>
    <n v="460000"/>
    <n v="1348924"/>
    <d v="2001-06-06T10:19:43"/>
    <s v="Aquila Canada Corp."/>
    <x v="0"/>
    <x v="0"/>
    <x v="0"/>
    <x v="3"/>
    <s v="CAN Gas Fin BasSwap"/>
    <s v="CAN Gas Basis    AECO                    Aug-Oct01       USD/MM"/>
    <m/>
    <n v="5000"/>
    <x v="0"/>
    <x v="13"/>
    <x v="0"/>
    <n v="-0.49"/>
    <s v="tsamaska"/>
    <s v="JMCKAY"/>
    <s v="FT-CAND-EGSC"/>
    <x v="5"/>
    <x v="9"/>
    <s v="VF0149.1"/>
    <d v="2001-08-01T00:00:00"/>
  </r>
  <r>
    <x v="1"/>
    <x v="3"/>
    <x v="1"/>
    <x v="0"/>
    <n v="1000"/>
    <n v="1348923"/>
    <d v="2001-06-06T10:19:43"/>
    <s v="Mirant Americas Energy Marketing, L.P."/>
    <x v="0"/>
    <x v="0"/>
    <x v="0"/>
    <x v="3"/>
    <s v="US Gas Phy Fwd Firm &lt; or = 1Mo "/>
    <s v="US Gas Phy       TGT Z-SL                07Jun01         USD/MM"/>
    <n v="1000"/>
    <m/>
    <x v="0"/>
    <x v="13"/>
    <x v="0"/>
    <n v="3.73"/>
    <s v="dnixon01"/>
    <s v="SPEREIR"/>
    <s v="ENA-IM NE GULF2"/>
    <x v="8"/>
    <x v="3"/>
    <n v="835050"/>
    <d v="2001-06-07T21:00:01"/>
  </r>
  <r>
    <x v="1"/>
    <x v="3"/>
    <x v="1"/>
    <x v="0"/>
    <n v="1000"/>
    <n v="1348925"/>
    <d v="2001-06-06T10:19:46"/>
    <s v="PanCanadian Energy Services Inc."/>
    <x v="0"/>
    <x v="0"/>
    <x v="0"/>
    <x v="3"/>
    <s v="US Gas Phy Fwd Firm &lt; or = 1Mo "/>
    <s v="US Gas Phy       TETCO ELA               07Jun01         USD/MM"/>
    <n v="1000"/>
    <m/>
    <x v="0"/>
    <x v="13"/>
    <x v="0"/>
    <n v="3.66"/>
    <s v="pces5038"/>
    <s v="SPEREIR"/>
    <s v="ENA-IM NE GULF3"/>
    <x v="8"/>
    <x v="3"/>
    <n v="835051"/>
    <d v="2001-06-07T21:00:01"/>
  </r>
  <r>
    <x v="1"/>
    <x v="3"/>
    <x v="0"/>
    <x v="22"/>
    <n v="615000"/>
    <n v="1348926"/>
    <d v="2001-06-06T10:19:47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F0150.1"/>
    <d v="2001-07-01T00:00:00"/>
  </r>
  <r>
    <x v="1"/>
    <x v="1"/>
    <x v="1"/>
    <x v="17"/>
    <n v="575"/>
    <n v="1348927"/>
    <d v="2001-06-06T10:19:49"/>
    <s v="Allegheny Energy Supply Company, LLC"/>
    <x v="0"/>
    <x v="0"/>
    <x v="0"/>
    <x v="1"/>
    <s v="US West Power Phy Fwd CAISO"/>
    <s v="US Pwr Phy CAISO SP15 Peak               08-30Jun01      USD/MWh"/>
    <m/>
    <n v="25"/>
    <x v="0"/>
    <x v="1"/>
    <x v="0"/>
    <n v="93"/>
    <s v="wbaes123"/>
    <s v="CMALLOR"/>
    <s v="ST-CA"/>
    <x v="7"/>
    <x v="7"/>
    <n v="634934.1"/>
    <d v="2001-06-08T21:00:01"/>
  </r>
  <r>
    <x v="0"/>
    <x v="3"/>
    <x v="0"/>
    <x v="5"/>
    <n v="155000"/>
    <n v="1348929"/>
    <d v="2001-06-06T10:19:55"/>
    <s v="Aquila Canada Corp."/>
    <x v="0"/>
    <x v="0"/>
    <x v="0"/>
    <x v="3"/>
    <s v="CAN Gas Fin BasSwap"/>
    <s v="CAN Gas Basis    AECO                    Aug01           USD/MM"/>
    <m/>
    <n v="5000"/>
    <x v="0"/>
    <x v="13"/>
    <x v="0"/>
    <n v="-0.49"/>
    <s v="tsamaska"/>
    <s v="JMCKAY"/>
    <s v="FT-CAND-EGSC"/>
    <x v="5"/>
    <x v="9"/>
    <s v="VF0151.1"/>
    <d v="2001-08-01T21:00:01"/>
  </r>
  <r>
    <x v="0"/>
    <x v="0"/>
    <x v="0"/>
    <x v="0"/>
    <n v="20"/>
    <n v="1348930"/>
    <d v="2001-06-06T10:19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71741"/>
    <m/>
  </r>
  <r>
    <x v="1"/>
    <x v="3"/>
    <x v="0"/>
    <x v="5"/>
    <n v="310000"/>
    <n v="1348933"/>
    <d v="2001-06-06T10:20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petverma"/>
    <s v="JARNOLD"/>
    <s v="NG-Price"/>
    <x v="5"/>
    <x v="3"/>
    <s v="VF0152.1"/>
    <d v="2001-07-01T21:00:00"/>
  </r>
  <r>
    <x v="1"/>
    <x v="3"/>
    <x v="1"/>
    <x v="0"/>
    <n v="400"/>
    <n v="1348934"/>
    <d v="2001-06-06T10:20:06"/>
    <s v="Texla Energy Management Inc."/>
    <x v="0"/>
    <x v="0"/>
    <x v="0"/>
    <x v="3"/>
    <s v="US Gas Phy Fwd Firm &lt; or = 1Mo "/>
    <s v="US Gas Phy       TETCO WLA               07Jun01         USD/MM"/>
    <n v="400"/>
    <m/>
    <x v="0"/>
    <x v="13"/>
    <x v="0"/>
    <n v="3.61"/>
    <s v="WILSHUSEN"/>
    <s v="SPEREIR"/>
    <s v="ENA-IM NE GULF3"/>
    <x v="8"/>
    <x v="3"/>
    <n v="835052"/>
    <d v="2001-06-07T21:00:01"/>
  </r>
  <r>
    <x v="1"/>
    <x v="1"/>
    <x v="1"/>
    <x v="8"/>
    <n v="250"/>
    <n v="1348935"/>
    <d v="2001-06-06T10:20:14"/>
    <s v="CMS Marketing, Services and Trading Company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ERICYAO2"/>
    <s v="FSTURM"/>
    <s v="ST-ECAR"/>
    <x v="7"/>
    <x v="7"/>
    <n v="634940.1"/>
    <d v="2001-07-02T21:00:00"/>
  </r>
  <r>
    <x v="1"/>
    <x v="1"/>
    <x v="0"/>
    <x v="0"/>
    <n v="50"/>
    <n v="1348936"/>
    <d v="2001-06-06T10:20:20"/>
    <s v="Mirant Americas Energy Marketing, L.P."/>
    <x v="0"/>
    <x v="0"/>
    <x v="0"/>
    <x v="1"/>
    <s v="US East Power Fin Swap"/>
    <s v="US Pwr Fin Swap  PJM W IntC HE13-23 EPT  06Jun01         USD/MWh"/>
    <n v="50"/>
    <m/>
    <x v="0"/>
    <x v="1"/>
    <x v="0"/>
    <n v="30"/>
    <s v="fnelson1"/>
    <s v="JSTEPENO"/>
    <s v="EPMI-HRLY-NE"/>
    <x v="7"/>
    <x v="3"/>
    <n v="634942.1"/>
    <d v="2001-06-06T21:00:01"/>
  </r>
  <r>
    <x v="1"/>
    <x v="3"/>
    <x v="1"/>
    <x v="0"/>
    <n v="10000"/>
    <n v="1348937"/>
    <d v="2001-06-06T10:20:21"/>
    <s v="Conoco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35"/>
    <s v="kimhead1"/>
    <s v="PMIMS"/>
    <s v="ENA - IM MKT Central CG"/>
    <x v="8"/>
    <x v="3"/>
    <n v="835054"/>
    <d v="2001-06-07T21:00:01"/>
  </r>
  <r>
    <x v="1"/>
    <x v="3"/>
    <x v="1"/>
    <x v="0"/>
    <n v="10000"/>
    <n v="1348938"/>
    <d v="2001-06-06T10:20:22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kimnorman"/>
    <s v="TDONOHO"/>
    <s v="ENA - IM Central Gulf"/>
    <x v="8"/>
    <x v="3"/>
    <n v="835055"/>
    <d v="2001-06-07T21:00:01"/>
  </r>
  <r>
    <x v="1"/>
    <x v="3"/>
    <x v="1"/>
    <x v="0"/>
    <n v="90"/>
    <n v="1348939"/>
    <d v="2001-06-06T10:20:29"/>
    <s v="Aquila Energy Marketing Corporation"/>
    <x v="0"/>
    <x v="0"/>
    <x v="0"/>
    <x v="3"/>
    <s v="US Gas Phy Fwd Firm &lt; or = 1Mo "/>
    <s v="US Gas Phy       NGPL Midcont            07Jun01         USD/MM"/>
    <m/>
    <n v="90"/>
    <x v="0"/>
    <x v="13"/>
    <x v="0"/>
    <n v="3.6124999999999998"/>
    <s v="BIGDADDY"/>
    <s v="KSTEVEN"/>
    <s v="ENA-IM Mid Central South"/>
    <x v="8"/>
    <x v="3"/>
    <n v="835056"/>
    <d v="2001-06-07T21:00:01"/>
  </r>
  <r>
    <x v="1"/>
    <x v="3"/>
    <x v="0"/>
    <x v="23"/>
    <n v="240000"/>
    <n v="1348944"/>
    <d v="2001-06-06T10:21:05"/>
    <s v="Calpine Energy Services, L.P."/>
    <x v="0"/>
    <x v="0"/>
    <x v="0"/>
    <x v="3"/>
    <s v="US Gas Fin Swap"/>
    <s v="US Gas Daily     PG&amp;E CtyGate            07-30Jun01      USD/MM"/>
    <m/>
    <n v="10000"/>
    <x v="0"/>
    <x v="13"/>
    <x v="0"/>
    <n v="4.5999999999999996"/>
    <s v="LREICHEL02"/>
    <s v="MLENHAR"/>
    <s v="West-Perm"/>
    <x v="5"/>
    <x v="3"/>
    <s v="VF0154.1"/>
    <d v="2001-06-07T21:00:01"/>
  </r>
  <r>
    <x v="1"/>
    <x v="3"/>
    <x v="1"/>
    <x v="0"/>
    <n v="25000"/>
    <n v="1348945"/>
    <d v="2001-06-06T10:21:10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9"/>
    <s v="garrison"/>
    <s v="ARING"/>
    <s v="ENA-IM NE GULF1"/>
    <x v="8"/>
    <x v="3"/>
    <n v="835057"/>
    <d v="2001-06-07T21:00:01"/>
  </r>
  <r>
    <x v="1"/>
    <x v="3"/>
    <x v="1"/>
    <x v="0"/>
    <n v="25000"/>
    <n v="1348946"/>
    <d v="2001-06-06T10:21:25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8050000000000002"/>
    <s v="garrison"/>
    <s v="ARING"/>
    <s v="ENA-IM NE GULF1"/>
    <x v="8"/>
    <x v="3"/>
    <n v="835058"/>
    <d v="2001-06-07T21:00:01"/>
  </r>
  <r>
    <x v="1"/>
    <x v="3"/>
    <x v="0"/>
    <x v="2"/>
    <n v="1825000"/>
    <n v="1348948"/>
    <d v="2001-06-06T10:21:33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3"/>
    <x v="0"/>
    <n v="4"/>
    <s v="dlposton"/>
    <s v="JARNOLD"/>
    <s v="NG-Price"/>
    <x v="5"/>
    <x v="3"/>
    <s v="VF0156.1"/>
    <d v="2002-01-01T21:00:00"/>
  </r>
  <r>
    <x v="1"/>
    <x v="1"/>
    <x v="1"/>
    <x v="8"/>
    <n v="250"/>
    <n v="1348949"/>
    <d v="2001-06-06T10:21:55"/>
    <s v="Dynegy Power Marketing, Inc."/>
    <x v="0"/>
    <x v="0"/>
    <x v="0"/>
    <x v="1"/>
    <s v="US East Power Phy Fwd Firm"/>
    <s v="US Pwr Phy Firm  PJM-W Peak              25-29Jun01      USD/MWh"/>
    <n v="50"/>
    <m/>
    <x v="0"/>
    <x v="1"/>
    <x v="0"/>
    <n v="56"/>
    <s v="jmpepper"/>
    <s v="JQUENET"/>
    <s v="ST-PJM"/>
    <x v="7"/>
    <x v="7"/>
    <n v="634950.1"/>
    <d v="2001-06-25T21:00:00"/>
  </r>
  <r>
    <x v="1"/>
    <x v="1"/>
    <x v="1"/>
    <x v="8"/>
    <n v="250"/>
    <n v="1348950"/>
    <d v="2001-06-06T10:22:09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51.1"/>
    <d v="2001-06-25T21:00:00"/>
  </r>
  <r>
    <x v="1"/>
    <x v="2"/>
    <x v="1"/>
    <x v="5"/>
    <n v="155000"/>
    <n v="1348952"/>
    <d v="2001-06-06T10:22:22"/>
    <s v="Coastal States Trading Inc."/>
    <x v="0"/>
    <x v="0"/>
    <x v="0"/>
    <x v="2"/>
    <s v="US Crude WTI Phy Index"/>
    <s v="US WTI Index     KOCH P+                 Jul01           USD/bl/d"/>
    <n v="5000"/>
    <m/>
    <x v="0"/>
    <x v="18"/>
    <x v="0"/>
    <n v="2.7"/>
    <s v="ADM04460"/>
    <s v="RFULLER"/>
    <s v="Phyoil-Index"/>
    <x v="5"/>
    <x v="11"/>
    <s v="VF0158.1"/>
    <d v="2001-07-01T21:00:01"/>
  </r>
  <r>
    <x v="1"/>
    <x v="2"/>
    <x v="0"/>
    <x v="0"/>
    <n v="50000"/>
    <n v="1348954"/>
    <d v="2001-06-06T10:22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619"/>
    <d v="2001-07-01T00:00:00"/>
  </r>
  <r>
    <x v="1"/>
    <x v="2"/>
    <x v="0"/>
    <x v="0"/>
    <n v="50000"/>
    <n v="1348955"/>
    <d v="2001-06-06T10:2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0"/>
    <d v="2001-07-01T00:00:00"/>
  </r>
  <r>
    <x v="1"/>
    <x v="3"/>
    <x v="0"/>
    <x v="22"/>
    <n v="615000"/>
    <n v="1348956"/>
    <d v="2001-06-06T10:22:47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160.1"/>
    <d v="2001-07-01T00:00:00"/>
  </r>
  <r>
    <x v="1"/>
    <x v="2"/>
    <x v="0"/>
    <x v="0"/>
    <n v="50000"/>
    <n v="1348957"/>
    <d v="2001-06-06T10:22:49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621"/>
    <d v="2001-07-01T00:00:00"/>
  </r>
  <r>
    <x v="1"/>
    <x v="1"/>
    <x v="1"/>
    <x v="8"/>
    <n v="250"/>
    <n v="1348958"/>
    <d v="2001-06-06T10:22:52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6.75"/>
    <s v="aepsvc128"/>
    <s v="RBENSON"/>
    <s v="ST-PJM"/>
    <x v="7"/>
    <x v="7"/>
    <n v="634953.1"/>
    <d v="2001-07-02T21:00:00"/>
  </r>
  <r>
    <x v="0"/>
    <x v="4"/>
    <x v="0"/>
    <x v="6"/>
    <n v="150000"/>
    <n v="1348959"/>
    <d v="2001-06-06T10:22:5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622"/>
    <d v="2001-06-01T00:00:00"/>
  </r>
  <r>
    <x v="1"/>
    <x v="3"/>
    <x v="1"/>
    <x v="0"/>
    <n v="4100"/>
    <n v="1348960"/>
    <d v="2001-06-06T10:23:23"/>
    <s v="Reliant Energy Services, Inc."/>
    <x v="0"/>
    <x v="0"/>
    <x v="0"/>
    <x v="3"/>
    <s v="US Gas Phy Fwd Firm &lt; or = 1Mo "/>
    <s v="US Gas Phy       TETCO ELA               07Jun01         USD/MM"/>
    <n v="4100"/>
    <m/>
    <x v="0"/>
    <x v="13"/>
    <x v="0"/>
    <n v="3.665"/>
    <s v="tharringto"/>
    <s v="SPEREIR"/>
    <s v="ENA-IM NE GULF3"/>
    <x v="8"/>
    <x v="3"/>
    <n v="835061"/>
    <d v="2001-06-07T21:00:01"/>
  </r>
  <r>
    <x v="1"/>
    <x v="3"/>
    <x v="0"/>
    <x v="5"/>
    <n v="465000"/>
    <n v="1348962"/>
    <d v="2001-06-06T10:23:25"/>
    <s v="Conectiv Energy Supply, Inc."/>
    <x v="0"/>
    <x v="0"/>
    <x v="0"/>
    <x v="3"/>
    <s v="US Gas Fin Swap"/>
    <s v="US Gas Swap      Nymex                   Jul01           USD/MM"/>
    <m/>
    <n v="15000"/>
    <x v="0"/>
    <x v="13"/>
    <x v="0"/>
    <n v="3.875"/>
    <s v="steven12"/>
    <s v="JARNOLD"/>
    <s v="NG-Price"/>
    <x v="5"/>
    <x v="3"/>
    <s v="VF0165.1"/>
    <d v="2001-07-01T21:00:00"/>
  </r>
  <r>
    <x v="1"/>
    <x v="7"/>
    <x v="0"/>
    <x v="25"/>
    <n v="30000"/>
    <n v="1348963"/>
    <d v="2001-06-06T10:23:25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50.125"/>
    <s v="SMOTHERMON"/>
    <s v="CSOUTH"/>
    <s v="C3"/>
    <x v="3"/>
    <x v="3"/>
    <n v="114623"/>
    <d v="2001-10-01T00:00:00"/>
  </r>
  <r>
    <x v="1"/>
    <x v="3"/>
    <x v="0"/>
    <x v="5"/>
    <n v="310000"/>
    <n v="1348965"/>
    <d v="2001-06-06T10:23:30"/>
    <s v="CMS Marketing, Services and Trading Company"/>
    <x v="0"/>
    <x v="0"/>
    <x v="0"/>
    <x v="3"/>
    <s v="US Gas Fin BasisSwap"/>
    <s v="US Gas Basis     Transco Z6 NY           Jul01           USD/MM"/>
    <n v="10000"/>
    <m/>
    <x v="0"/>
    <x v="13"/>
    <x v="0"/>
    <n v="0.43"/>
    <s v="TSPURLIN"/>
    <s v="BMCKAY"/>
    <s v="FT-NY"/>
    <x v="5"/>
    <x v="3"/>
    <s v="VF0167.1"/>
    <d v="2001-07-01T21:00:01"/>
  </r>
  <r>
    <x v="1"/>
    <x v="1"/>
    <x v="1"/>
    <x v="8"/>
    <n v="250"/>
    <n v="1348967"/>
    <d v="2001-06-06T10:23:50"/>
    <s v="Mirant Americas Energy Marketing, L.P."/>
    <x v="0"/>
    <x v="0"/>
    <x v="0"/>
    <x v="1"/>
    <s v="US East Power Phy Fwd Firm"/>
    <s v="US Pwr Phy Firm  Cinergy Peak            25-29Jun01      USD/MWh"/>
    <n v="50"/>
    <m/>
    <x v="0"/>
    <x v="1"/>
    <x v="0"/>
    <n v="55"/>
    <s v="toddbrown"/>
    <s v="CDORLAN"/>
    <s v="ST-ECAR"/>
    <x v="7"/>
    <x v="7"/>
    <n v="634957.1"/>
    <d v="2001-06-25T21:00:00"/>
  </r>
  <r>
    <x v="1"/>
    <x v="3"/>
    <x v="0"/>
    <x v="2"/>
    <n v="365000"/>
    <n v="1348968"/>
    <d v="2001-06-06T10:23:57"/>
    <s v="BNP Paribas"/>
    <x v="0"/>
    <x v="0"/>
    <x v="0"/>
    <x v="3"/>
    <s v="US Gas Fin Swap"/>
    <s v="US Gas Swap      Nymex                   Jan-Dec02       USD/MM"/>
    <m/>
    <n v="1000"/>
    <x v="0"/>
    <x v="13"/>
    <x v="0"/>
    <n v="4.0049999999999999"/>
    <s v="SUNGDORA"/>
    <s v="JARNOLD"/>
    <s v="NG-Price"/>
    <x v="5"/>
    <x v="3"/>
    <s v="VF0168.1"/>
    <d v="2002-01-01T21:00:00"/>
  </r>
  <r>
    <x v="1"/>
    <x v="7"/>
    <x v="0"/>
    <x v="25"/>
    <n v="15000"/>
    <n v="1348969"/>
    <d v="2001-06-06T10:24:06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50.125"/>
    <s v="SMOTHERMON"/>
    <s v="CSOUTH"/>
    <s v="C3"/>
    <x v="3"/>
    <x v="3"/>
    <n v="114624"/>
    <d v="2001-10-01T00:00:00"/>
  </r>
  <r>
    <x v="1"/>
    <x v="3"/>
    <x v="0"/>
    <x v="23"/>
    <n v="35808"/>
    <n v="1348971"/>
    <d v="2001-06-06T10:24:19"/>
    <s v="CMS Marketing, Services and Trading Company"/>
    <x v="0"/>
    <x v="0"/>
    <x v="0"/>
    <x v="3"/>
    <s v="US Gas Fin Swap"/>
    <s v="US Gas Daily     Consumers Pwr           07-30Jun01      USD/MM"/>
    <m/>
    <n v="1492"/>
    <x v="0"/>
    <x v="13"/>
    <x v="0"/>
    <n v="3.89"/>
    <s v="SCOTTBISK"/>
    <s v="GSTOREY"/>
    <s v="FT-ONTARIO"/>
    <x v="5"/>
    <x v="3"/>
    <s v="VF0171.1"/>
    <d v="2001-06-07T21:00:01"/>
  </r>
  <r>
    <x v="0"/>
    <x v="0"/>
    <x v="0"/>
    <x v="0"/>
    <n v="50"/>
    <n v="1348975"/>
    <d v="2001-06-06T10:24:2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0.5"/>
    <s v="jfroome1"/>
    <s v="GRANKINE"/>
    <s v="Enron Metals Trading System"/>
    <x v="0"/>
    <x v="0"/>
    <n v="2171754"/>
    <d v="2001-06-08T21:00:01"/>
  </r>
  <r>
    <x v="0"/>
    <x v="1"/>
    <x v="1"/>
    <x v="5"/>
    <n v="775"/>
    <n v="1348977"/>
    <d v="2001-06-06T10:24:29"/>
    <s v="BKW-FMB Energie AG"/>
    <x v="0"/>
    <x v="0"/>
    <x v="0"/>
    <x v="1"/>
    <s v="CH Power Phy Fwd Firm"/>
    <s v="CH Pwr Phy FF    NAT WDPK HV             Aug01           EUR/MWh"/>
    <n v="25"/>
    <m/>
    <x v="0"/>
    <x v="1"/>
    <x v="2"/>
    <n v="27.6"/>
    <s v="mafesseler"/>
    <s v="EHOKMARK"/>
    <s v="UK - ECTRL - Continental Power Book"/>
    <x v="2"/>
    <x v="2"/>
    <n v="111347.1"/>
    <d v="2001-08-01T21:00:01"/>
  </r>
  <r>
    <x v="0"/>
    <x v="0"/>
    <x v="0"/>
    <x v="0"/>
    <n v="50"/>
    <n v="1348976"/>
    <d v="2001-06-06T10:24:2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56"/>
    <m/>
  </r>
  <r>
    <x v="1"/>
    <x v="3"/>
    <x v="0"/>
    <x v="5"/>
    <n v="310000"/>
    <n v="1348978"/>
    <d v="2001-06-06T10:24:37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4.1"/>
    <d v="2001-07-01T21:00:01"/>
  </r>
  <r>
    <x v="1"/>
    <x v="1"/>
    <x v="1"/>
    <x v="5"/>
    <n v="775"/>
    <n v="1348979"/>
    <d v="2001-06-06T10:24:52"/>
    <s v="Tractebel Energy Marketing, Inc.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JEANHALL"/>
    <s v="RBADEER"/>
    <s v="ST-CA"/>
    <x v="7"/>
    <x v="7"/>
    <n v="634959.1"/>
    <d v="2001-08-01T21:00:01"/>
  </r>
  <r>
    <x v="1"/>
    <x v="3"/>
    <x v="0"/>
    <x v="5"/>
    <n v="310000"/>
    <n v="1348980"/>
    <d v="2001-06-06T10:25:06"/>
    <s v="Phibro Inc."/>
    <x v="0"/>
    <x v="0"/>
    <x v="0"/>
    <x v="3"/>
    <s v="US Gas Fin BasisSwap"/>
    <s v="US Gas Basis     Transco Z6 NY           Jul01           USD/MM"/>
    <n v="10000"/>
    <m/>
    <x v="0"/>
    <x v="13"/>
    <x v="0"/>
    <n v="0.43"/>
    <s v="FROSTYCT"/>
    <s v="BMCKAY"/>
    <s v="FT-NY"/>
    <x v="5"/>
    <x v="3"/>
    <s v="VF0175.1"/>
    <d v="2001-07-01T21:00:01"/>
  </r>
  <r>
    <x v="1"/>
    <x v="3"/>
    <x v="0"/>
    <x v="5"/>
    <n v="310000"/>
    <n v="1348981"/>
    <d v="2001-06-06T10:25:24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6.1"/>
    <d v="2001-07-01T21:00:01"/>
  </r>
  <r>
    <x v="1"/>
    <x v="1"/>
    <x v="1"/>
    <x v="8"/>
    <n v="250"/>
    <n v="1348982"/>
    <d v="2001-06-06T10:25:51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61.1"/>
    <d v="2001-06-25T21:00:00"/>
  </r>
  <r>
    <x v="1"/>
    <x v="2"/>
    <x v="0"/>
    <x v="0"/>
    <n v="50000"/>
    <n v="1348983"/>
    <d v="2001-06-06T10:2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5"/>
    <d v="2001-07-01T00:00:00"/>
  </r>
  <r>
    <x v="0"/>
    <x v="3"/>
    <x v="1"/>
    <x v="0"/>
    <n v="50000"/>
    <n v="1348984"/>
    <d v="2001-06-06T10:26:02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05"/>
    <s v="robmalone"/>
    <s v="MNICHOLA"/>
    <s v="Non Affiliate Gas Book"/>
    <x v="4"/>
    <x v="2"/>
    <n v="106732"/>
    <d v="2001-06-06T21:00:01"/>
  </r>
  <r>
    <x v="1"/>
    <x v="3"/>
    <x v="0"/>
    <x v="5"/>
    <n v="310000"/>
    <n v="1348985"/>
    <d v="2001-06-06T10:26:03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5"/>
    <s v="stevemcgin"/>
    <s v="JARNOLD"/>
    <s v="NG-Price"/>
    <x v="5"/>
    <x v="3"/>
    <s v="VF0180.1"/>
    <d v="2001-07-01T21:00:00"/>
  </r>
  <r>
    <x v="1"/>
    <x v="3"/>
    <x v="1"/>
    <x v="0"/>
    <n v="5000"/>
    <n v="1348987"/>
    <d v="2001-06-06T10:26:08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76"/>
    <s v="MCCARTHY"/>
    <s v="TDONOHO"/>
    <s v="ENA - IM Central Gulf"/>
    <x v="8"/>
    <x v="3"/>
    <n v="835063"/>
    <d v="2001-06-07T21:00:01"/>
  </r>
  <r>
    <x v="1"/>
    <x v="2"/>
    <x v="0"/>
    <x v="0"/>
    <n v="50000"/>
    <n v="1348988"/>
    <d v="2001-06-06T10:26:09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MRPINK02"/>
    <s v="GWHALLE"/>
    <s v="WTI-GW-NXC2"/>
    <x v="3"/>
    <x v="3"/>
    <n v="114626"/>
    <d v="2001-07-01T00:00:00"/>
  </r>
  <r>
    <x v="1"/>
    <x v="2"/>
    <x v="0"/>
    <x v="0"/>
    <n v="50000"/>
    <n v="1348989"/>
    <d v="2001-06-06T10:26:15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MRPINK02"/>
    <s v="GWHALLE"/>
    <s v="WTI-GW-NXC2"/>
    <x v="3"/>
    <x v="3"/>
    <n v="114627"/>
    <d v="2001-07-01T00:00:00"/>
  </r>
  <r>
    <x v="1"/>
    <x v="2"/>
    <x v="0"/>
    <x v="0"/>
    <n v="50000"/>
    <n v="1348991"/>
    <d v="2001-06-06T10:26:20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MRPINK02"/>
    <s v="GWHALLE"/>
    <s v="WTI-GW-NXC2"/>
    <x v="3"/>
    <x v="3"/>
    <n v="114628"/>
    <d v="2001-07-01T00:00:00"/>
  </r>
  <r>
    <x v="1"/>
    <x v="2"/>
    <x v="0"/>
    <x v="0"/>
    <n v="50000"/>
    <n v="1348992"/>
    <d v="2001-06-06T10:26:2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rsrsrsrs"/>
    <s v="GWHALLE"/>
    <s v="WTI-GW-NXC1"/>
    <x v="3"/>
    <x v="3"/>
    <n v="114629"/>
    <d v="2001-07-01T00:00:00"/>
  </r>
  <r>
    <x v="1"/>
    <x v="3"/>
    <x v="1"/>
    <x v="0"/>
    <n v="4656"/>
    <n v="1348993"/>
    <d v="2001-06-06T10:26:26"/>
    <s v="Conoco Inc."/>
    <x v="0"/>
    <x v="0"/>
    <x v="0"/>
    <x v="3"/>
    <s v="US Gas Phy Fwd Firm &lt; or = 1Mo "/>
    <s v="US Gas Phy       NGPL NICOR              07Jun01         USD/MM"/>
    <m/>
    <n v="4656"/>
    <x v="0"/>
    <x v="13"/>
    <x v="0"/>
    <n v="3.85"/>
    <s v="kimhead1"/>
    <s v="PMIMS"/>
    <s v="ENA - IM MKT Central CG"/>
    <x v="8"/>
    <x v="3"/>
    <n v="835065"/>
    <d v="2001-06-07T21:00:01"/>
  </r>
  <r>
    <x v="1"/>
    <x v="2"/>
    <x v="0"/>
    <x v="0"/>
    <n v="50000"/>
    <n v="1348994"/>
    <d v="2001-06-06T10:26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30"/>
    <d v="2001-07-01T00:00:00"/>
  </r>
  <r>
    <x v="0"/>
    <x v="1"/>
    <x v="1"/>
    <x v="0"/>
    <n v="25"/>
    <n v="1348995"/>
    <d v="2001-06-06T10:26:49"/>
    <s v="MVV Energie AG"/>
    <x v="0"/>
    <x v="0"/>
    <x v="0"/>
    <x v="1"/>
    <s v="GER Power Phy Fwd Ffrm"/>
    <s v="GER Pwr Phy FF   Ger Grd WDPK HV         08Jun01         EUR/MWh"/>
    <m/>
    <n v="25"/>
    <x v="0"/>
    <x v="1"/>
    <x v="2"/>
    <n v="32.75"/>
    <s v="MVVTRADER6"/>
    <s v="MHELLERM"/>
    <s v="UK - ECTRL - Continental Power Book"/>
    <x v="2"/>
    <x v="2"/>
    <n v="111348.1"/>
    <d v="2001-06-08T21:00:01"/>
  </r>
  <r>
    <x v="0"/>
    <x v="0"/>
    <x v="0"/>
    <x v="0"/>
    <n v="20"/>
    <n v="1348997"/>
    <d v="2001-06-06T10:2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EvanRich"/>
    <s v="BMARCHAN"/>
    <s v="Enron Metals Trading System"/>
    <x v="0"/>
    <x v="0"/>
    <n v="2171770"/>
    <m/>
  </r>
  <r>
    <x v="1"/>
    <x v="2"/>
    <x v="0"/>
    <x v="0"/>
    <n v="50000"/>
    <n v="1348996"/>
    <d v="2001-06-06T10:26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DOMESTIC1"/>
    <s v="GWHALLE"/>
    <s v="WTI-GW-NXC2"/>
    <x v="3"/>
    <x v="3"/>
    <n v="114631"/>
    <d v="2001-07-01T00:00:00"/>
  </r>
  <r>
    <x v="1"/>
    <x v="1"/>
    <x v="1"/>
    <x v="17"/>
    <n v="575"/>
    <n v="1348998"/>
    <d v="2001-06-06T10:27:03"/>
    <s v="Williams Energy Marketing &amp; Trading Company"/>
    <x v="0"/>
    <x v="0"/>
    <x v="0"/>
    <x v="1"/>
    <s v="US West Power Phy Fwd CAISO"/>
    <s v="US Pwr Phy CAISO SP15 Peak               08-30Jun01      USD/MWh"/>
    <n v="25"/>
    <m/>
    <x v="0"/>
    <x v="1"/>
    <x v="0"/>
    <n v="90"/>
    <s v="benpratt1"/>
    <s v="CMALLOR"/>
    <s v="ST-CA"/>
    <x v="7"/>
    <x v="7"/>
    <n v="634963.1"/>
    <d v="2001-06-08T21:00:01"/>
  </r>
  <r>
    <x v="1"/>
    <x v="3"/>
    <x v="1"/>
    <x v="0"/>
    <n v="25000"/>
    <n v="1348999"/>
    <d v="2001-06-06T10:27:11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8050000000000002"/>
    <s v="dmccairns"/>
    <s v="ARING"/>
    <s v="ENA-IM NE GULF1"/>
    <x v="8"/>
    <x v="3"/>
    <n v="835067"/>
    <d v="2001-06-07T21:00:01"/>
  </r>
  <r>
    <x v="0"/>
    <x v="0"/>
    <x v="0"/>
    <x v="0"/>
    <n v="10"/>
    <n v="1349001"/>
    <d v="2001-06-06T10:27:14"/>
    <s v="Sogemin Metals Ltd."/>
    <x v="0"/>
    <x v="0"/>
    <x v="0"/>
    <x v="0"/>
    <s v="Alum Alloy LME Registered Contract"/>
    <s v="Al Alloy LME Reg Contract                3 Month         USD/mt-L"/>
    <n v="10"/>
    <m/>
    <x v="0"/>
    <x v="22"/>
    <x v="0"/>
    <n v="1251"/>
    <s v="TRD11005"/>
    <s v="JGORDON1"/>
    <s v="Enron Metals Trading System"/>
    <x v="0"/>
    <x v="0"/>
    <n v="2171772"/>
    <m/>
  </r>
  <r>
    <x v="1"/>
    <x v="2"/>
    <x v="0"/>
    <x v="0"/>
    <n v="50000"/>
    <n v="1349000"/>
    <d v="2001-06-06T10:27:1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rsrsrsrs"/>
    <s v="GWHALLE"/>
    <s v="WTI-GW-NXC2"/>
    <x v="3"/>
    <x v="3"/>
    <n v="114632"/>
    <d v="2001-07-01T00:00:00"/>
  </r>
  <r>
    <x v="1"/>
    <x v="3"/>
    <x v="0"/>
    <x v="6"/>
    <n v="300000"/>
    <n v="1349002"/>
    <d v="2001-06-06T10:27:23"/>
    <s v="AEP Energy Servi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aepes220"/>
    <s v="JARNOLD"/>
    <s v="NG-Price"/>
    <x v="5"/>
    <x v="3"/>
    <s v="VF0190.1"/>
    <d v="2001-09-01T21:00:00"/>
  </r>
  <r>
    <x v="1"/>
    <x v="2"/>
    <x v="0"/>
    <x v="0"/>
    <n v="50000"/>
    <n v="1349003"/>
    <d v="2001-06-06T10:27:2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633"/>
    <d v="2001-07-01T00:00:00"/>
  </r>
  <r>
    <x v="1"/>
    <x v="3"/>
    <x v="0"/>
    <x v="2"/>
    <n v="1825000"/>
    <n v="1349006"/>
    <d v="2001-06-06T10:27:28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QUILA1004"/>
    <s v="JARNOLD"/>
    <s v="NG-Price"/>
    <x v="5"/>
    <x v="3"/>
    <s v="VF0191.1"/>
    <d v="2002-01-01T21:00:00"/>
  </r>
  <r>
    <x v="1"/>
    <x v="2"/>
    <x v="0"/>
    <x v="0"/>
    <n v="50000"/>
    <n v="1349007"/>
    <d v="2001-06-06T10:27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34"/>
    <d v="2001-07-01T00:00:00"/>
  </r>
  <r>
    <x v="0"/>
    <x v="1"/>
    <x v="1"/>
    <x v="6"/>
    <n v="750"/>
    <n v="1349008"/>
    <d v="2001-06-06T10:27:34"/>
    <s v="BKW-FMB Energie AG"/>
    <x v="0"/>
    <x v="0"/>
    <x v="0"/>
    <x v="1"/>
    <s v="CH Power Phy Fwd Firm"/>
    <s v="CH Pwr Phy FF    NAT BASE HV             Sep01           EUR/MWh"/>
    <m/>
    <n v="25"/>
    <x v="0"/>
    <x v="1"/>
    <x v="2"/>
    <n v="22.5"/>
    <s v="mafesseler"/>
    <s v="EHOKMARK"/>
    <s v="UK - ECTRL - Continental Power Book"/>
    <x v="2"/>
    <x v="2"/>
    <n v="111349.1"/>
    <d v="2001-09-01T21:00:01"/>
  </r>
  <r>
    <x v="1"/>
    <x v="1"/>
    <x v="1"/>
    <x v="0"/>
    <n v="50"/>
    <n v="1349010"/>
    <d v="2001-06-06T10:27:35"/>
    <s v="Williams Energy Marketing &amp; Trading Company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tishalka"/>
    <s v="JQUENET"/>
    <s v="ST-PJM"/>
    <x v="7"/>
    <x v="7"/>
    <n v="634964.1"/>
    <d v="2001-06-08T21:00:01"/>
  </r>
  <r>
    <x v="1"/>
    <x v="2"/>
    <x v="0"/>
    <x v="0"/>
    <n v="50000"/>
    <n v="1349011"/>
    <d v="2001-06-06T10:27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oilderiv"/>
    <s v="GWHALLE"/>
    <s v="WTI-GW-NXC2"/>
    <x v="3"/>
    <x v="3"/>
    <n v="114636"/>
    <d v="2001-07-01T00:00:00"/>
  </r>
  <r>
    <x v="1"/>
    <x v="3"/>
    <x v="0"/>
    <x v="5"/>
    <n v="155000"/>
    <n v="1349013"/>
    <d v="2001-06-06T10:27:4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F0194.1"/>
    <d v="2001-07-01T21:00:00"/>
  </r>
  <r>
    <x v="1"/>
    <x v="2"/>
    <x v="0"/>
    <x v="0"/>
    <n v="50000"/>
    <n v="1349014"/>
    <d v="2001-06-06T10:27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semprakuo"/>
    <s v="GWHALLE"/>
    <s v="WTI-GW-NXC2"/>
    <x v="3"/>
    <x v="3"/>
    <n v="114638"/>
    <d v="2001-07-01T00:00:00"/>
  </r>
  <r>
    <x v="1"/>
    <x v="3"/>
    <x v="0"/>
    <x v="5"/>
    <n v="310000"/>
    <n v="1349015"/>
    <d v="2001-06-06T10:27:47"/>
    <s v="Glencore Ltd."/>
    <x v="0"/>
    <x v="0"/>
    <x v="0"/>
    <x v="3"/>
    <s v="US Gas Fin Swap"/>
    <s v="US Gas Swap      Nymex                   Aug01           USD/MM"/>
    <m/>
    <n v="10000"/>
    <x v="0"/>
    <x v="13"/>
    <x v="0"/>
    <n v="3.9649999999999999"/>
    <s v="ADM48210"/>
    <s v="JARNOLD"/>
    <s v="NG-Price"/>
    <x v="5"/>
    <x v="3"/>
    <s v="VF0198.1"/>
    <d v="2001-08-01T21:00:00"/>
  </r>
  <r>
    <x v="1"/>
    <x v="3"/>
    <x v="0"/>
    <x v="5"/>
    <n v="155000"/>
    <n v="1349019"/>
    <d v="2001-06-06T10:27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hossmich"/>
    <s v="JARNOLD"/>
    <s v="NG-Price"/>
    <x v="5"/>
    <x v="3"/>
    <s v="VF0199.1"/>
    <d v="2001-07-01T21:00:00"/>
  </r>
  <r>
    <x v="1"/>
    <x v="1"/>
    <x v="1"/>
    <x v="17"/>
    <n v="575"/>
    <n v="1349020"/>
    <d v="2001-06-06T10:28:05"/>
    <s v="Public Service Company Of Colorado"/>
    <x v="0"/>
    <x v="0"/>
    <x v="0"/>
    <x v="1"/>
    <s v="US West Power Phy Fwd Firm"/>
    <s v="US Pwr Phy Firm  Mid-C Peak              08-30Jun01      USD/MWh"/>
    <m/>
    <n v="25"/>
    <x v="0"/>
    <x v="1"/>
    <x v="0"/>
    <n v="85"/>
    <s v="ADM78101"/>
    <s v="TALONSO"/>
    <s v="ST-NW"/>
    <x v="7"/>
    <x v="7"/>
    <n v="634965.1"/>
    <d v="2001-06-08T21:00:01"/>
  </r>
  <r>
    <x v="1"/>
    <x v="2"/>
    <x v="0"/>
    <x v="0"/>
    <n v="50000"/>
    <n v="1349021"/>
    <d v="2001-06-06T10:28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oilderiv"/>
    <s v="GWHALLE"/>
    <s v="WTI-GW-NXC2"/>
    <x v="3"/>
    <x v="3"/>
    <n v="114641"/>
    <d v="2001-07-01T00:00:00"/>
  </r>
  <r>
    <x v="1"/>
    <x v="3"/>
    <x v="0"/>
    <x v="22"/>
    <n v="615000"/>
    <n v="1349022"/>
    <d v="2001-06-06T10:28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steven12"/>
    <s v="JARNOLD"/>
    <s v="NG-Price"/>
    <x v="5"/>
    <x v="3"/>
    <s v="VF0203.1"/>
    <d v="2001-07-01T00:00:00"/>
  </r>
  <r>
    <x v="0"/>
    <x v="3"/>
    <x v="1"/>
    <x v="9"/>
    <n v="100000"/>
    <n v="1349024"/>
    <d v="2001-06-06T10:28:29"/>
    <s v="PowerGen UK Plc"/>
    <x v="0"/>
    <x v="0"/>
    <x v="0"/>
    <x v="3"/>
    <s v="UK Gas Phy Fwd NBP"/>
    <s v="UK Gas Phy       NBP                     07-08Jun01      p/th"/>
    <n v="50000"/>
    <m/>
    <x v="0"/>
    <x v="5"/>
    <x v="3"/>
    <n v="20.9"/>
    <s v="tolladur"/>
    <s v="MNICHOLA"/>
    <s v="Non Affiliate Gas Book"/>
    <x v="4"/>
    <x v="2"/>
    <n v="106734"/>
    <d v="2001-06-07T21:00:01"/>
  </r>
  <r>
    <x v="1"/>
    <x v="3"/>
    <x v="0"/>
    <x v="5"/>
    <n v="310000"/>
    <n v="1349026"/>
    <d v="2001-06-06T10:28:4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JEFFAVERY"/>
    <s v="JARNOLD"/>
    <s v="NG-Price"/>
    <x v="5"/>
    <x v="3"/>
    <s v="VF0207.1"/>
    <d v="2001-07-01T21:00:00"/>
  </r>
  <r>
    <x v="1"/>
    <x v="3"/>
    <x v="0"/>
    <x v="22"/>
    <n v="615000"/>
    <n v="1349025"/>
    <d v="2001-06-06T10:28:40"/>
    <s v="Texaco Natural Gas Inc."/>
    <x v="0"/>
    <x v="0"/>
    <x v="0"/>
    <x v="3"/>
    <s v="US Gas Fin Swap"/>
    <s v="US Gas Swap      Nymex                   Jul-Oct01       USD/MM"/>
    <m/>
    <n v="5000"/>
    <x v="0"/>
    <x v="13"/>
    <x v="0"/>
    <n v="3.97"/>
    <s v="COWELLRON"/>
    <s v="JARNOLD"/>
    <s v="NG-Price"/>
    <x v="5"/>
    <x v="3"/>
    <s v="VF0206.1"/>
    <d v="2001-07-01T00:00:00"/>
  </r>
  <r>
    <x v="1"/>
    <x v="12"/>
    <x v="0"/>
    <x v="5"/>
    <n v="93"/>
    <n v="1349027"/>
    <d v="2001-06-06T10:28:43"/>
    <s v="Axia Energy, LP"/>
    <x v="0"/>
    <x v="0"/>
    <x v="0"/>
    <x v="12"/>
    <s v="US Weather CDD Swap"/>
    <s v="US Wthr CDD Swap BOS 100/20K             Jul01           USD/CDD"/>
    <n v="3"/>
    <m/>
    <x v="0"/>
    <x v="23"/>
    <x v="0"/>
    <n v="223"/>
    <s v="stusthom"/>
    <s v="MNGUYE2"/>
    <s v="ECTWEADES"/>
    <x v="10"/>
    <x v="3"/>
    <n v="1349027"/>
    <d v="2001-07-01T21:59:00"/>
  </r>
  <r>
    <x v="1"/>
    <x v="3"/>
    <x v="0"/>
    <x v="5"/>
    <n v="310000"/>
    <n v="1349028"/>
    <d v="2001-06-06T10:28:5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JEFFAVERY"/>
    <s v="JARNOLD"/>
    <s v="NG-Price"/>
    <x v="5"/>
    <x v="3"/>
    <s v="VF0208.1"/>
    <d v="2001-07-01T21:00:00"/>
  </r>
  <r>
    <x v="0"/>
    <x v="3"/>
    <x v="1"/>
    <x v="17"/>
    <n v="230000"/>
    <n v="1349029"/>
    <d v="2001-06-06T10:29:03"/>
    <s v="Tenaska Marketing Canada, a division of TMV Corp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9175"/>
    <s v="KJMTMC01"/>
    <s v="MCUILLA"/>
    <s v="ENA - IM Ontario"/>
    <x v="8"/>
    <x v="3"/>
    <n v="835070"/>
    <d v="2001-06-08T21:00:01"/>
  </r>
  <r>
    <x v="1"/>
    <x v="2"/>
    <x v="0"/>
    <x v="0"/>
    <n v="50000"/>
    <n v="1349030"/>
    <d v="2001-06-06T10:2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642"/>
    <d v="2001-07-01T00:00:00"/>
  </r>
  <r>
    <x v="1"/>
    <x v="2"/>
    <x v="0"/>
    <x v="0"/>
    <n v="50000"/>
    <n v="1349031"/>
    <d v="2001-06-06T10:29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643"/>
    <d v="2001-07-01T00:00:00"/>
  </r>
  <r>
    <x v="1"/>
    <x v="1"/>
    <x v="1"/>
    <x v="8"/>
    <n v="250"/>
    <n v="1349032"/>
    <d v="2001-06-06T10:29:47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"/>
    <s v="ADM12984"/>
    <s v="MCARSON2"/>
    <s v="ST-SPP"/>
    <x v="7"/>
    <x v="7"/>
    <n v="634967.1"/>
    <d v="2001-06-18T21:00:00"/>
  </r>
  <r>
    <x v="1"/>
    <x v="3"/>
    <x v="0"/>
    <x v="5"/>
    <n v="155000"/>
    <n v="1349035"/>
    <d v="2001-06-06T10:30:19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"/>
    <s v="petverma"/>
    <s v="JARNOLD"/>
    <s v="NG-Price"/>
    <x v="5"/>
    <x v="3"/>
    <s v="VF0213.1"/>
    <d v="2001-07-01T21:00:00"/>
  </r>
  <r>
    <x v="0"/>
    <x v="4"/>
    <x v="0"/>
    <x v="6"/>
    <n v="150000"/>
    <n v="1349036"/>
    <d v="2001-06-06T10:30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645"/>
    <d v="2001-06-01T00:00:00"/>
  </r>
  <r>
    <x v="0"/>
    <x v="0"/>
    <x v="0"/>
    <x v="0"/>
    <n v="50"/>
    <n v="1349040"/>
    <d v="2001-06-06T10:30:4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86"/>
    <m/>
  </r>
  <r>
    <x v="0"/>
    <x v="0"/>
    <x v="0"/>
    <x v="0"/>
    <n v="50"/>
    <n v="1349039"/>
    <d v="2001-06-06T10:30:4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1.5"/>
    <s v="jfroome1"/>
    <s v="GRANKINE"/>
    <s v="Enron Metals Trading System"/>
    <x v="0"/>
    <x v="0"/>
    <n v="2171784"/>
    <d v="2001-06-08T21:00:01"/>
  </r>
  <r>
    <x v="1"/>
    <x v="3"/>
    <x v="0"/>
    <x v="5"/>
    <n v="155000"/>
    <n v="1349037"/>
    <d v="2001-06-06T10:30:4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215.1"/>
    <d v="2001-07-01T21:00:00"/>
  </r>
  <r>
    <x v="1"/>
    <x v="1"/>
    <x v="1"/>
    <x v="0"/>
    <n v="50"/>
    <n v="1349042"/>
    <d v="2001-06-06T10:30:55"/>
    <s v="Cargill-Alliant, LLC"/>
    <x v="0"/>
    <x v="0"/>
    <x v="0"/>
    <x v="1"/>
    <s v="US East Power Phy Fwd Firm"/>
    <s v="US Pwr Phy Firm  COMED Peak              08Jun01         USD/MWh"/>
    <m/>
    <n v="50"/>
    <x v="0"/>
    <x v="1"/>
    <x v="0"/>
    <n v="27.75"/>
    <s v="BRETJONES"/>
    <s v="MLORENZ"/>
    <s v="ST-Main"/>
    <x v="7"/>
    <x v="7"/>
    <n v="634968.1"/>
    <d v="2001-06-08T21:00:01"/>
  </r>
  <r>
    <x v="1"/>
    <x v="2"/>
    <x v="0"/>
    <x v="0"/>
    <n v="50000"/>
    <n v="1349043"/>
    <d v="2001-06-06T10:3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semprakuo"/>
    <s v="GWHALLE"/>
    <s v="WTI-GW-NXC2"/>
    <x v="3"/>
    <x v="3"/>
    <n v="114647"/>
    <d v="2001-07-01T00:00:00"/>
  </r>
  <r>
    <x v="1"/>
    <x v="1"/>
    <x v="1"/>
    <x v="5"/>
    <n v="1550"/>
    <n v="1349044"/>
    <d v="2001-06-06T10:31:13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7"/>
    <s v="chasdurkin"/>
    <s v="KPRESTO"/>
    <s v="LT-ECAR"/>
    <x v="7"/>
    <x v="7"/>
    <n v="634969.1"/>
    <d v="2001-07-01T21:00:00"/>
  </r>
  <r>
    <x v="1"/>
    <x v="1"/>
    <x v="1"/>
    <x v="5"/>
    <n v="1550"/>
    <n v="1349045"/>
    <d v="2001-06-06T10:31:18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8"/>
    <s v="chasdurkin"/>
    <s v="KPRESTO"/>
    <s v="LT-ECAR"/>
    <x v="7"/>
    <x v="7"/>
    <n v="634970.1"/>
    <d v="2001-07-01T21:00:00"/>
  </r>
  <r>
    <x v="1"/>
    <x v="1"/>
    <x v="1"/>
    <x v="8"/>
    <n v="250"/>
    <n v="1349046"/>
    <d v="2001-06-06T10:31:30"/>
    <s v="Allegheny Energy Supply Company, LLC"/>
    <x v="1"/>
    <x v="1"/>
    <x v="0"/>
    <x v="1"/>
    <s v="US East Power Phy Fwd Firm"/>
    <s v="US Pwr Phy Firm  TVA Peak                25-29Jun01      USD/MWh"/>
    <n v="50"/>
    <m/>
    <x v="0"/>
    <x v="1"/>
    <x v="0"/>
    <n v="57"/>
    <s v="CHRISB008"/>
    <s v="JKING6"/>
    <s v="ST-SERC"/>
    <x v="7"/>
    <x v="7"/>
    <n v="634971.1"/>
    <d v="2001-06-25T21:00:00"/>
  </r>
  <r>
    <x v="1"/>
    <x v="3"/>
    <x v="1"/>
    <x v="0"/>
    <n v="2926"/>
    <n v="1349047"/>
    <d v="2001-06-06T10:31:35"/>
    <s v="TransCanada Energy Marketing USA, Inc."/>
    <x v="0"/>
    <x v="0"/>
    <x v="0"/>
    <x v="3"/>
    <s v="US Gas Phy Fwd Firm &lt; or = 1Mo "/>
    <s v="US Gas Phy       ANR SW Pool             07Jun01         USD/MM"/>
    <m/>
    <n v="2926"/>
    <x v="0"/>
    <x v="13"/>
    <x v="0"/>
    <n v="3.6"/>
    <s v="cscharton"/>
    <s v="KSTEVEN"/>
    <s v="ENA-IM Mid Central South"/>
    <x v="8"/>
    <x v="3"/>
    <n v="835071"/>
    <d v="2001-06-07T21:00:01"/>
  </r>
  <r>
    <x v="1"/>
    <x v="3"/>
    <x v="0"/>
    <x v="23"/>
    <n v="240000"/>
    <n v="1349048"/>
    <d v="2001-06-06T10:31:48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8"/>
    <s v="ADM13739"/>
    <s v="PKEAVEY"/>
    <s v="G-DAILY-EST"/>
    <x v="5"/>
    <x v="3"/>
    <s v="VF0218.1"/>
    <d v="2001-06-07T21:00:01"/>
  </r>
  <r>
    <x v="1"/>
    <x v="2"/>
    <x v="0"/>
    <x v="0"/>
    <n v="50000"/>
    <n v="1349050"/>
    <d v="2001-06-06T10:32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DOMESTIC"/>
    <s v="GWHALLE"/>
    <s v="WTI-GW-NXC2"/>
    <x v="3"/>
    <x v="3"/>
    <n v="114648"/>
    <d v="2001-07-01T00:00:00"/>
  </r>
  <r>
    <x v="0"/>
    <x v="1"/>
    <x v="1"/>
    <x v="0"/>
    <n v="25"/>
    <n v="1349051"/>
    <d v="2001-06-06T10:32:03"/>
    <s v="Cargill International S.A."/>
    <x v="0"/>
    <x v="0"/>
    <x v="0"/>
    <x v="1"/>
    <s v="GER Power Phy Fwd Ffrm"/>
    <s v="GER Pwr Phy FF   Ger Grd WDPK HV         08Jun01         EUR/MWh"/>
    <m/>
    <n v="25"/>
    <x v="0"/>
    <x v="1"/>
    <x v="2"/>
    <n v="32.75"/>
    <s v="tjturney"/>
    <s v="MHELLERM"/>
    <s v="UK - ECTRL - Continental Power Book"/>
    <x v="2"/>
    <x v="2"/>
    <n v="111352.1"/>
    <d v="2001-06-08T21:00:01"/>
  </r>
  <r>
    <x v="1"/>
    <x v="3"/>
    <x v="0"/>
    <x v="23"/>
    <n v="240000"/>
    <n v="1349052"/>
    <d v="2001-06-06T10:32:0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ADM13739"/>
    <s v="PKEAVEY"/>
    <s v="G-DAILY-EST"/>
    <x v="5"/>
    <x v="3"/>
    <s v="VF0220.1"/>
    <d v="2001-06-07T21:00:01"/>
  </r>
  <r>
    <x v="1"/>
    <x v="2"/>
    <x v="0"/>
    <x v="0"/>
    <n v="50000"/>
    <n v="1349053"/>
    <d v="2001-06-06T10:32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49"/>
    <d v="2001-07-01T00:00:00"/>
  </r>
  <r>
    <x v="0"/>
    <x v="3"/>
    <x v="1"/>
    <x v="0"/>
    <n v="50000"/>
    <n v="1349054"/>
    <d v="2001-06-06T10:32:11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19.75"/>
    <s v="tommacal"/>
    <s v="MNICHOLA"/>
    <s v="Non Affiliate Gas Book"/>
    <x v="4"/>
    <x v="2"/>
    <n v="106736"/>
    <d v="2001-06-06T21:00:01"/>
  </r>
  <r>
    <x v="0"/>
    <x v="3"/>
    <x v="1"/>
    <x v="0"/>
    <n v="50000"/>
    <n v="1349055"/>
    <d v="2001-06-06T10:32:12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0.8"/>
    <s v="ADM42088"/>
    <s v="MNICHOLA"/>
    <s v="Non Affiliate Gas Book"/>
    <x v="4"/>
    <x v="2"/>
    <n v="106737"/>
    <d v="2001-06-07T21:00:01"/>
  </r>
  <r>
    <x v="0"/>
    <x v="0"/>
    <x v="0"/>
    <x v="0"/>
    <n v="20"/>
    <n v="1349056"/>
    <d v="2001-06-06T10:32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788"/>
    <m/>
  </r>
  <r>
    <x v="1"/>
    <x v="3"/>
    <x v="0"/>
    <x v="5"/>
    <n v="155000"/>
    <n v="1349057"/>
    <d v="2001-06-06T10:32:3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F0223.1"/>
    <d v="2001-07-01T21:00:00"/>
  </r>
  <r>
    <x v="1"/>
    <x v="1"/>
    <x v="1"/>
    <x v="8"/>
    <n v="250"/>
    <n v="1349060"/>
    <d v="2001-06-06T10:32:46"/>
    <s v="Virginia Electric and Power Company"/>
    <x v="0"/>
    <x v="0"/>
    <x v="0"/>
    <x v="1"/>
    <s v="US East Power Phy Fwd Firm"/>
    <s v="US Pwr Phy Firm  PJM-W Peak              02-06Jul01      USD/MWh"/>
    <m/>
    <n v="50"/>
    <x v="0"/>
    <x v="1"/>
    <x v="0"/>
    <n v="58"/>
    <s v="VEPCOJOE"/>
    <s v="RBENSON"/>
    <s v="ST-PJM"/>
    <x v="7"/>
    <x v="7"/>
    <n v="634975.1"/>
    <d v="2001-07-02T21:00:00"/>
  </r>
  <r>
    <x v="1"/>
    <x v="3"/>
    <x v="1"/>
    <x v="0"/>
    <n v="2125"/>
    <n v="1349062"/>
    <d v="2001-06-06T10:33:05"/>
    <s v="Dynegy Marketing and Trade"/>
    <x v="0"/>
    <x v="0"/>
    <x v="0"/>
    <x v="3"/>
    <s v="US Gas Phy Fwd Firm &lt; or = 1Mo "/>
    <s v="US Gas Phy       APC/ANR WillCo          07Jun01         USD/MM"/>
    <n v="2125"/>
    <m/>
    <x v="0"/>
    <x v="13"/>
    <x v="0"/>
    <n v="3.88"/>
    <s v="MAXFIELD"/>
    <s v="PMIMS"/>
    <s v="ENA - IM MKT Central CG"/>
    <x v="8"/>
    <x v="3"/>
    <n v="835073"/>
    <d v="2001-06-07T21:00:01"/>
  </r>
  <r>
    <x v="1"/>
    <x v="2"/>
    <x v="0"/>
    <x v="0"/>
    <n v="50000"/>
    <n v="1349063"/>
    <d v="2001-06-06T10:33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N587JK00"/>
    <s v="GWHALLE"/>
    <s v="WTI-GW-NXC2"/>
    <x v="3"/>
    <x v="3"/>
    <n v="114650"/>
    <d v="2001-07-01T00:00:00"/>
  </r>
  <r>
    <x v="1"/>
    <x v="3"/>
    <x v="1"/>
    <x v="0"/>
    <n v="625"/>
    <n v="1349064"/>
    <d v="2001-06-06T10:33:37"/>
    <s v="Noble Gas Marketing Inc."/>
    <x v="0"/>
    <x v="0"/>
    <x v="0"/>
    <x v="3"/>
    <s v="US Gas Phy Fwd Firm &lt; or = 1Mo "/>
    <s v="US Gas Phy       Consumers Pwr           07Jun01         USD/MM"/>
    <n v="625"/>
    <m/>
    <x v="0"/>
    <x v="13"/>
    <x v="0"/>
    <n v="3.92"/>
    <s v="dealjunkie"/>
    <s v="JWILLI13"/>
    <s v="ENA - IM Mkt Central MICH"/>
    <x v="8"/>
    <x v="3"/>
    <n v="835078"/>
    <d v="2001-06-07T21:00:01"/>
  </r>
  <r>
    <x v="1"/>
    <x v="1"/>
    <x v="1"/>
    <x v="26"/>
    <n v="2275"/>
    <n v="1349065"/>
    <d v="2001-06-06T10:33:40"/>
    <s v="Duke Energy Trading and Marketing, L.L.C."/>
    <x v="0"/>
    <x v="0"/>
    <x v="0"/>
    <x v="1"/>
    <s v="US West Power Phy Fwd CAISO"/>
    <s v="US Pwr Phy CAISO SP15 Peak               Apr-Jun02       USD/MWh"/>
    <m/>
    <n v="25"/>
    <x v="0"/>
    <x v="1"/>
    <x v="0"/>
    <n v="48.5"/>
    <s v="dhendrick"/>
    <s v="RBADEER"/>
    <s v="LT-CA"/>
    <x v="7"/>
    <x v="7"/>
    <n v="634977.1"/>
    <d v="2002-04-01T00:00:00"/>
  </r>
  <r>
    <x v="1"/>
    <x v="3"/>
    <x v="0"/>
    <x v="23"/>
    <n v="88800"/>
    <n v="1349066"/>
    <d v="2001-06-06T10:33:44"/>
    <s v="Adams Resources Marketing, Ltd."/>
    <x v="0"/>
    <x v="0"/>
    <x v="0"/>
    <x v="3"/>
    <s v="US Gas Fin Swap"/>
    <s v="US Gas Daily     TENN 500                07-30Jun01      USD/MM"/>
    <n v="3700"/>
    <m/>
    <x v="0"/>
    <x v="13"/>
    <x v="0"/>
    <n v="3.6850000000000001"/>
    <s v="KENTRADES1"/>
    <s v="SBRAWNE"/>
    <s v="FT-East"/>
    <x v="5"/>
    <x v="3"/>
    <s v="VF0225.1"/>
    <d v="2001-06-07T21:00:01"/>
  </r>
  <r>
    <x v="0"/>
    <x v="3"/>
    <x v="1"/>
    <x v="8"/>
    <n v="250000"/>
    <n v="1349067"/>
    <d v="2001-06-06T10:33:46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"/>
    <s v="RG3366990"/>
    <s v="MNICHOLA"/>
    <s v="Non Affiliate Gas Book"/>
    <x v="4"/>
    <x v="2"/>
    <n v="106738"/>
    <d v="2001-06-11T21:00:01"/>
  </r>
  <r>
    <x v="1"/>
    <x v="2"/>
    <x v="0"/>
    <x v="0"/>
    <n v="50000"/>
    <n v="1349076"/>
    <d v="2001-06-06T10:34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52"/>
    <d v="2001-07-01T00:00:00"/>
  </r>
  <r>
    <x v="1"/>
    <x v="2"/>
    <x v="0"/>
    <x v="0"/>
    <n v="50000"/>
    <n v="1349077"/>
    <d v="2001-06-06T10:34:5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53"/>
    <d v="2001-07-01T00:00:00"/>
  </r>
  <r>
    <x v="1"/>
    <x v="3"/>
    <x v="1"/>
    <x v="0"/>
    <n v="6912"/>
    <n v="1349078"/>
    <d v="2001-06-06T10:34:59"/>
    <s v="Nexen Marketing"/>
    <x v="0"/>
    <x v="0"/>
    <x v="0"/>
    <x v="3"/>
    <s v="US Gas Phy Fwd Firm &lt; or = 1Mo "/>
    <s v="US Gas Phy       Consumers Pwr           07Jun01         USD/MM"/>
    <n v="6912"/>
    <m/>
    <x v="0"/>
    <x v="13"/>
    <x v="0"/>
    <n v="3.92"/>
    <s v="BBRADLEY"/>
    <s v="JWILLI13"/>
    <s v="ENA - IM Mkt Central MICH"/>
    <x v="8"/>
    <x v="3"/>
    <n v="835080"/>
    <d v="2001-06-07T21:00:01"/>
  </r>
  <r>
    <x v="1"/>
    <x v="2"/>
    <x v="0"/>
    <x v="0"/>
    <n v="50000"/>
    <n v="1349080"/>
    <d v="2001-06-06T10:35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5"/>
    <d v="2001-07-01T00:00:00"/>
  </r>
  <r>
    <x v="1"/>
    <x v="1"/>
    <x v="0"/>
    <x v="8"/>
    <n v="250"/>
    <n v="1349083"/>
    <d v="2001-06-06T10:35:41"/>
    <s v="Coral Energy Holding L.P."/>
    <x v="0"/>
    <x v="0"/>
    <x v="0"/>
    <x v="1"/>
    <s v="US East Power Fin Swap"/>
    <s v="US Pwr Fin Swap  ISO NY Z-G Peak         18-22Jun01      USD/MWh"/>
    <n v="50"/>
    <m/>
    <x v="0"/>
    <x v="1"/>
    <x v="0"/>
    <n v="47.5"/>
    <s v="jamesgtine"/>
    <s v="GGUPTA"/>
    <s v="ST-New England"/>
    <x v="7"/>
    <x v="3"/>
    <n v="634981.1"/>
    <d v="2001-06-18T21:00:00"/>
  </r>
  <r>
    <x v="1"/>
    <x v="1"/>
    <x v="0"/>
    <x v="8"/>
    <n v="250"/>
    <n v="1349082"/>
    <d v="2001-06-06T10:35:41"/>
    <s v="Coral Energy Holding L.P."/>
    <x v="0"/>
    <x v="0"/>
    <x v="0"/>
    <x v="1"/>
    <s v="US East Power Fin Swap"/>
    <s v="US Pwr Fin Swap  ISO NY Z-A Peak         18-22Jun01      USD/MWh"/>
    <n v="50"/>
    <m/>
    <x v="0"/>
    <x v="1"/>
    <x v="0"/>
    <n v="37"/>
    <s v="wsullivan5"/>
    <s v="GGUPTA"/>
    <s v="ST-New England"/>
    <x v="7"/>
    <x v="3"/>
    <n v="634980.1"/>
    <d v="2001-06-18T21:00:00"/>
  </r>
  <r>
    <x v="0"/>
    <x v="0"/>
    <x v="0"/>
    <x v="0"/>
    <n v="20"/>
    <n v="1349084"/>
    <d v="2001-06-06T10:35:51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chashastie"/>
    <s v="JGORDON1"/>
    <s v="Enron Metals Trading System"/>
    <x v="0"/>
    <x v="0"/>
    <n v="2171790"/>
    <m/>
  </r>
  <r>
    <x v="1"/>
    <x v="3"/>
    <x v="0"/>
    <x v="5"/>
    <n v="155000"/>
    <n v="1349086"/>
    <d v="2001-06-06T10:35:55"/>
    <s v="El Paso Merchant Energy, L.P."/>
    <x v="0"/>
    <x v="0"/>
    <x v="0"/>
    <x v="3"/>
    <s v="US Gas Fin BasisSwap"/>
    <s v="US Gas Basis     TETCO M3                Oct01           USD/MM"/>
    <n v="5000"/>
    <m/>
    <x v="0"/>
    <x v="13"/>
    <x v="0"/>
    <n v="0.35249999999999998"/>
    <s v="EPMELPmwf"/>
    <s v="BMCKAY"/>
    <s v="FT-NY"/>
    <x v="5"/>
    <x v="3"/>
    <s v="VF0241.1"/>
    <d v="2001-10-01T21:00:01"/>
  </r>
  <r>
    <x v="0"/>
    <x v="0"/>
    <x v="0"/>
    <x v="0"/>
    <n v="20"/>
    <n v="1349088"/>
    <d v="2001-06-06T10:36:00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msquires"/>
    <s v="JGORDON1"/>
    <s v="Enron Metals Trading System"/>
    <x v="0"/>
    <x v="0"/>
    <n v="2171792"/>
    <m/>
  </r>
  <r>
    <x v="1"/>
    <x v="3"/>
    <x v="0"/>
    <x v="5"/>
    <n v="155000"/>
    <n v="1349087"/>
    <d v="2001-06-06T10:36:00"/>
    <s v="El Paso Merchant Energy, L.P."/>
    <x v="0"/>
    <x v="0"/>
    <x v="0"/>
    <x v="3"/>
    <s v="US Gas Fin BasisSwap"/>
    <s v="US Gas Basis     TETCO M3                Aug01           USD/MM"/>
    <n v="5000"/>
    <m/>
    <x v="0"/>
    <x v="13"/>
    <x v="0"/>
    <n v="0.34"/>
    <s v="EPMELPmwf"/>
    <s v="BMCKAY"/>
    <s v="FT-NY"/>
    <x v="5"/>
    <x v="3"/>
    <s v="VF0242.1"/>
    <d v="2001-08-01T21:00:01"/>
  </r>
  <r>
    <x v="1"/>
    <x v="1"/>
    <x v="1"/>
    <x v="5"/>
    <n v="775"/>
    <n v="1349091"/>
    <d v="2001-06-06T10:36:24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95"/>
    <s v="WRUSSELL"/>
    <s v="MMOTLEY"/>
    <s v="ST-SW"/>
    <x v="7"/>
    <x v="7"/>
    <n v="634982.1"/>
    <d v="2001-07-01T21:00:01"/>
  </r>
  <r>
    <x v="1"/>
    <x v="1"/>
    <x v="1"/>
    <x v="5"/>
    <n v="775"/>
    <n v="1349094"/>
    <d v="2001-06-06T10:36:31"/>
    <s v="Aquila Energy Marketing Corporation"/>
    <x v="0"/>
    <x v="0"/>
    <x v="0"/>
    <x v="1"/>
    <s v="US West Power Phy Fwd Firm"/>
    <s v="US Pwr Phy Firm  COB N/S Peak            Jul01           USD/MWh"/>
    <n v="25"/>
    <m/>
    <x v="0"/>
    <x v="1"/>
    <x v="0"/>
    <n v="173"/>
    <s v="WESTPOWER"/>
    <s v="MSWERZB"/>
    <s v="LT-NW"/>
    <x v="7"/>
    <x v="7"/>
    <n v="634983.1"/>
    <d v="2001-07-01T21:00:01"/>
  </r>
  <r>
    <x v="1"/>
    <x v="1"/>
    <x v="1"/>
    <x v="5"/>
    <n v="775"/>
    <n v="1349093"/>
    <d v="2001-06-06T10:36:31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68"/>
    <s v="WESTPOWER"/>
    <s v="MSWERZB"/>
    <s v="LT-NW"/>
    <x v="7"/>
    <x v="7"/>
    <n v="634984.1"/>
    <d v="2001-07-01T21:00:01"/>
  </r>
  <r>
    <x v="0"/>
    <x v="3"/>
    <x v="1"/>
    <x v="9"/>
    <n v="100000"/>
    <n v="1349095"/>
    <d v="2001-06-06T10:36:40"/>
    <s v="Duke Energy International Trading and Marketing (UK) Limited"/>
    <x v="0"/>
    <x v="0"/>
    <x v="0"/>
    <x v="3"/>
    <s v="UK Gas Phy Fwd NBP"/>
    <s v="UK Gas Phy       NBP                     07-08Jun01      p/th"/>
    <m/>
    <n v="50000"/>
    <x v="0"/>
    <x v="5"/>
    <x v="3"/>
    <n v="20.9"/>
    <s v="DEANHUNT"/>
    <s v="MNICHOLA"/>
    <s v="Non Affiliate Gas Book"/>
    <x v="4"/>
    <x v="2"/>
    <n v="106739"/>
    <d v="2001-06-07T21:00:01"/>
  </r>
  <r>
    <x v="0"/>
    <x v="3"/>
    <x v="1"/>
    <x v="0"/>
    <n v="10000"/>
    <n v="1349096"/>
    <d v="2001-06-06T10:36:42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ngeerds01"/>
    <s v="RWATT"/>
    <s v="EC-IM Canada West"/>
    <x v="8"/>
    <x v="9"/>
    <n v="835081"/>
    <d v="2001-06-06T21:00:01"/>
  </r>
  <r>
    <x v="1"/>
    <x v="3"/>
    <x v="1"/>
    <x v="0"/>
    <n v="7000"/>
    <n v="1349097"/>
    <d v="2001-06-06T10:36:54"/>
    <s v="Texaco Natural Gas Inc."/>
    <x v="0"/>
    <x v="0"/>
    <x v="0"/>
    <x v="3"/>
    <s v="US Gas Phy Fwd Firm &lt; or = 1Mo "/>
    <s v="US Gas Phy       HeHub                   07Jun01         USD/MM"/>
    <n v="7000"/>
    <m/>
    <x v="0"/>
    <x v="13"/>
    <x v="0"/>
    <n v="3.79"/>
    <s v="WARNERTODD"/>
    <s v="ARING"/>
    <s v="ENA-IM NE GULF1"/>
    <x v="8"/>
    <x v="3"/>
    <n v="835082"/>
    <d v="2001-06-07T21:00:01"/>
  </r>
  <r>
    <x v="0"/>
    <x v="3"/>
    <x v="1"/>
    <x v="0"/>
    <n v="10000"/>
    <n v="1349098"/>
    <d v="2001-06-06T10:36:58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tsamaska"/>
    <s v="RWATT"/>
    <s v="EC-IM Canada West"/>
    <x v="8"/>
    <x v="9"/>
    <n v="835084"/>
    <d v="2001-06-06T21:00:01"/>
  </r>
  <r>
    <x v="1"/>
    <x v="3"/>
    <x v="0"/>
    <x v="5"/>
    <n v="310000"/>
    <n v="1349099"/>
    <d v="2001-06-06T10:37:03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aepes214"/>
    <s v="JARNOLD"/>
    <s v="NG-Price"/>
    <x v="5"/>
    <x v="3"/>
    <s v="VF0244.1"/>
    <d v="2001-07-01T21:00:00"/>
  </r>
  <r>
    <x v="1"/>
    <x v="2"/>
    <x v="0"/>
    <x v="0"/>
    <n v="50000"/>
    <n v="1349100"/>
    <d v="2001-06-06T10:37:0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7"/>
    <d v="2001-07-01T00:00:00"/>
  </r>
  <r>
    <x v="1"/>
    <x v="1"/>
    <x v="1"/>
    <x v="5"/>
    <n v="775"/>
    <n v="1349101"/>
    <d v="2001-06-06T10:37:09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5"/>
    <s v="JEANHALL"/>
    <s v="MMOTLEY"/>
    <s v="ST-SW"/>
    <x v="7"/>
    <x v="7"/>
    <n v="634985.1"/>
    <d v="2001-08-01T21:00:01"/>
  </r>
  <r>
    <x v="1"/>
    <x v="1"/>
    <x v="0"/>
    <x v="8"/>
    <n v="250"/>
    <n v="1349103"/>
    <d v="2001-06-06T10:37:29"/>
    <s v="Dynegy Marketing and Trade"/>
    <x v="0"/>
    <x v="0"/>
    <x v="0"/>
    <x v="1"/>
    <s v="US East Power Fin Swap"/>
    <s v="US Pwr Fin Swap  ISO NY Z-G Peak         18-22Jun01      USD/MWh"/>
    <m/>
    <n v="50"/>
    <x v="0"/>
    <x v="1"/>
    <x v="0"/>
    <n v="47.5"/>
    <s v="jjohnson"/>
    <s v="GGUPTA"/>
    <s v="ST-New England"/>
    <x v="7"/>
    <x v="3"/>
    <n v="634987.1"/>
    <d v="2001-06-18T21:00:00"/>
  </r>
  <r>
    <x v="1"/>
    <x v="3"/>
    <x v="1"/>
    <x v="0"/>
    <n v="3000"/>
    <n v="1349104"/>
    <d v="2001-06-06T10:37:45"/>
    <s v="Reliant Energy Services, Inc."/>
    <x v="0"/>
    <x v="0"/>
    <x v="0"/>
    <x v="3"/>
    <s v="US Gas Phy Fwd Firm &lt; or = 1Mo "/>
    <s v="US Gas Phy       COL Onshore             07Jun01         USD/MM"/>
    <n v="3000"/>
    <m/>
    <x v="0"/>
    <x v="13"/>
    <x v="0"/>
    <n v="3.75"/>
    <s v="mikepowers"/>
    <s v="SPEREIR"/>
    <s v="ENA-IM NE GULF2"/>
    <x v="8"/>
    <x v="3"/>
    <n v="835086"/>
    <d v="2001-06-07T21:00:01"/>
  </r>
  <r>
    <x v="1"/>
    <x v="2"/>
    <x v="0"/>
    <x v="0"/>
    <n v="50000"/>
    <n v="1349105"/>
    <d v="2001-06-06T10:37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N587JK00"/>
    <s v="GWHALLE"/>
    <s v="WTI-GW-NXC2"/>
    <x v="3"/>
    <x v="3"/>
    <n v="114658"/>
    <d v="2001-07-01T00:00:00"/>
  </r>
  <r>
    <x v="0"/>
    <x v="0"/>
    <x v="0"/>
    <x v="0"/>
    <n v="20"/>
    <n v="1349106"/>
    <d v="2001-06-06T10:39:1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msquires"/>
    <s v="JGORDON1"/>
    <s v="Enron Metals Trading System"/>
    <x v="0"/>
    <x v="0"/>
    <n v="2171798"/>
    <m/>
  </r>
  <r>
    <x v="1"/>
    <x v="2"/>
    <x v="0"/>
    <x v="0"/>
    <n v="50000"/>
    <n v="1349107"/>
    <d v="2001-06-06T10:39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660"/>
    <d v="2001-07-01T00:00:00"/>
  </r>
  <r>
    <x v="1"/>
    <x v="7"/>
    <x v="0"/>
    <x v="0"/>
    <n v="15000"/>
    <n v="1349108"/>
    <d v="2001-06-06T10:39:28"/>
    <s v="Duke Energy Trading and Marketing, L.L.C."/>
    <x v="0"/>
    <x v="0"/>
    <x v="0"/>
    <x v="7"/>
    <s v="US PurityEthane Fin Swap"/>
    <s v="US PuEthane Swap OPIS MB PurEth          Jul01           c/Gl-b"/>
    <n v="15000"/>
    <m/>
    <x v="0"/>
    <x v="15"/>
    <x v="0"/>
    <n v="33.75"/>
    <s v="CHRISHILL"/>
    <s v="CSOUTH"/>
    <s v="C2"/>
    <x v="3"/>
    <x v="3"/>
    <n v="114661"/>
    <d v="2001-07-01T21:00:01"/>
  </r>
  <r>
    <x v="1"/>
    <x v="7"/>
    <x v="0"/>
    <x v="25"/>
    <n v="30000"/>
    <n v="1349109"/>
    <d v="2001-06-06T10:39:32"/>
    <s v="Duke Energy Trading and Marketing, L.L.C."/>
    <x v="0"/>
    <x v="0"/>
    <x v="0"/>
    <x v="7"/>
    <s v="US PurityEthane Fin Swap"/>
    <s v="US PuEthane Swap OPIS MB PurEth          Jul-Sep01       c/Gl-b"/>
    <n v="10000"/>
    <m/>
    <x v="0"/>
    <x v="15"/>
    <x v="0"/>
    <n v="33.75"/>
    <s v="CHRISHILL"/>
    <s v="CSOUTH"/>
    <s v="C2"/>
    <x v="3"/>
    <x v="3"/>
    <n v="114662"/>
    <d v="2001-07-01T00:00:00"/>
  </r>
  <r>
    <x v="0"/>
    <x v="0"/>
    <x v="0"/>
    <x v="0"/>
    <n v="20"/>
    <n v="1349110"/>
    <d v="2001-06-06T10:39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slattery"/>
    <s v="BMARCHAN"/>
    <s v="Enron Metals Trading System"/>
    <x v="0"/>
    <x v="0"/>
    <n v="2171800"/>
    <m/>
  </r>
  <r>
    <x v="0"/>
    <x v="0"/>
    <x v="0"/>
    <x v="0"/>
    <n v="20"/>
    <n v="1349111"/>
    <d v="2001-06-06T10:39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IMONEVANS"/>
    <s v="BMARCHAN"/>
    <s v="Enron Metals Trading System"/>
    <x v="0"/>
    <x v="0"/>
    <n v="2171804"/>
    <m/>
  </r>
  <r>
    <x v="1"/>
    <x v="3"/>
    <x v="0"/>
    <x v="22"/>
    <n v="615000"/>
    <n v="1349112"/>
    <d v="2001-06-06T10:39:45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6"/>
    <s v="ADM48210"/>
    <s v="JARNOLD"/>
    <s v="NG-Price"/>
    <x v="5"/>
    <x v="3"/>
    <s v="VF0252.1"/>
    <d v="2001-07-01T00:00:00"/>
  </r>
  <r>
    <x v="0"/>
    <x v="3"/>
    <x v="1"/>
    <x v="6"/>
    <n v="750000"/>
    <n v="1349114"/>
    <d v="2001-06-06T10:40:03"/>
    <s v="Conoco (UK) Limited"/>
    <x v="0"/>
    <x v="0"/>
    <x v="0"/>
    <x v="3"/>
    <s v="UK Gas Phy Fwd NBP"/>
    <s v="UK Gas Phy       NBP                     Sep01           p/th"/>
    <n v="25000"/>
    <m/>
    <x v="0"/>
    <x v="5"/>
    <x v="3"/>
    <n v="20.149999999999999"/>
    <s v="ADM16156"/>
    <s v="AFAIRLE"/>
    <s v="Non Affiliate Gas Book"/>
    <x v="4"/>
    <x v="2"/>
    <n v="106740"/>
    <d v="2001-09-01T21:00:01"/>
  </r>
  <r>
    <x v="1"/>
    <x v="3"/>
    <x v="0"/>
    <x v="20"/>
    <n v="755000"/>
    <n v="1349115"/>
    <d v="2001-06-06T10:40:17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2"/>
    <s v="steven12"/>
    <s v="JARNOLD"/>
    <s v="NG-Price"/>
    <x v="5"/>
    <x v="3"/>
    <s v="VF0253.1"/>
    <d v="2001-11-01T00:00:00"/>
  </r>
  <r>
    <x v="1"/>
    <x v="1"/>
    <x v="0"/>
    <x v="8"/>
    <n v="250"/>
    <n v="1349116"/>
    <d v="2001-06-06T10:40:21"/>
    <s v="HQ Energy Services (U.S.) Inc."/>
    <x v="0"/>
    <x v="0"/>
    <x v="0"/>
    <x v="1"/>
    <s v="US East Power Fin Swap"/>
    <s v="US Pwr Fin Swap  ISO NY Z-G Peak         11-15Jun01      USD/MWh"/>
    <m/>
    <n v="50"/>
    <x v="0"/>
    <x v="1"/>
    <x v="0"/>
    <n v="46.25"/>
    <s v="paulk2001"/>
    <s v="GGUPTA"/>
    <s v="ST-New England"/>
    <x v="7"/>
    <x v="3"/>
    <n v="634988.1"/>
    <d v="2001-06-11T21:00:01"/>
  </r>
  <r>
    <x v="0"/>
    <x v="3"/>
    <x v="1"/>
    <x v="5"/>
    <n v="155000"/>
    <n v="1349117"/>
    <d v="2001-06-06T10:40:2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"/>
    <s v="mcleod88"/>
    <s v="MCOWAN"/>
    <s v="EC-IM Canada West"/>
    <x v="8"/>
    <x v="9"/>
    <n v="835089"/>
    <d v="2001-07-01T21:00:01"/>
  </r>
  <r>
    <x v="0"/>
    <x v="0"/>
    <x v="0"/>
    <x v="0"/>
    <n v="20"/>
    <n v="1349118"/>
    <d v="2001-06-06T10:40:5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820"/>
    <m/>
  </r>
  <r>
    <x v="1"/>
    <x v="3"/>
    <x v="0"/>
    <x v="5"/>
    <n v="77500"/>
    <n v="1349119"/>
    <d v="2001-06-06T10:41:10"/>
    <s v="BNP Paribas"/>
    <x v="0"/>
    <x v="0"/>
    <x v="0"/>
    <x v="3"/>
    <s v="US Gas Fin BasisSwap"/>
    <s v="US Gas Basis     NGI SoCal               Jul01           USD/MM"/>
    <m/>
    <n v="2500"/>
    <x v="0"/>
    <x v="13"/>
    <x v="0"/>
    <n v="3.85"/>
    <s v="SUNGDORA"/>
    <s v="KHOLST"/>
    <s v="FT-West"/>
    <x v="5"/>
    <x v="3"/>
    <s v="VF0254.1"/>
    <d v="2001-07-01T21:00:01"/>
  </r>
  <r>
    <x v="0"/>
    <x v="0"/>
    <x v="0"/>
    <x v="0"/>
    <n v="2"/>
    <n v="1349120"/>
    <d v="2001-06-06T10:41:1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3"/>
    <s v="marknunn1"/>
    <s v="BMARCHAN"/>
    <s v="Enron Metals Trading System"/>
    <x v="0"/>
    <x v="0"/>
    <n v="2171826"/>
    <m/>
  </r>
  <r>
    <x v="1"/>
    <x v="3"/>
    <x v="0"/>
    <x v="5"/>
    <n v="77500"/>
    <n v="1349121"/>
    <d v="2001-06-06T10:41:13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8"/>
    <s v="SUNGDORA"/>
    <s v="KHOLST"/>
    <s v="FT-West"/>
    <x v="5"/>
    <x v="3"/>
    <s v="VF0255.1"/>
    <d v="2001-08-01T21:00:01"/>
  </r>
  <r>
    <x v="1"/>
    <x v="3"/>
    <x v="0"/>
    <x v="6"/>
    <n v="75000"/>
    <n v="1349122"/>
    <d v="2001-06-06T10:41:16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75"/>
    <s v="SUNGDORA"/>
    <s v="KHOLST"/>
    <s v="FT-West"/>
    <x v="5"/>
    <x v="3"/>
    <s v="VF0256.1"/>
    <d v="2001-09-01T21:00:01"/>
  </r>
  <r>
    <x v="1"/>
    <x v="3"/>
    <x v="0"/>
    <x v="18"/>
    <n v="305000"/>
    <n v="1349123"/>
    <d v="2001-06-06T10:41:25"/>
    <s v="BNP Paribas"/>
    <x v="0"/>
    <x v="0"/>
    <x v="0"/>
    <x v="3"/>
    <s v="US Gas Fin BasisSwap"/>
    <s v="US Gas Basis     NGI SoCal               Nov-Dec01       USD/MM"/>
    <m/>
    <n v="5000"/>
    <x v="0"/>
    <x v="13"/>
    <x v="0"/>
    <n v="1.8"/>
    <s v="SUNGDORA"/>
    <s v="KHOLST"/>
    <s v="FT-West"/>
    <x v="5"/>
    <x v="3"/>
    <s v="VF0257.1"/>
    <d v="2001-11-01T00:00:00"/>
  </r>
  <r>
    <x v="1"/>
    <x v="3"/>
    <x v="0"/>
    <x v="6"/>
    <n v="300000"/>
    <n v="1349124"/>
    <d v="2001-06-06T10:41:34"/>
    <s v="Texaco Natural Gas Inc."/>
    <x v="0"/>
    <x v="0"/>
    <x v="0"/>
    <x v="3"/>
    <s v="US Gas Fin Swap"/>
    <s v="US Gas Swap      Nymex                   Sep01           USD/MM"/>
    <m/>
    <n v="10000"/>
    <x v="0"/>
    <x v="13"/>
    <x v="0"/>
    <n v="4"/>
    <s v="COWELLRON"/>
    <s v="JARNOLD"/>
    <s v="NG-Price"/>
    <x v="5"/>
    <x v="3"/>
    <s v="VF0259.1"/>
    <d v="2001-09-01T21:00:00"/>
  </r>
  <r>
    <x v="1"/>
    <x v="2"/>
    <x v="0"/>
    <x v="0"/>
    <n v="50000"/>
    <n v="1349130"/>
    <d v="2001-06-06T10:41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DOMESTIC"/>
    <s v="GWHALLE"/>
    <s v="WTI-GW-NXC2"/>
    <x v="3"/>
    <x v="3"/>
    <n v="114663"/>
    <d v="2001-07-01T00:00:00"/>
  </r>
  <r>
    <x v="0"/>
    <x v="0"/>
    <x v="0"/>
    <x v="0"/>
    <n v="5"/>
    <n v="1349131"/>
    <d v="2001-06-06T10:41:59"/>
    <s v="Haut Commodities Inc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42544"/>
    <s v="BMARCHAN"/>
    <s v="Enron Metals Trading System"/>
    <x v="0"/>
    <x v="0"/>
    <n v="2171840"/>
    <m/>
  </r>
  <r>
    <x v="0"/>
    <x v="3"/>
    <x v="1"/>
    <x v="23"/>
    <n v="120000"/>
    <n v="1349135"/>
    <d v="2001-06-06T10:43:12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500000000000004"/>
    <s v="MARYJESSEY"/>
    <s v="MCOWAN"/>
    <s v="EC-IM Canada West"/>
    <x v="8"/>
    <x v="9"/>
    <n v="835092"/>
    <d v="2001-06-07T21:00:01"/>
  </r>
  <r>
    <x v="1"/>
    <x v="3"/>
    <x v="1"/>
    <x v="0"/>
    <n v="9714"/>
    <n v="1349136"/>
    <d v="2001-06-06T10:43:16"/>
    <s v="Reliant Energy Services, Inc."/>
    <x v="0"/>
    <x v="0"/>
    <x v="0"/>
    <x v="3"/>
    <s v="US Gas Phy Fwd Firm &lt; or = 1Mo "/>
    <s v="US Gas Phy       ANR SE Trans            07Jun01         USD/MM"/>
    <m/>
    <n v="9714"/>
    <x v="0"/>
    <x v="13"/>
    <x v="0"/>
    <n v="3.66"/>
    <s v="kimnorman"/>
    <s v="TDONOHO"/>
    <s v="ENA - IM Central Gulf"/>
    <x v="8"/>
    <x v="3"/>
    <n v="835093"/>
    <d v="2001-06-07T21:00:01"/>
  </r>
  <r>
    <x v="1"/>
    <x v="2"/>
    <x v="0"/>
    <x v="0"/>
    <n v="50000"/>
    <n v="1349137"/>
    <d v="2001-06-06T10:43:3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2"/>
    <s v="GWHALLE"/>
    <s v="WTI-GW-NXC2"/>
    <x v="3"/>
    <x v="3"/>
    <n v="114664"/>
    <d v="2001-07-01T00:00:00"/>
  </r>
  <r>
    <x v="0"/>
    <x v="0"/>
    <x v="0"/>
    <x v="0"/>
    <n v="20"/>
    <n v="1349138"/>
    <d v="2001-06-06T10:43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71860"/>
    <m/>
  </r>
  <r>
    <x v="1"/>
    <x v="2"/>
    <x v="0"/>
    <x v="0"/>
    <n v="50000"/>
    <n v="1349139"/>
    <d v="2001-06-06T10:44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65"/>
    <d v="2001-07-01T00:00:00"/>
  </r>
  <r>
    <x v="0"/>
    <x v="0"/>
    <x v="0"/>
    <x v="0"/>
    <n v="20"/>
    <n v="1349141"/>
    <d v="2001-06-06T10:44:56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FBEUZELIN"/>
    <s v="ATURNER"/>
    <s v="Enron Metals Trading System"/>
    <x v="0"/>
    <x v="0"/>
    <n v="2171872"/>
    <m/>
  </r>
  <r>
    <x v="0"/>
    <x v="0"/>
    <x v="0"/>
    <x v="0"/>
    <n v="2"/>
    <n v="1349142"/>
    <d v="2001-06-06T10:45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8"/>
    <s v="marknunn1"/>
    <s v="BMARCHAN"/>
    <s v="Enron Metals Trading System"/>
    <x v="0"/>
    <x v="0"/>
    <n v="2171882"/>
    <m/>
  </r>
  <r>
    <x v="1"/>
    <x v="2"/>
    <x v="0"/>
    <x v="0"/>
    <n v="50000"/>
    <n v="1349143"/>
    <d v="2001-06-06T10:45:3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bernbroph"/>
    <s v="GWHALLE"/>
    <s v="WTI-GW-NXC2"/>
    <x v="3"/>
    <x v="3"/>
    <n v="114666"/>
    <d v="2001-07-01T00:00:00"/>
  </r>
  <r>
    <x v="0"/>
    <x v="3"/>
    <x v="1"/>
    <x v="22"/>
    <n v="1230000"/>
    <n v="1349144"/>
    <d v="2001-06-06T10:45:38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6.5000000000000002E-2"/>
    <s v="EPMELPteg"/>
    <s v="GSTOREY"/>
    <s v="ENA - IM Ontario"/>
    <x v="8"/>
    <x v="3"/>
    <s v="VF0271.1 / 835100"/>
    <d v="2001-07-01T00:00:00"/>
  </r>
  <r>
    <x v="1"/>
    <x v="2"/>
    <x v="0"/>
    <x v="0"/>
    <n v="50000"/>
    <n v="1349145"/>
    <d v="2001-06-06T10:45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"/>
    <s v="GWHALLE"/>
    <s v="WTI-GW-NXC2"/>
    <x v="3"/>
    <x v="3"/>
    <n v="114667"/>
    <d v="2001-07-01T00:00:00"/>
  </r>
  <r>
    <x v="1"/>
    <x v="1"/>
    <x v="1"/>
    <x v="0"/>
    <n v="50"/>
    <n v="1349146"/>
    <d v="2001-06-06T10:45:50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mattmanley"/>
    <s v="JQUENET"/>
    <s v="ST-PJM"/>
    <x v="7"/>
    <x v="7"/>
    <n v="634990.1"/>
    <d v="2001-06-08T21:00:01"/>
  </r>
  <r>
    <x v="1"/>
    <x v="2"/>
    <x v="0"/>
    <x v="0"/>
    <n v="50000"/>
    <n v="1349147"/>
    <d v="2001-06-06T10:45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668"/>
    <d v="2001-07-01T00:00:00"/>
  </r>
  <r>
    <x v="1"/>
    <x v="1"/>
    <x v="1"/>
    <x v="0"/>
    <n v="50"/>
    <n v="1349150"/>
    <d v="2001-06-06T10:46:0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2.1"/>
    <d v="2001-06-08T21:00:01"/>
  </r>
  <r>
    <x v="1"/>
    <x v="2"/>
    <x v="0"/>
    <x v="0"/>
    <n v="50000"/>
    <n v="1349153"/>
    <d v="2001-06-06T10:4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"/>
    <s v="GWHALLE"/>
    <s v="WTI-GW-NXC2"/>
    <x v="3"/>
    <x v="3"/>
    <n v="114670"/>
    <d v="2001-07-01T00:00:00"/>
  </r>
  <r>
    <x v="1"/>
    <x v="3"/>
    <x v="1"/>
    <x v="0"/>
    <n v="1711"/>
    <n v="1349154"/>
    <d v="2001-06-06T10:46:22"/>
    <s v="Cook Inlet Energy Supply L.L.C."/>
    <x v="0"/>
    <x v="0"/>
    <x v="0"/>
    <x v="3"/>
    <s v="US Gas Phy Fwd Firm &lt; or = 1Mo "/>
    <s v="US Gas Phy       NGPL LA Pool            07Jun01         USD/MM"/>
    <m/>
    <n v="1711"/>
    <x v="0"/>
    <x v="13"/>
    <x v="0"/>
    <n v="3.69"/>
    <s v="MIDCONT2"/>
    <s v="TDONOHO"/>
    <s v="ENA - IM Central Gulf"/>
    <x v="8"/>
    <x v="3"/>
    <n v="835103"/>
    <d v="2001-06-07T21:00:01"/>
  </r>
  <r>
    <x v="0"/>
    <x v="0"/>
    <x v="0"/>
    <x v="0"/>
    <n v="15"/>
    <n v="1349155"/>
    <d v="2001-06-06T10:46:24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64"/>
    <s v="FBEUZELIN"/>
    <s v="JGORDON1"/>
    <s v="Enron Metals Trading System"/>
    <x v="0"/>
    <x v="0"/>
    <n v="2171884"/>
    <m/>
  </r>
  <r>
    <x v="0"/>
    <x v="0"/>
    <x v="0"/>
    <x v="0"/>
    <n v="9"/>
    <n v="1349157"/>
    <d v="2001-06-06T10:46:39"/>
    <s v="Carr Futures, Inc"/>
    <x v="0"/>
    <x v="0"/>
    <x v="0"/>
    <x v="0"/>
    <s v="Tin LME Registered Contract"/>
    <s v="Tin LME Reg.     Contract                3 Month         USD/mt-L"/>
    <m/>
    <n v="9"/>
    <x v="0"/>
    <x v="4"/>
    <x v="0"/>
    <n v="4985"/>
    <s v="msquires"/>
    <s v="JGORDON1"/>
    <s v="Enron Metals Trading System"/>
    <x v="0"/>
    <x v="0"/>
    <n v="2171886"/>
    <m/>
  </r>
  <r>
    <x v="0"/>
    <x v="0"/>
    <x v="0"/>
    <x v="0"/>
    <n v="18"/>
    <n v="1349160"/>
    <d v="2001-06-06T10:47:03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18"/>
    <s v="ADM59874"/>
    <s v="BMARCHAN"/>
    <s v="Enron Metals Trading System"/>
    <x v="0"/>
    <x v="0"/>
    <n v="2171888"/>
    <m/>
  </r>
  <r>
    <x v="0"/>
    <x v="0"/>
    <x v="0"/>
    <x v="0"/>
    <n v="8"/>
    <n v="1349162"/>
    <d v="2001-06-06T10:47:11"/>
    <s v="ED &amp; F Man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80"/>
    <s v="stanleyf"/>
    <s v="ATURNER"/>
    <s v="Enron Metals Trading System"/>
    <x v="0"/>
    <x v="0"/>
    <n v="2171890"/>
    <m/>
  </r>
  <r>
    <x v="1"/>
    <x v="2"/>
    <x v="0"/>
    <x v="0"/>
    <n v="50000"/>
    <n v="1349163"/>
    <d v="2001-06-06T10:47:2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semprakuo"/>
    <s v="GWHALLE"/>
    <s v="WTI-GW-NXC2"/>
    <x v="3"/>
    <x v="3"/>
    <n v="114671"/>
    <d v="2001-07-01T00:00:00"/>
  </r>
  <r>
    <x v="0"/>
    <x v="3"/>
    <x v="1"/>
    <x v="0"/>
    <n v="10000"/>
    <n v="1349164"/>
    <d v="2001-06-06T10:47:27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PALLISER"/>
    <s v="RWATT"/>
    <s v="EC-IM Canada West"/>
    <x v="8"/>
    <x v="9"/>
    <n v="835106"/>
    <d v="2001-06-06T21:00:01"/>
  </r>
  <r>
    <x v="0"/>
    <x v="0"/>
    <x v="0"/>
    <x v="0"/>
    <n v="2"/>
    <n v="1349165"/>
    <d v="2001-06-06T10:4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4"/>
    <s v="marknunn1"/>
    <s v="BMARCHAN"/>
    <s v="Enron Metals Trading System"/>
    <x v="0"/>
    <x v="0"/>
    <n v="2171902"/>
    <m/>
  </r>
  <r>
    <x v="1"/>
    <x v="1"/>
    <x v="1"/>
    <x v="5"/>
    <n v="775"/>
    <n v="1349166"/>
    <d v="2001-06-06T10:47:47"/>
    <s v="Williams Energy Marketing &amp; Trading Company"/>
    <x v="1"/>
    <x v="1"/>
    <x v="0"/>
    <x v="1"/>
    <s v="US West Power Phy Fwd CAISO"/>
    <s v="US Pwr Phy CAISO SP15 Peak               Jul01           USD/MWh"/>
    <n v="25"/>
    <m/>
    <x v="0"/>
    <x v="1"/>
    <x v="0"/>
    <n v="151"/>
    <s v="CBOHN010"/>
    <s v="CMALLOR"/>
    <s v="ST-CA"/>
    <x v="7"/>
    <x v="7"/>
    <n v="634995.1"/>
    <d v="2001-07-01T21:00:01"/>
  </r>
  <r>
    <x v="1"/>
    <x v="1"/>
    <x v="0"/>
    <x v="21"/>
    <n v="3100"/>
    <n v="1349167"/>
    <d v="2001-06-06T10:47:47"/>
    <s v="American Electric Power Service Corporation"/>
    <x v="0"/>
    <x v="0"/>
    <x v="0"/>
    <x v="1"/>
    <s v="US East Power Fin Swap"/>
    <s v="US Pwr Fin Swap  ISO NY Z-G Peak         Jul-Aug01       USD/MWh"/>
    <n v="50"/>
    <m/>
    <x v="0"/>
    <x v="1"/>
    <x v="0"/>
    <n v="78.5"/>
    <s v="aepsvc133"/>
    <s v="DDAVIS"/>
    <s v="LT-New England"/>
    <x v="7"/>
    <x v="3"/>
    <n v="634994.1"/>
    <d v="2001-07-01T00:00:00"/>
  </r>
  <r>
    <x v="1"/>
    <x v="1"/>
    <x v="1"/>
    <x v="0"/>
    <n v="50"/>
    <n v="1349168"/>
    <d v="2001-06-06T10:47:54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6.1"/>
    <d v="2001-06-08T21:00:01"/>
  </r>
  <r>
    <x v="0"/>
    <x v="3"/>
    <x v="0"/>
    <x v="24"/>
    <n v="1070000"/>
    <n v="1349169"/>
    <d v="2001-06-06T10:47:55"/>
    <s v="TransCanada Energy Financial Products Limited"/>
    <x v="0"/>
    <x v="0"/>
    <x v="0"/>
    <x v="3"/>
    <s v="CAN Gas Fin BasSwap"/>
    <s v="CAN Gas Basis    AECO                    Apr-Oct02       USD/MM"/>
    <m/>
    <n v="5000"/>
    <x v="0"/>
    <x v="13"/>
    <x v="0"/>
    <n v="-0.41"/>
    <s v="bchrumka"/>
    <s v="JMCKAY"/>
    <s v="FT-CAND-EGSC"/>
    <x v="5"/>
    <x v="9"/>
    <s v="VF0283.1"/>
    <d v="2002-04-01T00:00:00"/>
  </r>
  <r>
    <x v="1"/>
    <x v="3"/>
    <x v="0"/>
    <x v="22"/>
    <n v="615000"/>
    <n v="1349172"/>
    <d v="2001-06-06T10:48:1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"/>
    <s v="steven12"/>
    <s v="JARNOLD"/>
    <s v="NG-Price"/>
    <x v="5"/>
    <x v="3"/>
    <s v="VF0285.1"/>
    <d v="2001-07-01T00:00:00"/>
  </r>
  <r>
    <x v="1"/>
    <x v="3"/>
    <x v="0"/>
    <x v="23"/>
    <n v="240000"/>
    <n v="1349175"/>
    <d v="2001-06-06T10:48:30"/>
    <s v="Conoco Inc."/>
    <x v="0"/>
    <x v="0"/>
    <x v="0"/>
    <x v="3"/>
    <s v="US Gas Fin Swap"/>
    <s v="US Gas Daily     Mich Con                07-30Jun01      USD/MM"/>
    <m/>
    <n v="10000"/>
    <x v="0"/>
    <x v="13"/>
    <x v="0"/>
    <n v="3.92"/>
    <s v="kimhead1"/>
    <s v="GSTOREY"/>
    <s v="FT-ONTARIO"/>
    <x v="5"/>
    <x v="3"/>
    <s v="VF0288.1"/>
    <d v="2001-06-07T21:00:01"/>
  </r>
  <r>
    <x v="1"/>
    <x v="3"/>
    <x v="0"/>
    <x v="5"/>
    <n v="155000"/>
    <n v="1349181"/>
    <d v="2001-06-06T10:48:56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Lamoreal"/>
    <s v="JARNOLD"/>
    <s v="NG-Price"/>
    <x v="5"/>
    <x v="3"/>
    <s v="VF0292.1"/>
    <d v="2001-07-01T21:00:00"/>
  </r>
  <r>
    <x v="1"/>
    <x v="1"/>
    <x v="1"/>
    <x v="5"/>
    <n v="1550"/>
    <n v="1349184"/>
    <d v="2001-06-06T10:49:02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9"/>
    <s v="seanoneal"/>
    <s v="FSTURM"/>
    <s v="LT-ECAR"/>
    <x v="7"/>
    <x v="7"/>
    <n v="635002.1"/>
    <d v="2001-07-01T21:00:01"/>
  </r>
  <r>
    <x v="0"/>
    <x v="0"/>
    <x v="0"/>
    <x v="0"/>
    <n v="18"/>
    <n v="1349185"/>
    <d v="2001-06-06T10:49:03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684"/>
    <s v="ADM08839"/>
    <s v="BMARCHAN"/>
    <s v="Enron Metals Trading System"/>
    <x v="0"/>
    <x v="0"/>
    <n v="2171920"/>
    <m/>
  </r>
  <r>
    <x v="1"/>
    <x v="3"/>
    <x v="0"/>
    <x v="5"/>
    <n v="310000"/>
    <n v="1349186"/>
    <d v="2001-06-06T10:49:04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1"/>
    <s v="JIMLK19641"/>
    <s v="MSANCH2"/>
    <s v="GD-New-Jr"/>
    <x v="5"/>
    <x v="3"/>
    <s v="VF0293.1"/>
    <d v="2001-07-01T21:00:01"/>
  </r>
  <r>
    <x v="1"/>
    <x v="3"/>
    <x v="0"/>
    <x v="5"/>
    <n v="310000"/>
    <n v="1349188"/>
    <d v="2001-06-06T10:49:05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0294.1"/>
    <d v="2001-07-01T21:00:01"/>
  </r>
  <r>
    <x v="1"/>
    <x v="2"/>
    <x v="0"/>
    <x v="0"/>
    <n v="50000"/>
    <n v="1349189"/>
    <d v="2001-06-06T10:4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rsrsrsrs"/>
    <s v="GWHALLE"/>
    <s v="WTI-GW-NXC2"/>
    <x v="3"/>
    <x v="3"/>
    <n v="114672"/>
    <d v="2001-07-01T00:00:00"/>
  </r>
  <r>
    <x v="1"/>
    <x v="2"/>
    <x v="0"/>
    <x v="0"/>
    <n v="50000"/>
    <n v="1349191"/>
    <d v="2001-06-06T10:49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DOMESTIC"/>
    <s v="GWHALLE"/>
    <s v="WTI-GW-NXC2"/>
    <x v="3"/>
    <x v="3"/>
    <n v="114673"/>
    <d v="2001-07-01T00:00:00"/>
  </r>
  <r>
    <x v="1"/>
    <x v="2"/>
    <x v="0"/>
    <x v="0"/>
    <n v="50000"/>
    <n v="1349192"/>
    <d v="2001-06-06T10:49:4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DOMESTIC2"/>
    <s v="GWHALLE"/>
    <s v="WTI-GW-NXC2"/>
    <x v="3"/>
    <x v="3"/>
    <n v="114674"/>
    <d v="2001-07-01T00:00:00"/>
  </r>
  <r>
    <x v="1"/>
    <x v="2"/>
    <x v="0"/>
    <x v="0"/>
    <n v="50000"/>
    <n v="1349195"/>
    <d v="2001-06-06T10:50:1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2"/>
    <s v="GWHALLE"/>
    <s v="WTI-GW-NXC2"/>
    <x v="3"/>
    <x v="3"/>
    <n v="114676"/>
    <d v="2001-07-01T00:00:00"/>
  </r>
  <r>
    <x v="0"/>
    <x v="0"/>
    <x v="0"/>
    <x v="0"/>
    <n v="10"/>
    <n v="1349196"/>
    <d v="2001-06-06T10:50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stanleyf"/>
    <s v="BMARCHAN"/>
    <s v="Enron Metals Trading System"/>
    <x v="0"/>
    <x v="0"/>
    <n v="2171927"/>
    <m/>
  </r>
  <r>
    <x v="1"/>
    <x v="3"/>
    <x v="0"/>
    <x v="2"/>
    <n v="1825000"/>
    <n v="1349197"/>
    <d v="2001-06-06T10:50:34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EFFFOX1"/>
    <s v="JARNOLD"/>
    <s v="NG-Price"/>
    <x v="5"/>
    <x v="3"/>
    <s v="VF0304.1"/>
    <d v="2002-01-01T21:00:00"/>
  </r>
  <r>
    <x v="1"/>
    <x v="3"/>
    <x v="1"/>
    <x v="0"/>
    <n v="7897"/>
    <n v="1349198"/>
    <d v="2001-06-06T10:51:07"/>
    <s v="Noble Gas Marketing Inc."/>
    <x v="0"/>
    <x v="0"/>
    <x v="0"/>
    <x v="3"/>
    <s v="US Gas Phy Fwd Firm &lt; or = 1Mo "/>
    <s v="US Gas Phy       Trunkline ELA           07Jun01         USD/MM"/>
    <n v="7897"/>
    <m/>
    <x v="0"/>
    <x v="13"/>
    <x v="0"/>
    <n v="3.8"/>
    <s v="bryangins"/>
    <s v="TDONOHO"/>
    <s v="ENA - IM Central Gulf"/>
    <x v="8"/>
    <x v="3"/>
    <n v="835109"/>
    <d v="2001-06-07T21:00:01"/>
  </r>
  <r>
    <x v="1"/>
    <x v="3"/>
    <x v="0"/>
    <x v="5"/>
    <n v="77500"/>
    <n v="1349199"/>
    <d v="2001-06-06T10:51:13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kdiamond"/>
    <s v="JARNOLD"/>
    <s v="NG-Price"/>
    <x v="5"/>
    <x v="3"/>
    <s v="VF0305.1"/>
    <d v="2001-07-01T21:00:00"/>
  </r>
  <r>
    <x v="1"/>
    <x v="3"/>
    <x v="0"/>
    <x v="5"/>
    <n v="310000"/>
    <n v="1349201"/>
    <d v="2001-06-06T10:51:51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308.1"/>
    <d v="2001-07-01T21:00:00"/>
  </r>
  <r>
    <x v="1"/>
    <x v="2"/>
    <x v="0"/>
    <x v="0"/>
    <n v="25000"/>
    <n v="1349202"/>
    <d v="2001-06-06T10:51:57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42"/>
    <s v="crudebuyer"/>
    <s v="RFULLER"/>
    <s v="PHYOIL - Price"/>
    <x v="5"/>
    <x v="3"/>
    <s v="VF0309.1"/>
    <d v="2001-07-01T00:00:00"/>
  </r>
  <r>
    <x v="1"/>
    <x v="3"/>
    <x v="0"/>
    <x v="5"/>
    <n v="310000"/>
    <n v="1349203"/>
    <d v="2001-06-06T10:51:5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davidlake"/>
    <s v="JARNOLD"/>
    <s v="NG-Price"/>
    <x v="5"/>
    <x v="3"/>
    <s v="VF0310.1"/>
    <d v="2001-07-01T21:00:00"/>
  </r>
  <r>
    <x v="1"/>
    <x v="3"/>
    <x v="0"/>
    <x v="5"/>
    <n v="77500"/>
    <n v="1349204"/>
    <d v="2001-06-06T10:52:03"/>
    <s v="TXU Energy Trading Company"/>
    <x v="0"/>
    <x v="0"/>
    <x v="0"/>
    <x v="3"/>
    <s v="US Gas Fin Swap"/>
    <s v="US Gas Swap      Nymex                   Aug01           USD/MM"/>
    <m/>
    <n v="2500"/>
    <x v="0"/>
    <x v="13"/>
    <x v="0"/>
    <n v="3.9525000000000001"/>
    <s v="txuetckat"/>
    <s v="JARNOLD"/>
    <s v="NG-Price"/>
    <x v="5"/>
    <x v="3"/>
    <s v="VF0311.1"/>
    <d v="2001-08-01T21:00:00"/>
  </r>
  <r>
    <x v="0"/>
    <x v="0"/>
    <x v="0"/>
    <x v="0"/>
    <n v="20"/>
    <n v="1349206"/>
    <d v="2001-06-06T10:52:0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71929"/>
    <m/>
  </r>
  <r>
    <x v="1"/>
    <x v="2"/>
    <x v="0"/>
    <x v="0"/>
    <n v="50000"/>
    <n v="1349207"/>
    <d v="2001-06-06T10:52:0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JALTILIO"/>
    <s v="GWHALLE"/>
    <s v="WTI-GW-NXC2"/>
    <x v="3"/>
    <x v="3"/>
    <n v="114678"/>
    <d v="2001-07-01T00:00:00"/>
  </r>
  <r>
    <x v="0"/>
    <x v="0"/>
    <x v="0"/>
    <x v="0"/>
    <n v="13"/>
    <n v="1349209"/>
    <d v="2001-06-06T10:52:10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84"/>
    <s v="stanleyf"/>
    <s v="BMARCHAN"/>
    <s v="Enron Metals Trading System"/>
    <x v="0"/>
    <x v="0"/>
    <n v="2171931"/>
    <m/>
  </r>
  <r>
    <x v="1"/>
    <x v="3"/>
    <x v="0"/>
    <x v="5"/>
    <n v="155000"/>
    <n v="1349210"/>
    <d v="2001-06-06T10:52:1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shawnmaz"/>
    <s v="JARNOLD"/>
    <s v="NG-Price"/>
    <x v="5"/>
    <x v="3"/>
    <s v="VF0313.1"/>
    <d v="2001-07-01T21:00:00"/>
  </r>
  <r>
    <x v="0"/>
    <x v="0"/>
    <x v="0"/>
    <x v="0"/>
    <n v="6"/>
    <n v="1349212"/>
    <d v="2001-06-06T10:52:23"/>
    <s v="Refco Overseas Ltd"/>
    <x v="0"/>
    <x v="0"/>
    <x v="0"/>
    <x v="0"/>
    <s v="Aluminum LME Registered Contract"/>
    <s v="Al LME Reg.      Contract                3 Month         USD/mt-L"/>
    <n v="6"/>
    <m/>
    <x v="0"/>
    <x v="0"/>
    <x v="0"/>
    <n v="1519"/>
    <s v="marknunn1"/>
    <s v="BMARCHAN"/>
    <s v="Enron Metals Trading System"/>
    <x v="0"/>
    <x v="0"/>
    <n v="2171936"/>
    <m/>
  </r>
  <r>
    <x v="0"/>
    <x v="3"/>
    <x v="1"/>
    <x v="0"/>
    <n v="10000"/>
    <n v="1349213"/>
    <d v="2001-06-06T10:52:23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900000000000004"/>
    <s v="NORTHTRA"/>
    <s v="RWATT"/>
    <s v="EC-IM Canada West"/>
    <x v="8"/>
    <x v="9"/>
    <n v="835112"/>
    <d v="2001-06-06T21:00:01"/>
  </r>
  <r>
    <x v="1"/>
    <x v="1"/>
    <x v="1"/>
    <x v="17"/>
    <n v="575"/>
    <n v="1349214"/>
    <d v="2001-06-06T10:52:27"/>
    <s v="Edison Mission Marketing &amp; Trading Inc."/>
    <x v="0"/>
    <x v="0"/>
    <x v="0"/>
    <x v="1"/>
    <s v="US West Power Phy Fwd Firm"/>
    <s v="US Pwr Phy Firm  PALVE Peak              08-30Jun01      USD/MWh"/>
    <n v="25"/>
    <m/>
    <x v="0"/>
    <x v="1"/>
    <x v="0"/>
    <n v="107.5"/>
    <s v="DUTILE12"/>
    <s v="MFISCHE2"/>
    <s v="ST-SW"/>
    <x v="7"/>
    <x v="7"/>
    <n v="635008.1"/>
    <d v="2001-06-08T21:00:01"/>
  </r>
  <r>
    <x v="1"/>
    <x v="3"/>
    <x v="0"/>
    <x v="5"/>
    <n v="310000"/>
    <n v="1349218"/>
    <d v="2001-06-06T10:52:33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Lamoreal"/>
    <s v="JARNOLD"/>
    <s v="NG-Price"/>
    <x v="5"/>
    <x v="3"/>
    <s v="VF0316.1"/>
    <d v="2001-07-01T21:00:00"/>
  </r>
  <r>
    <x v="0"/>
    <x v="3"/>
    <x v="1"/>
    <x v="0"/>
    <n v="10000"/>
    <n v="1349219"/>
    <d v="2001-06-06T10:52:3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"/>
    <s v="NORTHTRA"/>
    <s v="RWATT"/>
    <s v="EC-IM Canada West"/>
    <x v="8"/>
    <x v="9"/>
    <n v="835113"/>
    <d v="2001-06-06T21:00:01"/>
  </r>
  <r>
    <x v="1"/>
    <x v="1"/>
    <x v="1"/>
    <x v="17"/>
    <n v="575"/>
    <n v="1349220"/>
    <d v="2001-06-06T10:52:35"/>
    <s v="Aquila Energy Marketing Corporation"/>
    <x v="0"/>
    <x v="0"/>
    <x v="0"/>
    <x v="1"/>
    <s v="US West Power Phy Fwd Firm"/>
    <s v="US Pwr Phy Firm  Mid-C Peak              08-30Jun01      USD/MWh"/>
    <n v="25"/>
    <m/>
    <x v="0"/>
    <x v="1"/>
    <x v="0"/>
    <n v="82.5"/>
    <s v="WESTPOWER"/>
    <s v="TALONSO"/>
    <s v="ST-NW"/>
    <x v="7"/>
    <x v="7"/>
    <n v="635010.1"/>
    <d v="2001-06-08T21:00:01"/>
  </r>
  <r>
    <x v="1"/>
    <x v="2"/>
    <x v="0"/>
    <x v="0"/>
    <n v="50000"/>
    <n v="1349221"/>
    <d v="2001-06-06T10:52:3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8"/>
    <s v="SPENCERV"/>
    <s v="GWHALLE"/>
    <s v="WTI-GW-NXC1"/>
    <x v="3"/>
    <x v="3"/>
    <n v="114679"/>
    <d v="2001-07-01T00:00:00"/>
  </r>
  <r>
    <x v="0"/>
    <x v="3"/>
    <x v="1"/>
    <x v="0"/>
    <n v="10000"/>
    <n v="1349222"/>
    <d v="2001-06-06T10:52:41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NORTHTRA"/>
    <s v="RWATT"/>
    <s v="EC-IM Canada West"/>
    <x v="8"/>
    <x v="9"/>
    <n v="835114"/>
    <d v="2001-06-06T21:00:01"/>
  </r>
  <r>
    <x v="1"/>
    <x v="3"/>
    <x v="0"/>
    <x v="5"/>
    <n v="310000"/>
    <n v="1349223"/>
    <d v="2001-06-06T10:52:44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F0317.1"/>
    <d v="2001-07-01T21:00:00"/>
  </r>
  <r>
    <x v="0"/>
    <x v="3"/>
    <x v="1"/>
    <x v="5"/>
    <n v="775000"/>
    <n v="1349224"/>
    <d v="2001-06-06T10:52:44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"/>
    <s v="ADM16156"/>
    <s v="AFAIRLE"/>
    <s v="Non Affiliate Gas Book"/>
    <x v="4"/>
    <x v="2"/>
    <n v="106747"/>
    <d v="2001-07-01T21:00:01"/>
  </r>
  <r>
    <x v="0"/>
    <x v="3"/>
    <x v="1"/>
    <x v="0"/>
    <n v="10000"/>
    <n v="1349226"/>
    <d v="2001-06-06T10:52:50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2"/>
    <s v="NORTHTRA"/>
    <s v="RWATT"/>
    <s v="EC-IM Canada West"/>
    <x v="8"/>
    <x v="9"/>
    <n v="835116"/>
    <d v="2001-06-06T21:00:01"/>
  </r>
  <r>
    <x v="1"/>
    <x v="1"/>
    <x v="1"/>
    <x v="0"/>
    <n v="50"/>
    <n v="1349227"/>
    <d v="2001-06-06T10:52:5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"/>
    <s v="aepsvc127"/>
    <s v="CDORLAN"/>
    <s v="ST-ECAR"/>
    <x v="7"/>
    <x v="7"/>
    <n v="635011.1"/>
    <d v="2001-06-08T21:00:01"/>
  </r>
  <r>
    <x v="1"/>
    <x v="1"/>
    <x v="1"/>
    <x v="0"/>
    <n v="50"/>
    <n v="1349228"/>
    <d v="2001-06-06T10:52:54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7.9"/>
    <s v="aepsvc136"/>
    <s v="JQUENET"/>
    <s v="ST-PJM"/>
    <x v="7"/>
    <x v="7"/>
    <n v="635012.1"/>
    <d v="2001-06-08T21:00:01"/>
  </r>
  <r>
    <x v="1"/>
    <x v="3"/>
    <x v="0"/>
    <x v="5"/>
    <n v="155000"/>
    <n v="1349229"/>
    <d v="2001-06-06T10:53:06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319.1"/>
    <d v="2001-10-01T21:00:01"/>
  </r>
  <r>
    <x v="0"/>
    <x v="3"/>
    <x v="1"/>
    <x v="5"/>
    <n v="775000"/>
    <n v="1349230"/>
    <d v="2001-06-06T10:53:08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"/>
    <s v="THOMPSONA"/>
    <s v="AFAIRLE"/>
    <s v="Non Affiliate Gas Book"/>
    <x v="4"/>
    <x v="2"/>
    <n v="106750"/>
    <d v="2001-08-01T21:00:01"/>
  </r>
  <r>
    <x v="1"/>
    <x v="2"/>
    <x v="0"/>
    <x v="0"/>
    <n v="50000"/>
    <n v="1349231"/>
    <d v="2001-06-06T10:53:11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eriksaaa"/>
    <s v="GWHALLE"/>
    <s v="WTI-GW-NXC2"/>
    <x v="3"/>
    <x v="3"/>
    <n v="114680"/>
    <d v="2001-07-01T00:00:00"/>
  </r>
  <r>
    <x v="1"/>
    <x v="3"/>
    <x v="0"/>
    <x v="5"/>
    <n v="155000"/>
    <n v="1349233"/>
    <d v="2001-06-06T10:53:17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ADM46266"/>
    <s v="JARNOLD"/>
    <s v="NG-Price"/>
    <x v="5"/>
    <x v="3"/>
    <s v="VF0320.1"/>
    <d v="2001-07-01T21:00:00"/>
  </r>
  <r>
    <x v="1"/>
    <x v="2"/>
    <x v="0"/>
    <x v="0"/>
    <n v="50000"/>
    <n v="1349234"/>
    <d v="2001-06-06T10:53:20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4"/>
    <s v="SPENCERV"/>
    <s v="GWHALLE"/>
    <s v="WTI-GW-NXC1"/>
    <x v="3"/>
    <x v="3"/>
    <n v="114681"/>
    <d v="2001-07-01T00:00:00"/>
  </r>
  <r>
    <x v="0"/>
    <x v="3"/>
    <x v="1"/>
    <x v="0"/>
    <n v="10000"/>
    <n v="1349235"/>
    <d v="2001-06-06T10:53:23"/>
    <s v="Talisman Energy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00000000000004"/>
    <s v="ADM94989"/>
    <s v="RWATT"/>
    <s v="EC-IM Canada West"/>
    <x v="8"/>
    <x v="9"/>
    <n v="835117"/>
    <d v="2001-06-06T21:00:01"/>
  </r>
  <r>
    <x v="0"/>
    <x v="0"/>
    <x v="0"/>
    <x v="0"/>
    <n v="4"/>
    <n v="1349236"/>
    <d v="2001-06-06T10:53:37"/>
    <s v="Cargill Investor Service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ADM66058"/>
    <s v="BMARCHAN"/>
    <s v="Enron Metals Trading System"/>
    <x v="0"/>
    <x v="0"/>
    <n v="2171941"/>
    <m/>
  </r>
  <r>
    <x v="0"/>
    <x v="3"/>
    <x v="1"/>
    <x v="0"/>
    <n v="10000"/>
    <n v="1349237"/>
    <d v="2001-06-06T10:53:40"/>
    <s v="Talisman Energy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ADM94989"/>
    <s v="RWATT"/>
    <s v="EC-IM Canada West"/>
    <x v="8"/>
    <x v="9"/>
    <n v="835120"/>
    <d v="2001-06-07T21:00:01"/>
  </r>
  <r>
    <x v="1"/>
    <x v="3"/>
    <x v="0"/>
    <x v="2"/>
    <n v="1825000"/>
    <n v="1349238"/>
    <d v="2001-06-06T10:53:54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9"/>
    <s v="terrenced"/>
    <s v="JARNOLD"/>
    <s v="NG-Price"/>
    <x v="5"/>
    <x v="3"/>
    <s v="VF0324.1"/>
    <d v="2002-01-01T21:00:00"/>
  </r>
  <r>
    <x v="0"/>
    <x v="3"/>
    <x v="1"/>
    <x v="0"/>
    <n v="2000"/>
    <n v="1349239"/>
    <d v="2001-06-06T10:53:54"/>
    <s v="Northstar Energy"/>
    <x v="0"/>
    <x v="0"/>
    <x v="0"/>
    <x v="3"/>
    <s v="CAN Gas Phy Fwd Firm West &lt; or = 1Mo"/>
    <s v="CAN Gas Phy      NIT                     06Jun01         CAD/GJ"/>
    <n v="2000"/>
    <m/>
    <x v="0"/>
    <x v="17"/>
    <x v="4"/>
    <n v="4.2249999999999996"/>
    <s v="SMITHJAY"/>
    <s v="RWATT"/>
    <s v="EC-IM Canada West"/>
    <x v="8"/>
    <x v="9"/>
    <n v="835121"/>
    <d v="2001-06-06T21:00:01"/>
  </r>
  <r>
    <x v="0"/>
    <x v="3"/>
    <x v="1"/>
    <x v="5"/>
    <n v="155000"/>
    <n v="1349240"/>
    <d v="2001-06-06T10:53:57"/>
    <s v="Texaco Canada Petroleum  Inc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50000000000002"/>
    <s v="SANTUCCI1"/>
    <s v="MCOWAN"/>
    <s v="EC-IM Canada West"/>
    <x v="8"/>
    <x v="9"/>
    <n v="835122"/>
    <d v="2001-07-01T21:00:01"/>
  </r>
  <r>
    <x v="1"/>
    <x v="3"/>
    <x v="0"/>
    <x v="5"/>
    <n v="310000"/>
    <n v="1349241"/>
    <d v="2001-06-06T10:54:00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etverma"/>
    <s v="JARNOLD"/>
    <s v="NG-Price"/>
    <x v="5"/>
    <x v="3"/>
    <s v="VF0325.1"/>
    <d v="2001-07-01T21:00:00"/>
  </r>
  <r>
    <x v="1"/>
    <x v="2"/>
    <x v="0"/>
    <x v="0"/>
    <n v="10000"/>
    <n v="1349242"/>
    <d v="2001-06-06T10:54:09"/>
    <s v="Sempra Energy Trading Corp."/>
    <x v="0"/>
    <x v="0"/>
    <x v="0"/>
    <x v="2"/>
    <s v="US Crude WTI Fin Swap "/>
    <s v="US WTI Swap      Nymex PEN               Jul01           USD/bl/m"/>
    <m/>
    <n v="10000"/>
    <x v="0"/>
    <x v="3"/>
    <x v="0"/>
    <n v="27.36"/>
    <s v="DOMESTIC"/>
    <s v="GWHALLE"/>
    <s v="WTI-GW-NXC2"/>
    <x v="3"/>
    <x v="3"/>
    <n v="114682"/>
    <d v="2001-07-01T00:00:00"/>
  </r>
  <r>
    <x v="1"/>
    <x v="1"/>
    <x v="1"/>
    <x v="8"/>
    <n v="250"/>
    <n v="1349243"/>
    <d v="2001-06-06T10:54:11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stsingas"/>
    <s v="JQUENET"/>
    <s v="ST-PJM"/>
    <x v="7"/>
    <x v="7"/>
    <n v="635014.1"/>
    <d v="2001-06-18T21:00:00"/>
  </r>
  <r>
    <x v="1"/>
    <x v="3"/>
    <x v="0"/>
    <x v="22"/>
    <n v="615000"/>
    <n v="1349244"/>
    <d v="2001-06-06T10:54:16"/>
    <s v="Reliant Energy Services, Inc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robpitts"/>
    <s v="JARNOLD"/>
    <s v="NG-Price"/>
    <x v="5"/>
    <x v="3"/>
    <s v="VF0326.1"/>
    <d v="2001-07-01T00:00:00"/>
  </r>
  <r>
    <x v="0"/>
    <x v="3"/>
    <x v="1"/>
    <x v="0"/>
    <n v="7000"/>
    <n v="1349247"/>
    <d v="2001-06-06T10:54:25"/>
    <s v="Coast Energy Canada,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249999999999996"/>
    <s v="ADM74235"/>
    <s v="RWATT"/>
    <s v="EC-IM Canada West"/>
    <x v="8"/>
    <x v="9"/>
    <n v="835123"/>
    <d v="2001-06-06T21:00:01"/>
  </r>
  <r>
    <x v="1"/>
    <x v="1"/>
    <x v="1"/>
    <x v="0"/>
    <n v="50"/>
    <n v="1349248"/>
    <d v="2001-06-06T10:54:2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5015.1"/>
    <d v="2001-06-08T21:00:01"/>
  </r>
  <r>
    <x v="0"/>
    <x v="0"/>
    <x v="0"/>
    <x v="0"/>
    <n v="8"/>
    <n v="1349249"/>
    <d v="2001-06-06T10:54:3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175"/>
    <s v="stanleyf"/>
    <s v="ATURNER"/>
    <s v="Enron Metals Trading System"/>
    <x v="0"/>
    <x v="0"/>
    <n v="2171946"/>
    <m/>
  </r>
  <r>
    <x v="1"/>
    <x v="3"/>
    <x v="0"/>
    <x v="20"/>
    <n v="377500"/>
    <n v="1349250"/>
    <d v="2001-06-06T10:54:4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BIGBRADLY"/>
    <s v="JARNOLD"/>
    <s v="NG-Price"/>
    <x v="5"/>
    <x v="3"/>
    <s v="VF0328.1"/>
    <d v="2001-11-01T00:00:00"/>
  </r>
  <r>
    <x v="1"/>
    <x v="3"/>
    <x v="0"/>
    <x v="5"/>
    <n v="310000"/>
    <n v="1349251"/>
    <d v="2001-06-06T10:54:43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QUILA1001"/>
    <s v="JARNOLD"/>
    <s v="NG-Price"/>
    <x v="5"/>
    <x v="3"/>
    <s v="VF0331.1"/>
    <d v="2001-07-01T21:00:00"/>
  </r>
  <r>
    <x v="1"/>
    <x v="2"/>
    <x v="0"/>
    <x v="0"/>
    <n v="50000"/>
    <n v="1349252"/>
    <d v="2001-06-06T10:54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2"/>
    <s v="GWHALLE"/>
    <s v="WTI-GW-NXC2"/>
    <x v="3"/>
    <x v="3"/>
    <n v="114684"/>
    <d v="2001-07-01T00:00:00"/>
  </r>
  <r>
    <x v="1"/>
    <x v="1"/>
    <x v="1"/>
    <x v="17"/>
    <n v="1150"/>
    <n v="1349254"/>
    <d v="2001-06-06T10:54:56"/>
    <s v="Reliant Energy Services, Inc."/>
    <x v="0"/>
    <x v="0"/>
    <x v="0"/>
    <x v="1"/>
    <s v="US East Power Phy Fwd Firm"/>
    <s v="US Pwr Phy Firm  PJM-W OffPk             08-30Jun01      USD/MWh"/>
    <m/>
    <n v="50"/>
    <x v="0"/>
    <x v="1"/>
    <x v="0"/>
    <n v="17"/>
    <s v="cmcnally"/>
    <s v="JQUENET"/>
    <s v="ST-PJM"/>
    <x v="7"/>
    <x v="7"/>
    <n v="635017.1"/>
    <d v="2001-06-08T21:00:01"/>
  </r>
  <r>
    <x v="1"/>
    <x v="1"/>
    <x v="0"/>
    <x v="21"/>
    <n v="3100"/>
    <n v="1349253"/>
    <d v="2001-06-06T10:54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96.25"/>
    <s v="barmstrong"/>
    <s v="DDAVIS"/>
    <s v="LT-New England"/>
    <x v="7"/>
    <x v="3"/>
    <n v="635016.1"/>
    <d v="2001-07-01T00:00:00"/>
  </r>
  <r>
    <x v="1"/>
    <x v="2"/>
    <x v="0"/>
    <x v="0"/>
    <n v="50000"/>
    <n v="1349255"/>
    <d v="2001-06-06T10:54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rsrsrsrs"/>
    <s v="GWHALLE"/>
    <s v="WTI-GW-NXC2"/>
    <x v="3"/>
    <x v="3"/>
    <n v="114685"/>
    <d v="2001-07-01T00:00:00"/>
  </r>
  <r>
    <x v="1"/>
    <x v="3"/>
    <x v="0"/>
    <x v="5"/>
    <n v="310000"/>
    <n v="1349256"/>
    <d v="2001-06-06T10:54:57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mstimson"/>
    <s v="JARNOLD"/>
    <s v="NG-Price"/>
    <x v="5"/>
    <x v="3"/>
    <s v="VF0332.1"/>
    <d v="2001-07-01T21:00:00"/>
  </r>
  <r>
    <x v="0"/>
    <x v="0"/>
    <x v="0"/>
    <x v="0"/>
    <n v="2"/>
    <n v="1349257"/>
    <d v="2001-06-06T10:55:00"/>
    <s v="Manro Haydan Trading"/>
    <x v="0"/>
    <x v="0"/>
    <x v="0"/>
    <x v="0"/>
    <s v="Nickel LME Registered Contract"/>
    <s v="Ni LME Reg.      Contract                3 Month         USD/mt-L"/>
    <n v="2"/>
    <m/>
    <x v="0"/>
    <x v="2"/>
    <x v="0"/>
    <n v="7160"/>
    <s v="NATHANDAY"/>
    <s v="ATURNER"/>
    <s v="Enron Metals Trading System"/>
    <x v="0"/>
    <x v="0"/>
    <n v="2171950"/>
    <m/>
  </r>
  <r>
    <x v="1"/>
    <x v="3"/>
    <x v="0"/>
    <x v="5"/>
    <n v="310000"/>
    <n v="1349258"/>
    <d v="2001-06-06T10:55:0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davidlake"/>
    <s v="JARNOLD"/>
    <s v="NG-Price"/>
    <x v="5"/>
    <x v="3"/>
    <s v="VF0333.1"/>
    <d v="2001-07-01T21:00:00"/>
  </r>
  <r>
    <x v="1"/>
    <x v="2"/>
    <x v="0"/>
    <x v="0"/>
    <n v="50000"/>
    <n v="1349259"/>
    <d v="2001-06-06T10:55:09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JALTILIO"/>
    <s v="GWHALLE"/>
    <s v="WTI-GW-NXC2"/>
    <x v="3"/>
    <x v="3"/>
    <n v="114686"/>
    <d v="2001-07-01T00:00:00"/>
  </r>
  <r>
    <x v="1"/>
    <x v="2"/>
    <x v="0"/>
    <x v="0"/>
    <n v="50000"/>
    <n v="1349260"/>
    <d v="2001-06-06T10:55:1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DOMESTIC1"/>
    <s v="GWHALLE"/>
    <s v="WTI-GW-NXC2"/>
    <x v="3"/>
    <x v="3"/>
    <n v="114687"/>
    <d v="2001-07-01T00:00:00"/>
  </r>
  <r>
    <x v="0"/>
    <x v="0"/>
    <x v="0"/>
    <x v="0"/>
    <n v="10"/>
    <n v="1349261"/>
    <d v="2001-06-06T10:55:16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30"/>
    <s v="ADM88806"/>
    <s v="ATURNER"/>
    <s v="Enron Metals Trading System"/>
    <x v="0"/>
    <x v="0"/>
    <n v="2171952"/>
    <d v="2001-08-15T21:00:00"/>
  </r>
  <r>
    <x v="1"/>
    <x v="3"/>
    <x v="0"/>
    <x v="5"/>
    <n v="310000"/>
    <n v="1349262"/>
    <d v="2001-06-06T10:55:1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"/>
    <s v="davidlake"/>
    <s v="JARNOLD"/>
    <s v="NG-Price"/>
    <x v="5"/>
    <x v="3"/>
    <s v="VF0335.1"/>
    <d v="2001-07-01T21:00:00"/>
  </r>
  <r>
    <x v="0"/>
    <x v="3"/>
    <x v="1"/>
    <x v="0"/>
    <n v="1000"/>
    <n v="1349264"/>
    <d v="2001-06-06T10:55:30"/>
    <s v="Northstar Energy"/>
    <x v="0"/>
    <x v="0"/>
    <x v="0"/>
    <x v="3"/>
    <s v="CAN Gas Phy Fwd Firm West &lt; or = 1Mo"/>
    <s v="CAN Gas Phy      NIT                     06Jun01         CAD/GJ"/>
    <n v="1000"/>
    <m/>
    <x v="0"/>
    <x v="17"/>
    <x v="4"/>
    <n v="4.2249999999999996"/>
    <s v="SMITHJAY"/>
    <s v="RWATT"/>
    <s v="EC-IM Canada West"/>
    <x v="8"/>
    <x v="9"/>
    <n v="835126"/>
    <d v="2001-06-06T21:00:01"/>
  </r>
  <r>
    <x v="1"/>
    <x v="3"/>
    <x v="0"/>
    <x v="23"/>
    <n v="240000"/>
    <n v="1349265"/>
    <d v="2001-06-06T10:55:3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6"/>
    <s v="ADM13739"/>
    <s v="PKEAVEY"/>
    <s v="G-DAILY-EST"/>
    <x v="5"/>
    <x v="3"/>
    <s v="VF0340.1"/>
    <d v="2001-06-07T21:00:01"/>
  </r>
  <r>
    <x v="0"/>
    <x v="0"/>
    <x v="0"/>
    <x v="0"/>
    <n v="20"/>
    <n v="1349266"/>
    <d v="2001-06-06T10:55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956"/>
    <m/>
  </r>
  <r>
    <x v="1"/>
    <x v="7"/>
    <x v="0"/>
    <x v="25"/>
    <n v="30000"/>
    <n v="1349267"/>
    <d v="2001-06-06T10:55:37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49.75"/>
    <s v="SMOTHERMON"/>
    <s v="CSOUTH"/>
    <s v="C3"/>
    <x v="3"/>
    <x v="3"/>
    <n v="114690"/>
    <d v="2001-10-01T00:00:00"/>
  </r>
  <r>
    <x v="0"/>
    <x v="3"/>
    <x v="1"/>
    <x v="0"/>
    <n v="10000"/>
    <n v="1349270"/>
    <d v="2001-06-06T10:55:43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ADM68959"/>
    <s v="RWATT"/>
    <s v="EC-IM Canada West"/>
    <x v="8"/>
    <x v="9"/>
    <n v="835127"/>
    <d v="2001-06-06T21:00:01"/>
  </r>
  <r>
    <x v="0"/>
    <x v="3"/>
    <x v="1"/>
    <x v="0"/>
    <n v="10000"/>
    <n v="1349271"/>
    <d v="2001-06-06T10:55:46"/>
    <s v="SaskEnergy Incorporated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"/>
    <s v="ADM11441"/>
    <s v="RWATT"/>
    <s v="EC-IM Canada West"/>
    <x v="8"/>
    <x v="9"/>
    <n v="835128"/>
    <d v="2001-06-07T21:00:01"/>
  </r>
  <r>
    <x v="1"/>
    <x v="3"/>
    <x v="0"/>
    <x v="5"/>
    <n v="310000"/>
    <n v="1349272"/>
    <d v="2001-06-06T10:55:4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shawnmaz"/>
    <s v="JARNOLD"/>
    <s v="NG-Price"/>
    <x v="5"/>
    <x v="3"/>
    <s v="VF0341.1"/>
    <d v="2001-07-01T21:00:00"/>
  </r>
  <r>
    <x v="0"/>
    <x v="3"/>
    <x v="1"/>
    <x v="0"/>
    <n v="10000"/>
    <n v="1349275"/>
    <d v="2001-06-06T10:55:52"/>
    <s v="TransCanada Gas Services, a division of TransCanada Energy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WESTGROUP"/>
    <s v="RWATT"/>
    <s v="EC-IM Canada West"/>
    <x v="8"/>
    <x v="9"/>
    <n v="835129"/>
    <d v="2001-06-06T21:00:01"/>
  </r>
  <r>
    <x v="1"/>
    <x v="2"/>
    <x v="0"/>
    <x v="0"/>
    <n v="50000"/>
    <n v="1349274"/>
    <d v="2001-06-06T10:55:52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bernbroph"/>
    <s v="GWHALLE"/>
    <s v="WTI-GW-NXC2"/>
    <x v="3"/>
    <x v="3"/>
    <n v="114689"/>
    <d v="2001-07-01T00:00:00"/>
  </r>
  <r>
    <x v="1"/>
    <x v="7"/>
    <x v="0"/>
    <x v="25"/>
    <n v="15000"/>
    <n v="1349276"/>
    <d v="2001-06-06T10:56:00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49.75"/>
    <s v="SMOTHERMON"/>
    <s v="CSOUTH"/>
    <s v="C3"/>
    <x v="3"/>
    <x v="3"/>
    <n v="114692"/>
    <d v="2001-10-01T00:00:00"/>
  </r>
  <r>
    <x v="0"/>
    <x v="0"/>
    <x v="0"/>
    <x v="0"/>
    <n v="10"/>
    <n v="1349277"/>
    <d v="2001-06-06T10:56:08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9"/>
    <s v="ADM52993"/>
    <s v="BMARCHAN"/>
    <s v="Enron Metals Trading System"/>
    <x v="0"/>
    <x v="0"/>
    <n v="2171960"/>
    <m/>
  </r>
  <r>
    <x v="1"/>
    <x v="2"/>
    <x v="0"/>
    <x v="0"/>
    <n v="30000"/>
    <n v="1349279"/>
    <d v="2001-06-06T10:56:10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32"/>
    <s v="MICGUIDO"/>
    <s v="GWHALLE"/>
    <s v="WTI-GW-NXC2"/>
    <x v="3"/>
    <x v="3"/>
    <n v="114693"/>
    <d v="2001-07-01T00:00:00"/>
  </r>
  <r>
    <x v="1"/>
    <x v="3"/>
    <x v="0"/>
    <x v="5"/>
    <n v="310000"/>
    <n v="1349280"/>
    <d v="2001-06-06T10:56:14"/>
    <s v="Louis Dreyfus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DEMETRIOS"/>
    <s v="JARNOLD"/>
    <s v="NG-Price"/>
    <x v="5"/>
    <x v="3"/>
    <s v="VF0342.1"/>
    <d v="2001-07-01T21:00:00"/>
  </r>
  <r>
    <x v="1"/>
    <x v="2"/>
    <x v="0"/>
    <x v="0"/>
    <n v="20000"/>
    <n v="1349281"/>
    <d v="2001-06-06T10:56:14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32"/>
    <s v="rsrsrsrs"/>
    <s v="GWHALLE"/>
    <s v="WTI-GW-NXC2"/>
    <x v="3"/>
    <x v="3"/>
    <n v="114694"/>
    <d v="2001-07-01T00:00:00"/>
  </r>
  <r>
    <x v="1"/>
    <x v="3"/>
    <x v="0"/>
    <x v="23"/>
    <n v="120000"/>
    <n v="1349282"/>
    <d v="2001-06-06T10:56:19"/>
    <s v="Cook Inlet Energy Supply L.L.C."/>
    <x v="0"/>
    <x v="0"/>
    <x v="0"/>
    <x v="3"/>
    <s v="US Gas Fin Swap"/>
    <s v="US Gas Daily     EP SanJuan              07-30Jun01      USD/MM"/>
    <m/>
    <n v="5000"/>
    <x v="0"/>
    <x v="13"/>
    <x v="0"/>
    <n v="2.77"/>
    <s v="WESTDESK8"/>
    <s v="RGAY"/>
    <s v="West-Keystone"/>
    <x v="5"/>
    <x v="3"/>
    <s v="VF0343.1"/>
    <d v="2001-06-07T21:00:01"/>
  </r>
  <r>
    <x v="1"/>
    <x v="3"/>
    <x v="0"/>
    <x v="5"/>
    <n v="310000"/>
    <n v="1349283"/>
    <d v="2001-06-06T10:56:24"/>
    <s v="Enterprise Products Operating L.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DM13739"/>
    <s v="JARNOLD"/>
    <s v="NG-Price"/>
    <x v="5"/>
    <x v="3"/>
    <s v="VF0344.1"/>
    <d v="2001-07-01T21:00:00"/>
  </r>
  <r>
    <x v="1"/>
    <x v="2"/>
    <x v="0"/>
    <x v="0"/>
    <n v="50000"/>
    <n v="1349284"/>
    <d v="2001-06-06T10:56:34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tlavin3242"/>
    <s v="GWHALLE"/>
    <s v="WTI-GW-NXC2"/>
    <x v="3"/>
    <x v="3"/>
    <n v="114695"/>
    <d v="2001-07-01T00:00:00"/>
  </r>
  <r>
    <x v="1"/>
    <x v="3"/>
    <x v="0"/>
    <x v="5"/>
    <n v="310000"/>
    <n v="1349285"/>
    <d v="2001-06-06T10:56:35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29"/>
    <s v="JARNOLD"/>
    <s v="NG-Price"/>
    <x v="5"/>
    <x v="3"/>
    <s v="VF0345.1"/>
    <d v="2001-07-01T21:00:00"/>
  </r>
  <r>
    <x v="1"/>
    <x v="1"/>
    <x v="1"/>
    <x v="6"/>
    <n v="1500"/>
    <n v="1349286"/>
    <d v="2001-06-06T10:56:40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midmark5"/>
    <s v="FSTURM"/>
    <s v="ST-ECAR"/>
    <x v="7"/>
    <x v="7"/>
    <n v="635021.1"/>
    <d v="2001-09-01T17:11:00"/>
  </r>
  <r>
    <x v="0"/>
    <x v="3"/>
    <x v="1"/>
    <x v="6"/>
    <n v="750000"/>
    <n v="1349287"/>
    <d v="2001-06-06T10:56:41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100000000000001"/>
    <s v="PHAROAHP"/>
    <s v="AFAIRLE"/>
    <s v="Non Affiliate Gas Book"/>
    <x v="4"/>
    <x v="2"/>
    <n v="106752"/>
    <d v="2001-09-01T21:00:01"/>
  </r>
  <r>
    <x v="1"/>
    <x v="3"/>
    <x v="0"/>
    <x v="2"/>
    <n v="1825000"/>
    <n v="1349290"/>
    <d v="2001-06-06T10:56:4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47.1"/>
    <d v="2002-01-01T21:00:00"/>
  </r>
  <r>
    <x v="0"/>
    <x v="3"/>
    <x v="1"/>
    <x v="17"/>
    <n v="230000"/>
    <n v="1349289"/>
    <d v="2001-06-06T10:56:45"/>
    <s v="Nexen Marketing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925000000000001"/>
    <s v="BBRADLEY"/>
    <s v="MCUILLA"/>
    <s v="ENA - IM Ontario"/>
    <x v="8"/>
    <x v="3"/>
    <n v="835132"/>
    <d v="2001-06-08T21:00:01"/>
  </r>
  <r>
    <x v="1"/>
    <x v="3"/>
    <x v="0"/>
    <x v="2"/>
    <n v="1825000"/>
    <n v="1349294"/>
    <d v="2001-06-06T10:57:18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terrenced"/>
    <s v="JARNOLD"/>
    <s v="NG-Price"/>
    <x v="5"/>
    <x v="3"/>
    <s v="VF0350.1"/>
    <d v="2002-01-01T21:00:00"/>
  </r>
  <r>
    <x v="0"/>
    <x v="3"/>
    <x v="1"/>
    <x v="6"/>
    <n v="750000"/>
    <n v="1349293"/>
    <d v="2001-06-06T10:57:1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05"/>
    <s v="PHAROAHP"/>
    <s v="AFAIRLE"/>
    <s v="Non Affiliate Gas Book"/>
    <x v="4"/>
    <x v="2"/>
    <n v="106753"/>
    <d v="2001-09-01T21:00:01"/>
  </r>
  <r>
    <x v="1"/>
    <x v="1"/>
    <x v="1"/>
    <x v="0"/>
    <n v="50"/>
    <n v="1349295"/>
    <d v="2001-06-06T10:57:21"/>
    <s v="Cargill-Alliant, LLC"/>
    <x v="0"/>
    <x v="0"/>
    <x v="0"/>
    <x v="1"/>
    <s v="US East Power Phy Fwd Firm"/>
    <s v="US Pwr Phy Firm  Cinergy Peak            08Jun01         USD/MWh"/>
    <n v="50"/>
    <m/>
    <x v="0"/>
    <x v="1"/>
    <x v="0"/>
    <n v="28"/>
    <s v="BRETJONES"/>
    <s v="CDORLAN"/>
    <s v="ST-ECAR"/>
    <x v="7"/>
    <x v="7"/>
    <n v="635022.1"/>
    <d v="2001-06-08T21:00:01"/>
  </r>
  <r>
    <x v="1"/>
    <x v="3"/>
    <x v="0"/>
    <x v="5"/>
    <n v="1550"/>
    <n v="1349296"/>
    <d v="2001-06-06T10:57:26"/>
    <s v="Tractebel Energy Marketing, Inc."/>
    <x v="0"/>
    <x v="0"/>
    <x v="0"/>
    <x v="3"/>
    <s v="US Gas Fin Opt Call"/>
    <s v="US Gas Fin Opt   NYMEX        EC4.0      Jul01           USD/MM-L"/>
    <m/>
    <n v="50"/>
    <x v="0"/>
    <x v="14"/>
    <x v="0"/>
    <n v="0.17"/>
    <s v="HALUKNOYIN"/>
    <s v="MMAGGI"/>
    <s v="NG EXOTIC"/>
    <x v="5"/>
    <x v="3"/>
    <s v="VF0353.1"/>
    <d v="2001-07-01T00:00:00"/>
  </r>
  <r>
    <x v="1"/>
    <x v="3"/>
    <x v="0"/>
    <x v="5"/>
    <n v="77500"/>
    <n v="1349299"/>
    <d v="2001-06-06T10:57:34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ADM46266"/>
    <s v="JARNOLD"/>
    <s v="NG-Price"/>
    <x v="5"/>
    <x v="3"/>
    <s v="VF0357.1"/>
    <d v="2001-07-01T21:00:00"/>
  </r>
  <r>
    <x v="1"/>
    <x v="3"/>
    <x v="0"/>
    <x v="5"/>
    <n v="310000"/>
    <n v="1349298"/>
    <d v="2001-06-06T10:57:34"/>
    <s v="ONEOK Energy Marketing and Trading Company, L.P."/>
    <x v="0"/>
    <x v="0"/>
    <x v="0"/>
    <x v="3"/>
    <s v="US Gas Fin BasisSwap"/>
    <s v="US Gas Basis     EP SanJuan              Jul01           USD/MM"/>
    <m/>
    <n v="10000"/>
    <x v="0"/>
    <x v="13"/>
    <x v="0"/>
    <n v="-0.8"/>
    <s v="JOHNKNOWS"/>
    <s v="MSANCH2"/>
    <s v="GD-New-Jr"/>
    <x v="5"/>
    <x v="3"/>
    <s v="VF0352.1"/>
    <d v="2001-07-01T21:00:01"/>
  </r>
  <r>
    <x v="1"/>
    <x v="3"/>
    <x v="0"/>
    <x v="5"/>
    <n v="310000"/>
    <n v="1349300"/>
    <d v="2001-06-06T10:57:5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Lamoreal"/>
    <s v="JARNOLD"/>
    <s v="NG-Price"/>
    <x v="5"/>
    <x v="3"/>
    <s v="VF0363.1"/>
    <d v="2001-07-01T21:00:00"/>
  </r>
  <r>
    <x v="0"/>
    <x v="0"/>
    <x v="0"/>
    <x v="0"/>
    <n v="4"/>
    <n v="1349305"/>
    <d v="2001-06-06T10:58:0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0"/>
    <s v="marknunn1"/>
    <s v="BMARCHAN"/>
    <s v="Enron Metals Trading System"/>
    <x v="0"/>
    <x v="0"/>
    <n v="2171974"/>
    <m/>
  </r>
  <r>
    <x v="1"/>
    <x v="3"/>
    <x v="0"/>
    <x v="5"/>
    <n v="155000"/>
    <n v="1349306"/>
    <d v="2001-06-06T10:58:1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DM46266"/>
    <s v="JARNOLD"/>
    <s v="NG-Price"/>
    <x v="5"/>
    <x v="3"/>
    <s v="VF0364.1"/>
    <d v="2001-07-01T21:00:00"/>
  </r>
  <r>
    <x v="1"/>
    <x v="3"/>
    <x v="0"/>
    <x v="5"/>
    <n v="310000"/>
    <n v="1349307"/>
    <d v="2001-06-06T10:58:27"/>
    <s v="Reliant Energy Services, Inc."/>
    <x v="0"/>
    <x v="0"/>
    <x v="0"/>
    <x v="3"/>
    <s v="US Gas Fin BasisSwap"/>
    <s v="US Gas Basis     PEPL                    Jul01           USD/MM"/>
    <n v="10000"/>
    <m/>
    <x v="0"/>
    <x v="13"/>
    <x v="0"/>
    <n v="-0.115"/>
    <s v="jeffwelch"/>
    <s v="ALEWIS"/>
    <s v="GD-CENTRAL"/>
    <x v="5"/>
    <x v="3"/>
    <s v="VF0365.1"/>
    <d v="2001-07-01T21:00:01"/>
  </r>
  <r>
    <x v="1"/>
    <x v="3"/>
    <x v="0"/>
    <x v="23"/>
    <n v="120000"/>
    <n v="1349308"/>
    <d v="2001-06-06T10:58:29"/>
    <s v="Cornerstone Propane, L.P."/>
    <x v="0"/>
    <x v="0"/>
    <x v="0"/>
    <x v="3"/>
    <s v="US Gas Fin Swap"/>
    <s v="US Gas Daily     TENN 800                07-30Jun01      USD/MM"/>
    <m/>
    <n v="5000"/>
    <x v="0"/>
    <x v="13"/>
    <x v="0"/>
    <n v="3.6775000000000002"/>
    <s v="kaadmire"/>
    <s v="SBRAWNE"/>
    <s v="FT-East"/>
    <x v="5"/>
    <x v="3"/>
    <s v="VF0366.1"/>
    <d v="2001-06-07T21:00:01"/>
  </r>
  <r>
    <x v="1"/>
    <x v="1"/>
    <x v="1"/>
    <x v="0"/>
    <n v="50"/>
    <n v="1349309"/>
    <d v="2001-06-06T10:58:2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05"/>
    <s v="aepsvc136"/>
    <s v="JQUENET"/>
    <s v="ST-PJM"/>
    <x v="7"/>
    <x v="7"/>
    <n v="635026.1"/>
    <d v="2001-06-08T21:00:01"/>
  </r>
  <r>
    <x v="1"/>
    <x v="3"/>
    <x v="0"/>
    <x v="20"/>
    <n v="158550"/>
    <n v="1349310"/>
    <d v="2001-06-06T10:58:30"/>
    <s v="WPS Energy Services, Inc."/>
    <x v="0"/>
    <x v="0"/>
    <x v="0"/>
    <x v="3"/>
    <s v="US Gas Fin BasisSwap"/>
    <s v="US Gas Basis     NNG Ventura             Nov01-Mar02     USD/MM"/>
    <m/>
    <n v="1050"/>
    <x v="0"/>
    <x v="13"/>
    <x v="0"/>
    <n v="5.5E-2"/>
    <s v="PATRICK22"/>
    <s v="ALEWIS"/>
    <s v="GD-CENTRAL"/>
    <x v="5"/>
    <x v="3"/>
    <s v="VF0368.1"/>
    <d v="2001-11-01T00:00:00"/>
  </r>
  <r>
    <x v="1"/>
    <x v="2"/>
    <x v="0"/>
    <x v="0"/>
    <n v="50000"/>
    <n v="1349311"/>
    <d v="2001-06-06T10:58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1"/>
    <s v="GWHALLE"/>
    <s v="WTI-GW-NXC2"/>
    <x v="3"/>
    <x v="3"/>
    <n v="114697"/>
    <d v="2001-07-01T00:00:00"/>
  </r>
  <r>
    <x v="0"/>
    <x v="3"/>
    <x v="0"/>
    <x v="3"/>
    <n v="460000"/>
    <n v="1349313"/>
    <d v="2001-06-06T10:58:4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367.1"/>
    <d v="2001-07-01T00:00:00"/>
  </r>
  <r>
    <x v="1"/>
    <x v="2"/>
    <x v="0"/>
    <x v="0"/>
    <n v="50000"/>
    <n v="1349316"/>
    <d v="2001-06-06T10:59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DOMESTIC1"/>
    <s v="GWHALLE"/>
    <s v="WTI-GW-NXC2"/>
    <x v="3"/>
    <x v="3"/>
    <n v="114699"/>
    <d v="2001-07-01T00:00:00"/>
  </r>
  <r>
    <x v="1"/>
    <x v="3"/>
    <x v="0"/>
    <x v="2"/>
    <n v="1825000"/>
    <n v="1349320"/>
    <d v="2001-06-06T10:59:1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70.1"/>
    <d v="2002-01-01T21:00:00"/>
  </r>
  <r>
    <x v="1"/>
    <x v="2"/>
    <x v="0"/>
    <x v="0"/>
    <n v="50000"/>
    <n v="1349321"/>
    <d v="2001-06-06T10:59:1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rsrsrsrs"/>
    <s v="GWHALLE"/>
    <s v="WTI-GW-NXC2"/>
    <x v="3"/>
    <x v="3"/>
    <n v="114700"/>
    <d v="2001-07-01T00:00:00"/>
  </r>
  <r>
    <x v="1"/>
    <x v="3"/>
    <x v="0"/>
    <x v="5"/>
    <n v="310000"/>
    <n v="1349322"/>
    <d v="2001-06-06T10:5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F0372.1"/>
    <d v="2001-07-01T21:00:00"/>
  </r>
  <r>
    <x v="1"/>
    <x v="3"/>
    <x v="0"/>
    <x v="23"/>
    <n v="240000"/>
    <n v="1349323"/>
    <d v="2001-06-06T10:59:32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F0373.1"/>
    <d v="2001-06-07T21:00:01"/>
  </r>
  <r>
    <x v="0"/>
    <x v="3"/>
    <x v="1"/>
    <x v="0"/>
    <n v="10000"/>
    <n v="1349325"/>
    <d v="2001-06-06T10:59:41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"/>
    <s v="NORTHTRA"/>
    <s v="RWATT"/>
    <s v="EC-IM Canada West"/>
    <x v="8"/>
    <x v="9"/>
    <n v="835136"/>
    <d v="2001-06-06T21:00:01"/>
  </r>
  <r>
    <x v="0"/>
    <x v="3"/>
    <x v="1"/>
    <x v="5"/>
    <n v="155000"/>
    <n v="1349328"/>
    <d v="2001-06-06T10:59:46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49999999999998"/>
    <s v="rhoughton"/>
    <s v="MCOWAN"/>
    <s v="EC-IM Canada West"/>
    <x v="8"/>
    <x v="9"/>
    <n v="835138"/>
    <d v="2001-07-01T21:00:01"/>
  </r>
  <r>
    <x v="1"/>
    <x v="3"/>
    <x v="0"/>
    <x v="5"/>
    <n v="310000"/>
    <n v="1349330"/>
    <d v="2001-06-06T10:59:54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kschwartz"/>
    <s v="JARNOLD"/>
    <s v="NG-Price"/>
    <x v="5"/>
    <x v="3"/>
    <s v="VF0375.1"/>
    <d v="2001-07-01T21:00:00"/>
  </r>
  <r>
    <x v="0"/>
    <x v="0"/>
    <x v="0"/>
    <x v="0"/>
    <n v="20"/>
    <n v="1349331"/>
    <d v="2001-06-06T10:59:56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ADM51397"/>
    <s v="BMARCHAN"/>
    <s v="Enron Metals Trading System"/>
    <x v="0"/>
    <x v="0"/>
    <n v="2172109"/>
    <m/>
  </r>
  <r>
    <x v="0"/>
    <x v="0"/>
    <x v="0"/>
    <x v="0"/>
    <n v="20"/>
    <n v="1349334"/>
    <d v="2001-06-06T11:00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72477"/>
    <m/>
  </r>
  <r>
    <x v="1"/>
    <x v="3"/>
    <x v="0"/>
    <x v="5"/>
    <n v="310000"/>
    <n v="1349336"/>
    <d v="2001-06-06T11:00:09"/>
    <s v="Duke Energy Trading and Marketing, L.L.C."/>
    <x v="0"/>
    <x v="0"/>
    <x v="0"/>
    <x v="3"/>
    <s v="US Gas Fin BasisSwap"/>
    <s v="US Gas Basis     Transco Z6 NY           Jul01           USD/MM"/>
    <n v="10000"/>
    <m/>
    <x v="0"/>
    <x v="13"/>
    <x v="0"/>
    <n v="0.43"/>
    <s v="EDRIETZE"/>
    <s v="BMCKAY"/>
    <s v="FT-NY"/>
    <x v="5"/>
    <x v="3"/>
    <s v="VF0378.1"/>
    <d v="2001-07-01T21:00:01"/>
  </r>
  <r>
    <x v="1"/>
    <x v="3"/>
    <x v="0"/>
    <x v="5"/>
    <n v="310000"/>
    <n v="1349337"/>
    <d v="2001-06-06T11:00:20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5"/>
    <s v="Lamoreal"/>
    <s v="JARNOLD"/>
    <s v="NG-Price"/>
    <x v="5"/>
    <x v="3"/>
    <s v="VF0380.1"/>
    <d v="2001-07-01T21:00:00"/>
  </r>
  <r>
    <x v="0"/>
    <x v="3"/>
    <x v="1"/>
    <x v="0"/>
    <n v="10000"/>
    <n v="1349339"/>
    <d v="2001-06-06T11:01:33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050000000000001"/>
    <s v="PALLISER"/>
    <s v="RWATT"/>
    <s v="EC-IM Canada West"/>
    <x v="8"/>
    <x v="9"/>
    <n v="835144"/>
    <d v="2001-06-06T21:00:01"/>
  </r>
  <r>
    <x v="1"/>
    <x v="3"/>
    <x v="0"/>
    <x v="5"/>
    <n v="310000"/>
    <n v="1349341"/>
    <d v="2001-06-06T11:02:13"/>
    <s v="Hess Energy Trading Company LLC"/>
    <x v="0"/>
    <x v="0"/>
    <x v="0"/>
    <x v="3"/>
    <s v="US Gas Fin Swap"/>
    <s v="US Gas Swap      Nymex                   Jul01           USD/MM"/>
    <n v="10000"/>
    <m/>
    <x v="0"/>
    <x v="13"/>
    <x v="0"/>
    <n v="3.87"/>
    <s v="mhorowitz"/>
    <s v="JARNOLD"/>
    <s v="NG-Price"/>
    <x v="5"/>
    <x v="3"/>
    <s v="VF0396.1"/>
    <d v="2001-07-01T21:00:00"/>
  </r>
  <r>
    <x v="0"/>
    <x v="0"/>
    <x v="0"/>
    <x v="0"/>
    <n v="4"/>
    <n v="1349343"/>
    <d v="2001-06-06T11:02:28"/>
    <s v="Euromin SA"/>
    <x v="0"/>
    <x v="0"/>
    <x v="0"/>
    <x v="0"/>
    <s v="Zinc LME Registered Contract"/>
    <s v="Zinc LME Reg.    Contract                15Aug01         USD/mt-L"/>
    <n v="4"/>
    <m/>
    <x v="0"/>
    <x v="0"/>
    <x v="0"/>
    <n v="928"/>
    <s v="ADM88806"/>
    <s v="ATURNER"/>
    <s v="Enron Metals Trading System"/>
    <x v="0"/>
    <x v="0"/>
    <n v="2172473"/>
    <d v="2001-08-15T21:00:00"/>
  </r>
  <r>
    <x v="1"/>
    <x v="1"/>
    <x v="1"/>
    <x v="8"/>
    <n v="250"/>
    <n v="1349344"/>
    <d v="2001-06-06T11:02:35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027.1"/>
    <d v="2001-06-25T21:00:00"/>
  </r>
  <r>
    <x v="1"/>
    <x v="1"/>
    <x v="1"/>
    <x v="5"/>
    <n v="1550"/>
    <n v="1349345"/>
    <d v="2001-06-06T11:02:38"/>
    <s v="Constellation Power Source, Inc."/>
    <x v="0"/>
    <x v="0"/>
    <x v="0"/>
    <x v="1"/>
    <s v="US East Power Phy Fwd Firm"/>
    <s v="US Pwr Phy Firm  PJM-W Peak              Aug01           USD/MWh"/>
    <n v="50"/>
    <m/>
    <x v="0"/>
    <x v="1"/>
    <x v="0"/>
    <n v="69"/>
    <s v="mikecocco"/>
    <s v="RBENSON"/>
    <s v="ST-PJM"/>
    <x v="7"/>
    <x v="7"/>
    <n v="635028.1"/>
    <d v="2001-08-01T21:00:01"/>
  </r>
  <r>
    <x v="1"/>
    <x v="1"/>
    <x v="1"/>
    <x v="8"/>
    <n v="250"/>
    <n v="1349346"/>
    <d v="2001-06-06T11:02:39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75"/>
    <s v="GOZBOB12"/>
    <s v="FSTURM"/>
    <s v="ST-ECAR"/>
    <x v="7"/>
    <x v="7"/>
    <n v="635029.1"/>
    <d v="2001-07-02T21:00:00"/>
  </r>
  <r>
    <x v="0"/>
    <x v="1"/>
    <x v="0"/>
    <x v="3"/>
    <n v="1380"/>
    <n v="1349347"/>
    <d v="2001-06-06T11:02:44"/>
    <s v="Aquila Risk Management Corporation"/>
    <x v="0"/>
    <x v="0"/>
    <x v="0"/>
    <x v="1"/>
    <s v="CAN Power Fin Swap"/>
    <s v="CAN Pwr Swap     PPoA Flat               Oct-Dec01       CAD/MWh"/>
    <n v="15"/>
    <m/>
    <x v="0"/>
    <x v="16"/>
    <x v="4"/>
    <n v="73"/>
    <s v="AQUILA1066"/>
    <s v="JZUFFER"/>
    <s v="HEDGECDN"/>
    <x v="7"/>
    <x v="9"/>
    <n v="635030.1"/>
    <d v="2001-10-01T00:00:00"/>
  </r>
  <r>
    <x v="1"/>
    <x v="3"/>
    <x v="0"/>
    <x v="23"/>
    <n v="240000"/>
    <n v="1349349"/>
    <d v="2001-06-06T11:02:50"/>
    <s v="Texaco Natural Gas Inc.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WARNERTODD"/>
    <s v="PKEAVEY"/>
    <s v="G-DAILY-EST"/>
    <x v="5"/>
    <x v="3"/>
    <s v="VF0398.1"/>
    <d v="2001-06-07T21:00:01"/>
  </r>
  <r>
    <x v="0"/>
    <x v="3"/>
    <x v="1"/>
    <x v="0"/>
    <n v="10000"/>
    <n v="1349353"/>
    <d v="2001-06-06T11:03:25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craigwest"/>
    <s v="RWATT"/>
    <s v="EC-IM Canada West"/>
    <x v="8"/>
    <x v="9"/>
    <n v="835146"/>
    <d v="2001-06-06T21:00:01"/>
  </r>
  <r>
    <x v="1"/>
    <x v="1"/>
    <x v="0"/>
    <x v="0"/>
    <n v="50"/>
    <n v="1349360"/>
    <d v="2001-06-06T11:04:25"/>
    <s v="Allegheny Energy Supply Company, LLC"/>
    <x v="0"/>
    <x v="0"/>
    <x v="0"/>
    <x v="1"/>
    <s v="US East Power Fin Swap"/>
    <s v="US Pwr Fin Swap  PJM W IntC HE14-23 EPT  06Jun01         USD/MWh"/>
    <n v="50"/>
    <m/>
    <x v="0"/>
    <x v="1"/>
    <x v="0"/>
    <n v="31.5"/>
    <s v="jsaes123"/>
    <s v="JSTEPENO"/>
    <s v="EPMI-HRLY-NE"/>
    <x v="7"/>
    <x v="3"/>
    <n v="635032.1"/>
    <d v="2001-06-06T21:00:01"/>
  </r>
  <r>
    <x v="1"/>
    <x v="3"/>
    <x v="0"/>
    <x v="22"/>
    <n v="307500"/>
    <n v="1349361"/>
    <d v="2001-06-06T11:04:30"/>
    <s v="Duke Energy Trading and Marketing, L.L.C."/>
    <x v="0"/>
    <x v="0"/>
    <x v="0"/>
    <x v="3"/>
    <s v="US Gas Fin Swap"/>
    <s v="US Gas Swap      Nymex                   Jul-Oct01       USD/MM"/>
    <m/>
    <n v="2500"/>
    <x v="0"/>
    <x v="13"/>
    <x v="0"/>
    <n v="3.9649999999999999"/>
    <s v="CARASPICER"/>
    <s v="JARNOLD"/>
    <s v="NG-Price"/>
    <x v="5"/>
    <x v="3"/>
    <s v="VF0410.1"/>
    <d v="2001-07-01T00:00:00"/>
  </r>
  <r>
    <x v="0"/>
    <x v="0"/>
    <x v="0"/>
    <x v="0"/>
    <n v="2"/>
    <n v="1349362"/>
    <d v="2001-06-06T11:05:1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1"/>
    <s v="marknunn1"/>
    <s v="BMARCHAN"/>
    <s v="Enron Metals Trading System"/>
    <x v="0"/>
    <x v="0"/>
    <n v="2172471"/>
    <m/>
  </r>
  <r>
    <x v="1"/>
    <x v="1"/>
    <x v="1"/>
    <x v="5"/>
    <n v="775"/>
    <n v="1349364"/>
    <d v="2001-06-06T11:07:17"/>
    <s v="Dynegy Power Marketing, Inc."/>
    <x v="0"/>
    <x v="0"/>
    <x v="0"/>
    <x v="1"/>
    <s v="US West Power Phy Fwd Firm"/>
    <s v="US Pwr Phy Firm  PALVE OffPk             Jul01           USD/MWh"/>
    <m/>
    <n v="25"/>
    <x v="0"/>
    <x v="1"/>
    <x v="0"/>
    <n v="65"/>
    <s v="rleforce"/>
    <s v="MDRISC3"/>
    <s v="ST-SW"/>
    <x v="7"/>
    <x v="7"/>
    <n v="635034.1"/>
    <d v="2001-07-01T21:00:01"/>
  </r>
  <r>
    <x v="1"/>
    <x v="1"/>
    <x v="1"/>
    <x v="17"/>
    <n v="575"/>
    <n v="1349365"/>
    <d v="2001-06-06T11:07:18"/>
    <s v="BP Energy Company"/>
    <x v="0"/>
    <x v="0"/>
    <x v="0"/>
    <x v="1"/>
    <s v="US West Power Phy Fwd Firm"/>
    <s v="US Pwr Phy Firm  PALVE Peak              08-30Jun01      USD/MWh"/>
    <m/>
    <n v="25"/>
    <x v="0"/>
    <x v="1"/>
    <x v="0"/>
    <n v="111.5"/>
    <s v="Scavoner"/>
    <s v="MFISCHE2"/>
    <s v="ST-SW"/>
    <x v="7"/>
    <x v="7"/>
    <n v="635035.1"/>
    <d v="2001-06-08T21:00:01"/>
  </r>
  <r>
    <x v="1"/>
    <x v="1"/>
    <x v="1"/>
    <x v="5"/>
    <n v="1550"/>
    <n v="1349366"/>
    <d v="2001-06-06T11:07:58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75"/>
    <s v="danogrady"/>
    <s v="FSTURM"/>
    <s v="LT-ECAR"/>
    <x v="7"/>
    <x v="7"/>
    <n v="635037.1"/>
    <d v="2001-07-01T21:00:01"/>
  </r>
  <r>
    <x v="1"/>
    <x v="3"/>
    <x v="0"/>
    <x v="5"/>
    <n v="155000"/>
    <n v="1349367"/>
    <d v="2001-06-06T11:08:02"/>
    <s v="Dynegy Marketing and Trade"/>
    <x v="0"/>
    <x v="0"/>
    <x v="0"/>
    <x v="3"/>
    <s v="US Gas Fin BasisSwap"/>
    <s v="US Gas Basis     NGI SoCal               Aug01           USD/MM"/>
    <n v="5000"/>
    <m/>
    <x v="0"/>
    <x v="13"/>
    <x v="0"/>
    <n v="3.5"/>
    <s v="LESLIE01"/>
    <s v="KHOLST"/>
    <s v="FT-West"/>
    <x v="5"/>
    <x v="3"/>
    <s v="VF0412.1"/>
    <d v="2001-08-01T21:00:01"/>
  </r>
  <r>
    <x v="0"/>
    <x v="0"/>
    <x v="0"/>
    <x v="0"/>
    <n v="20"/>
    <n v="1349369"/>
    <d v="2001-06-06T11:08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72469"/>
    <m/>
  </r>
  <r>
    <x v="1"/>
    <x v="1"/>
    <x v="1"/>
    <x v="5"/>
    <n v="775"/>
    <n v="1349371"/>
    <d v="2001-06-06T11:08:46"/>
    <s v="Reliant Energy Services, Inc."/>
    <x v="0"/>
    <x v="0"/>
    <x v="0"/>
    <x v="1"/>
    <s v="US West Power Phy Fwd CAISO"/>
    <s v="US Pwr Phy CAISO SP15 OffPk              Jul01           USD/MWh"/>
    <m/>
    <n v="25"/>
    <x v="0"/>
    <x v="1"/>
    <x v="0"/>
    <n v="62"/>
    <s v="joeknauth"/>
    <s v="CMALLOR"/>
    <s v="ST-CA"/>
    <x v="7"/>
    <x v="7"/>
    <n v="635039.1"/>
    <d v="2001-07-01T21:00:01"/>
  </r>
  <r>
    <x v="0"/>
    <x v="3"/>
    <x v="1"/>
    <x v="0"/>
    <n v="5000"/>
    <n v="1349372"/>
    <d v="2001-06-06T11:08:50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8"/>
    <d v="2001-06-06T21:00:01"/>
  </r>
  <r>
    <x v="1"/>
    <x v="1"/>
    <x v="1"/>
    <x v="5"/>
    <n v="775"/>
    <n v="1349373"/>
    <d v="2001-06-06T11:08:53"/>
    <s v="Reliant Energy Services, Inc."/>
    <x v="0"/>
    <x v="0"/>
    <x v="0"/>
    <x v="1"/>
    <s v="US West Power Phy Fwd Firm"/>
    <s v="US Pwr Phy Firm  PALVE OffPk             Jul01           USD/MWh"/>
    <n v="25"/>
    <m/>
    <x v="0"/>
    <x v="1"/>
    <x v="0"/>
    <n v="62"/>
    <s v="lflowers"/>
    <s v="MDRISC3"/>
    <s v="ST-SW"/>
    <x v="7"/>
    <x v="7"/>
    <n v="635040.1"/>
    <d v="2001-07-01T21:00:01"/>
  </r>
  <r>
    <x v="0"/>
    <x v="0"/>
    <x v="0"/>
    <x v="0"/>
    <n v="4"/>
    <n v="1349374"/>
    <d v="2001-06-06T11:09:04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2"/>
    <x v="0"/>
    <n v="7155"/>
    <s v="chashastie"/>
    <s v="ATURNER"/>
    <s v="Enron Metals Trading System"/>
    <x v="0"/>
    <x v="0"/>
    <n v="2172467"/>
    <m/>
  </r>
  <r>
    <x v="1"/>
    <x v="1"/>
    <x v="1"/>
    <x v="8"/>
    <n v="250"/>
    <n v="1349375"/>
    <d v="2001-06-06T11:09:38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5041.1"/>
    <d v="2001-07-02T21:00:00"/>
  </r>
  <r>
    <x v="1"/>
    <x v="3"/>
    <x v="0"/>
    <x v="23"/>
    <n v="120000"/>
    <n v="1349378"/>
    <d v="2001-06-06T11:10:25"/>
    <s v="Virginia Power Energy Marketing, Inc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SPJOHRDE"/>
    <s v="PKEAVEY"/>
    <s v="G-DAILY-EST"/>
    <x v="5"/>
    <x v="3"/>
    <s v="VF0415.1"/>
    <d v="2001-06-07T21:00:01"/>
  </r>
  <r>
    <x v="1"/>
    <x v="7"/>
    <x v="0"/>
    <x v="0"/>
    <n v="15000"/>
    <n v="1349380"/>
    <d v="2001-06-06T11:10:40"/>
    <s v="Koch Industries, Inc."/>
    <x v="0"/>
    <x v="0"/>
    <x v="0"/>
    <x v="7"/>
    <s v="US Propane Fin Swap "/>
    <s v="US Prop Swap     OPIS MB TET             Jul01           c/Gl-b"/>
    <m/>
    <n v="15000"/>
    <x v="0"/>
    <x v="15"/>
    <x v="0"/>
    <n v="47.75"/>
    <s v="ADM72518"/>
    <s v="CSOUTH"/>
    <s v="C3"/>
    <x v="3"/>
    <x v="3"/>
    <n v="114703"/>
    <d v="2001-07-01T21:00:01"/>
  </r>
  <r>
    <x v="0"/>
    <x v="3"/>
    <x v="1"/>
    <x v="0"/>
    <n v="5000"/>
    <n v="1349382"/>
    <d v="2001-06-06T11:11:08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9"/>
    <d v="2001-06-06T21:00:01"/>
  </r>
  <r>
    <x v="1"/>
    <x v="3"/>
    <x v="0"/>
    <x v="5"/>
    <n v="155000"/>
    <n v="1349383"/>
    <d v="2001-06-06T11:11:57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85"/>
    <s v="CAMTHOR02"/>
    <s v="KHOLST"/>
    <s v="FT-West"/>
    <x v="5"/>
    <x v="3"/>
    <s v="VF0423.1"/>
    <d v="2001-07-01T21:00:01"/>
  </r>
  <r>
    <x v="1"/>
    <x v="3"/>
    <x v="0"/>
    <x v="5"/>
    <n v="155000"/>
    <n v="1349384"/>
    <d v="2001-06-06T11:11:58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65"/>
    <s v="WRUSSELL"/>
    <s v="KHOLST"/>
    <s v="FT-West"/>
    <x v="5"/>
    <x v="3"/>
    <s v="VF0422.1"/>
    <d v="2001-08-01T21:00:01"/>
  </r>
  <r>
    <x v="1"/>
    <x v="3"/>
    <x v="0"/>
    <x v="6"/>
    <n v="150000"/>
    <n v="1349385"/>
    <d v="2001-06-06T11:12:00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6"/>
    <s v="CAMTHOR02"/>
    <s v="KHOLST"/>
    <s v="FT-West"/>
    <x v="5"/>
    <x v="3"/>
    <s v="VF0424.1"/>
    <d v="2001-09-01T21:00:01"/>
  </r>
  <r>
    <x v="1"/>
    <x v="1"/>
    <x v="1"/>
    <x v="19"/>
    <n v="2950"/>
    <n v="1349386"/>
    <d v="2001-06-06T11:12:14"/>
    <s v="American Electric Power Service Corporation"/>
    <x v="0"/>
    <x v="0"/>
    <x v="0"/>
    <x v="1"/>
    <s v="US East Power Phy Fwd Firm"/>
    <s v="US Pwr Phy Firm  NEPOOL Peak             Jan-Feb02       USD/MWh"/>
    <m/>
    <n v="50"/>
    <x v="0"/>
    <x v="1"/>
    <x v="0"/>
    <n v="58.25"/>
    <s v="aepsvc133"/>
    <s v="DDAVIS"/>
    <s v="LT-New England"/>
    <x v="7"/>
    <x v="7"/>
    <n v="635042.1"/>
    <d v="2002-01-01T17:11:00"/>
  </r>
  <r>
    <x v="0"/>
    <x v="3"/>
    <x v="1"/>
    <x v="0"/>
    <n v="10000"/>
    <n v="1349387"/>
    <d v="2001-06-06T11:12:16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PALLISER"/>
    <s v="RWATT"/>
    <s v="EC-IM Canada West"/>
    <x v="8"/>
    <x v="9"/>
    <n v="835150"/>
    <d v="2001-06-06T21:00:01"/>
  </r>
  <r>
    <x v="0"/>
    <x v="3"/>
    <x v="1"/>
    <x v="0"/>
    <n v="10000"/>
    <n v="1349388"/>
    <d v="2001-06-06T11:12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49999999999999"/>
    <s v="wenarchukj"/>
    <s v="RWATT"/>
    <s v="EC-IM Canada West"/>
    <x v="8"/>
    <x v="9"/>
    <n v="835152"/>
    <d v="2001-06-06T21:00:01"/>
  </r>
  <r>
    <x v="0"/>
    <x v="3"/>
    <x v="1"/>
    <x v="0"/>
    <n v="10000"/>
    <n v="1349389"/>
    <d v="2001-06-06T11:13:04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rbrowne1"/>
    <s v="RWATT"/>
    <s v="EC-IM Canada West"/>
    <x v="8"/>
    <x v="9"/>
    <n v="835153"/>
    <d v="2001-06-06T21:00:01"/>
  </r>
  <r>
    <x v="1"/>
    <x v="1"/>
    <x v="1"/>
    <x v="5"/>
    <n v="1550"/>
    <n v="1349391"/>
    <d v="2001-06-06T11:14:25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ogrady"/>
    <s v="FSTURM"/>
    <s v="LT-ECAR"/>
    <x v="7"/>
    <x v="7"/>
    <n v="635044.1"/>
    <d v="2001-07-01T21:00:01"/>
  </r>
  <r>
    <x v="1"/>
    <x v="1"/>
    <x v="1"/>
    <x v="17"/>
    <n v="575"/>
    <n v="1349392"/>
    <d v="2001-06-06T11:14:30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8"/>
    <s v="timnhanna"/>
    <s v="MFISCHE2"/>
    <s v="ST-SW"/>
    <x v="7"/>
    <x v="7"/>
    <n v="635045.1"/>
    <d v="2001-06-08T21:00:01"/>
  </r>
  <r>
    <x v="0"/>
    <x v="3"/>
    <x v="1"/>
    <x v="0"/>
    <n v="10000"/>
    <n v="1349393"/>
    <d v="2001-06-06T11:14:31"/>
    <s v="BP Canada Energy Compan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Dormaarl01"/>
    <s v="RWATT"/>
    <s v="EC-IM Canada West"/>
    <x v="8"/>
    <x v="9"/>
    <n v="835154"/>
    <d v="2001-06-06T21:00:01"/>
  </r>
  <r>
    <x v="1"/>
    <x v="1"/>
    <x v="1"/>
    <x v="0"/>
    <n v="50"/>
    <n v="1349394"/>
    <d v="2001-06-06T11:14:3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25"/>
    <s v="aepsvc127"/>
    <s v="CDORLAN"/>
    <s v="ST-ECAR"/>
    <x v="7"/>
    <x v="7"/>
    <n v="635046.1"/>
    <d v="2001-06-08T21:00:01"/>
  </r>
  <r>
    <x v="1"/>
    <x v="3"/>
    <x v="0"/>
    <x v="5"/>
    <n v="62000"/>
    <n v="1349395"/>
    <d v="2001-06-06T11:14:43"/>
    <s v="PanCanadian Energy Services Inc."/>
    <x v="0"/>
    <x v="0"/>
    <x v="0"/>
    <x v="3"/>
    <s v="US Gas Fin BasisSwap"/>
    <s v="US Gas Basis     NGI SoCal               Aug01           USD/MM"/>
    <m/>
    <n v="2000"/>
    <x v="0"/>
    <x v="13"/>
    <x v="0"/>
    <n v="3.8"/>
    <s v="pces5095"/>
    <s v="KHOLST"/>
    <s v="FT-West"/>
    <x v="5"/>
    <x v="3"/>
    <s v="VF0427.1"/>
    <d v="2001-08-01T21:00:01"/>
  </r>
  <r>
    <x v="1"/>
    <x v="3"/>
    <x v="0"/>
    <x v="6"/>
    <n v="30000"/>
    <n v="1349396"/>
    <d v="2001-06-06T11:14:50"/>
    <s v="PanCanadian Energy Services Inc."/>
    <x v="0"/>
    <x v="0"/>
    <x v="0"/>
    <x v="3"/>
    <s v="US Gas Fin BasisSwap"/>
    <s v="US Gas Basis     NGI SoCal               Sep01           USD/MM"/>
    <m/>
    <n v="1000"/>
    <x v="0"/>
    <x v="13"/>
    <x v="0"/>
    <n v="2.75"/>
    <s v="pces5095"/>
    <s v="KHOLST"/>
    <s v="FT-West"/>
    <x v="5"/>
    <x v="3"/>
    <s v="VF0428.1"/>
    <d v="2001-09-01T21:00:01"/>
  </r>
  <r>
    <x v="0"/>
    <x v="6"/>
    <x v="0"/>
    <x v="12"/>
    <e v="#N/A"/>
    <n v="1349397"/>
    <d v="2001-06-06T11:15:24"/>
    <s v="Calypso Shipping Investments Limited"/>
    <x v="0"/>
    <x v="0"/>
    <x v="0"/>
    <x v="6"/>
    <s v="Sea Freight Fin Swap BCI 4"/>
    <s v="Sea Freight Swap BCI 4                   Jul01           USD/mt"/>
    <m/>
    <n v="15"/>
    <x v="0"/>
    <x v="10"/>
    <x v="0"/>
    <n v="8.15"/>
    <s v="PVATRADE2"/>
    <s v="AJAMES"/>
    <s v="UK-ECTRIC-COAL-FRT-EOL"/>
    <x v="3"/>
    <x v="5"/>
    <n v="114706"/>
    <d v="2001-07-01T21:00:01"/>
  </r>
  <r>
    <x v="1"/>
    <x v="1"/>
    <x v="1"/>
    <x v="0"/>
    <n v="50"/>
    <n v="1349398"/>
    <d v="2001-06-06T11:16:0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5"/>
    <s v="aepsvc127"/>
    <s v="CDORLAN"/>
    <s v="ST-ECAR"/>
    <x v="7"/>
    <x v="7"/>
    <n v="635047.1"/>
    <d v="2001-06-08T21:00:01"/>
  </r>
  <r>
    <x v="1"/>
    <x v="1"/>
    <x v="1"/>
    <x v="8"/>
    <n v="250"/>
    <n v="1349402"/>
    <d v="2001-06-06T11:16:3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beckettmel"/>
    <s v="CDORLAN"/>
    <s v="ST-ECAR"/>
    <x v="7"/>
    <x v="7"/>
    <n v="635051.1"/>
    <d v="2001-06-11T21:00:01"/>
  </r>
  <r>
    <x v="1"/>
    <x v="1"/>
    <x v="1"/>
    <x v="8"/>
    <n v="250"/>
    <n v="1349403"/>
    <d v="2001-06-06T11:16:36"/>
    <s v="Axia Energy, LP"/>
    <x v="0"/>
    <x v="0"/>
    <x v="0"/>
    <x v="1"/>
    <s v="US East Power Phy Fwd Firm"/>
    <s v="US Pwr Phy Firm  Cinergy Peak            18-22Jun01      USD/MWh"/>
    <m/>
    <n v="50"/>
    <x v="0"/>
    <x v="1"/>
    <x v="0"/>
    <n v="40"/>
    <s v="beckettmel"/>
    <s v="CDORLAN"/>
    <s v="ST-ECAR"/>
    <x v="7"/>
    <x v="7"/>
    <n v="635052.1"/>
    <d v="2001-06-18T21:00:00"/>
  </r>
  <r>
    <x v="0"/>
    <x v="3"/>
    <x v="1"/>
    <x v="0"/>
    <n v="8500"/>
    <n v="1349404"/>
    <d v="2001-06-06T11:16:44"/>
    <s v="BP Canada Energy Company"/>
    <x v="0"/>
    <x v="0"/>
    <x v="0"/>
    <x v="3"/>
    <s v="CAN Gas Phy Fwd Firm West &lt; or = 1Mo"/>
    <s v="CAN Gas Phy      NIT                     06Jun01         CAD/GJ"/>
    <n v="8500"/>
    <m/>
    <x v="0"/>
    <x v="17"/>
    <x v="4"/>
    <n v="4.2"/>
    <s v="Dormaarl01"/>
    <s v="RWATT"/>
    <s v="EC-IM Canada West"/>
    <x v="8"/>
    <x v="9"/>
    <n v="835155"/>
    <d v="2001-06-06T21:00:01"/>
  </r>
  <r>
    <x v="0"/>
    <x v="2"/>
    <x v="0"/>
    <x v="0"/>
    <n v="25000"/>
    <n v="1349405"/>
    <d v="2001-06-06T11:16:58"/>
    <s v="Petredec Limited"/>
    <x v="0"/>
    <x v="0"/>
    <x v="0"/>
    <x v="2"/>
    <s v="UK IPE Brent Swap "/>
    <s v="UK Brent Swap    IPE PEN                 Jul01           USD/bbl"/>
    <m/>
    <n v="25000"/>
    <x v="0"/>
    <x v="19"/>
    <x v="0"/>
    <n v="28.81"/>
    <s v="ADM21507"/>
    <s v="MJONES2"/>
    <s v="UK - ECTRIC - Crude D-Brent"/>
    <x v="3"/>
    <x v="5"/>
    <n v="114707"/>
    <d v="2001-07-01T00:00:00"/>
  </r>
  <r>
    <x v="0"/>
    <x v="3"/>
    <x v="1"/>
    <x v="9"/>
    <n v="100000"/>
    <n v="1349406"/>
    <d v="2001-06-06T11:17:06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19.95"/>
    <s v="ADM90732"/>
    <s v="MNICHOLA"/>
    <s v="Non Affiliate Gas Book"/>
    <x v="4"/>
    <x v="2"/>
    <n v="106757"/>
    <d v="2001-06-09T21:00:01"/>
  </r>
  <r>
    <x v="1"/>
    <x v="1"/>
    <x v="1"/>
    <x v="0"/>
    <n v="50"/>
    <n v="1349408"/>
    <d v="2001-06-06T11:17:08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TIMJURCO"/>
    <s v="JQUENET"/>
    <s v="ST-PJM"/>
    <x v="7"/>
    <x v="7"/>
    <n v="635054.1"/>
    <d v="2001-06-08T21:00:01"/>
  </r>
  <r>
    <x v="1"/>
    <x v="1"/>
    <x v="1"/>
    <x v="8"/>
    <n v="250"/>
    <n v="1349407"/>
    <d v="2001-06-06T11:17:08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millerbi"/>
    <s v="JQUENET"/>
    <s v="ST-PJM"/>
    <x v="7"/>
    <x v="7"/>
    <n v="635053.1"/>
    <d v="2001-06-18T21:00:00"/>
  </r>
  <r>
    <x v="0"/>
    <x v="3"/>
    <x v="1"/>
    <x v="0"/>
    <n v="10000"/>
    <n v="1349409"/>
    <d v="2001-06-06T11:17:11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KJMTMC01"/>
    <s v="RWATT"/>
    <s v="EC-IM Canada West"/>
    <x v="8"/>
    <x v="9"/>
    <n v="835156"/>
    <d v="2001-06-06T21:00:01"/>
  </r>
  <r>
    <x v="1"/>
    <x v="3"/>
    <x v="0"/>
    <x v="5"/>
    <n v="310000"/>
    <n v="1349411"/>
    <d v="2001-06-06T11:17:1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31.1"/>
    <d v="2001-07-01T21:00:00"/>
  </r>
  <r>
    <x v="1"/>
    <x v="1"/>
    <x v="1"/>
    <x v="5"/>
    <n v="1550"/>
    <n v="1349410"/>
    <d v="2001-06-06T11:17:19"/>
    <s v="Aquila Energy Marketing Corporation"/>
    <x v="0"/>
    <x v="0"/>
    <x v="0"/>
    <x v="1"/>
    <s v="US East Power Phy Fwd Firm"/>
    <s v="US Pwr Phy Firm  Cinergy Peak            Jul01           USD/MWh"/>
    <m/>
    <n v="50"/>
    <x v="0"/>
    <x v="1"/>
    <x v="0"/>
    <n v="78.75"/>
    <s v="DANMURPHY"/>
    <s v="FSTURM"/>
    <s v="LT-ECAR"/>
    <x v="7"/>
    <x v="7"/>
    <n v="635055.1"/>
    <d v="2001-07-01T21:00:01"/>
  </r>
  <r>
    <x v="1"/>
    <x v="1"/>
    <x v="1"/>
    <x v="8"/>
    <n v="250"/>
    <n v="1349412"/>
    <d v="2001-06-06T11:17:52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25"/>
    <s v="GOZBOB12"/>
    <s v="FSTURM"/>
    <s v="ST-ECAR"/>
    <x v="7"/>
    <x v="7"/>
    <n v="635056.1"/>
    <d v="2001-07-02T21:00:00"/>
  </r>
  <r>
    <x v="1"/>
    <x v="1"/>
    <x v="0"/>
    <x v="17"/>
    <n v="1150"/>
    <n v="1349413"/>
    <d v="2001-06-06T11:18:01"/>
    <s v="The New Power Company"/>
    <x v="0"/>
    <x v="0"/>
    <x v="0"/>
    <x v="1"/>
    <s v="US East Power Fin Swap"/>
    <s v="US Pwr Fin Swap  PJM W IntC Peak         08-30Jun01      USD/MWh"/>
    <n v="50"/>
    <m/>
    <x v="0"/>
    <x v="1"/>
    <x v="0"/>
    <n v="43.5"/>
    <s v="RCHAHAL1"/>
    <s v="JQUENET"/>
    <s v="ST-PJM"/>
    <x v="7"/>
    <x v="3"/>
    <n v="635057.1"/>
    <d v="2001-06-08T21:00:01"/>
  </r>
  <r>
    <x v="1"/>
    <x v="3"/>
    <x v="0"/>
    <x v="2"/>
    <n v="1825000"/>
    <n v="1349414"/>
    <d v="2001-06-06T11:18:06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3.1"/>
    <d v="2002-01-01T21:00:00"/>
  </r>
  <r>
    <x v="0"/>
    <x v="3"/>
    <x v="1"/>
    <x v="0"/>
    <n v="50000"/>
    <n v="1349419"/>
    <d v="2001-06-06T11:18:4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19.850000000000001"/>
    <s v="rajsharma"/>
    <s v="MNICHOLA"/>
    <s v="Non Affiliate Gas Book"/>
    <x v="4"/>
    <x v="2"/>
    <n v="106758"/>
    <d v="2001-06-06T21:00:01"/>
  </r>
  <r>
    <x v="1"/>
    <x v="1"/>
    <x v="1"/>
    <x v="0"/>
    <n v="50"/>
    <n v="1349420"/>
    <d v="2001-06-06T11:19:0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8.25"/>
    <s v="aepsvc127"/>
    <s v="MLORENZ"/>
    <s v="ST-Main"/>
    <x v="7"/>
    <x v="7"/>
    <n v="635058.1"/>
    <d v="2001-06-08T21:00:01"/>
  </r>
  <r>
    <x v="1"/>
    <x v="3"/>
    <x v="0"/>
    <x v="5"/>
    <n v="310000"/>
    <n v="1349421"/>
    <d v="2001-06-06T11:19:1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kschwartz"/>
    <s v="JARNOLD"/>
    <s v="NG-Price"/>
    <x v="5"/>
    <x v="3"/>
    <s v="VF0435.1"/>
    <d v="2001-07-01T21:00:00"/>
  </r>
  <r>
    <x v="0"/>
    <x v="3"/>
    <x v="1"/>
    <x v="5"/>
    <n v="155000"/>
    <n v="1349424"/>
    <d v="2001-06-06T11:20:07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5"/>
    <s v="mcleod88"/>
    <s v="MCOWAN"/>
    <s v="EC-IM Canada West"/>
    <x v="8"/>
    <x v="9"/>
    <n v="835160"/>
    <d v="2001-07-01T21:00:01"/>
  </r>
  <r>
    <x v="1"/>
    <x v="3"/>
    <x v="0"/>
    <x v="2"/>
    <n v="1825000"/>
    <n v="1349425"/>
    <d v="2001-06-06T11:20:12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8.1"/>
    <d v="2002-01-01T21:00:00"/>
  </r>
  <r>
    <x v="0"/>
    <x v="3"/>
    <x v="1"/>
    <x v="0"/>
    <n v="10000"/>
    <n v="1349426"/>
    <d v="2001-06-06T11:21:36"/>
    <s v="Mirant Americas Energy Marketing Canada, Ltd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49999999999996"/>
    <s v="ADM68959"/>
    <s v="RWATT"/>
    <s v="EC-IM Canada West"/>
    <x v="8"/>
    <x v="9"/>
    <n v="835162"/>
    <d v="2001-06-07T21:00:01"/>
  </r>
  <r>
    <x v="1"/>
    <x v="1"/>
    <x v="1"/>
    <x v="5"/>
    <n v="1550"/>
    <n v="1349427"/>
    <d v="2001-06-06T11:21:36"/>
    <s v="BP Energy Company"/>
    <x v="0"/>
    <x v="0"/>
    <x v="0"/>
    <x v="1"/>
    <s v="US East Power Phy Fwd Firm"/>
    <s v="US Pwr Phy Firm  Cinergy Peak            Aug01           USD/MWh"/>
    <m/>
    <n v="50"/>
    <x v="0"/>
    <x v="1"/>
    <x v="0"/>
    <n v="70.5"/>
    <s v="Kellybry"/>
    <s v="FSTURM"/>
    <s v="LT-ECAR"/>
    <x v="7"/>
    <x v="7"/>
    <n v="635062.1"/>
    <d v="2001-08-01T21:00:01"/>
  </r>
  <r>
    <x v="1"/>
    <x v="1"/>
    <x v="1"/>
    <x v="5"/>
    <n v="775"/>
    <n v="1349429"/>
    <d v="2001-06-06T11:21:45"/>
    <s v="Tractebel Energy Marketing, Inc.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JEANHALL"/>
    <s v="RBADEER"/>
    <s v="ST-CA"/>
    <x v="7"/>
    <x v="7"/>
    <n v="635063.1"/>
    <d v="2001-08-01T21:00:01"/>
  </r>
  <r>
    <x v="1"/>
    <x v="1"/>
    <x v="1"/>
    <x v="8"/>
    <n v="250"/>
    <n v="1349431"/>
    <d v="2001-06-06T11:21:58"/>
    <s v="American Electric Power Service Corporation"/>
    <x v="0"/>
    <x v="0"/>
    <x v="0"/>
    <x v="1"/>
    <s v="US East Power Phy Fwd Firm"/>
    <s v="US Pwr Phy Firm  PJM-W Peak              11-15Jun01      USD/MWh"/>
    <m/>
    <n v="50"/>
    <x v="0"/>
    <x v="1"/>
    <x v="0"/>
    <n v="41.25"/>
    <s v="aepsvc128"/>
    <s v="JQUENET"/>
    <s v="ST-PJM"/>
    <x v="7"/>
    <x v="7"/>
    <n v="635064.1"/>
    <d v="2001-06-11T21:00:01"/>
  </r>
  <r>
    <x v="1"/>
    <x v="1"/>
    <x v="1"/>
    <x v="8"/>
    <n v="250"/>
    <n v="1349432"/>
    <d v="2001-06-06T11:21:5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5065.1"/>
    <d v="2001-06-11T21:00:01"/>
  </r>
  <r>
    <x v="1"/>
    <x v="1"/>
    <x v="1"/>
    <x v="6"/>
    <n v="750"/>
    <n v="1349433"/>
    <d v="2001-06-06T11:22:06"/>
    <s v="American Electric Power Service Corporation"/>
    <x v="0"/>
    <x v="0"/>
    <x v="0"/>
    <x v="1"/>
    <s v="US West Power Phy Fwd Firm"/>
    <s v="US Pwr Phy Firm  PALVE Peak              Sep01           USD/MWh"/>
    <n v="25"/>
    <m/>
    <x v="0"/>
    <x v="1"/>
    <x v="0"/>
    <n v="130"/>
    <s v="aepsvc135"/>
    <s v="MMOTLEY"/>
    <s v="ST-SW"/>
    <x v="7"/>
    <x v="7"/>
    <n v="635066.1"/>
    <d v="2001-09-01T21:00:01"/>
  </r>
  <r>
    <x v="0"/>
    <x v="3"/>
    <x v="1"/>
    <x v="0"/>
    <n v="10000"/>
    <n v="1349434"/>
    <d v="2001-06-06T11:22:18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rbrowne1"/>
    <s v="RWATT"/>
    <s v="EC-IM Canada West"/>
    <x v="8"/>
    <x v="9"/>
    <n v="835164"/>
    <d v="2001-06-06T21:00:01"/>
  </r>
  <r>
    <x v="1"/>
    <x v="1"/>
    <x v="1"/>
    <x v="17"/>
    <n v="575"/>
    <n v="1349438"/>
    <d v="2001-06-06T11:22:56"/>
    <s v="Duke Energy Trading and Marketing, L.L.C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jstebbins"/>
    <s v="MFISCHE2"/>
    <s v="ST-SW"/>
    <x v="7"/>
    <x v="7"/>
    <n v="635069.1"/>
    <d v="2001-06-08T21:00:01"/>
  </r>
  <r>
    <x v="1"/>
    <x v="1"/>
    <x v="1"/>
    <x v="5"/>
    <n v="775"/>
    <n v="1349439"/>
    <d v="2001-06-06T11:23:01"/>
    <s v="Reliant Energy Services, Inc."/>
    <x v="0"/>
    <x v="0"/>
    <x v="0"/>
    <x v="1"/>
    <s v="US West Power Phy Fwd Firm"/>
    <s v="US Pwr Phy Firm  PALVE Peak              Jul01           USD/MWh"/>
    <n v="25"/>
    <m/>
    <x v="0"/>
    <x v="1"/>
    <x v="0"/>
    <n v="180"/>
    <s v="joeknauth"/>
    <s v="MMOTLEY"/>
    <s v="ST-SW"/>
    <x v="7"/>
    <x v="7"/>
    <n v="635070.1"/>
    <d v="2001-07-01T21:00:01"/>
  </r>
  <r>
    <x v="0"/>
    <x v="3"/>
    <x v="1"/>
    <x v="0"/>
    <n v="3000"/>
    <n v="1349440"/>
    <d v="2001-06-06T11:23:03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5165"/>
    <d v="2001-06-06T21:00:01"/>
  </r>
  <r>
    <x v="1"/>
    <x v="1"/>
    <x v="1"/>
    <x v="19"/>
    <n v="2950"/>
    <n v="1349441"/>
    <d v="2001-06-06T11:23:03"/>
    <s v="BP Energy Company"/>
    <x v="0"/>
    <x v="0"/>
    <x v="0"/>
    <x v="1"/>
    <s v="US East Power Phy Fwd Firm"/>
    <s v="US Pwr Phy Firm  Cinergy Peak            Jan-Feb02       USD/MWh"/>
    <m/>
    <n v="50"/>
    <x v="0"/>
    <x v="1"/>
    <x v="0"/>
    <n v="37.5"/>
    <s v="Kellybry"/>
    <s v="FSTURM"/>
    <s v="LT-ECAR"/>
    <x v="7"/>
    <x v="7"/>
    <n v="635071.1"/>
    <d v="2002-01-01T17:11:00"/>
  </r>
  <r>
    <x v="1"/>
    <x v="1"/>
    <x v="1"/>
    <x v="6"/>
    <n v="1500"/>
    <n v="1349443"/>
    <d v="2001-06-06T11:23:11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0"/>
    <s v="shipmanp"/>
    <s v="RBENSON"/>
    <s v="LT-PJM"/>
    <x v="7"/>
    <x v="7"/>
    <n v="635073.1"/>
    <d v="2002-06-01T14:12:00"/>
  </r>
  <r>
    <x v="1"/>
    <x v="1"/>
    <x v="1"/>
    <x v="8"/>
    <n v="250"/>
    <n v="1349445"/>
    <d v="2001-06-06T11:23:21"/>
    <s v="Duke Energy Trading and Marketing, L.L.C."/>
    <x v="0"/>
    <x v="0"/>
    <x v="0"/>
    <x v="1"/>
    <s v="US East Power Phy Fwd Firm"/>
    <s v="US Pwr Phy Firm  Cinergy Peak            25-29Jun01      USD/MWh"/>
    <m/>
    <n v="50"/>
    <x v="0"/>
    <x v="1"/>
    <x v="0"/>
    <n v="56.5"/>
    <s v="STEPHENA"/>
    <s v="CDORLAN"/>
    <s v="ST-ECAR"/>
    <x v="7"/>
    <x v="7"/>
    <n v="635075.1"/>
    <d v="2001-06-25T21:00:00"/>
  </r>
  <r>
    <x v="1"/>
    <x v="1"/>
    <x v="1"/>
    <x v="8"/>
    <n v="250"/>
    <n v="1349447"/>
    <d v="2001-06-06T11:23:40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40.5"/>
    <s v="STEPHENA"/>
    <s v="CDORLAN"/>
    <s v="ST-ECAR"/>
    <x v="7"/>
    <x v="7"/>
    <n v="635076.1"/>
    <d v="2001-06-18T21:00:00"/>
  </r>
  <r>
    <x v="1"/>
    <x v="1"/>
    <x v="1"/>
    <x v="6"/>
    <n v="1500"/>
    <n v="1349448"/>
    <d v="2001-06-06T11:23:43"/>
    <s v="Axia Energy, LP"/>
    <x v="0"/>
    <x v="0"/>
    <x v="0"/>
    <x v="1"/>
    <s v="US East Power Phy Fwd Firm"/>
    <s v="US Pwr Phy Firm  PJM-W Peak              Sep01           USD/MWh"/>
    <m/>
    <n v="50"/>
    <x v="0"/>
    <x v="1"/>
    <x v="0"/>
    <n v="39.200000000000003"/>
    <s v="millerbi"/>
    <s v="RBENSON"/>
    <s v="LT-PJM"/>
    <x v="7"/>
    <x v="7"/>
    <n v="635077.1"/>
    <d v="2001-09-01T14:12:00"/>
  </r>
  <r>
    <x v="1"/>
    <x v="3"/>
    <x v="0"/>
    <x v="2"/>
    <n v="1825000"/>
    <n v="1349450"/>
    <d v="2001-06-06T11:23:44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42.1"/>
    <d v="2002-01-01T21:00:00"/>
  </r>
  <r>
    <x v="1"/>
    <x v="1"/>
    <x v="1"/>
    <x v="8"/>
    <n v="250"/>
    <n v="1349451"/>
    <d v="2001-06-06T11:23:49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1.5"/>
    <s v="DANMURPHY"/>
    <s v="MCARSON2"/>
    <s v="ST-SPP"/>
    <x v="7"/>
    <x v="7"/>
    <n v="635080.1"/>
    <d v="2001-06-11T21:00:01"/>
  </r>
  <r>
    <x v="1"/>
    <x v="1"/>
    <x v="1"/>
    <x v="8"/>
    <n v="250"/>
    <n v="1349452"/>
    <d v="2001-06-06T11:23:57"/>
    <s v="Aquila Energy Marketing Corporation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CHRYARROW"/>
    <s v="JQUENET"/>
    <s v="ST-PJM"/>
    <x v="7"/>
    <x v="7"/>
    <n v="635081.1"/>
    <d v="2001-06-11T21:00:01"/>
  </r>
  <r>
    <x v="1"/>
    <x v="1"/>
    <x v="1"/>
    <x v="8"/>
    <n v="250"/>
    <n v="1349453"/>
    <d v="2001-06-06T11:24:04"/>
    <s v="BP Energy Company"/>
    <x v="0"/>
    <x v="0"/>
    <x v="0"/>
    <x v="1"/>
    <s v="US East Power Phy Fwd Firm"/>
    <s v="US Pwr Phy Firm  Cinergy Peak            18-22Jun01      USD/MWh"/>
    <m/>
    <n v="50"/>
    <x v="0"/>
    <x v="1"/>
    <x v="0"/>
    <n v="41"/>
    <s v="Kellybry"/>
    <s v="CDORLAN"/>
    <s v="ST-ECAR"/>
    <x v="7"/>
    <x v="7"/>
    <n v="635082.1"/>
    <d v="2001-06-18T21:00:00"/>
  </r>
  <r>
    <x v="1"/>
    <x v="1"/>
    <x v="1"/>
    <x v="8"/>
    <n v="250"/>
    <n v="1349454"/>
    <d v="2001-06-06T11:24:16"/>
    <s v="Ci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jrobertson"/>
    <s v="JQUENET"/>
    <s v="ST-PJM"/>
    <x v="7"/>
    <x v="7"/>
    <n v="635083.1"/>
    <d v="2001-06-11T21:00:01"/>
  </r>
  <r>
    <x v="1"/>
    <x v="3"/>
    <x v="0"/>
    <x v="5"/>
    <n v="310000"/>
    <n v="1349458"/>
    <d v="2001-06-06T11:24:58"/>
    <s v="BP Corporation North America Inc."/>
    <x v="0"/>
    <x v="0"/>
    <x v="0"/>
    <x v="3"/>
    <s v="US Gas Fin BasisSwap"/>
    <s v="US Gas Basis     EP SanJuan              Oct01           USD/MM"/>
    <m/>
    <n v="10000"/>
    <x v="0"/>
    <x v="13"/>
    <x v="0"/>
    <n v="-0.47499999999999998"/>
    <s v="giordano"/>
    <s v="MSANCH2"/>
    <s v="GD-New-Jr"/>
    <x v="5"/>
    <x v="3"/>
    <s v="VF0444.1"/>
    <d v="2001-10-01T21:00:01"/>
  </r>
  <r>
    <x v="1"/>
    <x v="2"/>
    <x v="0"/>
    <x v="0"/>
    <n v="50000"/>
    <n v="1349459"/>
    <d v="2001-06-06T11:24:58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bernbroph"/>
    <s v="GWHALLE"/>
    <s v="WTI-GW-NXC2"/>
    <x v="3"/>
    <x v="3"/>
    <n v="114709"/>
    <d v="2001-07-01T00:00:00"/>
  </r>
  <r>
    <x v="1"/>
    <x v="3"/>
    <x v="0"/>
    <x v="5"/>
    <n v="310000"/>
    <n v="1349461"/>
    <d v="2001-06-06T11:25:0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"/>
    <s v="stevemcgin"/>
    <s v="JARNOLD"/>
    <s v="NG-Price"/>
    <x v="5"/>
    <x v="3"/>
    <s v="VF0446.1"/>
    <d v="2001-07-01T21:00:00"/>
  </r>
  <r>
    <x v="1"/>
    <x v="1"/>
    <x v="1"/>
    <x v="8"/>
    <n v="250"/>
    <n v="1349462"/>
    <d v="2001-06-06T11:25:16"/>
    <s v="Aquila Energy Marketing Corporation"/>
    <x v="0"/>
    <x v="0"/>
    <x v="0"/>
    <x v="1"/>
    <s v="US East Power Phy Fwd Firm"/>
    <s v="US Pwr Phy Firm  NEPOOL Peak             11-15Jun01      USD/MWh"/>
    <m/>
    <n v="50"/>
    <x v="0"/>
    <x v="1"/>
    <x v="0"/>
    <n v="41.25"/>
    <s v="JOELWOOD"/>
    <s v="PBRODER"/>
    <s v="ST-New England"/>
    <x v="7"/>
    <x v="7"/>
    <n v="635089.1"/>
    <d v="2001-06-11T21:00:01"/>
  </r>
  <r>
    <x v="1"/>
    <x v="3"/>
    <x v="0"/>
    <x v="20"/>
    <n v="755000"/>
    <n v="1349464"/>
    <d v="2001-06-06T11:25:21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jdbsempra"/>
    <s v="JARNOLD"/>
    <s v="NG-Price"/>
    <x v="5"/>
    <x v="3"/>
    <s v="VF0447.1"/>
    <d v="2001-11-01T00:00:00"/>
  </r>
  <r>
    <x v="1"/>
    <x v="3"/>
    <x v="0"/>
    <x v="5"/>
    <n v="310000"/>
    <n v="1349465"/>
    <d v="2001-06-06T11:25:32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48.1"/>
    <d v="2001-07-01T21:00:00"/>
  </r>
  <r>
    <x v="1"/>
    <x v="1"/>
    <x v="1"/>
    <x v="26"/>
    <n v="2275"/>
    <n v="1349468"/>
    <d v="2001-06-06T11:26:00"/>
    <s v="Constellation Power Source, Inc."/>
    <x v="0"/>
    <x v="0"/>
    <x v="0"/>
    <x v="1"/>
    <s v="US West Power Phy Fwd CAISO"/>
    <s v="US Pwr Phy CAISO NP15 Peak               Apr-Jun02       USD/MWh"/>
    <m/>
    <n v="25"/>
    <x v="0"/>
    <x v="1"/>
    <x v="0"/>
    <n v="50"/>
    <s v="rameenzahe"/>
    <s v="RBADEER"/>
    <s v="LT-CA"/>
    <x v="7"/>
    <x v="7"/>
    <n v="635093.1"/>
    <d v="2002-04-01T00:00:00"/>
  </r>
  <r>
    <x v="1"/>
    <x v="1"/>
    <x v="1"/>
    <x v="5"/>
    <n v="1550"/>
    <n v="1349469"/>
    <d v="2001-06-06T11:26:07"/>
    <s v="Ci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79.25"/>
    <s v="Emily456"/>
    <s v="FSTURM"/>
    <s v="LT-ECAR"/>
    <x v="7"/>
    <x v="7"/>
    <n v="635095.1"/>
    <d v="2001-07-01T21:00:01"/>
  </r>
  <r>
    <x v="1"/>
    <x v="1"/>
    <x v="1"/>
    <x v="26"/>
    <n v="2275"/>
    <n v="1349470"/>
    <d v="2001-06-06T11:26:18"/>
    <s v="PG&amp;E Energy Trading - Power, L.P."/>
    <x v="0"/>
    <x v="0"/>
    <x v="0"/>
    <x v="1"/>
    <s v="US West Power Phy Fwd CAISO"/>
    <s v="US Pwr Phy CAISO SP15 Peak               Apr-Jun02       USD/MWh"/>
    <n v="25"/>
    <m/>
    <x v="0"/>
    <x v="1"/>
    <x v="0"/>
    <n v="49"/>
    <s v="anthonyarc"/>
    <s v="RBADEER"/>
    <s v="LT-CA"/>
    <x v="7"/>
    <x v="7"/>
    <n v="635097.1"/>
    <d v="2002-04-01T00:00:00"/>
  </r>
  <r>
    <x v="1"/>
    <x v="1"/>
    <x v="1"/>
    <x v="6"/>
    <n v="1500"/>
    <n v="1349471"/>
    <d v="2001-06-06T11:26:27"/>
    <s v="DTE Energy Trading, Inc.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wiselyan"/>
    <s v="FSTURM"/>
    <s v="ST-ECAR"/>
    <x v="7"/>
    <x v="7"/>
    <n v="635098.1"/>
    <d v="2001-09-01T17:11:00"/>
  </r>
  <r>
    <x v="1"/>
    <x v="3"/>
    <x v="0"/>
    <x v="17"/>
    <n v="230000"/>
    <n v="1349474"/>
    <d v="2001-06-06T11:26:45"/>
    <s v="AEP Energy Services, Inc.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aepes222"/>
    <s v="PKEAVEY"/>
    <s v="G-DAILY-EST"/>
    <x v="5"/>
    <x v="3"/>
    <s v="VF0454.1"/>
    <d v="2001-06-08T21:00:01"/>
  </r>
  <r>
    <x v="0"/>
    <x v="3"/>
    <x v="0"/>
    <x v="20"/>
    <n v="755000"/>
    <n v="1349475"/>
    <d v="2001-06-06T11:26:47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8"/>
    <s v="AGIGLIA2"/>
    <s v="JMCKAY"/>
    <s v="FT-CAND-EGSC"/>
    <x v="5"/>
    <x v="9"/>
    <s v="VF0453.1"/>
    <d v="2001-11-01T00:00:00"/>
  </r>
  <r>
    <x v="1"/>
    <x v="3"/>
    <x v="0"/>
    <x v="22"/>
    <n v="615000"/>
    <n v="1349476"/>
    <d v="2001-06-06T11:26:5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EFFFOX1"/>
    <s v="JARNOLD"/>
    <s v="NG-Price"/>
    <x v="5"/>
    <x v="3"/>
    <s v="VF0455.1"/>
    <d v="2001-07-01T00:00:00"/>
  </r>
  <r>
    <x v="1"/>
    <x v="1"/>
    <x v="1"/>
    <x v="0"/>
    <n v="50"/>
    <n v="1349477"/>
    <d v="2001-06-06T11:26:53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2"/>
    <s v="mattmanley"/>
    <s v="JQUENET"/>
    <s v="ST-PJM"/>
    <x v="7"/>
    <x v="7"/>
    <n v="635102.1"/>
    <d v="2001-06-08T21:00:01"/>
  </r>
  <r>
    <x v="1"/>
    <x v="1"/>
    <x v="1"/>
    <x v="8"/>
    <n v="250"/>
    <n v="1349480"/>
    <d v="2001-06-06T11:27:04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104.1"/>
    <d v="2001-06-11T21:00:00"/>
  </r>
  <r>
    <x v="1"/>
    <x v="3"/>
    <x v="0"/>
    <x v="17"/>
    <n v="230000"/>
    <n v="1349481"/>
    <d v="2001-06-06T11:27:06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7"/>
    <s v="AQUILA1005"/>
    <s v="PKEAVEY"/>
    <s v="G-DAILY-EST"/>
    <x v="5"/>
    <x v="3"/>
    <s v="VF0457.1"/>
    <d v="2001-06-08T21:00:01"/>
  </r>
  <r>
    <x v="0"/>
    <x v="3"/>
    <x v="1"/>
    <x v="0"/>
    <n v="7000"/>
    <n v="1349482"/>
    <d v="2001-06-06T11:27:12"/>
    <s v="Coral Energy Canada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"/>
    <s v="ngeerds01"/>
    <s v="RWATT"/>
    <s v="EC-IM Canada West"/>
    <x v="8"/>
    <x v="9"/>
    <n v="835166"/>
    <d v="2001-06-06T21:00:01"/>
  </r>
  <r>
    <x v="1"/>
    <x v="3"/>
    <x v="0"/>
    <x v="5"/>
    <n v="310000"/>
    <n v="1349484"/>
    <d v="2001-06-06T11:27:3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5"/>
    <s v="stevemcgin"/>
    <s v="JARNOLD"/>
    <s v="NG-Price"/>
    <x v="5"/>
    <x v="3"/>
    <s v="VF0459.1"/>
    <d v="2001-07-01T21:00:00"/>
  </r>
  <r>
    <x v="1"/>
    <x v="3"/>
    <x v="0"/>
    <x v="5"/>
    <n v="155000"/>
    <n v="1349485"/>
    <d v="2001-06-06T11:27:52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460.1"/>
    <d v="2001-10-01T21:00:01"/>
  </r>
  <r>
    <x v="0"/>
    <x v="3"/>
    <x v="1"/>
    <x v="0"/>
    <n v="2000"/>
    <n v="1349489"/>
    <d v="2001-06-06T11:28:14"/>
    <s v="Tenaska Marketing Canada, a division of TMV Corp."/>
    <x v="0"/>
    <x v="0"/>
    <x v="0"/>
    <x v="3"/>
    <s v="CAN Gas Phy Fwd Firm West &lt; or = 1Mo"/>
    <s v="CAN Gas Phy      NIT                     06Jun01         CAD/GJ"/>
    <m/>
    <n v="2000"/>
    <x v="0"/>
    <x v="17"/>
    <x v="4"/>
    <n v="4.2"/>
    <s v="KJMTMC01"/>
    <s v="RWATT"/>
    <s v="EC-IM Canada West"/>
    <x v="8"/>
    <x v="9"/>
    <n v="835167"/>
    <d v="2001-06-06T21:00:01"/>
  </r>
  <r>
    <x v="1"/>
    <x v="1"/>
    <x v="1"/>
    <x v="8"/>
    <n v="250"/>
    <n v="1349490"/>
    <d v="2001-06-06T11:28:32"/>
    <s v="Allegheny Energy Supply Company, LLC"/>
    <x v="0"/>
    <x v="0"/>
    <x v="0"/>
    <x v="1"/>
    <s v="US East Power Phy Fwd Firm"/>
    <s v="US Pwr Phy Firm  Entergy Peak            11-15Jun01      USD/MWh"/>
    <n v="50"/>
    <m/>
    <x v="0"/>
    <x v="1"/>
    <x v="0"/>
    <n v="52"/>
    <s v="apizzut1"/>
    <s v="MCARSON2"/>
    <s v="ST-SPP"/>
    <x v="7"/>
    <x v="7"/>
    <n v="635112.1"/>
    <d v="2001-06-11T21:00:01"/>
  </r>
  <r>
    <x v="0"/>
    <x v="3"/>
    <x v="1"/>
    <x v="0"/>
    <n v="50000"/>
    <n v="1349491"/>
    <d v="2001-06-06T11:28:3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"/>
    <s v="rajsharma"/>
    <s v="MNICHOLA"/>
    <s v="Non Affiliate Gas Book"/>
    <x v="4"/>
    <x v="2"/>
    <n v="106763"/>
    <d v="2001-06-06T21:00:01"/>
  </r>
  <r>
    <x v="1"/>
    <x v="1"/>
    <x v="1"/>
    <x v="8"/>
    <n v="250"/>
    <n v="1349492"/>
    <d v="2001-06-06T11:28:44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1"/>
    <s v="SCHWERTNER"/>
    <s v="RBALLATO"/>
    <s v="ST-ERCOT"/>
    <x v="7"/>
    <x v="7"/>
    <n v="635115.1"/>
    <d v="2001-06-11T21:00:01"/>
  </r>
  <r>
    <x v="1"/>
    <x v="1"/>
    <x v="1"/>
    <x v="8"/>
    <n v="250"/>
    <n v="1349494"/>
    <d v="2001-06-06T11:28:52"/>
    <s v="American Electric Power Service Corporation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aepsvc132"/>
    <s v="CDORLAN"/>
    <s v="ST-ECAR"/>
    <x v="7"/>
    <x v="7"/>
    <n v="635117.1"/>
    <d v="2001-06-18T21:00:00"/>
  </r>
  <r>
    <x v="1"/>
    <x v="1"/>
    <x v="0"/>
    <x v="3"/>
    <n v="4600"/>
    <n v="1349493"/>
    <d v="2001-06-06T11:28:5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5116.1"/>
    <d v="2001-10-01T00:00:00"/>
  </r>
  <r>
    <x v="0"/>
    <x v="3"/>
    <x v="0"/>
    <x v="20"/>
    <n v="755000"/>
    <n v="1349496"/>
    <d v="2001-06-06T11:29:10"/>
    <s v="TransAlta Energy Marketing Corp."/>
    <x v="0"/>
    <x v="0"/>
    <x v="0"/>
    <x v="3"/>
    <s v="CAN Gas Fin BasSwap"/>
    <s v="CAN Gas Basis    AECO                    Nov01-Mar02     USD/MM"/>
    <m/>
    <n v="5000"/>
    <x v="0"/>
    <x v="13"/>
    <x v="0"/>
    <n v="-0.375"/>
    <s v="sharmafa"/>
    <s v="JMCKAY"/>
    <s v="FT-CAND-EGSC"/>
    <x v="5"/>
    <x v="9"/>
    <s v="VF0463.1"/>
    <d v="2001-11-01T00:00:00"/>
  </r>
  <r>
    <x v="0"/>
    <x v="3"/>
    <x v="0"/>
    <x v="20"/>
    <n v="755000"/>
    <n v="1349499"/>
    <d v="2001-06-06T11:29:26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8"/>
    <s v="AGIGLIA2"/>
    <s v="JMCKAY"/>
    <s v="FT-CAND-EGSC"/>
    <x v="5"/>
    <x v="9"/>
    <s v="VF0464.1"/>
    <d v="2002-11-01T00:00:00"/>
  </r>
  <r>
    <x v="1"/>
    <x v="1"/>
    <x v="1"/>
    <x v="0"/>
    <n v="50"/>
    <n v="1349500"/>
    <d v="2001-06-06T11:29:30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75"/>
    <s v="aepsvc127"/>
    <s v="CDORLAN"/>
    <s v="ST-ECAR"/>
    <x v="7"/>
    <x v="7"/>
    <n v="635122.1"/>
    <d v="2001-06-08T21:00:01"/>
  </r>
  <r>
    <x v="1"/>
    <x v="1"/>
    <x v="1"/>
    <x v="5"/>
    <n v="775"/>
    <n v="1349501"/>
    <d v="2001-06-06T11:29:37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82"/>
    <s v="WRUSSELL"/>
    <s v="MMOTLEY"/>
    <s v="ST-SW"/>
    <x v="7"/>
    <x v="7"/>
    <n v="635123.1"/>
    <d v="2001-07-01T21:00:01"/>
  </r>
  <r>
    <x v="1"/>
    <x v="1"/>
    <x v="1"/>
    <x v="17"/>
    <n v="1150"/>
    <n v="1349502"/>
    <d v="2001-06-06T11:29:48"/>
    <s v="Calpine Energy Services, L.P."/>
    <x v="0"/>
    <x v="0"/>
    <x v="0"/>
    <x v="1"/>
    <s v="US East Power Phy Fwd Firm Unplan B"/>
    <s v="US Pwr Phy Unp B ERCOT Peak              08-30Jun01      USD/MWh"/>
    <n v="50"/>
    <m/>
    <x v="0"/>
    <x v="1"/>
    <x v="0"/>
    <n v="42"/>
    <s v="SCHWERTNER"/>
    <s v="RBALLATO"/>
    <s v="ST-ERCOT"/>
    <x v="7"/>
    <x v="7"/>
    <n v="635124.1"/>
    <d v="2001-06-08T21:00:01"/>
  </r>
  <r>
    <x v="0"/>
    <x v="0"/>
    <x v="0"/>
    <x v="0"/>
    <n v="18"/>
    <n v="1349504"/>
    <d v="2001-06-06T11:30:15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681"/>
    <s v="johnmanfld"/>
    <s v="BMARCHAN"/>
    <s v="Enron Metals Trading System"/>
    <x v="0"/>
    <x v="0"/>
    <n v="2172465"/>
    <m/>
  </r>
  <r>
    <x v="1"/>
    <x v="2"/>
    <x v="0"/>
    <x v="0"/>
    <n v="50000"/>
    <n v="1349508"/>
    <d v="2001-06-06T11:30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2"/>
    <s v="GWHALLE"/>
    <s v="WTI-GW-NXC2"/>
    <x v="3"/>
    <x v="3"/>
    <n v="114712"/>
    <d v="2001-07-01T00:00:00"/>
  </r>
  <r>
    <x v="1"/>
    <x v="1"/>
    <x v="1"/>
    <x v="8"/>
    <n v="250"/>
    <n v="1349510"/>
    <d v="2001-06-06T11:30:37"/>
    <s v="Aquila Energy Marketing Corporation"/>
    <x v="0"/>
    <x v="0"/>
    <x v="0"/>
    <x v="1"/>
    <s v="US East Power Phy Fwd Firm"/>
    <s v="US Pwr Phy Firm  COMED Peak              11-15Jun01      USD/MWh"/>
    <m/>
    <n v="50"/>
    <x v="0"/>
    <x v="1"/>
    <x v="0"/>
    <n v="41.5"/>
    <s v="JOELWOOD"/>
    <s v="MLORENZ"/>
    <s v="ST-Main"/>
    <x v="7"/>
    <x v="7"/>
    <n v="635129.1"/>
    <d v="2001-06-11T21:00:01"/>
  </r>
  <r>
    <x v="1"/>
    <x v="3"/>
    <x v="0"/>
    <x v="5"/>
    <n v="310000"/>
    <n v="1349512"/>
    <d v="2001-06-06T11:30:4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5"/>
    <s v="AQUILA1001"/>
    <s v="JARNOLD"/>
    <s v="NG-Price"/>
    <x v="5"/>
    <x v="3"/>
    <s v="VF0469.1"/>
    <d v="2001-07-01T21:00:00"/>
  </r>
  <r>
    <x v="1"/>
    <x v="2"/>
    <x v="0"/>
    <x v="0"/>
    <n v="50000"/>
    <n v="1349515"/>
    <d v="2001-06-06T11:30:5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1"/>
    <s v="GWHALLE"/>
    <s v="WTI-GW-NXC2"/>
    <x v="3"/>
    <x v="3"/>
    <n v="114713"/>
    <d v="2001-07-01T00:00:00"/>
  </r>
  <r>
    <x v="1"/>
    <x v="3"/>
    <x v="0"/>
    <x v="17"/>
    <n v="230000"/>
    <n v="1349517"/>
    <d v="2001-06-06T11:31:02"/>
    <s v="BP Corporation North America Inc."/>
    <x v="0"/>
    <x v="0"/>
    <x v="0"/>
    <x v="3"/>
    <s v="US Gas Fin Swap"/>
    <s v="US Gas Daily     PEPL                    08-30Jun01      USD/MM"/>
    <m/>
    <n v="10000"/>
    <x v="0"/>
    <x v="13"/>
    <x v="0"/>
    <n v="3.63"/>
    <s v="Cozartta"/>
    <s v="ALEWIS"/>
    <s v="GD-CENTRAL"/>
    <x v="5"/>
    <x v="3"/>
    <s v="VF0470.1"/>
    <d v="2001-06-08T21:00:01"/>
  </r>
  <r>
    <x v="0"/>
    <x v="6"/>
    <x v="0"/>
    <x v="12"/>
    <e v="#N/A"/>
    <n v="1349516"/>
    <d v="2001-06-06T11:31:02"/>
    <s v="Bocimar NV"/>
    <x v="0"/>
    <x v="0"/>
    <x v="0"/>
    <x v="6"/>
    <s v="Sea Freight Fin Swap BCI 4"/>
    <s v="Sea Freight Swap BCI 4                   Jan02           USD/mt"/>
    <m/>
    <n v="15"/>
    <x v="0"/>
    <x v="10"/>
    <x v="0"/>
    <n v="8.0500000000000007"/>
    <s v="ADM34123"/>
    <s v="AJAMES"/>
    <s v="UK-ECTRIC-COAL-FRT-EOL"/>
    <x v="3"/>
    <x v="5"/>
    <n v="114714"/>
    <d v="2002-01-01T21:00:01"/>
  </r>
  <r>
    <x v="1"/>
    <x v="3"/>
    <x v="0"/>
    <x v="5"/>
    <n v="155000"/>
    <n v="1349519"/>
    <d v="2001-06-06T11:31:11"/>
    <s v="Texaco Natural Gas Inc."/>
    <x v="0"/>
    <x v="0"/>
    <x v="0"/>
    <x v="3"/>
    <s v="US Gas Fin BasisSwap"/>
    <s v="US Gas Basis     NGI SoCal               Jul01           USD/MM"/>
    <m/>
    <n v="5000"/>
    <x v="0"/>
    <x v="13"/>
    <x v="0"/>
    <n v="3.45"/>
    <s v="PATTILLO"/>
    <s v="KHOLST"/>
    <s v="FT-West"/>
    <x v="5"/>
    <x v="3"/>
    <s v="VF0473.1"/>
    <d v="2001-07-01T21:00:01"/>
  </r>
  <r>
    <x v="1"/>
    <x v="1"/>
    <x v="1"/>
    <x v="6"/>
    <n v="750"/>
    <n v="1349522"/>
    <d v="2001-06-06T11:31:26"/>
    <s v="Duke Energy Trading and Marketing, L.L.C."/>
    <x v="0"/>
    <x v="0"/>
    <x v="0"/>
    <x v="1"/>
    <s v="US West Power Phy Fwd CAISO"/>
    <s v="US Pwr Phy CAISO NP15 Peak               Sep01           USD/MWh"/>
    <n v="25"/>
    <m/>
    <x v="0"/>
    <x v="1"/>
    <x v="0"/>
    <n v="131"/>
    <s v="mattdagst"/>
    <s v="RBADEER"/>
    <s v="LT-CA"/>
    <x v="7"/>
    <x v="7"/>
    <n v="635133.1"/>
    <d v="2001-09-01T21:00:01"/>
  </r>
  <r>
    <x v="1"/>
    <x v="2"/>
    <x v="0"/>
    <x v="0"/>
    <n v="50000"/>
    <n v="1349525"/>
    <d v="2001-06-06T11:31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DOMESTIC2"/>
    <s v="GWHALLE"/>
    <s v="WTI-GW-NXC2"/>
    <x v="3"/>
    <x v="3"/>
    <n v="114715"/>
    <d v="2001-07-01T00:00:00"/>
  </r>
  <r>
    <x v="1"/>
    <x v="2"/>
    <x v="0"/>
    <x v="0"/>
    <n v="50000"/>
    <n v="1349527"/>
    <d v="2001-06-06T11:31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DOMESTIC1"/>
    <s v="GWHALLE"/>
    <s v="WTI-GW-NXC2"/>
    <x v="3"/>
    <x v="3"/>
    <n v="114716"/>
    <d v="2001-07-01T00:00:00"/>
  </r>
  <r>
    <x v="1"/>
    <x v="1"/>
    <x v="1"/>
    <x v="8"/>
    <n v="250"/>
    <n v="1349528"/>
    <d v="2001-06-06T11:32:01"/>
    <s v="Tractebel Energy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BTRAYERS"/>
    <s v="JQUENET"/>
    <s v="ST-PJM"/>
    <x v="7"/>
    <x v="7"/>
    <n v="635141.1"/>
    <d v="2001-06-18T21:00:00"/>
  </r>
  <r>
    <x v="1"/>
    <x v="1"/>
    <x v="1"/>
    <x v="0"/>
    <n v="50"/>
    <n v="1349530"/>
    <d v="2001-06-06T11:32:45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benborgen"/>
    <s v="JQUENET"/>
    <s v="ST-PJM"/>
    <x v="7"/>
    <x v="7"/>
    <n v="635145.1"/>
    <d v="2001-06-08T21:00:01"/>
  </r>
  <r>
    <x v="1"/>
    <x v="1"/>
    <x v="1"/>
    <x v="5"/>
    <n v="775"/>
    <n v="1349533"/>
    <d v="2001-06-06T11:32:58"/>
    <s v="Allegheny Energy Supply Company, LLC"/>
    <x v="0"/>
    <x v="0"/>
    <x v="0"/>
    <x v="1"/>
    <s v="US West Power Phy Fwd Firm"/>
    <s v="US Pwr Phy Firm  Mid-C Peak              Aug01           USD/MWh"/>
    <n v="25"/>
    <m/>
    <x v="0"/>
    <x v="1"/>
    <x v="0"/>
    <n v="195"/>
    <s v="pvaes123"/>
    <s v="MSWERZB"/>
    <s v="LT-NW"/>
    <x v="7"/>
    <x v="7"/>
    <n v="635147.1"/>
    <d v="2001-08-01T21:00:01"/>
  </r>
  <r>
    <x v="0"/>
    <x v="3"/>
    <x v="0"/>
    <x v="20"/>
    <n v="755000"/>
    <n v="1349534"/>
    <d v="2001-06-06T11:33:05"/>
    <s v="Sempra Energy Trading Corp."/>
    <x v="0"/>
    <x v="0"/>
    <x v="0"/>
    <x v="3"/>
    <s v="CAN Gas Fin BasSwap"/>
    <s v="CAN Gas Basis    AECO                    Nov01-Mar02     USD/MM"/>
    <n v="5000"/>
    <m/>
    <x v="0"/>
    <x v="13"/>
    <x v="0"/>
    <n v="-0.38"/>
    <s v="MSIECKHAUS"/>
    <s v="JMCKAY"/>
    <s v="FT-CAND-EGSC"/>
    <x v="5"/>
    <x v="9"/>
    <s v="VF0480.1"/>
    <d v="2001-11-01T00:00:00"/>
  </r>
  <r>
    <x v="1"/>
    <x v="3"/>
    <x v="1"/>
    <x v="0"/>
    <n v="5000"/>
    <n v="1349535"/>
    <d v="2001-06-06T11:33:18"/>
    <s v="Mirant Americas Energy Marketing, L.P."/>
    <x v="0"/>
    <x v="0"/>
    <x v="0"/>
    <x v="3"/>
    <s v="US Gas Phy Fwd Firm &lt; or = 1Mo "/>
    <s v="US Gas Phy       TETCO M3                08Jun01         USD/MM"/>
    <m/>
    <n v="5000"/>
    <x v="0"/>
    <x v="13"/>
    <x v="0"/>
    <n v="4.0750000000000002"/>
    <s v="kswanson01"/>
    <s v="VPIMENOV"/>
    <s v="ENA-IM ME NEW YORK"/>
    <x v="8"/>
    <x v="3"/>
    <n v="835168"/>
    <d v="2001-06-08T21:00:01"/>
  </r>
  <r>
    <x v="1"/>
    <x v="3"/>
    <x v="1"/>
    <x v="17"/>
    <n v="483"/>
    <n v="1349536"/>
    <d v="2001-06-06T11:33:26"/>
    <s v="Mirant Americas Energy Marketing, L.P."/>
    <x v="0"/>
    <x v="0"/>
    <x v="0"/>
    <x v="3"/>
    <s v="US Gas Phy Fwd Firm &lt; or = 1Mo "/>
    <s v="US Gas Phy       TETCO M3                08-30Jun01      USD/MM"/>
    <n v="21"/>
    <m/>
    <x v="0"/>
    <x v="13"/>
    <x v="0"/>
    <n v="4.09"/>
    <s v="kswanson01"/>
    <s v="VPIMENOV"/>
    <s v="ENA-IM ME NEW YORK"/>
    <x v="8"/>
    <x v="3"/>
    <n v="835169"/>
    <d v="2001-06-08T21:00:01"/>
  </r>
  <r>
    <x v="1"/>
    <x v="1"/>
    <x v="1"/>
    <x v="3"/>
    <n v="4600"/>
    <n v="1349539"/>
    <d v="2001-06-06T11:33:2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8.75"/>
    <s v="jheinecke1"/>
    <s v="MCARSON2"/>
    <s v="EPMI-Southeast"/>
    <x v="7"/>
    <x v="7"/>
    <n v="635149.1"/>
    <d v="2001-10-01T21:00:00"/>
  </r>
  <r>
    <x v="1"/>
    <x v="2"/>
    <x v="0"/>
    <x v="0"/>
    <n v="50000"/>
    <n v="1349541"/>
    <d v="2001-06-06T11:33:5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semprakuo"/>
    <s v="GWHALLE"/>
    <s v="WTI-GW-NXC2"/>
    <x v="3"/>
    <x v="3"/>
    <n v="114722"/>
    <d v="2001-07-01T00:00:00"/>
  </r>
  <r>
    <x v="1"/>
    <x v="1"/>
    <x v="1"/>
    <x v="3"/>
    <n v="4600"/>
    <n v="1349542"/>
    <d v="2001-06-06T11:33:5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9.25"/>
    <s v="jheinecke1"/>
    <s v="MCARSON2"/>
    <s v="EPMI-Southeast"/>
    <x v="7"/>
    <x v="7"/>
    <n v="635150.1"/>
    <d v="2001-10-01T21:00:00"/>
  </r>
  <r>
    <x v="1"/>
    <x v="3"/>
    <x v="0"/>
    <x v="7"/>
    <n v="450000"/>
    <n v="1349546"/>
    <d v="2001-06-06T11:34:1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0489.1"/>
    <d v="2002-01-01T00:00:00"/>
  </r>
  <r>
    <x v="1"/>
    <x v="2"/>
    <x v="0"/>
    <x v="0"/>
    <n v="50000"/>
    <n v="1349547"/>
    <d v="2001-06-06T11:34:2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rsrsrsrs"/>
    <s v="GWHALLE"/>
    <s v="WTI-GW-NXC2"/>
    <x v="3"/>
    <x v="3"/>
    <n v="114724"/>
    <d v="2001-07-01T00:00:00"/>
  </r>
  <r>
    <x v="1"/>
    <x v="1"/>
    <x v="1"/>
    <x v="8"/>
    <n v="250"/>
    <n v="1349548"/>
    <d v="2001-06-06T11:34:2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51.1"/>
    <d v="2001-06-18T21:00:00"/>
  </r>
  <r>
    <x v="1"/>
    <x v="2"/>
    <x v="0"/>
    <x v="0"/>
    <n v="50000"/>
    <n v="1349549"/>
    <d v="2001-06-06T11:34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2"/>
    <s v="N587JK00"/>
    <s v="GWHALLE"/>
    <s v="WTI-GW-NXC2"/>
    <x v="3"/>
    <x v="3"/>
    <n v="114725"/>
    <d v="2001-07-01T00:00:00"/>
  </r>
  <r>
    <x v="0"/>
    <x v="0"/>
    <x v="0"/>
    <x v="0"/>
    <n v="20"/>
    <n v="1349550"/>
    <d v="2001-06-06T11:34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johnmanfld"/>
    <s v="BMARCHAN"/>
    <s v="Enron Metals Trading System"/>
    <x v="0"/>
    <x v="0"/>
    <n v="2172463"/>
    <m/>
  </r>
  <r>
    <x v="1"/>
    <x v="1"/>
    <x v="1"/>
    <x v="8"/>
    <n v="250"/>
    <n v="1349551"/>
    <d v="2001-06-06T11:34:42"/>
    <s v="Conectiv Energy Supply, Inc."/>
    <x v="0"/>
    <x v="0"/>
    <x v="0"/>
    <x v="1"/>
    <s v="US East Power Phy Fwd Firm"/>
    <s v="US Pwr Phy Firm  PJM-W Peak              18-22Jun01      USD/MWh"/>
    <n v="50"/>
    <m/>
    <x v="0"/>
    <x v="1"/>
    <x v="0"/>
    <n v="41.25"/>
    <s v="stsingas"/>
    <s v="JQUENET"/>
    <s v="ST-PJM"/>
    <x v="7"/>
    <x v="7"/>
    <n v="635152.1"/>
    <d v="2001-06-18T21:00:00"/>
  </r>
  <r>
    <x v="1"/>
    <x v="1"/>
    <x v="1"/>
    <x v="8"/>
    <n v="250"/>
    <n v="1349552"/>
    <d v="2001-06-06T11:34:51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53.1"/>
    <d v="2001-06-11T21:00:01"/>
  </r>
  <r>
    <x v="1"/>
    <x v="3"/>
    <x v="0"/>
    <x v="5"/>
    <n v="310000"/>
    <n v="1349553"/>
    <d v="2001-06-06T11:35:15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MMETTERS"/>
    <s v="JARNOLD"/>
    <s v="NG-Price"/>
    <x v="5"/>
    <x v="3"/>
    <s v="VF0496.1"/>
    <d v="2001-07-01T21:00:00"/>
  </r>
  <r>
    <x v="1"/>
    <x v="1"/>
    <x v="1"/>
    <x v="7"/>
    <n v="2250"/>
    <n v="1349555"/>
    <d v="2001-06-06T11:35:23"/>
    <s v="TransAlta Energy Marketing (US) Inc."/>
    <x v="0"/>
    <x v="0"/>
    <x v="0"/>
    <x v="1"/>
    <s v="US West Power Phy Fwd CAISO"/>
    <s v="US Pwr Phy CAISO SP15 Peak               Jan-Mar02       USD/MWh"/>
    <m/>
    <n v="25"/>
    <x v="0"/>
    <x v="1"/>
    <x v="0"/>
    <n v="53"/>
    <s v="barthjones"/>
    <s v="RBADEER"/>
    <s v="LT-CA"/>
    <x v="7"/>
    <x v="7"/>
    <n v="635154.1"/>
    <d v="2002-01-01T00:00:00"/>
  </r>
  <r>
    <x v="0"/>
    <x v="0"/>
    <x v="0"/>
    <x v="0"/>
    <n v="10"/>
    <n v="1349556"/>
    <d v="2001-06-06T11:35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TRD01018"/>
    <s v="ATURNER"/>
    <s v="Enron Metals Trading System"/>
    <x v="0"/>
    <x v="0"/>
    <n v="2172461"/>
    <m/>
  </r>
  <r>
    <x v="0"/>
    <x v="0"/>
    <x v="0"/>
    <x v="0"/>
    <n v="3"/>
    <n v="1349557"/>
    <d v="2001-06-06T11:35:33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681"/>
    <s v="ADM59084"/>
    <s v="BMARCHAN"/>
    <s v="Enron Metals Trading System"/>
    <x v="0"/>
    <x v="0"/>
    <n v="2172459"/>
    <m/>
  </r>
  <r>
    <x v="1"/>
    <x v="1"/>
    <x v="1"/>
    <x v="8"/>
    <n v="250"/>
    <n v="1349559"/>
    <d v="2001-06-06T11:35:46"/>
    <s v="American Electric Power Service Corporation"/>
    <x v="0"/>
    <x v="0"/>
    <x v="0"/>
    <x v="1"/>
    <s v="US East Power Phy Fwd Firm"/>
    <s v="US Pwr Phy Firm  Cinergy Peak            11-15Jun01      USD/MWh"/>
    <m/>
    <n v="50"/>
    <x v="0"/>
    <x v="1"/>
    <x v="0"/>
    <n v="43"/>
    <s v="aepsvc132"/>
    <s v="CDORLAN"/>
    <s v="ST-ECAR"/>
    <x v="7"/>
    <x v="7"/>
    <n v="635155.1"/>
    <d v="2001-06-11T21:00:01"/>
  </r>
  <r>
    <x v="1"/>
    <x v="2"/>
    <x v="0"/>
    <x v="0"/>
    <n v="50000"/>
    <n v="1349560"/>
    <d v="2001-06-06T11:35:5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DOMESTIC1"/>
    <s v="GWHALLE"/>
    <s v="WTI-GW-NXC2"/>
    <x v="3"/>
    <x v="3"/>
    <n v="114727"/>
    <d v="2001-07-01T00:00:00"/>
  </r>
  <r>
    <x v="1"/>
    <x v="1"/>
    <x v="1"/>
    <x v="8"/>
    <n v="250"/>
    <n v="1349561"/>
    <d v="2001-06-06T11:35:52"/>
    <s v="Calpine Energy Services, L.P."/>
    <x v="0"/>
    <x v="0"/>
    <x v="0"/>
    <x v="1"/>
    <s v="US East Power Phy Fwd Firm Unplan B"/>
    <s v="US Pwr Phy Unp B ERCOT Peak              25-29Jun01      USD/MWh"/>
    <n v="50"/>
    <m/>
    <x v="0"/>
    <x v="1"/>
    <x v="0"/>
    <n v="43"/>
    <s v="SCHWERTNER"/>
    <s v="RBALLATO"/>
    <s v="ST-ERCOT"/>
    <x v="7"/>
    <x v="7"/>
    <n v="635156.1"/>
    <d v="2001-06-25T21:00:00"/>
  </r>
  <r>
    <x v="1"/>
    <x v="1"/>
    <x v="1"/>
    <x v="8"/>
    <n v="250"/>
    <n v="1349562"/>
    <d v="2001-06-06T11:35:55"/>
    <s v="Calpine Energy Services, L.P."/>
    <x v="0"/>
    <x v="0"/>
    <x v="0"/>
    <x v="1"/>
    <s v="US East Power Phy Fwd Firm Unplan B"/>
    <s v="US Pwr Phy Unp B ERCOT Peak              18-22Jun01      USD/MWh"/>
    <n v="50"/>
    <m/>
    <x v="0"/>
    <x v="1"/>
    <x v="0"/>
    <n v="42.25"/>
    <s v="SCHWERTNER"/>
    <s v="RBALLATO"/>
    <s v="ST-ERCOT"/>
    <x v="7"/>
    <x v="7"/>
    <n v="635157.1"/>
    <d v="2001-06-18T21:00:00"/>
  </r>
  <r>
    <x v="1"/>
    <x v="3"/>
    <x v="0"/>
    <x v="5"/>
    <n v="155000"/>
    <n v="1349563"/>
    <d v="2001-06-06T11:36:3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QUILA1000"/>
    <s v="JARNOLD"/>
    <s v="NG-Price"/>
    <x v="5"/>
    <x v="3"/>
    <s v="VF0501.1"/>
    <d v="2001-07-01T21:00:00"/>
  </r>
  <r>
    <x v="1"/>
    <x v="2"/>
    <x v="0"/>
    <x v="0"/>
    <n v="50000"/>
    <n v="1349564"/>
    <d v="2001-06-06T11:36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6"/>
    <s v="DOMESTIC"/>
    <s v="GWHALLE"/>
    <s v="WTI-GW-NXC2"/>
    <x v="3"/>
    <x v="3"/>
    <n v="114731"/>
    <d v="2001-07-01T00:00:00"/>
  </r>
  <r>
    <x v="1"/>
    <x v="1"/>
    <x v="1"/>
    <x v="5"/>
    <n v="1550"/>
    <n v="1349566"/>
    <d v="2001-06-06T11:37:47"/>
    <s v="American Electric Power Service Corporation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aepsvc132"/>
    <s v="FSTURM"/>
    <s v="LT-ECAR"/>
    <x v="7"/>
    <x v="7"/>
    <n v="635158.1"/>
    <d v="2001-07-01T21:00:01"/>
  </r>
  <r>
    <x v="1"/>
    <x v="1"/>
    <x v="1"/>
    <x v="21"/>
    <n v="3100"/>
    <n v="1349567"/>
    <d v="2001-06-06T11:37:59"/>
    <s v="American Electric Power Service Corporation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aepsvc121"/>
    <s v="FSTURM"/>
    <s v="LT-ECAR"/>
    <x v="7"/>
    <x v="7"/>
    <n v="635159.1"/>
    <d v="2002-07-01T17:11:00"/>
  </r>
  <r>
    <x v="0"/>
    <x v="0"/>
    <x v="0"/>
    <x v="0"/>
    <n v="6"/>
    <n v="1349568"/>
    <d v="2001-06-06T11:38:21"/>
    <s v="Simsen Metals Company Limited"/>
    <x v="0"/>
    <x v="0"/>
    <x v="0"/>
    <x v="0"/>
    <s v="Tin LME Registered Contract"/>
    <s v="Tin LME Reg.     Contract                3 Month         USD/mt-L"/>
    <n v="6"/>
    <m/>
    <x v="0"/>
    <x v="4"/>
    <x v="0"/>
    <n v="4970"/>
    <s v="AMELIATSUI"/>
    <s v="JGORDON1"/>
    <s v="Enron Metals Trading System"/>
    <x v="0"/>
    <x v="0"/>
    <n v="2172457"/>
    <m/>
  </r>
  <r>
    <x v="0"/>
    <x v="0"/>
    <x v="0"/>
    <x v="0"/>
    <n v="20"/>
    <n v="1349569"/>
    <d v="2001-06-06T11:38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2455"/>
    <m/>
  </r>
  <r>
    <x v="1"/>
    <x v="1"/>
    <x v="1"/>
    <x v="21"/>
    <n v="3100"/>
    <n v="1349570"/>
    <d v="2001-06-06T11:38:57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2.75"/>
    <s v="LAVIELLE"/>
    <s v="MCARSON2"/>
    <s v="LT-SPP"/>
    <x v="7"/>
    <x v="7"/>
    <n v="635160.1"/>
    <d v="2002-07-01T14:16:00"/>
  </r>
  <r>
    <x v="1"/>
    <x v="1"/>
    <x v="1"/>
    <x v="0"/>
    <n v="50"/>
    <n v="1349571"/>
    <d v="2001-06-06T11:39:34"/>
    <s v="PG&amp;E Energy Trading - Power, L.P."/>
    <x v="3"/>
    <x v="2"/>
    <x v="9"/>
    <x v="1"/>
    <s v="US East Power Phy Fwd Firm"/>
    <s v="US Pwr Phy Firm  PJM-W Peak              08Jun01         USD/MWh"/>
    <m/>
    <n v="50"/>
    <x v="0"/>
    <x v="1"/>
    <x v="0"/>
    <n v="28.5"/>
    <s v="EXCHTQ00"/>
    <s v="JQUENET"/>
    <s v="ST-PJM"/>
    <x v="7"/>
    <x v="7"/>
    <n v="635161.1"/>
    <d v="2001-06-08T21:00:01"/>
  </r>
  <r>
    <x v="0"/>
    <x v="3"/>
    <x v="1"/>
    <x v="0"/>
    <n v="5000"/>
    <n v="1349573"/>
    <d v="2001-06-06T11:40:0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900000000000004"/>
    <s v="ADM11441"/>
    <s v="RWATT"/>
    <s v="EC-IM Canada West"/>
    <x v="8"/>
    <x v="9"/>
    <n v="835171"/>
    <d v="2001-06-06T21:00:01"/>
  </r>
  <r>
    <x v="1"/>
    <x v="1"/>
    <x v="1"/>
    <x v="8"/>
    <n v="250"/>
    <n v="1349576"/>
    <d v="2001-06-06T11:40:5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63.1"/>
    <d v="2001-06-18T21:00:00"/>
  </r>
  <r>
    <x v="1"/>
    <x v="1"/>
    <x v="1"/>
    <x v="8"/>
    <n v="250"/>
    <n v="1349577"/>
    <d v="2001-06-06T11:41:00"/>
    <s v="Cargill-Alliant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briangrant"/>
    <s v="JQUENET"/>
    <s v="ST-PJM"/>
    <x v="7"/>
    <x v="7"/>
    <n v="635164.1"/>
    <d v="2001-06-11T21:00:01"/>
  </r>
  <r>
    <x v="1"/>
    <x v="2"/>
    <x v="0"/>
    <x v="0"/>
    <n v="50000"/>
    <n v="1349579"/>
    <d v="2001-06-06T11:41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2"/>
    <d v="2001-07-01T00:00:00"/>
  </r>
  <r>
    <x v="1"/>
    <x v="1"/>
    <x v="1"/>
    <x v="8"/>
    <n v="250"/>
    <n v="1349581"/>
    <d v="2001-06-06T11:41:31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DANMURPHY"/>
    <s v="MCARSON2"/>
    <s v="ST-SPP"/>
    <x v="7"/>
    <x v="7"/>
    <n v="635166.1"/>
    <d v="2001-06-11T21:00:01"/>
  </r>
  <r>
    <x v="1"/>
    <x v="3"/>
    <x v="1"/>
    <x v="17"/>
    <n v="4508"/>
    <n v="1349582"/>
    <d v="2001-06-06T11:41:44"/>
    <s v="Mirant Americas Energy Marketing, L.P."/>
    <x v="0"/>
    <x v="0"/>
    <x v="0"/>
    <x v="3"/>
    <s v="US Gas Phy Fwd Firm &lt; or = 1Mo "/>
    <s v="US Gas Phy       TETCO M3                08-30Jun01      USD/MM"/>
    <n v="196"/>
    <m/>
    <x v="0"/>
    <x v="13"/>
    <x v="0"/>
    <n v="4.085"/>
    <s v="kswanson01"/>
    <s v="VPIMENOV"/>
    <s v="ENA-IM ME NEW YORK"/>
    <x v="8"/>
    <x v="3"/>
    <n v="835172"/>
    <d v="2001-06-08T21:00:01"/>
  </r>
  <r>
    <x v="1"/>
    <x v="1"/>
    <x v="1"/>
    <x v="8"/>
    <n v="250"/>
    <n v="1349584"/>
    <d v="2001-06-06T11:41:46"/>
    <s v="Cinergy Services, Inc."/>
    <x v="0"/>
    <x v="0"/>
    <x v="0"/>
    <x v="1"/>
    <s v="US East Power Phy Fwd Firm"/>
    <s v="US Pwr Phy Firm  TVA Peak                11-15Jun01      USD/MWh"/>
    <n v="50"/>
    <m/>
    <x v="0"/>
    <x v="1"/>
    <x v="0"/>
    <n v="45.5"/>
    <s v="weshughes"/>
    <s v="JKING6"/>
    <s v="ST-SERC"/>
    <x v="7"/>
    <x v="7"/>
    <n v="635167.1"/>
    <d v="2001-06-11T21:00:01"/>
  </r>
  <r>
    <x v="1"/>
    <x v="1"/>
    <x v="1"/>
    <x v="6"/>
    <n v="1500"/>
    <n v="1349586"/>
    <d v="2001-06-06T11:42:10"/>
    <s v="Duke Energy Trading and Marketing, L.L.C.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STEVESTEVE"/>
    <s v="FSTURM"/>
    <s v="ST-ECAR"/>
    <x v="7"/>
    <x v="7"/>
    <n v="635169.1"/>
    <d v="2001-09-01T17:11:00"/>
  </r>
  <r>
    <x v="1"/>
    <x v="1"/>
    <x v="1"/>
    <x v="8"/>
    <n v="250"/>
    <n v="1349587"/>
    <d v="2001-06-06T11:42:18"/>
    <s v="Allegheny Energy Supply Company, LLC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ekaes123"/>
    <s v="CDORLAN"/>
    <s v="ST-ECAR"/>
    <x v="7"/>
    <x v="7"/>
    <n v="635170.1"/>
    <d v="2001-06-11T21:00:01"/>
  </r>
  <r>
    <x v="1"/>
    <x v="1"/>
    <x v="1"/>
    <x v="8"/>
    <n v="250"/>
    <n v="1349588"/>
    <d v="2001-06-06T11:42:34"/>
    <s v="Allegheny Energy Supply Company, LLC"/>
    <x v="0"/>
    <x v="0"/>
    <x v="0"/>
    <x v="1"/>
    <s v="US East Power Phy Fwd Firm"/>
    <s v="US Pwr Phy Firm  TVA Peak                11-15Jun01      USD/MWh"/>
    <m/>
    <n v="50"/>
    <x v="0"/>
    <x v="1"/>
    <x v="0"/>
    <n v="46"/>
    <s v="apizzut1"/>
    <s v="JKING6"/>
    <s v="ST-SERC"/>
    <x v="7"/>
    <x v="7"/>
    <n v="635171.1"/>
    <d v="2001-06-11T21:00:01"/>
  </r>
  <r>
    <x v="1"/>
    <x v="1"/>
    <x v="1"/>
    <x v="8"/>
    <n v="250"/>
    <n v="1349590"/>
    <d v="2001-06-06T11:43:27"/>
    <s v="Conectiv Energy Supply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TIMJURCO"/>
    <s v="JQUENET"/>
    <s v="ST-PJM"/>
    <x v="7"/>
    <x v="7"/>
    <n v="635174.1"/>
    <d v="2001-06-11T21:00:01"/>
  </r>
  <r>
    <x v="1"/>
    <x v="2"/>
    <x v="0"/>
    <x v="0"/>
    <n v="50000"/>
    <n v="1349592"/>
    <d v="2001-06-06T11:44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"/>
    <s v="GWHALLE"/>
    <s v="WTI-GW-NXC2"/>
    <x v="3"/>
    <x v="3"/>
    <n v="114746"/>
    <d v="2001-07-01T00:00:00"/>
  </r>
  <r>
    <x v="0"/>
    <x v="0"/>
    <x v="0"/>
    <x v="0"/>
    <n v="20"/>
    <n v="1349594"/>
    <d v="2001-06-06T11:45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HEPPAR1"/>
    <s v="BMARCHAN"/>
    <s v="Enron Metals Trading System"/>
    <x v="0"/>
    <x v="0"/>
    <n v="2172453"/>
    <m/>
  </r>
  <r>
    <x v="1"/>
    <x v="3"/>
    <x v="0"/>
    <x v="20"/>
    <n v="11325"/>
    <n v="1349595"/>
    <d v="2001-06-06T11:45:25"/>
    <s v="WPS Energy Services, Inc."/>
    <x v="0"/>
    <x v="0"/>
    <x v="0"/>
    <x v="3"/>
    <s v="US Gas Fin BasisSwap"/>
    <s v="US Gas Basis     GD/M Mich Con           Nov01-Mar02     USD/MM"/>
    <m/>
    <n v="75"/>
    <x v="0"/>
    <x v="13"/>
    <x v="0"/>
    <n v="0.185"/>
    <s v="BISHOP00"/>
    <s v="GSTOREY"/>
    <s v="FT-ONTARIO"/>
    <x v="5"/>
    <x v="3"/>
    <s v="VF0528.1"/>
    <d v="2001-11-01T00:00:00"/>
  </r>
  <r>
    <x v="1"/>
    <x v="1"/>
    <x v="1"/>
    <x v="8"/>
    <n v="250"/>
    <n v="1349598"/>
    <d v="2001-06-06T11:45:33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STEPHENA"/>
    <s v="JQUENET"/>
    <s v="ST-PJM"/>
    <x v="7"/>
    <x v="7"/>
    <n v="635178.1"/>
    <d v="2001-06-11T21:00:01"/>
  </r>
  <r>
    <x v="1"/>
    <x v="1"/>
    <x v="1"/>
    <x v="0"/>
    <n v="50"/>
    <n v="1349600"/>
    <d v="2001-06-06T11:46:11"/>
    <s v="PG&amp;E Energy Trading - Power, L.P."/>
    <x v="3"/>
    <x v="2"/>
    <x v="10"/>
    <x v="1"/>
    <s v="US East Power Phy Fwd Firm"/>
    <s v="US Pwr Phy Firm  PJM-W Peak              08Jun01         USD/MWh"/>
    <m/>
    <n v="50"/>
    <x v="0"/>
    <x v="1"/>
    <x v="0"/>
    <n v="28.6"/>
    <s v="EXCHTQ00"/>
    <s v="JQUENET"/>
    <s v="ST-PJM"/>
    <x v="7"/>
    <x v="7"/>
    <n v="635180.1"/>
    <d v="2001-06-08T21:00:01"/>
  </r>
  <r>
    <x v="1"/>
    <x v="1"/>
    <x v="1"/>
    <x v="8"/>
    <n v="250"/>
    <n v="1349602"/>
    <d v="2001-06-06T11:46:15"/>
    <s v="Reliant Energy Services, Inc."/>
    <x v="0"/>
    <x v="0"/>
    <x v="0"/>
    <x v="1"/>
    <s v="US East Power Phy Fwd Firm"/>
    <s v="US Pwr Phy Firm  PJM-W Peak              25-29Jun01      USD/MWh"/>
    <n v="50"/>
    <m/>
    <x v="0"/>
    <x v="1"/>
    <x v="0"/>
    <n v="55.25"/>
    <s v="cmcnally"/>
    <s v="JQUENET"/>
    <s v="ST-PJM"/>
    <x v="7"/>
    <x v="7"/>
    <n v="635182.1"/>
    <d v="2001-06-25T21:00:00"/>
  </r>
  <r>
    <x v="1"/>
    <x v="3"/>
    <x v="0"/>
    <x v="6"/>
    <n v="300000"/>
    <n v="1349606"/>
    <d v="2001-06-06T11:46:35"/>
    <s v="Morgan Stanley Capital Group, Inc."/>
    <x v="0"/>
    <x v="0"/>
    <x v="0"/>
    <x v="3"/>
    <s v="US Gas Fin Swap"/>
    <s v="US Gas Swap      Nymex                   Sep01           USD/MM"/>
    <n v="10000"/>
    <m/>
    <x v="0"/>
    <x v="13"/>
    <x v="0"/>
    <n v="3.99"/>
    <s v="sjamison"/>
    <s v="JARNOLD"/>
    <s v="NG-Price"/>
    <x v="5"/>
    <x v="3"/>
    <s v="VF0529.1"/>
    <d v="2001-09-01T21:00:00"/>
  </r>
  <r>
    <x v="1"/>
    <x v="3"/>
    <x v="0"/>
    <x v="5"/>
    <n v="310000"/>
    <n v="1349612"/>
    <d v="2001-06-06T11:46:54"/>
    <s v="PSEG Energy Resources &amp; Trade LLC"/>
    <x v="0"/>
    <x v="0"/>
    <x v="0"/>
    <x v="3"/>
    <s v="US Gas Fin Swap"/>
    <s v="US Gas Swap      Nymex                   Aug01           USD/MM"/>
    <m/>
    <n v="10000"/>
    <x v="0"/>
    <x v="13"/>
    <x v="0"/>
    <n v="3.9525000000000001"/>
    <s v="fdimaria1"/>
    <s v="JARNOLD"/>
    <s v="NG-Price"/>
    <x v="5"/>
    <x v="3"/>
    <s v="VF0531.1"/>
    <d v="2001-08-01T21:00:00"/>
  </r>
  <r>
    <x v="1"/>
    <x v="1"/>
    <x v="1"/>
    <x v="8"/>
    <n v="250"/>
    <n v="1349616"/>
    <d v="2001-06-06T11:47:1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94.1"/>
    <d v="2001-06-11T21:00:01"/>
  </r>
  <r>
    <x v="1"/>
    <x v="1"/>
    <x v="1"/>
    <x v="3"/>
    <n v="2300"/>
    <n v="1349618"/>
    <d v="2001-06-06T11:48:01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6.75"/>
    <s v="powerfunk"/>
    <s v="MSWERZB"/>
    <s v="LT-NW"/>
    <x v="7"/>
    <x v="7"/>
    <n v="635196.1"/>
    <d v="2002-07-01T16:50:00"/>
  </r>
  <r>
    <x v="1"/>
    <x v="1"/>
    <x v="1"/>
    <x v="8"/>
    <n v="250"/>
    <n v="1349619"/>
    <d v="2001-06-06T11:48:13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25"/>
    <s v="cmcnally"/>
    <s v="JQUENET"/>
    <s v="ST-PJM"/>
    <x v="7"/>
    <x v="7"/>
    <n v="635198.1"/>
    <d v="2001-06-18T21:00:00"/>
  </r>
  <r>
    <x v="0"/>
    <x v="0"/>
    <x v="0"/>
    <x v="0"/>
    <n v="20"/>
    <n v="1349620"/>
    <d v="2001-06-06T11:48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jtompkins"/>
    <s v="BMARCHAN"/>
    <s v="Enron Metals Trading System"/>
    <x v="0"/>
    <x v="0"/>
    <n v="2172451"/>
    <m/>
  </r>
  <r>
    <x v="1"/>
    <x v="2"/>
    <x v="0"/>
    <x v="0"/>
    <n v="50000"/>
    <n v="1349621"/>
    <d v="2001-06-06T11:48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9"/>
    <d v="2001-07-01T00:00:00"/>
  </r>
  <r>
    <x v="1"/>
    <x v="1"/>
    <x v="1"/>
    <x v="5"/>
    <n v="1550"/>
    <n v="1349622"/>
    <d v="2001-06-06T11:48:3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5199.1"/>
    <d v="2001-07-01T21:00:01"/>
  </r>
  <r>
    <x v="0"/>
    <x v="3"/>
    <x v="1"/>
    <x v="23"/>
    <n v="120000"/>
    <n v="1349623"/>
    <d v="2001-06-06T11:48:4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DAVEGRAHAM"/>
    <s v="MCOWAN"/>
    <s v="EC-IM Canada West"/>
    <x v="8"/>
    <x v="9"/>
    <n v="835176"/>
    <d v="2001-06-07T21:00:01"/>
  </r>
  <r>
    <x v="1"/>
    <x v="3"/>
    <x v="0"/>
    <x v="5"/>
    <n v="310000"/>
    <n v="1349624"/>
    <d v="2001-06-06T11:48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petverma"/>
    <s v="JARNOLD"/>
    <s v="NG-Price"/>
    <x v="5"/>
    <x v="3"/>
    <s v="VF0537.1"/>
    <d v="2001-07-01T21:00:00"/>
  </r>
  <r>
    <x v="0"/>
    <x v="0"/>
    <x v="0"/>
    <x v="0"/>
    <n v="17"/>
    <n v="1349626"/>
    <d v="2001-06-06T11:48:50"/>
    <s v="J. Aron &amp; Company"/>
    <x v="0"/>
    <x v="0"/>
    <x v="0"/>
    <x v="0"/>
    <s v="Copper LME Registered Contract"/>
    <s v="Cu LME Reg.      Contract                3 Month         USD/mt-L"/>
    <m/>
    <n v="17"/>
    <x v="0"/>
    <x v="0"/>
    <x v="0"/>
    <n v="1680"/>
    <s v="ADM08839"/>
    <s v="BMARCHAN"/>
    <s v="Enron Metals Trading System"/>
    <x v="0"/>
    <x v="0"/>
    <n v="2172449"/>
    <m/>
  </r>
  <r>
    <x v="1"/>
    <x v="1"/>
    <x v="1"/>
    <x v="8"/>
    <n v="250"/>
    <n v="1349628"/>
    <d v="2001-06-06T11:48:59"/>
    <s v="Calpine Energy Services, L.P."/>
    <x v="0"/>
    <x v="0"/>
    <x v="0"/>
    <x v="1"/>
    <s v="US East Power Phy Fwd Firm Unplan B"/>
    <s v="US Pwr Phy Unp B ERCOT Peak              18-22Jun01      USD/MWh"/>
    <m/>
    <n v="50"/>
    <x v="0"/>
    <x v="1"/>
    <x v="0"/>
    <n v="41"/>
    <s v="SCHWERTNER"/>
    <s v="RBALLATO"/>
    <s v="ST-ERCOT"/>
    <x v="7"/>
    <x v="7"/>
    <n v="635202.1"/>
    <d v="2001-06-18T21:00:00"/>
  </r>
  <r>
    <x v="0"/>
    <x v="0"/>
    <x v="0"/>
    <x v="0"/>
    <n v="20"/>
    <n v="1349629"/>
    <d v="2001-06-06T11:49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7"/>
    <m/>
  </r>
  <r>
    <x v="0"/>
    <x v="0"/>
    <x v="0"/>
    <x v="0"/>
    <n v="10"/>
    <n v="1349632"/>
    <d v="2001-06-06T11:49:3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5"/>
    <m/>
  </r>
  <r>
    <x v="1"/>
    <x v="1"/>
    <x v="1"/>
    <x v="8"/>
    <n v="250"/>
    <n v="1349634"/>
    <d v="2001-06-06T11:49:45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8"/>
    <s v="ADM12984"/>
    <s v="MCARSON2"/>
    <s v="ST-SPP"/>
    <x v="7"/>
    <x v="7"/>
    <n v="635205.1"/>
    <d v="2001-06-18T21:00:00"/>
  </r>
  <r>
    <x v="1"/>
    <x v="1"/>
    <x v="1"/>
    <x v="8"/>
    <n v="250"/>
    <n v="1349635"/>
    <d v="2001-06-06T11:49:57"/>
    <s v="Calpine Energy Services, L.P."/>
    <x v="0"/>
    <x v="0"/>
    <x v="0"/>
    <x v="1"/>
    <s v="US East Power Phy Fwd Firm Unplan B"/>
    <s v="US Pwr Phy Unp B ERCOT Peak              25-29Jun01      USD/MWh"/>
    <m/>
    <n v="50"/>
    <x v="0"/>
    <x v="1"/>
    <x v="0"/>
    <n v="42"/>
    <s v="SCHWERTNER"/>
    <s v="RBALLATO"/>
    <s v="ST-ERCOT"/>
    <x v="7"/>
    <x v="7"/>
    <n v="635208.1"/>
    <d v="2001-06-25T21:00:00"/>
  </r>
  <r>
    <x v="1"/>
    <x v="3"/>
    <x v="0"/>
    <x v="20"/>
    <n v="755000"/>
    <n v="1349637"/>
    <d v="2001-06-06T11:49:58"/>
    <s v="PG&amp;E Energy Trading-Gas Corporation"/>
    <x v="0"/>
    <x v="0"/>
    <x v="0"/>
    <x v="3"/>
    <s v="US Gas Fin Swap"/>
    <s v="US Gas Swap      Nymex                   Nov01-Mar02     USD/MM"/>
    <n v="5000"/>
    <m/>
    <x v="0"/>
    <x v="13"/>
    <x v="0"/>
    <n v="4.3099999999999996"/>
    <s v="NedCosman"/>
    <s v="JARNOLD"/>
    <s v="NG-Price"/>
    <x v="5"/>
    <x v="3"/>
    <s v="VF0544.1"/>
    <d v="2001-11-01T00:00:00"/>
  </r>
  <r>
    <x v="1"/>
    <x v="3"/>
    <x v="0"/>
    <x v="17"/>
    <n v="230000"/>
    <n v="1349636"/>
    <d v="2001-06-06T11:49:58"/>
    <s v="Calpine Energy Services, L.P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LREICHEL02"/>
    <s v="MLENHAR"/>
    <s v="West-Perm"/>
    <x v="5"/>
    <x v="3"/>
    <s v="VF0543.1"/>
    <d v="2001-06-08T21:00:01"/>
  </r>
  <r>
    <x v="1"/>
    <x v="3"/>
    <x v="0"/>
    <x v="5"/>
    <n v="77500"/>
    <n v="1349638"/>
    <d v="2001-06-06T11:50:03"/>
    <s v="CMS Marketing, Services and Trading Company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CRABTREE"/>
    <s v="JARNOLD"/>
    <s v="NG-Price"/>
    <x v="5"/>
    <x v="3"/>
    <s v="VF0545.1"/>
    <d v="2001-07-01T21:00:00"/>
  </r>
  <r>
    <x v="1"/>
    <x v="1"/>
    <x v="1"/>
    <x v="8"/>
    <n v="250"/>
    <n v="1349639"/>
    <d v="2001-06-06T11:50:18"/>
    <s v="BP Energy Company"/>
    <x v="0"/>
    <x v="0"/>
    <x v="0"/>
    <x v="1"/>
    <s v="US East Power Phy Fwd Firm Unplan B"/>
    <s v="US Pwr Phy Unp B ERCOT Peak              25-29Jun01      USD/MWh"/>
    <m/>
    <n v="50"/>
    <x v="0"/>
    <x v="1"/>
    <x v="0"/>
    <n v="42.5"/>
    <s v="Amlingst"/>
    <s v="RBALLATO"/>
    <s v="ST-ERCOT"/>
    <x v="7"/>
    <x v="7"/>
    <n v="635209.1"/>
    <d v="2001-06-25T21:00:00"/>
  </r>
  <r>
    <x v="1"/>
    <x v="2"/>
    <x v="0"/>
    <x v="0"/>
    <n v="50000"/>
    <n v="1349640"/>
    <d v="2001-06-06T11:51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TREADWAY"/>
    <s v="GWHALLE"/>
    <s v="WTI-GW-NXC2"/>
    <x v="3"/>
    <x v="3"/>
    <n v="114751"/>
    <d v="2001-07-01T00:00:00"/>
  </r>
  <r>
    <x v="1"/>
    <x v="3"/>
    <x v="0"/>
    <x v="5"/>
    <n v="310000"/>
    <n v="1349641"/>
    <d v="2001-06-06T11:51:0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rsavocch"/>
    <s v="JARNOLD"/>
    <s v="NG-Price"/>
    <x v="5"/>
    <x v="3"/>
    <s v="VF0553.1"/>
    <d v="2001-07-01T21:00:00"/>
  </r>
  <r>
    <x v="1"/>
    <x v="3"/>
    <x v="0"/>
    <x v="5"/>
    <n v="155000"/>
    <n v="1349642"/>
    <d v="2001-06-06T11:51:56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556.1"/>
    <d v="2001-07-01T21:00:00"/>
  </r>
  <r>
    <x v="1"/>
    <x v="3"/>
    <x v="0"/>
    <x v="5"/>
    <n v="77500"/>
    <n v="1349643"/>
    <d v="2001-06-06T11:52:00"/>
    <s v="Tractebel Energy Marketing, Inc."/>
    <x v="0"/>
    <x v="0"/>
    <x v="0"/>
    <x v="3"/>
    <s v="US Gas Fin Swap"/>
    <s v="US Gas Swap      Nymex                   Jul01           USD/MM"/>
    <m/>
    <n v="2500"/>
    <x v="0"/>
    <x v="13"/>
    <x v="0"/>
    <n v="3.8650000000000002"/>
    <s v="JEFFAVERY"/>
    <s v="JARNOLD"/>
    <s v="NG-Price"/>
    <x v="5"/>
    <x v="3"/>
    <s v="VF0557.1"/>
    <d v="2001-07-01T21:00:00"/>
  </r>
  <r>
    <x v="1"/>
    <x v="3"/>
    <x v="0"/>
    <x v="20"/>
    <n v="755000"/>
    <n v="1349644"/>
    <d v="2001-06-06T11:52:16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58.1"/>
    <d v="2001-11-01T00:00:00"/>
  </r>
  <r>
    <x v="0"/>
    <x v="0"/>
    <x v="0"/>
    <x v="0"/>
    <n v="10"/>
    <n v="1349645"/>
    <d v="2001-06-06T11:52:2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3"/>
    <m/>
  </r>
  <r>
    <x v="0"/>
    <x v="0"/>
    <x v="0"/>
    <x v="0"/>
    <n v="20"/>
    <n v="1349646"/>
    <d v="2001-06-06T11:52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1"/>
    <m/>
  </r>
  <r>
    <x v="1"/>
    <x v="3"/>
    <x v="0"/>
    <x v="5"/>
    <n v="232500"/>
    <n v="1349647"/>
    <d v="2001-06-06T11:52:40"/>
    <s v="Tractebel Energy Marketing, Inc.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JEFFAVERY"/>
    <s v="JARNOLD"/>
    <s v="NG-Price"/>
    <x v="5"/>
    <x v="3"/>
    <s v="VF0561.1"/>
    <d v="2001-07-01T21:00:00"/>
  </r>
  <r>
    <x v="1"/>
    <x v="1"/>
    <x v="1"/>
    <x v="17"/>
    <n v="575"/>
    <n v="1349648"/>
    <d v="2001-06-06T11:52:53"/>
    <s v="Williams Energy Marketing &amp; Trading Company"/>
    <x v="0"/>
    <x v="0"/>
    <x v="0"/>
    <x v="1"/>
    <s v="US West Power Phy Fwd Firm"/>
    <s v="US Pwr Phy Firm  Mid-C Peak              08-30Jun01      USD/MWh"/>
    <n v="25"/>
    <m/>
    <x v="0"/>
    <x v="1"/>
    <x v="0"/>
    <n v="77.5"/>
    <s v="danabrown"/>
    <s v="TALONSO"/>
    <s v="ST-NW"/>
    <x v="7"/>
    <x v="7"/>
    <n v="635210.1"/>
    <d v="2001-06-08T21:00:01"/>
  </r>
  <r>
    <x v="1"/>
    <x v="1"/>
    <x v="1"/>
    <x v="0"/>
    <n v="50"/>
    <n v="1349649"/>
    <d v="2001-06-06T11:52:59"/>
    <s v="Mirant Americas Energy Marketing, L.P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fnelson1"/>
    <s v="JQUENET"/>
    <s v="ST-PJM"/>
    <x v="7"/>
    <x v="7"/>
    <n v="635211.1"/>
    <d v="2001-06-08T21:00:01"/>
  </r>
  <r>
    <x v="1"/>
    <x v="3"/>
    <x v="0"/>
    <x v="22"/>
    <n v="615000"/>
    <n v="1349650"/>
    <d v="2001-06-06T11:53:0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62.1"/>
    <d v="2001-07-01T00:00:00"/>
  </r>
  <r>
    <x v="1"/>
    <x v="3"/>
    <x v="0"/>
    <x v="20"/>
    <n v="755000"/>
    <n v="1349651"/>
    <d v="2001-06-06T11:53:3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63.1"/>
    <d v="2001-11-01T00:00:00"/>
  </r>
  <r>
    <x v="1"/>
    <x v="2"/>
    <x v="0"/>
    <x v="0"/>
    <n v="50000"/>
    <n v="1349652"/>
    <d v="2001-06-06T11:54:1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eriksaaa"/>
    <s v="GWHALLE"/>
    <s v="WTI-GW-NXC2"/>
    <x v="3"/>
    <x v="3"/>
    <n v="114753"/>
    <d v="2001-07-01T00:00:00"/>
  </r>
  <r>
    <x v="1"/>
    <x v="2"/>
    <x v="0"/>
    <x v="0"/>
    <n v="50000"/>
    <n v="1349653"/>
    <d v="2001-06-06T11:5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754"/>
    <d v="2001-07-01T00:00:00"/>
  </r>
  <r>
    <x v="1"/>
    <x v="3"/>
    <x v="0"/>
    <x v="5"/>
    <n v="155000"/>
    <n v="1349656"/>
    <d v="2001-06-06T11:55:27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3"/>
    <s v="AQUILA1001"/>
    <s v="KHOLST"/>
    <s v="FT-West"/>
    <x v="5"/>
    <x v="3"/>
    <s v="VF0569.1"/>
    <d v="2001-08-01T21:00:01"/>
  </r>
  <r>
    <x v="1"/>
    <x v="3"/>
    <x v="0"/>
    <x v="24"/>
    <n v="1070000"/>
    <n v="1349657"/>
    <d v="2001-06-06T11:55:30"/>
    <s v="AEP Energy Services, Inc."/>
    <x v="0"/>
    <x v="0"/>
    <x v="0"/>
    <x v="3"/>
    <s v="US Gas Fin BasisSwap"/>
    <s v="US Gas Basis     EP SanJuan              Apr-Oct02       USD/MM"/>
    <n v="5000"/>
    <m/>
    <x v="0"/>
    <x v="13"/>
    <x v="0"/>
    <n v="-0.4"/>
    <s v="aepes211"/>
    <s v="MSANCH2"/>
    <s v="GD-New-Jr"/>
    <x v="5"/>
    <x v="3"/>
    <s v="VF0570.1"/>
    <d v="2002-04-01T00:00:00"/>
  </r>
  <r>
    <x v="1"/>
    <x v="1"/>
    <x v="1"/>
    <x v="8"/>
    <n v="250"/>
    <n v="1349659"/>
    <d v="2001-06-06T11:55:37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aepsvc130"/>
    <s v="MCARSON2"/>
    <s v="ST-SPP"/>
    <x v="7"/>
    <x v="7"/>
    <n v="635226.1"/>
    <d v="2001-06-11T21:00:01"/>
  </r>
  <r>
    <x v="1"/>
    <x v="1"/>
    <x v="1"/>
    <x v="8"/>
    <n v="250"/>
    <n v="1349660"/>
    <d v="2001-06-06T11:55:59"/>
    <s v="Coral Power, L.L.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blacina1"/>
    <s v="JQUENET"/>
    <s v="ST-PJM"/>
    <x v="7"/>
    <x v="7"/>
    <n v="635227.1"/>
    <d v="2001-06-11T21:00:01"/>
  </r>
  <r>
    <x v="0"/>
    <x v="3"/>
    <x v="1"/>
    <x v="0"/>
    <n v="10000"/>
    <n v="1349661"/>
    <d v="2001-06-06T11:56:04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mdelaney"/>
    <s v="RWATT"/>
    <s v="EC-IM Canada West"/>
    <x v="8"/>
    <x v="9"/>
    <n v="835180"/>
    <d v="2001-06-06T21:00:01"/>
  </r>
  <r>
    <x v="1"/>
    <x v="1"/>
    <x v="1"/>
    <x v="8"/>
    <n v="250"/>
    <n v="1349665"/>
    <d v="2001-06-06T11:56:48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cmcnally"/>
    <s v="JQUENET"/>
    <s v="ST-PJM"/>
    <x v="7"/>
    <x v="7"/>
    <n v="635231.1"/>
    <d v="2001-06-11T21:00:01"/>
  </r>
  <r>
    <x v="1"/>
    <x v="1"/>
    <x v="1"/>
    <x v="8"/>
    <n v="250"/>
    <n v="1349666"/>
    <d v="2001-06-06T11:56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"/>
    <s v="mdesousa1"/>
    <s v="JQUENET"/>
    <s v="ST-PJM"/>
    <x v="7"/>
    <x v="7"/>
    <n v="635232.1"/>
    <d v="2001-06-11T21:00:01"/>
  </r>
  <r>
    <x v="1"/>
    <x v="1"/>
    <x v="1"/>
    <x v="8"/>
    <n v="250"/>
    <n v="1349667"/>
    <d v="2001-06-06T11:57:14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233.1"/>
    <d v="2001-06-11T21:00:01"/>
  </r>
  <r>
    <x v="1"/>
    <x v="1"/>
    <x v="1"/>
    <x v="26"/>
    <n v="2275"/>
    <n v="1349670"/>
    <d v="2001-06-06T11:57:34"/>
    <s v="Duke Energy Trading and Marketing, L.L.C."/>
    <x v="0"/>
    <x v="0"/>
    <x v="0"/>
    <x v="1"/>
    <s v="US West Power Phy Fwd CAISO"/>
    <s v="US Pwr Phy CAISO NP15 Peak               Apr-Jun02       USD/MWh"/>
    <n v="25"/>
    <m/>
    <x v="0"/>
    <x v="1"/>
    <x v="0"/>
    <n v="48"/>
    <s v="dhendrick"/>
    <s v="RBADEER"/>
    <s v="LT-CA"/>
    <x v="7"/>
    <x v="7"/>
    <n v="635234.1"/>
    <d v="2002-04-01T00:00:00"/>
  </r>
  <r>
    <x v="0"/>
    <x v="3"/>
    <x v="1"/>
    <x v="5"/>
    <n v="155000"/>
    <n v="1349671"/>
    <d v="2001-06-06T11:57:49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williamw"/>
    <s v="MCOWAN"/>
    <s v="EC-IM Canada West"/>
    <x v="8"/>
    <x v="9"/>
    <n v="835181"/>
    <d v="2001-07-01T21:00:01"/>
  </r>
  <r>
    <x v="1"/>
    <x v="1"/>
    <x v="1"/>
    <x v="8"/>
    <n v="250"/>
    <n v="1349672"/>
    <d v="2001-06-06T11:58:16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235.1"/>
    <d v="2001-06-25T21:00:00"/>
  </r>
  <r>
    <x v="1"/>
    <x v="1"/>
    <x v="1"/>
    <x v="8"/>
    <n v="250"/>
    <n v="1349674"/>
    <d v="2001-06-06T11:58:31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237.1"/>
    <d v="2001-06-11T21:00:01"/>
  </r>
  <r>
    <x v="1"/>
    <x v="3"/>
    <x v="0"/>
    <x v="6"/>
    <n v="120000"/>
    <n v="1349675"/>
    <d v="2001-06-06T11:58:34"/>
    <s v="BP Corporation North America Inc."/>
    <x v="0"/>
    <x v="0"/>
    <x v="0"/>
    <x v="3"/>
    <s v="US Gas Fin BasisSwap"/>
    <s v="US Gas Basis     NGI SoCal               Sep01           USD/MM"/>
    <m/>
    <n v="4000"/>
    <x v="0"/>
    <x v="13"/>
    <x v="0"/>
    <n v="2.5"/>
    <s v="Quekchin"/>
    <s v="KHOLST"/>
    <s v="FT-West"/>
    <x v="5"/>
    <x v="3"/>
    <s v="VF0575.1"/>
    <d v="2001-09-01T21:00:01"/>
  </r>
  <r>
    <x v="1"/>
    <x v="1"/>
    <x v="1"/>
    <x v="8"/>
    <n v="250"/>
    <n v="1349676"/>
    <d v="2001-06-06T11:58:48"/>
    <s v="Aquila Energy Marketing Corporation"/>
    <x v="0"/>
    <x v="0"/>
    <x v="0"/>
    <x v="1"/>
    <s v="US East Power Phy Fwd Firm"/>
    <s v="US Pwr Phy Firm  TVA Peak                11-15Jun01      USD/MWh"/>
    <m/>
    <n v="50"/>
    <x v="0"/>
    <x v="1"/>
    <x v="0"/>
    <n v="46.75"/>
    <s v="DANMURPHY"/>
    <s v="JKING6"/>
    <s v="ST-SERC"/>
    <x v="7"/>
    <x v="7"/>
    <n v="635238.1"/>
    <d v="2001-06-11T21:00:01"/>
  </r>
  <r>
    <x v="0"/>
    <x v="3"/>
    <x v="1"/>
    <x v="17"/>
    <n v="230000"/>
    <n v="1349677"/>
    <d v="2001-06-06T11:59:06"/>
    <s v="Sempra Energy Trading Corp.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824999999999998"/>
    <s v="ASTORFER"/>
    <s v="MCUILLA"/>
    <s v="ENA - IM Ontario"/>
    <x v="8"/>
    <x v="3"/>
    <n v="835182"/>
    <d v="2001-06-08T21:00:01"/>
  </r>
  <r>
    <x v="1"/>
    <x v="2"/>
    <x v="0"/>
    <x v="0"/>
    <n v="50000"/>
    <n v="1349681"/>
    <d v="2001-06-06T11:59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rsrsrsrs"/>
    <s v="GWHALLE"/>
    <s v="WTI-GW-NXC2"/>
    <x v="3"/>
    <x v="3"/>
    <n v="114757"/>
    <d v="2001-07-01T00:00:00"/>
  </r>
  <r>
    <x v="1"/>
    <x v="2"/>
    <x v="0"/>
    <x v="0"/>
    <n v="50000"/>
    <n v="1349683"/>
    <d v="2001-06-06T11:59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758"/>
    <d v="2001-07-01T00:00:00"/>
  </r>
  <r>
    <x v="1"/>
    <x v="3"/>
    <x v="0"/>
    <x v="5"/>
    <n v="232500"/>
    <n v="1349684"/>
    <d v="2001-06-06T11:59:40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579.1"/>
    <d v="2001-07-01T21:00:00"/>
  </r>
  <r>
    <x v="1"/>
    <x v="1"/>
    <x v="1"/>
    <x v="9"/>
    <n v="50"/>
    <n v="1349685"/>
    <d v="2001-06-06T11:59:48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2"/>
    <s v="DUTILE12"/>
    <s v="HSALISBU"/>
    <s v="ST-SW"/>
    <x v="7"/>
    <x v="7"/>
    <n v="635244.1"/>
    <d v="2001-06-08T21:00:01"/>
  </r>
  <r>
    <x v="1"/>
    <x v="3"/>
    <x v="0"/>
    <x v="20"/>
    <n v="377500"/>
    <n v="1349687"/>
    <d v="2001-06-06T12:00:0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SCISORCHAN"/>
    <s v="JARNOLD"/>
    <s v="NG-Price"/>
    <x v="5"/>
    <x v="3"/>
    <s v="VF0582.1"/>
    <d v="2001-11-01T00:00:00"/>
  </r>
  <r>
    <x v="1"/>
    <x v="3"/>
    <x v="0"/>
    <x v="20"/>
    <n v="377500"/>
    <n v="1349688"/>
    <d v="2001-06-06T12:00:16"/>
    <s v="AEP Energy Services, Inc.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aepes214"/>
    <s v="JARNOLD"/>
    <s v="NG-Price"/>
    <x v="5"/>
    <x v="3"/>
    <s v="VF0583.1"/>
    <d v="2001-11-01T00:00:00"/>
  </r>
  <r>
    <x v="1"/>
    <x v="3"/>
    <x v="0"/>
    <x v="20"/>
    <n v="755000"/>
    <n v="1349690"/>
    <d v="2001-06-06T12:00:2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85.1"/>
    <d v="2001-11-01T00:00:00"/>
  </r>
  <r>
    <x v="1"/>
    <x v="1"/>
    <x v="1"/>
    <x v="8"/>
    <n v="250"/>
    <n v="1349691"/>
    <d v="2001-06-06T12:00:42"/>
    <s v="Allegheny Energy Supply Company, LLC"/>
    <x v="0"/>
    <x v="0"/>
    <x v="0"/>
    <x v="1"/>
    <s v="US East Power Phy Fwd Firm"/>
    <s v="US Pwr Phy Firm  TVA Peak                18-22Jun01      USD/MWh"/>
    <m/>
    <n v="50"/>
    <x v="0"/>
    <x v="1"/>
    <x v="0"/>
    <n v="43"/>
    <s v="apizzut1"/>
    <s v="JKING6"/>
    <s v="ST-SERC"/>
    <x v="7"/>
    <x v="7"/>
    <n v="635261.1"/>
    <d v="2001-06-18T21:00:00"/>
  </r>
  <r>
    <x v="1"/>
    <x v="1"/>
    <x v="1"/>
    <x v="2"/>
    <n v="9125"/>
    <n v="1349692"/>
    <d v="2001-06-06T12:00:46"/>
    <s v="Duke Energy Trading and Marketing, L.L.C.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jimwilde"/>
    <s v="MMOTLEY"/>
    <s v="ST-SW"/>
    <x v="7"/>
    <x v="7"/>
    <n v="635262.1"/>
    <d v="2003-01-01T16:51:00"/>
  </r>
  <r>
    <x v="1"/>
    <x v="2"/>
    <x v="0"/>
    <x v="0"/>
    <n v="30000"/>
    <n v="1349693"/>
    <d v="2001-06-06T12:01:31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46"/>
    <s v="MICGUIDO"/>
    <s v="GWHALLE"/>
    <s v="WTI-GW-NXC2"/>
    <x v="3"/>
    <x v="3"/>
    <n v="114760"/>
    <d v="2001-07-01T00:00:00"/>
  </r>
  <r>
    <x v="1"/>
    <x v="3"/>
    <x v="0"/>
    <x v="22"/>
    <n v="615000"/>
    <n v="1349694"/>
    <d v="2001-06-06T12:01:34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86.1"/>
    <d v="2001-07-01T00:00:00"/>
  </r>
  <r>
    <x v="1"/>
    <x v="2"/>
    <x v="0"/>
    <x v="0"/>
    <n v="20000"/>
    <n v="1349695"/>
    <d v="2001-06-06T12:01:46"/>
    <s v="Sempra Energy Trading Corp."/>
    <x v="0"/>
    <x v="0"/>
    <x v="0"/>
    <x v="2"/>
    <s v="US Crude WTI Fin Swap "/>
    <s v="US WTI Swap      Nymex PEN               Jul01           USD/bl/m"/>
    <m/>
    <n v="20000"/>
    <x v="0"/>
    <x v="3"/>
    <x v="0"/>
    <n v="27.46"/>
    <s v="DOMESTIC"/>
    <s v="GWHALLE"/>
    <s v="WTI-GW-NXC2"/>
    <x v="3"/>
    <x v="3"/>
    <n v="114761"/>
    <d v="2001-07-01T00:00:00"/>
  </r>
  <r>
    <x v="1"/>
    <x v="1"/>
    <x v="1"/>
    <x v="9"/>
    <n v="50"/>
    <n v="1349697"/>
    <d v="2001-06-06T12:02:1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5.1"/>
    <d v="2001-06-08T21:00:01"/>
  </r>
  <r>
    <x v="1"/>
    <x v="1"/>
    <x v="1"/>
    <x v="8"/>
    <n v="250"/>
    <n v="1349698"/>
    <d v="2001-06-06T12:02:19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blacina1"/>
    <s v="JQUENET"/>
    <s v="ST-PJM"/>
    <x v="7"/>
    <x v="7"/>
    <n v="635266.1"/>
    <d v="2001-06-11T21:00:01"/>
  </r>
  <r>
    <x v="1"/>
    <x v="3"/>
    <x v="0"/>
    <x v="17"/>
    <n v="23000"/>
    <n v="1349699"/>
    <d v="2001-06-06T12:02:22"/>
    <s v="Duke Energy Trading and Marketing, L.L.C."/>
    <x v="0"/>
    <x v="0"/>
    <x v="0"/>
    <x v="3"/>
    <s v="US Gas Fin Swap"/>
    <s v="US Gas Daily     HHub                    08-30Jun01      USD/MM"/>
    <m/>
    <n v="1000"/>
    <x v="0"/>
    <x v="13"/>
    <x v="0"/>
    <n v="3.7650000000000001"/>
    <s v="JSTANTON"/>
    <s v="PKEAVEY"/>
    <s v="G-DAILY-EST"/>
    <x v="5"/>
    <x v="3"/>
    <s v="VF0590.1"/>
    <d v="2001-06-08T21:00:01"/>
  </r>
  <r>
    <x v="1"/>
    <x v="1"/>
    <x v="1"/>
    <x v="9"/>
    <n v="50"/>
    <n v="1349700"/>
    <d v="2001-06-06T12:02:5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7.1"/>
    <d v="2001-06-08T21:00:01"/>
  </r>
  <r>
    <x v="1"/>
    <x v="3"/>
    <x v="0"/>
    <x v="5"/>
    <n v="310000"/>
    <n v="1349702"/>
    <d v="2001-06-06T12:03:13"/>
    <s v="Aquila Risk Management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AQUILA1075"/>
    <s v="BMCKAY"/>
    <s v="FT-NY"/>
    <x v="5"/>
    <x v="3"/>
    <s v="VF0592.1"/>
    <d v="2001-07-01T21:00:01"/>
  </r>
  <r>
    <x v="1"/>
    <x v="2"/>
    <x v="0"/>
    <x v="0"/>
    <n v="50000"/>
    <n v="1349703"/>
    <d v="2001-06-06T12:03:4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62"/>
    <d v="2001-07-01T00:00:00"/>
  </r>
  <r>
    <x v="1"/>
    <x v="2"/>
    <x v="0"/>
    <x v="0"/>
    <n v="50000"/>
    <n v="1349704"/>
    <d v="2001-06-06T12:03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63"/>
    <d v="2001-07-01T00:00:00"/>
  </r>
  <r>
    <x v="1"/>
    <x v="3"/>
    <x v="0"/>
    <x v="20"/>
    <n v="377500"/>
    <n v="1349706"/>
    <d v="2001-06-06T12:04:01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599.1"/>
    <d v="2001-11-01T00:00:00"/>
  </r>
  <r>
    <x v="1"/>
    <x v="2"/>
    <x v="0"/>
    <x v="0"/>
    <n v="50000"/>
    <n v="1349707"/>
    <d v="2001-06-06T12:04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semprakuo"/>
    <s v="GWHALLE"/>
    <s v="WTI-GW-NXC2"/>
    <x v="3"/>
    <x v="3"/>
    <n v="114765"/>
    <d v="2001-07-01T00:00:00"/>
  </r>
  <r>
    <x v="1"/>
    <x v="2"/>
    <x v="0"/>
    <x v="0"/>
    <n v="50000"/>
    <n v="1349709"/>
    <d v="2001-06-06T12:04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767"/>
    <d v="2001-07-01T00:00:00"/>
  </r>
  <r>
    <x v="1"/>
    <x v="3"/>
    <x v="0"/>
    <x v="5"/>
    <n v="155000"/>
    <n v="1349710"/>
    <d v="2001-06-06T12:04:29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614.1"/>
    <d v="2001-07-01T21:00:01"/>
  </r>
  <r>
    <x v="0"/>
    <x v="3"/>
    <x v="1"/>
    <x v="0"/>
    <n v="5000"/>
    <n v="1349711"/>
    <d v="2001-06-06T12:04:30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5185"/>
    <d v="2001-06-06T21:00:01"/>
  </r>
  <r>
    <x v="1"/>
    <x v="3"/>
    <x v="0"/>
    <x v="5"/>
    <n v="155000"/>
    <n v="1349712"/>
    <d v="2001-06-06T12:04:32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45"/>
    <s v="AQUILA1001"/>
    <s v="KHOLST"/>
    <s v="FT-West"/>
    <x v="5"/>
    <x v="3"/>
    <s v="VF0617.1"/>
    <d v="2001-08-01T21:00:01"/>
  </r>
  <r>
    <x v="1"/>
    <x v="3"/>
    <x v="0"/>
    <x v="6"/>
    <n v="75000"/>
    <n v="1349713"/>
    <d v="2001-06-06T12:04:33"/>
    <s v="Texaco Natural Gas Inc."/>
    <x v="0"/>
    <x v="0"/>
    <x v="0"/>
    <x v="3"/>
    <s v="US Gas Fin BasisSwap"/>
    <s v="US Gas Basis     NGI SoCal               Sep01           USD/MM"/>
    <m/>
    <n v="2500"/>
    <x v="0"/>
    <x v="13"/>
    <x v="0"/>
    <n v="2.65"/>
    <s v="PATTILLO"/>
    <s v="KHOLST"/>
    <s v="FT-West"/>
    <x v="5"/>
    <x v="3"/>
    <s v="VF0619.1"/>
    <d v="2001-09-01T21:00:01"/>
  </r>
  <r>
    <x v="1"/>
    <x v="3"/>
    <x v="0"/>
    <x v="5"/>
    <n v="310000"/>
    <n v="1349714"/>
    <d v="2001-06-06T12:04:34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QUILA1004"/>
    <s v="JARNOLD"/>
    <s v="NG-Price"/>
    <x v="5"/>
    <x v="3"/>
    <s v="VF0622.1"/>
    <d v="2001-07-01T21:00:00"/>
  </r>
  <r>
    <x v="1"/>
    <x v="2"/>
    <x v="0"/>
    <x v="0"/>
    <n v="50000"/>
    <n v="1349715"/>
    <d v="2001-06-06T12:0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N587CW00"/>
    <s v="GWHALLE"/>
    <s v="WTI-GW-NXC2"/>
    <x v="3"/>
    <x v="3"/>
    <n v="114768"/>
    <d v="2001-07-01T00:00:00"/>
  </r>
  <r>
    <x v="1"/>
    <x v="2"/>
    <x v="0"/>
    <x v="0"/>
    <n v="50000"/>
    <n v="1349717"/>
    <d v="2001-06-06T12:04:5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769"/>
    <d v="2001-07-01T00:00:00"/>
  </r>
  <r>
    <x v="1"/>
    <x v="2"/>
    <x v="0"/>
    <x v="0"/>
    <n v="50000"/>
    <n v="1349718"/>
    <d v="2001-06-06T12:05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semprakuo"/>
    <s v="GWHALLE"/>
    <s v="WTI-GW-NXC2"/>
    <x v="3"/>
    <x v="3"/>
    <n v="114770"/>
    <d v="2001-07-01T00:00:00"/>
  </r>
  <r>
    <x v="1"/>
    <x v="3"/>
    <x v="0"/>
    <x v="20"/>
    <n v="755000"/>
    <n v="1349720"/>
    <d v="2001-06-06T12:05:24"/>
    <s v="PSEG Energy Resources &amp; Trade LLC"/>
    <x v="0"/>
    <x v="0"/>
    <x v="0"/>
    <x v="3"/>
    <s v="US Gas Fin BasisSwap"/>
    <s v="US Gas Basis     Transco Z6 NY           Nov01-Mar02     USD/MM"/>
    <n v="5000"/>
    <m/>
    <x v="0"/>
    <x v="13"/>
    <x v="0"/>
    <n v="1.345"/>
    <s v="cschaffer"/>
    <s v="BMCKAY"/>
    <s v="FT-NY"/>
    <x v="5"/>
    <x v="3"/>
    <s v="VF0628.1"/>
    <d v="2001-11-01T00:00:00"/>
  </r>
  <r>
    <x v="1"/>
    <x v="3"/>
    <x v="0"/>
    <x v="5"/>
    <n v="232500"/>
    <n v="1349721"/>
    <d v="2001-06-06T12:05:27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629.1"/>
    <d v="2001-07-01T21:00:00"/>
  </r>
  <r>
    <x v="1"/>
    <x v="2"/>
    <x v="0"/>
    <x v="0"/>
    <n v="50000"/>
    <n v="1349725"/>
    <d v="2001-06-06T12:06:4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74"/>
    <d v="2001-07-01T00:00:00"/>
  </r>
  <r>
    <x v="1"/>
    <x v="1"/>
    <x v="0"/>
    <x v="0"/>
    <n v="50"/>
    <n v="1349727"/>
    <d v="2001-06-06T12:07:19"/>
    <s v="PSEG Energy Resources &amp; Trade LLC"/>
    <x v="0"/>
    <x v="0"/>
    <x v="0"/>
    <x v="1"/>
    <s v="US East Power Fin Swap"/>
    <s v="US Pwr Fin Swap  ISO NY Z-G Peak         08Jun01         USD/MWh"/>
    <n v="50"/>
    <m/>
    <x v="0"/>
    <x v="1"/>
    <x v="0"/>
    <n v="39"/>
    <s v="depillo1"/>
    <s v="GGUPTA"/>
    <s v="ST-New England"/>
    <x v="7"/>
    <x v="3"/>
    <n v="635272.1"/>
    <d v="2001-06-08T21:00:01"/>
  </r>
  <r>
    <x v="1"/>
    <x v="1"/>
    <x v="1"/>
    <x v="8"/>
    <n v="250"/>
    <n v="1349728"/>
    <d v="2001-06-06T12:07:56"/>
    <s v="Cargill-Alliant, LLC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BRETJONES"/>
    <s v="MCARSON2"/>
    <s v="ST-SPP"/>
    <x v="7"/>
    <x v="7"/>
    <n v="635273.1"/>
    <d v="2001-06-11T21:00:01"/>
  </r>
  <r>
    <x v="1"/>
    <x v="2"/>
    <x v="0"/>
    <x v="0"/>
    <n v="25000"/>
    <n v="1349729"/>
    <d v="2001-06-06T12:07:58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4"/>
    <s v="DOMESTIC2"/>
    <s v="GWHALLE"/>
    <s v="WTI-GW-NXC2"/>
    <x v="3"/>
    <x v="3"/>
    <n v="114775"/>
    <d v="2001-07-01T00:00:00"/>
  </r>
  <r>
    <x v="1"/>
    <x v="1"/>
    <x v="1"/>
    <x v="9"/>
    <n v="50"/>
    <n v="1349730"/>
    <d v="2001-06-06T12:08:07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74.1"/>
    <d v="2001-06-08T21:00:01"/>
  </r>
  <r>
    <x v="1"/>
    <x v="1"/>
    <x v="1"/>
    <x v="9"/>
    <n v="50"/>
    <n v="1349731"/>
    <d v="2001-06-06T12:08:15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benpratt1"/>
    <s v="HSALISBU"/>
    <s v="ST-SW"/>
    <x v="7"/>
    <x v="7"/>
    <n v="635275.1"/>
    <d v="2001-06-08T21:00:01"/>
  </r>
  <r>
    <x v="1"/>
    <x v="1"/>
    <x v="1"/>
    <x v="9"/>
    <n v="50"/>
    <n v="1349732"/>
    <d v="2001-06-06T12:08:2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276.1"/>
    <d v="2001-06-08T21:00:01"/>
  </r>
  <r>
    <x v="1"/>
    <x v="3"/>
    <x v="0"/>
    <x v="5"/>
    <n v="77500"/>
    <n v="1349733"/>
    <d v="2001-06-06T12:08:23"/>
    <s v="BP Corporation North America Inc.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Lamoreal"/>
    <s v="JARNOLD"/>
    <s v="NG-Price"/>
    <x v="5"/>
    <x v="3"/>
    <s v="VF0636.1"/>
    <d v="2001-07-01T21:00:00"/>
  </r>
  <r>
    <x v="1"/>
    <x v="1"/>
    <x v="1"/>
    <x v="9"/>
    <n v="50"/>
    <n v="1349734"/>
    <d v="2001-06-06T12:08:2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benpratt1"/>
    <s v="HSALISBU"/>
    <s v="ST-SW"/>
    <x v="7"/>
    <x v="7"/>
    <n v="635277.1"/>
    <d v="2001-06-08T21:00:01"/>
  </r>
  <r>
    <x v="1"/>
    <x v="1"/>
    <x v="1"/>
    <x v="9"/>
    <n v="50"/>
    <n v="1349735"/>
    <d v="2001-06-06T12:08:31"/>
    <s v="TransAlta Energy Marketing (US)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harriganw"/>
    <s v="HSALISBU"/>
    <s v="ST-SW"/>
    <x v="7"/>
    <x v="7"/>
    <n v="635279.1"/>
    <d v="2001-06-08T21:00:01"/>
  </r>
  <r>
    <x v="1"/>
    <x v="2"/>
    <x v="0"/>
    <x v="0"/>
    <n v="50000"/>
    <n v="1349736"/>
    <d v="2001-06-06T12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JTREADWAY"/>
    <s v="GWHALLE"/>
    <s v="WTI-GW-NXC2"/>
    <x v="3"/>
    <x v="3"/>
    <n v="114776"/>
    <d v="2001-07-01T00:00:00"/>
  </r>
  <r>
    <x v="1"/>
    <x v="1"/>
    <x v="1"/>
    <x v="0"/>
    <n v="50"/>
    <n v="1349738"/>
    <d v="2001-06-06T12:08:40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9"/>
    <s v="ekaes123"/>
    <s v="CDORLAN"/>
    <s v="ST-ECAR"/>
    <x v="7"/>
    <x v="7"/>
    <n v="635280.1"/>
    <d v="2001-06-08T21:00:01"/>
  </r>
  <r>
    <x v="1"/>
    <x v="2"/>
    <x v="0"/>
    <x v="0"/>
    <n v="50000"/>
    <n v="1349740"/>
    <d v="2001-06-06T12:09:0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DOMESTIC1"/>
    <s v="GWHALLE"/>
    <s v="WTI-GW-NXC2"/>
    <x v="3"/>
    <x v="3"/>
    <n v="114778"/>
    <d v="2001-07-01T00:00:00"/>
  </r>
  <r>
    <x v="1"/>
    <x v="2"/>
    <x v="0"/>
    <x v="0"/>
    <n v="25000"/>
    <n v="1349741"/>
    <d v="2001-06-06T12:09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48"/>
    <s v="JTREADWAY"/>
    <s v="GWHALLE"/>
    <s v="WTI-GW-NXC2"/>
    <x v="3"/>
    <x v="3"/>
    <n v="114779"/>
    <d v="2001-07-01T00:00:00"/>
  </r>
  <r>
    <x v="1"/>
    <x v="3"/>
    <x v="0"/>
    <x v="5"/>
    <n v="310000"/>
    <n v="1349742"/>
    <d v="2001-06-06T12:09:16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dbsempra"/>
    <s v="JARNOLD"/>
    <s v="NG-Price"/>
    <x v="5"/>
    <x v="3"/>
    <s v="VF0640.1"/>
    <d v="2001-07-01T21:00:00"/>
  </r>
  <r>
    <x v="1"/>
    <x v="3"/>
    <x v="1"/>
    <x v="22"/>
    <n v="1230000"/>
    <n v="1349743"/>
    <d v="2001-06-06T12:09:25"/>
    <s v="Nexen Marketing"/>
    <x v="0"/>
    <x v="0"/>
    <x v="0"/>
    <x v="3"/>
    <s v="US Gas Phy Index Firm &gt;1Mo&lt;1Yr"/>
    <s v="US Gas Phy Index Consumers NL1           Jul-Oct01       USD/MM"/>
    <n v="10000"/>
    <m/>
    <x v="0"/>
    <x v="13"/>
    <x v="0"/>
    <n v="7.2499999999999995E-2"/>
    <s v="schmittm"/>
    <s v="GSTOREY"/>
    <s v="ENA - IM Mkt Central MICH"/>
    <x v="8"/>
    <x v="3"/>
    <s v="VF0642.1 / 835190"/>
    <d v="2001-07-01T00:00:00"/>
  </r>
  <r>
    <x v="1"/>
    <x v="3"/>
    <x v="0"/>
    <x v="17"/>
    <n v="161000"/>
    <n v="1349747"/>
    <d v="2001-06-06T12:09:34"/>
    <s v="Nicor Gas Company"/>
    <x v="0"/>
    <x v="0"/>
    <x v="0"/>
    <x v="3"/>
    <s v="US Gas Fin Swap"/>
    <s v="US Gas Daily     NNG Ventura             08-30Jun01      USD/MM"/>
    <m/>
    <n v="7000"/>
    <x v="0"/>
    <x v="13"/>
    <x v="0"/>
    <n v="3.6"/>
    <s v="mmc12345"/>
    <s v="ALEWIS"/>
    <s v="GD-CENTRAL"/>
    <x v="5"/>
    <x v="3"/>
    <s v="VF0643.1"/>
    <d v="2001-06-08T21:00:01"/>
  </r>
  <r>
    <x v="1"/>
    <x v="1"/>
    <x v="1"/>
    <x v="8"/>
    <n v="250"/>
    <n v="1349748"/>
    <d v="2001-06-06T12:09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pollard"/>
    <s v="KPRESTO"/>
    <s v="LT-SERC"/>
    <x v="7"/>
    <x v="7"/>
    <n v="635283.1"/>
    <d v="2001-06-11T21:00:00"/>
  </r>
  <r>
    <x v="0"/>
    <x v="3"/>
    <x v="1"/>
    <x v="0"/>
    <n v="10000"/>
    <n v="1349749"/>
    <d v="2001-06-06T12:09:54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NORTHTRA"/>
    <s v="RWATT"/>
    <s v="EC-IM Canada West"/>
    <x v="8"/>
    <x v="9"/>
    <n v="835192"/>
    <d v="2001-06-06T21:00:01"/>
  </r>
  <r>
    <x v="1"/>
    <x v="3"/>
    <x v="0"/>
    <x v="5"/>
    <n v="310000"/>
    <n v="1349750"/>
    <d v="2001-06-06T12:10:02"/>
    <s v="Morgan Stanley Capital Group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sjamison"/>
    <s v="JARNOLD"/>
    <s v="NG-Price"/>
    <x v="5"/>
    <x v="3"/>
    <s v="VF0644.1"/>
    <d v="2001-07-01T21:00:00"/>
  </r>
  <r>
    <x v="1"/>
    <x v="2"/>
    <x v="0"/>
    <x v="0"/>
    <n v="50000"/>
    <n v="1349751"/>
    <d v="2001-06-06T12:10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80"/>
    <d v="2001-07-01T00:00:00"/>
  </r>
  <r>
    <x v="1"/>
    <x v="1"/>
    <x v="0"/>
    <x v="8"/>
    <n v="250"/>
    <n v="1349752"/>
    <d v="2001-06-06T12:10:38"/>
    <s v="Dynegy Marketing and Trade"/>
    <x v="0"/>
    <x v="0"/>
    <x v="0"/>
    <x v="1"/>
    <s v="US East Power Fin Swap"/>
    <s v="US Pwr Fin Swap  ISO NY Z-A Peak         11-15Jun01      USD/MWh"/>
    <n v="50"/>
    <m/>
    <x v="0"/>
    <x v="1"/>
    <x v="0"/>
    <n v="36"/>
    <s v="jjohnson"/>
    <s v="GGUPTA"/>
    <s v="ST-New England"/>
    <x v="7"/>
    <x v="3"/>
    <n v="635286.1"/>
    <d v="2001-06-11T21:00:00"/>
  </r>
  <r>
    <x v="1"/>
    <x v="3"/>
    <x v="0"/>
    <x v="5"/>
    <n v="310000"/>
    <n v="1349754"/>
    <d v="2001-06-06T12:10:49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"/>
    <s v="gilleanb"/>
    <s v="JARNOLD"/>
    <s v="NG-Price"/>
    <x v="5"/>
    <x v="3"/>
    <s v="VF0647.1"/>
    <d v="2001-07-01T21:00:00"/>
  </r>
  <r>
    <x v="1"/>
    <x v="3"/>
    <x v="0"/>
    <x v="5"/>
    <n v="310000"/>
    <n v="1349755"/>
    <d v="2001-06-06T12:11:00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ATGRIMES"/>
    <s v="JARNOLD"/>
    <s v="NG-Price"/>
    <x v="5"/>
    <x v="3"/>
    <s v="VF0649.1"/>
    <d v="2001-07-01T21:00:00"/>
  </r>
  <r>
    <x v="1"/>
    <x v="1"/>
    <x v="1"/>
    <x v="8"/>
    <n v="250"/>
    <n v="1349756"/>
    <d v="2001-06-06T12:11:01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5"/>
    <s v="jmpepper"/>
    <s v="JQUENET"/>
    <s v="ST-PJM"/>
    <x v="7"/>
    <x v="7"/>
    <n v="635287.1"/>
    <d v="2001-06-18T21:00:00"/>
  </r>
  <r>
    <x v="1"/>
    <x v="2"/>
    <x v="0"/>
    <x v="0"/>
    <n v="50000"/>
    <n v="1349757"/>
    <d v="2001-06-06T12:11:0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ALTILIO"/>
    <s v="GWHALLE"/>
    <s v="WTI-GW-NXC2"/>
    <x v="3"/>
    <x v="3"/>
    <n v="114782"/>
    <d v="2001-07-01T00:00:00"/>
  </r>
  <r>
    <x v="1"/>
    <x v="2"/>
    <x v="0"/>
    <x v="0"/>
    <n v="50000"/>
    <n v="1349759"/>
    <d v="2001-06-06T12:11:2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783"/>
    <d v="2001-07-01T00:00:00"/>
  </r>
  <r>
    <x v="1"/>
    <x v="2"/>
    <x v="0"/>
    <x v="0"/>
    <n v="50000"/>
    <n v="1349761"/>
    <d v="2001-06-06T12:11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784"/>
    <d v="2001-07-01T00:00:00"/>
  </r>
  <r>
    <x v="1"/>
    <x v="3"/>
    <x v="0"/>
    <x v="5"/>
    <n v="310000"/>
    <n v="1349762"/>
    <d v="2001-06-06T12:11:40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Lamoreal"/>
    <s v="JARNOLD"/>
    <s v="NG-Price"/>
    <x v="5"/>
    <x v="3"/>
    <s v="VF0656.1"/>
    <d v="2001-07-01T21:00:00"/>
  </r>
  <r>
    <x v="1"/>
    <x v="2"/>
    <x v="0"/>
    <x v="0"/>
    <n v="50000"/>
    <n v="1349763"/>
    <d v="2001-06-06T12:11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85"/>
    <d v="2001-07-01T00:00:00"/>
  </r>
  <r>
    <x v="1"/>
    <x v="2"/>
    <x v="0"/>
    <x v="0"/>
    <n v="25000"/>
    <n v="1349764"/>
    <d v="2001-06-06T12:11:5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DOMESTIC2"/>
    <s v="GWHALLE"/>
    <s v="WTI-GW-NXC2"/>
    <x v="3"/>
    <x v="3"/>
    <n v="114786"/>
    <d v="2001-07-01T00:00:00"/>
  </r>
  <r>
    <x v="1"/>
    <x v="3"/>
    <x v="0"/>
    <x v="5"/>
    <n v="310000"/>
    <n v="1349765"/>
    <d v="2001-06-06T12:11:55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59.1"/>
    <d v="2001-07-01T21:00:00"/>
  </r>
  <r>
    <x v="1"/>
    <x v="3"/>
    <x v="0"/>
    <x v="5"/>
    <n v="310000"/>
    <n v="1349767"/>
    <d v="2001-06-06T12:12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PATGRIMES"/>
    <s v="JARNOLD"/>
    <s v="NG-Price"/>
    <x v="5"/>
    <x v="3"/>
    <s v="VF0661.1"/>
    <d v="2001-07-01T21:00:00"/>
  </r>
  <r>
    <x v="1"/>
    <x v="3"/>
    <x v="0"/>
    <x v="5"/>
    <n v="155000"/>
    <n v="1349768"/>
    <d v="2001-06-06T12:12:2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hossmich"/>
    <s v="JARNOLD"/>
    <s v="NG-Price"/>
    <x v="5"/>
    <x v="3"/>
    <s v="VF0662.1"/>
    <d v="2001-07-01T21:00:00"/>
  </r>
  <r>
    <x v="1"/>
    <x v="3"/>
    <x v="0"/>
    <x v="5"/>
    <n v="155000"/>
    <n v="1349769"/>
    <d v="2001-06-06T12:12:28"/>
    <s v="Aquila Canada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davidlake"/>
    <s v="JARNOLD"/>
    <s v="NG-Price"/>
    <x v="5"/>
    <x v="3"/>
    <s v="VF0663.1"/>
    <d v="2001-07-01T21:00:00"/>
  </r>
  <r>
    <x v="1"/>
    <x v="2"/>
    <x v="0"/>
    <x v="0"/>
    <n v="50000"/>
    <n v="1349771"/>
    <d v="2001-06-06T12:12:3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"/>
    <s v="GWHALLE"/>
    <s v="WTI-GW-NXC2"/>
    <x v="3"/>
    <x v="3"/>
    <n v="114787"/>
    <d v="2001-07-01T00:00:00"/>
  </r>
  <r>
    <x v="1"/>
    <x v="1"/>
    <x v="1"/>
    <x v="9"/>
    <n v="50"/>
    <n v="1349772"/>
    <d v="2001-06-06T12:12:44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DUTILE12"/>
    <s v="HSALISBU"/>
    <s v="ST-SW"/>
    <x v="7"/>
    <x v="7"/>
    <n v="635289.1"/>
    <d v="2001-06-08T21:00:01"/>
  </r>
  <r>
    <x v="1"/>
    <x v="2"/>
    <x v="0"/>
    <x v="0"/>
    <n v="25000"/>
    <n v="1349773"/>
    <d v="2001-06-06T12:12:56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2"/>
    <s v="DOMESTIC2"/>
    <s v="GWHALLE"/>
    <s v="WTI-GW-NXC2"/>
    <x v="3"/>
    <x v="3"/>
    <n v="114788"/>
    <d v="2001-07-01T00:00:00"/>
  </r>
  <r>
    <x v="1"/>
    <x v="1"/>
    <x v="1"/>
    <x v="9"/>
    <n v="100"/>
    <n v="1349775"/>
    <d v="2001-06-06T12:13:04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290.1"/>
    <d v="2001-06-09T21:00:00"/>
  </r>
  <r>
    <x v="1"/>
    <x v="1"/>
    <x v="1"/>
    <x v="9"/>
    <n v="50"/>
    <n v="1349777"/>
    <d v="2001-06-06T12:13:17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DUTILE12"/>
    <s v="HSALISBU"/>
    <s v="ST-SW"/>
    <x v="7"/>
    <x v="7"/>
    <n v="635291.1"/>
    <d v="2001-06-08T21:00:01"/>
  </r>
  <r>
    <x v="1"/>
    <x v="2"/>
    <x v="0"/>
    <x v="0"/>
    <n v="25000"/>
    <n v="1349778"/>
    <d v="2001-06-06T12:13:20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"/>
    <s v="JTREADWAY"/>
    <s v="GWHALLE"/>
    <s v="WTI-GW-NXC2"/>
    <x v="3"/>
    <x v="3"/>
    <n v="114790"/>
    <d v="2001-07-01T00:00:00"/>
  </r>
  <r>
    <x v="1"/>
    <x v="1"/>
    <x v="1"/>
    <x v="9"/>
    <n v="50"/>
    <n v="1349779"/>
    <d v="2001-06-06T12:13:26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DUTILE12"/>
    <s v="HSALISBU"/>
    <s v="ST-SW"/>
    <x v="7"/>
    <x v="7"/>
    <n v="635292.1"/>
    <d v="2001-06-08T21:00:01"/>
  </r>
  <r>
    <x v="1"/>
    <x v="3"/>
    <x v="0"/>
    <x v="5"/>
    <n v="310000"/>
    <n v="1349780"/>
    <d v="2001-06-06T12:13:37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PATGRIMES"/>
    <s v="JARNOLD"/>
    <s v="NG-Price"/>
    <x v="5"/>
    <x v="3"/>
    <s v="VF0669.1"/>
    <d v="2001-07-01T21:00:00"/>
  </r>
  <r>
    <x v="1"/>
    <x v="1"/>
    <x v="1"/>
    <x v="9"/>
    <n v="50"/>
    <n v="1349782"/>
    <d v="2001-06-06T12:13:53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DUTILE12"/>
    <s v="HSALISBU"/>
    <s v="ST-SW"/>
    <x v="7"/>
    <x v="7"/>
    <n v="635293.1"/>
    <d v="2001-06-08T21:00:01"/>
  </r>
  <r>
    <x v="0"/>
    <x v="3"/>
    <x v="1"/>
    <x v="23"/>
    <n v="108000"/>
    <n v="1349783"/>
    <d v="2001-06-06T12:14:18"/>
    <s v="Nexen Marketing"/>
    <x v="0"/>
    <x v="0"/>
    <x v="0"/>
    <x v="3"/>
    <s v="CAN Gas Phy Fwd Firm West &lt; or = 1Mo"/>
    <s v="CAN Gas Phy      NIT                     07-30Jun01      CAD/GJ"/>
    <n v="4500"/>
    <m/>
    <x v="0"/>
    <x v="17"/>
    <x v="4"/>
    <n v="4.62"/>
    <s v="NORTHTRA"/>
    <s v="MCOWAN"/>
    <s v="EC-IM Canada West"/>
    <x v="8"/>
    <x v="9"/>
    <n v="835193"/>
    <d v="2001-06-07T21:00:01"/>
  </r>
  <r>
    <x v="1"/>
    <x v="3"/>
    <x v="0"/>
    <x v="5"/>
    <n v="310000"/>
    <n v="1349784"/>
    <d v="2001-06-06T12:14:29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6"/>
    <s v="kendalleas"/>
    <s v="JARNOLD"/>
    <s v="NG-Price"/>
    <x v="5"/>
    <x v="3"/>
    <s v="VF0671.1"/>
    <d v="2001-07-01T21:00:00"/>
  </r>
  <r>
    <x v="1"/>
    <x v="2"/>
    <x v="0"/>
    <x v="0"/>
    <n v="50000"/>
    <n v="1349785"/>
    <d v="2001-06-06T12:14:2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91"/>
    <d v="2001-07-01T00:00:00"/>
  </r>
  <r>
    <x v="1"/>
    <x v="3"/>
    <x v="0"/>
    <x v="17"/>
    <n v="230000"/>
    <n v="1349786"/>
    <d v="2001-06-06T12:14:32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duanelaw"/>
    <s v="PKEAVEY"/>
    <s v="G-DAILY-EST"/>
    <x v="5"/>
    <x v="3"/>
    <s v="VF0672.1"/>
    <d v="2001-06-08T21:00:01"/>
  </r>
  <r>
    <x v="1"/>
    <x v="1"/>
    <x v="1"/>
    <x v="8"/>
    <n v="250"/>
    <n v="1349788"/>
    <d v="2001-06-06T12:14:4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jrobertson"/>
    <s v="JQUENET"/>
    <s v="ST-PJM"/>
    <x v="7"/>
    <x v="7"/>
    <n v="635294.1"/>
    <d v="2001-06-11T21:00:01"/>
  </r>
  <r>
    <x v="1"/>
    <x v="2"/>
    <x v="0"/>
    <x v="0"/>
    <n v="50000"/>
    <n v="1349790"/>
    <d v="2001-06-06T12:15:0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2"/>
    <s v="rsrsrsrs"/>
    <s v="GWHALLE"/>
    <s v="WTI-GW-NXC1"/>
    <x v="3"/>
    <x v="3"/>
    <n v="114795"/>
    <d v="2001-07-01T00:00:00"/>
  </r>
  <r>
    <x v="1"/>
    <x v="1"/>
    <x v="1"/>
    <x v="8"/>
    <n v="250"/>
    <n v="1349791"/>
    <d v="2001-06-06T12:15:0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296.1"/>
    <d v="2001-06-11T21:00:01"/>
  </r>
  <r>
    <x v="1"/>
    <x v="3"/>
    <x v="0"/>
    <x v="5"/>
    <n v="310000"/>
    <n v="1349792"/>
    <d v="2001-06-06T12:15:10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JLIPMAN1"/>
    <s v="JARNOLD"/>
    <s v="NG-Price"/>
    <x v="5"/>
    <x v="3"/>
    <s v="VF0679.1"/>
    <d v="2001-07-01T21:00:00"/>
  </r>
  <r>
    <x v="1"/>
    <x v="3"/>
    <x v="0"/>
    <x v="17"/>
    <n v="230000"/>
    <n v="1349793"/>
    <d v="2001-06-06T12:15:33"/>
    <s v="Enterprise Products Operating L.P."/>
    <x v="0"/>
    <x v="0"/>
    <x v="0"/>
    <x v="3"/>
    <s v="US Gas Fin Swap"/>
    <s v="US Gas Daily     HHub                    08-30Jun01      USD/MM"/>
    <n v="10000"/>
    <m/>
    <x v="0"/>
    <x v="13"/>
    <x v="0"/>
    <n v="3.76"/>
    <s v="ADM13739"/>
    <s v="PKEAVEY"/>
    <s v="G-DAILY-EST"/>
    <x v="5"/>
    <x v="3"/>
    <s v="VF0680.1"/>
    <d v="2001-06-08T21:00:01"/>
  </r>
  <r>
    <x v="1"/>
    <x v="2"/>
    <x v="1"/>
    <x v="5"/>
    <n v="62000"/>
    <n v="1349794"/>
    <d v="2001-06-06T12:15:41"/>
    <s v="Occidental Energy Marketing, Inc."/>
    <x v="0"/>
    <x v="0"/>
    <x v="0"/>
    <x v="2"/>
    <s v="US Crude WTI Phy Index"/>
    <s v="US WTI Index     KOCH P+                 Jul01           USD/bl/d"/>
    <n v="2000"/>
    <m/>
    <x v="0"/>
    <x v="18"/>
    <x v="0"/>
    <n v="2.7"/>
    <s v="CRUDEKEITH"/>
    <s v="RFULLER"/>
    <s v="Phyoil-Index"/>
    <x v="5"/>
    <x v="11"/>
    <s v="VF0681.1"/>
    <d v="2001-07-01T21:00:01"/>
  </r>
  <r>
    <x v="0"/>
    <x v="3"/>
    <x v="1"/>
    <x v="0"/>
    <n v="10000"/>
    <n v="1349795"/>
    <d v="2001-06-06T12:15:57"/>
    <s v="Anadarko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sgrimbly"/>
    <s v="RWATT"/>
    <s v="EC-IM Canada West"/>
    <x v="8"/>
    <x v="9"/>
    <n v="835194"/>
    <d v="2001-06-06T21:00:01"/>
  </r>
  <r>
    <x v="1"/>
    <x v="3"/>
    <x v="0"/>
    <x v="5"/>
    <n v="155000"/>
    <n v="1349797"/>
    <d v="2001-06-06T12:16:15"/>
    <s v="Morgan Stanley Capital Group, Inc."/>
    <x v="0"/>
    <x v="0"/>
    <x v="0"/>
    <x v="3"/>
    <s v="US Gas Fin Swap"/>
    <s v="US Gas Swap      Nymex                   Aug01           USD/MM"/>
    <m/>
    <n v="5000"/>
    <x v="0"/>
    <x v="13"/>
    <x v="0"/>
    <n v="3.95"/>
    <s v="sjamison"/>
    <s v="JARNOLD"/>
    <s v="NG-Price"/>
    <x v="5"/>
    <x v="3"/>
    <s v="VF0684.1"/>
    <d v="2001-08-01T21:00:00"/>
  </r>
  <r>
    <x v="1"/>
    <x v="3"/>
    <x v="0"/>
    <x v="5"/>
    <n v="310000"/>
    <n v="1349799"/>
    <d v="2001-06-06T12:16:16"/>
    <s v="AEP Energy Services, Inc."/>
    <x v="0"/>
    <x v="0"/>
    <x v="0"/>
    <x v="3"/>
    <s v="US Gas Fin BasisSwap"/>
    <s v="US Gas Basis     GD/M Mich Con           Jul01           USD/MM"/>
    <n v="10000"/>
    <m/>
    <x v="0"/>
    <x v="13"/>
    <x v="0"/>
    <n v="0.12"/>
    <s v="aepes212"/>
    <s v="GSTOREY"/>
    <s v="FT-ONTARIO"/>
    <x v="5"/>
    <x v="3"/>
    <s v="VF0683.1"/>
    <d v="2001-07-01T21:00:01"/>
  </r>
  <r>
    <x v="1"/>
    <x v="1"/>
    <x v="1"/>
    <x v="9"/>
    <n v="50"/>
    <n v="1349801"/>
    <d v="2001-06-06T12:17:36"/>
    <s v="El Paso Merchant Energy, L.P."/>
    <x v="0"/>
    <x v="0"/>
    <x v="0"/>
    <x v="1"/>
    <s v="US West Power Phy Fwd Firm"/>
    <s v="US Pwr Phy Firm  PALVE Peak              08-09Jun01      USD/MWh"/>
    <m/>
    <n v="25"/>
    <x v="0"/>
    <x v="1"/>
    <x v="0"/>
    <n v="55"/>
    <s v="epmepNLA"/>
    <s v="HSALISBU"/>
    <s v="ST-SW"/>
    <x v="7"/>
    <x v="7"/>
    <n v="635297.1"/>
    <d v="2001-06-08T21:00:01"/>
  </r>
  <r>
    <x v="1"/>
    <x v="3"/>
    <x v="0"/>
    <x v="2"/>
    <n v="1825000"/>
    <n v="1349802"/>
    <d v="2001-06-06T12:18:03"/>
    <s v="OGE Energy Resources, Inc."/>
    <x v="0"/>
    <x v="0"/>
    <x v="0"/>
    <x v="3"/>
    <s v="US Gas Fin Swap"/>
    <s v="US Gas Swap      Nymex                   Jan-Dec02       USD/MM"/>
    <m/>
    <n v="5000"/>
    <x v="0"/>
    <x v="13"/>
    <x v="0"/>
    <n v="3.99"/>
    <s v="mustang1"/>
    <s v="JARNOLD"/>
    <s v="NG-Price"/>
    <x v="5"/>
    <x v="3"/>
    <s v="VF0687.1"/>
    <d v="2002-01-01T21:00:00"/>
  </r>
  <r>
    <x v="1"/>
    <x v="1"/>
    <x v="1"/>
    <x v="8"/>
    <n v="250"/>
    <n v="1349808"/>
    <d v="2001-06-06T12:18:34"/>
    <s v="Dynegy Power Marketing, Inc.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krnelson"/>
    <s v="CDORLAN"/>
    <s v="ST-ECAR"/>
    <x v="7"/>
    <x v="7"/>
    <n v="635298.1"/>
    <d v="2001-06-18T21:00:00"/>
  </r>
  <r>
    <x v="1"/>
    <x v="3"/>
    <x v="0"/>
    <x v="5"/>
    <n v="310000"/>
    <n v="1349809"/>
    <d v="2001-06-06T12:18:40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92.1"/>
    <d v="2001-07-01T21:00:00"/>
  </r>
  <r>
    <x v="1"/>
    <x v="1"/>
    <x v="1"/>
    <x v="9"/>
    <n v="50"/>
    <n v="1349811"/>
    <d v="2001-06-06T12:18:47"/>
    <s v="Allegheny Energy Supply Company, LLC"/>
    <x v="0"/>
    <x v="0"/>
    <x v="0"/>
    <x v="1"/>
    <s v="US West Power Phy Fwd Firm"/>
    <s v="US Pwr Phy Firm  PALVE Peak              08-09Jun01      USD/MWh"/>
    <m/>
    <n v="25"/>
    <x v="0"/>
    <x v="1"/>
    <x v="0"/>
    <n v="55.5"/>
    <s v="wbaes123"/>
    <s v="HSALISBU"/>
    <s v="ST-SW"/>
    <x v="7"/>
    <x v="7"/>
    <n v="635300.1"/>
    <d v="2001-06-08T21:00:01"/>
  </r>
  <r>
    <x v="1"/>
    <x v="2"/>
    <x v="0"/>
    <x v="0"/>
    <n v="50000"/>
    <n v="1349812"/>
    <d v="2001-06-06T12:18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796"/>
    <d v="2001-07-01T00:00:00"/>
  </r>
  <r>
    <x v="1"/>
    <x v="2"/>
    <x v="0"/>
    <x v="0"/>
    <n v="50000"/>
    <n v="1349814"/>
    <d v="2001-06-06T12:19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797"/>
    <d v="2001-07-01T00:00:00"/>
  </r>
  <r>
    <x v="1"/>
    <x v="3"/>
    <x v="0"/>
    <x v="17"/>
    <n v="230000"/>
    <n v="1349815"/>
    <d v="2001-06-06T12:19:38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"/>
    <s v="duanelaw"/>
    <s v="PKEAVEY"/>
    <s v="G-DAILY-EST"/>
    <x v="5"/>
    <x v="3"/>
    <s v="VF0696.1"/>
    <d v="2001-06-08T21:00:01"/>
  </r>
  <r>
    <x v="1"/>
    <x v="3"/>
    <x v="0"/>
    <x v="5"/>
    <n v="310000"/>
    <n v="1349816"/>
    <d v="2001-06-06T12:20:05"/>
    <s v="El Paso Merchant Energy, L.P."/>
    <x v="0"/>
    <x v="0"/>
    <x v="0"/>
    <x v="3"/>
    <s v="US Gas Fin BasisSwap"/>
    <s v="US Gas Basis     TETCO M3                Jul01           USD/MM"/>
    <n v="10000"/>
    <m/>
    <x v="0"/>
    <x v="13"/>
    <x v="0"/>
    <n v="0.33750000000000002"/>
    <s v="EPMELPmwf"/>
    <s v="BMCKAY"/>
    <s v="FT-NY"/>
    <x v="5"/>
    <x v="3"/>
    <s v="VF0697.1"/>
    <d v="2001-07-01T21:00:01"/>
  </r>
  <r>
    <x v="0"/>
    <x v="0"/>
    <x v="0"/>
    <x v="0"/>
    <n v="8"/>
    <n v="1349817"/>
    <d v="2001-06-06T12:20:34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79"/>
    <s v="slattery"/>
    <s v="BMARCHAN"/>
    <s v="Enron Metals Trading System"/>
    <x v="0"/>
    <x v="0"/>
    <n v="2172437"/>
    <m/>
  </r>
  <r>
    <x v="1"/>
    <x v="1"/>
    <x v="1"/>
    <x v="9"/>
    <n v="50"/>
    <n v="1349818"/>
    <d v="2001-06-06T12:20:42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5"/>
    <s v="benpratt1"/>
    <s v="HSALISBU"/>
    <s v="ST-SW"/>
    <x v="7"/>
    <x v="7"/>
    <n v="635302.1"/>
    <d v="2001-06-08T21:00:01"/>
  </r>
  <r>
    <x v="1"/>
    <x v="2"/>
    <x v="0"/>
    <x v="0"/>
    <n v="25000"/>
    <n v="1349819"/>
    <d v="2001-06-06T12:21:0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MICGUIDO"/>
    <s v="GWHALLE"/>
    <s v="WTI-GW-NXC2"/>
    <x v="3"/>
    <x v="3"/>
    <n v="114798"/>
    <d v="2001-07-01T00:00:00"/>
  </r>
  <r>
    <x v="1"/>
    <x v="1"/>
    <x v="1"/>
    <x v="17"/>
    <n v="575"/>
    <n v="1349820"/>
    <d v="2001-06-06T12:21:12"/>
    <s v="American Electric Power Service Corporation"/>
    <x v="0"/>
    <x v="0"/>
    <x v="0"/>
    <x v="1"/>
    <s v="US West Power Phy Fwd Firm"/>
    <s v="US Pwr Phy Firm  Mid-C Peak              08-30Jun01      USD/MWh"/>
    <m/>
    <n v="25"/>
    <x v="0"/>
    <x v="1"/>
    <x v="0"/>
    <n v="77.5"/>
    <s v="aepsvc124"/>
    <s v="TALONSO"/>
    <s v="ST-NW"/>
    <x v="7"/>
    <x v="7"/>
    <n v="635304.1"/>
    <d v="2001-06-08T21:00:01"/>
  </r>
  <r>
    <x v="0"/>
    <x v="0"/>
    <x v="0"/>
    <x v="0"/>
    <n v="20"/>
    <n v="1349824"/>
    <d v="2001-06-06T12:22:42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35"/>
    <m/>
  </r>
  <r>
    <x v="0"/>
    <x v="3"/>
    <x v="1"/>
    <x v="0"/>
    <n v="10000"/>
    <n v="1349825"/>
    <d v="2001-06-06T12:22:50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"/>
    <s v="PALLISER"/>
    <s v="RWATT"/>
    <s v="EC-IM Canada West"/>
    <x v="8"/>
    <x v="9"/>
    <n v="835195"/>
    <d v="2001-06-06T21:00:01"/>
  </r>
  <r>
    <x v="0"/>
    <x v="0"/>
    <x v="0"/>
    <x v="0"/>
    <n v="20"/>
    <n v="1349826"/>
    <d v="2001-06-06T12:23:0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HEPPAR1"/>
    <s v="BMARCHAN"/>
    <s v="Enron Metals Trading System"/>
    <x v="0"/>
    <x v="0"/>
    <n v="2172433"/>
    <m/>
  </r>
  <r>
    <x v="0"/>
    <x v="0"/>
    <x v="0"/>
    <x v="0"/>
    <n v="12"/>
    <n v="1349829"/>
    <d v="2001-06-06T12:23:22"/>
    <s v="Refco Overseas Ltd"/>
    <x v="0"/>
    <x v="0"/>
    <x v="0"/>
    <x v="0"/>
    <s v="Copper LME Registered Contract"/>
    <s v="Cu LME Reg.      Contract                3 Month         USD/mt-L"/>
    <n v="12"/>
    <m/>
    <x v="0"/>
    <x v="0"/>
    <x v="0"/>
    <n v="1679"/>
    <s v="jtompkins"/>
    <s v="BMARCHAN"/>
    <s v="Enron Metals Trading System"/>
    <x v="0"/>
    <x v="0"/>
    <n v="2172427"/>
    <m/>
  </r>
  <r>
    <x v="0"/>
    <x v="0"/>
    <x v="0"/>
    <x v="0"/>
    <n v="20"/>
    <n v="1349831"/>
    <d v="2001-06-06T12:23:5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2425"/>
    <m/>
  </r>
  <r>
    <x v="1"/>
    <x v="3"/>
    <x v="0"/>
    <x v="5"/>
    <n v="77500"/>
    <n v="1349832"/>
    <d v="2001-06-06T12:24:03"/>
    <s v="Constellation Power Source, Inc."/>
    <x v="0"/>
    <x v="0"/>
    <x v="0"/>
    <x v="3"/>
    <s v="US Gas Fin Swap"/>
    <s v="US Gas Swap      Nymex                   Jul01           USD/MM"/>
    <n v="2500"/>
    <m/>
    <x v="0"/>
    <x v="13"/>
    <x v="0"/>
    <n v="3.8650000000000002"/>
    <s v="terrenced"/>
    <s v="JARNOLD"/>
    <s v="NG-Price"/>
    <x v="5"/>
    <x v="3"/>
    <s v="VF0706.1"/>
    <d v="2001-07-01T21:00:00"/>
  </r>
  <r>
    <x v="1"/>
    <x v="1"/>
    <x v="1"/>
    <x v="8"/>
    <n v="250"/>
    <n v="1349833"/>
    <d v="2001-06-06T12:24:50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8.25"/>
    <s v="aepsvc128"/>
    <s v="RBENSON"/>
    <s v="ST-PJM"/>
    <x v="7"/>
    <x v="7"/>
    <n v="635308.1"/>
    <d v="2001-07-02T21:00:00"/>
  </r>
  <r>
    <x v="1"/>
    <x v="1"/>
    <x v="1"/>
    <x v="9"/>
    <n v="50"/>
    <n v="1349836"/>
    <d v="2001-06-06T12:24:56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311.1"/>
    <d v="2001-06-08T21:00:01"/>
  </r>
  <r>
    <x v="1"/>
    <x v="3"/>
    <x v="0"/>
    <x v="17"/>
    <n v="230000"/>
    <n v="1349839"/>
    <d v="2001-06-06T12:25:07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1"/>
    <s v="DAVSMITH"/>
    <s v="GSTOREY"/>
    <s v="FT-ONTARIO"/>
    <x v="5"/>
    <x v="3"/>
    <s v="VF0708.1"/>
    <d v="2001-06-08T21:00:01"/>
  </r>
  <r>
    <x v="1"/>
    <x v="3"/>
    <x v="0"/>
    <x v="2"/>
    <n v="547500"/>
    <n v="1349844"/>
    <d v="2001-06-06T12:25:33"/>
    <s v="Axia Energy, LP"/>
    <x v="0"/>
    <x v="0"/>
    <x v="0"/>
    <x v="3"/>
    <s v="US Gas Fin Swap"/>
    <s v="US Gas Swap      Nymex                   Jan-Dec02       USD/MM"/>
    <m/>
    <n v="1500"/>
    <x v="0"/>
    <x v="13"/>
    <x v="0"/>
    <n v="3.99"/>
    <s v="mtherrell"/>
    <s v="JARNOLD"/>
    <s v="NG-Price"/>
    <x v="5"/>
    <x v="3"/>
    <s v="VF0712.1"/>
    <d v="2002-01-01T21:00:00"/>
  </r>
  <r>
    <x v="1"/>
    <x v="3"/>
    <x v="0"/>
    <x v="22"/>
    <n v="492000"/>
    <n v="1349847"/>
    <d v="2001-06-06T12:25:46"/>
    <s v="WPS Energy Services, Inc."/>
    <x v="0"/>
    <x v="0"/>
    <x v="0"/>
    <x v="3"/>
    <s v="US Gas Fin BasisSwap"/>
    <s v="US Gas Basis     GD/M Mich Con           Jul-Oct01       USD/MM"/>
    <n v="4000"/>
    <m/>
    <x v="0"/>
    <x v="13"/>
    <x v="0"/>
    <n v="0.09"/>
    <s v="TRAVERSE99"/>
    <s v="GSTOREY"/>
    <s v="FT-ONTARIO"/>
    <x v="5"/>
    <x v="3"/>
    <s v="VF0714.1"/>
    <d v="2001-07-01T00:00:00"/>
  </r>
  <r>
    <x v="1"/>
    <x v="2"/>
    <x v="0"/>
    <x v="0"/>
    <n v="50000"/>
    <n v="1349849"/>
    <d v="2001-06-06T12:25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00"/>
    <d v="2001-07-01T00:00:00"/>
  </r>
  <r>
    <x v="1"/>
    <x v="3"/>
    <x v="0"/>
    <x v="2"/>
    <n v="1825000"/>
    <n v="1349850"/>
    <d v="2001-06-06T12:26:10"/>
    <s v="AIG Energy Trading Inc."/>
    <x v="0"/>
    <x v="0"/>
    <x v="0"/>
    <x v="3"/>
    <s v="US Gas Fin Swap"/>
    <s v="US Gas Swap      Nymex                   Jan-Dec02       USD/MM"/>
    <n v="5000"/>
    <m/>
    <x v="0"/>
    <x v="13"/>
    <x v="0"/>
    <n v="3.98"/>
    <s v="bperkins1"/>
    <s v="JARNOLD"/>
    <s v="NG-Price"/>
    <x v="5"/>
    <x v="3"/>
    <s v="VF0717.1"/>
    <d v="2002-01-01T21:00:00"/>
  </r>
  <r>
    <x v="1"/>
    <x v="1"/>
    <x v="1"/>
    <x v="8"/>
    <n v="250"/>
    <n v="1349851"/>
    <d v="2001-06-06T12:26:28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.5"/>
    <s v="ADM12984"/>
    <s v="MCARSON2"/>
    <s v="ST-SPP"/>
    <x v="7"/>
    <x v="7"/>
    <n v="635317.1"/>
    <d v="2001-06-18T21:00:00"/>
  </r>
  <r>
    <x v="1"/>
    <x v="3"/>
    <x v="0"/>
    <x v="5"/>
    <n v="155000"/>
    <n v="1349852"/>
    <d v="2001-06-06T12:26:3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18.1"/>
    <d v="2001-07-01T21:00:00"/>
  </r>
  <r>
    <x v="1"/>
    <x v="3"/>
    <x v="0"/>
    <x v="17"/>
    <n v="115000"/>
    <n v="1349853"/>
    <d v="2001-06-06T12:26:55"/>
    <s v="Western Gas Resources, Inc."/>
    <x v="0"/>
    <x v="0"/>
    <x v="0"/>
    <x v="3"/>
    <s v="US Gas Fin Swap"/>
    <s v="US Gas Daily     Kern River/Opal         08-30Jun01      USD/MM"/>
    <n v="5000"/>
    <m/>
    <x v="0"/>
    <x v="13"/>
    <x v="0"/>
    <n v="2.56"/>
    <s v="CAMERONC"/>
    <s v="SSOUTH"/>
    <s v="West-NW"/>
    <x v="5"/>
    <x v="3"/>
    <s v="VF0719.1"/>
    <d v="2001-06-08T21:00:01"/>
  </r>
  <r>
    <x v="1"/>
    <x v="3"/>
    <x v="0"/>
    <x v="17"/>
    <n v="115000"/>
    <n v="1349854"/>
    <d v="2001-06-06T12:27:03"/>
    <s v="Western Gas Resources, Inc."/>
    <x v="0"/>
    <x v="0"/>
    <x v="0"/>
    <x v="3"/>
    <s v="US Gas Fin Swap"/>
    <s v="US Gas Daily     EP SanJuan              08-30Jun01      USD/MM"/>
    <m/>
    <n v="5000"/>
    <x v="0"/>
    <x v="13"/>
    <x v="0"/>
    <n v="2.81"/>
    <s v="MHUGGINS"/>
    <s v="RGAY"/>
    <s v="West-Keystone"/>
    <x v="5"/>
    <x v="3"/>
    <s v="VF0720.1"/>
    <d v="2001-06-08T21:00:01"/>
  </r>
  <r>
    <x v="1"/>
    <x v="3"/>
    <x v="0"/>
    <x v="5"/>
    <n v="155000"/>
    <n v="1349855"/>
    <d v="2001-06-06T12:27:13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21.1"/>
    <d v="2001-07-01T21:00:00"/>
  </r>
  <r>
    <x v="1"/>
    <x v="3"/>
    <x v="0"/>
    <x v="5"/>
    <n v="155000"/>
    <n v="1349857"/>
    <d v="2001-06-06T12:27:48"/>
    <s v="Tractebel Energy Marketing, Inc."/>
    <x v="0"/>
    <x v="0"/>
    <x v="0"/>
    <x v="3"/>
    <s v="US Gas Fin BasisSwap"/>
    <s v="US Gas Basis     NGI SoCal               Aug01           USD/MM"/>
    <n v="5000"/>
    <m/>
    <x v="0"/>
    <x v="13"/>
    <x v="0"/>
    <n v="3.45"/>
    <s v="KEVMASEK"/>
    <s v="KHOLST"/>
    <s v="FT-West"/>
    <x v="5"/>
    <x v="3"/>
    <s v="VF0724.1"/>
    <d v="2001-08-01T21:00:01"/>
  </r>
  <r>
    <x v="0"/>
    <x v="3"/>
    <x v="1"/>
    <x v="0"/>
    <n v="10000"/>
    <n v="1349858"/>
    <d v="2001-06-06T12:28:00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5"/>
    <s v="tsamaska"/>
    <s v="RWATT"/>
    <s v="EC-IM Canada West"/>
    <x v="8"/>
    <x v="9"/>
    <n v="835197"/>
    <d v="2001-06-06T21:00:01"/>
  </r>
  <r>
    <x v="0"/>
    <x v="0"/>
    <x v="0"/>
    <x v="0"/>
    <n v="20"/>
    <n v="1349859"/>
    <d v="2001-06-06T12:28:02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DAVEMORGAN"/>
    <s v="BMARCHAN"/>
    <s v="Enron Metals Trading System"/>
    <x v="0"/>
    <x v="0"/>
    <n v="2172423"/>
    <m/>
  </r>
  <r>
    <x v="1"/>
    <x v="1"/>
    <x v="1"/>
    <x v="8"/>
    <n v="250"/>
    <n v="1349860"/>
    <d v="2001-06-06T12:28:09"/>
    <s v="BP Energy Company"/>
    <x v="2"/>
    <x v="1"/>
    <x v="0"/>
    <x v="1"/>
    <s v="US East Power Phy Fwd Firm Unplan B"/>
    <s v="US Pwr Phy Unp B ERCOT Peak              11-15Jun01      USD/MWh"/>
    <m/>
    <n v="50"/>
    <x v="0"/>
    <x v="1"/>
    <x v="0"/>
    <n v="41"/>
    <s v="MSMI1234"/>
    <s v="RBALLATO"/>
    <s v="ST-ERCOT"/>
    <x v="7"/>
    <x v="7"/>
    <n v="635319.1"/>
    <d v="2001-06-11T21:00:01"/>
  </r>
  <r>
    <x v="1"/>
    <x v="1"/>
    <x v="1"/>
    <x v="5"/>
    <n v="1550"/>
    <n v="1349861"/>
    <d v="2001-06-06T12:28:30"/>
    <s v="BP Energy Company"/>
    <x v="2"/>
    <x v="1"/>
    <x v="0"/>
    <x v="1"/>
    <s v="US East Power Phy Fwd Firm Unplan B"/>
    <s v="US Pwr Phy Unp B ERCOT Peak              Jul01           USD/MWh"/>
    <n v="50"/>
    <m/>
    <x v="0"/>
    <x v="1"/>
    <x v="0"/>
    <n v="58.5"/>
    <s v="MSMI1234"/>
    <s v="DSMITH3"/>
    <s v="LT-ERCOT"/>
    <x v="7"/>
    <x v="7"/>
    <n v="635320.1"/>
    <d v="2001-07-01T21:00:01"/>
  </r>
  <r>
    <x v="0"/>
    <x v="0"/>
    <x v="0"/>
    <x v="0"/>
    <n v="20"/>
    <n v="1349864"/>
    <d v="2001-06-06T12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HEPPAR1"/>
    <s v="BMARCHAN"/>
    <s v="Enron Metals Trading System"/>
    <x v="0"/>
    <x v="0"/>
    <n v="2172421"/>
    <m/>
  </r>
  <r>
    <x v="1"/>
    <x v="3"/>
    <x v="0"/>
    <x v="22"/>
    <n v="307500"/>
    <n v="1349865"/>
    <d v="2001-06-06T12:29:03"/>
    <s v="Duke Energy Marketing Limited Partnership"/>
    <x v="0"/>
    <x v="0"/>
    <x v="0"/>
    <x v="3"/>
    <s v="US Gas Fin Swap"/>
    <s v="US Gas Swap      Nymex                   Jul-Oct01       USD/MM"/>
    <n v="2500"/>
    <m/>
    <x v="0"/>
    <x v="13"/>
    <x v="0"/>
    <n v="3.95"/>
    <s v="mattmann"/>
    <s v="JARNOLD"/>
    <s v="NG-Price"/>
    <x v="5"/>
    <x v="3"/>
    <s v="VF0728.1"/>
    <d v="2001-07-01T00:00:00"/>
  </r>
  <r>
    <x v="0"/>
    <x v="0"/>
    <x v="0"/>
    <x v="0"/>
    <n v="5"/>
    <n v="1349866"/>
    <d v="2001-06-06T12:29:05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NATHANDAY"/>
    <s v="BMARCHAN"/>
    <s v="Enron Metals Trading System"/>
    <x v="0"/>
    <x v="0"/>
    <n v="2172419"/>
    <m/>
  </r>
  <r>
    <x v="1"/>
    <x v="3"/>
    <x v="0"/>
    <x v="5"/>
    <n v="310000"/>
    <n v="1349867"/>
    <d v="2001-06-06T12:29:08"/>
    <s v="Constellation Power Source, Inc."/>
    <x v="0"/>
    <x v="0"/>
    <x v="0"/>
    <x v="3"/>
    <s v="US Gas Fin Swap"/>
    <s v="US Gas Swap      Nymex                   Jul01           USD/MM"/>
    <n v="10000"/>
    <m/>
    <x v="0"/>
    <x v="13"/>
    <x v="0"/>
    <n v="3.86"/>
    <s v="terrenced"/>
    <s v="JARNOLD"/>
    <s v="NG-Price"/>
    <x v="5"/>
    <x v="3"/>
    <s v="VF0730.1"/>
    <d v="2001-07-01T21:00:00"/>
  </r>
  <r>
    <x v="1"/>
    <x v="3"/>
    <x v="0"/>
    <x v="2"/>
    <n v="1825000"/>
    <n v="1349869"/>
    <d v="2001-06-06T12:29:20"/>
    <s v="AIG Energy Trading Inc."/>
    <x v="0"/>
    <x v="0"/>
    <x v="0"/>
    <x v="3"/>
    <s v="US Gas Fin Swap"/>
    <s v="US Gas Swap      Nymex                   Jan-Dec02       USD/MM"/>
    <m/>
    <n v="5000"/>
    <x v="0"/>
    <x v="13"/>
    <x v="0"/>
    <n v="3.98"/>
    <s v="bperkins1"/>
    <s v="JARNOLD"/>
    <s v="NG-Price"/>
    <x v="5"/>
    <x v="3"/>
    <s v="VF0732.1"/>
    <d v="2002-01-01T21:00:00"/>
  </r>
  <r>
    <x v="0"/>
    <x v="3"/>
    <x v="1"/>
    <x v="5"/>
    <n v="31000"/>
    <n v="1349872"/>
    <d v="2001-06-06T12:29:38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600000000000003"/>
    <s v="PALLISER"/>
    <s v="MCOWAN"/>
    <s v="EC-IM Canada West"/>
    <x v="8"/>
    <x v="9"/>
    <n v="835199"/>
    <d v="2001-07-01T21:00:01"/>
  </r>
  <r>
    <x v="0"/>
    <x v="0"/>
    <x v="0"/>
    <x v="0"/>
    <n v="10"/>
    <n v="1349873"/>
    <d v="2001-06-06T12:29:4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9083"/>
    <s v="BMARCHAN"/>
    <s v="Enron Metals Trading System"/>
    <x v="0"/>
    <x v="0"/>
    <n v="2172415"/>
    <m/>
  </r>
  <r>
    <x v="1"/>
    <x v="3"/>
    <x v="0"/>
    <x v="5"/>
    <n v="310000"/>
    <n v="1349874"/>
    <d v="2001-06-06T12:29:41"/>
    <s v="Bank of America, National Association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ADM35416"/>
    <s v="JARNOLD"/>
    <s v="NG-Price"/>
    <x v="5"/>
    <x v="3"/>
    <s v="VF0734.1"/>
    <d v="2001-07-01T21:00:00"/>
  </r>
  <r>
    <x v="0"/>
    <x v="3"/>
    <x v="1"/>
    <x v="0"/>
    <n v="10000"/>
    <n v="1349875"/>
    <d v="2001-06-06T12:29:46"/>
    <s v="WGR Canada Inc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450000000000003"/>
    <s v="PALLISER"/>
    <s v="RWATT"/>
    <s v="EC-IM Canada West"/>
    <x v="8"/>
    <x v="9"/>
    <n v="835200"/>
    <d v="2001-06-07T21:00:01"/>
  </r>
  <r>
    <x v="0"/>
    <x v="3"/>
    <x v="1"/>
    <x v="0"/>
    <n v="10000"/>
    <n v="1349876"/>
    <d v="2001-06-06T12:29:48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ngeerds01"/>
    <s v="RWATT"/>
    <s v="EC-IM Canada West"/>
    <x v="8"/>
    <x v="9"/>
    <n v="835201"/>
    <d v="2001-06-06T21:00:01"/>
  </r>
  <r>
    <x v="1"/>
    <x v="3"/>
    <x v="0"/>
    <x v="20"/>
    <n v="755000"/>
    <n v="1349878"/>
    <d v="2001-06-06T12:29:52"/>
    <s v="AIG Energy Trading Inc."/>
    <x v="0"/>
    <x v="0"/>
    <x v="0"/>
    <x v="3"/>
    <s v="US Gas Fin Swap"/>
    <s v="US Gas Swap      Nymex                   Nov01-Mar02     USD/MM"/>
    <n v="5000"/>
    <m/>
    <x v="0"/>
    <x v="13"/>
    <x v="0"/>
    <n v="4.3049999999999997"/>
    <s v="bperkins1"/>
    <s v="JARNOLD"/>
    <s v="NG-Price"/>
    <x v="5"/>
    <x v="3"/>
    <s v="VF0735.1"/>
    <d v="2001-11-01T00:00:00"/>
  </r>
  <r>
    <x v="1"/>
    <x v="1"/>
    <x v="1"/>
    <x v="0"/>
    <n v="50"/>
    <n v="1349879"/>
    <d v="2001-06-06T12:30:08"/>
    <s v="Dynegy Power Marketing, Inc."/>
    <x v="0"/>
    <x v="0"/>
    <x v="0"/>
    <x v="1"/>
    <s v="US East Power Phy Fwd Firm"/>
    <s v="US Pwr Phy Firm  Entergy Peak            08Jun01         USD/MWh"/>
    <n v="50"/>
    <m/>
    <x v="0"/>
    <x v="1"/>
    <x v="0"/>
    <n v="35"/>
    <s v="ADM12984"/>
    <s v="MCARSON2"/>
    <s v="ST-SPP"/>
    <x v="7"/>
    <x v="7"/>
    <n v="635323.1"/>
    <d v="2001-06-08T21:00:01"/>
  </r>
  <r>
    <x v="0"/>
    <x v="3"/>
    <x v="1"/>
    <x v="5"/>
    <n v="155000"/>
    <n v="1349883"/>
    <d v="2001-06-06T12:30:15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5202"/>
    <d v="2001-07-01T21:00:01"/>
  </r>
  <r>
    <x v="0"/>
    <x v="3"/>
    <x v="1"/>
    <x v="0"/>
    <n v="10000"/>
    <n v="1349884"/>
    <d v="2001-06-06T12:30:16"/>
    <s v="Coral Energy Canada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3"/>
    <s v="ngeerds01"/>
    <s v="RWATT"/>
    <s v="EC-IM Canada West"/>
    <x v="8"/>
    <x v="9"/>
    <n v="835203"/>
    <d v="2001-06-07T21:00:01"/>
  </r>
  <r>
    <x v="1"/>
    <x v="2"/>
    <x v="0"/>
    <x v="0"/>
    <n v="50000"/>
    <n v="1349886"/>
    <d v="2001-06-06T12:30:46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4"/>
    <d v="2001-07-01T00:00:00"/>
  </r>
  <r>
    <x v="0"/>
    <x v="3"/>
    <x v="1"/>
    <x v="23"/>
    <n v="120000"/>
    <n v="1349888"/>
    <d v="2001-06-06T12:30:5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5204"/>
    <d v="2001-06-07T21:00:01"/>
  </r>
  <r>
    <x v="1"/>
    <x v="3"/>
    <x v="0"/>
    <x v="5"/>
    <n v="310000"/>
    <n v="1349889"/>
    <d v="2001-06-06T12:31:02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DAVIDSET"/>
    <s v="JARNOLD"/>
    <s v="NG-Price"/>
    <x v="5"/>
    <x v="3"/>
    <s v="VF0741.1"/>
    <d v="2001-07-01T21:00:00"/>
  </r>
  <r>
    <x v="0"/>
    <x v="3"/>
    <x v="1"/>
    <x v="0"/>
    <n v="8000"/>
    <n v="1349890"/>
    <d v="2001-06-06T12:31:04"/>
    <s v="WGR Canada Inc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165"/>
    <s v="PALLISER"/>
    <s v="RWATT"/>
    <s v="EC-IM Canada West"/>
    <x v="8"/>
    <x v="9"/>
    <n v="835205"/>
    <d v="2001-06-06T21:00:01"/>
  </r>
  <r>
    <x v="1"/>
    <x v="3"/>
    <x v="0"/>
    <x v="17"/>
    <n v="230000"/>
    <n v="1349892"/>
    <d v="2001-06-06T12:31:15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ARNERTODD"/>
    <s v="PKEAVEY"/>
    <s v="G-DAILY-EST"/>
    <x v="5"/>
    <x v="3"/>
    <s v="VF0743.1"/>
    <d v="2001-06-08T21:00:01"/>
  </r>
  <r>
    <x v="1"/>
    <x v="2"/>
    <x v="0"/>
    <x v="0"/>
    <n v="50000"/>
    <n v="1349894"/>
    <d v="2001-06-06T12:31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07"/>
    <d v="2001-07-01T00:00:00"/>
  </r>
  <r>
    <x v="1"/>
    <x v="3"/>
    <x v="0"/>
    <x v="5"/>
    <n v="77500"/>
    <n v="1349895"/>
    <d v="2001-06-06T12:31:33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8574999999999999"/>
    <s v="rkc00001"/>
    <s v="JARNOLD"/>
    <s v="NG-Price"/>
    <x v="5"/>
    <x v="3"/>
    <s v="VF0747.1"/>
    <d v="2001-07-01T21:00:00"/>
  </r>
  <r>
    <x v="1"/>
    <x v="2"/>
    <x v="0"/>
    <x v="0"/>
    <n v="50000"/>
    <n v="1349896"/>
    <d v="2001-06-06T12:31:40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8"/>
    <d v="2001-07-01T00:00:00"/>
  </r>
  <r>
    <x v="1"/>
    <x v="3"/>
    <x v="0"/>
    <x v="17"/>
    <n v="58627"/>
    <n v="1349898"/>
    <d v="2001-06-06T12:32:03"/>
    <s v="Mirant Americas Energy Marketing, L.P."/>
    <x v="0"/>
    <x v="0"/>
    <x v="0"/>
    <x v="3"/>
    <s v="US Gas Fin Swap"/>
    <s v="US Gas Daily     HHub                    08-30Jun01      USD/MM"/>
    <n v="2549"/>
    <m/>
    <x v="0"/>
    <x v="13"/>
    <x v="0"/>
    <n v="3.75"/>
    <s v="dnixon01"/>
    <s v="PKEAVEY"/>
    <s v="G-DAILY-EST"/>
    <x v="5"/>
    <x v="3"/>
    <s v="VF0751.1"/>
    <d v="2001-06-08T21:00:01"/>
  </r>
  <r>
    <x v="0"/>
    <x v="0"/>
    <x v="0"/>
    <x v="0"/>
    <n v="5"/>
    <n v="1349900"/>
    <d v="2001-06-06T12:32:14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jtompkins"/>
    <s v="BMARCHAN"/>
    <s v="Enron Metals Trading System"/>
    <x v="0"/>
    <x v="0"/>
    <n v="2172413"/>
    <m/>
  </r>
  <r>
    <x v="1"/>
    <x v="3"/>
    <x v="0"/>
    <x v="5"/>
    <n v="155000"/>
    <n v="1349901"/>
    <d v="2001-06-06T12:32:3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RPREVATT"/>
    <s v="JARNOLD"/>
    <s v="NG-Price"/>
    <x v="5"/>
    <x v="3"/>
    <s v="VF0752.1"/>
    <d v="2001-07-01T21:00:00"/>
  </r>
  <r>
    <x v="1"/>
    <x v="3"/>
    <x v="0"/>
    <x v="5"/>
    <n v="155000"/>
    <n v="1349905"/>
    <d v="2001-06-06T12:33:12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CARASPICER"/>
    <s v="JARNOLD"/>
    <s v="NG-Price"/>
    <x v="5"/>
    <x v="3"/>
    <s v="VF0757.1"/>
    <d v="2001-07-01T21:00:00"/>
  </r>
  <r>
    <x v="0"/>
    <x v="3"/>
    <x v="1"/>
    <x v="0"/>
    <n v="10000"/>
    <n v="1349906"/>
    <d v="2001-06-06T12:33:15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550000000000002"/>
    <s v="ADM68959"/>
    <s v="RWATT"/>
    <s v="EC-IM Canada West"/>
    <x v="8"/>
    <x v="9"/>
    <n v="835206"/>
    <d v="2001-06-06T21:00:01"/>
  </r>
  <r>
    <x v="1"/>
    <x v="3"/>
    <x v="0"/>
    <x v="5"/>
    <n v="310000"/>
    <n v="1349907"/>
    <d v="2001-06-06T12:33:16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525"/>
    <s v="kendalleas"/>
    <s v="JARNOLD"/>
    <s v="NG-Price"/>
    <x v="5"/>
    <x v="3"/>
    <s v="VF0759.1"/>
    <d v="2001-07-01T21:00:00"/>
  </r>
  <r>
    <x v="1"/>
    <x v="3"/>
    <x v="0"/>
    <x v="5"/>
    <n v="49600"/>
    <n v="1349909"/>
    <d v="2001-06-06T12:33:21"/>
    <s v="WPS Energy Services, Inc."/>
    <x v="0"/>
    <x v="0"/>
    <x v="0"/>
    <x v="3"/>
    <s v="US Gas Fin BasisSwap"/>
    <s v="US Gas Basis     GD/M Mich Con           Jul01           USD/MM"/>
    <n v="1600"/>
    <m/>
    <x v="0"/>
    <x v="13"/>
    <x v="0"/>
    <n v="0.115"/>
    <s v="TRAVERSE99"/>
    <s v="GSTOREY"/>
    <s v="FT-ONTARIO"/>
    <x v="5"/>
    <x v="3"/>
    <s v="VF0760.1"/>
    <d v="2001-07-01T21:00:01"/>
  </r>
  <r>
    <x v="1"/>
    <x v="3"/>
    <x v="0"/>
    <x v="5"/>
    <n v="155000"/>
    <n v="1349911"/>
    <d v="2001-06-06T12:33:2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5"/>
    <s v="petverma"/>
    <s v="JARNOLD"/>
    <s v="NG-Price"/>
    <x v="5"/>
    <x v="3"/>
    <s v="VF0762.1"/>
    <d v="2001-07-01T21:00:00"/>
  </r>
  <r>
    <x v="1"/>
    <x v="1"/>
    <x v="1"/>
    <x v="5"/>
    <n v="775"/>
    <n v="1349913"/>
    <d v="2001-06-06T12:33:31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181"/>
    <s v="mattdagst"/>
    <s v="MMOTLEY"/>
    <s v="ST-SW"/>
    <x v="7"/>
    <x v="7"/>
    <n v="635327.1"/>
    <d v="2001-07-01T21:00:01"/>
  </r>
  <r>
    <x v="1"/>
    <x v="1"/>
    <x v="1"/>
    <x v="8"/>
    <n v="250"/>
    <n v="1349912"/>
    <d v="2001-06-06T12:33:3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cmcnally"/>
    <s v="JQUENET"/>
    <s v="ST-PJM"/>
    <x v="7"/>
    <x v="7"/>
    <n v="635328.1"/>
    <d v="2001-06-11T21:00:01"/>
  </r>
  <r>
    <x v="0"/>
    <x v="0"/>
    <x v="0"/>
    <x v="0"/>
    <n v="10"/>
    <n v="1349914"/>
    <d v="2001-06-06T12:33:34"/>
    <s v="J. Aron &amp; Company"/>
    <x v="0"/>
    <x v="0"/>
    <x v="0"/>
    <x v="0"/>
    <s v="Alum Alloy LME Registered Contract"/>
    <s v="Al Alloy LME Reg Contract                3 Month         USD/mt-L"/>
    <n v="10"/>
    <m/>
    <x v="0"/>
    <x v="22"/>
    <x v="0"/>
    <n v="1243"/>
    <s v="VANDESBO"/>
    <s v="KGWOZDZ"/>
    <s v="Enron Metals Trading System"/>
    <x v="0"/>
    <x v="0"/>
    <n v="2172411"/>
    <m/>
  </r>
  <r>
    <x v="1"/>
    <x v="3"/>
    <x v="0"/>
    <x v="5"/>
    <n v="310000"/>
    <n v="1349915"/>
    <d v="2001-06-06T12:34:00"/>
    <s v="Engage Energy Canada L.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ADM98493"/>
    <s v="JARNOLD"/>
    <s v="NG-Price"/>
    <x v="5"/>
    <x v="3"/>
    <s v="VF0763.1"/>
    <d v="2001-07-01T21:00:00"/>
  </r>
  <r>
    <x v="1"/>
    <x v="3"/>
    <x v="1"/>
    <x v="5"/>
    <n v="62000"/>
    <n v="1349916"/>
    <d v="2001-06-06T12:34:06"/>
    <s v="WPS Energy Services, Inc."/>
    <x v="0"/>
    <x v="0"/>
    <x v="0"/>
    <x v="3"/>
    <s v="US Gas Phy Index Firm &lt; or = 1Mo"/>
    <s v="US Gas Phy Index GD/M Mich Con           Jul01           USD/MM"/>
    <n v="2000"/>
    <m/>
    <x v="0"/>
    <x v="13"/>
    <x v="0"/>
    <n v="-1.4999999999999999E-2"/>
    <s v="TRAVERSE99"/>
    <s v="EOLSMGR2"/>
    <s v="ENA - IM Mkt Central MICH"/>
    <x v="8"/>
    <x v="3"/>
    <s v="VF0764.1 / 835207"/>
    <d v="2001-07-01T21:00:01"/>
  </r>
  <r>
    <x v="1"/>
    <x v="3"/>
    <x v="0"/>
    <x v="6"/>
    <n v="75000"/>
    <n v="1349917"/>
    <d v="2001-06-06T12:34:07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5"/>
    <s v="SUNGDORA"/>
    <s v="KHOLST"/>
    <s v="FT-West"/>
    <x v="5"/>
    <x v="3"/>
    <s v="VF0765.1"/>
    <d v="2001-09-01T21:00:01"/>
  </r>
  <r>
    <x v="1"/>
    <x v="3"/>
    <x v="0"/>
    <x v="20"/>
    <n v="377500"/>
    <n v="1349919"/>
    <d v="2001-06-06T12:34:10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099999999999996"/>
    <s v="SHIMAITIS"/>
    <s v="JARNOLD"/>
    <s v="NG-Price"/>
    <x v="5"/>
    <x v="3"/>
    <s v="VF0766.1"/>
    <d v="2001-11-01T00:00:00"/>
  </r>
  <r>
    <x v="1"/>
    <x v="2"/>
    <x v="0"/>
    <x v="0"/>
    <n v="50000"/>
    <n v="1349918"/>
    <d v="2001-06-06T12:34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809"/>
    <d v="2001-07-01T00:00:00"/>
  </r>
  <r>
    <x v="0"/>
    <x v="0"/>
    <x v="0"/>
    <x v="0"/>
    <n v="20"/>
    <n v="1349920"/>
    <d v="2001-06-06T12:34:1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72409"/>
    <m/>
  </r>
  <r>
    <x v="1"/>
    <x v="2"/>
    <x v="0"/>
    <x v="0"/>
    <n v="50000"/>
    <n v="1349921"/>
    <d v="2001-06-06T12:34:19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10"/>
    <d v="2001-07-01T00:00:00"/>
  </r>
  <r>
    <x v="1"/>
    <x v="2"/>
    <x v="0"/>
    <x v="0"/>
    <n v="50000"/>
    <n v="1349922"/>
    <d v="2001-06-06T12:3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11"/>
    <d v="2001-07-01T00:00:00"/>
  </r>
  <r>
    <x v="1"/>
    <x v="1"/>
    <x v="1"/>
    <x v="8"/>
    <n v="250"/>
    <n v="1349924"/>
    <d v="2001-06-06T12:34:25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.5"/>
    <s v="PJMPower"/>
    <s v="JQUENET"/>
    <s v="ST-PJM"/>
    <x v="7"/>
    <x v="7"/>
    <n v="635331.1"/>
    <d v="2001-06-11T21:00:01"/>
  </r>
  <r>
    <x v="1"/>
    <x v="1"/>
    <x v="1"/>
    <x v="3"/>
    <n v="4600"/>
    <n v="1349926"/>
    <d v="2001-06-06T12:34:38"/>
    <s v="American Electric Power Service Corporation"/>
    <x v="0"/>
    <x v="0"/>
    <x v="0"/>
    <x v="1"/>
    <s v="US East Power Phy Fwd Firm"/>
    <s v="US Pwr Phy Firm  NEPOOL Peak             Oct-Dec02       USD/MWh"/>
    <n v="50"/>
    <m/>
    <x v="0"/>
    <x v="1"/>
    <x v="0"/>
    <n v="42.75"/>
    <s v="aepsvc133"/>
    <s v="DDAVIS"/>
    <s v="LT-New England"/>
    <x v="7"/>
    <x v="7"/>
    <n v="635332.1"/>
    <d v="2002-10-01T17:11:00"/>
  </r>
  <r>
    <x v="1"/>
    <x v="3"/>
    <x v="0"/>
    <x v="5"/>
    <n v="155000"/>
    <n v="1349928"/>
    <d v="2001-06-06T12:35:1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F0778.1"/>
    <d v="2001-07-01T21:00:00"/>
  </r>
  <r>
    <x v="1"/>
    <x v="3"/>
    <x v="0"/>
    <x v="5"/>
    <n v="155000"/>
    <n v="1349929"/>
    <d v="2001-06-06T12:35:26"/>
    <s v="Sempra Energy Trading Corp."/>
    <x v="0"/>
    <x v="0"/>
    <x v="0"/>
    <x v="3"/>
    <s v="US Gas Fin Swap"/>
    <s v="US Gas Swap      Nymex                   Aug01           USD/MM"/>
    <m/>
    <n v="5000"/>
    <x v="0"/>
    <x v="13"/>
    <x v="0"/>
    <n v="3.9424999999999999"/>
    <s v="petverma"/>
    <s v="JARNOLD"/>
    <s v="NG-Price"/>
    <x v="5"/>
    <x v="3"/>
    <s v="VF0779.1"/>
    <d v="2001-08-01T21:00:00"/>
  </r>
  <r>
    <x v="1"/>
    <x v="3"/>
    <x v="0"/>
    <x v="5"/>
    <n v="155000"/>
    <n v="1349932"/>
    <d v="2001-06-06T12:35:45"/>
    <s v="Cook Inlet Energy Supply L.L.C."/>
    <x v="0"/>
    <x v="0"/>
    <x v="0"/>
    <x v="3"/>
    <s v="US Gas Fin BasisSwap"/>
    <s v="US Gas Basis     NWPL RkyMtn             Aug01           USD/MM"/>
    <m/>
    <n v="5000"/>
    <x v="0"/>
    <x v="13"/>
    <x v="0"/>
    <n v="-1.24"/>
    <s v="WESTDESK1"/>
    <s v="MSANCH2"/>
    <s v="GD-New-Jr"/>
    <x v="5"/>
    <x v="3"/>
    <s v="VF0781.1"/>
    <d v="2001-08-01T21:00:01"/>
  </r>
  <r>
    <x v="1"/>
    <x v="3"/>
    <x v="0"/>
    <x v="5"/>
    <n v="155000"/>
    <n v="1349935"/>
    <d v="2001-06-06T12:36:02"/>
    <s v="Cook Inlet Energy Supply L.L.C."/>
    <x v="0"/>
    <x v="0"/>
    <x v="0"/>
    <x v="3"/>
    <s v="US Gas Fin BasisSwap"/>
    <s v="US Gas Basis     EP SanJuan              Aug01           USD/MM"/>
    <n v="5000"/>
    <m/>
    <x v="0"/>
    <x v="13"/>
    <x v="0"/>
    <n v="-0.74"/>
    <s v="WESTDESK1"/>
    <s v="MSANCH2"/>
    <s v="GD-New-Jr"/>
    <x v="5"/>
    <x v="3"/>
    <s v="VF0782.1"/>
    <d v="2001-08-01T21:00:01"/>
  </r>
  <r>
    <x v="1"/>
    <x v="2"/>
    <x v="0"/>
    <x v="0"/>
    <n v="50000"/>
    <n v="1349936"/>
    <d v="2001-06-06T12:36:0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12"/>
    <d v="2001-07-01T00:00:00"/>
  </r>
  <r>
    <x v="1"/>
    <x v="3"/>
    <x v="0"/>
    <x v="5"/>
    <n v="155000"/>
    <n v="1349939"/>
    <d v="2001-06-06T12:3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TIMLARRY"/>
    <s v="JARNOLD"/>
    <s v="NG-Price"/>
    <x v="5"/>
    <x v="3"/>
    <s v="VF0785.1"/>
    <d v="2001-07-01T21:00:00"/>
  </r>
  <r>
    <x v="1"/>
    <x v="3"/>
    <x v="0"/>
    <x v="5"/>
    <n v="310000"/>
    <n v="1349940"/>
    <d v="2001-06-06T12:36:55"/>
    <s v="Texaco Natural Gas Inc."/>
    <x v="0"/>
    <x v="0"/>
    <x v="0"/>
    <x v="3"/>
    <s v="US Gas Fin BasisSwap"/>
    <s v="US Gas Basis     EP SanJuan              Jul01           USD/MM"/>
    <m/>
    <n v="10000"/>
    <x v="0"/>
    <x v="13"/>
    <x v="0"/>
    <n v="-0.79"/>
    <s v="PATTILLO"/>
    <s v="MSANCH2"/>
    <s v="GD-New-Jr"/>
    <x v="5"/>
    <x v="3"/>
    <s v="VF0786.1"/>
    <d v="2001-07-01T21:00:01"/>
  </r>
  <r>
    <x v="1"/>
    <x v="3"/>
    <x v="0"/>
    <x v="6"/>
    <n v="150000"/>
    <n v="1349941"/>
    <d v="2001-06-06T12:36:56"/>
    <s v="Bank of America, National Association"/>
    <x v="0"/>
    <x v="0"/>
    <x v="0"/>
    <x v="3"/>
    <s v="US Gas Fin Swap"/>
    <s v="US Gas Swap      Nymex                   Sep01           USD/MM"/>
    <m/>
    <n v="5000"/>
    <x v="0"/>
    <x v="13"/>
    <x v="0"/>
    <n v="3.9824999999999999"/>
    <s v="ADM35416"/>
    <s v="JARNOLD"/>
    <s v="NG-Price"/>
    <x v="5"/>
    <x v="3"/>
    <s v="VF0787.1"/>
    <d v="2001-09-01T21:00:00"/>
  </r>
  <r>
    <x v="1"/>
    <x v="3"/>
    <x v="0"/>
    <x v="5"/>
    <n v="310000"/>
    <n v="1349945"/>
    <d v="2001-06-06T12:37:4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rsavocch"/>
    <s v="JARNOLD"/>
    <s v="NG-Price"/>
    <x v="5"/>
    <x v="3"/>
    <s v="VF0790.1"/>
    <d v="2001-07-01T21:00:00"/>
  </r>
  <r>
    <x v="0"/>
    <x v="3"/>
    <x v="1"/>
    <x v="0"/>
    <n v="4000"/>
    <n v="1349947"/>
    <d v="2001-06-06T12:37:47"/>
    <s v="BC Gas Utility Ltd."/>
    <x v="0"/>
    <x v="0"/>
    <x v="0"/>
    <x v="3"/>
    <s v="CAN Gas Phy Fwd Firm West &lt; or = 1Mo"/>
    <s v="CAN Gas Phy      NIT                     06Jun01         CAD/GJ"/>
    <n v="4000"/>
    <m/>
    <x v="0"/>
    <x v="17"/>
    <x v="4"/>
    <n v="4.1449999999999996"/>
    <s v="MHOPKINS"/>
    <s v="RWATT"/>
    <s v="EC-IM Canada West"/>
    <x v="8"/>
    <x v="9"/>
    <n v="835210"/>
    <d v="2001-06-06T21:00:01"/>
  </r>
  <r>
    <x v="1"/>
    <x v="3"/>
    <x v="0"/>
    <x v="5"/>
    <n v="232500"/>
    <n v="1349951"/>
    <d v="2001-06-06T12:38:25"/>
    <s v="Sempra Energy Trading Corp."/>
    <x v="0"/>
    <x v="0"/>
    <x v="0"/>
    <x v="3"/>
    <s v="US Gas Fin Swap"/>
    <s v="US Gas Swap      Nymex                   Jul01           USD/MM"/>
    <m/>
    <n v="7500"/>
    <x v="0"/>
    <x v="13"/>
    <x v="0"/>
    <n v="3.8574999999999999"/>
    <s v="rsavocch"/>
    <s v="JARNOLD"/>
    <s v="NG-Price"/>
    <x v="5"/>
    <x v="3"/>
    <s v="VF0793.1"/>
    <d v="2001-07-01T21:00:00"/>
  </r>
  <r>
    <x v="0"/>
    <x v="3"/>
    <x v="1"/>
    <x v="5"/>
    <n v="465000"/>
    <n v="1349952"/>
    <d v="2001-06-06T12:38:31"/>
    <s v="Sempra Energy Trading Corp."/>
    <x v="0"/>
    <x v="0"/>
    <x v="0"/>
    <x v="3"/>
    <s v="CAN Gas Phy Index Firm West &lt; or = 1Mo"/>
    <s v="CAN Gas PhyIndex NIT Monthly             Aug01           CAD/GJ"/>
    <m/>
    <n v="15000"/>
    <x v="0"/>
    <x v="17"/>
    <x v="4"/>
    <n v="5.0000000000000001E-3"/>
    <s v="MSIECKHAUS"/>
    <s v="MCOWAN"/>
    <s v="EC-IM Canada West"/>
    <x v="8"/>
    <x v="9"/>
    <s v="VF0794.1 / 835211"/>
    <d v="2001-08-01T21:00:01"/>
  </r>
  <r>
    <x v="1"/>
    <x v="1"/>
    <x v="1"/>
    <x v="8"/>
    <n v="250"/>
    <n v="1349953"/>
    <d v="2001-06-06T12:38:35"/>
    <s v="Conectiv Energy Supply, Inc."/>
    <x v="0"/>
    <x v="0"/>
    <x v="0"/>
    <x v="1"/>
    <s v="US East Power Phy Fwd Firm"/>
    <s v="US Pwr Phy Firm  PJM-W Peak              25-29Jun01      USD/MWh"/>
    <n v="50"/>
    <m/>
    <x v="0"/>
    <x v="1"/>
    <x v="0"/>
    <n v="54.75"/>
    <s v="stsingas"/>
    <s v="JQUENET"/>
    <s v="ST-PJM"/>
    <x v="7"/>
    <x v="7"/>
    <n v="635341.1"/>
    <d v="2001-06-25T21:00:00"/>
  </r>
  <r>
    <x v="0"/>
    <x v="3"/>
    <x v="1"/>
    <x v="5"/>
    <n v="310000"/>
    <n v="1349954"/>
    <d v="2001-06-06T12:38:37"/>
    <s v="Sempra Energy Trading Corp."/>
    <x v="0"/>
    <x v="0"/>
    <x v="0"/>
    <x v="3"/>
    <s v="CAN Gas Phy Index Firm West &lt; or = 1Mo"/>
    <s v="CAN Gas PhyIndex NIT Monthly             Aug01           CAD/GJ"/>
    <m/>
    <n v="10000"/>
    <x v="0"/>
    <x v="17"/>
    <x v="4"/>
    <n v="5.0000000000000001E-3"/>
    <s v="MSIECKHAUS"/>
    <s v="MCOWAN"/>
    <s v="EC-IM Canada West"/>
    <x v="8"/>
    <x v="9"/>
    <s v="VF0795.1 / 835213"/>
    <d v="2001-08-01T21:00:01"/>
  </r>
  <r>
    <x v="1"/>
    <x v="3"/>
    <x v="0"/>
    <x v="18"/>
    <n v="305000"/>
    <n v="1349955"/>
    <d v="2001-06-06T12:38:45"/>
    <s v="BP Corporation North America Inc."/>
    <x v="0"/>
    <x v="0"/>
    <x v="0"/>
    <x v="3"/>
    <s v="US Gas Fin BasisSwap"/>
    <s v="US Gas Basis     NGI SoCal               Nov-Dec01       USD/MM"/>
    <m/>
    <n v="5000"/>
    <x v="0"/>
    <x v="13"/>
    <x v="0"/>
    <n v="1.65"/>
    <s v="Houtenda"/>
    <s v="KHOLST"/>
    <s v="FT-West"/>
    <x v="5"/>
    <x v="3"/>
    <s v="VF0796.1"/>
    <d v="2001-11-01T00:00:00"/>
  </r>
  <r>
    <x v="1"/>
    <x v="3"/>
    <x v="0"/>
    <x v="17"/>
    <n v="230000"/>
    <n v="1349956"/>
    <d v="2001-06-06T12:39:01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049999999999998"/>
    <s v="DAVSMITH"/>
    <s v="GSTOREY"/>
    <s v="FT-ONTARIO"/>
    <x v="5"/>
    <x v="3"/>
    <s v="VF0797.1"/>
    <d v="2001-06-08T21:00:01"/>
  </r>
  <r>
    <x v="0"/>
    <x v="3"/>
    <x v="1"/>
    <x v="0"/>
    <n v="5000"/>
    <n v="1349959"/>
    <d v="2001-06-06T12:39:2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500000000000004"/>
    <s v="ADM11441"/>
    <s v="RWATT"/>
    <s v="EC-IM Canada West"/>
    <x v="8"/>
    <x v="9"/>
    <n v="835215"/>
    <d v="2001-06-06T21:00:01"/>
  </r>
  <r>
    <x v="1"/>
    <x v="3"/>
    <x v="0"/>
    <x v="5"/>
    <n v="310000"/>
    <n v="1349963"/>
    <d v="2001-06-06T12:39:53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5"/>
    <s v="JPASTORE"/>
    <s v="JARNOLD"/>
    <s v="NG-Price"/>
    <x v="5"/>
    <x v="3"/>
    <s v="VF0804.1"/>
    <d v="2001-07-01T21:00:00"/>
  </r>
  <r>
    <x v="1"/>
    <x v="3"/>
    <x v="0"/>
    <x v="5"/>
    <n v="1550"/>
    <n v="1349965"/>
    <d v="2001-06-06T12:39:57"/>
    <s v="Virginia Power Energy Marketing, Inc."/>
    <x v="0"/>
    <x v="0"/>
    <x v="0"/>
    <x v="3"/>
    <s v="US Gas Fin Opt Put"/>
    <s v="US Gas Fin Opt   NYMEX        EP3.5      Jul01           USD/MM-L"/>
    <m/>
    <n v="50"/>
    <x v="0"/>
    <x v="14"/>
    <x v="0"/>
    <n v="0.09"/>
    <s v="JOHNNYMAC"/>
    <s v="MMAGGI"/>
    <s v="NG EXOTIC"/>
    <x v="5"/>
    <x v="3"/>
    <s v="VF0806.1"/>
    <d v="2001-07-01T00:00:00"/>
  </r>
  <r>
    <x v="1"/>
    <x v="3"/>
    <x v="0"/>
    <x v="22"/>
    <n v="615000"/>
    <n v="1349964"/>
    <d v="2001-06-06T12:39:57"/>
    <s v="J. Aron &amp; Company"/>
    <x v="0"/>
    <x v="0"/>
    <x v="0"/>
    <x v="3"/>
    <s v="US Gas Fin Swap"/>
    <s v="US Gas Swap      Nymex                   Jul-Oct01       USD/MM"/>
    <n v="5000"/>
    <m/>
    <x v="0"/>
    <x v="13"/>
    <x v="0"/>
    <n v="3.94"/>
    <s v="paulbach"/>
    <s v="JARNOLD"/>
    <s v="NG-Price"/>
    <x v="5"/>
    <x v="3"/>
    <s v="VF0805.1"/>
    <d v="2001-07-01T00:00:00"/>
  </r>
  <r>
    <x v="0"/>
    <x v="0"/>
    <x v="0"/>
    <x v="0"/>
    <n v="5"/>
    <n v="1349968"/>
    <d v="2001-06-06T12:40:0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ADM31887"/>
    <s v="BMARCHAN"/>
    <s v="Enron Metals Trading System"/>
    <x v="0"/>
    <x v="0"/>
    <n v="2172407"/>
    <m/>
  </r>
  <r>
    <x v="1"/>
    <x v="3"/>
    <x v="0"/>
    <x v="5"/>
    <n v="310000"/>
    <n v="1349967"/>
    <d v="2001-06-06T12:40:03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JEFFAVERY"/>
    <s v="JARNOLD"/>
    <s v="NG-Price"/>
    <x v="5"/>
    <x v="3"/>
    <s v="VF0810.1"/>
    <d v="2001-07-01T21:00:00"/>
  </r>
  <r>
    <x v="0"/>
    <x v="3"/>
    <x v="0"/>
    <x v="24"/>
    <n v="1070000"/>
    <n v="1349969"/>
    <d v="2001-06-06T12:40:04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3"/>
    <x v="0"/>
    <n v="-0.42"/>
    <s v="ADM24744"/>
    <s v="JMCKAY"/>
    <s v="FT-CAND-EGSC"/>
    <x v="5"/>
    <x v="9"/>
    <s v="VF0808.1"/>
    <d v="2002-04-01T00:00:00"/>
  </r>
  <r>
    <x v="1"/>
    <x v="3"/>
    <x v="0"/>
    <x v="5"/>
    <n v="155000"/>
    <n v="1349971"/>
    <d v="2001-06-06T12:40:12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525"/>
    <s v="STEVEBUT"/>
    <s v="JARNOLD"/>
    <s v="NG-Price"/>
    <x v="5"/>
    <x v="3"/>
    <s v="VF0813.1"/>
    <d v="2001-07-01T21:00:00"/>
  </r>
  <r>
    <x v="1"/>
    <x v="1"/>
    <x v="1"/>
    <x v="17"/>
    <n v="575"/>
    <n v="1349974"/>
    <d v="2001-06-06T12:41:10"/>
    <s v="Aquila Energy Marketing Corporation"/>
    <x v="0"/>
    <x v="0"/>
    <x v="0"/>
    <x v="1"/>
    <s v="US West Power Phy Fwd CAISO"/>
    <s v="US Pwr Phy CAISO NP15 OffPk              08-30Jun01      USD/MWh"/>
    <m/>
    <n v="25"/>
    <x v="1"/>
    <x v="1"/>
    <x v="0"/>
    <n v="49"/>
    <s v="WESTPOWER"/>
    <s v="CMALLOR"/>
    <s v="ST-CA"/>
    <x v="7"/>
    <x v="7"/>
    <n v="635355.1"/>
    <d v="2001-06-08T21:00:01"/>
  </r>
  <r>
    <x v="1"/>
    <x v="1"/>
    <x v="0"/>
    <x v="0"/>
    <n v="50"/>
    <n v="1349975"/>
    <d v="2001-06-06T12:41:20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7.5"/>
    <s v="pplhourly1"/>
    <s v="JSTEPENO"/>
    <s v="EPMI-HRLY-NE"/>
    <x v="7"/>
    <x v="3"/>
    <n v="635359.1"/>
    <d v="2001-06-06T21:00:01"/>
  </r>
  <r>
    <x v="1"/>
    <x v="3"/>
    <x v="0"/>
    <x v="6"/>
    <n v="300000"/>
    <n v="1349978"/>
    <d v="2001-06-06T12:41:46"/>
    <s v="OGE Energy Resources, Inc."/>
    <x v="0"/>
    <x v="0"/>
    <x v="0"/>
    <x v="3"/>
    <s v="US Gas Fin Swap"/>
    <s v="US Gas Swap      Nymex                   Sep01           USD/MM"/>
    <n v="10000"/>
    <m/>
    <x v="0"/>
    <x v="13"/>
    <x v="0"/>
    <n v="3.9674999999999998"/>
    <s v="mustang1"/>
    <s v="JARNOLD"/>
    <s v="NG-Price"/>
    <x v="5"/>
    <x v="3"/>
    <s v="VF0820.1"/>
    <d v="2001-09-01T21:00:00"/>
  </r>
  <r>
    <x v="1"/>
    <x v="3"/>
    <x v="0"/>
    <x v="5"/>
    <n v="310000"/>
    <n v="1349982"/>
    <d v="2001-06-06T12:41:5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2.1"/>
    <d v="2001-07-01T21:00:00"/>
  </r>
  <r>
    <x v="1"/>
    <x v="3"/>
    <x v="0"/>
    <x v="17"/>
    <n v="115000"/>
    <n v="1349984"/>
    <d v="2001-06-06T12:42:31"/>
    <s v="Dynegy Marketing and Trade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GIBSON01"/>
    <s v="PKEAVEY"/>
    <s v="G-DAILY-EST"/>
    <x v="5"/>
    <x v="3"/>
    <s v="VF0825.1"/>
    <d v="2001-06-08T21:00:01"/>
  </r>
  <r>
    <x v="1"/>
    <x v="3"/>
    <x v="0"/>
    <x v="17"/>
    <n v="115000"/>
    <n v="1349985"/>
    <d v="2001-06-06T12:42:37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WARNERTODD"/>
    <s v="PKEAVEY"/>
    <s v="G-DAILY-EST"/>
    <x v="5"/>
    <x v="3"/>
    <s v="VF0826.1"/>
    <d v="2001-06-08T21:00:01"/>
  </r>
  <r>
    <x v="0"/>
    <x v="3"/>
    <x v="1"/>
    <x v="23"/>
    <n v="120000"/>
    <n v="1349987"/>
    <d v="2001-06-06T12:42:56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craigwest"/>
    <s v="MCOWAN"/>
    <s v="EC-IM Canada West"/>
    <x v="8"/>
    <x v="9"/>
    <n v="835219"/>
    <d v="2001-06-07T21:00:01"/>
  </r>
  <r>
    <x v="1"/>
    <x v="1"/>
    <x v="1"/>
    <x v="6"/>
    <n v="1500"/>
    <n v="1349988"/>
    <d v="2001-06-06T12:43:03"/>
    <s v="El Paso Merchant Energy, L.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PowerGLW"/>
    <s v="MCARSON2"/>
    <s v="EPMI-Southeast"/>
    <x v="7"/>
    <x v="7"/>
    <n v="635372.1"/>
    <d v="2002-06-01T21:00:00"/>
  </r>
  <r>
    <x v="1"/>
    <x v="3"/>
    <x v="0"/>
    <x v="5"/>
    <n v="310000"/>
    <n v="1349989"/>
    <d v="2001-06-06T12:43:04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8.1"/>
    <d v="2001-07-01T21:00:00"/>
  </r>
  <r>
    <x v="1"/>
    <x v="1"/>
    <x v="1"/>
    <x v="8"/>
    <n v="250"/>
    <n v="1349990"/>
    <d v="2001-06-06T12:43:07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373.1"/>
    <d v="2001-06-11T21:00:01"/>
  </r>
  <r>
    <x v="1"/>
    <x v="1"/>
    <x v="1"/>
    <x v="8"/>
    <n v="250"/>
    <n v="1349991"/>
    <d v="2001-06-06T12:43:21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0.5"/>
    <s v="SCHWERTNER"/>
    <s v="RBALLATO"/>
    <s v="ST-ERCOT"/>
    <x v="7"/>
    <x v="7"/>
    <n v="635375.1"/>
    <d v="2001-06-11T21:00:01"/>
  </r>
  <r>
    <x v="1"/>
    <x v="1"/>
    <x v="0"/>
    <x v="0"/>
    <n v="50"/>
    <n v="1349992"/>
    <d v="2001-06-06T12:43:26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8.5"/>
    <s v="pplhourly1"/>
    <s v="JSTEPENO"/>
    <s v="EPMI-HRLY-NE"/>
    <x v="7"/>
    <x v="3"/>
    <n v="635376.1"/>
    <d v="2001-06-06T21:00:01"/>
  </r>
  <r>
    <x v="1"/>
    <x v="3"/>
    <x v="0"/>
    <x v="5"/>
    <n v="155000"/>
    <n v="1349993"/>
    <d v="2001-06-06T12:43:27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5"/>
    <s v="BANKYBRAD"/>
    <s v="JARNOLD"/>
    <s v="NG-Price"/>
    <x v="5"/>
    <x v="3"/>
    <s v="VF0829.1"/>
    <d v="2001-07-01T21:00:00"/>
  </r>
  <r>
    <x v="1"/>
    <x v="3"/>
    <x v="0"/>
    <x v="5"/>
    <n v="77500"/>
    <n v="1349994"/>
    <d v="2001-06-06T12:43:3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5"/>
    <s v="hossmich"/>
    <s v="JARNOLD"/>
    <s v="NG-Price"/>
    <x v="5"/>
    <x v="3"/>
    <s v="VF0831.1"/>
    <d v="2001-07-01T21:00:00"/>
  </r>
  <r>
    <x v="0"/>
    <x v="3"/>
    <x v="1"/>
    <x v="22"/>
    <n v="1230000"/>
    <n v="1349995"/>
    <d v="2001-06-06T12:43:34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4.4999999999999998E-2"/>
    <s v="EPMELPteg"/>
    <s v="GSTOREY"/>
    <s v="ENA - IM Ontario"/>
    <x v="8"/>
    <x v="3"/>
    <s v="VF0830.1 / 835220"/>
    <d v="2001-07-01T00:00:00"/>
  </r>
  <r>
    <x v="1"/>
    <x v="3"/>
    <x v="0"/>
    <x v="5"/>
    <n v="77500"/>
    <n v="1349996"/>
    <d v="2001-06-06T12:43:36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5"/>
    <s v="ADM46266"/>
    <s v="JARNOLD"/>
    <s v="NG-Price"/>
    <x v="5"/>
    <x v="3"/>
    <s v="VF0832.1"/>
    <d v="2001-07-01T21:00:00"/>
  </r>
  <r>
    <x v="1"/>
    <x v="3"/>
    <x v="0"/>
    <x v="20"/>
    <n v="377500"/>
    <n v="1349999"/>
    <d v="2001-06-06T12:43:4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34.1"/>
    <d v="2001-11-01T00:00:00"/>
  </r>
  <r>
    <x v="1"/>
    <x v="3"/>
    <x v="1"/>
    <x v="0"/>
    <n v="5000"/>
    <n v="1350000"/>
    <d v="2001-06-06T12:43:58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3"/>
    <s v="MARKOTTE"/>
    <s v="JHODGE2"/>
    <s v="ENA-IM ME CNG"/>
    <x v="8"/>
    <x v="3"/>
    <n v="835222"/>
    <d v="2001-06-08T21:00:01"/>
  </r>
  <r>
    <x v="1"/>
    <x v="3"/>
    <x v="0"/>
    <x v="5"/>
    <n v="310000"/>
    <n v="1350001"/>
    <d v="2001-06-06T12:43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"/>
    <s v="rsavocch"/>
    <s v="JARNOLD"/>
    <s v="NG-Price"/>
    <x v="5"/>
    <x v="3"/>
    <s v="VF0835.1"/>
    <d v="2001-07-01T21:00:00"/>
  </r>
  <r>
    <x v="0"/>
    <x v="0"/>
    <x v="0"/>
    <x v="0"/>
    <n v="20"/>
    <n v="1350002"/>
    <d v="2001-06-06T12:44:0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405"/>
    <m/>
  </r>
  <r>
    <x v="1"/>
    <x v="3"/>
    <x v="1"/>
    <x v="0"/>
    <n v="5000"/>
    <n v="1350004"/>
    <d v="2001-06-06T12:44:04"/>
    <s v="Aquila Energy Marketing Corporation"/>
    <x v="0"/>
    <x v="0"/>
    <x v="0"/>
    <x v="3"/>
    <s v="US Gas Phy Fwd Firm &lt; or = 1Mo "/>
    <s v="US Gas Phy       TETCO M3                08Jun01         USD/MM"/>
    <n v="5000"/>
    <m/>
    <x v="0"/>
    <x v="13"/>
    <x v="0"/>
    <n v="4.0199999999999996"/>
    <s v="MARKOTTE"/>
    <s v="VPIMENOV"/>
    <s v="ENA-IM ME NEW YORK"/>
    <x v="8"/>
    <x v="3"/>
    <n v="835223"/>
    <d v="2001-06-08T21:00:01"/>
  </r>
  <r>
    <x v="1"/>
    <x v="3"/>
    <x v="0"/>
    <x v="5"/>
    <n v="155000"/>
    <n v="1350005"/>
    <d v="2001-06-06T12:44:0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36.1"/>
    <d v="2001-07-01T21:00:00"/>
  </r>
  <r>
    <x v="1"/>
    <x v="1"/>
    <x v="1"/>
    <x v="0"/>
    <n v="50"/>
    <n v="1350006"/>
    <d v="2001-06-06T12:44:18"/>
    <s v="El Paso Merchant Energy, L.P."/>
    <x v="0"/>
    <x v="0"/>
    <x v="0"/>
    <x v="1"/>
    <s v="US East Power Phy Fwd Firm"/>
    <s v="US Pwr Phy Firm  Cinergy Peak            08Jun01         USD/MWh"/>
    <m/>
    <n v="50"/>
    <x v="0"/>
    <x v="1"/>
    <x v="0"/>
    <n v="29.25"/>
    <s v="epmepJXC"/>
    <s v="CDORLAN"/>
    <s v="ST-ECAR"/>
    <x v="7"/>
    <x v="7"/>
    <n v="635378.1"/>
    <d v="2001-06-08T21:00:01"/>
  </r>
  <r>
    <x v="1"/>
    <x v="1"/>
    <x v="1"/>
    <x v="6"/>
    <n v="1500"/>
    <n v="1350008"/>
    <d v="2001-06-06T12:44:39"/>
    <s v="Aquila Energy Marketing Corporation"/>
    <x v="1"/>
    <x v="1"/>
    <x v="0"/>
    <x v="1"/>
    <s v="US East Power Phy Fwd Firm Unplan B"/>
    <s v="US Pwr Phy Unp B ERCOT Peak              Sep02           USD/MWh"/>
    <n v="50"/>
    <m/>
    <x v="0"/>
    <x v="1"/>
    <x v="0"/>
    <n v="36.25"/>
    <s v="JEFFK003"/>
    <s v="DSMITH3"/>
    <s v="LT-ERCOT"/>
    <x v="7"/>
    <x v="7"/>
    <n v="635382.1"/>
    <d v="2002-09-01T00:00:00"/>
  </r>
  <r>
    <x v="1"/>
    <x v="3"/>
    <x v="0"/>
    <x v="5"/>
    <n v="155000"/>
    <n v="1350009"/>
    <d v="2001-06-06T12:44:43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838.1"/>
    <d v="2001-07-01T21:00:01"/>
  </r>
  <r>
    <x v="1"/>
    <x v="3"/>
    <x v="0"/>
    <x v="5"/>
    <n v="155000"/>
    <n v="1350011"/>
    <d v="2001-06-06T12:44:4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450000000000002"/>
    <s v="STEVEBUT"/>
    <s v="JARNOLD"/>
    <s v="NG-Price"/>
    <x v="5"/>
    <x v="3"/>
    <s v="VF0839.1"/>
    <d v="2001-07-01T21:00:00"/>
  </r>
  <r>
    <x v="1"/>
    <x v="1"/>
    <x v="0"/>
    <x v="0"/>
    <n v="50"/>
    <n v="1350010"/>
    <d v="2001-06-06T12:44:49"/>
    <s v="Dynegy Marketing and Trade"/>
    <x v="0"/>
    <x v="0"/>
    <x v="0"/>
    <x v="1"/>
    <s v="US East Power Fin Swap"/>
    <s v="US Pwr Fin Swap  ISO NY Z-A Peak         08Jun01         USD/MWh"/>
    <m/>
    <n v="50"/>
    <x v="0"/>
    <x v="1"/>
    <x v="0"/>
    <n v="28.35"/>
    <s v="jjohnson"/>
    <s v="GGUPTA"/>
    <s v="ST-New England"/>
    <x v="7"/>
    <x v="3"/>
    <n v="635383.1"/>
    <d v="2001-06-08T21:00:01"/>
  </r>
  <r>
    <x v="1"/>
    <x v="3"/>
    <x v="0"/>
    <x v="5"/>
    <n v="310000"/>
    <n v="1350012"/>
    <d v="2001-06-06T12:44:59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AQUILA1004"/>
    <s v="JARNOLD"/>
    <s v="NG-Price"/>
    <x v="5"/>
    <x v="3"/>
    <s v="VF0840.1"/>
    <d v="2001-07-01T21:00:00"/>
  </r>
  <r>
    <x v="1"/>
    <x v="1"/>
    <x v="1"/>
    <x v="3"/>
    <n v="4600"/>
    <n v="1350015"/>
    <d v="2001-06-06T12:45:21"/>
    <s v="Duke Energy Trading and Marketing, L.L.C."/>
    <x v="0"/>
    <x v="0"/>
    <x v="0"/>
    <x v="1"/>
    <s v="US East Power Phy Fwd Firm"/>
    <s v="US Pwr Phy Firm  PJM-W Peak              Oct-Dec01       USD/MWh"/>
    <n v="50"/>
    <m/>
    <x v="0"/>
    <x v="1"/>
    <x v="0"/>
    <n v="36.049999999999997"/>
    <s v="TROROSCO"/>
    <s v="RBENSON"/>
    <s v="LT-PJM"/>
    <x v="7"/>
    <x v="7"/>
    <n v="635385.1"/>
    <d v="2001-10-01T14:12:00"/>
  </r>
  <r>
    <x v="1"/>
    <x v="3"/>
    <x v="0"/>
    <x v="5"/>
    <n v="620000"/>
    <n v="1350019"/>
    <d v="2001-06-06T12:45:36"/>
    <s v="Morgan Stanley Capital Group, Inc."/>
    <x v="0"/>
    <x v="0"/>
    <x v="0"/>
    <x v="3"/>
    <s v="US Gas Fin Swap"/>
    <s v="US Gas Swap      Nymex                   Aug01           USD/MM"/>
    <m/>
    <n v="20000"/>
    <x v="0"/>
    <x v="13"/>
    <x v="0"/>
    <n v="3.93"/>
    <s v="sjamison"/>
    <s v="JARNOLD"/>
    <s v="NG-Price"/>
    <x v="5"/>
    <x v="3"/>
    <s v="VF0844.1"/>
    <d v="2001-08-01T21:00:00"/>
  </r>
  <r>
    <x v="0"/>
    <x v="3"/>
    <x v="1"/>
    <x v="0"/>
    <n v="5000"/>
    <n v="1350022"/>
    <d v="2001-06-06T12:45:4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50000000000002"/>
    <s v="ADM11441"/>
    <s v="RWATT"/>
    <s v="EC-IM Canada West"/>
    <x v="8"/>
    <x v="9"/>
    <n v="835224"/>
    <d v="2001-06-07T21:00:01"/>
  </r>
  <r>
    <x v="0"/>
    <x v="0"/>
    <x v="0"/>
    <x v="0"/>
    <n v="5"/>
    <n v="1350023"/>
    <d v="2001-06-06T12:45:47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slattery"/>
    <s v="BMARCHAN"/>
    <s v="Enron Metals Trading System"/>
    <x v="0"/>
    <x v="0"/>
    <n v="2172403"/>
    <m/>
  </r>
  <r>
    <x v="1"/>
    <x v="3"/>
    <x v="0"/>
    <x v="17"/>
    <n v="345000"/>
    <n v="1350024"/>
    <d v="2001-06-06T12:45:49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850000000000001"/>
    <s v="rickmcconn"/>
    <s v="EBASS"/>
    <s v="FT-Texas"/>
    <x v="5"/>
    <x v="3"/>
    <s v="VF0845.1"/>
    <d v="2001-06-08T21:00:01"/>
  </r>
  <r>
    <x v="1"/>
    <x v="3"/>
    <x v="0"/>
    <x v="17"/>
    <n v="230000"/>
    <n v="1350026"/>
    <d v="2001-06-06T12:45:51"/>
    <s v="Dynegy Marketing and Trade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SANDBERG"/>
    <s v="PKEAVEY"/>
    <s v="G-DAILY-EST"/>
    <x v="5"/>
    <x v="3"/>
    <s v="VF0847.1"/>
    <d v="2001-06-08T21:00:01"/>
  </r>
  <r>
    <x v="1"/>
    <x v="3"/>
    <x v="1"/>
    <x v="5"/>
    <n v="155000"/>
    <n v="1350027"/>
    <d v="2001-06-06T12:45:56"/>
    <s v="Aquila Energy Marketing Corporation"/>
    <x v="0"/>
    <x v="0"/>
    <x v="0"/>
    <x v="3"/>
    <s v="US Gas Phy Index Firm &lt; or = 1Mo"/>
    <s v="US Gas Phy Index TransZ6NNY NL1          Jul01           USD/MM"/>
    <n v="5000"/>
    <m/>
    <x v="0"/>
    <x v="13"/>
    <x v="0"/>
    <n v="0.36"/>
    <s v="MARKOTTE"/>
    <s v="VPIMENOV"/>
    <s v="ENA-IM ME NEW YORK"/>
    <x v="8"/>
    <x v="3"/>
    <s v="VF0848.1 / 835225"/>
    <d v="2001-07-01T21:00:01"/>
  </r>
  <r>
    <x v="1"/>
    <x v="2"/>
    <x v="0"/>
    <x v="0"/>
    <n v="50000"/>
    <n v="1350028"/>
    <d v="2001-06-06T12:45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17"/>
    <d v="2001-07-01T00:00:00"/>
  </r>
  <r>
    <x v="1"/>
    <x v="3"/>
    <x v="0"/>
    <x v="20"/>
    <n v="377500"/>
    <n v="1350031"/>
    <d v="2001-06-06T12:46:2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BIGBRADLY"/>
    <s v="JARNOLD"/>
    <s v="NG-Price"/>
    <x v="5"/>
    <x v="3"/>
    <s v="VF0851.1"/>
    <d v="2001-11-01T00:00:00"/>
  </r>
  <r>
    <x v="1"/>
    <x v="2"/>
    <x v="0"/>
    <x v="0"/>
    <n v="50000"/>
    <n v="1350032"/>
    <d v="2001-06-06T12:46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"/>
    <s v="GWHALLE"/>
    <s v="WTI-GW-NXC2"/>
    <x v="3"/>
    <x v="3"/>
    <n v="114818"/>
    <d v="2001-07-01T00:00:00"/>
  </r>
  <r>
    <x v="1"/>
    <x v="3"/>
    <x v="1"/>
    <x v="0"/>
    <n v="5000"/>
    <n v="1350033"/>
    <d v="2001-06-06T12:46:47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2"/>
    <s v="MARKOTTE"/>
    <s v="JHODGE2"/>
    <s v="ENA-IM ME CNG"/>
    <x v="8"/>
    <x v="3"/>
    <n v="835227"/>
    <d v="2001-06-08T21:00:01"/>
  </r>
  <r>
    <x v="1"/>
    <x v="3"/>
    <x v="0"/>
    <x v="5"/>
    <n v="77500"/>
    <n v="1350034"/>
    <d v="2001-06-06T12:46:53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35"/>
    <s v="Jnesser1"/>
    <s v="JARNOLD"/>
    <s v="NG-Price"/>
    <x v="5"/>
    <x v="3"/>
    <s v="VF0853.1"/>
    <d v="2001-07-01T21:00:00"/>
  </r>
  <r>
    <x v="1"/>
    <x v="3"/>
    <x v="0"/>
    <x v="5"/>
    <n v="620000"/>
    <n v="1350035"/>
    <d v="2001-06-06T12:46:57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450000000000002"/>
    <s v="mtherrell"/>
    <s v="JARNOLD"/>
    <s v="NG-Price"/>
    <x v="5"/>
    <x v="3"/>
    <s v="VF0854.1"/>
    <d v="2001-07-01T21:00:00"/>
  </r>
  <r>
    <x v="1"/>
    <x v="1"/>
    <x v="1"/>
    <x v="5"/>
    <n v="1550"/>
    <n v="1350042"/>
    <d v="2001-06-06T12:48:0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"/>
    <s v="Roseyehuda"/>
    <s v="FSTURM"/>
    <s v="LT-ECAR"/>
    <x v="7"/>
    <x v="7"/>
    <n v="635411.1"/>
    <d v="2001-07-01T21:00:01"/>
  </r>
  <r>
    <x v="0"/>
    <x v="3"/>
    <x v="1"/>
    <x v="0"/>
    <n v="5000"/>
    <n v="1350043"/>
    <d v="2001-06-06T12:48:09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2"/>
    <s v="tsamaska"/>
    <s v="RWATT"/>
    <s v="EC-IM Canada West"/>
    <x v="8"/>
    <x v="9"/>
    <n v="835228"/>
    <d v="2001-06-06T21:00:01"/>
  </r>
  <r>
    <x v="0"/>
    <x v="3"/>
    <x v="1"/>
    <x v="0"/>
    <n v="5000"/>
    <n v="1350044"/>
    <d v="2001-06-06T12:48:15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100000000000003"/>
    <s v="tsamaska"/>
    <s v="RWATT"/>
    <s v="EC-IM Canada West"/>
    <x v="8"/>
    <x v="9"/>
    <n v="835229"/>
    <d v="2001-06-06T21:00:01"/>
  </r>
  <r>
    <x v="0"/>
    <x v="0"/>
    <x v="0"/>
    <x v="0"/>
    <n v="20"/>
    <n v="1350045"/>
    <d v="2001-06-06T12:48:1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lattery"/>
    <s v="BMARCHAN"/>
    <s v="Enron Metals Trading System"/>
    <x v="0"/>
    <x v="0"/>
    <n v="2172401"/>
    <m/>
  </r>
  <r>
    <x v="1"/>
    <x v="3"/>
    <x v="0"/>
    <x v="22"/>
    <n v="738000"/>
    <n v="1350049"/>
    <d v="2001-06-06T12:48:21"/>
    <s v="El Paso Merchant Energy, L.P."/>
    <x v="0"/>
    <x v="0"/>
    <x v="0"/>
    <x v="3"/>
    <s v="US Gas Fin BasisSwap"/>
    <s v="US Gas Basis     GD/M Mich Con           Jul-Oct01       USD/MM"/>
    <n v="6000"/>
    <m/>
    <x v="0"/>
    <x v="13"/>
    <x v="0"/>
    <n v="0.09"/>
    <s v="EPMELPrss"/>
    <s v="GSTOREY"/>
    <s v="FT-ONTARIO"/>
    <x v="5"/>
    <x v="3"/>
    <s v="VF0858.1"/>
    <d v="2001-07-01T00:00:00"/>
  </r>
  <r>
    <x v="1"/>
    <x v="3"/>
    <x v="0"/>
    <x v="5"/>
    <n v="310000"/>
    <n v="1350051"/>
    <d v="2001-06-06T12:48:2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5"/>
    <s v="kschwartz"/>
    <s v="JARNOLD"/>
    <s v="NG-Price"/>
    <x v="5"/>
    <x v="3"/>
    <s v="VF0860.1"/>
    <d v="2001-07-01T21:00:00"/>
  </r>
  <r>
    <x v="0"/>
    <x v="0"/>
    <x v="0"/>
    <x v="0"/>
    <n v="5"/>
    <n v="1350053"/>
    <d v="2001-06-06T12:48:4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johngrosso"/>
    <s v="BMARCHAN"/>
    <s v="Enron Metals Trading System"/>
    <x v="0"/>
    <x v="0"/>
    <n v="2172399"/>
    <m/>
  </r>
  <r>
    <x v="1"/>
    <x v="3"/>
    <x v="0"/>
    <x v="20"/>
    <n v="755000"/>
    <n v="1350054"/>
    <d v="2001-06-06T12:48:46"/>
    <s v="Dynegy Canada Inc."/>
    <x v="0"/>
    <x v="0"/>
    <x v="0"/>
    <x v="3"/>
    <s v="US Gas Fin Swap"/>
    <s v="US Gas Swap      Nymex                   Nov01-Mar02     USD/MM"/>
    <n v="5000"/>
    <m/>
    <x v="0"/>
    <x v="13"/>
    <x v="0"/>
    <n v="4.29"/>
    <s v="ADM59980"/>
    <s v="JARNOLD"/>
    <s v="NG-Price"/>
    <x v="5"/>
    <x v="3"/>
    <s v="VF0861.1"/>
    <d v="2001-11-01T00:00:00"/>
  </r>
  <r>
    <x v="1"/>
    <x v="3"/>
    <x v="1"/>
    <x v="5"/>
    <n v="155000"/>
    <n v="1350055"/>
    <d v="2001-06-06T12:48:47"/>
    <s v="Mirant Americas Energy Marketing, L.P."/>
    <x v="0"/>
    <x v="0"/>
    <x v="0"/>
    <x v="3"/>
    <s v="US Gas Phy Index Firm &lt; or = 1Mo"/>
    <s v="US Gas Phy Index TransZ6NNY NL1          Jul01           USD/MM"/>
    <n v="5000"/>
    <m/>
    <x v="0"/>
    <x v="13"/>
    <x v="0"/>
    <n v="0.35499999999999998"/>
    <s v="wsh00001"/>
    <s v="VPIMENOV"/>
    <s v="ENA-IM ME NEW YORK"/>
    <x v="8"/>
    <x v="3"/>
    <s v="VF0862.1 / 835230"/>
    <d v="2001-07-01T21:00:01"/>
  </r>
  <r>
    <x v="1"/>
    <x v="3"/>
    <x v="0"/>
    <x v="5"/>
    <n v="155000"/>
    <n v="1350067"/>
    <d v="2001-06-06T12:49:27"/>
    <s v="AEP Energy Services, Inc."/>
    <x v="0"/>
    <x v="0"/>
    <x v="0"/>
    <x v="3"/>
    <s v="US Gas Fin BasisSwap"/>
    <s v="US Gas Basis     Dom APP                 Aug01           USD/MM"/>
    <n v="5000"/>
    <m/>
    <x v="0"/>
    <x v="13"/>
    <x v="0"/>
    <n v="0.21"/>
    <s v="aepes207"/>
    <s v="BMCKAY"/>
    <s v="FT-NY"/>
    <x v="5"/>
    <x v="3"/>
    <s v="VF0868.1"/>
    <d v="2001-08-01T21:00:01"/>
  </r>
  <r>
    <x v="1"/>
    <x v="3"/>
    <x v="0"/>
    <x v="17"/>
    <n v="115000"/>
    <n v="1350068"/>
    <d v="2001-06-06T12:49:39"/>
    <s v="Duke Energy Trading and Marketing, L.L.C."/>
    <x v="0"/>
    <x v="0"/>
    <x v="0"/>
    <x v="3"/>
    <s v="US Gas Fin Swap"/>
    <s v="US Gas Daily     EP Permian              08-30Jun01      USD/MM"/>
    <n v="5000"/>
    <m/>
    <x v="0"/>
    <x v="13"/>
    <x v="0"/>
    <n v="3.66"/>
    <s v="ADM00101"/>
    <s v="RGAY"/>
    <s v="West-Keystone"/>
    <x v="5"/>
    <x v="3"/>
    <s v="VF0870.1"/>
    <d v="2001-06-08T21:00:01"/>
  </r>
  <r>
    <x v="1"/>
    <x v="3"/>
    <x v="0"/>
    <x v="2"/>
    <n v="1825000"/>
    <n v="1350071"/>
    <d v="2001-06-06T12:49:52"/>
    <s v="Morgan Stanley Capital Group, Inc.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sjamison"/>
    <s v="JARNOLD"/>
    <s v="NG-Price"/>
    <x v="5"/>
    <x v="3"/>
    <s v="VF0871.1"/>
    <d v="2002-01-01T21:00:00"/>
  </r>
  <r>
    <x v="1"/>
    <x v="3"/>
    <x v="0"/>
    <x v="22"/>
    <n v="1230000"/>
    <n v="1350072"/>
    <d v="2001-06-06T12:49:58"/>
    <s v="AEP Energy Services, Inc."/>
    <x v="0"/>
    <x v="0"/>
    <x v="0"/>
    <x v="3"/>
    <s v="US Gas Fin Swap"/>
    <s v="US Gas Daily     IF GD/D TRKELA          Jul-Oct01       USD/MM"/>
    <m/>
    <n v="10000"/>
    <x v="0"/>
    <x v="13"/>
    <x v="0"/>
    <n v="-0.01"/>
    <s v="ADM89662"/>
    <s v="KRUSCIT"/>
    <s v="Firm Trading Central"/>
    <x v="5"/>
    <x v="3"/>
    <s v="VF0873.1"/>
    <d v="2001-07-01T21:00:00"/>
  </r>
  <r>
    <x v="1"/>
    <x v="3"/>
    <x v="0"/>
    <x v="22"/>
    <n v="615000"/>
    <n v="1350073"/>
    <d v="2001-06-06T12:50:30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5"/>
    <s v="SHIMAITIS"/>
    <s v="JARNOLD"/>
    <s v="NG-Price"/>
    <x v="5"/>
    <x v="3"/>
    <s v="VF0874.1"/>
    <d v="2001-07-01T00:00:00"/>
  </r>
  <r>
    <x v="1"/>
    <x v="3"/>
    <x v="1"/>
    <x v="5"/>
    <n v="155000"/>
    <n v="1350074"/>
    <d v="2001-06-06T12:50:35"/>
    <s v="Castle Power LLC"/>
    <x v="0"/>
    <x v="0"/>
    <x v="0"/>
    <x v="3"/>
    <s v="US Gas Phy Fwd Firm &lt; or = 1Mo "/>
    <s v="US Gas Phy       Transco Z6 NY           Jul01           USD/MM"/>
    <m/>
    <n v="5000"/>
    <x v="0"/>
    <x v="13"/>
    <x v="0"/>
    <n v="4.34"/>
    <s v="ADM97524"/>
    <s v="VPIMENOV"/>
    <s v="ENA-IM ME NEW YORK"/>
    <x v="8"/>
    <x v="3"/>
    <s v="VF0876.1 / 835232"/>
    <d v="2001-07-01T21:00:01"/>
  </r>
  <r>
    <x v="1"/>
    <x v="1"/>
    <x v="1"/>
    <x v="8"/>
    <n v="250"/>
    <n v="1350076"/>
    <d v="2001-06-06T12:50:36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417.1"/>
    <d v="2001-06-11T21:00:01"/>
  </r>
  <r>
    <x v="1"/>
    <x v="1"/>
    <x v="1"/>
    <x v="8"/>
    <n v="250"/>
    <n v="1350083"/>
    <d v="2001-06-06T12:51:33"/>
    <s v="Edison Mission Marketing &amp; Trading Inc."/>
    <x v="0"/>
    <x v="0"/>
    <x v="0"/>
    <x v="1"/>
    <s v="US East Power Phy Fwd Firm"/>
    <s v="US Pwr Phy Firm  Cinergy Peak            11-15Jun01      USD/MWh"/>
    <n v="50"/>
    <m/>
    <x v="0"/>
    <x v="1"/>
    <x v="0"/>
    <n v="43.5"/>
    <s v="BDONAHUE"/>
    <s v="CDORLAN"/>
    <s v="ST-ECAR"/>
    <x v="7"/>
    <x v="7"/>
    <n v="635425.1"/>
    <d v="2001-06-11T21:00:01"/>
  </r>
  <r>
    <x v="1"/>
    <x v="2"/>
    <x v="0"/>
    <x v="0"/>
    <n v="50000"/>
    <n v="1350086"/>
    <d v="2001-06-06T12:51:5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20"/>
    <d v="2001-07-01T00:00:00"/>
  </r>
  <r>
    <x v="1"/>
    <x v="3"/>
    <x v="0"/>
    <x v="20"/>
    <n v="377500"/>
    <n v="1350090"/>
    <d v="2001-06-06T12:52:1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83.1"/>
    <d v="2001-11-01T00:00:00"/>
  </r>
  <r>
    <x v="1"/>
    <x v="3"/>
    <x v="0"/>
    <x v="17"/>
    <n v="230000"/>
    <n v="1350092"/>
    <d v="2001-06-06T12:52:43"/>
    <s v="Duke Energy Trading and Marketing, L.L.C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ADM00101"/>
    <s v="MLENHAR"/>
    <s v="West-Perm"/>
    <x v="5"/>
    <x v="3"/>
    <s v="VF0886.1"/>
    <d v="2001-06-08T21:00:01"/>
  </r>
  <r>
    <x v="1"/>
    <x v="3"/>
    <x v="0"/>
    <x v="5"/>
    <n v="77500"/>
    <n v="1350093"/>
    <d v="2001-06-06T12:52:45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3"/>
    <x v="0"/>
    <n v="3.93"/>
    <s v="CRABTREE"/>
    <s v="JARNOLD"/>
    <s v="NG-Price"/>
    <x v="5"/>
    <x v="3"/>
    <s v="VF0887.1"/>
    <d v="2001-08-01T21:00:00"/>
  </r>
  <r>
    <x v="1"/>
    <x v="2"/>
    <x v="0"/>
    <x v="0"/>
    <n v="50000"/>
    <n v="1350095"/>
    <d v="2001-06-06T12:53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21"/>
    <d v="2001-07-01T00:00:00"/>
  </r>
  <r>
    <x v="1"/>
    <x v="3"/>
    <x v="0"/>
    <x v="5"/>
    <n v="310000"/>
    <n v="1350096"/>
    <d v="2001-06-06T12:53:1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STEVEBUT"/>
    <s v="JARNOLD"/>
    <s v="NG-Price"/>
    <x v="5"/>
    <x v="3"/>
    <s v="VF0889.1"/>
    <d v="2001-07-01T21:00:00"/>
  </r>
  <r>
    <x v="1"/>
    <x v="3"/>
    <x v="0"/>
    <x v="20"/>
    <n v="1510000"/>
    <n v="1350097"/>
    <d v="2001-06-06T12:53:19"/>
    <s v="PG&amp;E Energy Trading-Gas Corporation"/>
    <x v="0"/>
    <x v="0"/>
    <x v="0"/>
    <x v="3"/>
    <s v="US Gas Fin BasisSwap"/>
    <s v="US Gas Basis     NGI Chicago             Nov01-Mar02     USD/MM"/>
    <n v="10000"/>
    <m/>
    <x v="0"/>
    <x v="13"/>
    <x v="0"/>
    <n v="0.15"/>
    <s v="andrewk5"/>
    <s v="GSTOREY"/>
    <s v="FT-ONTARIO"/>
    <x v="5"/>
    <x v="3"/>
    <s v="VF0890.1"/>
    <d v="2001-11-01T00:00:00"/>
  </r>
  <r>
    <x v="0"/>
    <x v="0"/>
    <x v="0"/>
    <x v="0"/>
    <n v="20"/>
    <n v="1350098"/>
    <d v="2001-06-06T12:53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395"/>
    <m/>
  </r>
  <r>
    <x v="1"/>
    <x v="1"/>
    <x v="1"/>
    <x v="8"/>
    <n v="250"/>
    <n v="1350103"/>
    <d v="2001-06-06T12:53:33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.5"/>
    <s v="ADM12984"/>
    <s v="MCARSON2"/>
    <s v="ST-SPP"/>
    <x v="7"/>
    <x v="7"/>
    <n v="635431.1"/>
    <d v="2001-06-25T21:00:00"/>
  </r>
  <r>
    <x v="1"/>
    <x v="3"/>
    <x v="0"/>
    <x v="5"/>
    <n v="155000"/>
    <n v="1350104"/>
    <d v="2001-06-06T12:53:3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93.1"/>
    <d v="2001-07-01T21:00:00"/>
  </r>
  <r>
    <x v="1"/>
    <x v="3"/>
    <x v="0"/>
    <x v="17"/>
    <n v="230000"/>
    <n v="1350105"/>
    <d v="2001-06-06T12:53:49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ICKLUND"/>
    <s v="PKEAVEY"/>
    <s v="G-DAILY-EST"/>
    <x v="5"/>
    <x v="3"/>
    <s v="VF0894.1"/>
    <d v="2001-06-08T21:00:01"/>
  </r>
  <r>
    <x v="1"/>
    <x v="3"/>
    <x v="0"/>
    <x v="5"/>
    <n v="232500"/>
    <n v="1350106"/>
    <d v="2001-06-06T12:54:34"/>
    <s v="TransCanada Energy Financial Products Limited"/>
    <x v="0"/>
    <x v="0"/>
    <x v="0"/>
    <x v="3"/>
    <s v="US Gas Fin Swap"/>
    <s v="US Gas Swap      Nymex                   Aug01           USD/MM"/>
    <n v="7500"/>
    <m/>
    <x v="0"/>
    <x v="13"/>
    <x v="0"/>
    <n v="3.93"/>
    <s v="BRESEE00"/>
    <s v="JARNOLD"/>
    <s v="NG-Price"/>
    <x v="5"/>
    <x v="3"/>
    <s v="VF0895.1"/>
    <d v="2001-08-01T21:00:00"/>
  </r>
  <r>
    <x v="1"/>
    <x v="1"/>
    <x v="1"/>
    <x v="8"/>
    <n v="250"/>
    <n v="1350108"/>
    <d v="2001-06-06T12:54:38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"/>
    <s v="ADM12984"/>
    <s v="MCARSON2"/>
    <s v="ST-SPP"/>
    <x v="7"/>
    <x v="7"/>
    <n v="635441.1"/>
    <d v="2001-06-25T21:00:00"/>
  </r>
  <r>
    <x v="1"/>
    <x v="3"/>
    <x v="0"/>
    <x v="5"/>
    <n v="620000"/>
    <n v="1350115"/>
    <d v="2001-06-06T12:55:03"/>
    <s v="Glencore Ltd."/>
    <x v="0"/>
    <x v="0"/>
    <x v="0"/>
    <x v="3"/>
    <s v="US Gas Fin Swap"/>
    <s v="US Gas Swap      Nymex                   Jul01           USD/MM"/>
    <n v="20000"/>
    <m/>
    <x v="0"/>
    <x v="13"/>
    <x v="0"/>
    <n v="3.84"/>
    <s v="ADM48210"/>
    <s v="JARNOLD"/>
    <s v="NG-Price"/>
    <x v="5"/>
    <x v="3"/>
    <s v="VF0901.1"/>
    <d v="2001-07-01T21:00:00"/>
  </r>
  <r>
    <x v="1"/>
    <x v="3"/>
    <x v="0"/>
    <x v="22"/>
    <n v="615000"/>
    <n v="1350116"/>
    <d v="2001-06-06T12:55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350000000000001"/>
    <s v="ADM48210"/>
    <s v="JARNOLD"/>
    <s v="NG-Price"/>
    <x v="5"/>
    <x v="3"/>
    <s v="VF0902.1"/>
    <d v="2001-07-01T00:00:00"/>
  </r>
  <r>
    <x v="1"/>
    <x v="3"/>
    <x v="0"/>
    <x v="5"/>
    <n v="155000"/>
    <n v="1350120"/>
    <d v="2001-06-06T12:55:34"/>
    <s v="Louis Dreyfus Corporation"/>
    <x v="0"/>
    <x v="0"/>
    <x v="0"/>
    <x v="3"/>
    <s v="US Gas Fin Swap"/>
    <s v="US Gas Swap      Nymex                   Jul01           USD/MM"/>
    <m/>
    <n v="5000"/>
    <x v="0"/>
    <x v="13"/>
    <x v="0"/>
    <n v="3.8450000000000002"/>
    <s v="DEMETRIOS"/>
    <s v="JARNOLD"/>
    <s v="NG-Price"/>
    <x v="5"/>
    <x v="3"/>
    <s v="VF0907.1"/>
    <d v="2001-07-01T21:00:00"/>
  </r>
  <r>
    <x v="1"/>
    <x v="3"/>
    <x v="0"/>
    <x v="17"/>
    <n v="230000"/>
    <n v="1350123"/>
    <d v="2001-06-06T12:55:36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WARNERTODD"/>
    <s v="PKEAVEY"/>
    <s v="G-DAILY-EST"/>
    <x v="5"/>
    <x v="3"/>
    <s v="VF0905.1"/>
    <d v="2001-06-08T21:00:01"/>
  </r>
  <r>
    <x v="1"/>
    <x v="1"/>
    <x v="1"/>
    <x v="8"/>
    <n v="250"/>
    <n v="1350125"/>
    <d v="2001-06-06T12:55:44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.75"/>
    <s v="bpollard"/>
    <s v="KPRESTO"/>
    <s v="LT-SERC"/>
    <x v="7"/>
    <x v="7"/>
    <n v="635447.1"/>
    <d v="2001-06-11T21:00:00"/>
  </r>
  <r>
    <x v="1"/>
    <x v="1"/>
    <x v="0"/>
    <x v="0"/>
    <n v="50"/>
    <n v="1350126"/>
    <d v="2001-06-06T12:55:51"/>
    <s v="Consolidated Edison Energy, Inc."/>
    <x v="0"/>
    <x v="0"/>
    <x v="0"/>
    <x v="1"/>
    <s v="US East Power Fin Swap"/>
    <s v="US Pwr Fin Swap  ISO NY Z-J Peak         08Jun01         USD/MWh"/>
    <m/>
    <n v="50"/>
    <x v="0"/>
    <x v="1"/>
    <x v="0"/>
    <n v="50"/>
    <s v="nickvan2"/>
    <s v="GGUPTA"/>
    <s v="ST-New England"/>
    <x v="7"/>
    <x v="3"/>
    <n v="635448.1"/>
    <d v="2001-06-08T21:00:01"/>
  </r>
  <r>
    <x v="1"/>
    <x v="3"/>
    <x v="0"/>
    <x v="5"/>
    <n v="77500"/>
    <n v="1350129"/>
    <d v="2001-06-06T12:56:15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450000000000002"/>
    <s v="kdiamond"/>
    <s v="JARNOLD"/>
    <s v="NG-Price"/>
    <x v="5"/>
    <x v="3"/>
    <s v="VF0909.1"/>
    <d v="2001-07-01T21:00:00"/>
  </r>
  <r>
    <x v="1"/>
    <x v="3"/>
    <x v="0"/>
    <x v="5"/>
    <n v="155000"/>
    <n v="1350131"/>
    <d v="2001-06-06T12:56:35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3"/>
    <s v="Lamoreal"/>
    <s v="JARNOLD"/>
    <s v="NG-Price"/>
    <x v="5"/>
    <x v="3"/>
    <s v="VF0911.1"/>
    <d v="2001-08-01T21:00:00"/>
  </r>
  <r>
    <x v="1"/>
    <x v="3"/>
    <x v="0"/>
    <x v="5"/>
    <n v="310000"/>
    <n v="1350133"/>
    <d v="2001-06-06T12:56:39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835"/>
    <s v="BRHUNTER"/>
    <s v="JARNOLD"/>
    <s v="NG-Price"/>
    <x v="5"/>
    <x v="3"/>
    <s v="VF0912.1"/>
    <d v="2001-07-01T21:00:00"/>
  </r>
  <r>
    <x v="1"/>
    <x v="3"/>
    <x v="0"/>
    <x v="6"/>
    <n v="150000"/>
    <n v="1350134"/>
    <d v="2001-06-06T12:56:45"/>
    <s v="BP Corporation North America Inc."/>
    <x v="0"/>
    <x v="0"/>
    <x v="0"/>
    <x v="3"/>
    <s v="US Gas Fin Swap"/>
    <s v="US Gas Swap      Nymex                   Sep01           USD/MM"/>
    <m/>
    <n v="5000"/>
    <x v="0"/>
    <x v="13"/>
    <x v="0"/>
    <n v="3.9649999999999999"/>
    <s v="Lamoreal"/>
    <s v="JARNOLD"/>
    <s v="NG-Price"/>
    <x v="5"/>
    <x v="3"/>
    <s v="VF0914.1"/>
    <d v="2001-09-01T21:00:00"/>
  </r>
  <r>
    <x v="1"/>
    <x v="3"/>
    <x v="0"/>
    <x v="5"/>
    <n v="232500"/>
    <n v="1350137"/>
    <d v="2001-06-06T12:56:49"/>
    <s v="Dynegy Marketing and Trade"/>
    <x v="0"/>
    <x v="0"/>
    <x v="0"/>
    <x v="3"/>
    <s v="US Gas Fin Swap"/>
    <s v="US Gas Swap      Nymex                   Jul01           USD/MM"/>
    <m/>
    <n v="7500"/>
    <x v="0"/>
    <x v="13"/>
    <x v="0"/>
    <n v="3.84"/>
    <s v="RODRIGUEZ"/>
    <s v="JARNOLD"/>
    <s v="NG-Price"/>
    <x v="5"/>
    <x v="3"/>
    <s v="VF0915.1"/>
    <d v="2001-07-01T21:00:00"/>
  </r>
  <r>
    <x v="1"/>
    <x v="2"/>
    <x v="0"/>
    <x v="0"/>
    <n v="50000"/>
    <n v="1350138"/>
    <d v="2001-06-06T12:5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23"/>
    <d v="2001-07-01T00:00:00"/>
  </r>
  <r>
    <x v="1"/>
    <x v="12"/>
    <x v="0"/>
    <x v="5"/>
    <n v="93"/>
    <n v="1350139"/>
    <d v="2001-06-06T12:56:58"/>
    <s v="Aquila Risk Management Corporation"/>
    <x v="0"/>
    <x v="0"/>
    <x v="0"/>
    <x v="12"/>
    <s v="US Weather CDD Swap"/>
    <s v="US Wthr CDD Swap BOS 100/20K             Jul01           USD/CDD"/>
    <m/>
    <n v="3"/>
    <x v="0"/>
    <x v="23"/>
    <x v="0"/>
    <n v="230"/>
    <s v="AQUILA1038"/>
    <s v="MNGUYE2"/>
    <s v="ECTWEADES"/>
    <x v="10"/>
    <x v="3"/>
    <n v="1350139"/>
    <d v="2001-07-01T21:59:00"/>
  </r>
  <r>
    <x v="1"/>
    <x v="1"/>
    <x v="1"/>
    <x v="0"/>
    <n v="50"/>
    <n v="1350140"/>
    <d v="2001-06-06T12:56:59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CUSACK12"/>
    <s v="JQUENET"/>
    <s v="ST-PJM"/>
    <x v="7"/>
    <x v="7"/>
    <n v="635449.1"/>
    <d v="2001-06-08T21:00:01"/>
  </r>
  <r>
    <x v="1"/>
    <x v="3"/>
    <x v="0"/>
    <x v="6"/>
    <n v="525000"/>
    <n v="1350143"/>
    <d v="2001-06-06T12:57:17"/>
    <s v="Dynegy Marketing and Trade"/>
    <x v="0"/>
    <x v="0"/>
    <x v="0"/>
    <x v="3"/>
    <s v="US Gas Fin Swap"/>
    <s v="US Gas Swap      Nymex                   Sep01           USD/MM"/>
    <m/>
    <n v="17500"/>
    <x v="0"/>
    <x v="13"/>
    <x v="0"/>
    <n v="3.97"/>
    <s v="WHITEWATER"/>
    <s v="JARNOLD"/>
    <s v="NG-Price"/>
    <x v="5"/>
    <x v="3"/>
    <s v="VF0918.1"/>
    <d v="2001-09-01T21:00:00"/>
  </r>
  <r>
    <x v="1"/>
    <x v="3"/>
    <x v="0"/>
    <x v="20"/>
    <n v="377500"/>
    <n v="1350151"/>
    <d v="2001-06-06T12:57:55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MSIECKHAUS"/>
    <s v="JARNOLD"/>
    <s v="NG-Price"/>
    <x v="5"/>
    <x v="3"/>
    <s v="VF0924.1"/>
    <d v="2001-11-01T00:00:00"/>
  </r>
  <r>
    <x v="1"/>
    <x v="3"/>
    <x v="0"/>
    <x v="5"/>
    <n v="465000"/>
    <n v="1350152"/>
    <d v="2001-06-06T12:57:58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84"/>
    <s v="aepes214"/>
    <s v="JARNOLD"/>
    <s v="NG-Price"/>
    <x v="5"/>
    <x v="3"/>
    <s v="VF0925.1"/>
    <d v="2001-07-01T21:00:00"/>
  </r>
  <r>
    <x v="1"/>
    <x v="3"/>
    <x v="0"/>
    <x v="5"/>
    <n v="310000"/>
    <n v="1350154"/>
    <d v="2001-06-06T12:58:03"/>
    <s v="Tractebel Energy Marketing, Inc."/>
    <x v="0"/>
    <x v="0"/>
    <x v="0"/>
    <x v="3"/>
    <s v="US Gas Fin Swap"/>
    <s v="US Gas Swap      Nymex                   Aug01           USD/MM"/>
    <n v="10000"/>
    <m/>
    <x v="0"/>
    <x v="13"/>
    <x v="0"/>
    <n v="3.92"/>
    <s v="JEFFREYONG"/>
    <s v="JARNOLD"/>
    <s v="NG-Price"/>
    <x v="5"/>
    <x v="3"/>
    <s v="VF0928.1"/>
    <d v="2001-08-01T21:00:00"/>
  </r>
  <r>
    <x v="1"/>
    <x v="3"/>
    <x v="0"/>
    <x v="20"/>
    <n v="755000"/>
    <n v="1350153"/>
    <d v="2001-06-06T12:58:03"/>
    <s v="Texaco Natural Gas Inc."/>
    <x v="0"/>
    <x v="0"/>
    <x v="0"/>
    <x v="3"/>
    <s v="US Gas Fin BasisSwap"/>
    <s v="US Gas Basis     NGI PGE CtyGate         Nov01-Mar02     USD/MM"/>
    <m/>
    <n v="5000"/>
    <x v="0"/>
    <x v="13"/>
    <x v="0"/>
    <n v="1.39"/>
    <s v="PATTILLO"/>
    <s v="KHOLST"/>
    <s v="FT-West"/>
    <x v="5"/>
    <x v="3"/>
    <s v="VF0927.1"/>
    <d v="2001-11-01T00:00:00"/>
  </r>
  <r>
    <x v="1"/>
    <x v="12"/>
    <x v="0"/>
    <x v="5"/>
    <n v="93"/>
    <n v="1350157"/>
    <d v="2001-06-06T12:58:08"/>
    <s v="Aquila Risk Management Corporation"/>
    <x v="0"/>
    <x v="0"/>
    <x v="0"/>
    <x v="12"/>
    <s v="US Weather CDD Swap"/>
    <s v="US Wthr CDD Swap ATL 100/20K             Aug01           USD/CDD"/>
    <m/>
    <n v="3"/>
    <x v="0"/>
    <x v="23"/>
    <x v="0"/>
    <n v="438"/>
    <s v="AQUILA1038"/>
    <s v="MNGUYE2"/>
    <s v="ECTWEADES"/>
    <x v="10"/>
    <x v="3"/>
    <n v="1350157"/>
    <d v="2001-08-01T21:59:00"/>
  </r>
  <r>
    <x v="1"/>
    <x v="3"/>
    <x v="0"/>
    <x v="6"/>
    <n v="3000"/>
    <n v="1350158"/>
    <d v="2001-06-06T12:58:09"/>
    <s v="Tractebel Energy Marketing, Inc."/>
    <x v="0"/>
    <x v="0"/>
    <x v="0"/>
    <x v="3"/>
    <s v="US Gas Fin Opt Call"/>
    <s v="US Gas Fin Opt   NYMEX        EC5.0      Sep01           USD/MM-L"/>
    <m/>
    <n v="100"/>
    <x v="0"/>
    <x v="14"/>
    <x v="0"/>
    <n v="0.16250000000000001"/>
    <s v="HALUKNOYIN"/>
    <s v="MMAGGI"/>
    <s v="NG EXOTIC"/>
    <x v="5"/>
    <x v="3"/>
    <s v="VF0929.1"/>
    <d v="2001-09-01T00:00:00"/>
  </r>
  <r>
    <x v="1"/>
    <x v="12"/>
    <x v="0"/>
    <x v="5"/>
    <n v="93"/>
    <n v="1350163"/>
    <d v="2001-06-06T12:58:21"/>
    <s v="Aquila Risk Management Corporation"/>
    <x v="0"/>
    <x v="0"/>
    <x v="0"/>
    <x v="12"/>
    <s v="US Weather CDD Swap"/>
    <s v="US Wthr CDD Swap IAH 100/20K             Aug01           USD/CDD"/>
    <n v="3"/>
    <m/>
    <x v="0"/>
    <x v="23"/>
    <x v="0"/>
    <n v="610"/>
    <s v="AQUILA1038"/>
    <s v="RSAHA"/>
    <s v="ECTWEADES"/>
    <x v="10"/>
    <x v="3"/>
    <n v="1350163"/>
    <d v="2001-08-01T21:59:00"/>
  </r>
  <r>
    <x v="0"/>
    <x v="0"/>
    <x v="0"/>
    <x v="0"/>
    <n v="16"/>
    <n v="1350164"/>
    <d v="2001-06-06T12:58:22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4"/>
    <s v="johnmanfld"/>
    <s v="BMARCHAN"/>
    <s v="Enron Metals Trading System"/>
    <x v="0"/>
    <x v="0"/>
    <n v="2172391"/>
    <m/>
  </r>
  <r>
    <x v="0"/>
    <x v="0"/>
    <x v="0"/>
    <x v="0"/>
    <n v="4"/>
    <n v="1350165"/>
    <d v="2001-06-06T12:58:27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johnmanfld"/>
    <s v="BMARCHAN"/>
    <s v="Enron Metals Trading System"/>
    <x v="0"/>
    <x v="0"/>
    <n v="2172387"/>
    <m/>
  </r>
  <r>
    <x v="0"/>
    <x v="0"/>
    <x v="0"/>
    <x v="0"/>
    <n v="20"/>
    <n v="1350166"/>
    <d v="2001-06-06T12:58:30"/>
    <s v="Refco Investments Services Pte Lt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refmetal"/>
    <s v="BMARCHAN"/>
    <s v="Enron Metals Trading System"/>
    <x v="0"/>
    <x v="0"/>
    <n v="2172385"/>
    <m/>
  </r>
  <r>
    <x v="1"/>
    <x v="3"/>
    <x v="0"/>
    <x v="5"/>
    <n v="155000"/>
    <n v="1350168"/>
    <d v="2001-06-06T12:58:44"/>
    <s v="Dynegy Marketing and Trade"/>
    <x v="0"/>
    <x v="0"/>
    <x v="0"/>
    <x v="3"/>
    <s v="US Gas Fin Swap"/>
    <s v="US Gas Swap      Nymex                   Aug01           USD/MM"/>
    <m/>
    <n v="5000"/>
    <x v="0"/>
    <x v="13"/>
    <x v="0"/>
    <n v="3.93"/>
    <s v="RODRIGUEZ"/>
    <s v="JARNOLD"/>
    <s v="NG-Price"/>
    <x v="5"/>
    <x v="3"/>
    <s v="VF0933.1"/>
    <d v="2001-08-01T21:00:00"/>
  </r>
  <r>
    <x v="1"/>
    <x v="3"/>
    <x v="0"/>
    <x v="6"/>
    <n v="150000"/>
    <n v="1350170"/>
    <d v="2001-06-06T12:58:48"/>
    <s v="Dynegy Marketing and Trade"/>
    <x v="0"/>
    <x v="0"/>
    <x v="0"/>
    <x v="3"/>
    <s v="US Gas Fin Swap"/>
    <s v="US Gas Swap      Nymex                   Sep01           USD/MM"/>
    <m/>
    <n v="5000"/>
    <x v="0"/>
    <x v="13"/>
    <x v="0"/>
    <n v="3.97"/>
    <s v="SHIMAITIS"/>
    <s v="JARNOLD"/>
    <s v="NG-Price"/>
    <x v="5"/>
    <x v="3"/>
    <s v="VF0934.1"/>
    <d v="2001-09-01T21:00:00"/>
  </r>
  <r>
    <x v="0"/>
    <x v="0"/>
    <x v="0"/>
    <x v="0"/>
    <n v="10"/>
    <n v="1350174"/>
    <d v="2001-06-06T12:59:0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52993"/>
    <s v="BMARCHAN"/>
    <s v="Enron Metals Trading System"/>
    <x v="0"/>
    <x v="0"/>
    <n v="2172383"/>
    <m/>
  </r>
  <r>
    <x v="0"/>
    <x v="0"/>
    <x v="0"/>
    <x v="0"/>
    <n v="10"/>
    <n v="1350175"/>
    <d v="2001-06-06T12:59:15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manfld"/>
    <s v="BMARCHAN"/>
    <s v="Enron Metals Trading System"/>
    <x v="0"/>
    <x v="0"/>
    <n v="2172381"/>
    <m/>
  </r>
  <r>
    <x v="1"/>
    <x v="3"/>
    <x v="0"/>
    <x v="5"/>
    <n v="77500"/>
    <n v="1350178"/>
    <d v="2001-06-06T12:59:26"/>
    <s v="Axia Energy, LP"/>
    <x v="0"/>
    <x v="0"/>
    <x v="0"/>
    <x v="3"/>
    <s v="US Gas Fin Swap"/>
    <s v="US Gas Swap      Nymex                   Aug01           USD/MM"/>
    <n v="2500"/>
    <m/>
    <x v="0"/>
    <x v="13"/>
    <x v="0"/>
    <n v="3.92"/>
    <s v="boneillb"/>
    <s v="JARNOLD"/>
    <s v="NG-Price"/>
    <x v="5"/>
    <x v="3"/>
    <s v="VF0940.1"/>
    <d v="2001-08-01T21:00:00"/>
  </r>
  <r>
    <x v="1"/>
    <x v="3"/>
    <x v="1"/>
    <x v="22"/>
    <n v="615000"/>
    <n v="1350180"/>
    <d v="2001-06-06T12:59:37"/>
    <s v="CMS Marketing, Services and Trading Company"/>
    <x v="1"/>
    <x v="1"/>
    <x v="0"/>
    <x v="3"/>
    <s v="US Gas Phy Index Firm &gt;1Mo&lt;1Yr"/>
    <s v="US Gas Phy Index GD/M Mich Con           Jul-Oct01       USD/MM"/>
    <m/>
    <n v="5000"/>
    <x v="0"/>
    <x v="13"/>
    <x v="0"/>
    <n v="-1.4999999999999999E-2"/>
    <s v="CHRISW001"/>
    <s v="EOLSMGR2"/>
    <s v="ENA - IM Mkt Central MICH"/>
    <x v="8"/>
    <x v="3"/>
    <s v="VF0942.1 / 835236"/>
    <d v="2001-07-01T00:00:00"/>
  </r>
  <r>
    <x v="1"/>
    <x v="3"/>
    <x v="0"/>
    <x v="5"/>
    <n v="155000"/>
    <n v="1350181"/>
    <d v="2001-06-06T13:00:11"/>
    <s v="BP Corporation North America Inc."/>
    <x v="0"/>
    <x v="0"/>
    <x v="0"/>
    <x v="3"/>
    <s v="US Gas Fin BasisSwap"/>
    <s v="US Gas Basis     HSC                     Aug01           USD/MM"/>
    <m/>
    <n v="5000"/>
    <x v="0"/>
    <x v="13"/>
    <x v="0"/>
    <n v="4.2500000000000003E-2"/>
    <s v="Cozartta"/>
    <s v="EBASS"/>
    <s v="FT-Texas"/>
    <x v="5"/>
    <x v="3"/>
    <s v="VF0944.1"/>
    <d v="2001-08-01T00:00:00"/>
  </r>
  <r>
    <x v="1"/>
    <x v="2"/>
    <x v="0"/>
    <x v="0"/>
    <n v="50000"/>
    <n v="1350182"/>
    <d v="2001-06-06T13:00:1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rsrsrsrs"/>
    <s v="GWHALLE"/>
    <s v="WTI-GW-NXC2"/>
    <x v="3"/>
    <x v="3"/>
    <n v="114825"/>
    <d v="2001-07-01T00:00:00"/>
  </r>
  <r>
    <x v="1"/>
    <x v="3"/>
    <x v="0"/>
    <x v="5"/>
    <n v="155000"/>
    <n v="1350183"/>
    <d v="2001-06-06T13:00:21"/>
    <s v="BP Corporation North America Inc."/>
    <x v="0"/>
    <x v="0"/>
    <x v="0"/>
    <x v="3"/>
    <s v="US Gas Fin BasisSwap"/>
    <s v="US Gas Basis     HSC                     Jul01           USD/MM"/>
    <m/>
    <n v="5000"/>
    <x v="0"/>
    <x v="13"/>
    <x v="0"/>
    <n v="4.2500000000000003E-2"/>
    <s v="Feathersto"/>
    <s v="EBASS"/>
    <s v="FT-Texas"/>
    <x v="5"/>
    <x v="3"/>
    <s v="VF0945.1"/>
    <d v="2001-07-01T00:00:00"/>
  </r>
  <r>
    <x v="0"/>
    <x v="0"/>
    <x v="0"/>
    <x v="0"/>
    <n v="10"/>
    <n v="1350184"/>
    <d v="2001-06-06T13:00:25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83161"/>
    <s v="BMARCHAN"/>
    <s v="Enron Metals Trading System"/>
    <x v="0"/>
    <x v="0"/>
    <n v="2172377"/>
    <m/>
  </r>
  <r>
    <x v="1"/>
    <x v="1"/>
    <x v="1"/>
    <x v="19"/>
    <n v="2950"/>
    <n v="1350185"/>
    <d v="2001-06-06T13:00:30"/>
    <s v="Axia Energy, LP"/>
    <x v="0"/>
    <x v="0"/>
    <x v="0"/>
    <x v="1"/>
    <s v="US East Power Phy Fwd Firm"/>
    <s v="US Pwr Phy Firm  Entergy Peak            Jan-Feb02       USD/MWh"/>
    <n v="50"/>
    <m/>
    <x v="0"/>
    <x v="1"/>
    <x v="0"/>
    <n v="38.5"/>
    <s v="patinjef"/>
    <s v="MCARSON2"/>
    <s v="ST-SPP"/>
    <x v="7"/>
    <x v="7"/>
    <n v="635451.1"/>
    <d v="2002-01-01T14:16:00"/>
  </r>
  <r>
    <x v="1"/>
    <x v="1"/>
    <x v="1"/>
    <x v="19"/>
    <n v="2950"/>
    <n v="1350188"/>
    <d v="2001-06-06T13:00:32"/>
    <s v="Select Energy, Inc."/>
    <x v="0"/>
    <x v="0"/>
    <x v="0"/>
    <x v="1"/>
    <s v="US East Power Phy Fwd Firm"/>
    <s v="US Pwr Phy Firm  PJM-W Peak              Jan-Feb02       USD/MWh"/>
    <n v="50"/>
    <m/>
    <x v="0"/>
    <x v="1"/>
    <x v="0"/>
    <n v="41.3"/>
    <s v="ADM13269"/>
    <s v="RBENSON"/>
    <s v="LT-PJM"/>
    <x v="7"/>
    <x v="7"/>
    <n v="635452.1"/>
    <d v="2002-01-01T14:12:00"/>
  </r>
  <r>
    <x v="1"/>
    <x v="2"/>
    <x v="0"/>
    <x v="0"/>
    <n v="50000"/>
    <n v="1350187"/>
    <d v="2001-06-06T13:00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26"/>
    <d v="2001-07-01T00:00:00"/>
  </r>
  <r>
    <x v="1"/>
    <x v="1"/>
    <x v="1"/>
    <x v="6"/>
    <n v="1500"/>
    <n v="1350189"/>
    <d v="2001-06-06T13:00:37"/>
    <s v="American Electric Power Service Corporation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epsvc137"/>
    <s v="MCARSON2"/>
    <s v="LT-SPP"/>
    <x v="7"/>
    <x v="7"/>
    <n v="635453.1"/>
    <d v="2001-09-01T14:16:00"/>
  </r>
  <r>
    <x v="1"/>
    <x v="3"/>
    <x v="0"/>
    <x v="6"/>
    <n v="150000"/>
    <n v="1350190"/>
    <d v="2001-06-06T13:00:39"/>
    <s v="BP Corporation North America Inc.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Feathersto"/>
    <s v="EBASS"/>
    <s v="FT-Texas"/>
    <x v="5"/>
    <x v="3"/>
    <s v="VF0948.1"/>
    <d v="2001-09-01T00:00:00"/>
  </r>
  <r>
    <x v="1"/>
    <x v="2"/>
    <x v="0"/>
    <x v="0"/>
    <n v="50000"/>
    <n v="1350191"/>
    <d v="2001-06-06T13:00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JTREADWAY"/>
    <s v="GWHALLE"/>
    <s v="WTI-GW-NXC2"/>
    <x v="3"/>
    <x v="3"/>
    <n v="114827"/>
    <d v="2001-07-01T00:00:00"/>
  </r>
  <r>
    <x v="1"/>
    <x v="1"/>
    <x v="1"/>
    <x v="6"/>
    <n v="1500"/>
    <n v="1350192"/>
    <d v="2001-06-06T13:00:42"/>
    <s v="Axia Energy, LP"/>
    <x v="0"/>
    <x v="0"/>
    <x v="0"/>
    <x v="1"/>
    <s v="US East Power Phy Fwd Firm"/>
    <s v="US Pwr Phy Firm  PJM-W Peak              Jun02           USD/MWh"/>
    <n v="50"/>
    <m/>
    <x v="0"/>
    <x v="1"/>
    <x v="0"/>
    <n v="49.5"/>
    <s v="shipmanp"/>
    <s v="RBENSON"/>
    <s v="LT-PJM"/>
    <x v="7"/>
    <x v="7"/>
    <n v="635454.1"/>
    <d v="2002-06-01T14:12:00"/>
  </r>
  <r>
    <x v="1"/>
    <x v="1"/>
    <x v="1"/>
    <x v="3"/>
    <n v="4600"/>
    <n v="1350193"/>
    <d v="2001-06-06T13:00:43"/>
    <s v="Williams Energy Marketing &amp; Trading Company"/>
    <x v="0"/>
    <x v="0"/>
    <x v="0"/>
    <x v="1"/>
    <s v="US East Power Phy Fwd Firm"/>
    <s v="US Pwr Phy Firm  COMED Peak              Oct-Dec01       USD/MWh"/>
    <n v="50"/>
    <m/>
    <x v="0"/>
    <x v="1"/>
    <x v="0"/>
    <n v="32.75"/>
    <s v="mwestbro"/>
    <s v="FSTURM"/>
    <s v="LT-ECAR"/>
    <x v="7"/>
    <x v="7"/>
    <n v="635455.1"/>
    <d v="2001-10-01T17:03:00"/>
  </r>
  <r>
    <x v="1"/>
    <x v="1"/>
    <x v="1"/>
    <x v="8"/>
    <n v="250"/>
    <n v="1350195"/>
    <d v="2001-06-06T13:00:45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2.25"/>
    <s v="gfilomena"/>
    <s v="JQUENET"/>
    <s v="ST-PJM"/>
    <x v="7"/>
    <x v="7"/>
    <n v="635456.1"/>
    <d v="2001-06-11T21:00:01"/>
  </r>
  <r>
    <x v="1"/>
    <x v="1"/>
    <x v="1"/>
    <x v="5"/>
    <n v="1550"/>
    <n v="1350197"/>
    <d v="2001-06-06T13:00:49"/>
    <s v="Williams Energy Marketing &amp; Trading Company"/>
    <x v="0"/>
    <x v="0"/>
    <x v="0"/>
    <x v="1"/>
    <s v="US East Power Phy Fwd Firm"/>
    <s v="US Pwr Phy Firm  COMED Peak              Jul01           USD/MWh"/>
    <n v="50"/>
    <m/>
    <x v="0"/>
    <x v="1"/>
    <x v="0"/>
    <n v="75.25"/>
    <s v="mwestbro"/>
    <s v="FSTURM"/>
    <s v="LT-ECAR"/>
    <x v="7"/>
    <x v="7"/>
    <n v="635457.1"/>
    <d v="2001-07-01T21:00:01"/>
  </r>
  <r>
    <x v="1"/>
    <x v="2"/>
    <x v="0"/>
    <x v="0"/>
    <n v="50000"/>
    <n v="1350206"/>
    <d v="2001-06-06T13:0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29"/>
    <d v="2001-07-01T00:00:00"/>
  </r>
  <r>
    <x v="1"/>
    <x v="3"/>
    <x v="0"/>
    <x v="5"/>
    <n v="930000"/>
    <n v="1350207"/>
    <d v="2001-06-06T13:01:04"/>
    <s v="Morgan Stanley Capital Group, Inc."/>
    <x v="0"/>
    <x v="0"/>
    <x v="0"/>
    <x v="3"/>
    <s v="US Gas Fin Swap"/>
    <s v="US Gas Swap      Nymex                   Jul01           USD/MM"/>
    <m/>
    <n v="30000"/>
    <x v="0"/>
    <x v="13"/>
    <x v="0"/>
    <n v="3.7549999999999999"/>
    <s v="sjamison"/>
    <s v="JARNOLD"/>
    <s v="NG-Price"/>
    <x v="5"/>
    <x v="3"/>
    <s v="VF0960.1"/>
    <d v="2001-07-01T21:00:00"/>
  </r>
  <r>
    <x v="1"/>
    <x v="3"/>
    <x v="0"/>
    <x v="5"/>
    <n v="310000"/>
    <n v="1350208"/>
    <d v="2001-06-06T13:01:06"/>
    <s v="Aquila Risk Management Corporation"/>
    <x v="0"/>
    <x v="0"/>
    <x v="0"/>
    <x v="3"/>
    <s v="US Gas Fin BasisSwap"/>
    <s v="US Gas Basis     Waha                    Jul01           USD/MM"/>
    <m/>
    <n v="10000"/>
    <x v="0"/>
    <x v="13"/>
    <x v="0"/>
    <n v="-3.5000000000000003E-2"/>
    <s v="AQUILA1014"/>
    <s v="EBASS"/>
    <s v="FT-Texas"/>
    <x v="5"/>
    <x v="3"/>
    <s v="VF0961.1"/>
    <d v="2001-07-01T21:00:01"/>
  </r>
  <r>
    <x v="1"/>
    <x v="2"/>
    <x v="0"/>
    <x v="0"/>
    <n v="50000"/>
    <n v="1350209"/>
    <d v="2001-06-06T13:01:07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30"/>
    <d v="2001-07-01T00:00:00"/>
  </r>
  <r>
    <x v="1"/>
    <x v="3"/>
    <x v="0"/>
    <x v="5"/>
    <n v="310000"/>
    <n v="1350210"/>
    <d v="2001-06-06T13:01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4"/>
    <s v="JEFFFOX1"/>
    <s v="JARNOLD"/>
    <s v="NG-Price"/>
    <x v="5"/>
    <x v="3"/>
    <s v="VF0962.1"/>
    <d v="2001-07-01T21:00:00"/>
  </r>
  <r>
    <x v="1"/>
    <x v="2"/>
    <x v="0"/>
    <x v="0"/>
    <n v="50000"/>
    <n v="1350211"/>
    <d v="2001-06-06T13:01:12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31"/>
    <d v="2001-07-01T00:00:00"/>
  </r>
  <r>
    <x v="1"/>
    <x v="3"/>
    <x v="0"/>
    <x v="5"/>
    <n v="620000"/>
    <n v="1350212"/>
    <d v="2001-06-06T13:01:1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4"/>
    <s v="lisahough1"/>
    <s v="JARNOLD"/>
    <s v="NG-Price"/>
    <x v="5"/>
    <x v="3"/>
    <s v="VF0964.1"/>
    <d v="2001-07-01T21:00:00"/>
  </r>
  <r>
    <x v="1"/>
    <x v="3"/>
    <x v="0"/>
    <x v="5"/>
    <n v="1240000"/>
    <n v="1350213"/>
    <d v="2001-06-06T13:01:14"/>
    <s v="Reliant Energy Services, Inc."/>
    <x v="0"/>
    <x v="0"/>
    <x v="0"/>
    <x v="3"/>
    <s v="US Gas Fin Swap"/>
    <s v="US Gas Swap      Nymex                   Jul01           USD/MM"/>
    <m/>
    <n v="40000"/>
    <x v="0"/>
    <x v="13"/>
    <x v="0"/>
    <n v="3.77"/>
    <s v="stevemcgin"/>
    <s v="JARNOLD"/>
    <s v="NG-Price"/>
    <x v="5"/>
    <x v="3"/>
    <s v="VF0965.1"/>
    <d v="2001-07-01T21:00:00"/>
  </r>
  <r>
    <x v="1"/>
    <x v="1"/>
    <x v="1"/>
    <x v="5"/>
    <n v="1550"/>
    <n v="1350214"/>
    <d v="2001-06-06T13:01:16"/>
    <s v="The New Power Company"/>
    <x v="0"/>
    <x v="0"/>
    <x v="0"/>
    <x v="1"/>
    <s v="US East Power Phy Fwd Firm"/>
    <s v="US Pwr Phy Firm  PJM-W Peak              Jul01           USD/MWh"/>
    <n v="50"/>
    <m/>
    <x v="0"/>
    <x v="1"/>
    <x v="0"/>
    <n v="75.75"/>
    <s v="RCHAHAL1"/>
    <s v="RBENSON"/>
    <s v="ST-PJM"/>
    <x v="7"/>
    <x v="7"/>
    <n v="635458.1"/>
    <d v="2001-07-01T21:00:01"/>
  </r>
  <r>
    <x v="1"/>
    <x v="3"/>
    <x v="0"/>
    <x v="5"/>
    <n v="310000"/>
    <n v="1350215"/>
    <d v="2001-06-06T13:01:1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sthevenot1"/>
    <s v="JARNOLD"/>
    <s v="NG-Price"/>
    <x v="5"/>
    <x v="3"/>
    <s v="VF0967.1"/>
    <d v="2001-07-01T21:00:00"/>
  </r>
  <r>
    <x v="1"/>
    <x v="1"/>
    <x v="1"/>
    <x v="5"/>
    <n v="1550"/>
    <n v="1350216"/>
    <d v="2001-06-06T13:01:19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69.75"/>
    <s v="cdplante"/>
    <s v="DDAVIS"/>
    <s v="LT-New England"/>
    <x v="7"/>
    <x v="7"/>
    <n v="635459.1"/>
    <d v="2001-07-01T21:00:01"/>
  </r>
  <r>
    <x v="1"/>
    <x v="3"/>
    <x v="0"/>
    <x v="5"/>
    <n v="155000"/>
    <n v="1350217"/>
    <d v="2001-06-06T13:01:24"/>
    <s v="Engage Energy Canada L.P."/>
    <x v="0"/>
    <x v="0"/>
    <x v="0"/>
    <x v="3"/>
    <s v="US Gas Fin Swap"/>
    <s v="US Gas Swap      Nymex                   Jul01           USD/MM"/>
    <m/>
    <n v="5000"/>
    <x v="0"/>
    <x v="13"/>
    <x v="0"/>
    <n v="3.77"/>
    <s v="ADM98493"/>
    <s v="JARNOLD"/>
    <s v="NG-Price"/>
    <x v="5"/>
    <x v="3"/>
    <s v="VF0970.1"/>
    <d v="2001-07-01T21:00:00"/>
  </r>
  <r>
    <x v="1"/>
    <x v="3"/>
    <x v="0"/>
    <x v="5"/>
    <n v="1085000"/>
    <n v="1350218"/>
    <d v="2001-06-06T13:01:25"/>
    <s v="El Paso Merchant Energy, L.P."/>
    <x v="0"/>
    <x v="0"/>
    <x v="0"/>
    <x v="3"/>
    <s v="US Gas Fin Swap"/>
    <s v="US Gas Swap      Nymex                   Jul01           USD/MM"/>
    <m/>
    <n v="35000"/>
    <x v="0"/>
    <x v="13"/>
    <x v="0"/>
    <n v="3.77"/>
    <s v="EPMELPfjs"/>
    <s v="JARNOLD"/>
    <s v="NG-Price"/>
    <x v="5"/>
    <x v="3"/>
    <s v="VF0971.1"/>
    <d v="2001-07-01T21:00:00"/>
  </r>
  <r>
    <x v="1"/>
    <x v="3"/>
    <x v="0"/>
    <x v="5"/>
    <n v="310000"/>
    <n v="1350219"/>
    <d v="2001-06-06T13:01:36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JEFFFOX1"/>
    <s v="JARNOLD"/>
    <s v="NG-Price"/>
    <x v="5"/>
    <x v="3"/>
    <s v="VF0972.1"/>
    <d v="2001-07-01T21:00:00"/>
  </r>
  <r>
    <x v="1"/>
    <x v="3"/>
    <x v="0"/>
    <x v="5"/>
    <n v="310000"/>
    <n v="1350221"/>
    <d v="2001-06-06T13:01:38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jbroyles"/>
    <s v="JARNOLD"/>
    <s v="NG-Price"/>
    <x v="5"/>
    <x v="3"/>
    <s v="VF0974.1"/>
    <d v="2001-07-01T21:00:00"/>
  </r>
  <r>
    <x v="1"/>
    <x v="3"/>
    <x v="0"/>
    <x v="5"/>
    <n v="310000"/>
    <n v="1350222"/>
    <d v="2001-06-06T13:01:38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petverma"/>
    <s v="JARNOLD"/>
    <s v="NG-Price"/>
    <x v="5"/>
    <x v="3"/>
    <s v="VF0975.1"/>
    <d v="2001-07-01T21:00:00"/>
  </r>
  <r>
    <x v="1"/>
    <x v="3"/>
    <x v="0"/>
    <x v="5"/>
    <n v="620000"/>
    <n v="1350223"/>
    <d v="2001-06-06T13:01:39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ADM98493"/>
    <s v="JARNOLD"/>
    <s v="NG-Price"/>
    <x v="5"/>
    <x v="3"/>
    <s v="VF0976.1"/>
    <d v="2001-07-01T21:00:00"/>
  </r>
  <r>
    <x v="1"/>
    <x v="2"/>
    <x v="0"/>
    <x v="0"/>
    <n v="50000"/>
    <n v="1350225"/>
    <d v="2001-06-06T13:01:5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2"/>
    <s v="SPENCERV"/>
    <s v="GWHALLE"/>
    <s v="WTI-GW-NXC1"/>
    <x v="3"/>
    <x v="3"/>
    <n v="114832"/>
    <d v="2001-07-01T00:00:00"/>
  </r>
  <r>
    <x v="1"/>
    <x v="1"/>
    <x v="1"/>
    <x v="5"/>
    <n v="1550"/>
    <n v="1350227"/>
    <d v="2001-06-06T13:02:08"/>
    <s v="Virginia Electric and Power Company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TROONEYT"/>
    <s v="FSTURM"/>
    <s v="LT-ECAR"/>
    <x v="7"/>
    <x v="7"/>
    <n v="635460.1"/>
    <d v="2001-08-01T21:00:01"/>
  </r>
  <r>
    <x v="1"/>
    <x v="1"/>
    <x v="1"/>
    <x v="17"/>
    <n v="575"/>
    <n v="1350229"/>
    <d v="2001-06-06T13:02:18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4"/>
    <s v="timnhanna"/>
    <s v="MFISCHE2"/>
    <s v="ST-SW"/>
    <x v="7"/>
    <x v="7"/>
    <n v="635461.1"/>
    <d v="2001-06-08T21:00:01"/>
  </r>
  <r>
    <x v="1"/>
    <x v="1"/>
    <x v="1"/>
    <x v="8"/>
    <n v="250"/>
    <n v="1350230"/>
    <d v="2001-06-06T13:02:18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5.5"/>
    <s v="aepsvc133"/>
    <s v="PBRODER"/>
    <s v="ST-PJM"/>
    <x v="7"/>
    <x v="7"/>
    <n v="635462.1"/>
    <d v="2001-07-02T21:00:00"/>
  </r>
  <r>
    <x v="1"/>
    <x v="3"/>
    <x v="0"/>
    <x v="6"/>
    <n v="600000"/>
    <n v="1350232"/>
    <d v="2001-06-06T13:02:26"/>
    <s v="El Paso Merchant Energy, L.P."/>
    <x v="0"/>
    <x v="0"/>
    <x v="0"/>
    <x v="3"/>
    <s v="US Gas Fin Swap"/>
    <s v="US Gas Swap      Nymex                   Sep01           USD/MM"/>
    <m/>
    <n v="20000"/>
    <x v="0"/>
    <x v="13"/>
    <x v="0"/>
    <n v="3.9049999999999998"/>
    <s v="EPMELPfjs"/>
    <s v="JARNOLD"/>
    <s v="NG-Price"/>
    <x v="5"/>
    <x v="3"/>
    <s v="VF0982.1"/>
    <d v="2001-09-01T21:00:00"/>
  </r>
  <r>
    <x v="1"/>
    <x v="1"/>
    <x v="1"/>
    <x v="19"/>
    <n v="2950"/>
    <n v="1350231"/>
    <d v="2001-06-06T13:02:26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75"/>
    <s v="robmoore"/>
    <s v="MCARSON2"/>
    <s v="ST-SPP"/>
    <x v="7"/>
    <x v="7"/>
    <n v="635463.1"/>
    <d v="2002-01-01T14:16:00"/>
  </r>
  <r>
    <x v="1"/>
    <x v="3"/>
    <x v="0"/>
    <x v="5"/>
    <n v="620000"/>
    <n v="1350236"/>
    <d v="2001-06-06T13:02:31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77"/>
    <s v="hillblak"/>
    <s v="JARNOLD"/>
    <s v="NG-Price"/>
    <x v="5"/>
    <x v="3"/>
    <s v="VF0984.1"/>
    <d v="2001-07-01T21:00:00"/>
  </r>
  <r>
    <x v="1"/>
    <x v="3"/>
    <x v="0"/>
    <x v="5"/>
    <n v="620000"/>
    <n v="1350237"/>
    <d v="2001-06-06T13:02:33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8"/>
    <s v="aepes214"/>
    <s v="JARNOLD"/>
    <s v="NG-Price"/>
    <x v="5"/>
    <x v="3"/>
    <s v="VF0985.1"/>
    <d v="2001-07-01T21:00:00"/>
  </r>
  <r>
    <x v="1"/>
    <x v="3"/>
    <x v="0"/>
    <x v="6"/>
    <n v="225000"/>
    <n v="1350240"/>
    <d v="2001-06-06T13:02:37"/>
    <s v="Sempra Energy Trading Corp."/>
    <x v="0"/>
    <x v="0"/>
    <x v="0"/>
    <x v="3"/>
    <s v="US Gas Fin Swap"/>
    <s v="US Gas Swap      Nymex                   Sep01           USD/MM"/>
    <m/>
    <n v="7500"/>
    <x v="0"/>
    <x v="13"/>
    <x v="0"/>
    <n v="3.9049999999999998"/>
    <s v="MSIECKHAUS"/>
    <s v="JARNOLD"/>
    <s v="NG-Price"/>
    <x v="5"/>
    <x v="3"/>
    <s v="VF0988.1"/>
    <d v="2001-09-01T21:00:00"/>
  </r>
  <r>
    <x v="1"/>
    <x v="3"/>
    <x v="0"/>
    <x v="5"/>
    <n v="77500"/>
    <n v="1350243"/>
    <d v="2001-06-06T13:02:39"/>
    <s v="Firm Trade Bridgeline"/>
    <x v="0"/>
    <x v="0"/>
    <x v="0"/>
    <x v="3"/>
    <s v="US Gas Fin Swap"/>
    <s v="US Gas Swap      Nymex                   Jul01           USD/MM"/>
    <m/>
    <n v="2500"/>
    <x v="0"/>
    <x v="13"/>
    <x v="0"/>
    <n v="3.78"/>
    <s v="ADM45207"/>
    <s v="JARNOLD"/>
    <s v="NG-Price"/>
    <x v="5"/>
    <x v="3"/>
    <s v="VF0989.1"/>
    <d v="2001-07-01T21:00:00"/>
  </r>
  <r>
    <x v="1"/>
    <x v="3"/>
    <x v="0"/>
    <x v="5"/>
    <n v="310000"/>
    <n v="1350245"/>
    <d v="2001-06-06T13:02:44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"/>
    <s v="jbroyles"/>
    <s v="JARNOLD"/>
    <s v="NG-Price"/>
    <x v="5"/>
    <x v="3"/>
    <s v="VF0991.1"/>
    <d v="2001-07-01T21:00:00"/>
  </r>
  <r>
    <x v="1"/>
    <x v="3"/>
    <x v="0"/>
    <x v="5"/>
    <n v="77500"/>
    <n v="1350247"/>
    <d v="2001-06-06T13:02:46"/>
    <s v="DTE Energy Trading, Inc."/>
    <x v="0"/>
    <x v="0"/>
    <x v="0"/>
    <x v="3"/>
    <s v="US Gas Fin Swap"/>
    <s v="US Gas Swap      Nymex                   Jul01           USD/MM"/>
    <m/>
    <n v="2500"/>
    <x v="0"/>
    <x v="13"/>
    <x v="0"/>
    <n v="3.78"/>
    <s v="lewislee"/>
    <s v="JARNOLD"/>
    <s v="NG-Price"/>
    <x v="5"/>
    <x v="3"/>
    <s v="VF0992.1"/>
    <d v="2001-07-01T21:00:00"/>
  </r>
  <r>
    <x v="1"/>
    <x v="3"/>
    <x v="0"/>
    <x v="5"/>
    <n v="77500"/>
    <n v="1350248"/>
    <d v="2001-06-06T13:02:48"/>
    <s v="El Paso Merchant Energy, L.P."/>
    <x v="0"/>
    <x v="0"/>
    <x v="0"/>
    <x v="3"/>
    <s v="US Gas Fin Swap"/>
    <s v="US Gas Swap      Nymex                   Aug01           USD/MM"/>
    <m/>
    <n v="2500"/>
    <x v="0"/>
    <x v="13"/>
    <x v="0"/>
    <n v="3.8650000000000002"/>
    <s v="EPMELPfjs"/>
    <s v="JARNOLD"/>
    <s v="NG-Price"/>
    <x v="5"/>
    <x v="3"/>
    <s v="VF0993.1"/>
    <d v="2001-08-01T21:00:00"/>
  </r>
  <r>
    <x v="1"/>
    <x v="3"/>
    <x v="0"/>
    <x v="5"/>
    <n v="77500"/>
    <n v="1350250"/>
    <d v="2001-06-06T13:02:50"/>
    <s v="Bank of America, National Association"/>
    <x v="0"/>
    <x v="0"/>
    <x v="0"/>
    <x v="3"/>
    <s v="US Gas Fin Swap"/>
    <s v="US Gas Swap      Nymex                   Jul01           USD/MM"/>
    <m/>
    <n v="2500"/>
    <x v="0"/>
    <x v="13"/>
    <x v="0"/>
    <n v="3.78"/>
    <s v="ADM35416"/>
    <s v="JARNOLD"/>
    <s v="NG-Price"/>
    <x v="5"/>
    <x v="3"/>
    <s v="VF0995.1"/>
    <d v="2001-07-01T21:00:00"/>
  </r>
  <r>
    <x v="1"/>
    <x v="3"/>
    <x v="0"/>
    <x v="5"/>
    <n v="387500"/>
    <n v="1350251"/>
    <d v="2001-06-06T13:02:52"/>
    <s v="AEP Energy Services, Inc."/>
    <x v="0"/>
    <x v="0"/>
    <x v="0"/>
    <x v="3"/>
    <s v="US Gas Fin Swap"/>
    <s v="US Gas Swap      Nymex                   Jul01           USD/MM"/>
    <m/>
    <n v="12500"/>
    <x v="0"/>
    <x v="13"/>
    <x v="0"/>
    <n v="3.78"/>
    <s v="aepes214"/>
    <s v="JARNOLD"/>
    <s v="NG-Price"/>
    <x v="5"/>
    <x v="3"/>
    <s v="VF0996.1"/>
    <d v="2001-07-01T21:00:00"/>
  </r>
  <r>
    <x v="1"/>
    <x v="3"/>
    <x v="0"/>
    <x v="5"/>
    <n v="310000"/>
    <n v="1350256"/>
    <d v="2001-06-06T13:03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savocch"/>
    <s v="JARNOLD"/>
    <s v="NG-Price"/>
    <x v="5"/>
    <x v="3"/>
    <s v="VF1002.1"/>
    <d v="2001-07-01T21:00:00"/>
  </r>
  <r>
    <x v="1"/>
    <x v="3"/>
    <x v="0"/>
    <x v="5"/>
    <n v="77500"/>
    <n v="1350261"/>
    <d v="2001-06-06T13:03:18"/>
    <s v="Coral Energy Holding L.P."/>
    <x v="0"/>
    <x v="0"/>
    <x v="0"/>
    <x v="3"/>
    <s v="US Gas Fin Swap"/>
    <s v="US Gas Swap      Nymex                   Jul01           USD/MM"/>
    <m/>
    <n v="2500"/>
    <x v="0"/>
    <x v="13"/>
    <x v="0"/>
    <n v="3.79"/>
    <s v="avenette"/>
    <s v="JARNOLD"/>
    <s v="NG-Price"/>
    <x v="5"/>
    <x v="3"/>
    <s v="VF1007.1"/>
    <d v="2001-07-01T21:00:00"/>
  </r>
  <r>
    <x v="1"/>
    <x v="1"/>
    <x v="1"/>
    <x v="8"/>
    <n v="250"/>
    <n v="1350262"/>
    <d v="2001-06-06T13:03:20"/>
    <s v="Peco Energy Company"/>
    <x v="0"/>
    <x v="0"/>
    <x v="0"/>
    <x v="1"/>
    <s v="US East Power Phy Fwd Firm"/>
    <s v="US Pwr Phy Firm  PJM-W Peak              11-15Jun01      USD/MWh"/>
    <n v="50"/>
    <m/>
    <x v="0"/>
    <x v="1"/>
    <x v="0"/>
    <n v="42"/>
    <s v="OTCDESK4"/>
    <s v="JQUENET"/>
    <s v="ST-PJM"/>
    <x v="7"/>
    <x v="7"/>
    <n v="635466.1"/>
    <d v="2001-06-11T21:00:01"/>
  </r>
  <r>
    <x v="1"/>
    <x v="3"/>
    <x v="0"/>
    <x v="20"/>
    <n v="755000"/>
    <n v="1350263"/>
    <d v="2001-06-06T13:03:23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300000000000004"/>
    <s v="pickering"/>
    <s v="JARNOLD"/>
    <s v="NG-Price"/>
    <x v="5"/>
    <x v="3"/>
    <s v="VF1008.1"/>
    <d v="2001-11-01T00:00:00"/>
  </r>
  <r>
    <x v="1"/>
    <x v="1"/>
    <x v="1"/>
    <x v="6"/>
    <n v="750"/>
    <n v="1350264"/>
    <d v="2001-06-06T13:03:27"/>
    <s v="Williams Energy Marketing &amp; Trading Company"/>
    <x v="0"/>
    <x v="0"/>
    <x v="0"/>
    <x v="1"/>
    <s v="US West Power Phy Fwd Firm"/>
    <s v="US Pwr Phy Firm  Mid-C Peak              Sep01           USD/MWh"/>
    <n v="25"/>
    <m/>
    <x v="0"/>
    <x v="1"/>
    <x v="0"/>
    <n v="132"/>
    <s v="jgoodman"/>
    <s v="MSWERZB"/>
    <s v="LT-NW"/>
    <x v="7"/>
    <x v="7"/>
    <n v="635467.1"/>
    <d v="2001-09-01T21:00:01"/>
  </r>
  <r>
    <x v="1"/>
    <x v="3"/>
    <x v="0"/>
    <x v="17"/>
    <n v="230000"/>
    <n v="1350266"/>
    <d v="2001-06-06T13:03:30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1010.1"/>
    <d v="2001-06-08T21:00:01"/>
  </r>
  <r>
    <x v="1"/>
    <x v="1"/>
    <x v="1"/>
    <x v="8"/>
    <n v="250"/>
    <n v="1350267"/>
    <d v="2001-06-06T13:03:30"/>
    <s v="American Electric Power Service Corporation"/>
    <x v="0"/>
    <x v="0"/>
    <x v="0"/>
    <x v="1"/>
    <s v="US East Power Phy Fwd Firm"/>
    <s v="US Pwr Phy Firm  NEPOOL Peak             18-22Jun01      USD/MWh"/>
    <n v="50"/>
    <m/>
    <x v="0"/>
    <x v="1"/>
    <x v="0"/>
    <n v="43.5"/>
    <s v="aepsvc136"/>
    <s v="PBRODER"/>
    <s v="ST-New England"/>
    <x v="7"/>
    <x v="7"/>
    <n v="635468.1"/>
    <d v="2001-06-18T21:00:00"/>
  </r>
  <r>
    <x v="1"/>
    <x v="3"/>
    <x v="0"/>
    <x v="5"/>
    <n v="155000"/>
    <n v="1350268"/>
    <d v="2001-06-06T13:03:3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9"/>
    <s v="ADM46266"/>
    <s v="JARNOLD"/>
    <s v="NG-Price"/>
    <x v="5"/>
    <x v="3"/>
    <s v="VF1012.1"/>
    <d v="2001-07-01T21:00:00"/>
  </r>
  <r>
    <x v="1"/>
    <x v="1"/>
    <x v="1"/>
    <x v="5"/>
    <n v="1550"/>
    <n v="1350270"/>
    <d v="2001-06-06T13:03:34"/>
    <s v="Constellation Power Source, Inc."/>
    <x v="0"/>
    <x v="0"/>
    <x v="0"/>
    <x v="1"/>
    <s v="US East Power Phy Fwd Firm"/>
    <s v="US Pwr Phy Firm  Cinergy Peak            Aug01           USD/MWh"/>
    <n v="50"/>
    <m/>
    <x v="0"/>
    <x v="1"/>
    <x v="0"/>
    <n v="69.25"/>
    <s v="michbritt"/>
    <s v="FSTURM"/>
    <s v="LT-ECAR"/>
    <x v="7"/>
    <x v="7"/>
    <n v="635469.1"/>
    <d v="2001-08-01T21:00:01"/>
  </r>
  <r>
    <x v="1"/>
    <x v="3"/>
    <x v="0"/>
    <x v="5"/>
    <n v="310000"/>
    <n v="1350273"/>
    <d v="2001-06-06T13:03:39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7"/>
    <s v="gilleanb"/>
    <s v="JARNOLD"/>
    <s v="NG-Price"/>
    <x v="5"/>
    <x v="3"/>
    <s v="VF1014.1"/>
    <d v="2001-07-01T21:00:00"/>
  </r>
  <r>
    <x v="1"/>
    <x v="3"/>
    <x v="0"/>
    <x v="5"/>
    <n v="465000"/>
    <n v="1350274"/>
    <d v="2001-06-06T13:03:41"/>
    <s v="Aquila Risk Management Corporation"/>
    <x v="0"/>
    <x v="0"/>
    <x v="0"/>
    <x v="3"/>
    <s v="US Gas Fin Swap"/>
    <s v="US Gas Swap      Nymex                   Jul01           USD/MM"/>
    <n v="15000"/>
    <m/>
    <x v="0"/>
    <x v="13"/>
    <x v="0"/>
    <n v="3.77"/>
    <s v="AQUILA1002"/>
    <s v="JARNOLD"/>
    <s v="NG-Price"/>
    <x v="5"/>
    <x v="3"/>
    <s v="VF1015.1"/>
    <d v="2001-07-01T21:00:00"/>
  </r>
  <r>
    <x v="1"/>
    <x v="3"/>
    <x v="0"/>
    <x v="17"/>
    <n v="230000"/>
    <n v="1350275"/>
    <d v="2001-06-06T13:03:44"/>
    <s v="Axia Energy, LP"/>
    <x v="0"/>
    <x v="0"/>
    <x v="0"/>
    <x v="3"/>
    <s v="US Gas Fin Swap"/>
    <s v="US Gas Daily     HHub                    08-30Jun01      USD/MM"/>
    <n v="10000"/>
    <m/>
    <x v="0"/>
    <x v="13"/>
    <x v="0"/>
    <n v="3.69"/>
    <s v="berginpat2"/>
    <s v="PKEAVEY"/>
    <s v="G-DAILY-EST"/>
    <x v="5"/>
    <x v="3"/>
    <s v="VF1016.1"/>
    <d v="2001-06-08T21:00:01"/>
  </r>
  <r>
    <x v="1"/>
    <x v="3"/>
    <x v="0"/>
    <x v="22"/>
    <n v="615000"/>
    <n v="1350276"/>
    <d v="2001-06-06T13:03:45"/>
    <s v="Kinder Morgan, Inc."/>
    <x v="0"/>
    <x v="0"/>
    <x v="0"/>
    <x v="3"/>
    <s v="US Gas Fin Swap"/>
    <s v="US Gas Swap      Nymex                   Jul-Oct01       USD/MM"/>
    <m/>
    <n v="5000"/>
    <x v="0"/>
    <x v="13"/>
    <x v="0"/>
    <n v="3.875"/>
    <s v="hotelmotel"/>
    <s v="JARNOLD"/>
    <s v="NG-Price"/>
    <x v="5"/>
    <x v="3"/>
    <s v="VF1018.1"/>
    <d v="2001-07-01T00:00:00"/>
  </r>
  <r>
    <x v="1"/>
    <x v="1"/>
    <x v="1"/>
    <x v="0"/>
    <n v="50"/>
    <n v="1350278"/>
    <d v="2001-06-06T13:03:51"/>
    <s v="Reliant Energy Services, Inc."/>
    <x v="0"/>
    <x v="0"/>
    <x v="0"/>
    <x v="1"/>
    <s v="US East Power Phy Fwd Firm"/>
    <s v="US Pwr Phy Firm  TVA Peak                08Jun01         USD/MWh"/>
    <n v="50"/>
    <m/>
    <x v="0"/>
    <x v="1"/>
    <x v="0"/>
    <n v="30"/>
    <s v="mwhitfield"/>
    <s v="JKING6"/>
    <s v="ST-SERC"/>
    <x v="7"/>
    <x v="7"/>
    <n v="635470.1"/>
    <d v="2001-06-08T21:00:01"/>
  </r>
  <r>
    <x v="1"/>
    <x v="3"/>
    <x v="0"/>
    <x v="22"/>
    <n v="615000"/>
    <n v="1350279"/>
    <d v="2001-06-06T13:03:5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85"/>
    <s v="davidlake"/>
    <s v="JARNOLD"/>
    <s v="NG-Price"/>
    <x v="5"/>
    <x v="3"/>
    <s v="VF1020.1"/>
    <d v="2001-07-01T00:00:00"/>
  </r>
  <r>
    <x v="1"/>
    <x v="3"/>
    <x v="0"/>
    <x v="5"/>
    <n v="310000"/>
    <n v="1350280"/>
    <d v="2001-06-06T13:03:57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7"/>
    <s v="POSEJPALI2"/>
    <s v="JARNOLD"/>
    <s v="NG-Price"/>
    <x v="5"/>
    <x v="3"/>
    <s v="VF1022.1"/>
    <d v="2001-07-01T21:00:00"/>
  </r>
  <r>
    <x v="1"/>
    <x v="2"/>
    <x v="0"/>
    <x v="0"/>
    <n v="50000"/>
    <n v="1350287"/>
    <d v="2001-06-06T13:04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35"/>
    <d v="2001-07-01T00:00:00"/>
  </r>
  <r>
    <x v="1"/>
    <x v="3"/>
    <x v="0"/>
    <x v="20"/>
    <n v="755000"/>
    <n v="1350288"/>
    <d v="2001-06-06T13:04:08"/>
    <s v="Kinder Morgan, Inc."/>
    <x v="0"/>
    <x v="0"/>
    <x v="0"/>
    <x v="3"/>
    <s v="US Gas Fin Swap"/>
    <s v="US Gas Swap      Nymex                   Nov01-Mar02     USD/MM"/>
    <m/>
    <n v="5000"/>
    <x v="0"/>
    <x v="13"/>
    <x v="0"/>
    <n v="4.22"/>
    <s v="hotelmotel"/>
    <s v="JARNOLD"/>
    <s v="NG-Price"/>
    <x v="5"/>
    <x v="3"/>
    <s v="VF1025.1"/>
    <d v="2001-11-01T00:00:00"/>
  </r>
  <r>
    <x v="1"/>
    <x v="1"/>
    <x v="1"/>
    <x v="5"/>
    <n v="775"/>
    <n v="1350289"/>
    <d v="2001-06-06T13:04:10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joeknauth"/>
    <s v="MMOTLEY"/>
    <s v="ST-SW"/>
    <x v="7"/>
    <x v="7"/>
    <n v="635471.1"/>
    <d v="2001-07-01T21:00:01"/>
  </r>
  <r>
    <x v="1"/>
    <x v="3"/>
    <x v="0"/>
    <x v="5"/>
    <n v="310000"/>
    <n v="1350295"/>
    <d v="2001-06-06T13:04:21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75"/>
    <s v="nigpatter"/>
    <s v="JARNOLD"/>
    <s v="NG-Price"/>
    <x v="5"/>
    <x v="3"/>
    <s v="VF1029.1"/>
    <d v="2001-07-01T21:00:00"/>
  </r>
  <r>
    <x v="1"/>
    <x v="3"/>
    <x v="0"/>
    <x v="5"/>
    <n v="930000"/>
    <n v="1350296"/>
    <d v="2001-06-06T13:04:24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030.1"/>
    <d v="2001-08-01T21:00:00"/>
  </r>
  <r>
    <x v="1"/>
    <x v="1"/>
    <x v="1"/>
    <x v="5"/>
    <n v="1550"/>
    <n v="1350299"/>
    <d v="2001-06-06T13:04:32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andrea99"/>
    <s v="FSTURM"/>
    <s v="LT-ECAR"/>
    <x v="7"/>
    <x v="7"/>
    <n v="635472.1"/>
    <d v="2001-08-01T21:00:01"/>
  </r>
  <r>
    <x v="1"/>
    <x v="3"/>
    <x v="0"/>
    <x v="20"/>
    <n v="755000"/>
    <n v="1350304"/>
    <d v="2001-06-06T13:04:35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1"/>
    <s v="pickering"/>
    <s v="JARNOLD"/>
    <s v="NG-Price"/>
    <x v="5"/>
    <x v="3"/>
    <s v="VF1035.1"/>
    <d v="2001-11-01T00:00:00"/>
  </r>
  <r>
    <x v="1"/>
    <x v="3"/>
    <x v="0"/>
    <x v="5"/>
    <n v="542500"/>
    <n v="1350305"/>
    <d v="2001-06-06T13:04:37"/>
    <s v="Morgan Stanley Capital Group, Inc."/>
    <x v="0"/>
    <x v="0"/>
    <x v="0"/>
    <x v="3"/>
    <s v="US Gas Fin Swap"/>
    <s v="US Gas Swap      Nymex                   Aug01           USD/MM"/>
    <m/>
    <n v="17500"/>
    <x v="0"/>
    <x v="13"/>
    <x v="0"/>
    <n v="3.8450000000000002"/>
    <s v="sjamison"/>
    <s v="JARNOLD"/>
    <s v="NG-Price"/>
    <x v="5"/>
    <x v="3"/>
    <s v="VF1037.1"/>
    <d v="2001-08-01T21:00:00"/>
  </r>
  <r>
    <x v="1"/>
    <x v="3"/>
    <x v="0"/>
    <x v="5"/>
    <n v="155000"/>
    <n v="1350310"/>
    <d v="2001-06-06T13:05:0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6"/>
    <s v="JEFFAVERY"/>
    <s v="JARNOLD"/>
    <s v="NG-Price"/>
    <x v="5"/>
    <x v="3"/>
    <s v="VF1042.1"/>
    <d v="2001-07-01T21:00:00"/>
  </r>
  <r>
    <x v="1"/>
    <x v="1"/>
    <x v="1"/>
    <x v="19"/>
    <n v="2950"/>
    <n v="1350311"/>
    <d v="2001-06-06T13:05:01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75"/>
    <s v="ROBINBOY"/>
    <s v="DDAVIS"/>
    <s v="LT-New England"/>
    <x v="7"/>
    <x v="7"/>
    <n v="635473.1"/>
    <d v="2002-01-01T17:11:00"/>
  </r>
  <r>
    <x v="1"/>
    <x v="3"/>
    <x v="0"/>
    <x v="17"/>
    <n v="230000"/>
    <n v="1350312"/>
    <d v="2001-06-06T13:05:11"/>
    <s v="Axia Energy, LP"/>
    <x v="0"/>
    <x v="0"/>
    <x v="0"/>
    <x v="3"/>
    <s v="US Gas Fin Swap"/>
    <s v="US Gas Daily     HHub                    08-30Jun01      USD/MM"/>
    <m/>
    <n v="10000"/>
    <x v="0"/>
    <x v="13"/>
    <x v="0"/>
    <n v="3.69"/>
    <s v="berginpat2"/>
    <s v="PKEAVEY"/>
    <s v="G-DAILY-EST"/>
    <x v="5"/>
    <x v="3"/>
    <s v="VF1043.1"/>
    <d v="2001-06-08T21:00:01"/>
  </r>
  <r>
    <x v="0"/>
    <x v="3"/>
    <x v="0"/>
    <x v="5"/>
    <n v="155000"/>
    <n v="1350313"/>
    <d v="2001-06-06T13:05:19"/>
    <s v="Bank of America, National Association"/>
    <x v="0"/>
    <x v="0"/>
    <x v="0"/>
    <x v="3"/>
    <s v="CAN Gas Fin BasSwap"/>
    <s v="CAN Gas Basis    AECO                    Aug01           USD/MM"/>
    <n v="5000"/>
    <m/>
    <x v="0"/>
    <x v="13"/>
    <x v="0"/>
    <n v="-0.49"/>
    <s v="MMETTERS"/>
    <s v="JMCKAY"/>
    <s v="FT-CAND-EGSC"/>
    <x v="5"/>
    <x v="9"/>
    <s v="VF1044.1"/>
    <d v="2001-08-01T21:00:01"/>
  </r>
  <r>
    <x v="1"/>
    <x v="3"/>
    <x v="0"/>
    <x v="5"/>
    <n v="775000"/>
    <n v="1350314"/>
    <d v="2001-06-06T13:05:25"/>
    <s v="Aquila Risk Management Corporation"/>
    <x v="0"/>
    <x v="0"/>
    <x v="0"/>
    <x v="3"/>
    <s v="US Gas Fin Swap"/>
    <s v="US Gas Swap      Nymex                   Jul01           USD/MM"/>
    <n v="25000"/>
    <m/>
    <x v="0"/>
    <x v="13"/>
    <x v="0"/>
    <n v="3.76"/>
    <s v="AQUILA1002"/>
    <s v="JARNOLD"/>
    <s v="NG-Price"/>
    <x v="5"/>
    <x v="3"/>
    <s v="VF1045.1"/>
    <d v="2001-07-01T21:00:00"/>
  </r>
  <r>
    <x v="1"/>
    <x v="3"/>
    <x v="1"/>
    <x v="0"/>
    <n v="10000"/>
    <n v="1350315"/>
    <d v="2001-06-06T13:05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49999999999998"/>
    <s v="garrison"/>
    <s v="ARING"/>
    <s v="ENA-IM NE GULF1"/>
    <x v="8"/>
    <x v="3"/>
    <n v="835239"/>
    <d v="2001-06-08T21:00:01"/>
  </r>
  <r>
    <x v="1"/>
    <x v="2"/>
    <x v="0"/>
    <x v="0"/>
    <n v="50000"/>
    <n v="1350316"/>
    <d v="2001-06-06T13:0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ALTILIO"/>
    <s v="GWHALLE"/>
    <s v="WTI-GW-NXC2"/>
    <x v="3"/>
    <x v="3"/>
    <n v="114838"/>
    <d v="2001-07-01T00:00:00"/>
  </r>
  <r>
    <x v="1"/>
    <x v="3"/>
    <x v="1"/>
    <x v="0"/>
    <n v="10000"/>
    <n v="1350318"/>
    <d v="2001-06-06T13:05:51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garrison"/>
    <s v="ARING"/>
    <s v="ENA-IM NE GULF1"/>
    <x v="8"/>
    <x v="3"/>
    <n v="835240"/>
    <d v="2001-06-08T21:00:01"/>
  </r>
  <r>
    <x v="1"/>
    <x v="3"/>
    <x v="0"/>
    <x v="20"/>
    <n v="377500"/>
    <n v="1350321"/>
    <d v="2001-06-06T13:05:56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2"/>
    <s v="CRABTREE"/>
    <s v="JARNOLD"/>
    <s v="NG-Price"/>
    <x v="5"/>
    <x v="3"/>
    <s v="VF1049.1"/>
    <d v="2001-11-01T00:00:00"/>
  </r>
  <r>
    <x v="1"/>
    <x v="3"/>
    <x v="0"/>
    <x v="2"/>
    <n v="1825000"/>
    <n v="1350322"/>
    <d v="2001-06-06T13:06:0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WHITEWATER"/>
    <s v="JARNOLD"/>
    <s v="NG-Price"/>
    <x v="5"/>
    <x v="3"/>
    <s v="VF1050.1"/>
    <d v="2002-01-01T21:00:00"/>
  </r>
  <r>
    <x v="1"/>
    <x v="3"/>
    <x v="0"/>
    <x v="20"/>
    <n v="377500"/>
    <n v="1350326"/>
    <d v="2001-06-06T13:06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2.1"/>
    <d v="2001-11-01T00:00:00"/>
  </r>
  <r>
    <x v="1"/>
    <x v="3"/>
    <x v="0"/>
    <x v="5"/>
    <n v="674994"/>
    <n v="1350327"/>
    <d v="2001-06-06T13:06:08"/>
    <s v="Axia Energy, LP"/>
    <x v="0"/>
    <x v="0"/>
    <x v="0"/>
    <x v="3"/>
    <s v="US Gas Fin BasisSwap"/>
    <s v="US Gas Basis     HHub                    Jul01           USD/MM"/>
    <m/>
    <n v="21774"/>
    <x v="0"/>
    <x v="13"/>
    <x v="0"/>
    <n v="-2.5000000000000001E-3"/>
    <s v="mccallto"/>
    <s v="SBRAWNE"/>
    <s v="FT-East"/>
    <x v="5"/>
    <x v="3"/>
    <s v="VF1053.1"/>
    <d v="2001-07-01T21:00:01"/>
  </r>
  <r>
    <x v="1"/>
    <x v="3"/>
    <x v="0"/>
    <x v="20"/>
    <n v="377500"/>
    <n v="1350329"/>
    <d v="2001-06-06T13:06:1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5.1"/>
    <d v="2001-11-01T00:00:00"/>
  </r>
  <r>
    <x v="1"/>
    <x v="3"/>
    <x v="0"/>
    <x v="5"/>
    <n v="155000"/>
    <n v="1350330"/>
    <d v="2001-06-06T13:06:22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855"/>
    <s v="Lamoreal"/>
    <s v="JARNOLD"/>
    <s v="NG-Price"/>
    <x v="5"/>
    <x v="3"/>
    <s v="VF1056.1"/>
    <d v="2001-08-01T21:00:00"/>
  </r>
  <r>
    <x v="1"/>
    <x v="2"/>
    <x v="0"/>
    <x v="0"/>
    <n v="50000"/>
    <n v="1350333"/>
    <d v="2001-06-06T13:06:2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"/>
    <s v="SPENCERV"/>
    <s v="GWHALLE"/>
    <s v="WTI-GW-NXC1"/>
    <x v="3"/>
    <x v="3"/>
    <n v="114839"/>
    <d v="2001-07-01T00:00:00"/>
  </r>
  <r>
    <x v="1"/>
    <x v="3"/>
    <x v="0"/>
    <x v="5"/>
    <n v="465000"/>
    <n v="1350336"/>
    <d v="2001-06-06T13:06:35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75"/>
    <s v="MMETTERS"/>
    <s v="JARNOLD"/>
    <s v="NG-Price"/>
    <x v="5"/>
    <x v="3"/>
    <s v="VF1059.1"/>
    <d v="2001-07-01T21:00:00"/>
  </r>
  <r>
    <x v="1"/>
    <x v="2"/>
    <x v="0"/>
    <x v="0"/>
    <n v="50000"/>
    <n v="1350335"/>
    <d v="2001-06-06T13:06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840"/>
    <d v="2001-07-01T00:00:00"/>
  </r>
  <r>
    <x v="1"/>
    <x v="1"/>
    <x v="1"/>
    <x v="9"/>
    <n v="100"/>
    <n v="1350339"/>
    <d v="2001-06-06T13:06:42"/>
    <s v="Reliant Energy Services, Inc.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cmcnally"/>
    <s v="JQUENET"/>
    <s v="ST-PJM"/>
    <x v="7"/>
    <x v="7"/>
    <n v="635476.1"/>
    <d v="2001-06-09T21:00:00"/>
  </r>
  <r>
    <x v="1"/>
    <x v="1"/>
    <x v="1"/>
    <x v="8"/>
    <n v="250"/>
    <n v="1350340"/>
    <d v="2001-06-06T13:06:42"/>
    <s v="Northern Indiana Public Service Company"/>
    <x v="0"/>
    <x v="0"/>
    <x v="0"/>
    <x v="1"/>
    <s v="US East Power Phy Fwd Firm"/>
    <s v="US Pwr Phy Firm  COMED Peak              18-22Jun01      USD/MWh"/>
    <n v="50"/>
    <m/>
    <x v="0"/>
    <x v="1"/>
    <x v="0"/>
    <n v="38.75"/>
    <s v="williamson"/>
    <s v="MLORENZ"/>
    <s v="ST-Main"/>
    <x v="7"/>
    <x v="7"/>
    <n v="635477.1"/>
    <d v="2001-06-18T21:00:00"/>
  </r>
  <r>
    <x v="1"/>
    <x v="1"/>
    <x v="1"/>
    <x v="8"/>
    <n v="250"/>
    <n v="1350341"/>
    <d v="2001-06-06T13:06:46"/>
    <s v="Axia Energy, LP"/>
    <x v="0"/>
    <x v="0"/>
    <x v="0"/>
    <x v="1"/>
    <s v="US East Power Phy Fwd Firm"/>
    <s v="US Pwr Phy Firm  Cinergy Peak            18-22Jun01      USD/MWh"/>
    <n v="50"/>
    <m/>
    <x v="0"/>
    <x v="1"/>
    <x v="0"/>
    <n v="39"/>
    <s v="beckettmel"/>
    <s v="CDORLAN"/>
    <s v="ST-ECAR"/>
    <x v="7"/>
    <x v="7"/>
    <n v="635478.1"/>
    <d v="2001-06-18T21:00:00"/>
  </r>
  <r>
    <x v="1"/>
    <x v="1"/>
    <x v="1"/>
    <x v="9"/>
    <n v="100"/>
    <n v="1350343"/>
    <d v="2001-06-06T13:06:53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.5"/>
    <s v="mdesousa1"/>
    <s v="JQUENET"/>
    <s v="ST-PJM"/>
    <x v="7"/>
    <x v="7"/>
    <n v="635479.1"/>
    <d v="2001-06-09T21:00:00"/>
  </r>
  <r>
    <x v="1"/>
    <x v="3"/>
    <x v="0"/>
    <x v="5"/>
    <n v="930000"/>
    <n v="1350345"/>
    <d v="2001-06-06T13:06:58"/>
    <s v="Constellation Power Source, Inc."/>
    <x v="0"/>
    <x v="0"/>
    <x v="0"/>
    <x v="3"/>
    <s v="US Gas Fin Swap"/>
    <s v="US Gas Swap      Nymex                   Jul01           USD/MM"/>
    <n v="30000"/>
    <m/>
    <x v="0"/>
    <x v="13"/>
    <x v="0"/>
    <n v="3.75"/>
    <s v="terrenced"/>
    <s v="JARNOLD"/>
    <s v="NG-Price"/>
    <x v="5"/>
    <x v="3"/>
    <s v="VF1064.1"/>
    <d v="2001-07-01T21:00:00"/>
  </r>
  <r>
    <x v="1"/>
    <x v="1"/>
    <x v="1"/>
    <x v="19"/>
    <n v="2950"/>
    <n v="1350344"/>
    <d v="2001-06-06T13:06:58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5"/>
    <s v="ROBINBOY"/>
    <s v="DDAVIS"/>
    <s v="LT-New England"/>
    <x v="7"/>
    <x v="7"/>
    <n v="635480.1"/>
    <d v="2002-01-01T17:11:00"/>
  </r>
  <r>
    <x v="1"/>
    <x v="3"/>
    <x v="0"/>
    <x v="20"/>
    <n v="755000"/>
    <n v="1350346"/>
    <d v="2001-06-06T13:07:05"/>
    <s v="Aquila Risk Management Corporation"/>
    <x v="0"/>
    <x v="0"/>
    <x v="0"/>
    <x v="3"/>
    <s v="US Gas Fin Swap"/>
    <s v="US Gas Swap      Nymex                   Nov01-Mar02     USD/MM"/>
    <n v="5000"/>
    <m/>
    <x v="0"/>
    <x v="13"/>
    <x v="0"/>
    <n v="4.21"/>
    <s v="AQUILA1000"/>
    <s v="JARNOLD"/>
    <s v="NG-Price"/>
    <x v="5"/>
    <x v="3"/>
    <s v="VF1065.1"/>
    <d v="2001-11-01T00:00:00"/>
  </r>
  <r>
    <x v="1"/>
    <x v="3"/>
    <x v="0"/>
    <x v="5"/>
    <n v="930000"/>
    <n v="1350347"/>
    <d v="2001-06-06T13:07:07"/>
    <s v="Constellation Power Source, Inc."/>
    <x v="0"/>
    <x v="0"/>
    <x v="0"/>
    <x v="3"/>
    <s v="US Gas Fin Swap"/>
    <s v="US Gas Swap      Nymex                   Aug01           USD/MM"/>
    <n v="30000"/>
    <m/>
    <x v="0"/>
    <x v="13"/>
    <x v="0"/>
    <n v="3.8250000000000002"/>
    <s v="terrenced"/>
    <s v="JARNOLD"/>
    <s v="NG-Price"/>
    <x v="5"/>
    <x v="3"/>
    <s v="VF1066.1"/>
    <d v="2001-08-01T21:00:00"/>
  </r>
  <r>
    <x v="1"/>
    <x v="3"/>
    <x v="0"/>
    <x v="20"/>
    <n v="755000"/>
    <n v="1350351"/>
    <d v="2001-06-06T13:07:15"/>
    <s v="PG&amp;E Energy Trading-Gas Corporation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NedCosman"/>
    <s v="JARNOLD"/>
    <s v="NG-Price"/>
    <x v="5"/>
    <x v="3"/>
    <s v="VF1070.1"/>
    <d v="2001-11-01T00:00:00"/>
  </r>
  <r>
    <x v="1"/>
    <x v="3"/>
    <x v="0"/>
    <x v="2"/>
    <n v="1825000"/>
    <n v="1350353"/>
    <d v="2001-06-06T13:07:16"/>
    <s v="Engage Energy Canada L.P."/>
    <x v="0"/>
    <x v="0"/>
    <x v="0"/>
    <x v="3"/>
    <s v="US Gas Fin Swap"/>
    <s v="US Gas Swap      Nymex                   Jan-Dec02       USD/MM"/>
    <n v="5000"/>
    <m/>
    <x v="0"/>
    <x v="13"/>
    <x v="0"/>
    <n v="3.915"/>
    <s v="ADM98493"/>
    <s v="JARNOLD"/>
    <s v="NG-Price"/>
    <x v="5"/>
    <x v="3"/>
    <s v="VF1071.1"/>
    <d v="2002-01-01T21:00:00"/>
  </r>
  <r>
    <x v="1"/>
    <x v="3"/>
    <x v="0"/>
    <x v="5"/>
    <n v="930000"/>
    <n v="1350352"/>
    <d v="2001-06-06T13:07:16"/>
    <s v="Axia Energy, LP"/>
    <x v="0"/>
    <x v="0"/>
    <x v="0"/>
    <x v="3"/>
    <s v="US Gas Fin Swap"/>
    <s v="US Gas Swap      Nymex                   Jul01           USD/MM"/>
    <m/>
    <n v="30000"/>
    <x v="0"/>
    <x v="13"/>
    <x v="0"/>
    <n v="3.76"/>
    <s v="hossmich"/>
    <s v="JARNOLD"/>
    <s v="NG-Price"/>
    <x v="5"/>
    <x v="3"/>
    <s v="VF1072.1"/>
    <d v="2001-07-01T21:00:00"/>
  </r>
  <r>
    <x v="1"/>
    <x v="3"/>
    <x v="0"/>
    <x v="6"/>
    <n v="900000"/>
    <n v="1350354"/>
    <d v="2001-06-06T13:07:18"/>
    <s v="Constellation Power Source, Inc."/>
    <x v="0"/>
    <x v="0"/>
    <x v="0"/>
    <x v="3"/>
    <s v="US Gas Fin Swap"/>
    <s v="US Gas Swap      Nymex                   Sep01           USD/MM"/>
    <n v="30000"/>
    <m/>
    <x v="0"/>
    <x v="13"/>
    <x v="0"/>
    <n v="3.875"/>
    <s v="terrenced"/>
    <s v="JARNOLD"/>
    <s v="NG-Price"/>
    <x v="5"/>
    <x v="3"/>
    <s v="VF1073.1"/>
    <d v="2001-09-01T21:00:00"/>
  </r>
  <r>
    <x v="1"/>
    <x v="3"/>
    <x v="1"/>
    <x v="0"/>
    <n v="10000"/>
    <n v="1350358"/>
    <d v="2001-06-06T13:07:28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5"/>
    <s v="garrison"/>
    <s v="ARING"/>
    <s v="ENA-IM NE GULF1"/>
    <x v="8"/>
    <x v="3"/>
    <n v="835241"/>
    <d v="2001-06-08T21:00:01"/>
  </r>
  <r>
    <x v="1"/>
    <x v="3"/>
    <x v="1"/>
    <x v="17"/>
    <n v="27600"/>
    <n v="1350359"/>
    <d v="2001-06-06T13:07:30"/>
    <s v="Pepco Gas Services, Inc."/>
    <x v="0"/>
    <x v="0"/>
    <x v="0"/>
    <x v="3"/>
    <s v="US Gas Phy Fwd Firm &lt; or = 1Mo "/>
    <s v="US Gas Phy       TCO Pool                08-30Jun01      USD/MM"/>
    <m/>
    <n v="1200"/>
    <x v="0"/>
    <x v="13"/>
    <x v="0"/>
    <n v="3.81"/>
    <s v="CFINCH00"/>
    <s v="JHODGE2"/>
    <s v="ENA-IM ME TCO"/>
    <x v="8"/>
    <x v="3"/>
    <n v="835242"/>
    <d v="2001-06-08T21:00:01"/>
  </r>
  <r>
    <x v="1"/>
    <x v="3"/>
    <x v="0"/>
    <x v="17"/>
    <n v="202400"/>
    <n v="1350361"/>
    <d v="2001-06-06T13:07:37"/>
    <s v="El Paso Merchant Energy, L.P."/>
    <x v="0"/>
    <x v="0"/>
    <x v="0"/>
    <x v="3"/>
    <s v="US Gas Fin Swap"/>
    <s v="US Gas Daily     HHub                    08-30Jun01      USD/MM"/>
    <m/>
    <n v="8800"/>
    <x v="0"/>
    <x v="13"/>
    <x v="0"/>
    <n v="3.66"/>
    <s v="EPMELPctk"/>
    <s v="PKEAVEY"/>
    <s v="G-DAILY-EST"/>
    <x v="5"/>
    <x v="3"/>
    <s v="VF1078.1"/>
    <d v="2001-06-08T21:00:01"/>
  </r>
  <r>
    <x v="1"/>
    <x v="3"/>
    <x v="0"/>
    <x v="22"/>
    <n v="615000"/>
    <n v="1350362"/>
    <d v="2001-06-06T13:07:40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85"/>
    <s v="ADM98493"/>
    <s v="JARNOLD"/>
    <s v="NG-Price"/>
    <x v="5"/>
    <x v="3"/>
    <s v="VF1077.1"/>
    <d v="2001-07-01T00:00:00"/>
  </r>
  <r>
    <x v="1"/>
    <x v="3"/>
    <x v="0"/>
    <x v="20"/>
    <n v="377500"/>
    <n v="1350363"/>
    <d v="2001-06-06T13:07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300000000000004"/>
    <s v="BIGBRADLY"/>
    <s v="JARNOLD"/>
    <s v="NG-Price"/>
    <x v="5"/>
    <x v="3"/>
    <s v="VF1079.1"/>
    <d v="2001-11-01T00:00:00"/>
  </r>
  <r>
    <x v="1"/>
    <x v="3"/>
    <x v="0"/>
    <x v="5"/>
    <n v="18600"/>
    <n v="1350364"/>
    <d v="2001-06-06T13:07:53"/>
    <s v="Coral Energy Holding L.P."/>
    <x v="0"/>
    <x v="0"/>
    <x v="0"/>
    <x v="3"/>
    <s v="US Gas Fin BasisSwap"/>
    <s v="US Gas Basis     NGI SoCal               Jul01           USD/MM"/>
    <m/>
    <n v="600"/>
    <x v="0"/>
    <x v="13"/>
    <x v="0"/>
    <n v="3.6"/>
    <s v="courtney"/>
    <s v="KHOLST"/>
    <s v="FT-West"/>
    <x v="5"/>
    <x v="3"/>
    <s v="VF1080.1"/>
    <d v="2001-07-01T21:00:01"/>
  </r>
  <r>
    <x v="1"/>
    <x v="3"/>
    <x v="0"/>
    <x v="5"/>
    <n v="18600"/>
    <n v="1350366"/>
    <d v="2001-06-06T13:08:00"/>
    <s v="Coral Energy Holding L.P."/>
    <x v="0"/>
    <x v="0"/>
    <x v="0"/>
    <x v="3"/>
    <s v="US Gas Fin BasisSwap"/>
    <s v="US Gas Basis     NGI SoCal               Aug01           USD/MM"/>
    <m/>
    <n v="600"/>
    <x v="0"/>
    <x v="13"/>
    <x v="0"/>
    <n v="3.6"/>
    <s v="courtney"/>
    <s v="KHOLST"/>
    <s v="FT-West"/>
    <x v="5"/>
    <x v="3"/>
    <s v="VF1082.1"/>
    <d v="2001-08-01T21:00:01"/>
  </r>
  <r>
    <x v="1"/>
    <x v="3"/>
    <x v="0"/>
    <x v="6"/>
    <n v="18000"/>
    <n v="1350368"/>
    <d v="2001-06-06T13:08:06"/>
    <s v="Coral Energy Holding L.P."/>
    <x v="0"/>
    <x v="0"/>
    <x v="0"/>
    <x v="3"/>
    <s v="US Gas Fin BasisSwap"/>
    <s v="US Gas Basis     NGI SoCal               Sep01           USD/MM"/>
    <m/>
    <n v="600"/>
    <x v="0"/>
    <x v="13"/>
    <x v="0"/>
    <n v="2.5"/>
    <s v="courtney"/>
    <s v="KHOLST"/>
    <s v="FT-West"/>
    <x v="5"/>
    <x v="3"/>
    <s v="VF1083.1"/>
    <d v="2001-09-01T21:00:01"/>
  </r>
  <r>
    <x v="1"/>
    <x v="2"/>
    <x v="0"/>
    <x v="0"/>
    <n v="50000"/>
    <n v="1350369"/>
    <d v="2001-06-06T13:08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JTREADWAY"/>
    <s v="GWHALLE"/>
    <s v="WTI-GW-NXC2"/>
    <x v="3"/>
    <x v="3"/>
    <n v="114842"/>
    <d v="2001-07-01T00:00:00"/>
  </r>
  <r>
    <x v="1"/>
    <x v="3"/>
    <x v="0"/>
    <x v="22"/>
    <n v="615000"/>
    <n v="1350370"/>
    <d v="2001-06-06T13:08:11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84"/>
    <s v="petverma"/>
    <s v="JARNOLD"/>
    <s v="NG-Price"/>
    <x v="5"/>
    <x v="3"/>
    <s v="VF1084.1"/>
    <d v="2001-07-01T00:00:00"/>
  </r>
  <r>
    <x v="1"/>
    <x v="3"/>
    <x v="0"/>
    <x v="17"/>
    <n v="57500"/>
    <n v="1350371"/>
    <d v="2001-06-06T13:08:11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3"/>
    <s v="WAYNEPIVEC"/>
    <s v="GSTOREY"/>
    <s v="FT-ONTARIO"/>
    <x v="5"/>
    <x v="3"/>
    <s v="VF1089.1"/>
    <d v="2001-06-08T21:00:01"/>
  </r>
  <r>
    <x v="1"/>
    <x v="3"/>
    <x v="0"/>
    <x v="5"/>
    <n v="77500"/>
    <n v="1350375"/>
    <d v="2001-06-06T13:08:12"/>
    <s v="Mirant Americas Energy Marketing, L.P."/>
    <x v="0"/>
    <x v="0"/>
    <x v="0"/>
    <x v="3"/>
    <s v="US Gas Fin Swap"/>
    <s v="US Gas Swap      Nymex                   Jul01           USD/MM"/>
    <n v="2500"/>
    <m/>
    <x v="0"/>
    <x v="13"/>
    <x v="0"/>
    <n v="3.74"/>
    <s v="rkc00001"/>
    <s v="JARNOLD"/>
    <s v="NG-Price"/>
    <x v="5"/>
    <x v="3"/>
    <s v="VF1088.1"/>
    <d v="2001-07-01T21:00:00"/>
  </r>
  <r>
    <x v="1"/>
    <x v="3"/>
    <x v="0"/>
    <x v="5"/>
    <n v="18600"/>
    <n v="1350373"/>
    <d v="2001-06-06T13:08:12"/>
    <s v="Coral Energy Holding L.P."/>
    <x v="0"/>
    <x v="0"/>
    <x v="0"/>
    <x v="3"/>
    <s v="US Gas Fin BasisSwap"/>
    <s v="US Gas Basis     NGI SoCal               Oct01           USD/MM"/>
    <m/>
    <n v="600"/>
    <x v="0"/>
    <x v="13"/>
    <x v="0"/>
    <n v="1.75"/>
    <s v="courtney"/>
    <s v="KHOLST"/>
    <s v="FT-West"/>
    <x v="5"/>
    <x v="3"/>
    <s v="VF1086.1"/>
    <d v="2001-10-01T21:00:01"/>
  </r>
  <r>
    <x v="1"/>
    <x v="1"/>
    <x v="1"/>
    <x v="21"/>
    <n v="3100"/>
    <n v="1350376"/>
    <d v="2001-06-06T13:08:13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"/>
    <s v="jheinecke1"/>
    <s v="KPRESTO"/>
    <s v="LT-SERC"/>
    <x v="7"/>
    <x v="7"/>
    <n v="635482.1"/>
    <d v="2002-07-01T21:00:00"/>
  </r>
  <r>
    <x v="1"/>
    <x v="3"/>
    <x v="0"/>
    <x v="5"/>
    <n v="232500"/>
    <n v="1350378"/>
    <d v="2001-06-06T13:08:17"/>
    <s v="Axia Energy, LP"/>
    <x v="0"/>
    <x v="0"/>
    <x v="0"/>
    <x v="3"/>
    <s v="US Gas Fin Swap"/>
    <s v="US Gas Swap      Nymex                   Jul01           USD/MM"/>
    <n v="7500"/>
    <m/>
    <x v="0"/>
    <x v="13"/>
    <x v="0"/>
    <n v="3.74"/>
    <s v="hossmich"/>
    <s v="JARNOLD"/>
    <s v="NG-Price"/>
    <x v="5"/>
    <x v="3"/>
    <s v="VF1091.1"/>
    <d v="2001-07-01T21:00:00"/>
  </r>
  <r>
    <x v="0"/>
    <x v="3"/>
    <x v="1"/>
    <x v="5"/>
    <n v="155000"/>
    <n v="1350379"/>
    <d v="2001-06-06T13:08:19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6550000000000002"/>
    <s v="Dormaarl01"/>
    <s v="MCOWAN"/>
    <s v="EC-IM Canada West"/>
    <x v="8"/>
    <x v="9"/>
    <n v="835243"/>
    <d v="2001-07-01T21:00:01"/>
  </r>
  <r>
    <x v="1"/>
    <x v="3"/>
    <x v="0"/>
    <x v="5"/>
    <n v="620000"/>
    <n v="1350382"/>
    <d v="2001-06-06T13:08:25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75"/>
    <s v="POSEJPALI2"/>
    <s v="JARNOLD"/>
    <s v="NG-Price"/>
    <x v="5"/>
    <x v="3"/>
    <s v="VF1096.1"/>
    <d v="2001-07-01T21:00:00"/>
  </r>
  <r>
    <x v="1"/>
    <x v="3"/>
    <x v="0"/>
    <x v="17"/>
    <n v="230000"/>
    <n v="1350381"/>
    <d v="2001-06-06T13:08:25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65"/>
    <s v="duanelaw"/>
    <s v="PKEAVEY"/>
    <s v="G-DAILY-EST"/>
    <x v="5"/>
    <x v="3"/>
    <s v="VF1098.1"/>
    <d v="2001-06-08T21:00:01"/>
  </r>
  <r>
    <x v="1"/>
    <x v="3"/>
    <x v="0"/>
    <x v="2"/>
    <n v="1825000"/>
    <n v="1350383"/>
    <d v="2001-06-06T13:08:26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91"/>
    <s v="EPMELPfjs"/>
    <s v="JARNOLD"/>
    <s v="NG-Price"/>
    <x v="5"/>
    <x v="3"/>
    <s v="VF1095.1"/>
    <d v="2002-01-01T21:00:00"/>
  </r>
  <r>
    <x v="0"/>
    <x v="3"/>
    <x v="1"/>
    <x v="23"/>
    <n v="120000"/>
    <n v="1350384"/>
    <d v="2001-06-06T13:08:26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6"/>
    <s v="SETHMAN1"/>
    <s v="MCOWAN"/>
    <s v="EC-IM Canada West"/>
    <x v="8"/>
    <x v="9"/>
    <n v="835244"/>
    <d v="2001-06-07T21:00:01"/>
  </r>
  <r>
    <x v="1"/>
    <x v="3"/>
    <x v="0"/>
    <x v="2"/>
    <n v="1825000"/>
    <n v="1350385"/>
    <d v="2001-06-06T13:08:29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89"/>
    <s v="EPMELPfjs"/>
    <s v="JARNOLD"/>
    <s v="NG-Price"/>
    <x v="5"/>
    <x v="3"/>
    <s v="VF1097.1"/>
    <d v="2002-01-01T21:00:00"/>
  </r>
  <r>
    <x v="1"/>
    <x v="3"/>
    <x v="0"/>
    <x v="5"/>
    <n v="465000"/>
    <n v="1350386"/>
    <d v="2001-06-06T13:08:37"/>
    <s v="Cinergy Marketing &amp; Trading, LLC"/>
    <x v="0"/>
    <x v="0"/>
    <x v="0"/>
    <x v="3"/>
    <s v="US Gas Fin Swap"/>
    <s v="US Gas Daily     HHub                    Jul01           USD/MM"/>
    <n v="15000"/>
    <m/>
    <x v="0"/>
    <x v="13"/>
    <x v="0"/>
    <n v="3.7349999999999999"/>
    <s v="TOMSTRICK"/>
    <s v="JARNOLD"/>
    <s v="NG-Price"/>
    <x v="5"/>
    <x v="3"/>
    <s v="VF1099.1"/>
    <d v="2001-07-01T21:59:00"/>
  </r>
  <r>
    <x v="1"/>
    <x v="1"/>
    <x v="1"/>
    <x v="5"/>
    <n v="1550"/>
    <n v="1350387"/>
    <d v="2001-06-06T13:08:39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7.75"/>
    <s v="seanoneal"/>
    <s v="FSTURM"/>
    <s v="LT-ECAR"/>
    <x v="7"/>
    <x v="7"/>
    <n v="635484.1"/>
    <d v="2001-07-01T21:00:01"/>
  </r>
  <r>
    <x v="1"/>
    <x v="3"/>
    <x v="0"/>
    <x v="17"/>
    <n v="230000"/>
    <n v="1350389"/>
    <d v="2001-06-06T13:08:49"/>
    <s v="Amerada Hess Corporation"/>
    <x v="0"/>
    <x v="0"/>
    <x v="0"/>
    <x v="3"/>
    <s v="US Gas Fin Swap"/>
    <s v="US Gas Daily     Transco St.65           08-30Jun01      USD/MM"/>
    <m/>
    <n v="10000"/>
    <x v="0"/>
    <x v="13"/>
    <x v="0"/>
    <n v="3.67"/>
    <s v="scotperry1"/>
    <s v="SBRAWNE"/>
    <s v="FT-East"/>
    <x v="5"/>
    <x v="3"/>
    <s v="VF1101.1"/>
    <d v="2001-06-08T21:00:01"/>
  </r>
  <r>
    <x v="1"/>
    <x v="3"/>
    <x v="0"/>
    <x v="5"/>
    <n v="465000"/>
    <n v="1350390"/>
    <d v="2001-06-06T13:08:52"/>
    <s v="Reliant Energy Services, Inc."/>
    <x v="0"/>
    <x v="0"/>
    <x v="0"/>
    <x v="3"/>
    <s v="US Gas Fin BasisSwap"/>
    <s v="US Gas Basis     TENN TX                 Jul01           USD/MM"/>
    <n v="15000"/>
    <m/>
    <x v="0"/>
    <x v="13"/>
    <x v="0"/>
    <n v="-0.11749999999999999"/>
    <s v="jefffrenza"/>
    <s v="SBRAWNE"/>
    <s v="FT-East"/>
    <x v="5"/>
    <x v="3"/>
    <s v="VF1102.1"/>
    <d v="2001-07-01T21:00:01"/>
  </r>
  <r>
    <x v="1"/>
    <x v="3"/>
    <x v="0"/>
    <x v="17"/>
    <n v="115000"/>
    <n v="1350393"/>
    <d v="2001-06-06T13:09:07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449999999999999"/>
    <s v="CMSTCT4940"/>
    <s v="KRUSCIT"/>
    <s v="Firm Trading Central"/>
    <x v="5"/>
    <x v="3"/>
    <s v="VF1104.1"/>
    <d v="2001-06-08T21:00:01"/>
  </r>
  <r>
    <x v="1"/>
    <x v="3"/>
    <x v="0"/>
    <x v="5"/>
    <n v="930000"/>
    <n v="1350394"/>
    <d v="2001-06-06T13:09:08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35"/>
    <s v="EPMELPfjs"/>
    <s v="JARNOLD"/>
    <s v="NG-Price"/>
    <x v="5"/>
    <x v="3"/>
    <s v="VF1106.1"/>
    <d v="2001-08-01T21:00:00"/>
  </r>
  <r>
    <x v="1"/>
    <x v="3"/>
    <x v="0"/>
    <x v="5"/>
    <n v="930000"/>
    <n v="1350398"/>
    <d v="2001-06-06T13:09:21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108.1"/>
    <d v="2001-08-01T21:00:00"/>
  </r>
  <r>
    <x v="1"/>
    <x v="3"/>
    <x v="0"/>
    <x v="17"/>
    <n v="230000"/>
    <n v="1350400"/>
    <d v="2001-06-06T13:09:31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"/>
    <s v="EPMELPctk"/>
    <s v="PKEAVEY"/>
    <s v="G-DAILY-EST"/>
    <x v="5"/>
    <x v="3"/>
    <s v="VF1109.1"/>
    <d v="2001-06-08T21:00:01"/>
  </r>
  <r>
    <x v="1"/>
    <x v="3"/>
    <x v="0"/>
    <x v="5"/>
    <n v="155000"/>
    <n v="1350401"/>
    <d v="2001-06-06T13:09:36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5"/>
    <s v="JEFFAVERY"/>
    <s v="JARNOLD"/>
    <s v="NG-Price"/>
    <x v="5"/>
    <x v="3"/>
    <s v="VF1110.1"/>
    <d v="2001-07-01T21:00:00"/>
  </r>
  <r>
    <x v="1"/>
    <x v="3"/>
    <x v="0"/>
    <x v="20"/>
    <n v="755000"/>
    <n v="1350402"/>
    <d v="2001-06-06T13:09:41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22"/>
    <s v="WHITEWATER"/>
    <s v="JARNOLD"/>
    <s v="NG-Price"/>
    <x v="5"/>
    <x v="3"/>
    <s v="VF1111.1"/>
    <d v="2001-11-01T00:00:00"/>
  </r>
  <r>
    <x v="1"/>
    <x v="3"/>
    <x v="0"/>
    <x v="17"/>
    <n v="345000"/>
    <n v="1350403"/>
    <d v="2001-06-06T13:09:42"/>
    <s v="Texaco Natural Gas Inc."/>
    <x v="0"/>
    <x v="0"/>
    <x v="0"/>
    <x v="3"/>
    <s v="US Gas Fin Swap"/>
    <s v="US Gas Daily     COL Onshore             08-30Jun01      USD/MM"/>
    <m/>
    <n v="15000"/>
    <x v="0"/>
    <x v="13"/>
    <x v="0"/>
    <n v="3.63"/>
    <s v="WARNERTODD"/>
    <s v="SBRAWNE"/>
    <s v="FT-East"/>
    <x v="5"/>
    <x v="3"/>
    <s v="VF1112.1"/>
    <d v="2001-06-08T21:00:01"/>
  </r>
  <r>
    <x v="1"/>
    <x v="1"/>
    <x v="1"/>
    <x v="3"/>
    <n v="4600"/>
    <n v="1350404"/>
    <d v="2001-06-06T13:09:52"/>
    <s v="Reliant Energy Services, Inc."/>
    <x v="0"/>
    <x v="0"/>
    <x v="0"/>
    <x v="1"/>
    <s v="US East Power Phy Fwd Firm Unplan B"/>
    <s v="US Pwr Phy Unp B ERCOT Peak              Oct-Dec01       USD/MWh"/>
    <m/>
    <n v="50"/>
    <x v="0"/>
    <x v="1"/>
    <x v="0"/>
    <n v="34"/>
    <s v="johnritch"/>
    <s v="DSMITH3"/>
    <s v="LT-ERCOT"/>
    <x v="7"/>
    <x v="7"/>
    <n v="635485.1"/>
    <d v="2001-10-01T00:00:00"/>
  </r>
  <r>
    <x v="1"/>
    <x v="3"/>
    <x v="0"/>
    <x v="5"/>
    <n v="620000"/>
    <n v="1350406"/>
    <d v="2001-06-06T13:09:59"/>
    <s v="El Paso Merchant Energy, L.P."/>
    <x v="0"/>
    <x v="0"/>
    <x v="0"/>
    <x v="3"/>
    <s v="US Gas Fin Swap"/>
    <s v="US Gas Swap      Nymex                   Aug01           USD/MM"/>
    <m/>
    <n v="20000"/>
    <x v="0"/>
    <x v="13"/>
    <x v="0"/>
    <n v="3.855"/>
    <s v="EPMELPfjs"/>
    <s v="JARNOLD"/>
    <s v="NG-Price"/>
    <x v="5"/>
    <x v="3"/>
    <s v="VF1114.1"/>
    <d v="2001-08-01T21:00:00"/>
  </r>
  <r>
    <x v="1"/>
    <x v="1"/>
    <x v="1"/>
    <x v="3"/>
    <n v="4600"/>
    <n v="1350410"/>
    <d v="2001-06-06T13:10:06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6.5"/>
    <s v="Kellybry"/>
    <s v="MCARSON2"/>
    <s v="LT-SPP"/>
    <x v="7"/>
    <x v="7"/>
    <n v="635486.1"/>
    <d v="2001-10-01T14:16:00"/>
  </r>
  <r>
    <x v="1"/>
    <x v="3"/>
    <x v="1"/>
    <x v="0"/>
    <n v="10000"/>
    <n v="1350411"/>
    <d v="2001-06-06T13:10:08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garrison"/>
    <s v="ARING"/>
    <s v="ENA-IM NE GULF1"/>
    <x v="8"/>
    <x v="3"/>
    <n v="835245"/>
    <d v="2001-06-08T21:00:01"/>
  </r>
  <r>
    <x v="1"/>
    <x v="1"/>
    <x v="1"/>
    <x v="3"/>
    <n v="4600"/>
    <n v="1350412"/>
    <d v="2001-06-06T13:10:11"/>
    <s v="Coral Power, L.L.C."/>
    <x v="0"/>
    <x v="0"/>
    <x v="0"/>
    <x v="1"/>
    <s v="US East Power Phy Fwd Firm"/>
    <s v="US Pwr Phy Firm  Cinergy Peak            Oct-Dec01       USD/MWh"/>
    <m/>
    <n v="50"/>
    <x v="0"/>
    <x v="1"/>
    <x v="0"/>
    <n v="34"/>
    <s v="ADM35983"/>
    <s v="FSTURM"/>
    <s v="LT-ECAR"/>
    <x v="7"/>
    <x v="7"/>
    <n v="635487.1"/>
    <d v="2001-10-01T17:11:00"/>
  </r>
  <r>
    <x v="1"/>
    <x v="3"/>
    <x v="0"/>
    <x v="17"/>
    <n v="57500"/>
    <n v="1350413"/>
    <d v="2001-06-06T13:10:13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5"/>
    <s v="WAYNEPIVEC"/>
    <s v="GSTOREY"/>
    <s v="FT-ONTARIO"/>
    <x v="5"/>
    <x v="3"/>
    <s v="VF1117.1"/>
    <d v="2001-06-08T21:00:01"/>
  </r>
  <r>
    <x v="1"/>
    <x v="3"/>
    <x v="0"/>
    <x v="6"/>
    <n v="300000"/>
    <n v="1350416"/>
    <d v="2001-06-06T13:10:16"/>
    <s v="Glencore Ltd."/>
    <x v="0"/>
    <x v="0"/>
    <x v="0"/>
    <x v="3"/>
    <s v="US Gas Fin Swap"/>
    <s v="US Gas Swap      Nymex                   Sep01           USD/MM"/>
    <m/>
    <n v="10000"/>
    <x v="0"/>
    <x v="13"/>
    <x v="0"/>
    <n v="3.9049999999999998"/>
    <s v="ADM48210"/>
    <s v="JARNOLD"/>
    <s v="NG-Price"/>
    <x v="5"/>
    <x v="3"/>
    <s v="VF1119.1"/>
    <d v="2001-09-01T21:00:00"/>
  </r>
  <r>
    <x v="1"/>
    <x v="1"/>
    <x v="0"/>
    <x v="6"/>
    <n v="1500"/>
    <n v="1350415"/>
    <d v="2001-06-06T13:10:16"/>
    <s v="Select Energy, Inc."/>
    <x v="0"/>
    <x v="0"/>
    <x v="0"/>
    <x v="1"/>
    <s v="US East Power Fin Swap"/>
    <s v="US Pwr Fin Swap  ISO NY Z-A Peak         Sep01           USD/MWh"/>
    <n v="50"/>
    <m/>
    <x v="0"/>
    <x v="1"/>
    <x v="0"/>
    <n v="39.85"/>
    <s v="hornbka11"/>
    <s v="DDAVIS"/>
    <s v="LT-New England"/>
    <x v="7"/>
    <x v="3"/>
    <n v="635488.1"/>
    <d v="2001-09-01T21:00:01"/>
  </r>
  <r>
    <x v="1"/>
    <x v="3"/>
    <x v="0"/>
    <x v="17"/>
    <n v="230000"/>
    <n v="1350421"/>
    <d v="2001-06-06T13:10:28"/>
    <s v="El Paso Merchant Energy, L.P."/>
    <x v="0"/>
    <x v="0"/>
    <x v="0"/>
    <x v="3"/>
    <s v="US Gas Fin Swap"/>
    <s v="US Gas Daily     NGPL LA                 08-30Jun01      USD/MM"/>
    <m/>
    <n v="10000"/>
    <x v="0"/>
    <x v="13"/>
    <x v="0"/>
    <n v="3.645"/>
    <s v="EPMELPctk"/>
    <s v="KRUSCIT"/>
    <s v="Firm Trading Central"/>
    <x v="5"/>
    <x v="3"/>
    <s v="VF1121.1"/>
    <d v="2001-06-08T21:00:01"/>
  </r>
  <r>
    <x v="1"/>
    <x v="3"/>
    <x v="0"/>
    <x v="17"/>
    <n v="299000"/>
    <n v="1350423"/>
    <d v="2001-06-06T13:10:33"/>
    <s v="El Paso Merchant Energy, L.P."/>
    <x v="0"/>
    <x v="0"/>
    <x v="0"/>
    <x v="3"/>
    <s v="US Gas Fin Swap"/>
    <s v="US Gas Daily     NGPL LA                 08-30Jun01      USD/MM"/>
    <m/>
    <n v="13000"/>
    <x v="0"/>
    <x v="13"/>
    <x v="0"/>
    <n v="3.65"/>
    <s v="EPMELPctk"/>
    <s v="KRUSCIT"/>
    <s v="Firm Trading Central"/>
    <x v="5"/>
    <x v="3"/>
    <s v="VF1123.1"/>
    <d v="2001-06-08T21:00:01"/>
  </r>
  <r>
    <x v="1"/>
    <x v="3"/>
    <x v="0"/>
    <x v="22"/>
    <n v="615000"/>
    <n v="1350424"/>
    <d v="2001-06-06T13:10:34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87"/>
    <s v="WHITEWATER"/>
    <s v="JARNOLD"/>
    <s v="NG-Price"/>
    <x v="5"/>
    <x v="3"/>
    <s v="VF1125.1"/>
    <d v="2001-07-01T00:00:00"/>
  </r>
  <r>
    <x v="1"/>
    <x v="3"/>
    <x v="0"/>
    <x v="17"/>
    <n v="57500"/>
    <n v="1350425"/>
    <d v="2001-06-06T13:10:34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6"/>
    <s v="WAYNEPIVEC"/>
    <s v="GSTOREY"/>
    <s v="FT-ONTARIO"/>
    <x v="5"/>
    <x v="3"/>
    <s v="VF1126.1"/>
    <d v="2001-06-08T21:00:01"/>
  </r>
  <r>
    <x v="1"/>
    <x v="3"/>
    <x v="0"/>
    <x v="6"/>
    <n v="900000"/>
    <n v="1350428"/>
    <d v="2001-06-06T13:10:40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049999999999998"/>
    <s v="paulbach"/>
    <s v="JARNOLD"/>
    <s v="NG-Price"/>
    <x v="5"/>
    <x v="3"/>
    <s v="VF1128.1"/>
    <d v="2001-09-01T21:00:00"/>
  </r>
  <r>
    <x v="1"/>
    <x v="3"/>
    <x v="0"/>
    <x v="5"/>
    <n v="155000"/>
    <n v="1350433"/>
    <d v="2001-06-06T13:10:5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7"/>
    <s v="JEFFAVERY"/>
    <s v="JARNOLD"/>
    <s v="NG-Price"/>
    <x v="5"/>
    <x v="3"/>
    <s v="VF1131.1"/>
    <d v="2001-07-01T21:00:00"/>
  </r>
  <r>
    <x v="1"/>
    <x v="2"/>
    <x v="0"/>
    <x v="0"/>
    <n v="50000"/>
    <n v="1350434"/>
    <d v="2001-06-06T13:10:52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amitgupta"/>
    <s v="GWHALLE"/>
    <s v="WTI-GW-NXC2"/>
    <x v="3"/>
    <x v="3"/>
    <n v="114845"/>
    <d v="2001-07-01T00:00:00"/>
  </r>
  <r>
    <x v="1"/>
    <x v="3"/>
    <x v="0"/>
    <x v="5"/>
    <n v="310000"/>
    <n v="1350436"/>
    <d v="2001-06-06T13:10:5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7"/>
    <s v="steven12"/>
    <s v="JARNOLD"/>
    <s v="NG-Price"/>
    <x v="5"/>
    <x v="3"/>
    <s v="VF1134.1"/>
    <d v="2001-07-01T21:00:00"/>
  </r>
  <r>
    <x v="1"/>
    <x v="3"/>
    <x v="0"/>
    <x v="20"/>
    <n v="755000"/>
    <n v="1350437"/>
    <d v="2001-06-06T13:11:0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lafrance"/>
    <s v="JARNOLD"/>
    <s v="NG-Price"/>
    <x v="5"/>
    <x v="3"/>
    <s v="VF1135.1"/>
    <d v="2001-11-01T00:00:00"/>
  </r>
  <r>
    <x v="1"/>
    <x v="3"/>
    <x v="0"/>
    <x v="17"/>
    <n v="115000"/>
    <n v="1350438"/>
    <d v="2001-06-06T13:11:01"/>
    <s v="Coral Energy Holding L.P."/>
    <x v="0"/>
    <x v="0"/>
    <x v="0"/>
    <x v="3"/>
    <s v="US Gas Fin Swap"/>
    <s v="US Gas Daily     EP Permian              08-30Jun01      USD/MM"/>
    <m/>
    <n v="5000"/>
    <x v="0"/>
    <x v="13"/>
    <x v="0"/>
    <n v="3.62"/>
    <s v="coraljet"/>
    <s v="RGAY"/>
    <s v="West-Keystone"/>
    <x v="5"/>
    <x v="3"/>
    <s v="VF1136.1"/>
    <d v="2001-06-08T21:00:01"/>
  </r>
  <r>
    <x v="1"/>
    <x v="1"/>
    <x v="1"/>
    <x v="5"/>
    <n v="775"/>
    <n v="1350440"/>
    <d v="2001-06-06T13:11:08"/>
    <s v="Dynegy Power Marketing, Inc."/>
    <x v="0"/>
    <x v="0"/>
    <x v="0"/>
    <x v="1"/>
    <s v="US West Power Phy Fwd Firm"/>
    <s v="US Pwr Phy Firm  PALVE Peak              Aug01           USD/MWh"/>
    <n v="25"/>
    <m/>
    <x v="0"/>
    <x v="1"/>
    <x v="0"/>
    <n v="220"/>
    <s v="rleforce"/>
    <s v="MMOTLEY"/>
    <s v="ST-SW"/>
    <x v="7"/>
    <x v="7"/>
    <n v="635490.1"/>
    <d v="2001-08-01T21:00:01"/>
  </r>
  <r>
    <x v="1"/>
    <x v="3"/>
    <x v="0"/>
    <x v="2"/>
    <n v="1825000"/>
    <n v="1350441"/>
    <d v="2001-06-06T13:11:1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249999999999998"/>
    <s v="WHITEWATER"/>
    <s v="JARNOLD"/>
    <s v="NG-Price"/>
    <x v="5"/>
    <x v="3"/>
    <s v="VF1139.1"/>
    <d v="2002-01-01T21:00:00"/>
  </r>
  <r>
    <x v="1"/>
    <x v="3"/>
    <x v="0"/>
    <x v="20"/>
    <n v="755000"/>
    <n v="1350442"/>
    <d v="2001-06-06T13:11:16"/>
    <s v="Reliant Energy Services, Inc."/>
    <x v="0"/>
    <x v="0"/>
    <x v="0"/>
    <x v="3"/>
    <s v="US Gas Fin Swap"/>
    <s v="US Gas Swap      Nymex                   Nov01-Mar02     USD/MM"/>
    <m/>
    <n v="5000"/>
    <x v="0"/>
    <x v="13"/>
    <x v="0"/>
    <n v="4.24"/>
    <s v="sthevenot1"/>
    <s v="JARNOLD"/>
    <s v="NG-Price"/>
    <x v="5"/>
    <x v="3"/>
    <s v="VF1140.1"/>
    <d v="2001-11-01T00:00:00"/>
  </r>
  <r>
    <x v="1"/>
    <x v="3"/>
    <x v="0"/>
    <x v="17"/>
    <n v="57500"/>
    <n v="1350443"/>
    <d v="2001-06-06T13:11:18"/>
    <s v="Texaco Natural Gas Inc."/>
    <x v="0"/>
    <x v="0"/>
    <x v="0"/>
    <x v="3"/>
    <s v="US Gas Fin Swap"/>
    <s v="US Gas Daily     HHub                    08-30Jun01      USD/MM"/>
    <m/>
    <n v="2500"/>
    <x v="0"/>
    <x v="13"/>
    <x v="0"/>
    <n v="3.69"/>
    <s v="STEPHENSJE"/>
    <s v="PKEAVEY"/>
    <s v="G-DAILY-EST"/>
    <x v="5"/>
    <x v="3"/>
    <s v="VF1141.1"/>
    <d v="2001-06-08T21:00:01"/>
  </r>
  <r>
    <x v="1"/>
    <x v="1"/>
    <x v="1"/>
    <x v="6"/>
    <n v="1500"/>
    <n v="1350444"/>
    <d v="2001-06-06T13:11:2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3"/>
    <s v="MSMI1234"/>
    <s v="DSMITH3"/>
    <s v="LT-ERCOT"/>
    <x v="7"/>
    <x v="7"/>
    <n v="635491.1"/>
    <d v="2001-09-01T21:00:01"/>
  </r>
  <r>
    <x v="1"/>
    <x v="3"/>
    <x v="0"/>
    <x v="24"/>
    <n v="1070000"/>
    <n v="1350446"/>
    <d v="2001-06-06T13:11:29"/>
    <s v="Calpine Energy Services, L.P."/>
    <x v="0"/>
    <x v="0"/>
    <x v="0"/>
    <x v="3"/>
    <s v="US Gas Fin BasisSwap"/>
    <s v="US Gas Basis     NGI SoCal               Apr-Oct02       USD/MM"/>
    <n v="5000"/>
    <m/>
    <x v="0"/>
    <x v="13"/>
    <x v="0"/>
    <n v="0.65"/>
    <s v="CAMTHOR02"/>
    <s v="KHOLST"/>
    <s v="FT-West"/>
    <x v="5"/>
    <x v="3"/>
    <s v="VF1143.1"/>
    <d v="2002-04-01T00:00:00"/>
  </r>
  <r>
    <x v="1"/>
    <x v="3"/>
    <x v="0"/>
    <x v="5"/>
    <n v="310000"/>
    <n v="1350450"/>
    <d v="2001-06-06T13:11:3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9"/>
    <s v="POSEJPALI2"/>
    <s v="JARNOLD"/>
    <s v="NG-Price"/>
    <x v="5"/>
    <x v="3"/>
    <s v="VF1147.1"/>
    <d v="2001-07-01T21:00:00"/>
  </r>
  <r>
    <x v="1"/>
    <x v="1"/>
    <x v="1"/>
    <x v="6"/>
    <n v="1500"/>
    <n v="1350451"/>
    <d v="2001-06-06T13:11:39"/>
    <s v="Dynegy Power Marketing, Inc."/>
    <x v="0"/>
    <x v="0"/>
    <x v="0"/>
    <x v="1"/>
    <s v="US East Power Phy Fwd Firm"/>
    <s v="US Pwr Phy Firm  COMED Peak              Sep01           USD/MWh"/>
    <m/>
    <n v="50"/>
    <x v="0"/>
    <x v="1"/>
    <x v="0"/>
    <n v="35"/>
    <s v="btamplen"/>
    <s v="FSTURM"/>
    <s v="LT-ECAR"/>
    <x v="7"/>
    <x v="7"/>
    <n v="635493.1"/>
    <d v="2001-09-01T21:00:01"/>
  </r>
  <r>
    <x v="1"/>
    <x v="3"/>
    <x v="0"/>
    <x v="2"/>
    <n v="1825000"/>
    <n v="1350453"/>
    <d v="2001-06-06T13:11:42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3"/>
    <s v="DAVIDSET"/>
    <s v="JARNOLD"/>
    <s v="NG-Price"/>
    <x v="5"/>
    <x v="3"/>
    <s v="VF1148.1"/>
    <d v="2002-01-01T21:00:00"/>
  </r>
  <r>
    <x v="0"/>
    <x v="3"/>
    <x v="1"/>
    <x v="5"/>
    <n v="155000"/>
    <n v="1350455"/>
    <d v="2001-06-06T13:11:4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350000000000003"/>
    <s v="elizabeth"/>
    <s v="MCOWAN"/>
    <s v="EC-IM Canada West"/>
    <x v="8"/>
    <x v="9"/>
    <n v="835247"/>
    <d v="2001-07-01T21:00:01"/>
  </r>
  <r>
    <x v="1"/>
    <x v="3"/>
    <x v="0"/>
    <x v="17"/>
    <n v="230000"/>
    <n v="1350456"/>
    <d v="2001-06-06T13:11:47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69"/>
    <s v="AQUILA1085"/>
    <s v="PKEAVEY"/>
    <s v="G-DAILY-EST"/>
    <x v="5"/>
    <x v="3"/>
    <s v="VF1151.1"/>
    <d v="2001-06-08T21:00:01"/>
  </r>
  <r>
    <x v="1"/>
    <x v="3"/>
    <x v="0"/>
    <x v="22"/>
    <n v="615000"/>
    <n v="1350458"/>
    <d v="2001-06-06T13:11:52"/>
    <s v="Bankers Trust Company"/>
    <x v="0"/>
    <x v="0"/>
    <x v="0"/>
    <x v="3"/>
    <s v="US Gas Fin Swap"/>
    <s v="US Gas Swap      Nymex                   Jul-Oct01       USD/MM"/>
    <m/>
    <n v="5000"/>
    <x v="0"/>
    <x v="13"/>
    <x v="0"/>
    <n v="3.88"/>
    <s v="nigpatter"/>
    <s v="JARNOLD"/>
    <s v="NG-Price"/>
    <x v="5"/>
    <x v="3"/>
    <s v="VF1152.1"/>
    <d v="2001-07-01T00:00:00"/>
  </r>
  <r>
    <x v="0"/>
    <x v="3"/>
    <x v="1"/>
    <x v="0"/>
    <n v="5000"/>
    <n v="1350459"/>
    <d v="2001-06-06T13:11:5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28"/>
    <s v="ADM11441"/>
    <s v="RWATT"/>
    <s v="EC-IM Canada West"/>
    <x v="8"/>
    <x v="9"/>
    <n v="835248"/>
    <d v="2001-06-07T21:00:01"/>
  </r>
  <r>
    <x v="1"/>
    <x v="1"/>
    <x v="1"/>
    <x v="5"/>
    <n v="1550"/>
    <n v="1350460"/>
    <d v="2001-06-06T13:11:57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78"/>
    <s v="bf162233"/>
    <s v="FSTURM"/>
    <s v="LT-ECAR"/>
    <x v="7"/>
    <x v="7"/>
    <n v="635494.1"/>
    <d v="2001-07-01T21:00:01"/>
  </r>
  <r>
    <x v="1"/>
    <x v="3"/>
    <x v="0"/>
    <x v="5"/>
    <n v="155000"/>
    <n v="1350463"/>
    <d v="2001-06-06T13:12:02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"/>
    <s v="GLOVERBJ"/>
    <s v="JARNOLD"/>
    <s v="NG-Price"/>
    <x v="5"/>
    <x v="3"/>
    <s v="VF1154.1"/>
    <d v="2001-07-01T21:00:00"/>
  </r>
  <r>
    <x v="1"/>
    <x v="2"/>
    <x v="0"/>
    <x v="0"/>
    <n v="50000"/>
    <n v="1350465"/>
    <d v="2001-06-06T13:12:0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amitgupta"/>
    <s v="GWHALLE"/>
    <s v="WTI-GW-NXC2"/>
    <x v="3"/>
    <x v="3"/>
    <n v="114846"/>
    <d v="2001-07-01T00:00:00"/>
  </r>
  <r>
    <x v="1"/>
    <x v="3"/>
    <x v="1"/>
    <x v="0"/>
    <n v="10000"/>
    <n v="1350470"/>
    <d v="2001-06-06T13:12:1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850000000000001"/>
    <s v="STEPHENSJE"/>
    <s v="ARING"/>
    <s v="ENA-IM NE GULF1"/>
    <x v="8"/>
    <x v="3"/>
    <n v="835249"/>
    <d v="2001-06-08T21:00:01"/>
  </r>
  <r>
    <x v="1"/>
    <x v="2"/>
    <x v="0"/>
    <x v="0"/>
    <n v="50000"/>
    <n v="1350471"/>
    <d v="2001-06-06T13:12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JTREADWAY"/>
    <s v="GWHALLE"/>
    <s v="WTI-GW-NXC2"/>
    <x v="3"/>
    <x v="3"/>
    <n v="114848"/>
    <d v="2001-07-01T00:00:00"/>
  </r>
  <r>
    <x v="1"/>
    <x v="1"/>
    <x v="1"/>
    <x v="5"/>
    <n v="1550"/>
    <n v="1350472"/>
    <d v="2001-06-06T13:12:2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PowerGLW"/>
    <s v="FSTURM"/>
    <s v="LT-ECAR"/>
    <x v="7"/>
    <x v="7"/>
    <n v="635495.1"/>
    <d v="2001-07-01T21:00:01"/>
  </r>
  <r>
    <x v="0"/>
    <x v="3"/>
    <x v="1"/>
    <x v="0"/>
    <n v="5000"/>
    <n v="1350473"/>
    <d v="2001-06-06T13:12:22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"/>
    <s v="ADM11441"/>
    <s v="RWATT"/>
    <s v="EC-IM Canada West"/>
    <x v="8"/>
    <x v="9"/>
    <n v="835250"/>
    <d v="2001-06-07T21:00:01"/>
  </r>
  <r>
    <x v="1"/>
    <x v="1"/>
    <x v="1"/>
    <x v="8"/>
    <n v="250"/>
    <n v="1350477"/>
    <d v="2001-06-06T13:12:32"/>
    <s v="Virginia Electric and Power Company"/>
    <x v="0"/>
    <x v="0"/>
    <x v="0"/>
    <x v="1"/>
    <s v="US East Power Phy Fwd Firm"/>
    <s v="US Pwr Phy Firm  PJM-W Peak              11-15Jun01      USD/MWh"/>
    <m/>
    <n v="50"/>
    <x v="0"/>
    <x v="1"/>
    <x v="0"/>
    <n v="42.25"/>
    <s v="VEPCOJOE"/>
    <s v="JQUENET"/>
    <s v="ST-PJM"/>
    <x v="7"/>
    <x v="7"/>
    <n v="635496.1"/>
    <d v="2001-06-11T21:00:01"/>
  </r>
  <r>
    <x v="1"/>
    <x v="1"/>
    <x v="1"/>
    <x v="5"/>
    <n v="775"/>
    <n v="1350479"/>
    <d v="2001-06-06T13:12:38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170"/>
    <s v="PowerMAS"/>
    <s v="MMOTLEY"/>
    <s v="ST-SW"/>
    <x v="7"/>
    <x v="7"/>
    <n v="635497.1"/>
    <d v="2001-07-01T21:00:01"/>
  </r>
  <r>
    <x v="1"/>
    <x v="3"/>
    <x v="0"/>
    <x v="5"/>
    <n v="3100"/>
    <n v="1350480"/>
    <d v="2001-06-06T13:12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250000000000001"/>
    <s v="ADM49438"/>
    <s v="MMAGGI"/>
    <s v="NG EXOTIC"/>
    <x v="5"/>
    <x v="3"/>
    <s v="VF1168.1"/>
    <d v="2001-07-01T00:00:00"/>
  </r>
  <r>
    <x v="1"/>
    <x v="1"/>
    <x v="1"/>
    <x v="5"/>
    <n v="775"/>
    <n v="1350482"/>
    <d v="2001-06-06T13:12:45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72"/>
    <s v="pvaes123"/>
    <s v="RBADEER"/>
    <s v="ST-CA"/>
    <x v="7"/>
    <x v="7"/>
    <n v="635498.1"/>
    <d v="2001-08-01T21:00:01"/>
  </r>
  <r>
    <x v="1"/>
    <x v="3"/>
    <x v="0"/>
    <x v="6"/>
    <n v="900000"/>
    <n v="1350483"/>
    <d v="2001-06-06T13:12:48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70.1"/>
    <d v="2001-09-01T21:00:00"/>
  </r>
  <r>
    <x v="1"/>
    <x v="3"/>
    <x v="0"/>
    <x v="17"/>
    <n v="230000"/>
    <n v="1350486"/>
    <d v="2001-06-06T13:12:49"/>
    <s v="Mirant Americas Energy Marketing, L.P."/>
    <x v="0"/>
    <x v="0"/>
    <x v="0"/>
    <x v="3"/>
    <s v="US Gas Fin Swap"/>
    <s v="US Gas Daily     HHub                    08-30Jun01      USD/MM"/>
    <m/>
    <n v="10000"/>
    <x v="0"/>
    <x v="13"/>
    <x v="0"/>
    <n v="3.71"/>
    <s v="rdl00001"/>
    <s v="PKEAVEY"/>
    <s v="G-DAILY-EST"/>
    <x v="5"/>
    <x v="3"/>
    <s v="VF1171.1"/>
    <d v="2001-06-08T21:00:01"/>
  </r>
  <r>
    <x v="1"/>
    <x v="3"/>
    <x v="0"/>
    <x v="5"/>
    <n v="155000"/>
    <n v="1350487"/>
    <d v="2001-06-06T13:12:53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8"/>
    <s v="JEFFAVERY"/>
    <s v="JARNOLD"/>
    <s v="NG-Price"/>
    <x v="5"/>
    <x v="3"/>
    <s v="VF1172.1"/>
    <d v="2001-07-01T21:00:00"/>
  </r>
  <r>
    <x v="1"/>
    <x v="1"/>
    <x v="1"/>
    <x v="19"/>
    <n v="2950"/>
    <n v="1350488"/>
    <d v="2001-06-06T13:12:54"/>
    <s v="Reliant Energy Services, Inc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johnritch"/>
    <s v="DSMITH3"/>
    <s v="LT-ERCOT"/>
    <x v="7"/>
    <x v="7"/>
    <n v="635499.1"/>
    <d v="2002-01-01T00:00:00"/>
  </r>
  <r>
    <x v="1"/>
    <x v="1"/>
    <x v="1"/>
    <x v="18"/>
    <n v="3050"/>
    <n v="1350489"/>
    <d v="2001-06-06T13:12:55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DANMURPHY"/>
    <s v="MCARSON2"/>
    <s v="LT-SPP"/>
    <x v="7"/>
    <x v="7"/>
    <n v="635500.1"/>
    <d v="2002-03-01T17:04:00"/>
  </r>
  <r>
    <x v="1"/>
    <x v="3"/>
    <x v="0"/>
    <x v="5"/>
    <n v="155000"/>
    <n v="1350491"/>
    <d v="2001-06-06T13:12:57"/>
    <s v="Bankers Trust Company"/>
    <x v="0"/>
    <x v="0"/>
    <x v="0"/>
    <x v="3"/>
    <s v="US Gas Fin Swap"/>
    <s v="US Gas Swap      Nymex                   Aug01           USD/MM"/>
    <n v="5000"/>
    <m/>
    <x v="0"/>
    <x v="13"/>
    <x v="0"/>
    <n v="3.8849999999999998"/>
    <s v="BRHUNTER"/>
    <s v="JARNOLD"/>
    <s v="NG-Price"/>
    <x v="5"/>
    <x v="3"/>
    <s v="VF1174.1"/>
    <d v="2001-08-01T21:00:00"/>
  </r>
  <r>
    <x v="0"/>
    <x v="3"/>
    <x v="1"/>
    <x v="5"/>
    <n v="155000"/>
    <n v="1350493"/>
    <d v="2001-06-06T13:12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"/>
    <s v="williamw"/>
    <s v="MCOWAN"/>
    <s v="EC-IM Canada West"/>
    <x v="8"/>
    <x v="9"/>
    <n v="835252"/>
    <d v="2001-07-01T21:00:01"/>
  </r>
  <r>
    <x v="1"/>
    <x v="1"/>
    <x v="1"/>
    <x v="5"/>
    <n v="1550"/>
    <n v="1350494"/>
    <d v="2001-06-06T13:13:00"/>
    <s v="Constellation Power Source, Inc."/>
    <x v="0"/>
    <x v="0"/>
    <x v="0"/>
    <x v="1"/>
    <s v="US East Power Phy Fwd Firm"/>
    <s v="US Pwr Phy Firm  COMED Peak              Jul01           USD/MWh"/>
    <m/>
    <n v="50"/>
    <x v="0"/>
    <x v="1"/>
    <x v="0"/>
    <n v="76.75"/>
    <s v="cortmcmeel"/>
    <s v="FSTURM"/>
    <s v="LT-ECAR"/>
    <x v="7"/>
    <x v="7"/>
    <n v="635501.1"/>
    <d v="2001-07-01T21:00:01"/>
  </r>
  <r>
    <x v="1"/>
    <x v="3"/>
    <x v="0"/>
    <x v="20"/>
    <n v="755000"/>
    <n v="1350497"/>
    <d v="2001-06-06T13:13:03"/>
    <s v="WPS Energy Services, Inc."/>
    <x v="0"/>
    <x v="0"/>
    <x v="0"/>
    <x v="3"/>
    <s v="US Gas Fin Swap"/>
    <s v="US Gas Swap      Nymex                   Nov01-Mar02     USD/MM"/>
    <m/>
    <n v="5000"/>
    <x v="0"/>
    <x v="13"/>
    <x v="0"/>
    <n v="4.26"/>
    <s v="BISHOP00"/>
    <s v="JARNOLD"/>
    <s v="NG-Price"/>
    <x v="5"/>
    <x v="3"/>
    <s v="VF1176.1"/>
    <d v="2001-11-01T00:00:00"/>
  </r>
  <r>
    <x v="1"/>
    <x v="1"/>
    <x v="1"/>
    <x v="5"/>
    <n v="1550"/>
    <n v="1350499"/>
    <d v="2001-06-06T13:13:07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ndrea99"/>
    <s v="FSTURM"/>
    <s v="LT-ECAR"/>
    <x v="7"/>
    <x v="7"/>
    <n v="635502.1"/>
    <d v="2001-08-01T21:00:01"/>
  </r>
  <r>
    <x v="1"/>
    <x v="3"/>
    <x v="0"/>
    <x v="5"/>
    <n v="3100"/>
    <n v="1350502"/>
    <d v="2001-06-06T13:13:14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750000000000001"/>
    <s v="ADM49438"/>
    <s v="MMAGGI"/>
    <s v="NG EXOTIC"/>
    <x v="5"/>
    <x v="3"/>
    <s v="VF1181.1"/>
    <d v="2001-07-01T00:00:00"/>
  </r>
  <r>
    <x v="0"/>
    <x v="3"/>
    <x v="1"/>
    <x v="0"/>
    <n v="5000"/>
    <n v="1350503"/>
    <d v="2001-06-06T13:13:1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ADM11441"/>
    <s v="RWATT"/>
    <s v="EC-IM Canada West"/>
    <x v="8"/>
    <x v="9"/>
    <n v="835253"/>
    <d v="2001-06-07T21:00:01"/>
  </r>
  <r>
    <x v="1"/>
    <x v="3"/>
    <x v="0"/>
    <x v="17"/>
    <n v="345000"/>
    <n v="1350505"/>
    <d v="2001-06-06T13:13:17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74"/>
    <s v="AQUILA1015"/>
    <s v="EBASS"/>
    <s v="FT-Texas"/>
    <x v="5"/>
    <x v="3"/>
    <s v="VF1180.1"/>
    <d v="2001-06-08T21:00:01"/>
  </r>
  <r>
    <x v="1"/>
    <x v="3"/>
    <x v="0"/>
    <x v="5"/>
    <n v="77500"/>
    <n v="1350506"/>
    <d v="2001-06-06T13:13:18"/>
    <s v="Engage Energy Canada L.P."/>
    <x v="0"/>
    <x v="0"/>
    <x v="0"/>
    <x v="3"/>
    <s v="US Gas Fin Swap"/>
    <s v="US Gas Swap      Nymex                   Jul01           USD/MM"/>
    <n v="2500"/>
    <m/>
    <x v="0"/>
    <x v="13"/>
    <x v="0"/>
    <n v="3.8"/>
    <s v="ADM98493"/>
    <s v="JARNOLD"/>
    <s v="NG-Price"/>
    <x v="5"/>
    <x v="3"/>
    <s v="VF1183.1"/>
    <d v="2001-07-01T21:00:00"/>
  </r>
  <r>
    <x v="1"/>
    <x v="3"/>
    <x v="0"/>
    <x v="17"/>
    <n v="345000"/>
    <n v="1350507"/>
    <d v="2001-06-06T13:13:22"/>
    <s v="Firm Trading Bridgeline Gas Marketing"/>
    <x v="0"/>
    <x v="0"/>
    <x v="0"/>
    <x v="3"/>
    <s v="US Gas Fin Swap"/>
    <s v="US Gas Daily     FGT Z2                  08-30Jun01      USD/MM"/>
    <m/>
    <n v="15000"/>
    <x v="0"/>
    <x v="13"/>
    <x v="0"/>
    <n v="3.7250000000000001"/>
    <s v="ADM18276"/>
    <s v="SBRAWNE"/>
    <s v="FT-East"/>
    <x v="5"/>
    <x v="3"/>
    <s v="VF1184.1"/>
    <d v="2001-06-08T21:00:01"/>
  </r>
  <r>
    <x v="1"/>
    <x v="3"/>
    <x v="0"/>
    <x v="5"/>
    <n v="155000"/>
    <n v="1350509"/>
    <d v="2001-06-06T13:13:23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1185.1"/>
    <d v="2001-10-01T21:00:01"/>
  </r>
  <r>
    <x v="1"/>
    <x v="3"/>
    <x v="0"/>
    <x v="5"/>
    <n v="155000"/>
    <n v="1350510"/>
    <d v="2001-06-06T13:13:27"/>
    <s v="Louis Dreyfus Corporation"/>
    <x v="0"/>
    <x v="0"/>
    <x v="0"/>
    <x v="3"/>
    <s v="US Gas Fin Swap"/>
    <s v="US Gas Swap      Nymex                   Jul01           USD/MM"/>
    <n v="5000"/>
    <m/>
    <x v="0"/>
    <x v="13"/>
    <x v="0"/>
    <n v="3.8"/>
    <s v="DEMETRIOS"/>
    <s v="JARNOLD"/>
    <s v="NG-Price"/>
    <x v="5"/>
    <x v="3"/>
    <s v="VF1187.1"/>
    <d v="2001-07-01T21:00:00"/>
  </r>
  <r>
    <x v="1"/>
    <x v="1"/>
    <x v="1"/>
    <x v="8"/>
    <n v="250"/>
    <n v="1350511"/>
    <d v="2001-06-06T13:13:32"/>
    <s v="Axia Energy, LP"/>
    <x v="0"/>
    <x v="0"/>
    <x v="0"/>
    <x v="1"/>
    <s v="US East Power Phy Fwd Firm"/>
    <s v="US Pwr Phy Firm  PJM-W Peak              25-29Jun01      USD/MWh"/>
    <m/>
    <n v="50"/>
    <x v="0"/>
    <x v="1"/>
    <x v="0"/>
    <n v="54.5"/>
    <s v="shipmanp"/>
    <s v="JQUENET"/>
    <s v="ST-PJM"/>
    <x v="7"/>
    <x v="7"/>
    <n v="635503.1"/>
    <d v="2001-06-25T21:00:00"/>
  </r>
  <r>
    <x v="1"/>
    <x v="3"/>
    <x v="0"/>
    <x v="6"/>
    <n v="900000"/>
    <n v="1350512"/>
    <d v="2001-06-06T13:13:35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88.1"/>
    <d v="2001-09-01T21:00:00"/>
  </r>
  <r>
    <x v="1"/>
    <x v="3"/>
    <x v="1"/>
    <x v="17"/>
    <n v="22149"/>
    <n v="1350513"/>
    <d v="2001-06-06T13:13:35"/>
    <s v="Virginia Power Energy Marketing, Inc."/>
    <x v="0"/>
    <x v="0"/>
    <x v="0"/>
    <x v="3"/>
    <s v="US Gas Phy Fwd Firm &lt; or = 1Mo "/>
    <s v="US Gas Phy       TranscoZ6NNY            08-30Jun01      USD/MM"/>
    <m/>
    <n v="963"/>
    <x v="0"/>
    <x v="13"/>
    <x v="0"/>
    <n v="4.0199999999999996"/>
    <s v="SPJOHRDE"/>
    <s v="VPIMENOV"/>
    <s v="ENA-IM ME NEW YORK"/>
    <x v="8"/>
    <x v="3"/>
    <n v="835254"/>
    <d v="2001-06-08T21:00:01"/>
  </r>
  <r>
    <x v="1"/>
    <x v="3"/>
    <x v="0"/>
    <x v="5"/>
    <n v="155000"/>
    <n v="1350517"/>
    <d v="2001-06-06T13:13:39"/>
    <s v="Sempra Energy Trading Corp."/>
    <x v="0"/>
    <x v="0"/>
    <x v="0"/>
    <x v="3"/>
    <s v="US Gas Fin Swap"/>
    <s v="US Gas Swap      Nymex                   Jul01           USD/MM"/>
    <n v="5000"/>
    <m/>
    <x v="0"/>
    <x v="13"/>
    <x v="0"/>
    <n v="3.8"/>
    <s v="HDESTEFA"/>
    <s v="JARNOLD"/>
    <s v="NG-Price"/>
    <x v="5"/>
    <x v="3"/>
    <s v="VF1191.1"/>
    <d v="2001-07-01T21:00:00"/>
  </r>
  <r>
    <x v="1"/>
    <x v="3"/>
    <x v="1"/>
    <x v="5"/>
    <n v="155000"/>
    <n v="1350518"/>
    <d v="2001-06-06T13:13:40"/>
    <s v="Mirant Americas Energy Marketing, L.P."/>
    <x v="0"/>
    <x v="0"/>
    <x v="0"/>
    <x v="3"/>
    <s v="US Gas Phy Index Firm &lt; or = 1Mo"/>
    <s v="US Gas Phy Index TETCO M3 NL1            Jul01           USD/MM"/>
    <n v="5000"/>
    <m/>
    <x v="0"/>
    <x v="13"/>
    <x v="0"/>
    <n v="0.34250000000000003"/>
    <s v="wsh00001"/>
    <s v="VPIMENOV"/>
    <s v="ENA-IM ME NEW YORK"/>
    <x v="8"/>
    <x v="3"/>
    <s v="VF1189.1 / 835255"/>
    <d v="2001-07-01T21:00:01"/>
  </r>
  <r>
    <x v="1"/>
    <x v="1"/>
    <x v="1"/>
    <x v="8"/>
    <n v="250"/>
    <n v="1350522"/>
    <d v="2001-06-06T13:13:47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markbeck"/>
    <s v="PBRODER"/>
    <s v="ST-New England"/>
    <x v="7"/>
    <x v="7"/>
    <n v="635506.1"/>
    <d v="2001-06-11T21:00:01"/>
  </r>
  <r>
    <x v="1"/>
    <x v="3"/>
    <x v="0"/>
    <x v="5"/>
    <n v="387500"/>
    <n v="1350523"/>
    <d v="2001-06-06T13:13:48"/>
    <s v="Conectiv Energy Supply, Inc."/>
    <x v="0"/>
    <x v="0"/>
    <x v="0"/>
    <x v="3"/>
    <s v="US Gas Fin Swap"/>
    <s v="US Gas Swap      Nymex                   Jul01           USD/MM"/>
    <n v="12500"/>
    <m/>
    <x v="0"/>
    <x v="13"/>
    <x v="0"/>
    <n v="3.8"/>
    <s v="steven12"/>
    <s v="JARNOLD"/>
    <s v="NG-Price"/>
    <x v="5"/>
    <x v="3"/>
    <s v="VF1194.1"/>
    <d v="2001-07-01T21:00:00"/>
  </r>
  <r>
    <x v="1"/>
    <x v="3"/>
    <x v="1"/>
    <x v="0"/>
    <n v="3333"/>
    <n v="1350524"/>
    <d v="2001-06-06T13:13:49"/>
    <s v="Coast Energy Group, a division of Cornerstone Propane, L.P."/>
    <x v="0"/>
    <x v="0"/>
    <x v="0"/>
    <x v="3"/>
    <s v="US Gas Phy Fwd Firm &lt; or = 1Mo "/>
    <s v="US Gas Phy       HeHub                   08Jun01         USD/MM"/>
    <m/>
    <n v="3333"/>
    <x v="0"/>
    <x v="13"/>
    <x v="0"/>
    <n v="3.7050000000000001"/>
    <s v="buckdiers"/>
    <s v="ARING"/>
    <s v="ENA-IM NE GULF1"/>
    <x v="8"/>
    <x v="3"/>
    <n v="835257"/>
    <d v="2001-06-08T21:00:01"/>
  </r>
  <r>
    <x v="1"/>
    <x v="3"/>
    <x v="0"/>
    <x v="22"/>
    <n v="615000"/>
    <n v="1350525"/>
    <d v="2001-06-06T13:13:50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9"/>
    <s v="ADM48210"/>
    <s v="JARNOLD"/>
    <s v="NG-Price"/>
    <x v="5"/>
    <x v="3"/>
    <s v="VF1193.1"/>
    <d v="2001-07-01T00:00:00"/>
  </r>
  <r>
    <x v="1"/>
    <x v="3"/>
    <x v="0"/>
    <x v="2"/>
    <n v="1825000"/>
    <n v="1350528"/>
    <d v="2001-06-06T13:13:54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aepes214"/>
    <s v="JARNOLD"/>
    <s v="NG-Price"/>
    <x v="5"/>
    <x v="3"/>
    <s v="VF1196.1"/>
    <d v="2002-01-01T21:00:00"/>
  </r>
  <r>
    <x v="1"/>
    <x v="2"/>
    <x v="0"/>
    <x v="0"/>
    <n v="50000"/>
    <n v="1350529"/>
    <d v="2001-06-06T13:1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1"/>
    <s v="GWHALLE"/>
    <s v="WTI-GW-NXC2"/>
    <x v="3"/>
    <x v="3"/>
    <n v="114849"/>
    <d v="2001-07-01T00:00:00"/>
  </r>
  <r>
    <x v="1"/>
    <x v="3"/>
    <x v="1"/>
    <x v="0"/>
    <n v="5000"/>
    <n v="1350530"/>
    <d v="2001-06-06T13:14:00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7050000000000001"/>
    <s v="ADM48147"/>
    <s v="ARING"/>
    <s v="ENA-IM NE GULF1"/>
    <x v="8"/>
    <x v="3"/>
    <n v="835260"/>
    <d v="2001-06-08T21:00:01"/>
  </r>
  <r>
    <x v="1"/>
    <x v="3"/>
    <x v="0"/>
    <x v="20"/>
    <n v="377500"/>
    <n v="1350533"/>
    <d v="2001-06-06T13:14:09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JPASTORE"/>
    <s v="JARNOLD"/>
    <s v="NG-Price"/>
    <x v="5"/>
    <x v="3"/>
    <s v="VF1200.1"/>
    <d v="2001-11-01T00:00:00"/>
  </r>
  <r>
    <x v="1"/>
    <x v="2"/>
    <x v="0"/>
    <x v="0"/>
    <n v="50000"/>
    <n v="1350535"/>
    <d v="2001-06-06T13:14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48"/>
    <s v="SPENCERV"/>
    <s v="GWHALLE"/>
    <s v="WTI-GW-NXC1"/>
    <x v="3"/>
    <x v="3"/>
    <n v="114850"/>
    <d v="2001-07-01T00:00:00"/>
  </r>
  <r>
    <x v="1"/>
    <x v="3"/>
    <x v="0"/>
    <x v="20"/>
    <n v="377500"/>
    <n v="1350537"/>
    <d v="2001-06-06T13:14:18"/>
    <s v="CMS Marketing, Services and Trading Company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CRABTREE"/>
    <s v="JARNOLD"/>
    <s v="NG-Price"/>
    <x v="5"/>
    <x v="3"/>
    <s v="VF1204.1"/>
    <d v="2001-11-01T00:00:00"/>
  </r>
  <r>
    <x v="1"/>
    <x v="1"/>
    <x v="1"/>
    <x v="8"/>
    <n v="250"/>
    <n v="1350538"/>
    <d v="2001-06-06T13:14:24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Coxclay1"/>
    <s v="CDORLAN"/>
    <s v="ST-ECAR"/>
    <x v="7"/>
    <x v="7"/>
    <n v="635513.1"/>
    <d v="2001-06-11T21:00:01"/>
  </r>
  <r>
    <x v="1"/>
    <x v="3"/>
    <x v="0"/>
    <x v="22"/>
    <n v="615000"/>
    <n v="1350539"/>
    <d v="2001-06-06T13:14:31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"/>
    <s v="JOHNNYMAC"/>
    <s v="JARNOLD"/>
    <s v="NG-Price"/>
    <x v="5"/>
    <x v="3"/>
    <s v="VF1206.1"/>
    <d v="2001-07-01T00:00:00"/>
  </r>
  <r>
    <x v="1"/>
    <x v="3"/>
    <x v="0"/>
    <x v="5"/>
    <n v="930000"/>
    <n v="1350541"/>
    <d v="2001-06-06T13:14:44"/>
    <s v="BP Corporation North America Inc."/>
    <x v="0"/>
    <x v="0"/>
    <x v="0"/>
    <x v="3"/>
    <s v="US Gas Fin Swap"/>
    <s v="US Gas Swap      Nymex                   Jul01           USD/MM"/>
    <n v="30000"/>
    <m/>
    <x v="0"/>
    <x v="13"/>
    <x v="0"/>
    <n v="3.78"/>
    <s v="Lamoreal"/>
    <s v="JARNOLD"/>
    <s v="NG-Price"/>
    <x v="5"/>
    <x v="3"/>
    <s v="VF1208.1"/>
    <d v="2001-07-01T21:00:00"/>
  </r>
  <r>
    <x v="1"/>
    <x v="1"/>
    <x v="1"/>
    <x v="6"/>
    <n v="750"/>
    <n v="1350542"/>
    <d v="2001-06-06T13:14:49"/>
    <s v="Aquila Energy Marketing Corporation"/>
    <x v="0"/>
    <x v="0"/>
    <x v="0"/>
    <x v="1"/>
    <s v="US West Power Phy Fwd Firm"/>
    <s v="US Pwr Phy Firm  PALVE Peak              Sep01           USD/MWh"/>
    <m/>
    <n v="25"/>
    <x v="0"/>
    <x v="1"/>
    <x v="0"/>
    <n v="128"/>
    <s v="WESTPOWER"/>
    <s v="MMOTLEY"/>
    <s v="ST-SW"/>
    <x v="7"/>
    <x v="7"/>
    <n v="635514.1"/>
    <d v="2001-09-01T21:00:01"/>
  </r>
  <r>
    <x v="1"/>
    <x v="1"/>
    <x v="1"/>
    <x v="5"/>
    <n v="775"/>
    <n v="1350543"/>
    <d v="2001-06-06T13:15:01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1"/>
    <s v="WRUSSELL"/>
    <s v="MMOTLEY"/>
    <s v="ST-SW"/>
    <x v="7"/>
    <x v="7"/>
    <n v="635516.1"/>
    <d v="2001-07-01T21:00:01"/>
  </r>
  <r>
    <x v="1"/>
    <x v="3"/>
    <x v="0"/>
    <x v="17"/>
    <n v="230000"/>
    <n v="1350547"/>
    <d v="2001-06-06T13:15:07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8"/>
    <s v="EPMELPctk"/>
    <s v="PKEAVEY"/>
    <s v="G-DAILY-EST"/>
    <x v="5"/>
    <x v="3"/>
    <s v="VF1212.1"/>
    <d v="2001-06-08T21:00:01"/>
  </r>
  <r>
    <x v="1"/>
    <x v="1"/>
    <x v="0"/>
    <x v="0"/>
    <n v="50"/>
    <n v="1350548"/>
    <d v="2001-06-06T13:15:11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2"/>
    <s v="jsaes123"/>
    <s v="JSTEPENO"/>
    <s v="EPMI-HRLY-NE"/>
    <x v="7"/>
    <x v="3"/>
    <n v="635519.1"/>
    <d v="2001-06-06T21:00:01"/>
  </r>
  <r>
    <x v="1"/>
    <x v="3"/>
    <x v="1"/>
    <x v="17"/>
    <n v="115000"/>
    <n v="1350549"/>
    <d v="2001-06-06T13:15:13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262"/>
    <d v="2001-06-08T21:00:01"/>
  </r>
  <r>
    <x v="1"/>
    <x v="1"/>
    <x v="1"/>
    <x v="5"/>
    <n v="1550"/>
    <n v="1350551"/>
    <d v="2001-06-06T13:15:14"/>
    <s v="BP Energy Company"/>
    <x v="0"/>
    <x v="0"/>
    <x v="0"/>
    <x v="1"/>
    <s v="US East Power Phy Fwd Firm Unplan B"/>
    <s v="US Pwr Phy Unp B ERCOT Peak              Jul01           USD/MWh"/>
    <m/>
    <n v="50"/>
    <x v="0"/>
    <x v="1"/>
    <x v="0"/>
    <n v="57.5"/>
    <s v="Amlingst"/>
    <s v="DSMITH3"/>
    <s v="LT-ERCOT"/>
    <x v="7"/>
    <x v="7"/>
    <n v="635520.1"/>
    <d v="2001-07-01T21:00:01"/>
  </r>
  <r>
    <x v="0"/>
    <x v="0"/>
    <x v="0"/>
    <x v="0"/>
    <n v="15"/>
    <n v="1350553"/>
    <d v="2001-06-06T13:15:21"/>
    <s v="Hunter Douglas NV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ADM48157"/>
    <s v="KGWOZDZ"/>
    <s v="Enron Metals Trading System"/>
    <x v="0"/>
    <x v="0"/>
    <n v="2172373"/>
    <m/>
  </r>
  <r>
    <x v="1"/>
    <x v="1"/>
    <x v="1"/>
    <x v="6"/>
    <n v="1500"/>
    <n v="1350552"/>
    <d v="2001-06-06T13:15:21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65"/>
    <s v="kevinmil"/>
    <s v="MCARSON2"/>
    <s v="LT-SPP"/>
    <x v="7"/>
    <x v="7"/>
    <n v="635521.1"/>
    <d v="2001-09-01T14:16:00"/>
  </r>
  <r>
    <x v="1"/>
    <x v="3"/>
    <x v="0"/>
    <x v="5"/>
    <n v="77500"/>
    <n v="1350554"/>
    <d v="2001-06-06T13:15:31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76"/>
    <s v="Jnesser1"/>
    <s v="JARNOLD"/>
    <s v="NG-Price"/>
    <x v="5"/>
    <x v="3"/>
    <s v="VF1215.1"/>
    <d v="2001-07-01T21:00:00"/>
  </r>
  <r>
    <x v="1"/>
    <x v="1"/>
    <x v="1"/>
    <x v="5"/>
    <n v="1550"/>
    <n v="1350556"/>
    <d v="2001-06-06T13:15:33"/>
    <s v="Constellation Power Source, Inc."/>
    <x v="0"/>
    <x v="0"/>
    <x v="0"/>
    <x v="1"/>
    <s v="US East Power Phy Fwd Firm Unplan B"/>
    <s v="US Pwr Phy Unp B ERCOT Peak              Aug01           USD/MWh"/>
    <m/>
    <n v="50"/>
    <x v="0"/>
    <x v="1"/>
    <x v="0"/>
    <n v="57.5"/>
    <s v="pmarable"/>
    <s v="DSMITH3"/>
    <s v="LT-ERCOT"/>
    <x v="7"/>
    <x v="7"/>
    <n v="635526.1"/>
    <d v="2001-08-01T21:00:01"/>
  </r>
  <r>
    <x v="1"/>
    <x v="1"/>
    <x v="0"/>
    <x v="0"/>
    <n v="50"/>
    <n v="1350557"/>
    <d v="2001-06-06T13:15:36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0.5"/>
    <s v="spaes123"/>
    <s v="JSTEPENO"/>
    <s v="EPMI-HRLY-NE"/>
    <x v="7"/>
    <x v="3"/>
    <n v="635528.1"/>
    <d v="2001-06-06T21:00:01"/>
  </r>
  <r>
    <x v="1"/>
    <x v="1"/>
    <x v="1"/>
    <x v="0"/>
    <n v="50"/>
    <n v="1350558"/>
    <d v="2001-06-06T13:15:38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8.5"/>
    <s v="EPowerML"/>
    <s v="JQUENET"/>
    <s v="ST-PJM"/>
    <x v="7"/>
    <x v="7"/>
    <n v="635530.1"/>
    <d v="2001-06-08T21:00:01"/>
  </r>
  <r>
    <x v="1"/>
    <x v="3"/>
    <x v="0"/>
    <x v="17"/>
    <n v="230000"/>
    <n v="1350559"/>
    <d v="2001-06-06T13:15:46"/>
    <s v="Allegheny Energy Supply Company, LLC"/>
    <x v="0"/>
    <x v="0"/>
    <x v="0"/>
    <x v="3"/>
    <s v="US Gas Fin Swap"/>
    <s v="US Gas Daily     HHub                    08-30Jun01      USD/MM"/>
    <m/>
    <n v="10000"/>
    <x v="0"/>
    <x v="13"/>
    <x v="0"/>
    <n v="3.68"/>
    <s v="rkaes123"/>
    <s v="PKEAVEY"/>
    <s v="G-DAILY-EST"/>
    <x v="5"/>
    <x v="3"/>
    <s v="VF1216.1"/>
    <d v="2001-06-08T21:00:01"/>
  </r>
  <r>
    <x v="1"/>
    <x v="3"/>
    <x v="1"/>
    <x v="17"/>
    <n v="115000"/>
    <n v="1350560"/>
    <d v="2001-06-06T13:15:5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150000000000002"/>
    <s v="CHADDMOORE"/>
    <s v="SPEREIR"/>
    <s v="ENA-IM NE GULF2"/>
    <x v="8"/>
    <x v="3"/>
    <n v="835264"/>
    <d v="2001-06-08T21:00:01"/>
  </r>
  <r>
    <x v="1"/>
    <x v="3"/>
    <x v="0"/>
    <x v="17"/>
    <n v="23000"/>
    <n v="1350562"/>
    <d v="2001-06-06T13:15:58"/>
    <s v="Wisconsin Power And Light Company"/>
    <x v="0"/>
    <x v="0"/>
    <x v="0"/>
    <x v="3"/>
    <s v="US Gas Fin Swap"/>
    <s v="US Gas Daily     Chicago                 08-30Jun01      USD/MM"/>
    <m/>
    <n v="1000"/>
    <x v="0"/>
    <x v="13"/>
    <x v="0"/>
    <n v="3.7650000000000001"/>
    <s v="wpla08239"/>
    <s v="GSTOREY"/>
    <s v="FT-ONTARIO"/>
    <x v="5"/>
    <x v="3"/>
    <s v="VF1218.1"/>
    <d v="2001-06-08T21:00:01"/>
  </r>
  <r>
    <x v="1"/>
    <x v="3"/>
    <x v="0"/>
    <x v="6"/>
    <n v="825000"/>
    <n v="1350565"/>
    <d v="2001-06-06T13:16:04"/>
    <s v="Bank of America, National Association"/>
    <x v="0"/>
    <x v="0"/>
    <x v="0"/>
    <x v="3"/>
    <s v="US Gas Fin Swap"/>
    <s v="US Gas Swap      Nymex                   Sep01           USD/MM"/>
    <n v="27500"/>
    <m/>
    <x v="0"/>
    <x v="13"/>
    <x v="0"/>
    <n v="3.8849999999999998"/>
    <s v="MMETTERS"/>
    <s v="JARNOLD"/>
    <s v="NG-Price"/>
    <x v="5"/>
    <x v="3"/>
    <s v="VF1222.1"/>
    <d v="2001-09-01T21:00:00"/>
  </r>
  <r>
    <x v="1"/>
    <x v="3"/>
    <x v="0"/>
    <x v="17"/>
    <n v="115000"/>
    <n v="1350568"/>
    <d v="2001-06-06T13:16:05"/>
    <s v="Mirant Americas Energy Marketing, L.P."/>
    <x v="0"/>
    <x v="0"/>
    <x v="0"/>
    <x v="3"/>
    <s v="US Gas Fin Swap"/>
    <s v="US Gas Daily     NNG Ventura             08-30Jun01      USD/MM"/>
    <m/>
    <n v="5000"/>
    <x v="0"/>
    <x v="13"/>
    <x v="0"/>
    <n v="3.5150000000000001"/>
    <s v="sstewart01"/>
    <s v="ALEWIS"/>
    <s v="GD-CENTRAL"/>
    <x v="5"/>
    <x v="3"/>
    <s v="VF1221.1"/>
    <d v="2001-06-08T21:00:01"/>
  </r>
  <r>
    <x v="1"/>
    <x v="1"/>
    <x v="1"/>
    <x v="0"/>
    <n v="50"/>
    <n v="1350569"/>
    <d v="2001-06-06T13:16:08"/>
    <s v="Reliant E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9.5"/>
    <s v="yhoulihan"/>
    <s v="CDORLAN"/>
    <s v="ST-ECAR"/>
    <x v="7"/>
    <x v="7"/>
    <n v="635532.1"/>
    <d v="2001-06-08T21:00:01"/>
  </r>
  <r>
    <x v="1"/>
    <x v="2"/>
    <x v="0"/>
    <x v="0"/>
    <n v="50000"/>
    <n v="1350570"/>
    <d v="2001-06-06T13:16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TREADWAY"/>
    <s v="GWHALLE"/>
    <s v="WTI-GW-NXC2"/>
    <x v="3"/>
    <x v="3"/>
    <n v="114851"/>
    <d v="2001-07-01T00:00:00"/>
  </r>
  <r>
    <x v="1"/>
    <x v="3"/>
    <x v="0"/>
    <x v="20"/>
    <n v="377500"/>
    <n v="1350571"/>
    <d v="2001-06-06T13:16:2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450000000000001"/>
    <s v="CRABTREE"/>
    <s v="JARNOLD"/>
    <s v="NG-Price"/>
    <x v="5"/>
    <x v="3"/>
    <s v="VF1224.1"/>
    <d v="2001-11-01T00:00:00"/>
  </r>
  <r>
    <x v="1"/>
    <x v="1"/>
    <x v="0"/>
    <x v="0"/>
    <n v="50"/>
    <n v="1350573"/>
    <d v="2001-06-06T13:16:27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33.1"/>
    <d v="2001-06-06T21:00:01"/>
  </r>
  <r>
    <x v="1"/>
    <x v="3"/>
    <x v="0"/>
    <x v="17"/>
    <n v="345000"/>
    <n v="1350574"/>
    <d v="2001-06-06T13:16:35"/>
    <s v="Kinder Morgan, Inc."/>
    <x v="0"/>
    <x v="0"/>
    <x v="0"/>
    <x v="3"/>
    <s v="US Gas Fin Swap"/>
    <s v="US Gas Daily     HSC                     08-30Jun01      USD/MM"/>
    <n v="15000"/>
    <m/>
    <x v="0"/>
    <x v="13"/>
    <x v="0"/>
    <n v="3.7"/>
    <s v="abrabham"/>
    <s v="EBASS"/>
    <s v="FT-Texas"/>
    <x v="5"/>
    <x v="3"/>
    <s v="VF1225.1"/>
    <d v="2001-06-08T21:00:01"/>
  </r>
  <r>
    <x v="1"/>
    <x v="3"/>
    <x v="0"/>
    <x v="17"/>
    <n v="230000"/>
    <n v="1350579"/>
    <d v="2001-06-06T13:16:48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349999999999999"/>
    <s v="jpedersen"/>
    <s v="GSTOREY"/>
    <s v="FT-ONTARIO"/>
    <x v="5"/>
    <x v="3"/>
    <s v="VF1228.1"/>
    <d v="2001-06-08T21:00:01"/>
  </r>
  <r>
    <x v="1"/>
    <x v="1"/>
    <x v="1"/>
    <x v="5"/>
    <n v="1550"/>
    <n v="1350584"/>
    <d v="2001-06-06T13:17:02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.75"/>
    <s v="MARKTH11"/>
    <s v="FSTURM"/>
    <s v="LT-ECAR"/>
    <x v="7"/>
    <x v="7"/>
    <n v="635535.1"/>
    <d v="2001-08-01T21:00:00"/>
  </r>
  <r>
    <x v="1"/>
    <x v="3"/>
    <x v="0"/>
    <x v="17"/>
    <n v="230000"/>
    <n v="1350587"/>
    <d v="2001-06-06T13:17:04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67"/>
    <s v="WARNERTODD"/>
    <s v="PKEAVEY"/>
    <s v="G-DAILY-EST"/>
    <x v="5"/>
    <x v="3"/>
    <s v="VF1231.1"/>
    <d v="2001-06-08T21:00:01"/>
  </r>
  <r>
    <x v="1"/>
    <x v="3"/>
    <x v="0"/>
    <x v="5"/>
    <n v="15500"/>
    <n v="1350589"/>
    <d v="2001-06-06T13:17:14"/>
    <s v="Enron Energy Services, Inc."/>
    <x v="0"/>
    <x v="0"/>
    <x v="0"/>
    <x v="3"/>
    <s v="US Gas Fin BasisSwap"/>
    <s v="US Gas Basis     PEPL                    Jul01           USD/MM"/>
    <m/>
    <n v="500"/>
    <x v="0"/>
    <x v="13"/>
    <x v="0"/>
    <n v="-0.115"/>
    <s v="LAURAEES"/>
    <s v="ALEWIS"/>
    <s v="GD-CENTRAL"/>
    <x v="5"/>
    <x v="3"/>
    <s v="VF1233.1"/>
    <d v="2001-07-01T21:00:01"/>
  </r>
  <r>
    <x v="1"/>
    <x v="3"/>
    <x v="0"/>
    <x v="5"/>
    <n v="155000"/>
    <n v="1350590"/>
    <d v="2001-06-06T13:17:23"/>
    <s v="Allegheny Energy Supply Company, LLC"/>
    <x v="0"/>
    <x v="0"/>
    <x v="0"/>
    <x v="3"/>
    <s v="US Gas Fin BasisSwap"/>
    <s v="US Gas Basis     NGI SoCal               Jul01           USD/MM"/>
    <n v="5000"/>
    <m/>
    <x v="0"/>
    <x v="13"/>
    <x v="0"/>
    <n v="3.3"/>
    <s v="pvaes123"/>
    <s v="KHOLST"/>
    <s v="FT-West"/>
    <x v="5"/>
    <x v="3"/>
    <s v="VF1234.1"/>
    <d v="2001-07-01T21:00:01"/>
  </r>
  <r>
    <x v="1"/>
    <x v="3"/>
    <x v="0"/>
    <x v="20"/>
    <n v="755000"/>
    <n v="1350591"/>
    <d v="2001-06-06T13:17:24"/>
    <s v="Tractebel Energy Marketing, Inc."/>
    <x v="0"/>
    <x v="0"/>
    <x v="0"/>
    <x v="3"/>
    <s v="US Gas Fin BasisSwap"/>
    <s v="US Gas Basis     Transco Z6 NY           Nov01-Mar02     USD/MM"/>
    <n v="5000"/>
    <m/>
    <x v="0"/>
    <x v="13"/>
    <x v="0"/>
    <n v="1.335"/>
    <s v="KEVMASEK"/>
    <s v="BMCKAY"/>
    <s v="FT-NY"/>
    <x v="5"/>
    <x v="3"/>
    <s v="VF1235.1"/>
    <d v="2001-11-01T00:00:00"/>
  </r>
  <r>
    <x v="1"/>
    <x v="3"/>
    <x v="0"/>
    <x v="5"/>
    <n v="155000"/>
    <n v="1350592"/>
    <d v="2001-06-06T13:17:27"/>
    <s v="Allegheny Energy Supply Company, LLC"/>
    <x v="0"/>
    <x v="0"/>
    <x v="0"/>
    <x v="3"/>
    <s v="US Gas Fin BasisSwap"/>
    <s v="US Gas Basis     NGI SoCal               Aug01           USD/MM"/>
    <n v="5000"/>
    <m/>
    <x v="0"/>
    <x v="13"/>
    <x v="0"/>
    <n v="3.3"/>
    <s v="pvaes123"/>
    <s v="KHOLST"/>
    <s v="FT-West"/>
    <x v="5"/>
    <x v="3"/>
    <s v="VF1236.1"/>
    <d v="2001-08-01T21:00:01"/>
  </r>
  <r>
    <x v="1"/>
    <x v="3"/>
    <x v="0"/>
    <x v="7"/>
    <n v="450000"/>
    <n v="1350593"/>
    <d v="2001-06-06T13:17:3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1237.1"/>
    <d v="2002-01-01T00:00:00"/>
  </r>
  <r>
    <x v="1"/>
    <x v="3"/>
    <x v="0"/>
    <x v="20"/>
    <n v="755000"/>
    <n v="1350594"/>
    <d v="2001-06-06T13:17:36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2"/>
    <s v="lafrance"/>
    <s v="JARNOLD"/>
    <s v="NG-Price"/>
    <x v="5"/>
    <x v="3"/>
    <s v="VF1238.1"/>
    <d v="2001-11-01T00:00:00"/>
  </r>
  <r>
    <x v="1"/>
    <x v="3"/>
    <x v="0"/>
    <x v="17"/>
    <n v="230000"/>
    <n v="1350596"/>
    <d v="2001-06-06T13:17:46"/>
    <s v="PanCanadian Energy Services Inc."/>
    <x v="0"/>
    <x v="0"/>
    <x v="0"/>
    <x v="3"/>
    <s v="US Gas Fin Swap"/>
    <s v="US Gas Daily     TENN 500                08-30Jun01      USD/MM"/>
    <m/>
    <n v="10000"/>
    <x v="0"/>
    <x v="13"/>
    <x v="0"/>
    <n v="3.585"/>
    <s v="pces5054"/>
    <s v="SBRAWNE"/>
    <s v="FT-East"/>
    <x v="5"/>
    <x v="3"/>
    <s v="VF1240.1"/>
    <d v="2001-06-08T21:00:01"/>
  </r>
  <r>
    <x v="1"/>
    <x v="3"/>
    <x v="0"/>
    <x v="17"/>
    <n v="230000"/>
    <n v="1350597"/>
    <d v="2001-06-06T13:17:50"/>
    <s v="Firm Trading Bridgeline Gas Marketing"/>
    <x v="0"/>
    <x v="0"/>
    <x v="0"/>
    <x v="3"/>
    <s v="US Gas Fin Swap"/>
    <s v="US Gas Daily     HHub                    08-30Jun01      USD/MM"/>
    <n v="10000"/>
    <m/>
    <x v="0"/>
    <x v="13"/>
    <x v="0"/>
    <n v="3.65"/>
    <s v="ADM18276"/>
    <s v="PKEAVEY"/>
    <s v="G-DAILY-EST"/>
    <x v="5"/>
    <x v="3"/>
    <s v="VF1241.1"/>
    <d v="2001-06-08T21:00:01"/>
  </r>
  <r>
    <x v="1"/>
    <x v="3"/>
    <x v="1"/>
    <x v="17"/>
    <n v="23000"/>
    <n v="1350598"/>
    <d v="2001-06-06T13:17:59"/>
    <s v="Interstate Power Company"/>
    <x v="0"/>
    <x v="0"/>
    <x v="0"/>
    <x v="3"/>
    <s v="US Gas Phy Fwd Firm &lt; or = 1Mo "/>
    <s v="US Gas Phy       NGPL Midcont            08-30Jun01      USD/MM"/>
    <m/>
    <n v="1000"/>
    <x v="0"/>
    <x v="13"/>
    <x v="0"/>
    <n v="3.5350000000000001"/>
    <s v="ipca08239"/>
    <s v="KSTEVEN"/>
    <s v="ENA-IM Mid Central South"/>
    <x v="8"/>
    <x v="3"/>
    <n v="835267"/>
    <d v="2001-06-08T21:00:01"/>
  </r>
  <r>
    <x v="1"/>
    <x v="3"/>
    <x v="1"/>
    <x v="0"/>
    <n v="10000"/>
    <n v="1350599"/>
    <d v="2001-06-06T13:18:06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68"/>
    <d v="2001-06-08T21:00:01"/>
  </r>
  <r>
    <x v="1"/>
    <x v="3"/>
    <x v="1"/>
    <x v="0"/>
    <n v="10000"/>
    <n v="1350600"/>
    <d v="2001-06-06T13:18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69"/>
    <d v="2001-06-08T21:00:01"/>
  </r>
  <r>
    <x v="1"/>
    <x v="3"/>
    <x v="1"/>
    <x v="0"/>
    <n v="10000"/>
    <n v="1350601"/>
    <d v="2001-06-06T13:18:2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berginpat2"/>
    <s v="ARING"/>
    <s v="ENA-IM NE GULF1"/>
    <x v="8"/>
    <x v="3"/>
    <n v="835270"/>
    <d v="2001-06-08T21:00:01"/>
  </r>
  <r>
    <x v="1"/>
    <x v="3"/>
    <x v="0"/>
    <x v="5"/>
    <n v="465000"/>
    <n v="1350602"/>
    <d v="2001-06-06T13:18:2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74"/>
    <s v="shawnmaz"/>
    <s v="JARNOLD"/>
    <s v="NG-Price"/>
    <x v="5"/>
    <x v="3"/>
    <s v="VF1242.1"/>
    <d v="2001-07-01T21:00:00"/>
  </r>
  <r>
    <x v="1"/>
    <x v="3"/>
    <x v="0"/>
    <x v="22"/>
    <n v="615000"/>
    <n v="1350603"/>
    <d v="2001-06-06T13:18:31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450000000000002"/>
    <s v="kwgeiger"/>
    <s v="JARNOLD"/>
    <s v="NG-Price"/>
    <x v="5"/>
    <x v="3"/>
    <s v="VF1243.1"/>
    <d v="2001-07-01T00:00:00"/>
  </r>
  <r>
    <x v="1"/>
    <x v="1"/>
    <x v="1"/>
    <x v="8"/>
    <n v="250"/>
    <n v="1350604"/>
    <d v="2001-06-06T13:18:34"/>
    <s v="Mirant Americas Energy Marketing, L.P."/>
    <x v="0"/>
    <x v="0"/>
    <x v="0"/>
    <x v="1"/>
    <s v="US East Power Phy Fwd Firm"/>
    <s v="US Pwr Phy Firm  NEPOOL Peak             25-29Jun01      USD/MWh"/>
    <m/>
    <n v="50"/>
    <x v="0"/>
    <x v="1"/>
    <x v="0"/>
    <n v="50"/>
    <s v="bkeefer001"/>
    <s v="PBRODER"/>
    <s v="ST-New England"/>
    <x v="7"/>
    <x v="7"/>
    <n v="635536.1"/>
    <d v="2001-06-25T21:00:00"/>
  </r>
  <r>
    <x v="1"/>
    <x v="3"/>
    <x v="0"/>
    <x v="17"/>
    <n v="92000"/>
    <n v="1350605"/>
    <d v="2001-06-06T13:18:36"/>
    <s v="PanCanadian Energy Services Inc."/>
    <x v="0"/>
    <x v="0"/>
    <x v="0"/>
    <x v="3"/>
    <s v="US Gas Fin Swap"/>
    <s v="US Gas Daily     TENN 800                08-30Jun01      USD/MM"/>
    <m/>
    <n v="4000"/>
    <x v="0"/>
    <x v="13"/>
    <x v="0"/>
    <n v="3.5649999999999999"/>
    <s v="pces5054"/>
    <s v="SBRAWNE"/>
    <s v="FT-East"/>
    <x v="5"/>
    <x v="3"/>
    <s v="VF1245.1"/>
    <d v="2001-06-08T21:00:01"/>
  </r>
  <r>
    <x v="1"/>
    <x v="3"/>
    <x v="0"/>
    <x v="17"/>
    <n v="230000"/>
    <n v="1350607"/>
    <d v="2001-06-06T13:18:39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"/>
    <s v="MIDCONT1"/>
    <s v="GSTOREY"/>
    <s v="FT-ONTARIO"/>
    <x v="5"/>
    <x v="3"/>
    <s v="VF1247.1"/>
    <d v="2001-06-08T21:00:01"/>
  </r>
  <r>
    <x v="1"/>
    <x v="3"/>
    <x v="0"/>
    <x v="5"/>
    <n v="930000"/>
    <n v="1350610"/>
    <d v="2001-06-06T13:18:53"/>
    <s v="AEP Energy Services, Inc."/>
    <x v="0"/>
    <x v="0"/>
    <x v="0"/>
    <x v="3"/>
    <s v="US Gas Fin Swap"/>
    <s v="US Gas Swap      Nymex                   Jul01           USD/MM"/>
    <m/>
    <n v="30000"/>
    <x v="0"/>
    <x v="13"/>
    <x v="0"/>
    <n v="3.75"/>
    <s v="aepes214"/>
    <s v="JARNOLD"/>
    <s v="NG-Price"/>
    <x v="5"/>
    <x v="3"/>
    <s v="VF1250.1"/>
    <d v="2001-07-01T21:00:00"/>
  </r>
  <r>
    <x v="1"/>
    <x v="3"/>
    <x v="0"/>
    <x v="17"/>
    <n v="115000"/>
    <n v="1350611"/>
    <d v="2001-06-06T13:19:17"/>
    <s v="Duke Energy Trading and Marketing, L.L.C."/>
    <x v="0"/>
    <x v="0"/>
    <x v="0"/>
    <x v="3"/>
    <s v="US Gas Fin Swap"/>
    <s v="US Gas Daily     HHub                    08-30Jun01      USD/MM"/>
    <m/>
    <n v="5000"/>
    <x v="0"/>
    <x v="13"/>
    <x v="0"/>
    <n v="3.64"/>
    <s v="DANIELCOWL"/>
    <s v="PKEAVEY"/>
    <s v="G-DAILY-EST"/>
    <x v="5"/>
    <x v="3"/>
    <s v="VF1252.1"/>
    <d v="2001-06-08T21:00:01"/>
  </r>
  <r>
    <x v="1"/>
    <x v="3"/>
    <x v="0"/>
    <x v="17"/>
    <n v="115000"/>
    <n v="1350615"/>
    <d v="2001-06-06T13:19:28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64"/>
    <s v="WARNERTODD"/>
    <s v="PKEAVEY"/>
    <s v="G-DAILY-EST"/>
    <x v="5"/>
    <x v="3"/>
    <s v="VF1256.1"/>
    <d v="2001-06-08T21:00:01"/>
  </r>
  <r>
    <x v="1"/>
    <x v="1"/>
    <x v="1"/>
    <x v="8"/>
    <n v="250"/>
    <n v="1350616"/>
    <d v="2001-06-06T13:19:29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EPowerML"/>
    <s v="JQUENET"/>
    <s v="ST-PJM"/>
    <x v="7"/>
    <x v="7"/>
    <n v="635537.1"/>
    <d v="2001-06-11T21:00:01"/>
  </r>
  <r>
    <x v="1"/>
    <x v="3"/>
    <x v="0"/>
    <x v="2"/>
    <n v="1825000"/>
    <n v="1350618"/>
    <d v="2001-06-06T13:19:31"/>
    <s v="Axia Energy, LP"/>
    <x v="0"/>
    <x v="0"/>
    <x v="0"/>
    <x v="3"/>
    <s v="US Gas Fin Swap"/>
    <s v="US Gas Swap      Nymex                   Jan-Dec02       USD/MM"/>
    <n v="5000"/>
    <m/>
    <x v="0"/>
    <x v="13"/>
    <x v="0"/>
    <n v="3.91"/>
    <s v="mtherrell"/>
    <s v="JARNOLD"/>
    <s v="NG-Price"/>
    <x v="5"/>
    <x v="3"/>
    <s v="VF1255.1"/>
    <d v="2002-01-01T21:00:00"/>
  </r>
  <r>
    <x v="1"/>
    <x v="1"/>
    <x v="1"/>
    <x v="0"/>
    <n v="50"/>
    <n v="1350617"/>
    <d v="2001-06-06T13:19:31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CUSACK12"/>
    <s v="JQUENET"/>
    <s v="ST-PJM"/>
    <x v="7"/>
    <x v="7"/>
    <n v="635538.1"/>
    <d v="2001-06-08T21:00:01"/>
  </r>
  <r>
    <x v="1"/>
    <x v="1"/>
    <x v="0"/>
    <x v="0"/>
    <n v="50"/>
    <n v="1350621"/>
    <d v="2001-06-06T13:19:43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1"/>
    <s v="jsaes123"/>
    <s v="JSTEPENO"/>
    <s v="EPMI-HRLY-NE"/>
    <x v="7"/>
    <x v="3"/>
    <n v="635539.1"/>
    <d v="2001-06-06T21:00:01"/>
  </r>
  <r>
    <x v="1"/>
    <x v="3"/>
    <x v="0"/>
    <x v="5"/>
    <n v="465000"/>
    <n v="1350623"/>
    <d v="2001-06-06T13:19:55"/>
    <s v="CMS Marketing, Services and Trading Company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PATGRIMES"/>
    <s v="JARNOLD"/>
    <s v="NG-Price"/>
    <x v="5"/>
    <x v="3"/>
    <s v="VF1260.1"/>
    <d v="2001-07-01T21:00:00"/>
  </r>
  <r>
    <x v="1"/>
    <x v="1"/>
    <x v="0"/>
    <x v="0"/>
    <n v="50"/>
    <n v="1350625"/>
    <d v="2001-06-06T13:20:01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40.1"/>
    <d v="2001-06-06T21:00:01"/>
  </r>
  <r>
    <x v="1"/>
    <x v="3"/>
    <x v="0"/>
    <x v="5"/>
    <n v="310000"/>
    <n v="1350626"/>
    <d v="2001-06-06T13:20:11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574999999999998"/>
    <s v="POSEJPALI2"/>
    <s v="JARNOLD"/>
    <s v="NG-Price"/>
    <x v="5"/>
    <x v="3"/>
    <s v="VF1262.1"/>
    <d v="2001-07-01T21:00:00"/>
  </r>
  <r>
    <x v="0"/>
    <x v="3"/>
    <x v="1"/>
    <x v="5"/>
    <n v="155000"/>
    <n v="1350627"/>
    <d v="2001-06-06T13:20:18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"/>
    <s v="elizabeth"/>
    <s v="MCOWAN"/>
    <s v="EC-IM Canada West"/>
    <x v="8"/>
    <x v="9"/>
    <n v="835274"/>
    <d v="2001-07-01T21:00:01"/>
  </r>
  <r>
    <x v="1"/>
    <x v="3"/>
    <x v="0"/>
    <x v="5"/>
    <n v="465000"/>
    <n v="1350628"/>
    <d v="2001-06-06T13:20:24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WHITEWATER"/>
    <s v="JARNOLD"/>
    <s v="NG-Price"/>
    <x v="5"/>
    <x v="3"/>
    <s v="VF1263.1"/>
    <d v="2001-07-01T21:00:00"/>
  </r>
  <r>
    <x v="1"/>
    <x v="3"/>
    <x v="1"/>
    <x v="0"/>
    <n v="10000"/>
    <n v="1350629"/>
    <d v="2001-06-06T13:20:24"/>
    <s v="Texaco Natural Gas Inc."/>
    <x v="0"/>
    <x v="0"/>
    <x v="0"/>
    <x v="3"/>
    <s v="US Gas Phy Fwd Firm &lt; or = 1Mo "/>
    <s v="US Gas Phy       COL Onshore             08Jun01         USD/MM"/>
    <m/>
    <n v="10000"/>
    <x v="0"/>
    <x v="13"/>
    <x v="0"/>
    <n v="3.59"/>
    <s v="kstrength"/>
    <s v="SPEREIR"/>
    <s v="ENA-IM NE GULF2"/>
    <x v="8"/>
    <x v="3"/>
    <n v="835275"/>
    <d v="2001-06-08T21:00:01"/>
  </r>
  <r>
    <x v="1"/>
    <x v="2"/>
    <x v="0"/>
    <x v="0"/>
    <n v="50000"/>
    <n v="1350630"/>
    <d v="2001-06-06T13:20:2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52"/>
    <d v="2001-07-01T00:00:00"/>
  </r>
  <r>
    <x v="1"/>
    <x v="3"/>
    <x v="0"/>
    <x v="22"/>
    <n v="615000"/>
    <n v="1350631"/>
    <d v="2001-06-06T13:20:47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86"/>
    <s v="ADM48210"/>
    <s v="JARNOLD"/>
    <s v="NG-Price"/>
    <x v="5"/>
    <x v="3"/>
    <s v="VF1265.1"/>
    <d v="2001-07-01T00:00:00"/>
  </r>
  <r>
    <x v="1"/>
    <x v="1"/>
    <x v="0"/>
    <x v="0"/>
    <n v="50"/>
    <n v="1350632"/>
    <d v="2001-06-06T13:21:01"/>
    <s v="Virginia Electric and Power Company"/>
    <x v="0"/>
    <x v="0"/>
    <x v="0"/>
    <x v="1"/>
    <s v="US East Power Fin Swap"/>
    <s v="US Pwr Fin Swap  PJM W IntC HE16-23 EPT  06Jun01         USD/MWh"/>
    <n v="50"/>
    <m/>
    <x v="0"/>
    <x v="1"/>
    <x v="0"/>
    <n v="31"/>
    <s v="VEPCOJOE"/>
    <s v="JSTEPENO"/>
    <s v="EPMI-HRLY-NE"/>
    <x v="7"/>
    <x v="3"/>
    <n v="635541.1"/>
    <d v="2001-06-06T21:00:01"/>
  </r>
  <r>
    <x v="1"/>
    <x v="3"/>
    <x v="0"/>
    <x v="2"/>
    <n v="1825000"/>
    <n v="1350633"/>
    <d v="2001-06-06T13:21:06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2"/>
    <s v="ANDYMIGS"/>
    <s v="JARNOLD"/>
    <s v="NG-Price"/>
    <x v="5"/>
    <x v="3"/>
    <s v="VF1266.1"/>
    <d v="2002-01-01T21:00:00"/>
  </r>
  <r>
    <x v="1"/>
    <x v="1"/>
    <x v="1"/>
    <x v="5"/>
    <n v="1550"/>
    <n v="1350634"/>
    <d v="2001-06-06T13:21:09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epsvc132"/>
    <s v="FSTURM"/>
    <s v="LT-ECAR"/>
    <x v="7"/>
    <x v="7"/>
    <n v="635542.1"/>
    <d v="2001-08-01T21:00:01"/>
  </r>
  <r>
    <x v="1"/>
    <x v="3"/>
    <x v="0"/>
    <x v="17"/>
    <n v="460000"/>
    <n v="1350636"/>
    <d v="2001-06-06T13:21:19"/>
    <s v="TXU Energy Trading Company"/>
    <x v="0"/>
    <x v="0"/>
    <x v="0"/>
    <x v="3"/>
    <s v="US Gas Fin BasisSwap"/>
    <s v="US Gas Basis     GD/D TZ6NY-HHub         08-30Jun01      USD/MM"/>
    <m/>
    <n v="20000"/>
    <x v="0"/>
    <x v="13"/>
    <x v="0"/>
    <n v="0.36"/>
    <s v="txuetclj"/>
    <s v="VPIMENOV"/>
    <s v="EAST-NEW YORK"/>
    <x v="5"/>
    <x v="3"/>
    <s v="VF1267.1"/>
    <d v="2001-06-08T21:00:01"/>
  </r>
  <r>
    <x v="1"/>
    <x v="3"/>
    <x v="0"/>
    <x v="17"/>
    <n v="460000"/>
    <n v="1350637"/>
    <d v="2001-06-06T13:21:22"/>
    <s v="TXU Energy Trading Company"/>
    <x v="0"/>
    <x v="0"/>
    <x v="0"/>
    <x v="3"/>
    <s v="US Gas Fin BasisSwap"/>
    <s v="US Gas Basis     GD/D TETM3-HHub         08-30Jun01      USD/MM"/>
    <n v="20000"/>
    <m/>
    <x v="0"/>
    <x v="13"/>
    <x v="0"/>
    <n v="0.33"/>
    <s v="txuetcje"/>
    <s v="VPIMENOV"/>
    <s v="EAST-NEW YORK"/>
    <x v="5"/>
    <x v="3"/>
    <s v="VF1268.1"/>
    <d v="2001-06-08T21:00:01"/>
  </r>
  <r>
    <x v="1"/>
    <x v="1"/>
    <x v="1"/>
    <x v="5"/>
    <n v="775"/>
    <n v="1350638"/>
    <d v="2001-06-06T13:21:30"/>
    <s v="Edison Mission Marketing &amp; Trading Inc."/>
    <x v="0"/>
    <x v="0"/>
    <x v="0"/>
    <x v="1"/>
    <s v="US West Power Phy Fwd Firm"/>
    <s v="US Pwr Phy Firm  PALVE Peak              Aug01           USD/MWh"/>
    <m/>
    <n v="25"/>
    <x v="0"/>
    <x v="1"/>
    <x v="0"/>
    <n v="220"/>
    <s v="CHEN1234"/>
    <s v="MMOTLEY"/>
    <s v="ST-SW"/>
    <x v="7"/>
    <x v="7"/>
    <n v="635543.1"/>
    <d v="2001-08-01T21:00:01"/>
  </r>
  <r>
    <x v="1"/>
    <x v="1"/>
    <x v="1"/>
    <x v="5"/>
    <n v="1550"/>
    <n v="1350639"/>
    <d v="2001-06-06T13:21:37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"/>
    <s v="aepsvc132"/>
    <s v="FSTURM"/>
    <s v="LT-ECAR"/>
    <x v="7"/>
    <x v="7"/>
    <n v="635544.1"/>
    <d v="2001-08-01T21:00:01"/>
  </r>
  <r>
    <x v="1"/>
    <x v="3"/>
    <x v="0"/>
    <x v="17"/>
    <n v="345000"/>
    <n v="1350641"/>
    <d v="2001-06-06T13:21:40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6850000000000001"/>
    <s v="AQUILA1015"/>
    <s v="EBASS"/>
    <s v="FT-Texas"/>
    <x v="5"/>
    <x v="3"/>
    <s v="VF1269.1"/>
    <d v="2001-06-08T21:00:01"/>
  </r>
  <r>
    <x v="1"/>
    <x v="1"/>
    <x v="1"/>
    <x v="0"/>
    <n v="50"/>
    <n v="1350642"/>
    <d v="2001-06-06T13:21:40"/>
    <s v="PPL EnergyPlus, LLC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jwbell88"/>
    <s v="JQUENET"/>
    <s v="ST-PJM"/>
    <x v="7"/>
    <x v="7"/>
    <n v="635545.1"/>
    <d v="2001-06-08T21:00:01"/>
  </r>
  <r>
    <x v="1"/>
    <x v="3"/>
    <x v="0"/>
    <x v="22"/>
    <n v="615000"/>
    <n v="1350643"/>
    <d v="2001-06-06T13:21:50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8650000000000002"/>
    <s v="JOHNNYMAC"/>
    <s v="JARNOLD"/>
    <s v="NG-Price"/>
    <x v="5"/>
    <x v="3"/>
    <s v="VF1270.1"/>
    <d v="2001-07-01T00:00:00"/>
  </r>
  <r>
    <x v="1"/>
    <x v="3"/>
    <x v="1"/>
    <x v="17"/>
    <n v="230000"/>
    <n v="1350644"/>
    <d v="2001-06-06T13:21:53"/>
    <s v="FirstEnergy Services Corp."/>
    <x v="0"/>
    <x v="0"/>
    <x v="0"/>
    <x v="3"/>
    <s v="US Gas Phy Fwd Firm &lt; or = 1Mo "/>
    <s v="US Gas Phy       TCO Pool                08-30Jun01      USD/MM"/>
    <m/>
    <n v="10000"/>
    <x v="0"/>
    <x v="13"/>
    <x v="0"/>
    <n v="3.82"/>
    <s v="DAVIDFRE"/>
    <s v="JHODGE2"/>
    <s v="ENA-IM ME TCO"/>
    <x v="8"/>
    <x v="3"/>
    <n v="835276"/>
    <d v="2001-06-08T21:00:01"/>
  </r>
  <r>
    <x v="1"/>
    <x v="3"/>
    <x v="0"/>
    <x v="17"/>
    <n v="230000"/>
    <n v="1350646"/>
    <d v="2001-06-06T13:22:02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"/>
    <s v="jpedersen"/>
    <s v="GSTOREY"/>
    <s v="FT-ONTARIO"/>
    <x v="5"/>
    <x v="3"/>
    <s v="VF1272.1"/>
    <d v="2001-06-08T21:00:01"/>
  </r>
  <r>
    <x v="1"/>
    <x v="3"/>
    <x v="1"/>
    <x v="0"/>
    <n v="10000"/>
    <n v="1350648"/>
    <d v="2001-06-06T13:22:02"/>
    <s v="Idacorp Energy Solutions, L.P.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ADM48147"/>
    <s v="ARING"/>
    <s v="ENA-IM NE GULF1"/>
    <x v="8"/>
    <x v="3"/>
    <n v="835277"/>
    <d v="2001-06-08T21:00:01"/>
  </r>
  <r>
    <x v="1"/>
    <x v="1"/>
    <x v="1"/>
    <x v="19"/>
    <n v="2950"/>
    <n v="1350649"/>
    <d v="2001-06-06T13:22:05"/>
    <s v="BP Energy Company"/>
    <x v="0"/>
    <x v="0"/>
    <x v="0"/>
    <x v="1"/>
    <s v="US East Power Phy Fwd Firm"/>
    <s v="US Pwr Phy Firm  PJM-W Peak              Jan-Feb02       USD/MWh"/>
    <n v="50"/>
    <m/>
    <x v="0"/>
    <x v="1"/>
    <x v="0"/>
    <n v="41"/>
    <s v="Kellybry"/>
    <s v="RBENSON"/>
    <s v="LT-PJM"/>
    <x v="7"/>
    <x v="7"/>
    <n v="635546.1"/>
    <d v="2002-01-01T14:12:00"/>
  </r>
  <r>
    <x v="1"/>
    <x v="3"/>
    <x v="0"/>
    <x v="22"/>
    <n v="307500"/>
    <n v="1350650"/>
    <d v="2001-06-06T13:22:30"/>
    <s v="Dynegy Canada Inc."/>
    <x v="0"/>
    <x v="0"/>
    <x v="0"/>
    <x v="3"/>
    <s v="US Gas Fin Swap"/>
    <s v="US Gas Swap      Nymex                   Jul-Oct01       USD/MM"/>
    <n v="2500"/>
    <m/>
    <x v="0"/>
    <x v="13"/>
    <x v="0"/>
    <n v="3.85"/>
    <s v="ADM59980"/>
    <s v="JARNOLD"/>
    <s v="NG-Price"/>
    <x v="5"/>
    <x v="3"/>
    <s v="VF1274.1"/>
    <d v="2001-07-01T00:00:00"/>
  </r>
  <r>
    <x v="1"/>
    <x v="1"/>
    <x v="1"/>
    <x v="9"/>
    <n v="50"/>
    <n v="1350652"/>
    <d v="2001-06-06T13:22:48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4"/>
    <s v="jstebbins"/>
    <s v="HSALISBU"/>
    <s v="ST-SW"/>
    <x v="7"/>
    <x v="7"/>
    <n v="635547.1"/>
    <d v="2001-06-08T21:00:01"/>
  </r>
  <r>
    <x v="1"/>
    <x v="1"/>
    <x v="1"/>
    <x v="9"/>
    <n v="50"/>
    <n v="1350654"/>
    <d v="2001-06-06T13:22:53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jstebbins"/>
    <s v="HSALISBU"/>
    <s v="ST-SW"/>
    <x v="7"/>
    <x v="7"/>
    <n v="635549.1"/>
    <d v="2001-06-08T21:00:01"/>
  </r>
  <r>
    <x v="1"/>
    <x v="3"/>
    <x v="0"/>
    <x v="22"/>
    <n v="615000"/>
    <n v="1350655"/>
    <d v="2001-06-06T13:22:54"/>
    <s v="Calpine Energy Services, L.P."/>
    <x v="0"/>
    <x v="0"/>
    <x v="0"/>
    <x v="3"/>
    <s v="US Gas Fin Swap"/>
    <s v="US Gas Swap      Nymex                   Jul-Oct01       USD/MM"/>
    <n v="5000"/>
    <m/>
    <x v="0"/>
    <x v="13"/>
    <x v="0"/>
    <n v="3.85"/>
    <s v="JEFFFOX1"/>
    <s v="JARNOLD"/>
    <s v="NG-Price"/>
    <x v="5"/>
    <x v="3"/>
    <s v="VF1277.1"/>
    <d v="2001-07-01T00:00:00"/>
  </r>
  <r>
    <x v="1"/>
    <x v="1"/>
    <x v="1"/>
    <x v="9"/>
    <n v="100"/>
    <n v="1350656"/>
    <d v="2001-06-06T13:22:55"/>
    <s v="Peco Energy Company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OTCDESK4"/>
    <s v="JQUENET"/>
    <s v="ST-PJM"/>
    <x v="7"/>
    <x v="7"/>
    <n v="635550.1"/>
    <d v="2001-06-09T21:00:00"/>
  </r>
  <r>
    <x v="1"/>
    <x v="3"/>
    <x v="0"/>
    <x v="5"/>
    <n v="775000"/>
    <n v="1350658"/>
    <d v="2001-06-06T13:23:03"/>
    <s v="BP Corporation North America Inc."/>
    <x v="0"/>
    <x v="0"/>
    <x v="0"/>
    <x v="3"/>
    <s v="US Gas Fin Swap"/>
    <s v="US Gas Swap      Nymex                   Jul01           USD/MM"/>
    <n v="25000"/>
    <m/>
    <x v="0"/>
    <x v="13"/>
    <x v="0"/>
    <n v="3.76"/>
    <s v="Lamoreal"/>
    <s v="JARNOLD"/>
    <s v="NG-Price"/>
    <x v="5"/>
    <x v="3"/>
    <s v="VF1279.1"/>
    <d v="2001-07-01T21:00:00"/>
  </r>
  <r>
    <x v="0"/>
    <x v="3"/>
    <x v="1"/>
    <x v="0"/>
    <n v="5000"/>
    <n v="1350660"/>
    <d v="2001-06-06T13:23:46"/>
    <s v="Coral Energy Canada In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"/>
    <s v="ngeerds01"/>
    <s v="RWATT"/>
    <s v="EC-IM Canada West"/>
    <x v="8"/>
    <x v="9"/>
    <n v="835279"/>
    <d v="2001-06-07T21:00:01"/>
  </r>
  <r>
    <x v="1"/>
    <x v="3"/>
    <x v="0"/>
    <x v="20"/>
    <n v="755000"/>
    <n v="1350662"/>
    <d v="2001-06-06T13:24:01"/>
    <s v="Duke Energy Trading and Marketing, L.L.C.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CARASPICER"/>
    <s v="JARNOLD"/>
    <s v="NG-Price"/>
    <x v="5"/>
    <x v="3"/>
    <s v="VF1282.1"/>
    <d v="2001-11-01T00:00:00"/>
  </r>
  <r>
    <x v="1"/>
    <x v="3"/>
    <x v="0"/>
    <x v="17"/>
    <n v="115000"/>
    <n v="1350663"/>
    <d v="2001-06-06T13:24:03"/>
    <s v="Duke Energy Trading and Marketing, L.L.C."/>
    <x v="0"/>
    <x v="0"/>
    <x v="0"/>
    <x v="3"/>
    <s v="US Gas Fin Swap"/>
    <s v="US Gas Daily     Mich Con                08-30Jun01      USD/MM"/>
    <m/>
    <n v="5000"/>
    <x v="0"/>
    <x v="13"/>
    <x v="0"/>
    <n v="3.8149999999999999"/>
    <s v="JCARDIFF"/>
    <s v="GSTOREY"/>
    <s v="FT-ONTARIO"/>
    <x v="5"/>
    <x v="3"/>
    <s v="VF1284.1"/>
    <d v="2001-06-08T21:00:01"/>
  </r>
  <r>
    <x v="1"/>
    <x v="3"/>
    <x v="0"/>
    <x v="5"/>
    <n v="775000"/>
    <n v="1350665"/>
    <d v="2001-06-06T13:24:07"/>
    <s v="Engage Energy Canada L.P."/>
    <x v="0"/>
    <x v="0"/>
    <x v="0"/>
    <x v="3"/>
    <s v="US Gas Fin Swap"/>
    <s v="US Gas Swap      Nymex                   Jul01           USD/MM"/>
    <m/>
    <n v="25000"/>
    <x v="0"/>
    <x v="13"/>
    <x v="0"/>
    <n v="3.76"/>
    <s v="ADM98493"/>
    <s v="JARNOLD"/>
    <s v="NG-Price"/>
    <x v="5"/>
    <x v="3"/>
    <s v="VF1285.1"/>
    <d v="2001-07-01T21:00:00"/>
  </r>
  <r>
    <x v="1"/>
    <x v="3"/>
    <x v="0"/>
    <x v="17"/>
    <n v="230000"/>
    <n v="1350667"/>
    <d v="2001-06-06T13:24:11"/>
    <s v="Reliant Energy Services, Inc."/>
    <x v="0"/>
    <x v="0"/>
    <x v="0"/>
    <x v="3"/>
    <s v="US Gas Fin Swap"/>
    <s v="US Gas Daily     PEPL                    08-30Jun01      USD/MM"/>
    <m/>
    <n v="10000"/>
    <x v="0"/>
    <x v="13"/>
    <x v="0"/>
    <n v="3.53"/>
    <s v="rickmcconn"/>
    <s v="ALEWIS"/>
    <s v="GD-CENTRAL"/>
    <x v="5"/>
    <x v="3"/>
    <s v="VF1286.1"/>
    <d v="2001-06-08T21:00:01"/>
  </r>
  <r>
    <x v="1"/>
    <x v="1"/>
    <x v="1"/>
    <x v="8"/>
    <n v="250"/>
    <n v="1350669"/>
    <d v="2001-06-06T13:24:17"/>
    <s v="Peco Energy Company"/>
    <x v="0"/>
    <x v="0"/>
    <x v="0"/>
    <x v="1"/>
    <s v="US East Power Phy Fwd Firm"/>
    <s v="US Pwr Phy Firm  NEPOOL Peak             11-15Jun01      USD/MWh"/>
    <n v="50"/>
    <m/>
    <x v="0"/>
    <x v="1"/>
    <x v="0"/>
    <n v="40.25"/>
    <s v="OTCDESK13"/>
    <s v="PBRODER"/>
    <s v="ST-New England"/>
    <x v="7"/>
    <x v="7"/>
    <n v="635551.1"/>
    <d v="2001-06-11T21:00:01"/>
  </r>
  <r>
    <x v="1"/>
    <x v="3"/>
    <x v="0"/>
    <x v="17"/>
    <n v="46000"/>
    <n v="1350671"/>
    <d v="2001-06-06T13:24:25"/>
    <s v="Mirant Americas Energy Marketing, L.P."/>
    <x v="0"/>
    <x v="0"/>
    <x v="0"/>
    <x v="3"/>
    <s v="US Gas Fin Swap"/>
    <s v="US Gas Daily     Chicago                 08-30Jun01      USD/MM"/>
    <m/>
    <n v="2000"/>
    <x v="0"/>
    <x v="13"/>
    <x v="0"/>
    <n v="3.7349999999999999"/>
    <s v="dkt00001"/>
    <s v="GSTOREY"/>
    <s v="FT-ONTARIO"/>
    <x v="5"/>
    <x v="3"/>
    <s v="VF1293.1"/>
    <d v="2001-06-08T21:00:01"/>
  </r>
  <r>
    <x v="1"/>
    <x v="3"/>
    <x v="1"/>
    <x v="0"/>
    <n v="10000"/>
    <n v="1350673"/>
    <d v="2001-06-06T13:24:2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281"/>
    <d v="2001-06-08T21:00:01"/>
  </r>
  <r>
    <x v="1"/>
    <x v="3"/>
    <x v="0"/>
    <x v="17"/>
    <n v="184000"/>
    <n v="1350674"/>
    <d v="2001-06-06T13:24:33"/>
    <s v="Texaco Natural Gas Inc."/>
    <x v="0"/>
    <x v="0"/>
    <x v="0"/>
    <x v="3"/>
    <s v="US Gas Fin Swap"/>
    <s v="US Gas Daily     HHub                    08-30Jun01      USD/MM"/>
    <m/>
    <n v="8000"/>
    <x v="0"/>
    <x v="13"/>
    <x v="0"/>
    <n v="3.66"/>
    <s v="WARNERTODD"/>
    <s v="PKEAVEY"/>
    <s v="G-DAILY-EST"/>
    <x v="5"/>
    <x v="3"/>
    <s v="VF1298.1"/>
    <d v="2001-06-08T21:00:01"/>
  </r>
  <r>
    <x v="1"/>
    <x v="3"/>
    <x v="0"/>
    <x v="6"/>
    <n v="150000"/>
    <n v="1350675"/>
    <d v="2001-06-06T13:24:34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3.8849999999999998"/>
    <s v="lewislee"/>
    <s v="JARNOLD"/>
    <s v="NG-Price"/>
    <x v="5"/>
    <x v="3"/>
    <s v="VF1294.1"/>
    <d v="2001-09-01T21:00:00"/>
  </r>
  <r>
    <x v="1"/>
    <x v="2"/>
    <x v="0"/>
    <x v="0"/>
    <n v="50000"/>
    <n v="1350679"/>
    <d v="2001-06-06T13:2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53"/>
    <d v="2001-07-01T00:00:00"/>
  </r>
  <r>
    <x v="1"/>
    <x v="3"/>
    <x v="0"/>
    <x v="5"/>
    <n v="155000"/>
    <n v="1350680"/>
    <d v="2001-06-06T13:25:02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mtherrell"/>
    <s v="JARNOLD"/>
    <s v="NG-Price"/>
    <x v="5"/>
    <x v="3"/>
    <s v="VF1296.1"/>
    <d v="2001-07-01T21:00:00"/>
  </r>
  <r>
    <x v="1"/>
    <x v="3"/>
    <x v="0"/>
    <x v="5"/>
    <n v="465000"/>
    <n v="1350681"/>
    <d v="2001-06-06T13:25:06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7650000000000001"/>
    <s v="aepes214"/>
    <s v="JARNOLD"/>
    <s v="NG-Price"/>
    <x v="5"/>
    <x v="3"/>
    <s v="VF1297.1"/>
    <d v="2001-07-01T21:00:00"/>
  </r>
  <r>
    <x v="1"/>
    <x v="3"/>
    <x v="0"/>
    <x v="5"/>
    <n v="620000"/>
    <n v="1350682"/>
    <d v="2001-06-06T13:25:1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3"/>
    <x v="0"/>
    <n v="3.77"/>
    <s v="dlposton"/>
    <s v="JARNOLD"/>
    <s v="NG-Price"/>
    <x v="5"/>
    <x v="3"/>
    <s v="VF1301.1"/>
    <d v="2001-07-01T21:00:00"/>
  </r>
  <r>
    <x v="0"/>
    <x v="3"/>
    <x v="1"/>
    <x v="5"/>
    <n v="155000"/>
    <n v="1350684"/>
    <d v="2001-06-06T13:25:26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2"/>
    <s v="williamw"/>
    <s v="MCOWAN"/>
    <s v="EC-IM Canada West"/>
    <x v="8"/>
    <x v="9"/>
    <n v="835282"/>
    <d v="2001-07-01T21:00:01"/>
  </r>
  <r>
    <x v="1"/>
    <x v="3"/>
    <x v="0"/>
    <x v="5"/>
    <n v="3100"/>
    <n v="1350685"/>
    <d v="2001-06-06T13:25:2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2.1"/>
    <d v="2001-07-01T00:00:00"/>
  </r>
  <r>
    <x v="1"/>
    <x v="3"/>
    <x v="0"/>
    <x v="5"/>
    <n v="387500"/>
    <n v="1350687"/>
    <d v="2001-06-06T13:25:32"/>
    <s v="Williams Energy Marketing &amp; Trading Company"/>
    <x v="0"/>
    <x v="0"/>
    <x v="0"/>
    <x v="3"/>
    <s v="US Gas Fin Swap"/>
    <s v="US Gas Swap      Nymex                   Jul01           USD/MM"/>
    <m/>
    <n v="12500"/>
    <x v="0"/>
    <x v="13"/>
    <x v="0"/>
    <n v="3.7749999999999999"/>
    <s v="dlposton"/>
    <s v="JARNOLD"/>
    <s v="NG-Price"/>
    <x v="5"/>
    <x v="3"/>
    <s v="VF1304.1"/>
    <d v="2001-07-01T21:00:00"/>
  </r>
  <r>
    <x v="0"/>
    <x v="3"/>
    <x v="1"/>
    <x v="0"/>
    <n v="5000"/>
    <n v="1350688"/>
    <d v="2001-06-06T13:25:3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099999999999996"/>
    <s v="ADM11441"/>
    <s v="RWATT"/>
    <s v="EC-IM Canada West"/>
    <x v="8"/>
    <x v="9"/>
    <n v="835283"/>
    <d v="2001-06-07T21:00:01"/>
  </r>
  <r>
    <x v="0"/>
    <x v="3"/>
    <x v="1"/>
    <x v="23"/>
    <n v="120000"/>
    <n v="1350689"/>
    <d v="2001-06-06T13:25:3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"/>
    <s v="sgrimbly"/>
    <s v="MCOWAN"/>
    <s v="EC-IM Canada West"/>
    <x v="8"/>
    <x v="9"/>
    <n v="835284"/>
    <d v="2001-06-07T21:00:01"/>
  </r>
  <r>
    <x v="1"/>
    <x v="3"/>
    <x v="0"/>
    <x v="5"/>
    <n v="3100"/>
    <n v="1350693"/>
    <d v="2001-06-06T13:25:41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8.1"/>
    <d v="2001-07-01T00:00:00"/>
  </r>
  <r>
    <x v="1"/>
    <x v="3"/>
    <x v="0"/>
    <x v="20"/>
    <n v="755000"/>
    <n v="1350695"/>
    <d v="2001-06-06T13:25:42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MSIECKHAUS"/>
    <s v="JARNOLD"/>
    <s v="NG-Price"/>
    <x v="5"/>
    <x v="3"/>
    <s v="VF1307.1"/>
    <d v="2001-11-01T00:00:00"/>
  </r>
  <r>
    <x v="1"/>
    <x v="3"/>
    <x v="0"/>
    <x v="5"/>
    <n v="77500"/>
    <n v="1350696"/>
    <d v="2001-06-06T13:25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"/>
    <s v="TOMSAX01"/>
    <s v="JARNOLD"/>
    <s v="NG-Price"/>
    <x v="5"/>
    <x v="3"/>
    <s v="VF1313.1"/>
    <d v="2001-07-01T21:00:00"/>
  </r>
  <r>
    <x v="1"/>
    <x v="3"/>
    <x v="0"/>
    <x v="20"/>
    <n v="377500"/>
    <n v="1350697"/>
    <d v="2001-06-06T13:25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14.1"/>
    <d v="2001-11-01T00:00:00"/>
  </r>
  <r>
    <x v="1"/>
    <x v="3"/>
    <x v="0"/>
    <x v="5"/>
    <n v="3100"/>
    <n v="1350700"/>
    <d v="2001-06-06T13:26:00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8.2500000000000004E-2"/>
    <s v="WHITEWATER"/>
    <s v="MMAGGI"/>
    <s v="NG EXOTIC"/>
    <x v="5"/>
    <x v="3"/>
    <s v="VF1319.1"/>
    <d v="2001-07-01T00:00:00"/>
  </r>
  <r>
    <x v="1"/>
    <x v="3"/>
    <x v="0"/>
    <x v="6"/>
    <n v="150000"/>
    <n v="1350702"/>
    <d v="2001-06-06T13:26:09"/>
    <s v="Bankers Trust Company"/>
    <x v="0"/>
    <x v="0"/>
    <x v="0"/>
    <x v="3"/>
    <s v="US Gas Fin Swap"/>
    <s v="US Gas Swap      Nymex                   Sep01           USD/MM"/>
    <n v="5000"/>
    <m/>
    <x v="0"/>
    <x v="13"/>
    <x v="0"/>
    <n v="3.895"/>
    <s v="BRHUNTER"/>
    <s v="JARNOLD"/>
    <s v="NG-Price"/>
    <x v="5"/>
    <x v="3"/>
    <s v="VF1322.1"/>
    <d v="2001-09-01T21:00:00"/>
  </r>
  <r>
    <x v="1"/>
    <x v="3"/>
    <x v="0"/>
    <x v="20"/>
    <n v="377500"/>
    <n v="1350706"/>
    <d v="2001-06-06T13:26:13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23.1"/>
    <d v="2001-11-01T00:00:00"/>
  </r>
  <r>
    <x v="1"/>
    <x v="3"/>
    <x v="0"/>
    <x v="5"/>
    <n v="3100"/>
    <n v="1350708"/>
    <d v="2001-06-06T13:26:1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25.1"/>
    <d v="2001-07-01T00:00:00"/>
  </r>
  <r>
    <x v="1"/>
    <x v="3"/>
    <x v="1"/>
    <x v="17"/>
    <n v="8050"/>
    <n v="1350716"/>
    <d v="2001-06-06T13:26:36"/>
    <s v="Pepco Gas Services, Inc."/>
    <x v="0"/>
    <x v="0"/>
    <x v="0"/>
    <x v="3"/>
    <s v="US Gas Phy Fwd Firm &lt; or = 1Mo "/>
    <s v="US Gas Phy       TETCO M3                08-30Jun01      USD/MM"/>
    <m/>
    <n v="350"/>
    <x v="0"/>
    <x v="13"/>
    <x v="0"/>
    <n v="4.0199999999999996"/>
    <s v="jlukas00"/>
    <s v="VPIMENOV"/>
    <s v="ENA-IM ME NEW YORK"/>
    <x v="8"/>
    <x v="3"/>
    <n v="835285"/>
    <d v="2001-06-08T21:00:01"/>
  </r>
  <r>
    <x v="1"/>
    <x v="2"/>
    <x v="0"/>
    <x v="0"/>
    <n v="50000"/>
    <n v="1350719"/>
    <d v="2001-06-06T13:26:4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amitgupta"/>
    <s v="GWHALLE"/>
    <s v="WTI-GW-NXC2"/>
    <x v="3"/>
    <x v="3"/>
    <n v="114857"/>
    <d v="2001-07-01T00:00:00"/>
  </r>
  <r>
    <x v="1"/>
    <x v="3"/>
    <x v="0"/>
    <x v="2"/>
    <n v="1825000"/>
    <n v="1350720"/>
    <d v="2001-06-06T13:26:45"/>
    <s v="Calpine Energy Services, L.P.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JEFFFOX1"/>
    <s v="JARNOLD"/>
    <s v="NG-Price"/>
    <x v="5"/>
    <x v="3"/>
    <s v="VF1334.1"/>
    <d v="2002-01-01T21:00:00"/>
  </r>
  <r>
    <x v="1"/>
    <x v="3"/>
    <x v="0"/>
    <x v="17"/>
    <n v="230000"/>
    <n v="1350721"/>
    <d v="2001-06-06T13:26:4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3"/>
    <s v="TOMSAX01"/>
    <s v="ALEWIS"/>
    <s v="GD-CENTRAL"/>
    <x v="5"/>
    <x v="3"/>
    <s v="VF1335.1"/>
    <d v="2001-06-08T21:00:01"/>
  </r>
  <r>
    <x v="1"/>
    <x v="3"/>
    <x v="0"/>
    <x v="17"/>
    <n v="115000"/>
    <n v="1350725"/>
    <d v="2001-06-06T13:26:54"/>
    <s v="Cargill Energy, a division of Cargill, Incorporated"/>
    <x v="0"/>
    <x v="0"/>
    <x v="0"/>
    <x v="3"/>
    <s v="US Gas Fin Swap"/>
    <s v="US Gas Daily     HHub                    08-30Jun01      USD/MM"/>
    <m/>
    <n v="5000"/>
    <x v="0"/>
    <x v="13"/>
    <x v="0"/>
    <n v="3.6850000000000001"/>
    <s v="ADM90884"/>
    <s v="PKEAVEY"/>
    <s v="G-DAILY-EST"/>
    <x v="5"/>
    <x v="3"/>
    <s v="VF1338.1"/>
    <d v="2001-06-08T21:00:01"/>
  </r>
  <r>
    <x v="1"/>
    <x v="3"/>
    <x v="0"/>
    <x v="5"/>
    <n v="310000"/>
    <n v="1350726"/>
    <d v="2001-06-06T13:27:01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77"/>
    <s v="avgallo51"/>
    <s v="JARNOLD"/>
    <s v="NG-Price"/>
    <x v="5"/>
    <x v="3"/>
    <s v="VF1339.1"/>
    <d v="2001-07-01T21:00:00"/>
  </r>
  <r>
    <x v="1"/>
    <x v="3"/>
    <x v="0"/>
    <x v="17"/>
    <n v="230000"/>
    <n v="1350729"/>
    <d v="2001-06-06T13:27:15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3"/>
    <s v="MIDCONT2"/>
    <s v="GSTOREY"/>
    <s v="FT-ONTARIO"/>
    <x v="5"/>
    <x v="3"/>
    <s v="VF1342.1"/>
    <d v="2001-06-08T21:00:01"/>
  </r>
  <r>
    <x v="1"/>
    <x v="3"/>
    <x v="0"/>
    <x v="5"/>
    <n v="620000"/>
    <n v="1350731"/>
    <d v="2001-06-06T13:27:18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650000000000001"/>
    <s v="ADM98493"/>
    <s v="JARNOLD"/>
    <s v="NG-Price"/>
    <x v="5"/>
    <x v="3"/>
    <s v="VF1344.1"/>
    <d v="2001-07-01T21:00:00"/>
  </r>
  <r>
    <x v="1"/>
    <x v="3"/>
    <x v="0"/>
    <x v="22"/>
    <n v="615000"/>
    <n v="1350732"/>
    <d v="2001-06-06T13:27:23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55"/>
    <s v="lafrance"/>
    <s v="JARNOLD"/>
    <s v="NG-Price"/>
    <x v="5"/>
    <x v="3"/>
    <s v="VF1345.1"/>
    <d v="2001-07-01T00:00:00"/>
  </r>
  <r>
    <x v="1"/>
    <x v="3"/>
    <x v="1"/>
    <x v="0"/>
    <n v="10000"/>
    <n v="1350733"/>
    <d v="2001-06-06T13:27:25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86"/>
    <d v="2001-06-08T21:00:01"/>
  </r>
  <r>
    <x v="1"/>
    <x v="3"/>
    <x v="0"/>
    <x v="5"/>
    <n v="620000"/>
    <n v="1350734"/>
    <d v="2001-06-06T13:27:28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6"/>
    <s v="hillblak"/>
    <s v="JARNOLD"/>
    <s v="NG-Price"/>
    <x v="5"/>
    <x v="3"/>
    <s v="VF1347.1"/>
    <d v="2001-07-01T21:00:00"/>
  </r>
  <r>
    <x v="1"/>
    <x v="3"/>
    <x v="1"/>
    <x v="0"/>
    <n v="10000"/>
    <n v="1350735"/>
    <d v="2001-06-06T13:27:32"/>
    <s v="Texaco Natural Gas Inc."/>
    <x v="0"/>
    <x v="0"/>
    <x v="0"/>
    <x v="3"/>
    <s v="US Gas Phy Fwd Firm &lt; or = 1Mo "/>
    <s v="US Gas Phy       COL Onshore             08Jun01         USD/MM"/>
    <n v="10000"/>
    <m/>
    <x v="0"/>
    <x v="13"/>
    <x v="0"/>
    <n v="3.605"/>
    <s v="kstrength"/>
    <s v="SPEREIR"/>
    <s v="ENA-IM NE GULF2"/>
    <x v="8"/>
    <x v="3"/>
    <n v="835287"/>
    <d v="2001-06-08T21:00:01"/>
  </r>
  <r>
    <x v="0"/>
    <x v="3"/>
    <x v="0"/>
    <x v="20"/>
    <n v="755000"/>
    <n v="1350736"/>
    <d v="2001-06-06T13:27:40"/>
    <s v="Duke Energy Marketing Limited Partnership"/>
    <x v="0"/>
    <x v="0"/>
    <x v="0"/>
    <x v="3"/>
    <s v="CAN Gas Fin BasSwap"/>
    <s v="CAN Gas Basis    AECO                    Nov02-Mar03     USD/MM"/>
    <m/>
    <n v="5000"/>
    <x v="0"/>
    <x v="13"/>
    <x v="0"/>
    <n v="-0.38500000000000001"/>
    <s v="BIGBRADLY"/>
    <s v="JMCKAY"/>
    <s v="FT-CAND-EGSC"/>
    <x v="5"/>
    <x v="9"/>
    <s v="VF1348.1"/>
    <d v="2002-11-01T00:00:00"/>
  </r>
  <r>
    <x v="1"/>
    <x v="3"/>
    <x v="1"/>
    <x v="0"/>
    <n v="10000"/>
    <n v="1350737"/>
    <d v="2001-06-06T13:27:4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88"/>
    <d v="2001-06-08T21:00:01"/>
  </r>
  <r>
    <x v="1"/>
    <x v="3"/>
    <x v="0"/>
    <x v="17"/>
    <n v="106950"/>
    <n v="1350738"/>
    <d v="2001-06-06T13:27:46"/>
    <s v="El Paso Merchant Energy, L.P."/>
    <x v="0"/>
    <x v="0"/>
    <x v="0"/>
    <x v="3"/>
    <s v="US Gas Fin Swap"/>
    <s v="US Gas Daily     HHub                    08-30Jun01      USD/MM"/>
    <m/>
    <n v="4650"/>
    <x v="0"/>
    <x v="13"/>
    <x v="0"/>
    <n v="3.6749999999999998"/>
    <s v="EPMELPctk"/>
    <s v="PKEAVEY"/>
    <s v="G-DAILY-EST"/>
    <x v="5"/>
    <x v="3"/>
    <s v="VF1350.1"/>
    <d v="2001-06-08T21:00:01"/>
  </r>
  <r>
    <x v="1"/>
    <x v="3"/>
    <x v="0"/>
    <x v="5"/>
    <n v="620000"/>
    <n v="1350739"/>
    <d v="2001-06-06T13:27:53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mtherrell"/>
    <s v="JARNOLD"/>
    <s v="NG-Price"/>
    <x v="5"/>
    <x v="3"/>
    <s v="VF1352.1"/>
    <d v="2001-07-01T21:00:00"/>
  </r>
  <r>
    <x v="1"/>
    <x v="3"/>
    <x v="0"/>
    <x v="5"/>
    <n v="155000"/>
    <n v="1350741"/>
    <d v="2001-06-06T13:28:06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6"/>
    <s v="ADM46266"/>
    <s v="JARNOLD"/>
    <s v="NG-Price"/>
    <x v="5"/>
    <x v="3"/>
    <s v="VF1353.1"/>
    <d v="2001-07-01T21:00:00"/>
  </r>
  <r>
    <x v="1"/>
    <x v="3"/>
    <x v="0"/>
    <x v="5"/>
    <n v="3100"/>
    <n v="1350746"/>
    <d v="2001-06-06T13:28:17"/>
    <s v="El Paso Merchant Energy, L.P."/>
    <x v="0"/>
    <x v="0"/>
    <x v="0"/>
    <x v="3"/>
    <s v="US Gas Fin Opt Put"/>
    <s v="US Gas Fin Opt   NYMEX        EP3.75     Jul01           USD/MM-L"/>
    <n v="100"/>
    <m/>
    <x v="0"/>
    <x v="14"/>
    <x v="0"/>
    <n v="0.20749999999999999"/>
    <s v="EPMELPfjs"/>
    <s v="MMAGGI"/>
    <s v="NG EXOTIC"/>
    <x v="5"/>
    <x v="3"/>
    <s v="VF1358.1"/>
    <d v="2001-07-01T00:00:00"/>
  </r>
  <r>
    <x v="1"/>
    <x v="3"/>
    <x v="1"/>
    <x v="17"/>
    <n v="115000"/>
    <n v="1350748"/>
    <d v="2001-06-06T13:28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"/>
    <s v="CHADDMOORE"/>
    <s v="SPEREIR"/>
    <s v="ENA-IM NE GULF2"/>
    <x v="8"/>
    <x v="3"/>
    <n v="835290"/>
    <d v="2001-06-08T21:00:01"/>
  </r>
  <r>
    <x v="1"/>
    <x v="1"/>
    <x v="0"/>
    <x v="0"/>
    <n v="50"/>
    <n v="1350751"/>
    <d v="2001-06-06T13:28:22"/>
    <s v="Williams Energy Marketing &amp; Trading Company"/>
    <x v="0"/>
    <x v="0"/>
    <x v="0"/>
    <x v="1"/>
    <s v="US East Power Fin Swap"/>
    <s v="US Pwr Fin Swap  ISO NY Z-G Peak         08Jun01         USD/MWh"/>
    <m/>
    <n v="50"/>
    <x v="0"/>
    <x v="1"/>
    <x v="0"/>
    <n v="39.049999999999997"/>
    <s v="brianagre"/>
    <s v="GGUPTA"/>
    <s v="ST-New England"/>
    <x v="7"/>
    <x v="3"/>
    <n v="635553.1"/>
    <d v="2001-06-08T21:00:01"/>
  </r>
  <r>
    <x v="1"/>
    <x v="3"/>
    <x v="0"/>
    <x v="5"/>
    <n v="310000"/>
    <n v="1350752"/>
    <d v="2001-06-06T13:28:31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DAVIDSET"/>
    <s v="JARNOLD"/>
    <s v="NG-Price"/>
    <x v="5"/>
    <x v="3"/>
    <s v="VF1361.1"/>
    <d v="2001-07-01T21:00:00"/>
  </r>
  <r>
    <x v="1"/>
    <x v="3"/>
    <x v="0"/>
    <x v="5"/>
    <n v="310000"/>
    <n v="1350753"/>
    <d v="2001-06-06T13:28:35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mtherrell"/>
    <s v="JARNOLD"/>
    <s v="NG-Price"/>
    <x v="5"/>
    <x v="3"/>
    <s v="VF1362.1"/>
    <d v="2001-07-01T21:00:00"/>
  </r>
  <r>
    <x v="1"/>
    <x v="3"/>
    <x v="0"/>
    <x v="17"/>
    <n v="230000"/>
    <n v="1350756"/>
    <d v="2001-06-06T13:28:52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49999999999998"/>
    <s v="EPMELPctk"/>
    <s v="PKEAVEY"/>
    <s v="G-DAILY-EST"/>
    <x v="5"/>
    <x v="3"/>
    <s v="VF1367.1"/>
    <d v="2001-06-08T21:00:01"/>
  </r>
  <r>
    <x v="1"/>
    <x v="3"/>
    <x v="0"/>
    <x v="17"/>
    <n v="230000"/>
    <n v="1350759"/>
    <d v="2001-06-06T13:29:07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50000000000001"/>
    <s v="jpedersen"/>
    <s v="GSTOREY"/>
    <s v="FT-ONTARIO"/>
    <x v="5"/>
    <x v="3"/>
    <s v="VF1370.1"/>
    <d v="2001-06-08T21:00:01"/>
  </r>
  <r>
    <x v="1"/>
    <x v="3"/>
    <x v="1"/>
    <x v="0"/>
    <n v="5000"/>
    <n v="1350762"/>
    <d v="2001-06-06T13:29:12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6549999999999998"/>
    <s v="ADM48147"/>
    <s v="ARING"/>
    <s v="ENA-IM NE GULF1"/>
    <x v="8"/>
    <x v="3"/>
    <n v="835291"/>
    <d v="2001-06-08T21:00:01"/>
  </r>
  <r>
    <x v="1"/>
    <x v="3"/>
    <x v="0"/>
    <x v="5"/>
    <n v="155000"/>
    <n v="1350765"/>
    <d v="2001-06-06T13:29:19"/>
    <s v="PSEG Energy Resources &amp; Trade LLC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fdimaria1"/>
    <s v="JARNOLD"/>
    <s v="NG-Price"/>
    <x v="5"/>
    <x v="3"/>
    <s v="VF1376.1"/>
    <d v="2001-07-01T21:00:00"/>
  </r>
  <r>
    <x v="0"/>
    <x v="3"/>
    <x v="1"/>
    <x v="20"/>
    <n v="1510000"/>
    <n v="1350766"/>
    <d v="2001-06-06T13:29:22"/>
    <s v="Mirant Americas Energy Marketing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"/>
    <s v="arvanitis1"/>
    <s v="GSTOREY"/>
    <s v="ENA - IM Ontario"/>
    <x v="8"/>
    <x v="3"/>
    <s v="VF1375.1 / 835292"/>
    <d v="2001-11-01T00:00:00"/>
  </r>
  <r>
    <x v="1"/>
    <x v="3"/>
    <x v="0"/>
    <x v="5"/>
    <n v="620000"/>
    <n v="1350776"/>
    <d v="2001-06-06T13:29:56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7749999999999999"/>
    <s v="JLIPMAN1"/>
    <s v="JARNOLD"/>
    <s v="NG-Price"/>
    <x v="5"/>
    <x v="3"/>
    <s v="VF1387.1"/>
    <d v="2001-07-01T21:00:00"/>
  </r>
  <r>
    <x v="1"/>
    <x v="3"/>
    <x v="0"/>
    <x v="20"/>
    <n v="755000"/>
    <n v="1350777"/>
    <d v="2001-06-06T13:30:01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jh1825ps"/>
    <s v="JARNOLD"/>
    <s v="NG-Price"/>
    <x v="5"/>
    <x v="3"/>
    <s v="VF1388.1"/>
    <d v="2001-11-01T00:00:00"/>
  </r>
  <r>
    <x v="0"/>
    <x v="3"/>
    <x v="1"/>
    <x v="0"/>
    <n v="5000"/>
    <n v="1350780"/>
    <d v="2001-06-06T13:30:27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canadanw1"/>
    <s v="RWATT"/>
    <s v="EC-IM Canada West"/>
    <x v="8"/>
    <x v="9"/>
    <n v="835294"/>
    <d v="2001-06-07T21:00:01"/>
  </r>
  <r>
    <x v="1"/>
    <x v="3"/>
    <x v="1"/>
    <x v="17"/>
    <n v="74819"/>
    <n v="1350781"/>
    <d v="2001-06-06T13:30:30"/>
    <s v="TXU Energy Trading Company"/>
    <x v="0"/>
    <x v="0"/>
    <x v="0"/>
    <x v="3"/>
    <s v="US Gas Phy Fwd Firm &lt; or = 1Mo "/>
    <s v="US Gas Phy       TETCO M3                08-30Jun01      USD/MM"/>
    <m/>
    <n v="3253"/>
    <x v="0"/>
    <x v="13"/>
    <x v="0"/>
    <n v="4.01"/>
    <s v="txuetclj"/>
    <s v="VPIMENOV"/>
    <s v="ENA-IM ME NEW YORK"/>
    <x v="8"/>
    <x v="3"/>
    <n v="835295"/>
    <d v="2001-06-08T21:00:01"/>
  </r>
  <r>
    <x v="0"/>
    <x v="3"/>
    <x v="1"/>
    <x v="0"/>
    <n v="5000"/>
    <n v="1350783"/>
    <d v="2001-06-06T13:30:53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499999999999996"/>
    <s v="canadanw1"/>
    <s v="RWATT"/>
    <s v="EC-IM Canada West"/>
    <x v="8"/>
    <x v="9"/>
    <n v="835296"/>
    <d v="2001-06-07T21:00:01"/>
  </r>
  <r>
    <x v="1"/>
    <x v="2"/>
    <x v="0"/>
    <x v="0"/>
    <n v="50000"/>
    <n v="1350784"/>
    <d v="2001-06-06T13:31:15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"/>
    <s v="SPENCERV"/>
    <s v="GWHALLE"/>
    <s v="WTI-GW-NXC1"/>
    <x v="3"/>
    <x v="3"/>
    <n v="114858"/>
    <d v="2001-07-01T00:00:00"/>
  </r>
  <r>
    <x v="1"/>
    <x v="1"/>
    <x v="1"/>
    <x v="9"/>
    <n v="100"/>
    <n v="1350785"/>
    <d v="2001-06-06T13:31:16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566.1"/>
    <d v="2001-06-09T21:00:00"/>
  </r>
  <r>
    <x v="1"/>
    <x v="3"/>
    <x v="0"/>
    <x v="5"/>
    <n v="3100"/>
    <n v="1350793"/>
    <d v="2001-06-06T13:31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5"/>
    <s v="ADM49438"/>
    <s v="MMAGGI"/>
    <s v="NG EXOTIC"/>
    <x v="5"/>
    <x v="3"/>
    <s v="VF1401.1"/>
    <d v="2001-07-01T00:00:00"/>
  </r>
  <r>
    <x v="1"/>
    <x v="1"/>
    <x v="1"/>
    <x v="6"/>
    <n v="1500"/>
    <n v="1350795"/>
    <d v="2001-06-06T13:31:46"/>
    <s v="BP Energy Company"/>
    <x v="2"/>
    <x v="1"/>
    <x v="0"/>
    <x v="1"/>
    <s v="US East Power Phy Fwd Firm Unplan B"/>
    <s v="US Pwr Phy Unp B ERCOT Peak              Sep02           USD/MWh"/>
    <m/>
    <n v="50"/>
    <x v="0"/>
    <x v="1"/>
    <x v="0"/>
    <n v="36.25"/>
    <s v="MSMI1234"/>
    <s v="DSMITH3"/>
    <s v="LT-ERCOT"/>
    <x v="7"/>
    <x v="7"/>
    <n v="635567.1"/>
    <d v="2002-09-01T00:00:00"/>
  </r>
  <r>
    <x v="1"/>
    <x v="3"/>
    <x v="0"/>
    <x v="5"/>
    <n v="77500"/>
    <n v="1350798"/>
    <d v="2001-06-06T13:32:10"/>
    <s v="Enron Energy Services, Inc."/>
    <x v="0"/>
    <x v="0"/>
    <x v="0"/>
    <x v="3"/>
    <s v="US Gas Fin Swap"/>
    <s v="US Gas Swap      Nymex                   Aug01           USD/MM"/>
    <m/>
    <n v="2500"/>
    <x v="0"/>
    <x v="13"/>
    <x v="0"/>
    <n v="3.86"/>
    <s v="ANDYMIGS"/>
    <s v="JARNOLD"/>
    <s v="NG-Price"/>
    <x v="5"/>
    <x v="3"/>
    <s v="VF1405.1"/>
    <d v="2001-08-01T21:00:00"/>
  </r>
  <r>
    <x v="1"/>
    <x v="2"/>
    <x v="0"/>
    <x v="0"/>
    <n v="50000"/>
    <n v="1350800"/>
    <d v="2001-06-06T13:32:13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tlavin3242"/>
    <s v="GWHALLE"/>
    <s v="WTI-GW-NXC2"/>
    <x v="3"/>
    <x v="3"/>
    <n v="114860"/>
    <d v="2001-07-01T00:00:00"/>
  </r>
  <r>
    <x v="1"/>
    <x v="3"/>
    <x v="0"/>
    <x v="5"/>
    <n v="260400"/>
    <n v="1350801"/>
    <d v="2001-06-06T13:32:19"/>
    <s v="Coral Energy Holding L.P."/>
    <x v="0"/>
    <x v="0"/>
    <x v="0"/>
    <x v="3"/>
    <s v="US Gas Fin BasisSwap"/>
    <s v="US Gas Basis     GD/M Mich Con           Jul01           USD/MM"/>
    <n v="8400"/>
    <m/>
    <x v="0"/>
    <x v="13"/>
    <x v="0"/>
    <n v="0.105"/>
    <s v="pfreyre2"/>
    <s v="GSTOREY"/>
    <s v="FT-ONTARIO"/>
    <x v="5"/>
    <x v="3"/>
    <s v="VF1406.1"/>
    <d v="2001-07-01T21:00:01"/>
  </r>
  <r>
    <x v="1"/>
    <x v="3"/>
    <x v="1"/>
    <x v="17"/>
    <n v="18400"/>
    <n v="1350803"/>
    <d v="2001-06-06T13:32:26"/>
    <s v="CoEnergy Trading Company"/>
    <x v="0"/>
    <x v="0"/>
    <x v="0"/>
    <x v="3"/>
    <s v="US Gas Phy Fwd Firm &lt; or = 1Mo "/>
    <s v="US Gas Phy       Dom SP TT               08-30Jun01      USD/MM"/>
    <m/>
    <n v="800"/>
    <x v="0"/>
    <x v="13"/>
    <x v="0"/>
    <n v="3.9"/>
    <s v="VANOIRSCHO"/>
    <s v="JHODGE2"/>
    <s v="ENA-IM ME CNG"/>
    <x v="8"/>
    <x v="3"/>
    <n v="835297"/>
    <d v="2001-06-08T21:00:01"/>
  </r>
  <r>
    <x v="1"/>
    <x v="3"/>
    <x v="0"/>
    <x v="6"/>
    <n v="150000"/>
    <n v="1350805"/>
    <d v="2001-06-06T13:32:27"/>
    <s v="PSEG Energy Resources &amp; Trade LLC"/>
    <x v="0"/>
    <x v="0"/>
    <x v="0"/>
    <x v="3"/>
    <s v="US Gas Fin Swap"/>
    <s v="US Gas Swap      Nymex                   Sep01           USD/MM"/>
    <m/>
    <n v="5000"/>
    <x v="0"/>
    <x v="13"/>
    <x v="0"/>
    <n v="3.9"/>
    <s v="fdimaria1"/>
    <s v="JARNOLD"/>
    <s v="NG-Price"/>
    <x v="5"/>
    <x v="3"/>
    <s v="VF1408.1"/>
    <d v="2001-09-01T21:00:00"/>
  </r>
  <r>
    <x v="1"/>
    <x v="2"/>
    <x v="0"/>
    <x v="0"/>
    <n v="50000"/>
    <n v="1350808"/>
    <d v="2001-06-06T13:32:3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61"/>
    <d v="2001-07-01T00:00:00"/>
  </r>
  <r>
    <x v="1"/>
    <x v="3"/>
    <x v="0"/>
    <x v="5"/>
    <n v="77500"/>
    <n v="1350809"/>
    <d v="2001-06-06T13:32:48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schmittm"/>
    <s v="JARNOLD"/>
    <s v="NG-Price"/>
    <x v="5"/>
    <x v="3"/>
    <s v="VF1411.1"/>
    <d v="2001-07-01T21:00:00"/>
  </r>
  <r>
    <x v="1"/>
    <x v="1"/>
    <x v="1"/>
    <x v="3"/>
    <n v="4600"/>
    <n v="1350810"/>
    <d v="2001-06-06T13:32:53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"/>
    <s v="btamplen"/>
    <s v="FSTURM"/>
    <s v="LT-ECAR"/>
    <x v="7"/>
    <x v="7"/>
    <n v="635571.1"/>
    <d v="2001-10-01T17:03:00"/>
  </r>
  <r>
    <x v="1"/>
    <x v="3"/>
    <x v="0"/>
    <x v="20"/>
    <n v="377500"/>
    <n v="1350812"/>
    <d v="2001-06-06T13:33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350000000000003"/>
    <s v="JLIPMAN1"/>
    <s v="JARNOLD"/>
    <s v="NG-Price"/>
    <x v="5"/>
    <x v="3"/>
    <s v="VF1412.1"/>
    <d v="2001-11-01T00:00:00"/>
  </r>
  <r>
    <x v="0"/>
    <x v="3"/>
    <x v="1"/>
    <x v="0"/>
    <n v="5000"/>
    <n v="1350814"/>
    <d v="2001-06-06T13:33:10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ADM11441"/>
    <s v="RWATT"/>
    <s v="EC-IM Canada West"/>
    <x v="8"/>
    <x v="9"/>
    <n v="835298"/>
    <d v="2001-06-07T21:00:01"/>
  </r>
  <r>
    <x v="0"/>
    <x v="3"/>
    <x v="1"/>
    <x v="5"/>
    <n v="155000"/>
    <n v="1350815"/>
    <d v="2001-06-06T13:33:15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5"/>
    <s v="williamw"/>
    <s v="MCOWAN"/>
    <s v="EC-IM Canada West"/>
    <x v="8"/>
    <x v="9"/>
    <n v="835299"/>
    <d v="2001-07-01T21:00:01"/>
  </r>
  <r>
    <x v="1"/>
    <x v="1"/>
    <x v="1"/>
    <x v="6"/>
    <n v="1500"/>
    <n v="1350817"/>
    <d v="2001-06-06T13:33:38"/>
    <s v="Dynegy Power Marketing, Inc.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liraza7"/>
    <s v="MCARSON2"/>
    <s v="LT-SPP"/>
    <x v="7"/>
    <x v="7"/>
    <n v="635572.1"/>
    <d v="2001-09-01T14:16:00"/>
  </r>
  <r>
    <x v="1"/>
    <x v="3"/>
    <x v="0"/>
    <x v="5"/>
    <n v="232500"/>
    <n v="1350820"/>
    <d v="2001-06-06T13:33:58"/>
    <s v="Dynegy Canada Inc."/>
    <x v="0"/>
    <x v="0"/>
    <x v="0"/>
    <x v="3"/>
    <s v="US Gas Fin Swap"/>
    <s v="US Gas Swap      Nymex                   Jul01           USD/MM"/>
    <n v="7500"/>
    <m/>
    <x v="0"/>
    <x v="13"/>
    <x v="0"/>
    <n v="3.7650000000000001"/>
    <s v="NGC12345"/>
    <s v="JARNOLD"/>
    <s v="NG-Price"/>
    <x v="5"/>
    <x v="3"/>
    <s v="VF1415.1"/>
    <d v="2001-07-01T21:00:00"/>
  </r>
  <r>
    <x v="0"/>
    <x v="3"/>
    <x v="0"/>
    <x v="5"/>
    <n v="155000"/>
    <n v="1350822"/>
    <d v="2001-06-06T13:34:03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6"/>
    <s v="rhoughton"/>
    <s v="JMCKAY"/>
    <s v="FT - CAND - EGSC - EA"/>
    <x v="5"/>
    <x v="9"/>
    <s v="VF1416.1"/>
    <d v="2001-10-01T00:00:00"/>
  </r>
  <r>
    <x v="1"/>
    <x v="1"/>
    <x v="1"/>
    <x v="0"/>
    <n v="50"/>
    <n v="1350823"/>
    <d v="2001-06-06T13:34:11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7"/>
    <s v="cmcnally"/>
    <s v="JQUENET"/>
    <s v="ST-PJM"/>
    <x v="7"/>
    <x v="7"/>
    <n v="635578.1"/>
    <d v="2001-06-08T21:00:01"/>
  </r>
  <r>
    <x v="0"/>
    <x v="3"/>
    <x v="1"/>
    <x v="23"/>
    <n v="120000"/>
    <n v="1350825"/>
    <d v="2001-06-06T13:34:14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749999999999996"/>
    <s v="SETHMAN1"/>
    <s v="MCOWAN"/>
    <s v="EC-IM Canada West"/>
    <x v="8"/>
    <x v="9"/>
    <n v="835302"/>
    <d v="2001-06-07T21:00:01"/>
  </r>
  <r>
    <x v="1"/>
    <x v="1"/>
    <x v="1"/>
    <x v="0"/>
    <n v="50"/>
    <n v="1350826"/>
    <d v="2001-06-06T13:34:1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2.1"/>
    <d v="2001-06-08T21:00:01"/>
  </r>
  <r>
    <x v="1"/>
    <x v="1"/>
    <x v="1"/>
    <x v="0"/>
    <n v="50"/>
    <n v="1350827"/>
    <d v="2001-06-06T13:34:41"/>
    <s v="Constellation Power Source, Inc."/>
    <x v="0"/>
    <x v="0"/>
    <x v="0"/>
    <x v="1"/>
    <s v="US East Power Phy Fwd Firm"/>
    <s v="US Pwr Phy Firm  PJM-W Peak              08Jun01         USD/MWh"/>
    <n v="50"/>
    <m/>
    <x v="0"/>
    <x v="1"/>
    <x v="0"/>
    <n v="28.7"/>
    <s v="gfilomena"/>
    <s v="JQUENET"/>
    <s v="ST-PJM"/>
    <x v="7"/>
    <x v="7"/>
    <n v="635584.1"/>
    <d v="2001-06-08T21:00:01"/>
  </r>
  <r>
    <x v="1"/>
    <x v="1"/>
    <x v="0"/>
    <x v="0"/>
    <n v="50"/>
    <n v="1350828"/>
    <d v="2001-06-06T13:35:2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6"/>
    <s v="depillo1"/>
    <s v="GGUPTA"/>
    <s v="ST-New England"/>
    <x v="7"/>
    <x v="3"/>
    <n v="635586.1"/>
    <d v="2001-06-08T21:00:01"/>
  </r>
  <r>
    <x v="1"/>
    <x v="1"/>
    <x v="1"/>
    <x v="0"/>
    <n v="50"/>
    <n v="1350829"/>
    <d v="2001-06-06T13:35:23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7.1"/>
    <d v="2001-06-08T21:00:01"/>
  </r>
  <r>
    <x v="1"/>
    <x v="3"/>
    <x v="0"/>
    <x v="20"/>
    <n v="755000"/>
    <n v="1350830"/>
    <d v="2001-06-06T13:35:30"/>
    <s v="Aquila Risk Management Corporation"/>
    <x v="0"/>
    <x v="0"/>
    <x v="0"/>
    <x v="3"/>
    <s v="US Gas Fin BasisSwap"/>
    <s v="US Gas Basis     Transco Z6 NY           Nov01-Mar02     USD/MM"/>
    <m/>
    <n v="5000"/>
    <x v="0"/>
    <x v="13"/>
    <x v="0"/>
    <n v="1.34"/>
    <s v="AQUILA1003"/>
    <s v="BMCKAY"/>
    <s v="FT-NY"/>
    <x v="5"/>
    <x v="3"/>
    <s v="VF1418.1"/>
    <d v="2001-11-01T00:00:00"/>
  </r>
  <r>
    <x v="1"/>
    <x v="2"/>
    <x v="0"/>
    <x v="0"/>
    <n v="50000"/>
    <n v="1350831"/>
    <d v="2001-06-06T13:35:44"/>
    <s v="Tractebel Energy Marketing, Inc.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JEFFREYONG"/>
    <s v="GWHALLE"/>
    <s v="WTI-GW-NXC1"/>
    <x v="3"/>
    <x v="3"/>
    <n v="114863"/>
    <d v="2001-07-01T00:00:00"/>
  </r>
  <r>
    <x v="1"/>
    <x v="2"/>
    <x v="0"/>
    <x v="0"/>
    <n v="25000"/>
    <n v="1350832"/>
    <d v="2001-06-06T13:36:05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MICGUIDO"/>
    <s v="GWHALLE"/>
    <s v="WTI-GW-NXC2"/>
    <x v="3"/>
    <x v="3"/>
    <n v="114865"/>
    <d v="2001-07-01T00:00:00"/>
  </r>
  <r>
    <x v="1"/>
    <x v="2"/>
    <x v="0"/>
    <x v="0"/>
    <n v="25000"/>
    <n v="1350833"/>
    <d v="2001-06-06T13:36:1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DOMESTIC"/>
    <s v="GWHALLE"/>
    <s v="WTI-GW-NXC2"/>
    <x v="3"/>
    <x v="3"/>
    <n v="114866"/>
    <d v="2001-07-01T00:00:00"/>
  </r>
  <r>
    <x v="1"/>
    <x v="1"/>
    <x v="1"/>
    <x v="2"/>
    <n v="9125"/>
    <n v="1350834"/>
    <d v="2001-06-06T13:36:14"/>
    <s v="American Electric Power Service Corporation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aepsvc135"/>
    <s v="MMOTLEY"/>
    <s v="ST-SW"/>
    <x v="7"/>
    <x v="7"/>
    <n v="635588.1"/>
    <d v="2003-01-01T16:51:00"/>
  </r>
  <r>
    <x v="1"/>
    <x v="3"/>
    <x v="1"/>
    <x v="0"/>
    <n v="10000"/>
    <n v="1350836"/>
    <d v="2001-06-06T13:36:2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berginpat2"/>
    <s v="ARING"/>
    <s v="ENA-IM NE GULF1"/>
    <x v="8"/>
    <x v="3"/>
    <n v="835304"/>
    <d v="2001-06-08T21:00:01"/>
  </r>
  <r>
    <x v="1"/>
    <x v="1"/>
    <x v="1"/>
    <x v="8"/>
    <n v="250"/>
    <n v="1350841"/>
    <d v="2001-06-06T13:36:43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jmpepper"/>
    <s v="PBRODER"/>
    <s v="ST-New England"/>
    <x v="7"/>
    <x v="7"/>
    <n v="635589.1"/>
    <d v="2001-06-11T21:00:01"/>
  </r>
  <r>
    <x v="1"/>
    <x v="2"/>
    <x v="0"/>
    <x v="0"/>
    <n v="50000"/>
    <n v="1350842"/>
    <d v="2001-06-06T13:36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867"/>
    <d v="2001-07-01T00:00:00"/>
  </r>
  <r>
    <x v="1"/>
    <x v="3"/>
    <x v="0"/>
    <x v="6"/>
    <n v="4500"/>
    <n v="1350847"/>
    <d v="2001-06-06T13:36:58"/>
    <s v="Sempra Energy Trading Corp."/>
    <x v="0"/>
    <x v="0"/>
    <x v="0"/>
    <x v="3"/>
    <s v="US Gas Fin Swap"/>
    <s v="US Gas Swap      Nymex                   Sep01           USD/MM-L"/>
    <m/>
    <n v="150"/>
    <x v="0"/>
    <x v="14"/>
    <x v="0"/>
    <n v="3.895"/>
    <s v="jdbsempra"/>
    <s v="JARNOLD"/>
    <s v="NG-Price"/>
    <x v="5"/>
    <x v="3"/>
    <s v="VF1431.1"/>
    <d v="2001-09-01T21:00:00"/>
  </r>
  <r>
    <x v="1"/>
    <x v="3"/>
    <x v="0"/>
    <x v="5"/>
    <n v="4650"/>
    <n v="1350846"/>
    <d v="2001-06-06T13:36:58"/>
    <s v="Sempra Energy Trading Corp."/>
    <x v="0"/>
    <x v="0"/>
    <x v="0"/>
    <x v="3"/>
    <s v="US Gas Fin Swap"/>
    <s v="US Gas Swap      Nymex                   Aug01           USD/MM-L"/>
    <n v="150"/>
    <m/>
    <x v="0"/>
    <x v="14"/>
    <x v="0"/>
    <n v="3.855"/>
    <s v="jdbsempra"/>
    <s v="JARNOLD"/>
    <s v="NG-Price"/>
    <x v="5"/>
    <x v="3"/>
    <s v="VF1432.1"/>
    <d v="2001-08-01T21:00:00"/>
  </r>
  <r>
    <x v="1"/>
    <x v="2"/>
    <x v="0"/>
    <x v="0"/>
    <n v="50000"/>
    <n v="1350850"/>
    <d v="2001-06-06T13:37:0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rsrsrsrs"/>
    <s v="GWHALLE"/>
    <s v="WTI-GW-NXC2"/>
    <x v="3"/>
    <x v="3"/>
    <n v="114869"/>
    <d v="2001-07-01T00:00:00"/>
  </r>
  <r>
    <x v="1"/>
    <x v="1"/>
    <x v="1"/>
    <x v="3"/>
    <n v="4600"/>
    <n v="1350851"/>
    <d v="2001-06-06T13:37:08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.049999999999997"/>
    <s v="btamplen"/>
    <s v="FSTURM"/>
    <s v="LT-ECAR"/>
    <x v="7"/>
    <x v="7"/>
    <n v="635590.1"/>
    <d v="2001-10-01T17:03:00"/>
  </r>
  <r>
    <x v="0"/>
    <x v="3"/>
    <x v="0"/>
    <x v="5"/>
    <n v="155000"/>
    <n v="1350855"/>
    <d v="2001-06-06T13:37:14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9"/>
    <s v="rhoughton"/>
    <s v="JMCKAY"/>
    <s v="FT - CAND - EGSC - EA"/>
    <x v="5"/>
    <x v="9"/>
    <s v="VF1438.1"/>
    <d v="2001-10-01T00:00:00"/>
  </r>
  <r>
    <x v="1"/>
    <x v="2"/>
    <x v="0"/>
    <x v="0"/>
    <n v="50000"/>
    <n v="1350856"/>
    <d v="2001-06-06T13:37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0"/>
    <d v="2001-07-01T00:00:00"/>
  </r>
  <r>
    <x v="1"/>
    <x v="3"/>
    <x v="1"/>
    <x v="17"/>
    <n v="115000"/>
    <n v="1350857"/>
    <d v="2001-06-06T13:37:23"/>
    <s v="TXU Energy Trading Company"/>
    <x v="0"/>
    <x v="0"/>
    <x v="0"/>
    <x v="3"/>
    <s v="US Gas Phy Fwd Firm &lt; or = 1Mo "/>
    <s v="US Gas Phy       TETCO STX               08-30Jun01      USD/MM"/>
    <m/>
    <n v="5000"/>
    <x v="0"/>
    <x v="13"/>
    <x v="0"/>
    <n v="3.51"/>
    <s v="txuetcdc"/>
    <s v="SPEREIR"/>
    <s v="ENA-IM NE GULF3"/>
    <x v="8"/>
    <x v="3"/>
    <n v="835305"/>
    <d v="2001-06-08T21:00:01"/>
  </r>
  <r>
    <x v="1"/>
    <x v="3"/>
    <x v="0"/>
    <x v="17"/>
    <n v="115000"/>
    <n v="1350860"/>
    <d v="2001-06-06T13:37:42"/>
    <s v="El Paso Merchant Energy, L.P."/>
    <x v="0"/>
    <x v="0"/>
    <x v="0"/>
    <x v="3"/>
    <s v="US Gas Fin Swap"/>
    <s v="US Gas Daily     HHub                    08-30Jun01      USD/MM"/>
    <m/>
    <n v="5000"/>
    <x v="0"/>
    <x v="13"/>
    <x v="0"/>
    <n v="3.67"/>
    <s v="EPMELPctk"/>
    <s v="PKEAVEY"/>
    <s v="G-DAILY-EST"/>
    <x v="5"/>
    <x v="3"/>
    <s v="VF1441.1"/>
    <d v="2001-06-08T21:00:01"/>
  </r>
  <r>
    <x v="1"/>
    <x v="3"/>
    <x v="1"/>
    <x v="17"/>
    <n v="115000"/>
    <n v="1350862"/>
    <d v="2001-06-06T13:38:01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50000000000002"/>
    <s v="CHADDMOORE"/>
    <s v="SPEREIR"/>
    <s v="ENA-IM NE GULF2"/>
    <x v="8"/>
    <x v="3"/>
    <n v="835307"/>
    <d v="2001-06-08T21:00:01"/>
  </r>
  <r>
    <x v="1"/>
    <x v="2"/>
    <x v="0"/>
    <x v="0"/>
    <n v="50000"/>
    <n v="1350861"/>
    <d v="2001-06-06T13:38:01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2"/>
    <d v="2001-07-01T00:00:00"/>
  </r>
  <r>
    <x v="1"/>
    <x v="3"/>
    <x v="0"/>
    <x v="5"/>
    <n v="155000"/>
    <n v="1350864"/>
    <d v="2001-06-06T13:38:07"/>
    <s v="El Paso Merchant Energy, L.P."/>
    <x v="0"/>
    <x v="0"/>
    <x v="0"/>
    <x v="3"/>
    <s v="US Gas Fin BasisSwap"/>
    <s v="US Gas Basis     Transco Z6 NY           Oct01           USD/MM"/>
    <m/>
    <n v="5000"/>
    <x v="0"/>
    <x v="13"/>
    <x v="0"/>
    <n v="0.44"/>
    <s v="EPMELPmwf"/>
    <s v="BMCKAY"/>
    <s v="FT-NY"/>
    <x v="5"/>
    <x v="3"/>
    <s v="VF1444.1"/>
    <d v="2001-10-01T21:00:01"/>
  </r>
  <r>
    <x v="1"/>
    <x v="3"/>
    <x v="0"/>
    <x v="5"/>
    <n v="3100"/>
    <n v="1350866"/>
    <d v="2001-06-06T13:38:15"/>
    <s v="Dynegy Marketing and Trade"/>
    <x v="0"/>
    <x v="0"/>
    <x v="0"/>
    <x v="3"/>
    <s v="US Gas Fin Opt Put"/>
    <s v="US Gas Fin Opt   NYMEX        EP3.5      Jul01           USD/MM-L"/>
    <n v="100"/>
    <m/>
    <x v="0"/>
    <x v="14"/>
    <x v="0"/>
    <n v="9.5000000000000001E-2"/>
    <s v="RODRIGUEZ"/>
    <s v="MMAGGI"/>
    <s v="NG EXOTIC"/>
    <x v="5"/>
    <x v="3"/>
    <s v="VF1446.1"/>
    <d v="2001-07-01T00:00:00"/>
  </r>
  <r>
    <x v="1"/>
    <x v="2"/>
    <x v="0"/>
    <x v="0"/>
    <n v="50000"/>
    <n v="1350869"/>
    <d v="2001-06-06T13:38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874"/>
    <d v="2001-07-01T00:00:00"/>
  </r>
  <r>
    <x v="1"/>
    <x v="3"/>
    <x v="0"/>
    <x v="17"/>
    <n v="230000"/>
    <n v="1350871"/>
    <d v="2001-06-06T13:38:28"/>
    <s v="TXU Energy Trading Company"/>
    <x v="0"/>
    <x v="0"/>
    <x v="0"/>
    <x v="3"/>
    <s v="US Gas Fin Swap"/>
    <s v="US Gas Daily     HHub                    08-30Jun01      USD/MM"/>
    <m/>
    <n v="10000"/>
    <x v="0"/>
    <x v="13"/>
    <x v="0"/>
    <n v="3.6850000000000001"/>
    <s v="txuetcje"/>
    <s v="PKEAVEY"/>
    <s v="G-DAILY-EST"/>
    <x v="5"/>
    <x v="3"/>
    <s v="VF1452.1"/>
    <d v="2001-06-08T21:00:01"/>
  </r>
  <r>
    <x v="1"/>
    <x v="2"/>
    <x v="0"/>
    <x v="0"/>
    <n v="50000"/>
    <n v="1350872"/>
    <d v="2001-06-06T13:38:30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875"/>
    <d v="2001-07-01T00:00:00"/>
  </r>
  <r>
    <x v="1"/>
    <x v="3"/>
    <x v="0"/>
    <x v="5"/>
    <n v="620000"/>
    <n v="1350873"/>
    <d v="2001-06-06T13:38:3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749999999999999"/>
    <s v="jbroyles"/>
    <s v="JARNOLD"/>
    <s v="NG-Price"/>
    <x v="5"/>
    <x v="3"/>
    <s v="VF1453.1"/>
    <d v="2001-07-01T21:00:00"/>
  </r>
  <r>
    <x v="1"/>
    <x v="4"/>
    <x v="0"/>
    <x v="25"/>
    <n v="150000"/>
    <n v="1350874"/>
    <d v="2001-06-06T13:38:41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68"/>
    <s v="davebotch"/>
    <s v="LMENA"/>
    <s v="HO"/>
    <x v="5"/>
    <x v="3"/>
    <s v="VF1455.1"/>
    <d v="2001-10-01T00:00:00"/>
  </r>
  <r>
    <x v="1"/>
    <x v="3"/>
    <x v="0"/>
    <x v="17"/>
    <n v="230000"/>
    <n v="1350875"/>
    <d v="2001-06-06T13:38:45"/>
    <s v="TXU Energy Trading Company"/>
    <x v="0"/>
    <x v="0"/>
    <x v="0"/>
    <x v="3"/>
    <s v="US Gas Fin Swap"/>
    <s v="US Gas Daily     Transco Z6 NY           08-30Jun01      USD/MM"/>
    <m/>
    <n v="10000"/>
    <x v="0"/>
    <x v="13"/>
    <x v="0"/>
    <n v="4.0549999999999997"/>
    <s v="txuetclj"/>
    <s v="VPIMENOV"/>
    <s v="EAST-NEW YORK"/>
    <x v="5"/>
    <x v="3"/>
    <s v="VF1457.1"/>
    <d v="2001-06-08T21:00:01"/>
  </r>
  <r>
    <x v="1"/>
    <x v="2"/>
    <x v="0"/>
    <x v="0"/>
    <n v="50000"/>
    <n v="1350877"/>
    <d v="2001-06-06T13:38:4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rsrsrsrs"/>
    <s v="GWHALLE"/>
    <s v="WTI-GW-NXC1"/>
    <x v="3"/>
    <x v="3"/>
    <n v="114876"/>
    <d v="2001-07-01T00:00:00"/>
  </r>
  <r>
    <x v="1"/>
    <x v="2"/>
    <x v="0"/>
    <x v="0"/>
    <n v="50000"/>
    <n v="1350878"/>
    <d v="2001-06-06T13:38:5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JTREADWAY"/>
    <s v="GWHALLE"/>
    <s v="WTI-GW-NXC2"/>
    <x v="3"/>
    <x v="3"/>
    <n v="114877"/>
    <d v="2001-07-01T00:00:00"/>
  </r>
  <r>
    <x v="1"/>
    <x v="3"/>
    <x v="0"/>
    <x v="17"/>
    <n v="115000"/>
    <n v="1350879"/>
    <d v="2001-06-06T13:38:57"/>
    <s v="Duke Energy Trading and Marketing, L.L.C."/>
    <x v="0"/>
    <x v="0"/>
    <x v="0"/>
    <x v="3"/>
    <s v="US Gas Fin Swap"/>
    <s v="US Gas Daily     HHub                    08-30Jun01      USD/MM"/>
    <n v="5000"/>
    <m/>
    <x v="0"/>
    <x v="13"/>
    <x v="0"/>
    <n v="3.6949999999999998"/>
    <s v="DANIELCOWL"/>
    <s v="PKEAVEY"/>
    <s v="G-DAILY-EST"/>
    <x v="5"/>
    <x v="3"/>
    <s v="VF1460.1"/>
    <d v="2001-06-08T21:00:01"/>
  </r>
  <r>
    <x v="1"/>
    <x v="2"/>
    <x v="0"/>
    <x v="0"/>
    <n v="50000"/>
    <n v="1350884"/>
    <d v="2001-06-06T13:39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2"/>
    <s v="SPENCERV"/>
    <s v="GWHALLE"/>
    <s v="WTI-GW-NXC1"/>
    <x v="3"/>
    <x v="3"/>
    <n v="114878"/>
    <d v="2001-07-01T00:00:00"/>
  </r>
  <r>
    <x v="1"/>
    <x v="2"/>
    <x v="0"/>
    <x v="0"/>
    <n v="50000"/>
    <n v="1350885"/>
    <d v="2001-06-06T13:39:14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"/>
    <s v="rsrsrsrs"/>
    <s v="GWHALLE"/>
    <s v="WTI-GW-NXC1"/>
    <x v="3"/>
    <x v="3"/>
    <n v="114879"/>
    <d v="2001-07-01T00:00:00"/>
  </r>
  <r>
    <x v="1"/>
    <x v="3"/>
    <x v="0"/>
    <x v="5"/>
    <n v="620000"/>
    <n v="1350888"/>
    <d v="2001-06-06T13:39:21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467.1"/>
    <d v="2001-07-01T21:00:00"/>
  </r>
  <r>
    <x v="1"/>
    <x v="2"/>
    <x v="0"/>
    <x v="0"/>
    <n v="50000"/>
    <n v="1350890"/>
    <d v="2001-06-06T13:39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n v="114881"/>
    <d v="2001-07-01T00:00:00"/>
  </r>
  <r>
    <x v="1"/>
    <x v="3"/>
    <x v="0"/>
    <x v="17"/>
    <n v="115000"/>
    <n v="1350893"/>
    <d v="2001-06-06T13:39:32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649999999999999"/>
    <s v="CMSTCT4940"/>
    <s v="KRUSCIT"/>
    <s v="Firm Trading Central"/>
    <x v="5"/>
    <x v="3"/>
    <s v="VF1470.1"/>
    <d v="2001-06-08T21:00:01"/>
  </r>
  <r>
    <x v="1"/>
    <x v="4"/>
    <x v="0"/>
    <x v="25"/>
    <n v="150000"/>
    <n v="1350894"/>
    <d v="2001-06-06T13:39:33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74"/>
    <s v="davebotch"/>
    <s v="LMENA"/>
    <s v="HO"/>
    <x v="5"/>
    <x v="3"/>
    <s v="VF1471.1"/>
    <d v="2001-10-01T00:00:00"/>
  </r>
  <r>
    <x v="1"/>
    <x v="3"/>
    <x v="1"/>
    <x v="0"/>
    <n v="10000"/>
    <n v="1350896"/>
    <d v="2001-06-06T13:39:35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raganbond1"/>
    <s v="ARING"/>
    <s v="ENA-IM NE GULF1"/>
    <x v="8"/>
    <x v="3"/>
    <n v="835308"/>
    <d v="2001-06-08T21:00:01"/>
  </r>
  <r>
    <x v="1"/>
    <x v="3"/>
    <x v="0"/>
    <x v="17"/>
    <n v="230000"/>
    <n v="1350897"/>
    <d v="2001-06-06T13:39:36"/>
    <s v="TXU Energy Trading Company"/>
    <x v="0"/>
    <x v="0"/>
    <x v="0"/>
    <x v="3"/>
    <s v="US Gas Fin Swap"/>
    <s v="US Gas Daily     TX E M3                 08-30Jun01      USD/MM"/>
    <m/>
    <n v="10000"/>
    <x v="0"/>
    <x v="13"/>
    <x v="0"/>
    <n v="4.0149999999999997"/>
    <s v="txuetcdc"/>
    <s v="VPIMENOV"/>
    <s v="EAST-NEW YORK"/>
    <x v="5"/>
    <x v="3"/>
    <s v="VF1475.1"/>
    <d v="2001-06-08T21:00:01"/>
  </r>
  <r>
    <x v="1"/>
    <x v="2"/>
    <x v="0"/>
    <x v="0"/>
    <n v="50000"/>
    <n v="1350899"/>
    <d v="2001-06-06T13:39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JTREADWAY"/>
    <s v="GWHALLE"/>
    <s v="WTI-GW-NXC2"/>
    <x v="3"/>
    <x v="3"/>
    <n v="114882"/>
    <d v="2001-07-01T00:00:00"/>
  </r>
  <r>
    <x v="1"/>
    <x v="1"/>
    <x v="1"/>
    <x v="8"/>
    <n v="250"/>
    <n v="1350900"/>
    <d v="2001-06-06T13:39:45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39.75"/>
    <s v="millerbi"/>
    <s v="JQUENET"/>
    <s v="ST-PJM"/>
    <x v="7"/>
    <x v="7"/>
    <n v="635594.1"/>
    <d v="2001-06-18T21:00:00"/>
  </r>
  <r>
    <x v="1"/>
    <x v="1"/>
    <x v="1"/>
    <x v="5"/>
    <n v="775"/>
    <n v="1350902"/>
    <d v="2001-06-06T13:39:56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WRUSSELL"/>
    <s v="MMOTLEY"/>
    <s v="ST-SW"/>
    <x v="7"/>
    <x v="7"/>
    <n v="635598.1"/>
    <d v="2001-07-01T21:00:01"/>
  </r>
  <r>
    <x v="1"/>
    <x v="3"/>
    <x v="1"/>
    <x v="20"/>
    <n v="302000"/>
    <n v="1350904"/>
    <d v="2001-06-06T13:40:03"/>
    <s v="WPS Energy Services, Inc."/>
    <x v="0"/>
    <x v="0"/>
    <x v="0"/>
    <x v="3"/>
    <s v="US Gas Phy Index Firm &gt;1Mo&lt;1Yr"/>
    <s v="US Gas Phy Index GD/M Mich Con           Nov01-Mar02     USD/MM"/>
    <m/>
    <n v="2000"/>
    <x v="0"/>
    <x v="13"/>
    <x v="0"/>
    <n v="-1.7500000000000002E-2"/>
    <s v="TRAVERSE99"/>
    <s v="EOLSMGR2"/>
    <s v="ENA - IM Mkt Central MICH"/>
    <x v="8"/>
    <x v="3"/>
    <s v="VF1480.1 / 835310"/>
    <d v="2001-11-01T00:00:00"/>
  </r>
  <r>
    <x v="1"/>
    <x v="3"/>
    <x v="1"/>
    <x v="0"/>
    <n v="10000"/>
    <n v="1350903"/>
    <d v="2001-06-06T13:40:03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jayknobl"/>
    <s v="ARING"/>
    <s v="ENA-IM NE GULF1"/>
    <x v="8"/>
    <x v="3"/>
    <n v="835309"/>
    <d v="2001-06-08T21:00:01"/>
  </r>
  <r>
    <x v="1"/>
    <x v="1"/>
    <x v="1"/>
    <x v="3"/>
    <n v="4600"/>
    <n v="1350905"/>
    <d v="2001-06-06T13:40:11"/>
    <s v="Aquila Energy Marketing Corporation"/>
    <x v="0"/>
    <x v="0"/>
    <x v="0"/>
    <x v="1"/>
    <s v="US East Power Phy Fwd Firm"/>
    <s v="US Pwr Phy Firm  COMED Peak              Oct-Dec01       USD/MWh"/>
    <n v="50"/>
    <m/>
    <x v="0"/>
    <x v="1"/>
    <x v="0"/>
    <n v="33"/>
    <s v="JOELWOOD"/>
    <s v="FSTURM"/>
    <s v="LT-ECAR"/>
    <x v="7"/>
    <x v="7"/>
    <n v="635599.1"/>
    <d v="2001-10-01T17:03:00"/>
  </r>
  <r>
    <x v="1"/>
    <x v="3"/>
    <x v="1"/>
    <x v="17"/>
    <n v="115000"/>
    <n v="1350907"/>
    <d v="2001-06-06T13:40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"/>
    <s v="CHADDMOORE"/>
    <s v="SPEREIR"/>
    <s v="ENA-IM NE GULF2"/>
    <x v="8"/>
    <x v="3"/>
    <n v="835312"/>
    <d v="2001-06-08T21:00:01"/>
  </r>
  <r>
    <x v="1"/>
    <x v="4"/>
    <x v="0"/>
    <x v="25"/>
    <n v="150000"/>
    <n v="1350909"/>
    <d v="2001-06-06T13:40:18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47"/>
    <s v="davebotch"/>
    <s v="LMENA"/>
    <s v="HO"/>
    <x v="5"/>
    <x v="3"/>
    <s v="VF1481.1"/>
    <d v="2001-07-01T00:00:00"/>
  </r>
  <r>
    <x v="1"/>
    <x v="2"/>
    <x v="0"/>
    <x v="0"/>
    <n v="50000"/>
    <n v="1350911"/>
    <d v="2001-06-06T13:40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884"/>
    <d v="2001-07-01T00:00:00"/>
  </r>
  <r>
    <x v="1"/>
    <x v="3"/>
    <x v="1"/>
    <x v="0"/>
    <n v="10000"/>
    <n v="1350912"/>
    <d v="2001-06-06T13:40:49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raganbond1"/>
    <s v="ARING"/>
    <s v="ENA-IM NE GULF1"/>
    <x v="8"/>
    <x v="3"/>
    <n v="835313"/>
    <d v="2001-06-08T21:00:01"/>
  </r>
  <r>
    <x v="1"/>
    <x v="3"/>
    <x v="0"/>
    <x v="20"/>
    <n v="302000"/>
    <n v="1350913"/>
    <d v="2001-06-06T13:40:54"/>
    <s v="WPS Energy Services, Inc."/>
    <x v="0"/>
    <x v="0"/>
    <x v="0"/>
    <x v="3"/>
    <s v="US Gas Fin BasisSwap"/>
    <s v="US Gas Basis     GD/M Mich Con           Nov01-Mar02     USD/MM"/>
    <m/>
    <n v="2000"/>
    <x v="0"/>
    <x v="13"/>
    <x v="0"/>
    <n v="0.185"/>
    <s v="TRAVERSE99"/>
    <s v="GSTOREY"/>
    <s v="FT-ONTARIO"/>
    <x v="5"/>
    <x v="3"/>
    <s v="VF1485.1"/>
    <d v="2001-11-01T00:00:00"/>
  </r>
  <r>
    <x v="1"/>
    <x v="1"/>
    <x v="1"/>
    <x v="9"/>
    <n v="100"/>
    <n v="1350915"/>
    <d v="2001-06-06T13:40:58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601.1"/>
    <d v="2001-06-09T21:00:00"/>
  </r>
  <r>
    <x v="1"/>
    <x v="2"/>
    <x v="0"/>
    <x v="0"/>
    <n v="25000"/>
    <n v="1350916"/>
    <d v="2001-06-06T13:41:01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"/>
    <s v="GWHALLE"/>
    <s v="WTI-GW-NXC2"/>
    <x v="3"/>
    <x v="3"/>
    <n v="114885"/>
    <d v="2001-07-01T00:00:00"/>
  </r>
  <r>
    <x v="1"/>
    <x v="2"/>
    <x v="0"/>
    <x v="0"/>
    <n v="25000"/>
    <n v="1350917"/>
    <d v="2001-06-06T13:41:07"/>
    <s v="Phibro Inc."/>
    <x v="0"/>
    <x v="0"/>
    <x v="0"/>
    <x v="2"/>
    <s v="US Crude WTI Fin Swap "/>
    <s v="US WTI Swap      Nymex LD                Jul01           USD/bl/m"/>
    <m/>
    <n v="25000"/>
    <x v="0"/>
    <x v="3"/>
    <x v="0"/>
    <n v="27.68"/>
    <s v="SPENCERV"/>
    <s v="GWHALLE"/>
    <s v="WTI-GW-NXC1"/>
    <x v="3"/>
    <x v="3"/>
    <n v="114886"/>
    <d v="2001-07-01T00:00:00"/>
  </r>
  <r>
    <x v="1"/>
    <x v="13"/>
    <x v="1"/>
    <x v="12"/>
    <e v="#N/A"/>
    <n v="1350918"/>
    <d v="2001-06-06T13:41:14"/>
    <s v="Pacific Forest Resources, Inc."/>
    <x v="6"/>
    <x v="2"/>
    <x v="11"/>
    <x v="13"/>
    <s v="US Recycled ONP Phy"/>
    <s v="US Recyc ONP Phy #7 FAS Port Eliz        Jul01           USD/ST"/>
    <n v="450"/>
    <m/>
    <x v="0"/>
    <x v="24"/>
    <x v="0"/>
    <n v="57"/>
    <s v="ADM81953"/>
    <s v="SRAY2"/>
    <s v="PAPER-CONSOL"/>
    <x v="5"/>
    <x v="3"/>
    <s v="VF1724"/>
    <d v="2001-07-01T00:00:00"/>
  </r>
  <r>
    <x v="1"/>
    <x v="1"/>
    <x v="1"/>
    <x v="0"/>
    <n v="50"/>
    <n v="1350920"/>
    <d v="2001-06-06T13:41:23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9"/>
    <s v="aepsvc136"/>
    <s v="JQUENET"/>
    <s v="ST-PJM"/>
    <x v="7"/>
    <x v="7"/>
    <n v="635604.1"/>
    <d v="2001-06-08T21:00:01"/>
  </r>
  <r>
    <x v="1"/>
    <x v="2"/>
    <x v="0"/>
    <x v="0"/>
    <n v="50000"/>
    <n v="1350921"/>
    <d v="2001-06-06T13:41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887"/>
    <d v="2001-07-01T00:00:00"/>
  </r>
  <r>
    <x v="1"/>
    <x v="2"/>
    <x v="0"/>
    <x v="0"/>
    <n v="50000"/>
    <n v="1350922"/>
    <d v="2001-06-06T13:41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888"/>
    <d v="2001-07-01T00:00:00"/>
  </r>
  <r>
    <x v="1"/>
    <x v="3"/>
    <x v="0"/>
    <x v="2"/>
    <n v="912500"/>
    <n v="1350923"/>
    <d v="2001-06-06T13:41:34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jh1825ps"/>
    <s v="JARNOLD"/>
    <s v="NG-Price"/>
    <x v="5"/>
    <x v="3"/>
    <s v="VF1489.1"/>
    <d v="2002-01-01T21:00:00"/>
  </r>
  <r>
    <x v="1"/>
    <x v="3"/>
    <x v="0"/>
    <x v="5"/>
    <n v="310000"/>
    <n v="1350924"/>
    <d v="2001-06-06T13:41:35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8"/>
    <s v="POSEJPALI2"/>
    <s v="JARNOLD"/>
    <s v="NG-Price"/>
    <x v="5"/>
    <x v="3"/>
    <s v="VF1492.1"/>
    <d v="2001-07-01T21:00:00"/>
  </r>
  <r>
    <x v="1"/>
    <x v="2"/>
    <x v="0"/>
    <x v="0"/>
    <n v="50000"/>
    <n v="1350925"/>
    <d v="2001-06-06T13:41:3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JTREADWAY"/>
    <s v="GWHALLE"/>
    <s v="WTI-GW-NXC2"/>
    <x v="3"/>
    <x v="3"/>
    <n v="114889"/>
    <d v="2001-07-01T00:00:00"/>
  </r>
  <r>
    <x v="1"/>
    <x v="3"/>
    <x v="0"/>
    <x v="2"/>
    <n v="912500"/>
    <n v="1350926"/>
    <d v="2001-06-06T13:41:38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Schlenkerc"/>
    <s v="JARNOLD"/>
    <s v="NG-Price"/>
    <x v="5"/>
    <x v="3"/>
    <s v="VF1491.1"/>
    <d v="2002-01-01T21:00:00"/>
  </r>
  <r>
    <x v="1"/>
    <x v="3"/>
    <x v="0"/>
    <x v="5"/>
    <n v="310000"/>
    <n v="1350927"/>
    <d v="2001-06-06T13:41:39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749999999999999"/>
    <s v="darylbrown"/>
    <s v="JARNOLD"/>
    <s v="NG-Price"/>
    <x v="5"/>
    <x v="3"/>
    <s v="VF1493.1"/>
    <d v="2001-07-01T21:59:00"/>
  </r>
  <r>
    <x v="1"/>
    <x v="1"/>
    <x v="1"/>
    <x v="8"/>
    <n v="250"/>
    <n v="1350928"/>
    <d v="2001-06-06T13:41:49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05.1"/>
    <d v="2001-06-25T21:00:00"/>
  </r>
  <r>
    <x v="1"/>
    <x v="3"/>
    <x v="0"/>
    <x v="5"/>
    <n v="155000"/>
    <n v="1350929"/>
    <d v="2001-06-06T13:41:53"/>
    <s v="PSEG Energy Resources &amp; Trade LLC"/>
    <x v="0"/>
    <x v="0"/>
    <x v="0"/>
    <x v="3"/>
    <s v="US Gas Fin Swap"/>
    <s v="US Gas Swap      Nymex                   Aug01           USD/MM"/>
    <m/>
    <n v="5000"/>
    <x v="0"/>
    <x v="13"/>
    <x v="0"/>
    <n v="3.87"/>
    <s v="fdimaria1"/>
    <s v="JARNOLD"/>
    <s v="NG-Price"/>
    <x v="5"/>
    <x v="3"/>
    <s v="VF1496.1"/>
    <d v="2001-08-01T21:00:00"/>
  </r>
  <r>
    <x v="1"/>
    <x v="2"/>
    <x v="0"/>
    <x v="0"/>
    <n v="50000"/>
    <n v="1350931"/>
    <d v="2001-06-06T13:42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890"/>
    <d v="2001-07-01T00:00:00"/>
  </r>
  <r>
    <x v="1"/>
    <x v="2"/>
    <x v="0"/>
    <x v="0"/>
    <n v="50000"/>
    <n v="1350932"/>
    <d v="2001-06-06T13:42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891"/>
    <d v="2001-07-01T00:00:00"/>
  </r>
  <r>
    <x v="1"/>
    <x v="3"/>
    <x v="0"/>
    <x v="17"/>
    <n v="161000"/>
    <n v="1350933"/>
    <d v="2001-06-06T13:42:08"/>
    <s v="Axia Energy, LP"/>
    <x v="0"/>
    <x v="0"/>
    <x v="0"/>
    <x v="3"/>
    <s v="US Gas Fin Swap"/>
    <s v="US Gas Daily     Chicago                 08-30Jun01      USD/MM"/>
    <m/>
    <n v="7000"/>
    <x v="0"/>
    <x v="13"/>
    <x v="0"/>
    <n v="3.7450000000000001"/>
    <s v="hillblak"/>
    <s v="GSTOREY"/>
    <s v="FT-ONTARIO"/>
    <x v="5"/>
    <x v="3"/>
    <s v="VF1499.1"/>
    <d v="2001-06-08T21:00:01"/>
  </r>
  <r>
    <x v="1"/>
    <x v="3"/>
    <x v="0"/>
    <x v="2"/>
    <n v="1825000"/>
    <n v="1350935"/>
    <d v="2001-06-06T13:42:09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4"/>
    <s v="ANDYMIGS"/>
    <s v="JARNOLD"/>
    <s v="NG-Price"/>
    <x v="5"/>
    <x v="3"/>
    <s v="VF1497.1"/>
    <d v="2002-01-01T21:00:00"/>
  </r>
  <r>
    <x v="1"/>
    <x v="3"/>
    <x v="0"/>
    <x v="20"/>
    <n v="755000"/>
    <n v="1350936"/>
    <d v="2001-06-06T13:42:13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2450000000000001"/>
    <s v="aepes214"/>
    <s v="JARNOLD"/>
    <s v="NG-Price"/>
    <x v="5"/>
    <x v="3"/>
    <s v="VF1501.1"/>
    <d v="2001-11-01T00:00:00"/>
  </r>
  <r>
    <x v="1"/>
    <x v="1"/>
    <x v="1"/>
    <x v="8"/>
    <n v="250"/>
    <n v="1350940"/>
    <d v="2001-06-06T13:42:56"/>
    <s v="Duke Energy Trading and Marketing, L.L.C."/>
    <x v="0"/>
    <x v="0"/>
    <x v="0"/>
    <x v="1"/>
    <s v="US East Power Phy Fwd Firm"/>
    <s v="US Pwr Phy Firm  Cinergy Peak            11-15Jun01      USD/MWh"/>
    <m/>
    <n v="50"/>
    <x v="0"/>
    <x v="1"/>
    <x v="0"/>
    <n v="44"/>
    <s v="STEPHENA"/>
    <s v="CDORLAN"/>
    <s v="ST-ECAR"/>
    <x v="7"/>
    <x v="7"/>
    <n v="635606.1"/>
    <d v="2001-06-11T21:00:01"/>
  </r>
  <r>
    <x v="1"/>
    <x v="1"/>
    <x v="1"/>
    <x v="9"/>
    <n v="50"/>
    <n v="1350941"/>
    <d v="2001-06-06T13:42:59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607.1"/>
    <d v="2001-06-08T21:00:01"/>
  </r>
  <r>
    <x v="1"/>
    <x v="3"/>
    <x v="1"/>
    <x v="20"/>
    <n v="151000"/>
    <n v="1350942"/>
    <d v="2001-06-06T13:43:03"/>
    <s v="WPS Energy Services, Inc."/>
    <x v="0"/>
    <x v="0"/>
    <x v="0"/>
    <x v="3"/>
    <s v="US Gas Phy Index Firm &gt;1Mo&lt;1Yr"/>
    <s v="US Gas Phy Index Consumers NL1           Nov01-Mar02     USD/MM"/>
    <m/>
    <n v="1000"/>
    <x v="0"/>
    <x v="13"/>
    <x v="0"/>
    <n v="0.21"/>
    <s v="TRAVERSE99"/>
    <s v="GSTOREY"/>
    <s v="ENA - IM Mkt Central MICH"/>
    <x v="8"/>
    <x v="3"/>
    <s v="VF1507.1 / 835314"/>
    <d v="2001-11-01T00:00:00"/>
  </r>
  <r>
    <x v="1"/>
    <x v="3"/>
    <x v="0"/>
    <x v="17"/>
    <n v="230000"/>
    <n v="1350946"/>
    <d v="2001-06-06T13:43:11"/>
    <s v="AEP Energy Services, Inc."/>
    <x v="0"/>
    <x v="0"/>
    <x v="0"/>
    <x v="3"/>
    <s v="US Gas Fin Swap"/>
    <s v="US Gas Daily     EP Permian              08-30Jun01      USD/MM"/>
    <m/>
    <n v="10000"/>
    <x v="0"/>
    <x v="13"/>
    <x v="0"/>
    <n v="3.64"/>
    <s v="aepes203"/>
    <s v="RGAY"/>
    <s v="West-Keystone"/>
    <x v="5"/>
    <x v="3"/>
    <s v="VF1509.1"/>
    <d v="2001-06-08T21:00:01"/>
  </r>
  <r>
    <x v="1"/>
    <x v="1"/>
    <x v="1"/>
    <x v="8"/>
    <n v="250"/>
    <n v="1350947"/>
    <d v="2001-06-06T13:43:19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cmcnally"/>
    <s v="JQUENET"/>
    <s v="ST-PJM"/>
    <x v="7"/>
    <x v="7"/>
    <n v="635608.1"/>
    <d v="2001-06-11T21:00:01"/>
  </r>
  <r>
    <x v="1"/>
    <x v="3"/>
    <x v="0"/>
    <x v="5"/>
    <n v="155000"/>
    <n v="1350949"/>
    <d v="2001-06-06T13:43:27"/>
    <s v="Duke Energy Marketing Limited Partnership"/>
    <x v="0"/>
    <x v="0"/>
    <x v="0"/>
    <x v="3"/>
    <s v="US Gas Fin Swap"/>
    <s v="US Gas Swap      Nymex                   Jul01           USD/MM"/>
    <m/>
    <n v="5000"/>
    <x v="0"/>
    <x v="13"/>
    <x v="0"/>
    <n v="3.78"/>
    <s v="SCISORCHAN"/>
    <s v="JARNOLD"/>
    <s v="NG-Price"/>
    <x v="5"/>
    <x v="3"/>
    <s v="VF1510.1"/>
    <d v="2001-07-01T21:00:00"/>
  </r>
  <r>
    <x v="1"/>
    <x v="1"/>
    <x v="1"/>
    <x v="6"/>
    <n v="1500"/>
    <n v="1350951"/>
    <d v="2001-06-06T13:43:45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bf162233"/>
    <s v="FSTURM"/>
    <s v="ST-ECAR"/>
    <x v="7"/>
    <x v="7"/>
    <n v="635611.1"/>
    <d v="2001-09-01T17:11:00"/>
  </r>
  <r>
    <x v="1"/>
    <x v="1"/>
    <x v="1"/>
    <x v="8"/>
    <n v="250"/>
    <n v="1350952"/>
    <d v="2001-06-06T13:43:48"/>
    <s v="Allegheny Energy Supply Company, LLC"/>
    <x v="0"/>
    <x v="0"/>
    <x v="0"/>
    <x v="1"/>
    <s v="US East Power Phy Fwd Firm"/>
    <s v="US Pwr Phy Firm  COMED Peak              11-15Jun01      USD/MWh"/>
    <m/>
    <n v="50"/>
    <x v="0"/>
    <x v="1"/>
    <x v="0"/>
    <n v="42.5"/>
    <s v="ekaes123"/>
    <s v="MLORENZ"/>
    <s v="ST-Main"/>
    <x v="7"/>
    <x v="7"/>
    <n v="635612.1"/>
    <d v="2001-06-11T21:00:01"/>
  </r>
  <r>
    <x v="1"/>
    <x v="2"/>
    <x v="0"/>
    <x v="0"/>
    <n v="50000"/>
    <n v="1350953"/>
    <d v="2001-06-06T13:43:5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crudebuyer"/>
    <s v="GWHALLE"/>
    <s v="WTI-GW-NXC2"/>
    <x v="3"/>
    <x v="3"/>
    <n v="114892"/>
    <d v="2001-07-01T00:00:00"/>
  </r>
  <r>
    <x v="1"/>
    <x v="1"/>
    <x v="1"/>
    <x v="3"/>
    <n v="4600"/>
    <n v="1350954"/>
    <d v="2001-06-06T13:44:00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049999999999997"/>
    <s v="ERICYAO2"/>
    <s v="FSTURM"/>
    <s v="LT-ECAR"/>
    <x v="7"/>
    <x v="7"/>
    <n v="635613.1"/>
    <d v="2001-10-01T17:11:00"/>
  </r>
  <r>
    <x v="1"/>
    <x v="1"/>
    <x v="1"/>
    <x v="8"/>
    <n v="250"/>
    <n v="1350955"/>
    <d v="2001-06-06T13:44:0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mdesousa1"/>
    <s v="JQUENET"/>
    <s v="ST-PJM"/>
    <x v="7"/>
    <x v="7"/>
    <n v="635614.1"/>
    <d v="2001-06-11T21:00:01"/>
  </r>
  <r>
    <x v="1"/>
    <x v="2"/>
    <x v="0"/>
    <x v="0"/>
    <n v="50000"/>
    <n v="1350957"/>
    <d v="2001-06-06T13:44:1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893"/>
    <d v="2001-07-01T00:00:00"/>
  </r>
  <r>
    <x v="1"/>
    <x v="1"/>
    <x v="0"/>
    <x v="0"/>
    <n v="50"/>
    <n v="1350958"/>
    <d v="2001-06-06T13:44:5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85"/>
    <s v="depillo1"/>
    <s v="GGUPTA"/>
    <s v="ST-New England"/>
    <x v="7"/>
    <x v="3"/>
    <n v="635616.1"/>
    <d v="2001-06-08T21:00:01"/>
  </r>
  <r>
    <x v="1"/>
    <x v="2"/>
    <x v="0"/>
    <x v="0"/>
    <n v="50000"/>
    <n v="1350959"/>
    <d v="2001-06-06T13:44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894"/>
    <d v="2001-07-01T00:00:00"/>
  </r>
  <r>
    <x v="1"/>
    <x v="3"/>
    <x v="0"/>
    <x v="17"/>
    <n v="115000"/>
    <n v="1350961"/>
    <d v="2001-06-06T13:44:57"/>
    <s v="Cook Inlet Energy Supply L.L.C."/>
    <x v="0"/>
    <x v="0"/>
    <x v="0"/>
    <x v="3"/>
    <s v="US Gas Fin Swap"/>
    <s v="US Gas Daily     NGPL Midcont            08-30Jun01      USD/MM"/>
    <m/>
    <n v="5000"/>
    <x v="0"/>
    <x v="13"/>
    <x v="0"/>
    <n v="3.5550000000000002"/>
    <s v="MIDCONT1"/>
    <s v="ALEWIS"/>
    <s v="GD-CENTRAL"/>
    <x v="5"/>
    <x v="3"/>
    <s v="VF1513.1"/>
    <d v="2001-06-08T21:00:01"/>
  </r>
  <r>
    <x v="1"/>
    <x v="1"/>
    <x v="1"/>
    <x v="0"/>
    <n v="50"/>
    <n v="1350963"/>
    <d v="2001-06-06T13:45:08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1"/>
    <s v="aepsvc136"/>
    <s v="JQUENET"/>
    <s v="ST-PJM"/>
    <x v="7"/>
    <x v="7"/>
    <n v="635618.1"/>
    <d v="2001-06-08T21:00:01"/>
  </r>
  <r>
    <x v="1"/>
    <x v="2"/>
    <x v="0"/>
    <x v="0"/>
    <n v="50000"/>
    <n v="1350962"/>
    <d v="2001-06-06T13:45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896"/>
    <d v="2001-07-01T00:00:00"/>
  </r>
  <r>
    <x v="1"/>
    <x v="3"/>
    <x v="1"/>
    <x v="0"/>
    <n v="10000"/>
    <n v="1350964"/>
    <d v="2001-06-06T13:45:12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316"/>
    <d v="2001-06-08T21:00:01"/>
  </r>
  <r>
    <x v="1"/>
    <x v="3"/>
    <x v="0"/>
    <x v="17"/>
    <n v="345000"/>
    <n v="1350966"/>
    <d v="2001-06-06T13:45:17"/>
    <s v="Firm Trading Bridgeline Gas Marketing"/>
    <x v="0"/>
    <x v="0"/>
    <x v="0"/>
    <x v="3"/>
    <s v="US Gas Fin Swap"/>
    <s v="US Gas Daily     HSC                     08-30Jun01      USD/MM"/>
    <m/>
    <n v="15000"/>
    <x v="0"/>
    <x v="13"/>
    <x v="0"/>
    <n v="3.7250000000000001"/>
    <s v="ADM84149"/>
    <s v="EBASS"/>
    <s v="FT-Texas"/>
    <x v="5"/>
    <x v="3"/>
    <s v="VF1516.1"/>
    <d v="2001-06-08T21:00:01"/>
  </r>
  <r>
    <x v="1"/>
    <x v="1"/>
    <x v="1"/>
    <x v="0"/>
    <n v="50"/>
    <n v="1350968"/>
    <d v="2001-06-06T13:45:1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2"/>
    <s v="aepsvc136"/>
    <s v="JQUENET"/>
    <s v="ST-PJM"/>
    <x v="7"/>
    <x v="7"/>
    <n v="635620.1"/>
    <d v="2001-06-08T21:00:01"/>
  </r>
  <r>
    <x v="0"/>
    <x v="3"/>
    <x v="1"/>
    <x v="5"/>
    <n v="155000"/>
    <n v="1350969"/>
    <d v="2001-06-06T13:45:2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850000000000001"/>
    <s v="williamw"/>
    <s v="MCOWAN"/>
    <s v="EC-IM Canada West"/>
    <x v="8"/>
    <x v="9"/>
    <n v="835318"/>
    <d v="2001-07-01T21:00:01"/>
  </r>
  <r>
    <x v="0"/>
    <x v="3"/>
    <x v="1"/>
    <x v="23"/>
    <n v="26400"/>
    <n v="1350971"/>
    <d v="2001-06-06T13:45:42"/>
    <s v="Cargill Energy Trading Canada, Inc."/>
    <x v="0"/>
    <x v="0"/>
    <x v="0"/>
    <x v="3"/>
    <s v="CAN Gas Phy Fwd Firm West &lt; or = 1Mo"/>
    <s v="CAN Gas Phy      NIT                     07-30Jun01      CAD/GJ"/>
    <n v="1100"/>
    <m/>
    <x v="0"/>
    <x v="17"/>
    <x v="4"/>
    <n v="4.49"/>
    <s v="SETHMAN1"/>
    <s v="MCOWAN"/>
    <s v="EC-IM Canada West"/>
    <x v="8"/>
    <x v="9"/>
    <n v="835319"/>
    <d v="2001-06-07T21:00:01"/>
  </r>
  <r>
    <x v="1"/>
    <x v="3"/>
    <x v="1"/>
    <x v="22"/>
    <n v="123000"/>
    <n v="1350973"/>
    <d v="2001-06-06T13:45:57"/>
    <s v="WPS Energy Services, Inc."/>
    <x v="0"/>
    <x v="0"/>
    <x v="0"/>
    <x v="3"/>
    <s v="US Gas Phy Index Firm &gt;1Mo&lt;1Yr"/>
    <s v="US Gas Phy Index Consumers NL1           Jul-Oct01       USD/MM"/>
    <m/>
    <n v="1000"/>
    <x v="0"/>
    <x v="13"/>
    <x v="0"/>
    <n v="7.2499999999999995E-2"/>
    <s v="TRAVERSE99"/>
    <s v="GSTOREY"/>
    <s v="ENA - IM Mkt Central MICH"/>
    <x v="8"/>
    <x v="3"/>
    <s v="VF1521.1 / 835320"/>
    <d v="2001-07-01T00:00:00"/>
  </r>
  <r>
    <x v="1"/>
    <x v="3"/>
    <x v="1"/>
    <x v="5"/>
    <n v="155000"/>
    <n v="1350976"/>
    <d v="2001-06-06T13:46:01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0000000000000007E-2"/>
    <s v="schmittm"/>
    <s v="GSTOREY"/>
    <s v="ENA - IM Mkt Central MICH"/>
    <x v="8"/>
    <x v="3"/>
    <s v="VF1522.1 / 835322"/>
    <d v="2001-07-01T21:00:01"/>
  </r>
  <r>
    <x v="1"/>
    <x v="3"/>
    <x v="0"/>
    <x v="17"/>
    <n v="230000"/>
    <n v="1350978"/>
    <d v="2001-06-06T13:46:0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6"/>
    <s v="TOMSAX01"/>
    <s v="ALEWIS"/>
    <s v="GD-CENTRAL"/>
    <x v="5"/>
    <x v="3"/>
    <s v="VF1523.1"/>
    <d v="2001-06-08T21:00:01"/>
  </r>
  <r>
    <x v="1"/>
    <x v="3"/>
    <x v="0"/>
    <x v="5"/>
    <n v="155000"/>
    <n v="1350979"/>
    <d v="2001-06-06T13:46:09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7949999999999999"/>
    <s v="DANIELCOWL"/>
    <s v="JARNOLD"/>
    <s v="NG-Price"/>
    <x v="5"/>
    <x v="3"/>
    <s v="VF1524.1"/>
    <d v="2001-07-01T21:00:00"/>
  </r>
  <r>
    <x v="1"/>
    <x v="3"/>
    <x v="1"/>
    <x v="0"/>
    <n v="10000"/>
    <n v="1350981"/>
    <d v="2001-06-06T13:46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24"/>
    <d v="2001-06-08T21:00:01"/>
  </r>
  <r>
    <x v="1"/>
    <x v="3"/>
    <x v="1"/>
    <x v="17"/>
    <n v="115000"/>
    <n v="1350980"/>
    <d v="2001-06-06T13:46:1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325"/>
    <d v="2001-06-08T21:00:01"/>
  </r>
  <r>
    <x v="1"/>
    <x v="3"/>
    <x v="0"/>
    <x v="5"/>
    <n v="465000"/>
    <n v="1350983"/>
    <d v="2001-06-06T13:46:13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949999999999999"/>
    <s v="JPASTORE"/>
    <s v="JARNOLD"/>
    <s v="NG-Price"/>
    <x v="5"/>
    <x v="3"/>
    <s v="VF1525.1"/>
    <d v="2001-07-01T21:00:00"/>
  </r>
  <r>
    <x v="1"/>
    <x v="2"/>
    <x v="0"/>
    <x v="0"/>
    <n v="50000"/>
    <n v="1350984"/>
    <d v="2001-06-06T13:4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9"/>
    <s v="JTREADWAY"/>
    <s v="GWHALLE"/>
    <s v="WTI-GW-NXC2"/>
    <x v="3"/>
    <x v="3"/>
    <n v="114897"/>
    <d v="2001-07-01T00:00:00"/>
  </r>
  <r>
    <x v="1"/>
    <x v="3"/>
    <x v="0"/>
    <x v="20"/>
    <n v="377500"/>
    <n v="1350985"/>
    <d v="2001-06-06T13:46:31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649999999999997"/>
    <s v="ADM24744"/>
    <s v="JARNOLD"/>
    <s v="NG-Price"/>
    <x v="5"/>
    <x v="3"/>
    <s v="VF1527.1"/>
    <d v="2001-11-01T00:00:00"/>
  </r>
  <r>
    <x v="1"/>
    <x v="2"/>
    <x v="0"/>
    <x v="0"/>
    <n v="25000"/>
    <n v="1350986"/>
    <d v="2001-06-06T13:46:36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crudebuyer"/>
    <s v="RFULLER"/>
    <s v="PHYOIL - Price"/>
    <x v="5"/>
    <x v="3"/>
    <s v="VF1528.1"/>
    <d v="2001-07-01T00:00:00"/>
  </r>
  <r>
    <x v="1"/>
    <x v="3"/>
    <x v="0"/>
    <x v="17"/>
    <n v="230000"/>
    <n v="1350989"/>
    <d v="2001-06-06T13:46:5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STEPHENSJE"/>
    <s v="PKEAVEY"/>
    <s v="G-DAILY-EST"/>
    <x v="5"/>
    <x v="3"/>
    <s v="VF1532.1"/>
    <d v="2001-06-08T21:00:01"/>
  </r>
  <r>
    <x v="1"/>
    <x v="3"/>
    <x v="1"/>
    <x v="20"/>
    <n v="211400"/>
    <n v="1350990"/>
    <d v="2001-06-06T13:47:10"/>
    <s v="WPS Energy Services, Inc."/>
    <x v="0"/>
    <x v="0"/>
    <x v="0"/>
    <x v="3"/>
    <s v="US Gas Phy Index Firm &gt;1Mo&lt;1Yr"/>
    <s v="US Gas Phy Index Consumers NL1           Nov01-Mar02     USD/MM"/>
    <m/>
    <n v="1400"/>
    <x v="0"/>
    <x v="13"/>
    <x v="0"/>
    <n v="0.21"/>
    <s v="TRAVERSE99"/>
    <s v="GSTOREY"/>
    <s v="ENA - IM Mkt Central MICH"/>
    <x v="8"/>
    <x v="3"/>
    <s v="VF1533.1 / 835328"/>
    <d v="2001-11-01T00:00:00"/>
  </r>
  <r>
    <x v="1"/>
    <x v="2"/>
    <x v="0"/>
    <x v="0"/>
    <n v="50000"/>
    <n v="1350993"/>
    <d v="2001-06-06T13:47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rsrsrsrs"/>
    <s v="GWHALLE"/>
    <s v="WTI-GW-NXC2"/>
    <x v="3"/>
    <x v="3"/>
    <n v="114898"/>
    <d v="2001-07-01T00:00:00"/>
  </r>
  <r>
    <x v="1"/>
    <x v="3"/>
    <x v="1"/>
    <x v="0"/>
    <n v="10000"/>
    <n v="1350995"/>
    <d v="2001-06-06T13:47:16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6"/>
    <s v="raganbond1"/>
    <s v="ARING"/>
    <s v="ENA-IM NE GULF1"/>
    <x v="8"/>
    <x v="3"/>
    <n v="835327"/>
    <d v="2001-06-08T21:00:01"/>
  </r>
  <r>
    <x v="1"/>
    <x v="1"/>
    <x v="1"/>
    <x v="5"/>
    <n v="1550"/>
    <n v="1350996"/>
    <d v="2001-06-06T13:47:1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Kellybry"/>
    <s v="FSTURM"/>
    <s v="LT-ECAR"/>
    <x v="7"/>
    <x v="7"/>
    <n v="635621.1"/>
    <d v="2001-07-01T21:00:01"/>
  </r>
  <r>
    <x v="1"/>
    <x v="4"/>
    <x v="0"/>
    <x v="25"/>
    <n v="150000"/>
    <n v="1350997"/>
    <d v="2001-06-06T13:47:24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54"/>
    <s v="davebotch"/>
    <s v="LMENA"/>
    <s v="HO"/>
    <x v="5"/>
    <x v="3"/>
    <s v="VF1536.1"/>
    <d v="2001-07-01T00:00:00"/>
  </r>
  <r>
    <x v="1"/>
    <x v="3"/>
    <x v="0"/>
    <x v="5"/>
    <n v="310000"/>
    <n v="1350998"/>
    <d v="2001-06-06T13:47:28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9"/>
    <s v="avgallo51"/>
    <s v="JARNOLD"/>
    <s v="NG-Price"/>
    <x v="5"/>
    <x v="3"/>
    <s v="VF1537.1"/>
    <d v="2001-07-01T21:00:00"/>
  </r>
  <r>
    <x v="1"/>
    <x v="3"/>
    <x v="0"/>
    <x v="17"/>
    <n v="230000"/>
    <n v="1350999"/>
    <d v="2001-06-06T13:47:28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7"/>
    <s v="duanelaw"/>
    <s v="PKEAVEY"/>
    <s v="G-DAILY-EST"/>
    <x v="5"/>
    <x v="3"/>
    <s v="VF1538.1"/>
    <d v="2001-06-08T21:00:01"/>
  </r>
  <r>
    <x v="1"/>
    <x v="3"/>
    <x v="1"/>
    <x v="0"/>
    <n v="10000"/>
    <n v="1351001"/>
    <d v="2001-06-06T13:47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30"/>
    <d v="2001-06-08T21:00:01"/>
  </r>
  <r>
    <x v="1"/>
    <x v="3"/>
    <x v="0"/>
    <x v="5"/>
    <n v="310000"/>
    <n v="1351002"/>
    <d v="2001-06-06T13:47:43"/>
    <s v="Enron Energy Services, Inc."/>
    <x v="0"/>
    <x v="0"/>
    <x v="0"/>
    <x v="3"/>
    <s v="US Gas Fin Swap"/>
    <s v="US Gas Swap      Nymex                   Jul01           USD/MM"/>
    <m/>
    <n v="10000"/>
    <x v="0"/>
    <x v="13"/>
    <x v="0"/>
    <n v="3.7949999999999999"/>
    <s v="ANDYMIGS"/>
    <s v="JARNOLD"/>
    <s v="NG-Price"/>
    <x v="5"/>
    <x v="3"/>
    <s v="VF1540.1"/>
    <d v="2001-07-01T21:00:00"/>
  </r>
  <r>
    <x v="1"/>
    <x v="1"/>
    <x v="1"/>
    <x v="0"/>
    <n v="50"/>
    <n v="1351004"/>
    <d v="2001-06-06T13:48:14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2"/>
    <s v="vfaes123"/>
    <s v="JQUENET"/>
    <s v="ST-PJM"/>
    <x v="7"/>
    <x v="7"/>
    <n v="635622.1"/>
    <d v="2001-06-08T21:00:01"/>
  </r>
  <r>
    <x v="1"/>
    <x v="2"/>
    <x v="0"/>
    <x v="0"/>
    <n v="50000"/>
    <n v="1351005"/>
    <d v="2001-06-06T13:48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4"/>
    <s v="rsrsrsrs"/>
    <s v="GWHALLE"/>
    <s v="WTI-GW-NXC2"/>
    <x v="3"/>
    <x v="3"/>
    <n v="114899"/>
    <d v="2001-07-01T00:00:00"/>
  </r>
  <r>
    <x v="1"/>
    <x v="3"/>
    <x v="1"/>
    <x v="0"/>
    <n v="10000"/>
    <n v="1351007"/>
    <d v="2001-06-06T13:48:2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WARNERTODD"/>
    <s v="ARING"/>
    <s v="ENA-IM NE GULF1"/>
    <x v="8"/>
    <x v="3"/>
    <n v="835331"/>
    <d v="2001-06-08T21:00:01"/>
  </r>
  <r>
    <x v="1"/>
    <x v="3"/>
    <x v="0"/>
    <x v="2"/>
    <n v="1825000"/>
    <n v="1351008"/>
    <d v="2001-06-06T13:48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49999999999998"/>
    <s v="AQUILA1004"/>
    <s v="JARNOLD"/>
    <s v="NG-Price"/>
    <x v="5"/>
    <x v="3"/>
    <s v="VF1543.1"/>
    <d v="2002-01-01T21:00:00"/>
  </r>
  <r>
    <x v="1"/>
    <x v="2"/>
    <x v="0"/>
    <x v="0"/>
    <n v="50000"/>
    <n v="1351009"/>
    <d v="2001-06-06T13:48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JTREADWAY"/>
    <s v="GWHALLE"/>
    <s v="WTI-GW-NXC2"/>
    <x v="3"/>
    <x v="3"/>
    <n v="114900"/>
    <d v="2001-07-01T00:00:00"/>
  </r>
  <r>
    <x v="1"/>
    <x v="1"/>
    <x v="1"/>
    <x v="19"/>
    <n v="2950"/>
    <n v="1351010"/>
    <d v="2001-06-06T13:48:37"/>
    <s v="BP Energy Company"/>
    <x v="0"/>
    <x v="0"/>
    <x v="0"/>
    <x v="1"/>
    <s v="US East Power Phy Fwd Firm"/>
    <s v="US Pwr Phy Firm  PJM-W Peak              Jan-Feb02       USD/MWh"/>
    <m/>
    <n v="50"/>
    <x v="0"/>
    <x v="1"/>
    <x v="0"/>
    <n v="41.4"/>
    <s v="Kellybry"/>
    <s v="RBENSON"/>
    <s v="LT-PJM"/>
    <x v="7"/>
    <x v="7"/>
    <n v="635623.1"/>
    <d v="2002-01-01T14:12:00"/>
  </r>
  <r>
    <x v="1"/>
    <x v="3"/>
    <x v="1"/>
    <x v="0"/>
    <n v="5000"/>
    <n v="1351011"/>
    <d v="2001-06-06T13:48:46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550000000000001"/>
    <s v="aepes224"/>
    <s v="VPIMENOV"/>
    <s v="ENA-IM ME NEW YORK"/>
    <x v="8"/>
    <x v="3"/>
    <n v="835332"/>
    <d v="2001-06-08T21:00:01"/>
  </r>
  <r>
    <x v="1"/>
    <x v="1"/>
    <x v="1"/>
    <x v="0"/>
    <n v="50"/>
    <n v="1351012"/>
    <d v="2001-06-06T13:48:49"/>
    <s v="Conectiv Energy Supply, Inc."/>
    <x v="0"/>
    <x v="0"/>
    <x v="0"/>
    <x v="1"/>
    <s v="US East Power Phy Fwd Firm"/>
    <s v="US Pwr Phy Firm  PJM-W Peak              08Jun01         USD/MWh"/>
    <m/>
    <n v="50"/>
    <x v="0"/>
    <x v="1"/>
    <x v="0"/>
    <n v="29.3"/>
    <s v="TIMJURCO"/>
    <s v="JQUENET"/>
    <s v="ST-PJM"/>
    <x v="7"/>
    <x v="7"/>
    <n v="635624.1"/>
    <d v="2001-06-08T21:00:01"/>
  </r>
  <r>
    <x v="1"/>
    <x v="3"/>
    <x v="1"/>
    <x v="0"/>
    <n v="5000"/>
    <n v="1351015"/>
    <d v="2001-06-06T13:48:50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550000000000001"/>
    <s v="aepes224"/>
    <s v="VPIMENOV"/>
    <s v="ENA-IM ME NEW YORK"/>
    <x v="8"/>
    <x v="3"/>
    <n v="835333"/>
    <d v="2001-06-08T21:00:01"/>
  </r>
  <r>
    <x v="1"/>
    <x v="3"/>
    <x v="0"/>
    <x v="17"/>
    <n v="230000"/>
    <n v="1351016"/>
    <d v="2001-06-06T13:48:52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549999999999998"/>
    <s v="AQUILA1015"/>
    <s v="RGAY"/>
    <s v="West-Keystone"/>
    <x v="5"/>
    <x v="3"/>
    <s v="VF1546.1"/>
    <d v="2001-06-08T21:00:01"/>
  </r>
  <r>
    <x v="1"/>
    <x v="3"/>
    <x v="0"/>
    <x v="2"/>
    <n v="1825000"/>
    <n v="1351018"/>
    <d v="2001-06-06T13:48:5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"/>
    <s v="AQUILA1004"/>
    <s v="JARNOLD"/>
    <s v="NG-Price"/>
    <x v="5"/>
    <x v="3"/>
    <s v="VF1549.1"/>
    <d v="2002-01-01T21:00:00"/>
  </r>
  <r>
    <x v="1"/>
    <x v="2"/>
    <x v="0"/>
    <x v="0"/>
    <n v="50000"/>
    <n v="1351019"/>
    <d v="2001-06-06T13:48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902"/>
    <d v="2001-07-01T00:00:00"/>
  </r>
  <r>
    <x v="1"/>
    <x v="2"/>
    <x v="0"/>
    <x v="0"/>
    <n v="50000"/>
    <n v="1351021"/>
    <d v="2001-06-06T13:49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crudebuyer"/>
    <s v="GWHALLE"/>
    <s v="WTI-GW-NXC2"/>
    <x v="3"/>
    <x v="3"/>
    <n v="114903"/>
    <d v="2001-07-01T00:00:00"/>
  </r>
  <r>
    <x v="1"/>
    <x v="3"/>
    <x v="0"/>
    <x v="6"/>
    <n v="225000"/>
    <n v="1351022"/>
    <d v="2001-06-06T13:49:09"/>
    <s v="Coral Energy Holding L.P."/>
    <x v="0"/>
    <x v="0"/>
    <x v="0"/>
    <x v="3"/>
    <s v="US Gas Fin Swap"/>
    <s v="US Gas Swap      Nymex                   Sep01           USD/MM"/>
    <m/>
    <n v="7500"/>
    <x v="0"/>
    <x v="13"/>
    <x v="0"/>
    <n v="3.9175"/>
    <s v="kamelcan"/>
    <s v="JARNOLD"/>
    <s v="NG-Price"/>
    <x v="5"/>
    <x v="3"/>
    <s v="VF1552.1"/>
    <d v="2001-09-01T21:00:00"/>
  </r>
  <r>
    <x v="1"/>
    <x v="3"/>
    <x v="0"/>
    <x v="22"/>
    <n v="307500"/>
    <n v="1351028"/>
    <d v="2001-06-06T13:49:17"/>
    <s v="Bankers Trust Company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nigpatter"/>
    <s v="JARNOLD"/>
    <s v="NG-Price"/>
    <x v="5"/>
    <x v="3"/>
    <s v="VF1557.1"/>
    <d v="2001-07-01T00:00:00"/>
  </r>
  <r>
    <x v="1"/>
    <x v="3"/>
    <x v="1"/>
    <x v="0"/>
    <n v="10000"/>
    <n v="1351029"/>
    <d v="2001-06-06T13:49:2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34"/>
    <d v="2001-06-08T21:00:01"/>
  </r>
  <r>
    <x v="1"/>
    <x v="3"/>
    <x v="0"/>
    <x v="5"/>
    <n v="155000"/>
    <n v="1351030"/>
    <d v="2001-06-06T13:49:26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8"/>
    <s v="hillblak"/>
    <s v="JARNOLD"/>
    <s v="NG-Price"/>
    <x v="5"/>
    <x v="3"/>
    <s v="VF1559.1"/>
    <d v="2001-07-01T21:00:00"/>
  </r>
  <r>
    <x v="1"/>
    <x v="3"/>
    <x v="0"/>
    <x v="22"/>
    <n v="307500"/>
    <n v="1351031"/>
    <d v="2001-06-06T13:49:32"/>
    <s v="Reliant Energy Services, Inc.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mstimson"/>
    <s v="JARNOLD"/>
    <s v="NG-Price"/>
    <x v="5"/>
    <x v="3"/>
    <s v="VF1560.1"/>
    <d v="2001-07-01T00:00:00"/>
  </r>
  <r>
    <x v="1"/>
    <x v="3"/>
    <x v="0"/>
    <x v="17"/>
    <n v="230000"/>
    <n v="1351033"/>
    <d v="2001-06-06T13:49:39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4"/>
    <s v="AQUILA1015"/>
    <s v="RGAY"/>
    <s v="West-Keystone"/>
    <x v="5"/>
    <x v="3"/>
    <s v="VF1561.1"/>
    <d v="2001-06-08T21:00:01"/>
  </r>
  <r>
    <x v="1"/>
    <x v="3"/>
    <x v="1"/>
    <x v="17"/>
    <n v="18722"/>
    <n v="1351035"/>
    <d v="2001-06-06T13:49:40"/>
    <s v="TXU Energy Trading Company"/>
    <x v="0"/>
    <x v="0"/>
    <x v="0"/>
    <x v="3"/>
    <s v="US Gas Phy Fwd Firm &lt; or = 1Mo "/>
    <s v="US Gas Phy       TETCO STX               08-30Jun01      USD/MM"/>
    <n v="814"/>
    <m/>
    <x v="0"/>
    <x v="13"/>
    <x v="0"/>
    <n v="3.53"/>
    <s v="txuetcdc"/>
    <s v="SPEREIR"/>
    <s v="ENA-IM NE GULF3"/>
    <x v="8"/>
    <x v="3"/>
    <n v="835335"/>
    <d v="2001-06-08T21:00:01"/>
  </r>
  <r>
    <x v="1"/>
    <x v="3"/>
    <x v="0"/>
    <x v="17"/>
    <n v="211278"/>
    <n v="1351037"/>
    <d v="2001-06-06T13:49:46"/>
    <s v="Reliant Energy Services, Inc."/>
    <x v="0"/>
    <x v="0"/>
    <x v="0"/>
    <x v="3"/>
    <s v="US Gas Fin Swap"/>
    <s v="US Gas Daily     HHub                    08-30Jun01      USD/MM"/>
    <n v="9186"/>
    <m/>
    <x v="0"/>
    <x v="13"/>
    <x v="0"/>
    <n v="3.69"/>
    <s v="rickmcconn"/>
    <s v="PKEAVEY"/>
    <s v="G-DAILY-EST"/>
    <x v="5"/>
    <x v="3"/>
    <s v="VF1566.1"/>
    <d v="2001-06-08T21:00:01"/>
  </r>
  <r>
    <x v="1"/>
    <x v="3"/>
    <x v="0"/>
    <x v="22"/>
    <n v="615000"/>
    <n v="1351038"/>
    <d v="2001-06-06T13:49:47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49999999999998"/>
    <s v="JOHNNYMAC"/>
    <s v="JARNOLD"/>
    <s v="NG-Price"/>
    <x v="5"/>
    <x v="3"/>
    <s v="VF1564.1"/>
    <d v="2001-07-01T00:00:00"/>
  </r>
  <r>
    <x v="1"/>
    <x v="7"/>
    <x v="0"/>
    <x v="0"/>
    <n v="25000"/>
    <n v="1351039"/>
    <d v="2001-06-06T13:50:01"/>
    <s v="El Paso Merchant Energy, L.P."/>
    <x v="0"/>
    <x v="0"/>
    <x v="0"/>
    <x v="7"/>
    <s v="US Propane Fin Swap "/>
    <s v="US Prop Swap     OPIS MB TET             Jul01           c/Gl-b"/>
    <m/>
    <n v="25000"/>
    <x v="0"/>
    <x v="15"/>
    <x v="0"/>
    <n v="47.875"/>
    <s v="EPMELPag"/>
    <s v="CSOUTH"/>
    <s v="C3"/>
    <x v="3"/>
    <x v="3"/>
    <n v="114905"/>
    <d v="2001-07-01T21:00:01"/>
  </r>
  <r>
    <x v="1"/>
    <x v="3"/>
    <x v="1"/>
    <x v="24"/>
    <n v="214000"/>
    <n v="1351040"/>
    <d v="2001-06-06T13:50:30"/>
    <s v="WPS Energy Services, Inc."/>
    <x v="0"/>
    <x v="0"/>
    <x v="0"/>
    <x v="3"/>
    <s v="US Gas Phy Index Firm &gt;1Mo&lt;1Yr"/>
    <s v="US Gas Phy Index Consumers NL1           Apr-Oct02       USD/MM"/>
    <m/>
    <n v="1000"/>
    <x v="0"/>
    <x v="13"/>
    <x v="0"/>
    <n v="0.125"/>
    <s v="TRAVERSE99"/>
    <s v="GSTOREY"/>
    <s v="ENA - IM Mkt Central MICH"/>
    <x v="8"/>
    <x v="3"/>
    <s v="VF1568.1 / 835336"/>
    <d v="2002-04-01T00:00:00"/>
  </r>
  <r>
    <x v="1"/>
    <x v="3"/>
    <x v="0"/>
    <x v="17"/>
    <n v="230000"/>
    <n v="1351046"/>
    <d v="2001-06-06T13:50:56"/>
    <s v="Nexen Marketing"/>
    <x v="0"/>
    <x v="0"/>
    <x v="0"/>
    <x v="3"/>
    <s v="US Gas Fin Swap"/>
    <s v="US Gas Daily     Mich Con                08-30Jun01      USD/MM"/>
    <n v="10000"/>
    <m/>
    <x v="0"/>
    <x v="13"/>
    <x v="0"/>
    <n v="3.82"/>
    <s v="schmittm"/>
    <s v="GSTOREY"/>
    <s v="FT-ONTARIO"/>
    <x v="5"/>
    <x v="3"/>
    <s v="VF1573.1"/>
    <d v="2001-06-08T21:00:01"/>
  </r>
  <r>
    <x v="1"/>
    <x v="3"/>
    <x v="1"/>
    <x v="0"/>
    <n v="10000"/>
    <n v="1351049"/>
    <d v="2001-06-06T13:51:0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garrison"/>
    <s v="ARING"/>
    <s v="ENA-IM NE GULF1"/>
    <x v="8"/>
    <x v="3"/>
    <n v="835338"/>
    <d v="2001-06-08T21:00:01"/>
  </r>
  <r>
    <x v="1"/>
    <x v="3"/>
    <x v="0"/>
    <x v="5"/>
    <n v="77500"/>
    <n v="1351052"/>
    <d v="2001-06-06T13:51:11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50000000000001"/>
    <s v="rkc00001"/>
    <s v="JARNOLD"/>
    <s v="NG-Price"/>
    <x v="5"/>
    <x v="3"/>
    <s v="VF1577.1"/>
    <d v="2001-07-01T21:00:00"/>
  </r>
  <r>
    <x v="1"/>
    <x v="1"/>
    <x v="1"/>
    <x v="0"/>
    <n v="50"/>
    <n v="1351053"/>
    <d v="2001-06-06T13:51:12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4"/>
    <s v="aepsvc136"/>
    <s v="JQUENET"/>
    <s v="ST-PJM"/>
    <x v="7"/>
    <x v="7"/>
    <n v="635626.1"/>
    <d v="2001-06-08T21:00:01"/>
  </r>
  <r>
    <x v="1"/>
    <x v="3"/>
    <x v="1"/>
    <x v="0"/>
    <n v="10000"/>
    <n v="1351056"/>
    <d v="2001-06-06T13:51:22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WARNERTODD"/>
    <s v="ARING"/>
    <s v="ENA-IM NE GULF1"/>
    <x v="8"/>
    <x v="3"/>
    <n v="835339"/>
    <d v="2001-06-08T21:00:01"/>
  </r>
  <r>
    <x v="1"/>
    <x v="3"/>
    <x v="0"/>
    <x v="20"/>
    <n v="755000"/>
    <n v="1351060"/>
    <d v="2001-06-06T13:51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24"/>
    <s v="SCISORCHAN"/>
    <s v="JARNOLD"/>
    <s v="NG-Price"/>
    <x v="5"/>
    <x v="3"/>
    <s v="VF1581.1"/>
    <d v="2001-11-01T00:00:00"/>
  </r>
  <r>
    <x v="1"/>
    <x v="1"/>
    <x v="1"/>
    <x v="0"/>
    <n v="50"/>
    <n v="1351063"/>
    <d v="2001-06-06T13:51:36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5"/>
    <s v="CUSACK12"/>
    <s v="JQUENET"/>
    <s v="ST-PJM"/>
    <x v="7"/>
    <x v="7"/>
    <n v="635628.1"/>
    <d v="2001-06-08T21:00:01"/>
  </r>
  <r>
    <x v="1"/>
    <x v="3"/>
    <x v="0"/>
    <x v="17"/>
    <n v="230000"/>
    <n v="1351065"/>
    <d v="2001-06-06T13:51:39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586.1"/>
    <d v="2001-06-08T21:00:01"/>
  </r>
  <r>
    <x v="1"/>
    <x v="3"/>
    <x v="0"/>
    <x v="5"/>
    <n v="77500"/>
    <n v="1351068"/>
    <d v="2001-06-06T13:51:50"/>
    <s v="Duke Energy Marketing Limited Partnership"/>
    <x v="0"/>
    <x v="0"/>
    <x v="0"/>
    <x v="3"/>
    <s v="US Gas Fin Swap"/>
    <s v="US Gas Swap      Nymex                   Jul01           USD/MM"/>
    <n v="2500"/>
    <m/>
    <x v="0"/>
    <x v="13"/>
    <x v="0"/>
    <n v="3.7749999999999999"/>
    <s v="ADM24744"/>
    <s v="JARNOLD"/>
    <s v="NG-Price"/>
    <x v="5"/>
    <x v="3"/>
    <s v="VF1587.1"/>
    <d v="2001-07-01T21:00:00"/>
  </r>
  <r>
    <x v="1"/>
    <x v="1"/>
    <x v="1"/>
    <x v="18"/>
    <n v="3050"/>
    <n v="1351070"/>
    <d v="2001-06-06T13:52:02"/>
    <s v="Axia Energy, LP"/>
    <x v="0"/>
    <x v="0"/>
    <x v="0"/>
    <x v="1"/>
    <s v="US East Power Phy Fwd Firm"/>
    <s v="US Pwr Phy Firm  PJM-W Peak              Mar-Apr02       USD/MWh"/>
    <m/>
    <n v="50"/>
    <x v="0"/>
    <x v="1"/>
    <x v="0"/>
    <n v="37"/>
    <s v="shipmanp"/>
    <s v="RBENSON"/>
    <s v="LT-PJM"/>
    <x v="7"/>
    <x v="7"/>
    <n v="635629.1"/>
    <d v="2002-03-01T14:12:00"/>
  </r>
  <r>
    <x v="1"/>
    <x v="2"/>
    <x v="0"/>
    <x v="0"/>
    <n v="50000"/>
    <n v="1351069"/>
    <d v="2001-06-06T13:52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semprakuo"/>
    <s v="GWHALLE"/>
    <s v="WTI-GW-NXC2"/>
    <x v="3"/>
    <x v="3"/>
    <n v="114906"/>
    <d v="2001-07-01T00:00:00"/>
  </r>
  <r>
    <x v="1"/>
    <x v="3"/>
    <x v="0"/>
    <x v="5"/>
    <n v="620000"/>
    <n v="1351071"/>
    <d v="2001-06-06T13:52:0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8"/>
    <s v="SCISORCHAN"/>
    <s v="JARNOLD"/>
    <s v="NG-Price"/>
    <x v="5"/>
    <x v="3"/>
    <s v="VF1590.1"/>
    <d v="2001-07-01T21:00:00"/>
  </r>
  <r>
    <x v="1"/>
    <x v="3"/>
    <x v="0"/>
    <x v="17"/>
    <n v="23000"/>
    <n v="1351072"/>
    <d v="2001-06-06T13:52:07"/>
    <s v="EnergyUSA-TPC Corp."/>
    <x v="0"/>
    <x v="0"/>
    <x v="0"/>
    <x v="3"/>
    <s v="US Gas Fin Swap"/>
    <s v="US Gas Daily     Mich Con                08-30Jun01      USD/MM"/>
    <m/>
    <n v="1000"/>
    <x v="0"/>
    <x v="13"/>
    <x v="0"/>
    <n v="3.84"/>
    <s v="trevorh1"/>
    <s v="GSTOREY"/>
    <s v="FT-ONTARIO"/>
    <x v="5"/>
    <x v="3"/>
    <s v="VF1592.1"/>
    <d v="2001-06-08T21:00:01"/>
  </r>
  <r>
    <x v="1"/>
    <x v="1"/>
    <x v="1"/>
    <x v="0"/>
    <n v="50"/>
    <n v="1351073"/>
    <d v="2001-06-06T13:52:0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4"/>
    <s v="vfaes123"/>
    <s v="JQUENET"/>
    <s v="ST-PJM"/>
    <x v="7"/>
    <x v="7"/>
    <n v="635630.1"/>
    <d v="2001-06-08T21:00:01"/>
  </r>
  <r>
    <x v="1"/>
    <x v="2"/>
    <x v="0"/>
    <x v="0"/>
    <n v="50000"/>
    <n v="1351075"/>
    <d v="2001-06-06T13:52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DOMESTIC"/>
    <s v="GWHALLE"/>
    <s v="WTI-GW-NXC2"/>
    <x v="3"/>
    <x v="3"/>
    <n v="114907"/>
    <d v="2001-07-01T00:00:00"/>
  </r>
  <r>
    <x v="1"/>
    <x v="3"/>
    <x v="1"/>
    <x v="0"/>
    <n v="10000"/>
    <n v="1351076"/>
    <d v="2001-06-06T13:52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4"/>
    <s v="berginpat2"/>
    <s v="ARING"/>
    <s v="ENA-IM NE GULF1"/>
    <x v="8"/>
    <x v="3"/>
    <n v="835340"/>
    <d v="2001-06-08T21:00:01"/>
  </r>
  <r>
    <x v="1"/>
    <x v="2"/>
    <x v="0"/>
    <x v="0"/>
    <n v="50000"/>
    <n v="1351077"/>
    <d v="2001-06-06T13:5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08"/>
    <d v="2001-07-01T00:00:00"/>
  </r>
  <r>
    <x v="1"/>
    <x v="3"/>
    <x v="1"/>
    <x v="0"/>
    <n v="5000"/>
    <n v="1351078"/>
    <d v="2001-06-06T13:52:24"/>
    <s v="Reliant Energy Services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2"/>
    <s v="tharringto"/>
    <s v="SPEREIR"/>
    <s v="ENA-IM NE GULF3"/>
    <x v="8"/>
    <x v="3"/>
    <n v="835341"/>
    <d v="2001-06-08T21:00:01"/>
  </r>
  <r>
    <x v="1"/>
    <x v="2"/>
    <x v="0"/>
    <x v="0"/>
    <n v="50000"/>
    <n v="1351088"/>
    <d v="2001-06-06T13:53:1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909"/>
    <d v="2001-07-01T00:00:00"/>
  </r>
  <r>
    <x v="1"/>
    <x v="1"/>
    <x v="1"/>
    <x v="21"/>
    <n v="3100"/>
    <n v="1351090"/>
    <d v="2001-06-06T13:53:36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25"/>
    <s v="mwhitfield"/>
    <s v="FSTURM"/>
    <s v="LT-ECAR"/>
    <x v="7"/>
    <x v="7"/>
    <n v="635632.1"/>
    <d v="2002-07-01T17:11:00"/>
  </r>
  <r>
    <x v="1"/>
    <x v="3"/>
    <x v="0"/>
    <x v="17"/>
    <n v="230000"/>
    <n v="1351092"/>
    <d v="2001-06-06T13:53:42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604.1"/>
    <d v="2001-06-08T21:00:01"/>
  </r>
  <r>
    <x v="1"/>
    <x v="1"/>
    <x v="1"/>
    <x v="6"/>
    <n v="1500"/>
    <n v="1351091"/>
    <d v="2001-06-06T13:53:42"/>
    <s v="Duke Energy Trading and Marketing, L.L.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STEVESTEVE"/>
    <s v="FSTURM"/>
    <s v="ST-ECAR"/>
    <x v="7"/>
    <x v="7"/>
    <n v="635633.1"/>
    <d v="2001-09-01T17:11:00"/>
  </r>
  <r>
    <x v="1"/>
    <x v="2"/>
    <x v="0"/>
    <x v="0"/>
    <n v="50000"/>
    <n v="1351094"/>
    <d v="2001-06-06T13:5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11"/>
    <d v="2001-07-01T00:00:00"/>
  </r>
  <r>
    <x v="1"/>
    <x v="3"/>
    <x v="0"/>
    <x v="5"/>
    <n v="3100"/>
    <n v="1351097"/>
    <d v="2001-06-06T13:54:10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9500000000000001"/>
    <s v="jpeace01"/>
    <s v="MMAGGI"/>
    <s v="NG EXOTIC"/>
    <x v="5"/>
    <x v="3"/>
    <s v="VF1607.1"/>
    <d v="2001-07-01T00:00:00"/>
  </r>
  <r>
    <x v="1"/>
    <x v="3"/>
    <x v="1"/>
    <x v="17"/>
    <n v="87768"/>
    <n v="1351096"/>
    <d v="2001-06-06T13:54:10"/>
    <s v="TXU Energy Trading Company"/>
    <x v="0"/>
    <x v="0"/>
    <x v="0"/>
    <x v="3"/>
    <s v="US Gas Phy Fwd Firm &lt; or = 1Mo "/>
    <s v="US Gas Phy       TETCO M3                08-30Jun01      USD/MM"/>
    <n v="3816"/>
    <m/>
    <x v="0"/>
    <x v="13"/>
    <x v="0"/>
    <n v="4"/>
    <s v="txuetcdc"/>
    <s v="VPIMENOV"/>
    <s v="ENA-IM ME NEW YORK"/>
    <x v="8"/>
    <x v="3"/>
    <n v="835342"/>
    <d v="2001-06-08T21:00:01"/>
  </r>
  <r>
    <x v="1"/>
    <x v="2"/>
    <x v="0"/>
    <x v="0"/>
    <n v="50000"/>
    <n v="1351100"/>
    <d v="2001-06-06T13:54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semprakuo"/>
    <s v="GWHALLE"/>
    <s v="WTI-GW-NXC2"/>
    <x v="3"/>
    <x v="3"/>
    <n v="114912"/>
    <d v="2001-07-01T00:00:00"/>
  </r>
  <r>
    <x v="1"/>
    <x v="3"/>
    <x v="0"/>
    <x v="5"/>
    <n v="310000"/>
    <n v="1351103"/>
    <d v="2001-06-06T13:54:2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79"/>
    <s v="jpeace01"/>
    <s v="JARNOLD"/>
    <s v="NG-Price"/>
    <x v="5"/>
    <x v="3"/>
    <s v="VF1612.1"/>
    <d v="2001-07-01T21:00:00"/>
  </r>
  <r>
    <x v="1"/>
    <x v="2"/>
    <x v="0"/>
    <x v="0"/>
    <n v="50000"/>
    <n v="1351104"/>
    <d v="2001-06-06T13:54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914"/>
    <d v="2001-07-01T00:00:00"/>
  </r>
  <r>
    <x v="1"/>
    <x v="3"/>
    <x v="0"/>
    <x v="6"/>
    <n v="450000"/>
    <n v="1351105"/>
    <d v="2001-06-06T13:54:43"/>
    <s v="Sempra Energy Trading Corp."/>
    <x v="0"/>
    <x v="0"/>
    <x v="0"/>
    <x v="3"/>
    <s v="US Gas Fin Swap"/>
    <s v="US Gas Swap      Nymex                   Sep01           USD/MM"/>
    <m/>
    <n v="15000"/>
    <x v="0"/>
    <x v="13"/>
    <x v="0"/>
    <n v="3.9175"/>
    <s v="jh1825ps"/>
    <s v="JARNOLD"/>
    <s v="NG-Price"/>
    <x v="5"/>
    <x v="3"/>
    <s v="VF1616.1"/>
    <d v="2001-09-01T21:00:00"/>
  </r>
  <r>
    <x v="1"/>
    <x v="2"/>
    <x v="0"/>
    <x v="0"/>
    <n v="50000"/>
    <n v="1351108"/>
    <d v="2001-06-06T13:54:4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915"/>
    <d v="2001-07-01T00:00:00"/>
  </r>
  <r>
    <x v="1"/>
    <x v="3"/>
    <x v="0"/>
    <x v="2"/>
    <n v="1825000"/>
    <n v="1351109"/>
    <d v="2001-06-06T13:55:00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DAVIDSET"/>
    <s v="JARNOLD"/>
    <s v="NG-Price"/>
    <x v="5"/>
    <x v="3"/>
    <s v="VF1618.1"/>
    <d v="2002-01-01T21:00:00"/>
  </r>
  <r>
    <x v="1"/>
    <x v="3"/>
    <x v="0"/>
    <x v="22"/>
    <n v="615000"/>
    <n v="1351110"/>
    <d v="2001-06-06T13:55:03"/>
    <s v="BNP Paribas"/>
    <x v="0"/>
    <x v="0"/>
    <x v="0"/>
    <x v="3"/>
    <s v="US Gas Fin Swap"/>
    <s v="US Gas Swap      Nymex                   Jul-Oct01       USD/MM"/>
    <m/>
    <n v="5000"/>
    <x v="0"/>
    <x v="13"/>
    <x v="0"/>
    <n v="3.89"/>
    <s v="SUNGDORA"/>
    <s v="JARNOLD"/>
    <s v="NG-Price"/>
    <x v="5"/>
    <x v="3"/>
    <s v="VF1619.1"/>
    <d v="2001-07-01T00:00:00"/>
  </r>
  <r>
    <x v="1"/>
    <x v="1"/>
    <x v="1"/>
    <x v="5"/>
    <n v="4650"/>
    <n v="1351111"/>
    <d v="2001-06-06T13:55:13"/>
    <s v="Aquila Energy Marketing Corporation"/>
    <x v="0"/>
    <x v="0"/>
    <x v="0"/>
    <x v="1"/>
    <s v="US East Power Phy Fwd Firm"/>
    <s v="US Pwr Phy Firm  Cinergy Peak            Jul01           USD/MWh"/>
    <m/>
    <n v="150"/>
    <x v="0"/>
    <x v="1"/>
    <x v="0"/>
    <n v="78.25"/>
    <s v="DANMURPHY"/>
    <s v="FSTURM"/>
    <s v="LT-ECAR"/>
    <x v="7"/>
    <x v="7"/>
    <n v="635635.1"/>
    <d v="2001-07-01T21:00:01"/>
  </r>
  <r>
    <x v="1"/>
    <x v="3"/>
    <x v="0"/>
    <x v="5"/>
    <n v="310000"/>
    <n v="1351112"/>
    <d v="2001-06-06T13:55:1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ICKERSB"/>
    <s v="JARNOLD"/>
    <s v="NG-Price"/>
    <x v="5"/>
    <x v="3"/>
    <s v="VF1621.1"/>
    <d v="2001-07-01T21:00:00"/>
  </r>
  <r>
    <x v="1"/>
    <x v="1"/>
    <x v="1"/>
    <x v="5"/>
    <n v="1550"/>
    <n v="1351115"/>
    <d v="2001-06-06T13:55:25"/>
    <s v="PG&amp;E Energy Trading - Power, L.P."/>
    <x v="0"/>
    <x v="0"/>
    <x v="0"/>
    <x v="1"/>
    <s v="US East Power Phy Fwd Firm"/>
    <s v="US Pwr Phy Firm  NEPOOL Peak             Jul01           USD/MWh"/>
    <n v="50"/>
    <m/>
    <x v="0"/>
    <x v="1"/>
    <x v="0"/>
    <n v="68"/>
    <s v="rbordeleau"/>
    <s v="DDAVIS"/>
    <s v="LT-New England"/>
    <x v="7"/>
    <x v="7"/>
    <n v="635638.1"/>
    <d v="2001-07-01T21:00:01"/>
  </r>
  <r>
    <x v="1"/>
    <x v="1"/>
    <x v="1"/>
    <x v="5"/>
    <n v="1550"/>
    <n v="1351116"/>
    <d v="2001-06-06T13:55:29"/>
    <s v="PG&amp;E Energy Trading - Power, L.P."/>
    <x v="0"/>
    <x v="0"/>
    <x v="0"/>
    <x v="1"/>
    <s v="US East Power Phy Fwd Firm"/>
    <s v="US Pwr Phy Firm  NEPOOL Peak             Aug01           USD/MWh"/>
    <n v="50"/>
    <m/>
    <x v="0"/>
    <x v="1"/>
    <x v="0"/>
    <n v="61.75"/>
    <s v="rbordeleau"/>
    <s v="DDAVIS"/>
    <s v="LT-New England"/>
    <x v="7"/>
    <x v="7"/>
    <n v="635637.1"/>
    <d v="2001-08-01T21:00:01"/>
  </r>
  <r>
    <x v="1"/>
    <x v="3"/>
    <x v="0"/>
    <x v="20"/>
    <n v="755000"/>
    <n v="1351117"/>
    <d v="2001-06-06T13:55:32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3.1"/>
    <d v="2001-11-01T00:00:00"/>
  </r>
  <r>
    <x v="1"/>
    <x v="3"/>
    <x v="1"/>
    <x v="0"/>
    <n v="10000"/>
    <n v="1351118"/>
    <d v="2001-06-06T13:55:38"/>
    <s v="Idacorp Energy Solutions, L.P."/>
    <x v="0"/>
    <x v="0"/>
    <x v="0"/>
    <x v="3"/>
    <s v="US Gas Phy Fwd Firm &lt; or = 1Mo "/>
    <s v="US Gas Phy       TCO Pool                08Jun01         USD/MM"/>
    <n v="10000"/>
    <m/>
    <x v="0"/>
    <x v="13"/>
    <x v="0"/>
    <n v="3.77"/>
    <s v="ADM48147"/>
    <s v="JHODGE2"/>
    <s v="ENA-IM ME TCO"/>
    <x v="8"/>
    <x v="3"/>
    <n v="835343"/>
    <d v="2001-06-08T21:00:01"/>
  </r>
  <r>
    <x v="1"/>
    <x v="3"/>
    <x v="0"/>
    <x v="20"/>
    <n v="755000"/>
    <n v="1351121"/>
    <d v="2001-06-06T13:55:50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5.1"/>
    <d v="2001-11-01T00:00:00"/>
  </r>
  <r>
    <x v="1"/>
    <x v="3"/>
    <x v="1"/>
    <x v="0"/>
    <n v="10000"/>
    <n v="1351122"/>
    <d v="2001-06-06T13:55:5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44"/>
    <d v="2001-06-08T21:00:01"/>
  </r>
  <r>
    <x v="1"/>
    <x v="2"/>
    <x v="0"/>
    <x v="0"/>
    <n v="50000"/>
    <n v="1351123"/>
    <d v="2001-06-06T13:55:5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8"/>
    <s v="SPENCERV"/>
    <s v="GWHALLE"/>
    <s v="WTI-GW-NXC1"/>
    <x v="3"/>
    <x v="3"/>
    <n v="114916"/>
    <d v="2001-07-01T00:00:00"/>
  </r>
  <r>
    <x v="0"/>
    <x v="3"/>
    <x v="1"/>
    <x v="5"/>
    <n v="155000"/>
    <n v="1351124"/>
    <d v="2001-06-06T13:55:5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99999999999996"/>
    <s v="williamw"/>
    <s v="MCOWAN"/>
    <s v="EC-IM Canada West"/>
    <x v="8"/>
    <x v="9"/>
    <n v="835345"/>
    <d v="2001-07-01T21:00:01"/>
  </r>
  <r>
    <x v="1"/>
    <x v="3"/>
    <x v="0"/>
    <x v="5"/>
    <n v="620000"/>
    <n v="1351125"/>
    <d v="2001-06-06T13:55:5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79"/>
    <s v="AQUILA1002"/>
    <s v="JARNOLD"/>
    <s v="NG-Price"/>
    <x v="5"/>
    <x v="3"/>
    <s v="VF1627.1"/>
    <d v="2001-07-01T21:00:00"/>
  </r>
  <r>
    <x v="0"/>
    <x v="3"/>
    <x v="1"/>
    <x v="23"/>
    <n v="120000"/>
    <n v="1351126"/>
    <d v="2001-06-06T13:55:59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350000000000001"/>
    <s v="MSIECKHAUS"/>
    <s v="MCOWAN"/>
    <s v="EC-IM Canada West"/>
    <x v="8"/>
    <x v="9"/>
    <n v="835346"/>
    <d v="2001-06-07T21:00:01"/>
  </r>
  <r>
    <x v="1"/>
    <x v="3"/>
    <x v="0"/>
    <x v="17"/>
    <n v="230000"/>
    <n v="1351127"/>
    <d v="2001-06-06T13:56:07"/>
    <s v="BP Corporation North America Inc."/>
    <x v="0"/>
    <x v="0"/>
    <x v="0"/>
    <x v="3"/>
    <s v="US Gas Fin Swap"/>
    <s v="US Gas Daily     HHub                    08-30Jun01      USD/MM"/>
    <m/>
    <n v="10000"/>
    <x v="0"/>
    <x v="13"/>
    <x v="0"/>
    <n v="3.69"/>
    <s v="Barnhartnf"/>
    <s v="PKEAVEY"/>
    <s v="G-DAILY-EST"/>
    <x v="5"/>
    <x v="3"/>
    <s v="VF1629.1"/>
    <d v="2001-06-08T21:00:01"/>
  </r>
  <r>
    <x v="1"/>
    <x v="3"/>
    <x v="1"/>
    <x v="20"/>
    <n v="302000"/>
    <n v="1351129"/>
    <d v="2001-06-06T13:57:04"/>
    <s v="Sempra Energy Trading Corp."/>
    <x v="0"/>
    <x v="0"/>
    <x v="0"/>
    <x v="3"/>
    <s v="US Gas Phy Index Firm &gt;1Mo&lt;1Yr"/>
    <s v="US Gas Phy Index Chi Peoples NL1         Nov01-Mar02     USD/MM"/>
    <m/>
    <n v="2000"/>
    <x v="0"/>
    <x v="13"/>
    <x v="0"/>
    <n v="0.1525"/>
    <s v="jhershey"/>
    <s v="EOLSMGR"/>
    <s v="ENA - IM MKT Central CG"/>
    <x v="8"/>
    <x v="3"/>
    <s v="VF1632.1 / 835347"/>
    <d v="2001-11-01T00:00:00"/>
  </r>
  <r>
    <x v="1"/>
    <x v="1"/>
    <x v="1"/>
    <x v="0"/>
    <n v="50"/>
    <n v="1351131"/>
    <d v="2001-06-06T13:57:17"/>
    <s v="PG&amp;E Energy Trading - Power, L.P."/>
    <x v="3"/>
    <x v="2"/>
    <x v="12"/>
    <x v="1"/>
    <s v="US East Power Phy Fwd Firm"/>
    <s v="US Pwr Phy Firm  PJM-W Peak              08Jun01         USD/MWh"/>
    <n v="50"/>
    <m/>
    <x v="0"/>
    <x v="1"/>
    <x v="0"/>
    <n v="29.3"/>
    <s v="EXCHTQ00"/>
    <s v="JQUENET"/>
    <s v="ST-PJM"/>
    <x v="7"/>
    <x v="7"/>
    <n v="635640.1"/>
    <d v="2001-06-08T21:00:01"/>
  </r>
  <r>
    <x v="1"/>
    <x v="2"/>
    <x v="0"/>
    <x v="0"/>
    <n v="50000"/>
    <n v="1351132"/>
    <d v="2001-06-06T13:57:1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9"/>
    <s v="SPENCERV"/>
    <s v="GWHALLE"/>
    <s v="WTI-GW-NXC1"/>
    <x v="3"/>
    <x v="3"/>
    <n v="114917"/>
    <d v="2001-07-01T00:00:00"/>
  </r>
  <r>
    <x v="1"/>
    <x v="3"/>
    <x v="1"/>
    <x v="17"/>
    <n v="23000"/>
    <n v="1351133"/>
    <d v="2001-06-06T13:57:25"/>
    <s v="Equitable Energy L.L.C."/>
    <x v="0"/>
    <x v="0"/>
    <x v="0"/>
    <x v="3"/>
    <s v="US Gas Phy Fwd Firm &lt; or = 1Mo "/>
    <s v="US Gas Phy       Dom SP TT               08-30Jun01      USD/MM"/>
    <m/>
    <n v="1000"/>
    <x v="0"/>
    <x v="13"/>
    <x v="0"/>
    <n v="3.92"/>
    <s v="KRONZFRANK"/>
    <s v="JHODGE2"/>
    <s v="ENA-IM ME CNG"/>
    <x v="8"/>
    <x v="3"/>
    <n v="835349"/>
    <d v="2001-06-08T21:00:01"/>
  </r>
  <r>
    <x v="1"/>
    <x v="3"/>
    <x v="0"/>
    <x v="5"/>
    <n v="620000"/>
    <n v="1351139"/>
    <d v="2001-06-06T13:57:40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7850000000000001"/>
    <s v="steven12"/>
    <s v="JARNOLD"/>
    <s v="NG-Price"/>
    <x v="5"/>
    <x v="3"/>
    <s v="VF1636.1"/>
    <d v="2001-07-01T21:00:00"/>
  </r>
  <r>
    <x v="1"/>
    <x v="3"/>
    <x v="0"/>
    <x v="2"/>
    <n v="1095000"/>
    <n v="1351141"/>
    <d v="2001-06-06T13:57:51"/>
    <s v="BP Corporation North America Inc."/>
    <x v="0"/>
    <x v="0"/>
    <x v="0"/>
    <x v="3"/>
    <s v="US Gas Fin Swap"/>
    <s v="US Gas Swap      Nymex                   Jan-Dec02       USD/MM"/>
    <n v="3000"/>
    <m/>
    <x v="0"/>
    <x v="13"/>
    <x v="0"/>
    <n v="3.94"/>
    <s v="Schlenkerc"/>
    <s v="JARNOLD"/>
    <s v="NG-Price"/>
    <x v="5"/>
    <x v="3"/>
    <s v="VF1637.1"/>
    <d v="2002-01-01T21:00:00"/>
  </r>
  <r>
    <x v="1"/>
    <x v="3"/>
    <x v="0"/>
    <x v="5"/>
    <n v="620000"/>
    <n v="1351143"/>
    <d v="2001-06-06T13:57:52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639.1"/>
    <d v="2001-07-01T21:00:00"/>
  </r>
  <r>
    <x v="0"/>
    <x v="3"/>
    <x v="1"/>
    <x v="0"/>
    <n v="5000"/>
    <n v="1351144"/>
    <d v="2001-06-06T13:58:10"/>
    <s v="Anadarko Canada Corporation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sgrimbly"/>
    <s v="RWATT"/>
    <s v="EC-IM Canada West"/>
    <x v="8"/>
    <x v="9"/>
    <n v="835350"/>
    <d v="2001-06-07T21:00:01"/>
  </r>
  <r>
    <x v="0"/>
    <x v="3"/>
    <x v="1"/>
    <x v="0"/>
    <n v="5000"/>
    <n v="1351145"/>
    <d v="2001-06-06T13:58:11"/>
    <s v="Mirant Americas Energy Marketing Canada,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00000000000003"/>
    <s v="ADM68959"/>
    <s v="RWATT"/>
    <s v="EC-IM Canada West"/>
    <x v="8"/>
    <x v="9"/>
    <n v="835351"/>
    <d v="2001-06-07T21:00:01"/>
  </r>
  <r>
    <x v="1"/>
    <x v="1"/>
    <x v="1"/>
    <x v="6"/>
    <n v="1500"/>
    <n v="1351146"/>
    <d v="2001-06-06T13:58:12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"/>
    <s v="JOELWOOD"/>
    <s v="JKING6"/>
    <s v="LT-SERC"/>
    <x v="7"/>
    <x v="7"/>
    <n v="635646.1"/>
    <d v="2001-09-01T14:25:00"/>
  </r>
  <r>
    <x v="1"/>
    <x v="1"/>
    <x v="1"/>
    <x v="5"/>
    <n v="7750"/>
    <n v="1351148"/>
    <d v="2001-06-06T13:58:17"/>
    <s v="American Electric Power Service Corporation"/>
    <x v="0"/>
    <x v="0"/>
    <x v="0"/>
    <x v="1"/>
    <s v="US East Power Phy Fwd Firm"/>
    <s v="US Pwr Phy Firm  Cinergy Peak            Jul01           USD/MWh"/>
    <n v="250"/>
    <m/>
    <x v="0"/>
    <x v="1"/>
    <x v="0"/>
    <n v="78"/>
    <s v="aepsvc132"/>
    <s v="FSTURM"/>
    <s v="LT-ECAR"/>
    <x v="7"/>
    <x v="7"/>
    <n v="635647.1"/>
    <d v="2001-07-01T21:00:01"/>
  </r>
  <r>
    <x v="1"/>
    <x v="3"/>
    <x v="0"/>
    <x v="17"/>
    <n v="230000"/>
    <n v="1351151"/>
    <d v="2001-06-06T13:58:33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50000000000001"/>
    <s v="WARNERTODD"/>
    <s v="PKEAVEY"/>
    <s v="G-DAILY-EST"/>
    <x v="5"/>
    <x v="3"/>
    <s v="VF1643.1"/>
    <d v="2001-06-08T21:00:01"/>
  </r>
  <r>
    <x v="1"/>
    <x v="1"/>
    <x v="1"/>
    <x v="5"/>
    <n v="4650"/>
    <n v="1351152"/>
    <d v="2001-06-06T13:58:36"/>
    <s v="American Electric Power Service Corporation"/>
    <x v="0"/>
    <x v="0"/>
    <x v="0"/>
    <x v="1"/>
    <s v="US East Power Phy Fwd Firm"/>
    <s v="US Pwr Phy Firm  Cinergy Peak            Aug01           USD/MWh"/>
    <m/>
    <n v="150"/>
    <x v="0"/>
    <x v="1"/>
    <x v="0"/>
    <n v="69.75"/>
    <s v="aepsvc132"/>
    <s v="FSTURM"/>
    <s v="LT-ECAR"/>
    <x v="7"/>
    <x v="7"/>
    <n v="635648.1"/>
    <d v="2001-08-01T21:00:01"/>
  </r>
  <r>
    <x v="1"/>
    <x v="2"/>
    <x v="0"/>
    <x v="0"/>
    <n v="50000"/>
    <n v="1351154"/>
    <d v="2001-06-06T13:58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"/>
    <s v="GWHALLE"/>
    <s v="WTI-GW-NXC2"/>
    <x v="3"/>
    <x v="3"/>
    <n v="114918"/>
    <d v="2001-07-01T00:00:00"/>
  </r>
  <r>
    <x v="1"/>
    <x v="1"/>
    <x v="1"/>
    <x v="5"/>
    <n v="1550"/>
    <n v="1351155"/>
    <d v="2001-06-06T13:58:43"/>
    <s v="Tractebel Energy Marketing, Inc."/>
    <x v="0"/>
    <x v="0"/>
    <x v="0"/>
    <x v="1"/>
    <s v="US East Power Phy Fwd Firm"/>
    <s v="US Pwr Phy Firm  NEPOOL Peak             Aug01           USD/MWh"/>
    <m/>
    <n v="50"/>
    <x v="0"/>
    <x v="1"/>
    <x v="0"/>
    <n v="62.75"/>
    <s v="HERNDON1"/>
    <s v="DDAVIS"/>
    <s v="LT-New England"/>
    <x v="7"/>
    <x v="7"/>
    <n v="635649.1"/>
    <d v="2001-08-01T21:00:01"/>
  </r>
  <r>
    <x v="1"/>
    <x v="3"/>
    <x v="0"/>
    <x v="17"/>
    <n v="230000"/>
    <n v="1351156"/>
    <d v="2001-06-06T13:58:54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1"/>
    <s v="AQUILA1015"/>
    <s v="RGAY"/>
    <s v="West-Keystone"/>
    <x v="5"/>
    <x v="3"/>
    <s v="VF1645.1"/>
    <d v="2001-06-08T21:00:01"/>
  </r>
  <r>
    <x v="1"/>
    <x v="3"/>
    <x v="0"/>
    <x v="20"/>
    <n v="377500"/>
    <n v="1351157"/>
    <d v="2001-06-06T13:58:56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"/>
    <s v="JPASTORE"/>
    <s v="JARNOLD"/>
    <s v="NG-Price"/>
    <x v="5"/>
    <x v="3"/>
    <s v="VF1646.1"/>
    <d v="2001-11-01T00:00:00"/>
  </r>
  <r>
    <x v="1"/>
    <x v="1"/>
    <x v="0"/>
    <x v="0"/>
    <n v="50"/>
    <n v="1351159"/>
    <d v="2001-06-06T13:59:19"/>
    <s v="PPL EnergyPlus, LLC"/>
    <x v="0"/>
    <x v="0"/>
    <x v="0"/>
    <x v="1"/>
    <s v="US East Power Fin Swap"/>
    <s v="US Pwr Fin Swap  PJM W IntC Peak         08Jun01         USD/MWh"/>
    <m/>
    <n v="50"/>
    <x v="0"/>
    <x v="1"/>
    <x v="0"/>
    <n v="29.4"/>
    <s v="pplhourly1"/>
    <s v="JQUENET"/>
    <s v="ST-PJM"/>
    <x v="7"/>
    <x v="3"/>
    <n v="635650.1"/>
    <d v="2001-06-08T21:00:01"/>
  </r>
  <r>
    <x v="1"/>
    <x v="2"/>
    <x v="0"/>
    <x v="0"/>
    <n v="50000"/>
    <n v="1351160"/>
    <d v="2001-06-06T13:59:20"/>
    <s v="Morgan Stanley Capital Group, Inc.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amitgupta"/>
    <s v="GWHALLE"/>
    <s v="WTI-GW-NXC2"/>
    <x v="3"/>
    <x v="3"/>
    <n v="114919"/>
    <d v="2001-07-01T00:00:00"/>
  </r>
  <r>
    <x v="1"/>
    <x v="2"/>
    <x v="0"/>
    <x v="0"/>
    <n v="50000"/>
    <n v="1351163"/>
    <d v="2001-06-06T13:5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1"/>
    <s v="GWHALLE"/>
    <s v="WTI-GW-NXC2"/>
    <x v="3"/>
    <x v="3"/>
    <n v="114920"/>
    <d v="2001-07-01T00:00:00"/>
  </r>
  <r>
    <x v="1"/>
    <x v="3"/>
    <x v="0"/>
    <x v="6"/>
    <n v="300000"/>
    <n v="1351166"/>
    <d v="2001-06-06T13:59:42"/>
    <s v="Duke Energy Marketing Limited Partnership"/>
    <x v="0"/>
    <x v="0"/>
    <x v="0"/>
    <x v="3"/>
    <s v="US Gas Fin Swap"/>
    <s v="US Gas Swap      Nymex                   Sep01           USD/MM"/>
    <m/>
    <n v="10000"/>
    <x v="0"/>
    <x v="13"/>
    <x v="0"/>
    <n v="3.9175"/>
    <s v="BIGBRADLY"/>
    <s v="JARNOLD"/>
    <s v="NG-Price"/>
    <x v="5"/>
    <x v="3"/>
    <s v="VF1653.1"/>
    <d v="2001-09-01T21:00:00"/>
  </r>
  <r>
    <x v="1"/>
    <x v="2"/>
    <x v="0"/>
    <x v="0"/>
    <n v="50000"/>
    <n v="1351169"/>
    <d v="2001-06-06T13:59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eriksaaa"/>
    <s v="GWHALLE"/>
    <s v="WTI-GW-NXC2"/>
    <x v="3"/>
    <x v="3"/>
    <n v="114922"/>
    <d v="2001-07-01T00:00:00"/>
  </r>
  <r>
    <x v="1"/>
    <x v="2"/>
    <x v="0"/>
    <x v="0"/>
    <n v="50000"/>
    <n v="1351172"/>
    <d v="2001-06-06T14:00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DOMESTIC1"/>
    <s v="GWHALLE"/>
    <s v="WTI-GW-NXC2"/>
    <x v="3"/>
    <x v="3"/>
    <n v="114923"/>
    <d v="2001-07-01T00:00:00"/>
  </r>
  <r>
    <x v="1"/>
    <x v="1"/>
    <x v="1"/>
    <x v="0"/>
    <n v="50"/>
    <n v="1351173"/>
    <d v="2001-06-06T14:00:0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9.5"/>
    <s v="cmcnally"/>
    <s v="JQUENET"/>
    <s v="ST-PJM"/>
    <x v="7"/>
    <x v="7"/>
    <n v="635652.1"/>
    <d v="2001-06-08T21:00:01"/>
  </r>
  <r>
    <x v="1"/>
    <x v="3"/>
    <x v="1"/>
    <x v="17"/>
    <n v="230000"/>
    <n v="1351174"/>
    <d v="2001-06-06T14:00:11"/>
    <s v="Cinergy Marketing &amp; Trading, LLC"/>
    <x v="0"/>
    <x v="0"/>
    <x v="0"/>
    <x v="3"/>
    <s v="US Gas Phy Fwd Firm &lt; or = 1Mo "/>
    <s v="US Gas Phy       TCO Pool                08-30Jun01      USD/MM"/>
    <n v="10000"/>
    <m/>
    <x v="0"/>
    <x v="13"/>
    <x v="0"/>
    <n v="3.8"/>
    <s v="STOCKHAMN"/>
    <s v="JHODGE2"/>
    <s v="ENA-IM ME TCO"/>
    <x v="8"/>
    <x v="3"/>
    <n v="835352"/>
    <d v="2001-06-08T21:00:01"/>
  </r>
  <r>
    <x v="1"/>
    <x v="1"/>
    <x v="1"/>
    <x v="8"/>
    <n v="125"/>
    <n v="1351178"/>
    <d v="2001-06-06T14:00:20"/>
    <s v="Consolidated Edison Energy, Inc."/>
    <x v="0"/>
    <x v="0"/>
    <x v="0"/>
    <x v="1"/>
    <s v="US East Power Phy Fwd Firm"/>
    <s v="US Pwr Phy Firm  NEPOOL Peak             11-15Jun01      USD/MWh"/>
    <m/>
    <n v="25"/>
    <x v="0"/>
    <x v="1"/>
    <x v="0"/>
    <n v="40.5"/>
    <s v="robdidona"/>
    <s v="PBRODER"/>
    <s v="ST-New England"/>
    <x v="7"/>
    <x v="7"/>
    <n v="635653.1"/>
    <d v="2001-06-11T21:00:01"/>
  </r>
  <r>
    <x v="1"/>
    <x v="2"/>
    <x v="0"/>
    <x v="0"/>
    <n v="50000"/>
    <n v="1351180"/>
    <d v="2001-06-06T14:00:25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86"/>
    <s v="SPENCERV"/>
    <s v="GWHALLE"/>
    <s v="WTI-GW-NXC1"/>
    <x v="3"/>
    <x v="3"/>
    <n v="114924"/>
    <d v="2001-07-01T00:00:00"/>
  </r>
  <r>
    <x v="1"/>
    <x v="3"/>
    <x v="0"/>
    <x v="17"/>
    <n v="345000"/>
    <n v="1351181"/>
    <d v="2001-06-06T14:00:27"/>
    <s v="Firm Trading Bridgeline Gas Marketing"/>
    <x v="0"/>
    <x v="0"/>
    <x v="0"/>
    <x v="3"/>
    <s v="US Gas Fin Swap"/>
    <s v="US Gas Daily     HSC                     08-30Jun01      USD/MM"/>
    <n v="15000"/>
    <m/>
    <x v="0"/>
    <x v="13"/>
    <x v="0"/>
    <n v="3.7250000000000001"/>
    <s v="ADM84149"/>
    <s v="EBASS"/>
    <s v="FT-Texas"/>
    <x v="5"/>
    <x v="3"/>
    <s v="VF1663.1"/>
    <d v="2001-06-08T21:00:01"/>
  </r>
  <r>
    <x v="1"/>
    <x v="3"/>
    <x v="0"/>
    <x v="17"/>
    <n v="207000"/>
    <n v="1351183"/>
    <d v="2001-06-06T14:00:30"/>
    <s v="Firm Trading Bridgeline Gas Marketing"/>
    <x v="0"/>
    <x v="0"/>
    <x v="0"/>
    <x v="3"/>
    <s v="US Gas Fin Swap"/>
    <s v="US Gas Daily     HHub                    08-30Jun01      USD/MM"/>
    <m/>
    <n v="9000"/>
    <x v="0"/>
    <x v="13"/>
    <x v="0"/>
    <n v="3.6749999999999998"/>
    <s v="ADM84149"/>
    <s v="PKEAVEY"/>
    <s v="G-DAILY-EST"/>
    <x v="5"/>
    <x v="3"/>
    <s v="VF1667.1"/>
    <d v="2001-06-08T21:00:01"/>
  </r>
  <r>
    <x v="1"/>
    <x v="3"/>
    <x v="0"/>
    <x v="5"/>
    <n v="620000"/>
    <n v="1351184"/>
    <d v="2001-06-06T14:00:31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SCISORCHAN"/>
    <s v="JARNOLD"/>
    <s v="NG-Price"/>
    <x v="5"/>
    <x v="3"/>
    <s v="VF1666.1"/>
    <d v="2001-07-01T21:00:00"/>
  </r>
  <r>
    <x v="1"/>
    <x v="3"/>
    <x v="0"/>
    <x v="5"/>
    <n v="620000"/>
    <n v="1351185"/>
    <d v="2001-06-06T14:00:3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vincewes"/>
    <s v="JARNOLD"/>
    <s v="NG-Price"/>
    <x v="5"/>
    <x v="3"/>
    <s v="VF1668.1"/>
    <d v="2001-07-01T21:00:00"/>
  </r>
  <r>
    <x v="1"/>
    <x v="3"/>
    <x v="0"/>
    <x v="5"/>
    <n v="620000"/>
    <n v="1351188"/>
    <d v="2001-06-06T14:00:44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9"/>
    <s v="aepes214"/>
    <s v="JARNOLD"/>
    <s v="NG-Price"/>
    <x v="5"/>
    <x v="3"/>
    <s v="VF1671.1"/>
    <d v="2001-07-01T21:00:00"/>
  </r>
  <r>
    <x v="1"/>
    <x v="2"/>
    <x v="0"/>
    <x v="0"/>
    <n v="50000"/>
    <n v="1351189"/>
    <d v="2001-06-06T14:00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8"/>
    <s v="DOMESTIC"/>
    <s v="GWHALLE"/>
    <s v="WTI-GW-NXC2"/>
    <x v="3"/>
    <x v="3"/>
    <n v="114925"/>
    <d v="2001-07-01T00:00:00"/>
  </r>
  <r>
    <x v="1"/>
    <x v="1"/>
    <x v="0"/>
    <x v="8"/>
    <n v="250"/>
    <n v="1351193"/>
    <d v="2001-06-06T14:00:59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54.1"/>
    <d v="2001-06-25T21:00:00"/>
  </r>
  <r>
    <x v="1"/>
    <x v="3"/>
    <x v="1"/>
    <x v="22"/>
    <n v="1107000"/>
    <n v="1351195"/>
    <d v="2001-06-06T14:01:13"/>
    <s v="Noble Gas Marketing Inc."/>
    <x v="0"/>
    <x v="0"/>
    <x v="0"/>
    <x v="3"/>
    <s v="US Gas Phy Index Firm &gt;1Mo&lt;1Yr"/>
    <s v="US Gas Phy Index Consumers NL1           Jul-Oct01       USD/MM"/>
    <m/>
    <n v="9000"/>
    <x v="0"/>
    <x v="13"/>
    <x v="0"/>
    <n v="6.25E-2"/>
    <s v="ADM26578"/>
    <s v="GSTOREY"/>
    <s v="ENA - IM Mkt Central MICH"/>
    <x v="8"/>
    <x v="3"/>
    <s v="VF1675.1 / 835365"/>
    <d v="2001-07-01T00:00:00"/>
  </r>
  <r>
    <x v="1"/>
    <x v="3"/>
    <x v="1"/>
    <x v="22"/>
    <n v="123000"/>
    <n v="1351198"/>
    <d v="2001-06-06T14:01:30"/>
    <s v="Noble Gas Marketing Inc."/>
    <x v="0"/>
    <x v="0"/>
    <x v="0"/>
    <x v="3"/>
    <s v="US Gas Phy Index Firm &gt;1Mo&lt;1Yr"/>
    <s v="US Gas Phy Index Consumers NL1           Jul-Oct01       USD/MM"/>
    <m/>
    <n v="1000"/>
    <x v="0"/>
    <x v="13"/>
    <x v="0"/>
    <n v="6.25E-2"/>
    <s v="ADM26578"/>
    <s v="GSTOREY"/>
    <s v="ENA - IM Mkt Central MICH"/>
    <x v="8"/>
    <x v="3"/>
    <s v="VF1676.1 / 835367"/>
    <d v="2001-07-01T00:00:00"/>
  </r>
  <r>
    <x v="1"/>
    <x v="3"/>
    <x v="1"/>
    <x v="0"/>
    <n v="4600"/>
    <n v="1351203"/>
    <d v="2001-06-06T14:01:42"/>
    <s v="Texaco Natural Gas Inc."/>
    <x v="0"/>
    <x v="0"/>
    <x v="0"/>
    <x v="3"/>
    <s v="US Gas Phy Fwd Firm &lt; or = 1Mo "/>
    <s v="US Gas Phy       TENN 500                08Jun01         USD/MM"/>
    <m/>
    <n v="4600"/>
    <x v="0"/>
    <x v="13"/>
    <x v="0"/>
    <n v="3.57"/>
    <s v="waggonerva"/>
    <s v="SNEAL"/>
    <s v="ENA-IM NE GULF3"/>
    <x v="8"/>
    <x v="3"/>
    <n v="835369"/>
    <d v="2001-06-08T21:00:01"/>
  </r>
  <r>
    <x v="1"/>
    <x v="3"/>
    <x v="0"/>
    <x v="17"/>
    <n v="115000"/>
    <n v="1351204"/>
    <d v="2001-06-06T14:01:43"/>
    <s v="Cinergy Marketing &amp; Trading, LLC"/>
    <x v="0"/>
    <x v="0"/>
    <x v="0"/>
    <x v="3"/>
    <s v="US Gas Fin Swap"/>
    <s v="US Gas Daily     HHub                    08-30Jun01      USD/MM"/>
    <n v="5000"/>
    <m/>
    <x v="0"/>
    <x v="13"/>
    <x v="0"/>
    <n v="3.69"/>
    <s v="BYASSEEL"/>
    <s v="PKEAVEY"/>
    <s v="G-DAILY-EST"/>
    <x v="5"/>
    <x v="3"/>
    <s v="VF1678.1"/>
    <d v="2001-06-08T21:00:01"/>
  </r>
  <r>
    <x v="1"/>
    <x v="2"/>
    <x v="0"/>
    <x v="0"/>
    <n v="50000"/>
    <n v="1351205"/>
    <d v="2001-06-06T14:01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6"/>
    <s v="eriksaaa"/>
    <s v="GWHALLE"/>
    <s v="WTI-GW-NXC2"/>
    <x v="3"/>
    <x v="3"/>
    <n v="114926"/>
    <d v="2001-07-01T00:00:00"/>
  </r>
  <r>
    <x v="1"/>
    <x v="3"/>
    <x v="1"/>
    <x v="0"/>
    <n v="10000"/>
    <n v="1351206"/>
    <d v="2001-06-06T14:01:47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berginpat2"/>
    <s v="ARING"/>
    <s v="ENA-IM NE GULF1"/>
    <x v="8"/>
    <x v="3"/>
    <n v="835370"/>
    <d v="2001-06-08T21:00:01"/>
  </r>
  <r>
    <x v="1"/>
    <x v="1"/>
    <x v="0"/>
    <x v="8"/>
    <n v="250"/>
    <n v="1351207"/>
    <d v="2001-06-06T14:01:52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2.5"/>
    <s v="ross1234"/>
    <s v="JQUENET"/>
    <s v="ST-PJM"/>
    <x v="7"/>
    <x v="3"/>
    <n v="635656.1"/>
    <d v="2001-06-25T21:00:00"/>
  </r>
  <r>
    <x v="1"/>
    <x v="3"/>
    <x v="1"/>
    <x v="17"/>
    <n v="4600"/>
    <n v="1351208"/>
    <d v="2001-06-06T14:01:54"/>
    <s v="Texaco Natural Gas Inc."/>
    <x v="0"/>
    <x v="0"/>
    <x v="0"/>
    <x v="3"/>
    <s v="US Gas Phy Fwd Firm &lt; or = 1Mo "/>
    <s v="US Gas Phy       TENN 500                08-30Jun01      USD/MM"/>
    <n v="200"/>
    <m/>
    <x v="0"/>
    <x v="13"/>
    <x v="0"/>
    <n v="3.605"/>
    <s v="waggonerva"/>
    <s v="SNEAL"/>
    <s v="ENA-IM NE GULF3"/>
    <x v="8"/>
    <x v="3"/>
    <n v="835371"/>
    <d v="2001-06-08T21:00:01"/>
  </r>
  <r>
    <x v="1"/>
    <x v="3"/>
    <x v="0"/>
    <x v="17"/>
    <n v="92000"/>
    <n v="1351210"/>
    <d v="2001-06-06T14:02:00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55"/>
    <s v="DAVSMITH"/>
    <s v="GSTOREY"/>
    <s v="FT-ONTARIO"/>
    <x v="5"/>
    <x v="3"/>
    <s v="VF1682.1"/>
    <d v="2001-06-08T21:00:01"/>
  </r>
  <r>
    <x v="1"/>
    <x v="1"/>
    <x v="1"/>
    <x v="21"/>
    <n v="3100"/>
    <n v="1351214"/>
    <d v="2001-06-06T14:02:18"/>
    <s v="Aquila Energy Marketing Corporation"/>
    <x v="0"/>
    <x v="0"/>
    <x v="0"/>
    <x v="1"/>
    <s v="US East Power Phy Fwd Firm"/>
    <s v="US Pwr Phy Firm  SOCO Peak               Jul-Aug02       USD/MWh"/>
    <m/>
    <n v="50"/>
    <x v="0"/>
    <x v="1"/>
    <x v="0"/>
    <n v="76"/>
    <s v="JOELWOOD"/>
    <s v="KPRESTO"/>
    <s v="LT-SERC"/>
    <x v="7"/>
    <x v="7"/>
    <n v="635659.1"/>
    <d v="2002-07-01T21:00:00"/>
  </r>
  <r>
    <x v="1"/>
    <x v="3"/>
    <x v="0"/>
    <x v="5"/>
    <n v="155000"/>
    <n v="1351215"/>
    <d v="2001-06-06T14:02:24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"/>
    <s v="ADM46266"/>
    <s v="JARNOLD"/>
    <s v="NG-Price"/>
    <x v="5"/>
    <x v="3"/>
    <s v="VF1684.1"/>
    <d v="2001-07-01T21:00:00"/>
  </r>
  <r>
    <x v="1"/>
    <x v="1"/>
    <x v="1"/>
    <x v="8"/>
    <n v="250"/>
    <n v="1351216"/>
    <d v="2001-06-06T14:0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660.1"/>
    <d v="2001-06-11T21:00:01"/>
  </r>
  <r>
    <x v="1"/>
    <x v="3"/>
    <x v="0"/>
    <x v="5"/>
    <n v="620000"/>
    <n v="1351219"/>
    <d v="2001-06-06T14:02:58"/>
    <s v="Coral Energy Holding L.P."/>
    <x v="0"/>
    <x v="0"/>
    <x v="0"/>
    <x v="3"/>
    <s v="US Gas Fin Swap"/>
    <s v="US Gas Swap      Nymex                   Jul01           USD/MM"/>
    <m/>
    <n v="20000"/>
    <x v="0"/>
    <x v="13"/>
    <x v="0"/>
    <n v="3.8"/>
    <s v="kwgeiger"/>
    <s v="JARNOLD"/>
    <s v="NG-Price"/>
    <x v="5"/>
    <x v="3"/>
    <s v="VF1686.1"/>
    <d v="2001-07-01T21:00:00"/>
  </r>
  <r>
    <x v="1"/>
    <x v="1"/>
    <x v="1"/>
    <x v="8"/>
    <n v="250"/>
    <n v="1351220"/>
    <d v="2001-06-06T14:03:01"/>
    <s v="Dynegy Power Marketing, Inc."/>
    <x v="1"/>
    <x v="1"/>
    <x v="0"/>
    <x v="1"/>
    <s v="US East Power Phy Fwd Firm"/>
    <s v="US Pwr Phy Firm  COMED Peak              11-15Jun01      USD/MWh"/>
    <n v="50"/>
    <m/>
    <x v="0"/>
    <x v="1"/>
    <x v="0"/>
    <n v="42.5"/>
    <s v="ZACHA007"/>
    <s v="MLORENZ"/>
    <s v="ST-Main"/>
    <x v="7"/>
    <x v="7"/>
    <n v="635662.1"/>
    <d v="2001-06-11T21:00:01"/>
  </r>
  <r>
    <x v="1"/>
    <x v="1"/>
    <x v="1"/>
    <x v="0"/>
    <n v="50"/>
    <n v="1351221"/>
    <d v="2001-06-06T14:03:02"/>
    <s v="Reliant Energy Services, Inc."/>
    <x v="0"/>
    <x v="0"/>
    <x v="0"/>
    <x v="1"/>
    <s v="US East Power Phy Fwd Firm"/>
    <s v="US Pwr Phy Firm  PJM-W Peak              08Jun01         USD/MWh"/>
    <n v="50"/>
    <m/>
    <x v="0"/>
    <x v="1"/>
    <x v="0"/>
    <n v="29.45"/>
    <s v="cmcnally"/>
    <s v="JQUENET"/>
    <s v="ST-PJM"/>
    <x v="7"/>
    <x v="7"/>
    <n v="635663.1"/>
    <d v="2001-06-08T21:00:01"/>
  </r>
  <r>
    <x v="1"/>
    <x v="3"/>
    <x v="0"/>
    <x v="22"/>
    <n v="307500"/>
    <n v="1351222"/>
    <d v="2001-06-06T14:03:04"/>
    <s v="Duke Energy Marketing Limited Partnership"/>
    <x v="0"/>
    <x v="0"/>
    <x v="0"/>
    <x v="3"/>
    <s v="US Gas Fin Swap"/>
    <s v="US Gas Swap      Nymex                   Jul-Oct01       USD/MM"/>
    <m/>
    <n v="2500"/>
    <x v="0"/>
    <x v="13"/>
    <x v="0"/>
    <n v="3.9"/>
    <s v="mattmann"/>
    <s v="JARNOLD"/>
    <s v="NG-Price"/>
    <x v="5"/>
    <x v="3"/>
    <s v="VF1687.1"/>
    <d v="2001-07-01T00:00:00"/>
  </r>
  <r>
    <x v="1"/>
    <x v="3"/>
    <x v="0"/>
    <x v="2"/>
    <n v="912500"/>
    <n v="1351223"/>
    <d v="2001-06-06T14:03:06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5"/>
    <s v="jh1825ps"/>
    <s v="JARNOLD"/>
    <s v="NG-Price"/>
    <x v="5"/>
    <x v="3"/>
    <s v="VF1688.1"/>
    <d v="2002-01-01T21:00:00"/>
  </r>
  <r>
    <x v="1"/>
    <x v="3"/>
    <x v="0"/>
    <x v="5"/>
    <n v="620000"/>
    <n v="1351224"/>
    <d v="2001-06-06T14:03:07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RICKERSB"/>
    <s v="JARNOLD"/>
    <s v="NG-Price"/>
    <x v="5"/>
    <x v="3"/>
    <s v="VF1689.1"/>
    <d v="2001-07-01T21:00:00"/>
  </r>
  <r>
    <x v="1"/>
    <x v="3"/>
    <x v="0"/>
    <x v="22"/>
    <n v="307500"/>
    <n v="1351226"/>
    <d v="2001-06-06T14:03:14"/>
    <s v="WPS Energy Services, Inc."/>
    <x v="0"/>
    <x v="0"/>
    <x v="0"/>
    <x v="3"/>
    <s v="US Gas Fin Swap"/>
    <s v="US Gas Swap      Nymex                   Jul-Oct01       USD/MM"/>
    <m/>
    <n v="2500"/>
    <x v="0"/>
    <x v="13"/>
    <x v="0"/>
    <n v="3.9"/>
    <s v="BISHOP00"/>
    <s v="JARNOLD"/>
    <s v="NG-Price"/>
    <x v="5"/>
    <x v="3"/>
    <s v="VF1690.1"/>
    <d v="2001-07-01T00:00:00"/>
  </r>
  <r>
    <x v="1"/>
    <x v="3"/>
    <x v="1"/>
    <x v="0"/>
    <n v="10000"/>
    <n v="1351227"/>
    <d v="2001-06-06T14:03:1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berginpat2"/>
    <s v="ARING"/>
    <s v="ENA-IM NE GULF1"/>
    <x v="8"/>
    <x v="3"/>
    <n v="835384"/>
    <d v="2001-06-08T21:00:01"/>
  </r>
  <r>
    <x v="1"/>
    <x v="1"/>
    <x v="1"/>
    <x v="6"/>
    <n v="1500"/>
    <n v="1351229"/>
    <d v="2001-06-06T14:03:22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15"/>
    <s v="aepsvc121"/>
    <s v="FSTURM"/>
    <s v="ST-ECAR"/>
    <x v="7"/>
    <x v="7"/>
    <n v="635664.1"/>
    <d v="2001-09-01T17:11:00"/>
  </r>
  <r>
    <x v="1"/>
    <x v="3"/>
    <x v="0"/>
    <x v="17"/>
    <n v="230000"/>
    <n v="1351235"/>
    <d v="2001-06-06T14:03:35"/>
    <s v="AEP Energy Services, Inc."/>
    <x v="0"/>
    <x v="0"/>
    <x v="0"/>
    <x v="3"/>
    <s v="US Gas Fin Swap"/>
    <s v="US Gas Daily     TCO Pool                08-30Jun01      USD/MM"/>
    <n v="10000"/>
    <m/>
    <x v="0"/>
    <x v="13"/>
    <x v="0"/>
    <n v="3.85"/>
    <s v="aepes207"/>
    <s v="JHODGE2"/>
    <s v="East-MKTEAST"/>
    <x v="5"/>
    <x v="3"/>
    <s v="VF1696.1"/>
    <d v="2001-06-08T21:00:01"/>
  </r>
  <r>
    <x v="1"/>
    <x v="1"/>
    <x v="0"/>
    <x v="6"/>
    <n v="1500"/>
    <n v="1351240"/>
    <d v="2001-06-06T14:03:46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68.1"/>
    <d v="2001-09-01T21:00:01"/>
  </r>
  <r>
    <x v="1"/>
    <x v="3"/>
    <x v="0"/>
    <x v="20"/>
    <n v="377500"/>
    <n v="1351241"/>
    <d v="2001-06-06T14:03:59"/>
    <s v="Aquila Canada Corp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davidlake"/>
    <s v="JARNOLD"/>
    <s v="NG-Price"/>
    <x v="5"/>
    <x v="3"/>
    <s v="VF1700.1"/>
    <d v="2001-11-01T00:00:00"/>
  </r>
  <r>
    <x v="1"/>
    <x v="1"/>
    <x v="1"/>
    <x v="8"/>
    <n v="250"/>
    <n v="1351242"/>
    <d v="2001-06-06T14:04:0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4"/>
    <s v="beckettmel"/>
    <s v="CDORLAN"/>
    <s v="ST-ECAR"/>
    <x v="7"/>
    <x v="7"/>
    <n v="635669.1"/>
    <d v="2001-06-11T21:00:01"/>
  </r>
  <r>
    <x v="1"/>
    <x v="3"/>
    <x v="0"/>
    <x v="20"/>
    <n v="755000"/>
    <n v="1351244"/>
    <d v="2001-06-06T14:04:11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dlposton"/>
    <s v="JARNOLD"/>
    <s v="NG-Price"/>
    <x v="5"/>
    <x v="3"/>
    <s v="VF1702.1"/>
    <d v="2001-11-01T00:00:00"/>
  </r>
  <r>
    <x v="1"/>
    <x v="3"/>
    <x v="0"/>
    <x v="17"/>
    <n v="46000"/>
    <n v="1351245"/>
    <d v="2001-06-06T14:04:13"/>
    <s v="Mirant Americas Energy Marketing, L.P."/>
    <x v="0"/>
    <x v="0"/>
    <x v="0"/>
    <x v="3"/>
    <s v="US Gas Fin Swap"/>
    <s v="US Gas Daily     Chicago                 08-30Jun01      USD/MM"/>
    <n v="2000"/>
    <m/>
    <x v="0"/>
    <x v="13"/>
    <x v="0"/>
    <n v="3.76"/>
    <s v="dkt00001"/>
    <s v="GSTOREY"/>
    <s v="FT-ONTARIO"/>
    <x v="5"/>
    <x v="3"/>
    <s v="VF1705.1"/>
    <d v="2001-06-08T21:00:01"/>
  </r>
  <r>
    <x v="1"/>
    <x v="3"/>
    <x v="0"/>
    <x v="5"/>
    <n v="3100"/>
    <n v="1351247"/>
    <d v="2001-06-06T14:04:15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75"/>
    <s v="ADM49438"/>
    <s v="MMAGGI"/>
    <s v="NG EXOTIC"/>
    <x v="5"/>
    <x v="3"/>
    <s v="VF1703.1"/>
    <d v="2001-07-01T00:00:00"/>
  </r>
  <r>
    <x v="1"/>
    <x v="3"/>
    <x v="1"/>
    <x v="5"/>
    <n v="155000"/>
    <n v="1351252"/>
    <d v="2001-06-06T14:04:38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4999999999999997E-2"/>
    <s v="schmittm"/>
    <s v="GSTOREY"/>
    <s v="ENA - IM Mkt Central MICH"/>
    <x v="8"/>
    <x v="3"/>
    <s v="VF1710.1 / 835386"/>
    <d v="2001-07-01T21:00:01"/>
  </r>
  <r>
    <x v="1"/>
    <x v="1"/>
    <x v="0"/>
    <x v="8"/>
    <n v="250"/>
    <n v="1351254"/>
    <d v="2001-06-06T14:04:39"/>
    <s v="El Paso Merchant Energy, L.P."/>
    <x v="0"/>
    <x v="0"/>
    <x v="0"/>
    <x v="1"/>
    <s v="US East Power Fin Swap"/>
    <s v="US Pwr Fin Swap  ISO NY Z-A Peak         11-15Jun01      USD/MWh"/>
    <n v="50"/>
    <m/>
    <x v="0"/>
    <x v="1"/>
    <x v="0"/>
    <n v="35.75"/>
    <s v="EPowerML"/>
    <s v="GGUPTA"/>
    <s v="ST-New England"/>
    <x v="7"/>
    <x v="3"/>
    <n v="635675.1"/>
    <d v="2001-06-11T21:00:00"/>
  </r>
  <r>
    <x v="1"/>
    <x v="3"/>
    <x v="0"/>
    <x v="17"/>
    <n v="115000"/>
    <n v="1351258"/>
    <d v="2001-06-06T14:04:5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AQUILA1001"/>
    <s v="RGAY"/>
    <s v="West-Keystone"/>
    <x v="5"/>
    <x v="3"/>
    <s v="VF1713.1"/>
    <d v="2001-06-08T21:00:01"/>
  </r>
  <r>
    <x v="1"/>
    <x v="3"/>
    <x v="0"/>
    <x v="5"/>
    <n v="310000"/>
    <n v="1351261"/>
    <d v="2001-06-06T14:05:01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9"/>
    <s v="duanelaw"/>
    <s v="JARNOLD"/>
    <s v="NG-Price"/>
    <x v="5"/>
    <x v="3"/>
    <s v="VF1717.1"/>
    <d v="2001-07-01T21:59:00"/>
  </r>
  <r>
    <x v="1"/>
    <x v="3"/>
    <x v="0"/>
    <x v="17"/>
    <n v="230000"/>
    <n v="1351263"/>
    <d v="2001-06-06T14:05:0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WARNERTODD"/>
    <s v="PKEAVEY"/>
    <s v="G-DAILY-EST"/>
    <x v="5"/>
    <x v="3"/>
    <s v="VF1719.1"/>
    <d v="2001-06-08T21:00:01"/>
  </r>
  <r>
    <x v="1"/>
    <x v="3"/>
    <x v="0"/>
    <x v="17"/>
    <n v="115000"/>
    <n v="1351266"/>
    <d v="2001-06-06T14:05:2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71"/>
    <s v="AQUILA1001"/>
    <s v="RGAY"/>
    <s v="West-Keystone"/>
    <x v="5"/>
    <x v="3"/>
    <s v="VF1721.1"/>
    <d v="2001-06-08T21:00:01"/>
  </r>
  <r>
    <x v="1"/>
    <x v="3"/>
    <x v="1"/>
    <x v="17"/>
    <n v="27232"/>
    <n v="1351268"/>
    <d v="2001-06-06T14:05:23"/>
    <s v="TXU Energy Trading Company"/>
    <x v="0"/>
    <x v="0"/>
    <x v="0"/>
    <x v="3"/>
    <s v="US Gas Phy Fwd Firm &lt; or = 1Mo "/>
    <s v="US Gas Phy       TETCO M3                08-30Jun01      USD/MM"/>
    <n v="1184"/>
    <m/>
    <x v="0"/>
    <x v="13"/>
    <x v="0"/>
    <n v="4.0250000000000004"/>
    <s v="txuetcdc"/>
    <s v="VPIMENOV"/>
    <s v="ENA-IM ME NEW YORK"/>
    <x v="8"/>
    <x v="3"/>
    <n v="835388"/>
    <d v="2001-06-08T21:00:01"/>
  </r>
  <r>
    <x v="1"/>
    <x v="1"/>
    <x v="0"/>
    <x v="8"/>
    <n v="250"/>
    <n v="1351272"/>
    <d v="2001-06-06T14:05:33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39.75"/>
    <s v="ross1234"/>
    <s v="JQUENET"/>
    <s v="ST-PJM"/>
    <x v="7"/>
    <x v="3"/>
    <n v="635679.1"/>
    <d v="2001-06-18T21:00:00"/>
  </r>
  <r>
    <x v="1"/>
    <x v="2"/>
    <x v="0"/>
    <x v="0"/>
    <n v="50000"/>
    <n v="1351275"/>
    <d v="2001-06-06T14:05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N587JK00"/>
    <s v="GWHALLE"/>
    <s v="WTI-GW-NXC2"/>
    <x v="3"/>
    <x v="3"/>
    <n v="114928"/>
    <d v="2001-07-01T00:00:00"/>
  </r>
  <r>
    <x v="1"/>
    <x v="3"/>
    <x v="0"/>
    <x v="5"/>
    <n v="465000"/>
    <n v="1351277"/>
    <d v="2001-06-06T14:05:55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1"/>
    <s v="petverma"/>
    <s v="JARNOLD"/>
    <s v="NG-Price"/>
    <x v="5"/>
    <x v="3"/>
    <s v="VF1729.1"/>
    <d v="2001-07-01T21:00:00"/>
  </r>
  <r>
    <x v="1"/>
    <x v="3"/>
    <x v="0"/>
    <x v="17"/>
    <n v="230000"/>
    <n v="1351278"/>
    <d v="2001-06-06T14:05:5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1"/>
    <s v="ADM84149"/>
    <s v="PKEAVEY"/>
    <s v="G-DAILY-EST"/>
    <x v="5"/>
    <x v="3"/>
    <s v="VF1730.1"/>
    <d v="2001-06-08T21:00:01"/>
  </r>
  <r>
    <x v="1"/>
    <x v="3"/>
    <x v="1"/>
    <x v="17"/>
    <n v="4600"/>
    <n v="1351279"/>
    <d v="2001-06-06T14:06:05"/>
    <s v="Texaco Natural Gas Inc."/>
    <x v="0"/>
    <x v="0"/>
    <x v="0"/>
    <x v="3"/>
    <s v="US Gas Phy Fwd Firm &lt; or = 1Mo "/>
    <s v="US Gas Phy       TENN 800                08-30Jun01      USD/MM"/>
    <n v="200"/>
    <m/>
    <x v="0"/>
    <x v="13"/>
    <x v="0"/>
    <n v="3.6150000000000002"/>
    <s v="waggonerva"/>
    <s v="SNEAL"/>
    <s v="ENA-IM NE GULF3"/>
    <x v="8"/>
    <x v="3"/>
    <n v="835389"/>
    <d v="2001-06-08T21:00:01"/>
  </r>
  <r>
    <x v="1"/>
    <x v="3"/>
    <x v="1"/>
    <x v="0"/>
    <n v="10000"/>
    <n v="1351280"/>
    <d v="2001-06-06T14:06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berginpat2"/>
    <s v="ARING"/>
    <s v="ENA-IM NE GULF1"/>
    <x v="8"/>
    <x v="3"/>
    <n v="835390"/>
    <d v="2001-06-08T21:00:01"/>
  </r>
  <r>
    <x v="1"/>
    <x v="1"/>
    <x v="0"/>
    <x v="6"/>
    <n v="1500"/>
    <n v="1351281"/>
    <d v="2001-06-06T14:06:10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81.1"/>
    <d v="2001-09-01T21:00:01"/>
  </r>
  <r>
    <x v="1"/>
    <x v="1"/>
    <x v="0"/>
    <x v="8"/>
    <n v="250"/>
    <n v="1351282"/>
    <d v="2001-06-06T14:06:12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25"/>
    <s v="ross1234"/>
    <s v="JQUENET"/>
    <s v="ST-PJM"/>
    <x v="7"/>
    <x v="3"/>
    <n v="635682.1"/>
    <d v="2001-06-18T21:00:00"/>
  </r>
  <r>
    <x v="1"/>
    <x v="3"/>
    <x v="1"/>
    <x v="0"/>
    <n v="10000"/>
    <n v="1351283"/>
    <d v="2001-06-06T14:06:1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1"/>
    <d v="2001-06-08T21:00:01"/>
  </r>
  <r>
    <x v="1"/>
    <x v="2"/>
    <x v="0"/>
    <x v="0"/>
    <n v="50000"/>
    <n v="1351284"/>
    <d v="2001-06-06T14:06:2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29"/>
    <d v="2001-07-01T00:00:00"/>
  </r>
  <r>
    <x v="1"/>
    <x v="3"/>
    <x v="0"/>
    <x v="20"/>
    <n v="755000"/>
    <n v="1351285"/>
    <d v="2001-06-06T14:06:27"/>
    <s v="Puget Sound Energy, Inc."/>
    <x v="0"/>
    <x v="0"/>
    <x v="0"/>
    <x v="3"/>
    <s v="US Gas Fin Swap"/>
    <s v="US Gas Swap      Nymex                   Nov01-Mar02     USD/MM"/>
    <m/>
    <n v="5000"/>
    <x v="0"/>
    <x v="13"/>
    <x v="0"/>
    <n v="4.28"/>
    <s v="klambert"/>
    <s v="JARNOLD"/>
    <s v="NG-Price"/>
    <x v="5"/>
    <x v="3"/>
    <s v="VF1731.1"/>
    <d v="2001-11-01T00:00:00"/>
  </r>
  <r>
    <x v="1"/>
    <x v="3"/>
    <x v="0"/>
    <x v="5"/>
    <n v="620000"/>
    <n v="1351289"/>
    <d v="2001-06-06T14:06:40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8050000000000002"/>
    <s v="mtherrell"/>
    <s v="JARNOLD"/>
    <s v="NG-Price"/>
    <x v="5"/>
    <x v="3"/>
    <s v="VF1735.1"/>
    <d v="2001-07-01T21:00:00"/>
  </r>
  <r>
    <x v="1"/>
    <x v="2"/>
    <x v="0"/>
    <x v="0"/>
    <n v="50000"/>
    <n v="1351291"/>
    <d v="2001-06-06T14:06:51"/>
    <s v="Glencore Commodities Limited"/>
    <x v="0"/>
    <x v="0"/>
    <x v="0"/>
    <x v="2"/>
    <s v="US Crude WTI Fin Swap "/>
    <s v="US WTI Swap      Nymex LD                Jul01           USD/bl/m"/>
    <n v="50000"/>
    <m/>
    <x v="0"/>
    <x v="3"/>
    <x v="0"/>
    <n v="27.8"/>
    <s v="nsaperia"/>
    <s v="GWHALLE"/>
    <s v="WTI-GW-NXC1"/>
    <x v="3"/>
    <x v="3"/>
    <n v="114931"/>
    <d v="2001-07-01T00:00:00"/>
  </r>
  <r>
    <x v="1"/>
    <x v="2"/>
    <x v="0"/>
    <x v="0"/>
    <n v="50000"/>
    <n v="1351292"/>
    <d v="2001-06-06T14:0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32"/>
    <d v="2001-07-01T00:00:00"/>
  </r>
  <r>
    <x v="1"/>
    <x v="3"/>
    <x v="0"/>
    <x v="20"/>
    <n v="755000"/>
    <n v="1351293"/>
    <d v="2001-06-06T14:06:53"/>
    <s v="BP Corporation North America Inc."/>
    <x v="0"/>
    <x v="0"/>
    <x v="0"/>
    <x v="3"/>
    <s v="US Gas Fin BasisSwap"/>
    <s v="US Gas Basis     NWPL RkyMtn             Nov01-Mar02     USD/MM"/>
    <n v="5000"/>
    <m/>
    <x v="0"/>
    <x v="13"/>
    <x v="0"/>
    <n v="-0.33"/>
    <s v="giordano"/>
    <s v="MSANCH2"/>
    <s v="GD-New-Jr"/>
    <x v="5"/>
    <x v="3"/>
    <s v="VF1738.1"/>
    <d v="2001-11-01T00:00:00"/>
  </r>
  <r>
    <x v="1"/>
    <x v="1"/>
    <x v="1"/>
    <x v="0"/>
    <n v="50"/>
    <n v="1351294"/>
    <d v="2001-06-06T14:06:5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9.25"/>
    <s v="aepsvc127"/>
    <s v="MLORENZ"/>
    <s v="ST-Main"/>
    <x v="7"/>
    <x v="7"/>
    <n v="635683.1"/>
    <d v="2001-06-08T21:00:01"/>
  </r>
  <r>
    <x v="1"/>
    <x v="3"/>
    <x v="0"/>
    <x v="20"/>
    <n v="755000"/>
    <n v="1351296"/>
    <d v="2001-06-06T14:07:04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jh1825ps"/>
    <s v="JARNOLD"/>
    <s v="NG-Price"/>
    <x v="5"/>
    <x v="3"/>
    <s v="VF1740.1"/>
    <d v="2001-11-01T00:00:00"/>
  </r>
  <r>
    <x v="1"/>
    <x v="3"/>
    <x v="0"/>
    <x v="20"/>
    <n v="755000"/>
    <n v="1351297"/>
    <d v="2001-06-06T14:07:06"/>
    <s v="WPS Energy Services, Inc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BISHOP00"/>
    <s v="JARNOLD"/>
    <s v="NG-Price"/>
    <x v="5"/>
    <x v="3"/>
    <s v="VF1742.1"/>
    <d v="2001-11-01T00:00:00"/>
  </r>
  <r>
    <x v="1"/>
    <x v="3"/>
    <x v="1"/>
    <x v="0"/>
    <n v="10000"/>
    <n v="1351298"/>
    <d v="2001-06-06T14:07:1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392"/>
    <d v="2001-06-08T21:00:01"/>
  </r>
  <r>
    <x v="1"/>
    <x v="3"/>
    <x v="0"/>
    <x v="17"/>
    <n v="230000"/>
    <n v="1351299"/>
    <d v="2001-06-06T14:07:17"/>
    <s v="Duke Energy Trading and Marketing, L.L.C."/>
    <x v="0"/>
    <x v="0"/>
    <x v="0"/>
    <x v="3"/>
    <s v="US Gas Fin Swap"/>
    <s v="US Gas Daily     HHub                    08-30Jun01      USD/MM"/>
    <n v="10000"/>
    <m/>
    <x v="0"/>
    <x v="13"/>
    <x v="0"/>
    <n v="3.71"/>
    <s v="DANIELCOWL"/>
    <s v="PKEAVEY"/>
    <s v="G-DAILY-EST"/>
    <x v="5"/>
    <x v="3"/>
    <s v="VF1744.1"/>
    <d v="2001-06-08T21:00:01"/>
  </r>
  <r>
    <x v="1"/>
    <x v="2"/>
    <x v="0"/>
    <x v="0"/>
    <n v="50000"/>
    <n v="1351300"/>
    <d v="2001-06-06T14:07:22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33"/>
    <d v="2001-07-01T00:00:00"/>
  </r>
  <r>
    <x v="1"/>
    <x v="1"/>
    <x v="0"/>
    <x v="8"/>
    <n v="250"/>
    <n v="1351301"/>
    <d v="2001-06-06T14:07:25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85.1"/>
    <d v="2001-06-25T21:00:00"/>
  </r>
  <r>
    <x v="1"/>
    <x v="3"/>
    <x v="1"/>
    <x v="0"/>
    <n v="10000"/>
    <n v="1351303"/>
    <d v="2001-06-06T14:07:3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3"/>
    <d v="2001-06-08T21:00:01"/>
  </r>
  <r>
    <x v="1"/>
    <x v="2"/>
    <x v="0"/>
    <x v="0"/>
    <n v="50000"/>
    <n v="1351305"/>
    <d v="2001-06-06T14:07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34"/>
    <d v="2001-07-01T00:00:00"/>
  </r>
  <r>
    <x v="1"/>
    <x v="1"/>
    <x v="0"/>
    <x v="8"/>
    <n v="250"/>
    <n v="1351304"/>
    <d v="2001-06-06T14:07:36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75"/>
    <s v="ross1234"/>
    <s v="JQUENET"/>
    <s v="ST-PJM"/>
    <x v="7"/>
    <x v="3"/>
    <n v="635686.1"/>
    <d v="2001-06-18T21:00:00"/>
  </r>
  <r>
    <x v="1"/>
    <x v="3"/>
    <x v="0"/>
    <x v="5"/>
    <n v="310000"/>
    <n v="1351306"/>
    <d v="2001-06-06T14:07:43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hossmich"/>
    <s v="JARNOLD"/>
    <s v="NG-Price"/>
    <x v="5"/>
    <x v="3"/>
    <s v="VF1748.1"/>
    <d v="2001-07-01T21:00:00"/>
  </r>
  <r>
    <x v="1"/>
    <x v="3"/>
    <x v="0"/>
    <x v="17"/>
    <n v="115000"/>
    <n v="1351308"/>
    <d v="2001-06-06T14:07:49"/>
    <s v="Firm Trading Bridgeline Gas Marketing"/>
    <x v="0"/>
    <x v="0"/>
    <x v="0"/>
    <x v="3"/>
    <s v="US Gas Fin Swap"/>
    <s v="US Gas Daily     FGT Z2                  08-30Jun01      USD/MM"/>
    <n v="5000"/>
    <m/>
    <x v="0"/>
    <x v="13"/>
    <x v="0"/>
    <n v="3.7149999999999999"/>
    <s v="ADM84149"/>
    <s v="SBRAWNE"/>
    <s v="FT-East"/>
    <x v="5"/>
    <x v="3"/>
    <s v="VF1750.1"/>
    <d v="2001-06-08T21:00:01"/>
  </r>
  <r>
    <x v="1"/>
    <x v="3"/>
    <x v="0"/>
    <x v="5"/>
    <n v="155000"/>
    <n v="1351310"/>
    <d v="2001-06-06T14:07:50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DM46266"/>
    <s v="JARNOLD"/>
    <s v="NG-Price"/>
    <x v="5"/>
    <x v="3"/>
    <s v="VF1751.1"/>
    <d v="2001-07-01T21:00:00"/>
  </r>
  <r>
    <x v="1"/>
    <x v="1"/>
    <x v="1"/>
    <x v="8"/>
    <n v="250"/>
    <n v="1351311"/>
    <d v="2001-06-06T14:07:52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87.1"/>
    <d v="2001-06-25T21:00:00"/>
  </r>
  <r>
    <x v="1"/>
    <x v="3"/>
    <x v="0"/>
    <x v="2"/>
    <n v="730000"/>
    <n v="1351312"/>
    <d v="2001-06-06T14:07:58"/>
    <s v="BP Corporation North America Inc."/>
    <x v="0"/>
    <x v="0"/>
    <x v="0"/>
    <x v="3"/>
    <s v="US Gas Fin Swap"/>
    <s v="US Gas Swap      Nymex                   Jan-Dec02       USD/MM"/>
    <n v="2000"/>
    <m/>
    <x v="0"/>
    <x v="13"/>
    <x v="0"/>
    <n v="3.9449999999999998"/>
    <s v="Schlenkerc"/>
    <s v="JARNOLD"/>
    <s v="NG-Price"/>
    <x v="5"/>
    <x v="3"/>
    <s v="VF1753.1"/>
    <d v="2002-01-01T21:00:00"/>
  </r>
  <r>
    <x v="1"/>
    <x v="3"/>
    <x v="0"/>
    <x v="22"/>
    <n v="307500"/>
    <n v="1351315"/>
    <d v="2001-06-06T14:08:20"/>
    <s v="WPS Energy Services, Inc."/>
    <x v="0"/>
    <x v="0"/>
    <x v="0"/>
    <x v="3"/>
    <s v="US Gas Fin Swap"/>
    <s v="US Gas Swap      Nymex                   Jul-Oct01       USD/MM"/>
    <n v="2500"/>
    <m/>
    <x v="0"/>
    <x v="13"/>
    <x v="0"/>
    <n v="3.895"/>
    <s v="BISHOP00"/>
    <s v="JARNOLD"/>
    <s v="NG-Price"/>
    <x v="5"/>
    <x v="3"/>
    <s v="VF1757.1"/>
    <d v="2001-07-01T00:00:00"/>
  </r>
  <r>
    <x v="1"/>
    <x v="3"/>
    <x v="0"/>
    <x v="5"/>
    <n v="155000"/>
    <n v="1351317"/>
    <d v="2001-06-06T14:08:24"/>
    <s v="Societe Generale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DJDRALEX"/>
    <s v="JARNOLD"/>
    <s v="NG-Price"/>
    <x v="5"/>
    <x v="3"/>
    <s v="VF1758.1"/>
    <d v="2001-07-01T21:00:00"/>
  </r>
  <r>
    <x v="1"/>
    <x v="1"/>
    <x v="1"/>
    <x v="19"/>
    <n v="2950"/>
    <n v="1351316"/>
    <d v="2001-06-06T14:08:24"/>
    <s v="The New Power Company"/>
    <x v="0"/>
    <x v="0"/>
    <x v="0"/>
    <x v="1"/>
    <s v="US East Power Phy Fwd Firm Unplan B"/>
    <s v="US Pwr Phy Unp B ERCOT Peak              Jan-Feb02       USD/MWh"/>
    <m/>
    <n v="50"/>
    <x v="0"/>
    <x v="1"/>
    <x v="0"/>
    <n v="36.5"/>
    <s v="TLEONARD"/>
    <s v="DSMITH3"/>
    <s v="LT-ERCOT"/>
    <x v="7"/>
    <x v="7"/>
    <n v="635690.1"/>
    <d v="2002-01-01T00:00:00"/>
  </r>
  <r>
    <x v="1"/>
    <x v="1"/>
    <x v="1"/>
    <x v="8"/>
    <n v="250"/>
    <n v="1351320"/>
    <d v="2001-06-06T14:08:32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PATRICKH"/>
    <s v="JQUENET"/>
    <s v="ST-PJM"/>
    <x v="7"/>
    <x v="7"/>
    <n v="635691.1"/>
    <d v="2001-06-11T21:00:01"/>
  </r>
  <r>
    <x v="1"/>
    <x v="3"/>
    <x v="0"/>
    <x v="5"/>
    <n v="465000"/>
    <n v="1351321"/>
    <d v="2001-06-06T14:08:33"/>
    <s v="Mirant Americas Energy Marketing, L.P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det00001"/>
    <s v="JARNOLD"/>
    <s v="NG-Price"/>
    <x v="5"/>
    <x v="3"/>
    <s v="VF1761.1"/>
    <d v="2001-07-01T21:00:00"/>
  </r>
  <r>
    <x v="1"/>
    <x v="2"/>
    <x v="0"/>
    <x v="0"/>
    <n v="50000"/>
    <n v="1351324"/>
    <d v="2001-06-06T14:08:4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SPENCERV"/>
    <s v="GWHALLE"/>
    <s v="WTI-GW-NXC1"/>
    <x v="3"/>
    <x v="3"/>
    <n v="114940"/>
    <d v="2001-07-01T00:00:00"/>
  </r>
  <r>
    <x v="1"/>
    <x v="3"/>
    <x v="0"/>
    <x v="2"/>
    <n v="912500"/>
    <n v="1351327"/>
    <d v="2001-06-06T14:08:53"/>
    <s v="Phibro Inc."/>
    <x v="0"/>
    <x v="0"/>
    <x v="0"/>
    <x v="3"/>
    <s v="US Gas Fin Swap"/>
    <s v="US Gas Swap      Nymex                   Jan-Dec02       USD/MM"/>
    <m/>
    <n v="2500"/>
    <x v="0"/>
    <x v="13"/>
    <x v="0"/>
    <n v="3.9550000000000001"/>
    <s v="HOGANMAT"/>
    <s v="JARNOLD"/>
    <s v="NG-Price"/>
    <x v="5"/>
    <x v="3"/>
    <s v="VF1763.1"/>
    <d v="2002-01-01T21:00:00"/>
  </r>
  <r>
    <x v="1"/>
    <x v="3"/>
    <x v="1"/>
    <x v="0"/>
    <n v="10000"/>
    <n v="1351328"/>
    <d v="2001-06-06T14:09:1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berginpat2"/>
    <s v="ARING"/>
    <s v="ENA-IM NE GULF1"/>
    <x v="8"/>
    <x v="3"/>
    <n v="835394"/>
    <d v="2001-06-08T21:00:01"/>
  </r>
  <r>
    <x v="1"/>
    <x v="3"/>
    <x v="0"/>
    <x v="22"/>
    <n v="615000"/>
    <n v="1351329"/>
    <d v="2001-06-06T14:09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5.1"/>
    <d v="2001-07-01T00:00:00"/>
  </r>
  <r>
    <x v="1"/>
    <x v="2"/>
    <x v="0"/>
    <x v="0"/>
    <n v="50000"/>
    <n v="1351330"/>
    <d v="2001-06-06T14:09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MICGUIDO"/>
    <s v="GWHALLE"/>
    <s v="WTI-GW-NXC2"/>
    <x v="3"/>
    <x v="3"/>
    <n v="114943"/>
    <d v="2001-07-01T00:00:00"/>
  </r>
  <r>
    <x v="1"/>
    <x v="3"/>
    <x v="0"/>
    <x v="22"/>
    <n v="615000"/>
    <n v="1351331"/>
    <d v="2001-06-06T14:09:3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6.1"/>
    <d v="2001-07-01T00:00:00"/>
  </r>
  <r>
    <x v="1"/>
    <x v="3"/>
    <x v="1"/>
    <x v="0"/>
    <n v="5000"/>
    <n v="1351332"/>
    <d v="2001-06-06T14:09:32"/>
    <s v="NUI Energy Brokers, Inc."/>
    <x v="0"/>
    <x v="0"/>
    <x v="0"/>
    <x v="3"/>
    <s v="US Gas Phy Fwd Firm &lt; or = 1Mo "/>
    <s v="US Gas Phy       Dom SP TT               08Jun01         USD/MM"/>
    <n v="5000"/>
    <m/>
    <x v="0"/>
    <x v="13"/>
    <x v="0"/>
    <n v="3.8849999999999998"/>
    <s v="CHFREZZA"/>
    <s v="JHODGE2"/>
    <s v="ENA-IM ME CNG"/>
    <x v="8"/>
    <x v="3"/>
    <n v="835395"/>
    <d v="2001-06-08T21:00:01"/>
  </r>
  <r>
    <x v="1"/>
    <x v="3"/>
    <x v="1"/>
    <x v="0"/>
    <n v="4600"/>
    <n v="1351335"/>
    <d v="2001-06-06T14:09:47"/>
    <s v="Texaco Natural Gas Inc."/>
    <x v="0"/>
    <x v="0"/>
    <x v="0"/>
    <x v="3"/>
    <s v="US Gas Phy Fwd Firm &lt; or = 1Mo "/>
    <s v="US Gas Phy       TENN 800                08Jun01         USD/MM"/>
    <m/>
    <n v="4600"/>
    <x v="0"/>
    <x v="13"/>
    <x v="0"/>
    <n v="3.585"/>
    <s v="waggonerva"/>
    <s v="SNEAL"/>
    <s v="ENA-IM NE GULF3"/>
    <x v="8"/>
    <x v="3"/>
    <n v="835397"/>
    <d v="2001-06-08T21:00:01"/>
  </r>
  <r>
    <x v="1"/>
    <x v="3"/>
    <x v="0"/>
    <x v="5"/>
    <n v="620000"/>
    <n v="1351339"/>
    <d v="2001-06-06T14:10:10"/>
    <s v="Glencore Ltd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DM48210"/>
    <s v="JARNOLD"/>
    <s v="NG-Price"/>
    <x v="5"/>
    <x v="3"/>
    <s v="VF1771.1"/>
    <d v="2001-07-01T21:00:00"/>
  </r>
  <r>
    <x v="1"/>
    <x v="3"/>
    <x v="1"/>
    <x v="0"/>
    <n v="5000"/>
    <n v="1351341"/>
    <d v="2001-06-06T14:10:29"/>
    <s v="NUI Energy Brokers, Inc."/>
    <x v="0"/>
    <x v="0"/>
    <x v="0"/>
    <x v="3"/>
    <s v="US Gas Phy Fwd Firm &lt; or = 1Mo "/>
    <s v="US Gas Phy       Transco St.65           08Jun01         USD/MM"/>
    <m/>
    <n v="5000"/>
    <x v="0"/>
    <x v="13"/>
    <x v="0"/>
    <n v="3.69"/>
    <s v="CHFREZZA"/>
    <s v="ARING"/>
    <s v="ENA-IM NE GULF1"/>
    <x v="8"/>
    <x v="3"/>
    <n v="835398"/>
    <d v="2001-06-08T21:00:01"/>
  </r>
  <r>
    <x v="1"/>
    <x v="2"/>
    <x v="1"/>
    <x v="5"/>
    <n v="155000"/>
    <n v="1351343"/>
    <d v="2001-06-06T14:10:39"/>
    <s v="ConAgra Energy Services, Inc."/>
    <x v="0"/>
    <x v="0"/>
    <x v="0"/>
    <x v="2"/>
    <s v="US Crude WTI Phy Index"/>
    <s v="US WTI Index     Calendar                Jul01           USD/bl/d"/>
    <n v="5000"/>
    <m/>
    <x v="0"/>
    <x v="18"/>
    <x v="0"/>
    <n v="-0.41"/>
    <s v="JALTILIO"/>
    <s v="RFULLER"/>
    <s v="Phyoil-Index"/>
    <x v="5"/>
    <x v="11"/>
    <s v="VF1773.1"/>
    <d v="2001-07-01T21:00:00"/>
  </r>
  <r>
    <x v="1"/>
    <x v="3"/>
    <x v="0"/>
    <x v="17"/>
    <n v="138000"/>
    <n v="1351344"/>
    <d v="2001-06-06T14:10:42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75"/>
    <s v="DAVSMITH"/>
    <s v="GSTOREY"/>
    <s v="FT-ONTARIO"/>
    <x v="5"/>
    <x v="3"/>
    <s v="VF1775.1"/>
    <d v="2001-06-08T21:00:01"/>
  </r>
  <r>
    <x v="1"/>
    <x v="3"/>
    <x v="1"/>
    <x v="17"/>
    <n v="48185"/>
    <n v="1351348"/>
    <d v="2001-06-06T14:11:23"/>
    <s v="Mirant Americas Energy Marketing, L.P."/>
    <x v="0"/>
    <x v="0"/>
    <x v="0"/>
    <x v="3"/>
    <s v="US Gas Phy Fwd Firm &lt; or = 1Mo "/>
    <s v="US Gas Phy       TCO Pool                08-30Jun01      USD/MM"/>
    <m/>
    <n v="2095"/>
    <x v="0"/>
    <x v="13"/>
    <x v="0"/>
    <n v="3.875"/>
    <s v="jkippels01"/>
    <s v="JHODGE2"/>
    <s v="ENA-IM ME TCO"/>
    <x v="8"/>
    <x v="3"/>
    <n v="835399"/>
    <d v="2001-06-08T21:00:01"/>
  </r>
  <r>
    <x v="1"/>
    <x v="1"/>
    <x v="1"/>
    <x v="5"/>
    <n v="1550"/>
    <n v="1351350"/>
    <d v="2001-06-06T14:11:31"/>
    <s v="American Electric Power Service Corporation"/>
    <x v="0"/>
    <x v="0"/>
    <x v="0"/>
    <x v="1"/>
    <s v="US East Power Phy Fwd Firm"/>
    <s v="US Pwr Phy Firm  Cinergy Peak            Aug01           USD/MWh"/>
    <m/>
    <n v="50"/>
    <x v="0"/>
    <x v="1"/>
    <x v="0"/>
    <n v="69.75"/>
    <s v="aepsvc132"/>
    <s v="FSTURM"/>
    <s v="LT-ECAR"/>
    <x v="7"/>
    <x v="7"/>
    <n v="635702.1"/>
    <d v="2001-08-01T21:00:01"/>
  </r>
  <r>
    <x v="1"/>
    <x v="3"/>
    <x v="0"/>
    <x v="5"/>
    <n v="620000"/>
    <n v="1351356"/>
    <d v="2001-06-06T14:12:31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EFFFOX1"/>
    <s v="JARNOLD"/>
    <s v="NG-Price"/>
    <x v="5"/>
    <x v="3"/>
    <s v="VF1789.1"/>
    <d v="2001-07-01T21:00:00"/>
  </r>
  <r>
    <x v="1"/>
    <x v="3"/>
    <x v="0"/>
    <x v="5"/>
    <n v="620000"/>
    <n v="1351357"/>
    <d v="2001-06-06T14:12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1"/>
    <s v="steven12"/>
    <s v="JARNOLD"/>
    <s v="NG-Price"/>
    <x v="5"/>
    <x v="3"/>
    <s v="VF1791.1"/>
    <d v="2001-07-01T21:00:00"/>
  </r>
  <r>
    <x v="1"/>
    <x v="3"/>
    <x v="0"/>
    <x v="5"/>
    <n v="310000"/>
    <n v="1351358"/>
    <d v="2001-06-06T14:12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hawnmaz"/>
    <s v="JARNOLD"/>
    <s v="NG-Price"/>
    <x v="5"/>
    <x v="3"/>
    <s v="VF1792.1"/>
    <d v="2001-07-01T21:00:00"/>
  </r>
  <r>
    <x v="1"/>
    <x v="3"/>
    <x v="0"/>
    <x v="5"/>
    <n v="310000"/>
    <n v="1351360"/>
    <d v="2001-06-06T14:12:54"/>
    <s v="Duke Energy Marketing Limited Partnership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TEVEBUT"/>
    <s v="JARNOLD"/>
    <s v="NG-Price"/>
    <x v="5"/>
    <x v="3"/>
    <s v="VF1796.1"/>
    <d v="2001-07-01T21:00:00"/>
  </r>
  <r>
    <x v="1"/>
    <x v="1"/>
    <x v="1"/>
    <x v="5"/>
    <n v="1550"/>
    <n v="1351362"/>
    <d v="2001-06-06T14:12:56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"/>
    <s v="MARKTH11"/>
    <s v="FSTURM"/>
    <s v="LT-ECAR"/>
    <x v="7"/>
    <x v="7"/>
    <n v="635705.1"/>
    <d v="2001-08-01T21:00:00"/>
  </r>
  <r>
    <x v="1"/>
    <x v="1"/>
    <x v="1"/>
    <x v="0"/>
    <n v="50"/>
    <n v="1351365"/>
    <d v="2001-06-06T14:13:21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35"/>
    <s v="aepsvc136"/>
    <s v="JQUENET"/>
    <s v="ST-PJM"/>
    <x v="7"/>
    <x v="7"/>
    <n v="635706.1"/>
    <d v="2001-06-08T21:00:01"/>
  </r>
  <r>
    <x v="1"/>
    <x v="3"/>
    <x v="0"/>
    <x v="5"/>
    <n v="155000"/>
    <n v="1351366"/>
    <d v="2001-06-06T14:13:35"/>
    <s v="The Chase Manhattan Bank"/>
    <x v="0"/>
    <x v="0"/>
    <x v="0"/>
    <x v="3"/>
    <s v="US Gas Fin Swap"/>
    <s v="US Gas Swap      Nymex                   Jul01           USD/MM"/>
    <n v="5000"/>
    <m/>
    <x v="0"/>
    <x v="13"/>
    <x v="0"/>
    <n v="3.81"/>
    <s v="CJCREGAR"/>
    <s v="JARNOLD"/>
    <s v="NG-Price"/>
    <x v="5"/>
    <x v="3"/>
    <s v="VF1797.1"/>
    <d v="2001-07-01T21:00:00"/>
  </r>
  <r>
    <x v="1"/>
    <x v="3"/>
    <x v="1"/>
    <x v="0"/>
    <n v="10000"/>
    <n v="1351367"/>
    <d v="2001-06-06T14:14:13"/>
    <s v="Aquila Energy Marketing Corporation"/>
    <x v="0"/>
    <x v="0"/>
    <x v="0"/>
    <x v="3"/>
    <s v="US Gas Phy Fwd Firm &lt; or = 1Mo "/>
    <s v="US Gas Phy       TCO Pool                08Jun01         USD/MM"/>
    <n v="10000"/>
    <m/>
    <x v="0"/>
    <x v="13"/>
    <x v="0"/>
    <n v="3.79"/>
    <s v="MARKOTTE"/>
    <s v="JHODGE2"/>
    <s v="ENA-IM ME TCO"/>
    <x v="8"/>
    <x v="3"/>
    <n v="835400"/>
    <d v="2001-06-08T21:00:01"/>
  </r>
  <r>
    <x v="1"/>
    <x v="3"/>
    <x v="0"/>
    <x v="5"/>
    <n v="155000"/>
    <n v="1351368"/>
    <d v="2001-06-06T14:14:24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1"/>
    <s v="Mastrosc"/>
    <s v="JARNOLD"/>
    <s v="NG-Price"/>
    <x v="5"/>
    <x v="3"/>
    <s v="VF1803.1"/>
    <d v="2001-07-01T21:00:00"/>
  </r>
  <r>
    <x v="1"/>
    <x v="1"/>
    <x v="1"/>
    <x v="8"/>
    <n v="250"/>
    <n v="1351370"/>
    <d v="2001-06-06T14:14:50"/>
    <s v="Axia Energy, LP"/>
    <x v="0"/>
    <x v="0"/>
    <x v="0"/>
    <x v="1"/>
    <s v="US East Power Phy Fwd Firm"/>
    <s v="US Pwr Phy Firm  PJM-W Peak              18-22Jun01      USD/MWh"/>
    <n v="50"/>
    <m/>
    <x v="0"/>
    <x v="1"/>
    <x v="0"/>
    <n v="40.25"/>
    <s v="millerbi"/>
    <s v="JQUENET"/>
    <s v="ST-PJM"/>
    <x v="7"/>
    <x v="7"/>
    <n v="635707.1"/>
    <d v="2001-06-18T21:00:00"/>
  </r>
  <r>
    <x v="1"/>
    <x v="3"/>
    <x v="1"/>
    <x v="0"/>
    <n v="10000"/>
    <n v="1351372"/>
    <d v="2001-06-06T14:15:39"/>
    <s v="Virginia Power Energy Marketing,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PJOHRDE"/>
    <s v="ARING"/>
    <s v="ENA-IM NE GULF1"/>
    <x v="8"/>
    <x v="3"/>
    <n v="835402"/>
    <d v="2001-06-08T21:00:01"/>
  </r>
  <r>
    <x v="1"/>
    <x v="3"/>
    <x v="0"/>
    <x v="5"/>
    <n v="620000"/>
    <n v="1351375"/>
    <d v="2001-06-06T14:15:50"/>
    <s v="Texaco Natural Gas Inc."/>
    <x v="0"/>
    <x v="0"/>
    <x v="0"/>
    <x v="3"/>
    <s v="US Gas Fin BasisSwap"/>
    <s v="US Gas Basis     ColGulf LA              Jul01           USD/MM"/>
    <m/>
    <n v="20000"/>
    <x v="0"/>
    <x v="13"/>
    <x v="0"/>
    <n v="-2.5000000000000001E-2"/>
    <s v="WARNERTODD"/>
    <s v="SBRAWNE"/>
    <s v="FT-East"/>
    <x v="5"/>
    <x v="3"/>
    <s v="VF1808.1"/>
    <d v="2001-07-01T21:00:01"/>
  </r>
  <r>
    <x v="1"/>
    <x v="3"/>
    <x v="0"/>
    <x v="20"/>
    <n v="377500"/>
    <n v="1351376"/>
    <d v="2001-06-06T14:16:0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699999999999996"/>
    <s v="JPASTORE"/>
    <s v="JARNOLD"/>
    <s v="NG-Price"/>
    <x v="5"/>
    <x v="3"/>
    <s v="VF1812.1"/>
    <d v="2001-11-01T00:00:00"/>
  </r>
  <r>
    <x v="1"/>
    <x v="1"/>
    <x v="1"/>
    <x v="0"/>
    <n v="50"/>
    <n v="1351377"/>
    <d v="2001-06-06T14:16:16"/>
    <s v="Tractebel Energy Marketing, Inc."/>
    <x v="3"/>
    <x v="2"/>
    <x v="13"/>
    <x v="1"/>
    <s v="US East Power Phy Fwd Firm"/>
    <s v="US Pwr Phy Firm  NEPOOL Peak             08Jun01         USD/MWh"/>
    <n v="50"/>
    <m/>
    <x v="0"/>
    <x v="1"/>
    <x v="0"/>
    <n v="36.25"/>
    <s v="EXCHTQ00"/>
    <s v="PBRODER"/>
    <s v="ST-New England"/>
    <x v="7"/>
    <x v="7"/>
    <n v="635709.1"/>
    <d v="2001-06-08T21:00:01"/>
  </r>
  <r>
    <x v="1"/>
    <x v="1"/>
    <x v="1"/>
    <x v="8"/>
    <n v="250"/>
    <n v="1351378"/>
    <d v="2001-06-06T14:16:33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710.1"/>
    <d v="2001-06-11T21:00:00"/>
  </r>
  <r>
    <x v="1"/>
    <x v="3"/>
    <x v="0"/>
    <x v="5"/>
    <n v="155000"/>
    <n v="1351379"/>
    <d v="2001-06-06T14:1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149999999999999"/>
    <s v="TIMLARRY"/>
    <s v="JARNOLD"/>
    <s v="NG-Price"/>
    <x v="5"/>
    <x v="3"/>
    <s v="VF1813.1"/>
    <d v="2001-07-01T21:00:00"/>
  </r>
  <r>
    <x v="1"/>
    <x v="3"/>
    <x v="1"/>
    <x v="0"/>
    <n v="5000"/>
    <n v="1351382"/>
    <d v="2001-06-06T14:17:37"/>
    <s v="El Paso Merchant Energy, L.P."/>
    <x v="0"/>
    <x v="0"/>
    <x v="0"/>
    <x v="3"/>
    <s v="US Gas Phy Fwd Firm &lt; or = 1Mo "/>
    <s v="US Gas Phy       FGT Z2                  08Jun01         USD/MM"/>
    <m/>
    <n v="5000"/>
    <x v="0"/>
    <x v="13"/>
    <x v="0"/>
    <n v="3.6749999999999998"/>
    <s v="EPMELPdg"/>
    <s v="SNEAL"/>
    <s v="ENA-IM NE GULF4"/>
    <x v="8"/>
    <x v="3"/>
    <n v="835403"/>
    <d v="2001-06-08T21:00:01"/>
  </r>
  <r>
    <x v="1"/>
    <x v="3"/>
    <x v="1"/>
    <x v="0"/>
    <n v="10000"/>
    <n v="1351383"/>
    <d v="2001-06-06T14:17:4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smallfitz"/>
    <s v="ARING"/>
    <s v="ENA-IM NE GULF1"/>
    <x v="8"/>
    <x v="3"/>
    <n v="835404"/>
    <d v="2001-06-08T21:00:01"/>
  </r>
  <r>
    <x v="1"/>
    <x v="3"/>
    <x v="1"/>
    <x v="0"/>
    <n v="5000"/>
    <n v="1351384"/>
    <d v="2001-06-06T14:18:20"/>
    <s v="Occidental Energy Marketing, Inc."/>
    <x v="0"/>
    <x v="0"/>
    <x v="0"/>
    <x v="3"/>
    <s v="US Gas Phy Fwd Firm &lt; or = 1Mo "/>
    <s v="US Gas Phy       TETCO ELA               08Jun01         USD/MM"/>
    <m/>
    <n v="5000"/>
    <x v="0"/>
    <x v="13"/>
    <x v="0"/>
    <n v="3.58"/>
    <s v="smallfitz"/>
    <s v="SPEREIR"/>
    <s v="ENA-IM NE GULF3"/>
    <x v="8"/>
    <x v="3"/>
    <n v="835405"/>
    <d v="2001-06-08T21:00:01"/>
  </r>
  <r>
    <x v="1"/>
    <x v="3"/>
    <x v="1"/>
    <x v="17"/>
    <n v="9200"/>
    <n v="1351385"/>
    <d v="2001-06-06T14:18:22"/>
    <s v="Texaco Natural Gas Inc."/>
    <x v="0"/>
    <x v="0"/>
    <x v="0"/>
    <x v="3"/>
    <s v="US Gas Phy Fwd Firm &lt; or = 1Mo "/>
    <s v="US Gas Phy       TCO Pool                08-30Jun01      USD/MM"/>
    <n v="400"/>
    <m/>
    <x v="0"/>
    <x v="13"/>
    <x v="0"/>
    <n v="3.835"/>
    <s v="waggonerva"/>
    <s v="JHODGE2"/>
    <s v="ENA-IM ME TCO"/>
    <x v="8"/>
    <x v="3"/>
    <n v="835406"/>
    <d v="2001-06-08T21:00:01"/>
  </r>
  <r>
    <x v="1"/>
    <x v="3"/>
    <x v="0"/>
    <x v="5"/>
    <n v="310000"/>
    <n v="1351390"/>
    <d v="2001-06-06T14:20:55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"/>
    <s v="JIMLK19641"/>
    <s v="MSANCH2"/>
    <s v="GD-New-Jr"/>
    <x v="5"/>
    <x v="3"/>
    <s v="VF1830.1"/>
    <d v="2001-07-01T21:00:01"/>
  </r>
  <r>
    <x v="1"/>
    <x v="3"/>
    <x v="0"/>
    <x v="5"/>
    <n v="310000"/>
    <n v="1351391"/>
    <d v="2001-06-06T14:20:59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1832.1"/>
    <d v="2001-07-01T21:00:01"/>
  </r>
  <r>
    <x v="1"/>
    <x v="2"/>
    <x v="0"/>
    <x v="0"/>
    <n v="50000"/>
    <n v="1351392"/>
    <d v="2001-06-06T14:21:0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SPENCERV"/>
    <s v="GWHALLE"/>
    <s v="WTI-GW-NXC1"/>
    <x v="3"/>
    <x v="3"/>
    <n v="114965"/>
    <d v="2001-07-01T00:00:00"/>
  </r>
  <r>
    <x v="1"/>
    <x v="3"/>
    <x v="0"/>
    <x v="5"/>
    <n v="155000"/>
    <n v="1351393"/>
    <d v="2001-06-06T14:21:27"/>
    <s v="NUI Energy Brokers, Inc."/>
    <x v="0"/>
    <x v="0"/>
    <x v="0"/>
    <x v="3"/>
    <s v="US Gas Fin Swap"/>
    <s v="US Gas Swap      Nymex                   Jul01           USD/MM"/>
    <n v="5000"/>
    <m/>
    <x v="0"/>
    <x v="13"/>
    <x v="0"/>
    <n v="3.8050000000000002"/>
    <s v="NUITBOHREN"/>
    <s v="JARNOLD"/>
    <s v="NG-Price"/>
    <x v="5"/>
    <x v="3"/>
    <s v="VF1835.1"/>
    <d v="2001-07-01T21:00:00"/>
  </r>
  <r>
    <x v="1"/>
    <x v="1"/>
    <x v="0"/>
    <x v="8"/>
    <n v="250"/>
    <n v="1351394"/>
    <d v="2001-06-06T14:22:04"/>
    <s v="Coral Energy Holding L.P."/>
    <x v="0"/>
    <x v="0"/>
    <x v="0"/>
    <x v="1"/>
    <s v="US East Power Fin Swap"/>
    <s v="US Pwr Fin Swap  ISO NY Z-G Peak         11-15Jun01      USD/MWh"/>
    <m/>
    <n v="50"/>
    <x v="0"/>
    <x v="1"/>
    <x v="0"/>
    <n v="46.75"/>
    <s v="wsullivan5"/>
    <s v="GGUPTA"/>
    <s v="ST-New England"/>
    <x v="7"/>
    <x v="3"/>
    <n v="635728.1"/>
    <d v="2001-06-11T21:00:01"/>
  </r>
  <r>
    <x v="1"/>
    <x v="3"/>
    <x v="0"/>
    <x v="5"/>
    <n v="775000"/>
    <n v="1351395"/>
    <d v="2001-06-06T14:22:29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LACAMBRA"/>
    <s v="SBRAWNE"/>
    <s v="FT-East"/>
    <x v="5"/>
    <x v="3"/>
    <s v="VF1840.1"/>
    <d v="2001-07-01T21:00:01"/>
  </r>
  <r>
    <x v="1"/>
    <x v="3"/>
    <x v="1"/>
    <x v="0"/>
    <n v="15400"/>
    <n v="1351396"/>
    <d v="2001-06-06T14:22:48"/>
    <s v="Coral Energy Resources, L.P."/>
    <x v="0"/>
    <x v="0"/>
    <x v="0"/>
    <x v="3"/>
    <s v="US Gas Phy Fwd Firm &lt; or = 1Mo "/>
    <s v="US Gas Phy       TENN 500                08Jun01         USD/MM"/>
    <m/>
    <n v="15400"/>
    <x v="0"/>
    <x v="13"/>
    <x v="0"/>
    <n v="3.59"/>
    <s v="rjvandamp"/>
    <s v="SNEAL"/>
    <s v="ENA-IM NE GULF3"/>
    <x v="8"/>
    <x v="3"/>
    <n v="835410"/>
    <d v="2001-06-08T21:00:01"/>
  </r>
  <r>
    <x v="1"/>
    <x v="1"/>
    <x v="0"/>
    <x v="8"/>
    <n v="250"/>
    <n v="1351397"/>
    <d v="2001-06-06T14:22:56"/>
    <s v="Coral Energy Holding L.P."/>
    <x v="0"/>
    <x v="0"/>
    <x v="0"/>
    <x v="1"/>
    <s v="US East Power Fin Swap"/>
    <s v="US Pwr Fin Swap  ISO NY Z-G Peak         18-22Jun01      USD/MWh"/>
    <m/>
    <n v="50"/>
    <x v="0"/>
    <x v="1"/>
    <x v="0"/>
    <n v="47"/>
    <s v="jamesgtine"/>
    <s v="GGUPTA"/>
    <s v="ST-New England"/>
    <x v="7"/>
    <x v="3"/>
    <n v="635734.1"/>
    <d v="2001-06-18T21:00:00"/>
  </r>
  <r>
    <x v="1"/>
    <x v="3"/>
    <x v="1"/>
    <x v="0"/>
    <n v="5000"/>
    <n v="1351398"/>
    <d v="2001-06-06T14:23:14"/>
    <s v="Occidental Energy Marketing, Inc."/>
    <x v="0"/>
    <x v="0"/>
    <x v="0"/>
    <x v="3"/>
    <s v="US Gas Phy Fwd Firm &lt; or = 1Mo "/>
    <s v="US Gas Phy       TETCO STX               08Jun01         USD/MM"/>
    <m/>
    <n v="5000"/>
    <x v="0"/>
    <x v="13"/>
    <x v="0"/>
    <n v="3.5150000000000001"/>
    <s v="smallfitz"/>
    <s v="SPEREIR"/>
    <s v="ENA-IM NE GULF3"/>
    <x v="8"/>
    <x v="3"/>
    <n v="835411"/>
    <d v="2001-06-08T21:00:01"/>
  </r>
  <r>
    <x v="1"/>
    <x v="3"/>
    <x v="1"/>
    <x v="0"/>
    <n v="5000"/>
    <n v="1351399"/>
    <d v="2001-06-06T14:23:39"/>
    <s v="Occidental Energy Marketing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550000000000002"/>
    <s v="smallfitz"/>
    <s v="SPEREIR"/>
    <s v="ENA-IM NE GULF3"/>
    <x v="8"/>
    <x v="3"/>
    <n v="835412"/>
    <d v="2001-06-08T21:00:01"/>
  </r>
  <r>
    <x v="1"/>
    <x v="3"/>
    <x v="1"/>
    <x v="0"/>
    <n v="9200"/>
    <n v="1351400"/>
    <d v="2001-06-06T14:23:41"/>
    <s v="Texaco Natural Gas Inc."/>
    <x v="0"/>
    <x v="0"/>
    <x v="0"/>
    <x v="3"/>
    <s v="US Gas Phy Fwd Firm &lt; or = 1Mo "/>
    <s v="US Gas Phy       TCO Pool                08Jun01         USD/MM"/>
    <m/>
    <n v="9200"/>
    <x v="0"/>
    <x v="13"/>
    <x v="0"/>
    <n v="3.8149999999999999"/>
    <s v="waggonerva"/>
    <s v="JHODGE2"/>
    <s v="ENA-IM ME TCO"/>
    <x v="8"/>
    <x v="3"/>
    <n v="835413"/>
    <d v="2001-06-08T21:00:01"/>
  </r>
  <r>
    <x v="1"/>
    <x v="3"/>
    <x v="0"/>
    <x v="5"/>
    <n v="310000"/>
    <n v="1351401"/>
    <d v="2001-06-06T14:23:44"/>
    <s v="Allegheny Energy Supply Company, LLC"/>
    <x v="0"/>
    <x v="0"/>
    <x v="0"/>
    <x v="3"/>
    <s v="US Gas Fin Swap"/>
    <s v="US Gas Daily     HHub                    Jul01           USD/MM"/>
    <n v="10000"/>
    <m/>
    <x v="0"/>
    <x v="13"/>
    <x v="0"/>
    <n v="3.8"/>
    <s v="rkaes123"/>
    <s v="JARNOLD"/>
    <s v="NG-Price"/>
    <x v="5"/>
    <x v="3"/>
    <s v="VF1845.1"/>
    <d v="2001-07-01T21:59:00"/>
  </r>
  <r>
    <x v="1"/>
    <x v="3"/>
    <x v="0"/>
    <x v="17"/>
    <n v="220800"/>
    <n v="1351403"/>
    <d v="2001-06-06T14:24:11"/>
    <s v="Aquila Canada Corp."/>
    <x v="0"/>
    <x v="0"/>
    <x v="0"/>
    <x v="3"/>
    <s v="US Gas Fin Swap"/>
    <s v="US Gas Daily     HHub                    08-30Jun01      USD/MM"/>
    <n v="9600"/>
    <m/>
    <x v="0"/>
    <x v="13"/>
    <x v="0"/>
    <n v="3.7149999999999999"/>
    <s v="davidlake"/>
    <s v="PKEAVEY"/>
    <s v="G-DAILY-EST"/>
    <x v="5"/>
    <x v="3"/>
    <s v="VF1849.1"/>
    <d v="2001-06-08T21:00:01"/>
  </r>
  <r>
    <x v="1"/>
    <x v="2"/>
    <x v="0"/>
    <x v="0"/>
    <n v="30000"/>
    <n v="1351408"/>
    <d v="2001-06-06T14:24:51"/>
    <s v="Hess Energy Trading Company LLC"/>
    <x v="0"/>
    <x v="0"/>
    <x v="0"/>
    <x v="2"/>
    <s v="US Crude WTI Fin Swap "/>
    <s v="US WTI Swap      Nymex PEN               Jul01           USD/bl/m"/>
    <n v="30000"/>
    <m/>
    <x v="0"/>
    <x v="3"/>
    <x v="0"/>
    <n v="27.72"/>
    <s v="crudebuyer"/>
    <s v="GWHALLE"/>
    <s v="WTI-GW-NXC2"/>
    <x v="3"/>
    <x v="3"/>
    <n v="114980"/>
    <d v="2001-07-01T00:00:00"/>
  </r>
  <r>
    <x v="1"/>
    <x v="3"/>
    <x v="1"/>
    <x v="0"/>
    <n v="11330"/>
    <n v="1351409"/>
    <d v="2001-06-06T14:25:09"/>
    <s v="PanCanadian Energy Services Inc."/>
    <x v="0"/>
    <x v="0"/>
    <x v="0"/>
    <x v="3"/>
    <s v="US Gas Phy Fwd Firm &lt; or = 1Mo "/>
    <s v="US Gas Phy       TENN 500                08Jun01         USD/MM"/>
    <n v="11330"/>
    <m/>
    <x v="0"/>
    <x v="13"/>
    <x v="0"/>
    <n v="3.585"/>
    <s v="pces5155"/>
    <s v="SNEAL"/>
    <s v="ENA-IM NE GULF3"/>
    <x v="8"/>
    <x v="3"/>
    <n v="835414"/>
    <d v="2001-06-08T21:00:01"/>
  </r>
  <r>
    <x v="1"/>
    <x v="2"/>
    <x v="0"/>
    <x v="0"/>
    <n v="50000"/>
    <n v="1351410"/>
    <d v="2001-06-06T14:25:21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"/>
    <s v="SPENCERV"/>
    <s v="GWHALLE"/>
    <s v="WTI-GW-NXC1"/>
    <x v="3"/>
    <x v="3"/>
    <n v="114984"/>
    <d v="2001-07-01T00:00:00"/>
  </r>
  <r>
    <x v="1"/>
    <x v="3"/>
    <x v="1"/>
    <x v="0"/>
    <n v="10000"/>
    <n v="1351415"/>
    <d v="2001-06-06T14:26:0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415"/>
    <d v="2001-06-08T21:00:01"/>
  </r>
  <r>
    <x v="1"/>
    <x v="2"/>
    <x v="0"/>
    <x v="0"/>
    <n v="50000"/>
    <n v="1351416"/>
    <d v="2001-06-06T14:26:0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JALTILIO"/>
    <s v="GWHALLE"/>
    <s v="WTI-GW-NXC2"/>
    <x v="3"/>
    <x v="3"/>
    <n v="114987"/>
    <d v="2001-07-01T00:00:00"/>
  </r>
  <r>
    <x v="1"/>
    <x v="1"/>
    <x v="1"/>
    <x v="8"/>
    <n v="250"/>
    <n v="1351420"/>
    <d v="2001-06-06T14:26:36"/>
    <s v="DTE Energy Trading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wiselyan"/>
    <s v="JQUENET"/>
    <s v="ST-PJM"/>
    <x v="7"/>
    <x v="7"/>
    <n v="635750.1"/>
    <d v="2001-06-11T21:00:01"/>
  </r>
  <r>
    <x v="1"/>
    <x v="2"/>
    <x v="0"/>
    <x v="0"/>
    <n v="50000"/>
    <n v="1351421"/>
    <d v="2001-06-06T14:26:37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6"/>
    <s v="rsrsrsrs"/>
    <s v="GWHALLE"/>
    <s v="WTI-GW-NXC1"/>
    <x v="3"/>
    <x v="3"/>
    <n v="114990"/>
    <d v="2001-07-01T00:00:00"/>
  </r>
  <r>
    <x v="1"/>
    <x v="3"/>
    <x v="0"/>
    <x v="17"/>
    <n v="92000"/>
    <n v="1351423"/>
    <d v="2001-06-06T14:26:58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8"/>
    <s v="DAVSMITH"/>
    <s v="GSTOREY"/>
    <s v="FT-ONTARIO"/>
    <x v="5"/>
    <x v="3"/>
    <s v="VF1872.1"/>
    <d v="2001-06-08T21:00:01"/>
  </r>
  <r>
    <x v="1"/>
    <x v="3"/>
    <x v="0"/>
    <x v="17"/>
    <n v="138000"/>
    <n v="1351425"/>
    <d v="2001-06-06T14:27:16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849999999999998"/>
    <s v="DAVSMITH"/>
    <s v="GSTOREY"/>
    <s v="FT-ONTARIO"/>
    <x v="5"/>
    <x v="3"/>
    <s v="VF1876.1"/>
    <d v="2001-06-08T21:00:01"/>
  </r>
  <r>
    <x v="1"/>
    <x v="2"/>
    <x v="0"/>
    <x v="0"/>
    <n v="25000"/>
    <n v="1351427"/>
    <d v="2001-06-06T14:27:43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semprakuo"/>
    <s v="GWHALLE"/>
    <s v="WTI-GW-NXC2"/>
    <x v="3"/>
    <x v="3"/>
    <n v="114993"/>
    <d v="2001-07-01T00:00:00"/>
  </r>
  <r>
    <x v="1"/>
    <x v="1"/>
    <x v="1"/>
    <x v="0"/>
    <n v="50"/>
    <n v="1351428"/>
    <d v="2001-06-06T14:27:48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9.35"/>
    <s v="mattmanley"/>
    <s v="JQUENET"/>
    <s v="ST-PJM"/>
    <x v="7"/>
    <x v="7"/>
    <n v="635752.1"/>
    <d v="2001-06-08T21:00:01"/>
  </r>
  <r>
    <x v="0"/>
    <x v="3"/>
    <x v="1"/>
    <x v="0"/>
    <n v="5000"/>
    <n v="1351430"/>
    <d v="2001-06-06T14:28:0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8"/>
    <s v="emullane1"/>
    <s v="RWATT"/>
    <s v="EC-IM Canada West"/>
    <x v="8"/>
    <x v="9"/>
    <n v="835416"/>
    <d v="2001-06-06T21:00:01"/>
  </r>
  <r>
    <x v="1"/>
    <x v="2"/>
    <x v="0"/>
    <x v="0"/>
    <n v="25000"/>
    <n v="1351431"/>
    <d v="2001-06-06T14:29:01"/>
    <s v="Sempra Energy Trading Corp.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DOMESTIC2"/>
    <s v="RFULLER"/>
    <s v="PHYOIL - Price"/>
    <x v="5"/>
    <x v="3"/>
    <s v="VF1882.1"/>
    <d v="2001-07-01T00:00:00"/>
  </r>
  <r>
    <x v="1"/>
    <x v="1"/>
    <x v="1"/>
    <x v="18"/>
    <n v="3050"/>
    <n v="1351432"/>
    <d v="2001-06-06T14:29:12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PowerGLW"/>
    <s v="MCARSON2"/>
    <s v="LT-SPP"/>
    <x v="7"/>
    <x v="7"/>
    <n v="635754.1"/>
    <d v="2002-03-01T17:04:00"/>
  </r>
  <r>
    <x v="1"/>
    <x v="3"/>
    <x v="0"/>
    <x v="5"/>
    <n v="465000"/>
    <n v="1351436"/>
    <d v="2001-06-06T14:29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1887.1"/>
    <d v="2001-07-01T21:00:00"/>
  </r>
  <r>
    <x v="1"/>
    <x v="3"/>
    <x v="0"/>
    <x v="17"/>
    <n v="230000"/>
    <n v="1351440"/>
    <d v="2001-06-06T14:29:50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250000000000001"/>
    <s v="DAVSMITH"/>
    <s v="PKEAVEY"/>
    <s v="G-DAILY-EST"/>
    <x v="5"/>
    <x v="3"/>
    <s v="VF1893.1"/>
    <d v="2001-06-08T21:00:01"/>
  </r>
  <r>
    <x v="1"/>
    <x v="3"/>
    <x v="0"/>
    <x v="5"/>
    <n v="77500"/>
    <n v="1351443"/>
    <d v="2001-06-06T14:30:25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15"/>
    <s v="SUNGDORA"/>
    <s v="KHOLST"/>
    <s v="FT-West"/>
    <x v="5"/>
    <x v="3"/>
    <s v="VF1895.1"/>
    <d v="2001-08-01T21:00:01"/>
  </r>
  <r>
    <x v="1"/>
    <x v="3"/>
    <x v="0"/>
    <x v="22"/>
    <n v="1845000"/>
    <n v="1351444"/>
    <d v="2001-06-06T14:30:28"/>
    <s v="Axia Energy, LP"/>
    <x v="0"/>
    <x v="0"/>
    <x v="0"/>
    <x v="3"/>
    <s v="US Gas Fin BasisSwap"/>
    <s v="US Gas Basis     HSC                     Jul-Oct01       USD/MM"/>
    <n v="15000"/>
    <m/>
    <x v="0"/>
    <x v="13"/>
    <x v="0"/>
    <n v="0.03"/>
    <s v="mccallto"/>
    <s v="EBASS"/>
    <s v="FT-Texas"/>
    <x v="5"/>
    <x v="3"/>
    <s v="VF1897.1"/>
    <d v="2001-07-01T00:00:00"/>
  </r>
  <r>
    <x v="1"/>
    <x v="1"/>
    <x v="1"/>
    <x v="5"/>
    <n v="1550"/>
    <n v="1351445"/>
    <d v="2001-06-06T14:30:39"/>
    <s v="Select Energy, Inc."/>
    <x v="0"/>
    <x v="0"/>
    <x v="0"/>
    <x v="1"/>
    <s v="US East Power Phy Fwd Firm"/>
    <s v="US Pwr Phy Firm  NEPOOL Peak             Aug01           USD/MWh"/>
    <n v="50"/>
    <m/>
    <x v="0"/>
    <x v="1"/>
    <x v="0"/>
    <n v="62.75"/>
    <s v="ADM97800"/>
    <s v="DDAVIS"/>
    <s v="LT-New England"/>
    <x v="7"/>
    <x v="7"/>
    <n v="635760.1"/>
    <d v="2001-08-01T21:00:01"/>
  </r>
  <r>
    <x v="1"/>
    <x v="3"/>
    <x v="0"/>
    <x v="17"/>
    <n v="115000"/>
    <n v="1351446"/>
    <d v="2001-06-06T14:30:50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7"/>
    <s v="txuetclj"/>
    <s v="VPIMENOV"/>
    <s v="EAST-NEW YORK"/>
    <x v="5"/>
    <x v="3"/>
    <s v="VF1899.1"/>
    <d v="2001-06-08T21:00:01"/>
  </r>
  <r>
    <x v="1"/>
    <x v="3"/>
    <x v="0"/>
    <x v="17"/>
    <n v="115000"/>
    <n v="1351448"/>
    <d v="2001-06-06T14:30:56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5"/>
    <s v="txuetcdc"/>
    <s v="VPIMENOV"/>
    <s v="EAST-NEW YORK"/>
    <x v="5"/>
    <x v="3"/>
    <s v="VF1902.1"/>
    <d v="2001-06-08T21:00:01"/>
  </r>
  <r>
    <x v="1"/>
    <x v="1"/>
    <x v="0"/>
    <x v="0"/>
    <n v="50"/>
    <n v="1351450"/>
    <d v="2001-06-06T14:31:03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3"/>
    <s v="pplhourly1"/>
    <s v="JSTEPENO"/>
    <s v="EPMI-HRLY-NE"/>
    <x v="7"/>
    <x v="3"/>
    <n v="635761.1"/>
    <d v="2001-06-06T21:00:01"/>
  </r>
  <r>
    <x v="1"/>
    <x v="3"/>
    <x v="1"/>
    <x v="17"/>
    <n v="6003"/>
    <n v="1351454"/>
    <d v="2001-06-06T14:31:19"/>
    <s v="Mirant Americas Energy Marketing, L.P."/>
    <x v="0"/>
    <x v="0"/>
    <x v="0"/>
    <x v="3"/>
    <s v="US Gas Phy Fwd Firm &lt; or = 1Mo "/>
    <s v="US Gas Phy       Dom SP TT               08-30Jun01      USD/MM"/>
    <m/>
    <n v="261"/>
    <x v="0"/>
    <x v="13"/>
    <x v="0"/>
    <n v="3.9350000000000001"/>
    <s v="kswanson01"/>
    <s v="JHODGE2"/>
    <s v="ENA-IM ME CNG"/>
    <x v="8"/>
    <x v="3"/>
    <n v="835420"/>
    <d v="2001-06-08T21:00:01"/>
  </r>
  <r>
    <x v="1"/>
    <x v="1"/>
    <x v="0"/>
    <x v="0"/>
    <n v="50"/>
    <n v="1351456"/>
    <d v="2001-06-06T14:31:33"/>
    <s v="Axia Energy, LP"/>
    <x v="0"/>
    <x v="0"/>
    <x v="0"/>
    <x v="1"/>
    <s v="US East Power Fin Swap"/>
    <s v="US Pwr Fin Swap  ISO NY Z-G Peak         08Jun01         USD/MWh"/>
    <m/>
    <n v="50"/>
    <x v="0"/>
    <x v="1"/>
    <x v="0"/>
    <n v="39.6"/>
    <s v="taylorje"/>
    <s v="GGUPTA"/>
    <s v="ST-New England"/>
    <x v="7"/>
    <x v="3"/>
    <n v="635763.1"/>
    <d v="2001-06-08T21:00:01"/>
  </r>
  <r>
    <x v="1"/>
    <x v="3"/>
    <x v="0"/>
    <x v="20"/>
    <n v="377500"/>
    <n v="1351460"/>
    <d v="2001-06-06T14:31:48"/>
    <s v="Dynegy Canada Inc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ADM59980"/>
    <s v="JARNOLD"/>
    <s v="NG-Price"/>
    <x v="5"/>
    <x v="3"/>
    <s v="VF1911.1"/>
    <d v="2001-11-01T00:00:00"/>
  </r>
  <r>
    <x v="1"/>
    <x v="3"/>
    <x v="0"/>
    <x v="6"/>
    <n v="450000"/>
    <n v="1351461"/>
    <d v="2001-06-06T14:31:52"/>
    <s v="Axia Energy, LP"/>
    <x v="0"/>
    <x v="0"/>
    <x v="0"/>
    <x v="3"/>
    <s v="US Gas Fin BasisSwap"/>
    <s v="US Gas Basis     HSC                     Sep01           USD/MM"/>
    <m/>
    <n v="15000"/>
    <x v="0"/>
    <x v="13"/>
    <x v="0"/>
    <n v="2.5000000000000001E-2"/>
    <s v="mccallto"/>
    <s v="EBASS"/>
    <s v="FT-Texas"/>
    <x v="5"/>
    <x v="3"/>
    <s v="VF1912.1"/>
    <d v="2001-09-01T00:00:00"/>
  </r>
  <r>
    <x v="1"/>
    <x v="3"/>
    <x v="0"/>
    <x v="5"/>
    <n v="155000"/>
    <n v="1351462"/>
    <d v="2001-06-06T14:32:05"/>
    <s v="Dynegy Marketing and Trade"/>
    <x v="0"/>
    <x v="0"/>
    <x v="0"/>
    <x v="3"/>
    <s v="US Gas Fin BasisSwap"/>
    <s v="US Gas Basis     NGI SoBord PG&amp;E Top     Jul01           USD/MM"/>
    <n v="5000"/>
    <m/>
    <x v="0"/>
    <x v="13"/>
    <x v="0"/>
    <n v="0.55000000000000004"/>
    <s v="LESLIE01"/>
    <s v="MLENHAR"/>
    <s v="West-Perm"/>
    <x v="5"/>
    <x v="3"/>
    <s v="VF1914.1"/>
    <d v="2001-07-01T21:00:01"/>
  </r>
  <r>
    <x v="1"/>
    <x v="3"/>
    <x v="0"/>
    <x v="5"/>
    <n v="620000"/>
    <n v="1351464"/>
    <d v="2001-06-06T14:32:14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QUILA1029"/>
    <s v="JARNOLD"/>
    <s v="NG-Price"/>
    <x v="5"/>
    <x v="3"/>
    <s v="VF1916.1"/>
    <d v="2001-07-01T21:00:00"/>
  </r>
  <r>
    <x v="1"/>
    <x v="3"/>
    <x v="1"/>
    <x v="0"/>
    <n v="10000"/>
    <n v="1351465"/>
    <d v="2001-06-06T14:32:25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garrison"/>
    <s v="ARING"/>
    <s v="ENA-IM NE GULF1"/>
    <x v="8"/>
    <x v="3"/>
    <n v="835422"/>
    <d v="2001-06-08T21:00:01"/>
  </r>
  <r>
    <x v="0"/>
    <x v="3"/>
    <x v="1"/>
    <x v="0"/>
    <n v="5000"/>
    <n v="1351466"/>
    <d v="2001-06-06T14:32:48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4"/>
    <s v="emullane1"/>
    <s v="RWATT"/>
    <s v="EC-IM Canada West"/>
    <x v="8"/>
    <x v="9"/>
    <n v="835424"/>
    <d v="2001-06-06T21:00:01"/>
  </r>
  <r>
    <x v="1"/>
    <x v="3"/>
    <x v="0"/>
    <x v="17"/>
    <n v="460000"/>
    <n v="1351467"/>
    <d v="2001-06-06T14:32:59"/>
    <s v="Texaco Natural Gas Inc."/>
    <x v="0"/>
    <x v="0"/>
    <x v="0"/>
    <x v="3"/>
    <s v="US Gas Fin Swap"/>
    <s v="US Gas Daily     COL Onshore             08-30Jun01      USD/MM"/>
    <m/>
    <n v="20000"/>
    <x v="0"/>
    <x v="13"/>
    <x v="0"/>
    <n v="3.67"/>
    <s v="WARNERTODD"/>
    <s v="SBRAWNE"/>
    <s v="FT-East"/>
    <x v="5"/>
    <x v="3"/>
    <s v="VF1920.1"/>
    <d v="2001-06-08T21:00:01"/>
  </r>
  <r>
    <x v="0"/>
    <x v="3"/>
    <x v="0"/>
    <x v="24"/>
    <n v="1070000"/>
    <n v="1351468"/>
    <d v="2001-06-06T14:33:00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F1921.1"/>
    <d v="2002-04-01T00:00:00"/>
  </r>
  <r>
    <x v="0"/>
    <x v="3"/>
    <x v="1"/>
    <x v="0"/>
    <n v="5000"/>
    <n v="1351469"/>
    <d v="2001-06-06T14:33:2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"/>
    <s v="emullane1"/>
    <s v="RWATT"/>
    <s v="EC-IM Canada West"/>
    <x v="8"/>
    <x v="9"/>
    <n v="835426"/>
    <d v="2001-06-06T21:00:01"/>
  </r>
  <r>
    <x v="1"/>
    <x v="3"/>
    <x v="0"/>
    <x v="17"/>
    <n v="115000"/>
    <n v="1351472"/>
    <d v="2001-06-06T14:34:16"/>
    <s v="Occidental Energy Marketing, Inc."/>
    <x v="0"/>
    <x v="0"/>
    <x v="0"/>
    <x v="3"/>
    <s v="US Gas Fin Swap"/>
    <s v="US Gas Daily     NNG Demarc              08-30Jun01      USD/MM"/>
    <m/>
    <n v="5000"/>
    <x v="0"/>
    <x v="13"/>
    <x v="0"/>
    <n v="3.55"/>
    <s v="jennypoo"/>
    <s v="ALEWIS"/>
    <s v="GD-CENTRAL"/>
    <x v="5"/>
    <x v="3"/>
    <s v="VF1933.1"/>
    <d v="2001-06-08T21:00:01"/>
  </r>
  <r>
    <x v="1"/>
    <x v="3"/>
    <x v="1"/>
    <x v="0"/>
    <n v="10000"/>
    <n v="1351476"/>
    <d v="2001-06-06T14:34:4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TEPHENSJE"/>
    <s v="ARING"/>
    <s v="ENA-IM NE GULF1"/>
    <x v="8"/>
    <x v="3"/>
    <n v="835427"/>
    <d v="2001-06-08T21:00:01"/>
  </r>
  <r>
    <x v="1"/>
    <x v="3"/>
    <x v="0"/>
    <x v="5"/>
    <n v="387500"/>
    <n v="1351483"/>
    <d v="2001-06-06T14:35:07"/>
    <s v="Sempra Energy Trading Corp."/>
    <x v="0"/>
    <x v="0"/>
    <x v="0"/>
    <x v="3"/>
    <s v="US Gas Fin Swap"/>
    <s v="US Gas Swap      Nymex                   Jul01           USD/MM"/>
    <n v="12500"/>
    <m/>
    <x v="0"/>
    <x v="13"/>
    <x v="0"/>
    <n v="3.8"/>
    <s v="JLIPMAN1"/>
    <s v="JARNOLD"/>
    <s v="NG-Price"/>
    <x v="5"/>
    <x v="3"/>
    <s v="VF1941.1"/>
    <d v="2001-07-01T21:00:00"/>
  </r>
  <r>
    <x v="1"/>
    <x v="1"/>
    <x v="1"/>
    <x v="8"/>
    <n v="250"/>
    <n v="1351484"/>
    <d v="2001-06-06T14:35:11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swebster1"/>
    <s v="PBRODER"/>
    <s v="ST-New England"/>
    <x v="7"/>
    <x v="7"/>
    <n v="635783.1"/>
    <d v="2001-06-11T21:00:01"/>
  </r>
  <r>
    <x v="1"/>
    <x v="3"/>
    <x v="0"/>
    <x v="2"/>
    <n v="1825000"/>
    <n v="1351485"/>
    <d v="2001-06-06T14:35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5"/>
    <s v="AQUILA1004"/>
    <s v="JARNOLD"/>
    <s v="NG-Price"/>
    <x v="5"/>
    <x v="3"/>
    <s v="VF1942.1"/>
    <d v="2002-01-01T21:00:00"/>
  </r>
  <r>
    <x v="1"/>
    <x v="3"/>
    <x v="0"/>
    <x v="5"/>
    <n v="232500"/>
    <n v="1351487"/>
    <d v="2001-06-06T14:36:23"/>
    <s v="Tractebel Energy Marketing, Inc."/>
    <x v="0"/>
    <x v="0"/>
    <x v="0"/>
    <x v="3"/>
    <s v="US Gas Fin Swap"/>
    <s v="US Gas Swap      Nymex                   Jul01           USD/MM"/>
    <n v="7500"/>
    <m/>
    <x v="0"/>
    <x v="13"/>
    <x v="0"/>
    <n v="3.8"/>
    <s v="JEFFAVERY"/>
    <s v="JARNOLD"/>
    <s v="NG-Price"/>
    <x v="5"/>
    <x v="3"/>
    <s v="VF1950.1"/>
    <d v="2001-07-01T21:00:00"/>
  </r>
  <r>
    <x v="1"/>
    <x v="3"/>
    <x v="0"/>
    <x v="17"/>
    <n v="230000"/>
    <n v="1351491"/>
    <d v="2001-06-06T14:37:00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QUILA1085"/>
    <s v="PKEAVEY"/>
    <s v="G-DAILY-EST"/>
    <x v="5"/>
    <x v="3"/>
    <s v="VF1959.1"/>
    <d v="2001-06-08T21:00:01"/>
  </r>
  <r>
    <x v="1"/>
    <x v="3"/>
    <x v="0"/>
    <x v="2"/>
    <n v="1825000"/>
    <n v="1351493"/>
    <d v="2001-06-06T14:37:17"/>
    <s v="PG&amp;E Energy Trading-Gas Corporation"/>
    <x v="0"/>
    <x v="0"/>
    <x v="0"/>
    <x v="3"/>
    <s v="US Gas Fin Swap"/>
    <s v="US Gas Swap      Nymex                   Jan-Dec02       USD/MM"/>
    <m/>
    <n v="5000"/>
    <x v="0"/>
    <x v="13"/>
    <x v="0"/>
    <n v="3.9550000000000001"/>
    <s v="NedCosman"/>
    <s v="JARNOLD"/>
    <s v="NG-Price"/>
    <x v="5"/>
    <x v="3"/>
    <s v="VF1960.1"/>
    <d v="2002-01-01T21:00:00"/>
  </r>
  <r>
    <x v="1"/>
    <x v="1"/>
    <x v="1"/>
    <x v="6"/>
    <n v="1500"/>
    <n v="1351496"/>
    <d v="2001-06-06T14:37:54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JOELWOOD"/>
    <s v="FSTURM"/>
    <s v="ST-ECAR"/>
    <x v="7"/>
    <x v="7"/>
    <n v="635793.1"/>
    <d v="2001-09-01T17:11:00"/>
  </r>
  <r>
    <x v="1"/>
    <x v="3"/>
    <x v="0"/>
    <x v="17"/>
    <n v="230000"/>
    <n v="1351497"/>
    <d v="2001-06-06T14:37:55"/>
    <s v="Dynegy Marketing and Trade"/>
    <x v="0"/>
    <x v="0"/>
    <x v="0"/>
    <x v="3"/>
    <s v="US Gas Fin Swap"/>
    <s v="US Gas Daily     PG&amp;E CtyGate            08-30Jun01      USD/MM"/>
    <m/>
    <n v="10000"/>
    <x v="0"/>
    <x v="13"/>
    <x v="0"/>
    <n v="4.25"/>
    <s v="VALENCIA"/>
    <s v="MLENHAR"/>
    <s v="West-Perm"/>
    <x v="5"/>
    <x v="3"/>
    <s v="VF1968.1"/>
    <d v="2001-06-08T21:00:01"/>
  </r>
  <r>
    <x v="1"/>
    <x v="3"/>
    <x v="1"/>
    <x v="0"/>
    <n v="10000"/>
    <n v="1351498"/>
    <d v="2001-06-06T14:38:2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smallfitz"/>
    <s v="ARING"/>
    <s v="ENA-IM NE GULF1"/>
    <x v="8"/>
    <x v="3"/>
    <n v="835430"/>
    <d v="2001-06-08T21:00:01"/>
  </r>
  <r>
    <x v="1"/>
    <x v="1"/>
    <x v="1"/>
    <x v="18"/>
    <n v="3050"/>
    <n v="1351499"/>
    <d v="2001-06-06T14:39:16"/>
    <s v="CLECO Marketing and Trading, LLC"/>
    <x v="0"/>
    <x v="0"/>
    <x v="0"/>
    <x v="1"/>
    <s v="US East Power Phy Fwd Firm"/>
    <s v="US Pwr Phy Firm  Cinergy Peak            Mar-Apr02       USD/MWh"/>
    <n v="50"/>
    <m/>
    <x v="0"/>
    <x v="1"/>
    <x v="0"/>
    <n v="34.5"/>
    <s v="esansing"/>
    <s v="FSTURM"/>
    <s v="LT-SERC"/>
    <x v="7"/>
    <x v="7"/>
    <n v="635800.1"/>
    <d v="2002-03-01T14:25:00"/>
  </r>
  <r>
    <x v="1"/>
    <x v="1"/>
    <x v="1"/>
    <x v="6"/>
    <n v="1500"/>
    <n v="1351503"/>
    <d v="2001-06-06T14:39:2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.25"/>
    <s v="JOELWOOD"/>
    <s v="JKING6"/>
    <s v="LT-SERC"/>
    <x v="7"/>
    <x v="7"/>
    <n v="635803.1"/>
    <d v="2001-09-01T14:25:00"/>
  </r>
  <r>
    <x v="1"/>
    <x v="1"/>
    <x v="0"/>
    <x v="0"/>
    <n v="50"/>
    <n v="1351505"/>
    <d v="2001-06-06T14:41:26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2"/>
    <s v="pplhourly1"/>
    <s v="JSTEPENO"/>
    <s v="EPMI-HRLY-NE"/>
    <x v="7"/>
    <x v="3"/>
    <n v="635806.1"/>
    <d v="2001-06-06T21:00:01"/>
  </r>
  <r>
    <x v="1"/>
    <x v="3"/>
    <x v="0"/>
    <x v="5"/>
    <n v="465000"/>
    <n v="1351506"/>
    <d v="2001-06-06T14:41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2002.1"/>
    <d v="2001-07-01T21:00:00"/>
  </r>
  <r>
    <x v="0"/>
    <x v="3"/>
    <x v="1"/>
    <x v="0"/>
    <n v="4000"/>
    <n v="1351507"/>
    <d v="2001-06-06T14:41:43"/>
    <s v="Nexen Marketing"/>
    <x v="0"/>
    <x v="0"/>
    <x v="0"/>
    <x v="3"/>
    <s v="CAN Gas Phy Fwd Firm West &lt; or = 1Mo"/>
    <s v="CAN Gas Phy      NIT                     06Jun01         CAD/GJ"/>
    <n v="4000"/>
    <m/>
    <x v="0"/>
    <x v="17"/>
    <x v="4"/>
    <n v="3.7"/>
    <s v="wenarchukj"/>
    <s v="RWATT"/>
    <s v="EC-IM Canada West"/>
    <x v="8"/>
    <x v="9"/>
    <n v="835432"/>
    <d v="2001-06-06T21:00:01"/>
  </r>
  <r>
    <x v="1"/>
    <x v="3"/>
    <x v="0"/>
    <x v="5"/>
    <n v="93000"/>
    <n v="1351508"/>
    <d v="2001-06-06T14:41:57"/>
    <s v="Citibank, N.A."/>
    <x v="0"/>
    <x v="0"/>
    <x v="0"/>
    <x v="3"/>
    <s v="US Gas Fin BasisSwap"/>
    <s v="US Gas Basis     NGI SoCal               Jul01           USD/MM"/>
    <n v="3000"/>
    <m/>
    <x v="0"/>
    <x v="13"/>
    <x v="0"/>
    <n v="2.85"/>
    <s v="ADM83725"/>
    <s v="KHOLST"/>
    <s v="FT-West"/>
    <x v="5"/>
    <x v="3"/>
    <s v="VF2006.1"/>
    <d v="2001-07-01T21:00:01"/>
  </r>
  <r>
    <x v="1"/>
    <x v="3"/>
    <x v="0"/>
    <x v="17"/>
    <n v="345000"/>
    <n v="1351509"/>
    <d v="2001-06-06T14:42:03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549999999999999"/>
    <s v="rickmcconn"/>
    <s v="EBASS"/>
    <s v="FT-Texas"/>
    <x v="5"/>
    <x v="3"/>
    <s v="VF2010.1"/>
    <d v="2001-06-08T21:00:01"/>
  </r>
  <r>
    <x v="1"/>
    <x v="1"/>
    <x v="1"/>
    <x v="8"/>
    <n v="250"/>
    <n v="1351510"/>
    <d v="2001-06-06T14:42:48"/>
    <s v="Mirant Americas Energy Marketing, L.P."/>
    <x v="0"/>
    <x v="0"/>
    <x v="0"/>
    <x v="1"/>
    <s v="US East Power Phy Fwd Firm"/>
    <s v="US Pwr Phy Firm  Cinergy Peak            25-29Jun01      USD/MWh"/>
    <m/>
    <n v="50"/>
    <x v="0"/>
    <x v="1"/>
    <x v="0"/>
    <n v="54.5"/>
    <s v="toddbrown"/>
    <s v="CDORLAN"/>
    <s v="ST-ECAR"/>
    <x v="7"/>
    <x v="7"/>
    <n v="635807.1"/>
    <d v="2001-06-25T21:00:00"/>
  </r>
  <r>
    <x v="1"/>
    <x v="3"/>
    <x v="0"/>
    <x v="17"/>
    <n v="230000"/>
    <n v="1351511"/>
    <d v="2001-06-06T14:42:50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7"/>
    <s v="AQUILA1000"/>
    <s v="PKEAVEY"/>
    <s v="G-DAILY-EST"/>
    <x v="5"/>
    <x v="3"/>
    <s v="VF2017.1"/>
    <d v="2001-06-08T21:00:01"/>
  </r>
  <r>
    <x v="1"/>
    <x v="3"/>
    <x v="0"/>
    <x v="5"/>
    <n v="310000"/>
    <n v="1351512"/>
    <d v="2001-06-06T14:43:16"/>
    <s v="Firm Trading Bridgeline Gas Marketing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ADM84149"/>
    <s v="JARNOLD"/>
    <s v="NG-Price"/>
    <x v="5"/>
    <x v="3"/>
    <s v="VF2021.1"/>
    <d v="2001-07-01T21:00:00"/>
  </r>
  <r>
    <x v="1"/>
    <x v="1"/>
    <x v="1"/>
    <x v="21"/>
    <n v="3100"/>
    <n v="1351513"/>
    <d v="2001-06-06T14:44:31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.5"/>
    <s v="jheinecke1"/>
    <s v="KPRESTO"/>
    <s v="LT-SERC"/>
    <x v="7"/>
    <x v="7"/>
    <n v="635810.1"/>
    <d v="2002-07-01T21:00:00"/>
  </r>
  <r>
    <x v="1"/>
    <x v="3"/>
    <x v="0"/>
    <x v="17"/>
    <n v="115000"/>
    <n v="1351514"/>
    <d v="2001-06-06T14:47:50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250000000000004"/>
    <s v="txuetcdc"/>
    <s v="VPIMENOV"/>
    <s v="EAST-NEW YORK"/>
    <x v="5"/>
    <x v="3"/>
    <s v="VF2087.1"/>
    <d v="2001-06-08T21:00:01"/>
  </r>
  <r>
    <x v="1"/>
    <x v="1"/>
    <x v="1"/>
    <x v="0"/>
    <n v="50"/>
    <n v="1351516"/>
    <d v="2001-06-06T14:48:04"/>
    <s v="CMS Marketing, Services and Trading Company"/>
    <x v="3"/>
    <x v="2"/>
    <x v="14"/>
    <x v="1"/>
    <s v="US East Power Phy Fwd Firm"/>
    <s v="US Pwr Phy Firm  PJM-W Peak              08Jun01         USD/MWh"/>
    <n v="50"/>
    <m/>
    <x v="0"/>
    <x v="1"/>
    <x v="0"/>
    <n v="29.25"/>
    <s v="EXCHTQ00"/>
    <s v="JQUENET"/>
    <s v="ST-PJM"/>
    <x v="7"/>
    <x v="7"/>
    <n v="635815.1"/>
    <d v="2001-06-08T21:00:01"/>
  </r>
  <r>
    <x v="0"/>
    <x v="0"/>
    <x v="0"/>
    <x v="0"/>
    <n v="9"/>
    <n v="1351517"/>
    <d v="2001-06-06T14:48:14"/>
    <s v="Haut Commodities Inc"/>
    <x v="0"/>
    <x v="0"/>
    <x v="0"/>
    <x v="0"/>
    <s v="Copper LME Registered Contract"/>
    <s v="Cu LME Reg.      Contract                18Jul01         USD/mt-L"/>
    <m/>
    <n v="9"/>
    <x v="0"/>
    <x v="0"/>
    <x v="0"/>
    <n v="1678"/>
    <s v="MICHAELO"/>
    <s v="KGWOZDZ"/>
    <s v="Enron Metals Trading System"/>
    <x v="0"/>
    <x v="0"/>
    <n v="2172371"/>
    <d v="2001-07-18T15:32:00"/>
  </r>
  <r>
    <x v="0"/>
    <x v="0"/>
    <x v="0"/>
    <x v="0"/>
    <n v="7"/>
    <n v="1351518"/>
    <d v="2001-06-06T14:49:3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677"/>
    <s v="MICHAELO"/>
    <s v="KGWOZDZ"/>
    <s v="Enron Metals Trading System"/>
    <x v="0"/>
    <x v="0"/>
    <n v="2172369"/>
    <m/>
  </r>
  <r>
    <x v="1"/>
    <x v="1"/>
    <x v="1"/>
    <x v="17"/>
    <n v="575"/>
    <n v="1351519"/>
    <d v="2001-06-06T14:49:49"/>
    <s v="Idaho Power Company, dba IDACORP Energy"/>
    <x v="2"/>
    <x v="1"/>
    <x v="0"/>
    <x v="1"/>
    <s v="US West Power Phy Fwd Firm"/>
    <s v="US Pwr Phy Firm  PALVE OffPk             08-30Jun01      USD/MWh"/>
    <m/>
    <n v="25"/>
    <x v="0"/>
    <x v="1"/>
    <x v="0"/>
    <n v="30"/>
    <s v="BHAM1234"/>
    <s v="HSALISBU"/>
    <s v="ST-SW"/>
    <x v="7"/>
    <x v="7"/>
    <n v="635819.1"/>
    <d v="2001-06-08T21:00:01"/>
  </r>
  <r>
    <x v="1"/>
    <x v="1"/>
    <x v="1"/>
    <x v="9"/>
    <n v="50"/>
    <n v="1351520"/>
    <d v="2001-06-06T14:51:55"/>
    <s v="Public Service Company Of Colorado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ADM68727"/>
    <s v="HSALISBU"/>
    <s v="ST-SW"/>
    <x v="7"/>
    <x v="7"/>
    <n v="635822.1"/>
    <d v="2001-06-08T21:00:01"/>
  </r>
  <r>
    <x v="0"/>
    <x v="3"/>
    <x v="1"/>
    <x v="0"/>
    <n v="5000"/>
    <n v="1351521"/>
    <d v="2001-06-06T14:53:06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4"/>
    <s v="SANTUCCI1"/>
    <s v="RWATT"/>
    <s v="EC-IM Canada West"/>
    <x v="8"/>
    <x v="9"/>
    <n v="835436"/>
    <d v="2001-06-06T21:00:01"/>
  </r>
  <r>
    <x v="0"/>
    <x v="3"/>
    <x v="1"/>
    <x v="0"/>
    <n v="5000"/>
    <n v="1351522"/>
    <d v="2001-06-06T14:53:52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8"/>
    <s v="SANTUCCI1"/>
    <s v="RWATT"/>
    <s v="EC-IM Canada West"/>
    <x v="8"/>
    <x v="9"/>
    <n v="835437"/>
    <d v="2001-06-06T21:00:01"/>
  </r>
  <r>
    <x v="1"/>
    <x v="1"/>
    <x v="1"/>
    <x v="0"/>
    <n v="50"/>
    <n v="1351523"/>
    <d v="2001-06-06T14:53:57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30.5"/>
    <s v="apizzut1"/>
    <s v="JKING6"/>
    <s v="ST-SERC"/>
    <x v="7"/>
    <x v="7"/>
    <n v="635823.1"/>
    <d v="2001-06-08T21:00:01"/>
  </r>
  <r>
    <x v="1"/>
    <x v="3"/>
    <x v="1"/>
    <x v="0"/>
    <n v="5000"/>
    <n v="1351524"/>
    <d v="2001-06-06T14:54:28"/>
    <s v="AEP Energy Services, Inc."/>
    <x v="0"/>
    <x v="0"/>
    <x v="0"/>
    <x v="3"/>
    <s v="US Gas Phy Fwd Firm &lt; or = 1Mo "/>
    <s v="US Gas Phy       TranscoZ6NNY            08Jun01         USD/MM"/>
    <n v="5000"/>
    <m/>
    <x v="0"/>
    <x v="13"/>
    <x v="0"/>
    <n v="3.9249999999999998"/>
    <s v="aepes224"/>
    <s v="VPIMENOV"/>
    <s v="ENA-IM ME NEW YORK"/>
    <x v="8"/>
    <x v="3"/>
    <n v="835438"/>
    <d v="2001-06-08T21:00:01"/>
  </r>
  <r>
    <x v="1"/>
    <x v="3"/>
    <x v="1"/>
    <x v="0"/>
    <n v="10000"/>
    <n v="1351525"/>
    <d v="2001-06-06T14:54:34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WARNERTODD"/>
    <s v="ARING"/>
    <s v="ENA-IM NE GULF1"/>
    <x v="8"/>
    <x v="3"/>
    <n v="835439"/>
    <d v="2001-06-08T21:00:01"/>
  </r>
  <r>
    <x v="1"/>
    <x v="2"/>
    <x v="0"/>
    <x v="0"/>
    <n v="50000"/>
    <n v="1351526"/>
    <d v="2001-06-06T14:54:5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crudebuyer"/>
    <s v="GWHALLE"/>
    <s v="WTI-GW-NXC2"/>
    <x v="3"/>
    <x v="3"/>
    <n v="115206"/>
    <d v="2001-07-01T00:00:00"/>
  </r>
  <r>
    <x v="1"/>
    <x v="3"/>
    <x v="0"/>
    <x v="17"/>
    <n v="115000"/>
    <n v="1351527"/>
    <d v="2001-06-06T14:55:42"/>
    <s v="Coral Energy Holding L.P.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coraljet"/>
    <s v="RGAY"/>
    <s v="West-Keystone"/>
    <x v="5"/>
    <x v="3"/>
    <s v="VF2208.1"/>
    <d v="2001-06-08T21:00:01"/>
  </r>
  <r>
    <x v="1"/>
    <x v="3"/>
    <x v="1"/>
    <x v="0"/>
    <n v="5000"/>
    <n v="1351528"/>
    <d v="2001-06-06T14:55:51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350000000000001"/>
    <s v="aepes224"/>
    <s v="VPIMENOV"/>
    <s v="ENA-IM ME NEW YORK"/>
    <x v="8"/>
    <x v="3"/>
    <n v="835440"/>
    <d v="2001-06-08T21:00:01"/>
  </r>
  <r>
    <x v="1"/>
    <x v="3"/>
    <x v="1"/>
    <x v="0"/>
    <n v="5000"/>
    <n v="1351529"/>
    <d v="2001-06-06T14:55:54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350000000000001"/>
    <s v="aepes224"/>
    <s v="VPIMENOV"/>
    <s v="ENA-IM ME NEW YORK"/>
    <x v="8"/>
    <x v="3"/>
    <n v="835441"/>
    <d v="2001-06-08T21:00:01"/>
  </r>
  <r>
    <x v="1"/>
    <x v="1"/>
    <x v="1"/>
    <x v="8"/>
    <n v="250"/>
    <n v="1351530"/>
    <d v="2001-06-06T14:56:37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39.5"/>
    <s v="STEPHENA"/>
    <s v="CDORLAN"/>
    <s v="ST-ECAR"/>
    <x v="7"/>
    <x v="7"/>
    <n v="635824.1"/>
    <d v="2001-06-18T21:00:00"/>
  </r>
  <r>
    <x v="1"/>
    <x v="3"/>
    <x v="0"/>
    <x v="5"/>
    <n v="24800"/>
    <n v="1351533"/>
    <d v="2001-06-06T14:57:21"/>
    <s v="Coral Energy Holding L.P."/>
    <x v="0"/>
    <x v="0"/>
    <x v="0"/>
    <x v="3"/>
    <s v="US Gas Fin BasisSwap"/>
    <s v="US Gas Basis     NGI SoCal               Jul01           USD/MM"/>
    <m/>
    <n v="800"/>
    <x v="0"/>
    <x v="13"/>
    <x v="0"/>
    <n v="3"/>
    <s v="courtney"/>
    <s v="KHOLST"/>
    <s v="FT-West"/>
    <x v="5"/>
    <x v="3"/>
    <s v="VF2277.1"/>
    <d v="2001-07-01T21:00:01"/>
  </r>
  <r>
    <x v="1"/>
    <x v="3"/>
    <x v="0"/>
    <x v="5"/>
    <n v="24800"/>
    <n v="1351534"/>
    <d v="2001-06-06T14:57:27"/>
    <s v="Coral Energy Holding L.P."/>
    <x v="0"/>
    <x v="0"/>
    <x v="0"/>
    <x v="3"/>
    <s v="US Gas Fin BasisSwap"/>
    <s v="US Gas Basis     NGI SoCal               Aug01           USD/MM"/>
    <m/>
    <n v="800"/>
    <x v="0"/>
    <x v="13"/>
    <x v="0"/>
    <n v="3"/>
    <s v="courtney"/>
    <s v="KHOLST"/>
    <s v="FT-West"/>
    <x v="5"/>
    <x v="3"/>
    <s v="VF2278.1"/>
    <d v="2001-08-01T21:00:01"/>
  </r>
  <r>
    <x v="1"/>
    <x v="1"/>
    <x v="1"/>
    <x v="5"/>
    <n v="1550"/>
    <n v="1351535"/>
    <d v="2001-06-06T14:57:29"/>
    <s v="The New Power Company"/>
    <x v="0"/>
    <x v="0"/>
    <x v="0"/>
    <x v="1"/>
    <s v="US East Power Phy Fwd Firm"/>
    <s v="US Pwr Phy Firm  PJM-W Peak              Aug01           USD/MWh"/>
    <n v="50"/>
    <m/>
    <x v="0"/>
    <x v="1"/>
    <x v="0"/>
    <n v="69.5"/>
    <s v="SUNEETNPW"/>
    <s v="RBENSON"/>
    <s v="ST-PJM"/>
    <x v="7"/>
    <x v="7"/>
    <n v="635825.1"/>
    <d v="2001-08-01T21:00:01"/>
  </r>
  <r>
    <x v="1"/>
    <x v="3"/>
    <x v="0"/>
    <x v="6"/>
    <n v="13500"/>
    <n v="1351536"/>
    <d v="2001-06-06T14:57:35"/>
    <s v="Coral Energy Holding L.P."/>
    <x v="0"/>
    <x v="0"/>
    <x v="0"/>
    <x v="3"/>
    <s v="US Gas Fin BasisSwap"/>
    <s v="US Gas Basis     NGI SoCal               Sep01           USD/MM"/>
    <m/>
    <n v="450"/>
    <x v="0"/>
    <x v="13"/>
    <x v="0"/>
    <n v="2.25"/>
    <s v="courtney"/>
    <s v="KHOLST"/>
    <s v="FT-West"/>
    <x v="5"/>
    <x v="3"/>
    <s v="VF2280.1"/>
    <d v="2001-09-01T21:00:01"/>
  </r>
  <r>
    <x v="1"/>
    <x v="1"/>
    <x v="0"/>
    <x v="0"/>
    <n v="50"/>
    <n v="1351537"/>
    <d v="2001-06-06T14:58:06"/>
    <s v="Axia Energy, LP"/>
    <x v="0"/>
    <x v="0"/>
    <x v="0"/>
    <x v="1"/>
    <s v="US East Power Fin Swap"/>
    <s v="US Pwr Fin Swap  ISO NY Z-J Peak         08Jun01         USD/MWh"/>
    <n v="50"/>
    <m/>
    <x v="0"/>
    <x v="1"/>
    <x v="0"/>
    <n v="49.5"/>
    <s v="wolfstev"/>
    <s v="GGUPTA"/>
    <s v="ST-New England"/>
    <x v="7"/>
    <x v="3"/>
    <n v="635826.1"/>
    <d v="2001-06-08T21:00:01"/>
  </r>
  <r>
    <x v="1"/>
    <x v="1"/>
    <x v="1"/>
    <x v="5"/>
    <n v="1550"/>
    <n v="1351538"/>
    <d v="2001-06-06T14:58:15"/>
    <s v="Williams Energy Marketing &amp; Trading Company"/>
    <x v="0"/>
    <x v="0"/>
    <x v="0"/>
    <x v="1"/>
    <s v="US East Power Phy Fwd Firm"/>
    <s v="US Pwr Phy Firm  PJM-W Peak              Jul01           USD/MWh"/>
    <m/>
    <n v="50"/>
    <x v="0"/>
    <x v="1"/>
    <x v="0"/>
    <n v="77.5"/>
    <s v="aforgion"/>
    <s v="RBENSON"/>
    <s v="ST-PJM"/>
    <x v="7"/>
    <x v="7"/>
    <n v="635827.1"/>
    <d v="2001-07-01T21:00:01"/>
  </r>
  <r>
    <x v="1"/>
    <x v="3"/>
    <x v="1"/>
    <x v="0"/>
    <n v="10000"/>
    <n v="1351539"/>
    <d v="2001-06-06T14:59:01"/>
    <s v="EnergyUSA - Appalachian Corp"/>
    <x v="0"/>
    <x v="0"/>
    <x v="0"/>
    <x v="3"/>
    <s v="US Gas Phy Fwd Firm &lt; or = 1Mo "/>
    <s v="US Gas Phy       TCO Pool                08Jun01         USD/MM"/>
    <m/>
    <n v="10000"/>
    <x v="0"/>
    <x v="13"/>
    <x v="0"/>
    <n v="3.8"/>
    <s v="tmeyers1"/>
    <s v="JHODGE2"/>
    <s v="ENA-IM ME TCO"/>
    <x v="8"/>
    <x v="3"/>
    <n v="835442"/>
    <d v="2001-06-08T21:00:01"/>
  </r>
  <r>
    <x v="0"/>
    <x v="0"/>
    <x v="0"/>
    <x v="0"/>
    <n v="20"/>
    <n v="1351540"/>
    <d v="2001-06-06T14:59:05"/>
    <s v="Koch Metals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DM79905"/>
    <s v="KGWOZDZ"/>
    <s v="Enron Metals Trading System"/>
    <x v="0"/>
    <x v="0"/>
    <n v="2172367"/>
    <m/>
  </r>
  <r>
    <x v="1"/>
    <x v="1"/>
    <x v="0"/>
    <x v="0"/>
    <n v="50"/>
    <n v="1351541"/>
    <d v="2001-06-06T14:59:12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9.25"/>
    <s v="depillo1"/>
    <s v="GGUPTA"/>
    <s v="ST-New England"/>
    <x v="7"/>
    <x v="3"/>
    <n v="635828.1"/>
    <d v="2001-06-08T21:00:01"/>
  </r>
  <r>
    <x v="1"/>
    <x v="3"/>
    <x v="0"/>
    <x v="5"/>
    <n v="930000"/>
    <n v="1351542"/>
    <d v="2001-06-06T14:59:32"/>
    <s v="Dynegy Marketing and Trade"/>
    <x v="0"/>
    <x v="0"/>
    <x v="0"/>
    <x v="3"/>
    <s v="US Gas Fin BasisSwap"/>
    <s v="US Gas Basis     TGT Z-SL                Jul01           USD/MM"/>
    <m/>
    <n v="30000"/>
    <x v="0"/>
    <x v="13"/>
    <x v="0"/>
    <n v="-2.2499999999999999E-2"/>
    <s v="JORDAN01"/>
    <s v="SBRAWNE"/>
    <s v="FT-East"/>
    <x v="5"/>
    <x v="3"/>
    <s v="VF2290.1"/>
    <d v="2001-07-01T21:00:01"/>
  </r>
  <r>
    <x v="1"/>
    <x v="1"/>
    <x v="1"/>
    <x v="5"/>
    <n v="1550"/>
    <n v="1351544"/>
    <d v="2001-06-06T14:59:37"/>
    <s v="Mirant Americas Energy Marketing, L.P."/>
    <x v="0"/>
    <x v="0"/>
    <x v="0"/>
    <x v="1"/>
    <s v="US East Power Phy Fwd Firm"/>
    <s v="US Pwr Phy Firm  Cinergy Peak            Aug01           USD/MWh"/>
    <m/>
    <n v="50"/>
    <x v="0"/>
    <x v="1"/>
    <x v="0"/>
    <n v="71"/>
    <s v="ADM44050"/>
    <s v="FSTURM"/>
    <s v="LT-ECAR"/>
    <x v="7"/>
    <x v="7"/>
    <n v="635829.1"/>
    <d v="2001-08-01T21:00:01"/>
  </r>
  <r>
    <x v="1"/>
    <x v="1"/>
    <x v="1"/>
    <x v="0"/>
    <n v="50"/>
    <n v="1351546"/>
    <d v="2001-06-06T14:59:43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15"/>
    <s v="CUSACK12"/>
    <s v="JQUENET"/>
    <s v="ST-PJM"/>
    <x v="7"/>
    <x v="7"/>
    <n v="635830.1"/>
    <d v="2001-06-08T21:00:01"/>
  </r>
  <r>
    <x v="1"/>
    <x v="2"/>
    <x v="0"/>
    <x v="0"/>
    <n v="50000"/>
    <n v="1351549"/>
    <d v="2001-06-06T15:00:24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s v=" "/>
    <d v="2001-07-01T00:00:00"/>
  </r>
  <r>
    <x v="1"/>
    <x v="2"/>
    <x v="0"/>
    <x v="0"/>
    <n v="50000"/>
    <n v="1351552"/>
    <d v="2001-06-06T15:01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semprakuo"/>
    <s v="GWHALLE"/>
    <s v="WTI-GW-NXC2"/>
    <x v="3"/>
    <x v="3"/>
    <s v=" "/>
    <d v="2001-07-01T00:00:00"/>
  </r>
  <r>
    <x v="1"/>
    <x v="1"/>
    <x v="0"/>
    <x v="0"/>
    <n v="50"/>
    <n v="1351553"/>
    <d v="2001-06-06T15:01:10"/>
    <s v="NRG Power Marketing Inc."/>
    <x v="0"/>
    <x v="0"/>
    <x v="0"/>
    <x v="1"/>
    <s v="US East Power Fin Swap"/>
    <s v="US Pwr Fin Swap  PJM W IntC Peak         08Jun01         USD/MWh"/>
    <m/>
    <n v="50"/>
    <x v="0"/>
    <x v="1"/>
    <x v="0"/>
    <n v="29.25"/>
    <s v="ross1234"/>
    <s v="JQUENET"/>
    <s v="ST-PJM"/>
    <x v="7"/>
    <x v="3"/>
    <n v="635833.1"/>
    <d v="2001-06-08T21:00:01"/>
  </r>
  <r>
    <x v="1"/>
    <x v="3"/>
    <x v="0"/>
    <x v="17"/>
    <n v="230000"/>
    <n v="1351554"/>
    <d v="2001-06-06T15:01:1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2304.1"/>
    <d v="2001-06-08T21:00:01"/>
  </r>
  <r>
    <x v="1"/>
    <x v="1"/>
    <x v="1"/>
    <x v="0"/>
    <n v="50"/>
    <n v="1351555"/>
    <d v="2001-06-06T15:01:55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9.45"/>
    <s v="EPowerML"/>
    <s v="JQUENET"/>
    <s v="ST-PJM"/>
    <x v="7"/>
    <x v="7"/>
    <n v="635834.1"/>
    <d v="2001-06-08T21:00:01"/>
  </r>
  <r>
    <x v="1"/>
    <x v="3"/>
    <x v="1"/>
    <x v="0"/>
    <n v="10000"/>
    <n v="1351556"/>
    <d v="2001-06-06T15:02:00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mallfitz"/>
    <s v="ARING"/>
    <s v="ENA-IM NE GULF1"/>
    <x v="8"/>
    <x v="3"/>
    <n v="835447"/>
    <d v="2001-06-08T21:00:01"/>
  </r>
  <r>
    <x v="1"/>
    <x v="3"/>
    <x v="1"/>
    <x v="0"/>
    <n v="1000"/>
    <n v="1351557"/>
    <d v="2001-06-06T15:02:25"/>
    <s v="Cinergy Marketing &amp; Trading, LLC"/>
    <x v="0"/>
    <x v="0"/>
    <x v="0"/>
    <x v="3"/>
    <s v="US Gas Phy Fwd Firm &lt; or = 1Mo "/>
    <s v="US Gas Phy       TCO Pool                08Jun01         USD/MM"/>
    <n v="1000"/>
    <m/>
    <x v="0"/>
    <x v="13"/>
    <x v="0"/>
    <n v="3.78"/>
    <s v="STOCKHAMN"/>
    <s v="JHODGE2"/>
    <s v="ENA-IM ME TCO"/>
    <x v="8"/>
    <x v="3"/>
    <n v="835448"/>
    <d v="2001-06-08T21:00:01"/>
  </r>
  <r>
    <x v="1"/>
    <x v="3"/>
    <x v="0"/>
    <x v="20"/>
    <n v="755000"/>
    <n v="1351558"/>
    <d v="2001-06-06T15:02:34"/>
    <s v="J. Aron &amp;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markgriff"/>
    <s v="JARNOLD"/>
    <s v="NG-Price"/>
    <x v="5"/>
    <x v="3"/>
    <s v="VF2306.1"/>
    <d v="2001-11-01T00:00:00"/>
  </r>
  <r>
    <x v="1"/>
    <x v="1"/>
    <x v="1"/>
    <x v="0"/>
    <n v="50"/>
    <n v="1351559"/>
    <d v="2001-06-06T15:02:5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15"/>
    <s v="mdesousa1"/>
    <s v="JQUENET"/>
    <s v="ST-PJM"/>
    <x v="7"/>
    <x v="7"/>
    <n v="635837.1"/>
    <d v="2001-06-08T21:00:01"/>
  </r>
  <r>
    <x v="1"/>
    <x v="1"/>
    <x v="1"/>
    <x v="0"/>
    <n v="50"/>
    <n v="1351561"/>
    <d v="2001-06-06T15:03:0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25"/>
    <s v="mdesousa1"/>
    <s v="JQUENET"/>
    <s v="ST-PJM"/>
    <x v="7"/>
    <x v="7"/>
    <n v="635839.1"/>
    <d v="2001-06-08T21:00:01"/>
  </r>
  <r>
    <x v="1"/>
    <x v="1"/>
    <x v="1"/>
    <x v="0"/>
    <n v="50"/>
    <n v="1351563"/>
    <d v="2001-06-06T15:03:11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fnelson1"/>
    <s v="JQUENET"/>
    <s v="ST-PJM"/>
    <x v="7"/>
    <x v="7"/>
    <n v="635841.1"/>
    <d v="2001-06-08T21:00:01"/>
  </r>
  <r>
    <x v="1"/>
    <x v="1"/>
    <x v="1"/>
    <x v="0"/>
    <n v="50"/>
    <n v="1351567"/>
    <d v="2001-06-06T15:03:29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55"/>
    <s v="mdesousa1"/>
    <s v="JQUENET"/>
    <s v="ST-PJM"/>
    <x v="7"/>
    <x v="7"/>
    <n v="635845.1"/>
    <d v="2001-06-08T21:00:01"/>
  </r>
  <r>
    <x v="1"/>
    <x v="1"/>
    <x v="1"/>
    <x v="0"/>
    <n v="50"/>
    <n v="1351568"/>
    <d v="2001-06-06T15:03:43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75"/>
    <s v="fnelson1"/>
    <s v="JQUENET"/>
    <s v="ST-PJM"/>
    <x v="7"/>
    <x v="7"/>
    <n v="635846.1"/>
    <d v="2001-06-08T21:00:01"/>
  </r>
  <r>
    <x v="1"/>
    <x v="3"/>
    <x v="1"/>
    <x v="0"/>
    <n v="5000"/>
    <n v="1351569"/>
    <d v="2001-06-06T15:03:48"/>
    <s v="Cinergy Marketing &amp; Trading, LLC"/>
    <x v="0"/>
    <x v="0"/>
    <x v="0"/>
    <x v="3"/>
    <s v="US Gas Phy Fwd Firm &lt; or = 1Mo "/>
    <s v="US Gas Phy       Dom SP TT               08Jun01         USD/MM"/>
    <m/>
    <n v="5000"/>
    <x v="0"/>
    <x v="13"/>
    <x v="0"/>
    <n v="3.9"/>
    <s v="STOCKHAMN"/>
    <s v="JHODGE2"/>
    <s v="ENA-IM ME CNG"/>
    <x v="8"/>
    <x v="3"/>
    <n v="835450"/>
    <d v="2001-06-08T21:00:01"/>
  </r>
  <r>
    <x v="1"/>
    <x v="1"/>
    <x v="1"/>
    <x v="3"/>
    <n v="4600"/>
    <n v="1351570"/>
    <d v="2001-06-06T15:04:00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4.15"/>
    <s v="CHRYARROW"/>
    <s v="FSTURM"/>
    <s v="LT-ECAR"/>
    <x v="7"/>
    <x v="7"/>
    <n v="635847.1"/>
    <d v="2001-10-01T17:11:00"/>
  </r>
  <r>
    <x v="1"/>
    <x v="1"/>
    <x v="1"/>
    <x v="0"/>
    <n v="50"/>
    <n v="1351571"/>
    <d v="2001-06-06T15:04:08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75"/>
    <s v="aepsvc136"/>
    <s v="JQUENET"/>
    <s v="ST-PJM"/>
    <x v="7"/>
    <x v="7"/>
    <n v="635848.1"/>
    <d v="2001-06-08T21:00:01"/>
  </r>
  <r>
    <x v="1"/>
    <x v="1"/>
    <x v="1"/>
    <x v="3"/>
    <n v="4600"/>
    <n v="1351572"/>
    <d v="2001-06-06T15:04:10"/>
    <s v="El Paso Merchant Energy, L.P."/>
    <x v="0"/>
    <x v="0"/>
    <x v="0"/>
    <x v="1"/>
    <s v="US East Power Phy Fwd Firm"/>
    <s v="US Pwr Phy Firm  PJM-W Peak              Oct-Dec01       USD/MWh"/>
    <n v="50"/>
    <m/>
    <x v="0"/>
    <x v="1"/>
    <x v="0"/>
    <n v="36.35"/>
    <s v="PowerSXD"/>
    <s v="RBENSON"/>
    <s v="LT-PJM"/>
    <x v="7"/>
    <x v="7"/>
    <n v="635849.1"/>
    <d v="2001-10-01T14:12:00"/>
  </r>
  <r>
    <x v="1"/>
    <x v="1"/>
    <x v="1"/>
    <x v="0"/>
    <n v="50"/>
    <n v="1351576"/>
    <d v="2001-06-06T15:04:16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65"/>
    <s v="fnelson1"/>
    <s v="JQUENET"/>
    <s v="ST-PJM"/>
    <x v="7"/>
    <x v="7"/>
    <n v="635853.1"/>
    <d v="2001-06-08T21:00:01"/>
  </r>
  <r>
    <x v="1"/>
    <x v="1"/>
    <x v="1"/>
    <x v="0"/>
    <n v="50"/>
    <n v="1351577"/>
    <d v="2001-06-06T15:04:21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55"/>
    <s v="aepsvc136"/>
    <s v="JQUENET"/>
    <s v="ST-PJM"/>
    <x v="7"/>
    <x v="7"/>
    <n v="635854.1"/>
    <d v="2001-06-08T21:00:01"/>
  </r>
  <r>
    <x v="1"/>
    <x v="1"/>
    <x v="1"/>
    <x v="0"/>
    <n v="50"/>
    <n v="1351579"/>
    <d v="2001-06-06T15:04:25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45"/>
    <s v="aepsvc136"/>
    <s v="JQUENET"/>
    <s v="ST-PJM"/>
    <x v="7"/>
    <x v="7"/>
    <n v="635855.1"/>
    <d v="2001-06-08T21:00:01"/>
  </r>
  <r>
    <x v="1"/>
    <x v="1"/>
    <x v="1"/>
    <x v="0"/>
    <n v="50"/>
    <n v="1351580"/>
    <d v="2001-06-06T15:04:30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35"/>
    <s v="aepsvc136"/>
    <s v="JQUENET"/>
    <s v="ST-PJM"/>
    <x v="7"/>
    <x v="7"/>
    <n v="635856.1"/>
    <d v="2001-06-08T21:00:01"/>
  </r>
  <r>
    <x v="1"/>
    <x v="1"/>
    <x v="0"/>
    <x v="0"/>
    <n v="50"/>
    <n v="1351581"/>
    <d v="2001-06-06T15:04:36"/>
    <s v="NRG Power Marketing Inc."/>
    <x v="0"/>
    <x v="0"/>
    <x v="0"/>
    <x v="1"/>
    <s v="US East Power Fin Swap"/>
    <s v="US Pwr Fin Swap  PJM W IntC Peak         08Jun01         USD/MWh"/>
    <n v="50"/>
    <m/>
    <x v="0"/>
    <x v="1"/>
    <x v="0"/>
    <n v="30.25"/>
    <s v="ross1234"/>
    <s v="JQUENET"/>
    <s v="ST-PJM"/>
    <x v="7"/>
    <x v="3"/>
    <n v="635857.1"/>
    <d v="2001-06-08T21:00:01"/>
  </r>
  <r>
    <x v="1"/>
    <x v="1"/>
    <x v="1"/>
    <x v="0"/>
    <n v="50"/>
    <n v="1351582"/>
    <d v="2001-06-06T15:04:4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58.1"/>
    <d v="2001-06-08T21:00:01"/>
  </r>
  <r>
    <x v="1"/>
    <x v="1"/>
    <x v="1"/>
    <x v="8"/>
    <n v="250"/>
    <n v="1351585"/>
    <d v="2001-06-06T15:05:1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mdesousa1"/>
    <s v="JQUENET"/>
    <s v="ST-PJM"/>
    <x v="7"/>
    <x v="7"/>
    <n v="635861.1"/>
    <d v="2001-06-11T21:00:01"/>
  </r>
  <r>
    <x v="1"/>
    <x v="3"/>
    <x v="0"/>
    <x v="5"/>
    <n v="620000"/>
    <n v="1351586"/>
    <d v="2001-06-06T15:05:2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"/>
    <s v="JRTHOMAS"/>
    <s v="JARNOLD"/>
    <s v="NG-Price"/>
    <x v="5"/>
    <x v="3"/>
    <s v="VF2326.1"/>
    <d v="2001-07-01T21:00:00"/>
  </r>
  <r>
    <x v="1"/>
    <x v="3"/>
    <x v="0"/>
    <x v="17"/>
    <n v="57500"/>
    <n v="1351587"/>
    <d v="2001-06-06T15:05:28"/>
    <s v="Duke Energy Trading and Marketing, L.L.C."/>
    <x v="0"/>
    <x v="0"/>
    <x v="0"/>
    <x v="3"/>
    <s v="US Gas Fin Swap"/>
    <s v="US Gas Daily     HHub                    08-30Jun01      USD/MM"/>
    <m/>
    <n v="2500"/>
    <x v="0"/>
    <x v="13"/>
    <x v="0"/>
    <n v="3.71"/>
    <s v="DANIELCOWL"/>
    <s v="PKEAVEY"/>
    <s v="G-DAILY-EST"/>
    <x v="5"/>
    <x v="3"/>
    <s v="VF2327.1"/>
    <d v="2001-06-08T21:00:01"/>
  </r>
  <r>
    <x v="1"/>
    <x v="1"/>
    <x v="1"/>
    <x v="6"/>
    <n v="1500"/>
    <n v="1351588"/>
    <d v="2001-06-06T15:05:49"/>
    <s v="Virginia Electric and Power Company"/>
    <x v="4"/>
    <x v="1"/>
    <x v="0"/>
    <x v="1"/>
    <s v="US East Power Phy Fwd Firm"/>
    <s v="US Pwr Phy Firm  PJM-W Peak              Sep01           USD/MWh"/>
    <n v="50"/>
    <m/>
    <x v="0"/>
    <x v="1"/>
    <x v="0"/>
    <n v="39.25"/>
    <s v="PJMPower"/>
    <s v="RBENSON"/>
    <s v="LT-PJM"/>
    <x v="7"/>
    <x v="7"/>
    <n v="635863.1"/>
    <d v="2001-09-01T14:12:00"/>
  </r>
  <r>
    <x v="1"/>
    <x v="1"/>
    <x v="1"/>
    <x v="0"/>
    <n v="50"/>
    <n v="1351589"/>
    <d v="2001-06-06T15:06:1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30.25"/>
    <s v="vfaes123"/>
    <s v="JQUENET"/>
    <s v="ST-PJM"/>
    <x v="7"/>
    <x v="7"/>
    <n v="635864.1"/>
    <d v="2001-06-08T21:00:01"/>
  </r>
  <r>
    <x v="1"/>
    <x v="3"/>
    <x v="0"/>
    <x v="17"/>
    <n v="172500"/>
    <n v="1351590"/>
    <d v="2001-06-06T15:06:14"/>
    <s v="Duke Energy Trading and Marketing, L.L.C."/>
    <x v="0"/>
    <x v="0"/>
    <x v="0"/>
    <x v="3"/>
    <s v="US Gas Fin Swap"/>
    <s v="US Gas Daily     HHub                    08-30Jun01      USD/MM"/>
    <m/>
    <n v="7500"/>
    <x v="0"/>
    <x v="13"/>
    <x v="0"/>
    <n v="3.71"/>
    <s v="DANIELCOWL"/>
    <s v="PKEAVEY"/>
    <s v="G-DAILY-EST"/>
    <x v="5"/>
    <x v="3"/>
    <s v="VF2331.1"/>
    <d v="2001-06-08T21:00:01"/>
  </r>
  <r>
    <x v="1"/>
    <x v="1"/>
    <x v="1"/>
    <x v="0"/>
    <n v="50"/>
    <n v="1351591"/>
    <d v="2001-06-06T15:06:24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65.1"/>
    <d v="2001-06-08T21:00:01"/>
  </r>
  <r>
    <x v="1"/>
    <x v="2"/>
    <x v="0"/>
    <x v="0"/>
    <n v="50000"/>
    <n v="1351592"/>
    <d v="2001-06-06T15:06:3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4"/>
    <s v="rsrsrsrs"/>
    <s v="GWHALLE"/>
    <s v="WTI-GW-NXC1"/>
    <x v="3"/>
    <x v="3"/>
    <s v=" "/>
    <d v="2001-07-01T00:00:00"/>
  </r>
  <r>
    <x v="1"/>
    <x v="3"/>
    <x v="0"/>
    <x v="17"/>
    <n v="115000"/>
    <n v="1351593"/>
    <d v="2001-06-06T15:06:54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549999999999997"/>
    <s v="txuetclj"/>
    <s v="VPIMENOV"/>
    <s v="EAST-NEW YORK"/>
    <x v="5"/>
    <x v="3"/>
    <s v="VF2365.1"/>
    <d v="2001-06-08T21:00:01"/>
  </r>
  <r>
    <x v="1"/>
    <x v="3"/>
    <x v="1"/>
    <x v="0"/>
    <n v="5000"/>
    <n v="1351596"/>
    <d v="2001-06-06T15:08:48"/>
    <s v="Colonial Energy Inc."/>
    <x v="0"/>
    <x v="0"/>
    <x v="0"/>
    <x v="3"/>
    <s v="US Gas Phy Fwd Firm &lt; or = 1Mo "/>
    <s v="US Gas Phy       TENN 500                08Jun01         USD/MM"/>
    <m/>
    <n v="5000"/>
    <x v="0"/>
    <x v="13"/>
    <x v="0"/>
    <n v="3.585"/>
    <s v="CGILBERT"/>
    <s v="SNEAL"/>
    <s v="ENA-IM NE GULF3"/>
    <x v="8"/>
    <x v="3"/>
    <n v="835453"/>
    <d v="2001-06-08T21:00:01"/>
  </r>
  <r>
    <x v="1"/>
    <x v="3"/>
    <x v="1"/>
    <x v="0"/>
    <n v="5000"/>
    <n v="1351599"/>
    <d v="2001-06-06T15:08:59"/>
    <s v="Colonial Energy Inc."/>
    <x v="0"/>
    <x v="0"/>
    <x v="0"/>
    <x v="3"/>
    <s v="US Gas Phy Fwd Firm &lt; or = 1Mo "/>
    <s v="US Gas Phy       TENN Z-0                08Jun01         USD/MM"/>
    <m/>
    <n v="5000"/>
    <x v="0"/>
    <x v="13"/>
    <x v="0"/>
    <n v="3.5449999999999999"/>
    <s v="CGILBERT"/>
    <s v="SNEAL"/>
    <s v="ENA-IM NE GULF3"/>
    <x v="8"/>
    <x v="3"/>
    <n v="835454"/>
    <d v="2001-06-08T21:00:01"/>
  </r>
  <r>
    <x v="1"/>
    <x v="3"/>
    <x v="0"/>
    <x v="5"/>
    <n v="155000"/>
    <n v="1351600"/>
    <d v="2001-06-06T15:09:31"/>
    <s v="BNP Paribas"/>
    <x v="0"/>
    <x v="0"/>
    <x v="0"/>
    <x v="3"/>
    <s v="US Gas Fin BasisSwap"/>
    <s v="US Gas Basis     NGI SoCal               Oct01           USD/MM"/>
    <m/>
    <n v="5000"/>
    <x v="0"/>
    <x v="13"/>
    <x v="0"/>
    <n v="1.7"/>
    <s v="SUNGDORA"/>
    <s v="KHOLST"/>
    <s v="FT-West"/>
    <x v="5"/>
    <x v="3"/>
    <s v="VF2385.1"/>
    <d v="2001-10-01T21:00:01"/>
  </r>
  <r>
    <x v="1"/>
    <x v="1"/>
    <x v="1"/>
    <x v="0"/>
    <n v="50"/>
    <n v="1351602"/>
    <d v="2001-06-06T15:09:5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71.1"/>
    <d v="2001-06-08T21:00:01"/>
  </r>
  <r>
    <x v="1"/>
    <x v="3"/>
    <x v="0"/>
    <x v="5"/>
    <n v="620000"/>
    <n v="1351605"/>
    <d v="2001-06-06T15:11:12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RTHOMAS"/>
    <s v="JARNOLD"/>
    <s v="NG-Price"/>
    <x v="5"/>
    <x v="3"/>
    <s v="VF2388.1"/>
    <d v="2001-07-01T21:00:00"/>
  </r>
  <r>
    <x v="1"/>
    <x v="1"/>
    <x v="1"/>
    <x v="0"/>
    <n v="50"/>
    <n v="1351606"/>
    <d v="2001-06-06T15:11:37"/>
    <s v="CMS Marketing, Services and Trading Company"/>
    <x v="0"/>
    <x v="0"/>
    <x v="0"/>
    <x v="1"/>
    <s v="US East Power Phy Fwd Firm"/>
    <s v="US Pwr Phy Firm  PJM-W Peak              08Jun01         USD/MWh"/>
    <m/>
    <n v="50"/>
    <x v="0"/>
    <x v="1"/>
    <x v="0"/>
    <n v="30.45"/>
    <s v="ERICYAO2"/>
    <s v="JQUENET"/>
    <s v="ST-PJM"/>
    <x v="7"/>
    <x v="7"/>
    <n v="635873.1"/>
    <d v="2001-06-08T21:00:01"/>
  </r>
  <r>
    <x v="1"/>
    <x v="3"/>
    <x v="0"/>
    <x v="17"/>
    <n v="230000"/>
    <n v="1351608"/>
    <d v="2001-06-06T15:12:05"/>
    <s v="Firm Trading Bridgeline Gas Marketing"/>
    <x v="0"/>
    <x v="0"/>
    <x v="0"/>
    <x v="3"/>
    <s v="US Gas Fin Swap"/>
    <s v="US Gas Daily     HSC                     08-30Jun01      USD/MM"/>
    <m/>
    <n v="10000"/>
    <x v="0"/>
    <x v="13"/>
    <x v="0"/>
    <n v="3.75"/>
    <s v="ADM84149"/>
    <s v="EBASS"/>
    <s v="FT-Texas"/>
    <x v="5"/>
    <x v="3"/>
    <s v="VF2394.1"/>
    <d v="2001-06-08T21:00:01"/>
  </r>
  <r>
    <x v="0"/>
    <x v="3"/>
    <x v="1"/>
    <x v="0"/>
    <n v="5000"/>
    <n v="1351609"/>
    <d v="2001-06-06T15:12:07"/>
    <s v="Anadarko Canada Corporation"/>
    <x v="0"/>
    <x v="0"/>
    <x v="0"/>
    <x v="3"/>
    <s v="CAN Gas Phy Fwd Firm West &lt; or = 1Mo"/>
    <s v="CAN Gas Phy      NIT                     06Jun01         CAD/GJ"/>
    <n v="5000"/>
    <m/>
    <x v="0"/>
    <x v="17"/>
    <x v="4"/>
    <n v="3.6150000000000002"/>
    <s v="sgrimbly"/>
    <s v="RWATT"/>
    <s v="EC-IM Canada West"/>
    <x v="8"/>
    <x v="9"/>
    <n v="835459"/>
    <d v="2001-06-06T21:00:01"/>
  </r>
  <r>
    <x v="1"/>
    <x v="2"/>
    <x v="0"/>
    <x v="0"/>
    <n v="50000"/>
    <n v="1351611"/>
    <d v="2001-06-06T15:13:1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s v=" "/>
    <d v="2001-07-01T00:00:00"/>
  </r>
  <r>
    <x v="1"/>
    <x v="3"/>
    <x v="1"/>
    <x v="17"/>
    <n v="57500"/>
    <n v="1351613"/>
    <d v="2001-06-06T15:13:56"/>
    <s v="Petrocom Energy Group Limited"/>
    <x v="0"/>
    <x v="0"/>
    <x v="0"/>
    <x v="3"/>
    <s v="US Gas Phy Fwd Firm &lt; or = 1Mo "/>
    <s v="US Gas Phy       HeHub                   08-30Jun01      USD/MM"/>
    <n v="2500"/>
    <m/>
    <x v="0"/>
    <x v="13"/>
    <x v="0"/>
    <n v="3.71"/>
    <s v="roncampb"/>
    <s v="ARING"/>
    <s v="ENA-IM NE GULF1"/>
    <x v="8"/>
    <x v="3"/>
    <n v="835461"/>
    <d v="2001-06-08T21:00:01"/>
  </r>
  <r>
    <x v="1"/>
    <x v="1"/>
    <x v="1"/>
    <x v="21"/>
    <n v="3100"/>
    <n v="1351615"/>
    <d v="2001-06-06T15:13:58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5"/>
    <s v="mwhitfield"/>
    <s v="FSTURM"/>
    <s v="LT-ECAR"/>
    <x v="7"/>
    <x v="7"/>
    <n v="635875.1"/>
    <d v="2002-07-01T17:11:00"/>
  </r>
  <r>
    <x v="1"/>
    <x v="1"/>
    <x v="1"/>
    <x v="21"/>
    <n v="3100"/>
    <n v="1351616"/>
    <d v="2001-06-06T15:13:59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5876.1"/>
    <d v="2002-07-01T14:12:00"/>
  </r>
  <r>
    <x v="0"/>
    <x v="3"/>
    <x v="0"/>
    <x v="3"/>
    <n v="460000"/>
    <n v="1351619"/>
    <d v="2001-06-06T15:15:23"/>
    <s v="Aquila Canada Corp."/>
    <x v="0"/>
    <x v="0"/>
    <x v="0"/>
    <x v="3"/>
    <s v="CAN Gas Fin BasSwap"/>
    <s v="CAN Gas Basis    AECO                    Aug-Oct01       USD/MM"/>
    <n v="5000"/>
    <m/>
    <x v="0"/>
    <x v="13"/>
    <x v="0"/>
    <n v="-0.48499999999999999"/>
    <s v="rhoughton"/>
    <s v="JMCKAY"/>
    <s v="FT-CAND-EGSC"/>
    <x v="5"/>
    <x v="9"/>
    <s v="VF2404.1"/>
    <d v="2001-08-01T00:00:00"/>
  </r>
  <r>
    <x v="1"/>
    <x v="3"/>
    <x v="0"/>
    <x v="17"/>
    <n v="57500"/>
    <n v="1351620"/>
    <d v="2001-06-06T15:16:20"/>
    <s v="Texaco Natural Gas Inc."/>
    <x v="0"/>
    <x v="0"/>
    <x v="0"/>
    <x v="3"/>
    <s v="US Gas Fin Swap"/>
    <s v="US Gas Daily     HHub                    08-30Jun01      USD/MM"/>
    <n v="2500"/>
    <m/>
    <x v="0"/>
    <x v="13"/>
    <x v="0"/>
    <n v="3.7149999999999999"/>
    <s v="WARNERTODD"/>
    <s v="PKEAVEY"/>
    <s v="G-DAILY-EST"/>
    <x v="5"/>
    <x v="3"/>
    <s v="VF2405.1"/>
    <d v="2001-06-08T21:00:01"/>
  </r>
  <r>
    <x v="1"/>
    <x v="1"/>
    <x v="1"/>
    <x v="0"/>
    <n v="50"/>
    <n v="1351622"/>
    <d v="2001-06-06T15:16:29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3.5"/>
    <s v="EPowerJC"/>
    <s v="JQUENET"/>
    <s v="ST-PJM"/>
    <x v="7"/>
    <x v="7"/>
    <n v="635882.1"/>
    <d v="2001-06-08T21:00:01"/>
  </r>
  <r>
    <x v="1"/>
    <x v="3"/>
    <x v="1"/>
    <x v="0"/>
    <n v="10000"/>
    <n v="1351626"/>
    <d v="2001-06-06T15:17:28"/>
    <s v="Colonial Energy Inc."/>
    <x v="0"/>
    <x v="0"/>
    <x v="0"/>
    <x v="3"/>
    <s v="US Gas Phy Fwd Firm &lt; or = 1Mo "/>
    <s v="US Gas Phy       TENN 500                08Jun01         USD/MM"/>
    <m/>
    <n v="10000"/>
    <x v="0"/>
    <x v="13"/>
    <x v="0"/>
    <n v="3.58"/>
    <s v="CGILBERT"/>
    <s v="SNEAL"/>
    <s v="ENA-IM NE GULF3"/>
    <x v="8"/>
    <x v="3"/>
    <n v="835464"/>
    <d v="2001-06-08T21:00:01"/>
  </r>
  <r>
    <x v="1"/>
    <x v="3"/>
    <x v="1"/>
    <x v="5"/>
    <n v="310000"/>
    <n v="1351629"/>
    <d v="2001-06-06T15:21:23"/>
    <s v="e prime, inc."/>
    <x v="0"/>
    <x v="0"/>
    <x v="0"/>
    <x v="3"/>
    <s v="US Gas Phy Index Firm &lt; or = 1Mo"/>
    <s v="US Gas Phy Index IF TENN Z-0             Jul01           USD/MM"/>
    <n v="10000"/>
    <m/>
    <x v="0"/>
    <x v="13"/>
    <x v="0"/>
    <n v="-7.4999999999999997E-3"/>
    <s v="EPRIME26"/>
    <s v="SNEAL"/>
    <s v="ENA-IM NE GULF3"/>
    <x v="8"/>
    <x v="3"/>
    <s v="VF2417.1 / 835469"/>
    <d v="2001-07-01T21:00:01"/>
  </r>
  <r>
    <x v="1"/>
    <x v="3"/>
    <x v="1"/>
    <x v="5"/>
    <n v="310000"/>
    <n v="1351638"/>
    <d v="2001-06-06T15:22:43"/>
    <s v="e prime, inc."/>
    <x v="0"/>
    <x v="0"/>
    <x v="0"/>
    <x v="3"/>
    <s v="US Gas Phy Index Firm &lt; or = 1Mo"/>
    <s v="US Gas Phy Index IF NGPL TXOK GC         Jul01           USD/MM"/>
    <n v="10000"/>
    <m/>
    <x v="0"/>
    <x v="13"/>
    <x v="0"/>
    <n v="-7.4999999999999997E-3"/>
    <s v="EPRIME26"/>
    <s v="TDONOHO"/>
    <s v="ENA - IM Central Gulf"/>
    <x v="8"/>
    <x v="3"/>
    <s v="VF2420.1 / 835474"/>
    <d v="2001-07-01T21:00:01"/>
  </r>
  <r>
    <x v="1"/>
    <x v="3"/>
    <x v="1"/>
    <x v="5"/>
    <n v="310000"/>
    <n v="1351639"/>
    <d v="2001-06-06T15:22:52"/>
    <s v="e prime, inc."/>
    <x v="0"/>
    <x v="0"/>
    <x v="0"/>
    <x v="3"/>
    <s v="US Gas Phy Index Firm &lt; or = 1Mo"/>
    <s v="US Gas Phy Index IF NGPL STX             Jul01           USD/MM"/>
    <n v="10000"/>
    <m/>
    <x v="0"/>
    <x v="13"/>
    <x v="0"/>
    <n v="-7.4999999999999997E-3"/>
    <s v="EPRIME26"/>
    <s v="TDONOHO"/>
    <s v="ENA - IM Central Gulf"/>
    <x v="8"/>
    <x v="3"/>
    <s v="VF2421.1 / 835473"/>
    <d v="2001-07-01T21:00:01"/>
  </r>
  <r>
    <x v="1"/>
    <x v="1"/>
    <x v="1"/>
    <x v="8"/>
    <n v="250"/>
    <n v="1351640"/>
    <d v="2001-06-06T15:22:59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skilpat1"/>
    <s v="JQUENET"/>
    <s v="ST-PJM"/>
    <x v="7"/>
    <x v="7"/>
    <n v="635904.1"/>
    <d v="2001-06-11T21:00:01"/>
  </r>
  <r>
    <x v="1"/>
    <x v="7"/>
    <x v="1"/>
    <x v="0"/>
    <n v="15000"/>
    <n v="1351643"/>
    <d v="2001-06-06T15:24:35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6.75"/>
    <s v="DEDE0001"/>
    <s v="WHICKS"/>
    <s v="EGLI-C3GC"/>
    <x v="5"/>
    <x v="8"/>
    <s v="VF2697.1"/>
    <d v="2001-06-01T21:00:01"/>
  </r>
  <r>
    <x v="1"/>
    <x v="7"/>
    <x v="1"/>
    <x v="0"/>
    <n v="15000"/>
    <n v="1351644"/>
    <d v="2001-06-06T15:24:44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6.75"/>
    <s v="DEDE0001"/>
    <s v="WHICKS"/>
    <s v="EGLI-C3GC"/>
    <x v="5"/>
    <x v="8"/>
    <s v=" "/>
    <d v="2001-06-01T21:00:01"/>
  </r>
  <r>
    <x v="1"/>
    <x v="4"/>
    <x v="0"/>
    <x v="25"/>
    <n v="75000"/>
    <n v="1351645"/>
    <d v="2001-06-06T15:24:52"/>
    <s v="Texaco Inc."/>
    <x v="0"/>
    <x v="0"/>
    <x v="0"/>
    <x v="4"/>
    <s v="US Jet Kero Fin Spread"/>
    <s v="US Jet Kero Swap GC vs NYMEX HO          Q1 2002         c/Gl-b"/>
    <n v="25000"/>
    <m/>
    <x v="0"/>
    <x v="15"/>
    <x v="0"/>
    <n v="2.75"/>
    <s v="ADM95532"/>
    <s v="DLOOSLEY"/>
    <s v="KERO"/>
    <x v="5"/>
    <x v="3"/>
    <s v="VF2695.1"/>
    <d v="2002-01-01T00:00:00"/>
  </r>
  <r>
    <x v="1"/>
    <x v="3"/>
    <x v="1"/>
    <x v="0"/>
    <n v="10000"/>
    <n v="1351647"/>
    <d v="2001-06-06T15:27:42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MIDCONT2"/>
    <s v="ARING"/>
    <s v="ENA-IM NE GULF1"/>
    <x v="8"/>
    <x v="3"/>
    <n v="835483"/>
    <d v="2001-06-08T21:00:01"/>
  </r>
  <r>
    <x v="1"/>
    <x v="3"/>
    <x v="0"/>
    <x v="5"/>
    <n v="620000"/>
    <n v="1351648"/>
    <d v="2001-06-06T15:29:30"/>
    <s v="Constellation Power Source, Inc."/>
    <x v="0"/>
    <x v="0"/>
    <x v="0"/>
    <x v="3"/>
    <s v="US Gas Fin Swap"/>
    <s v="US Gas Swap      Nymex                   Jul01           USD/MM"/>
    <m/>
    <n v="20000"/>
    <x v="0"/>
    <x v="13"/>
    <x v="0"/>
    <n v="3.82"/>
    <s v="kschwartz"/>
    <s v="JARNOLD"/>
    <s v="NG-Price"/>
    <x v="5"/>
    <x v="3"/>
    <s v="VF2439.1"/>
    <d v="2001-07-01T21:00:00"/>
  </r>
  <r>
    <x v="1"/>
    <x v="3"/>
    <x v="1"/>
    <x v="0"/>
    <n v="10000"/>
    <n v="1351649"/>
    <d v="2001-06-06T15:29:36"/>
    <s v="Duke Energy Trading and Marketing, L.L.C."/>
    <x v="0"/>
    <x v="0"/>
    <x v="0"/>
    <x v="3"/>
    <s v="US Gas Phy Fwd Firm &lt; or = 1Mo "/>
    <s v="US Gas Phy       COL Onshore             08Jun01         USD/MM"/>
    <m/>
    <n v="10000"/>
    <x v="0"/>
    <x v="13"/>
    <x v="0"/>
    <n v="3.6"/>
    <s v="YJACKSON"/>
    <s v="SPEREIR"/>
    <s v="ENA-IM NE GULF2"/>
    <x v="8"/>
    <x v="3"/>
    <n v="835488"/>
    <d v="2001-06-08T21:00:01"/>
  </r>
  <r>
    <x v="1"/>
    <x v="3"/>
    <x v="0"/>
    <x v="17"/>
    <n v="104696"/>
    <n v="1351650"/>
    <d v="2001-06-06T15:31:23"/>
    <s v="EnergyUSA-TPC Corp."/>
    <x v="0"/>
    <x v="0"/>
    <x v="0"/>
    <x v="3"/>
    <s v="US Gas Fin Swap"/>
    <s v="US Gas Daily     HHub                    08-30Jun01      USD/MM"/>
    <m/>
    <n v="4552"/>
    <x v="0"/>
    <x v="13"/>
    <x v="0"/>
    <n v="3.72"/>
    <s v="timothym"/>
    <s v="PKEAVEY"/>
    <s v="G-DAILY-EST"/>
    <x v="5"/>
    <x v="3"/>
    <s v="VF2444.1"/>
    <d v="2001-06-08T21:00:01"/>
  </r>
  <r>
    <x v="1"/>
    <x v="3"/>
    <x v="0"/>
    <x v="5"/>
    <n v="3100"/>
    <n v="1351651"/>
    <d v="2001-06-06T15:31:51"/>
    <s v="PG&amp;E Energy Trading-Gas Corporation"/>
    <x v="0"/>
    <x v="0"/>
    <x v="0"/>
    <x v="3"/>
    <s v="US Gas Fin Opt Put"/>
    <s v="US Gas Fin Opt   NYMEX        EP3.5      Aug01           USD/MM-L"/>
    <n v="100"/>
    <m/>
    <x v="0"/>
    <x v="14"/>
    <x v="0"/>
    <n v="0.1575"/>
    <s v="andrewk5"/>
    <s v="MMAGGI"/>
    <s v="NG EXOTIC"/>
    <x v="5"/>
    <x v="3"/>
    <s v="VF2445.1"/>
    <d v="2001-08-01T00:00:00"/>
  </r>
  <r>
    <x v="1"/>
    <x v="3"/>
    <x v="0"/>
    <x v="5"/>
    <n v="310000"/>
    <n v="1351654"/>
    <d v="2001-06-06T15:31:57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8250000000000002"/>
    <s v="ADM46266"/>
    <s v="JARNOLD"/>
    <s v="NG-Price"/>
    <x v="5"/>
    <x v="3"/>
    <s v="VF2447.1"/>
    <d v="2001-07-01T21:00:00"/>
  </r>
  <r>
    <x v="1"/>
    <x v="1"/>
    <x v="1"/>
    <x v="8"/>
    <n v="250"/>
    <n v="1351656"/>
    <d v="2001-06-06T15:32:55"/>
    <s v="NRG Power Marketing Inc."/>
    <x v="0"/>
    <x v="0"/>
    <x v="0"/>
    <x v="1"/>
    <s v="US East Power Phy Fwd Firm"/>
    <s v="US Pwr Phy Firm  PJM-W Peak              25-29Jun01      USD/MWh"/>
    <n v="50"/>
    <m/>
    <x v="0"/>
    <x v="1"/>
    <x v="0"/>
    <n v="53.5"/>
    <s v="rush1234"/>
    <s v="JQUENET"/>
    <s v="ST-PJM"/>
    <x v="7"/>
    <x v="7"/>
    <n v="635935.1"/>
    <d v="2001-06-25T21:00:00"/>
  </r>
  <r>
    <x v="1"/>
    <x v="1"/>
    <x v="1"/>
    <x v="8"/>
    <n v="250"/>
    <n v="1351657"/>
    <d v="2001-06-06T15:33:1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3.75"/>
    <s v="rush1234"/>
    <s v="JQUENET"/>
    <s v="ST-PJM"/>
    <x v="7"/>
    <x v="7"/>
    <n v="635937.1"/>
    <d v="2001-06-11T21:00:01"/>
  </r>
  <r>
    <x v="1"/>
    <x v="3"/>
    <x v="0"/>
    <x v="20"/>
    <n v="377500"/>
    <n v="1351662"/>
    <d v="2001-06-06T15:35:21"/>
    <s v="PSEG Energy Resources &amp; Trade LLC"/>
    <x v="0"/>
    <x v="0"/>
    <x v="0"/>
    <x v="3"/>
    <s v="US Gas Fin Swap"/>
    <s v="US Gas Swap      Nymex                   Nov01-Mar02     USD/MM"/>
    <m/>
    <n v="2500"/>
    <x v="0"/>
    <x v="13"/>
    <x v="0"/>
    <n v="4.29"/>
    <s v="fdimaria1"/>
    <s v="JARNOLD"/>
    <s v="NG-Price"/>
    <x v="5"/>
    <x v="3"/>
    <s v="VF2454.1"/>
    <d v="2001-11-01T00:00:00"/>
  </r>
  <r>
    <x v="1"/>
    <x v="3"/>
    <x v="1"/>
    <x v="0"/>
    <n v="10000"/>
    <n v="1351663"/>
    <d v="2001-06-06T15:35:24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8"/>
    <s v="EASTDESK7"/>
    <s v="ARING"/>
    <s v="ENA-IM NE GULF1"/>
    <x v="8"/>
    <x v="3"/>
    <n v="835500"/>
    <d v="2001-06-08T21:00:01"/>
  </r>
  <r>
    <x v="1"/>
    <x v="3"/>
    <x v="1"/>
    <x v="0"/>
    <n v="10000"/>
    <n v="1351665"/>
    <d v="2001-06-06T15:35:30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9"/>
    <s v="EASTDESK7"/>
    <s v="ARING"/>
    <s v="ENA-IM NE GULF1"/>
    <x v="8"/>
    <x v="3"/>
    <n v="835501"/>
    <d v="2001-06-08T21:00:01"/>
  </r>
  <r>
    <x v="1"/>
    <x v="3"/>
    <x v="0"/>
    <x v="5"/>
    <n v="77500"/>
    <n v="1351666"/>
    <d v="2001-06-06T15:35:42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3"/>
    <s v="ADM46266"/>
    <s v="JARNOLD"/>
    <s v="NG-Price"/>
    <x v="5"/>
    <x v="3"/>
    <s v="VF2457.1"/>
    <d v="2001-07-01T21:00:00"/>
  </r>
  <r>
    <x v="0"/>
    <x v="0"/>
    <x v="0"/>
    <x v="0"/>
    <n v="12"/>
    <n v="1351670"/>
    <d v="2001-06-06T15:35:55"/>
    <s v="Hochschild Partners"/>
    <x v="0"/>
    <x v="0"/>
    <x v="0"/>
    <x v="0"/>
    <s v="Zinc LME Registered Contract"/>
    <s v="Zinc LME Reg.    Contract                18Jul01         USD/mt-L"/>
    <n v="12"/>
    <m/>
    <x v="0"/>
    <x v="0"/>
    <x v="0"/>
    <n v="924.25"/>
    <s v="ADM96631"/>
    <s v="KGWOZDZ"/>
    <s v="Enron Metals Trading System"/>
    <x v="0"/>
    <x v="0"/>
    <n v="2172365"/>
    <d v="2001-07-18T21:00:00"/>
  </r>
  <r>
    <x v="1"/>
    <x v="3"/>
    <x v="0"/>
    <x v="5"/>
    <n v="77500"/>
    <n v="1351671"/>
    <d v="2001-06-06T15:36:0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83"/>
    <s v="steven12"/>
    <s v="JARNOLD"/>
    <s v="NG-Price"/>
    <x v="5"/>
    <x v="3"/>
    <s v="VF2460.1"/>
    <d v="2001-07-01T21:00:00"/>
  </r>
  <r>
    <x v="1"/>
    <x v="3"/>
    <x v="0"/>
    <x v="5"/>
    <n v="155000"/>
    <n v="1351672"/>
    <d v="2001-06-06T15:36:24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4"/>
    <s v="jhershey"/>
    <s v="JARNOLD"/>
    <s v="NG-Price"/>
    <x v="5"/>
    <x v="3"/>
    <s v="VF2463.1"/>
    <d v="2001-07-01T21:00:00"/>
  </r>
  <r>
    <x v="1"/>
    <x v="3"/>
    <x v="0"/>
    <x v="22"/>
    <n v="615000"/>
    <n v="1351677"/>
    <d v="2001-06-06T15:36:36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3"/>
    <s v="aepes220"/>
    <s v="JARNOLD"/>
    <s v="NG-Price"/>
    <x v="5"/>
    <x v="3"/>
    <s v="VF2467.1"/>
    <d v="2001-07-01T00:00:00"/>
  </r>
  <r>
    <x v="1"/>
    <x v="3"/>
    <x v="0"/>
    <x v="5"/>
    <n v="155000"/>
    <n v="1351678"/>
    <d v="2001-06-06T15:37:11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9"/>
    <s v="giordano"/>
    <s v="MSANCH2"/>
    <s v="GD-New-Jr"/>
    <x v="5"/>
    <x v="3"/>
    <s v="VF2470.1"/>
    <d v="2001-10-01T21:00:01"/>
  </r>
  <r>
    <x v="1"/>
    <x v="3"/>
    <x v="0"/>
    <x v="20"/>
    <n v="377500"/>
    <n v="1351679"/>
    <d v="2001-06-06T15:37:18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"/>
    <s v="SHIMAITIS"/>
    <s v="JARNOLD"/>
    <s v="NG-Price"/>
    <x v="5"/>
    <x v="3"/>
    <s v="VF2471.1"/>
    <d v="2001-11-01T00:00:00"/>
  </r>
  <r>
    <x v="1"/>
    <x v="3"/>
    <x v="0"/>
    <x v="20"/>
    <n v="755000"/>
    <n v="1351680"/>
    <d v="2001-06-06T15:37:34"/>
    <s v="Calpine Energy Services, L.P."/>
    <x v="0"/>
    <x v="0"/>
    <x v="0"/>
    <x v="3"/>
    <s v="US Gas Fin Swap"/>
    <s v="US Gas Swap      Nymex                   Nov01-Mar02     USD/MM"/>
    <m/>
    <n v="5000"/>
    <x v="0"/>
    <x v="13"/>
    <x v="0"/>
    <n v="4.3"/>
    <s v="JEFFFOX1"/>
    <s v="JARNOLD"/>
    <s v="NG-Price"/>
    <x v="5"/>
    <x v="3"/>
    <s v="VF2472.1"/>
    <d v="2001-11-01T00:00:00"/>
  </r>
  <r>
    <x v="1"/>
    <x v="3"/>
    <x v="0"/>
    <x v="17"/>
    <n v="230000"/>
    <n v="1351681"/>
    <d v="2001-06-06T15:38:19"/>
    <s v="BP Corporation North America Inc."/>
    <x v="0"/>
    <x v="0"/>
    <x v="0"/>
    <x v="3"/>
    <s v="US Gas Fin Swap"/>
    <s v="US Gas Daily     PEPL                    08-30Jun01      USD/MM"/>
    <n v="10000"/>
    <m/>
    <x v="0"/>
    <x v="13"/>
    <x v="0"/>
    <n v="3.58"/>
    <s v="Cozartta"/>
    <s v="ALEWIS"/>
    <s v="GD-CENTRAL"/>
    <x v="5"/>
    <x v="3"/>
    <s v="VF2473.1"/>
    <d v="2001-06-08T21:00:01"/>
  </r>
  <r>
    <x v="1"/>
    <x v="3"/>
    <x v="0"/>
    <x v="5"/>
    <n v="155000"/>
    <n v="1351683"/>
    <d v="2001-06-06T15:38:58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83"/>
    <s v="amontgomer"/>
    <s v="JARNOLD"/>
    <s v="NG-Price"/>
    <x v="5"/>
    <x v="3"/>
    <s v="VF2476.1"/>
    <d v="2001-07-01T21:00:00"/>
  </r>
  <r>
    <x v="1"/>
    <x v="3"/>
    <x v="0"/>
    <x v="17"/>
    <n v="115000"/>
    <n v="1351682"/>
    <d v="2001-06-06T15:38:58"/>
    <s v="Reliant Energy Services, Inc."/>
    <x v="0"/>
    <x v="0"/>
    <x v="0"/>
    <x v="3"/>
    <s v="US Gas Fin Swap"/>
    <s v="US Gas Daily     PEPL                    08-30Jun01      USD/MM"/>
    <m/>
    <n v="5000"/>
    <x v="0"/>
    <x v="13"/>
    <x v="0"/>
    <n v="3.6"/>
    <s v="rickmcconn"/>
    <s v="ALEWIS"/>
    <s v="GD-CENTRAL"/>
    <x v="5"/>
    <x v="3"/>
    <s v="VF2475.1"/>
    <d v="2001-06-08T21:00:01"/>
  </r>
  <r>
    <x v="1"/>
    <x v="2"/>
    <x v="0"/>
    <x v="0"/>
    <n v="50000"/>
    <n v="1351684"/>
    <d v="2001-06-06T15:39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s v=" "/>
    <d v="2001-07-01T00:00:00"/>
  </r>
  <r>
    <x v="1"/>
    <x v="3"/>
    <x v="0"/>
    <x v="20"/>
    <n v="755000"/>
    <n v="1351685"/>
    <d v="2001-06-06T15:39:17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2949999999999999"/>
    <s v="mhorowitz"/>
    <s v="JARNOLD"/>
    <s v="NG-Price"/>
    <x v="5"/>
    <x v="3"/>
    <s v="VF2477.1"/>
    <d v="2001-11-01T00:00:00"/>
  </r>
  <r>
    <x v="1"/>
    <x v="1"/>
    <x v="1"/>
    <x v="8"/>
    <n v="250"/>
    <n v="1351686"/>
    <d v="2001-06-06T15:39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5945.1"/>
    <d v="2001-07-02T21:00:00"/>
  </r>
  <r>
    <x v="1"/>
    <x v="1"/>
    <x v="1"/>
    <x v="8"/>
    <n v="250"/>
    <n v="1351687"/>
    <d v="2001-06-06T15:39:27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aepsvc132"/>
    <s v="FSTURM"/>
    <s v="ST-ECAR"/>
    <x v="7"/>
    <x v="7"/>
    <n v="635947.1"/>
    <d v="2001-07-02T21:00:00"/>
  </r>
  <r>
    <x v="1"/>
    <x v="3"/>
    <x v="0"/>
    <x v="5"/>
    <n v="155000"/>
    <n v="1351688"/>
    <d v="2001-06-06T15:39:39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83"/>
    <s v="CARASPICER"/>
    <s v="JARNOLD"/>
    <s v="NG-Price"/>
    <x v="5"/>
    <x v="3"/>
    <s v="VF2478.1"/>
    <d v="2001-07-01T21:00:00"/>
  </r>
  <r>
    <x v="1"/>
    <x v="1"/>
    <x v="1"/>
    <x v="8"/>
    <n v="250"/>
    <n v="1351690"/>
    <d v="2001-06-06T15:41:12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3.75"/>
    <s v="PJMPower"/>
    <s v="JQUENET"/>
    <s v="ST-PJM"/>
    <x v="7"/>
    <x v="7"/>
    <n v="635948.1"/>
    <d v="2001-06-11T21:00:01"/>
  </r>
  <r>
    <x v="1"/>
    <x v="3"/>
    <x v="0"/>
    <x v="17"/>
    <n v="115000"/>
    <n v="1351691"/>
    <d v="2001-06-06T15:41:44"/>
    <s v="Coral Energy Holding L.P."/>
    <x v="0"/>
    <x v="0"/>
    <x v="0"/>
    <x v="3"/>
    <s v="US Gas Fin Swap"/>
    <s v="US Gas Daily     EP SanJuan              08-30Jun01      USD/MM"/>
    <n v="5000"/>
    <m/>
    <x v="0"/>
    <x v="13"/>
    <x v="0"/>
    <n v="2.72"/>
    <s v="coraljet"/>
    <s v="RGAY"/>
    <s v="West-Keystone"/>
    <x v="5"/>
    <x v="3"/>
    <s v="VF2482.1"/>
    <d v="2001-06-08T21:00:01"/>
  </r>
  <r>
    <x v="1"/>
    <x v="2"/>
    <x v="1"/>
    <x v="5"/>
    <n v="93000"/>
    <n v="1351692"/>
    <d v="2001-06-06T15:42:17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 "/>
    <d v="2001-07-01T21:00:00"/>
  </r>
  <r>
    <x v="1"/>
    <x v="2"/>
    <x v="1"/>
    <x v="5"/>
    <n v="93000"/>
    <n v="1351693"/>
    <d v="2001-06-06T15:42:22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F2696.1"/>
    <d v="2001-07-01T21:00:00"/>
  </r>
  <r>
    <x v="1"/>
    <x v="3"/>
    <x v="0"/>
    <x v="6"/>
    <n v="600000"/>
    <n v="1351694"/>
    <d v="2001-06-06T15:43:15"/>
    <s v="Bank of America, National Association"/>
    <x v="0"/>
    <x v="0"/>
    <x v="0"/>
    <x v="3"/>
    <s v="US Gas Fin Swap"/>
    <s v="US Gas Swap      Nymex                   Sep01           USD/MM"/>
    <n v="20000"/>
    <m/>
    <x v="0"/>
    <x v="13"/>
    <x v="0"/>
    <n v="3.9525000000000001"/>
    <s v="MMETTERS"/>
    <s v="JARNOLD"/>
    <s v="NG-Price"/>
    <x v="5"/>
    <x v="3"/>
    <s v="VF2485.1"/>
    <d v="2001-09-01T21:00:00"/>
  </r>
  <r>
    <x v="1"/>
    <x v="3"/>
    <x v="0"/>
    <x v="17"/>
    <n v="115000"/>
    <n v="1351698"/>
    <d v="2001-06-06T15:43:24"/>
    <s v="Reliant Energy Services, Inc."/>
    <x v="0"/>
    <x v="0"/>
    <x v="0"/>
    <x v="3"/>
    <s v="US Gas Fin Swap"/>
    <s v="US Gas Daily     Waha                    08-30Jun01      USD/MM"/>
    <m/>
    <n v="5000"/>
    <x v="0"/>
    <x v="13"/>
    <x v="0"/>
    <n v="3.66"/>
    <s v="rickmcconn"/>
    <s v="EBASS"/>
    <s v="FT-Texas"/>
    <x v="5"/>
    <x v="3"/>
    <s v="VF2486.1"/>
    <d v="2001-06-08T21:00:01"/>
  </r>
  <r>
    <x v="1"/>
    <x v="3"/>
    <x v="0"/>
    <x v="5"/>
    <n v="155000"/>
    <n v="1351701"/>
    <d v="2001-06-06T15:43:58"/>
    <s v="Coral Energy Holding L.P."/>
    <x v="0"/>
    <x v="0"/>
    <x v="0"/>
    <x v="3"/>
    <s v="US Gas Fin BasisSwap"/>
    <s v="US Gas Basis     TCO Pool                Jul01           USD/MM"/>
    <m/>
    <n v="5000"/>
    <x v="0"/>
    <x v="13"/>
    <x v="0"/>
    <n v="0.16"/>
    <s v="mikewinn"/>
    <s v="BMCKAY"/>
    <s v="FT-NY"/>
    <x v="5"/>
    <x v="3"/>
    <s v="VF2487.1"/>
    <d v="2001-07-01T21:00:01"/>
  </r>
  <r>
    <x v="1"/>
    <x v="3"/>
    <x v="0"/>
    <x v="5"/>
    <n v="620000"/>
    <n v="1351702"/>
    <d v="2001-06-06T15:45:03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149999999999999"/>
    <s v="Cozartta"/>
    <s v="JARNOLD"/>
    <s v="NG-Price"/>
    <x v="5"/>
    <x v="3"/>
    <s v="VF2489.1"/>
    <d v="2001-07-01T21:59:00"/>
  </r>
  <r>
    <x v="1"/>
    <x v="2"/>
    <x v="0"/>
    <x v="0"/>
    <n v="45000"/>
    <n v="1351703"/>
    <d v="2001-06-06T15:46:20"/>
    <s v="Sempra Energy Trading Corp."/>
    <x v="0"/>
    <x v="0"/>
    <x v="0"/>
    <x v="2"/>
    <s v="US Crude WTI Fin Swap "/>
    <s v="US WTI Swap      Nymex PEN               Jul01           USD/bl/m"/>
    <n v="45000"/>
    <m/>
    <x v="0"/>
    <x v="3"/>
    <x v="0"/>
    <n v="27.62"/>
    <s v="DOMESTIC2"/>
    <s v="GWHALLE"/>
    <s v="WTI-GW-NXC2"/>
    <x v="3"/>
    <x v="3"/>
    <s v=" "/>
    <d v="2001-07-01T00:00:00"/>
  </r>
  <r>
    <x v="1"/>
    <x v="3"/>
    <x v="0"/>
    <x v="5"/>
    <n v="465000"/>
    <n v="1351706"/>
    <d v="2001-06-06T15:47:09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petverma"/>
    <s v="JARNOLD"/>
    <s v="NG-Price"/>
    <x v="5"/>
    <x v="3"/>
    <s v="VF2492.1"/>
    <d v="2001-07-01T21:00:00"/>
  </r>
  <r>
    <x v="1"/>
    <x v="3"/>
    <x v="0"/>
    <x v="5"/>
    <n v="155000"/>
    <n v="1351707"/>
    <d v="2001-06-06T15:47:18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RPREVATT"/>
    <s v="JARNOLD"/>
    <s v="NG-Price"/>
    <x v="5"/>
    <x v="3"/>
    <s v="VF2493.1"/>
    <d v="2001-07-01T21:00:00"/>
  </r>
  <r>
    <x v="1"/>
    <x v="3"/>
    <x v="1"/>
    <x v="0"/>
    <n v="10000"/>
    <n v="1351708"/>
    <d v="2001-06-06T15:47:18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9"/>
    <s v="raganbond1"/>
    <s v="ARING"/>
    <s v="ENA-IM NE GULF1"/>
    <x v="8"/>
    <x v="3"/>
    <n v="835513"/>
    <d v="2001-06-08T21:00:01"/>
  </r>
  <r>
    <x v="1"/>
    <x v="3"/>
    <x v="0"/>
    <x v="20"/>
    <n v="377500"/>
    <n v="1351709"/>
    <d v="2001-06-06T15:47:30"/>
    <s v="OGE Energy Resources, Inc."/>
    <x v="0"/>
    <x v="0"/>
    <x v="0"/>
    <x v="3"/>
    <s v="US Gas Fin Swap"/>
    <s v="US Gas Swap      Nymex                   Nov01-Mar02     USD/MM"/>
    <n v="2500"/>
    <m/>
    <x v="0"/>
    <x v="13"/>
    <x v="0"/>
    <n v="4.28"/>
    <s v="kdiamond"/>
    <s v="JARNOLD"/>
    <s v="NG-Price"/>
    <x v="5"/>
    <x v="3"/>
    <s v="VF2494.1"/>
    <d v="2001-11-01T00:00:00"/>
  </r>
  <r>
    <x v="1"/>
    <x v="3"/>
    <x v="1"/>
    <x v="0"/>
    <n v="10000"/>
    <n v="1351710"/>
    <d v="2001-06-06T15:47:48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8"/>
    <s v="STEPHENSJE"/>
    <s v="ARING"/>
    <s v="ENA-IM NE GULF1"/>
    <x v="8"/>
    <x v="3"/>
    <n v="835514"/>
    <d v="2001-06-08T21:00:01"/>
  </r>
  <r>
    <x v="1"/>
    <x v="3"/>
    <x v="0"/>
    <x v="22"/>
    <n v="3075000"/>
    <n v="1351711"/>
    <d v="2001-06-06T15:48:43"/>
    <s v="Aquila Risk Management Corporation"/>
    <x v="0"/>
    <x v="0"/>
    <x v="0"/>
    <x v="3"/>
    <s v="US Gas Fin BasisSwap"/>
    <s v="US Gas Basis     Tenn-LA                 Jul-Oct01       USD/MM"/>
    <n v="25000"/>
    <m/>
    <x v="0"/>
    <x v="13"/>
    <x v="0"/>
    <n v="-8.7499999999999994E-2"/>
    <s v="AQUILA1075"/>
    <s v="SBRAWNE"/>
    <s v="FT-East"/>
    <x v="5"/>
    <x v="3"/>
    <s v="VF2498.1"/>
    <d v="2001-07-01T00:00:00"/>
  </r>
  <r>
    <x v="1"/>
    <x v="3"/>
    <x v="1"/>
    <x v="0"/>
    <n v="5000"/>
    <n v="1351712"/>
    <d v="2001-06-06T15:49:26"/>
    <s v="Mirant Americas Energy Marketing, L.P."/>
    <x v="0"/>
    <x v="0"/>
    <x v="0"/>
    <x v="3"/>
    <s v="US Gas Phy Fwd Firm &lt; or = 1Mo "/>
    <s v="US Gas Phy       Dom SP TT               08Jun01         USD/MM"/>
    <m/>
    <n v="5000"/>
    <x v="0"/>
    <x v="13"/>
    <x v="0"/>
    <n v="3.92"/>
    <s v="jkippels01"/>
    <s v="JHODGE2"/>
    <s v="ENA-IM ME CNG"/>
    <x v="8"/>
    <x v="3"/>
    <n v="835515"/>
    <d v="2001-06-08T21:00:01"/>
  </r>
  <r>
    <x v="1"/>
    <x v="3"/>
    <x v="1"/>
    <x v="5"/>
    <n v="310000"/>
    <n v="1351713"/>
    <d v="2001-06-06T15:51:27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04.1 / 835517"/>
    <d v="2001-07-01T21:00:01"/>
  </r>
  <r>
    <x v="1"/>
    <x v="3"/>
    <x v="1"/>
    <x v="0"/>
    <n v="2000"/>
    <n v="1351714"/>
    <d v="2001-06-06T15:53:18"/>
    <s v="Coast Energy Group, a division of Cornerstone Propane, L.P."/>
    <x v="0"/>
    <x v="0"/>
    <x v="0"/>
    <x v="3"/>
    <s v="US Gas Phy Fwd Firm &lt; or = 1Mo "/>
    <s v="US Gas Phy       COL Onshore             08Jun01         USD/MM"/>
    <n v="2000"/>
    <m/>
    <x v="0"/>
    <x v="13"/>
    <x v="0"/>
    <n v="3.585"/>
    <s v="buckdiers"/>
    <s v="SPEREIR"/>
    <s v="ENA-IM NE GULF2"/>
    <x v="8"/>
    <x v="3"/>
    <n v="835520"/>
    <d v="2001-06-08T21:00:01"/>
  </r>
  <r>
    <x v="1"/>
    <x v="3"/>
    <x v="1"/>
    <x v="5"/>
    <n v="310000"/>
    <n v="1351715"/>
    <d v="2001-06-06T15:56:24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11.1 / 835523"/>
    <d v="2001-07-01T21:00:01"/>
  </r>
  <r>
    <x v="1"/>
    <x v="1"/>
    <x v="1"/>
    <x v="9"/>
    <n v="50"/>
    <n v="1351720"/>
    <d v="2001-06-06T15:58:11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"/>
    <s v="KAMSAL12"/>
    <s v="HSALISBU"/>
    <s v="ST-SW"/>
    <x v="7"/>
    <x v="7"/>
    <n v="635960.1"/>
    <d v="2001-06-08T21:00:01"/>
  </r>
  <r>
    <x v="1"/>
    <x v="1"/>
    <x v="1"/>
    <x v="9"/>
    <n v="50"/>
    <n v="1351721"/>
    <d v="2001-06-06T15:58:27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KAMSAL12"/>
    <s v="HSALISBU"/>
    <s v="ST-SW"/>
    <x v="7"/>
    <x v="7"/>
    <n v="635961.1"/>
    <d v="2001-06-08T21:00:01"/>
  </r>
  <r>
    <x v="1"/>
    <x v="1"/>
    <x v="1"/>
    <x v="9"/>
    <n v="50"/>
    <n v="1351722"/>
    <d v="2001-06-06T15:58:35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4"/>
    <s v="KAMSAL12"/>
    <s v="HSALISBU"/>
    <s v="ST-SW"/>
    <x v="7"/>
    <x v="7"/>
    <n v="635962.1"/>
    <d v="2001-06-08T21:00:01"/>
  </r>
  <r>
    <x v="1"/>
    <x v="3"/>
    <x v="0"/>
    <x v="5"/>
    <n v="155000"/>
    <n v="1351724"/>
    <d v="2001-06-06T15:58:59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TIMLARRY"/>
    <s v="JARNOLD"/>
    <s v="NG-Price"/>
    <x v="5"/>
    <x v="3"/>
    <s v="VF2516.1"/>
    <d v="2001-07-01T21:00:00"/>
  </r>
  <r>
    <x v="1"/>
    <x v="2"/>
    <x v="0"/>
    <x v="0"/>
    <n v="5000"/>
    <n v="1351725"/>
    <d v="2001-06-06T15:59:10"/>
    <s v="Sempra Energy Trading Corp."/>
    <x v="0"/>
    <x v="0"/>
    <x v="0"/>
    <x v="2"/>
    <s v="US Crude WTI Fin Swap "/>
    <s v="US WTI Swap      Nymex PEN               Jul01           USD/bl/m"/>
    <n v="5000"/>
    <m/>
    <x v="0"/>
    <x v="3"/>
    <x v="0"/>
    <n v="27.62"/>
    <s v="DOMESTIC"/>
    <s v="GWHALLE"/>
    <s v="WTI-GW-NXC2"/>
    <x v="3"/>
    <x v="3"/>
    <s v=" "/>
    <d v="2001-07-01T00:00:00"/>
  </r>
  <r>
    <x v="1"/>
    <x v="3"/>
    <x v="1"/>
    <x v="17"/>
    <n v="76659"/>
    <n v="1351726"/>
    <d v="2001-06-06T15:59:14"/>
    <s v="Coast Energy Group, a division of Cornerstone Propane, L.P."/>
    <x v="0"/>
    <x v="0"/>
    <x v="0"/>
    <x v="3"/>
    <s v="US Gas Phy Fwd Firm &lt; or = 1Mo "/>
    <s v="US Gas Phy       HeHub                   08-30Jun01      USD/MM"/>
    <n v="3333"/>
    <m/>
    <x v="0"/>
    <x v="13"/>
    <x v="0"/>
    <n v="3.7050000000000001"/>
    <s v="buckdiers"/>
    <s v="ARING"/>
    <s v="ENA-IM NE GULF1"/>
    <x v="8"/>
    <x v="3"/>
    <n v="835526"/>
    <d v="2001-06-08T21:00:01"/>
  </r>
  <r>
    <x v="1"/>
    <x v="2"/>
    <x v="0"/>
    <x v="0"/>
    <n v="50000"/>
    <n v="1351728"/>
    <d v="2001-06-06T15:59:2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s v=" "/>
    <d v="2001-07-01T00:00:00"/>
  </r>
  <r>
    <x v="1"/>
    <x v="2"/>
    <x v="0"/>
    <x v="0"/>
    <n v="50000"/>
    <n v="1351729"/>
    <d v="2001-06-06T15:59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s v=" "/>
    <d v="2001-07-01T00:00:00"/>
  </r>
  <r>
    <x v="1"/>
    <x v="3"/>
    <x v="0"/>
    <x v="5"/>
    <n v="77500"/>
    <n v="1351731"/>
    <d v="2001-06-06T16:00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2.9"/>
    <s v="johnswatek"/>
    <s v="KHOLST"/>
    <s v="FT-West"/>
    <x v="5"/>
    <x v="3"/>
    <s v=" "/>
    <d v="2001-08-01T21:00:01"/>
  </r>
  <r>
    <x v="1"/>
    <x v="3"/>
    <x v="0"/>
    <x v="5"/>
    <n v="155000"/>
    <n v="1351733"/>
    <d v="2001-06-06T16:01:01"/>
    <s v="BP Corporation North America Inc."/>
    <x v="0"/>
    <x v="0"/>
    <x v="0"/>
    <x v="3"/>
    <s v="US Gas Fin BasisSwap"/>
    <s v="US Gas Basis     NGI SoCal               Jul01           USD/MM"/>
    <m/>
    <n v="5000"/>
    <x v="0"/>
    <x v="13"/>
    <x v="0"/>
    <n v="3.1"/>
    <s v="Quekchin"/>
    <s v="KHOLST"/>
    <s v="FT-West"/>
    <x v="5"/>
    <x v="3"/>
    <s v=" "/>
    <d v="2001-07-01T21:00:01"/>
  </r>
  <r>
    <x v="1"/>
    <x v="3"/>
    <x v="0"/>
    <x v="5"/>
    <n v="465000"/>
    <n v="1351734"/>
    <d v="2001-06-06T16:01:03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MMETTERS"/>
    <s v="JARNOLD"/>
    <s v="NG-Price"/>
    <x v="5"/>
    <x v="3"/>
    <s v=" "/>
    <d v="2001-07-01T21:00:00"/>
  </r>
  <r>
    <x v="1"/>
    <x v="3"/>
    <x v="0"/>
    <x v="5"/>
    <n v="155000"/>
    <n v="1351736"/>
    <d v="2001-06-06T16:01:35"/>
    <s v="Canadian Imperial Bank of Commerce"/>
    <x v="0"/>
    <x v="0"/>
    <x v="0"/>
    <x v="3"/>
    <s v="US Gas Fin Swap"/>
    <s v="US Gas Swap      Nymex                   Jul01           USD/MM"/>
    <n v="5000"/>
    <m/>
    <x v="0"/>
    <x v="13"/>
    <x v="0"/>
    <n v="3.81"/>
    <s v="fredallan"/>
    <s v="JARNOLD"/>
    <s v="NG-Price"/>
    <x v="5"/>
    <x v="3"/>
    <s v=" "/>
    <d v="2001-07-01T21:00:00"/>
  </r>
  <r>
    <x v="1"/>
    <x v="3"/>
    <x v="0"/>
    <x v="5"/>
    <n v="155000"/>
    <n v="1351737"/>
    <d v="2001-06-06T16:01:54"/>
    <s v="Canadian Imperial Bank of Commerce"/>
    <x v="0"/>
    <x v="0"/>
    <x v="0"/>
    <x v="3"/>
    <s v="US Gas Fin Swap"/>
    <s v="US Gas Swap      Nymex                   Aug01           USD/MM"/>
    <n v="5000"/>
    <m/>
    <x v="0"/>
    <x v="13"/>
    <x v="0"/>
    <n v="3.8975"/>
    <s v="fredallan"/>
    <s v="JARNOLD"/>
    <s v="NG-Price"/>
    <x v="5"/>
    <x v="3"/>
    <s v=" "/>
    <d v="2001-08-01T21:00:00"/>
  </r>
  <r>
    <x v="1"/>
    <x v="3"/>
    <x v="0"/>
    <x v="5"/>
    <n v="310000"/>
    <n v="1351740"/>
    <d v="2001-06-06T16:02:35"/>
    <s v="Duke Energy Marketing Limited Partnership"/>
    <x v="0"/>
    <x v="0"/>
    <x v="0"/>
    <x v="3"/>
    <s v="US Gas Fin Swap"/>
    <s v="US Gas Daily     HHub                    Jul01           USD/MM"/>
    <n v="10000"/>
    <m/>
    <x v="0"/>
    <x v="13"/>
    <x v="0"/>
    <n v="3.8050000000000002"/>
    <s v="STEVEBUT"/>
    <s v="JARNOLD"/>
    <s v="NG-Price"/>
    <x v="5"/>
    <x v="3"/>
    <s v=" "/>
    <d v="2001-07-01T21:59:00"/>
  </r>
  <r>
    <x v="1"/>
    <x v="1"/>
    <x v="1"/>
    <x v="9"/>
    <n v="50"/>
    <n v="1351745"/>
    <d v="2001-06-06T16:05:19"/>
    <s v="Aquila Energy Marketing Corporation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WESTPOWER"/>
    <s v="HSALISBU"/>
    <s v="ST-SW"/>
    <x v="7"/>
    <x v="7"/>
    <n v="635966.1"/>
    <d v="2001-06-08T21:00:01"/>
  </r>
  <r>
    <x v="1"/>
    <x v="3"/>
    <x v="0"/>
    <x v="5"/>
    <n v="155000"/>
    <n v="1351746"/>
    <d v="2001-06-06T16:08:25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"/>
    <s v="RPREVATT"/>
    <s v="JARNOLD"/>
    <s v="NG-Price"/>
    <x v="5"/>
    <x v="3"/>
    <s v=" "/>
    <d v="2001-07-01T21:00:00"/>
  </r>
  <r>
    <x v="1"/>
    <x v="3"/>
    <x v="0"/>
    <x v="5"/>
    <n v="310000"/>
    <n v="1351747"/>
    <d v="2001-06-06T16:08:32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1"/>
    <s v="lewislee"/>
    <s v="JARNOLD"/>
    <s v="NG-Price"/>
    <x v="5"/>
    <x v="3"/>
    <s v=" "/>
    <d v="2001-07-01T21:00:00"/>
  </r>
  <r>
    <x v="1"/>
    <x v="3"/>
    <x v="0"/>
    <x v="5"/>
    <n v="310000"/>
    <n v="1351748"/>
    <d v="2001-06-06T16:10:10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slwidner"/>
    <s v="JARNOLD"/>
    <s v="NG-Price"/>
    <x v="5"/>
    <x v="3"/>
    <s v=" "/>
    <d v="2001-07-01T21:00:00"/>
  </r>
  <r>
    <x v="1"/>
    <x v="4"/>
    <x v="0"/>
    <x v="25"/>
    <n v="150000"/>
    <n v="1351749"/>
    <d v="2001-06-06T16:11:50"/>
    <s v="Texaco Inc."/>
    <x v="0"/>
    <x v="0"/>
    <x v="0"/>
    <x v="4"/>
    <s v="US Jet Kero Fin Spread"/>
    <s v="US Jet Kero Swap GC vs NYMEX HO          Q1 2002         c/Gl-b"/>
    <n v="50000"/>
    <m/>
    <x v="0"/>
    <x v="15"/>
    <x v="0"/>
    <n v="2.75"/>
    <s v="ADM95532"/>
    <s v="DLOOSLEY"/>
    <s v="KERO"/>
    <x v="5"/>
    <x v="3"/>
    <s v="VF2694.1"/>
    <d v="2002-01-01T00:00:00"/>
  </r>
  <r>
    <x v="1"/>
    <x v="2"/>
    <x v="0"/>
    <x v="0"/>
    <n v="50000"/>
    <n v="1351750"/>
    <d v="2001-06-06T16:14:1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semprakuo"/>
    <s v="GWHALLE"/>
    <s v="WTI-GW-NXC2"/>
    <x v="3"/>
    <x v="3"/>
    <s v=" "/>
    <d v="2001-07-01T00:00:00"/>
  </r>
  <r>
    <x v="1"/>
    <x v="2"/>
    <x v="0"/>
    <x v="0"/>
    <n v="50000"/>
    <n v="1351752"/>
    <d v="2001-06-06T16:17:1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semprakuo"/>
    <s v="GWHALLE"/>
    <s v="WTI-GW-NXC2"/>
    <x v="3"/>
    <x v="3"/>
    <s v=" "/>
    <d v="2001-07-01T00:00:00"/>
  </r>
  <r>
    <x v="1"/>
    <x v="1"/>
    <x v="1"/>
    <x v="9"/>
    <n v="50"/>
    <n v="1351753"/>
    <d v="2001-06-06T16:20:53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970.1"/>
    <d v="2001-06-08T21:00:01"/>
  </r>
  <r>
    <x v="1"/>
    <x v="1"/>
    <x v="1"/>
    <x v="9"/>
    <n v="50"/>
    <n v="1351754"/>
    <d v="2001-06-06T16:26:54"/>
    <s v="BP Energy Company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Scavoner"/>
    <s v="HSALISBU"/>
    <s v="ST-SW"/>
    <x v="7"/>
    <x v="7"/>
    <n v="635975.1"/>
    <d v="2001-06-08T21:00:01"/>
  </r>
  <r>
    <x v="1"/>
    <x v="3"/>
    <x v="0"/>
    <x v="5"/>
    <n v="310000"/>
    <n v="1351755"/>
    <d v="2001-06-06T16:32:41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ADM35416"/>
    <s v="JARNOLD"/>
    <s v="NG-Price"/>
    <x v="5"/>
    <x v="3"/>
    <s v=" "/>
    <d v="2001-07-01T21:00:00"/>
  </r>
  <r>
    <x v="1"/>
    <x v="3"/>
    <x v="0"/>
    <x v="5"/>
    <n v="310000"/>
    <n v="1351756"/>
    <d v="2001-06-06T16:32:50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"/>
    <s v="mrsmith32"/>
    <s v="JARNOLD"/>
    <s v="NG-Price"/>
    <x v="5"/>
    <x v="3"/>
    <s v=" "/>
    <d v="2001-07-01T21:00:00"/>
  </r>
  <r>
    <x v="1"/>
    <x v="3"/>
    <x v="0"/>
    <x v="5"/>
    <n v="310000"/>
    <n v="1351758"/>
    <d v="2001-06-06T16:34:22"/>
    <s v="TransCanada Energy Financial Products Limited"/>
    <x v="0"/>
    <x v="0"/>
    <x v="0"/>
    <x v="3"/>
    <s v="US Gas Fin Swap"/>
    <s v="US Gas Swap      Nymex                   Jul01           USD/MM"/>
    <n v="10000"/>
    <m/>
    <x v="0"/>
    <x v="13"/>
    <x v="0"/>
    <n v="3.8"/>
    <s v="bchrumka"/>
    <s v="JARNOLD"/>
    <s v="NG-Price"/>
    <x v="5"/>
    <x v="3"/>
    <s v=" "/>
    <d v="2001-07-01T21:00:00"/>
  </r>
  <r>
    <x v="1"/>
    <x v="3"/>
    <x v="0"/>
    <x v="5"/>
    <n v="310000"/>
    <n v="1351760"/>
    <d v="2001-06-06T16:42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9"/>
    <s v="JEFFFOX1"/>
    <s v="JARNOLD"/>
    <s v="NG-Price"/>
    <x v="5"/>
    <x v="3"/>
    <s v=" "/>
    <d v="2001-07-01T21:00:00"/>
  </r>
  <r>
    <x v="1"/>
    <x v="3"/>
    <x v="0"/>
    <x v="5"/>
    <n v="310000"/>
    <n v="1351762"/>
    <d v="2001-06-06T16:48:10"/>
    <s v="Sempra Energy Trading Corp."/>
    <x v="0"/>
    <x v="0"/>
    <x v="0"/>
    <x v="3"/>
    <s v="US Gas Fin Swap"/>
    <s v="US Gas Swap      Nymex                   Aug01           USD/MM"/>
    <n v="10000"/>
    <m/>
    <x v="0"/>
    <x v="13"/>
    <x v="0"/>
    <n v="3.8824999999999998"/>
    <s v="MSIECKHAUS"/>
    <s v="JARNOLD"/>
    <s v="NG-Price"/>
    <x v="5"/>
    <x v="3"/>
    <s v=" "/>
    <d v="2001-08-01T21:00:00"/>
  </r>
  <r>
    <x v="1"/>
    <x v="3"/>
    <x v="0"/>
    <x v="5"/>
    <n v="310000"/>
    <n v="1351764"/>
    <d v="2001-06-06T16:53:32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7949999999999999"/>
    <s v="Cozartta"/>
    <s v="JARNOLD"/>
    <s v="NG-Price"/>
    <x v="5"/>
    <x v="3"/>
    <s v=" "/>
    <d v="2001-07-01T21:59:00"/>
  </r>
  <r>
    <x v="1"/>
    <x v="3"/>
    <x v="0"/>
    <x v="5"/>
    <n v="155000"/>
    <n v="1351765"/>
    <d v="2001-06-06T16:57:02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montgomer"/>
    <s v="JARNOLD"/>
    <s v="NG-Price"/>
    <x v="5"/>
    <x v="3"/>
    <s v=" "/>
    <d v="2001-07-01T21:00:00"/>
  </r>
  <r>
    <x v="1"/>
    <x v="3"/>
    <x v="0"/>
    <x v="5"/>
    <n v="465000"/>
    <n v="1351767"/>
    <d v="2001-06-06T17:00:26"/>
    <s v="PanCanadian Energy Services Inc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pcessturm"/>
    <s v="JARNOLD"/>
    <s v="NG-Price"/>
    <x v="5"/>
    <x v="3"/>
    <s v=" "/>
    <d v="2001-07-01T21:00:00"/>
  </r>
  <r>
    <x v="1"/>
    <x v="3"/>
    <x v="0"/>
    <x v="5"/>
    <n v="310000"/>
    <n v="1351771"/>
    <d v="2001-06-06T17:50:03"/>
    <s v="PG&amp;E Energy Trading-Gas Corporation"/>
    <x v="0"/>
    <x v="0"/>
    <x v="0"/>
    <x v="3"/>
    <s v="US Gas Fin Swap"/>
    <s v="US Gas Swap      Nymex                   Jul01           USD/MM"/>
    <n v="10000"/>
    <m/>
    <x v="0"/>
    <x v="13"/>
    <x v="0"/>
    <n v="3.78"/>
    <s v="ccchapman"/>
    <s v="JARNOLD"/>
    <s v="NG-Price"/>
    <x v="5"/>
    <x v="3"/>
    <s v=" "/>
    <d v="2001-07-01T21:00:00"/>
  </r>
  <r>
    <x v="1"/>
    <x v="3"/>
    <x v="0"/>
    <x v="5"/>
    <n v="310000"/>
    <n v="1351775"/>
    <d v="2001-06-06T19:16:02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aepes220"/>
    <s v="JARNOLD"/>
    <s v="NG-Price"/>
    <x v="5"/>
    <x v="3"/>
    <s v=" "/>
    <d v="2001-07-01T21:00:00"/>
  </r>
  <r>
    <x v="1"/>
    <x v="3"/>
    <x v="0"/>
    <x v="5"/>
    <n v="310000"/>
    <n v="1351782"/>
    <d v="2001-06-06T20:19:04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mrsmith32"/>
    <s v="JARNOLD"/>
    <s v="NG-Price"/>
    <x v="5"/>
    <x v="3"/>
    <s v=" "/>
    <d v="2001-07-01T21:00:00"/>
  </r>
  <r>
    <x v="1"/>
    <x v="3"/>
    <x v="0"/>
    <x v="5"/>
    <n v="155000"/>
    <n v="1351793"/>
    <d v="2001-06-06T20:40:05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8"/>
    <s v="hossmich"/>
    <s v="JARNOLD"/>
    <s v="NG-Price"/>
    <x v="5"/>
    <x v="3"/>
    <s v=" "/>
    <d v="2001-07-01T21:00:00"/>
  </r>
  <r>
    <x v="1"/>
    <x v="3"/>
    <x v="0"/>
    <x v="5"/>
    <n v="155000"/>
    <n v="1351795"/>
    <d v="2001-06-06T20:59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650000000000001"/>
    <s v="berginpat2"/>
    <s v="JARNOLD"/>
    <s v="NG-Price"/>
    <x v="5"/>
    <x v="3"/>
    <s v=" "/>
    <d v="2001-07-01T21:00:00"/>
  </r>
  <r>
    <x v="1"/>
    <x v="3"/>
    <x v="0"/>
    <x v="5"/>
    <n v="77500"/>
    <n v="1351796"/>
    <d v="2001-06-06T21:00:52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77500"/>
    <n v="1351797"/>
    <d v="2001-06-06T21:01:11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155000"/>
    <n v="1351802"/>
    <d v="2001-06-06T21:06:3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77"/>
    <s v="DOMESTIC2"/>
    <s v="JARNOLD"/>
    <s v="NG-Price"/>
    <x v="5"/>
    <x v="3"/>
    <s v=" "/>
    <d v="2001-07-01T21:00:00"/>
  </r>
  <r>
    <x v="1"/>
    <x v="3"/>
    <x v="0"/>
    <x v="5"/>
    <n v="155000"/>
    <n v="1351803"/>
    <d v="2001-06-06T21:06:4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7"/>
    <s v="AQUILA1074"/>
    <s v="JARNOLD"/>
    <s v="NG-Price"/>
    <x v="5"/>
    <x v="3"/>
    <s v=" "/>
    <d v="2001-07-01T21:00:00"/>
  </r>
  <r>
    <x v="1"/>
    <x v="3"/>
    <x v="0"/>
    <x v="5"/>
    <n v="155000"/>
    <n v="1351804"/>
    <d v="2001-06-06T21:09:04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hossmich"/>
    <s v="JARNOLD"/>
    <s v="NG-Price"/>
    <x v="5"/>
    <x v="3"/>
    <s v=" "/>
    <d v="2001-07-01T21:00:00"/>
  </r>
  <r>
    <x v="1"/>
    <x v="3"/>
    <x v="0"/>
    <x v="5"/>
    <n v="155000"/>
    <n v="1351805"/>
    <d v="2001-06-06T21:34:37"/>
    <s v="Firm Trading Bridgeline Gas Marketing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ADM84149"/>
    <s v="JARNOLD"/>
    <s v="NG-Price"/>
    <x v="5"/>
    <x v="3"/>
    <s v=" "/>
    <d v="2001-07-01T21:00:00"/>
  </r>
  <r>
    <x v="1"/>
    <x v="3"/>
    <x v="0"/>
    <x v="5"/>
    <n v="155000"/>
    <n v="1351806"/>
    <d v="2001-06-06T21:34:53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77"/>
    <s v="Biglertim"/>
    <s v="JARNOLD"/>
    <s v="NG-Price"/>
    <x v="5"/>
    <x v="3"/>
    <s v=" "/>
    <d v="2001-07-01T21:00:00"/>
  </r>
  <r>
    <x v="1"/>
    <x v="3"/>
    <x v="0"/>
    <x v="6"/>
    <n v="150000"/>
    <n v="1351808"/>
    <d v="2001-06-06T21:44:23"/>
    <s v="Reliant Energy Services, Inc."/>
    <x v="0"/>
    <x v="0"/>
    <x v="0"/>
    <x v="3"/>
    <s v="US Gas Fin Swap"/>
    <s v="US Gas Swap      Nymex                   Sep01           USD/MM"/>
    <n v="5000"/>
    <m/>
    <x v="0"/>
    <x v="13"/>
    <x v="0"/>
    <n v="3.8925000000000001"/>
    <s v="amontgomer"/>
    <s v="JARNOLD"/>
    <s v="NG-Price"/>
    <x v="5"/>
    <x v="3"/>
    <s v=" "/>
    <d v="2001-09-01T21:00:00"/>
  </r>
  <r>
    <x v="1"/>
    <x v="3"/>
    <x v="0"/>
    <x v="6"/>
    <n v="75000"/>
    <n v="1351813"/>
    <d v="2001-06-06T22:02:03"/>
    <s v="Aquila Risk Management Corporation"/>
    <x v="0"/>
    <x v="0"/>
    <x v="0"/>
    <x v="3"/>
    <s v="US Gas Fin Swap"/>
    <s v="US Gas Swap      Nymex                   Sep01           USD/MM"/>
    <m/>
    <n v="2500"/>
    <x v="0"/>
    <x v="13"/>
    <x v="0"/>
    <n v="3.8975"/>
    <s v="AQUILA1074"/>
    <s v="JARNOLD"/>
    <s v="NG-Price"/>
    <x v="5"/>
    <x v="3"/>
    <s v=" "/>
    <d v="2001-09-01T21:00:00"/>
  </r>
  <r>
    <x v="1"/>
    <x v="3"/>
    <x v="0"/>
    <x v="5"/>
    <n v="232500"/>
    <n v="1351817"/>
    <d v="2001-06-06T22:03:28"/>
    <s v="Texaco Natural Gas Inc."/>
    <x v="0"/>
    <x v="0"/>
    <x v="0"/>
    <x v="3"/>
    <s v="US Gas Fin Swap"/>
    <s v="US Gas Swap      Nymex                   Jul01           USD/MM"/>
    <m/>
    <n v="7500"/>
    <x v="0"/>
    <x v="13"/>
    <x v="0"/>
    <n v="3.7650000000000001"/>
    <s v="WARNERTODD"/>
    <s v="JARNOLD"/>
    <s v="NG-Price"/>
    <x v="5"/>
    <x v="3"/>
    <s v=" "/>
    <d v="2001-07-01T21:00:00"/>
  </r>
  <r>
    <x v="1"/>
    <x v="3"/>
    <x v="0"/>
    <x v="5"/>
    <n v="77500"/>
    <n v="1351818"/>
    <d v="2001-06-06T22:03:39"/>
    <s v="Texaco Natural Gas Inc."/>
    <x v="0"/>
    <x v="0"/>
    <x v="0"/>
    <x v="3"/>
    <s v="US Gas Fin Swap"/>
    <s v="US Gas Swap      Nymex                   Jul01           USD/MM"/>
    <m/>
    <n v="2500"/>
    <x v="0"/>
    <x v="13"/>
    <x v="0"/>
    <n v="3.77"/>
    <s v="WARNERTODD"/>
    <s v="JARNOLD"/>
    <s v="NG-Price"/>
    <x v="5"/>
    <x v="3"/>
    <s v=" "/>
    <d v="2001-07-01T21:00:00"/>
  </r>
  <r>
    <x v="1"/>
    <x v="3"/>
    <x v="0"/>
    <x v="5"/>
    <n v="77500"/>
    <n v="1351819"/>
    <d v="2001-06-06T22:04:32"/>
    <s v="Aquila Risk Management Corporation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AQUILA1074"/>
    <s v="JARNOLD"/>
    <s v="NG-Price"/>
    <x v="5"/>
    <x v="3"/>
    <s v=" "/>
    <d v="2001-08-01T21:00:00"/>
  </r>
  <r>
    <x v="1"/>
    <x v="3"/>
    <x v="0"/>
    <x v="5"/>
    <n v="155000"/>
    <n v="1351822"/>
    <d v="2001-06-06T22:27:5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AQUILA1074"/>
    <s v="JARNOLD"/>
    <s v="NG-Price"/>
    <x v="5"/>
    <x v="3"/>
    <s v=" "/>
    <d v="2001-07-01T21:00:00"/>
  </r>
  <r>
    <x v="1"/>
    <x v="3"/>
    <x v="0"/>
    <x v="5"/>
    <n v="77500"/>
    <n v="1351824"/>
    <d v="2001-06-06T22:42:49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155000"/>
    <n v="1351825"/>
    <d v="2001-06-06T22:50:21"/>
    <s v="Texaco Natural Gas Inc.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WARNERTODD"/>
    <s v="JARNOLD"/>
    <s v="NG-Price"/>
    <x v="5"/>
    <x v="3"/>
    <s v=" "/>
    <d v="2001-07-01T21:00:00"/>
  </r>
  <r>
    <x v="1"/>
    <x v="2"/>
    <x v="0"/>
    <x v="0"/>
    <n v="50000"/>
    <n v="1351826"/>
    <d v="2001-06-06T22:56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semprakuo"/>
    <s v="GWHALLE"/>
    <s v="WTI-GW-NXC2"/>
    <x v="3"/>
    <x v="3"/>
    <s v=" "/>
    <d v="2001-07-01T00:00:00"/>
  </r>
  <r>
    <x v="1"/>
    <x v="2"/>
    <x v="0"/>
    <x v="0"/>
    <n v="50000"/>
    <n v="1351827"/>
    <d v="2001-06-06T23:18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s v=" "/>
    <d v="2001-07-01T00:00:00"/>
  </r>
  <r>
    <x v="1"/>
    <x v="3"/>
    <x v="0"/>
    <x v="5"/>
    <n v="77500"/>
    <n v="1351828"/>
    <d v="2001-06-06T23:25:46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77500"/>
    <n v="1351829"/>
    <d v="2001-06-06T23:44:56"/>
    <s v="Nexen Marketing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shimonov"/>
    <s v="JARNOLD"/>
    <s v="NG-Price"/>
    <x v="5"/>
    <x v="3"/>
    <s v=" "/>
    <d v="2001-08-01T21:00:00"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1"/>
    <x v="0"/>
    <x v="1"/>
    <x v="0"/>
    <x v="0"/>
  </r>
  <r>
    <x v="0"/>
    <x v="2"/>
    <x v="0"/>
    <x v="1"/>
    <x v="2"/>
    <x v="2"/>
    <x v="1"/>
    <x v="1"/>
    <x v="1"/>
    <x v="0"/>
    <x v="0"/>
    <x v="0"/>
    <x v="0"/>
    <x v="2"/>
    <x v="0"/>
    <x v="1"/>
    <x v="0"/>
    <x v="2"/>
    <x v="0"/>
    <x v="1"/>
  </r>
  <r>
    <x v="0"/>
    <x v="3"/>
    <x v="0"/>
    <x v="0"/>
    <x v="0"/>
    <x v="0"/>
    <x v="0"/>
    <x v="0"/>
    <x v="0"/>
    <x v="0"/>
    <x v="0"/>
    <x v="0"/>
    <x v="0"/>
    <x v="3"/>
    <x v="0"/>
    <x v="1"/>
    <x v="0"/>
    <x v="1"/>
    <x v="0"/>
    <x v="0"/>
  </r>
  <r>
    <x v="0"/>
    <x v="4"/>
    <x v="0"/>
    <x v="0"/>
    <x v="1"/>
    <x v="3"/>
    <x v="0"/>
    <x v="0"/>
    <x v="0"/>
    <x v="0"/>
    <x v="0"/>
    <x v="0"/>
    <x v="2"/>
    <x v="4"/>
    <x v="0"/>
    <x v="0"/>
    <x v="0"/>
    <x v="0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1"/>
    <x v="1"/>
    <x v="1"/>
    <x v="1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2"/>
    <x v="1"/>
    <x v="1"/>
    <x v="1"/>
    <x v="2"/>
  </r>
  <r>
    <x v="1"/>
    <x v="1"/>
    <x v="2"/>
    <x v="0"/>
    <x v="0"/>
    <x v="1"/>
    <x v="1"/>
    <x v="1"/>
    <x v="1"/>
    <x v="1"/>
    <x v="1"/>
    <x v="1"/>
    <x v="1"/>
    <x v="1"/>
    <x v="1"/>
    <x v="0"/>
    <x v="0"/>
    <x v="1"/>
    <x v="0"/>
    <x v="0"/>
    <x v="3"/>
    <x v="1"/>
    <x v="2"/>
    <x v="2"/>
    <x v="3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4"/>
    <x v="1"/>
    <x v="1"/>
    <x v="3"/>
    <x v="4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5"/>
    <x v="1"/>
    <x v="1"/>
    <x v="4"/>
    <x v="5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1"/>
    <x v="1"/>
    <x v="1"/>
    <x v="5"/>
    <x v="6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6"/>
    <x v="1"/>
    <x v="1"/>
    <x v="6"/>
    <x v="7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2"/>
    <x v="1"/>
    <x v="1"/>
    <x v="7"/>
    <x v="8"/>
  </r>
  <r>
    <x v="1"/>
    <x v="1"/>
    <x v="1"/>
    <x v="0"/>
    <x v="0"/>
    <x v="1"/>
    <x v="1"/>
    <x v="1"/>
    <x v="1"/>
    <x v="1"/>
    <x v="1"/>
    <x v="2"/>
    <x v="1"/>
    <x v="1"/>
    <x v="1"/>
    <x v="0"/>
    <x v="0"/>
    <x v="1"/>
    <x v="0"/>
    <x v="0"/>
    <x v="7"/>
    <x v="1"/>
    <x v="1"/>
    <x v="8"/>
    <x v="9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8"/>
    <x v="1"/>
    <x v="3"/>
    <x v="9"/>
    <x v="10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9"/>
    <x v="0"/>
    <x v="3"/>
    <x v="10"/>
    <x v="11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10"/>
    <x v="0"/>
    <x v="3"/>
    <x v="11"/>
    <x v="12"/>
  </r>
  <r>
    <x v="1"/>
    <x v="1"/>
    <x v="3"/>
    <x v="0"/>
    <x v="0"/>
    <x v="1"/>
    <x v="1"/>
    <x v="1"/>
    <x v="1"/>
    <x v="1"/>
    <x v="1"/>
    <x v="3"/>
    <x v="1"/>
    <x v="1"/>
    <x v="1"/>
    <x v="0"/>
    <x v="0"/>
    <x v="1"/>
    <x v="0"/>
    <x v="0"/>
    <x v="11"/>
    <x v="0"/>
    <x v="3"/>
    <x v="1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4">
  <r>
    <x v="0"/>
    <n v="14609107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n v="182958760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n v="547214184"/>
    <x v="0"/>
    <x v="0"/>
    <x v="0"/>
    <x v="0"/>
    <x v="2"/>
    <x v="0"/>
    <x v="2"/>
    <x v="0"/>
    <x v="0"/>
    <x v="0"/>
    <x v="1"/>
    <x v="2"/>
    <x v="0"/>
    <x v="0"/>
    <x v="0"/>
    <x v="2"/>
    <x v="0"/>
    <x v="0"/>
  </r>
  <r>
    <x v="0"/>
    <n v="972546943"/>
    <x v="0"/>
    <x v="0"/>
    <x v="0"/>
    <x v="0"/>
    <x v="2"/>
    <x v="0"/>
    <x v="2"/>
    <x v="0"/>
    <x v="0"/>
    <x v="0"/>
    <x v="0"/>
    <x v="2"/>
    <x v="0"/>
    <x v="0"/>
    <x v="0"/>
    <x v="2"/>
    <x v="0"/>
    <x v="0"/>
  </r>
  <r>
    <x v="0"/>
    <n v="409379410"/>
    <x v="0"/>
    <x v="0"/>
    <x v="0"/>
    <x v="0"/>
    <x v="0"/>
    <x v="0"/>
    <x v="0"/>
    <x v="0"/>
    <x v="0"/>
    <x v="0"/>
    <x v="2"/>
    <x v="3"/>
    <x v="0"/>
    <x v="0"/>
    <x v="0"/>
    <x v="0"/>
    <x v="0"/>
    <x v="0"/>
  </r>
  <r>
    <x v="0"/>
    <n v="979332663"/>
    <x v="0"/>
    <x v="0"/>
    <x v="0"/>
    <x v="0"/>
    <x v="0"/>
    <x v="0"/>
    <x v="0"/>
    <x v="0"/>
    <x v="0"/>
    <x v="0"/>
    <x v="1"/>
    <x v="4"/>
    <x v="0"/>
    <x v="0"/>
    <x v="0"/>
    <x v="0"/>
    <x v="0"/>
    <x v="0"/>
  </r>
  <r>
    <x v="0"/>
    <n v="459052303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n v="49028720275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n v="49029570120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n v="423778197"/>
    <x v="0"/>
    <x v="0"/>
    <x v="0"/>
    <x v="0"/>
    <x v="1"/>
    <x v="1"/>
    <x v="1"/>
    <x v="0"/>
    <x v="0"/>
    <x v="0"/>
    <x v="1"/>
    <x v="6"/>
    <x v="0"/>
    <x v="0"/>
    <x v="0"/>
    <x v="1"/>
    <x v="0"/>
    <x v="0"/>
  </r>
  <r>
    <x v="0"/>
    <n v="366503088"/>
    <x v="0"/>
    <x v="0"/>
    <x v="0"/>
    <x v="0"/>
    <x v="1"/>
    <x v="1"/>
    <x v="1"/>
    <x v="0"/>
    <x v="0"/>
    <x v="0"/>
    <x v="3"/>
    <x v="7"/>
    <x v="0"/>
    <x v="0"/>
    <x v="0"/>
    <x v="1"/>
    <x v="0"/>
    <x v="0"/>
  </r>
  <r>
    <x v="0"/>
    <n v="956652494"/>
    <x v="0"/>
    <x v="0"/>
    <x v="0"/>
    <x v="0"/>
    <x v="1"/>
    <x v="1"/>
    <x v="1"/>
    <x v="0"/>
    <x v="0"/>
    <x v="0"/>
    <x v="1"/>
    <x v="7"/>
    <x v="0"/>
    <x v="0"/>
    <x v="0"/>
    <x v="1"/>
    <x v="0"/>
    <x v="0"/>
  </r>
  <r>
    <x v="0"/>
    <n v="49263573026"/>
    <x v="0"/>
    <x v="1"/>
    <x v="0"/>
    <x v="0"/>
    <x v="2"/>
    <x v="0"/>
    <x v="2"/>
    <x v="0"/>
    <x v="0"/>
    <x v="0"/>
    <x v="1"/>
    <x v="8"/>
    <x v="0"/>
    <x v="0"/>
    <x v="0"/>
    <x v="2"/>
    <x v="0"/>
    <x v="0"/>
  </r>
  <r>
    <x v="0"/>
    <n v="419280498"/>
    <x v="0"/>
    <x v="0"/>
    <x v="0"/>
    <x v="0"/>
    <x v="1"/>
    <x v="1"/>
    <x v="1"/>
    <x v="0"/>
    <x v="0"/>
    <x v="0"/>
    <x v="1"/>
    <x v="9"/>
    <x v="0"/>
    <x v="0"/>
    <x v="0"/>
    <x v="1"/>
    <x v="0"/>
    <x v="0"/>
  </r>
  <r>
    <x v="0"/>
    <n v="709610975"/>
    <x v="0"/>
    <x v="0"/>
    <x v="0"/>
    <x v="2"/>
    <x v="1"/>
    <x v="1"/>
    <x v="1"/>
    <x v="0"/>
    <x v="0"/>
    <x v="0"/>
    <x v="1"/>
    <x v="10"/>
    <x v="0"/>
    <x v="0"/>
    <x v="0"/>
    <x v="1"/>
    <x v="0"/>
    <x v="1"/>
  </r>
  <r>
    <x v="0"/>
    <n v="153478834"/>
    <x v="0"/>
    <x v="0"/>
    <x v="0"/>
    <x v="0"/>
    <x v="0"/>
    <x v="0"/>
    <x v="0"/>
    <x v="0"/>
    <x v="0"/>
    <x v="0"/>
    <x v="2"/>
    <x v="11"/>
    <x v="0"/>
    <x v="0"/>
    <x v="0"/>
    <x v="0"/>
    <x v="0"/>
    <x v="0"/>
  </r>
  <r>
    <x v="0"/>
    <n v="142922827"/>
    <x v="0"/>
    <x v="0"/>
    <x v="0"/>
    <x v="0"/>
    <x v="0"/>
    <x v="0"/>
    <x v="0"/>
    <x v="0"/>
    <x v="0"/>
    <x v="0"/>
    <x v="2"/>
    <x v="11"/>
    <x v="0"/>
    <x v="0"/>
    <x v="0"/>
    <x v="0"/>
    <x v="0"/>
    <x v="0"/>
  </r>
  <r>
    <x v="0"/>
    <n v="167312871"/>
    <x v="1"/>
    <x v="1"/>
    <x v="0"/>
    <x v="3"/>
    <x v="3"/>
    <x v="2"/>
    <x v="3"/>
    <x v="0"/>
    <x v="0"/>
    <x v="0"/>
    <x v="1"/>
    <x v="12"/>
    <x v="0"/>
    <x v="1"/>
    <x v="0"/>
    <x v="3"/>
    <x v="0"/>
    <x v="2"/>
  </r>
  <r>
    <x v="0"/>
    <n v="923007973"/>
    <x v="0"/>
    <x v="0"/>
    <x v="0"/>
    <x v="4"/>
    <x v="1"/>
    <x v="1"/>
    <x v="1"/>
    <x v="0"/>
    <x v="0"/>
    <x v="0"/>
    <x v="1"/>
    <x v="13"/>
    <x v="0"/>
    <x v="0"/>
    <x v="0"/>
    <x v="1"/>
    <x v="0"/>
    <x v="3"/>
  </r>
  <r>
    <x v="0"/>
    <n v="126698850"/>
    <x v="0"/>
    <x v="0"/>
    <x v="0"/>
    <x v="4"/>
    <x v="1"/>
    <x v="1"/>
    <x v="1"/>
    <x v="0"/>
    <x v="0"/>
    <x v="0"/>
    <x v="4"/>
    <x v="13"/>
    <x v="0"/>
    <x v="0"/>
    <x v="0"/>
    <x v="1"/>
    <x v="0"/>
    <x v="3"/>
  </r>
  <r>
    <x v="0"/>
    <n v="207526818"/>
    <x v="0"/>
    <x v="0"/>
    <x v="0"/>
    <x v="4"/>
    <x v="1"/>
    <x v="1"/>
    <x v="1"/>
    <x v="0"/>
    <x v="0"/>
    <x v="0"/>
    <x v="1"/>
    <x v="1"/>
    <x v="0"/>
    <x v="0"/>
    <x v="0"/>
    <x v="1"/>
    <x v="0"/>
    <x v="3"/>
  </r>
  <r>
    <x v="0"/>
    <n v="488164806"/>
    <x v="0"/>
    <x v="0"/>
    <x v="0"/>
    <x v="0"/>
    <x v="2"/>
    <x v="0"/>
    <x v="2"/>
    <x v="0"/>
    <x v="0"/>
    <x v="0"/>
    <x v="1"/>
    <x v="14"/>
    <x v="0"/>
    <x v="0"/>
    <x v="0"/>
    <x v="2"/>
    <x v="0"/>
    <x v="0"/>
  </r>
  <r>
    <x v="0"/>
    <n v="148394898"/>
    <x v="0"/>
    <x v="0"/>
    <x v="1"/>
    <x v="5"/>
    <x v="4"/>
    <x v="3"/>
    <x v="4"/>
    <x v="0"/>
    <x v="0"/>
    <x v="0"/>
    <x v="2"/>
    <x v="15"/>
    <x v="0"/>
    <x v="1"/>
    <x v="0"/>
    <x v="4"/>
    <x v="0"/>
    <x v="4"/>
  </r>
  <r>
    <x v="0"/>
    <n v="50120746144"/>
    <x v="0"/>
    <x v="0"/>
    <x v="0"/>
    <x v="0"/>
    <x v="2"/>
    <x v="0"/>
    <x v="2"/>
    <x v="0"/>
    <x v="0"/>
    <x v="0"/>
    <x v="1"/>
    <x v="14"/>
    <x v="0"/>
    <x v="2"/>
    <x v="0"/>
    <x v="5"/>
    <x v="0"/>
    <x v="0"/>
  </r>
  <r>
    <x v="0"/>
    <n v="207012154"/>
    <x v="0"/>
    <x v="0"/>
    <x v="0"/>
    <x v="0"/>
    <x v="5"/>
    <x v="4"/>
    <x v="5"/>
    <x v="0"/>
    <x v="0"/>
    <x v="0"/>
    <x v="0"/>
    <x v="16"/>
    <x v="0"/>
    <x v="0"/>
    <x v="0"/>
    <x v="2"/>
    <x v="0"/>
    <x v="0"/>
  </r>
  <r>
    <x v="0"/>
    <n v="713309492"/>
    <x v="0"/>
    <x v="0"/>
    <x v="0"/>
    <x v="3"/>
    <x v="0"/>
    <x v="0"/>
    <x v="6"/>
    <x v="0"/>
    <x v="0"/>
    <x v="0"/>
    <x v="1"/>
    <x v="17"/>
    <x v="0"/>
    <x v="1"/>
    <x v="0"/>
    <x v="6"/>
    <x v="0"/>
    <x v="5"/>
  </r>
  <r>
    <x v="0"/>
    <n v="718243468"/>
    <x v="0"/>
    <x v="1"/>
    <x v="0"/>
    <x v="0"/>
    <x v="2"/>
    <x v="0"/>
    <x v="2"/>
    <x v="0"/>
    <x v="0"/>
    <x v="0"/>
    <x v="1"/>
    <x v="18"/>
    <x v="0"/>
    <x v="0"/>
    <x v="0"/>
    <x v="2"/>
    <x v="0"/>
    <x v="0"/>
  </r>
  <r>
    <x v="0"/>
    <n v="373079704"/>
    <x v="0"/>
    <x v="1"/>
    <x v="0"/>
    <x v="0"/>
    <x v="2"/>
    <x v="0"/>
    <x v="2"/>
    <x v="0"/>
    <x v="0"/>
    <x v="0"/>
    <x v="1"/>
    <x v="19"/>
    <x v="0"/>
    <x v="0"/>
    <x v="0"/>
    <x v="2"/>
    <x v="0"/>
    <x v="0"/>
  </r>
  <r>
    <x v="0"/>
    <n v="186862087"/>
    <x v="2"/>
    <x v="1"/>
    <x v="0"/>
    <x v="6"/>
    <x v="2"/>
    <x v="0"/>
    <x v="2"/>
    <x v="0"/>
    <x v="0"/>
    <x v="0"/>
    <x v="5"/>
    <x v="20"/>
    <x v="0"/>
    <x v="0"/>
    <x v="0"/>
    <x v="2"/>
    <x v="0"/>
    <x v="1"/>
  </r>
  <r>
    <x v="0"/>
    <n v="241810483"/>
    <x v="0"/>
    <x v="0"/>
    <x v="0"/>
    <x v="3"/>
    <x v="1"/>
    <x v="0"/>
    <x v="7"/>
    <x v="0"/>
    <x v="0"/>
    <x v="0"/>
    <x v="2"/>
    <x v="21"/>
    <x v="0"/>
    <x v="1"/>
    <x v="0"/>
    <x v="7"/>
    <x v="0"/>
    <x v="5"/>
  </r>
  <r>
    <x v="0"/>
    <n v="106598300"/>
    <x v="0"/>
    <x v="1"/>
    <x v="0"/>
    <x v="6"/>
    <x v="2"/>
    <x v="0"/>
    <x v="2"/>
    <x v="0"/>
    <x v="0"/>
    <x v="0"/>
    <x v="1"/>
    <x v="22"/>
    <x v="0"/>
    <x v="0"/>
    <x v="0"/>
    <x v="2"/>
    <x v="0"/>
    <x v="1"/>
  </r>
  <r>
    <x v="0"/>
    <n v="51096715140"/>
    <x v="0"/>
    <x v="1"/>
    <x v="0"/>
    <x v="0"/>
    <x v="2"/>
    <x v="0"/>
    <x v="2"/>
    <x v="0"/>
    <x v="0"/>
    <x v="0"/>
    <x v="2"/>
    <x v="8"/>
    <x v="0"/>
    <x v="0"/>
    <x v="0"/>
    <x v="2"/>
    <x v="0"/>
    <x v="0"/>
  </r>
  <r>
    <x v="0"/>
    <n v="756143431"/>
    <x v="0"/>
    <x v="1"/>
    <x v="0"/>
    <x v="6"/>
    <x v="2"/>
    <x v="0"/>
    <x v="2"/>
    <x v="0"/>
    <x v="0"/>
    <x v="0"/>
    <x v="1"/>
    <x v="23"/>
    <x v="0"/>
    <x v="0"/>
    <x v="0"/>
    <x v="2"/>
    <x v="0"/>
    <x v="1"/>
  </r>
  <r>
    <x v="0"/>
    <n v="198932567"/>
    <x v="0"/>
    <x v="0"/>
    <x v="0"/>
    <x v="0"/>
    <x v="1"/>
    <x v="0"/>
    <x v="7"/>
    <x v="0"/>
    <x v="0"/>
    <x v="0"/>
    <x v="2"/>
    <x v="24"/>
    <x v="0"/>
    <x v="0"/>
    <x v="0"/>
    <x v="1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3"/>
    <x v="1"/>
    <x v="0"/>
    <x v="3"/>
    <x v="3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4"/>
    <x v="1"/>
    <x v="0"/>
    <x v="3"/>
    <x v="4"/>
  </r>
  <r>
    <x v="0"/>
    <x v="0"/>
    <x v="2"/>
    <x v="2"/>
    <x v="4"/>
    <x v="0"/>
    <x v="0"/>
    <x v="0"/>
    <x v="0"/>
    <x v="1"/>
    <x v="0"/>
    <x v="0"/>
    <x v="0"/>
    <x v="0"/>
    <x v="0"/>
    <x v="0"/>
    <x v="2"/>
    <x v="2"/>
    <x v="2"/>
    <x v="0"/>
    <x v="0"/>
    <x v="0"/>
    <x v="5"/>
    <x v="0"/>
    <x v="0"/>
    <x v="4"/>
    <x v="5"/>
  </r>
  <r>
    <x v="0"/>
    <x v="0"/>
    <x v="1"/>
    <x v="1"/>
    <x v="5"/>
    <x v="0"/>
    <x v="0"/>
    <x v="0"/>
    <x v="0"/>
    <x v="2"/>
    <x v="0"/>
    <x v="0"/>
    <x v="0"/>
    <x v="0"/>
    <x v="0"/>
    <x v="0"/>
    <x v="1"/>
    <x v="1"/>
    <x v="1"/>
    <x v="0"/>
    <x v="0"/>
    <x v="0"/>
    <x v="6"/>
    <x v="1"/>
    <x v="0"/>
    <x v="5"/>
    <x v="6"/>
  </r>
  <r>
    <x v="0"/>
    <x v="1"/>
    <x v="1"/>
    <x v="3"/>
    <x v="6"/>
    <x v="0"/>
    <x v="0"/>
    <x v="0"/>
    <x v="0"/>
    <x v="3"/>
    <x v="0"/>
    <x v="0"/>
    <x v="0"/>
    <x v="0"/>
    <x v="0"/>
    <x v="0"/>
    <x v="1"/>
    <x v="1"/>
    <x v="1"/>
    <x v="1"/>
    <x v="0"/>
    <x v="0"/>
    <x v="7"/>
    <x v="0"/>
    <x v="0"/>
    <x v="6"/>
    <x v="7"/>
  </r>
  <r>
    <x v="0"/>
    <x v="1"/>
    <x v="1"/>
    <x v="3"/>
    <x v="7"/>
    <x v="0"/>
    <x v="0"/>
    <x v="0"/>
    <x v="0"/>
    <x v="3"/>
    <x v="0"/>
    <x v="0"/>
    <x v="0"/>
    <x v="0"/>
    <x v="0"/>
    <x v="0"/>
    <x v="1"/>
    <x v="1"/>
    <x v="1"/>
    <x v="1"/>
    <x v="0"/>
    <x v="0"/>
    <x v="8"/>
    <x v="0"/>
    <x v="0"/>
    <x v="7"/>
    <x v="8"/>
  </r>
  <r>
    <x v="0"/>
    <x v="1"/>
    <x v="1"/>
    <x v="3"/>
    <x v="8"/>
    <x v="0"/>
    <x v="0"/>
    <x v="0"/>
    <x v="0"/>
    <x v="3"/>
    <x v="0"/>
    <x v="0"/>
    <x v="0"/>
    <x v="0"/>
    <x v="0"/>
    <x v="0"/>
    <x v="1"/>
    <x v="1"/>
    <x v="1"/>
    <x v="1"/>
    <x v="0"/>
    <x v="0"/>
    <x v="9"/>
    <x v="1"/>
    <x v="0"/>
    <x v="8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2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1"/>
        <item x="0"/>
        <item m="1" x="6"/>
        <item x="4"/>
        <item x="3"/>
        <item x="2"/>
        <item x="5"/>
      </items>
    </pivotField>
  </pivotFields>
  <rowFields count="3">
    <field x="19"/>
    <field x="4"/>
    <field x="18"/>
  </rowFields>
  <rowItems count="13">
    <i>
      <x/>
      <x v="1"/>
      <x/>
    </i>
    <i t="default" r="1">
      <x v="1"/>
    </i>
    <i>
      <x v="1"/>
      <x v="1"/>
      <x/>
    </i>
    <i t="default" r="1">
      <x v="1"/>
    </i>
    <i>
      <x v="3"/>
      <x/>
      <x/>
    </i>
    <i t="default" r="1">
      <x/>
    </i>
    <i>
      <x v="4"/>
      <x v="1"/>
      <x/>
    </i>
    <i t="default" r="1">
      <x v="1"/>
    </i>
    <i>
      <x v="5"/>
      <x v="1"/>
      <x/>
    </i>
    <i t="default" r="1">
      <x v="1"/>
    </i>
    <i>
      <x v="6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x="1"/>
        <item m="1" x="3"/>
        <item x="2"/>
        <item m="1" x="4"/>
        <item m="1" x="5"/>
        <item m="1" x="6"/>
        <item m="1" x="7"/>
        <item m="1" x="8"/>
        <item m="1" x="9"/>
        <item m="1" x="10"/>
        <item x="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8">
        <item m="1" x="3"/>
        <item x="0"/>
        <item m="1" x="4"/>
        <item x="1"/>
        <item m="1" x="5"/>
        <item m="1" x="6"/>
        <item m="1" x="7"/>
        <item x="2"/>
      </items>
    </pivotField>
  </pivotFields>
  <rowFields count="3">
    <field x="19"/>
    <field x="4"/>
    <field x="18"/>
  </rowFields>
  <rowItems count="5">
    <i>
      <x v="1"/>
      <x/>
      <x/>
    </i>
    <i r="1">
      <x v="10"/>
      <x/>
    </i>
    <i>
      <x v="3"/>
      <x v="2"/>
      <x/>
    </i>
    <i>
      <x v="7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8">
        <item m="1" x="1"/>
        <item m="1" x="2"/>
        <item m="1" x="3"/>
        <item m="1" x="4"/>
        <item m="1" x="5"/>
        <item m="1" x="6"/>
        <item x="0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 v="6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m="1" x="2"/>
        <item m="1" x="3"/>
        <item m="1" x="4"/>
        <item x="1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1"/>
      <x v="14"/>
    </i>
    <i t="default">
      <x v="1"/>
    </i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3"/>
        <item x="0"/>
        <item x="2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6"/>
        <item x="18"/>
        <item x="3"/>
        <item x="23"/>
        <item x="15"/>
        <item x="17"/>
        <item x="7"/>
        <item m="1" x="26"/>
        <item x="22"/>
        <item x="0"/>
        <item x="4"/>
        <item x="2"/>
        <item x="13"/>
        <item x="14"/>
        <item x="12"/>
        <item x="1"/>
        <item x="16"/>
        <item x="10"/>
        <item x="8"/>
        <item x="24"/>
        <item x="5"/>
        <item m="1" x="27"/>
        <item x="25"/>
        <item m="1" x="28"/>
        <item x="11"/>
        <item x="19"/>
        <item m="1" x="29"/>
        <item m="1" x="30"/>
        <item x="20"/>
        <item x="9"/>
        <item x="21"/>
        <item m="1" x="31"/>
        <item m="1" x="32"/>
        <item m="1" x="3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8"/>
    </i>
    <i>
      <x v="29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07661352&amp;dt=Jun-07-01" TargetMode="External"/><Relationship Id="rId2" Type="http://schemas.openxmlformats.org/officeDocument/2006/relationships/hyperlink" Target="https://www.intcx.com/ReportServlet/any.class?operation=confirm&amp;dealID=576832484&amp;dt=Jun-07-01" TargetMode="External"/><Relationship Id="rId1" Type="http://schemas.openxmlformats.org/officeDocument/2006/relationships/hyperlink" Target="https://www.intcx.com/ReportServlet/any.class?operation=confirm&amp;dealID=104273337&amp;dt=Jun-04-01" TargetMode="External"/><Relationship Id="rId5" Type="http://schemas.openxmlformats.org/officeDocument/2006/relationships/hyperlink" Target="https://www.intcx.com/ReportServlet/any.class?operation=confirm&amp;dealID=165768641&amp;dt=Jun-07-01" TargetMode="External"/><Relationship Id="rId4" Type="http://schemas.openxmlformats.org/officeDocument/2006/relationships/hyperlink" Target="https://www.intcx.com/ReportServlet/any.class?operation=confirm&amp;dealID=811506913&amp;dt=Jun-07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49028720275&amp;dt=Jun-07-01" TargetMode="External"/><Relationship Id="rId13" Type="http://schemas.openxmlformats.org/officeDocument/2006/relationships/hyperlink" Target="https://www.intcx.com/ReportServlet/any.class?operation=confirm&amp;dealID=49263573026&amp;dt=Jun-07-01" TargetMode="External"/><Relationship Id="rId18" Type="http://schemas.openxmlformats.org/officeDocument/2006/relationships/hyperlink" Target="https://www.intcx.com/ReportServlet/any.class?operation=confirm&amp;dealID=49249120139&amp;dt=Jun-07-01" TargetMode="External"/><Relationship Id="rId26" Type="http://schemas.openxmlformats.org/officeDocument/2006/relationships/hyperlink" Target="https://www.intcx.com/ReportServlet/any.class?operation=confirm&amp;dealID=713309492&amp;dt=Jun-07-01" TargetMode="External"/><Relationship Id="rId3" Type="http://schemas.openxmlformats.org/officeDocument/2006/relationships/hyperlink" Target="https://www.intcx.com/ReportServlet/any.class?operation=confirm&amp;dealID=547214184&amp;dt=Jun-07-01" TargetMode="External"/><Relationship Id="rId21" Type="http://schemas.openxmlformats.org/officeDocument/2006/relationships/hyperlink" Target="https://www.intcx.com/ReportServlet/any.class?operation=confirm&amp;dealID=207526818&amp;dt=Jun-07-01" TargetMode="External"/><Relationship Id="rId34" Type="http://schemas.openxmlformats.org/officeDocument/2006/relationships/hyperlink" Target="https://www.intcx.com/ReportServlet/any.class?operation=confirm&amp;dealID=198932567&amp;dt=Jun-07-01" TargetMode="External"/><Relationship Id="rId7" Type="http://schemas.openxmlformats.org/officeDocument/2006/relationships/hyperlink" Target="https://www.intcx.com/ReportServlet/any.class?operation=confirm&amp;dealID=459052303&amp;dt=Jun-07-01" TargetMode="External"/><Relationship Id="rId12" Type="http://schemas.openxmlformats.org/officeDocument/2006/relationships/hyperlink" Target="https://www.intcx.com/ReportServlet/any.class?operation=confirm&amp;dealID=956652494&amp;dt=Jun-07-01" TargetMode="External"/><Relationship Id="rId17" Type="http://schemas.openxmlformats.org/officeDocument/2006/relationships/hyperlink" Target="https://www.intcx.com/ReportServlet/any.class?operation=confirm&amp;dealID=142922827&amp;dt=Jun-07-01" TargetMode="External"/><Relationship Id="rId25" Type="http://schemas.openxmlformats.org/officeDocument/2006/relationships/hyperlink" Target="https://www.intcx.com/ReportServlet/any.class?operation=confirm&amp;dealID=207012154&amp;dt=Jun-07-01" TargetMode="External"/><Relationship Id="rId33" Type="http://schemas.openxmlformats.org/officeDocument/2006/relationships/hyperlink" Target="https://www.intcx.com/ReportServlet/any.class?operation=confirm&amp;dealID=756143431&amp;dt=Jun-07-01" TargetMode="External"/><Relationship Id="rId2" Type="http://schemas.openxmlformats.org/officeDocument/2006/relationships/hyperlink" Target="https://www.intcx.com/ReportServlet/any.class?operation=confirm&amp;dealID=182958760&amp;dt=Jun-07-01" TargetMode="External"/><Relationship Id="rId16" Type="http://schemas.openxmlformats.org/officeDocument/2006/relationships/hyperlink" Target="https://www.intcx.com/ReportServlet/any.class?operation=confirm&amp;dealID=153478834&amp;dt=Jun-07-01" TargetMode="External"/><Relationship Id="rId20" Type="http://schemas.openxmlformats.org/officeDocument/2006/relationships/hyperlink" Target="https://www.intcx.com/ReportServlet/any.class?operation=confirm&amp;dealID=126698850&amp;dt=Jun-07-01" TargetMode="External"/><Relationship Id="rId29" Type="http://schemas.openxmlformats.org/officeDocument/2006/relationships/hyperlink" Target="https://www.intcx.com/ReportServlet/any.class?operation=confirm&amp;dealID=50704233168&amp;dt=Jun-07-01" TargetMode="External"/><Relationship Id="rId1" Type="http://schemas.openxmlformats.org/officeDocument/2006/relationships/hyperlink" Target="https://www.intcx.com/ReportServlet/any.class?operation=confirm&amp;dealID=146091072&amp;dt=Jun-07-01" TargetMode="External"/><Relationship Id="rId6" Type="http://schemas.openxmlformats.org/officeDocument/2006/relationships/hyperlink" Target="https://www.intcx.com/ReportServlet/any.class?operation=confirm&amp;dealID=979332663&amp;dt=Jun-07-01" TargetMode="External"/><Relationship Id="rId11" Type="http://schemas.openxmlformats.org/officeDocument/2006/relationships/hyperlink" Target="https://www.intcx.com/ReportServlet/any.class?operation=confirm&amp;dealID=366503088&amp;dt=Jun-07-01" TargetMode="External"/><Relationship Id="rId24" Type="http://schemas.openxmlformats.org/officeDocument/2006/relationships/hyperlink" Target="https://www.intcx.com/ReportServlet/any.class?operation=confirm&amp;dealID=50120746144&amp;dt=Jun-07-01" TargetMode="External"/><Relationship Id="rId32" Type="http://schemas.openxmlformats.org/officeDocument/2006/relationships/hyperlink" Target="https://www.intcx.com/ReportServlet/any.class?operation=confirm&amp;dealID=51096715140&amp;dt=Jun-07-01" TargetMode="External"/><Relationship Id="rId5" Type="http://schemas.openxmlformats.org/officeDocument/2006/relationships/hyperlink" Target="https://www.intcx.com/ReportServlet/any.class?operation=confirm&amp;dealID=409379410&amp;dt=Jun-07-01" TargetMode="External"/><Relationship Id="rId15" Type="http://schemas.openxmlformats.org/officeDocument/2006/relationships/hyperlink" Target="https://www.intcx.com/ReportServlet/any.class?operation=confirm&amp;dealID=709610975&amp;dt=Jun-07-01" TargetMode="External"/><Relationship Id="rId23" Type="http://schemas.openxmlformats.org/officeDocument/2006/relationships/hyperlink" Target="https://www.intcx.com/ReportServlet/any.class?operation=confirm&amp;dealID=148394898&amp;dt=Jun-07-01" TargetMode="External"/><Relationship Id="rId28" Type="http://schemas.openxmlformats.org/officeDocument/2006/relationships/hyperlink" Target="https://www.intcx.com/ReportServlet/any.class?operation=confirm&amp;dealID=373079704&amp;dt=Jun-07-01" TargetMode="External"/><Relationship Id="rId10" Type="http://schemas.openxmlformats.org/officeDocument/2006/relationships/hyperlink" Target="https://www.intcx.com/ReportServlet/any.class?operation=confirm&amp;dealID=423778197&amp;dt=Jun-07-01" TargetMode="External"/><Relationship Id="rId19" Type="http://schemas.openxmlformats.org/officeDocument/2006/relationships/hyperlink" Target="https://www.intcx.com/ReportServlet/any.class?operation=confirm&amp;dealID=923007973&amp;dt=Jun-07-01" TargetMode="External"/><Relationship Id="rId31" Type="http://schemas.openxmlformats.org/officeDocument/2006/relationships/hyperlink" Target="https://www.intcx.com/ReportServlet/any.class?operation=confirm&amp;dealID=106598300&amp;dt=Jun-07-01" TargetMode="External"/><Relationship Id="rId4" Type="http://schemas.openxmlformats.org/officeDocument/2006/relationships/hyperlink" Target="https://www.intcx.com/ReportServlet/any.class?operation=confirm&amp;dealID=972546943&amp;dt=Jun-07-01" TargetMode="External"/><Relationship Id="rId9" Type="http://schemas.openxmlformats.org/officeDocument/2006/relationships/hyperlink" Target="https://www.intcx.com/ReportServlet/any.class?operation=confirm&amp;dealID=49029570120&amp;dt=Jun-07-01" TargetMode="External"/><Relationship Id="rId14" Type="http://schemas.openxmlformats.org/officeDocument/2006/relationships/hyperlink" Target="https://www.intcx.com/ReportServlet/any.class?operation=confirm&amp;dealID=419280498&amp;dt=Jun-07-01" TargetMode="External"/><Relationship Id="rId22" Type="http://schemas.openxmlformats.org/officeDocument/2006/relationships/hyperlink" Target="https://www.intcx.com/ReportServlet/any.class?operation=confirm&amp;dealID=488164806&amp;dt=Jun-07-01" TargetMode="External"/><Relationship Id="rId27" Type="http://schemas.openxmlformats.org/officeDocument/2006/relationships/hyperlink" Target="https://www.intcx.com/ReportServlet/any.class?operation=confirm&amp;dealID=718243468&amp;dt=Jun-07-01" TargetMode="External"/><Relationship Id="rId30" Type="http://schemas.openxmlformats.org/officeDocument/2006/relationships/hyperlink" Target="https://www.intcx.com/ReportServlet/any.class?operation=confirm&amp;dealID=241810483&amp;dt=Jun-07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0">
        <v>37049</v>
      </c>
      <c r="C2" s="131"/>
      <c r="D2" s="131"/>
      <c r="E2" s="132"/>
      <c r="F2" s="132"/>
      <c r="G2" s="132"/>
      <c r="H2" s="132"/>
      <c r="I2" s="133"/>
    </row>
    <row r="3" spans="2:9" ht="13.8" thickBot="1" x14ac:dyDescent="0.3">
      <c r="B3" s="48"/>
      <c r="C3" s="48"/>
      <c r="D3" s="48"/>
      <c r="E3" s="48"/>
      <c r="F3" s="48"/>
      <c r="G3" s="48"/>
      <c r="H3" s="48"/>
      <c r="I3" s="48"/>
    </row>
    <row r="4" spans="2:9" ht="13.8" thickBot="1" x14ac:dyDescent="0.3">
      <c r="B4" s="188" t="s">
        <v>2989</v>
      </c>
      <c r="C4" s="189"/>
      <c r="D4" s="190"/>
      <c r="E4" s="116"/>
      <c r="F4" s="261" t="s">
        <v>2983</v>
      </c>
      <c r="G4" s="262"/>
      <c r="H4" s="262"/>
      <c r="I4" s="263"/>
    </row>
    <row r="5" spans="2:9" ht="21.6" thickBot="1" x14ac:dyDescent="0.3">
      <c r="B5" s="187" t="s">
        <v>2984</v>
      </c>
      <c r="C5" s="192" t="s">
        <v>2526</v>
      </c>
      <c r="D5" s="191" t="s">
        <v>2525</v>
      </c>
      <c r="E5" s="116"/>
      <c r="F5" s="134" t="s">
        <v>2986</v>
      </c>
      <c r="G5" s="135" t="s">
        <v>2984</v>
      </c>
      <c r="H5" s="141" t="s">
        <v>2762</v>
      </c>
      <c r="I5" s="140" t="s">
        <v>2537</v>
      </c>
    </row>
    <row r="6" spans="2:9" x14ac:dyDescent="0.25">
      <c r="B6" s="164" t="s">
        <v>2971</v>
      </c>
      <c r="C6" s="168">
        <f>'ICE-Power'!H1</f>
        <v>5037025</v>
      </c>
      <c r="D6" s="168">
        <f>'TRANSACTIONSUMMARYREPORT -1'!B1</f>
        <v>8883685</v>
      </c>
      <c r="E6" s="117"/>
      <c r="F6" s="126" t="s">
        <v>2222</v>
      </c>
      <c r="G6" s="127" t="s">
        <v>2547</v>
      </c>
      <c r="H6" s="128">
        <f>'ICE-EPM'!B6</f>
        <v>34</v>
      </c>
      <c r="I6" s="129">
        <f>'ICE-EPM'!C6</f>
        <v>149400</v>
      </c>
    </row>
    <row r="7" spans="2:9" x14ac:dyDescent="0.25">
      <c r="B7" s="165" t="s">
        <v>2972</v>
      </c>
      <c r="C7" s="169">
        <f>SUM(C8:C9)</f>
        <v>184900000</v>
      </c>
      <c r="D7" s="169">
        <f>SUM(D8:D9)</f>
        <v>417825817</v>
      </c>
      <c r="E7" s="116"/>
      <c r="F7" s="118" t="s">
        <v>2221</v>
      </c>
      <c r="G7" s="119" t="s">
        <v>2982</v>
      </c>
      <c r="H7" s="120">
        <f>'ICE-ENA'!B6</f>
        <v>5</v>
      </c>
      <c r="I7" s="121">
        <f>'ICE-ENA'!C6</f>
        <v>4535000</v>
      </c>
    </row>
    <row r="8" spans="2:9" x14ac:dyDescent="0.25">
      <c r="B8" s="183" t="s">
        <v>2969</v>
      </c>
      <c r="C8" s="184">
        <f>'ICE-Physical Gas'!H1</f>
        <v>38740000</v>
      </c>
      <c r="D8" s="184">
        <f>'TRANSACTIONSUMMARYREPORT -1'!B2</f>
        <v>26555686</v>
      </c>
      <c r="E8" s="116"/>
      <c r="F8" s="118" t="s">
        <v>2221</v>
      </c>
      <c r="G8" s="119" t="s">
        <v>2994</v>
      </c>
      <c r="H8" s="120">
        <f>'ICE-ENA'!B7</f>
        <v>0</v>
      </c>
      <c r="I8" s="121">
        <f>'ICE-ENA'!C7</f>
        <v>0</v>
      </c>
    </row>
    <row r="9" spans="2:9" ht="13.8" thickBot="1" x14ac:dyDescent="0.3">
      <c r="B9" s="166" t="s">
        <v>2970</v>
      </c>
      <c r="C9" s="169">
        <f>'ICE-Financial Gas'!H1</f>
        <v>146160000</v>
      </c>
      <c r="D9" s="169">
        <f>'TRANSACTIONSUMMARYREPORT -1'!B3</f>
        <v>391270131</v>
      </c>
      <c r="E9" s="116"/>
      <c r="F9" s="122" t="s">
        <v>2985</v>
      </c>
      <c r="G9" s="123"/>
      <c r="H9" s="124">
        <f>'ICE-ECC'!B6</f>
        <v>0</v>
      </c>
      <c r="I9" s="125">
        <f>'ICE-ECC'!C6</f>
        <v>0</v>
      </c>
    </row>
    <row r="10" spans="2:9" ht="13.8" thickBot="1" x14ac:dyDescent="0.3">
      <c r="B10" s="167" t="s">
        <v>3426</v>
      </c>
      <c r="C10" s="170">
        <f>'ICE-OIL'!H4</f>
        <v>13388000</v>
      </c>
      <c r="D10" s="170">
        <f>SUM('TRANSACTIONSUMMARYREPORT -1'!B4:B7)</f>
        <v>13887000</v>
      </c>
      <c r="E10" s="116"/>
      <c r="F10" s="116"/>
      <c r="G10" s="116"/>
      <c r="H10" s="116"/>
      <c r="I10" s="116"/>
    </row>
    <row r="11" spans="2:9" ht="13.8" thickBot="1" x14ac:dyDescent="0.3">
      <c r="B11" s="116"/>
      <c r="C11" s="116"/>
      <c r="D11" s="116"/>
      <c r="E11" s="116"/>
      <c r="F11" s="258" t="s">
        <v>2987</v>
      </c>
      <c r="G11" s="259"/>
      <c r="H11" s="259"/>
      <c r="I11" s="260"/>
    </row>
    <row r="12" spans="2:9" ht="13.8" thickBot="1" x14ac:dyDescent="0.3">
      <c r="B12" s="116"/>
      <c r="C12" s="116"/>
      <c r="D12" s="116"/>
      <c r="E12" s="116"/>
      <c r="F12" s="134" t="s">
        <v>2986</v>
      </c>
      <c r="G12" s="135" t="s">
        <v>2984</v>
      </c>
      <c r="H12" s="141" t="s">
        <v>2762</v>
      </c>
      <c r="I12" s="140" t="s">
        <v>2537</v>
      </c>
    </row>
    <row r="13" spans="2:9" x14ac:dyDescent="0.25">
      <c r="B13" s="116"/>
      <c r="C13" s="116"/>
      <c r="D13" s="116"/>
      <c r="E13" s="116"/>
      <c r="F13" s="126" t="s">
        <v>2222</v>
      </c>
      <c r="G13" s="127" t="s">
        <v>2547</v>
      </c>
      <c r="H13" s="128">
        <f>'DD-EPM'!B6</f>
        <v>10</v>
      </c>
      <c r="I13" s="129">
        <f>'DD-EPM'!C6</f>
        <v>37200</v>
      </c>
    </row>
    <row r="14" spans="2:9" x14ac:dyDescent="0.25">
      <c r="B14" s="116"/>
      <c r="C14" s="116"/>
      <c r="D14" s="116"/>
      <c r="E14" s="116"/>
      <c r="F14" s="118" t="s">
        <v>2221</v>
      </c>
      <c r="G14" s="119" t="s">
        <v>2547</v>
      </c>
      <c r="H14" s="120">
        <f>'DD-ENA'!B8</f>
        <v>1</v>
      </c>
      <c r="I14" s="121">
        <f>'DD-ENA'!C8</f>
        <v>800</v>
      </c>
    </row>
    <row r="15" spans="2:9" x14ac:dyDescent="0.25">
      <c r="B15" s="116"/>
      <c r="C15" s="116"/>
      <c r="D15" s="116"/>
      <c r="E15" s="116"/>
      <c r="F15" s="118" t="s">
        <v>2221</v>
      </c>
      <c r="G15" s="119" t="s">
        <v>2992</v>
      </c>
      <c r="H15" s="120">
        <f>'DD-ENA'!B7</f>
        <v>13</v>
      </c>
      <c r="I15" s="121">
        <f>'DD-ENA'!C7</f>
        <v>82000</v>
      </c>
    </row>
    <row r="16" spans="2:9" x14ac:dyDescent="0.25">
      <c r="B16" s="116"/>
      <c r="C16" s="116"/>
      <c r="D16" s="116"/>
      <c r="E16" s="116"/>
      <c r="F16" s="118" t="s">
        <v>2221</v>
      </c>
      <c r="G16" s="119" t="s">
        <v>2988</v>
      </c>
      <c r="H16" s="120">
        <f>'DD-ENA'!B6</f>
        <v>0</v>
      </c>
      <c r="I16" s="121">
        <f>'DD-ENA'!C6</f>
        <v>0</v>
      </c>
    </row>
    <row r="17" spans="2:9" ht="13.8" thickBot="1" x14ac:dyDescent="0.3">
      <c r="B17" s="116"/>
      <c r="C17" s="116"/>
      <c r="D17" s="116"/>
      <c r="E17" s="116"/>
      <c r="F17" s="122" t="s">
        <v>2223</v>
      </c>
      <c r="G17" s="123" t="s">
        <v>2993</v>
      </c>
      <c r="H17" s="124">
        <f>'DD-EGL'!B6</f>
        <v>0</v>
      </c>
      <c r="I17" s="125">
        <f>'DD-EGL'!C6</f>
        <v>0</v>
      </c>
    </row>
    <row r="18" spans="2:9" ht="13.5" customHeight="1" x14ac:dyDescent="0.25">
      <c r="B18" s="116"/>
      <c r="C18" s="116"/>
      <c r="D18" s="116"/>
      <c r="E18" s="116"/>
      <c r="F18" s="178"/>
      <c r="G18" s="179"/>
      <c r="H18" s="180"/>
      <c r="I18" s="180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zoomScale="85" workbookViewId="0"/>
  </sheetViews>
  <sheetFormatPr defaultRowHeight="13.2" x14ac:dyDescent="0.25"/>
  <cols>
    <col min="1" max="1" width="17.109375" customWidth="1"/>
    <col min="2" max="2" width="24.33203125" customWidth="1"/>
    <col min="3" max="4" width="11.6640625" customWidth="1"/>
    <col min="5" max="5" width="9.33203125" customWidth="1"/>
    <col min="6" max="6" width="3.5546875" customWidth="1"/>
    <col min="7" max="7" width="9.6640625" customWidth="1"/>
    <col min="8" max="8" width="20.109375" bestFit="1" customWidth="1"/>
    <col min="9" max="10" width="11.6640625" customWidth="1"/>
    <col min="11" max="11" width="7.6640625" customWidth="1"/>
    <col min="12" max="12" width="3.88671875" customWidth="1"/>
    <col min="13" max="14" width="11.33203125" customWidth="1"/>
  </cols>
  <sheetData>
    <row r="1" spans="1:17" ht="17.399999999999999" x14ac:dyDescent="0.3">
      <c r="A1" s="47" t="s">
        <v>2942</v>
      </c>
    </row>
    <row r="2" spans="1:17" x14ac:dyDescent="0.25">
      <c r="A2" s="14" t="s">
        <v>2974</v>
      </c>
    </row>
    <row r="3" spans="1:17" x14ac:dyDescent="0.25">
      <c r="A3" s="14" t="s">
        <v>2975</v>
      </c>
    </row>
    <row r="4" spans="1:17" x14ac:dyDescent="0.25">
      <c r="A4" s="95">
        <f>'E-Mail'!B2</f>
        <v>37049</v>
      </c>
      <c r="D4" s="112"/>
      <c r="E4" s="171"/>
      <c r="J4" s="112"/>
    </row>
    <row r="5" spans="1:17" ht="13.8" thickBot="1" x14ac:dyDescent="0.3">
      <c r="A5" s="14"/>
    </row>
    <row r="6" spans="1:17" ht="16.2" thickBot="1" x14ac:dyDescent="0.35">
      <c r="A6" s="91" t="s">
        <v>2218</v>
      </c>
      <c r="B6" s="92"/>
      <c r="C6" s="144"/>
      <c r="D6" s="144"/>
      <c r="E6" s="93"/>
      <c r="F6" s="147"/>
      <c r="G6" s="146" t="s">
        <v>2219</v>
      </c>
      <c r="H6" s="92"/>
      <c r="I6" s="92"/>
      <c r="J6" s="92"/>
      <c r="K6" s="93"/>
      <c r="M6" s="91" t="s">
        <v>2220</v>
      </c>
      <c r="N6" s="92"/>
      <c r="O6" s="92"/>
      <c r="P6" s="92"/>
      <c r="Q6" s="93"/>
    </row>
    <row r="7" spans="1:17" ht="13.8" thickBot="1" x14ac:dyDescent="0.3">
      <c r="A7" s="98" t="s">
        <v>2976</v>
      </c>
      <c r="B7" s="142">
        <f>'E-Mail'!C7</f>
        <v>184900000</v>
      </c>
      <c r="C7" s="264" t="s">
        <v>2991</v>
      </c>
      <c r="D7" s="265"/>
      <c r="E7" s="100">
        <f>SUMIF($C$11:$C$35,"MMBtus",$E$11:$E$35)/B7</f>
        <v>2.4526771227690643E-2</v>
      </c>
      <c r="F7" s="147"/>
      <c r="G7" s="143" t="s">
        <v>2977</v>
      </c>
      <c r="H7" s="99">
        <f>'E-Mail'!C6</f>
        <v>5037025</v>
      </c>
      <c r="I7" s="32"/>
      <c r="J7" s="5" t="s">
        <v>2991</v>
      </c>
      <c r="K7" s="100">
        <f>VLOOKUP("Grand Total",$G$10:$K$24,5,FALSE)/H7</f>
        <v>2.9660364997195765E-2</v>
      </c>
      <c r="M7" s="98"/>
      <c r="N7" s="99"/>
      <c r="O7" s="32"/>
      <c r="P7" s="5"/>
      <c r="Q7" s="100"/>
    </row>
    <row r="8" spans="1:17" ht="13.8" thickBot="1" x14ac:dyDescent="0.3">
      <c r="A8" s="98" t="s">
        <v>3427</v>
      </c>
      <c r="B8" s="142">
        <f>'E-Mail'!C10</f>
        <v>13388000</v>
      </c>
      <c r="C8" s="264" t="s">
        <v>2991</v>
      </c>
      <c r="D8" s="265"/>
      <c r="E8" s="100">
        <f>SUMIF($C$11:$C$35,"bbl",$E$11:$E$35)/B8</f>
        <v>0</v>
      </c>
      <c r="F8" s="148"/>
      <c r="G8" s="7"/>
      <c r="H8" s="105"/>
      <c r="I8" s="105"/>
      <c r="J8" s="78" t="s">
        <v>2754</v>
      </c>
      <c r="K8" s="101"/>
    </row>
    <row r="9" spans="1:17" x14ac:dyDescent="0.25">
      <c r="A9" s="7"/>
      <c r="B9" s="105"/>
      <c r="C9" s="105"/>
      <c r="D9" s="78" t="s">
        <v>2754</v>
      </c>
      <c r="E9" s="101"/>
      <c r="F9" s="145"/>
      <c r="G9" s="78" t="s">
        <v>3262</v>
      </c>
      <c r="H9" s="78" t="s">
        <v>3250</v>
      </c>
      <c r="I9" s="78" t="s">
        <v>3261</v>
      </c>
      <c r="J9" s="247" t="s">
        <v>2755</v>
      </c>
      <c r="K9" s="248" t="s">
        <v>2537</v>
      </c>
    </row>
    <row r="10" spans="1:17" x14ac:dyDescent="0.25">
      <c r="A10" s="78" t="s">
        <v>3262</v>
      </c>
      <c r="B10" s="78" t="s">
        <v>3250</v>
      </c>
      <c r="C10" s="78" t="s">
        <v>3261</v>
      </c>
      <c r="D10" s="10" t="s">
        <v>2755</v>
      </c>
      <c r="E10" s="12" t="s">
        <v>2537</v>
      </c>
      <c r="F10" s="139"/>
      <c r="G10" s="7" t="s">
        <v>3804</v>
      </c>
      <c r="H10" s="7" t="s">
        <v>2539</v>
      </c>
      <c r="I10" s="7" t="s">
        <v>2542</v>
      </c>
      <c r="J10" s="247">
        <v>4</v>
      </c>
      <c r="K10" s="248">
        <v>12800</v>
      </c>
    </row>
    <row r="11" spans="1:17" x14ac:dyDescent="0.25">
      <c r="A11" s="7" t="s">
        <v>4000</v>
      </c>
      <c r="B11" s="7" t="s">
        <v>3022</v>
      </c>
      <c r="C11" s="7" t="s">
        <v>2545</v>
      </c>
      <c r="D11" s="10">
        <v>1</v>
      </c>
      <c r="E11" s="12">
        <v>755000</v>
      </c>
      <c r="F11" s="139"/>
      <c r="G11" s="245"/>
      <c r="H11" s="7" t="s">
        <v>3241</v>
      </c>
      <c r="I11" s="105"/>
      <c r="J11" s="247">
        <v>4</v>
      </c>
      <c r="K11" s="248">
        <v>12800</v>
      </c>
    </row>
    <row r="12" spans="1:17" x14ac:dyDescent="0.25">
      <c r="A12" s="245"/>
      <c r="B12" s="7" t="s">
        <v>2640</v>
      </c>
      <c r="C12" s="7" t="s">
        <v>2545</v>
      </c>
      <c r="D12" s="10">
        <v>2</v>
      </c>
      <c r="E12" s="12">
        <v>2265000</v>
      </c>
      <c r="F12" s="139"/>
      <c r="G12" s="7" t="s">
        <v>2623</v>
      </c>
      <c r="H12" s="7" t="s">
        <v>2539</v>
      </c>
      <c r="I12" s="7" t="s">
        <v>2542</v>
      </c>
      <c r="J12" s="247">
        <v>23</v>
      </c>
      <c r="K12" s="248">
        <v>107200</v>
      </c>
    </row>
    <row r="13" spans="1:17" x14ac:dyDescent="0.25">
      <c r="A13" s="7" t="s">
        <v>3998</v>
      </c>
      <c r="B13" s="7" t="s">
        <v>3003</v>
      </c>
      <c r="C13" s="7" t="s">
        <v>2545</v>
      </c>
      <c r="D13" s="10">
        <v>1</v>
      </c>
      <c r="E13" s="12">
        <v>5000</v>
      </c>
      <c r="F13" s="172"/>
      <c r="G13" s="245"/>
      <c r="H13" s="7" t="s">
        <v>3241</v>
      </c>
      <c r="I13" s="105"/>
      <c r="J13" s="247">
        <v>23</v>
      </c>
      <c r="K13" s="248">
        <v>107200</v>
      </c>
    </row>
    <row r="14" spans="1:17" x14ac:dyDescent="0.25">
      <c r="A14" s="7" t="s">
        <v>4267</v>
      </c>
      <c r="B14" s="7" t="s">
        <v>3022</v>
      </c>
      <c r="C14" s="7" t="s">
        <v>2545</v>
      </c>
      <c r="D14" s="10">
        <v>1</v>
      </c>
      <c r="E14" s="12">
        <v>1510000</v>
      </c>
      <c r="F14" s="172"/>
      <c r="G14" s="7" t="s">
        <v>4271</v>
      </c>
      <c r="H14" s="7" t="s">
        <v>3429</v>
      </c>
      <c r="I14" s="7" t="s">
        <v>2542</v>
      </c>
      <c r="J14" s="247">
        <v>1</v>
      </c>
      <c r="K14" s="248">
        <v>8600</v>
      </c>
    </row>
    <row r="15" spans="1:17" x14ac:dyDescent="0.25">
      <c r="A15" s="246" t="s">
        <v>2753</v>
      </c>
      <c r="B15" s="251"/>
      <c r="C15" s="252"/>
      <c r="D15" s="253">
        <v>5</v>
      </c>
      <c r="E15" s="254">
        <v>4535000</v>
      </c>
      <c r="F15" s="172"/>
      <c r="G15" s="245"/>
      <c r="H15" s="7" t="s">
        <v>2103</v>
      </c>
      <c r="I15" s="105"/>
      <c r="J15" s="247">
        <v>1</v>
      </c>
      <c r="K15" s="248">
        <v>8600</v>
      </c>
    </row>
    <row r="16" spans="1:17" x14ac:dyDescent="0.25">
      <c r="G16" s="7" t="s">
        <v>4273</v>
      </c>
      <c r="H16" s="7" t="s">
        <v>2539</v>
      </c>
      <c r="I16" s="7" t="s">
        <v>2542</v>
      </c>
      <c r="J16" s="247">
        <v>3</v>
      </c>
      <c r="K16" s="248">
        <v>2400</v>
      </c>
    </row>
    <row r="17" spans="7:11" x14ac:dyDescent="0.25">
      <c r="G17" s="245"/>
      <c r="H17" s="7" t="s">
        <v>3241</v>
      </c>
      <c r="I17" s="105"/>
      <c r="J17" s="247">
        <v>3</v>
      </c>
      <c r="K17" s="248">
        <v>2400</v>
      </c>
    </row>
    <row r="18" spans="7:11" x14ac:dyDescent="0.25">
      <c r="G18" s="7" t="s">
        <v>4006</v>
      </c>
      <c r="H18" s="7" t="s">
        <v>2539</v>
      </c>
      <c r="I18" s="7" t="s">
        <v>2542</v>
      </c>
      <c r="J18" s="247">
        <v>1</v>
      </c>
      <c r="K18" s="248">
        <v>10800</v>
      </c>
    </row>
    <row r="19" spans="7:11" x14ac:dyDescent="0.25">
      <c r="G19" s="245"/>
      <c r="H19" s="7" t="s">
        <v>3241</v>
      </c>
      <c r="I19" s="105"/>
      <c r="J19" s="247">
        <v>1</v>
      </c>
      <c r="K19" s="248">
        <v>10800</v>
      </c>
    </row>
    <row r="20" spans="7:11" x14ac:dyDescent="0.25">
      <c r="G20" s="7" t="s">
        <v>2068</v>
      </c>
      <c r="H20" s="7" t="s">
        <v>2539</v>
      </c>
      <c r="I20" s="7" t="s">
        <v>2542</v>
      </c>
      <c r="J20" s="247">
        <v>2</v>
      </c>
      <c r="K20" s="248">
        <v>7600</v>
      </c>
    </row>
    <row r="21" spans="7:11" x14ac:dyDescent="0.25">
      <c r="G21" s="245"/>
      <c r="H21" s="7" t="s">
        <v>3241</v>
      </c>
      <c r="I21" s="105"/>
      <c r="J21" s="247">
        <v>2</v>
      </c>
      <c r="K21" s="248">
        <v>7600</v>
      </c>
    </row>
    <row r="22" spans="7:11" x14ac:dyDescent="0.25">
      <c r="G22" s="8" t="s">
        <v>2753</v>
      </c>
      <c r="H22" s="9"/>
      <c r="I22" s="9"/>
      <c r="J22" s="249">
        <v>34</v>
      </c>
      <c r="K22" s="250">
        <v>149400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/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6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7" t="s">
        <v>2943</v>
      </c>
    </row>
    <row r="2" spans="1:14" x14ac:dyDescent="0.25">
      <c r="A2" s="14" t="s">
        <v>2974</v>
      </c>
    </row>
    <row r="3" spans="1:14" x14ac:dyDescent="0.25">
      <c r="A3" s="14" t="s">
        <v>2975</v>
      </c>
    </row>
    <row r="4" spans="1:14" x14ac:dyDescent="0.25">
      <c r="A4" s="95">
        <f>'E-Mail'!B2</f>
        <v>37049</v>
      </c>
    </row>
    <row r="5" spans="1:14" x14ac:dyDescent="0.25">
      <c r="A5" s="14"/>
    </row>
    <row r="6" spans="1:14" ht="13.8" x14ac:dyDescent="0.25">
      <c r="A6" s="97" t="s">
        <v>2978</v>
      </c>
    </row>
    <row r="7" spans="1:14" ht="13.8" thickBot="1" x14ac:dyDescent="0.3">
      <c r="A7" s="14"/>
    </row>
    <row r="8" spans="1:14" ht="16.2" thickBot="1" x14ac:dyDescent="0.35">
      <c r="A8" s="94" t="s">
        <v>2940</v>
      </c>
      <c r="B8" s="92"/>
      <c r="C8" s="92"/>
      <c r="D8" s="93"/>
      <c r="F8" s="94" t="s">
        <v>2941</v>
      </c>
      <c r="G8" s="92"/>
      <c r="H8" s="92"/>
      <c r="I8" s="93"/>
      <c r="K8" s="94" t="s">
        <v>2973</v>
      </c>
      <c r="L8" s="92"/>
      <c r="M8" s="92"/>
      <c r="N8" s="93"/>
    </row>
    <row r="9" spans="1:14" x14ac:dyDescent="0.25">
      <c r="A9" s="7"/>
      <c r="B9" s="105"/>
      <c r="C9" s="78" t="s">
        <v>2754</v>
      </c>
      <c r="D9" s="101"/>
      <c r="F9" s="7"/>
      <c r="G9" s="105"/>
      <c r="H9" s="78" t="s">
        <v>2754</v>
      </c>
      <c r="I9" s="101"/>
      <c r="J9" s="88"/>
      <c r="K9" s="7"/>
      <c r="L9" s="105"/>
      <c r="M9" s="78" t="s">
        <v>2754</v>
      </c>
      <c r="N9" s="101"/>
    </row>
    <row r="10" spans="1:14" x14ac:dyDescent="0.25">
      <c r="A10" s="78" t="s">
        <v>2948</v>
      </c>
      <c r="B10" s="102" t="s">
        <v>2934</v>
      </c>
      <c r="C10" s="103" t="s">
        <v>2755</v>
      </c>
      <c r="D10" s="104" t="s">
        <v>2939</v>
      </c>
      <c r="F10" s="102" t="s">
        <v>2948</v>
      </c>
      <c r="G10" s="102" t="s">
        <v>2934</v>
      </c>
      <c r="H10" s="108" t="s">
        <v>2755</v>
      </c>
      <c r="I10" s="104" t="s">
        <v>2939</v>
      </c>
      <c r="J10" s="89"/>
      <c r="K10" s="102" t="s">
        <v>2948</v>
      </c>
      <c r="L10" s="102" t="s">
        <v>2934</v>
      </c>
      <c r="M10" s="108" t="s">
        <v>2755</v>
      </c>
      <c r="N10" s="109" t="s">
        <v>2939</v>
      </c>
    </row>
    <row r="11" spans="1:14" x14ac:dyDescent="0.25">
      <c r="A11" s="173" t="s">
        <v>2766</v>
      </c>
      <c r="B11" s="7" t="s">
        <v>2850</v>
      </c>
      <c r="C11" s="10">
        <v>1</v>
      </c>
      <c r="D11" s="12">
        <v>800</v>
      </c>
      <c r="F11" s="244" t="s">
        <v>2766</v>
      </c>
      <c r="G11" s="7" t="s">
        <v>1645</v>
      </c>
      <c r="H11" s="49">
        <v>10</v>
      </c>
      <c r="I11" s="12">
        <v>37200</v>
      </c>
      <c r="J11" s="89"/>
      <c r="K11" s="7" t="s">
        <v>3409</v>
      </c>
      <c r="L11" s="7" t="s">
        <v>2761</v>
      </c>
      <c r="M11" s="10">
        <v>1</v>
      </c>
      <c r="N11" s="12">
        <v>0</v>
      </c>
    </row>
    <row r="12" spans="1:14" x14ac:dyDescent="0.25">
      <c r="A12" s="137" t="s">
        <v>3385</v>
      </c>
      <c r="B12" s="138"/>
      <c r="C12" s="79">
        <v>1</v>
      </c>
      <c r="D12" s="80">
        <v>800</v>
      </c>
      <c r="F12" s="137" t="s">
        <v>3385</v>
      </c>
      <c r="G12" s="138"/>
      <c r="H12" s="81">
        <v>10</v>
      </c>
      <c r="I12" s="80">
        <v>37200</v>
      </c>
      <c r="J12" s="89"/>
      <c r="K12" s="7" t="s">
        <v>2102</v>
      </c>
      <c r="L12" s="105"/>
      <c r="M12" s="79">
        <v>1</v>
      </c>
      <c r="N12" s="80">
        <v>0</v>
      </c>
    </row>
    <row r="13" spans="1:14" x14ac:dyDescent="0.25">
      <c r="A13" s="173" t="s">
        <v>2768</v>
      </c>
      <c r="B13" s="7" t="s">
        <v>2846</v>
      </c>
      <c r="C13" s="10">
        <v>13</v>
      </c>
      <c r="D13" s="12">
        <v>82000</v>
      </c>
      <c r="F13" s="82" t="s">
        <v>2753</v>
      </c>
      <c r="G13" s="83"/>
      <c r="H13" s="84">
        <v>10</v>
      </c>
      <c r="I13" s="85">
        <v>37200</v>
      </c>
      <c r="J13" s="89"/>
      <c r="K13" s="82" t="s">
        <v>2753</v>
      </c>
      <c r="L13" s="83"/>
      <c r="M13" s="90">
        <v>1</v>
      </c>
      <c r="N13" s="85">
        <v>0</v>
      </c>
    </row>
    <row r="14" spans="1:14" x14ac:dyDescent="0.25">
      <c r="A14" s="137" t="s">
        <v>3401</v>
      </c>
      <c r="B14" s="138"/>
      <c r="C14" s="79">
        <v>13</v>
      </c>
      <c r="D14" s="80">
        <v>82000</v>
      </c>
      <c r="J14" s="87"/>
    </row>
    <row r="15" spans="1:14" x14ac:dyDescent="0.25">
      <c r="A15" s="8" t="s">
        <v>2753</v>
      </c>
      <c r="B15" s="9"/>
      <c r="C15" s="11">
        <v>14</v>
      </c>
      <c r="D15" s="13">
        <v>82800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zoomScale="85" workbookViewId="0"/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7.44140625" customWidth="1"/>
    <col min="11" max="11" width="11.5546875" bestFit="1" customWidth="1"/>
    <col min="12" max="12" width="10.5546875" bestFit="1" customWidth="1"/>
  </cols>
  <sheetData>
    <row r="1" spans="1:12" ht="18" thickBot="1" x14ac:dyDescent="0.35">
      <c r="A1" s="110" t="s">
        <v>2945</v>
      </c>
      <c r="B1" s="2"/>
      <c r="F1" s="3"/>
      <c r="G1" s="159" t="s">
        <v>3422</v>
      </c>
      <c r="H1" s="160">
        <f>SUMIF(I11:I65491,"bbl",H11:H65491)</f>
        <v>9930000</v>
      </c>
      <c r="I1" s="162"/>
      <c r="K1" s="159" t="s">
        <v>3422</v>
      </c>
      <c r="L1" s="160">
        <f>SUMIF(L11:L65491,"bbl",K11:K65491)</f>
        <v>1050000</v>
      </c>
    </row>
    <row r="2" spans="1:12" ht="16.2" thickBot="1" x14ac:dyDescent="0.35">
      <c r="A2" s="15" t="s">
        <v>3454</v>
      </c>
      <c r="B2" s="2"/>
      <c r="F2" s="3"/>
      <c r="G2" s="159" t="s">
        <v>3423</v>
      </c>
      <c r="H2" s="160">
        <f>(SUMIF(I11:I65492,"mt",H11:H65492))*8</f>
        <v>2408000</v>
      </c>
      <c r="I2" s="163"/>
      <c r="K2" s="159" t="s">
        <v>3423</v>
      </c>
      <c r="L2" s="160">
        <f>(SUMIF(L11:L65492,"mt",K11:K65492))*8</f>
        <v>0</v>
      </c>
    </row>
    <row r="3" spans="1:12" ht="13.8" thickBot="1" x14ac:dyDescent="0.3">
      <c r="A3" s="95">
        <f>'E-Mail'!$B$2</f>
        <v>37049</v>
      </c>
      <c r="B3" s="2"/>
      <c r="F3" s="3"/>
      <c r="G3" s="159" t="s">
        <v>3973</v>
      </c>
      <c r="H3" s="161">
        <f>SUM(H1:H2)</f>
        <v>12338000</v>
      </c>
      <c r="I3" s="163"/>
      <c r="K3" s="159" t="s">
        <v>3424</v>
      </c>
      <c r="L3" s="161">
        <f>SUM(L1:L2)</f>
        <v>1050000</v>
      </c>
    </row>
    <row r="4" spans="1:12" ht="13.8" thickBot="1" x14ac:dyDescent="0.3">
      <c r="G4" s="159" t="s">
        <v>3974</v>
      </c>
      <c r="H4" s="256">
        <f>H3+L3</f>
        <v>13388000</v>
      </c>
    </row>
    <row r="5" spans="1:12" x14ac:dyDescent="0.25">
      <c r="A5" s="51" t="s">
        <v>3028</v>
      </c>
    </row>
    <row r="6" spans="1:12" x14ac:dyDescent="0.25">
      <c r="A6" s="51" t="s">
        <v>2944</v>
      </c>
    </row>
    <row r="7" spans="1:12" x14ac:dyDescent="0.25">
      <c r="A7" s="51" t="s">
        <v>1784</v>
      </c>
    </row>
    <row r="8" spans="1:12" ht="13.8" thickBot="1" x14ac:dyDescent="0.3"/>
    <row r="9" spans="1:12" ht="13.8" thickTop="1" x14ac:dyDescent="0.25">
      <c r="A9" s="271" t="s">
        <v>2529</v>
      </c>
      <c r="B9" s="271" t="s">
        <v>2530</v>
      </c>
      <c r="C9" s="269" t="s">
        <v>2531</v>
      </c>
      <c r="D9" s="269" t="s">
        <v>2532</v>
      </c>
      <c r="E9" s="52" t="s">
        <v>2533</v>
      </c>
      <c r="F9" s="269" t="s">
        <v>2535</v>
      </c>
      <c r="G9" s="269" t="s">
        <v>2536</v>
      </c>
      <c r="H9" s="269" t="s">
        <v>2537</v>
      </c>
      <c r="I9" s="271" t="s">
        <v>2538</v>
      </c>
    </row>
    <row r="10" spans="1:12" ht="21" thickBot="1" x14ac:dyDescent="0.3">
      <c r="A10" s="272"/>
      <c r="B10" s="272"/>
      <c r="C10" s="270"/>
      <c r="D10" s="270"/>
      <c r="E10" s="53" t="s">
        <v>2534</v>
      </c>
      <c r="F10" s="270"/>
      <c r="G10" s="270"/>
      <c r="H10" s="270"/>
      <c r="I10" s="272"/>
    </row>
    <row r="11" spans="1:12" ht="14.4" thickTop="1" thickBot="1" x14ac:dyDescent="0.3">
      <c r="A11" s="266" t="s">
        <v>3437</v>
      </c>
      <c r="B11" s="267"/>
      <c r="C11" s="267"/>
      <c r="D11" s="267"/>
      <c r="E11" s="267"/>
      <c r="F11" s="267"/>
      <c r="G11" s="267"/>
      <c r="H11" s="267"/>
      <c r="I11" s="268"/>
    </row>
    <row r="12" spans="1:12" ht="21.6" thickTop="1" thickBot="1" x14ac:dyDescent="0.3">
      <c r="A12" s="54" t="s">
        <v>2666</v>
      </c>
      <c r="B12" s="54" t="s">
        <v>3411</v>
      </c>
      <c r="C12" s="56">
        <v>27.08</v>
      </c>
      <c r="D12" s="56">
        <v>27.16</v>
      </c>
      <c r="E12" s="56">
        <v>27.126999999999999</v>
      </c>
      <c r="F12" s="56">
        <v>27.08</v>
      </c>
      <c r="G12" s="56" t="s">
        <v>1785</v>
      </c>
      <c r="H12" s="57">
        <v>390000</v>
      </c>
      <c r="I12" s="54" t="s">
        <v>2752</v>
      </c>
    </row>
    <row r="13" spans="1:12" ht="21.6" thickTop="1" thickBot="1" x14ac:dyDescent="0.3">
      <c r="A13" s="54" t="s">
        <v>2667</v>
      </c>
      <c r="B13" s="54" t="s">
        <v>3428</v>
      </c>
      <c r="C13" s="56">
        <v>24.46</v>
      </c>
      <c r="D13" s="56">
        <v>24.53</v>
      </c>
      <c r="E13" s="56">
        <v>24.501999999999999</v>
      </c>
      <c r="F13" s="56">
        <v>24.46</v>
      </c>
      <c r="G13" s="56" t="s">
        <v>1786</v>
      </c>
      <c r="H13" s="57">
        <v>300000</v>
      </c>
      <c r="I13" s="54" t="s">
        <v>2752</v>
      </c>
    </row>
    <row r="14" spans="1:12" ht="21.6" thickTop="1" thickBot="1" x14ac:dyDescent="0.3">
      <c r="A14" s="54" t="s">
        <v>2668</v>
      </c>
      <c r="B14" s="54" t="s">
        <v>3428</v>
      </c>
      <c r="C14" s="56">
        <v>25.8</v>
      </c>
      <c r="D14" s="56">
        <v>25.89</v>
      </c>
      <c r="E14" s="56">
        <v>25.856000000000002</v>
      </c>
      <c r="F14" s="56">
        <v>25.86</v>
      </c>
      <c r="G14" s="56" t="s">
        <v>1786</v>
      </c>
      <c r="H14" s="57">
        <v>420000</v>
      </c>
      <c r="I14" s="54" t="s">
        <v>2752</v>
      </c>
    </row>
    <row r="15" spans="1:12" ht="21.6" thickTop="1" thickBot="1" x14ac:dyDescent="0.3">
      <c r="A15" s="54" t="s">
        <v>1787</v>
      </c>
      <c r="B15" s="54" t="s">
        <v>1788</v>
      </c>
      <c r="C15" s="56">
        <v>23.71</v>
      </c>
      <c r="D15" s="56">
        <v>23.71</v>
      </c>
      <c r="E15" s="56">
        <v>23.71</v>
      </c>
      <c r="F15" s="56">
        <v>23.71</v>
      </c>
      <c r="G15" s="56" t="s">
        <v>1789</v>
      </c>
      <c r="H15" s="57">
        <v>120000</v>
      </c>
      <c r="I15" s="54" t="s">
        <v>2752</v>
      </c>
    </row>
    <row r="16" spans="1:12" ht="21.6" thickTop="1" thickBot="1" x14ac:dyDescent="0.3">
      <c r="A16" s="54" t="s">
        <v>2246</v>
      </c>
      <c r="B16" s="55">
        <v>37073</v>
      </c>
      <c r="C16" s="56">
        <v>27.63</v>
      </c>
      <c r="D16" s="56">
        <v>27.93</v>
      </c>
      <c r="E16" s="56">
        <v>27.835999999999999</v>
      </c>
      <c r="F16" s="56">
        <v>27.93</v>
      </c>
      <c r="G16" s="56" t="s">
        <v>1790</v>
      </c>
      <c r="H16" s="57">
        <v>550000</v>
      </c>
      <c r="I16" s="54" t="s">
        <v>2752</v>
      </c>
    </row>
    <row r="17" spans="1:9" ht="21.6" thickTop="1" thickBot="1" x14ac:dyDescent="0.3">
      <c r="A17" s="54" t="s">
        <v>2247</v>
      </c>
      <c r="B17" s="55">
        <v>37104</v>
      </c>
      <c r="C17" s="56">
        <v>28.25</v>
      </c>
      <c r="D17" s="56">
        <v>28.25</v>
      </c>
      <c r="E17" s="56">
        <v>28.25</v>
      </c>
      <c r="F17" s="56">
        <v>28.25</v>
      </c>
      <c r="G17" s="56" t="s">
        <v>1791</v>
      </c>
      <c r="H17" s="57">
        <v>100000</v>
      </c>
      <c r="I17" s="54" t="s">
        <v>2752</v>
      </c>
    </row>
    <row r="18" spans="1:9" ht="14.4" thickTop="1" thickBot="1" x14ac:dyDescent="0.3">
      <c r="A18" s="266" t="s">
        <v>3425</v>
      </c>
      <c r="B18" s="267"/>
      <c r="C18" s="267"/>
      <c r="D18" s="267"/>
      <c r="E18" s="267"/>
      <c r="F18" s="267"/>
      <c r="G18" s="267"/>
      <c r="H18" s="267"/>
      <c r="I18" s="268"/>
    </row>
    <row r="19" spans="1:9" ht="21.6" thickTop="1" thickBot="1" x14ac:dyDescent="0.3">
      <c r="A19" s="54" t="s">
        <v>1792</v>
      </c>
      <c r="B19" s="54" t="s">
        <v>3209</v>
      </c>
      <c r="C19" s="56">
        <v>0.05</v>
      </c>
      <c r="D19" s="56">
        <v>0.05</v>
      </c>
      <c r="E19" s="56">
        <v>0.05</v>
      </c>
      <c r="F19" s="56">
        <v>0.05</v>
      </c>
      <c r="G19" s="56" t="s">
        <v>1793</v>
      </c>
      <c r="H19" s="57">
        <v>100000</v>
      </c>
      <c r="I19" s="54" t="s">
        <v>2752</v>
      </c>
    </row>
    <row r="20" spans="1:9" ht="21.6" thickTop="1" thickBot="1" x14ac:dyDescent="0.3">
      <c r="A20" s="54" t="s">
        <v>1794</v>
      </c>
      <c r="B20" s="55">
        <v>37104</v>
      </c>
      <c r="C20" s="56">
        <v>-0.12</v>
      </c>
      <c r="D20" s="56">
        <v>-0.12</v>
      </c>
      <c r="E20" s="56">
        <v>-0.12</v>
      </c>
      <c r="F20" s="56">
        <v>-0.12</v>
      </c>
      <c r="G20" s="56" t="s">
        <v>1795</v>
      </c>
      <c r="H20" s="57">
        <v>250000</v>
      </c>
      <c r="I20" s="54" t="s">
        <v>2752</v>
      </c>
    </row>
    <row r="21" spans="1:9" ht="21.6" thickTop="1" thickBot="1" x14ac:dyDescent="0.3">
      <c r="A21" s="54" t="s">
        <v>3960</v>
      </c>
      <c r="B21" s="55">
        <v>37165</v>
      </c>
      <c r="C21" s="56">
        <v>-0.06</v>
      </c>
      <c r="D21" s="56">
        <v>-0.06</v>
      </c>
      <c r="E21" s="56">
        <v>-0.06</v>
      </c>
      <c r="F21" s="56">
        <v>-0.06</v>
      </c>
      <c r="G21" s="56" t="s">
        <v>1796</v>
      </c>
      <c r="H21" s="57">
        <v>100000</v>
      </c>
      <c r="I21" s="54" t="s">
        <v>2752</v>
      </c>
    </row>
    <row r="22" spans="1:9" ht="21.6" thickTop="1" thickBot="1" x14ac:dyDescent="0.3">
      <c r="A22" s="54" t="s">
        <v>2685</v>
      </c>
      <c r="B22" s="55">
        <v>37196</v>
      </c>
      <c r="C22" s="56">
        <v>-0.04</v>
      </c>
      <c r="D22" s="56">
        <v>-0.04</v>
      </c>
      <c r="E22" s="56">
        <v>-0.04</v>
      </c>
      <c r="F22" s="56">
        <v>-0.04</v>
      </c>
      <c r="G22" s="56" t="s">
        <v>1797</v>
      </c>
      <c r="H22" s="57">
        <v>250000</v>
      </c>
      <c r="I22" s="54" t="s">
        <v>2752</v>
      </c>
    </row>
    <row r="23" spans="1:9" ht="21.6" thickTop="1" thickBot="1" x14ac:dyDescent="0.3">
      <c r="A23" s="54" t="s">
        <v>3029</v>
      </c>
      <c r="B23" s="54" t="s">
        <v>3411</v>
      </c>
      <c r="C23" s="56">
        <v>0.8</v>
      </c>
      <c r="D23" s="56">
        <v>1.01</v>
      </c>
      <c r="E23" s="56">
        <v>0.91600000000000004</v>
      </c>
      <c r="F23" s="56">
        <v>1.01</v>
      </c>
      <c r="G23" s="56" t="s">
        <v>1798</v>
      </c>
      <c r="H23" s="57">
        <v>2550000</v>
      </c>
      <c r="I23" s="54" t="s">
        <v>2752</v>
      </c>
    </row>
    <row r="24" spans="1:9" ht="21.6" thickTop="1" thickBot="1" x14ac:dyDescent="0.3">
      <c r="A24" s="54" t="s">
        <v>2669</v>
      </c>
      <c r="B24" s="54" t="s">
        <v>3000</v>
      </c>
      <c r="C24" s="56">
        <v>1.2</v>
      </c>
      <c r="D24" s="56">
        <v>1.26</v>
      </c>
      <c r="E24" s="56">
        <v>1.242</v>
      </c>
      <c r="F24" s="56">
        <v>1.26</v>
      </c>
      <c r="G24" s="56" t="s">
        <v>1799</v>
      </c>
      <c r="H24" s="57">
        <v>1875000</v>
      </c>
      <c r="I24" s="54" t="s">
        <v>2752</v>
      </c>
    </row>
    <row r="25" spans="1:9" ht="21.6" thickTop="1" thickBot="1" x14ac:dyDescent="0.3">
      <c r="A25" s="54" t="s">
        <v>2686</v>
      </c>
      <c r="B25" s="54" t="s">
        <v>3967</v>
      </c>
      <c r="C25" s="56">
        <v>1.44</v>
      </c>
      <c r="D25" s="56">
        <v>1.44</v>
      </c>
      <c r="E25" s="56">
        <v>1.44</v>
      </c>
      <c r="F25" s="56">
        <v>1.44</v>
      </c>
      <c r="G25" s="56" t="s">
        <v>1799</v>
      </c>
      <c r="H25" s="57">
        <v>600000</v>
      </c>
      <c r="I25" s="54" t="s">
        <v>2752</v>
      </c>
    </row>
    <row r="26" spans="1:9" ht="21.6" thickTop="1" thickBot="1" x14ac:dyDescent="0.3">
      <c r="A26" s="54" t="s">
        <v>2687</v>
      </c>
      <c r="B26" s="54" t="s">
        <v>3428</v>
      </c>
      <c r="C26" s="56">
        <v>1.34</v>
      </c>
      <c r="D26" s="56">
        <v>1.34</v>
      </c>
      <c r="E26" s="56">
        <v>1.34</v>
      </c>
      <c r="F26" s="56">
        <v>1.34</v>
      </c>
      <c r="G26" s="56" t="s">
        <v>1800</v>
      </c>
      <c r="H26" s="57">
        <v>1200000</v>
      </c>
      <c r="I26" s="54" t="s">
        <v>2752</v>
      </c>
    </row>
    <row r="27" spans="1:9" ht="14.4" thickTop="1" thickBot="1" x14ac:dyDescent="0.3">
      <c r="A27" s="266" t="s">
        <v>3446</v>
      </c>
      <c r="B27" s="267"/>
      <c r="C27" s="267"/>
      <c r="D27" s="267"/>
      <c r="E27" s="267"/>
      <c r="F27" s="267"/>
      <c r="G27" s="267"/>
      <c r="H27" s="267"/>
      <c r="I27" s="268"/>
    </row>
    <row r="28" spans="1:9" ht="21.6" thickTop="1" thickBot="1" x14ac:dyDescent="0.3">
      <c r="A28" s="54" t="s">
        <v>3276</v>
      </c>
      <c r="B28" s="54" t="s">
        <v>3209</v>
      </c>
      <c r="C28" s="56">
        <v>143</v>
      </c>
      <c r="D28" s="56">
        <v>143</v>
      </c>
      <c r="E28" s="56">
        <v>143</v>
      </c>
      <c r="F28" s="56">
        <v>143</v>
      </c>
      <c r="G28" s="56" t="s">
        <v>1801</v>
      </c>
      <c r="H28" s="57">
        <v>15000</v>
      </c>
      <c r="I28" s="54" t="s">
        <v>3447</v>
      </c>
    </row>
    <row r="29" spans="1:9" ht="21.6" thickTop="1" thickBot="1" x14ac:dyDescent="0.3">
      <c r="A29" s="54" t="s">
        <v>1802</v>
      </c>
      <c r="B29" s="55">
        <v>37073</v>
      </c>
      <c r="C29" s="56">
        <v>134.5</v>
      </c>
      <c r="D29" s="56">
        <v>134.5</v>
      </c>
      <c r="E29" s="56">
        <v>134.5</v>
      </c>
      <c r="F29" s="56">
        <v>134.5</v>
      </c>
      <c r="G29" s="56" t="s">
        <v>1803</v>
      </c>
      <c r="H29" s="57">
        <v>5000</v>
      </c>
      <c r="I29" s="54" t="s">
        <v>3447</v>
      </c>
    </row>
    <row r="30" spans="1:9" ht="21.6" thickTop="1" thickBot="1" x14ac:dyDescent="0.3">
      <c r="A30" s="54" t="s">
        <v>3962</v>
      </c>
      <c r="B30" s="55">
        <v>37104</v>
      </c>
      <c r="C30" s="56">
        <v>136.5</v>
      </c>
      <c r="D30" s="56">
        <v>136.5</v>
      </c>
      <c r="E30" s="56">
        <v>136.5</v>
      </c>
      <c r="F30" s="56">
        <v>136.5</v>
      </c>
      <c r="G30" s="56" t="s">
        <v>1804</v>
      </c>
      <c r="H30" s="57">
        <v>5000</v>
      </c>
      <c r="I30" s="54" t="s">
        <v>3447</v>
      </c>
    </row>
    <row r="31" spans="1:9" ht="21.6" thickTop="1" thickBot="1" x14ac:dyDescent="0.3">
      <c r="A31" s="54" t="s">
        <v>2688</v>
      </c>
      <c r="B31" s="55">
        <v>37135</v>
      </c>
      <c r="C31" s="56">
        <v>138</v>
      </c>
      <c r="D31" s="56">
        <v>138</v>
      </c>
      <c r="E31" s="56">
        <v>138</v>
      </c>
      <c r="F31" s="56">
        <v>138</v>
      </c>
      <c r="G31" s="56" t="s">
        <v>1804</v>
      </c>
      <c r="H31" s="57">
        <v>5000</v>
      </c>
      <c r="I31" s="54" t="s">
        <v>3447</v>
      </c>
    </row>
    <row r="32" spans="1:9" ht="21.6" thickTop="1" thickBot="1" x14ac:dyDescent="0.3">
      <c r="A32" s="54" t="s">
        <v>3963</v>
      </c>
      <c r="B32" s="54" t="s">
        <v>3411</v>
      </c>
      <c r="C32" s="56">
        <v>136.5</v>
      </c>
      <c r="D32" s="56">
        <v>136.5</v>
      </c>
      <c r="E32" s="56">
        <v>136.5</v>
      </c>
      <c r="F32" s="56">
        <v>136.5</v>
      </c>
      <c r="G32" s="56" t="s">
        <v>1805</v>
      </c>
      <c r="H32" s="57">
        <v>15000</v>
      </c>
      <c r="I32" s="54" t="s">
        <v>3447</v>
      </c>
    </row>
    <row r="33" spans="1:9" ht="21.6" thickTop="1" thickBot="1" x14ac:dyDescent="0.3">
      <c r="A33" s="54" t="s">
        <v>3964</v>
      </c>
      <c r="B33" s="54" t="s">
        <v>3000</v>
      </c>
      <c r="C33" s="56">
        <v>139</v>
      </c>
      <c r="D33" s="56">
        <v>139</v>
      </c>
      <c r="E33" s="56">
        <v>139</v>
      </c>
      <c r="F33" s="56">
        <v>139</v>
      </c>
      <c r="G33" s="56" t="s">
        <v>1805</v>
      </c>
      <c r="H33" s="57">
        <v>15000</v>
      </c>
      <c r="I33" s="54" t="s">
        <v>3447</v>
      </c>
    </row>
    <row r="34" spans="1:9" ht="14.4" thickTop="1" thickBot="1" x14ac:dyDescent="0.3">
      <c r="A34" s="266" t="s">
        <v>3446</v>
      </c>
      <c r="B34" s="267"/>
      <c r="C34" s="267"/>
      <c r="D34" s="267"/>
      <c r="E34" s="267"/>
      <c r="F34" s="267"/>
      <c r="G34" s="267"/>
      <c r="H34" s="267"/>
      <c r="I34" s="268"/>
    </row>
    <row r="35" spans="1:9" ht="21.6" thickTop="1" thickBot="1" x14ac:dyDescent="0.3">
      <c r="A35" s="54" t="s">
        <v>1806</v>
      </c>
      <c r="B35" s="54" t="s">
        <v>3209</v>
      </c>
      <c r="C35" s="56">
        <v>112.5</v>
      </c>
      <c r="D35" s="56">
        <v>112.5</v>
      </c>
      <c r="E35" s="56">
        <v>112.5</v>
      </c>
      <c r="F35" s="56">
        <v>112.5</v>
      </c>
      <c r="G35" s="56" t="s">
        <v>1807</v>
      </c>
      <c r="H35" s="57">
        <v>10000</v>
      </c>
      <c r="I35" s="54" t="s">
        <v>3447</v>
      </c>
    </row>
    <row r="36" spans="1:9" ht="14.4" thickTop="1" thickBot="1" x14ac:dyDescent="0.3">
      <c r="A36" s="266" t="s">
        <v>1808</v>
      </c>
      <c r="B36" s="267"/>
      <c r="C36" s="267"/>
      <c r="D36" s="267"/>
      <c r="E36" s="267"/>
      <c r="F36" s="267"/>
      <c r="G36" s="267"/>
      <c r="H36" s="267"/>
      <c r="I36" s="268"/>
    </row>
    <row r="37" spans="1:9" ht="21.6" thickTop="1" thickBot="1" x14ac:dyDescent="0.3">
      <c r="A37" s="54" t="s">
        <v>1809</v>
      </c>
      <c r="B37" s="54" t="s">
        <v>3428</v>
      </c>
      <c r="C37" s="56">
        <v>-4.55</v>
      </c>
      <c r="D37" s="56">
        <v>-4.55</v>
      </c>
      <c r="E37" s="56">
        <v>-4.55</v>
      </c>
      <c r="F37" s="56">
        <v>-4.55</v>
      </c>
      <c r="G37" s="56" t="s">
        <v>1810</v>
      </c>
      <c r="H37" s="57">
        <v>300000</v>
      </c>
      <c r="I37" s="54" t="s">
        <v>2752</v>
      </c>
    </row>
    <row r="38" spans="1:9" ht="14.4" thickTop="1" thickBot="1" x14ac:dyDescent="0.3">
      <c r="A38" s="266" t="s">
        <v>1811</v>
      </c>
      <c r="B38" s="267"/>
      <c r="C38" s="267"/>
      <c r="D38" s="267"/>
      <c r="E38" s="267"/>
      <c r="F38" s="267"/>
      <c r="G38" s="267"/>
      <c r="H38" s="267"/>
      <c r="I38" s="268"/>
    </row>
    <row r="39" spans="1:9" ht="21.6" thickTop="1" thickBot="1" x14ac:dyDescent="0.3">
      <c r="A39" s="54" t="s">
        <v>1812</v>
      </c>
      <c r="B39" s="55">
        <v>37073</v>
      </c>
      <c r="C39" s="56">
        <v>29.5</v>
      </c>
      <c r="D39" s="56">
        <v>29.55</v>
      </c>
      <c r="E39" s="56">
        <v>29.524999999999999</v>
      </c>
      <c r="F39" s="56">
        <v>29.5</v>
      </c>
      <c r="G39" s="56" t="s">
        <v>1813</v>
      </c>
      <c r="H39" s="57">
        <v>100000</v>
      </c>
      <c r="I39" s="54" t="s">
        <v>2752</v>
      </c>
    </row>
    <row r="40" spans="1:9" ht="14.4" thickTop="1" thickBot="1" x14ac:dyDescent="0.3">
      <c r="A40" s="266" t="s">
        <v>1814</v>
      </c>
      <c r="B40" s="267"/>
      <c r="C40" s="267"/>
      <c r="D40" s="267"/>
      <c r="E40" s="267"/>
      <c r="F40" s="267"/>
      <c r="G40" s="267"/>
      <c r="H40" s="267"/>
      <c r="I40" s="268"/>
    </row>
    <row r="41" spans="1:9" ht="21.6" thickTop="1" thickBot="1" x14ac:dyDescent="0.3">
      <c r="A41" s="54" t="s">
        <v>1815</v>
      </c>
      <c r="B41" s="54" t="s">
        <v>3411</v>
      </c>
      <c r="C41" s="56">
        <v>-15.5</v>
      </c>
      <c r="D41" s="56">
        <v>-15.5</v>
      </c>
      <c r="E41" s="56">
        <v>-15.5</v>
      </c>
      <c r="F41" s="56">
        <v>-15.5</v>
      </c>
      <c r="G41" s="56" t="s">
        <v>1816</v>
      </c>
      <c r="H41" s="57">
        <v>150000</v>
      </c>
      <c r="I41" s="54" t="s">
        <v>2752</v>
      </c>
    </row>
    <row r="42" spans="1:9" ht="14.4" thickTop="1" thickBot="1" x14ac:dyDescent="0.3">
      <c r="A42" s="266" t="s">
        <v>3717</v>
      </c>
      <c r="B42" s="267"/>
      <c r="C42" s="267"/>
      <c r="D42" s="267"/>
      <c r="E42" s="267"/>
      <c r="F42" s="267"/>
      <c r="G42" s="267"/>
      <c r="H42" s="267"/>
      <c r="I42" s="268"/>
    </row>
    <row r="43" spans="1:9" ht="21.6" thickTop="1" thickBot="1" x14ac:dyDescent="0.3">
      <c r="A43" s="54" t="s">
        <v>1817</v>
      </c>
      <c r="B43" s="54" t="s">
        <v>3411</v>
      </c>
      <c r="C43" s="56">
        <v>4.3499999999999996</v>
      </c>
      <c r="D43" s="56">
        <v>4.45</v>
      </c>
      <c r="E43" s="56">
        <v>4.4000000000000004</v>
      </c>
      <c r="F43" s="56">
        <v>4.45</v>
      </c>
      <c r="G43" s="56" t="s">
        <v>1818</v>
      </c>
      <c r="H43" s="57">
        <v>30000</v>
      </c>
      <c r="I43" s="54" t="s">
        <v>3447</v>
      </c>
    </row>
    <row r="44" spans="1:9" ht="21.6" thickTop="1" thickBot="1" x14ac:dyDescent="0.3">
      <c r="A44" s="54" t="s">
        <v>2689</v>
      </c>
      <c r="B44" s="54" t="s">
        <v>3967</v>
      </c>
      <c r="C44" s="56">
        <v>5.0199999999999996</v>
      </c>
      <c r="D44" s="56">
        <v>5.0199999999999996</v>
      </c>
      <c r="E44" s="56">
        <v>5.0199999999999996</v>
      </c>
      <c r="F44" s="56">
        <v>5.0199999999999996</v>
      </c>
      <c r="G44" s="56" t="s">
        <v>1819</v>
      </c>
      <c r="H44" s="57">
        <v>15000</v>
      </c>
      <c r="I44" s="54" t="s">
        <v>3447</v>
      </c>
    </row>
    <row r="45" spans="1:9" ht="14.4" thickTop="1" thickBot="1" x14ac:dyDescent="0.3">
      <c r="A45" s="266" t="s">
        <v>3448</v>
      </c>
      <c r="B45" s="267"/>
      <c r="C45" s="267"/>
      <c r="D45" s="267"/>
      <c r="E45" s="267"/>
      <c r="F45" s="267"/>
      <c r="G45" s="267"/>
      <c r="H45" s="267"/>
      <c r="I45" s="268"/>
    </row>
    <row r="46" spans="1:9" ht="21.6" thickTop="1" thickBot="1" x14ac:dyDescent="0.3">
      <c r="A46" s="54" t="s">
        <v>1820</v>
      </c>
      <c r="B46" s="54" t="s">
        <v>3209</v>
      </c>
      <c r="C46" s="56">
        <v>2.5</v>
      </c>
      <c r="D46" s="56">
        <v>2.5</v>
      </c>
      <c r="E46" s="56">
        <v>2.5</v>
      </c>
      <c r="F46" s="56">
        <v>2.5</v>
      </c>
      <c r="G46" s="56" t="s">
        <v>1821</v>
      </c>
      <c r="H46" s="57">
        <v>5000</v>
      </c>
      <c r="I46" s="54" t="s">
        <v>3447</v>
      </c>
    </row>
    <row r="47" spans="1:9" ht="21.6" thickTop="1" thickBot="1" x14ac:dyDescent="0.3">
      <c r="A47" s="54" t="s">
        <v>1822</v>
      </c>
      <c r="B47" s="54" t="s">
        <v>3209</v>
      </c>
      <c r="C47" s="56">
        <v>-1.25</v>
      </c>
      <c r="D47" s="56">
        <v>-1</v>
      </c>
      <c r="E47" s="56">
        <v>-1.125</v>
      </c>
      <c r="F47" s="56">
        <v>-1</v>
      </c>
      <c r="G47" s="56" t="s">
        <v>1823</v>
      </c>
      <c r="H47" s="57">
        <v>10000</v>
      </c>
      <c r="I47" s="54" t="s">
        <v>3447</v>
      </c>
    </row>
    <row r="48" spans="1:9" ht="21.6" thickTop="1" thickBot="1" x14ac:dyDescent="0.3">
      <c r="A48" s="54" t="s">
        <v>1824</v>
      </c>
      <c r="B48" s="55">
        <v>37135</v>
      </c>
      <c r="C48" s="56">
        <v>-0.5</v>
      </c>
      <c r="D48" s="56">
        <v>-0.5</v>
      </c>
      <c r="E48" s="56">
        <v>-0.5</v>
      </c>
      <c r="F48" s="56">
        <v>-0.5</v>
      </c>
      <c r="G48" s="56" t="s">
        <v>1825</v>
      </c>
      <c r="H48" s="57">
        <v>5000</v>
      </c>
      <c r="I48" s="54" t="s">
        <v>3447</v>
      </c>
    </row>
    <row r="49" spans="1:10" ht="21.6" thickTop="1" thickBot="1" x14ac:dyDescent="0.3">
      <c r="A49" s="54" t="s">
        <v>1826</v>
      </c>
      <c r="B49" s="54" t="s">
        <v>3411</v>
      </c>
      <c r="C49" s="56">
        <v>-1.25</v>
      </c>
      <c r="D49" s="56">
        <v>-1.25</v>
      </c>
      <c r="E49" s="56">
        <v>-1.25</v>
      </c>
      <c r="F49" s="56">
        <v>-1.25</v>
      </c>
      <c r="G49" s="56" t="s">
        <v>1827</v>
      </c>
      <c r="H49" s="57">
        <v>30000</v>
      </c>
      <c r="I49" s="54" t="s">
        <v>3447</v>
      </c>
    </row>
    <row r="50" spans="1:10" ht="21.6" thickTop="1" thickBot="1" x14ac:dyDescent="0.3">
      <c r="A50" s="54" t="s">
        <v>1828</v>
      </c>
      <c r="B50" s="54" t="s">
        <v>3000</v>
      </c>
      <c r="C50" s="56">
        <v>1.5</v>
      </c>
      <c r="D50" s="56">
        <v>1.5</v>
      </c>
      <c r="E50" s="56">
        <v>1.5</v>
      </c>
      <c r="F50" s="56">
        <v>1.5</v>
      </c>
      <c r="G50" s="56" t="s">
        <v>1829</v>
      </c>
      <c r="H50" s="57">
        <v>6000</v>
      </c>
      <c r="I50" s="54" t="s">
        <v>3447</v>
      </c>
    </row>
    <row r="51" spans="1:10" ht="21.6" thickTop="1" thickBot="1" x14ac:dyDescent="0.3">
      <c r="A51" s="54" t="s">
        <v>1830</v>
      </c>
      <c r="B51" s="54" t="s">
        <v>3209</v>
      </c>
      <c r="C51" s="56">
        <v>16</v>
      </c>
      <c r="D51" s="56">
        <v>16</v>
      </c>
      <c r="E51" s="56">
        <v>16</v>
      </c>
      <c r="F51" s="56">
        <v>16</v>
      </c>
      <c r="G51" s="56" t="s">
        <v>1831</v>
      </c>
      <c r="H51" s="57">
        <v>5000</v>
      </c>
      <c r="I51" s="54" t="s">
        <v>3447</v>
      </c>
    </row>
    <row r="52" spans="1:10" ht="21.6" thickTop="1" thickBot="1" x14ac:dyDescent="0.3">
      <c r="A52" s="54" t="s">
        <v>3965</v>
      </c>
      <c r="B52" s="55">
        <v>37073</v>
      </c>
      <c r="C52" s="56">
        <v>17</v>
      </c>
      <c r="D52" s="56">
        <v>17</v>
      </c>
      <c r="E52" s="56">
        <v>17</v>
      </c>
      <c r="F52" s="56">
        <v>17</v>
      </c>
      <c r="G52" s="56" t="s">
        <v>1832</v>
      </c>
      <c r="H52" s="57">
        <v>5000</v>
      </c>
      <c r="I52" s="54" t="s">
        <v>3447</v>
      </c>
    </row>
    <row r="53" spans="1:10" ht="14.4" thickTop="1" thickBot="1" x14ac:dyDescent="0.3">
      <c r="A53" s="266" t="s">
        <v>3721</v>
      </c>
      <c r="B53" s="267"/>
      <c r="C53" s="267"/>
      <c r="D53" s="267"/>
      <c r="E53" s="267"/>
      <c r="F53" s="267"/>
      <c r="G53" s="267"/>
      <c r="H53" s="267"/>
      <c r="I53" s="268"/>
    </row>
    <row r="54" spans="1:10" ht="21.6" thickTop="1" thickBot="1" x14ac:dyDescent="0.3">
      <c r="A54" s="54" t="s">
        <v>3966</v>
      </c>
      <c r="B54" s="55">
        <v>37073</v>
      </c>
      <c r="C54" s="56">
        <v>279</v>
      </c>
      <c r="D54" s="56">
        <v>279</v>
      </c>
      <c r="E54" s="56">
        <v>279</v>
      </c>
      <c r="F54" s="56">
        <v>279</v>
      </c>
      <c r="G54" s="56" t="s">
        <v>1833</v>
      </c>
      <c r="H54" s="57">
        <v>5000</v>
      </c>
      <c r="I54" s="54" t="s">
        <v>3447</v>
      </c>
    </row>
    <row r="55" spans="1:10" ht="14.4" thickTop="1" thickBot="1" x14ac:dyDescent="0.3">
      <c r="A55" s="266" t="s">
        <v>2627</v>
      </c>
      <c r="B55" s="267"/>
      <c r="C55" s="267"/>
      <c r="D55" s="267"/>
      <c r="E55" s="267"/>
      <c r="F55" s="267"/>
      <c r="G55" s="267"/>
      <c r="H55" s="267"/>
      <c r="I55" s="268"/>
      <c r="J55" s="115"/>
    </row>
    <row r="56" spans="1:10" ht="21.6" thickTop="1" thickBot="1" x14ac:dyDescent="0.3">
      <c r="A56" s="54" t="s">
        <v>3207</v>
      </c>
      <c r="B56" s="54" t="s">
        <v>3000</v>
      </c>
      <c r="C56" s="56">
        <v>4.05</v>
      </c>
      <c r="D56" s="56">
        <v>4.05</v>
      </c>
      <c r="E56" s="56">
        <v>4.05</v>
      </c>
      <c r="F56" s="56">
        <v>4.05</v>
      </c>
      <c r="G56" s="56" t="s">
        <v>1834</v>
      </c>
      <c r="H56" s="57">
        <v>30000</v>
      </c>
      <c r="I56" s="54" t="s">
        <v>3447</v>
      </c>
    </row>
    <row r="57" spans="1:10" ht="14.4" thickTop="1" thickBot="1" x14ac:dyDescent="0.3">
      <c r="A57" s="266" t="s">
        <v>2690</v>
      </c>
      <c r="B57" s="267"/>
      <c r="C57" s="267"/>
      <c r="D57" s="267"/>
      <c r="E57" s="267"/>
      <c r="F57" s="267"/>
      <c r="G57" s="267"/>
      <c r="H57" s="267"/>
      <c r="I57" s="268"/>
    </row>
    <row r="58" spans="1:10" ht="21.6" thickTop="1" thickBot="1" x14ac:dyDescent="0.3">
      <c r="A58" s="54" t="s">
        <v>2691</v>
      </c>
      <c r="B58" s="54" t="s">
        <v>3411</v>
      </c>
      <c r="C58" s="56">
        <v>31.4</v>
      </c>
      <c r="D58" s="56">
        <v>31.4</v>
      </c>
      <c r="E58" s="56">
        <v>31.4</v>
      </c>
      <c r="F58" s="56">
        <v>31.4</v>
      </c>
      <c r="G58" s="56" t="s">
        <v>1835</v>
      </c>
      <c r="H58" s="57">
        <v>150000</v>
      </c>
      <c r="I58" s="54" t="s">
        <v>2752</v>
      </c>
    </row>
    <row r="59" spans="1:10" ht="14.4" thickTop="1" thickBot="1" x14ac:dyDescent="0.3">
      <c r="A59" s="266" t="s">
        <v>3450</v>
      </c>
      <c r="B59" s="267"/>
      <c r="C59" s="267"/>
      <c r="D59" s="267"/>
      <c r="E59" s="267"/>
      <c r="F59" s="267"/>
      <c r="G59" s="267"/>
      <c r="H59" s="267"/>
      <c r="I59" s="268"/>
    </row>
    <row r="60" spans="1:10" ht="21.6" thickTop="1" thickBot="1" x14ac:dyDescent="0.3">
      <c r="A60" s="54" t="s">
        <v>2692</v>
      </c>
      <c r="B60" s="55">
        <v>37073</v>
      </c>
      <c r="C60" s="56">
        <v>32</v>
      </c>
      <c r="D60" s="56">
        <v>32.5</v>
      </c>
      <c r="E60" s="56">
        <v>32.313000000000002</v>
      </c>
      <c r="F60" s="56">
        <v>32.5</v>
      </c>
      <c r="G60" s="56" t="s">
        <v>1836</v>
      </c>
      <c r="H60" s="57">
        <v>40000</v>
      </c>
      <c r="I60" s="54" t="s">
        <v>3447</v>
      </c>
    </row>
    <row r="61" spans="1:10" ht="21.6" thickTop="1" thickBot="1" x14ac:dyDescent="0.3">
      <c r="A61" s="54" t="s">
        <v>1837</v>
      </c>
      <c r="B61" s="55">
        <v>37165</v>
      </c>
      <c r="C61" s="56">
        <v>37.75</v>
      </c>
      <c r="D61" s="56">
        <v>38</v>
      </c>
      <c r="E61" s="56">
        <v>37.917000000000002</v>
      </c>
      <c r="F61" s="56">
        <v>37.75</v>
      </c>
      <c r="G61" s="56" t="s">
        <v>1838</v>
      </c>
      <c r="H61" s="57">
        <v>15000</v>
      </c>
      <c r="I61" s="54" t="s">
        <v>3447</v>
      </c>
    </row>
    <row r="62" spans="1:10" ht="21.6" thickTop="1" thickBot="1" x14ac:dyDescent="0.3">
      <c r="A62" s="54" t="s">
        <v>1839</v>
      </c>
      <c r="B62" s="54" t="s">
        <v>3967</v>
      </c>
      <c r="C62" s="56">
        <v>48</v>
      </c>
      <c r="D62" s="56">
        <v>48</v>
      </c>
      <c r="E62" s="56">
        <v>48</v>
      </c>
      <c r="F62" s="56">
        <v>48</v>
      </c>
      <c r="G62" s="56" t="s">
        <v>1799</v>
      </c>
      <c r="H62" s="57">
        <v>15000</v>
      </c>
      <c r="I62" s="54" t="s">
        <v>3447</v>
      </c>
    </row>
    <row r="63" spans="1:10" ht="21.6" thickTop="1" thickBot="1" x14ac:dyDescent="0.3">
      <c r="A63" s="54" t="s">
        <v>1840</v>
      </c>
      <c r="B63" s="55">
        <v>37073</v>
      </c>
      <c r="C63" s="56">
        <v>1.25</v>
      </c>
      <c r="D63" s="56">
        <v>1.25</v>
      </c>
      <c r="E63" s="56">
        <v>1.25</v>
      </c>
      <c r="F63" s="56">
        <v>1.25</v>
      </c>
      <c r="G63" s="56" t="s">
        <v>1841</v>
      </c>
      <c r="H63" s="57">
        <v>50000</v>
      </c>
      <c r="I63" s="54" t="s">
        <v>2752</v>
      </c>
    </row>
    <row r="64" spans="1:10" ht="21.6" thickTop="1" thickBot="1" x14ac:dyDescent="0.3">
      <c r="A64" s="54" t="s">
        <v>1842</v>
      </c>
      <c r="B64" s="54" t="s">
        <v>3411</v>
      </c>
      <c r="C64" s="56">
        <v>1.9</v>
      </c>
      <c r="D64" s="56">
        <v>1.9</v>
      </c>
      <c r="E64" s="56">
        <v>1.9</v>
      </c>
      <c r="F64" s="56">
        <v>1.9</v>
      </c>
      <c r="G64" s="56" t="s">
        <v>1843</v>
      </c>
      <c r="H64" s="57">
        <v>150000</v>
      </c>
      <c r="I64" s="54" t="s">
        <v>2752</v>
      </c>
    </row>
    <row r="65" spans="1:12" ht="21.6" thickTop="1" thickBot="1" x14ac:dyDescent="0.3">
      <c r="A65" s="54" t="s">
        <v>1844</v>
      </c>
      <c r="B65" s="54" t="s">
        <v>3411</v>
      </c>
      <c r="C65" s="56">
        <v>2.4E-2</v>
      </c>
      <c r="D65" s="56">
        <v>2.4E-2</v>
      </c>
      <c r="E65" s="56">
        <v>2.4E-2</v>
      </c>
      <c r="F65" s="56">
        <v>2.4E-2</v>
      </c>
      <c r="G65" s="56" t="s">
        <v>1845</v>
      </c>
      <c r="H65" s="57">
        <v>225000</v>
      </c>
      <c r="I65" s="54" t="s">
        <v>2752</v>
      </c>
    </row>
    <row r="66" spans="1:12" ht="14.4" thickTop="1" thickBot="1" x14ac:dyDescent="0.3">
      <c r="A66" s="266" t="s">
        <v>2670</v>
      </c>
      <c r="B66" s="267"/>
      <c r="C66" s="267"/>
      <c r="D66" s="267"/>
      <c r="E66" s="267"/>
      <c r="F66" s="267"/>
      <c r="G66" s="267"/>
      <c r="H66" s="267"/>
      <c r="I66" s="268"/>
    </row>
    <row r="67" spans="1:12" ht="21.6" thickTop="1" thickBot="1" x14ac:dyDescent="0.3">
      <c r="A67" s="54" t="s">
        <v>1846</v>
      </c>
      <c r="B67" s="54" t="s">
        <v>3967</v>
      </c>
      <c r="C67" s="56">
        <v>1.37</v>
      </c>
      <c r="D67" s="56">
        <v>1.37</v>
      </c>
      <c r="E67" s="56">
        <v>1.37</v>
      </c>
      <c r="F67" s="56">
        <v>1.37</v>
      </c>
      <c r="G67" s="56" t="s">
        <v>1835</v>
      </c>
      <c r="H67" s="57">
        <v>15000</v>
      </c>
      <c r="I67" s="54" t="s">
        <v>3447</v>
      </c>
    </row>
    <row r="68" spans="1:12" ht="13.8" thickTop="1" x14ac:dyDescent="0.25"/>
    <row r="69" spans="1:12" x14ac:dyDescent="0.25">
      <c r="A69" s="64" t="s">
        <v>3111</v>
      </c>
    </row>
    <row r="70" spans="1:12" x14ac:dyDescent="0.25">
      <c r="A70" s="64" t="s">
        <v>3112</v>
      </c>
    </row>
    <row r="71" spans="1:12" x14ac:dyDescent="0.25">
      <c r="A71" s="64" t="s">
        <v>3112</v>
      </c>
    </row>
    <row r="72" spans="1:12" x14ac:dyDescent="0.25">
      <c r="A72" s="64" t="s">
        <v>3112</v>
      </c>
    </row>
    <row r="74" spans="1:12" x14ac:dyDescent="0.25">
      <c r="A74" s="51" t="s">
        <v>3968</v>
      </c>
    </row>
    <row r="75" spans="1:12" x14ac:dyDescent="0.25">
      <c r="A75" s="51" t="s">
        <v>2944</v>
      </c>
    </row>
    <row r="76" spans="1:12" x14ac:dyDescent="0.25">
      <c r="A76" s="51" t="s">
        <v>1784</v>
      </c>
    </row>
    <row r="77" spans="1:12" ht="13.8" thickBot="1" x14ac:dyDescent="0.3"/>
    <row r="78" spans="1:12" ht="18" customHeight="1" thickTop="1" x14ac:dyDescent="0.25">
      <c r="A78" s="271" t="s">
        <v>3969</v>
      </c>
      <c r="B78" s="271" t="s">
        <v>2530</v>
      </c>
      <c r="C78" s="271" t="s">
        <v>2560</v>
      </c>
      <c r="D78" s="271" t="s">
        <v>3970</v>
      </c>
      <c r="E78" s="271" t="s">
        <v>2561</v>
      </c>
      <c r="F78" s="269" t="s">
        <v>2531</v>
      </c>
      <c r="G78" s="269" t="s">
        <v>2532</v>
      </c>
      <c r="H78" s="52" t="s">
        <v>2533</v>
      </c>
      <c r="I78" s="269" t="s">
        <v>2535</v>
      </c>
      <c r="J78" s="269" t="s">
        <v>2536</v>
      </c>
      <c r="K78" s="269" t="s">
        <v>2537</v>
      </c>
      <c r="L78" s="271" t="s">
        <v>2538</v>
      </c>
    </row>
    <row r="79" spans="1:12" ht="13.8" thickBot="1" x14ac:dyDescent="0.3">
      <c r="A79" s="272"/>
      <c r="B79" s="272"/>
      <c r="C79" s="272"/>
      <c r="D79" s="272"/>
      <c r="E79" s="272"/>
      <c r="F79" s="270"/>
      <c r="G79" s="270"/>
      <c r="H79" s="53" t="s">
        <v>2534</v>
      </c>
      <c r="I79" s="270"/>
      <c r="J79" s="270"/>
      <c r="K79" s="270"/>
      <c r="L79" s="272"/>
    </row>
    <row r="80" spans="1:12" ht="14.4" thickTop="1" thickBot="1" x14ac:dyDescent="0.3">
      <c r="A80" s="266" t="s">
        <v>3437</v>
      </c>
      <c r="B80" s="267"/>
      <c r="C80" s="267"/>
      <c r="D80" s="267"/>
      <c r="E80" s="267"/>
      <c r="F80" s="267"/>
      <c r="G80" s="267"/>
      <c r="H80" s="267"/>
      <c r="I80" s="267"/>
      <c r="J80" s="267"/>
      <c r="K80" s="267"/>
      <c r="L80" s="268"/>
    </row>
    <row r="81" spans="1:12" ht="31.8" thickTop="1" thickBot="1" x14ac:dyDescent="0.3">
      <c r="A81" s="54" t="s">
        <v>1847</v>
      </c>
      <c r="B81" s="54" t="s">
        <v>3411</v>
      </c>
      <c r="C81" s="56">
        <v>27.4</v>
      </c>
      <c r="D81" s="54" t="s">
        <v>3971</v>
      </c>
      <c r="E81" s="54" t="s">
        <v>3972</v>
      </c>
      <c r="F81" s="56">
        <v>1.23</v>
      </c>
      <c r="G81" s="56">
        <v>1.23</v>
      </c>
      <c r="H81" s="56">
        <v>1.23</v>
      </c>
      <c r="I81" s="56">
        <v>1.23</v>
      </c>
      <c r="J81" s="56" t="s">
        <v>1848</v>
      </c>
      <c r="K81" s="57">
        <v>1050000</v>
      </c>
      <c r="L81" s="54" t="s">
        <v>2752</v>
      </c>
    </row>
    <row r="82" spans="1:12" ht="13.8" thickTop="1" x14ac:dyDescent="0.25">
      <c r="A82" s="255"/>
    </row>
    <row r="83" spans="1:12" x14ac:dyDescent="0.25">
      <c r="A83" s="257" t="s">
        <v>3111</v>
      </c>
    </row>
  </sheetData>
  <mergeCells count="34">
    <mergeCell ref="J78:J79"/>
    <mergeCell ref="K78:K79"/>
    <mergeCell ref="L78:L79"/>
    <mergeCell ref="A80:L80"/>
    <mergeCell ref="E78:E79"/>
    <mergeCell ref="F78:F79"/>
    <mergeCell ref="G78:G79"/>
    <mergeCell ref="I78:I79"/>
    <mergeCell ref="A78:A79"/>
    <mergeCell ref="B78:B79"/>
    <mergeCell ref="C78:C79"/>
    <mergeCell ref="D78:D79"/>
    <mergeCell ref="I9:I10"/>
    <mergeCell ref="A11:I11"/>
    <mergeCell ref="A59:I59"/>
    <mergeCell ref="A34:I34"/>
    <mergeCell ref="A40:I40"/>
    <mergeCell ref="A9:A10"/>
    <mergeCell ref="A27:I27"/>
    <mergeCell ref="A36:I36"/>
    <mergeCell ref="B9:B10"/>
    <mergeCell ref="C9:C10"/>
    <mergeCell ref="D9:D10"/>
    <mergeCell ref="F9:F10"/>
    <mergeCell ref="A38:I38"/>
    <mergeCell ref="A45:I45"/>
    <mergeCell ref="A53:I53"/>
    <mergeCell ref="G9:G10"/>
    <mergeCell ref="H9:H10"/>
    <mergeCell ref="A66:I66"/>
    <mergeCell ref="A42:I42"/>
    <mergeCell ref="A55:I55"/>
    <mergeCell ref="A57:I57"/>
    <mergeCell ref="A18:I18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zoomScale="85" workbookViewId="0"/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0" t="s">
        <v>2945</v>
      </c>
      <c r="B1" s="2"/>
      <c r="F1" s="3"/>
      <c r="G1" s="4" t="s">
        <v>2546</v>
      </c>
      <c r="H1" s="1">
        <f>SUM(H11:H10000)</f>
        <v>5037025</v>
      </c>
    </row>
    <row r="2" spans="1:9" ht="15.6" x14ac:dyDescent="0.3">
      <c r="A2" s="15" t="s">
        <v>2547</v>
      </c>
      <c r="B2" s="2"/>
      <c r="F2" s="3"/>
      <c r="G2" s="58"/>
      <c r="H2" s="60"/>
    </row>
    <row r="3" spans="1:9" x14ac:dyDescent="0.25">
      <c r="A3" s="95">
        <f>'E-Mail'!$B$2</f>
        <v>37049</v>
      </c>
      <c r="B3" s="2"/>
      <c r="F3" s="3"/>
      <c r="G3" s="58"/>
      <c r="H3" s="60"/>
    </row>
    <row r="5" spans="1:9" s="50" customFormat="1" ht="9.75" customHeight="1" x14ac:dyDescent="0.25">
      <c r="A5" s="51" t="s">
        <v>3113</v>
      </c>
      <c r="B5"/>
      <c r="C5"/>
      <c r="D5"/>
      <c r="E5"/>
      <c r="F5"/>
      <c r="G5"/>
      <c r="H5"/>
      <c r="I5"/>
    </row>
    <row r="6" spans="1:9" s="50" customFormat="1" ht="9.75" customHeight="1" x14ac:dyDescent="0.25">
      <c r="A6" s="51" t="s">
        <v>2944</v>
      </c>
      <c r="B6"/>
      <c r="C6"/>
      <c r="D6"/>
      <c r="E6"/>
      <c r="F6"/>
      <c r="G6"/>
      <c r="H6"/>
      <c r="I6"/>
    </row>
    <row r="7" spans="1:9" s="50" customFormat="1" ht="9.75" customHeight="1" x14ac:dyDescent="0.25">
      <c r="A7" s="51" t="s">
        <v>1784</v>
      </c>
      <c r="B7"/>
      <c r="C7"/>
      <c r="D7"/>
      <c r="E7"/>
      <c r="F7"/>
      <c r="G7"/>
      <c r="H7"/>
      <c r="I7"/>
    </row>
    <row r="8" spans="1:9" s="50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0" customFormat="1" ht="13.5" customHeight="1" thickTop="1" x14ac:dyDescent="0.25">
      <c r="A9" s="271" t="s">
        <v>2529</v>
      </c>
      <c r="B9" s="271" t="s">
        <v>2530</v>
      </c>
      <c r="C9" s="269" t="s">
        <v>2531</v>
      </c>
      <c r="D9" s="269" t="s">
        <v>2532</v>
      </c>
      <c r="E9" s="52" t="s">
        <v>2533</v>
      </c>
      <c r="F9" s="269" t="s">
        <v>2535</v>
      </c>
      <c r="G9" s="269" t="s">
        <v>2536</v>
      </c>
      <c r="H9" s="269" t="s">
        <v>2537</v>
      </c>
      <c r="I9" s="271" t="s">
        <v>2538</v>
      </c>
    </row>
    <row r="10" spans="1:9" s="50" customFormat="1" ht="25.5" customHeight="1" thickBot="1" x14ac:dyDescent="0.3">
      <c r="A10" s="272"/>
      <c r="B10" s="272"/>
      <c r="C10" s="270"/>
      <c r="D10" s="270"/>
      <c r="E10" s="53" t="s">
        <v>2534</v>
      </c>
      <c r="F10" s="270"/>
      <c r="G10" s="270"/>
      <c r="H10" s="270"/>
      <c r="I10" s="272"/>
    </row>
    <row r="11" spans="1:9" s="50" customFormat="1" ht="10.5" customHeight="1" thickTop="1" thickBot="1" x14ac:dyDescent="0.3">
      <c r="A11" s="266" t="s">
        <v>3001</v>
      </c>
      <c r="B11" s="267"/>
      <c r="C11" s="267"/>
      <c r="D11" s="267"/>
      <c r="E11" s="267"/>
      <c r="F11" s="267"/>
      <c r="G11" s="267"/>
      <c r="H11" s="267"/>
      <c r="I11" s="268"/>
    </row>
    <row r="12" spans="1:9" s="50" customFormat="1" ht="21.6" thickTop="1" thickBot="1" x14ac:dyDescent="0.3">
      <c r="A12" s="54" t="s">
        <v>2671</v>
      </c>
      <c r="B12" s="54" t="s">
        <v>3440</v>
      </c>
      <c r="C12" s="56">
        <v>35.5</v>
      </c>
      <c r="D12" s="56">
        <v>35.5</v>
      </c>
      <c r="E12" s="56">
        <v>35.5</v>
      </c>
      <c r="F12" s="56">
        <v>35.5</v>
      </c>
      <c r="G12" s="56" t="s">
        <v>1849</v>
      </c>
      <c r="H12" s="57">
        <v>20000</v>
      </c>
      <c r="I12" s="54" t="s">
        <v>2542</v>
      </c>
    </row>
    <row r="13" spans="1:9" s="50" customFormat="1" ht="14.4" thickTop="1" thickBot="1" x14ac:dyDescent="0.3">
      <c r="A13" s="266" t="s">
        <v>3429</v>
      </c>
      <c r="B13" s="267"/>
      <c r="C13" s="267"/>
      <c r="D13" s="267"/>
      <c r="E13" s="267"/>
      <c r="F13" s="267"/>
      <c r="G13" s="267"/>
      <c r="H13" s="267"/>
      <c r="I13" s="268"/>
    </row>
    <row r="14" spans="1:9" s="50" customFormat="1" ht="21.6" thickTop="1" thickBot="1" x14ac:dyDescent="0.3">
      <c r="A14" s="54" t="s">
        <v>2672</v>
      </c>
      <c r="B14" s="54" t="s">
        <v>3478</v>
      </c>
      <c r="C14" s="56">
        <v>26</v>
      </c>
      <c r="D14" s="56">
        <v>26</v>
      </c>
      <c r="E14" s="56">
        <v>26</v>
      </c>
      <c r="F14" s="56">
        <v>26</v>
      </c>
      <c r="G14" s="56" t="s">
        <v>1850</v>
      </c>
      <c r="H14" s="56">
        <v>400</v>
      </c>
      <c r="I14" s="54" t="s">
        <v>2542</v>
      </c>
    </row>
    <row r="15" spans="1:9" s="50" customFormat="1" ht="21.6" thickTop="1" thickBot="1" x14ac:dyDescent="0.3">
      <c r="A15" s="54" t="s">
        <v>4238</v>
      </c>
      <c r="B15" s="54" t="s">
        <v>3478</v>
      </c>
      <c r="C15" s="56">
        <v>24</v>
      </c>
      <c r="D15" s="56">
        <v>32</v>
      </c>
      <c r="E15" s="56">
        <v>28.1</v>
      </c>
      <c r="F15" s="56">
        <v>32</v>
      </c>
      <c r="G15" s="56" t="s">
        <v>1851</v>
      </c>
      <c r="H15" s="57">
        <v>2000</v>
      </c>
      <c r="I15" s="54" t="s">
        <v>2542</v>
      </c>
    </row>
    <row r="16" spans="1:9" s="50" customFormat="1" ht="21.6" thickTop="1" thickBot="1" x14ac:dyDescent="0.3">
      <c r="A16" s="54" t="s">
        <v>1852</v>
      </c>
      <c r="B16" s="54" t="s">
        <v>1853</v>
      </c>
      <c r="C16" s="56">
        <v>26</v>
      </c>
      <c r="D16" s="56">
        <v>26</v>
      </c>
      <c r="E16" s="56">
        <v>26</v>
      </c>
      <c r="F16" s="56">
        <v>26</v>
      </c>
      <c r="G16" s="56" t="s">
        <v>1854</v>
      </c>
      <c r="H16" s="57">
        <v>4800</v>
      </c>
      <c r="I16" s="54" t="s">
        <v>2542</v>
      </c>
    </row>
    <row r="17" spans="1:9" s="50" customFormat="1" ht="21.6" thickTop="1" thickBot="1" x14ac:dyDescent="0.3">
      <c r="A17" s="54" t="s">
        <v>4239</v>
      </c>
      <c r="B17" s="54" t="s">
        <v>3478</v>
      </c>
      <c r="C17" s="56">
        <v>12</v>
      </c>
      <c r="D17" s="56">
        <v>12</v>
      </c>
      <c r="E17" s="56">
        <v>12</v>
      </c>
      <c r="F17" s="56">
        <v>12</v>
      </c>
      <c r="G17" s="56" t="s">
        <v>1855</v>
      </c>
      <c r="H17" s="56">
        <v>400</v>
      </c>
      <c r="I17" s="54" t="s">
        <v>2542</v>
      </c>
    </row>
    <row r="18" spans="1:9" s="50" customFormat="1" ht="14.4" thickTop="1" thickBot="1" x14ac:dyDescent="0.3">
      <c r="A18" s="54" t="s">
        <v>1856</v>
      </c>
      <c r="B18" s="54" t="s">
        <v>3000</v>
      </c>
      <c r="C18" s="56">
        <v>48</v>
      </c>
      <c r="D18" s="56">
        <v>48</v>
      </c>
      <c r="E18" s="56">
        <v>48</v>
      </c>
      <c r="F18" s="56">
        <v>48</v>
      </c>
      <c r="G18" s="56" t="s">
        <v>1857</v>
      </c>
      <c r="H18" s="57">
        <v>24425</v>
      </c>
      <c r="I18" s="54" t="s">
        <v>2542</v>
      </c>
    </row>
    <row r="19" spans="1:9" s="50" customFormat="1" ht="21.6" thickTop="1" thickBot="1" x14ac:dyDescent="0.3">
      <c r="A19" s="54" t="s">
        <v>2628</v>
      </c>
      <c r="B19" s="54" t="s">
        <v>3478</v>
      </c>
      <c r="C19" s="56">
        <v>16</v>
      </c>
      <c r="D19" s="56">
        <v>18</v>
      </c>
      <c r="E19" s="56">
        <v>17</v>
      </c>
      <c r="F19" s="56">
        <v>18</v>
      </c>
      <c r="G19" s="56" t="s">
        <v>1858</v>
      </c>
      <c r="H19" s="57">
        <v>1200</v>
      </c>
      <c r="I19" s="54" t="s">
        <v>2542</v>
      </c>
    </row>
    <row r="20" spans="1:9" s="50" customFormat="1" ht="21.6" thickTop="1" thickBot="1" x14ac:dyDescent="0.3">
      <c r="A20" s="54" t="s">
        <v>1859</v>
      </c>
      <c r="B20" s="55">
        <v>37073</v>
      </c>
      <c r="C20" s="56">
        <v>64</v>
      </c>
      <c r="D20" s="56">
        <v>64</v>
      </c>
      <c r="E20" s="56">
        <v>64</v>
      </c>
      <c r="F20" s="56">
        <v>64</v>
      </c>
      <c r="G20" s="56" t="s">
        <v>1860</v>
      </c>
      <c r="H20" s="57">
        <v>8600</v>
      </c>
      <c r="I20" s="54" t="s">
        <v>2542</v>
      </c>
    </row>
    <row r="21" spans="1:9" s="50" customFormat="1" ht="14.4" thickTop="1" thickBot="1" x14ac:dyDescent="0.3">
      <c r="A21" s="266" t="s">
        <v>2539</v>
      </c>
      <c r="B21" s="267"/>
      <c r="C21" s="267"/>
      <c r="D21" s="267"/>
      <c r="E21" s="267"/>
      <c r="F21" s="267"/>
      <c r="G21" s="267"/>
      <c r="H21" s="267"/>
      <c r="I21" s="268"/>
    </row>
    <row r="22" spans="1:9" s="50" customFormat="1" ht="14.4" thickTop="1" thickBot="1" x14ac:dyDescent="0.3">
      <c r="A22" s="54" t="s">
        <v>3277</v>
      </c>
      <c r="B22" s="54" t="s">
        <v>3278</v>
      </c>
      <c r="C22" s="56">
        <v>42</v>
      </c>
      <c r="D22" s="56">
        <v>43.25</v>
      </c>
      <c r="E22" s="56">
        <v>42.55</v>
      </c>
      <c r="F22" s="56">
        <v>42</v>
      </c>
      <c r="G22" s="56" t="s">
        <v>1861</v>
      </c>
      <c r="H22" s="57">
        <v>20000</v>
      </c>
      <c r="I22" s="54" t="s">
        <v>2542</v>
      </c>
    </row>
    <row r="23" spans="1:9" s="50" customFormat="1" ht="14.4" thickTop="1" thickBot="1" x14ac:dyDescent="0.3">
      <c r="A23" s="54" t="s">
        <v>2540</v>
      </c>
      <c r="B23" s="54" t="s">
        <v>2541</v>
      </c>
      <c r="C23" s="56">
        <v>29</v>
      </c>
      <c r="D23" s="56">
        <v>43</v>
      </c>
      <c r="E23" s="56">
        <v>33.593000000000004</v>
      </c>
      <c r="F23" s="56">
        <v>42</v>
      </c>
      <c r="G23" s="56" t="s">
        <v>1862</v>
      </c>
      <c r="H23" s="57">
        <v>57600</v>
      </c>
      <c r="I23" s="54" t="s">
        <v>2542</v>
      </c>
    </row>
    <row r="24" spans="1:9" s="50" customFormat="1" ht="21.6" thickTop="1" thickBot="1" x14ac:dyDescent="0.3">
      <c r="A24" s="54" t="s">
        <v>2639</v>
      </c>
      <c r="B24" s="54" t="s">
        <v>3440</v>
      </c>
      <c r="C24" s="56">
        <v>44</v>
      </c>
      <c r="D24" s="56">
        <v>46</v>
      </c>
      <c r="E24" s="56">
        <v>44.929000000000002</v>
      </c>
      <c r="F24" s="56">
        <v>45.5</v>
      </c>
      <c r="G24" s="56" t="s">
        <v>1863</v>
      </c>
      <c r="H24" s="57">
        <v>576000</v>
      </c>
      <c r="I24" s="54" t="s">
        <v>2542</v>
      </c>
    </row>
    <row r="25" spans="1:9" s="50" customFormat="1" ht="14.4" thickTop="1" thickBot="1" x14ac:dyDescent="0.3">
      <c r="A25" s="54" t="s">
        <v>3208</v>
      </c>
      <c r="B25" s="54" t="s">
        <v>3209</v>
      </c>
      <c r="C25" s="56">
        <v>44</v>
      </c>
      <c r="D25" s="56">
        <v>47.5</v>
      </c>
      <c r="E25" s="56">
        <v>45.917000000000002</v>
      </c>
      <c r="F25" s="56">
        <v>46</v>
      </c>
      <c r="G25" s="56" t="s">
        <v>1864</v>
      </c>
      <c r="H25" s="57">
        <v>72000</v>
      </c>
      <c r="I25" s="54" t="s">
        <v>2542</v>
      </c>
    </row>
    <row r="26" spans="1:9" s="50" customFormat="1" ht="14.4" thickTop="1" thickBot="1" x14ac:dyDescent="0.3">
      <c r="A26" s="54" t="s">
        <v>2673</v>
      </c>
      <c r="B26" s="55">
        <v>37073</v>
      </c>
      <c r="C26" s="56">
        <v>79</v>
      </c>
      <c r="D26" s="56">
        <v>81.5</v>
      </c>
      <c r="E26" s="56">
        <v>79.795000000000002</v>
      </c>
      <c r="F26" s="56">
        <v>79.25</v>
      </c>
      <c r="G26" s="56" t="s">
        <v>1865</v>
      </c>
      <c r="H26" s="57">
        <v>184800</v>
      </c>
      <c r="I26" s="54" t="s">
        <v>2542</v>
      </c>
    </row>
    <row r="27" spans="1:9" s="50" customFormat="1" ht="14.4" thickTop="1" thickBot="1" x14ac:dyDescent="0.3">
      <c r="A27" s="54" t="s">
        <v>4240</v>
      </c>
      <c r="B27" s="55">
        <v>37104</v>
      </c>
      <c r="C27" s="56">
        <v>71</v>
      </c>
      <c r="D27" s="56">
        <v>71</v>
      </c>
      <c r="E27" s="56">
        <v>71</v>
      </c>
      <c r="F27" s="56">
        <v>71</v>
      </c>
      <c r="G27" s="56" t="s">
        <v>1866</v>
      </c>
      <c r="H27" s="57">
        <v>18400</v>
      </c>
      <c r="I27" s="54" t="s">
        <v>2542</v>
      </c>
    </row>
    <row r="28" spans="1:9" s="50" customFormat="1" ht="14.4" thickTop="1" thickBot="1" x14ac:dyDescent="0.3">
      <c r="A28" s="54" t="s">
        <v>3406</v>
      </c>
      <c r="B28" s="55">
        <v>37135</v>
      </c>
      <c r="C28" s="56">
        <v>36.4</v>
      </c>
      <c r="D28" s="56">
        <v>36.950000000000003</v>
      </c>
      <c r="E28" s="56">
        <v>36.594999999999999</v>
      </c>
      <c r="F28" s="56">
        <v>36.700000000000003</v>
      </c>
      <c r="G28" s="56" t="s">
        <v>1867</v>
      </c>
      <c r="H28" s="57">
        <v>592800</v>
      </c>
      <c r="I28" s="54" t="s">
        <v>2542</v>
      </c>
    </row>
    <row r="29" spans="1:9" s="50" customFormat="1" ht="14.4" thickTop="1" thickBot="1" x14ac:dyDescent="0.3">
      <c r="A29" s="54" t="s">
        <v>2629</v>
      </c>
      <c r="B29" s="54" t="s">
        <v>3000</v>
      </c>
      <c r="C29" s="56">
        <v>34.200000000000003</v>
      </c>
      <c r="D29" s="56">
        <v>34.450000000000003</v>
      </c>
      <c r="E29" s="56">
        <v>34.299999999999997</v>
      </c>
      <c r="F29" s="56">
        <v>34.25</v>
      </c>
      <c r="G29" s="56" t="s">
        <v>1868</v>
      </c>
      <c r="H29" s="57">
        <v>512000</v>
      </c>
      <c r="I29" s="54" t="s">
        <v>2542</v>
      </c>
    </row>
    <row r="30" spans="1:9" s="50" customFormat="1" ht="21.6" thickTop="1" thickBot="1" x14ac:dyDescent="0.3">
      <c r="A30" s="54" t="s">
        <v>4241</v>
      </c>
      <c r="B30" s="54" t="s">
        <v>3718</v>
      </c>
      <c r="C30" s="56">
        <v>37.5</v>
      </c>
      <c r="D30" s="56">
        <v>37.5</v>
      </c>
      <c r="E30" s="56">
        <v>37.5</v>
      </c>
      <c r="F30" s="56">
        <v>37.5</v>
      </c>
      <c r="G30" s="56" t="s">
        <v>1869</v>
      </c>
      <c r="H30" s="57">
        <v>33600</v>
      </c>
      <c r="I30" s="54" t="s">
        <v>2542</v>
      </c>
    </row>
    <row r="31" spans="1:9" s="50" customFormat="1" ht="21.6" thickTop="1" thickBot="1" x14ac:dyDescent="0.3">
      <c r="A31" s="54" t="s">
        <v>4242</v>
      </c>
      <c r="B31" s="54" t="s">
        <v>3978</v>
      </c>
      <c r="C31" s="56">
        <v>34.630000000000003</v>
      </c>
      <c r="D31" s="56">
        <v>34.630000000000003</v>
      </c>
      <c r="E31" s="56">
        <v>34.630000000000003</v>
      </c>
      <c r="F31" s="56">
        <v>34.630000000000003</v>
      </c>
      <c r="G31" s="56" t="s">
        <v>1870</v>
      </c>
      <c r="H31" s="57">
        <v>34400</v>
      </c>
      <c r="I31" s="54" t="s">
        <v>2542</v>
      </c>
    </row>
    <row r="32" spans="1:9" s="50" customFormat="1" ht="14.4" thickTop="1" thickBot="1" x14ac:dyDescent="0.3">
      <c r="A32" s="54" t="s">
        <v>3210</v>
      </c>
      <c r="B32" s="55">
        <v>37044</v>
      </c>
      <c r="C32" s="56">
        <v>49.5</v>
      </c>
      <c r="D32" s="56">
        <v>49.75</v>
      </c>
      <c r="E32" s="56">
        <v>49.6</v>
      </c>
      <c r="F32" s="56">
        <v>49.75</v>
      </c>
      <c r="G32" s="56" t="s">
        <v>1871</v>
      </c>
      <c r="H32" s="57">
        <v>80000</v>
      </c>
      <c r="I32" s="54" t="s">
        <v>2542</v>
      </c>
    </row>
    <row r="33" spans="1:9" s="50" customFormat="1" ht="21.6" thickTop="1" thickBot="1" x14ac:dyDescent="0.3">
      <c r="A33" s="54" t="s">
        <v>3279</v>
      </c>
      <c r="B33" s="54" t="s">
        <v>2630</v>
      </c>
      <c r="C33" s="56">
        <v>68.5</v>
      </c>
      <c r="D33" s="56">
        <v>69.75</v>
      </c>
      <c r="E33" s="56">
        <v>69.218999999999994</v>
      </c>
      <c r="F33" s="56">
        <v>68.5</v>
      </c>
      <c r="G33" s="56" t="s">
        <v>1872</v>
      </c>
      <c r="H33" s="57">
        <v>281600</v>
      </c>
      <c r="I33" s="54" t="s">
        <v>2542</v>
      </c>
    </row>
    <row r="34" spans="1:9" s="50" customFormat="1" ht="14.4" thickTop="1" thickBot="1" x14ac:dyDescent="0.3">
      <c r="A34" s="54" t="s">
        <v>1873</v>
      </c>
      <c r="B34" s="55">
        <v>37136</v>
      </c>
      <c r="C34" s="56">
        <v>33.25</v>
      </c>
      <c r="D34" s="56">
        <v>33.25</v>
      </c>
      <c r="E34" s="56">
        <v>33.25</v>
      </c>
      <c r="F34" s="56">
        <v>33.25</v>
      </c>
      <c r="G34" s="56" t="s">
        <v>1874</v>
      </c>
      <c r="H34" s="57">
        <v>16000</v>
      </c>
      <c r="I34" s="54" t="s">
        <v>2542</v>
      </c>
    </row>
    <row r="35" spans="1:9" s="50" customFormat="1" ht="14.4" thickTop="1" thickBot="1" x14ac:dyDescent="0.3">
      <c r="A35" s="54" t="s">
        <v>1875</v>
      </c>
      <c r="B35" s="54" t="s">
        <v>1788</v>
      </c>
      <c r="C35" s="56">
        <v>39.25</v>
      </c>
      <c r="D35" s="56">
        <v>39.25</v>
      </c>
      <c r="E35" s="56">
        <v>39.25</v>
      </c>
      <c r="F35" s="56">
        <v>39.25</v>
      </c>
      <c r="G35" s="56" t="s">
        <v>1876</v>
      </c>
      <c r="H35" s="57">
        <v>204000</v>
      </c>
      <c r="I35" s="54" t="s">
        <v>2542</v>
      </c>
    </row>
    <row r="36" spans="1:9" s="50" customFormat="1" ht="14.4" thickTop="1" thickBot="1" x14ac:dyDescent="0.3">
      <c r="A36" s="54" t="s">
        <v>3418</v>
      </c>
      <c r="B36" s="54" t="s">
        <v>2541</v>
      </c>
      <c r="C36" s="56">
        <v>30.5</v>
      </c>
      <c r="D36" s="56">
        <v>31</v>
      </c>
      <c r="E36" s="56">
        <v>30.821000000000002</v>
      </c>
      <c r="F36" s="56">
        <v>30.5</v>
      </c>
      <c r="G36" s="56" t="s">
        <v>1877</v>
      </c>
      <c r="H36" s="57">
        <v>5600</v>
      </c>
      <c r="I36" s="54" t="s">
        <v>2542</v>
      </c>
    </row>
    <row r="37" spans="1:9" s="50" customFormat="1" ht="21.6" thickTop="1" thickBot="1" x14ac:dyDescent="0.3">
      <c r="A37" s="54" t="s">
        <v>2674</v>
      </c>
      <c r="B37" s="54" t="s">
        <v>3440</v>
      </c>
      <c r="C37" s="56">
        <v>44.5</v>
      </c>
      <c r="D37" s="56">
        <v>44.5</v>
      </c>
      <c r="E37" s="56">
        <v>44.5</v>
      </c>
      <c r="F37" s="56">
        <v>44.5</v>
      </c>
      <c r="G37" s="56" t="s">
        <v>1878</v>
      </c>
      <c r="H37" s="57">
        <v>4000</v>
      </c>
      <c r="I37" s="54" t="s">
        <v>2542</v>
      </c>
    </row>
    <row r="38" spans="1:9" s="50" customFormat="1" ht="14.4" thickTop="1" thickBot="1" x14ac:dyDescent="0.3">
      <c r="A38" s="54" t="s">
        <v>3975</v>
      </c>
      <c r="B38" s="55">
        <v>37135</v>
      </c>
      <c r="C38" s="56">
        <v>35.450000000000003</v>
      </c>
      <c r="D38" s="56">
        <v>35.549999999999997</v>
      </c>
      <c r="E38" s="56">
        <v>35.5</v>
      </c>
      <c r="F38" s="56">
        <v>35.549999999999997</v>
      </c>
      <c r="G38" s="56" t="s">
        <v>1865</v>
      </c>
      <c r="H38" s="57">
        <v>30400</v>
      </c>
      <c r="I38" s="54" t="s">
        <v>2542</v>
      </c>
    </row>
    <row r="39" spans="1:9" s="50" customFormat="1" ht="14.4" thickTop="1" thickBot="1" x14ac:dyDescent="0.3">
      <c r="A39" s="54" t="s">
        <v>3002</v>
      </c>
      <c r="B39" s="54" t="s">
        <v>2541</v>
      </c>
      <c r="C39" s="56">
        <v>36</v>
      </c>
      <c r="D39" s="56">
        <v>50.25</v>
      </c>
      <c r="E39" s="56">
        <v>38.517000000000003</v>
      </c>
      <c r="F39" s="56">
        <v>50</v>
      </c>
      <c r="G39" s="56" t="s">
        <v>1879</v>
      </c>
      <c r="H39" s="57">
        <v>12000</v>
      </c>
      <c r="I39" s="54" t="s">
        <v>2542</v>
      </c>
    </row>
    <row r="40" spans="1:9" s="50" customFormat="1" ht="21.6" thickTop="1" thickBot="1" x14ac:dyDescent="0.3">
      <c r="A40" s="54" t="s">
        <v>2675</v>
      </c>
      <c r="B40" s="54" t="s">
        <v>3440</v>
      </c>
      <c r="C40" s="56">
        <v>51</v>
      </c>
      <c r="D40" s="56">
        <v>54</v>
      </c>
      <c r="E40" s="56">
        <v>52.819000000000003</v>
      </c>
      <c r="F40" s="56">
        <v>51.25</v>
      </c>
      <c r="G40" s="56" t="s">
        <v>1880</v>
      </c>
      <c r="H40" s="57">
        <v>72000</v>
      </c>
      <c r="I40" s="54" t="s">
        <v>2542</v>
      </c>
    </row>
    <row r="41" spans="1:9" s="50" customFormat="1" ht="14.4" thickTop="1" thickBot="1" x14ac:dyDescent="0.3">
      <c r="A41" s="54" t="s">
        <v>3976</v>
      </c>
      <c r="B41" s="55">
        <v>37135</v>
      </c>
      <c r="C41" s="56">
        <v>42.7</v>
      </c>
      <c r="D41" s="56">
        <v>43</v>
      </c>
      <c r="E41" s="56">
        <v>42.863</v>
      </c>
      <c r="F41" s="56">
        <v>43</v>
      </c>
      <c r="G41" s="56" t="s">
        <v>1881</v>
      </c>
      <c r="H41" s="57">
        <v>60800</v>
      </c>
      <c r="I41" s="54" t="s">
        <v>2542</v>
      </c>
    </row>
    <row r="42" spans="1:9" s="50" customFormat="1" ht="14.4" thickTop="1" thickBot="1" x14ac:dyDescent="0.3">
      <c r="A42" s="54" t="s">
        <v>2676</v>
      </c>
      <c r="B42" s="54" t="s">
        <v>3000</v>
      </c>
      <c r="C42" s="56">
        <v>36.75</v>
      </c>
      <c r="D42" s="56">
        <v>36.75</v>
      </c>
      <c r="E42" s="56">
        <v>36.75</v>
      </c>
      <c r="F42" s="56">
        <v>36.75</v>
      </c>
      <c r="G42" s="56" t="s">
        <v>1882</v>
      </c>
      <c r="H42" s="57">
        <v>51200</v>
      </c>
      <c r="I42" s="54" t="s">
        <v>2542</v>
      </c>
    </row>
    <row r="43" spans="1:9" s="50" customFormat="1" ht="14.4" thickTop="1" thickBot="1" x14ac:dyDescent="0.3">
      <c r="A43" s="54" t="s">
        <v>1883</v>
      </c>
      <c r="B43" s="55">
        <v>36952</v>
      </c>
      <c r="C43" s="56">
        <v>36.75</v>
      </c>
      <c r="D43" s="56">
        <v>36.75</v>
      </c>
      <c r="E43" s="56">
        <v>36.75</v>
      </c>
      <c r="F43" s="56">
        <v>36.75</v>
      </c>
      <c r="G43" s="56" t="s">
        <v>1884</v>
      </c>
      <c r="H43" s="57">
        <v>16800</v>
      </c>
      <c r="I43" s="54" t="s">
        <v>2542</v>
      </c>
    </row>
    <row r="44" spans="1:9" s="50" customFormat="1" ht="21.6" thickTop="1" thickBot="1" x14ac:dyDescent="0.3">
      <c r="A44" s="54" t="s">
        <v>3977</v>
      </c>
      <c r="B44" s="54" t="s">
        <v>3978</v>
      </c>
      <c r="C44" s="56">
        <v>36.130000000000003</v>
      </c>
      <c r="D44" s="56">
        <v>36.130000000000003</v>
      </c>
      <c r="E44" s="56">
        <v>36.130000000000003</v>
      </c>
      <c r="F44" s="56">
        <v>36.130000000000003</v>
      </c>
      <c r="G44" s="56" t="s">
        <v>1870</v>
      </c>
      <c r="H44" s="57">
        <v>34400</v>
      </c>
      <c r="I44" s="54" t="s">
        <v>2542</v>
      </c>
    </row>
    <row r="45" spans="1:9" s="50" customFormat="1" ht="14.4" thickTop="1" thickBot="1" x14ac:dyDescent="0.3">
      <c r="A45" s="54" t="s">
        <v>2677</v>
      </c>
      <c r="B45" s="55">
        <v>37044</v>
      </c>
      <c r="C45" s="56">
        <v>52.5</v>
      </c>
      <c r="D45" s="56">
        <v>52.5</v>
      </c>
      <c r="E45" s="56">
        <v>52.5</v>
      </c>
      <c r="F45" s="56">
        <v>52.5</v>
      </c>
      <c r="G45" s="56" t="s">
        <v>1871</v>
      </c>
      <c r="H45" s="57">
        <v>16000</v>
      </c>
      <c r="I45" s="54" t="s">
        <v>2542</v>
      </c>
    </row>
    <row r="46" spans="1:9" s="50" customFormat="1" ht="14.4" thickTop="1" thickBot="1" x14ac:dyDescent="0.3">
      <c r="A46" s="54" t="s">
        <v>1885</v>
      </c>
      <c r="B46" s="55">
        <v>37136</v>
      </c>
      <c r="C46" s="56">
        <v>34.75</v>
      </c>
      <c r="D46" s="56">
        <v>34.75</v>
      </c>
      <c r="E46" s="56">
        <v>34.75</v>
      </c>
      <c r="F46" s="56">
        <v>34.75</v>
      </c>
      <c r="G46" s="56" t="s">
        <v>1874</v>
      </c>
      <c r="H46" s="57">
        <v>16000</v>
      </c>
      <c r="I46" s="54" t="s">
        <v>2542</v>
      </c>
    </row>
    <row r="47" spans="1:9" s="50" customFormat="1" ht="14.4" thickTop="1" thickBot="1" x14ac:dyDescent="0.3">
      <c r="A47" s="54" t="s">
        <v>1886</v>
      </c>
      <c r="B47" s="54" t="s">
        <v>3961</v>
      </c>
      <c r="C47" s="56">
        <v>32.75</v>
      </c>
      <c r="D47" s="56">
        <v>32.75</v>
      </c>
      <c r="E47" s="56">
        <v>32.75</v>
      </c>
      <c r="F47" s="56">
        <v>32.75</v>
      </c>
      <c r="G47" s="56" t="s">
        <v>1819</v>
      </c>
      <c r="H47" s="57">
        <v>51200</v>
      </c>
      <c r="I47" s="54" t="s">
        <v>2542</v>
      </c>
    </row>
    <row r="48" spans="1:9" s="50" customFormat="1" ht="14.4" thickTop="1" thickBot="1" x14ac:dyDescent="0.3">
      <c r="A48" s="54" t="s">
        <v>1887</v>
      </c>
      <c r="B48" s="54" t="s">
        <v>3209</v>
      </c>
      <c r="C48" s="56">
        <v>80</v>
      </c>
      <c r="D48" s="56">
        <v>80</v>
      </c>
      <c r="E48" s="56">
        <v>80</v>
      </c>
      <c r="F48" s="56">
        <v>80</v>
      </c>
      <c r="G48" s="56" t="s">
        <v>1888</v>
      </c>
      <c r="H48" s="57">
        <v>7200</v>
      </c>
      <c r="I48" s="54" t="s">
        <v>2542</v>
      </c>
    </row>
    <row r="49" spans="1:9" s="50" customFormat="1" ht="14.4" thickTop="1" thickBot="1" x14ac:dyDescent="0.3">
      <c r="A49" s="54" t="s">
        <v>1889</v>
      </c>
      <c r="B49" s="55">
        <v>37073</v>
      </c>
      <c r="C49" s="56">
        <v>141</v>
      </c>
      <c r="D49" s="56">
        <v>141</v>
      </c>
      <c r="E49" s="56">
        <v>141</v>
      </c>
      <c r="F49" s="56">
        <v>141</v>
      </c>
      <c r="G49" s="56" t="s">
        <v>1890</v>
      </c>
      <c r="H49" s="57">
        <v>10000</v>
      </c>
      <c r="I49" s="54" t="s">
        <v>2542</v>
      </c>
    </row>
    <row r="50" spans="1:9" s="50" customFormat="1" ht="14.4" thickTop="1" thickBot="1" x14ac:dyDescent="0.3">
      <c r="A50" s="54" t="s">
        <v>1891</v>
      </c>
      <c r="B50" s="55">
        <v>37104</v>
      </c>
      <c r="C50" s="56">
        <v>175</v>
      </c>
      <c r="D50" s="56">
        <v>175</v>
      </c>
      <c r="E50" s="56">
        <v>175</v>
      </c>
      <c r="F50" s="56">
        <v>175</v>
      </c>
      <c r="G50" s="56" t="s">
        <v>1892</v>
      </c>
      <c r="H50" s="57">
        <v>10800</v>
      </c>
      <c r="I50" s="54" t="s">
        <v>2542</v>
      </c>
    </row>
    <row r="51" spans="1:9" s="50" customFormat="1" ht="14.4" thickTop="1" thickBot="1" x14ac:dyDescent="0.3">
      <c r="A51" s="54" t="s">
        <v>3979</v>
      </c>
      <c r="B51" s="54" t="s">
        <v>3278</v>
      </c>
      <c r="C51" s="56">
        <v>44.5</v>
      </c>
      <c r="D51" s="56">
        <v>45</v>
      </c>
      <c r="E51" s="56">
        <v>44.75</v>
      </c>
      <c r="F51" s="56">
        <v>45</v>
      </c>
      <c r="G51" s="56" t="s">
        <v>1893</v>
      </c>
      <c r="H51" s="57">
        <v>8000</v>
      </c>
      <c r="I51" s="54" t="s">
        <v>2542</v>
      </c>
    </row>
    <row r="52" spans="1:9" s="50" customFormat="1" ht="14.4" thickTop="1" thickBot="1" x14ac:dyDescent="0.3">
      <c r="A52" s="54" t="s">
        <v>3114</v>
      </c>
      <c r="B52" s="54" t="s">
        <v>2541</v>
      </c>
      <c r="C52" s="56">
        <v>36.25</v>
      </c>
      <c r="D52" s="56">
        <v>41</v>
      </c>
      <c r="E52" s="56">
        <v>37.667000000000002</v>
      </c>
      <c r="F52" s="56">
        <v>40.5</v>
      </c>
      <c r="G52" s="56" t="s">
        <v>1894</v>
      </c>
      <c r="H52" s="57">
        <v>7200</v>
      </c>
      <c r="I52" s="54" t="s">
        <v>2542</v>
      </c>
    </row>
    <row r="53" spans="1:9" s="50" customFormat="1" ht="21.6" thickTop="1" thickBot="1" x14ac:dyDescent="0.3">
      <c r="A53" s="54" t="s">
        <v>2678</v>
      </c>
      <c r="B53" s="54" t="s">
        <v>3440</v>
      </c>
      <c r="C53" s="56">
        <v>40.75</v>
      </c>
      <c r="D53" s="56">
        <v>42.25</v>
      </c>
      <c r="E53" s="56">
        <v>41.75</v>
      </c>
      <c r="F53" s="56">
        <v>42.25</v>
      </c>
      <c r="G53" s="56" t="s">
        <v>1895</v>
      </c>
      <c r="H53" s="57">
        <v>12000</v>
      </c>
      <c r="I53" s="54" t="s">
        <v>2542</v>
      </c>
    </row>
    <row r="54" spans="1:9" s="50" customFormat="1" ht="14.4" thickTop="1" thickBot="1" x14ac:dyDescent="0.3">
      <c r="A54" s="54" t="s">
        <v>3980</v>
      </c>
      <c r="B54" s="55">
        <v>37073</v>
      </c>
      <c r="C54" s="56">
        <v>71</v>
      </c>
      <c r="D54" s="56">
        <v>71</v>
      </c>
      <c r="E54" s="56">
        <v>71</v>
      </c>
      <c r="F54" s="56">
        <v>71</v>
      </c>
      <c r="G54" s="56" t="s">
        <v>1896</v>
      </c>
      <c r="H54" s="57">
        <v>16800</v>
      </c>
      <c r="I54" s="54" t="s">
        <v>2542</v>
      </c>
    </row>
    <row r="55" spans="1:9" s="50" customFormat="1" ht="14.4" thickTop="1" thickBot="1" x14ac:dyDescent="0.3">
      <c r="A55" s="54" t="s">
        <v>3211</v>
      </c>
      <c r="B55" s="55">
        <v>37135</v>
      </c>
      <c r="C55" s="56">
        <v>47.95</v>
      </c>
      <c r="D55" s="56">
        <v>48.4</v>
      </c>
      <c r="E55" s="56">
        <v>48.158000000000001</v>
      </c>
      <c r="F55" s="56">
        <v>48</v>
      </c>
      <c r="G55" s="56" t="s">
        <v>1897</v>
      </c>
      <c r="H55" s="57">
        <v>91200</v>
      </c>
      <c r="I55" s="54" t="s">
        <v>2542</v>
      </c>
    </row>
    <row r="56" spans="1:9" s="50" customFormat="1" ht="14.4" thickTop="1" thickBot="1" x14ac:dyDescent="0.3">
      <c r="A56" s="54" t="s">
        <v>3280</v>
      </c>
      <c r="B56" s="54" t="s">
        <v>3278</v>
      </c>
      <c r="C56" s="56">
        <v>41.5</v>
      </c>
      <c r="D56" s="56">
        <v>42.25</v>
      </c>
      <c r="E56" s="56">
        <v>41.886000000000003</v>
      </c>
      <c r="F56" s="56">
        <v>42.25</v>
      </c>
      <c r="G56" s="56" t="s">
        <v>1898</v>
      </c>
      <c r="H56" s="57">
        <v>44000</v>
      </c>
      <c r="I56" s="54" t="s">
        <v>2542</v>
      </c>
    </row>
    <row r="57" spans="1:9" ht="14.4" thickTop="1" thickBot="1" x14ac:dyDescent="0.3">
      <c r="A57" s="54" t="s">
        <v>2544</v>
      </c>
      <c r="B57" s="54" t="s">
        <v>2541</v>
      </c>
      <c r="C57" s="56">
        <v>29.75</v>
      </c>
      <c r="D57" s="56">
        <v>41.5</v>
      </c>
      <c r="E57" s="56">
        <v>30.690999999999999</v>
      </c>
      <c r="F57" s="56">
        <v>41.5</v>
      </c>
      <c r="G57" s="56" t="s">
        <v>1899</v>
      </c>
      <c r="H57" s="57">
        <v>51200</v>
      </c>
      <c r="I57" s="54" t="s">
        <v>2542</v>
      </c>
    </row>
    <row r="58" spans="1:9" ht="21.6" thickTop="1" thickBot="1" x14ac:dyDescent="0.3">
      <c r="A58" s="54" t="s">
        <v>3441</v>
      </c>
      <c r="B58" s="54" t="s">
        <v>3440</v>
      </c>
      <c r="C58" s="56">
        <v>43</v>
      </c>
      <c r="D58" s="56">
        <v>45.25</v>
      </c>
      <c r="E58" s="56">
        <v>44.396999999999998</v>
      </c>
      <c r="F58" s="56">
        <v>43.75</v>
      </c>
      <c r="G58" s="56" t="s">
        <v>1900</v>
      </c>
      <c r="H58" s="57">
        <v>148000</v>
      </c>
      <c r="I58" s="54" t="s">
        <v>2542</v>
      </c>
    </row>
    <row r="59" spans="1:9" ht="14.4" thickTop="1" thickBot="1" x14ac:dyDescent="0.3">
      <c r="A59" s="54" t="s">
        <v>1901</v>
      </c>
      <c r="B59" s="54" t="s">
        <v>3209</v>
      </c>
      <c r="C59" s="56">
        <v>46</v>
      </c>
      <c r="D59" s="56">
        <v>47.5</v>
      </c>
      <c r="E59" s="56">
        <v>46.75</v>
      </c>
      <c r="F59" s="56">
        <v>46</v>
      </c>
      <c r="G59" s="56" t="s">
        <v>1902</v>
      </c>
      <c r="H59" s="57">
        <v>25600</v>
      </c>
      <c r="I59" s="54" t="s">
        <v>2542</v>
      </c>
    </row>
    <row r="60" spans="1:9" ht="14.4" thickTop="1" thickBot="1" x14ac:dyDescent="0.3">
      <c r="A60" s="54" t="s">
        <v>4243</v>
      </c>
      <c r="B60" s="55">
        <v>37073</v>
      </c>
      <c r="C60" s="56">
        <v>77.25</v>
      </c>
      <c r="D60" s="56">
        <v>78.5</v>
      </c>
      <c r="E60" s="56">
        <v>77.869</v>
      </c>
      <c r="F60" s="56">
        <v>78.25</v>
      </c>
      <c r="G60" s="56" t="s">
        <v>1865</v>
      </c>
      <c r="H60" s="57">
        <v>218400</v>
      </c>
      <c r="I60" s="54" t="s">
        <v>2542</v>
      </c>
    </row>
    <row r="61" spans="1:9" ht="14.4" thickTop="1" thickBot="1" x14ac:dyDescent="0.3">
      <c r="A61" s="54" t="s">
        <v>4244</v>
      </c>
      <c r="B61" s="55">
        <v>37104</v>
      </c>
      <c r="C61" s="56">
        <v>69.5</v>
      </c>
      <c r="D61" s="56">
        <v>69.5</v>
      </c>
      <c r="E61" s="56">
        <v>69.5</v>
      </c>
      <c r="F61" s="56">
        <v>69.5</v>
      </c>
      <c r="G61" s="56" t="s">
        <v>1903</v>
      </c>
      <c r="H61" s="57">
        <v>18400</v>
      </c>
      <c r="I61" s="54" t="s">
        <v>2542</v>
      </c>
    </row>
    <row r="62" spans="1:9" ht="21.6" thickTop="1" thickBot="1" x14ac:dyDescent="0.3">
      <c r="A62" s="54" t="s">
        <v>2777</v>
      </c>
      <c r="B62" s="54" t="s">
        <v>2543</v>
      </c>
      <c r="C62" s="56">
        <v>74</v>
      </c>
      <c r="D62" s="56">
        <v>74</v>
      </c>
      <c r="E62" s="56">
        <v>74</v>
      </c>
      <c r="F62" s="56">
        <v>74</v>
      </c>
      <c r="G62" s="56" t="s">
        <v>1904</v>
      </c>
      <c r="H62" s="57">
        <v>35200</v>
      </c>
      <c r="I62" s="54" t="s">
        <v>2542</v>
      </c>
    </row>
    <row r="63" spans="1:9" ht="14.4" thickTop="1" thickBot="1" x14ac:dyDescent="0.3">
      <c r="A63" s="54" t="s">
        <v>3115</v>
      </c>
      <c r="B63" s="55">
        <v>37135</v>
      </c>
      <c r="C63" s="56">
        <v>39</v>
      </c>
      <c r="D63" s="56">
        <v>39.549999999999997</v>
      </c>
      <c r="E63" s="56">
        <v>39.308999999999997</v>
      </c>
      <c r="F63" s="56">
        <v>39.15</v>
      </c>
      <c r="G63" s="56" t="s">
        <v>1905</v>
      </c>
      <c r="H63" s="57">
        <v>243200</v>
      </c>
      <c r="I63" s="54" t="s">
        <v>2542</v>
      </c>
    </row>
    <row r="64" spans="1:9" ht="14.4" thickTop="1" thickBot="1" x14ac:dyDescent="0.3">
      <c r="A64" s="54" t="s">
        <v>3212</v>
      </c>
      <c r="B64" s="54" t="s">
        <v>3000</v>
      </c>
      <c r="C64" s="56">
        <v>36.1</v>
      </c>
      <c r="D64" s="56">
        <v>36.5</v>
      </c>
      <c r="E64" s="56">
        <v>36.229999999999997</v>
      </c>
      <c r="F64" s="56">
        <v>36.35</v>
      </c>
      <c r="G64" s="56" t="s">
        <v>1906</v>
      </c>
      <c r="H64" s="57">
        <v>512000</v>
      </c>
      <c r="I64" s="54" t="s">
        <v>2542</v>
      </c>
    </row>
    <row r="65" spans="1:9" ht="21.6" thickTop="1" thickBot="1" x14ac:dyDescent="0.3">
      <c r="A65" s="54" t="s">
        <v>4245</v>
      </c>
      <c r="B65" s="54" t="s">
        <v>3718</v>
      </c>
      <c r="C65" s="56">
        <v>41.75</v>
      </c>
      <c r="D65" s="56">
        <v>42</v>
      </c>
      <c r="E65" s="56">
        <v>41.875</v>
      </c>
      <c r="F65" s="56">
        <v>41.75</v>
      </c>
      <c r="G65" s="56" t="s">
        <v>1907</v>
      </c>
      <c r="H65" s="57">
        <v>134400</v>
      </c>
      <c r="I65" s="54" t="s">
        <v>2542</v>
      </c>
    </row>
    <row r="66" spans="1:9" ht="14.4" thickTop="1" thickBot="1" x14ac:dyDescent="0.3">
      <c r="A66" s="54" t="s">
        <v>1908</v>
      </c>
      <c r="B66" s="55">
        <v>36952</v>
      </c>
      <c r="C66" s="56">
        <v>37.75</v>
      </c>
      <c r="D66" s="56">
        <v>37.75</v>
      </c>
      <c r="E66" s="56">
        <v>37.75</v>
      </c>
      <c r="F66" s="56">
        <v>37.75</v>
      </c>
      <c r="G66" s="56" t="s">
        <v>1909</v>
      </c>
      <c r="H66" s="57">
        <v>16800</v>
      </c>
      <c r="I66" s="54" t="s">
        <v>2542</v>
      </c>
    </row>
    <row r="67" spans="1:9" ht="21.6" thickTop="1" thickBot="1" x14ac:dyDescent="0.3">
      <c r="A67" s="54" t="s">
        <v>1910</v>
      </c>
      <c r="B67" s="54" t="s">
        <v>3978</v>
      </c>
      <c r="C67" s="56">
        <v>37.25</v>
      </c>
      <c r="D67" s="56">
        <v>37.25</v>
      </c>
      <c r="E67" s="56">
        <v>37.25</v>
      </c>
      <c r="F67" s="56">
        <v>37.25</v>
      </c>
      <c r="G67" s="56" t="s">
        <v>1911</v>
      </c>
      <c r="H67" s="57">
        <v>34400</v>
      </c>
      <c r="I67" s="54" t="s">
        <v>2542</v>
      </c>
    </row>
    <row r="68" spans="1:9" ht="21.6" thickTop="1" thickBot="1" x14ac:dyDescent="0.3">
      <c r="A68" s="54" t="s">
        <v>1912</v>
      </c>
      <c r="B68" s="54" t="s">
        <v>2630</v>
      </c>
      <c r="C68" s="56">
        <v>68</v>
      </c>
      <c r="D68" s="56">
        <v>68</v>
      </c>
      <c r="E68" s="56">
        <v>68</v>
      </c>
      <c r="F68" s="56">
        <v>68</v>
      </c>
      <c r="G68" s="56" t="s">
        <v>1913</v>
      </c>
      <c r="H68" s="57">
        <v>35200</v>
      </c>
      <c r="I68" s="54" t="s">
        <v>2542</v>
      </c>
    </row>
    <row r="69" spans="1:9" ht="14.4" thickTop="1" thickBot="1" x14ac:dyDescent="0.3">
      <c r="A69" s="54" t="s">
        <v>2618</v>
      </c>
      <c r="B69" s="54" t="s">
        <v>2541</v>
      </c>
      <c r="C69" s="56">
        <v>49</v>
      </c>
      <c r="D69" s="56">
        <v>80</v>
      </c>
      <c r="E69" s="56">
        <v>57.2</v>
      </c>
      <c r="F69" s="56">
        <v>80</v>
      </c>
      <c r="G69" s="56" t="s">
        <v>1914</v>
      </c>
      <c r="H69" s="57">
        <v>2000</v>
      </c>
      <c r="I69" s="54" t="s">
        <v>2542</v>
      </c>
    </row>
    <row r="70" spans="1:9" ht="14.4" thickTop="1" thickBot="1" x14ac:dyDescent="0.3">
      <c r="A70" s="54" t="s">
        <v>1915</v>
      </c>
      <c r="B70" s="54" t="s">
        <v>3209</v>
      </c>
      <c r="C70" s="56">
        <v>110</v>
      </c>
      <c r="D70" s="56">
        <v>117</v>
      </c>
      <c r="E70" s="56">
        <v>114</v>
      </c>
      <c r="F70" s="56">
        <v>117</v>
      </c>
      <c r="G70" s="56" t="s">
        <v>1916</v>
      </c>
      <c r="H70" s="57">
        <v>36000</v>
      </c>
      <c r="I70" s="54" t="s">
        <v>2542</v>
      </c>
    </row>
    <row r="71" spans="1:9" ht="14.4" thickTop="1" thickBot="1" x14ac:dyDescent="0.3">
      <c r="A71" s="54" t="s">
        <v>3281</v>
      </c>
      <c r="B71" s="55">
        <v>37073</v>
      </c>
      <c r="C71" s="56">
        <v>165</v>
      </c>
      <c r="D71" s="56">
        <v>185</v>
      </c>
      <c r="E71" s="56">
        <v>174.8</v>
      </c>
      <c r="F71" s="56">
        <v>182</v>
      </c>
      <c r="G71" s="56" t="s">
        <v>1917</v>
      </c>
      <c r="H71" s="57">
        <v>50000</v>
      </c>
      <c r="I71" s="54" t="s">
        <v>2542</v>
      </c>
    </row>
    <row r="72" spans="1:9" ht="14.4" thickTop="1" thickBot="1" x14ac:dyDescent="0.3">
      <c r="A72" s="54" t="s">
        <v>3981</v>
      </c>
      <c r="B72" s="55">
        <v>37104</v>
      </c>
      <c r="C72" s="56">
        <v>205</v>
      </c>
      <c r="D72" s="56">
        <v>205</v>
      </c>
      <c r="E72" s="56">
        <v>205</v>
      </c>
      <c r="F72" s="56">
        <v>205</v>
      </c>
      <c r="G72" s="56" t="s">
        <v>1918</v>
      </c>
      <c r="H72" s="57">
        <v>10800</v>
      </c>
      <c r="I72" s="54" t="s">
        <v>2542</v>
      </c>
    </row>
    <row r="73" spans="1:9" ht="14.4" thickTop="1" thickBot="1" x14ac:dyDescent="0.3">
      <c r="A73" s="54" t="s">
        <v>1919</v>
      </c>
      <c r="B73" s="55">
        <v>37135</v>
      </c>
      <c r="C73" s="56">
        <v>130</v>
      </c>
      <c r="D73" s="56">
        <v>130</v>
      </c>
      <c r="E73" s="56">
        <v>130</v>
      </c>
      <c r="F73" s="56">
        <v>130</v>
      </c>
      <c r="G73" s="56" t="s">
        <v>1920</v>
      </c>
      <c r="H73" s="57">
        <v>9600</v>
      </c>
      <c r="I73" s="54" t="s">
        <v>2542</v>
      </c>
    </row>
    <row r="74" spans="1:9" ht="14.4" thickTop="1" thickBot="1" x14ac:dyDescent="0.3">
      <c r="A74" s="54" t="s">
        <v>1921</v>
      </c>
      <c r="B74" s="54" t="s">
        <v>3411</v>
      </c>
      <c r="C74" s="56">
        <v>160</v>
      </c>
      <c r="D74" s="56">
        <v>160</v>
      </c>
      <c r="E74" s="56">
        <v>160</v>
      </c>
      <c r="F74" s="56">
        <v>160</v>
      </c>
      <c r="G74" s="56" t="s">
        <v>1922</v>
      </c>
      <c r="H74" s="57">
        <v>30400</v>
      </c>
      <c r="I74" s="54" t="s">
        <v>2542</v>
      </c>
    </row>
    <row r="75" spans="1:9" ht="14.4" thickTop="1" thickBot="1" x14ac:dyDescent="0.3">
      <c r="A75" s="54" t="s">
        <v>2619</v>
      </c>
      <c r="B75" s="54" t="s">
        <v>2541</v>
      </c>
      <c r="C75" s="56">
        <v>40</v>
      </c>
      <c r="D75" s="56">
        <v>72</v>
      </c>
      <c r="E75" s="56">
        <v>45.5</v>
      </c>
      <c r="F75" s="56">
        <v>72</v>
      </c>
      <c r="G75" s="56" t="s">
        <v>1923</v>
      </c>
      <c r="H75" s="57">
        <v>9600</v>
      </c>
      <c r="I75" s="54" t="s">
        <v>2542</v>
      </c>
    </row>
    <row r="76" spans="1:9" ht="14.4" thickTop="1" thickBot="1" x14ac:dyDescent="0.3">
      <c r="A76" s="54" t="s">
        <v>1924</v>
      </c>
      <c r="B76" s="55">
        <v>37073</v>
      </c>
      <c r="C76" s="56">
        <v>140</v>
      </c>
      <c r="D76" s="56">
        <v>140</v>
      </c>
      <c r="E76" s="56">
        <v>140</v>
      </c>
      <c r="F76" s="56">
        <v>140</v>
      </c>
      <c r="G76" s="56" t="s">
        <v>1890</v>
      </c>
      <c r="H76" s="57">
        <v>10000</v>
      </c>
      <c r="I76" s="54" t="s">
        <v>2542</v>
      </c>
    </row>
    <row r="77" spans="1:9" ht="14.4" thickTop="1" thickBot="1" x14ac:dyDescent="0.3">
      <c r="A77" s="54" t="s">
        <v>1925</v>
      </c>
      <c r="B77" s="55">
        <v>37104</v>
      </c>
      <c r="C77" s="56">
        <v>170</v>
      </c>
      <c r="D77" s="56">
        <v>175</v>
      </c>
      <c r="E77" s="56">
        <v>172.5</v>
      </c>
      <c r="F77" s="56">
        <v>175</v>
      </c>
      <c r="G77" s="56" t="s">
        <v>1892</v>
      </c>
      <c r="H77" s="57">
        <v>21600</v>
      </c>
      <c r="I77" s="54" t="s">
        <v>2542</v>
      </c>
    </row>
    <row r="78" spans="1:9" ht="14.4" thickTop="1" thickBot="1" x14ac:dyDescent="0.3">
      <c r="A78" s="54" t="s">
        <v>3213</v>
      </c>
      <c r="B78" s="54" t="s">
        <v>2541</v>
      </c>
      <c r="C78" s="56">
        <v>31.5</v>
      </c>
      <c r="D78" s="56">
        <v>34</v>
      </c>
      <c r="E78" s="56">
        <v>32.332999999999998</v>
      </c>
      <c r="F78" s="56">
        <v>32</v>
      </c>
      <c r="G78" s="56" t="s">
        <v>1926</v>
      </c>
      <c r="H78" s="57">
        <v>14400</v>
      </c>
      <c r="I78" s="54" t="s">
        <v>2542</v>
      </c>
    </row>
    <row r="79" spans="1:9" ht="14.4" thickTop="1" thickBot="1" x14ac:dyDescent="0.3">
      <c r="A79" s="54" t="s">
        <v>1927</v>
      </c>
      <c r="B79" s="55">
        <v>37044</v>
      </c>
      <c r="C79" s="56">
        <v>50.5</v>
      </c>
      <c r="D79" s="56">
        <v>50.5</v>
      </c>
      <c r="E79" s="56">
        <v>50.5</v>
      </c>
      <c r="F79" s="56">
        <v>50.5</v>
      </c>
      <c r="G79" s="56" t="s">
        <v>1851</v>
      </c>
      <c r="H79" s="57">
        <v>16000</v>
      </c>
      <c r="I79" s="54" t="s">
        <v>2542</v>
      </c>
    </row>
    <row r="80" spans="1:9" ht="14.4" thickTop="1" thickBot="1" x14ac:dyDescent="0.3">
      <c r="A80" s="54" t="s">
        <v>1928</v>
      </c>
      <c r="B80" s="54" t="s">
        <v>2541</v>
      </c>
      <c r="C80" s="56">
        <v>35.25</v>
      </c>
      <c r="D80" s="56">
        <v>35.25</v>
      </c>
      <c r="E80" s="56">
        <v>35.25</v>
      </c>
      <c r="F80" s="56">
        <v>35.25</v>
      </c>
      <c r="G80" s="56" t="s">
        <v>1929</v>
      </c>
      <c r="H80" s="56">
        <v>800</v>
      </c>
      <c r="I80" s="54" t="s">
        <v>2542</v>
      </c>
    </row>
    <row r="81" spans="1:9" ht="14.4" thickTop="1" thickBot="1" x14ac:dyDescent="0.3">
      <c r="A81" s="54" t="s">
        <v>1930</v>
      </c>
      <c r="B81" s="55">
        <v>37135</v>
      </c>
      <c r="C81" s="56">
        <v>44</v>
      </c>
      <c r="D81" s="56">
        <v>44</v>
      </c>
      <c r="E81" s="56">
        <v>44</v>
      </c>
      <c r="F81" s="56">
        <v>44</v>
      </c>
      <c r="G81" s="56" t="s">
        <v>1931</v>
      </c>
      <c r="H81" s="57">
        <v>30400</v>
      </c>
      <c r="I81" s="54" t="s">
        <v>2542</v>
      </c>
    </row>
    <row r="82" spans="1:9" ht="13.8" thickTop="1" x14ac:dyDescent="0.25"/>
    <row r="83" spans="1:9" x14ac:dyDescent="0.25">
      <c r="A83" s="64" t="s">
        <v>3111</v>
      </c>
    </row>
    <row r="84" spans="1:9" x14ac:dyDescent="0.25">
      <c r="A84" s="64" t="s">
        <v>3112</v>
      </c>
    </row>
  </sheetData>
  <mergeCells count="11">
    <mergeCell ref="H9:H10"/>
    <mergeCell ref="I9:I10"/>
    <mergeCell ref="A13:I13"/>
    <mergeCell ref="A21:I21"/>
    <mergeCell ref="F9:F10"/>
    <mergeCell ref="A9:A10"/>
    <mergeCell ref="B9:B10"/>
    <mergeCell ref="C9:C10"/>
    <mergeCell ref="D9:D10"/>
    <mergeCell ref="A11:I11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zoomScale="85" workbookViewId="0"/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59" t="s">
        <v>2945</v>
      </c>
      <c r="F1" s="4"/>
      <c r="G1" s="5" t="s">
        <v>2550</v>
      </c>
      <c r="H1" s="1">
        <f>SUM(H11:H10000)</f>
        <v>38740000</v>
      </c>
    </row>
    <row r="2" spans="1:12" ht="15.6" x14ac:dyDescent="0.3">
      <c r="A2" s="15" t="s">
        <v>2548</v>
      </c>
      <c r="F2" s="58"/>
      <c r="G2" s="62"/>
      <c r="H2" s="60"/>
    </row>
    <row r="3" spans="1:12" x14ac:dyDescent="0.25">
      <c r="A3" s="95">
        <f>'E-Mail'!$B$2</f>
        <v>37049</v>
      </c>
      <c r="F3" s="58"/>
      <c r="G3" s="62"/>
      <c r="H3" s="60"/>
    </row>
    <row r="5" spans="1:12" ht="9.75" customHeight="1" x14ac:dyDescent="0.25">
      <c r="A5" s="51" t="s">
        <v>2620</v>
      </c>
      <c r="J5" s="50"/>
      <c r="K5" s="50"/>
      <c r="L5" s="50"/>
    </row>
    <row r="6" spans="1:12" ht="9.75" customHeight="1" x14ac:dyDescent="0.25">
      <c r="A6" s="51" t="s">
        <v>2944</v>
      </c>
      <c r="J6" s="50"/>
      <c r="K6" s="50"/>
      <c r="L6" s="50"/>
    </row>
    <row r="7" spans="1:12" ht="9.75" customHeight="1" x14ac:dyDescent="0.25">
      <c r="A7" s="51" t="s">
        <v>1784</v>
      </c>
      <c r="J7" s="50"/>
      <c r="K7" s="50"/>
      <c r="L7" s="50"/>
    </row>
    <row r="8" spans="1:12" ht="9.75" customHeight="1" thickBot="1" x14ac:dyDescent="0.3">
      <c r="J8" s="50"/>
      <c r="K8" s="50"/>
      <c r="L8" s="50"/>
    </row>
    <row r="9" spans="1:12" ht="13.8" thickTop="1" x14ac:dyDescent="0.25">
      <c r="A9" s="271" t="s">
        <v>2529</v>
      </c>
      <c r="B9" s="271" t="s">
        <v>2530</v>
      </c>
      <c r="C9" s="269" t="s">
        <v>2531</v>
      </c>
      <c r="D9" s="269" t="s">
        <v>2532</v>
      </c>
      <c r="E9" s="52" t="s">
        <v>2533</v>
      </c>
      <c r="F9" s="269" t="s">
        <v>2535</v>
      </c>
      <c r="G9" s="269" t="s">
        <v>2536</v>
      </c>
      <c r="H9" s="269" t="s">
        <v>2537</v>
      </c>
      <c r="I9" s="271" t="s">
        <v>2538</v>
      </c>
      <c r="J9" s="50"/>
      <c r="K9" s="50"/>
      <c r="L9" s="50"/>
    </row>
    <row r="10" spans="1:12" ht="25.5" customHeight="1" thickBot="1" x14ac:dyDescent="0.3">
      <c r="A10" s="272"/>
      <c r="B10" s="272"/>
      <c r="C10" s="270"/>
      <c r="D10" s="270"/>
      <c r="E10" s="53" t="s">
        <v>2534</v>
      </c>
      <c r="F10" s="270"/>
      <c r="G10" s="270"/>
      <c r="H10" s="270"/>
      <c r="I10" s="272"/>
      <c r="J10" s="50"/>
      <c r="K10" s="50"/>
      <c r="L10" s="50"/>
    </row>
    <row r="11" spans="1:12" ht="10.5" customHeight="1" thickTop="1" thickBot="1" x14ac:dyDescent="0.3">
      <c r="A11" s="266" t="s">
        <v>3982</v>
      </c>
      <c r="B11" s="267"/>
      <c r="C11" s="267"/>
      <c r="D11" s="267"/>
      <c r="E11" s="267"/>
      <c r="F11" s="267"/>
      <c r="G11" s="267"/>
      <c r="H11" s="267"/>
      <c r="I11" s="268"/>
      <c r="J11" s="50"/>
      <c r="K11" s="50"/>
      <c r="L11" s="50"/>
    </row>
    <row r="12" spans="1:12" ht="14.25" customHeight="1" thickTop="1" thickBot="1" x14ac:dyDescent="0.3">
      <c r="A12" s="54" t="s">
        <v>1932</v>
      </c>
      <c r="B12" s="55">
        <v>37073</v>
      </c>
      <c r="C12" s="56">
        <v>-9.2999999999999999E-2</v>
      </c>
      <c r="D12" s="56">
        <v>-9.2999999999999999E-2</v>
      </c>
      <c r="E12" s="56">
        <v>-9.2999999999999999E-2</v>
      </c>
      <c r="F12" s="56">
        <v>-9.2999999999999999E-2</v>
      </c>
      <c r="G12" s="56" t="s">
        <v>1799</v>
      </c>
      <c r="H12" s="57">
        <v>155000</v>
      </c>
      <c r="I12" s="54" t="s">
        <v>2545</v>
      </c>
      <c r="J12" s="50"/>
      <c r="K12" s="50"/>
      <c r="L12" s="50"/>
    </row>
    <row r="13" spans="1:12" ht="10.5" customHeight="1" thickTop="1" thickBot="1" x14ac:dyDescent="0.3">
      <c r="A13" s="54" t="s">
        <v>1933</v>
      </c>
      <c r="B13" s="54" t="s">
        <v>3021</v>
      </c>
      <c r="C13" s="56">
        <v>0.17799999999999999</v>
      </c>
      <c r="D13" s="56">
        <v>0.17799999999999999</v>
      </c>
      <c r="E13" s="56">
        <v>0.17799999999999999</v>
      </c>
      <c r="F13" s="56">
        <v>0.17799999999999999</v>
      </c>
      <c r="G13" s="56" t="s">
        <v>1934</v>
      </c>
      <c r="H13" s="57">
        <v>1510000</v>
      </c>
      <c r="I13" s="54" t="s">
        <v>2545</v>
      </c>
      <c r="J13" s="50"/>
      <c r="K13" s="50"/>
      <c r="L13" s="50"/>
    </row>
    <row r="14" spans="1:12" ht="14.25" customHeight="1" thickTop="1" thickBot="1" x14ac:dyDescent="0.3">
      <c r="A14" s="266" t="s">
        <v>3003</v>
      </c>
      <c r="B14" s="267"/>
      <c r="C14" s="267"/>
      <c r="D14" s="267"/>
      <c r="E14" s="267"/>
      <c r="F14" s="267"/>
      <c r="G14" s="267"/>
      <c r="H14" s="267"/>
      <c r="I14" s="268"/>
      <c r="J14" s="50"/>
      <c r="K14" s="50"/>
      <c r="L14" s="50"/>
    </row>
    <row r="15" spans="1:12" ht="14.25" customHeight="1" thickTop="1" thickBot="1" x14ac:dyDescent="0.3">
      <c r="A15" s="54" t="s">
        <v>1935</v>
      </c>
      <c r="B15" s="54" t="s">
        <v>3005</v>
      </c>
      <c r="C15" s="56">
        <v>3.51</v>
      </c>
      <c r="D15" s="56">
        <v>3.5249999999999999</v>
      </c>
      <c r="E15" s="56">
        <v>3.52</v>
      </c>
      <c r="F15" s="56">
        <v>3.5249999999999999</v>
      </c>
      <c r="G15" s="56" t="s">
        <v>1936</v>
      </c>
      <c r="H15" s="57">
        <v>7500</v>
      </c>
      <c r="I15" s="54" t="s">
        <v>2545</v>
      </c>
      <c r="J15" s="50"/>
      <c r="K15" s="50"/>
      <c r="L15" s="50"/>
    </row>
    <row r="16" spans="1:12" ht="14.25" customHeight="1" thickTop="1" thickBot="1" x14ac:dyDescent="0.3">
      <c r="A16" s="54" t="s">
        <v>3004</v>
      </c>
      <c r="B16" s="54" t="s">
        <v>3005</v>
      </c>
      <c r="C16" s="56">
        <v>3.5150000000000001</v>
      </c>
      <c r="D16" s="56">
        <v>3.59</v>
      </c>
      <c r="E16" s="56">
        <v>3.5409999999999999</v>
      </c>
      <c r="F16" s="56">
        <v>3.59</v>
      </c>
      <c r="G16" s="56" t="s">
        <v>1937</v>
      </c>
      <c r="H16" s="57">
        <v>252500</v>
      </c>
      <c r="I16" s="54" t="s">
        <v>2545</v>
      </c>
      <c r="J16" s="50"/>
      <c r="K16" s="50"/>
      <c r="L16" s="50"/>
    </row>
    <row r="17" spans="1:12" ht="14.25" customHeight="1" thickTop="1" thickBot="1" x14ac:dyDescent="0.3">
      <c r="A17" s="54" t="s">
        <v>4246</v>
      </c>
      <c r="B17" s="54" t="s">
        <v>3005</v>
      </c>
      <c r="C17" s="56">
        <v>3.58</v>
      </c>
      <c r="D17" s="56">
        <v>3.58</v>
      </c>
      <c r="E17" s="56">
        <v>3.58</v>
      </c>
      <c r="F17" s="56">
        <v>3.58</v>
      </c>
      <c r="G17" s="56" t="s">
        <v>1938</v>
      </c>
      <c r="H17" s="57">
        <v>5000</v>
      </c>
      <c r="I17" s="54" t="s">
        <v>2545</v>
      </c>
      <c r="J17" s="50"/>
      <c r="K17" s="50"/>
      <c r="L17" s="50"/>
    </row>
    <row r="18" spans="1:12" ht="14.25" customHeight="1" thickTop="1" thickBot="1" x14ac:dyDescent="0.3">
      <c r="A18" s="54" t="s">
        <v>3214</v>
      </c>
      <c r="B18" s="54" t="s">
        <v>3005</v>
      </c>
      <c r="C18" s="56">
        <v>3.2</v>
      </c>
      <c r="D18" s="56">
        <v>3.3</v>
      </c>
      <c r="E18" s="56">
        <v>3.25</v>
      </c>
      <c r="F18" s="56">
        <v>3.2</v>
      </c>
      <c r="G18" s="56" t="s">
        <v>1939</v>
      </c>
      <c r="H18" s="57">
        <v>10000</v>
      </c>
      <c r="I18" s="54" t="s">
        <v>2545</v>
      </c>
      <c r="J18" s="50"/>
      <c r="K18" s="50"/>
      <c r="L18" s="50"/>
    </row>
    <row r="19" spans="1:12" ht="14.25" customHeight="1" thickTop="1" thickBot="1" x14ac:dyDescent="0.3">
      <c r="A19" s="54" t="s">
        <v>3720</v>
      </c>
      <c r="B19" s="54" t="s">
        <v>3005</v>
      </c>
      <c r="C19" s="56">
        <v>3.54</v>
      </c>
      <c r="D19" s="56">
        <v>3.585</v>
      </c>
      <c r="E19" s="56">
        <v>3.5590000000000002</v>
      </c>
      <c r="F19" s="56">
        <v>3.585</v>
      </c>
      <c r="G19" s="56" t="s">
        <v>1940</v>
      </c>
      <c r="H19" s="57">
        <v>22500</v>
      </c>
      <c r="I19" s="54" t="s">
        <v>2545</v>
      </c>
      <c r="J19" s="50"/>
      <c r="K19" s="50"/>
      <c r="L19" s="50"/>
    </row>
    <row r="20" spans="1:12" ht="14.25" customHeight="1" thickTop="1" thickBot="1" x14ac:dyDescent="0.3">
      <c r="A20" s="54" t="s">
        <v>3983</v>
      </c>
      <c r="B20" s="54" t="s">
        <v>3005</v>
      </c>
      <c r="C20" s="56">
        <v>2.2050000000000001</v>
      </c>
      <c r="D20" s="56">
        <v>2.29</v>
      </c>
      <c r="E20" s="56">
        <v>2.262</v>
      </c>
      <c r="F20" s="56">
        <v>2.2050000000000001</v>
      </c>
      <c r="G20" s="56" t="s">
        <v>1941</v>
      </c>
      <c r="H20" s="57">
        <v>7500</v>
      </c>
      <c r="I20" s="54" t="s">
        <v>2545</v>
      </c>
      <c r="J20" s="50"/>
      <c r="K20" s="50"/>
      <c r="L20" s="50"/>
    </row>
    <row r="21" spans="1:12" ht="14.25" customHeight="1" thickTop="1" thickBot="1" x14ac:dyDescent="0.3">
      <c r="A21" s="54" t="s">
        <v>3006</v>
      </c>
      <c r="B21" s="54" t="s">
        <v>3005</v>
      </c>
      <c r="C21" s="56">
        <v>3.76</v>
      </c>
      <c r="D21" s="56">
        <v>3.83</v>
      </c>
      <c r="E21" s="56">
        <v>3.7829999999999999</v>
      </c>
      <c r="F21" s="56">
        <v>3.78</v>
      </c>
      <c r="G21" s="56" t="s">
        <v>1942</v>
      </c>
      <c r="H21" s="57">
        <v>835000</v>
      </c>
      <c r="I21" s="54" t="s">
        <v>2545</v>
      </c>
      <c r="J21" s="50"/>
      <c r="K21" s="50"/>
      <c r="L21" s="50"/>
    </row>
    <row r="22" spans="1:12" ht="14.25" customHeight="1" thickTop="1" thickBot="1" x14ac:dyDescent="0.3">
      <c r="A22" s="54" t="s">
        <v>3430</v>
      </c>
      <c r="B22" s="54" t="s">
        <v>3005</v>
      </c>
      <c r="C22" s="56">
        <v>3.65</v>
      </c>
      <c r="D22" s="56">
        <v>3.673</v>
      </c>
      <c r="E22" s="56">
        <v>3.6579999999999999</v>
      </c>
      <c r="F22" s="56">
        <v>3.673</v>
      </c>
      <c r="G22" s="56" t="s">
        <v>1943</v>
      </c>
      <c r="H22" s="57">
        <v>15000</v>
      </c>
      <c r="I22" s="54" t="s">
        <v>2545</v>
      </c>
      <c r="J22" s="50"/>
      <c r="K22" s="50"/>
      <c r="L22" s="50"/>
    </row>
    <row r="23" spans="1:12" ht="14.25" customHeight="1" thickTop="1" thickBot="1" x14ac:dyDescent="0.3">
      <c r="A23" s="54" t="s">
        <v>3007</v>
      </c>
      <c r="B23" s="54" t="s">
        <v>3005</v>
      </c>
      <c r="C23" s="56">
        <v>3.585</v>
      </c>
      <c r="D23" s="56">
        <v>3.66</v>
      </c>
      <c r="E23" s="56">
        <v>3.6019999999999999</v>
      </c>
      <c r="F23" s="56">
        <v>3.59</v>
      </c>
      <c r="G23" s="56" t="s">
        <v>1944</v>
      </c>
      <c r="H23" s="57">
        <v>27500</v>
      </c>
      <c r="I23" s="54" t="s">
        <v>2545</v>
      </c>
      <c r="J23" s="50"/>
      <c r="K23" s="50"/>
      <c r="L23" s="50"/>
    </row>
    <row r="24" spans="1:12" ht="14.25" customHeight="1" thickTop="1" thickBot="1" x14ac:dyDescent="0.3">
      <c r="A24" s="54" t="s">
        <v>2248</v>
      </c>
      <c r="B24" s="54" t="s">
        <v>3005</v>
      </c>
      <c r="C24" s="56">
        <v>3.77</v>
      </c>
      <c r="D24" s="56">
        <v>3.8079999999999998</v>
      </c>
      <c r="E24" s="56">
        <v>3.786</v>
      </c>
      <c r="F24" s="56">
        <v>3.78</v>
      </c>
      <c r="G24" s="56" t="s">
        <v>1945</v>
      </c>
      <c r="H24" s="57">
        <v>15000</v>
      </c>
      <c r="I24" s="54" t="s">
        <v>2545</v>
      </c>
      <c r="J24" s="50"/>
      <c r="K24" s="50"/>
      <c r="L24" s="50"/>
    </row>
    <row r="25" spans="1:12" ht="14.25" customHeight="1" thickTop="1" thickBot="1" x14ac:dyDescent="0.3">
      <c r="A25" s="54" t="s">
        <v>2679</v>
      </c>
      <c r="B25" s="54" t="s">
        <v>3005</v>
      </c>
      <c r="C25" s="56">
        <v>3.78</v>
      </c>
      <c r="D25" s="56">
        <v>3.82</v>
      </c>
      <c r="E25" s="56">
        <v>3.7959999999999998</v>
      </c>
      <c r="F25" s="56">
        <v>3.82</v>
      </c>
      <c r="G25" s="56" t="s">
        <v>1946</v>
      </c>
      <c r="H25" s="57">
        <v>25000</v>
      </c>
      <c r="I25" s="54" t="s">
        <v>2545</v>
      </c>
      <c r="J25" s="50"/>
      <c r="K25" s="50"/>
      <c r="L25" s="50"/>
    </row>
    <row r="26" spans="1:12" ht="14.25" customHeight="1" thickTop="1" thickBot="1" x14ac:dyDescent="0.3">
      <c r="A26" s="54" t="s">
        <v>3008</v>
      </c>
      <c r="B26" s="54" t="s">
        <v>3005</v>
      </c>
      <c r="C26" s="56">
        <v>3.85</v>
      </c>
      <c r="D26" s="56">
        <v>3.93</v>
      </c>
      <c r="E26" s="56">
        <v>3.8919999999999999</v>
      </c>
      <c r="F26" s="56">
        <v>3.92</v>
      </c>
      <c r="G26" s="56" t="s">
        <v>1947</v>
      </c>
      <c r="H26" s="57">
        <v>255000</v>
      </c>
      <c r="I26" s="54" t="s">
        <v>2545</v>
      </c>
      <c r="J26" s="50"/>
      <c r="K26" s="50"/>
      <c r="L26" s="50"/>
    </row>
    <row r="27" spans="1:12" ht="14.25" customHeight="1" thickTop="1" thickBot="1" x14ac:dyDescent="0.3">
      <c r="A27" s="54" t="s">
        <v>3009</v>
      </c>
      <c r="B27" s="54" t="s">
        <v>3005</v>
      </c>
      <c r="C27" s="56">
        <v>3.4</v>
      </c>
      <c r="D27" s="56">
        <v>3.64</v>
      </c>
      <c r="E27" s="56">
        <v>3.488</v>
      </c>
      <c r="F27" s="56">
        <v>3.52</v>
      </c>
      <c r="G27" s="56" t="s">
        <v>1948</v>
      </c>
      <c r="H27" s="57">
        <v>312500</v>
      </c>
      <c r="I27" s="54" t="s">
        <v>2545</v>
      </c>
      <c r="J27" s="50"/>
      <c r="K27" s="50"/>
      <c r="L27" s="50"/>
    </row>
    <row r="28" spans="1:12" ht="14.25" customHeight="1" thickTop="1" thickBot="1" x14ac:dyDescent="0.3">
      <c r="A28" s="54" t="s">
        <v>3010</v>
      </c>
      <c r="B28" s="54" t="s">
        <v>3005</v>
      </c>
      <c r="C28" s="56">
        <v>2.44</v>
      </c>
      <c r="D28" s="56">
        <v>2.71</v>
      </c>
      <c r="E28" s="56">
        <v>2.4969999999999999</v>
      </c>
      <c r="F28" s="56">
        <v>2.5</v>
      </c>
      <c r="G28" s="56" t="s">
        <v>1949</v>
      </c>
      <c r="H28" s="57">
        <v>110000</v>
      </c>
      <c r="I28" s="54" t="s">
        <v>2545</v>
      </c>
      <c r="J28" s="50"/>
      <c r="K28" s="50"/>
      <c r="L28" s="50"/>
    </row>
    <row r="29" spans="1:12" ht="14.25" customHeight="1" thickTop="1" thickBot="1" x14ac:dyDescent="0.3">
      <c r="A29" s="54" t="s">
        <v>3282</v>
      </c>
      <c r="B29" s="54" t="s">
        <v>3005</v>
      </c>
      <c r="C29" s="56">
        <v>3.6150000000000002</v>
      </c>
      <c r="D29" s="56">
        <v>3.71</v>
      </c>
      <c r="E29" s="56">
        <v>3.661</v>
      </c>
      <c r="F29" s="56">
        <v>3.6150000000000002</v>
      </c>
      <c r="G29" s="56" t="s">
        <v>1950</v>
      </c>
      <c r="H29" s="57">
        <v>45000</v>
      </c>
      <c r="I29" s="54" t="s">
        <v>2545</v>
      </c>
      <c r="J29" s="50"/>
      <c r="K29" s="50"/>
      <c r="L29" s="50"/>
    </row>
    <row r="30" spans="1:12" ht="14.25" customHeight="1" thickTop="1" thickBot="1" x14ac:dyDescent="0.3">
      <c r="A30" s="54" t="s">
        <v>2680</v>
      </c>
      <c r="B30" s="54" t="s">
        <v>3005</v>
      </c>
      <c r="C30" s="56">
        <v>3.65</v>
      </c>
      <c r="D30" s="56">
        <v>3.65</v>
      </c>
      <c r="E30" s="56">
        <v>3.65</v>
      </c>
      <c r="F30" s="56">
        <v>3.65</v>
      </c>
      <c r="G30" s="56" t="s">
        <v>1951</v>
      </c>
      <c r="H30" s="57">
        <v>10000</v>
      </c>
      <c r="I30" s="54" t="s">
        <v>2545</v>
      </c>
      <c r="J30" s="50"/>
      <c r="K30" s="50"/>
      <c r="L30" s="50"/>
    </row>
    <row r="31" spans="1:12" ht="14.25" customHeight="1" thickTop="1" thickBot="1" x14ac:dyDescent="0.3">
      <c r="A31" s="54" t="s">
        <v>3984</v>
      </c>
      <c r="B31" s="54" t="s">
        <v>3005</v>
      </c>
      <c r="C31" s="56">
        <v>3.66</v>
      </c>
      <c r="D31" s="56">
        <v>3.68</v>
      </c>
      <c r="E31" s="56">
        <v>3.6669999999999998</v>
      </c>
      <c r="F31" s="56">
        <v>3.68</v>
      </c>
      <c r="G31" s="56" t="s">
        <v>1952</v>
      </c>
      <c r="H31" s="57">
        <v>15000</v>
      </c>
      <c r="I31" s="54" t="s">
        <v>2545</v>
      </c>
      <c r="J31" s="50"/>
      <c r="K31" s="50"/>
      <c r="L31" s="50"/>
    </row>
    <row r="32" spans="1:12" ht="14.25" customHeight="1" thickTop="1" thickBot="1" x14ac:dyDescent="0.3">
      <c r="A32" s="54" t="s">
        <v>3011</v>
      </c>
      <c r="B32" s="54" t="s">
        <v>3005</v>
      </c>
      <c r="C32" s="56">
        <v>3.65</v>
      </c>
      <c r="D32" s="56">
        <v>3.73</v>
      </c>
      <c r="E32" s="56">
        <v>3.6819999999999999</v>
      </c>
      <c r="F32" s="56">
        <v>3.65</v>
      </c>
      <c r="G32" s="56" t="s">
        <v>1953</v>
      </c>
      <c r="H32" s="57">
        <v>365000</v>
      </c>
      <c r="I32" s="54" t="s">
        <v>2545</v>
      </c>
      <c r="J32" s="50"/>
      <c r="K32" s="50"/>
      <c r="L32" s="50"/>
    </row>
    <row r="33" spans="1:12" ht="14.25" customHeight="1" thickTop="1" thickBot="1" x14ac:dyDescent="0.3">
      <c r="A33" s="54" t="s">
        <v>3449</v>
      </c>
      <c r="B33" s="54" t="s">
        <v>3005</v>
      </c>
      <c r="C33" s="56">
        <v>2.38</v>
      </c>
      <c r="D33" s="56">
        <v>2.5</v>
      </c>
      <c r="E33" s="56">
        <v>2.4369999999999998</v>
      </c>
      <c r="F33" s="56">
        <v>2.41</v>
      </c>
      <c r="G33" s="56" t="s">
        <v>1954</v>
      </c>
      <c r="H33" s="57">
        <v>60000</v>
      </c>
      <c r="I33" s="54" t="s">
        <v>2545</v>
      </c>
      <c r="J33" s="50"/>
      <c r="K33" s="50"/>
      <c r="L33" s="50"/>
    </row>
    <row r="34" spans="1:12" ht="14.25" customHeight="1" thickTop="1" thickBot="1" x14ac:dyDescent="0.3">
      <c r="A34" s="54" t="s">
        <v>3451</v>
      </c>
      <c r="B34" s="54" t="s">
        <v>3005</v>
      </c>
      <c r="C34" s="56">
        <v>3.778</v>
      </c>
      <c r="D34" s="56">
        <v>3.8450000000000002</v>
      </c>
      <c r="E34" s="56">
        <v>3.81</v>
      </c>
      <c r="F34" s="56">
        <v>3.78</v>
      </c>
      <c r="G34" s="56" t="s">
        <v>1833</v>
      </c>
      <c r="H34" s="57">
        <v>137500</v>
      </c>
      <c r="I34" s="54" t="s">
        <v>2545</v>
      </c>
      <c r="J34" s="50"/>
      <c r="K34" s="50"/>
      <c r="L34" s="50"/>
    </row>
    <row r="35" spans="1:12" ht="14.25" customHeight="1" thickTop="1" thickBot="1" x14ac:dyDescent="0.3">
      <c r="A35" s="54" t="s">
        <v>1955</v>
      </c>
      <c r="B35" s="54" t="s">
        <v>3005</v>
      </c>
      <c r="C35" s="56">
        <v>3.56</v>
      </c>
      <c r="D35" s="56">
        <v>3.56</v>
      </c>
      <c r="E35" s="56">
        <v>3.56</v>
      </c>
      <c r="F35" s="56">
        <v>3.56</v>
      </c>
      <c r="G35" s="56" t="s">
        <v>1877</v>
      </c>
      <c r="H35" s="57">
        <v>5000</v>
      </c>
      <c r="I35" s="54" t="s">
        <v>2545</v>
      </c>
      <c r="J35" s="50"/>
      <c r="K35" s="50"/>
      <c r="L35" s="50"/>
    </row>
    <row r="36" spans="1:12" ht="14.25" customHeight="1" thickTop="1" thickBot="1" x14ac:dyDescent="0.3">
      <c r="A36" s="54" t="s">
        <v>3012</v>
      </c>
      <c r="B36" s="54" t="s">
        <v>3005</v>
      </c>
      <c r="C36" s="56">
        <v>3.17</v>
      </c>
      <c r="D36" s="56">
        <v>3.68</v>
      </c>
      <c r="E36" s="56">
        <v>3.5819999999999999</v>
      </c>
      <c r="F36" s="56">
        <v>3.6349999999999998</v>
      </c>
      <c r="G36" s="56" t="s">
        <v>1956</v>
      </c>
      <c r="H36" s="57">
        <v>410000</v>
      </c>
      <c r="I36" s="54" t="s">
        <v>2545</v>
      </c>
      <c r="J36" s="50"/>
      <c r="K36" s="50"/>
      <c r="L36" s="50"/>
    </row>
    <row r="37" spans="1:12" ht="14.25" customHeight="1" thickTop="1" thickBot="1" x14ac:dyDescent="0.3">
      <c r="A37" s="54" t="s">
        <v>3431</v>
      </c>
      <c r="B37" s="54" t="s">
        <v>3005</v>
      </c>
      <c r="C37" s="56">
        <v>3.49</v>
      </c>
      <c r="D37" s="56">
        <v>3.54</v>
      </c>
      <c r="E37" s="56">
        <v>3.5139999999999998</v>
      </c>
      <c r="F37" s="56">
        <v>3.5150000000000001</v>
      </c>
      <c r="G37" s="56" t="s">
        <v>1957</v>
      </c>
      <c r="H37" s="57">
        <v>80000</v>
      </c>
      <c r="I37" s="54" t="s">
        <v>2545</v>
      </c>
      <c r="J37" s="50"/>
      <c r="K37" s="50"/>
      <c r="L37" s="50"/>
    </row>
    <row r="38" spans="1:12" ht="14.25" customHeight="1" thickTop="1" thickBot="1" x14ac:dyDescent="0.3">
      <c r="A38" s="54" t="s">
        <v>3452</v>
      </c>
      <c r="B38" s="54" t="s">
        <v>3005</v>
      </c>
      <c r="C38" s="56">
        <v>3.69</v>
      </c>
      <c r="D38" s="56">
        <v>3.8029999999999999</v>
      </c>
      <c r="E38" s="56">
        <v>3.7389999999999999</v>
      </c>
      <c r="F38" s="56">
        <v>3.73</v>
      </c>
      <c r="G38" s="56" t="s">
        <v>1958</v>
      </c>
      <c r="H38" s="57">
        <v>730000</v>
      </c>
      <c r="I38" s="54" t="s">
        <v>2545</v>
      </c>
      <c r="J38" s="50"/>
      <c r="K38" s="50"/>
      <c r="L38" s="50"/>
    </row>
    <row r="39" spans="1:12" ht="14.25" customHeight="1" thickTop="1" thickBot="1" x14ac:dyDescent="0.3">
      <c r="A39" s="54" t="s">
        <v>3453</v>
      </c>
      <c r="B39" s="54" t="s">
        <v>3005</v>
      </c>
      <c r="C39" s="56">
        <v>3.7</v>
      </c>
      <c r="D39" s="56">
        <v>3.73</v>
      </c>
      <c r="E39" s="56">
        <v>3.7109999999999999</v>
      </c>
      <c r="F39" s="56">
        <v>3.72</v>
      </c>
      <c r="G39" s="56" t="s">
        <v>1959</v>
      </c>
      <c r="H39" s="57">
        <v>52500</v>
      </c>
      <c r="I39" s="54" t="s">
        <v>2545</v>
      </c>
      <c r="J39" s="50"/>
      <c r="K39" s="50"/>
      <c r="L39" s="50"/>
    </row>
    <row r="40" spans="1:12" ht="9.75" customHeight="1" thickTop="1" thickBot="1" x14ac:dyDescent="0.3">
      <c r="A40" s="54" t="s">
        <v>3985</v>
      </c>
      <c r="B40" s="54" t="s">
        <v>3005</v>
      </c>
      <c r="C40" s="56">
        <v>3.55</v>
      </c>
      <c r="D40" s="56">
        <v>3.55</v>
      </c>
      <c r="E40" s="56">
        <v>3.55</v>
      </c>
      <c r="F40" s="56">
        <v>3.55</v>
      </c>
      <c r="G40" s="56" t="s">
        <v>1950</v>
      </c>
      <c r="H40" s="57">
        <v>5000</v>
      </c>
      <c r="I40" s="54" t="s">
        <v>2545</v>
      </c>
      <c r="J40" s="50"/>
      <c r="K40" s="50"/>
      <c r="L40" s="50"/>
    </row>
    <row r="41" spans="1:12" ht="14.25" customHeight="1" thickTop="1" thickBot="1" x14ac:dyDescent="0.3">
      <c r="A41" s="54" t="s">
        <v>2637</v>
      </c>
      <c r="B41" s="54" t="s">
        <v>3005</v>
      </c>
      <c r="C41" s="56">
        <v>3.56</v>
      </c>
      <c r="D41" s="56">
        <v>3.625</v>
      </c>
      <c r="E41" s="56">
        <v>3.581</v>
      </c>
      <c r="F41" s="56">
        <v>3.57</v>
      </c>
      <c r="G41" s="56" t="s">
        <v>1960</v>
      </c>
      <c r="H41" s="57">
        <v>152500</v>
      </c>
      <c r="I41" s="54" t="s">
        <v>2545</v>
      </c>
      <c r="J41" s="50"/>
      <c r="K41" s="50"/>
      <c r="L41" s="50"/>
    </row>
    <row r="42" spans="1:12" ht="14.25" customHeight="1" thickTop="1" thickBot="1" x14ac:dyDescent="0.3">
      <c r="A42" s="54" t="s">
        <v>4247</v>
      </c>
      <c r="B42" s="54" t="s">
        <v>3005</v>
      </c>
      <c r="C42" s="56">
        <v>3.48</v>
      </c>
      <c r="D42" s="56">
        <v>3.875</v>
      </c>
      <c r="E42" s="56">
        <v>3.63</v>
      </c>
      <c r="F42" s="56">
        <v>3.48</v>
      </c>
      <c r="G42" s="56" t="s">
        <v>1961</v>
      </c>
      <c r="H42" s="57">
        <v>167500</v>
      </c>
      <c r="I42" s="54" t="s">
        <v>2545</v>
      </c>
      <c r="J42" s="50"/>
      <c r="K42" s="50"/>
      <c r="L42" s="50"/>
    </row>
    <row r="43" spans="1:12" ht="10.5" customHeight="1" thickTop="1" thickBot="1" x14ac:dyDescent="0.3">
      <c r="A43" s="54" t="s">
        <v>3013</v>
      </c>
      <c r="B43" s="54" t="s">
        <v>3005</v>
      </c>
      <c r="C43" s="56">
        <v>3.2</v>
      </c>
      <c r="D43" s="56">
        <v>3.6</v>
      </c>
      <c r="E43" s="56">
        <v>3.42</v>
      </c>
      <c r="F43" s="56">
        <v>3.6</v>
      </c>
      <c r="G43" s="56" t="s">
        <v>1962</v>
      </c>
      <c r="H43" s="57">
        <v>100000</v>
      </c>
      <c r="I43" s="54" t="s">
        <v>2545</v>
      </c>
      <c r="J43" s="50"/>
      <c r="K43" s="50"/>
      <c r="L43" s="50"/>
    </row>
    <row r="44" spans="1:12" ht="14.25" customHeight="1" thickTop="1" thickBot="1" x14ac:dyDescent="0.3">
      <c r="A44" s="54" t="s">
        <v>1963</v>
      </c>
      <c r="B44" s="54" t="s">
        <v>3005</v>
      </c>
      <c r="C44" s="56">
        <v>3</v>
      </c>
      <c r="D44" s="56">
        <v>3</v>
      </c>
      <c r="E44" s="56">
        <v>3</v>
      </c>
      <c r="F44" s="56">
        <v>3</v>
      </c>
      <c r="G44" s="56" t="s">
        <v>1952</v>
      </c>
      <c r="H44" s="57">
        <v>50000</v>
      </c>
      <c r="I44" s="54" t="s">
        <v>2545</v>
      </c>
      <c r="J44" s="50"/>
      <c r="K44" s="50"/>
      <c r="L44" s="50"/>
    </row>
    <row r="45" spans="1:12" ht="10.5" customHeight="1" thickTop="1" thickBot="1" x14ac:dyDescent="0.3">
      <c r="A45" s="54" t="s">
        <v>3438</v>
      </c>
      <c r="B45" s="54" t="s">
        <v>3005</v>
      </c>
      <c r="C45" s="56">
        <v>3.51</v>
      </c>
      <c r="D45" s="56">
        <v>3.58</v>
      </c>
      <c r="E45" s="56">
        <v>3.5369999999999999</v>
      </c>
      <c r="F45" s="56">
        <v>3.528</v>
      </c>
      <c r="G45" s="56" t="s">
        <v>1877</v>
      </c>
      <c r="H45" s="57">
        <v>97500</v>
      </c>
      <c r="I45" s="54" t="s">
        <v>2545</v>
      </c>
      <c r="J45" s="50"/>
      <c r="K45" s="50"/>
      <c r="L45" s="50"/>
    </row>
    <row r="46" spans="1:12" ht="14.25" customHeight="1" thickTop="1" thickBot="1" x14ac:dyDescent="0.3">
      <c r="A46" s="54" t="s">
        <v>2249</v>
      </c>
      <c r="B46" s="54" t="s">
        <v>3005</v>
      </c>
      <c r="C46" s="56">
        <v>3.6850000000000001</v>
      </c>
      <c r="D46" s="56">
        <v>3.75</v>
      </c>
      <c r="E46" s="56">
        <v>3.7090000000000001</v>
      </c>
      <c r="F46" s="56">
        <v>3.6850000000000001</v>
      </c>
      <c r="G46" s="56" t="s">
        <v>1854</v>
      </c>
      <c r="H46" s="57">
        <v>35000</v>
      </c>
      <c r="I46" s="54" t="s">
        <v>2545</v>
      </c>
      <c r="J46" s="50"/>
      <c r="K46" s="50"/>
      <c r="L46" s="50"/>
    </row>
    <row r="47" spans="1:12" ht="14.25" customHeight="1" thickTop="1" thickBot="1" x14ac:dyDescent="0.3">
      <c r="A47" s="54" t="s">
        <v>3014</v>
      </c>
      <c r="B47" s="54" t="s">
        <v>3005</v>
      </c>
      <c r="C47" s="56">
        <v>5.5</v>
      </c>
      <c r="D47" s="56">
        <v>6.55</v>
      </c>
      <c r="E47" s="56">
        <v>5.9539999999999997</v>
      </c>
      <c r="F47" s="56">
        <v>5.5</v>
      </c>
      <c r="G47" s="56" t="s">
        <v>1956</v>
      </c>
      <c r="H47" s="57">
        <v>95000</v>
      </c>
      <c r="I47" s="54" t="s">
        <v>2545</v>
      </c>
      <c r="J47" s="50"/>
      <c r="K47" s="50"/>
      <c r="L47" s="50"/>
    </row>
    <row r="48" spans="1:12" ht="14.25" customHeight="1" thickTop="1" thickBot="1" x14ac:dyDescent="0.3">
      <c r="A48" s="54" t="s">
        <v>3986</v>
      </c>
      <c r="B48" s="54" t="s">
        <v>3005</v>
      </c>
      <c r="C48" s="56">
        <v>5.85</v>
      </c>
      <c r="D48" s="56">
        <v>5.85</v>
      </c>
      <c r="E48" s="56">
        <v>5.85</v>
      </c>
      <c r="F48" s="56">
        <v>5.85</v>
      </c>
      <c r="G48" s="56" t="s">
        <v>1964</v>
      </c>
      <c r="H48" s="57">
        <v>5000</v>
      </c>
      <c r="I48" s="54" t="s">
        <v>2545</v>
      </c>
      <c r="J48" s="50"/>
      <c r="K48" s="50"/>
      <c r="L48" s="50"/>
    </row>
    <row r="49" spans="1:12" ht="14.25" customHeight="1" thickTop="1" thickBot="1" x14ac:dyDescent="0.3">
      <c r="A49" s="54" t="s">
        <v>3015</v>
      </c>
      <c r="B49" s="54" t="s">
        <v>3005</v>
      </c>
      <c r="C49" s="56">
        <v>3.5150000000000001</v>
      </c>
      <c r="D49" s="56">
        <v>3.6349999999999998</v>
      </c>
      <c r="E49" s="56">
        <v>3.5680000000000001</v>
      </c>
      <c r="F49" s="56">
        <v>3.5750000000000002</v>
      </c>
      <c r="G49" s="56" t="s">
        <v>1965</v>
      </c>
      <c r="H49" s="57">
        <v>272500</v>
      </c>
      <c r="I49" s="54" t="s">
        <v>2545</v>
      </c>
      <c r="J49" s="50"/>
      <c r="K49" s="50"/>
      <c r="L49" s="50"/>
    </row>
    <row r="50" spans="1:12" ht="14.25" customHeight="1" thickTop="1" thickBot="1" x14ac:dyDescent="0.3">
      <c r="A50" s="54" t="s">
        <v>3410</v>
      </c>
      <c r="B50" s="54" t="s">
        <v>3005</v>
      </c>
      <c r="C50" s="56">
        <v>3.5150000000000001</v>
      </c>
      <c r="D50" s="56">
        <v>3.6349999999999998</v>
      </c>
      <c r="E50" s="56">
        <v>3.56</v>
      </c>
      <c r="F50" s="56">
        <v>3.5249999999999999</v>
      </c>
      <c r="G50" s="56" t="s">
        <v>1966</v>
      </c>
      <c r="H50" s="57">
        <v>205000</v>
      </c>
      <c r="I50" s="54" t="s">
        <v>2545</v>
      </c>
      <c r="J50" s="50"/>
      <c r="K50" s="50"/>
      <c r="L50" s="50"/>
    </row>
    <row r="51" spans="1:12" ht="10.5" customHeight="1" thickTop="1" thickBot="1" x14ac:dyDescent="0.3">
      <c r="A51" s="54" t="s">
        <v>3016</v>
      </c>
      <c r="B51" s="54" t="s">
        <v>3005</v>
      </c>
      <c r="C51" s="56">
        <v>3.53</v>
      </c>
      <c r="D51" s="56">
        <v>3.6</v>
      </c>
      <c r="E51" s="56">
        <v>3.5640000000000001</v>
      </c>
      <c r="F51" s="56">
        <v>3.58</v>
      </c>
      <c r="G51" s="56" t="s">
        <v>1832</v>
      </c>
      <c r="H51" s="57">
        <v>130000</v>
      </c>
      <c r="I51" s="54" t="s">
        <v>2545</v>
      </c>
      <c r="J51" s="50"/>
      <c r="K51" s="50"/>
      <c r="L51" s="50"/>
    </row>
    <row r="52" spans="1:12" ht="14.25" customHeight="1" thickTop="1" thickBot="1" x14ac:dyDescent="0.3">
      <c r="A52" s="54" t="s">
        <v>3407</v>
      </c>
      <c r="B52" s="54" t="s">
        <v>3005</v>
      </c>
      <c r="C52" s="56">
        <v>3.9350000000000001</v>
      </c>
      <c r="D52" s="56">
        <v>4</v>
      </c>
      <c r="E52" s="56">
        <v>3.96</v>
      </c>
      <c r="F52" s="56">
        <v>3.99</v>
      </c>
      <c r="G52" s="56" t="s">
        <v>1967</v>
      </c>
      <c r="H52" s="57">
        <v>80000</v>
      </c>
      <c r="I52" s="54" t="s">
        <v>2545</v>
      </c>
      <c r="J52" s="50"/>
      <c r="K52" s="50"/>
      <c r="L52" s="50"/>
    </row>
    <row r="53" spans="1:12" ht="9.75" customHeight="1" thickTop="1" thickBot="1" x14ac:dyDescent="0.3">
      <c r="A53" s="54" t="s">
        <v>3283</v>
      </c>
      <c r="B53" s="54" t="s">
        <v>3005</v>
      </c>
      <c r="C53" s="56">
        <v>3.48</v>
      </c>
      <c r="D53" s="56">
        <v>3.52</v>
      </c>
      <c r="E53" s="56">
        <v>3.504</v>
      </c>
      <c r="F53" s="56">
        <v>3.51</v>
      </c>
      <c r="G53" s="56" t="s">
        <v>1877</v>
      </c>
      <c r="H53" s="57">
        <v>45000</v>
      </c>
      <c r="I53" s="54" t="s">
        <v>2545</v>
      </c>
      <c r="J53" s="50"/>
      <c r="K53" s="50"/>
      <c r="L53" s="50"/>
    </row>
    <row r="54" spans="1:12" ht="10.5" customHeight="1" thickTop="1" thickBot="1" x14ac:dyDescent="0.3">
      <c r="A54" s="54" t="s">
        <v>3017</v>
      </c>
      <c r="B54" s="54" t="s">
        <v>3005</v>
      </c>
      <c r="C54" s="56">
        <v>3.51</v>
      </c>
      <c r="D54" s="56">
        <v>3.59</v>
      </c>
      <c r="E54" s="56">
        <v>3.5449999999999999</v>
      </c>
      <c r="F54" s="56">
        <v>3.59</v>
      </c>
      <c r="G54" s="56" t="s">
        <v>1968</v>
      </c>
      <c r="H54" s="57">
        <v>145000</v>
      </c>
      <c r="I54" s="54" t="s">
        <v>2545</v>
      </c>
      <c r="J54" s="50"/>
      <c r="K54" s="50"/>
      <c r="L54" s="50"/>
    </row>
    <row r="55" spans="1:12" ht="10.5" customHeight="1" thickTop="1" thickBot="1" x14ac:dyDescent="0.3">
      <c r="A55" s="54" t="s">
        <v>3018</v>
      </c>
      <c r="B55" s="54" t="s">
        <v>3005</v>
      </c>
      <c r="C55" s="56">
        <v>3.59</v>
      </c>
      <c r="D55" s="56">
        <v>3.68</v>
      </c>
      <c r="E55" s="56">
        <v>3.6360000000000001</v>
      </c>
      <c r="F55" s="56">
        <v>3.66</v>
      </c>
      <c r="G55" s="56" t="s">
        <v>1870</v>
      </c>
      <c r="H55" s="57">
        <v>185000</v>
      </c>
      <c r="I55" s="54" t="s">
        <v>2545</v>
      </c>
      <c r="J55" s="50"/>
      <c r="K55" s="50"/>
      <c r="L55" s="50"/>
    </row>
    <row r="56" spans="1:12" ht="14.25" customHeight="1" thickTop="1" thickBot="1" x14ac:dyDescent="0.3">
      <c r="A56" s="54" t="s">
        <v>3432</v>
      </c>
      <c r="B56" s="54" t="s">
        <v>3005</v>
      </c>
      <c r="C56" s="56">
        <v>3.69</v>
      </c>
      <c r="D56" s="56">
        <v>3.74</v>
      </c>
      <c r="E56" s="56">
        <v>3.722</v>
      </c>
      <c r="F56" s="56">
        <v>3.74</v>
      </c>
      <c r="G56" s="56" t="s">
        <v>1965</v>
      </c>
      <c r="H56" s="57">
        <v>285000</v>
      </c>
      <c r="I56" s="54" t="s">
        <v>2545</v>
      </c>
      <c r="J56" s="50"/>
      <c r="K56" s="50"/>
      <c r="L56" s="50"/>
    </row>
    <row r="57" spans="1:12" ht="14.25" customHeight="1" thickTop="1" thickBot="1" x14ac:dyDescent="0.3">
      <c r="A57" s="54" t="s">
        <v>4248</v>
      </c>
      <c r="B57" s="54" t="s">
        <v>3005</v>
      </c>
      <c r="C57" s="56">
        <v>3.67</v>
      </c>
      <c r="D57" s="56">
        <v>3.71</v>
      </c>
      <c r="E57" s="56">
        <v>3.6970000000000001</v>
      </c>
      <c r="F57" s="56">
        <v>3.67</v>
      </c>
      <c r="G57" s="56" t="s">
        <v>1969</v>
      </c>
      <c r="H57" s="57">
        <v>7500</v>
      </c>
      <c r="I57" s="54" t="s">
        <v>2545</v>
      </c>
      <c r="J57" s="50"/>
      <c r="K57" s="50"/>
      <c r="L57" s="50"/>
    </row>
    <row r="58" spans="1:12" ht="14.25" customHeight="1" thickTop="1" thickBot="1" x14ac:dyDescent="0.3">
      <c r="A58" s="54" t="s">
        <v>3420</v>
      </c>
      <c r="B58" s="54" t="s">
        <v>3005</v>
      </c>
      <c r="C58" s="56">
        <v>3.95</v>
      </c>
      <c r="D58" s="56">
        <v>4.03</v>
      </c>
      <c r="E58" s="56">
        <v>3.9860000000000002</v>
      </c>
      <c r="F58" s="56">
        <v>3.95</v>
      </c>
      <c r="G58" s="56" t="s">
        <v>1941</v>
      </c>
      <c r="H58" s="57">
        <v>50000</v>
      </c>
      <c r="I58" s="54" t="s">
        <v>2545</v>
      </c>
      <c r="J58" s="50"/>
      <c r="K58" s="50"/>
      <c r="L58" s="50"/>
    </row>
    <row r="59" spans="1:12" ht="10.5" customHeight="1" thickTop="1" thickBot="1" x14ac:dyDescent="0.3">
      <c r="A59" s="54" t="s">
        <v>3284</v>
      </c>
      <c r="B59" s="54" t="s">
        <v>3005</v>
      </c>
      <c r="C59" s="56">
        <v>3.9350000000000001</v>
      </c>
      <c r="D59" s="56">
        <v>3.96</v>
      </c>
      <c r="E59" s="56">
        <v>3.9510000000000001</v>
      </c>
      <c r="F59" s="56">
        <v>3.9350000000000001</v>
      </c>
      <c r="G59" s="56" t="s">
        <v>1944</v>
      </c>
      <c r="H59" s="57">
        <v>17500</v>
      </c>
      <c r="I59" s="54" t="s">
        <v>2545</v>
      </c>
      <c r="J59" s="50"/>
      <c r="K59" s="50"/>
      <c r="L59" s="50"/>
    </row>
    <row r="60" spans="1:12" ht="14.25" customHeight="1" thickTop="1" thickBot="1" x14ac:dyDescent="0.3">
      <c r="A60" s="54" t="s">
        <v>3019</v>
      </c>
      <c r="B60" s="54" t="s">
        <v>3005</v>
      </c>
      <c r="C60" s="56">
        <v>3.5249999999999999</v>
      </c>
      <c r="D60" s="56">
        <v>3.59</v>
      </c>
      <c r="E60" s="56">
        <v>3.548</v>
      </c>
      <c r="F60" s="56">
        <v>3.55</v>
      </c>
      <c r="G60" s="56" t="s">
        <v>1952</v>
      </c>
      <c r="H60" s="57">
        <v>122500</v>
      </c>
      <c r="I60" s="54" t="s">
        <v>2545</v>
      </c>
      <c r="J60" s="50"/>
      <c r="K60" s="50"/>
      <c r="L60" s="50"/>
    </row>
    <row r="61" spans="1:12" ht="14.25" customHeight="1" thickTop="1" thickBot="1" x14ac:dyDescent="0.3">
      <c r="A61" s="54" t="s">
        <v>1970</v>
      </c>
      <c r="B61" s="54" t="s">
        <v>3005</v>
      </c>
      <c r="C61" s="56">
        <v>3.55</v>
      </c>
      <c r="D61" s="56">
        <v>3.55</v>
      </c>
      <c r="E61" s="56">
        <v>3.55</v>
      </c>
      <c r="F61" s="56">
        <v>3.55</v>
      </c>
      <c r="G61" s="56" t="s">
        <v>1954</v>
      </c>
      <c r="H61" s="57">
        <v>5000</v>
      </c>
      <c r="I61" s="54" t="s">
        <v>2545</v>
      </c>
      <c r="J61" s="50"/>
      <c r="K61" s="50"/>
      <c r="L61" s="50"/>
    </row>
    <row r="62" spans="1:12" ht="14.25" customHeight="1" thickTop="1" thickBot="1" x14ac:dyDescent="0.3">
      <c r="A62" s="54" t="s">
        <v>3439</v>
      </c>
      <c r="B62" s="54" t="s">
        <v>3005</v>
      </c>
      <c r="C62" s="56">
        <v>3.5150000000000001</v>
      </c>
      <c r="D62" s="56">
        <v>3.56</v>
      </c>
      <c r="E62" s="56">
        <v>3.536</v>
      </c>
      <c r="F62" s="56">
        <v>3.56</v>
      </c>
      <c r="G62" s="56" t="s">
        <v>1971</v>
      </c>
      <c r="H62" s="57">
        <v>55000</v>
      </c>
      <c r="I62" s="54" t="s">
        <v>2545</v>
      </c>
      <c r="J62" s="50"/>
      <c r="K62" s="50"/>
      <c r="L62" s="50"/>
    </row>
    <row r="63" spans="1:12" ht="14.25" customHeight="1" thickTop="1" thickBot="1" x14ac:dyDescent="0.3">
      <c r="A63" s="266" t="s">
        <v>3020</v>
      </c>
      <c r="B63" s="267"/>
      <c r="C63" s="267"/>
      <c r="D63" s="267"/>
      <c r="E63" s="267"/>
      <c r="F63" s="267"/>
      <c r="G63" s="267"/>
      <c r="H63" s="267"/>
      <c r="I63" s="268"/>
      <c r="J63" s="50"/>
      <c r="K63" s="50"/>
      <c r="L63" s="50"/>
    </row>
    <row r="64" spans="1:12" ht="13.5" customHeight="1" thickTop="1" thickBot="1" x14ac:dyDescent="0.3">
      <c r="A64" s="54" t="s">
        <v>2631</v>
      </c>
      <c r="B64" s="54" t="s">
        <v>3005</v>
      </c>
      <c r="C64" s="56">
        <v>0</v>
      </c>
      <c r="D64" s="56">
        <v>0</v>
      </c>
      <c r="E64" s="56">
        <v>0</v>
      </c>
      <c r="F64" s="56">
        <v>0</v>
      </c>
      <c r="G64" s="56" t="s">
        <v>1972</v>
      </c>
      <c r="H64" s="57">
        <v>17500</v>
      </c>
      <c r="I64" s="54" t="s">
        <v>2545</v>
      </c>
      <c r="J64" s="50"/>
      <c r="K64" s="50"/>
      <c r="L64" s="50"/>
    </row>
    <row r="65" spans="1:9" ht="14.25" customHeight="1" thickTop="1" thickBot="1" x14ac:dyDescent="0.3">
      <c r="A65" s="54" t="s">
        <v>4249</v>
      </c>
      <c r="B65" s="54" t="s">
        <v>3005</v>
      </c>
      <c r="C65" s="56">
        <v>3.0000000000000001E-3</v>
      </c>
      <c r="D65" s="56">
        <v>3.0000000000000001E-3</v>
      </c>
      <c r="E65" s="56">
        <v>3.0000000000000001E-3</v>
      </c>
      <c r="F65" s="56">
        <v>3.0000000000000001E-3</v>
      </c>
      <c r="G65" s="56" t="s">
        <v>1973</v>
      </c>
      <c r="H65" s="57">
        <v>10000</v>
      </c>
      <c r="I65" s="54" t="s">
        <v>2545</v>
      </c>
    </row>
    <row r="66" spans="1:9" ht="14.25" customHeight="1" thickTop="1" thickBot="1" x14ac:dyDescent="0.3">
      <c r="A66" s="54" t="s">
        <v>1974</v>
      </c>
      <c r="B66" s="54" t="s">
        <v>3005</v>
      </c>
      <c r="C66" s="56">
        <v>0</v>
      </c>
      <c r="D66" s="56">
        <v>0</v>
      </c>
      <c r="E66" s="56">
        <v>0</v>
      </c>
      <c r="F66" s="56">
        <v>0</v>
      </c>
      <c r="G66" s="56" t="s">
        <v>1975</v>
      </c>
      <c r="H66" s="57">
        <v>12500</v>
      </c>
      <c r="I66" s="54" t="s">
        <v>2545</v>
      </c>
    </row>
    <row r="67" spans="1:9" ht="14.25" customHeight="1" thickTop="1" thickBot="1" x14ac:dyDescent="0.3">
      <c r="A67" s="54" t="s">
        <v>3987</v>
      </c>
      <c r="B67" s="54" t="s">
        <v>3005</v>
      </c>
      <c r="C67" s="56">
        <v>0</v>
      </c>
      <c r="D67" s="56">
        <v>0</v>
      </c>
      <c r="E67" s="56">
        <v>0</v>
      </c>
      <c r="F67" s="56">
        <v>0</v>
      </c>
      <c r="G67" s="56" t="s">
        <v>1950</v>
      </c>
      <c r="H67" s="57">
        <v>182500</v>
      </c>
      <c r="I67" s="54" t="s">
        <v>2545</v>
      </c>
    </row>
    <row r="68" spans="1:9" ht="14.25" customHeight="1" thickTop="1" thickBot="1" x14ac:dyDescent="0.3">
      <c r="A68" s="54" t="s">
        <v>1976</v>
      </c>
      <c r="B68" s="54" t="s">
        <v>3005</v>
      </c>
      <c r="C68" s="56">
        <v>0</v>
      </c>
      <c r="D68" s="56">
        <v>0</v>
      </c>
      <c r="E68" s="56">
        <v>0</v>
      </c>
      <c r="F68" s="56">
        <v>0</v>
      </c>
      <c r="G68" s="56" t="s">
        <v>1877</v>
      </c>
      <c r="H68" s="57">
        <v>10000</v>
      </c>
      <c r="I68" s="54" t="s">
        <v>2545</v>
      </c>
    </row>
    <row r="69" spans="1:9" ht="14.25" customHeight="1" thickTop="1" thickBot="1" x14ac:dyDescent="0.3">
      <c r="A69" s="54" t="s">
        <v>2681</v>
      </c>
      <c r="B69" s="54" t="s">
        <v>3005</v>
      </c>
      <c r="C69" s="56">
        <v>-3.0000000000000001E-3</v>
      </c>
      <c r="D69" s="56">
        <v>0</v>
      </c>
      <c r="E69" s="56">
        <v>-1E-3</v>
      </c>
      <c r="F69" s="56">
        <v>-3.0000000000000001E-3</v>
      </c>
      <c r="G69" s="56" t="s">
        <v>1977</v>
      </c>
      <c r="H69" s="57">
        <v>20000</v>
      </c>
      <c r="I69" s="54" t="s">
        <v>2545</v>
      </c>
    </row>
    <row r="70" spans="1:9" ht="14.4" thickTop="1" thickBot="1" x14ac:dyDescent="0.3">
      <c r="A70" s="54" t="s">
        <v>4250</v>
      </c>
      <c r="B70" s="54" t="s">
        <v>3005</v>
      </c>
      <c r="C70" s="56">
        <v>0</v>
      </c>
      <c r="D70" s="56">
        <v>0</v>
      </c>
      <c r="E70" s="56">
        <v>0</v>
      </c>
      <c r="F70" s="56">
        <v>0</v>
      </c>
      <c r="G70" s="56" t="s">
        <v>1978</v>
      </c>
      <c r="H70" s="57">
        <v>330000</v>
      </c>
      <c r="I70" s="54" t="s">
        <v>2545</v>
      </c>
    </row>
    <row r="71" spans="1:9" ht="14.4" thickTop="1" thickBot="1" x14ac:dyDescent="0.3">
      <c r="A71" s="54" t="s">
        <v>3215</v>
      </c>
      <c r="B71" s="54" t="s">
        <v>3005</v>
      </c>
      <c r="C71" s="56">
        <v>-2.5000000000000001E-2</v>
      </c>
      <c r="D71" s="56">
        <v>-2.5000000000000001E-2</v>
      </c>
      <c r="E71" s="56">
        <v>-2.5000000000000001E-2</v>
      </c>
      <c r="F71" s="56">
        <v>-2.5000000000000001E-2</v>
      </c>
      <c r="G71" s="56" t="s">
        <v>1979</v>
      </c>
      <c r="H71" s="57">
        <v>5000</v>
      </c>
      <c r="I71" s="54" t="s">
        <v>2545</v>
      </c>
    </row>
    <row r="72" spans="1:9" ht="14.4" thickTop="1" thickBot="1" x14ac:dyDescent="0.3">
      <c r="A72" s="54" t="s">
        <v>1980</v>
      </c>
      <c r="B72" s="54" t="s">
        <v>3005</v>
      </c>
      <c r="C72" s="56">
        <v>0</v>
      </c>
      <c r="D72" s="56">
        <v>0</v>
      </c>
      <c r="E72" s="56">
        <v>0</v>
      </c>
      <c r="F72" s="56">
        <v>0</v>
      </c>
      <c r="G72" s="56" t="s">
        <v>1979</v>
      </c>
      <c r="H72" s="57">
        <v>20000</v>
      </c>
      <c r="I72" s="54" t="s">
        <v>2545</v>
      </c>
    </row>
    <row r="73" spans="1:9" ht="14.4" thickTop="1" thickBot="1" x14ac:dyDescent="0.3">
      <c r="A73" s="54" t="s">
        <v>1981</v>
      </c>
      <c r="B73" s="54" t="s">
        <v>3005</v>
      </c>
      <c r="C73" s="56">
        <v>0</v>
      </c>
      <c r="D73" s="56">
        <v>0</v>
      </c>
      <c r="E73" s="56">
        <v>0</v>
      </c>
      <c r="F73" s="56">
        <v>0</v>
      </c>
      <c r="G73" s="56" t="s">
        <v>1982</v>
      </c>
      <c r="H73" s="57">
        <v>20000</v>
      </c>
      <c r="I73" s="54" t="s">
        <v>2545</v>
      </c>
    </row>
    <row r="74" spans="1:9" ht="14.4" thickTop="1" thickBot="1" x14ac:dyDescent="0.3">
      <c r="A74" s="54" t="s">
        <v>3988</v>
      </c>
      <c r="B74" s="54" t="s">
        <v>3005</v>
      </c>
      <c r="C74" s="56">
        <v>0</v>
      </c>
      <c r="D74" s="56">
        <v>0</v>
      </c>
      <c r="E74" s="56">
        <v>0</v>
      </c>
      <c r="F74" s="56">
        <v>0</v>
      </c>
      <c r="G74" s="56" t="s">
        <v>1983</v>
      </c>
      <c r="H74" s="57">
        <v>30000</v>
      </c>
      <c r="I74" s="54" t="s">
        <v>2545</v>
      </c>
    </row>
    <row r="75" spans="1:9" ht="14.4" thickTop="1" thickBot="1" x14ac:dyDescent="0.3">
      <c r="A75" s="54" t="s">
        <v>4251</v>
      </c>
      <c r="B75" s="54" t="s">
        <v>3005</v>
      </c>
      <c r="C75" s="56">
        <v>0</v>
      </c>
      <c r="D75" s="56">
        <v>0</v>
      </c>
      <c r="E75" s="56">
        <v>0</v>
      </c>
      <c r="F75" s="56">
        <v>0</v>
      </c>
      <c r="G75" s="56" t="s">
        <v>1807</v>
      </c>
      <c r="H75" s="57">
        <v>10000</v>
      </c>
      <c r="I75" s="54" t="s">
        <v>2545</v>
      </c>
    </row>
    <row r="76" spans="1:9" ht="14.25" customHeight="1" thickTop="1" thickBot="1" x14ac:dyDescent="0.3">
      <c r="A76" s="54" t="s">
        <v>3116</v>
      </c>
      <c r="B76" s="54" t="s">
        <v>3005</v>
      </c>
      <c r="C76" s="56">
        <v>-5.0000000000000001E-3</v>
      </c>
      <c r="D76" s="56">
        <v>0</v>
      </c>
      <c r="E76" s="56">
        <v>-1E-3</v>
      </c>
      <c r="F76" s="56">
        <v>-5.0000000000000001E-3</v>
      </c>
      <c r="G76" s="56" t="s">
        <v>1984</v>
      </c>
      <c r="H76" s="57">
        <v>112500</v>
      </c>
      <c r="I76" s="54" t="s">
        <v>2545</v>
      </c>
    </row>
    <row r="77" spans="1:9" ht="14.4" thickTop="1" thickBot="1" x14ac:dyDescent="0.3">
      <c r="A77" s="54" t="s">
        <v>2632</v>
      </c>
      <c r="B77" s="54" t="s">
        <v>3005</v>
      </c>
      <c r="C77" s="56">
        <v>3.0000000000000001E-3</v>
      </c>
      <c r="D77" s="56">
        <v>3.0000000000000001E-3</v>
      </c>
      <c r="E77" s="56">
        <v>3.0000000000000001E-3</v>
      </c>
      <c r="F77" s="56">
        <v>3.0000000000000001E-3</v>
      </c>
      <c r="G77" s="56" t="s">
        <v>1985</v>
      </c>
      <c r="H77" s="57">
        <v>10000</v>
      </c>
      <c r="I77" s="54" t="s">
        <v>2545</v>
      </c>
    </row>
    <row r="78" spans="1:9" ht="14.4" thickTop="1" thickBot="1" x14ac:dyDescent="0.3">
      <c r="A78" s="54" t="s">
        <v>2633</v>
      </c>
      <c r="B78" s="54" t="s">
        <v>3005</v>
      </c>
      <c r="C78" s="56">
        <v>-5.0000000000000001E-3</v>
      </c>
      <c r="D78" s="56">
        <v>0</v>
      </c>
      <c r="E78" s="56">
        <v>-2E-3</v>
      </c>
      <c r="F78" s="56">
        <v>-5.0000000000000001E-3</v>
      </c>
      <c r="G78" s="56" t="s">
        <v>1913</v>
      </c>
      <c r="H78" s="57">
        <v>15000</v>
      </c>
      <c r="I78" s="54" t="s">
        <v>2545</v>
      </c>
    </row>
    <row r="79" spans="1:9" ht="14.4" thickTop="1" thickBot="1" x14ac:dyDescent="0.3">
      <c r="A79" s="54" t="s">
        <v>1986</v>
      </c>
      <c r="B79" s="54" t="s">
        <v>2250</v>
      </c>
      <c r="C79" s="56">
        <v>0</v>
      </c>
      <c r="D79" s="56">
        <v>0</v>
      </c>
      <c r="E79" s="56">
        <v>0</v>
      </c>
      <c r="F79" s="56">
        <v>0</v>
      </c>
      <c r="G79" s="56" t="s">
        <v>1987</v>
      </c>
      <c r="H79" s="57">
        <v>1230000</v>
      </c>
      <c r="I79" s="54" t="s">
        <v>2545</v>
      </c>
    </row>
    <row r="80" spans="1:9" ht="14.4" thickTop="1" thickBot="1" x14ac:dyDescent="0.3">
      <c r="A80" s="54" t="s">
        <v>1988</v>
      </c>
      <c r="B80" s="54" t="s">
        <v>3419</v>
      </c>
      <c r="C80" s="56">
        <v>-3.0000000000000001E-3</v>
      </c>
      <c r="D80" s="56">
        <v>-3.0000000000000001E-3</v>
      </c>
      <c r="E80" s="56">
        <v>-3.0000000000000001E-3</v>
      </c>
      <c r="F80" s="56">
        <v>-3.0000000000000001E-3</v>
      </c>
      <c r="G80" s="56" t="s">
        <v>1989</v>
      </c>
      <c r="H80" s="57">
        <v>230000</v>
      </c>
      <c r="I80" s="54" t="s">
        <v>2545</v>
      </c>
    </row>
    <row r="81" spans="1:9" ht="14.4" thickTop="1" thickBot="1" x14ac:dyDescent="0.3">
      <c r="A81" s="54" t="s">
        <v>1990</v>
      </c>
      <c r="B81" s="54" t="s">
        <v>3005</v>
      </c>
      <c r="C81" s="56">
        <v>0</v>
      </c>
      <c r="D81" s="56">
        <v>0</v>
      </c>
      <c r="E81" s="56">
        <v>0</v>
      </c>
      <c r="F81" s="56">
        <v>0</v>
      </c>
      <c r="G81" s="56" t="s">
        <v>1849</v>
      </c>
      <c r="H81" s="57">
        <v>12500</v>
      </c>
      <c r="I81" s="54" t="s">
        <v>2545</v>
      </c>
    </row>
    <row r="82" spans="1:9" ht="14.4" thickTop="1" thickBot="1" x14ac:dyDescent="0.3">
      <c r="A82" s="54" t="s">
        <v>4252</v>
      </c>
      <c r="B82" s="54" t="s">
        <v>3278</v>
      </c>
      <c r="C82" s="56">
        <v>0</v>
      </c>
      <c r="D82" s="56">
        <v>0</v>
      </c>
      <c r="E82" s="56">
        <v>0</v>
      </c>
      <c r="F82" s="56">
        <v>0</v>
      </c>
      <c r="G82" s="56" t="s">
        <v>1991</v>
      </c>
      <c r="H82" s="57">
        <v>21400000</v>
      </c>
      <c r="I82" s="54" t="s">
        <v>2545</v>
      </c>
    </row>
    <row r="83" spans="1:9" ht="14.4" thickTop="1" thickBot="1" x14ac:dyDescent="0.3">
      <c r="A83" s="54" t="s">
        <v>3989</v>
      </c>
      <c r="B83" s="54" t="s">
        <v>3005</v>
      </c>
      <c r="C83" s="56">
        <v>0</v>
      </c>
      <c r="D83" s="56">
        <v>0</v>
      </c>
      <c r="E83" s="56">
        <v>0</v>
      </c>
      <c r="F83" s="56">
        <v>0</v>
      </c>
      <c r="G83" s="56" t="s">
        <v>1819</v>
      </c>
      <c r="H83" s="57">
        <v>5000</v>
      </c>
      <c r="I83" s="54" t="s">
        <v>2545</v>
      </c>
    </row>
    <row r="84" spans="1:9" ht="14.4" thickTop="1" thickBot="1" x14ac:dyDescent="0.3">
      <c r="A84" s="54" t="s">
        <v>1992</v>
      </c>
      <c r="B84" s="54" t="s">
        <v>3005</v>
      </c>
      <c r="C84" s="56">
        <v>0</v>
      </c>
      <c r="D84" s="56">
        <v>0</v>
      </c>
      <c r="E84" s="56">
        <v>0</v>
      </c>
      <c r="F84" s="56">
        <v>0</v>
      </c>
      <c r="G84" s="56" t="s">
        <v>1993</v>
      </c>
      <c r="H84" s="57">
        <v>15000</v>
      </c>
      <c r="I84" s="54" t="s">
        <v>2545</v>
      </c>
    </row>
    <row r="85" spans="1:9" ht="14.4" thickTop="1" thickBot="1" x14ac:dyDescent="0.3">
      <c r="A85" s="54" t="s">
        <v>1994</v>
      </c>
      <c r="B85" s="54" t="s">
        <v>3419</v>
      </c>
      <c r="C85" s="56">
        <v>0</v>
      </c>
      <c r="D85" s="56">
        <v>0</v>
      </c>
      <c r="E85" s="56">
        <v>0</v>
      </c>
      <c r="F85" s="56">
        <v>0</v>
      </c>
      <c r="G85" s="56" t="s">
        <v>1995</v>
      </c>
      <c r="H85" s="57">
        <v>550000</v>
      </c>
      <c r="I85" s="54" t="s">
        <v>2545</v>
      </c>
    </row>
    <row r="86" spans="1:9" ht="14.4" thickTop="1" thickBot="1" x14ac:dyDescent="0.3">
      <c r="A86" s="54" t="s">
        <v>4253</v>
      </c>
      <c r="B86" s="54" t="s">
        <v>3419</v>
      </c>
      <c r="C86" s="56">
        <v>-5.0000000000000001E-3</v>
      </c>
      <c r="D86" s="56">
        <v>-5.0000000000000001E-3</v>
      </c>
      <c r="E86" s="56">
        <v>-5.0000000000000001E-3</v>
      </c>
      <c r="F86" s="56">
        <v>-5.0000000000000001E-3</v>
      </c>
      <c r="G86" s="56" t="s">
        <v>1850</v>
      </c>
      <c r="H86" s="57">
        <v>115000</v>
      </c>
      <c r="I86" s="54" t="s">
        <v>2545</v>
      </c>
    </row>
    <row r="87" spans="1:9" ht="14.4" thickTop="1" thickBot="1" x14ac:dyDescent="0.3">
      <c r="A87" s="54" t="s">
        <v>3990</v>
      </c>
      <c r="B87" s="54" t="s">
        <v>3005</v>
      </c>
      <c r="C87" s="56">
        <v>0</v>
      </c>
      <c r="D87" s="56">
        <v>0</v>
      </c>
      <c r="E87" s="56">
        <v>0</v>
      </c>
      <c r="F87" s="56">
        <v>0</v>
      </c>
      <c r="G87" s="56" t="s">
        <v>1996</v>
      </c>
      <c r="H87" s="57">
        <v>10000</v>
      </c>
      <c r="I87" s="54" t="s">
        <v>2545</v>
      </c>
    </row>
    <row r="88" spans="1:9" ht="14.4" thickTop="1" thickBot="1" x14ac:dyDescent="0.3">
      <c r="A88" s="54" t="s">
        <v>4254</v>
      </c>
      <c r="B88" s="54" t="s">
        <v>2250</v>
      </c>
      <c r="C88" s="56">
        <v>-3.0000000000000001E-3</v>
      </c>
      <c r="D88" s="56">
        <v>-3.0000000000000001E-3</v>
      </c>
      <c r="E88" s="56">
        <v>-3.0000000000000001E-3</v>
      </c>
      <c r="F88" s="56">
        <v>-3.0000000000000001E-3</v>
      </c>
      <c r="G88" s="56" t="s">
        <v>1866</v>
      </c>
      <c r="H88" s="57">
        <v>2460000</v>
      </c>
      <c r="I88" s="54" t="s">
        <v>2545</v>
      </c>
    </row>
    <row r="89" spans="1:9" ht="14.4" thickTop="1" thickBot="1" x14ac:dyDescent="0.3">
      <c r="A89" s="54" t="s">
        <v>2682</v>
      </c>
      <c r="B89" s="54" t="s">
        <v>3005</v>
      </c>
      <c r="C89" s="56">
        <v>0.01</v>
      </c>
      <c r="D89" s="56">
        <v>0.01</v>
      </c>
      <c r="E89" s="56">
        <v>0.01</v>
      </c>
      <c r="F89" s="56">
        <v>0.01</v>
      </c>
      <c r="G89" s="56" t="s">
        <v>1878</v>
      </c>
      <c r="H89" s="57">
        <v>5000</v>
      </c>
      <c r="I89" s="54" t="s">
        <v>2545</v>
      </c>
    </row>
    <row r="90" spans="1:9" ht="14.4" thickTop="1" thickBot="1" x14ac:dyDescent="0.3">
      <c r="A90" s="266" t="s">
        <v>3421</v>
      </c>
      <c r="B90" s="267"/>
      <c r="C90" s="267"/>
      <c r="D90" s="267"/>
      <c r="E90" s="267"/>
      <c r="F90" s="267"/>
      <c r="G90" s="267"/>
      <c r="H90" s="267"/>
      <c r="I90" s="268"/>
    </row>
    <row r="91" spans="1:9" ht="14.4" thickTop="1" thickBot="1" x14ac:dyDescent="0.3">
      <c r="A91" s="54" t="s">
        <v>1997</v>
      </c>
      <c r="B91" s="55">
        <v>37073</v>
      </c>
      <c r="C91" s="56">
        <v>-3.0000000000000001E-3</v>
      </c>
      <c r="D91" s="56">
        <v>-3.0000000000000001E-3</v>
      </c>
      <c r="E91" s="56">
        <v>-3.0000000000000001E-3</v>
      </c>
      <c r="F91" s="56">
        <v>-3.0000000000000001E-3</v>
      </c>
      <c r="G91" s="56" t="s">
        <v>1998</v>
      </c>
      <c r="H91" s="57">
        <v>310000</v>
      </c>
      <c r="I91" s="54" t="s">
        <v>2545</v>
      </c>
    </row>
    <row r="92" spans="1:9" ht="14.4" thickTop="1" thickBot="1" x14ac:dyDescent="0.3">
      <c r="A92" s="54" t="s">
        <v>1999</v>
      </c>
      <c r="B92" s="54" t="s">
        <v>3216</v>
      </c>
      <c r="C92" s="56">
        <v>0</v>
      </c>
      <c r="D92" s="56">
        <v>0</v>
      </c>
      <c r="E92" s="56">
        <v>0</v>
      </c>
      <c r="F92" s="56">
        <v>0</v>
      </c>
      <c r="G92" s="56" t="s">
        <v>2000</v>
      </c>
      <c r="H92" s="57">
        <v>2140000</v>
      </c>
      <c r="I92" s="54" t="s">
        <v>2545</v>
      </c>
    </row>
    <row r="93" spans="1:9" ht="14.4" thickTop="1" thickBot="1" x14ac:dyDescent="0.3">
      <c r="A93" s="54" t="s">
        <v>2001</v>
      </c>
      <c r="B93" s="54" t="s">
        <v>3021</v>
      </c>
      <c r="C93" s="56">
        <v>3.3000000000000002E-2</v>
      </c>
      <c r="D93" s="56">
        <v>3.3000000000000002E-2</v>
      </c>
      <c r="E93" s="56">
        <v>3.3000000000000002E-2</v>
      </c>
      <c r="F93" s="56">
        <v>3.3000000000000002E-2</v>
      </c>
      <c r="G93" s="56" t="s">
        <v>2002</v>
      </c>
      <c r="H93" s="57">
        <v>1510000</v>
      </c>
      <c r="I93" s="54" t="s">
        <v>2545</v>
      </c>
    </row>
    <row r="94" spans="1:9" ht="14.4" thickTop="1" thickBot="1" x14ac:dyDescent="0.3">
      <c r="A94" s="266" t="s">
        <v>3991</v>
      </c>
      <c r="B94" s="267"/>
      <c r="C94" s="267"/>
      <c r="D94" s="267"/>
      <c r="E94" s="267"/>
      <c r="F94" s="267"/>
      <c r="G94" s="267"/>
      <c r="H94" s="267"/>
      <c r="I94" s="268"/>
    </row>
    <row r="95" spans="1:9" ht="14.4" thickTop="1" thickBot="1" x14ac:dyDescent="0.3">
      <c r="A95" s="54" t="s">
        <v>4255</v>
      </c>
      <c r="B95" s="55">
        <v>37073</v>
      </c>
      <c r="C95" s="56">
        <v>0.02</v>
      </c>
      <c r="D95" s="56">
        <v>0.02</v>
      </c>
      <c r="E95" s="56">
        <v>0.02</v>
      </c>
      <c r="F95" s="56">
        <v>0.02</v>
      </c>
      <c r="G95" s="56" t="s">
        <v>2003</v>
      </c>
      <c r="H95" s="57">
        <v>155000</v>
      </c>
      <c r="I95" s="54" t="s">
        <v>2545</v>
      </c>
    </row>
    <row r="96" spans="1:9" ht="13.8" thickTop="1" x14ac:dyDescent="0.25"/>
    <row r="97" spans="1:1" x14ac:dyDescent="0.25">
      <c r="A97" s="64" t="s">
        <v>3111</v>
      </c>
    </row>
    <row r="98" spans="1:1" x14ac:dyDescent="0.25">
      <c r="A98" s="64" t="s">
        <v>3112</v>
      </c>
    </row>
  </sheetData>
  <mergeCells count="13">
    <mergeCell ref="H9:H10"/>
    <mergeCell ref="A9:A10"/>
    <mergeCell ref="C9:C10"/>
    <mergeCell ref="D9:D10"/>
    <mergeCell ref="A14:I14"/>
    <mergeCell ref="A63:I63"/>
    <mergeCell ref="A90:I90"/>
    <mergeCell ref="A94:I94"/>
    <mergeCell ref="F9:F10"/>
    <mergeCell ref="I9:I10"/>
    <mergeCell ref="G9:G10"/>
    <mergeCell ref="B9:B10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59" t="s">
        <v>2945</v>
      </c>
      <c r="F1" s="6"/>
      <c r="G1" s="5" t="s">
        <v>2551</v>
      </c>
      <c r="H1" s="1">
        <f>SUM(H11:H10000)</f>
        <v>146160000</v>
      </c>
    </row>
    <row r="2" spans="1:11" ht="15.6" x14ac:dyDescent="0.3">
      <c r="A2" s="15" t="s">
        <v>2549</v>
      </c>
      <c r="F2" s="61"/>
      <c r="G2" s="62"/>
      <c r="H2" s="60"/>
    </row>
    <row r="3" spans="1:11" x14ac:dyDescent="0.25">
      <c r="A3" s="95">
        <f>'E-Mail'!$B$2</f>
        <v>37049</v>
      </c>
      <c r="F3" s="61"/>
      <c r="G3" s="62"/>
      <c r="H3" s="60"/>
    </row>
    <row r="5" spans="1:11" ht="9.75" customHeight="1" x14ac:dyDescent="0.25">
      <c r="A5" s="51" t="s">
        <v>2621</v>
      </c>
      <c r="J5" s="50"/>
      <c r="K5" s="50"/>
    </row>
    <row r="6" spans="1:11" ht="9.75" customHeight="1" x14ac:dyDescent="0.25">
      <c r="A6" s="51" t="s">
        <v>2944</v>
      </c>
      <c r="J6" s="50"/>
      <c r="K6" s="50"/>
    </row>
    <row r="7" spans="1:11" ht="9.75" customHeight="1" x14ac:dyDescent="0.25">
      <c r="A7" s="51" t="s">
        <v>1784</v>
      </c>
      <c r="J7" s="50"/>
      <c r="K7" s="50"/>
    </row>
    <row r="8" spans="1:11" ht="9.75" customHeight="1" thickBot="1" x14ac:dyDescent="0.3">
      <c r="J8" s="50"/>
      <c r="K8" s="50"/>
    </row>
    <row r="9" spans="1:11" ht="13.8" thickTop="1" x14ac:dyDescent="0.25">
      <c r="A9" s="271" t="s">
        <v>2529</v>
      </c>
      <c r="B9" s="271" t="s">
        <v>2530</v>
      </c>
      <c r="C9" s="269" t="s">
        <v>2531</v>
      </c>
      <c r="D9" s="269" t="s">
        <v>2532</v>
      </c>
      <c r="E9" s="52" t="s">
        <v>2533</v>
      </c>
      <c r="F9" s="269" t="s">
        <v>2535</v>
      </c>
      <c r="G9" s="269" t="s">
        <v>2536</v>
      </c>
      <c r="H9" s="269" t="s">
        <v>2537</v>
      </c>
      <c r="I9" s="271" t="s">
        <v>2538</v>
      </c>
      <c r="J9" s="50"/>
      <c r="K9" s="50"/>
    </row>
    <row r="10" spans="1:11" ht="21" thickBot="1" x14ac:dyDescent="0.3">
      <c r="A10" s="272"/>
      <c r="B10" s="272"/>
      <c r="C10" s="270"/>
      <c r="D10" s="270"/>
      <c r="E10" s="53" t="s">
        <v>2534</v>
      </c>
      <c r="F10" s="270"/>
      <c r="G10" s="270"/>
      <c r="H10" s="270"/>
      <c r="I10" s="272"/>
      <c r="J10" s="50"/>
      <c r="K10" s="50"/>
    </row>
    <row r="11" spans="1:11" ht="10.5" customHeight="1" thickTop="1" thickBot="1" x14ac:dyDescent="0.3">
      <c r="A11" s="266" t="s">
        <v>2640</v>
      </c>
      <c r="B11" s="267"/>
      <c r="C11" s="267"/>
      <c r="D11" s="267"/>
      <c r="E11" s="267"/>
      <c r="F11" s="267"/>
      <c r="G11" s="267"/>
      <c r="H11" s="267"/>
      <c r="I11" s="268"/>
      <c r="J11" s="50"/>
      <c r="K11" s="50"/>
    </row>
    <row r="12" spans="1:11" ht="14.25" customHeight="1" thickTop="1" thickBot="1" x14ac:dyDescent="0.3">
      <c r="A12" s="54" t="s">
        <v>2004</v>
      </c>
      <c r="B12" s="55">
        <v>37073</v>
      </c>
      <c r="C12" s="56">
        <v>0.09</v>
      </c>
      <c r="D12" s="56">
        <v>0.09</v>
      </c>
      <c r="E12" s="56">
        <v>0.09</v>
      </c>
      <c r="F12" s="56">
        <v>0.09</v>
      </c>
      <c r="G12" s="56" t="s">
        <v>1800</v>
      </c>
      <c r="H12" s="57">
        <v>155000</v>
      </c>
      <c r="I12" s="54" t="s">
        <v>2545</v>
      </c>
      <c r="J12" s="50"/>
      <c r="K12" s="50"/>
    </row>
    <row r="13" spans="1:11" ht="14.25" customHeight="1" thickTop="1" thickBot="1" x14ac:dyDescent="0.3">
      <c r="A13" s="54" t="s">
        <v>3285</v>
      </c>
      <c r="B13" s="54" t="s">
        <v>2250</v>
      </c>
      <c r="C13" s="56">
        <v>7.2999999999999995E-2</v>
      </c>
      <c r="D13" s="56">
        <v>8.5000000000000006E-2</v>
      </c>
      <c r="E13" s="56">
        <v>8.3000000000000004E-2</v>
      </c>
      <c r="F13" s="56">
        <v>7.2999999999999995E-2</v>
      </c>
      <c r="G13" s="56" t="s">
        <v>2005</v>
      </c>
      <c r="H13" s="57">
        <v>5535000</v>
      </c>
      <c r="I13" s="54" t="s">
        <v>2545</v>
      </c>
      <c r="J13" s="50"/>
      <c r="K13" s="50"/>
    </row>
    <row r="14" spans="1:11" ht="14.25" customHeight="1" thickTop="1" thickBot="1" x14ac:dyDescent="0.3">
      <c r="A14" s="54" t="s">
        <v>2006</v>
      </c>
      <c r="B14" s="54" t="s">
        <v>3021</v>
      </c>
      <c r="C14" s="56">
        <v>0.16</v>
      </c>
      <c r="D14" s="56">
        <v>0.17</v>
      </c>
      <c r="E14" s="56">
        <v>0.16700000000000001</v>
      </c>
      <c r="F14" s="56">
        <v>0.16</v>
      </c>
      <c r="G14" s="56" t="s">
        <v>2007</v>
      </c>
      <c r="H14" s="57">
        <v>3775000</v>
      </c>
      <c r="I14" s="54" t="s">
        <v>2545</v>
      </c>
      <c r="J14" s="50"/>
      <c r="K14" s="50"/>
    </row>
    <row r="15" spans="1:11" ht="14.25" customHeight="1" thickTop="1" thickBot="1" x14ac:dyDescent="0.3">
      <c r="A15" s="54" t="s">
        <v>2008</v>
      </c>
      <c r="B15" s="54" t="s">
        <v>2009</v>
      </c>
      <c r="C15" s="56">
        <v>0.16500000000000001</v>
      </c>
      <c r="D15" s="56">
        <v>0.16500000000000001</v>
      </c>
      <c r="E15" s="56">
        <v>0.16500000000000001</v>
      </c>
      <c r="F15" s="56">
        <v>0.16500000000000001</v>
      </c>
      <c r="G15" s="56" t="s">
        <v>2010</v>
      </c>
      <c r="H15" s="57">
        <v>755000</v>
      </c>
      <c r="I15" s="54" t="s">
        <v>2545</v>
      </c>
      <c r="J15" s="50"/>
      <c r="K15" s="50"/>
    </row>
    <row r="16" spans="1:11" ht="14.25" customHeight="1" thickTop="1" thickBot="1" x14ac:dyDescent="0.3">
      <c r="A16" s="266" t="s">
        <v>3022</v>
      </c>
      <c r="B16" s="267"/>
      <c r="C16" s="267"/>
      <c r="D16" s="267"/>
      <c r="E16" s="267"/>
      <c r="F16" s="267"/>
      <c r="G16" s="267"/>
      <c r="H16" s="267"/>
      <c r="I16" s="268"/>
      <c r="J16" s="50"/>
      <c r="K16" s="50"/>
    </row>
    <row r="17" spans="1:11" ht="14.25" customHeight="1" thickTop="1" thickBot="1" x14ac:dyDescent="0.3">
      <c r="A17" s="54" t="s">
        <v>2011</v>
      </c>
      <c r="B17" s="55">
        <v>37073</v>
      </c>
      <c r="C17" s="56">
        <v>-0.10299999999999999</v>
      </c>
      <c r="D17" s="56">
        <v>-9.2999999999999999E-2</v>
      </c>
      <c r="E17" s="56">
        <v>-9.8000000000000004E-2</v>
      </c>
      <c r="F17" s="56">
        <v>-0.10299999999999999</v>
      </c>
      <c r="G17" s="56" t="s">
        <v>1790</v>
      </c>
      <c r="H17" s="57">
        <v>930000</v>
      </c>
      <c r="I17" s="54" t="s">
        <v>2545</v>
      </c>
      <c r="J17" s="50"/>
      <c r="K17" s="50"/>
    </row>
    <row r="18" spans="1:11" ht="14.25" customHeight="1" thickTop="1" thickBot="1" x14ac:dyDescent="0.3">
      <c r="A18" s="54" t="s">
        <v>2012</v>
      </c>
      <c r="B18" s="54" t="s">
        <v>2250</v>
      </c>
      <c r="C18" s="56">
        <v>-9.8000000000000004E-2</v>
      </c>
      <c r="D18" s="56">
        <v>-9.2999999999999999E-2</v>
      </c>
      <c r="E18" s="56">
        <v>-9.5000000000000001E-2</v>
      </c>
      <c r="F18" s="56">
        <v>-9.8000000000000004E-2</v>
      </c>
      <c r="G18" s="56" t="s">
        <v>2013</v>
      </c>
      <c r="H18" s="57">
        <v>5535000</v>
      </c>
      <c r="I18" s="54" t="s">
        <v>2545</v>
      </c>
      <c r="J18" s="50"/>
      <c r="K18" s="50"/>
    </row>
    <row r="19" spans="1:11" ht="14.25" customHeight="1" thickTop="1" thickBot="1" x14ac:dyDescent="0.3">
      <c r="A19" s="54" t="s">
        <v>3992</v>
      </c>
      <c r="B19" s="55">
        <v>37165</v>
      </c>
      <c r="C19" s="56">
        <v>0.16300000000000001</v>
      </c>
      <c r="D19" s="56">
        <v>0.16300000000000001</v>
      </c>
      <c r="E19" s="56">
        <v>0.16300000000000001</v>
      </c>
      <c r="F19" s="56">
        <v>0.16300000000000001</v>
      </c>
      <c r="G19" s="56" t="s">
        <v>2014</v>
      </c>
      <c r="H19" s="57">
        <v>155000</v>
      </c>
      <c r="I19" s="54" t="s">
        <v>2545</v>
      </c>
      <c r="J19" s="50"/>
      <c r="K19" s="50"/>
    </row>
    <row r="20" spans="1:11" ht="14.25" customHeight="1" thickTop="1" thickBot="1" x14ac:dyDescent="0.3">
      <c r="A20" s="54" t="s">
        <v>3993</v>
      </c>
      <c r="B20" s="54" t="s">
        <v>2250</v>
      </c>
      <c r="C20" s="56">
        <v>0.15</v>
      </c>
      <c r="D20" s="56">
        <v>0.158</v>
      </c>
      <c r="E20" s="56">
        <v>0.153</v>
      </c>
      <c r="F20" s="56">
        <v>0.15</v>
      </c>
      <c r="G20" s="56" t="s">
        <v>2015</v>
      </c>
      <c r="H20" s="57">
        <v>1845000</v>
      </c>
      <c r="I20" s="54" t="s">
        <v>2545</v>
      </c>
      <c r="J20" s="50"/>
      <c r="K20" s="50"/>
    </row>
    <row r="21" spans="1:11" ht="14.25" customHeight="1" thickTop="1" thickBot="1" x14ac:dyDescent="0.3">
      <c r="A21" s="54" t="s">
        <v>3994</v>
      </c>
      <c r="B21" s="54" t="s">
        <v>3021</v>
      </c>
      <c r="C21" s="56">
        <v>0.23799999999999999</v>
      </c>
      <c r="D21" s="56">
        <v>0.23799999999999999</v>
      </c>
      <c r="E21" s="56">
        <v>0.23799999999999999</v>
      </c>
      <c r="F21" s="56">
        <v>0.23799999999999999</v>
      </c>
      <c r="G21" s="56" t="s">
        <v>2016</v>
      </c>
      <c r="H21" s="57">
        <v>755000</v>
      </c>
      <c r="I21" s="54" t="s">
        <v>2545</v>
      </c>
      <c r="J21" s="50"/>
      <c r="K21" s="50"/>
    </row>
    <row r="22" spans="1:11" ht="14.25" customHeight="1" thickTop="1" thickBot="1" x14ac:dyDescent="0.3">
      <c r="A22" s="54" t="s">
        <v>2683</v>
      </c>
      <c r="B22" s="55">
        <v>37073</v>
      </c>
      <c r="C22" s="56">
        <v>-2.8000000000000001E-2</v>
      </c>
      <c r="D22" s="56">
        <v>-2.8000000000000001E-2</v>
      </c>
      <c r="E22" s="56">
        <v>-2.8000000000000001E-2</v>
      </c>
      <c r="F22" s="56">
        <v>-2.8000000000000001E-2</v>
      </c>
      <c r="G22" s="56" t="s">
        <v>2017</v>
      </c>
      <c r="H22" s="57">
        <v>310000</v>
      </c>
      <c r="I22" s="54" t="s">
        <v>2545</v>
      </c>
      <c r="J22" s="50"/>
      <c r="K22" s="50"/>
    </row>
    <row r="23" spans="1:11" ht="14.25" customHeight="1" thickTop="1" thickBot="1" x14ac:dyDescent="0.3">
      <c r="A23" s="54" t="s">
        <v>2684</v>
      </c>
      <c r="B23" s="54" t="s">
        <v>2250</v>
      </c>
      <c r="C23" s="56">
        <v>-2.5000000000000001E-2</v>
      </c>
      <c r="D23" s="56">
        <v>-2.5000000000000001E-2</v>
      </c>
      <c r="E23" s="56">
        <v>-2.5000000000000001E-2</v>
      </c>
      <c r="F23" s="56">
        <v>-2.5000000000000001E-2</v>
      </c>
      <c r="G23" s="56" t="s">
        <v>2018</v>
      </c>
      <c r="H23" s="57">
        <v>1230000</v>
      </c>
      <c r="I23" s="54" t="s">
        <v>2545</v>
      </c>
      <c r="J23" s="50"/>
      <c r="K23" s="50"/>
    </row>
    <row r="24" spans="1:11" ht="14.25" customHeight="1" thickTop="1" thickBot="1" x14ac:dyDescent="0.3">
      <c r="A24" s="54" t="s">
        <v>4256</v>
      </c>
      <c r="B24" s="54" t="s">
        <v>3021</v>
      </c>
      <c r="C24" s="56">
        <v>-2.5000000000000001E-2</v>
      </c>
      <c r="D24" s="56">
        <v>-2.5000000000000001E-2</v>
      </c>
      <c r="E24" s="56">
        <v>-2.5000000000000001E-2</v>
      </c>
      <c r="F24" s="56">
        <v>-2.5000000000000001E-2</v>
      </c>
      <c r="G24" s="56" t="s">
        <v>1867</v>
      </c>
      <c r="H24" s="57">
        <v>1510000</v>
      </c>
      <c r="I24" s="54" t="s">
        <v>2545</v>
      </c>
      <c r="J24" s="50"/>
      <c r="K24" s="50"/>
    </row>
    <row r="25" spans="1:11" ht="14.25" customHeight="1" thickTop="1" thickBot="1" x14ac:dyDescent="0.3">
      <c r="A25" s="54" t="s">
        <v>4257</v>
      </c>
      <c r="B25" s="54" t="s">
        <v>2250</v>
      </c>
      <c r="C25" s="56">
        <v>-3.0000000000000001E-3</v>
      </c>
      <c r="D25" s="56">
        <v>-3.0000000000000001E-3</v>
      </c>
      <c r="E25" s="56">
        <v>-3.0000000000000001E-3</v>
      </c>
      <c r="F25" s="56">
        <v>-3.0000000000000001E-3</v>
      </c>
      <c r="G25" s="56" t="s">
        <v>1945</v>
      </c>
      <c r="H25" s="57">
        <v>1230000</v>
      </c>
      <c r="I25" s="54" t="s">
        <v>2545</v>
      </c>
      <c r="J25" s="50"/>
      <c r="K25" s="50"/>
    </row>
    <row r="26" spans="1:11" ht="14.25" customHeight="1" thickTop="1" thickBot="1" x14ac:dyDescent="0.3">
      <c r="A26" s="54" t="s">
        <v>4258</v>
      </c>
      <c r="B26" s="55">
        <v>37073</v>
      </c>
      <c r="C26" s="56">
        <v>3.7999999999999999E-2</v>
      </c>
      <c r="D26" s="56">
        <v>3.7999999999999999E-2</v>
      </c>
      <c r="E26" s="56">
        <v>3.7999999999999999E-2</v>
      </c>
      <c r="F26" s="56">
        <v>3.7999999999999999E-2</v>
      </c>
      <c r="G26" s="56" t="s">
        <v>2019</v>
      </c>
      <c r="H26" s="57">
        <v>620000</v>
      </c>
      <c r="I26" s="54" t="s">
        <v>2545</v>
      </c>
      <c r="J26" s="50"/>
      <c r="K26" s="50"/>
    </row>
    <row r="27" spans="1:11" ht="14.25" customHeight="1" thickTop="1" thickBot="1" x14ac:dyDescent="0.3">
      <c r="A27" s="54" t="s">
        <v>2020</v>
      </c>
      <c r="B27" s="55">
        <v>37073</v>
      </c>
      <c r="C27" s="56">
        <v>-7.8E-2</v>
      </c>
      <c r="D27" s="56">
        <v>-7.8E-2</v>
      </c>
      <c r="E27" s="56">
        <v>-7.8E-2</v>
      </c>
      <c r="F27" s="56">
        <v>-7.8E-2</v>
      </c>
      <c r="G27" s="56" t="s">
        <v>2021</v>
      </c>
      <c r="H27" s="57">
        <v>310000</v>
      </c>
      <c r="I27" s="54" t="s">
        <v>2545</v>
      </c>
      <c r="J27" s="50"/>
      <c r="K27" s="50"/>
    </row>
    <row r="28" spans="1:11" ht="14.25" customHeight="1" thickTop="1" thickBot="1" x14ac:dyDescent="0.3">
      <c r="A28" s="54" t="s">
        <v>2022</v>
      </c>
      <c r="B28" s="54" t="s">
        <v>2250</v>
      </c>
      <c r="C28" s="56">
        <v>-0.08</v>
      </c>
      <c r="D28" s="56">
        <v>-7.4999999999999997E-2</v>
      </c>
      <c r="E28" s="56">
        <v>-7.8E-2</v>
      </c>
      <c r="F28" s="56">
        <v>-0.08</v>
      </c>
      <c r="G28" s="56" t="s">
        <v>2021</v>
      </c>
      <c r="H28" s="57">
        <v>1845000</v>
      </c>
      <c r="I28" s="54" t="s">
        <v>2545</v>
      </c>
      <c r="J28" s="50"/>
      <c r="K28" s="50"/>
    </row>
    <row r="29" spans="1:11" ht="14.25" customHeight="1" thickTop="1" thickBot="1" x14ac:dyDescent="0.3">
      <c r="A29" s="54" t="s">
        <v>2023</v>
      </c>
      <c r="B29" s="54" t="s">
        <v>3021</v>
      </c>
      <c r="C29" s="56">
        <v>-9.2999999999999999E-2</v>
      </c>
      <c r="D29" s="56">
        <v>-0.09</v>
      </c>
      <c r="E29" s="56">
        <v>-9.0999999999999998E-2</v>
      </c>
      <c r="F29" s="56">
        <v>-9.2999999999999999E-2</v>
      </c>
      <c r="G29" s="56" t="s">
        <v>2024</v>
      </c>
      <c r="H29" s="57">
        <v>3020000</v>
      </c>
      <c r="I29" s="54" t="s">
        <v>2545</v>
      </c>
      <c r="J29" s="50"/>
      <c r="K29" s="50"/>
    </row>
    <row r="30" spans="1:11" ht="14.25" customHeight="1" thickTop="1" thickBot="1" x14ac:dyDescent="0.3">
      <c r="A30" s="54" t="s">
        <v>2025</v>
      </c>
      <c r="B30" s="54" t="s">
        <v>2250</v>
      </c>
      <c r="C30" s="56">
        <v>-0.115</v>
      </c>
      <c r="D30" s="56">
        <v>-0.105</v>
      </c>
      <c r="E30" s="56">
        <v>-0.108</v>
      </c>
      <c r="F30" s="56">
        <v>-0.115</v>
      </c>
      <c r="G30" s="56" t="s">
        <v>2026</v>
      </c>
      <c r="H30" s="57">
        <v>3690000</v>
      </c>
      <c r="I30" s="54" t="s">
        <v>2545</v>
      </c>
      <c r="J30" s="50"/>
      <c r="K30" s="50"/>
    </row>
    <row r="31" spans="1:11" ht="14.25" customHeight="1" thickTop="1" thickBot="1" x14ac:dyDescent="0.3">
      <c r="A31" s="54" t="s">
        <v>4259</v>
      </c>
      <c r="B31" s="55">
        <v>37073</v>
      </c>
      <c r="C31" s="56">
        <v>-1.26</v>
      </c>
      <c r="D31" s="56">
        <v>-1.26</v>
      </c>
      <c r="E31" s="56">
        <v>-1.26</v>
      </c>
      <c r="F31" s="56">
        <v>-1.26</v>
      </c>
      <c r="G31" s="56" t="s">
        <v>2027</v>
      </c>
      <c r="H31" s="57">
        <v>155000</v>
      </c>
      <c r="I31" s="54" t="s">
        <v>2545</v>
      </c>
      <c r="J31" s="50"/>
      <c r="K31" s="50"/>
    </row>
    <row r="32" spans="1:11" ht="14.25" customHeight="1" thickTop="1" thickBot="1" x14ac:dyDescent="0.3">
      <c r="A32" s="54" t="s">
        <v>2028</v>
      </c>
      <c r="B32" s="55">
        <v>37073</v>
      </c>
      <c r="C32" s="56">
        <v>-0.12</v>
      </c>
      <c r="D32" s="56">
        <v>-0.11799999999999999</v>
      </c>
      <c r="E32" s="56">
        <v>-0.11899999999999999</v>
      </c>
      <c r="F32" s="56">
        <v>-0.11799999999999999</v>
      </c>
      <c r="G32" s="56" t="s">
        <v>2029</v>
      </c>
      <c r="H32" s="57">
        <v>620000</v>
      </c>
      <c r="I32" s="54" t="s">
        <v>2545</v>
      </c>
      <c r="J32" s="50"/>
      <c r="K32" s="50"/>
    </row>
    <row r="33" spans="1:11" ht="10.5" customHeight="1" thickTop="1" thickBot="1" x14ac:dyDescent="0.3">
      <c r="A33" s="54" t="s">
        <v>4260</v>
      </c>
      <c r="B33" s="54" t="s">
        <v>2250</v>
      </c>
      <c r="C33" s="56">
        <v>-0.125</v>
      </c>
      <c r="D33" s="56">
        <v>-0.12</v>
      </c>
      <c r="E33" s="56">
        <v>-0.123</v>
      </c>
      <c r="F33" s="56">
        <v>-0.125</v>
      </c>
      <c r="G33" s="56" t="s">
        <v>2026</v>
      </c>
      <c r="H33" s="57">
        <v>2460000</v>
      </c>
      <c r="I33" s="54" t="s">
        <v>2545</v>
      </c>
      <c r="J33" s="50"/>
      <c r="K33" s="50"/>
    </row>
    <row r="34" spans="1:11" ht="14.25" customHeight="1" thickTop="1" thickBot="1" x14ac:dyDescent="0.3">
      <c r="A34" s="54" t="s">
        <v>2030</v>
      </c>
      <c r="B34" s="54" t="s">
        <v>3021</v>
      </c>
      <c r="C34" s="56">
        <v>-0.12</v>
      </c>
      <c r="D34" s="56">
        <v>-0.12</v>
      </c>
      <c r="E34" s="56">
        <v>-0.12</v>
      </c>
      <c r="F34" s="56">
        <v>-0.12</v>
      </c>
      <c r="G34" s="56" t="s">
        <v>2010</v>
      </c>
      <c r="H34" s="57">
        <v>1510000</v>
      </c>
      <c r="I34" s="54" t="s">
        <v>2545</v>
      </c>
      <c r="J34" s="50"/>
      <c r="K34" s="50"/>
    </row>
    <row r="35" spans="1:11" ht="10.5" customHeight="1" thickTop="1" thickBot="1" x14ac:dyDescent="0.3">
      <c r="A35" s="54" t="s">
        <v>3117</v>
      </c>
      <c r="B35" s="55">
        <v>37073</v>
      </c>
      <c r="C35" s="56">
        <v>-5.5E-2</v>
      </c>
      <c r="D35" s="56">
        <v>-0.05</v>
      </c>
      <c r="E35" s="56">
        <v>-5.2999999999999999E-2</v>
      </c>
      <c r="F35" s="56">
        <v>-5.5E-2</v>
      </c>
      <c r="G35" s="56" t="s">
        <v>2031</v>
      </c>
      <c r="H35" s="57">
        <v>310000</v>
      </c>
      <c r="I35" s="54" t="s">
        <v>2545</v>
      </c>
      <c r="J35" s="50"/>
      <c r="K35" s="50"/>
    </row>
    <row r="36" spans="1:11" ht="14.25" customHeight="1" thickTop="1" thickBot="1" x14ac:dyDescent="0.3">
      <c r="A36" s="54" t="s">
        <v>3995</v>
      </c>
      <c r="B36" s="54" t="s">
        <v>3021</v>
      </c>
      <c r="C36" s="56">
        <v>-0.05</v>
      </c>
      <c r="D36" s="56">
        <v>-0.05</v>
      </c>
      <c r="E36" s="56">
        <v>-0.05</v>
      </c>
      <c r="F36" s="56">
        <v>-0.05</v>
      </c>
      <c r="G36" s="56" t="s">
        <v>2032</v>
      </c>
      <c r="H36" s="57">
        <v>755000</v>
      </c>
      <c r="I36" s="54" t="s">
        <v>2545</v>
      </c>
      <c r="J36" s="50"/>
      <c r="K36" s="50"/>
    </row>
    <row r="37" spans="1:11" ht="10.5" customHeight="1" thickTop="1" thickBot="1" x14ac:dyDescent="0.3">
      <c r="A37" s="54" t="s">
        <v>2033</v>
      </c>
      <c r="B37" s="54" t="s">
        <v>3216</v>
      </c>
      <c r="C37" s="56">
        <v>-4.4999999999999998E-2</v>
      </c>
      <c r="D37" s="56">
        <v>-4.4999999999999998E-2</v>
      </c>
      <c r="E37" s="56">
        <v>-4.4999999999999998E-2</v>
      </c>
      <c r="F37" s="56">
        <v>-4.4999999999999998E-2</v>
      </c>
      <c r="G37" s="56" t="s">
        <v>1800</v>
      </c>
      <c r="H37" s="57">
        <v>1070000</v>
      </c>
      <c r="I37" s="54" t="s">
        <v>2545</v>
      </c>
      <c r="J37" s="50"/>
      <c r="K37" s="50"/>
    </row>
    <row r="38" spans="1:11" ht="14.25" customHeight="1" thickTop="1" thickBot="1" x14ac:dyDescent="0.3">
      <c r="A38" s="54" t="s">
        <v>3242</v>
      </c>
      <c r="B38" s="55">
        <v>37073</v>
      </c>
      <c r="C38" s="56">
        <v>-0.88</v>
      </c>
      <c r="D38" s="56">
        <v>-0.81</v>
      </c>
      <c r="E38" s="56">
        <v>-0.84799999999999998</v>
      </c>
      <c r="F38" s="56">
        <v>-0.88</v>
      </c>
      <c r="G38" s="56" t="s">
        <v>2034</v>
      </c>
      <c r="H38" s="57">
        <v>930000</v>
      </c>
      <c r="I38" s="54" t="s">
        <v>2545</v>
      </c>
      <c r="J38" s="50"/>
      <c r="K38" s="50"/>
    </row>
    <row r="39" spans="1:11" ht="14.25" customHeight="1" thickTop="1" thickBot="1" x14ac:dyDescent="0.3">
      <c r="A39" s="54" t="s">
        <v>4261</v>
      </c>
      <c r="B39" s="54" t="s">
        <v>3216</v>
      </c>
      <c r="C39" s="56">
        <v>-0.42</v>
      </c>
      <c r="D39" s="56">
        <v>-0.42</v>
      </c>
      <c r="E39" s="56">
        <v>-0.42</v>
      </c>
      <c r="F39" s="56">
        <v>-0.42</v>
      </c>
      <c r="G39" s="56" t="s">
        <v>2035</v>
      </c>
      <c r="H39" s="57">
        <v>1070000</v>
      </c>
      <c r="I39" s="54" t="s">
        <v>2545</v>
      </c>
      <c r="J39" s="50"/>
      <c r="K39" s="50"/>
    </row>
    <row r="40" spans="1:11" ht="14.25" customHeight="1" thickTop="1" thickBot="1" x14ac:dyDescent="0.3">
      <c r="A40" s="54" t="s">
        <v>2036</v>
      </c>
      <c r="B40" s="54" t="s">
        <v>2250</v>
      </c>
      <c r="C40" s="56">
        <v>0.33800000000000002</v>
      </c>
      <c r="D40" s="56">
        <v>0.33800000000000002</v>
      </c>
      <c r="E40" s="56">
        <v>0.33800000000000002</v>
      </c>
      <c r="F40" s="56">
        <v>0.33800000000000002</v>
      </c>
      <c r="G40" s="56" t="s">
        <v>1926</v>
      </c>
      <c r="H40" s="57">
        <v>1230000</v>
      </c>
      <c r="I40" s="54" t="s">
        <v>2545</v>
      </c>
      <c r="J40" s="50"/>
      <c r="K40" s="50"/>
    </row>
    <row r="41" spans="1:11" ht="10.5" customHeight="1" thickTop="1" thickBot="1" x14ac:dyDescent="0.3">
      <c r="A41" s="54" t="s">
        <v>4262</v>
      </c>
      <c r="B41" s="54" t="s">
        <v>3021</v>
      </c>
      <c r="C41" s="56">
        <v>0.82</v>
      </c>
      <c r="D41" s="56">
        <v>0.82</v>
      </c>
      <c r="E41" s="56">
        <v>0.82</v>
      </c>
      <c r="F41" s="56">
        <v>0.82</v>
      </c>
      <c r="G41" s="56" t="s">
        <v>2037</v>
      </c>
      <c r="H41" s="57">
        <v>755000</v>
      </c>
      <c r="I41" s="54" t="s">
        <v>2545</v>
      </c>
      <c r="J41" s="50"/>
      <c r="K41" s="50"/>
    </row>
    <row r="42" spans="1:11" ht="14.25" customHeight="1" thickTop="1" thickBot="1" x14ac:dyDescent="0.3">
      <c r="A42" s="54" t="s">
        <v>2038</v>
      </c>
      <c r="B42" s="54" t="s">
        <v>3021</v>
      </c>
      <c r="C42" s="56">
        <v>-2.5000000000000001E-2</v>
      </c>
      <c r="D42" s="56">
        <v>-2.5000000000000001E-2</v>
      </c>
      <c r="E42" s="56">
        <v>-2.5000000000000001E-2</v>
      </c>
      <c r="F42" s="56">
        <v>-2.5000000000000001E-2</v>
      </c>
      <c r="G42" s="56" t="s">
        <v>2039</v>
      </c>
      <c r="H42" s="57">
        <v>1510000</v>
      </c>
      <c r="I42" s="54" t="s">
        <v>2545</v>
      </c>
      <c r="J42" s="50"/>
      <c r="K42" s="50"/>
    </row>
    <row r="43" spans="1:11" ht="14.4" thickTop="1" thickBot="1" x14ac:dyDescent="0.3">
      <c r="A43" s="54" t="s">
        <v>2040</v>
      </c>
      <c r="B43" s="55">
        <v>37196</v>
      </c>
      <c r="C43" s="56">
        <v>0.52500000000000002</v>
      </c>
      <c r="D43" s="56">
        <v>0.53</v>
      </c>
      <c r="E43" s="56">
        <v>0.52800000000000002</v>
      </c>
      <c r="F43" s="56">
        <v>0.52500000000000002</v>
      </c>
      <c r="G43" s="56" t="s">
        <v>2041</v>
      </c>
      <c r="H43" s="57">
        <v>300000</v>
      </c>
      <c r="I43" s="54" t="s">
        <v>2545</v>
      </c>
      <c r="J43" s="50"/>
      <c r="K43" s="50"/>
    </row>
    <row r="44" spans="1:11" ht="14.4" thickTop="1" thickBot="1" x14ac:dyDescent="0.3">
      <c r="A44" s="54" t="s">
        <v>2042</v>
      </c>
      <c r="B44" s="55">
        <v>37226</v>
      </c>
      <c r="C44" s="56">
        <v>0.92</v>
      </c>
      <c r="D44" s="56">
        <v>0.92</v>
      </c>
      <c r="E44" s="56">
        <v>0.92</v>
      </c>
      <c r="F44" s="56">
        <v>0.92</v>
      </c>
      <c r="G44" s="56" t="s">
        <v>1982</v>
      </c>
      <c r="H44" s="57">
        <v>310000</v>
      </c>
      <c r="I44" s="54" t="s">
        <v>2545</v>
      </c>
      <c r="J44" s="50"/>
      <c r="K44" s="50"/>
    </row>
    <row r="45" spans="1:11" ht="14.4" thickTop="1" thickBot="1" x14ac:dyDescent="0.3">
      <c r="A45" s="54" t="s">
        <v>4263</v>
      </c>
      <c r="B45" s="54" t="s">
        <v>3021</v>
      </c>
      <c r="C45" s="56">
        <v>1.3</v>
      </c>
      <c r="D45" s="56">
        <v>1.32</v>
      </c>
      <c r="E45" s="56">
        <v>1.3069999999999999</v>
      </c>
      <c r="F45" s="56">
        <v>1.3</v>
      </c>
      <c r="G45" s="56" t="s">
        <v>2015</v>
      </c>
      <c r="H45" s="57">
        <v>2265000</v>
      </c>
      <c r="I45" s="54" t="s">
        <v>2545</v>
      </c>
      <c r="J45" s="50"/>
      <c r="K45" s="50"/>
    </row>
    <row r="46" spans="1:11" ht="14.4" thickTop="1" thickBot="1" x14ac:dyDescent="0.3">
      <c r="A46" s="54" t="s">
        <v>4264</v>
      </c>
      <c r="B46" s="54" t="s">
        <v>3021</v>
      </c>
      <c r="C46" s="56">
        <v>-0.05</v>
      </c>
      <c r="D46" s="56">
        <v>-0.05</v>
      </c>
      <c r="E46" s="56">
        <v>-0.05</v>
      </c>
      <c r="F46" s="56">
        <v>-0.05</v>
      </c>
      <c r="G46" s="56" t="s">
        <v>1898</v>
      </c>
      <c r="H46" s="57">
        <v>3020000</v>
      </c>
      <c r="I46" s="54" t="s">
        <v>2545</v>
      </c>
      <c r="J46" s="50"/>
      <c r="K46" s="50"/>
    </row>
    <row r="47" spans="1:11" ht="14.4" thickTop="1" thickBot="1" x14ac:dyDescent="0.3">
      <c r="A47" s="266" t="s">
        <v>3402</v>
      </c>
      <c r="B47" s="267"/>
      <c r="C47" s="267"/>
      <c r="D47" s="267"/>
      <c r="E47" s="267"/>
      <c r="F47" s="267"/>
      <c r="G47" s="267"/>
      <c r="H47" s="267"/>
      <c r="I47" s="268"/>
      <c r="J47" s="50"/>
      <c r="K47" s="50"/>
    </row>
    <row r="48" spans="1:11" ht="14.4" thickTop="1" thickBot="1" x14ac:dyDescent="0.3">
      <c r="A48" s="54" t="s">
        <v>2043</v>
      </c>
      <c r="B48" s="55">
        <v>37073</v>
      </c>
      <c r="C48" s="56">
        <v>0.05</v>
      </c>
      <c r="D48" s="56">
        <v>0.05</v>
      </c>
      <c r="E48" s="56">
        <v>0.05</v>
      </c>
      <c r="F48" s="56">
        <v>0.05</v>
      </c>
      <c r="G48" s="56" t="s">
        <v>2044</v>
      </c>
      <c r="H48" s="57">
        <v>155000</v>
      </c>
      <c r="I48" s="54" t="s">
        <v>2545</v>
      </c>
      <c r="J48" s="50"/>
      <c r="K48" s="50"/>
    </row>
    <row r="49" spans="1:11" ht="14.4" thickTop="1" thickBot="1" x14ac:dyDescent="0.3">
      <c r="A49" s="54" t="s">
        <v>3217</v>
      </c>
      <c r="B49" s="54" t="s">
        <v>3021</v>
      </c>
      <c r="C49" s="56">
        <v>0.14499999999999999</v>
      </c>
      <c r="D49" s="56">
        <v>0.153</v>
      </c>
      <c r="E49" s="56">
        <v>0.14899999999999999</v>
      </c>
      <c r="F49" s="56">
        <v>0.14499999999999999</v>
      </c>
      <c r="G49" s="56" t="s">
        <v>1800</v>
      </c>
      <c r="H49" s="57">
        <v>2265000</v>
      </c>
      <c r="I49" s="54" t="s">
        <v>2545</v>
      </c>
      <c r="J49" s="50"/>
      <c r="K49" s="50"/>
    </row>
    <row r="50" spans="1:11" ht="14.4" thickTop="1" thickBot="1" x14ac:dyDescent="0.3">
      <c r="A50" s="54" t="s">
        <v>3243</v>
      </c>
      <c r="B50" s="55">
        <v>37073</v>
      </c>
      <c r="C50" s="56">
        <v>2.2999999999999998</v>
      </c>
      <c r="D50" s="56">
        <v>2.5</v>
      </c>
      <c r="E50" s="56">
        <v>2.4209999999999998</v>
      </c>
      <c r="F50" s="56">
        <v>2.4</v>
      </c>
      <c r="G50" s="56" t="s">
        <v>1880</v>
      </c>
      <c r="H50" s="57">
        <v>1162500</v>
      </c>
      <c r="I50" s="54" t="s">
        <v>2545</v>
      </c>
      <c r="J50" s="50"/>
      <c r="K50" s="50"/>
    </row>
    <row r="51" spans="1:11" ht="14.4" thickTop="1" thickBot="1" x14ac:dyDescent="0.3">
      <c r="A51" s="54" t="s">
        <v>2045</v>
      </c>
      <c r="B51" s="55">
        <v>37104</v>
      </c>
      <c r="C51" s="56">
        <v>2.25</v>
      </c>
      <c r="D51" s="56">
        <v>2.4529999999999998</v>
      </c>
      <c r="E51" s="56">
        <v>2.371</v>
      </c>
      <c r="F51" s="56">
        <v>2.4</v>
      </c>
      <c r="G51" s="56" t="s">
        <v>2046</v>
      </c>
      <c r="H51" s="57">
        <v>775000</v>
      </c>
      <c r="I51" s="54" t="s">
        <v>2545</v>
      </c>
      <c r="J51" s="50"/>
      <c r="K51" s="50"/>
    </row>
    <row r="52" spans="1:11" ht="14.4" thickTop="1" thickBot="1" x14ac:dyDescent="0.3">
      <c r="A52" s="54" t="s">
        <v>2047</v>
      </c>
      <c r="B52" s="55">
        <v>37165</v>
      </c>
      <c r="C52" s="56">
        <v>1.1499999999999999</v>
      </c>
      <c r="D52" s="56">
        <v>1.5</v>
      </c>
      <c r="E52" s="56">
        <v>1.325</v>
      </c>
      <c r="F52" s="56">
        <v>1.5</v>
      </c>
      <c r="G52" s="56" t="s">
        <v>2048</v>
      </c>
      <c r="H52" s="57">
        <v>310000</v>
      </c>
      <c r="I52" s="54" t="s">
        <v>2545</v>
      </c>
      <c r="J52" s="50"/>
      <c r="K52" s="50"/>
    </row>
    <row r="53" spans="1:11" ht="14.4" thickTop="1" thickBot="1" x14ac:dyDescent="0.3">
      <c r="A53" s="54" t="s">
        <v>2049</v>
      </c>
      <c r="B53" s="55">
        <v>37226</v>
      </c>
      <c r="C53" s="56">
        <v>1.45</v>
      </c>
      <c r="D53" s="56">
        <v>1.45</v>
      </c>
      <c r="E53" s="56">
        <v>1.45</v>
      </c>
      <c r="F53" s="56">
        <v>1.45</v>
      </c>
      <c r="G53" s="56" t="s">
        <v>1953</v>
      </c>
      <c r="H53" s="57">
        <v>155000</v>
      </c>
      <c r="I53" s="54" t="s">
        <v>2545</v>
      </c>
      <c r="J53" s="50"/>
      <c r="K53" s="50"/>
    </row>
    <row r="54" spans="1:11" ht="14.4" thickTop="1" thickBot="1" x14ac:dyDescent="0.3">
      <c r="A54" s="54" t="s">
        <v>2050</v>
      </c>
      <c r="B54" s="54" t="s">
        <v>3967</v>
      </c>
      <c r="C54" s="56">
        <v>0.95</v>
      </c>
      <c r="D54" s="56">
        <v>0.95</v>
      </c>
      <c r="E54" s="56">
        <v>0.95</v>
      </c>
      <c r="F54" s="56">
        <v>0.95</v>
      </c>
      <c r="G54" s="56" t="s">
        <v>2051</v>
      </c>
      <c r="H54" s="57">
        <v>450000</v>
      </c>
      <c r="I54" s="54" t="s">
        <v>2545</v>
      </c>
      <c r="J54" s="50"/>
      <c r="K54" s="50"/>
    </row>
    <row r="55" spans="1:11" ht="14.4" thickTop="1" thickBot="1" x14ac:dyDescent="0.3">
      <c r="A55" s="54" t="s">
        <v>2052</v>
      </c>
      <c r="B55" s="54" t="s">
        <v>3021</v>
      </c>
      <c r="C55" s="56">
        <v>1.1499999999999999</v>
      </c>
      <c r="D55" s="56">
        <v>1.1499999999999999</v>
      </c>
      <c r="E55" s="56">
        <v>1.1499999999999999</v>
      </c>
      <c r="F55" s="56">
        <v>1.1499999999999999</v>
      </c>
      <c r="G55" s="56" t="s">
        <v>1953</v>
      </c>
      <c r="H55" s="57">
        <v>2265000</v>
      </c>
      <c r="I55" s="54" t="s">
        <v>2545</v>
      </c>
      <c r="J55" s="50"/>
      <c r="K55" s="50"/>
    </row>
    <row r="56" spans="1:11" ht="14.4" thickTop="1" thickBot="1" x14ac:dyDescent="0.3">
      <c r="A56" s="54" t="s">
        <v>2053</v>
      </c>
      <c r="B56" s="54" t="s">
        <v>3216</v>
      </c>
      <c r="C56" s="56">
        <v>0.6</v>
      </c>
      <c r="D56" s="56">
        <v>0.6</v>
      </c>
      <c r="E56" s="56">
        <v>0.6</v>
      </c>
      <c r="F56" s="56">
        <v>0.6</v>
      </c>
      <c r="G56" s="56" t="s">
        <v>1918</v>
      </c>
      <c r="H56" s="57">
        <v>1070000</v>
      </c>
      <c r="I56" s="54" t="s">
        <v>2545</v>
      </c>
      <c r="J56" s="50"/>
      <c r="K56" s="50"/>
    </row>
    <row r="57" spans="1:11" ht="14.4" thickTop="1" thickBot="1" x14ac:dyDescent="0.3">
      <c r="A57" s="266" t="s">
        <v>3023</v>
      </c>
      <c r="B57" s="267"/>
      <c r="C57" s="267"/>
      <c r="D57" s="267"/>
      <c r="E57" s="267"/>
      <c r="F57" s="267"/>
      <c r="G57" s="267"/>
      <c r="H57" s="267"/>
      <c r="I57" s="268"/>
      <c r="J57" s="50"/>
      <c r="K57" s="50"/>
    </row>
    <row r="58" spans="1:11" ht="14.4" thickTop="1" thickBot="1" x14ac:dyDescent="0.3">
      <c r="A58" s="54" t="s">
        <v>3218</v>
      </c>
      <c r="B58" s="54" t="s">
        <v>3419</v>
      </c>
      <c r="C58" s="56">
        <v>3.66</v>
      </c>
      <c r="D58" s="56">
        <v>3.73</v>
      </c>
      <c r="E58" s="56">
        <v>3.6850000000000001</v>
      </c>
      <c r="F58" s="56">
        <v>3.665</v>
      </c>
      <c r="G58" s="56" t="s">
        <v>2054</v>
      </c>
      <c r="H58" s="57">
        <v>3200000</v>
      </c>
      <c r="I58" s="54" t="s">
        <v>2545</v>
      </c>
      <c r="J58" s="50"/>
      <c r="K58" s="50"/>
    </row>
    <row r="59" spans="1:11" ht="14.4" thickTop="1" thickBot="1" x14ac:dyDescent="0.3">
      <c r="A59" s="54" t="s">
        <v>3996</v>
      </c>
      <c r="B59" s="54" t="s">
        <v>3419</v>
      </c>
      <c r="C59" s="56">
        <v>6.05</v>
      </c>
      <c r="D59" s="56">
        <v>6.05</v>
      </c>
      <c r="E59" s="56">
        <v>6.05</v>
      </c>
      <c r="F59" s="56">
        <v>6.05</v>
      </c>
      <c r="G59" s="56" t="s">
        <v>2055</v>
      </c>
      <c r="H59" s="57">
        <v>115000</v>
      </c>
      <c r="I59" s="54" t="s">
        <v>2545</v>
      </c>
      <c r="J59" s="50"/>
      <c r="K59" s="50"/>
    </row>
    <row r="60" spans="1:11" ht="14.4" thickTop="1" thickBot="1" x14ac:dyDescent="0.3">
      <c r="A60" s="266" t="s">
        <v>3024</v>
      </c>
      <c r="B60" s="267"/>
      <c r="C60" s="267"/>
      <c r="D60" s="267"/>
      <c r="E60" s="267"/>
      <c r="F60" s="267"/>
      <c r="G60" s="267"/>
      <c r="H60" s="267"/>
      <c r="I60" s="268"/>
    </row>
    <row r="61" spans="1:11" ht="14.4" thickTop="1" thickBot="1" x14ac:dyDescent="0.3">
      <c r="A61" s="54" t="s">
        <v>3442</v>
      </c>
      <c r="B61" s="55">
        <v>37073</v>
      </c>
      <c r="C61" s="56">
        <v>3.76</v>
      </c>
      <c r="D61" s="56">
        <v>3.8450000000000002</v>
      </c>
      <c r="E61" s="56">
        <v>3.7970000000000002</v>
      </c>
      <c r="F61" s="56">
        <v>3.79</v>
      </c>
      <c r="G61" s="56" t="s">
        <v>2056</v>
      </c>
      <c r="H61" s="57">
        <v>25420000</v>
      </c>
      <c r="I61" s="54" t="s">
        <v>2545</v>
      </c>
    </row>
    <row r="62" spans="1:11" ht="14.4" thickTop="1" thickBot="1" x14ac:dyDescent="0.3">
      <c r="A62" s="54" t="s">
        <v>3479</v>
      </c>
      <c r="B62" s="55">
        <v>37104</v>
      </c>
      <c r="C62" s="56">
        <v>3.86</v>
      </c>
      <c r="D62" s="56">
        <v>3.92</v>
      </c>
      <c r="E62" s="56">
        <v>3.8879999999999999</v>
      </c>
      <c r="F62" s="56">
        <v>3.8849999999999998</v>
      </c>
      <c r="G62" s="56" t="s">
        <v>1877</v>
      </c>
      <c r="H62" s="57">
        <v>620000</v>
      </c>
      <c r="I62" s="54" t="s">
        <v>2545</v>
      </c>
    </row>
    <row r="63" spans="1:11" ht="14.4" thickTop="1" thickBot="1" x14ac:dyDescent="0.3">
      <c r="A63" s="54" t="s">
        <v>2057</v>
      </c>
      <c r="B63" s="55">
        <v>37135</v>
      </c>
      <c r="C63" s="56">
        <v>3.92</v>
      </c>
      <c r="D63" s="56">
        <v>3.92</v>
      </c>
      <c r="E63" s="56">
        <v>3.92</v>
      </c>
      <c r="F63" s="56">
        <v>3.92</v>
      </c>
      <c r="G63" s="56" t="s">
        <v>1834</v>
      </c>
      <c r="H63" s="57">
        <v>150000</v>
      </c>
      <c r="I63" s="54" t="s">
        <v>2545</v>
      </c>
    </row>
    <row r="64" spans="1:11" ht="14.4" thickTop="1" thickBot="1" x14ac:dyDescent="0.3">
      <c r="A64" s="54" t="s">
        <v>3118</v>
      </c>
      <c r="B64" s="54" t="s">
        <v>2250</v>
      </c>
      <c r="C64" s="56">
        <v>3.86</v>
      </c>
      <c r="D64" s="56">
        <v>3.9350000000000001</v>
      </c>
      <c r="E64" s="56">
        <v>3.8889999999999998</v>
      </c>
      <c r="F64" s="56">
        <v>3.8849999999999998</v>
      </c>
      <c r="G64" s="56" t="s">
        <v>1861</v>
      </c>
      <c r="H64" s="57">
        <v>17527500</v>
      </c>
      <c r="I64" s="54" t="s">
        <v>2545</v>
      </c>
    </row>
    <row r="65" spans="1:9" ht="14.4" thickTop="1" thickBot="1" x14ac:dyDescent="0.3">
      <c r="A65" s="54" t="s">
        <v>3025</v>
      </c>
      <c r="B65" s="54" t="s">
        <v>3021</v>
      </c>
      <c r="C65" s="56">
        <v>4.2329999999999997</v>
      </c>
      <c r="D65" s="56">
        <v>4.3</v>
      </c>
      <c r="E65" s="56">
        <v>4.26</v>
      </c>
      <c r="F65" s="56">
        <v>4.2649999999999997</v>
      </c>
      <c r="G65" s="56" t="s">
        <v>2058</v>
      </c>
      <c r="H65" s="57">
        <v>16232500</v>
      </c>
      <c r="I65" s="54" t="s">
        <v>2545</v>
      </c>
    </row>
    <row r="66" spans="1:9" ht="14.4" thickTop="1" thickBot="1" x14ac:dyDescent="0.3">
      <c r="A66" s="54" t="s">
        <v>3433</v>
      </c>
      <c r="B66" s="54" t="s">
        <v>3428</v>
      </c>
      <c r="C66" s="56">
        <v>3.93</v>
      </c>
      <c r="D66" s="56">
        <v>3.9849999999999999</v>
      </c>
      <c r="E66" s="56">
        <v>3.96</v>
      </c>
      <c r="F66" s="56">
        <v>3.96</v>
      </c>
      <c r="G66" s="56" t="s">
        <v>2059</v>
      </c>
      <c r="H66" s="57">
        <v>22812500</v>
      </c>
      <c r="I66" s="54" t="s">
        <v>2545</v>
      </c>
    </row>
    <row r="67" spans="1:9" ht="13.8" thickTop="1" x14ac:dyDescent="0.25"/>
    <row r="68" spans="1:9" x14ac:dyDescent="0.25">
      <c r="A68" s="64" t="s">
        <v>3111</v>
      </c>
    </row>
    <row r="69" spans="1:9" x14ac:dyDescent="0.25">
      <c r="A69" s="64" t="s">
        <v>3112</v>
      </c>
    </row>
    <row r="89" spans="1:11" x14ac:dyDescent="0.25">
      <c r="A89" s="225"/>
      <c r="B89" s="225"/>
      <c r="C89" s="226"/>
      <c r="D89" s="226"/>
      <c r="E89" s="226"/>
      <c r="F89" s="226"/>
      <c r="G89" s="226"/>
      <c r="H89" s="227"/>
      <c r="I89" s="225"/>
      <c r="J89" s="50"/>
      <c r="K89" s="50"/>
    </row>
    <row r="90" spans="1:11" x14ac:dyDescent="0.25">
      <c r="A90" s="225"/>
      <c r="B90" s="225"/>
      <c r="C90" s="226"/>
      <c r="D90" s="226"/>
      <c r="E90" s="226"/>
      <c r="F90" s="226"/>
      <c r="G90" s="226"/>
      <c r="H90" s="227"/>
      <c r="I90" s="225"/>
      <c r="J90" s="50"/>
      <c r="K90" s="50"/>
    </row>
    <row r="91" spans="1:11" x14ac:dyDescent="0.25">
      <c r="A91" s="225"/>
      <c r="B91" s="225"/>
      <c r="C91" s="226"/>
      <c r="D91" s="226"/>
      <c r="E91" s="226"/>
      <c r="F91" s="226"/>
      <c r="G91" s="226"/>
      <c r="H91" s="227"/>
      <c r="I91" s="225"/>
      <c r="J91" s="50"/>
      <c r="K91" s="50"/>
    </row>
    <row r="92" spans="1:11" x14ac:dyDescent="0.25">
      <c r="A92" s="228"/>
      <c r="B92" s="228"/>
      <c r="C92" s="228"/>
      <c r="D92" s="228"/>
      <c r="E92" s="228"/>
      <c r="F92" s="228"/>
      <c r="G92" s="228"/>
      <c r="H92" s="228"/>
      <c r="I92" s="228"/>
      <c r="J92" s="50"/>
      <c r="K92" s="50"/>
    </row>
    <row r="93" spans="1:11" x14ac:dyDescent="0.25">
      <c r="A93" s="228"/>
      <c r="B93" s="228"/>
      <c r="C93" s="228"/>
      <c r="D93" s="228"/>
      <c r="E93" s="228"/>
      <c r="F93" s="228"/>
      <c r="G93" s="228"/>
      <c r="H93" s="228"/>
      <c r="I93" s="228"/>
      <c r="J93" s="50"/>
      <c r="K93" s="50"/>
    </row>
    <row r="94" spans="1:11" x14ac:dyDescent="0.25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</row>
    <row r="95" spans="1:11" x14ac:dyDescent="0.2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</row>
    <row r="96" spans="1:11" x14ac:dyDescent="0.25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</row>
    <row r="97" spans="1:11" x14ac:dyDescent="0.25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</row>
    <row r="98" spans="1:11" x14ac:dyDescent="0.25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</row>
    <row r="99" spans="1:11" x14ac:dyDescent="0.25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</row>
    <row r="100" spans="1:11" x14ac:dyDescent="0.25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</row>
    <row r="101" spans="1:11" x14ac:dyDescent="0.25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</row>
    <row r="102" spans="1:11" x14ac:dyDescent="0.25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</row>
    <row r="103" spans="1:11" x14ac:dyDescent="0.25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</row>
    <row r="104" spans="1:11" x14ac:dyDescent="0.25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</row>
    <row r="105" spans="1:11" x14ac:dyDescent="0.2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</row>
    <row r="106" spans="1:11" x14ac:dyDescent="0.25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</row>
    <row r="107" spans="1:11" x14ac:dyDescent="0.25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</row>
    <row r="108" spans="1:11" x14ac:dyDescent="0.25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</row>
    <row r="109" spans="1:11" x14ac:dyDescent="0.25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</row>
    <row r="110" spans="1:11" x14ac:dyDescent="0.25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</row>
    <row r="111" spans="1:11" x14ac:dyDescent="0.25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</row>
    <row r="112" spans="1:11" x14ac:dyDescent="0.25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</row>
  </sheetData>
  <mergeCells count="13">
    <mergeCell ref="D9:D10"/>
    <mergeCell ref="C9:C10"/>
    <mergeCell ref="A57:I57"/>
    <mergeCell ref="H9:H10"/>
    <mergeCell ref="A16:I16"/>
    <mergeCell ref="A47:I47"/>
    <mergeCell ref="A60:I60"/>
    <mergeCell ref="I9:I10"/>
    <mergeCell ref="F9:F10"/>
    <mergeCell ref="A11:I11"/>
    <mergeCell ref="G9:G10"/>
    <mergeCell ref="A9:A10"/>
    <mergeCell ref="B9:B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"/>
  <sheetViews>
    <sheetView zoomScale="85" workbookViewId="0"/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5" t="s">
        <v>2756</v>
      </c>
    </row>
    <row r="2" spans="1:20" ht="15.6" x14ac:dyDescent="0.3">
      <c r="A2" s="46" t="s">
        <v>2979</v>
      </c>
    </row>
    <row r="3" spans="1:20" x14ac:dyDescent="0.25">
      <c r="A3" s="95">
        <f>'E-Mail'!$B$2</f>
        <v>37049</v>
      </c>
    </row>
    <row r="4" spans="1:20" ht="15.6" x14ac:dyDescent="0.3">
      <c r="A4" s="15"/>
    </row>
    <row r="5" spans="1:20" ht="13.8" thickBot="1" x14ac:dyDescent="0.3">
      <c r="A5" s="17" t="s">
        <v>2763</v>
      </c>
      <c r="B5" s="17" t="s">
        <v>2762</v>
      </c>
      <c r="C5" s="17" t="s">
        <v>2537</v>
      </c>
    </row>
    <row r="6" spans="1:20" x14ac:dyDescent="0.25">
      <c r="A6" s="14" t="s">
        <v>2545</v>
      </c>
      <c r="B6" s="18">
        <f>COUNTIF($S$14:$S$9998,A6)</f>
        <v>5</v>
      </c>
      <c r="C6" s="18">
        <f>SUMIF($S$14:$S$9998,A6,$R$14:$R$9998)</f>
        <v>4535000</v>
      </c>
    </row>
    <row r="7" spans="1:20" x14ac:dyDescent="0.25">
      <c r="A7" s="14" t="s">
        <v>2752</v>
      </c>
      <c r="B7" s="18">
        <f>COUNTIF($S$14:$S$4948,A7)</f>
        <v>0</v>
      </c>
      <c r="C7" s="18">
        <f>SUMIF($S$14:$S$4949,A7,$R$14:$R$4949)</f>
        <v>0</v>
      </c>
    </row>
    <row r="8" spans="1:20" ht="13.8" thickBot="1" x14ac:dyDescent="0.3"/>
    <row r="9" spans="1:20" ht="15" thickTop="1" thickBot="1" x14ac:dyDescent="0.3">
      <c r="A9" s="113" t="str">
        <f>IF(A15=0,"No Activity"," ")</f>
        <v xml:space="preserve"> </v>
      </c>
      <c r="H9" s="107" t="s">
        <v>2980</v>
      </c>
      <c r="I9" s="107" t="s">
        <v>2981</v>
      </c>
    </row>
    <row r="10" spans="1:20" ht="10.5" customHeight="1" thickTop="1" x14ac:dyDescent="0.25">
      <c r="A10" s="63" t="s">
        <v>2995</v>
      </c>
    </row>
    <row r="11" spans="1:20" ht="10.5" customHeight="1" x14ac:dyDescent="0.25">
      <c r="A11" s="64" t="s">
        <v>3244</v>
      </c>
    </row>
    <row r="12" spans="1:20" x14ac:dyDescent="0.25">
      <c r="A12" s="64" t="s">
        <v>3245</v>
      </c>
    </row>
    <row r="13" spans="1:20" x14ac:dyDescent="0.25">
      <c r="A13" s="64" t="s">
        <v>2060</v>
      </c>
    </row>
    <row r="14" spans="1:20" ht="13.8" thickBot="1" x14ac:dyDescent="0.3"/>
    <row r="15" spans="1:20" ht="14.4" thickTop="1" thickBot="1" x14ac:dyDescent="0.3">
      <c r="A15" s="65" t="s">
        <v>3246</v>
      </c>
      <c r="B15" s="65" t="s">
        <v>3247</v>
      </c>
      <c r="C15" s="65" t="s">
        <v>3248</v>
      </c>
      <c r="D15" s="65" t="s">
        <v>3249</v>
      </c>
      <c r="E15" s="65" t="s">
        <v>3250</v>
      </c>
      <c r="F15" s="65" t="s">
        <v>3251</v>
      </c>
      <c r="G15" s="65" t="s">
        <v>3252</v>
      </c>
      <c r="H15" s="107" t="s">
        <v>2980</v>
      </c>
      <c r="I15" s="107" t="s">
        <v>2981</v>
      </c>
      <c r="J15" s="65" t="s">
        <v>3253</v>
      </c>
      <c r="K15" s="65" t="s">
        <v>3254</v>
      </c>
      <c r="L15" s="65" t="s">
        <v>3255</v>
      </c>
      <c r="M15" s="65" t="s">
        <v>3256</v>
      </c>
      <c r="N15" s="65" t="s">
        <v>2966</v>
      </c>
      <c r="O15" s="65" t="s">
        <v>3257</v>
      </c>
      <c r="P15" s="65" t="s">
        <v>3258</v>
      </c>
      <c r="Q15" s="65" t="s">
        <v>3259</v>
      </c>
      <c r="R15" s="65" t="s">
        <v>3260</v>
      </c>
      <c r="S15" s="65" t="s">
        <v>3261</v>
      </c>
      <c r="T15" s="65" t="s">
        <v>3262</v>
      </c>
    </row>
    <row r="16" spans="1:20" ht="21.6" thickTop="1" thickBot="1" x14ac:dyDescent="0.3">
      <c r="A16" s="66" t="s">
        <v>4007</v>
      </c>
      <c r="B16" s="68">
        <v>104273337</v>
      </c>
      <c r="C16" s="67"/>
      <c r="D16" s="67" t="s">
        <v>3403</v>
      </c>
      <c r="E16" s="67" t="s">
        <v>2640</v>
      </c>
      <c r="F16" s="67" t="s">
        <v>2061</v>
      </c>
      <c r="G16" s="67" t="s">
        <v>3021</v>
      </c>
      <c r="H16" s="66" t="s">
        <v>4265</v>
      </c>
      <c r="I16" s="66" t="s">
        <v>4266</v>
      </c>
      <c r="J16" s="67"/>
      <c r="K16" s="69"/>
      <c r="L16" s="67"/>
      <c r="M16" s="67" t="s">
        <v>3443</v>
      </c>
      <c r="N16" s="69">
        <v>0.17</v>
      </c>
      <c r="O16" s="67" t="s">
        <v>3435</v>
      </c>
      <c r="P16" s="70">
        <v>10000</v>
      </c>
      <c r="Q16" s="67" t="s">
        <v>3436</v>
      </c>
      <c r="R16" s="70">
        <v>1510000</v>
      </c>
      <c r="S16" s="67" t="s">
        <v>2545</v>
      </c>
      <c r="T16" s="67" t="s">
        <v>4000</v>
      </c>
    </row>
    <row r="17" spans="1:20" ht="21.6" thickTop="1" thickBot="1" x14ac:dyDescent="0.3">
      <c r="A17" s="66" t="s">
        <v>4007</v>
      </c>
      <c r="B17" s="68">
        <v>576832484</v>
      </c>
      <c r="C17" s="67"/>
      <c r="D17" s="67" t="s">
        <v>3403</v>
      </c>
      <c r="E17" s="67" t="s">
        <v>3022</v>
      </c>
      <c r="F17" s="67" t="s">
        <v>2062</v>
      </c>
      <c r="G17" s="67" t="s">
        <v>3021</v>
      </c>
      <c r="H17" s="66" t="s">
        <v>4265</v>
      </c>
      <c r="I17" s="66" t="s">
        <v>4266</v>
      </c>
      <c r="J17" s="67"/>
      <c r="K17" s="69"/>
      <c r="L17" s="67"/>
      <c r="M17" s="67" t="s">
        <v>3444</v>
      </c>
      <c r="N17" s="69">
        <v>1.3</v>
      </c>
      <c r="O17" s="67" t="s">
        <v>3435</v>
      </c>
      <c r="P17" s="70">
        <v>5000</v>
      </c>
      <c r="Q17" s="67" t="s">
        <v>3436</v>
      </c>
      <c r="R17" s="70">
        <v>755000</v>
      </c>
      <c r="S17" s="67" t="s">
        <v>2545</v>
      </c>
      <c r="T17" s="67" t="s">
        <v>4000</v>
      </c>
    </row>
    <row r="18" spans="1:20" ht="31.8" thickTop="1" thickBot="1" x14ac:dyDescent="0.3">
      <c r="A18" s="66" t="s">
        <v>4007</v>
      </c>
      <c r="B18" s="68">
        <v>107661352</v>
      </c>
      <c r="C18" s="67"/>
      <c r="D18" s="67" t="s">
        <v>3434</v>
      </c>
      <c r="E18" s="67" t="s">
        <v>3003</v>
      </c>
      <c r="F18" s="67" t="s">
        <v>3997</v>
      </c>
      <c r="G18" s="67" t="s">
        <v>3005</v>
      </c>
      <c r="H18" s="66" t="s">
        <v>4008</v>
      </c>
      <c r="I18" s="66" t="s">
        <v>4008</v>
      </c>
      <c r="J18" s="67"/>
      <c r="K18" s="69"/>
      <c r="L18" s="67"/>
      <c r="M18" s="67" t="s">
        <v>3443</v>
      </c>
      <c r="N18" s="69">
        <v>3.5550000000000002</v>
      </c>
      <c r="O18" s="67" t="s">
        <v>3435</v>
      </c>
      <c r="P18" s="70">
        <v>5000</v>
      </c>
      <c r="Q18" s="67" t="s">
        <v>3436</v>
      </c>
      <c r="R18" s="70">
        <v>5000</v>
      </c>
      <c r="S18" s="67" t="s">
        <v>2545</v>
      </c>
      <c r="T18" s="67" t="s">
        <v>3998</v>
      </c>
    </row>
    <row r="19" spans="1:20" ht="21.6" thickTop="1" thickBot="1" x14ac:dyDescent="0.3">
      <c r="A19" s="66" t="s">
        <v>4007</v>
      </c>
      <c r="B19" s="68">
        <v>811506913</v>
      </c>
      <c r="C19" s="67"/>
      <c r="D19" s="67" t="s">
        <v>3403</v>
      </c>
      <c r="E19" s="67" t="s">
        <v>2640</v>
      </c>
      <c r="F19" s="67" t="s">
        <v>2061</v>
      </c>
      <c r="G19" s="67" t="s">
        <v>3021</v>
      </c>
      <c r="H19" s="66" t="s">
        <v>4265</v>
      </c>
      <c r="I19" s="66" t="s">
        <v>4266</v>
      </c>
      <c r="J19" s="67"/>
      <c r="K19" s="69"/>
      <c r="L19" s="67"/>
      <c r="M19" s="67" t="s">
        <v>3443</v>
      </c>
      <c r="N19" s="69">
        <v>0.16750000000000001</v>
      </c>
      <c r="O19" s="67" t="s">
        <v>3435</v>
      </c>
      <c r="P19" s="70">
        <v>5000</v>
      </c>
      <c r="Q19" s="67" t="s">
        <v>3436</v>
      </c>
      <c r="R19" s="70">
        <v>755000</v>
      </c>
      <c r="S19" s="67" t="s">
        <v>2545</v>
      </c>
      <c r="T19" s="67" t="s">
        <v>4000</v>
      </c>
    </row>
    <row r="20" spans="1:20" ht="21.6" thickTop="1" thickBot="1" x14ac:dyDescent="0.3">
      <c r="A20" s="66" t="s">
        <v>4007</v>
      </c>
      <c r="B20" s="68">
        <v>165768641</v>
      </c>
      <c r="C20" s="67"/>
      <c r="D20" s="67" t="s">
        <v>3403</v>
      </c>
      <c r="E20" s="67" t="s">
        <v>3022</v>
      </c>
      <c r="F20" s="67" t="s">
        <v>2063</v>
      </c>
      <c r="G20" s="67" t="s">
        <v>3021</v>
      </c>
      <c r="H20" s="66" t="s">
        <v>4265</v>
      </c>
      <c r="I20" s="66" t="s">
        <v>4266</v>
      </c>
      <c r="J20" s="67"/>
      <c r="K20" s="69"/>
      <c r="L20" s="67"/>
      <c r="M20" s="67" t="s">
        <v>4268</v>
      </c>
      <c r="N20" s="69">
        <v>-0.05</v>
      </c>
      <c r="O20" s="67" t="s">
        <v>3435</v>
      </c>
      <c r="P20" s="70">
        <v>10000</v>
      </c>
      <c r="Q20" s="67" t="s">
        <v>3436</v>
      </c>
      <c r="R20" s="70">
        <v>1510000</v>
      </c>
      <c r="S20" s="67" t="s">
        <v>2545</v>
      </c>
      <c r="T20" s="67" t="s">
        <v>4267</v>
      </c>
    </row>
    <row r="21" spans="1:20" ht="14.4" thickTop="1" thickBot="1" x14ac:dyDescent="0.3">
      <c r="A21" s="273" t="s">
        <v>2064</v>
      </c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  <c r="S21" s="274"/>
      <c r="T21" s="275"/>
    </row>
    <row r="22" spans="1:20" ht="13.8" thickTop="1" x14ac:dyDescent="0.25"/>
  </sheetData>
  <mergeCells count="1">
    <mergeCell ref="A21:T21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04273337&amp;dt=Jun-04-01"/>
    <hyperlink ref="B17" r:id="rId2" display="https://www.intcx.com/ReportServlet/any.class?operation=confirm&amp;dealID=576832484&amp;dt=Jun-07-01"/>
    <hyperlink ref="B18" r:id="rId3" display="https://www.intcx.com/ReportServlet/any.class?operation=confirm&amp;dealID=107661352&amp;dt=Jun-07-01"/>
    <hyperlink ref="B19" r:id="rId4" display="https://www.intcx.com/ReportServlet/any.class?operation=confirm&amp;dealID=811506913&amp;dt=Jun-07-01"/>
    <hyperlink ref="B20" r:id="rId5" display="https://www.intcx.com/ReportServlet/any.class?operation=confirm&amp;dealID=165768641&amp;dt=Jun-07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2"/>
  <sheetViews>
    <sheetView zoomScale="85" workbookViewId="0"/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5" t="s">
        <v>2759</v>
      </c>
    </row>
    <row r="2" spans="1:26" ht="15.6" x14ac:dyDescent="0.3">
      <c r="A2" s="46" t="s">
        <v>2979</v>
      </c>
    </row>
    <row r="3" spans="1:26" x14ac:dyDescent="0.25">
      <c r="A3" s="95">
        <f>'E-Mail'!$B$2</f>
        <v>37049</v>
      </c>
    </row>
    <row r="5" spans="1:26" ht="13.8" thickBot="1" x14ac:dyDescent="0.3">
      <c r="A5" s="17" t="s">
        <v>2763</v>
      </c>
      <c r="B5" s="17" t="s">
        <v>2762</v>
      </c>
      <c r="C5" s="17" t="s">
        <v>2537</v>
      </c>
    </row>
    <row r="6" spans="1:26" x14ac:dyDescent="0.25">
      <c r="A6" s="14" t="s">
        <v>2542</v>
      </c>
      <c r="B6" s="18">
        <f>COUNTIF($S$14:$S$9998,A6)</f>
        <v>34</v>
      </c>
      <c r="C6" s="18">
        <f>SUMIF($S$14:$S$9998,A6,$R$14:$R$9998)</f>
        <v>149400</v>
      </c>
    </row>
    <row r="7" spans="1:26" x14ac:dyDescent="0.25">
      <c r="A7" s="14"/>
      <c r="B7" s="18"/>
      <c r="C7" s="18"/>
    </row>
    <row r="8" spans="1:26" ht="13.8" thickBot="1" x14ac:dyDescent="0.3"/>
    <row r="9" spans="1:26" ht="15" thickTop="1" thickBot="1" x14ac:dyDescent="0.3">
      <c r="A9" s="136" t="str">
        <f>IF(A14=0,"No Activity"," ")</f>
        <v>No Activity</v>
      </c>
      <c r="H9" s="107" t="s">
        <v>2980</v>
      </c>
      <c r="I9" s="107" t="s">
        <v>2981</v>
      </c>
    </row>
    <row r="10" spans="1:26" ht="12.75" customHeight="1" thickTop="1" x14ac:dyDescent="0.25">
      <c r="A10" s="63" t="s">
        <v>2990</v>
      </c>
      <c r="U10" s="50"/>
      <c r="V10" s="50"/>
      <c r="W10" s="50"/>
      <c r="X10" s="50"/>
      <c r="Y10" s="50"/>
      <c r="Z10" s="50"/>
    </row>
    <row r="11" spans="1:26" ht="12.75" customHeight="1" x14ac:dyDescent="0.25">
      <c r="A11" s="64" t="s">
        <v>3244</v>
      </c>
      <c r="U11" s="50"/>
      <c r="V11" s="50"/>
      <c r="W11" s="50"/>
      <c r="X11" s="50"/>
      <c r="Y11" s="50"/>
      <c r="Z11" s="50"/>
    </row>
    <row r="12" spans="1:26" x14ac:dyDescent="0.25">
      <c r="A12" s="64" t="s">
        <v>3245</v>
      </c>
      <c r="U12" s="50"/>
      <c r="V12" s="50"/>
      <c r="W12" s="50"/>
      <c r="X12" s="50"/>
      <c r="Y12" s="50"/>
      <c r="Z12" s="50"/>
    </row>
    <row r="13" spans="1:26" x14ac:dyDescent="0.25">
      <c r="A13" s="64" t="s">
        <v>2060</v>
      </c>
      <c r="U13" s="50"/>
      <c r="V13" s="50"/>
      <c r="W13" s="50"/>
      <c r="X13" s="50"/>
      <c r="Y13" s="50"/>
      <c r="Z13" s="50"/>
    </row>
    <row r="14" spans="1:26" ht="13.8" thickBot="1" x14ac:dyDescent="0.3">
      <c r="U14" s="50"/>
      <c r="V14" s="50"/>
      <c r="W14" s="50"/>
      <c r="X14" s="50"/>
      <c r="Y14" s="50"/>
      <c r="Z14" s="50"/>
    </row>
    <row r="15" spans="1:26" ht="21.6" thickTop="1" thickBot="1" x14ac:dyDescent="0.3">
      <c r="A15" s="65" t="s">
        <v>3246</v>
      </c>
      <c r="B15" s="65" t="s">
        <v>3247</v>
      </c>
      <c r="C15" s="65" t="s">
        <v>3248</v>
      </c>
      <c r="D15" s="65" t="s">
        <v>3249</v>
      </c>
      <c r="E15" s="65" t="s">
        <v>3250</v>
      </c>
      <c r="F15" s="65" t="s">
        <v>3251</v>
      </c>
      <c r="G15" s="65" t="s">
        <v>3252</v>
      </c>
      <c r="H15" s="107" t="s">
        <v>2980</v>
      </c>
      <c r="I15" s="107" t="s">
        <v>2981</v>
      </c>
      <c r="J15" s="65" t="s">
        <v>3253</v>
      </c>
      <c r="K15" s="65" t="s">
        <v>3254</v>
      </c>
      <c r="L15" s="65" t="s">
        <v>3255</v>
      </c>
      <c r="M15" s="65" t="s">
        <v>3256</v>
      </c>
      <c r="N15" s="65" t="s">
        <v>2966</v>
      </c>
      <c r="O15" s="65" t="s">
        <v>3257</v>
      </c>
      <c r="P15" s="65" t="s">
        <v>3258</v>
      </c>
      <c r="Q15" s="65" t="s">
        <v>3259</v>
      </c>
      <c r="R15" s="65" t="s">
        <v>3260</v>
      </c>
      <c r="S15" s="65" t="s">
        <v>3261</v>
      </c>
      <c r="T15" s="65" t="s">
        <v>3262</v>
      </c>
      <c r="U15" s="50"/>
      <c r="V15" s="50"/>
      <c r="W15" s="50"/>
      <c r="X15" s="50"/>
      <c r="Y15" s="50"/>
      <c r="Z15" s="50"/>
    </row>
    <row r="16" spans="1:26" ht="14.4" thickTop="1" thickBot="1" x14ac:dyDescent="0.3">
      <c r="A16" s="66" t="s">
        <v>4007</v>
      </c>
      <c r="B16" s="68">
        <v>146091072</v>
      </c>
      <c r="C16" s="67"/>
      <c r="D16" s="67" t="s">
        <v>3434</v>
      </c>
      <c r="E16" s="67" t="s">
        <v>2539</v>
      </c>
      <c r="F16" s="67" t="s">
        <v>2624</v>
      </c>
      <c r="G16" s="67" t="s">
        <v>3209</v>
      </c>
      <c r="H16" s="66" t="s">
        <v>3286</v>
      </c>
      <c r="I16" s="66" t="s">
        <v>3807</v>
      </c>
      <c r="J16" s="67"/>
      <c r="K16" s="69"/>
      <c r="L16" s="67"/>
      <c r="M16" s="67" t="s">
        <v>4004</v>
      </c>
      <c r="N16" s="69">
        <v>45</v>
      </c>
      <c r="O16" s="67" t="s">
        <v>2757</v>
      </c>
      <c r="P16" s="69">
        <v>50</v>
      </c>
      <c r="Q16" s="67" t="s">
        <v>2758</v>
      </c>
      <c r="R16" s="70">
        <v>12000</v>
      </c>
      <c r="S16" s="67" t="s">
        <v>2542</v>
      </c>
      <c r="T16" s="67" t="s">
        <v>2623</v>
      </c>
      <c r="U16" s="50"/>
      <c r="V16" s="50"/>
      <c r="W16" s="50"/>
      <c r="X16" s="50"/>
      <c r="Y16" s="50"/>
      <c r="Z16" s="50"/>
    </row>
    <row r="17" spans="1:20" ht="14.4" thickTop="1" thickBot="1" x14ac:dyDescent="0.3">
      <c r="A17" s="66" t="s">
        <v>4007</v>
      </c>
      <c r="B17" s="68">
        <v>182958760</v>
      </c>
      <c r="C17" s="67"/>
      <c r="D17" s="67" t="s">
        <v>3434</v>
      </c>
      <c r="E17" s="67" t="s">
        <v>2539</v>
      </c>
      <c r="F17" s="67" t="s">
        <v>3806</v>
      </c>
      <c r="G17" s="67" t="s">
        <v>2541</v>
      </c>
      <c r="H17" s="66" t="s">
        <v>4008</v>
      </c>
      <c r="I17" s="66" t="s">
        <v>4008</v>
      </c>
      <c r="J17" s="67"/>
      <c r="K17" s="69"/>
      <c r="L17" s="67"/>
      <c r="M17" s="67" t="s">
        <v>2622</v>
      </c>
      <c r="N17" s="69">
        <v>31</v>
      </c>
      <c r="O17" s="67" t="s">
        <v>2757</v>
      </c>
      <c r="P17" s="69">
        <v>50</v>
      </c>
      <c r="Q17" s="67" t="s">
        <v>2758</v>
      </c>
      <c r="R17" s="69">
        <v>800</v>
      </c>
      <c r="S17" s="67" t="s">
        <v>2542</v>
      </c>
      <c r="T17" s="67" t="s">
        <v>2623</v>
      </c>
    </row>
    <row r="18" spans="1:20" ht="14.4" thickTop="1" thickBot="1" x14ac:dyDescent="0.3">
      <c r="A18" s="66" t="s">
        <v>4007</v>
      </c>
      <c r="B18" s="68">
        <v>547214184</v>
      </c>
      <c r="C18" s="67"/>
      <c r="D18" s="67" t="s">
        <v>3434</v>
      </c>
      <c r="E18" s="67" t="s">
        <v>2539</v>
      </c>
      <c r="F18" s="67" t="s">
        <v>2624</v>
      </c>
      <c r="G18" s="67" t="s">
        <v>3440</v>
      </c>
      <c r="H18" s="66" t="s">
        <v>3286</v>
      </c>
      <c r="I18" s="66" t="s">
        <v>3287</v>
      </c>
      <c r="J18" s="67"/>
      <c r="K18" s="69"/>
      <c r="L18" s="67"/>
      <c r="M18" s="67" t="s">
        <v>2622</v>
      </c>
      <c r="N18" s="69">
        <v>45.5</v>
      </c>
      <c r="O18" s="67" t="s">
        <v>2757</v>
      </c>
      <c r="P18" s="69">
        <v>50</v>
      </c>
      <c r="Q18" s="67" t="s">
        <v>2758</v>
      </c>
      <c r="R18" s="70">
        <v>4000</v>
      </c>
      <c r="S18" s="67" t="s">
        <v>2542</v>
      </c>
      <c r="T18" s="67" t="s">
        <v>2623</v>
      </c>
    </row>
    <row r="19" spans="1:20" ht="15" customHeight="1" thickTop="1" thickBot="1" x14ac:dyDescent="0.3">
      <c r="A19" s="66" t="s">
        <v>4007</v>
      </c>
      <c r="B19" s="68">
        <v>972546943</v>
      </c>
      <c r="C19" s="67"/>
      <c r="D19" s="67" t="s">
        <v>3434</v>
      </c>
      <c r="E19" s="67" t="s">
        <v>2539</v>
      </c>
      <c r="F19" s="67" t="s">
        <v>2624</v>
      </c>
      <c r="G19" s="67" t="s">
        <v>3440</v>
      </c>
      <c r="H19" s="66" t="s">
        <v>3286</v>
      </c>
      <c r="I19" s="66" t="s">
        <v>3287</v>
      </c>
      <c r="J19" s="67"/>
      <c r="K19" s="69"/>
      <c r="L19" s="67"/>
      <c r="M19" s="67" t="s">
        <v>4004</v>
      </c>
      <c r="N19" s="69">
        <v>45.5</v>
      </c>
      <c r="O19" s="67" t="s">
        <v>2757</v>
      </c>
      <c r="P19" s="69">
        <v>50</v>
      </c>
      <c r="Q19" s="67" t="s">
        <v>2758</v>
      </c>
      <c r="R19" s="70">
        <v>4000</v>
      </c>
      <c r="S19" s="67" t="s">
        <v>2542</v>
      </c>
      <c r="T19" s="67" t="s">
        <v>2623</v>
      </c>
    </row>
    <row r="20" spans="1:20" ht="14.4" thickTop="1" thickBot="1" x14ac:dyDescent="0.3">
      <c r="A20" s="66" t="s">
        <v>4007</v>
      </c>
      <c r="B20" s="68">
        <v>409379410</v>
      </c>
      <c r="C20" s="67"/>
      <c r="D20" s="67" t="s">
        <v>3434</v>
      </c>
      <c r="E20" s="67" t="s">
        <v>2539</v>
      </c>
      <c r="F20" s="67" t="s">
        <v>2624</v>
      </c>
      <c r="G20" s="67" t="s">
        <v>3209</v>
      </c>
      <c r="H20" s="66" t="s">
        <v>3286</v>
      </c>
      <c r="I20" s="66" t="s">
        <v>3807</v>
      </c>
      <c r="J20" s="67"/>
      <c r="K20" s="69"/>
      <c r="L20" s="67"/>
      <c r="M20" s="67" t="s">
        <v>4269</v>
      </c>
      <c r="N20" s="69">
        <v>47</v>
      </c>
      <c r="O20" s="67" t="s">
        <v>2757</v>
      </c>
      <c r="P20" s="69">
        <v>50</v>
      </c>
      <c r="Q20" s="67" t="s">
        <v>2758</v>
      </c>
      <c r="R20" s="70">
        <v>12000</v>
      </c>
      <c r="S20" s="67" t="s">
        <v>2542</v>
      </c>
      <c r="T20" s="67" t="s">
        <v>2623</v>
      </c>
    </row>
    <row r="21" spans="1:20" ht="14.4" thickTop="1" thickBot="1" x14ac:dyDescent="0.3">
      <c r="A21" s="66" t="s">
        <v>4007</v>
      </c>
      <c r="B21" s="68">
        <v>979332663</v>
      </c>
      <c r="C21" s="67"/>
      <c r="D21" s="67" t="s">
        <v>3434</v>
      </c>
      <c r="E21" s="67" t="s">
        <v>2539</v>
      </c>
      <c r="F21" s="67" t="s">
        <v>2624</v>
      </c>
      <c r="G21" s="67" t="s">
        <v>3209</v>
      </c>
      <c r="H21" s="66" t="s">
        <v>3286</v>
      </c>
      <c r="I21" s="66" t="s">
        <v>3807</v>
      </c>
      <c r="J21" s="67"/>
      <c r="K21" s="69"/>
      <c r="L21" s="67"/>
      <c r="M21" s="67" t="s">
        <v>2622</v>
      </c>
      <c r="N21" s="69">
        <v>47.5</v>
      </c>
      <c r="O21" s="67" t="s">
        <v>2757</v>
      </c>
      <c r="P21" s="69">
        <v>50</v>
      </c>
      <c r="Q21" s="67" t="s">
        <v>2758</v>
      </c>
      <c r="R21" s="70">
        <v>12000</v>
      </c>
      <c r="S21" s="67" t="s">
        <v>2542</v>
      </c>
      <c r="T21" s="67" t="s">
        <v>2623</v>
      </c>
    </row>
    <row r="22" spans="1:20" ht="14.4" thickTop="1" thickBot="1" x14ac:dyDescent="0.3">
      <c r="A22" s="66" t="s">
        <v>4007</v>
      </c>
      <c r="B22" s="68">
        <v>459052303</v>
      </c>
      <c r="C22" s="67"/>
      <c r="D22" s="67" t="s">
        <v>3434</v>
      </c>
      <c r="E22" s="67" t="s">
        <v>2539</v>
      </c>
      <c r="F22" s="67" t="s">
        <v>2624</v>
      </c>
      <c r="G22" s="67" t="s">
        <v>2541</v>
      </c>
      <c r="H22" s="66" t="s">
        <v>4008</v>
      </c>
      <c r="I22" s="66" t="s">
        <v>4008</v>
      </c>
      <c r="J22" s="67"/>
      <c r="K22" s="69"/>
      <c r="L22" s="67"/>
      <c r="M22" s="67" t="s">
        <v>2622</v>
      </c>
      <c r="N22" s="69">
        <v>31.75</v>
      </c>
      <c r="O22" s="67" t="s">
        <v>2757</v>
      </c>
      <c r="P22" s="69">
        <v>50</v>
      </c>
      <c r="Q22" s="67" t="s">
        <v>2758</v>
      </c>
      <c r="R22" s="69">
        <v>800</v>
      </c>
      <c r="S22" s="67" t="s">
        <v>2542</v>
      </c>
      <c r="T22" s="67" t="s">
        <v>2623</v>
      </c>
    </row>
    <row r="23" spans="1:20" ht="14.4" thickTop="1" thickBot="1" x14ac:dyDescent="0.3">
      <c r="A23" s="66" t="s">
        <v>4007</v>
      </c>
      <c r="B23" s="68">
        <v>49028720275</v>
      </c>
      <c r="C23" s="67"/>
      <c r="D23" s="67" t="s">
        <v>3434</v>
      </c>
      <c r="E23" s="67" t="s">
        <v>2539</v>
      </c>
      <c r="F23" s="67" t="s">
        <v>2624</v>
      </c>
      <c r="G23" s="67" t="s">
        <v>2541</v>
      </c>
      <c r="H23" s="66" t="s">
        <v>4008</v>
      </c>
      <c r="I23" s="66" t="s">
        <v>4008</v>
      </c>
      <c r="J23" s="67"/>
      <c r="K23" s="69"/>
      <c r="L23" s="67"/>
      <c r="M23" s="67" t="s">
        <v>2622</v>
      </c>
      <c r="N23" s="69">
        <v>31.75</v>
      </c>
      <c r="O23" s="67" t="s">
        <v>2757</v>
      </c>
      <c r="P23" s="69">
        <v>50</v>
      </c>
      <c r="Q23" s="67" t="s">
        <v>2758</v>
      </c>
      <c r="R23" s="69">
        <v>800</v>
      </c>
      <c r="S23" s="67" t="s">
        <v>2542</v>
      </c>
      <c r="T23" s="67" t="s">
        <v>2623</v>
      </c>
    </row>
    <row r="24" spans="1:20" ht="14.4" thickTop="1" thickBot="1" x14ac:dyDescent="0.3">
      <c r="A24" s="66" t="s">
        <v>4007</v>
      </c>
      <c r="B24" s="68">
        <v>49029570120</v>
      </c>
      <c r="C24" s="67"/>
      <c r="D24" s="67" t="s">
        <v>3434</v>
      </c>
      <c r="E24" s="67" t="s">
        <v>2539</v>
      </c>
      <c r="F24" s="67" t="s">
        <v>2624</v>
      </c>
      <c r="G24" s="67" t="s">
        <v>2541</v>
      </c>
      <c r="H24" s="66" t="s">
        <v>4008</v>
      </c>
      <c r="I24" s="66" t="s">
        <v>4008</v>
      </c>
      <c r="J24" s="67"/>
      <c r="K24" s="69"/>
      <c r="L24" s="67"/>
      <c r="M24" s="67" t="s">
        <v>2622</v>
      </c>
      <c r="N24" s="69">
        <v>31.75</v>
      </c>
      <c r="O24" s="67" t="s">
        <v>2757</v>
      </c>
      <c r="P24" s="69">
        <v>50</v>
      </c>
      <c r="Q24" s="67" t="s">
        <v>2758</v>
      </c>
      <c r="R24" s="69">
        <v>800</v>
      </c>
      <c r="S24" s="67" t="s">
        <v>2542</v>
      </c>
      <c r="T24" s="67" t="s">
        <v>2623</v>
      </c>
    </row>
    <row r="25" spans="1:20" ht="14.4" thickTop="1" thickBot="1" x14ac:dyDescent="0.3">
      <c r="A25" s="66" t="s">
        <v>4007</v>
      </c>
      <c r="B25" s="68">
        <v>423778197</v>
      </c>
      <c r="C25" s="67"/>
      <c r="D25" s="67" t="s">
        <v>3434</v>
      </c>
      <c r="E25" s="67" t="s">
        <v>2539</v>
      </c>
      <c r="F25" s="67" t="s">
        <v>2624</v>
      </c>
      <c r="G25" s="67" t="s">
        <v>2541</v>
      </c>
      <c r="H25" s="66" t="s">
        <v>4008</v>
      </c>
      <c r="I25" s="66" t="s">
        <v>4008</v>
      </c>
      <c r="J25" s="67"/>
      <c r="K25" s="69"/>
      <c r="L25" s="67"/>
      <c r="M25" s="67" t="s">
        <v>2622</v>
      </c>
      <c r="N25" s="69">
        <v>32</v>
      </c>
      <c r="O25" s="67" t="s">
        <v>2757</v>
      </c>
      <c r="P25" s="69">
        <v>50</v>
      </c>
      <c r="Q25" s="67" t="s">
        <v>2758</v>
      </c>
      <c r="R25" s="69">
        <v>800</v>
      </c>
      <c r="S25" s="67" t="s">
        <v>2542</v>
      </c>
      <c r="T25" s="67" t="s">
        <v>2623</v>
      </c>
    </row>
    <row r="26" spans="1:20" ht="14.4" thickTop="1" thickBot="1" x14ac:dyDescent="0.3">
      <c r="A26" s="66" t="s">
        <v>4007</v>
      </c>
      <c r="B26" s="68">
        <v>366503088</v>
      </c>
      <c r="C26" s="67"/>
      <c r="D26" s="67" t="s">
        <v>3434</v>
      </c>
      <c r="E26" s="67" t="s">
        <v>2539</v>
      </c>
      <c r="F26" s="67" t="s">
        <v>2624</v>
      </c>
      <c r="G26" s="67" t="s">
        <v>2541</v>
      </c>
      <c r="H26" s="66" t="s">
        <v>4008</v>
      </c>
      <c r="I26" s="66" t="s">
        <v>4008</v>
      </c>
      <c r="J26" s="67"/>
      <c r="K26" s="69"/>
      <c r="L26" s="67"/>
      <c r="M26" s="67" t="s">
        <v>3530</v>
      </c>
      <c r="N26" s="69">
        <v>32.15</v>
      </c>
      <c r="O26" s="67" t="s">
        <v>2757</v>
      </c>
      <c r="P26" s="69">
        <v>50</v>
      </c>
      <c r="Q26" s="67" t="s">
        <v>2758</v>
      </c>
      <c r="R26" s="69">
        <v>800</v>
      </c>
      <c r="S26" s="67" t="s">
        <v>2542</v>
      </c>
      <c r="T26" s="67" t="s">
        <v>2623</v>
      </c>
    </row>
    <row r="27" spans="1:20" ht="14.4" thickTop="1" thickBot="1" x14ac:dyDescent="0.3">
      <c r="A27" s="66" t="s">
        <v>4007</v>
      </c>
      <c r="B27" s="68">
        <v>956652494</v>
      </c>
      <c r="C27" s="67"/>
      <c r="D27" s="67" t="s">
        <v>3434</v>
      </c>
      <c r="E27" s="67" t="s">
        <v>2539</v>
      </c>
      <c r="F27" s="67" t="s">
        <v>2624</v>
      </c>
      <c r="G27" s="67" t="s">
        <v>2541</v>
      </c>
      <c r="H27" s="66" t="s">
        <v>4008</v>
      </c>
      <c r="I27" s="66" t="s">
        <v>4008</v>
      </c>
      <c r="J27" s="67"/>
      <c r="K27" s="69"/>
      <c r="L27" s="67"/>
      <c r="M27" s="67" t="s">
        <v>2622</v>
      </c>
      <c r="N27" s="69">
        <v>32.15</v>
      </c>
      <c r="O27" s="67" t="s">
        <v>2757</v>
      </c>
      <c r="P27" s="69">
        <v>50</v>
      </c>
      <c r="Q27" s="67" t="s">
        <v>2758</v>
      </c>
      <c r="R27" s="69">
        <v>800</v>
      </c>
      <c r="S27" s="67" t="s">
        <v>2542</v>
      </c>
      <c r="T27" s="67" t="s">
        <v>2623</v>
      </c>
    </row>
    <row r="28" spans="1:20" ht="14.4" thickTop="1" thickBot="1" x14ac:dyDescent="0.3">
      <c r="A28" s="66" t="s">
        <v>4007</v>
      </c>
      <c r="B28" s="68">
        <v>49263573026</v>
      </c>
      <c r="C28" s="67"/>
      <c r="D28" s="67" t="s">
        <v>3403</v>
      </c>
      <c r="E28" s="67" t="s">
        <v>2539</v>
      </c>
      <c r="F28" s="67" t="s">
        <v>2624</v>
      </c>
      <c r="G28" s="67" t="s">
        <v>3440</v>
      </c>
      <c r="H28" s="66" t="s">
        <v>3286</v>
      </c>
      <c r="I28" s="66" t="s">
        <v>3287</v>
      </c>
      <c r="J28" s="67"/>
      <c r="K28" s="69"/>
      <c r="L28" s="67"/>
      <c r="M28" s="67" t="s">
        <v>2622</v>
      </c>
      <c r="N28" s="69">
        <v>44.75</v>
      </c>
      <c r="O28" s="67" t="s">
        <v>2757</v>
      </c>
      <c r="P28" s="69">
        <v>50</v>
      </c>
      <c r="Q28" s="67" t="s">
        <v>2758</v>
      </c>
      <c r="R28" s="70">
        <v>4000</v>
      </c>
      <c r="S28" s="67" t="s">
        <v>2542</v>
      </c>
      <c r="T28" s="67" t="s">
        <v>2623</v>
      </c>
    </row>
    <row r="29" spans="1:20" ht="14.4" thickTop="1" thickBot="1" x14ac:dyDescent="0.3">
      <c r="A29" s="66" t="s">
        <v>4007</v>
      </c>
      <c r="B29" s="68">
        <v>419280498</v>
      </c>
      <c r="C29" s="67"/>
      <c r="D29" s="67" t="s">
        <v>3434</v>
      </c>
      <c r="E29" s="67" t="s">
        <v>2539</v>
      </c>
      <c r="F29" s="67" t="s">
        <v>2624</v>
      </c>
      <c r="G29" s="67" t="s">
        <v>2541</v>
      </c>
      <c r="H29" s="66" t="s">
        <v>4008</v>
      </c>
      <c r="I29" s="66" t="s">
        <v>4008</v>
      </c>
      <c r="J29" s="67"/>
      <c r="K29" s="69"/>
      <c r="L29" s="67"/>
      <c r="M29" s="67" t="s">
        <v>2622</v>
      </c>
      <c r="N29" s="69">
        <v>33.5</v>
      </c>
      <c r="O29" s="67" t="s">
        <v>2757</v>
      </c>
      <c r="P29" s="69">
        <v>50</v>
      </c>
      <c r="Q29" s="67" t="s">
        <v>2758</v>
      </c>
      <c r="R29" s="69">
        <v>800</v>
      </c>
      <c r="S29" s="67" t="s">
        <v>2542</v>
      </c>
      <c r="T29" s="67" t="s">
        <v>2623</v>
      </c>
    </row>
    <row r="30" spans="1:20" ht="14.4" thickTop="1" thickBot="1" x14ac:dyDescent="0.3">
      <c r="A30" s="66" t="s">
        <v>4007</v>
      </c>
      <c r="B30" s="68">
        <v>709610975</v>
      </c>
      <c r="C30" s="67"/>
      <c r="D30" s="67" t="s">
        <v>3434</v>
      </c>
      <c r="E30" s="67" t="s">
        <v>2539</v>
      </c>
      <c r="F30" s="67" t="s">
        <v>3805</v>
      </c>
      <c r="G30" s="67" t="s">
        <v>2541</v>
      </c>
      <c r="H30" s="66" t="s">
        <v>4008</v>
      </c>
      <c r="I30" s="66" t="s">
        <v>4008</v>
      </c>
      <c r="J30" s="67"/>
      <c r="K30" s="69"/>
      <c r="L30" s="67"/>
      <c r="M30" s="67" t="s">
        <v>2622</v>
      </c>
      <c r="N30" s="69">
        <v>34</v>
      </c>
      <c r="O30" s="67" t="s">
        <v>2757</v>
      </c>
      <c r="P30" s="69">
        <v>50</v>
      </c>
      <c r="Q30" s="67" t="s">
        <v>2758</v>
      </c>
      <c r="R30" s="69">
        <v>800</v>
      </c>
      <c r="S30" s="67" t="s">
        <v>2542</v>
      </c>
      <c r="T30" s="67" t="s">
        <v>3804</v>
      </c>
    </row>
    <row r="31" spans="1:20" ht="14.4" thickTop="1" thickBot="1" x14ac:dyDescent="0.3">
      <c r="A31" s="66" t="s">
        <v>4007</v>
      </c>
      <c r="B31" s="68">
        <v>153478834</v>
      </c>
      <c r="C31" s="67"/>
      <c r="D31" s="67" t="s">
        <v>3434</v>
      </c>
      <c r="E31" s="67" t="s">
        <v>2539</v>
      </c>
      <c r="F31" s="67" t="s">
        <v>2624</v>
      </c>
      <c r="G31" s="67" t="s">
        <v>3209</v>
      </c>
      <c r="H31" s="66" t="s">
        <v>3286</v>
      </c>
      <c r="I31" s="66" t="s">
        <v>3807</v>
      </c>
      <c r="J31" s="67"/>
      <c r="K31" s="69"/>
      <c r="L31" s="67"/>
      <c r="M31" s="67" t="s">
        <v>4269</v>
      </c>
      <c r="N31" s="69">
        <v>46</v>
      </c>
      <c r="O31" s="67" t="s">
        <v>2757</v>
      </c>
      <c r="P31" s="69">
        <v>50</v>
      </c>
      <c r="Q31" s="67" t="s">
        <v>2758</v>
      </c>
      <c r="R31" s="70">
        <v>12000</v>
      </c>
      <c r="S31" s="67" t="s">
        <v>2542</v>
      </c>
      <c r="T31" s="67" t="s">
        <v>2623</v>
      </c>
    </row>
    <row r="32" spans="1:20" ht="14.4" thickTop="1" thickBot="1" x14ac:dyDescent="0.3">
      <c r="A32" s="66" t="s">
        <v>4007</v>
      </c>
      <c r="B32" s="68">
        <v>142922827</v>
      </c>
      <c r="C32" s="67"/>
      <c r="D32" s="67" t="s">
        <v>3434</v>
      </c>
      <c r="E32" s="67" t="s">
        <v>2539</v>
      </c>
      <c r="F32" s="67" t="s">
        <v>2624</v>
      </c>
      <c r="G32" s="67" t="s">
        <v>3209</v>
      </c>
      <c r="H32" s="66" t="s">
        <v>3286</v>
      </c>
      <c r="I32" s="66" t="s">
        <v>3807</v>
      </c>
      <c r="J32" s="67"/>
      <c r="K32" s="69"/>
      <c r="L32" s="67"/>
      <c r="M32" s="67" t="s">
        <v>4269</v>
      </c>
      <c r="N32" s="69">
        <v>46</v>
      </c>
      <c r="O32" s="67" t="s">
        <v>2757</v>
      </c>
      <c r="P32" s="69">
        <v>50</v>
      </c>
      <c r="Q32" s="67" t="s">
        <v>2758</v>
      </c>
      <c r="R32" s="70">
        <v>12000</v>
      </c>
      <c r="S32" s="67" t="s">
        <v>2542</v>
      </c>
      <c r="T32" s="67" t="s">
        <v>2623</v>
      </c>
    </row>
    <row r="33" spans="1:26" ht="14.4" thickTop="1" thickBot="1" x14ac:dyDescent="0.3">
      <c r="A33" s="66" t="s">
        <v>4007</v>
      </c>
      <c r="B33" s="68">
        <v>167312871</v>
      </c>
      <c r="C33" s="67">
        <v>49249120139</v>
      </c>
      <c r="D33" s="67" t="s">
        <v>3403</v>
      </c>
      <c r="E33" s="67" t="s">
        <v>2539</v>
      </c>
      <c r="F33" s="67" t="s">
        <v>4270</v>
      </c>
      <c r="G33" s="177">
        <v>37104</v>
      </c>
      <c r="H33" s="66" t="s">
        <v>4001</v>
      </c>
      <c r="I33" s="66" t="s">
        <v>4002</v>
      </c>
      <c r="J33" s="67"/>
      <c r="K33" s="69"/>
      <c r="L33" s="67"/>
      <c r="M33" s="67" t="s">
        <v>2622</v>
      </c>
      <c r="N33" s="69">
        <v>205</v>
      </c>
      <c r="O33" s="67" t="s">
        <v>2757</v>
      </c>
      <c r="P33" s="69">
        <v>25</v>
      </c>
      <c r="Q33" s="67" t="s">
        <v>2758</v>
      </c>
      <c r="R33" s="70">
        <v>10800</v>
      </c>
      <c r="S33" s="67" t="s">
        <v>2542</v>
      </c>
      <c r="T33" s="67" t="s">
        <v>4006</v>
      </c>
    </row>
    <row r="34" spans="1:26" ht="14.4" thickTop="1" thickBot="1" x14ac:dyDescent="0.3">
      <c r="A34" s="66" t="s">
        <v>4007</v>
      </c>
      <c r="B34" s="68">
        <v>923007973</v>
      </c>
      <c r="C34" s="67"/>
      <c r="D34" s="67" t="s">
        <v>3434</v>
      </c>
      <c r="E34" s="67" t="s">
        <v>2539</v>
      </c>
      <c r="F34" s="67" t="s">
        <v>4272</v>
      </c>
      <c r="G34" s="67" t="s">
        <v>2541</v>
      </c>
      <c r="H34" s="66" t="s">
        <v>4008</v>
      </c>
      <c r="I34" s="66" t="s">
        <v>4008</v>
      </c>
      <c r="J34" s="67"/>
      <c r="K34" s="69"/>
      <c r="L34" s="67"/>
      <c r="M34" s="67" t="s">
        <v>2622</v>
      </c>
      <c r="N34" s="69">
        <v>30.5</v>
      </c>
      <c r="O34" s="67" t="s">
        <v>2757</v>
      </c>
      <c r="P34" s="69">
        <v>50</v>
      </c>
      <c r="Q34" s="67" t="s">
        <v>2758</v>
      </c>
      <c r="R34" s="69">
        <v>800</v>
      </c>
      <c r="S34" s="67" t="s">
        <v>2542</v>
      </c>
      <c r="T34" s="67" t="s">
        <v>4273</v>
      </c>
    </row>
    <row r="35" spans="1:26" ht="14.4" thickTop="1" thickBot="1" x14ac:dyDescent="0.3">
      <c r="A35" s="66" t="s">
        <v>4007</v>
      </c>
      <c r="B35" s="68">
        <v>126698850</v>
      </c>
      <c r="C35" s="67"/>
      <c r="D35" s="67" t="s">
        <v>3434</v>
      </c>
      <c r="E35" s="67" t="s">
        <v>2539</v>
      </c>
      <c r="F35" s="67" t="s">
        <v>4272</v>
      </c>
      <c r="G35" s="67" t="s">
        <v>2541</v>
      </c>
      <c r="H35" s="66" t="s">
        <v>4008</v>
      </c>
      <c r="I35" s="66" t="s">
        <v>4008</v>
      </c>
      <c r="J35" s="67"/>
      <c r="K35" s="69"/>
      <c r="L35" s="67"/>
      <c r="M35" s="67" t="s">
        <v>3374</v>
      </c>
      <c r="N35" s="69">
        <v>30.5</v>
      </c>
      <c r="O35" s="67" t="s">
        <v>2757</v>
      </c>
      <c r="P35" s="69">
        <v>50</v>
      </c>
      <c r="Q35" s="67" t="s">
        <v>2758</v>
      </c>
      <c r="R35" s="69">
        <v>800</v>
      </c>
      <c r="S35" s="67" t="s">
        <v>2542</v>
      </c>
      <c r="T35" s="67" t="s">
        <v>4273</v>
      </c>
    </row>
    <row r="36" spans="1:26" ht="14.4" thickTop="1" thickBot="1" x14ac:dyDescent="0.3">
      <c r="A36" s="66" t="s">
        <v>4007</v>
      </c>
      <c r="B36" s="68">
        <v>207526818</v>
      </c>
      <c r="C36" s="67"/>
      <c r="D36" s="67" t="s">
        <v>3434</v>
      </c>
      <c r="E36" s="67" t="s">
        <v>2539</v>
      </c>
      <c r="F36" s="67" t="s">
        <v>4272</v>
      </c>
      <c r="G36" s="67" t="s">
        <v>2541</v>
      </c>
      <c r="H36" s="66" t="s">
        <v>4008</v>
      </c>
      <c r="I36" s="66" t="s">
        <v>4008</v>
      </c>
      <c r="J36" s="67"/>
      <c r="K36" s="69"/>
      <c r="L36" s="67"/>
      <c r="M36" s="67" t="s">
        <v>2622</v>
      </c>
      <c r="N36" s="69">
        <v>31</v>
      </c>
      <c r="O36" s="67" t="s">
        <v>2757</v>
      </c>
      <c r="P36" s="69">
        <v>50</v>
      </c>
      <c r="Q36" s="67" t="s">
        <v>2758</v>
      </c>
      <c r="R36" s="69">
        <v>800</v>
      </c>
      <c r="S36" s="67" t="s">
        <v>2542</v>
      </c>
      <c r="T36" s="67" t="s">
        <v>4273</v>
      </c>
    </row>
    <row r="37" spans="1:26" ht="14.4" thickTop="1" thickBot="1" x14ac:dyDescent="0.3">
      <c r="A37" s="66" t="s">
        <v>4007</v>
      </c>
      <c r="B37" s="68">
        <v>488164806</v>
      </c>
      <c r="C37" s="67"/>
      <c r="D37" s="67" t="s">
        <v>3434</v>
      </c>
      <c r="E37" s="67" t="s">
        <v>2539</v>
      </c>
      <c r="F37" s="67" t="s">
        <v>2624</v>
      </c>
      <c r="G37" s="67" t="s">
        <v>3440</v>
      </c>
      <c r="H37" s="66" t="s">
        <v>3286</v>
      </c>
      <c r="I37" s="66" t="s">
        <v>3287</v>
      </c>
      <c r="J37" s="67"/>
      <c r="K37" s="69"/>
      <c r="L37" s="67"/>
      <c r="M37" s="67" t="s">
        <v>2622</v>
      </c>
      <c r="N37" s="69">
        <v>44.5</v>
      </c>
      <c r="O37" s="67" t="s">
        <v>2757</v>
      </c>
      <c r="P37" s="69">
        <v>50</v>
      </c>
      <c r="Q37" s="67" t="s">
        <v>2758</v>
      </c>
      <c r="R37" s="70">
        <v>4000</v>
      </c>
      <c r="S37" s="67" t="s">
        <v>2542</v>
      </c>
      <c r="T37" s="67" t="s">
        <v>2623</v>
      </c>
    </row>
    <row r="38" spans="1:26" ht="14.4" thickTop="1" thickBot="1" x14ac:dyDescent="0.3">
      <c r="A38" s="66" t="s">
        <v>4007</v>
      </c>
      <c r="B38" s="68">
        <v>148394898</v>
      </c>
      <c r="C38" s="67"/>
      <c r="D38" s="67" t="s">
        <v>3434</v>
      </c>
      <c r="E38" s="67" t="s">
        <v>3429</v>
      </c>
      <c r="F38" s="67" t="s">
        <v>2065</v>
      </c>
      <c r="G38" s="177">
        <v>37073</v>
      </c>
      <c r="H38" s="66" t="s">
        <v>3999</v>
      </c>
      <c r="I38" s="66" t="s">
        <v>4005</v>
      </c>
      <c r="J38" s="67"/>
      <c r="K38" s="69"/>
      <c r="L38" s="67"/>
      <c r="M38" s="67" t="s">
        <v>4269</v>
      </c>
      <c r="N38" s="69">
        <v>64</v>
      </c>
      <c r="O38" s="67" t="s">
        <v>2757</v>
      </c>
      <c r="P38" s="69">
        <v>25</v>
      </c>
      <c r="Q38" s="67" t="s">
        <v>2758</v>
      </c>
      <c r="R38" s="70">
        <v>8600</v>
      </c>
      <c r="S38" s="67" t="s">
        <v>2542</v>
      </c>
      <c r="T38" s="67" t="s">
        <v>4271</v>
      </c>
    </row>
    <row r="39" spans="1:26" ht="14.4" thickTop="1" thickBot="1" x14ac:dyDescent="0.3">
      <c r="A39" s="66" t="s">
        <v>4007</v>
      </c>
      <c r="B39" s="68">
        <v>50120746144</v>
      </c>
      <c r="C39" s="67"/>
      <c r="D39" s="67" t="s">
        <v>3434</v>
      </c>
      <c r="E39" s="67" t="s">
        <v>2539</v>
      </c>
      <c r="F39" s="67" t="s">
        <v>2624</v>
      </c>
      <c r="G39" s="67" t="s">
        <v>3440</v>
      </c>
      <c r="H39" s="66" t="s">
        <v>3286</v>
      </c>
      <c r="I39" s="66" t="s">
        <v>3287</v>
      </c>
      <c r="J39" s="67"/>
      <c r="K39" s="69"/>
      <c r="L39" s="67"/>
      <c r="M39" s="67" t="s">
        <v>2622</v>
      </c>
      <c r="N39" s="69">
        <v>44.5</v>
      </c>
      <c r="O39" s="67" t="s">
        <v>2757</v>
      </c>
      <c r="P39" s="69">
        <v>100</v>
      </c>
      <c r="Q39" s="67" t="s">
        <v>2758</v>
      </c>
      <c r="R39" s="70">
        <v>8000</v>
      </c>
      <c r="S39" s="67" t="s">
        <v>2542</v>
      </c>
      <c r="T39" s="67" t="s">
        <v>2623</v>
      </c>
    </row>
    <row r="40" spans="1:26" ht="14.4" thickTop="1" thickBot="1" x14ac:dyDescent="0.3">
      <c r="A40" s="66" t="s">
        <v>4007</v>
      </c>
      <c r="B40" s="68">
        <v>207012154</v>
      </c>
      <c r="C40" s="67"/>
      <c r="D40" s="67" t="s">
        <v>3434</v>
      </c>
      <c r="E40" s="67" t="s">
        <v>2539</v>
      </c>
      <c r="F40" s="67" t="s">
        <v>2624</v>
      </c>
      <c r="G40" s="67" t="s">
        <v>3278</v>
      </c>
      <c r="H40" s="66" t="s">
        <v>4003</v>
      </c>
      <c r="I40" s="66" t="s">
        <v>2066</v>
      </c>
      <c r="J40" s="67"/>
      <c r="K40" s="69"/>
      <c r="L40" s="67"/>
      <c r="M40" s="67" t="s">
        <v>4004</v>
      </c>
      <c r="N40" s="69">
        <v>43.25</v>
      </c>
      <c r="O40" s="67" t="s">
        <v>2757</v>
      </c>
      <c r="P40" s="69">
        <v>50</v>
      </c>
      <c r="Q40" s="67" t="s">
        <v>2758</v>
      </c>
      <c r="R40" s="70">
        <v>4000</v>
      </c>
      <c r="S40" s="67" t="s">
        <v>2542</v>
      </c>
      <c r="T40" s="67" t="s">
        <v>2623</v>
      </c>
    </row>
    <row r="41" spans="1:26" ht="14.4" thickTop="1" thickBot="1" x14ac:dyDescent="0.3">
      <c r="A41" s="66" t="s">
        <v>4007</v>
      </c>
      <c r="B41" s="68">
        <v>713309492</v>
      </c>
      <c r="C41" s="67"/>
      <c r="D41" s="67" t="s">
        <v>3434</v>
      </c>
      <c r="E41" s="67" t="s">
        <v>2539</v>
      </c>
      <c r="F41" s="67" t="s">
        <v>4270</v>
      </c>
      <c r="G41" s="67" t="s">
        <v>3209</v>
      </c>
      <c r="H41" s="66" t="s">
        <v>3286</v>
      </c>
      <c r="I41" s="66" t="s">
        <v>2067</v>
      </c>
      <c r="J41" s="67"/>
      <c r="K41" s="69"/>
      <c r="L41" s="67"/>
      <c r="M41" s="67" t="s">
        <v>2622</v>
      </c>
      <c r="N41" s="69">
        <v>117</v>
      </c>
      <c r="O41" s="67" t="s">
        <v>2757</v>
      </c>
      <c r="P41" s="69">
        <v>25</v>
      </c>
      <c r="Q41" s="67" t="s">
        <v>2758</v>
      </c>
      <c r="R41" s="70">
        <v>7200</v>
      </c>
      <c r="S41" s="67" t="s">
        <v>2542</v>
      </c>
      <c r="T41" s="67" t="s">
        <v>2068</v>
      </c>
    </row>
    <row r="42" spans="1:26" ht="14.4" thickTop="1" thickBot="1" x14ac:dyDescent="0.3">
      <c r="A42" s="66" t="s">
        <v>4007</v>
      </c>
      <c r="B42" s="68">
        <v>718243468</v>
      </c>
      <c r="C42" s="67"/>
      <c r="D42" s="67" t="s">
        <v>3403</v>
      </c>
      <c r="E42" s="67" t="s">
        <v>2539</v>
      </c>
      <c r="F42" s="67" t="s">
        <v>2624</v>
      </c>
      <c r="G42" s="67" t="s">
        <v>3440</v>
      </c>
      <c r="H42" s="66" t="s">
        <v>3286</v>
      </c>
      <c r="I42" s="66" t="s">
        <v>3287</v>
      </c>
      <c r="J42" s="67"/>
      <c r="K42" s="69"/>
      <c r="L42" s="67"/>
      <c r="M42" s="67" t="s">
        <v>2622</v>
      </c>
      <c r="N42" s="69">
        <v>44.9</v>
      </c>
      <c r="O42" s="67" t="s">
        <v>2757</v>
      </c>
      <c r="P42" s="69">
        <v>50</v>
      </c>
      <c r="Q42" s="67" t="s">
        <v>2758</v>
      </c>
      <c r="R42" s="70">
        <v>4000</v>
      </c>
      <c r="S42" s="67" t="s">
        <v>2542</v>
      </c>
      <c r="T42" s="67" t="s">
        <v>2623</v>
      </c>
    </row>
    <row r="43" spans="1:26" ht="14.4" thickTop="1" thickBot="1" x14ac:dyDescent="0.3">
      <c r="A43" s="66" t="s">
        <v>4007</v>
      </c>
      <c r="B43" s="68">
        <v>373079704</v>
      </c>
      <c r="C43" s="67"/>
      <c r="D43" s="67" t="s">
        <v>3403</v>
      </c>
      <c r="E43" s="67" t="s">
        <v>2539</v>
      </c>
      <c r="F43" s="67" t="s">
        <v>2624</v>
      </c>
      <c r="G43" s="67" t="s">
        <v>3440</v>
      </c>
      <c r="H43" s="66" t="s">
        <v>3286</v>
      </c>
      <c r="I43" s="66" t="s">
        <v>3287</v>
      </c>
      <c r="J43" s="67"/>
      <c r="K43" s="69"/>
      <c r="L43" s="67"/>
      <c r="M43" s="67" t="s">
        <v>2622</v>
      </c>
      <c r="N43" s="69">
        <v>44.8</v>
      </c>
      <c r="O43" s="67" t="s">
        <v>2757</v>
      </c>
      <c r="P43" s="69">
        <v>50</v>
      </c>
      <c r="Q43" s="67" t="s">
        <v>2758</v>
      </c>
      <c r="R43" s="70">
        <v>4000</v>
      </c>
      <c r="S43" s="67" t="s">
        <v>2542</v>
      </c>
      <c r="T43" s="67" t="s">
        <v>2623</v>
      </c>
    </row>
    <row r="44" spans="1:26" ht="14.4" thickTop="1" thickBot="1" x14ac:dyDescent="0.3">
      <c r="A44" s="66" t="s">
        <v>4007</v>
      </c>
      <c r="B44" s="68">
        <v>186862087</v>
      </c>
      <c r="C44" s="67">
        <v>50704233168</v>
      </c>
      <c r="D44" s="67" t="s">
        <v>3403</v>
      </c>
      <c r="E44" s="67" t="s">
        <v>2539</v>
      </c>
      <c r="F44" s="67" t="s">
        <v>3803</v>
      </c>
      <c r="G44" s="67" t="s">
        <v>3440</v>
      </c>
      <c r="H44" s="66" t="s">
        <v>3286</v>
      </c>
      <c r="I44" s="66" t="s">
        <v>3287</v>
      </c>
      <c r="J44" s="67"/>
      <c r="K44" s="69"/>
      <c r="L44" s="67"/>
      <c r="M44" s="67" t="s">
        <v>2527</v>
      </c>
      <c r="N44" s="69">
        <v>51.75</v>
      </c>
      <c r="O44" s="67" t="s">
        <v>2757</v>
      </c>
      <c r="P44" s="69">
        <v>50</v>
      </c>
      <c r="Q44" s="67" t="s">
        <v>2758</v>
      </c>
      <c r="R44" s="70">
        <v>4000</v>
      </c>
      <c r="S44" s="67" t="s">
        <v>2542</v>
      </c>
      <c r="T44" s="67" t="s">
        <v>3804</v>
      </c>
    </row>
    <row r="45" spans="1:26" ht="14.4" thickTop="1" thickBot="1" x14ac:dyDescent="0.3">
      <c r="A45" s="66" t="s">
        <v>4007</v>
      </c>
      <c r="B45" s="68">
        <v>241810483</v>
      </c>
      <c r="C45" s="67"/>
      <c r="D45" s="67" t="s">
        <v>3434</v>
      </c>
      <c r="E45" s="67" t="s">
        <v>2539</v>
      </c>
      <c r="F45" s="67" t="s">
        <v>4270</v>
      </c>
      <c r="G45" s="67" t="s">
        <v>2541</v>
      </c>
      <c r="H45" s="66" t="s">
        <v>3286</v>
      </c>
      <c r="I45" s="66" t="s">
        <v>3286</v>
      </c>
      <c r="J45" s="67"/>
      <c r="K45" s="69"/>
      <c r="L45" s="67"/>
      <c r="M45" s="67" t="s">
        <v>4269</v>
      </c>
      <c r="N45" s="69">
        <v>80</v>
      </c>
      <c r="O45" s="67" t="s">
        <v>2757</v>
      </c>
      <c r="P45" s="69">
        <v>25</v>
      </c>
      <c r="Q45" s="67" t="s">
        <v>2758</v>
      </c>
      <c r="R45" s="69">
        <v>400</v>
      </c>
      <c r="S45" s="67" t="s">
        <v>2542</v>
      </c>
      <c r="T45" s="67" t="s">
        <v>2068</v>
      </c>
    </row>
    <row r="46" spans="1:26" ht="14.4" thickTop="1" thickBot="1" x14ac:dyDescent="0.3">
      <c r="A46" s="66" t="s">
        <v>4007</v>
      </c>
      <c r="B46" s="68">
        <v>106598300</v>
      </c>
      <c r="C46" s="67"/>
      <c r="D46" s="67" t="s">
        <v>3403</v>
      </c>
      <c r="E46" s="67" t="s">
        <v>2539</v>
      </c>
      <c r="F46" s="67" t="s">
        <v>3803</v>
      </c>
      <c r="G46" s="67" t="s">
        <v>3440</v>
      </c>
      <c r="H46" s="66" t="s">
        <v>3286</v>
      </c>
      <c r="I46" s="66" t="s">
        <v>3287</v>
      </c>
      <c r="J46" s="67"/>
      <c r="K46" s="69"/>
      <c r="L46" s="67"/>
      <c r="M46" s="67" t="s">
        <v>2622</v>
      </c>
      <c r="N46" s="69">
        <v>51</v>
      </c>
      <c r="O46" s="67" t="s">
        <v>2757</v>
      </c>
      <c r="P46" s="69">
        <v>50</v>
      </c>
      <c r="Q46" s="67" t="s">
        <v>2758</v>
      </c>
      <c r="R46" s="70">
        <v>4000</v>
      </c>
      <c r="S46" s="67" t="s">
        <v>2542</v>
      </c>
      <c r="T46" s="67" t="s">
        <v>3804</v>
      </c>
    </row>
    <row r="47" spans="1:26" ht="14.4" thickTop="1" thickBot="1" x14ac:dyDescent="0.3">
      <c r="A47" s="66" t="s">
        <v>4007</v>
      </c>
      <c r="B47" s="68">
        <v>51096715140</v>
      </c>
      <c r="C47" s="67"/>
      <c r="D47" s="67" t="s">
        <v>3403</v>
      </c>
      <c r="E47" s="67" t="s">
        <v>2539</v>
      </c>
      <c r="F47" s="67" t="s">
        <v>2624</v>
      </c>
      <c r="G47" s="67" t="s">
        <v>3440</v>
      </c>
      <c r="H47" s="66" t="s">
        <v>3286</v>
      </c>
      <c r="I47" s="66" t="s">
        <v>3287</v>
      </c>
      <c r="J47" s="67"/>
      <c r="K47" s="69"/>
      <c r="L47" s="67"/>
      <c r="M47" s="67" t="s">
        <v>4269</v>
      </c>
      <c r="N47" s="69">
        <v>44.75</v>
      </c>
      <c r="O47" s="67" t="s">
        <v>2757</v>
      </c>
      <c r="P47" s="69">
        <v>50</v>
      </c>
      <c r="Q47" s="67" t="s">
        <v>2758</v>
      </c>
      <c r="R47" s="70">
        <v>4000</v>
      </c>
      <c r="S47" s="67" t="s">
        <v>2542</v>
      </c>
      <c r="T47" s="67" t="s">
        <v>2623</v>
      </c>
    </row>
    <row r="48" spans="1:26" ht="14.4" thickTop="1" thickBot="1" x14ac:dyDescent="0.3">
      <c r="A48" s="66" t="s">
        <v>4007</v>
      </c>
      <c r="B48" s="68">
        <v>756143431</v>
      </c>
      <c r="C48" s="67"/>
      <c r="D48" s="67" t="s">
        <v>3403</v>
      </c>
      <c r="E48" s="67" t="s">
        <v>2539</v>
      </c>
      <c r="F48" s="67" t="s">
        <v>3803</v>
      </c>
      <c r="G48" s="67" t="s">
        <v>3440</v>
      </c>
      <c r="H48" s="66" t="s">
        <v>3286</v>
      </c>
      <c r="I48" s="66" t="s">
        <v>3287</v>
      </c>
      <c r="J48" s="67"/>
      <c r="K48" s="69"/>
      <c r="L48" s="67"/>
      <c r="M48" s="67" t="s">
        <v>2622</v>
      </c>
      <c r="N48" s="69">
        <v>51.25</v>
      </c>
      <c r="O48" s="67" t="s">
        <v>2757</v>
      </c>
      <c r="P48" s="69">
        <v>50</v>
      </c>
      <c r="Q48" s="67" t="s">
        <v>2758</v>
      </c>
      <c r="R48" s="70">
        <v>4000</v>
      </c>
      <c r="S48" s="67" t="s">
        <v>2542</v>
      </c>
      <c r="T48" s="67" t="s">
        <v>3804</v>
      </c>
      <c r="U48" s="50"/>
      <c r="V48" s="50"/>
      <c r="W48" s="50"/>
      <c r="X48" s="50"/>
      <c r="Y48" s="50"/>
      <c r="Z48" s="50"/>
    </row>
    <row r="49" spans="1:26" ht="14.4" thickTop="1" thickBot="1" x14ac:dyDescent="0.3">
      <c r="A49" s="66" t="s">
        <v>4007</v>
      </c>
      <c r="B49" s="68">
        <v>198932567</v>
      </c>
      <c r="C49" s="67"/>
      <c r="D49" s="67" t="s">
        <v>3434</v>
      </c>
      <c r="E49" s="67" t="s">
        <v>2539</v>
      </c>
      <c r="F49" s="67" t="s">
        <v>2624</v>
      </c>
      <c r="G49" s="67" t="s">
        <v>2541</v>
      </c>
      <c r="H49" s="66" t="s">
        <v>3286</v>
      </c>
      <c r="I49" s="66" t="s">
        <v>3286</v>
      </c>
      <c r="J49" s="67"/>
      <c r="K49" s="69"/>
      <c r="L49" s="67"/>
      <c r="M49" s="67" t="s">
        <v>4269</v>
      </c>
      <c r="N49" s="69">
        <v>43</v>
      </c>
      <c r="O49" s="67" t="s">
        <v>2757</v>
      </c>
      <c r="P49" s="69">
        <v>50</v>
      </c>
      <c r="Q49" s="67" t="s">
        <v>2758</v>
      </c>
      <c r="R49" s="69">
        <v>800</v>
      </c>
      <c r="S49" s="67" t="s">
        <v>2542</v>
      </c>
      <c r="T49" s="67" t="s">
        <v>2623</v>
      </c>
      <c r="U49" s="50"/>
      <c r="V49" s="50"/>
      <c r="W49" s="50"/>
      <c r="X49" s="50"/>
      <c r="Y49" s="50"/>
      <c r="Z49" s="50"/>
    </row>
    <row r="50" spans="1:26" ht="14.4" thickTop="1" thickBot="1" x14ac:dyDescent="0.3">
      <c r="A50" s="273" t="s">
        <v>2064</v>
      </c>
      <c r="B50" s="274"/>
      <c r="C50" s="274"/>
      <c r="D50" s="274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  <c r="S50" s="274"/>
      <c r="T50" s="275"/>
      <c r="U50" s="50"/>
      <c r="V50" s="50"/>
      <c r="W50" s="50"/>
      <c r="X50" s="50"/>
      <c r="Y50" s="50"/>
      <c r="Z50" s="50"/>
    </row>
    <row r="51" spans="1:26" ht="13.8" thickTop="1" x14ac:dyDescent="0.25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</row>
    <row r="52" spans="1:26" x14ac:dyDescent="0.25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</row>
    <row r="53" spans="1:26" x14ac:dyDescent="0.25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</row>
    <row r="54" spans="1:26" x14ac:dyDescent="0.25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</row>
    <row r="55" spans="1:26" x14ac:dyDescent="0.2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</row>
    <row r="56" spans="1:26" x14ac:dyDescent="0.25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</row>
    <row r="57" spans="1:26" x14ac:dyDescent="0.25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</row>
    <row r="58" spans="1:26" x14ac:dyDescent="0.25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</row>
    <row r="59" spans="1:26" x14ac:dyDescent="0.25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</row>
    <row r="60" spans="1:26" x14ac:dyDescent="0.25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</row>
    <row r="61" spans="1:26" x14ac:dyDescent="0.25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</row>
    <row r="62" spans="1:26" x14ac:dyDescent="0.25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</row>
    <row r="63" spans="1:26" x14ac:dyDescent="0.25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</row>
    <row r="64" spans="1:26" x14ac:dyDescent="0.25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</row>
    <row r="65" spans="1:26" x14ac:dyDescent="0.2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</row>
    <row r="66" spans="1:26" x14ac:dyDescent="0.25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</row>
    <row r="67" spans="1:26" x14ac:dyDescent="0.25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</row>
    <row r="68" spans="1:26" x14ac:dyDescent="0.25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</row>
    <row r="69" spans="1:26" x14ac:dyDescent="0.25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</row>
    <row r="70" spans="1:26" x14ac:dyDescent="0.25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</row>
    <row r="71" spans="1:26" x14ac:dyDescent="0.25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</row>
    <row r="72" spans="1:26" x14ac:dyDescent="0.25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</row>
    <row r="73" spans="1:26" x14ac:dyDescent="0.25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</row>
    <row r="74" spans="1:26" x14ac:dyDescent="0.25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</row>
    <row r="75" spans="1:26" x14ac:dyDescent="0.2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</row>
    <row r="76" spans="1:26" x14ac:dyDescent="0.25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</row>
    <row r="77" spans="1:26" x14ac:dyDescent="0.25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</row>
    <row r="78" spans="1:26" x14ac:dyDescent="0.25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</row>
    <row r="79" spans="1:26" x14ac:dyDescent="0.25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</row>
    <row r="80" spans="1:26" x14ac:dyDescent="0.25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</row>
    <row r="81" spans="1:26" x14ac:dyDescent="0.25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</row>
    <row r="82" spans="1:26" x14ac:dyDescent="0.25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 spans="1:26" x14ac:dyDescent="0.25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</row>
    <row r="84" spans="1:26" x14ac:dyDescent="0.25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</row>
    <row r="85" spans="1:26" x14ac:dyDescent="0.2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</row>
    <row r="86" spans="1:26" x14ac:dyDescent="0.25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</row>
    <row r="87" spans="1:26" x14ac:dyDescent="0.25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</row>
    <row r="88" spans="1:26" x14ac:dyDescent="0.25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  <row r="89" spans="1:26" x14ac:dyDescent="0.25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</row>
    <row r="90" spans="1:26" x14ac:dyDescent="0.25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</row>
    <row r="91" spans="1:26" x14ac:dyDescent="0.25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</row>
    <row r="92" spans="1:26" x14ac:dyDescent="0.25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</row>
    <row r="93" spans="1:26" x14ac:dyDescent="0.25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  <row r="94" spans="1:26" x14ac:dyDescent="0.25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</row>
    <row r="95" spans="1:26" x14ac:dyDescent="0.2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</row>
    <row r="96" spans="1:26" x14ac:dyDescent="0.25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</row>
    <row r="97" spans="1:26" x14ac:dyDescent="0.25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</row>
    <row r="98" spans="1:26" x14ac:dyDescent="0.25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</row>
    <row r="99" spans="1:26" x14ac:dyDescent="0.25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</row>
    <row r="100" spans="1:26" x14ac:dyDescent="0.25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</row>
    <row r="101" spans="1:26" x14ac:dyDescent="0.25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</row>
    <row r="102" spans="1:26" x14ac:dyDescent="0.25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</row>
    <row r="103" spans="1:26" x14ac:dyDescent="0.25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</row>
    <row r="104" spans="1:26" x14ac:dyDescent="0.25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</row>
    <row r="105" spans="1:26" x14ac:dyDescent="0.2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</row>
    <row r="106" spans="1:26" x14ac:dyDescent="0.25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</row>
    <row r="107" spans="1:26" x14ac:dyDescent="0.25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</row>
    <row r="108" spans="1:26" x14ac:dyDescent="0.25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</row>
    <row r="109" spans="1:26" x14ac:dyDescent="0.25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</row>
    <row r="110" spans="1:26" x14ac:dyDescent="0.25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</row>
    <row r="111" spans="1:26" x14ac:dyDescent="0.25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</row>
    <row r="112" spans="1:26" x14ac:dyDescent="0.25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</row>
    <row r="113" spans="1:26" x14ac:dyDescent="0.25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</row>
    <row r="114" spans="1:26" x14ac:dyDescent="0.25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</row>
    <row r="115" spans="1:26" x14ac:dyDescent="0.2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</row>
    <row r="116" spans="1:26" x14ac:dyDescent="0.25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</row>
    <row r="117" spans="1:26" x14ac:dyDescent="0.25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</row>
    <row r="118" spans="1:26" x14ac:dyDescent="0.25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</row>
    <row r="119" spans="1:26" x14ac:dyDescent="0.25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</row>
    <row r="120" spans="1:26" x14ac:dyDescent="0.25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</row>
    <row r="121" spans="1:26" x14ac:dyDescent="0.25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</row>
    <row r="122" spans="1:26" x14ac:dyDescent="0.25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</row>
    <row r="123" spans="1:26" x14ac:dyDescent="0.25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</row>
    <row r="124" spans="1:26" x14ac:dyDescent="0.25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</row>
    <row r="125" spans="1:26" x14ac:dyDescent="0.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</row>
    <row r="126" spans="1:26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</row>
    <row r="127" spans="1:26" x14ac:dyDescent="0.25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</row>
    <row r="128" spans="1:26" x14ac:dyDescent="0.25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</row>
    <row r="129" spans="1:26" x14ac:dyDescent="0.25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</row>
    <row r="130" spans="1:26" x14ac:dyDescent="0.25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</row>
    <row r="131" spans="1:26" x14ac:dyDescent="0.25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</row>
    <row r="132" spans="1:26" x14ac:dyDescent="0.25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</row>
  </sheetData>
  <mergeCells count="1">
    <mergeCell ref="A50:T50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46091072&amp;dt=Jun-07-01"/>
    <hyperlink ref="B17" r:id="rId2" display="https://www.intcx.com/ReportServlet/any.class?operation=confirm&amp;dealID=182958760&amp;dt=Jun-07-01"/>
    <hyperlink ref="B18" r:id="rId3" display="https://www.intcx.com/ReportServlet/any.class?operation=confirm&amp;dealID=547214184&amp;dt=Jun-07-01"/>
    <hyperlink ref="B19" r:id="rId4" display="https://www.intcx.com/ReportServlet/any.class?operation=confirm&amp;dealID=972546943&amp;dt=Jun-07-01"/>
    <hyperlink ref="B20" r:id="rId5" display="https://www.intcx.com/ReportServlet/any.class?operation=confirm&amp;dealID=409379410&amp;dt=Jun-07-01"/>
    <hyperlink ref="B21" r:id="rId6" display="https://www.intcx.com/ReportServlet/any.class?operation=confirm&amp;dealID=979332663&amp;dt=Jun-07-01"/>
    <hyperlink ref="B22" r:id="rId7" display="https://www.intcx.com/ReportServlet/any.class?operation=confirm&amp;dealID=459052303&amp;dt=Jun-07-01"/>
    <hyperlink ref="B23" r:id="rId8" display="https://www.intcx.com/ReportServlet/any.class?operation=confirm&amp;dealID=49028720275&amp;dt=Jun-07-01"/>
    <hyperlink ref="B24" r:id="rId9" display="https://www.intcx.com/ReportServlet/any.class?operation=confirm&amp;dealID=49029570120&amp;dt=Jun-07-01"/>
    <hyperlink ref="B25" r:id="rId10" display="https://www.intcx.com/ReportServlet/any.class?operation=confirm&amp;dealID=423778197&amp;dt=Jun-07-01"/>
    <hyperlink ref="B26" r:id="rId11" display="https://www.intcx.com/ReportServlet/any.class?operation=confirm&amp;dealID=366503088&amp;dt=Jun-07-01"/>
    <hyperlink ref="B27" r:id="rId12" display="https://www.intcx.com/ReportServlet/any.class?operation=confirm&amp;dealID=956652494&amp;dt=Jun-07-01"/>
    <hyperlink ref="B28" r:id="rId13" display="https://www.intcx.com/ReportServlet/any.class?operation=confirm&amp;dealID=49263573026&amp;dt=Jun-07-01"/>
    <hyperlink ref="B29" r:id="rId14" display="https://www.intcx.com/ReportServlet/any.class?operation=confirm&amp;dealID=419280498&amp;dt=Jun-07-01"/>
    <hyperlink ref="B30" r:id="rId15" display="https://www.intcx.com/ReportServlet/any.class?operation=confirm&amp;dealID=709610975&amp;dt=Jun-07-01"/>
    <hyperlink ref="B31" r:id="rId16" display="https://www.intcx.com/ReportServlet/any.class?operation=confirm&amp;dealID=153478834&amp;dt=Jun-07-01"/>
    <hyperlink ref="B32" r:id="rId17" display="https://www.intcx.com/ReportServlet/any.class?operation=confirm&amp;dealID=142922827&amp;dt=Jun-07-01"/>
    <hyperlink ref="B33" r:id="rId18" display="https://www.intcx.com/ReportServlet/any.class?operation=confirm&amp;dealID=49249120139&amp;dt=Jun-07-01"/>
    <hyperlink ref="B34" r:id="rId19" display="https://www.intcx.com/ReportServlet/any.class?operation=confirm&amp;dealID=923007973&amp;dt=Jun-07-01"/>
    <hyperlink ref="B35" r:id="rId20" display="https://www.intcx.com/ReportServlet/any.class?operation=confirm&amp;dealID=126698850&amp;dt=Jun-07-01"/>
    <hyperlink ref="B36" r:id="rId21" display="https://www.intcx.com/ReportServlet/any.class?operation=confirm&amp;dealID=207526818&amp;dt=Jun-07-01"/>
    <hyperlink ref="B37" r:id="rId22" display="https://www.intcx.com/ReportServlet/any.class?operation=confirm&amp;dealID=488164806&amp;dt=Jun-07-01"/>
    <hyperlink ref="B38" r:id="rId23" display="https://www.intcx.com/ReportServlet/any.class?operation=confirm&amp;dealID=148394898&amp;dt=Jun-07-01"/>
    <hyperlink ref="B39" r:id="rId24" display="https://www.intcx.com/ReportServlet/any.class?operation=confirm&amp;dealID=50120746144&amp;dt=Jun-07-01"/>
    <hyperlink ref="B40" r:id="rId25" display="https://www.intcx.com/ReportServlet/any.class?operation=confirm&amp;dealID=207012154&amp;dt=Jun-07-01"/>
    <hyperlink ref="B41" r:id="rId26" display="https://www.intcx.com/ReportServlet/any.class?operation=confirm&amp;dealID=713309492&amp;dt=Jun-07-01"/>
    <hyperlink ref="B42" r:id="rId27" display="https://www.intcx.com/ReportServlet/any.class?operation=confirm&amp;dealID=718243468&amp;dt=Jun-07-01"/>
    <hyperlink ref="B43" r:id="rId28" display="https://www.intcx.com/ReportServlet/any.class?operation=confirm&amp;dealID=373079704&amp;dt=Jun-07-01"/>
    <hyperlink ref="B44" r:id="rId29" display="https://www.intcx.com/ReportServlet/any.class?operation=confirm&amp;dealID=50704233168&amp;dt=Jun-07-01"/>
    <hyperlink ref="B45" r:id="rId30" display="https://www.intcx.com/ReportServlet/any.class?operation=confirm&amp;dealID=241810483&amp;dt=Jun-07-01"/>
    <hyperlink ref="B46" r:id="rId31" display="https://www.intcx.com/ReportServlet/any.class?operation=confirm&amp;dealID=106598300&amp;dt=Jun-07-01"/>
    <hyperlink ref="B47" r:id="rId32" display="https://www.intcx.com/ReportServlet/any.class?operation=confirm&amp;dealID=51096715140&amp;dt=Jun-07-01"/>
    <hyperlink ref="B48" r:id="rId33" display="https://www.intcx.com/ReportServlet/any.class?operation=confirm&amp;dealID=756143431&amp;dt=Jun-07-01"/>
    <hyperlink ref="B49" r:id="rId34" display="https://www.intcx.com/ReportServlet/any.class?operation=confirm&amp;dealID=198932567&amp;dt=Jun-07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3.2" x14ac:dyDescent="0.25"/>
  <cols>
    <col min="1" max="1" width="15.5546875" customWidth="1"/>
  </cols>
  <sheetData>
    <row r="1" spans="1:20" ht="15.6" x14ac:dyDescent="0.3">
      <c r="A1" s="15" t="s">
        <v>2760</v>
      </c>
    </row>
    <row r="2" spans="1:20" ht="15.6" x14ac:dyDescent="0.3">
      <c r="A2" s="46" t="s">
        <v>2979</v>
      </c>
    </row>
    <row r="3" spans="1:20" x14ac:dyDescent="0.25">
      <c r="A3" s="95">
        <f>'E-Mail'!$B$2</f>
        <v>37049</v>
      </c>
    </row>
    <row r="5" spans="1:20" ht="13.8" thickBot="1" x14ac:dyDescent="0.3">
      <c r="A5" s="17" t="s">
        <v>2763</v>
      </c>
      <c r="B5" s="17" t="s">
        <v>2762</v>
      </c>
      <c r="C5" s="17" t="s">
        <v>2537</v>
      </c>
    </row>
    <row r="6" spans="1:20" x14ac:dyDescent="0.25">
      <c r="A6" s="14"/>
      <c r="B6" s="18">
        <f>COUNTIF($T$19:$T$5001,A6)</f>
        <v>0</v>
      </c>
      <c r="C6" s="18">
        <f>SUMIF($T$19:$T$5002,A6,$S$19:$S$5002)</f>
        <v>0</v>
      </c>
    </row>
    <row r="8" spans="1:20" ht="13.8" thickBot="1" x14ac:dyDescent="0.3"/>
    <row r="9" spans="1:20" ht="15" thickTop="1" thickBot="1" x14ac:dyDescent="0.3">
      <c r="A9" s="175" t="str">
        <f>IF(A16=0,"No Activity"," ")</f>
        <v>No Activity</v>
      </c>
      <c r="H9" s="107" t="s">
        <v>2980</v>
      </c>
      <c r="I9" s="107" t="s">
        <v>2981</v>
      </c>
    </row>
    <row r="10" spans="1:20" x14ac:dyDescent="0.25">
      <c r="A10" s="63" t="s">
        <v>2996</v>
      </c>
    </row>
    <row r="11" spans="1:20" x14ac:dyDescent="0.25">
      <c r="A11" s="64" t="s">
        <v>2999</v>
      </c>
    </row>
    <row r="12" spans="1:20" x14ac:dyDescent="0.25">
      <c r="A12" s="64" t="s">
        <v>2552</v>
      </c>
    </row>
    <row r="13" spans="1:20" x14ac:dyDescent="0.25">
      <c r="A13" s="64" t="s">
        <v>2069</v>
      </c>
    </row>
    <row r="14" spans="1:20" ht="13.8" thickBot="1" x14ac:dyDescent="0.3"/>
    <row r="15" spans="1:20" ht="21.6" thickTop="1" thickBot="1" x14ac:dyDescent="0.3">
      <c r="A15" s="65" t="s">
        <v>2553</v>
      </c>
      <c r="B15" s="65" t="s">
        <v>2554</v>
      </c>
      <c r="C15" s="65" t="s">
        <v>2555</v>
      </c>
      <c r="D15" s="65" t="s">
        <v>2556</v>
      </c>
      <c r="E15" s="65" t="s">
        <v>2557</v>
      </c>
      <c r="F15" s="65" t="s">
        <v>2558</v>
      </c>
      <c r="G15" s="65" t="s">
        <v>2530</v>
      </c>
      <c r="H15" s="65" t="s">
        <v>2980</v>
      </c>
      <c r="I15" s="65" t="s">
        <v>2981</v>
      </c>
      <c r="J15" s="65" t="s">
        <v>2559</v>
      </c>
      <c r="K15" s="65" t="s">
        <v>2560</v>
      </c>
      <c r="L15" s="65" t="s">
        <v>2561</v>
      </c>
      <c r="M15" s="65" t="s">
        <v>2562</v>
      </c>
      <c r="N15" s="65" t="s">
        <v>2563</v>
      </c>
      <c r="O15" s="65" t="s">
        <v>2746</v>
      </c>
      <c r="P15" s="65" t="s">
        <v>2747</v>
      </c>
      <c r="Q15" s="65" t="s">
        <v>2748</v>
      </c>
      <c r="R15" s="65" t="s">
        <v>2749</v>
      </c>
      <c r="S15" s="65" t="s">
        <v>2750</v>
      </c>
      <c r="T15" s="65" t="s">
        <v>2751</v>
      </c>
    </row>
    <row r="16" spans="1:20" ht="13.8" thickTop="1" x14ac:dyDescent="0.25">
      <c r="A16" s="106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1" t="s">
        <v>2935</v>
      </c>
    </row>
    <row r="2" spans="1:25" x14ac:dyDescent="0.25">
      <c r="A2" s="96" t="s">
        <v>2756</v>
      </c>
    </row>
    <row r="3" spans="1:25" x14ac:dyDescent="0.25">
      <c r="A3" s="95">
        <f>'E-Mail'!$B$2</f>
        <v>37049</v>
      </c>
    </row>
    <row r="4" spans="1:25" x14ac:dyDescent="0.25">
      <c r="A4" s="96"/>
    </row>
    <row r="5" spans="1:25" ht="13.8" thickBot="1" x14ac:dyDescent="0.3">
      <c r="A5" s="17" t="s">
        <v>2763</v>
      </c>
      <c r="B5" s="17" t="s">
        <v>2762</v>
      </c>
      <c r="C5" s="17" t="s">
        <v>2537</v>
      </c>
      <c r="P5" s="114"/>
      <c r="Q5" s="114"/>
      <c r="R5" s="115"/>
    </row>
    <row r="6" spans="1:25" x14ac:dyDescent="0.25">
      <c r="A6" s="14" t="s">
        <v>2968</v>
      </c>
      <c r="B6" s="18">
        <f>COUNTIF($F$11:$F$10000,A6)</f>
        <v>0</v>
      </c>
      <c r="C6" s="18">
        <f>SUMIF($F$11:$F$4997,A6,$C$10:$C$4996)</f>
        <v>0</v>
      </c>
      <c r="D6" t="s">
        <v>3408</v>
      </c>
    </row>
    <row r="7" spans="1:25" x14ac:dyDescent="0.25">
      <c r="A7" s="14" t="s">
        <v>2768</v>
      </c>
      <c r="B7" s="18">
        <f>COUNTIF($F$11:$F$10000,A7)</f>
        <v>13</v>
      </c>
      <c r="C7" s="18">
        <f>SUMIF($F$11:$F$4997,A7,$C$11:$C$4996)</f>
        <v>82000</v>
      </c>
    </row>
    <row r="8" spans="1:25" x14ac:dyDescent="0.25">
      <c r="A8" s="14" t="s">
        <v>2766</v>
      </c>
      <c r="B8" s="18">
        <f>COUNTIF($F$11:$F$10000,A8)</f>
        <v>1</v>
      </c>
      <c r="C8" s="18">
        <f>SUMIF($F$11:$F$4997,A8,$C$11:$C$4996)</f>
        <v>800</v>
      </c>
    </row>
    <row r="9" spans="1:25" ht="13.8" thickBot="1" x14ac:dyDescent="0.3"/>
    <row r="10" spans="1:25" ht="27" thickBot="1" x14ac:dyDescent="0.3">
      <c r="A10" s="22" t="s">
        <v>2934</v>
      </c>
      <c r="B10" s="21" t="s">
        <v>2937</v>
      </c>
      <c r="C10" s="22" t="s">
        <v>2765</v>
      </c>
      <c r="D10" s="71" t="s">
        <v>2946</v>
      </c>
      <c r="E10" s="71" t="s">
        <v>2947</v>
      </c>
      <c r="F10" s="71" t="s">
        <v>2948</v>
      </c>
      <c r="G10" s="71" t="s">
        <v>2949</v>
      </c>
      <c r="H10" s="71" t="s">
        <v>2950</v>
      </c>
      <c r="I10" s="71" t="s">
        <v>2951</v>
      </c>
      <c r="J10" s="71" t="s">
        <v>2952</v>
      </c>
      <c r="K10" s="71" t="s">
        <v>2953</v>
      </c>
      <c r="L10" s="71" t="s">
        <v>2954</v>
      </c>
      <c r="M10" s="71" t="s">
        <v>2955</v>
      </c>
      <c r="N10" s="71" t="s">
        <v>2956</v>
      </c>
      <c r="O10" s="71" t="s">
        <v>2957</v>
      </c>
      <c r="P10" s="71" t="s">
        <v>2958</v>
      </c>
      <c r="Q10" s="71" t="s">
        <v>2959</v>
      </c>
      <c r="R10" s="71" t="s">
        <v>2960</v>
      </c>
      <c r="S10" s="71" t="s">
        <v>2961</v>
      </c>
      <c r="T10" s="71" t="s">
        <v>2962</v>
      </c>
      <c r="U10" s="71" t="s">
        <v>2963</v>
      </c>
      <c r="V10" s="71" t="s">
        <v>2964</v>
      </c>
      <c r="W10" s="71" t="s">
        <v>2965</v>
      </c>
      <c r="X10" s="71" t="s">
        <v>2966</v>
      </c>
      <c r="Y10" s="71" t="s">
        <v>2967</v>
      </c>
    </row>
    <row r="11" spans="1:25" x14ac:dyDescent="0.25">
      <c r="A11" s="28" t="str">
        <f t="shared" ref="A11:A74" si="0">VLOOKUP(G11,DDENA_USERS,2,FALSE)</f>
        <v>Gautam Gupta</v>
      </c>
      <c r="B11" s="27">
        <f t="shared" ref="B11:B74" si="1">IF(ISNUMBER(FIND("Pow",F11))=TRUE,((VALUE(MID(R11,FIND("-",R11)+1,2)))-(VALUE(MID(R11,FIND("-",R11)-1,1)))+1)*(Q11-P11+1),IF(F11="Coal",(YEAR(Q11)-YEAR(P11))*12+MONTH(Q11)-MONTH(P11)+1,(Q11-P11+1)))</f>
        <v>16</v>
      </c>
      <c r="C11" s="28">
        <f t="shared" ref="C11:C74" si="2">IF(F11="Coal",B11*W11*12500,B11*W11)</f>
        <v>800</v>
      </c>
      <c r="D11" s="72" t="s">
        <v>3026</v>
      </c>
      <c r="E11" s="72" t="s">
        <v>3027</v>
      </c>
      <c r="F11" s="72" t="s">
        <v>2766</v>
      </c>
      <c r="G11" s="72" t="s">
        <v>2849</v>
      </c>
      <c r="H11" s="72" t="s">
        <v>2070</v>
      </c>
      <c r="I11" s="72" t="s">
        <v>2641</v>
      </c>
      <c r="J11" s="72" t="s">
        <v>2071</v>
      </c>
      <c r="K11" s="72" t="s">
        <v>2072</v>
      </c>
      <c r="L11" s="72" t="s">
        <v>2073</v>
      </c>
      <c r="M11" s="72" t="s">
        <v>2074</v>
      </c>
      <c r="N11" s="72" t="s">
        <v>2075</v>
      </c>
      <c r="O11" s="72" t="s">
        <v>2076</v>
      </c>
      <c r="P11" s="76">
        <v>37050</v>
      </c>
      <c r="Q11" s="76">
        <v>37050</v>
      </c>
      <c r="R11" s="72" t="s">
        <v>2077</v>
      </c>
      <c r="S11" s="72"/>
      <c r="T11" s="73">
        <v>37049</v>
      </c>
      <c r="U11" s="72" t="s">
        <v>2078</v>
      </c>
      <c r="V11" s="72" t="s">
        <v>3405</v>
      </c>
      <c r="W11" s="72">
        <v>50</v>
      </c>
      <c r="X11" s="72">
        <v>39.5</v>
      </c>
      <c r="Y11" s="72">
        <v>35541</v>
      </c>
    </row>
    <row r="12" spans="1:25" x14ac:dyDescent="0.25">
      <c r="A12" s="28" t="str">
        <f t="shared" si="0"/>
        <v>Kelli Stevens</v>
      </c>
      <c r="B12" s="27">
        <f t="shared" si="1"/>
        <v>1</v>
      </c>
      <c r="C12" s="28">
        <f t="shared" si="2"/>
        <v>5000</v>
      </c>
      <c r="D12" s="74" t="s">
        <v>3026</v>
      </c>
      <c r="E12" s="74" t="s">
        <v>3027</v>
      </c>
      <c r="F12" s="74" t="s">
        <v>2768</v>
      </c>
      <c r="G12" s="74" t="s">
        <v>2776</v>
      </c>
      <c r="H12" s="74" t="s">
        <v>2330</v>
      </c>
      <c r="I12" s="74" t="s">
        <v>3396</v>
      </c>
      <c r="J12" s="74" t="s">
        <v>3397</v>
      </c>
      <c r="K12" s="74" t="s">
        <v>3398</v>
      </c>
      <c r="L12" s="74" t="s">
        <v>4009</v>
      </c>
      <c r="M12" s="74" t="s">
        <v>3399</v>
      </c>
      <c r="N12" s="74"/>
      <c r="O12" s="74" t="s">
        <v>3404</v>
      </c>
      <c r="P12" s="77">
        <v>37050</v>
      </c>
      <c r="Q12" s="77">
        <v>37050</v>
      </c>
      <c r="R12" s="74"/>
      <c r="S12" s="74"/>
      <c r="T12" s="75">
        <v>37049</v>
      </c>
      <c r="U12" s="74" t="s">
        <v>2079</v>
      </c>
      <c r="V12" s="74" t="s">
        <v>3445</v>
      </c>
      <c r="W12" s="74">
        <v>5000</v>
      </c>
      <c r="X12" s="74">
        <v>3.5024999999999999</v>
      </c>
      <c r="Y12" s="74">
        <v>35548</v>
      </c>
    </row>
    <row r="13" spans="1:25" x14ac:dyDescent="0.25">
      <c r="A13" s="28" t="str">
        <f t="shared" si="0"/>
        <v>Kelli Stevens</v>
      </c>
      <c r="B13" s="27">
        <f t="shared" si="1"/>
        <v>1</v>
      </c>
      <c r="C13" s="28">
        <f t="shared" si="2"/>
        <v>5000</v>
      </c>
      <c r="D13" s="72" t="s">
        <v>3026</v>
      </c>
      <c r="E13" s="72" t="s">
        <v>3027</v>
      </c>
      <c r="F13" s="72" t="s">
        <v>2768</v>
      </c>
      <c r="G13" s="72" t="s">
        <v>2776</v>
      </c>
      <c r="H13" s="72" t="s">
        <v>2330</v>
      </c>
      <c r="I13" s="72" t="s">
        <v>3396</v>
      </c>
      <c r="J13" s="72" t="s">
        <v>3397</v>
      </c>
      <c r="K13" s="72" t="s">
        <v>3398</v>
      </c>
      <c r="L13" s="72" t="s">
        <v>4009</v>
      </c>
      <c r="M13" s="72" t="s">
        <v>3399</v>
      </c>
      <c r="N13" s="72"/>
      <c r="O13" s="72" t="s">
        <v>3404</v>
      </c>
      <c r="P13" s="76">
        <v>37050</v>
      </c>
      <c r="Q13" s="76">
        <v>37050</v>
      </c>
      <c r="R13" s="72"/>
      <c r="S13" s="72"/>
      <c r="T13" s="73">
        <v>37049</v>
      </c>
      <c r="U13" s="72" t="s">
        <v>2080</v>
      </c>
      <c r="V13" s="72" t="s">
        <v>3445</v>
      </c>
      <c r="W13" s="72">
        <v>5000</v>
      </c>
      <c r="X13" s="72">
        <v>3.5024999999999999</v>
      </c>
      <c r="Y13" s="72">
        <v>35609</v>
      </c>
    </row>
    <row r="14" spans="1:25" x14ac:dyDescent="0.25">
      <c r="A14" s="28" t="str">
        <f t="shared" si="0"/>
        <v>Kelli Stevens</v>
      </c>
      <c r="B14" s="27">
        <f t="shared" si="1"/>
        <v>1</v>
      </c>
      <c r="C14" s="28">
        <f t="shared" si="2"/>
        <v>2000</v>
      </c>
      <c r="D14" s="74" t="s">
        <v>3026</v>
      </c>
      <c r="E14" s="74" t="s">
        <v>3027</v>
      </c>
      <c r="F14" s="74" t="s">
        <v>2768</v>
      </c>
      <c r="G14" s="74" t="s">
        <v>2776</v>
      </c>
      <c r="H14" s="74" t="s">
        <v>2330</v>
      </c>
      <c r="I14" s="74" t="s">
        <v>3396</v>
      </c>
      <c r="J14" s="74" t="s">
        <v>3397</v>
      </c>
      <c r="K14" s="74" t="s">
        <v>3398</v>
      </c>
      <c r="L14" s="74" t="s">
        <v>4009</v>
      </c>
      <c r="M14" s="74" t="s">
        <v>3399</v>
      </c>
      <c r="N14" s="74"/>
      <c r="O14" s="74" t="s">
        <v>3404</v>
      </c>
      <c r="P14" s="77">
        <v>37050</v>
      </c>
      <c r="Q14" s="77">
        <v>37050</v>
      </c>
      <c r="R14" s="74"/>
      <c r="S14" s="74"/>
      <c r="T14" s="75">
        <v>37049</v>
      </c>
      <c r="U14" s="74" t="s">
        <v>2081</v>
      </c>
      <c r="V14" s="74" t="s">
        <v>3445</v>
      </c>
      <c r="W14" s="74">
        <v>2000</v>
      </c>
      <c r="X14" s="74">
        <v>3.4925000000000002</v>
      </c>
      <c r="Y14" s="74">
        <v>35675</v>
      </c>
    </row>
    <row r="15" spans="1:25" x14ac:dyDescent="0.25">
      <c r="A15" s="28" t="str">
        <f t="shared" si="0"/>
        <v>Kelli Stevens</v>
      </c>
      <c r="B15" s="27">
        <f t="shared" si="1"/>
        <v>1</v>
      </c>
      <c r="C15" s="28">
        <f t="shared" si="2"/>
        <v>5000</v>
      </c>
      <c r="D15" s="72" t="s">
        <v>3026</v>
      </c>
      <c r="E15" s="72" t="s">
        <v>3027</v>
      </c>
      <c r="F15" s="72" t="s">
        <v>2768</v>
      </c>
      <c r="G15" s="72" t="s">
        <v>2776</v>
      </c>
      <c r="H15" s="72" t="s">
        <v>2330</v>
      </c>
      <c r="I15" s="72" t="s">
        <v>3396</v>
      </c>
      <c r="J15" s="72" t="s">
        <v>3397</v>
      </c>
      <c r="K15" s="72" t="s">
        <v>3398</v>
      </c>
      <c r="L15" s="72" t="s">
        <v>3288</v>
      </c>
      <c r="M15" s="72" t="s">
        <v>3399</v>
      </c>
      <c r="N15" s="72"/>
      <c r="O15" s="72" t="s">
        <v>3404</v>
      </c>
      <c r="P15" s="76">
        <v>37050</v>
      </c>
      <c r="Q15" s="76">
        <v>37050</v>
      </c>
      <c r="R15" s="72"/>
      <c r="S15" s="72"/>
      <c r="T15" s="73">
        <v>37049</v>
      </c>
      <c r="U15" s="72" t="s">
        <v>2082</v>
      </c>
      <c r="V15" s="72" t="s">
        <v>3445</v>
      </c>
      <c r="W15" s="72">
        <v>5000</v>
      </c>
      <c r="X15" s="72">
        <v>3.5425</v>
      </c>
      <c r="Y15" s="72">
        <v>35485</v>
      </c>
    </row>
    <row r="16" spans="1:25" x14ac:dyDescent="0.25">
      <c r="A16" s="28" t="str">
        <f t="shared" si="0"/>
        <v>Kelli Stevens</v>
      </c>
      <c r="B16" s="27">
        <f t="shared" si="1"/>
        <v>1</v>
      </c>
      <c r="C16" s="28">
        <f t="shared" si="2"/>
        <v>5000</v>
      </c>
      <c r="D16" s="74" t="s">
        <v>3026</v>
      </c>
      <c r="E16" s="74" t="s">
        <v>3027</v>
      </c>
      <c r="F16" s="74" t="s">
        <v>2768</v>
      </c>
      <c r="G16" s="74" t="s">
        <v>2776</v>
      </c>
      <c r="H16" s="74" t="s">
        <v>2330</v>
      </c>
      <c r="I16" s="74" t="s">
        <v>3396</v>
      </c>
      <c r="J16" s="74" t="s">
        <v>3397</v>
      </c>
      <c r="K16" s="74" t="s">
        <v>3398</v>
      </c>
      <c r="L16" s="74" t="s">
        <v>3288</v>
      </c>
      <c r="M16" s="74" t="s">
        <v>3399</v>
      </c>
      <c r="N16" s="74"/>
      <c r="O16" s="74" t="s">
        <v>3404</v>
      </c>
      <c r="P16" s="77">
        <v>37050</v>
      </c>
      <c r="Q16" s="77">
        <v>37050</v>
      </c>
      <c r="R16" s="74"/>
      <c r="S16" s="74"/>
      <c r="T16" s="75">
        <v>37049</v>
      </c>
      <c r="U16" s="74" t="s">
        <v>4274</v>
      </c>
      <c r="V16" s="74" t="s">
        <v>3445</v>
      </c>
      <c r="W16" s="74">
        <v>5000</v>
      </c>
      <c r="X16" s="74">
        <v>3.5</v>
      </c>
      <c r="Y16" s="74">
        <v>35530</v>
      </c>
    </row>
    <row r="17" spans="1:25" x14ac:dyDescent="0.25">
      <c r="A17" s="28" t="str">
        <f t="shared" si="0"/>
        <v>Kelli Stevens</v>
      </c>
      <c r="B17" s="27">
        <f t="shared" si="1"/>
        <v>1</v>
      </c>
      <c r="C17" s="28">
        <f t="shared" si="2"/>
        <v>5000</v>
      </c>
      <c r="D17" s="72" t="s">
        <v>3026</v>
      </c>
      <c r="E17" s="72" t="s">
        <v>3027</v>
      </c>
      <c r="F17" s="72" t="s">
        <v>2768</v>
      </c>
      <c r="G17" s="72" t="s">
        <v>2776</v>
      </c>
      <c r="H17" s="72" t="s">
        <v>2330</v>
      </c>
      <c r="I17" s="72" t="s">
        <v>3396</v>
      </c>
      <c r="J17" s="72" t="s">
        <v>3397</v>
      </c>
      <c r="K17" s="72" t="s">
        <v>3398</v>
      </c>
      <c r="L17" s="72" t="s">
        <v>3288</v>
      </c>
      <c r="M17" s="72" t="s">
        <v>3399</v>
      </c>
      <c r="N17" s="72"/>
      <c r="O17" s="72" t="s">
        <v>3404</v>
      </c>
      <c r="P17" s="76">
        <v>37050</v>
      </c>
      <c r="Q17" s="76">
        <v>37050</v>
      </c>
      <c r="R17" s="72"/>
      <c r="S17" s="72"/>
      <c r="T17" s="73">
        <v>37049</v>
      </c>
      <c r="U17" s="72" t="s">
        <v>2079</v>
      </c>
      <c r="V17" s="72" t="s">
        <v>3445</v>
      </c>
      <c r="W17" s="72">
        <v>5000</v>
      </c>
      <c r="X17" s="72">
        <v>3.4849999999999999</v>
      </c>
      <c r="Y17" s="72">
        <v>35547</v>
      </c>
    </row>
    <row r="18" spans="1:25" x14ac:dyDescent="0.25">
      <c r="A18" s="28" t="str">
        <f t="shared" si="0"/>
        <v>Kelli Stevens</v>
      </c>
      <c r="B18" s="27">
        <f t="shared" si="1"/>
        <v>1</v>
      </c>
      <c r="C18" s="28">
        <f t="shared" si="2"/>
        <v>5000</v>
      </c>
      <c r="D18" s="74" t="s">
        <v>3026</v>
      </c>
      <c r="E18" s="74" t="s">
        <v>3027</v>
      </c>
      <c r="F18" s="74" t="s">
        <v>2768</v>
      </c>
      <c r="G18" s="74" t="s">
        <v>2776</v>
      </c>
      <c r="H18" s="74" t="s">
        <v>2330</v>
      </c>
      <c r="I18" s="74" t="s">
        <v>3396</v>
      </c>
      <c r="J18" s="74" t="s">
        <v>3397</v>
      </c>
      <c r="K18" s="74" t="s">
        <v>3398</v>
      </c>
      <c r="L18" s="74" t="s">
        <v>3288</v>
      </c>
      <c r="M18" s="74" t="s">
        <v>3399</v>
      </c>
      <c r="N18" s="74"/>
      <c r="O18" s="74" t="s">
        <v>3404</v>
      </c>
      <c r="P18" s="77">
        <v>37050</v>
      </c>
      <c r="Q18" s="77">
        <v>37050</v>
      </c>
      <c r="R18" s="74"/>
      <c r="S18" s="74"/>
      <c r="T18" s="75">
        <v>37049</v>
      </c>
      <c r="U18" s="74" t="s">
        <v>2083</v>
      </c>
      <c r="V18" s="74" t="s">
        <v>3445</v>
      </c>
      <c r="W18" s="74">
        <v>5000</v>
      </c>
      <c r="X18" s="74">
        <v>3.4750000000000001</v>
      </c>
      <c r="Y18" s="74">
        <v>35572</v>
      </c>
    </row>
    <row r="19" spans="1:25" x14ac:dyDescent="0.25">
      <c r="A19" s="28" t="str">
        <f t="shared" si="0"/>
        <v>Kelli Stevens</v>
      </c>
      <c r="B19" s="27">
        <f t="shared" si="1"/>
        <v>1</v>
      </c>
      <c r="C19" s="28">
        <f t="shared" si="2"/>
        <v>5000</v>
      </c>
      <c r="D19" s="72" t="s">
        <v>3026</v>
      </c>
      <c r="E19" s="72" t="s">
        <v>3027</v>
      </c>
      <c r="F19" s="72" t="s">
        <v>2768</v>
      </c>
      <c r="G19" s="72" t="s">
        <v>2776</v>
      </c>
      <c r="H19" s="72" t="s">
        <v>2330</v>
      </c>
      <c r="I19" s="72" t="s">
        <v>3396</v>
      </c>
      <c r="J19" s="72" t="s">
        <v>3397</v>
      </c>
      <c r="K19" s="72" t="s">
        <v>3398</v>
      </c>
      <c r="L19" s="72" t="s">
        <v>3288</v>
      </c>
      <c r="M19" s="72" t="s">
        <v>3399</v>
      </c>
      <c r="N19" s="72"/>
      <c r="O19" s="72" t="s">
        <v>3404</v>
      </c>
      <c r="P19" s="76">
        <v>37050</v>
      </c>
      <c r="Q19" s="76">
        <v>37050</v>
      </c>
      <c r="R19" s="72"/>
      <c r="S19" s="72"/>
      <c r="T19" s="73">
        <v>37049</v>
      </c>
      <c r="U19" s="72" t="s">
        <v>2080</v>
      </c>
      <c r="V19" s="72" t="s">
        <v>3445</v>
      </c>
      <c r="W19" s="72">
        <v>5000</v>
      </c>
      <c r="X19" s="72">
        <v>3.4624999999999999</v>
      </c>
      <c r="Y19" s="72">
        <v>35607</v>
      </c>
    </row>
    <row r="20" spans="1:25" x14ac:dyDescent="0.25">
      <c r="A20" s="28" t="str">
        <f t="shared" si="0"/>
        <v>Kelli Stevens</v>
      </c>
      <c r="B20" s="27">
        <f t="shared" si="1"/>
        <v>1</v>
      </c>
      <c r="C20" s="28">
        <f t="shared" si="2"/>
        <v>5000</v>
      </c>
      <c r="D20" s="74" t="s">
        <v>3026</v>
      </c>
      <c r="E20" s="74" t="s">
        <v>3027</v>
      </c>
      <c r="F20" s="74" t="s">
        <v>2768</v>
      </c>
      <c r="G20" s="74" t="s">
        <v>2776</v>
      </c>
      <c r="H20" s="74" t="s">
        <v>2330</v>
      </c>
      <c r="I20" s="74" t="s">
        <v>3396</v>
      </c>
      <c r="J20" s="74" t="s">
        <v>3397</v>
      </c>
      <c r="K20" s="74" t="s">
        <v>3398</v>
      </c>
      <c r="L20" s="74" t="s">
        <v>3288</v>
      </c>
      <c r="M20" s="74" t="s">
        <v>3399</v>
      </c>
      <c r="N20" s="74"/>
      <c r="O20" s="74" t="s">
        <v>3404</v>
      </c>
      <c r="P20" s="77">
        <v>37050</v>
      </c>
      <c r="Q20" s="77">
        <v>37050</v>
      </c>
      <c r="R20" s="74"/>
      <c r="S20" s="74"/>
      <c r="T20" s="75">
        <v>37049</v>
      </c>
      <c r="U20" s="74" t="s">
        <v>2084</v>
      </c>
      <c r="V20" s="74" t="s">
        <v>3445</v>
      </c>
      <c r="W20" s="74">
        <v>5000</v>
      </c>
      <c r="X20" s="74">
        <v>3.4874999999999998</v>
      </c>
      <c r="Y20" s="74">
        <v>35663</v>
      </c>
    </row>
    <row r="21" spans="1:25" x14ac:dyDescent="0.25">
      <c r="A21" s="28" t="str">
        <f t="shared" si="0"/>
        <v>Kelli Stevens</v>
      </c>
      <c r="B21" s="27">
        <f t="shared" si="1"/>
        <v>1</v>
      </c>
      <c r="C21" s="28">
        <f t="shared" si="2"/>
        <v>10000</v>
      </c>
      <c r="D21" s="72" t="s">
        <v>3026</v>
      </c>
      <c r="E21" s="72" t="s">
        <v>3027</v>
      </c>
      <c r="F21" s="72" t="s">
        <v>2768</v>
      </c>
      <c r="G21" s="72" t="s">
        <v>2776</v>
      </c>
      <c r="H21" s="72" t="s">
        <v>2330</v>
      </c>
      <c r="I21" s="72" t="s">
        <v>3396</v>
      </c>
      <c r="J21" s="72" t="s">
        <v>3397</v>
      </c>
      <c r="K21" s="72" t="s">
        <v>3398</v>
      </c>
      <c r="L21" s="72" t="s">
        <v>4010</v>
      </c>
      <c r="M21" s="72" t="s">
        <v>3399</v>
      </c>
      <c r="N21" s="72"/>
      <c r="O21" s="72" t="s">
        <v>3404</v>
      </c>
      <c r="P21" s="76">
        <v>37050</v>
      </c>
      <c r="Q21" s="76">
        <v>37050</v>
      </c>
      <c r="R21" s="72"/>
      <c r="S21" s="72"/>
      <c r="T21" s="73">
        <v>37049</v>
      </c>
      <c r="U21" s="72" t="s">
        <v>2085</v>
      </c>
      <c r="V21" s="72" t="s">
        <v>3445</v>
      </c>
      <c r="W21" s="72">
        <v>10000</v>
      </c>
      <c r="X21" s="72">
        <v>3.5874999999999999</v>
      </c>
      <c r="Y21" s="72">
        <v>35468</v>
      </c>
    </row>
    <row r="22" spans="1:25" x14ac:dyDescent="0.25">
      <c r="A22" s="28" t="str">
        <f t="shared" si="0"/>
        <v>Kelli Stevens</v>
      </c>
      <c r="B22" s="27">
        <f t="shared" si="1"/>
        <v>1</v>
      </c>
      <c r="C22" s="28">
        <f t="shared" si="2"/>
        <v>10000</v>
      </c>
      <c r="D22" s="74" t="s">
        <v>3026</v>
      </c>
      <c r="E22" s="74" t="s">
        <v>3027</v>
      </c>
      <c r="F22" s="74" t="s">
        <v>2768</v>
      </c>
      <c r="G22" s="74" t="s">
        <v>2776</v>
      </c>
      <c r="H22" s="74" t="s">
        <v>2330</v>
      </c>
      <c r="I22" s="74" t="s">
        <v>3396</v>
      </c>
      <c r="J22" s="74" t="s">
        <v>3397</v>
      </c>
      <c r="K22" s="74" t="s">
        <v>3398</v>
      </c>
      <c r="L22" s="74" t="s">
        <v>4010</v>
      </c>
      <c r="M22" s="74" t="s">
        <v>3399</v>
      </c>
      <c r="N22" s="74"/>
      <c r="O22" s="74" t="s">
        <v>3404</v>
      </c>
      <c r="P22" s="77">
        <v>37050</v>
      </c>
      <c r="Q22" s="77">
        <v>37050</v>
      </c>
      <c r="R22" s="74"/>
      <c r="S22" s="74"/>
      <c r="T22" s="75">
        <v>37049</v>
      </c>
      <c r="U22" s="74" t="s">
        <v>2086</v>
      </c>
      <c r="V22" s="74" t="s">
        <v>3405</v>
      </c>
      <c r="W22" s="74">
        <v>10000</v>
      </c>
      <c r="X22" s="74">
        <v>3.53</v>
      </c>
      <c r="Y22" s="74">
        <v>35614</v>
      </c>
    </row>
    <row r="23" spans="1:25" x14ac:dyDescent="0.25">
      <c r="A23" s="28" t="str">
        <f t="shared" si="0"/>
        <v>Kelli Stevens</v>
      </c>
      <c r="B23" s="27">
        <f t="shared" si="1"/>
        <v>1</v>
      </c>
      <c r="C23" s="28">
        <f t="shared" si="2"/>
        <v>10000</v>
      </c>
      <c r="D23" s="72" t="s">
        <v>3026</v>
      </c>
      <c r="E23" s="72" t="s">
        <v>3027</v>
      </c>
      <c r="F23" s="72" t="s">
        <v>2768</v>
      </c>
      <c r="G23" s="72" t="s">
        <v>2776</v>
      </c>
      <c r="H23" s="72" t="s">
        <v>2330</v>
      </c>
      <c r="I23" s="72" t="s">
        <v>3396</v>
      </c>
      <c r="J23" s="72" t="s">
        <v>3397</v>
      </c>
      <c r="K23" s="72" t="s">
        <v>3398</v>
      </c>
      <c r="L23" s="72" t="s">
        <v>4010</v>
      </c>
      <c r="M23" s="72" t="s">
        <v>3399</v>
      </c>
      <c r="N23" s="72"/>
      <c r="O23" s="72" t="s">
        <v>3404</v>
      </c>
      <c r="P23" s="76">
        <v>37050</v>
      </c>
      <c r="Q23" s="76">
        <v>37050</v>
      </c>
      <c r="R23" s="72"/>
      <c r="S23" s="72"/>
      <c r="T23" s="73">
        <v>37049</v>
      </c>
      <c r="U23" s="72" t="s">
        <v>2087</v>
      </c>
      <c r="V23" s="72" t="s">
        <v>3405</v>
      </c>
      <c r="W23" s="72">
        <v>10000</v>
      </c>
      <c r="X23" s="72">
        <v>3.5474999999999999</v>
      </c>
      <c r="Y23" s="72">
        <v>35626</v>
      </c>
    </row>
    <row r="24" spans="1:25" x14ac:dyDescent="0.25">
      <c r="A24" s="28" t="str">
        <f t="shared" si="0"/>
        <v>Kelli Stevens</v>
      </c>
      <c r="B24" s="27">
        <f t="shared" si="1"/>
        <v>1</v>
      </c>
      <c r="C24" s="28">
        <f t="shared" si="2"/>
        <v>10000</v>
      </c>
      <c r="D24" s="74" t="s">
        <v>3026</v>
      </c>
      <c r="E24" s="74" t="s">
        <v>3027</v>
      </c>
      <c r="F24" s="74" t="s">
        <v>2768</v>
      </c>
      <c r="G24" s="74" t="s">
        <v>2776</v>
      </c>
      <c r="H24" s="74" t="s">
        <v>2330</v>
      </c>
      <c r="I24" s="74" t="s">
        <v>3396</v>
      </c>
      <c r="J24" s="74" t="s">
        <v>3397</v>
      </c>
      <c r="K24" s="74" t="s">
        <v>3398</v>
      </c>
      <c r="L24" s="74" t="s">
        <v>4010</v>
      </c>
      <c r="M24" s="74" t="s">
        <v>3399</v>
      </c>
      <c r="N24" s="74"/>
      <c r="O24" s="74" t="s">
        <v>3404</v>
      </c>
      <c r="P24" s="77">
        <v>37050</v>
      </c>
      <c r="Q24" s="77">
        <v>37050</v>
      </c>
      <c r="R24" s="74"/>
      <c r="S24" s="74"/>
      <c r="T24" s="75">
        <v>37049</v>
      </c>
      <c r="U24" s="74" t="s">
        <v>4275</v>
      </c>
      <c r="V24" s="74" t="s">
        <v>3405</v>
      </c>
      <c r="W24" s="74">
        <v>10000</v>
      </c>
      <c r="X24" s="74">
        <v>3.5525000000000002</v>
      </c>
      <c r="Y24" s="74">
        <v>35644</v>
      </c>
    </row>
    <row r="25" spans="1:25" x14ac:dyDescent="0.25">
      <c r="A25" s="28" t="str">
        <f t="shared" si="0"/>
        <v>No Activity</v>
      </c>
      <c r="B25" s="27">
        <f t="shared" si="1"/>
        <v>1</v>
      </c>
      <c r="C25" s="28">
        <f t="shared" si="2"/>
        <v>0</v>
      </c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6"/>
      <c r="Q25" s="76"/>
      <c r="R25" s="72"/>
      <c r="S25" s="72"/>
      <c r="T25" s="73"/>
      <c r="U25" s="72"/>
      <c r="V25" s="72"/>
      <c r="W25" s="72"/>
      <c r="X25" s="72"/>
      <c r="Y25" s="72"/>
    </row>
    <row r="26" spans="1:25" x14ac:dyDescent="0.25">
      <c r="A26" s="28" t="str">
        <f t="shared" si="0"/>
        <v>No Activity</v>
      </c>
      <c r="B26" s="27">
        <f t="shared" si="1"/>
        <v>1</v>
      </c>
      <c r="C26" s="28">
        <f t="shared" si="2"/>
        <v>0</v>
      </c>
      <c r="D26" s="29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5"/>
      <c r="Q26" s="25"/>
      <c r="R26" s="30"/>
      <c r="S26" s="30"/>
      <c r="T26" s="31"/>
      <c r="U26" s="30"/>
      <c r="V26" s="30"/>
      <c r="W26" s="30"/>
      <c r="X26" s="30"/>
      <c r="Y26" s="30"/>
    </row>
    <row r="27" spans="1:25" x14ac:dyDescent="0.25">
      <c r="A27" s="28" t="str">
        <f t="shared" si="0"/>
        <v>No Activity</v>
      </c>
      <c r="B27" s="27">
        <f t="shared" si="1"/>
        <v>1</v>
      </c>
      <c r="C27" s="28">
        <f t="shared" si="2"/>
        <v>0</v>
      </c>
      <c r="D27" s="23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5"/>
      <c r="Q27" s="25"/>
      <c r="R27" s="24"/>
      <c r="S27" s="24"/>
      <c r="T27" s="26"/>
      <c r="U27" s="24"/>
      <c r="V27" s="24"/>
      <c r="W27" s="24"/>
      <c r="X27" s="24"/>
      <c r="Y27" s="24"/>
    </row>
    <row r="28" spans="1:25" x14ac:dyDescent="0.25">
      <c r="A28" s="28" t="str">
        <f t="shared" si="0"/>
        <v>No Activity</v>
      </c>
      <c r="B28" s="27">
        <f t="shared" si="1"/>
        <v>1</v>
      </c>
      <c r="C28" s="28">
        <f t="shared" si="2"/>
        <v>0</v>
      </c>
      <c r="D28" s="29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25"/>
      <c r="Q28" s="25"/>
      <c r="R28" s="30"/>
      <c r="S28" s="30"/>
      <c r="T28" s="31"/>
      <c r="U28" s="30"/>
      <c r="V28" s="30"/>
      <c r="W28" s="30"/>
      <c r="X28" s="30"/>
      <c r="Y28" s="30"/>
    </row>
    <row r="29" spans="1:25" x14ac:dyDescent="0.25">
      <c r="A29" s="28" t="str">
        <f t="shared" si="0"/>
        <v>No Activity</v>
      </c>
      <c r="B29" s="27">
        <f t="shared" si="1"/>
        <v>1</v>
      </c>
      <c r="C29" s="28">
        <f t="shared" si="2"/>
        <v>0</v>
      </c>
      <c r="D29" s="23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5"/>
      <c r="Q29" s="25"/>
      <c r="R29" s="24"/>
      <c r="S29" s="24"/>
      <c r="T29" s="26"/>
      <c r="U29" s="24"/>
      <c r="V29" s="24"/>
      <c r="W29" s="24"/>
      <c r="X29" s="24"/>
      <c r="Y29" s="24"/>
    </row>
    <row r="30" spans="1:25" x14ac:dyDescent="0.25">
      <c r="A30" s="28" t="str">
        <f t="shared" si="0"/>
        <v>No Activity</v>
      </c>
      <c r="B30" s="27">
        <f t="shared" si="1"/>
        <v>1</v>
      </c>
      <c r="C30" s="28">
        <f t="shared" si="2"/>
        <v>0</v>
      </c>
      <c r="D30" s="29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25"/>
      <c r="Q30" s="25"/>
      <c r="R30" s="30"/>
      <c r="S30" s="30"/>
      <c r="T30" s="31"/>
      <c r="U30" s="30"/>
      <c r="V30" s="30"/>
      <c r="W30" s="30"/>
      <c r="X30" s="30"/>
      <c r="Y30" s="30"/>
    </row>
    <row r="31" spans="1:25" x14ac:dyDescent="0.25">
      <c r="A31" s="28" t="str">
        <f t="shared" si="0"/>
        <v>No Activity</v>
      </c>
      <c r="B31" s="27">
        <f t="shared" si="1"/>
        <v>1</v>
      </c>
      <c r="C31" s="28">
        <f t="shared" si="2"/>
        <v>0</v>
      </c>
      <c r="D31" s="23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5"/>
      <c r="Q31" s="25"/>
      <c r="R31" s="24"/>
      <c r="S31" s="24"/>
      <c r="T31" s="26"/>
      <c r="U31" s="24"/>
      <c r="V31" s="24"/>
      <c r="W31" s="24"/>
      <c r="X31" s="24"/>
      <c r="Y31" s="24"/>
    </row>
    <row r="32" spans="1:25" x14ac:dyDescent="0.25">
      <c r="A32" s="28" t="str">
        <f t="shared" si="0"/>
        <v>No Activity</v>
      </c>
      <c r="B32" s="27">
        <f t="shared" si="1"/>
        <v>1</v>
      </c>
      <c r="C32" s="28">
        <f t="shared" si="2"/>
        <v>0</v>
      </c>
      <c r="D32" s="29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5"/>
      <c r="Q32" s="25"/>
      <c r="R32" s="30"/>
      <c r="S32" s="30"/>
      <c r="T32" s="31"/>
      <c r="U32" s="30"/>
      <c r="V32" s="30"/>
      <c r="W32" s="30"/>
      <c r="X32" s="30"/>
      <c r="Y32" s="30"/>
    </row>
    <row r="33" spans="1:25" x14ac:dyDescent="0.25">
      <c r="A33" s="28" t="str">
        <f t="shared" si="0"/>
        <v>No Activity</v>
      </c>
      <c r="B33" s="27">
        <f t="shared" si="1"/>
        <v>1</v>
      </c>
      <c r="C33" s="28">
        <f t="shared" si="2"/>
        <v>0</v>
      </c>
      <c r="D33" s="23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5"/>
      <c r="Q33" s="25"/>
      <c r="R33" s="24"/>
      <c r="S33" s="24"/>
      <c r="T33" s="26"/>
      <c r="U33" s="24"/>
      <c r="V33" s="24"/>
      <c r="W33" s="24"/>
      <c r="X33" s="24"/>
      <c r="Y33" s="24"/>
    </row>
    <row r="34" spans="1:25" x14ac:dyDescent="0.25">
      <c r="A34" s="28" t="str">
        <f t="shared" si="0"/>
        <v>No Activity</v>
      </c>
      <c r="B34" s="27">
        <f t="shared" si="1"/>
        <v>1</v>
      </c>
      <c r="C34" s="28">
        <f t="shared" si="2"/>
        <v>0</v>
      </c>
      <c r="D34" s="29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25"/>
      <c r="Q34" s="25"/>
      <c r="R34" s="30"/>
      <c r="S34" s="30"/>
      <c r="T34" s="31"/>
      <c r="U34" s="30"/>
      <c r="V34" s="30"/>
      <c r="W34" s="30"/>
      <c r="X34" s="30"/>
      <c r="Y34" s="30"/>
    </row>
    <row r="35" spans="1:25" x14ac:dyDescent="0.25">
      <c r="A35" s="28" t="str">
        <f t="shared" si="0"/>
        <v>No Activity</v>
      </c>
      <c r="B35" s="27">
        <f t="shared" si="1"/>
        <v>1</v>
      </c>
      <c r="C35" s="28">
        <f t="shared" si="2"/>
        <v>0</v>
      </c>
      <c r="D35" s="23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5"/>
      <c r="Q35" s="25"/>
      <c r="R35" s="24"/>
      <c r="S35" s="24"/>
      <c r="T35" s="26"/>
      <c r="U35" s="24"/>
      <c r="V35" s="24"/>
      <c r="W35" s="24"/>
      <c r="X35" s="24"/>
      <c r="Y35" s="24"/>
    </row>
    <row r="36" spans="1:25" x14ac:dyDescent="0.25">
      <c r="A36" s="28" t="str">
        <f t="shared" si="0"/>
        <v>No Activity</v>
      </c>
      <c r="B36" s="27">
        <f t="shared" si="1"/>
        <v>1</v>
      </c>
      <c r="C36" s="28">
        <f t="shared" si="2"/>
        <v>0</v>
      </c>
      <c r="D36" s="29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25"/>
      <c r="Q36" s="25"/>
      <c r="R36" s="30"/>
      <c r="S36" s="30"/>
      <c r="T36" s="31"/>
      <c r="U36" s="30"/>
      <c r="V36" s="30"/>
      <c r="W36" s="30"/>
      <c r="X36" s="30"/>
      <c r="Y36" s="30"/>
    </row>
    <row r="37" spans="1:25" x14ac:dyDescent="0.25">
      <c r="A37" s="28" t="str">
        <f t="shared" si="0"/>
        <v>No Activity</v>
      </c>
      <c r="B37" s="27">
        <f t="shared" si="1"/>
        <v>1</v>
      </c>
      <c r="C37" s="28">
        <f t="shared" si="2"/>
        <v>0</v>
      </c>
      <c r="D37" s="23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5"/>
      <c r="Q37" s="25"/>
      <c r="R37" s="24"/>
      <c r="S37" s="24"/>
      <c r="T37" s="26"/>
      <c r="U37" s="24"/>
      <c r="V37" s="24"/>
      <c r="W37" s="24"/>
      <c r="X37" s="24"/>
      <c r="Y37" s="24"/>
    </row>
    <row r="38" spans="1:25" x14ac:dyDescent="0.25">
      <c r="A38" s="28" t="str">
        <f t="shared" si="0"/>
        <v>No Activity</v>
      </c>
      <c r="B38" s="27">
        <f t="shared" si="1"/>
        <v>1</v>
      </c>
      <c r="C38" s="28">
        <f t="shared" si="2"/>
        <v>0</v>
      </c>
      <c r="D38" s="29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5"/>
      <c r="Q38" s="25"/>
      <c r="R38" s="30"/>
      <c r="S38" s="30"/>
      <c r="T38" s="31"/>
      <c r="U38" s="30"/>
      <c r="V38" s="30"/>
      <c r="W38" s="30"/>
      <c r="X38" s="30"/>
      <c r="Y38" s="30"/>
    </row>
    <row r="39" spans="1:25" x14ac:dyDescent="0.25">
      <c r="A39" s="28" t="str">
        <f t="shared" si="0"/>
        <v>No Activity</v>
      </c>
      <c r="B39" s="27">
        <f t="shared" si="1"/>
        <v>1</v>
      </c>
      <c r="C39" s="28">
        <f t="shared" si="2"/>
        <v>0</v>
      </c>
      <c r="D39" s="23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5"/>
      <c r="Q39" s="25"/>
      <c r="R39" s="24"/>
      <c r="S39" s="24"/>
      <c r="T39" s="26"/>
      <c r="U39" s="24"/>
      <c r="V39" s="24"/>
      <c r="W39" s="24"/>
      <c r="X39" s="24"/>
      <c r="Y39" s="24"/>
    </row>
    <row r="40" spans="1:25" x14ac:dyDescent="0.25">
      <c r="A40" s="28" t="str">
        <f t="shared" si="0"/>
        <v>No Activity</v>
      </c>
      <c r="B40" s="27">
        <f t="shared" si="1"/>
        <v>1</v>
      </c>
      <c r="C40" s="28">
        <f t="shared" si="2"/>
        <v>0</v>
      </c>
      <c r="D40" s="29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25"/>
      <c r="Q40" s="25"/>
      <c r="R40" s="30"/>
      <c r="S40" s="30"/>
      <c r="T40" s="31"/>
      <c r="U40" s="30"/>
      <c r="V40" s="30"/>
      <c r="W40" s="30"/>
      <c r="X40" s="30"/>
      <c r="Y40" s="30"/>
    </row>
    <row r="41" spans="1:25" x14ac:dyDescent="0.25">
      <c r="A41" s="28" t="str">
        <f t="shared" si="0"/>
        <v>No Activity</v>
      </c>
      <c r="B41" s="27">
        <f t="shared" si="1"/>
        <v>1</v>
      </c>
      <c r="C41" s="28">
        <f t="shared" si="2"/>
        <v>0</v>
      </c>
      <c r="D41" s="23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5"/>
      <c r="Q41" s="25"/>
      <c r="R41" s="24"/>
      <c r="S41" s="24"/>
      <c r="T41" s="26"/>
      <c r="U41" s="24"/>
      <c r="V41" s="24"/>
      <c r="W41" s="24"/>
      <c r="X41" s="24"/>
      <c r="Y41" s="24"/>
    </row>
    <row r="42" spans="1:25" x14ac:dyDescent="0.25">
      <c r="A42" s="28" t="str">
        <f t="shared" si="0"/>
        <v>No Activity</v>
      </c>
      <c r="B42" s="27">
        <f t="shared" si="1"/>
        <v>1</v>
      </c>
      <c r="C42" s="28">
        <f t="shared" si="2"/>
        <v>0</v>
      </c>
      <c r="D42" s="29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25"/>
      <c r="Q42" s="25"/>
      <c r="R42" s="30"/>
      <c r="S42" s="30"/>
      <c r="T42" s="31"/>
      <c r="U42" s="30"/>
      <c r="V42" s="30"/>
      <c r="W42" s="30"/>
      <c r="X42" s="30"/>
      <c r="Y42" s="30"/>
    </row>
    <row r="43" spans="1:25" x14ac:dyDescent="0.25">
      <c r="A43" s="28" t="str">
        <f t="shared" si="0"/>
        <v>No Activity</v>
      </c>
      <c r="B43" s="27">
        <f t="shared" si="1"/>
        <v>1</v>
      </c>
      <c r="C43" s="28">
        <f t="shared" si="2"/>
        <v>0</v>
      </c>
      <c r="D43" s="23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5"/>
      <c r="Q43" s="25"/>
      <c r="R43" s="24"/>
      <c r="S43" s="24"/>
      <c r="T43" s="26"/>
      <c r="U43" s="24"/>
      <c r="V43" s="24"/>
      <c r="W43" s="24"/>
      <c r="X43" s="24"/>
      <c r="Y43" s="24"/>
    </row>
    <row r="44" spans="1:25" x14ac:dyDescent="0.25">
      <c r="A44" s="28" t="str">
        <f t="shared" si="0"/>
        <v>No Activity</v>
      </c>
      <c r="B44" s="27">
        <f t="shared" si="1"/>
        <v>1</v>
      </c>
      <c r="C44" s="28">
        <f t="shared" si="2"/>
        <v>0</v>
      </c>
      <c r="D44" s="29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25"/>
      <c r="Q44" s="25"/>
      <c r="R44" s="30"/>
      <c r="S44" s="30"/>
      <c r="T44" s="31"/>
      <c r="U44" s="30"/>
      <c r="V44" s="30"/>
      <c r="W44" s="30"/>
      <c r="X44" s="30"/>
      <c r="Y44" s="30"/>
    </row>
    <row r="45" spans="1:25" x14ac:dyDescent="0.25">
      <c r="A45" s="28" t="str">
        <f t="shared" si="0"/>
        <v>No Activity</v>
      </c>
      <c r="B45" s="27">
        <f t="shared" si="1"/>
        <v>1</v>
      </c>
      <c r="C45" s="28">
        <f t="shared" si="2"/>
        <v>0</v>
      </c>
      <c r="D45" s="23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5"/>
      <c r="Q45" s="25"/>
      <c r="R45" s="24"/>
      <c r="S45" s="24"/>
      <c r="T45" s="26"/>
      <c r="U45" s="24"/>
      <c r="V45" s="24"/>
      <c r="W45" s="24"/>
      <c r="X45" s="24"/>
      <c r="Y45" s="24"/>
    </row>
    <row r="46" spans="1:25" x14ac:dyDescent="0.25">
      <c r="A46" s="28" t="str">
        <f t="shared" si="0"/>
        <v>No Activity</v>
      </c>
      <c r="B46" s="27">
        <f t="shared" si="1"/>
        <v>1</v>
      </c>
      <c r="C46" s="28">
        <f t="shared" si="2"/>
        <v>0</v>
      </c>
      <c r="D46" s="29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25"/>
      <c r="Q46" s="25"/>
      <c r="R46" s="30"/>
      <c r="S46" s="30"/>
      <c r="T46" s="31"/>
      <c r="U46" s="30"/>
      <c r="V46" s="30"/>
      <c r="W46" s="30"/>
      <c r="X46" s="30"/>
      <c r="Y46" s="30"/>
    </row>
    <row r="47" spans="1:25" x14ac:dyDescent="0.25">
      <c r="A47" s="28" t="str">
        <f t="shared" si="0"/>
        <v>No Activity</v>
      </c>
      <c r="B47" s="27">
        <f t="shared" si="1"/>
        <v>1</v>
      </c>
      <c r="C47" s="28">
        <f t="shared" si="2"/>
        <v>0</v>
      </c>
      <c r="D47" s="23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5"/>
      <c r="Q47" s="25"/>
      <c r="R47" s="24"/>
      <c r="S47" s="24"/>
      <c r="T47" s="26"/>
      <c r="U47" s="24"/>
      <c r="V47" s="24"/>
      <c r="W47" s="24"/>
      <c r="X47" s="24"/>
      <c r="Y47" s="24"/>
    </row>
    <row r="48" spans="1:25" x14ac:dyDescent="0.25">
      <c r="A48" s="28" t="str">
        <f t="shared" si="0"/>
        <v>No Activity</v>
      </c>
      <c r="B48" s="27">
        <f t="shared" si="1"/>
        <v>1</v>
      </c>
      <c r="C48" s="28">
        <f t="shared" si="2"/>
        <v>0</v>
      </c>
      <c r="D48" s="29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25"/>
      <c r="Q48" s="25"/>
      <c r="R48" s="30"/>
      <c r="S48" s="30"/>
      <c r="T48" s="31"/>
      <c r="U48" s="30"/>
      <c r="V48" s="30"/>
      <c r="W48" s="30"/>
      <c r="X48" s="30"/>
      <c r="Y48" s="30"/>
    </row>
    <row r="49" spans="1:25" x14ac:dyDescent="0.25">
      <c r="A49" s="28" t="str">
        <f t="shared" si="0"/>
        <v>No Activity</v>
      </c>
      <c r="B49" s="27">
        <f t="shared" si="1"/>
        <v>1</v>
      </c>
      <c r="C49" s="28">
        <f t="shared" si="2"/>
        <v>0</v>
      </c>
      <c r="D49" s="23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5"/>
      <c r="Q49" s="25"/>
      <c r="R49" s="24"/>
      <c r="S49" s="24"/>
      <c r="T49" s="26"/>
      <c r="U49" s="24"/>
      <c r="V49" s="24"/>
      <c r="W49" s="24"/>
      <c r="X49" s="24"/>
      <c r="Y49" s="24"/>
    </row>
    <row r="50" spans="1:25" x14ac:dyDescent="0.25">
      <c r="A50" s="28" t="str">
        <f t="shared" si="0"/>
        <v>No Activity</v>
      </c>
      <c r="B50" s="27">
        <f t="shared" si="1"/>
        <v>1</v>
      </c>
      <c r="C50" s="28">
        <f t="shared" si="2"/>
        <v>0</v>
      </c>
      <c r="D50" s="29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25"/>
      <c r="Q50" s="25"/>
      <c r="R50" s="30"/>
      <c r="S50" s="30"/>
      <c r="T50" s="31"/>
      <c r="U50" s="30"/>
      <c r="V50" s="30"/>
      <c r="W50" s="30"/>
      <c r="X50" s="30"/>
      <c r="Y50" s="30"/>
    </row>
    <row r="51" spans="1:25" x14ac:dyDescent="0.25">
      <c r="A51" s="28" t="str">
        <f t="shared" si="0"/>
        <v>No Activity</v>
      </c>
      <c r="B51" s="27">
        <f t="shared" si="1"/>
        <v>1</v>
      </c>
      <c r="C51" s="28">
        <f t="shared" si="2"/>
        <v>0</v>
      </c>
      <c r="D51" s="23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5"/>
      <c r="Q51" s="25"/>
      <c r="R51" s="24"/>
      <c r="S51" s="24"/>
      <c r="T51" s="26"/>
      <c r="U51" s="24"/>
      <c r="V51" s="24"/>
      <c r="W51" s="24"/>
      <c r="X51" s="24"/>
      <c r="Y51" s="24"/>
    </row>
    <row r="52" spans="1:25" x14ac:dyDescent="0.25">
      <c r="A52" s="28" t="str">
        <f t="shared" si="0"/>
        <v>No Activity</v>
      </c>
      <c r="B52" s="27">
        <f t="shared" si="1"/>
        <v>1</v>
      </c>
      <c r="C52" s="28">
        <f t="shared" si="2"/>
        <v>0</v>
      </c>
      <c r="D52" s="29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25"/>
      <c r="Q52" s="25"/>
      <c r="R52" s="30"/>
      <c r="S52" s="30"/>
      <c r="T52" s="31"/>
      <c r="U52" s="30"/>
      <c r="V52" s="30"/>
      <c r="W52" s="30"/>
      <c r="X52" s="30"/>
      <c r="Y52" s="30"/>
    </row>
    <row r="53" spans="1:25" x14ac:dyDescent="0.25">
      <c r="A53" s="28" t="str">
        <f t="shared" si="0"/>
        <v>No Activity</v>
      </c>
      <c r="B53" s="27">
        <f t="shared" si="1"/>
        <v>1</v>
      </c>
      <c r="C53" s="28">
        <f t="shared" si="2"/>
        <v>0</v>
      </c>
      <c r="D53" s="23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5"/>
      <c r="Q53" s="25"/>
      <c r="R53" s="24"/>
      <c r="S53" s="24"/>
      <c r="T53" s="26"/>
      <c r="U53" s="24"/>
      <c r="V53" s="24"/>
      <c r="W53" s="24"/>
      <c r="X53" s="24"/>
      <c r="Y53" s="24"/>
    </row>
    <row r="54" spans="1:25" x14ac:dyDescent="0.25">
      <c r="A54" s="28" t="str">
        <f t="shared" si="0"/>
        <v>No Activity</v>
      </c>
      <c r="B54" s="27">
        <f t="shared" si="1"/>
        <v>1</v>
      </c>
      <c r="C54" s="28">
        <f t="shared" si="2"/>
        <v>0</v>
      </c>
      <c r="D54" s="29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25"/>
      <c r="Q54" s="25"/>
      <c r="R54" s="30"/>
      <c r="S54" s="30"/>
      <c r="T54" s="31"/>
      <c r="U54" s="30"/>
      <c r="V54" s="30"/>
      <c r="W54" s="30"/>
      <c r="X54" s="30"/>
      <c r="Y54" s="30"/>
    </row>
    <row r="55" spans="1:25" x14ac:dyDescent="0.25">
      <c r="A55" s="28" t="str">
        <f t="shared" si="0"/>
        <v>No Activity</v>
      </c>
      <c r="B55" s="27">
        <f t="shared" si="1"/>
        <v>1</v>
      </c>
      <c r="C55" s="28">
        <f t="shared" si="2"/>
        <v>0</v>
      </c>
      <c r="D55" s="23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5"/>
      <c r="Q55" s="25"/>
      <c r="R55" s="24"/>
      <c r="S55" s="24"/>
      <c r="T55" s="26"/>
      <c r="U55" s="24"/>
      <c r="V55" s="24"/>
      <c r="W55" s="24"/>
      <c r="X55" s="24"/>
      <c r="Y55" s="24"/>
    </row>
    <row r="56" spans="1:25" x14ac:dyDescent="0.25">
      <c r="A56" s="28" t="str">
        <f t="shared" si="0"/>
        <v>No Activity</v>
      </c>
      <c r="B56" s="27">
        <f t="shared" si="1"/>
        <v>1</v>
      </c>
      <c r="C56" s="28">
        <f t="shared" si="2"/>
        <v>0</v>
      </c>
      <c r="D56" s="29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25"/>
      <c r="Q56" s="25"/>
      <c r="R56" s="30"/>
      <c r="S56" s="30"/>
      <c r="T56" s="31"/>
      <c r="U56" s="30"/>
      <c r="V56" s="30"/>
      <c r="W56" s="30"/>
      <c r="X56" s="30"/>
      <c r="Y56" s="30"/>
    </row>
    <row r="57" spans="1:25" x14ac:dyDescent="0.25">
      <c r="A57" s="28" t="str">
        <f t="shared" si="0"/>
        <v>No Activity</v>
      </c>
      <c r="B57" s="27">
        <f t="shared" si="1"/>
        <v>1</v>
      </c>
      <c r="C57" s="28">
        <f t="shared" si="2"/>
        <v>0</v>
      </c>
      <c r="D57" s="23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5"/>
      <c r="Q57" s="25"/>
      <c r="R57" s="24"/>
      <c r="S57" s="24"/>
      <c r="T57" s="26"/>
      <c r="U57" s="24"/>
      <c r="V57" s="24"/>
      <c r="W57" s="24"/>
      <c r="X57" s="24"/>
      <c r="Y57" s="24"/>
    </row>
    <row r="58" spans="1:25" x14ac:dyDescent="0.25">
      <c r="A58" s="28" t="str">
        <f t="shared" si="0"/>
        <v>No Activity</v>
      </c>
      <c r="B58" s="27">
        <f t="shared" si="1"/>
        <v>1</v>
      </c>
      <c r="C58" s="28">
        <f t="shared" si="2"/>
        <v>0</v>
      </c>
      <c r="D58" s="29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25"/>
      <c r="Q58" s="25"/>
      <c r="R58" s="30"/>
      <c r="S58" s="30"/>
      <c r="T58" s="31"/>
      <c r="U58" s="30"/>
      <c r="V58" s="30"/>
      <c r="W58" s="30"/>
      <c r="X58" s="30"/>
      <c r="Y58" s="30"/>
    </row>
    <row r="59" spans="1:25" x14ac:dyDescent="0.25">
      <c r="A59" s="28" t="str">
        <f t="shared" si="0"/>
        <v>No Activity</v>
      </c>
      <c r="B59" s="27">
        <f t="shared" si="1"/>
        <v>1</v>
      </c>
      <c r="C59" s="28">
        <f t="shared" si="2"/>
        <v>0</v>
      </c>
      <c r="D59" s="23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5"/>
      <c r="Q59" s="25"/>
      <c r="R59" s="24"/>
      <c r="S59" s="24"/>
      <c r="T59" s="26"/>
      <c r="U59" s="24"/>
      <c r="V59" s="24"/>
      <c r="W59" s="24"/>
      <c r="X59" s="24"/>
      <c r="Y59" s="24"/>
    </row>
    <row r="60" spans="1:25" x14ac:dyDescent="0.25">
      <c r="A60" s="28" t="str">
        <f t="shared" si="0"/>
        <v>No Activity</v>
      </c>
      <c r="B60" s="27">
        <f t="shared" si="1"/>
        <v>1</v>
      </c>
      <c r="C60" s="28">
        <f t="shared" si="2"/>
        <v>0</v>
      </c>
      <c r="D60" s="29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25"/>
      <c r="Q60" s="25"/>
      <c r="R60" s="30"/>
      <c r="S60" s="30"/>
      <c r="T60" s="31"/>
      <c r="U60" s="30"/>
      <c r="V60" s="30"/>
      <c r="W60" s="30"/>
      <c r="X60" s="30"/>
      <c r="Y60" s="30"/>
    </row>
    <row r="61" spans="1:25" x14ac:dyDescent="0.25">
      <c r="A61" s="28" t="str">
        <f t="shared" si="0"/>
        <v>No Activity</v>
      </c>
      <c r="B61" s="27">
        <f t="shared" si="1"/>
        <v>1</v>
      </c>
      <c r="C61" s="28">
        <f t="shared" si="2"/>
        <v>0</v>
      </c>
      <c r="D61" s="23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5"/>
      <c r="Q61" s="25"/>
      <c r="R61" s="24"/>
      <c r="S61" s="24"/>
      <c r="T61" s="26"/>
      <c r="U61" s="24"/>
      <c r="V61" s="24"/>
      <c r="W61" s="24"/>
      <c r="X61" s="24"/>
      <c r="Y61" s="24"/>
    </row>
    <row r="62" spans="1:25" x14ac:dyDescent="0.25">
      <c r="A62" s="28" t="str">
        <f t="shared" si="0"/>
        <v>No Activity</v>
      </c>
      <c r="B62" s="27">
        <f t="shared" si="1"/>
        <v>1</v>
      </c>
      <c r="C62" s="28">
        <f t="shared" si="2"/>
        <v>0</v>
      </c>
      <c r="D62" s="29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25"/>
      <c r="Q62" s="25"/>
      <c r="R62" s="30"/>
      <c r="S62" s="30"/>
      <c r="T62" s="31"/>
      <c r="U62" s="30"/>
      <c r="V62" s="30"/>
      <c r="W62" s="30"/>
      <c r="X62" s="30"/>
      <c r="Y62" s="30"/>
    </row>
    <row r="63" spans="1:25" x14ac:dyDescent="0.25">
      <c r="A63" s="28" t="str">
        <f t="shared" si="0"/>
        <v>No Activity</v>
      </c>
      <c r="B63" s="27">
        <f t="shared" si="1"/>
        <v>1</v>
      </c>
      <c r="C63" s="28">
        <f t="shared" si="2"/>
        <v>0</v>
      </c>
      <c r="D63" s="23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5"/>
      <c r="Q63" s="25"/>
      <c r="R63" s="24"/>
      <c r="S63" s="24"/>
      <c r="T63" s="26"/>
      <c r="U63" s="24"/>
      <c r="V63" s="24"/>
      <c r="W63" s="24"/>
      <c r="X63" s="24"/>
      <c r="Y63" s="24"/>
    </row>
    <row r="64" spans="1:25" x14ac:dyDescent="0.25">
      <c r="A64" s="28" t="str">
        <f t="shared" si="0"/>
        <v>No Activity</v>
      </c>
      <c r="B64" s="27">
        <f t="shared" si="1"/>
        <v>1</v>
      </c>
      <c r="C64" s="28">
        <f t="shared" si="2"/>
        <v>0</v>
      </c>
      <c r="D64" s="29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25"/>
      <c r="Q64" s="25"/>
      <c r="R64" s="30"/>
      <c r="S64" s="30"/>
      <c r="T64" s="31"/>
      <c r="U64" s="30"/>
      <c r="V64" s="30"/>
      <c r="W64" s="30"/>
      <c r="X64" s="30"/>
      <c r="Y64" s="30"/>
    </row>
    <row r="65" spans="1:25" x14ac:dyDescent="0.25">
      <c r="A65" s="28" t="str">
        <f t="shared" si="0"/>
        <v>No Activity</v>
      </c>
      <c r="B65" s="27">
        <f t="shared" si="1"/>
        <v>1</v>
      </c>
      <c r="C65" s="28">
        <f t="shared" si="2"/>
        <v>0</v>
      </c>
      <c r="D65" s="23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5"/>
      <c r="Q65" s="25"/>
      <c r="R65" s="24"/>
      <c r="S65" s="24"/>
      <c r="T65" s="26"/>
      <c r="U65" s="24"/>
      <c r="V65" s="24"/>
      <c r="W65" s="24"/>
      <c r="X65" s="24"/>
      <c r="Y65" s="24"/>
    </row>
    <row r="66" spans="1:25" x14ac:dyDescent="0.25">
      <c r="A66" s="28" t="str">
        <f t="shared" si="0"/>
        <v>No Activity</v>
      </c>
      <c r="B66" s="27">
        <f t="shared" si="1"/>
        <v>1</v>
      </c>
      <c r="C66" s="28">
        <f t="shared" si="2"/>
        <v>0</v>
      </c>
      <c r="D66" s="29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25"/>
      <c r="Q66" s="25"/>
      <c r="R66" s="30"/>
      <c r="S66" s="30"/>
      <c r="T66" s="31"/>
      <c r="U66" s="30"/>
      <c r="V66" s="30"/>
      <c r="W66" s="30"/>
      <c r="X66" s="30"/>
      <c r="Y66" s="30"/>
    </row>
    <row r="67" spans="1:25" x14ac:dyDescent="0.25">
      <c r="A67" s="28" t="str">
        <f t="shared" si="0"/>
        <v>No Activity</v>
      </c>
      <c r="B67" s="27">
        <f t="shared" si="1"/>
        <v>1</v>
      </c>
      <c r="C67" s="28">
        <f t="shared" si="2"/>
        <v>0</v>
      </c>
      <c r="D67" s="23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5"/>
      <c r="Q67" s="25"/>
      <c r="R67" s="24"/>
      <c r="S67" s="24"/>
      <c r="T67" s="26"/>
      <c r="U67" s="24"/>
      <c r="V67" s="24"/>
      <c r="W67" s="24"/>
      <c r="X67" s="24"/>
      <c r="Y67" s="24"/>
    </row>
    <row r="68" spans="1:25" x14ac:dyDescent="0.25">
      <c r="A68" s="28" t="str">
        <f t="shared" si="0"/>
        <v>No Activity</v>
      </c>
      <c r="B68" s="27">
        <f t="shared" si="1"/>
        <v>1</v>
      </c>
      <c r="C68" s="28">
        <f t="shared" si="2"/>
        <v>0</v>
      </c>
      <c r="D68" s="29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25"/>
      <c r="Q68" s="25"/>
      <c r="R68" s="30"/>
      <c r="S68" s="30"/>
      <c r="T68" s="31"/>
      <c r="U68" s="30"/>
      <c r="V68" s="30"/>
      <c r="W68" s="30"/>
      <c r="X68" s="30"/>
      <c r="Y68" s="30"/>
    </row>
    <row r="69" spans="1:25" x14ac:dyDescent="0.25">
      <c r="A69" s="28" t="str">
        <f t="shared" si="0"/>
        <v>No Activity</v>
      </c>
      <c r="B69" s="27">
        <f t="shared" si="1"/>
        <v>1</v>
      </c>
      <c r="C69" s="28">
        <f t="shared" si="2"/>
        <v>0</v>
      </c>
      <c r="D69" s="23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5"/>
      <c r="Q69" s="25"/>
      <c r="R69" s="24"/>
      <c r="S69" s="24"/>
      <c r="T69" s="26"/>
      <c r="U69" s="24"/>
      <c r="V69" s="24"/>
      <c r="W69" s="24"/>
      <c r="X69" s="24"/>
      <c r="Y69" s="24"/>
    </row>
    <row r="70" spans="1:25" x14ac:dyDescent="0.25">
      <c r="A70" s="28" t="str">
        <f t="shared" si="0"/>
        <v>No Activity</v>
      </c>
      <c r="B70" s="27">
        <f t="shared" si="1"/>
        <v>1</v>
      </c>
      <c r="C70" s="28">
        <f t="shared" si="2"/>
        <v>0</v>
      </c>
      <c r="D70" s="29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25"/>
      <c r="Q70" s="25"/>
      <c r="R70" s="30"/>
      <c r="S70" s="30"/>
      <c r="T70" s="31"/>
      <c r="U70" s="30"/>
      <c r="V70" s="30"/>
      <c r="W70" s="30"/>
      <c r="X70" s="30"/>
      <c r="Y70" s="30"/>
    </row>
    <row r="71" spans="1:25" x14ac:dyDescent="0.25">
      <c r="A71" s="28" t="str">
        <f t="shared" si="0"/>
        <v>No Activity</v>
      </c>
      <c r="B71" s="27">
        <f t="shared" si="1"/>
        <v>1</v>
      </c>
      <c r="C71" s="28">
        <f t="shared" si="2"/>
        <v>0</v>
      </c>
      <c r="D71" s="23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5"/>
      <c r="Q71" s="25"/>
      <c r="R71" s="24"/>
      <c r="S71" s="24"/>
      <c r="T71" s="26"/>
      <c r="U71" s="24"/>
      <c r="V71" s="24"/>
      <c r="W71" s="24"/>
      <c r="X71" s="24"/>
      <c r="Y71" s="24"/>
    </row>
    <row r="72" spans="1:25" x14ac:dyDescent="0.25">
      <c r="A72" s="28" t="str">
        <f t="shared" si="0"/>
        <v>No Activity</v>
      </c>
      <c r="B72" s="27">
        <f t="shared" si="1"/>
        <v>1</v>
      </c>
      <c r="C72" s="28">
        <f t="shared" si="2"/>
        <v>0</v>
      </c>
      <c r="D72" s="29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25"/>
      <c r="Q72" s="25"/>
      <c r="R72" s="30"/>
      <c r="S72" s="30"/>
      <c r="T72" s="31"/>
      <c r="U72" s="30"/>
      <c r="V72" s="30"/>
      <c r="W72" s="30"/>
      <c r="X72" s="30"/>
      <c r="Y72" s="30"/>
    </row>
    <row r="73" spans="1:25" x14ac:dyDescent="0.25">
      <c r="A73" s="28" t="str">
        <f t="shared" si="0"/>
        <v>No Activity</v>
      </c>
      <c r="B73" s="27">
        <f t="shared" si="1"/>
        <v>1</v>
      </c>
      <c r="C73" s="28">
        <f t="shared" si="2"/>
        <v>0</v>
      </c>
      <c r="D73" s="23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5"/>
      <c r="Q73" s="25"/>
      <c r="R73" s="24"/>
      <c r="S73" s="24"/>
      <c r="T73" s="26"/>
      <c r="U73" s="24"/>
      <c r="V73" s="24"/>
      <c r="W73" s="24"/>
      <c r="X73" s="24"/>
      <c r="Y73" s="24"/>
    </row>
    <row r="74" spans="1:25" x14ac:dyDescent="0.25">
      <c r="A74" s="28" t="str">
        <f t="shared" si="0"/>
        <v>No Activity</v>
      </c>
      <c r="B74" s="27">
        <f t="shared" si="1"/>
        <v>1</v>
      </c>
      <c r="C74" s="28">
        <f t="shared" si="2"/>
        <v>0</v>
      </c>
      <c r="D74" s="29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25"/>
      <c r="Q74" s="25"/>
      <c r="R74" s="30"/>
      <c r="S74" s="30"/>
      <c r="T74" s="31"/>
      <c r="U74" s="30"/>
      <c r="V74" s="30"/>
      <c r="W74" s="30"/>
      <c r="X74" s="30"/>
      <c r="Y74" s="30"/>
    </row>
    <row r="75" spans="1:25" x14ac:dyDescent="0.25">
      <c r="A75" s="28" t="str">
        <f t="shared" ref="A75:A138" si="3">VLOOKUP(G75,DDENA_USERS,2,FALSE)</f>
        <v>No Activity</v>
      </c>
      <c r="B75" s="27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8">
        <f t="shared" ref="C75:C138" si="5">IF(F75="Coal",B75*W75*12500,B75*W75)</f>
        <v>0</v>
      </c>
      <c r="D75" s="23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5"/>
      <c r="Q75" s="25"/>
      <c r="R75" s="24"/>
      <c r="S75" s="24"/>
      <c r="T75" s="26"/>
      <c r="U75" s="24"/>
      <c r="V75" s="24"/>
      <c r="W75" s="24"/>
      <c r="X75" s="24"/>
      <c r="Y75" s="24"/>
    </row>
    <row r="76" spans="1:25" x14ac:dyDescent="0.25">
      <c r="A76" s="28" t="str">
        <f t="shared" si="3"/>
        <v>No Activity</v>
      </c>
      <c r="B76" s="27">
        <f t="shared" si="4"/>
        <v>1</v>
      </c>
      <c r="C76" s="28">
        <f t="shared" si="5"/>
        <v>0</v>
      </c>
      <c r="D76" s="29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25"/>
      <c r="Q76" s="25"/>
      <c r="R76" s="30"/>
      <c r="S76" s="30"/>
      <c r="T76" s="31"/>
      <c r="U76" s="30"/>
      <c r="V76" s="30"/>
      <c r="W76" s="30"/>
      <c r="X76" s="30"/>
      <c r="Y76" s="30"/>
    </row>
    <row r="77" spans="1:25" x14ac:dyDescent="0.25">
      <c r="A77" s="28" t="str">
        <f t="shared" si="3"/>
        <v>No Activity</v>
      </c>
      <c r="B77" s="27">
        <f t="shared" si="4"/>
        <v>1</v>
      </c>
      <c r="C77" s="28">
        <f t="shared" si="5"/>
        <v>0</v>
      </c>
      <c r="D77" s="23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5"/>
      <c r="Q77" s="25"/>
      <c r="R77" s="24"/>
      <c r="S77" s="24"/>
      <c r="T77" s="26"/>
      <c r="U77" s="24"/>
      <c r="V77" s="24"/>
      <c r="W77" s="24"/>
      <c r="X77" s="24"/>
      <c r="Y77" s="24"/>
    </row>
    <row r="78" spans="1:25" x14ac:dyDescent="0.25">
      <c r="A78" s="28" t="str">
        <f t="shared" si="3"/>
        <v>No Activity</v>
      </c>
      <c r="B78" s="27">
        <f t="shared" si="4"/>
        <v>1</v>
      </c>
      <c r="C78" s="28">
        <f t="shared" si="5"/>
        <v>0</v>
      </c>
      <c r="D78" s="29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25"/>
      <c r="Q78" s="25"/>
      <c r="R78" s="30"/>
      <c r="S78" s="30"/>
      <c r="T78" s="31"/>
      <c r="U78" s="30"/>
      <c r="V78" s="30"/>
      <c r="W78" s="30"/>
      <c r="X78" s="30"/>
      <c r="Y78" s="30"/>
    </row>
    <row r="79" spans="1:25" x14ac:dyDescent="0.25">
      <c r="A79" s="28" t="str">
        <f t="shared" si="3"/>
        <v>No Activity</v>
      </c>
      <c r="B79" s="27">
        <f t="shared" si="4"/>
        <v>1</v>
      </c>
      <c r="C79" s="28">
        <f t="shared" si="5"/>
        <v>0</v>
      </c>
      <c r="D79" s="23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5"/>
      <c r="Q79" s="25"/>
      <c r="R79" s="24"/>
      <c r="S79" s="24"/>
      <c r="T79" s="26"/>
      <c r="U79" s="24"/>
      <c r="V79" s="24"/>
      <c r="W79" s="24"/>
      <c r="X79" s="24"/>
      <c r="Y79" s="24"/>
    </row>
    <row r="80" spans="1:25" x14ac:dyDescent="0.25">
      <c r="A80" s="28" t="str">
        <f t="shared" si="3"/>
        <v>No Activity</v>
      </c>
      <c r="B80" s="27">
        <f t="shared" si="4"/>
        <v>1</v>
      </c>
      <c r="C80" s="28">
        <f t="shared" si="5"/>
        <v>0</v>
      </c>
      <c r="D80" s="29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25"/>
      <c r="Q80" s="25"/>
      <c r="R80" s="30"/>
      <c r="S80" s="30"/>
      <c r="T80" s="31"/>
      <c r="U80" s="30"/>
      <c r="V80" s="30"/>
      <c r="W80" s="30"/>
      <c r="X80" s="30"/>
      <c r="Y80" s="30"/>
    </row>
    <row r="81" spans="1:25" x14ac:dyDescent="0.25">
      <c r="A81" s="28" t="str">
        <f t="shared" si="3"/>
        <v>No Activity</v>
      </c>
      <c r="B81" s="27">
        <f t="shared" si="4"/>
        <v>1</v>
      </c>
      <c r="C81" s="28">
        <f t="shared" si="5"/>
        <v>0</v>
      </c>
      <c r="D81" s="23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5"/>
      <c r="Q81" s="25"/>
      <c r="R81" s="24"/>
      <c r="S81" s="24"/>
      <c r="T81" s="26"/>
      <c r="U81" s="24"/>
      <c r="V81" s="24"/>
      <c r="W81" s="24"/>
      <c r="X81" s="24"/>
      <c r="Y81" s="24"/>
    </row>
    <row r="82" spans="1:25" x14ac:dyDescent="0.25">
      <c r="A82" s="28" t="str">
        <f t="shared" si="3"/>
        <v>No Activity</v>
      </c>
      <c r="B82" s="27">
        <f t="shared" si="4"/>
        <v>1</v>
      </c>
      <c r="C82" s="28">
        <f t="shared" si="5"/>
        <v>0</v>
      </c>
      <c r="D82" s="29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25"/>
      <c r="Q82" s="25"/>
      <c r="R82" s="30"/>
      <c r="S82" s="30"/>
      <c r="T82" s="31"/>
      <c r="U82" s="30"/>
      <c r="V82" s="30"/>
      <c r="W82" s="30"/>
      <c r="X82" s="30"/>
      <c r="Y82" s="30"/>
    </row>
    <row r="83" spans="1:25" x14ac:dyDescent="0.25">
      <c r="A83" s="28" t="str">
        <f t="shared" si="3"/>
        <v>No Activity</v>
      </c>
      <c r="B83" s="27">
        <f t="shared" si="4"/>
        <v>1</v>
      </c>
      <c r="C83" s="28">
        <f t="shared" si="5"/>
        <v>0</v>
      </c>
      <c r="D83" s="23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5"/>
      <c r="Q83" s="25"/>
      <c r="R83" s="24"/>
      <c r="S83" s="24"/>
      <c r="T83" s="26"/>
      <c r="U83" s="24"/>
      <c r="V83" s="24"/>
      <c r="W83" s="24"/>
      <c r="X83" s="24"/>
      <c r="Y83" s="24"/>
    </row>
    <row r="84" spans="1:25" x14ac:dyDescent="0.25">
      <c r="A84" s="28" t="str">
        <f t="shared" si="3"/>
        <v>No Activity</v>
      </c>
      <c r="B84" s="27">
        <f t="shared" si="4"/>
        <v>1</v>
      </c>
      <c r="C84" s="28">
        <f t="shared" si="5"/>
        <v>0</v>
      </c>
      <c r="D84" s="29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25"/>
      <c r="Q84" s="25"/>
      <c r="R84" s="30"/>
      <c r="S84" s="30"/>
      <c r="T84" s="31"/>
      <c r="U84" s="30"/>
      <c r="V84" s="30"/>
      <c r="W84" s="30"/>
      <c r="X84" s="30"/>
      <c r="Y84" s="30"/>
    </row>
    <row r="85" spans="1:25" x14ac:dyDescent="0.25">
      <c r="A85" s="28" t="str">
        <f t="shared" si="3"/>
        <v>No Activity</v>
      </c>
      <c r="B85" s="27">
        <f t="shared" si="4"/>
        <v>1</v>
      </c>
      <c r="C85" s="28">
        <f t="shared" si="5"/>
        <v>0</v>
      </c>
      <c r="D85" s="23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5"/>
      <c r="Q85" s="25"/>
      <c r="R85" s="24"/>
      <c r="S85" s="24"/>
      <c r="T85" s="26"/>
      <c r="U85" s="24"/>
      <c r="V85" s="24"/>
      <c r="W85" s="24"/>
      <c r="X85" s="24"/>
      <c r="Y85" s="24"/>
    </row>
    <row r="86" spans="1:25" x14ac:dyDescent="0.25">
      <c r="A86" s="28" t="str">
        <f t="shared" si="3"/>
        <v>No Activity</v>
      </c>
      <c r="B86" s="27">
        <f t="shared" si="4"/>
        <v>1</v>
      </c>
      <c r="C86" s="28">
        <f t="shared" si="5"/>
        <v>0</v>
      </c>
      <c r="D86" s="29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25"/>
      <c r="Q86" s="25"/>
      <c r="R86" s="30"/>
      <c r="S86" s="30"/>
      <c r="T86" s="31"/>
      <c r="U86" s="30"/>
      <c r="V86" s="30"/>
      <c r="W86" s="30"/>
      <c r="X86" s="30"/>
      <c r="Y86" s="30"/>
    </row>
    <row r="87" spans="1:25" x14ac:dyDescent="0.25">
      <c r="A87" s="28" t="str">
        <f t="shared" si="3"/>
        <v>No Activity</v>
      </c>
      <c r="B87" s="27">
        <f t="shared" si="4"/>
        <v>1</v>
      </c>
      <c r="C87" s="28">
        <f t="shared" si="5"/>
        <v>0</v>
      </c>
      <c r="D87" s="23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5"/>
      <c r="Q87" s="25"/>
      <c r="R87" s="24"/>
      <c r="S87" s="24"/>
      <c r="T87" s="26"/>
      <c r="U87" s="24"/>
      <c r="V87" s="24"/>
      <c r="W87" s="24"/>
      <c r="X87" s="24"/>
      <c r="Y87" s="24"/>
    </row>
    <row r="88" spans="1:25" x14ac:dyDescent="0.25">
      <c r="A88" s="28" t="str">
        <f t="shared" si="3"/>
        <v>No Activity</v>
      </c>
      <c r="B88" s="27">
        <f t="shared" si="4"/>
        <v>1</v>
      </c>
      <c r="C88" s="28">
        <f t="shared" si="5"/>
        <v>0</v>
      </c>
      <c r="D88" s="29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25"/>
      <c r="Q88" s="25"/>
      <c r="R88" s="30"/>
      <c r="S88" s="30"/>
      <c r="T88" s="31"/>
      <c r="U88" s="30"/>
      <c r="V88" s="30"/>
      <c r="W88" s="30"/>
      <c r="X88" s="30"/>
      <c r="Y88" s="30"/>
    </row>
    <row r="89" spans="1:25" x14ac:dyDescent="0.25">
      <c r="A89" s="28" t="str">
        <f t="shared" si="3"/>
        <v>No Activity</v>
      </c>
      <c r="B89" s="27">
        <f t="shared" si="4"/>
        <v>1</v>
      </c>
      <c r="C89" s="28">
        <f t="shared" si="5"/>
        <v>0</v>
      </c>
      <c r="D89" s="23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5"/>
      <c r="Q89" s="25"/>
      <c r="R89" s="24"/>
      <c r="S89" s="24"/>
      <c r="T89" s="26"/>
      <c r="U89" s="24"/>
      <c r="V89" s="24"/>
      <c r="W89" s="24"/>
      <c r="X89" s="24"/>
      <c r="Y89" s="24"/>
    </row>
    <row r="90" spans="1:25" x14ac:dyDescent="0.25">
      <c r="A90" s="28" t="str">
        <f t="shared" si="3"/>
        <v>No Activity</v>
      </c>
      <c r="B90" s="27">
        <f t="shared" si="4"/>
        <v>1</v>
      </c>
      <c r="C90" s="28">
        <f t="shared" si="5"/>
        <v>0</v>
      </c>
      <c r="D90" s="29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25"/>
      <c r="Q90" s="25"/>
      <c r="R90" s="30"/>
      <c r="S90" s="30"/>
      <c r="T90" s="31"/>
      <c r="U90" s="30"/>
      <c r="V90" s="30"/>
      <c r="W90" s="30"/>
      <c r="X90" s="30"/>
      <c r="Y90" s="30"/>
    </row>
    <row r="91" spans="1:25" x14ac:dyDescent="0.25">
      <c r="A91" s="28" t="str">
        <f t="shared" si="3"/>
        <v>No Activity</v>
      </c>
      <c r="B91" s="27">
        <f t="shared" si="4"/>
        <v>1</v>
      </c>
      <c r="C91" s="28">
        <f t="shared" si="5"/>
        <v>0</v>
      </c>
      <c r="D91" s="23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5"/>
      <c r="Q91" s="25"/>
      <c r="R91" s="24"/>
      <c r="S91" s="24"/>
      <c r="T91" s="26"/>
      <c r="U91" s="24"/>
      <c r="V91" s="24"/>
      <c r="W91" s="24"/>
      <c r="X91" s="24"/>
      <c r="Y91" s="24"/>
    </row>
    <row r="92" spans="1:25" x14ac:dyDescent="0.25">
      <c r="A92" s="28" t="str">
        <f t="shared" si="3"/>
        <v>No Activity</v>
      </c>
      <c r="B92" s="27">
        <f t="shared" si="4"/>
        <v>1</v>
      </c>
      <c r="C92" s="28">
        <f t="shared" si="5"/>
        <v>0</v>
      </c>
      <c r="D92" s="29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25"/>
      <c r="Q92" s="25"/>
      <c r="R92" s="30"/>
      <c r="S92" s="30"/>
      <c r="T92" s="31"/>
      <c r="U92" s="30"/>
      <c r="V92" s="30"/>
      <c r="W92" s="30"/>
      <c r="X92" s="30"/>
      <c r="Y92" s="30"/>
    </row>
    <row r="93" spans="1:25" x14ac:dyDescent="0.25">
      <c r="A93" s="28" t="str">
        <f t="shared" si="3"/>
        <v>No Activity</v>
      </c>
      <c r="B93" s="27">
        <f t="shared" si="4"/>
        <v>1</v>
      </c>
      <c r="C93" s="28">
        <f t="shared" si="5"/>
        <v>0</v>
      </c>
      <c r="D93" s="23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5"/>
      <c r="Q93" s="25"/>
      <c r="R93" s="24"/>
      <c r="S93" s="24"/>
      <c r="T93" s="26"/>
      <c r="U93" s="24"/>
      <c r="V93" s="24"/>
      <c r="W93" s="24"/>
      <c r="X93" s="24"/>
      <c r="Y93" s="24"/>
    </row>
    <row r="94" spans="1:25" x14ac:dyDescent="0.25">
      <c r="A94" s="28" t="str">
        <f t="shared" si="3"/>
        <v>No Activity</v>
      </c>
      <c r="B94" s="27">
        <f t="shared" si="4"/>
        <v>1</v>
      </c>
      <c r="C94" s="28">
        <f t="shared" si="5"/>
        <v>0</v>
      </c>
      <c r="D94" s="29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25"/>
      <c r="Q94" s="25"/>
      <c r="R94" s="30"/>
      <c r="S94" s="30"/>
      <c r="T94" s="31"/>
      <c r="U94" s="30"/>
      <c r="V94" s="30"/>
      <c r="W94" s="30"/>
      <c r="X94" s="30"/>
      <c r="Y94" s="30"/>
    </row>
    <row r="95" spans="1:25" x14ac:dyDescent="0.25">
      <c r="A95" s="28" t="str">
        <f t="shared" si="3"/>
        <v>No Activity</v>
      </c>
      <c r="B95" s="27">
        <f t="shared" si="4"/>
        <v>1</v>
      </c>
      <c r="C95" s="28">
        <f t="shared" si="5"/>
        <v>0</v>
      </c>
      <c r="D95" s="23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5"/>
      <c r="Q95" s="25"/>
      <c r="R95" s="24"/>
      <c r="S95" s="24"/>
      <c r="T95" s="26"/>
      <c r="U95" s="24"/>
      <c r="V95" s="24"/>
      <c r="W95" s="24"/>
      <c r="X95" s="24"/>
      <c r="Y95" s="24"/>
    </row>
    <row r="96" spans="1:25" x14ac:dyDescent="0.25">
      <c r="A96" s="28" t="str">
        <f t="shared" si="3"/>
        <v>No Activity</v>
      </c>
      <c r="B96" s="27">
        <f t="shared" si="4"/>
        <v>1</v>
      </c>
      <c r="C96" s="28">
        <f t="shared" si="5"/>
        <v>0</v>
      </c>
      <c r="D96" s="29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25"/>
      <c r="Q96" s="25"/>
      <c r="R96" s="30"/>
      <c r="S96" s="30"/>
      <c r="T96" s="31"/>
      <c r="U96" s="30"/>
      <c r="V96" s="30"/>
      <c r="W96" s="30"/>
      <c r="X96" s="30"/>
      <c r="Y96" s="30"/>
    </row>
    <row r="97" spans="1:25" x14ac:dyDescent="0.25">
      <c r="A97" s="28" t="str">
        <f t="shared" si="3"/>
        <v>No Activity</v>
      </c>
      <c r="B97" s="27">
        <f t="shared" si="4"/>
        <v>1</v>
      </c>
      <c r="C97" s="28">
        <f t="shared" si="5"/>
        <v>0</v>
      </c>
      <c r="D97" s="23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5"/>
      <c r="Q97" s="25"/>
      <c r="R97" s="24"/>
      <c r="S97" s="24"/>
      <c r="T97" s="26"/>
      <c r="U97" s="24"/>
      <c r="V97" s="24"/>
      <c r="W97" s="24"/>
      <c r="X97" s="24"/>
      <c r="Y97" s="24"/>
    </row>
    <row r="98" spans="1:25" x14ac:dyDescent="0.25">
      <c r="A98" s="28" t="str">
        <f t="shared" si="3"/>
        <v>No Activity</v>
      </c>
      <c r="B98" s="27">
        <f t="shared" si="4"/>
        <v>1</v>
      </c>
      <c r="C98" s="28">
        <f t="shared" si="5"/>
        <v>0</v>
      </c>
      <c r="D98" s="29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25"/>
      <c r="Q98" s="25"/>
      <c r="R98" s="30"/>
      <c r="S98" s="30"/>
      <c r="T98" s="31"/>
      <c r="U98" s="30"/>
      <c r="V98" s="30"/>
      <c r="W98" s="30"/>
      <c r="X98" s="30"/>
      <c r="Y98" s="30"/>
    </row>
    <row r="99" spans="1:25" x14ac:dyDescent="0.25">
      <c r="A99" s="28" t="str">
        <f t="shared" si="3"/>
        <v>No Activity</v>
      </c>
      <c r="B99" s="27">
        <f t="shared" si="4"/>
        <v>1</v>
      </c>
      <c r="C99" s="28">
        <f t="shared" si="5"/>
        <v>0</v>
      </c>
      <c r="D99" s="23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5"/>
      <c r="Q99" s="25"/>
      <c r="R99" s="24"/>
      <c r="S99" s="24"/>
      <c r="T99" s="26"/>
      <c r="U99" s="24"/>
      <c r="V99" s="24"/>
      <c r="W99" s="24"/>
      <c r="X99" s="24"/>
      <c r="Y99" s="24"/>
    </row>
    <row r="100" spans="1:25" x14ac:dyDescent="0.25">
      <c r="A100" s="28" t="str">
        <f t="shared" si="3"/>
        <v>No Activity</v>
      </c>
      <c r="B100" s="27">
        <f t="shared" si="4"/>
        <v>1</v>
      </c>
      <c r="C100" s="28">
        <f t="shared" si="5"/>
        <v>0</v>
      </c>
      <c r="D100" s="29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25"/>
      <c r="Q100" s="25"/>
      <c r="R100" s="30"/>
      <c r="S100" s="30"/>
      <c r="T100" s="31"/>
      <c r="U100" s="30"/>
      <c r="V100" s="30"/>
      <c r="W100" s="30"/>
      <c r="X100" s="30"/>
      <c r="Y100" s="30"/>
    </row>
    <row r="101" spans="1:25" x14ac:dyDescent="0.25">
      <c r="A101" s="28" t="str">
        <f t="shared" si="3"/>
        <v>No Activity</v>
      </c>
      <c r="B101" s="27">
        <f t="shared" si="4"/>
        <v>1</v>
      </c>
      <c r="C101" s="28">
        <f t="shared" si="5"/>
        <v>0</v>
      </c>
      <c r="D101" s="23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5"/>
      <c r="Q101" s="25"/>
      <c r="R101" s="24"/>
      <c r="S101" s="24"/>
      <c r="T101" s="26"/>
      <c r="U101" s="24"/>
      <c r="V101" s="24"/>
      <c r="W101" s="24"/>
      <c r="X101" s="24"/>
      <c r="Y101" s="24"/>
    </row>
    <row r="102" spans="1:25" x14ac:dyDescent="0.25">
      <c r="A102" s="28" t="str">
        <f t="shared" si="3"/>
        <v>No Activity</v>
      </c>
      <c r="B102" s="27">
        <f t="shared" si="4"/>
        <v>1</v>
      </c>
      <c r="C102" s="28">
        <f t="shared" si="5"/>
        <v>0</v>
      </c>
      <c r="D102" s="29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25"/>
      <c r="Q102" s="25"/>
      <c r="R102" s="30"/>
      <c r="S102" s="30"/>
      <c r="T102" s="31"/>
      <c r="U102" s="30"/>
      <c r="V102" s="30"/>
      <c r="W102" s="30"/>
      <c r="X102" s="30"/>
      <c r="Y102" s="30"/>
    </row>
    <row r="103" spans="1:25" x14ac:dyDescent="0.25">
      <c r="A103" s="28" t="str">
        <f t="shared" si="3"/>
        <v>No Activity</v>
      </c>
      <c r="B103" s="27">
        <f t="shared" si="4"/>
        <v>1</v>
      </c>
      <c r="C103" s="28">
        <f t="shared" si="5"/>
        <v>0</v>
      </c>
      <c r="D103" s="23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5"/>
      <c r="Q103" s="25"/>
      <c r="R103" s="24"/>
      <c r="S103" s="24"/>
      <c r="T103" s="26"/>
      <c r="U103" s="24"/>
      <c r="V103" s="24"/>
      <c r="W103" s="24"/>
      <c r="X103" s="24"/>
      <c r="Y103" s="24"/>
    </row>
    <row r="104" spans="1:25" x14ac:dyDescent="0.25">
      <c r="A104" s="28" t="str">
        <f t="shared" si="3"/>
        <v>No Activity</v>
      </c>
      <c r="B104" s="27">
        <f t="shared" si="4"/>
        <v>1</v>
      </c>
      <c r="C104" s="28">
        <f t="shared" si="5"/>
        <v>0</v>
      </c>
      <c r="D104" s="29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25"/>
      <c r="Q104" s="25"/>
      <c r="R104" s="30"/>
      <c r="S104" s="30"/>
      <c r="T104" s="31"/>
      <c r="U104" s="30"/>
      <c r="V104" s="30"/>
      <c r="W104" s="30"/>
      <c r="X104" s="30"/>
      <c r="Y104" s="30"/>
    </row>
    <row r="105" spans="1:25" x14ac:dyDescent="0.25">
      <c r="A105" s="28" t="str">
        <f t="shared" si="3"/>
        <v>No Activity</v>
      </c>
      <c r="B105" s="27">
        <f t="shared" si="4"/>
        <v>1</v>
      </c>
      <c r="C105" s="28">
        <f t="shared" si="5"/>
        <v>0</v>
      </c>
      <c r="D105" s="23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5"/>
      <c r="Q105" s="25"/>
      <c r="R105" s="24"/>
      <c r="S105" s="24"/>
      <c r="T105" s="26"/>
      <c r="U105" s="24"/>
      <c r="V105" s="24"/>
      <c r="W105" s="24"/>
      <c r="X105" s="24"/>
      <c r="Y105" s="24"/>
    </row>
    <row r="106" spans="1:25" x14ac:dyDescent="0.25">
      <c r="A106" s="28" t="str">
        <f t="shared" si="3"/>
        <v>No Activity</v>
      </c>
      <c r="B106" s="27">
        <f t="shared" si="4"/>
        <v>1</v>
      </c>
      <c r="C106" s="28">
        <f t="shared" si="5"/>
        <v>0</v>
      </c>
      <c r="D106" s="29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25"/>
      <c r="Q106" s="25"/>
      <c r="R106" s="30"/>
      <c r="S106" s="30"/>
      <c r="T106" s="31"/>
      <c r="U106" s="30"/>
      <c r="V106" s="30"/>
      <c r="W106" s="30"/>
      <c r="X106" s="30"/>
      <c r="Y106" s="30"/>
    </row>
    <row r="107" spans="1:25" x14ac:dyDescent="0.25">
      <c r="A107" s="28" t="str">
        <f t="shared" si="3"/>
        <v>No Activity</v>
      </c>
      <c r="B107" s="27">
        <f t="shared" si="4"/>
        <v>1</v>
      </c>
      <c r="C107" s="28">
        <f t="shared" si="5"/>
        <v>0</v>
      </c>
      <c r="D107" s="23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5"/>
      <c r="Q107" s="25"/>
      <c r="R107" s="24"/>
      <c r="S107" s="24"/>
      <c r="T107" s="26"/>
      <c r="U107" s="24"/>
      <c r="V107" s="24"/>
      <c r="W107" s="24"/>
      <c r="X107" s="24"/>
      <c r="Y107" s="24"/>
    </row>
    <row r="108" spans="1:25" x14ac:dyDescent="0.25">
      <c r="A108" s="28" t="str">
        <f t="shared" si="3"/>
        <v>No Activity</v>
      </c>
      <c r="B108" s="27">
        <f t="shared" si="4"/>
        <v>1</v>
      </c>
      <c r="C108" s="28">
        <f t="shared" si="5"/>
        <v>0</v>
      </c>
      <c r="D108" s="29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25"/>
      <c r="Q108" s="25"/>
      <c r="R108" s="30"/>
      <c r="S108" s="30"/>
      <c r="T108" s="31"/>
      <c r="U108" s="30"/>
      <c r="V108" s="30"/>
      <c r="W108" s="30"/>
      <c r="X108" s="30"/>
      <c r="Y108" s="30"/>
    </row>
    <row r="109" spans="1:25" x14ac:dyDescent="0.25">
      <c r="A109" s="28" t="str">
        <f t="shared" si="3"/>
        <v>No Activity</v>
      </c>
      <c r="B109" s="27">
        <f t="shared" si="4"/>
        <v>1</v>
      </c>
      <c r="C109" s="28">
        <f t="shared" si="5"/>
        <v>0</v>
      </c>
      <c r="D109" s="23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5"/>
      <c r="Q109" s="25"/>
      <c r="R109" s="24"/>
      <c r="S109" s="24"/>
      <c r="T109" s="26"/>
      <c r="U109" s="24"/>
      <c r="V109" s="24"/>
      <c r="W109" s="24"/>
      <c r="X109" s="24"/>
      <c r="Y109" s="24"/>
    </row>
    <row r="110" spans="1:25" x14ac:dyDescent="0.25">
      <c r="A110" s="28" t="str">
        <f t="shared" si="3"/>
        <v>No Activity</v>
      </c>
      <c r="B110" s="27">
        <f t="shared" si="4"/>
        <v>1</v>
      </c>
      <c r="C110" s="28">
        <f t="shared" si="5"/>
        <v>0</v>
      </c>
      <c r="D110" s="29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25"/>
      <c r="Q110" s="25"/>
      <c r="R110" s="30"/>
      <c r="S110" s="30"/>
      <c r="T110" s="31"/>
      <c r="U110" s="30"/>
      <c r="V110" s="30"/>
      <c r="W110" s="30"/>
      <c r="X110" s="30"/>
      <c r="Y110" s="30"/>
    </row>
    <row r="111" spans="1:25" x14ac:dyDescent="0.25">
      <c r="A111" s="28" t="str">
        <f t="shared" si="3"/>
        <v>No Activity</v>
      </c>
      <c r="B111" s="27">
        <f t="shared" si="4"/>
        <v>1</v>
      </c>
      <c r="C111" s="28">
        <f t="shared" si="5"/>
        <v>0</v>
      </c>
      <c r="D111" s="23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5"/>
      <c r="Q111" s="25"/>
      <c r="R111" s="24"/>
      <c r="S111" s="24"/>
      <c r="T111" s="26"/>
      <c r="U111" s="24"/>
      <c r="V111" s="24"/>
      <c r="W111" s="24"/>
      <c r="X111" s="24"/>
      <c r="Y111" s="24"/>
    </row>
    <row r="112" spans="1:25" x14ac:dyDescent="0.25">
      <c r="A112" s="28" t="str">
        <f t="shared" si="3"/>
        <v>No Activity</v>
      </c>
      <c r="B112" s="27">
        <f t="shared" si="4"/>
        <v>1</v>
      </c>
      <c r="C112" s="28">
        <f t="shared" si="5"/>
        <v>0</v>
      </c>
      <c r="D112" s="29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25"/>
      <c r="Q112" s="25"/>
      <c r="R112" s="30"/>
      <c r="S112" s="30"/>
      <c r="T112" s="31"/>
      <c r="U112" s="30"/>
      <c r="V112" s="30"/>
      <c r="W112" s="30"/>
      <c r="X112" s="30"/>
      <c r="Y112" s="30"/>
    </row>
    <row r="113" spans="1:25" x14ac:dyDescent="0.25">
      <c r="A113" s="28" t="str">
        <f t="shared" si="3"/>
        <v>No Activity</v>
      </c>
      <c r="B113" s="27">
        <f t="shared" si="4"/>
        <v>1</v>
      </c>
      <c r="C113" s="28">
        <f t="shared" si="5"/>
        <v>0</v>
      </c>
      <c r="D113" s="23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5"/>
      <c r="Q113" s="25"/>
      <c r="R113" s="24"/>
      <c r="S113" s="24"/>
      <c r="T113" s="26"/>
      <c r="U113" s="24"/>
      <c r="V113" s="24"/>
      <c r="W113" s="24"/>
      <c r="X113" s="24"/>
      <c r="Y113" s="24"/>
    </row>
    <row r="114" spans="1:25" x14ac:dyDescent="0.25">
      <c r="A114" s="28" t="str">
        <f t="shared" si="3"/>
        <v>No Activity</v>
      </c>
      <c r="B114" s="27">
        <f t="shared" si="4"/>
        <v>1</v>
      </c>
      <c r="C114" s="28">
        <f t="shared" si="5"/>
        <v>0</v>
      </c>
      <c r="D114" s="29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25"/>
      <c r="Q114" s="25"/>
      <c r="R114" s="30"/>
      <c r="S114" s="30"/>
      <c r="T114" s="31"/>
      <c r="U114" s="30"/>
      <c r="V114" s="30"/>
      <c r="W114" s="30"/>
      <c r="X114" s="30"/>
      <c r="Y114" s="30"/>
    </row>
    <row r="115" spans="1:25" x14ac:dyDescent="0.25">
      <c r="A115" s="28" t="str">
        <f t="shared" si="3"/>
        <v>No Activity</v>
      </c>
      <c r="B115" s="27">
        <f t="shared" si="4"/>
        <v>1</v>
      </c>
      <c r="C115" s="28">
        <f t="shared" si="5"/>
        <v>0</v>
      </c>
      <c r="D115" s="23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5"/>
      <c r="Q115" s="25"/>
      <c r="R115" s="24"/>
      <c r="S115" s="24"/>
      <c r="T115" s="26"/>
      <c r="U115" s="24"/>
      <c r="V115" s="24"/>
      <c r="W115" s="24"/>
      <c r="X115" s="24"/>
      <c r="Y115" s="24"/>
    </row>
    <row r="116" spans="1:25" x14ac:dyDescent="0.25">
      <c r="A116" s="28" t="str">
        <f t="shared" si="3"/>
        <v>No Activity</v>
      </c>
      <c r="B116" s="27">
        <f t="shared" si="4"/>
        <v>1</v>
      </c>
      <c r="C116" s="28">
        <f t="shared" si="5"/>
        <v>0</v>
      </c>
      <c r="D116" s="29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25"/>
      <c r="Q116" s="25"/>
      <c r="R116" s="30"/>
      <c r="S116" s="30"/>
      <c r="T116" s="31"/>
      <c r="U116" s="30"/>
      <c r="V116" s="30"/>
      <c r="W116" s="30"/>
      <c r="X116" s="30"/>
      <c r="Y116" s="30"/>
    </row>
    <row r="117" spans="1:25" x14ac:dyDescent="0.25">
      <c r="A117" s="28" t="str">
        <f t="shared" si="3"/>
        <v>No Activity</v>
      </c>
      <c r="B117" s="27">
        <f t="shared" si="4"/>
        <v>1</v>
      </c>
      <c r="C117" s="28">
        <f t="shared" si="5"/>
        <v>0</v>
      </c>
      <c r="D117" s="23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5"/>
      <c r="Q117" s="25"/>
      <c r="R117" s="24"/>
      <c r="S117" s="24"/>
      <c r="T117" s="26"/>
      <c r="U117" s="24"/>
      <c r="V117" s="24"/>
      <c r="W117" s="24"/>
      <c r="X117" s="24"/>
      <c r="Y117" s="24"/>
    </row>
    <row r="118" spans="1:25" x14ac:dyDescent="0.25">
      <c r="A118" s="28" t="str">
        <f t="shared" si="3"/>
        <v>No Activity</v>
      </c>
      <c r="B118" s="27">
        <f t="shared" si="4"/>
        <v>1</v>
      </c>
      <c r="C118" s="28">
        <f t="shared" si="5"/>
        <v>0</v>
      </c>
      <c r="D118" s="29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25"/>
      <c r="Q118" s="25"/>
      <c r="R118" s="30"/>
      <c r="S118" s="30"/>
      <c r="T118" s="31"/>
      <c r="U118" s="30"/>
      <c r="V118" s="30"/>
      <c r="W118" s="30"/>
      <c r="X118" s="30"/>
      <c r="Y118" s="30"/>
    </row>
    <row r="119" spans="1:25" x14ac:dyDescent="0.25">
      <c r="A119" s="28" t="str">
        <f t="shared" si="3"/>
        <v>No Activity</v>
      </c>
      <c r="B119" s="27">
        <f t="shared" si="4"/>
        <v>1</v>
      </c>
      <c r="C119" s="28">
        <f t="shared" si="5"/>
        <v>0</v>
      </c>
      <c r="D119" s="23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5"/>
      <c r="Q119" s="25"/>
      <c r="R119" s="24"/>
      <c r="S119" s="24"/>
      <c r="T119" s="26"/>
      <c r="U119" s="24"/>
      <c r="V119" s="24"/>
      <c r="W119" s="24"/>
      <c r="X119" s="24"/>
      <c r="Y119" s="24"/>
    </row>
    <row r="120" spans="1:25" x14ac:dyDescent="0.25">
      <c r="A120" s="28" t="str">
        <f t="shared" si="3"/>
        <v>No Activity</v>
      </c>
      <c r="B120" s="27">
        <f t="shared" si="4"/>
        <v>1</v>
      </c>
      <c r="C120" s="28">
        <f t="shared" si="5"/>
        <v>0</v>
      </c>
      <c r="D120" s="29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25"/>
      <c r="Q120" s="25"/>
      <c r="R120" s="30"/>
      <c r="S120" s="30"/>
      <c r="T120" s="31"/>
      <c r="U120" s="30"/>
      <c r="V120" s="30"/>
      <c r="W120" s="30"/>
      <c r="X120" s="30"/>
      <c r="Y120" s="30"/>
    </row>
    <row r="121" spans="1:25" x14ac:dyDescent="0.25">
      <c r="A121" s="28" t="str">
        <f t="shared" si="3"/>
        <v>No Activity</v>
      </c>
      <c r="B121" s="27">
        <f t="shared" si="4"/>
        <v>1</v>
      </c>
      <c r="C121" s="28">
        <f t="shared" si="5"/>
        <v>0</v>
      </c>
      <c r="D121" s="23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5"/>
      <c r="Q121" s="25"/>
      <c r="R121" s="24"/>
      <c r="S121" s="24"/>
      <c r="T121" s="26"/>
      <c r="U121" s="24"/>
      <c r="V121" s="24"/>
      <c r="W121" s="24"/>
      <c r="X121" s="24"/>
      <c r="Y121" s="24"/>
    </row>
    <row r="122" spans="1:25" x14ac:dyDescent="0.25">
      <c r="A122" s="28" t="str">
        <f t="shared" si="3"/>
        <v>No Activity</v>
      </c>
      <c r="B122" s="27">
        <f t="shared" si="4"/>
        <v>1</v>
      </c>
      <c r="C122" s="28">
        <f t="shared" si="5"/>
        <v>0</v>
      </c>
      <c r="D122" s="29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25"/>
      <c r="Q122" s="25"/>
      <c r="R122" s="30"/>
      <c r="S122" s="30"/>
      <c r="T122" s="31"/>
      <c r="U122" s="30"/>
      <c r="V122" s="30"/>
      <c r="W122" s="30"/>
      <c r="X122" s="30"/>
      <c r="Y122" s="30"/>
    </row>
    <row r="123" spans="1:25" x14ac:dyDescent="0.25">
      <c r="A123" s="28" t="str">
        <f t="shared" si="3"/>
        <v>No Activity</v>
      </c>
      <c r="B123" s="27">
        <f t="shared" si="4"/>
        <v>1</v>
      </c>
      <c r="C123" s="28">
        <f t="shared" si="5"/>
        <v>0</v>
      </c>
      <c r="D123" s="23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5"/>
      <c r="Q123" s="25"/>
      <c r="R123" s="24"/>
      <c r="S123" s="24"/>
      <c r="T123" s="26"/>
      <c r="U123" s="24"/>
      <c r="V123" s="24"/>
      <c r="W123" s="24"/>
      <c r="X123" s="24"/>
      <c r="Y123" s="24"/>
    </row>
    <row r="124" spans="1:25" x14ac:dyDescent="0.25">
      <c r="A124" s="28" t="str">
        <f t="shared" si="3"/>
        <v>No Activity</v>
      </c>
      <c r="B124" s="27">
        <f t="shared" si="4"/>
        <v>1</v>
      </c>
      <c r="C124" s="28">
        <f t="shared" si="5"/>
        <v>0</v>
      </c>
      <c r="D124" s="29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25"/>
      <c r="Q124" s="25"/>
      <c r="R124" s="30"/>
      <c r="S124" s="30"/>
      <c r="T124" s="31"/>
      <c r="U124" s="30"/>
      <c r="V124" s="30"/>
      <c r="W124" s="30"/>
      <c r="X124" s="30"/>
      <c r="Y124" s="30"/>
    </row>
    <row r="125" spans="1:25" x14ac:dyDescent="0.25">
      <c r="A125" s="28" t="str">
        <f t="shared" si="3"/>
        <v>No Activity</v>
      </c>
      <c r="B125" s="27">
        <f t="shared" si="4"/>
        <v>1</v>
      </c>
      <c r="C125" s="28">
        <f t="shared" si="5"/>
        <v>0</v>
      </c>
      <c r="D125" s="23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5"/>
      <c r="Q125" s="25"/>
      <c r="R125" s="24"/>
      <c r="S125" s="24"/>
      <c r="T125" s="26"/>
      <c r="U125" s="24"/>
      <c r="V125" s="24"/>
      <c r="W125" s="24"/>
      <c r="X125" s="24"/>
      <c r="Y125" s="24"/>
    </row>
    <row r="126" spans="1:25" x14ac:dyDescent="0.25">
      <c r="A126" s="28" t="str">
        <f t="shared" si="3"/>
        <v>No Activity</v>
      </c>
      <c r="B126" s="27">
        <f t="shared" si="4"/>
        <v>1</v>
      </c>
      <c r="C126" s="28">
        <f t="shared" si="5"/>
        <v>0</v>
      </c>
      <c r="D126" s="29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25"/>
      <c r="Q126" s="25"/>
      <c r="R126" s="30"/>
      <c r="S126" s="30"/>
      <c r="T126" s="31"/>
      <c r="U126" s="30"/>
      <c r="V126" s="30"/>
      <c r="W126" s="30"/>
      <c r="X126" s="30"/>
      <c r="Y126" s="30"/>
    </row>
    <row r="127" spans="1:25" x14ac:dyDescent="0.25">
      <c r="A127" s="28" t="str">
        <f t="shared" si="3"/>
        <v>No Activity</v>
      </c>
      <c r="B127" s="27">
        <f t="shared" si="4"/>
        <v>1</v>
      </c>
      <c r="C127" s="28">
        <f t="shared" si="5"/>
        <v>0</v>
      </c>
      <c r="D127" s="23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5"/>
      <c r="Q127" s="25"/>
      <c r="R127" s="24"/>
      <c r="S127" s="24"/>
      <c r="T127" s="26"/>
      <c r="U127" s="24"/>
      <c r="V127" s="24"/>
      <c r="W127" s="24"/>
      <c r="X127" s="24"/>
      <c r="Y127" s="24"/>
    </row>
    <row r="128" spans="1:25" x14ac:dyDescent="0.25">
      <c r="A128" s="28" t="str">
        <f t="shared" si="3"/>
        <v>No Activity</v>
      </c>
      <c r="B128" s="27">
        <f t="shared" si="4"/>
        <v>1</v>
      </c>
      <c r="C128" s="28">
        <f t="shared" si="5"/>
        <v>0</v>
      </c>
      <c r="D128" s="29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25"/>
      <c r="Q128" s="25"/>
      <c r="R128" s="30"/>
      <c r="S128" s="30"/>
      <c r="T128" s="31"/>
      <c r="U128" s="30"/>
      <c r="V128" s="30"/>
      <c r="W128" s="30"/>
      <c r="X128" s="30"/>
      <c r="Y128" s="30"/>
    </row>
    <row r="129" spans="1:25" x14ac:dyDescent="0.25">
      <c r="A129" s="28" t="str">
        <f t="shared" si="3"/>
        <v>No Activity</v>
      </c>
      <c r="B129" s="27">
        <f t="shared" si="4"/>
        <v>1</v>
      </c>
      <c r="C129" s="28">
        <f t="shared" si="5"/>
        <v>0</v>
      </c>
      <c r="D129" s="23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5"/>
      <c r="Q129" s="25"/>
      <c r="R129" s="24"/>
      <c r="S129" s="24"/>
      <c r="T129" s="26"/>
      <c r="U129" s="24"/>
      <c r="V129" s="24"/>
      <c r="W129" s="24"/>
      <c r="X129" s="24"/>
      <c r="Y129" s="24"/>
    </row>
    <row r="130" spans="1:25" x14ac:dyDescent="0.25">
      <c r="A130" s="28" t="str">
        <f t="shared" si="3"/>
        <v>No Activity</v>
      </c>
      <c r="B130" s="27">
        <f t="shared" si="4"/>
        <v>1</v>
      </c>
      <c r="C130" s="28">
        <f t="shared" si="5"/>
        <v>0</v>
      </c>
      <c r="D130" s="29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25"/>
      <c r="Q130" s="25"/>
      <c r="R130" s="30"/>
      <c r="S130" s="30"/>
      <c r="T130" s="31"/>
      <c r="U130" s="30"/>
      <c r="V130" s="30"/>
      <c r="W130" s="30"/>
      <c r="X130" s="30"/>
      <c r="Y130" s="30"/>
    </row>
    <row r="131" spans="1:25" x14ac:dyDescent="0.25">
      <c r="A131" s="28" t="str">
        <f t="shared" si="3"/>
        <v>No Activity</v>
      </c>
      <c r="B131" s="27">
        <f t="shared" si="4"/>
        <v>1</v>
      </c>
      <c r="C131" s="28">
        <f t="shared" si="5"/>
        <v>0</v>
      </c>
      <c r="D131" s="23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5"/>
      <c r="Q131" s="25"/>
      <c r="R131" s="24"/>
      <c r="S131" s="24"/>
      <c r="T131" s="26"/>
      <c r="U131" s="24"/>
      <c r="V131" s="24"/>
      <c r="W131" s="24"/>
      <c r="X131" s="24"/>
      <c r="Y131" s="24"/>
    </row>
    <row r="132" spans="1:25" x14ac:dyDescent="0.25">
      <c r="A132" s="28" t="str">
        <f t="shared" si="3"/>
        <v>No Activity</v>
      </c>
      <c r="B132" s="27">
        <f t="shared" si="4"/>
        <v>1</v>
      </c>
      <c r="C132" s="28">
        <f t="shared" si="5"/>
        <v>0</v>
      </c>
      <c r="D132" s="29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25"/>
      <c r="Q132" s="25"/>
      <c r="R132" s="30"/>
      <c r="S132" s="30"/>
      <c r="T132" s="31"/>
      <c r="U132" s="30"/>
      <c r="V132" s="30"/>
      <c r="W132" s="30"/>
      <c r="X132" s="30"/>
      <c r="Y132" s="30"/>
    </row>
    <row r="133" spans="1:25" x14ac:dyDescent="0.25">
      <c r="A133" s="28" t="str">
        <f t="shared" si="3"/>
        <v>No Activity</v>
      </c>
      <c r="B133" s="27">
        <f t="shared" si="4"/>
        <v>1</v>
      </c>
      <c r="C133" s="28">
        <f t="shared" si="5"/>
        <v>0</v>
      </c>
      <c r="D133" s="23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5"/>
      <c r="Q133" s="25"/>
      <c r="R133" s="24"/>
      <c r="S133" s="24"/>
      <c r="T133" s="26"/>
      <c r="U133" s="24"/>
      <c r="V133" s="24"/>
      <c r="W133" s="24"/>
      <c r="X133" s="24"/>
      <c r="Y133" s="24"/>
    </row>
    <row r="134" spans="1:25" x14ac:dyDescent="0.25">
      <c r="A134" s="28" t="str">
        <f t="shared" si="3"/>
        <v>No Activity</v>
      </c>
      <c r="B134" s="27">
        <f t="shared" si="4"/>
        <v>1</v>
      </c>
      <c r="C134" s="28">
        <f t="shared" si="5"/>
        <v>0</v>
      </c>
      <c r="D134" s="29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25"/>
      <c r="Q134" s="25"/>
      <c r="R134" s="30"/>
      <c r="S134" s="30"/>
      <c r="T134" s="31"/>
      <c r="U134" s="30"/>
      <c r="V134" s="30"/>
      <c r="W134" s="30"/>
      <c r="X134" s="30"/>
      <c r="Y134" s="30"/>
    </row>
    <row r="135" spans="1:25" x14ac:dyDescent="0.25">
      <c r="A135" s="28" t="str">
        <f t="shared" si="3"/>
        <v>No Activity</v>
      </c>
      <c r="B135" s="27">
        <f t="shared" si="4"/>
        <v>1</v>
      </c>
      <c r="C135" s="28">
        <f t="shared" si="5"/>
        <v>0</v>
      </c>
      <c r="D135" s="23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5"/>
      <c r="Q135" s="25"/>
      <c r="R135" s="24"/>
      <c r="S135" s="24"/>
      <c r="T135" s="26"/>
      <c r="U135" s="24"/>
      <c r="V135" s="24"/>
      <c r="W135" s="24"/>
      <c r="X135" s="24"/>
      <c r="Y135" s="24"/>
    </row>
    <row r="136" spans="1:25" x14ac:dyDescent="0.25">
      <c r="A136" s="28" t="str">
        <f t="shared" si="3"/>
        <v>No Activity</v>
      </c>
      <c r="B136" s="27">
        <f t="shared" si="4"/>
        <v>1</v>
      </c>
      <c r="C136" s="28">
        <f t="shared" si="5"/>
        <v>0</v>
      </c>
      <c r="D136" s="29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25"/>
      <c r="Q136" s="25"/>
      <c r="R136" s="30"/>
      <c r="S136" s="30"/>
      <c r="T136" s="31"/>
      <c r="U136" s="30"/>
      <c r="V136" s="30"/>
      <c r="W136" s="30"/>
      <c r="X136" s="30"/>
      <c r="Y136" s="30"/>
    </row>
    <row r="137" spans="1:25" x14ac:dyDescent="0.25">
      <c r="A137" s="28" t="str">
        <f t="shared" si="3"/>
        <v>No Activity</v>
      </c>
      <c r="B137" s="27">
        <f t="shared" si="4"/>
        <v>1</v>
      </c>
      <c r="C137" s="28">
        <f t="shared" si="5"/>
        <v>0</v>
      </c>
      <c r="D137" s="23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5"/>
      <c r="Q137" s="25"/>
      <c r="R137" s="24"/>
      <c r="S137" s="24"/>
      <c r="T137" s="26"/>
      <c r="U137" s="24"/>
      <c r="V137" s="24"/>
      <c r="W137" s="24"/>
      <c r="X137" s="24"/>
      <c r="Y137" s="24"/>
    </row>
    <row r="138" spans="1:25" x14ac:dyDescent="0.25">
      <c r="A138" s="28" t="str">
        <f t="shared" si="3"/>
        <v>No Activity</v>
      </c>
      <c r="B138" s="27">
        <f t="shared" si="4"/>
        <v>1</v>
      </c>
      <c r="C138" s="28">
        <f t="shared" si="5"/>
        <v>0</v>
      </c>
      <c r="D138" s="29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25"/>
      <c r="Q138" s="25"/>
      <c r="R138" s="30"/>
      <c r="S138" s="30"/>
      <c r="T138" s="31"/>
      <c r="U138" s="30"/>
      <c r="V138" s="30"/>
      <c r="W138" s="30"/>
      <c r="X138" s="30"/>
      <c r="Y138" s="30"/>
    </row>
    <row r="139" spans="1:25" x14ac:dyDescent="0.25">
      <c r="A139" s="28" t="str">
        <f t="shared" ref="A139:A202" si="6">VLOOKUP(G139,DDENA_USERS,2,FALSE)</f>
        <v>No Activity</v>
      </c>
      <c r="B139" s="27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8">
        <f t="shared" ref="C139:C202" si="8">IF(F139="Coal",B139*W139*12500,B139*W139)</f>
        <v>0</v>
      </c>
      <c r="D139" s="23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5"/>
      <c r="Q139" s="25"/>
      <c r="R139" s="24"/>
      <c r="S139" s="24"/>
      <c r="T139" s="26"/>
      <c r="U139" s="24"/>
      <c r="V139" s="24"/>
      <c r="W139" s="24"/>
      <c r="X139" s="24"/>
      <c r="Y139" s="24"/>
    </row>
    <row r="140" spans="1:25" x14ac:dyDescent="0.25">
      <c r="A140" s="28" t="str">
        <f t="shared" si="6"/>
        <v>No Activity</v>
      </c>
      <c r="B140" s="27">
        <f t="shared" si="7"/>
        <v>1</v>
      </c>
      <c r="C140" s="28">
        <f t="shared" si="8"/>
        <v>0</v>
      </c>
      <c r="D140" s="29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25"/>
      <c r="Q140" s="25"/>
      <c r="R140" s="30"/>
      <c r="S140" s="30"/>
      <c r="T140" s="31"/>
      <c r="U140" s="30"/>
      <c r="V140" s="30"/>
      <c r="W140" s="30"/>
      <c r="X140" s="30"/>
      <c r="Y140" s="30"/>
    </row>
    <row r="141" spans="1:25" x14ac:dyDescent="0.25">
      <c r="A141" s="28" t="str">
        <f t="shared" si="6"/>
        <v>No Activity</v>
      </c>
      <c r="B141" s="27">
        <f t="shared" si="7"/>
        <v>1</v>
      </c>
      <c r="C141" s="28">
        <f t="shared" si="8"/>
        <v>0</v>
      </c>
      <c r="D141" s="23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5"/>
      <c r="Q141" s="25"/>
      <c r="R141" s="24"/>
      <c r="S141" s="24"/>
      <c r="T141" s="26"/>
      <c r="U141" s="24"/>
      <c r="V141" s="24"/>
      <c r="W141" s="24"/>
      <c r="X141" s="24"/>
      <c r="Y141" s="24"/>
    </row>
    <row r="142" spans="1:25" x14ac:dyDescent="0.25">
      <c r="A142" s="28" t="str">
        <f t="shared" si="6"/>
        <v>No Activity</v>
      </c>
      <c r="B142" s="27">
        <f t="shared" si="7"/>
        <v>1</v>
      </c>
      <c r="C142" s="28">
        <f t="shared" si="8"/>
        <v>0</v>
      </c>
      <c r="D142" s="29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25"/>
      <c r="Q142" s="25"/>
      <c r="R142" s="30"/>
      <c r="S142" s="30"/>
      <c r="T142" s="31"/>
      <c r="U142" s="30"/>
      <c r="V142" s="30"/>
      <c r="W142" s="30"/>
      <c r="X142" s="30"/>
      <c r="Y142" s="30"/>
    </row>
    <row r="143" spans="1:25" x14ac:dyDescent="0.25">
      <c r="A143" s="28" t="str">
        <f t="shared" si="6"/>
        <v>No Activity</v>
      </c>
      <c r="B143" s="27">
        <f t="shared" si="7"/>
        <v>1</v>
      </c>
      <c r="C143" s="28">
        <f t="shared" si="8"/>
        <v>0</v>
      </c>
      <c r="D143" s="23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5"/>
      <c r="Q143" s="25"/>
      <c r="R143" s="24"/>
      <c r="S143" s="24"/>
      <c r="T143" s="26"/>
      <c r="U143" s="24"/>
      <c r="V143" s="24"/>
      <c r="W143" s="24"/>
      <c r="X143" s="24"/>
      <c r="Y143" s="24"/>
    </row>
    <row r="144" spans="1:25" x14ac:dyDescent="0.25">
      <c r="A144" s="28" t="str">
        <f t="shared" si="6"/>
        <v>No Activity</v>
      </c>
      <c r="B144" s="27">
        <f t="shared" si="7"/>
        <v>1</v>
      </c>
      <c r="C144" s="28">
        <f t="shared" si="8"/>
        <v>0</v>
      </c>
    </row>
    <row r="145" spans="1:3" x14ac:dyDescent="0.25">
      <c r="A145" s="28" t="str">
        <f t="shared" si="6"/>
        <v>No Activity</v>
      </c>
      <c r="B145" s="27">
        <f t="shared" si="7"/>
        <v>1</v>
      </c>
      <c r="C145" s="28">
        <f t="shared" si="8"/>
        <v>0</v>
      </c>
    </row>
    <row r="146" spans="1:3" x14ac:dyDescent="0.25">
      <c r="A146" s="28" t="str">
        <f t="shared" si="6"/>
        <v>No Activity</v>
      </c>
      <c r="B146" s="27">
        <f t="shared" si="7"/>
        <v>1</v>
      </c>
      <c r="C146" s="28">
        <f t="shared" si="8"/>
        <v>0</v>
      </c>
    </row>
    <row r="147" spans="1:3" x14ac:dyDescent="0.25">
      <c r="A147" s="28" t="str">
        <f t="shared" si="6"/>
        <v>No Activity</v>
      </c>
      <c r="B147" s="27">
        <f t="shared" si="7"/>
        <v>1</v>
      </c>
      <c r="C147" s="28">
        <f t="shared" si="8"/>
        <v>0</v>
      </c>
    </row>
    <row r="148" spans="1:3" x14ac:dyDescent="0.25">
      <c r="A148" s="28" t="str">
        <f t="shared" si="6"/>
        <v>No Activity</v>
      </c>
      <c r="B148" s="27">
        <f t="shared" si="7"/>
        <v>1</v>
      </c>
      <c r="C148" s="28">
        <f t="shared" si="8"/>
        <v>0</v>
      </c>
    </row>
    <row r="149" spans="1:3" x14ac:dyDescent="0.25">
      <c r="A149" s="28" t="str">
        <f t="shared" si="6"/>
        <v>No Activity</v>
      </c>
      <c r="B149" s="27">
        <f t="shared" si="7"/>
        <v>1</v>
      </c>
      <c r="C149" s="28">
        <f t="shared" si="8"/>
        <v>0</v>
      </c>
    </row>
    <row r="150" spans="1:3" x14ac:dyDescent="0.25">
      <c r="A150" s="28" t="str">
        <f t="shared" si="6"/>
        <v>No Activity</v>
      </c>
      <c r="B150" s="27">
        <f t="shared" si="7"/>
        <v>1</v>
      </c>
      <c r="C150" s="28">
        <f t="shared" si="8"/>
        <v>0</v>
      </c>
    </row>
    <row r="151" spans="1:3" x14ac:dyDescent="0.25">
      <c r="A151" s="28" t="str">
        <f t="shared" si="6"/>
        <v>No Activity</v>
      </c>
      <c r="B151" s="27">
        <f t="shared" si="7"/>
        <v>1</v>
      </c>
      <c r="C151" s="28">
        <f t="shared" si="8"/>
        <v>0</v>
      </c>
    </row>
    <row r="152" spans="1:3" x14ac:dyDescent="0.25">
      <c r="A152" s="28" t="str">
        <f t="shared" si="6"/>
        <v>No Activity</v>
      </c>
      <c r="B152" s="27">
        <f t="shared" si="7"/>
        <v>1</v>
      </c>
      <c r="C152" s="28">
        <f t="shared" si="8"/>
        <v>0</v>
      </c>
    </row>
    <row r="153" spans="1:3" x14ac:dyDescent="0.25">
      <c r="A153" s="28" t="str">
        <f t="shared" si="6"/>
        <v>No Activity</v>
      </c>
      <c r="B153" s="27">
        <f t="shared" si="7"/>
        <v>1</v>
      </c>
      <c r="C153" s="28">
        <f t="shared" si="8"/>
        <v>0</v>
      </c>
    </row>
    <row r="154" spans="1:3" x14ac:dyDescent="0.25">
      <c r="A154" s="28" t="str">
        <f t="shared" si="6"/>
        <v>No Activity</v>
      </c>
      <c r="B154" s="27">
        <f t="shared" si="7"/>
        <v>1</v>
      </c>
      <c r="C154" s="28">
        <f t="shared" si="8"/>
        <v>0</v>
      </c>
    </row>
    <row r="155" spans="1:3" x14ac:dyDescent="0.25">
      <c r="A155" s="28" t="str">
        <f t="shared" si="6"/>
        <v>No Activity</v>
      </c>
      <c r="B155" s="27">
        <f t="shared" si="7"/>
        <v>1</v>
      </c>
      <c r="C155" s="28">
        <f t="shared" si="8"/>
        <v>0</v>
      </c>
    </row>
    <row r="156" spans="1:3" x14ac:dyDescent="0.25">
      <c r="A156" s="28" t="str">
        <f t="shared" si="6"/>
        <v>No Activity</v>
      </c>
      <c r="B156" s="27">
        <f t="shared" si="7"/>
        <v>1</v>
      </c>
      <c r="C156" s="28">
        <f t="shared" si="8"/>
        <v>0</v>
      </c>
    </row>
    <row r="157" spans="1:3" x14ac:dyDescent="0.25">
      <c r="A157" s="28" t="str">
        <f t="shared" si="6"/>
        <v>No Activity</v>
      </c>
      <c r="B157" s="27">
        <f t="shared" si="7"/>
        <v>1</v>
      </c>
      <c r="C157" s="28">
        <f t="shared" si="8"/>
        <v>0</v>
      </c>
    </row>
    <row r="158" spans="1:3" x14ac:dyDescent="0.25">
      <c r="A158" s="28" t="str">
        <f t="shared" si="6"/>
        <v>No Activity</v>
      </c>
      <c r="B158" s="27">
        <f t="shared" si="7"/>
        <v>1</v>
      </c>
      <c r="C158" s="28">
        <f t="shared" si="8"/>
        <v>0</v>
      </c>
    </row>
    <row r="159" spans="1:3" x14ac:dyDescent="0.25">
      <c r="A159" s="28" t="str">
        <f t="shared" si="6"/>
        <v>No Activity</v>
      </c>
      <c r="B159" s="27">
        <f t="shared" si="7"/>
        <v>1</v>
      </c>
      <c r="C159" s="28">
        <f t="shared" si="8"/>
        <v>0</v>
      </c>
    </row>
    <row r="160" spans="1:3" x14ac:dyDescent="0.25">
      <c r="A160" s="28" t="str">
        <f t="shared" si="6"/>
        <v>No Activity</v>
      </c>
      <c r="B160" s="27">
        <f t="shared" si="7"/>
        <v>1</v>
      </c>
      <c r="C160" s="28">
        <f t="shared" si="8"/>
        <v>0</v>
      </c>
    </row>
    <row r="161" spans="1:3" x14ac:dyDescent="0.25">
      <c r="A161" s="28" t="str">
        <f t="shared" si="6"/>
        <v>No Activity</v>
      </c>
      <c r="B161" s="27">
        <f t="shared" si="7"/>
        <v>1</v>
      </c>
      <c r="C161" s="28">
        <f t="shared" si="8"/>
        <v>0</v>
      </c>
    </row>
    <row r="162" spans="1:3" x14ac:dyDescent="0.25">
      <c r="A162" s="28" t="str">
        <f t="shared" si="6"/>
        <v>No Activity</v>
      </c>
      <c r="B162" s="27">
        <f t="shared" si="7"/>
        <v>1</v>
      </c>
      <c r="C162" s="28">
        <f t="shared" si="8"/>
        <v>0</v>
      </c>
    </row>
    <row r="163" spans="1:3" x14ac:dyDescent="0.25">
      <c r="A163" s="28" t="str">
        <f t="shared" si="6"/>
        <v>No Activity</v>
      </c>
      <c r="B163" s="27">
        <f t="shared" si="7"/>
        <v>1</v>
      </c>
      <c r="C163" s="28">
        <f t="shared" si="8"/>
        <v>0</v>
      </c>
    </row>
    <row r="164" spans="1:3" x14ac:dyDescent="0.25">
      <c r="A164" s="28" t="str">
        <f t="shared" si="6"/>
        <v>No Activity</v>
      </c>
      <c r="B164" s="27">
        <f t="shared" si="7"/>
        <v>1</v>
      </c>
      <c r="C164" s="28">
        <f t="shared" si="8"/>
        <v>0</v>
      </c>
    </row>
    <row r="165" spans="1:3" x14ac:dyDescent="0.25">
      <c r="A165" s="28" t="str">
        <f t="shared" si="6"/>
        <v>No Activity</v>
      </c>
      <c r="B165" s="27">
        <f t="shared" si="7"/>
        <v>1</v>
      </c>
      <c r="C165" s="28">
        <f t="shared" si="8"/>
        <v>0</v>
      </c>
    </row>
    <row r="166" spans="1:3" x14ac:dyDescent="0.25">
      <c r="A166" s="28" t="str">
        <f t="shared" si="6"/>
        <v>No Activity</v>
      </c>
      <c r="B166" s="27">
        <f t="shared" si="7"/>
        <v>1</v>
      </c>
      <c r="C166" s="28">
        <f t="shared" si="8"/>
        <v>0</v>
      </c>
    </row>
    <row r="167" spans="1:3" x14ac:dyDescent="0.25">
      <c r="A167" s="28" t="str">
        <f t="shared" si="6"/>
        <v>No Activity</v>
      </c>
      <c r="B167" s="27">
        <f t="shared" si="7"/>
        <v>1</v>
      </c>
      <c r="C167" s="28">
        <f t="shared" si="8"/>
        <v>0</v>
      </c>
    </row>
    <row r="168" spans="1:3" x14ac:dyDescent="0.25">
      <c r="A168" s="28" t="str">
        <f t="shared" si="6"/>
        <v>No Activity</v>
      </c>
      <c r="B168" s="27">
        <f t="shared" si="7"/>
        <v>1</v>
      </c>
      <c r="C168" s="28">
        <f t="shared" si="8"/>
        <v>0</v>
      </c>
    </row>
    <row r="169" spans="1:3" x14ac:dyDescent="0.25">
      <c r="A169" s="28" t="str">
        <f t="shared" si="6"/>
        <v>No Activity</v>
      </c>
      <c r="B169" s="27">
        <f t="shared" si="7"/>
        <v>1</v>
      </c>
      <c r="C169" s="28">
        <f t="shared" si="8"/>
        <v>0</v>
      </c>
    </row>
    <row r="170" spans="1:3" x14ac:dyDescent="0.25">
      <c r="A170" s="28" t="str">
        <f t="shared" si="6"/>
        <v>No Activity</v>
      </c>
      <c r="B170" s="27">
        <f t="shared" si="7"/>
        <v>1</v>
      </c>
      <c r="C170" s="28">
        <f t="shared" si="8"/>
        <v>0</v>
      </c>
    </row>
    <row r="171" spans="1:3" x14ac:dyDescent="0.25">
      <c r="A171" s="28" t="str">
        <f t="shared" si="6"/>
        <v>No Activity</v>
      </c>
      <c r="B171" s="27">
        <f t="shared" si="7"/>
        <v>1</v>
      </c>
      <c r="C171" s="28">
        <f t="shared" si="8"/>
        <v>0</v>
      </c>
    </row>
    <row r="172" spans="1:3" x14ac:dyDescent="0.25">
      <c r="A172" s="28" t="str">
        <f t="shared" si="6"/>
        <v>No Activity</v>
      </c>
      <c r="B172" s="27">
        <f t="shared" si="7"/>
        <v>1</v>
      </c>
      <c r="C172" s="28">
        <f t="shared" si="8"/>
        <v>0</v>
      </c>
    </row>
    <row r="173" spans="1:3" x14ac:dyDescent="0.25">
      <c r="A173" s="28" t="str">
        <f t="shared" si="6"/>
        <v>No Activity</v>
      </c>
      <c r="B173" s="27">
        <f t="shared" si="7"/>
        <v>1</v>
      </c>
      <c r="C173" s="28">
        <f t="shared" si="8"/>
        <v>0</v>
      </c>
    </row>
    <row r="174" spans="1:3" x14ac:dyDescent="0.25">
      <c r="A174" s="28" t="str">
        <f t="shared" si="6"/>
        <v>No Activity</v>
      </c>
      <c r="B174" s="27">
        <f t="shared" si="7"/>
        <v>1</v>
      </c>
      <c r="C174" s="28">
        <f t="shared" si="8"/>
        <v>0</v>
      </c>
    </row>
    <row r="175" spans="1:3" x14ac:dyDescent="0.25">
      <c r="A175" s="28" t="str">
        <f t="shared" si="6"/>
        <v>No Activity</v>
      </c>
      <c r="B175" s="27">
        <f t="shared" si="7"/>
        <v>1</v>
      </c>
      <c r="C175" s="28">
        <f t="shared" si="8"/>
        <v>0</v>
      </c>
    </row>
    <row r="176" spans="1:3" x14ac:dyDescent="0.25">
      <c r="A176" s="28" t="str">
        <f t="shared" si="6"/>
        <v>No Activity</v>
      </c>
      <c r="B176" s="27">
        <f t="shared" si="7"/>
        <v>1</v>
      </c>
      <c r="C176" s="28">
        <f t="shared" si="8"/>
        <v>0</v>
      </c>
    </row>
    <row r="177" spans="1:3" x14ac:dyDescent="0.25">
      <c r="A177" s="28" t="str">
        <f t="shared" si="6"/>
        <v>No Activity</v>
      </c>
      <c r="B177" s="27">
        <f t="shared" si="7"/>
        <v>1</v>
      </c>
      <c r="C177" s="28">
        <f t="shared" si="8"/>
        <v>0</v>
      </c>
    </row>
    <row r="178" spans="1:3" x14ac:dyDescent="0.25">
      <c r="A178" s="28" t="str">
        <f t="shared" si="6"/>
        <v>No Activity</v>
      </c>
      <c r="B178" s="27">
        <f t="shared" si="7"/>
        <v>1</v>
      </c>
      <c r="C178" s="28">
        <f t="shared" si="8"/>
        <v>0</v>
      </c>
    </row>
    <row r="179" spans="1:3" x14ac:dyDescent="0.25">
      <c r="A179" s="28" t="str">
        <f t="shared" si="6"/>
        <v>No Activity</v>
      </c>
      <c r="B179" s="27">
        <f t="shared" si="7"/>
        <v>1</v>
      </c>
      <c r="C179" s="28">
        <f t="shared" si="8"/>
        <v>0</v>
      </c>
    </row>
    <row r="180" spans="1:3" x14ac:dyDescent="0.25">
      <c r="A180" s="28" t="str">
        <f t="shared" si="6"/>
        <v>No Activity</v>
      </c>
      <c r="B180" s="27">
        <f t="shared" si="7"/>
        <v>1</v>
      </c>
      <c r="C180" s="28">
        <f t="shared" si="8"/>
        <v>0</v>
      </c>
    </row>
    <row r="181" spans="1:3" x14ac:dyDescent="0.25">
      <c r="A181" s="28" t="str">
        <f t="shared" si="6"/>
        <v>No Activity</v>
      </c>
      <c r="B181" s="27">
        <f t="shared" si="7"/>
        <v>1</v>
      </c>
      <c r="C181" s="28">
        <f t="shared" si="8"/>
        <v>0</v>
      </c>
    </row>
    <row r="182" spans="1:3" x14ac:dyDescent="0.25">
      <c r="A182" s="28" t="str">
        <f t="shared" si="6"/>
        <v>No Activity</v>
      </c>
      <c r="B182" s="27">
        <f t="shared" si="7"/>
        <v>1</v>
      </c>
      <c r="C182" s="28">
        <f t="shared" si="8"/>
        <v>0</v>
      </c>
    </row>
    <row r="183" spans="1:3" x14ac:dyDescent="0.25">
      <c r="A183" s="28" t="str">
        <f t="shared" si="6"/>
        <v>No Activity</v>
      </c>
      <c r="B183" s="27">
        <f t="shared" si="7"/>
        <v>1</v>
      </c>
      <c r="C183" s="28">
        <f t="shared" si="8"/>
        <v>0</v>
      </c>
    </row>
    <row r="184" spans="1:3" x14ac:dyDescent="0.25">
      <c r="A184" s="28" t="str">
        <f t="shared" si="6"/>
        <v>No Activity</v>
      </c>
      <c r="B184" s="27">
        <f t="shared" si="7"/>
        <v>1</v>
      </c>
      <c r="C184" s="28">
        <f t="shared" si="8"/>
        <v>0</v>
      </c>
    </row>
    <row r="185" spans="1:3" x14ac:dyDescent="0.25">
      <c r="A185" s="28" t="str">
        <f t="shared" si="6"/>
        <v>No Activity</v>
      </c>
      <c r="B185" s="27">
        <f t="shared" si="7"/>
        <v>1</v>
      </c>
      <c r="C185" s="28">
        <f t="shared" si="8"/>
        <v>0</v>
      </c>
    </row>
    <row r="186" spans="1:3" x14ac:dyDescent="0.25">
      <c r="A186" s="28" t="str">
        <f t="shared" si="6"/>
        <v>No Activity</v>
      </c>
      <c r="B186" s="27">
        <f t="shared" si="7"/>
        <v>1</v>
      </c>
      <c r="C186" s="28">
        <f t="shared" si="8"/>
        <v>0</v>
      </c>
    </row>
    <row r="187" spans="1:3" x14ac:dyDescent="0.25">
      <c r="A187" s="28" t="str">
        <f t="shared" si="6"/>
        <v>No Activity</v>
      </c>
      <c r="B187" s="27">
        <f t="shared" si="7"/>
        <v>1</v>
      </c>
      <c r="C187" s="28">
        <f t="shared" si="8"/>
        <v>0</v>
      </c>
    </row>
    <row r="188" spans="1:3" x14ac:dyDescent="0.25">
      <c r="A188" s="28" t="str">
        <f t="shared" si="6"/>
        <v>No Activity</v>
      </c>
      <c r="B188" s="27">
        <f t="shared" si="7"/>
        <v>1</v>
      </c>
      <c r="C188" s="28">
        <f t="shared" si="8"/>
        <v>0</v>
      </c>
    </row>
    <row r="189" spans="1:3" x14ac:dyDescent="0.25">
      <c r="A189" s="28" t="str">
        <f t="shared" si="6"/>
        <v>No Activity</v>
      </c>
      <c r="B189" s="27">
        <f t="shared" si="7"/>
        <v>1</v>
      </c>
      <c r="C189" s="28">
        <f t="shared" si="8"/>
        <v>0</v>
      </c>
    </row>
    <row r="190" spans="1:3" x14ac:dyDescent="0.25">
      <c r="A190" s="28" t="str">
        <f t="shared" si="6"/>
        <v>No Activity</v>
      </c>
      <c r="B190" s="27">
        <f t="shared" si="7"/>
        <v>1</v>
      </c>
      <c r="C190" s="28">
        <f t="shared" si="8"/>
        <v>0</v>
      </c>
    </row>
    <row r="191" spans="1:3" x14ac:dyDescent="0.25">
      <c r="A191" s="28" t="str">
        <f t="shared" si="6"/>
        <v>No Activity</v>
      </c>
      <c r="B191" s="27">
        <f t="shared" si="7"/>
        <v>1</v>
      </c>
      <c r="C191" s="28">
        <f t="shared" si="8"/>
        <v>0</v>
      </c>
    </row>
    <row r="192" spans="1:3" x14ac:dyDescent="0.25">
      <c r="A192" s="28" t="str">
        <f t="shared" si="6"/>
        <v>No Activity</v>
      </c>
      <c r="B192" s="27">
        <f t="shared" si="7"/>
        <v>1</v>
      </c>
      <c r="C192" s="28">
        <f t="shared" si="8"/>
        <v>0</v>
      </c>
    </row>
    <row r="193" spans="1:3" x14ac:dyDescent="0.25">
      <c r="A193" s="28" t="str">
        <f t="shared" si="6"/>
        <v>No Activity</v>
      </c>
      <c r="B193" s="27">
        <f t="shared" si="7"/>
        <v>1</v>
      </c>
      <c r="C193" s="28">
        <f t="shared" si="8"/>
        <v>0</v>
      </c>
    </row>
    <row r="194" spans="1:3" x14ac:dyDescent="0.25">
      <c r="A194" s="28" t="str">
        <f t="shared" si="6"/>
        <v>No Activity</v>
      </c>
      <c r="B194" s="27">
        <f t="shared" si="7"/>
        <v>1</v>
      </c>
      <c r="C194" s="28">
        <f t="shared" si="8"/>
        <v>0</v>
      </c>
    </row>
    <row r="195" spans="1:3" x14ac:dyDescent="0.25">
      <c r="A195" s="28" t="str">
        <f t="shared" si="6"/>
        <v>No Activity</v>
      </c>
      <c r="B195" s="27">
        <f t="shared" si="7"/>
        <v>1</v>
      </c>
      <c r="C195" s="28">
        <f t="shared" si="8"/>
        <v>0</v>
      </c>
    </row>
    <row r="196" spans="1:3" x14ac:dyDescent="0.25">
      <c r="A196" s="28" t="str">
        <f t="shared" si="6"/>
        <v>No Activity</v>
      </c>
      <c r="B196" s="27">
        <f t="shared" si="7"/>
        <v>1</v>
      </c>
      <c r="C196" s="28">
        <f t="shared" si="8"/>
        <v>0</v>
      </c>
    </row>
    <row r="197" spans="1:3" x14ac:dyDescent="0.25">
      <c r="A197" s="28" t="str">
        <f t="shared" si="6"/>
        <v>No Activity</v>
      </c>
      <c r="B197" s="27">
        <f t="shared" si="7"/>
        <v>1</v>
      </c>
      <c r="C197" s="28">
        <f t="shared" si="8"/>
        <v>0</v>
      </c>
    </row>
    <row r="198" spans="1:3" x14ac:dyDescent="0.25">
      <c r="A198" s="28" t="str">
        <f t="shared" si="6"/>
        <v>No Activity</v>
      </c>
      <c r="B198" s="27">
        <f t="shared" si="7"/>
        <v>1</v>
      </c>
      <c r="C198" s="28">
        <f t="shared" si="8"/>
        <v>0</v>
      </c>
    </row>
    <row r="199" spans="1:3" x14ac:dyDescent="0.25">
      <c r="A199" s="28" t="str">
        <f t="shared" si="6"/>
        <v>No Activity</v>
      </c>
      <c r="B199" s="27">
        <f t="shared" si="7"/>
        <v>1</v>
      </c>
      <c r="C199" s="28">
        <f t="shared" si="8"/>
        <v>0</v>
      </c>
    </row>
    <row r="200" spans="1:3" x14ac:dyDescent="0.25">
      <c r="A200" s="28" t="str">
        <f t="shared" si="6"/>
        <v>No Activity</v>
      </c>
      <c r="B200" s="27">
        <f t="shared" si="7"/>
        <v>1</v>
      </c>
      <c r="C200" s="28">
        <f t="shared" si="8"/>
        <v>0</v>
      </c>
    </row>
    <row r="201" spans="1:3" x14ac:dyDescent="0.25">
      <c r="A201" s="28" t="str">
        <f t="shared" si="6"/>
        <v>No Activity</v>
      </c>
      <c r="B201" s="27">
        <f t="shared" si="7"/>
        <v>1</v>
      </c>
      <c r="C201" s="28">
        <f t="shared" si="8"/>
        <v>0</v>
      </c>
    </row>
    <row r="202" spans="1:3" x14ac:dyDescent="0.25">
      <c r="A202" s="28" t="str">
        <f t="shared" si="6"/>
        <v>No Activity</v>
      </c>
      <c r="B202" s="27">
        <f t="shared" si="7"/>
        <v>1</v>
      </c>
      <c r="C202" s="28">
        <f t="shared" si="8"/>
        <v>0</v>
      </c>
    </row>
    <row r="203" spans="1:3" x14ac:dyDescent="0.25">
      <c r="A203" s="28" t="str">
        <f t="shared" ref="A203:A266" si="9">VLOOKUP(G203,DDENA_USERS,2,FALSE)</f>
        <v>No Activity</v>
      </c>
      <c r="B203" s="27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8">
        <f t="shared" ref="C203:C266" si="11">IF(F203="Coal",B203*W203*12500,B203*W203)</f>
        <v>0</v>
      </c>
    </row>
    <row r="204" spans="1:3" x14ac:dyDescent="0.25">
      <c r="A204" s="28" t="str">
        <f t="shared" si="9"/>
        <v>No Activity</v>
      </c>
      <c r="B204" s="27">
        <f t="shared" si="10"/>
        <v>1</v>
      </c>
      <c r="C204" s="28">
        <f t="shared" si="11"/>
        <v>0</v>
      </c>
    </row>
    <row r="205" spans="1:3" x14ac:dyDescent="0.25">
      <c r="A205" s="28" t="str">
        <f t="shared" si="9"/>
        <v>No Activity</v>
      </c>
      <c r="B205" s="27">
        <f t="shared" si="10"/>
        <v>1</v>
      </c>
      <c r="C205" s="28">
        <f t="shared" si="11"/>
        <v>0</v>
      </c>
    </row>
    <row r="206" spans="1:3" x14ac:dyDescent="0.25">
      <c r="A206" s="28" t="str">
        <f t="shared" si="9"/>
        <v>No Activity</v>
      </c>
      <c r="B206" s="27">
        <f t="shared" si="10"/>
        <v>1</v>
      </c>
      <c r="C206" s="28">
        <f t="shared" si="11"/>
        <v>0</v>
      </c>
    </row>
    <row r="207" spans="1:3" x14ac:dyDescent="0.25">
      <c r="A207" s="28" t="str">
        <f t="shared" si="9"/>
        <v>No Activity</v>
      </c>
      <c r="B207" s="27">
        <f t="shared" si="10"/>
        <v>1</v>
      </c>
      <c r="C207" s="28">
        <f t="shared" si="11"/>
        <v>0</v>
      </c>
    </row>
    <row r="208" spans="1:3" x14ac:dyDescent="0.25">
      <c r="A208" s="28" t="str">
        <f t="shared" si="9"/>
        <v>No Activity</v>
      </c>
      <c r="B208" s="27">
        <f t="shared" si="10"/>
        <v>1</v>
      </c>
      <c r="C208" s="28">
        <f t="shared" si="11"/>
        <v>0</v>
      </c>
    </row>
    <row r="209" spans="1:3" x14ac:dyDescent="0.25">
      <c r="A209" s="28" t="str">
        <f t="shared" si="9"/>
        <v>No Activity</v>
      </c>
      <c r="B209" s="27">
        <f t="shared" si="10"/>
        <v>1</v>
      </c>
      <c r="C209" s="28">
        <f t="shared" si="11"/>
        <v>0</v>
      </c>
    </row>
    <row r="210" spans="1:3" x14ac:dyDescent="0.25">
      <c r="A210" s="28" t="str">
        <f t="shared" si="9"/>
        <v>No Activity</v>
      </c>
      <c r="B210" s="27">
        <f t="shared" si="10"/>
        <v>1</v>
      </c>
      <c r="C210" s="28">
        <f t="shared" si="11"/>
        <v>0</v>
      </c>
    </row>
    <row r="211" spans="1:3" x14ac:dyDescent="0.25">
      <c r="A211" s="28" t="str">
        <f t="shared" si="9"/>
        <v>No Activity</v>
      </c>
      <c r="B211" s="27">
        <f t="shared" si="10"/>
        <v>1</v>
      </c>
      <c r="C211" s="28">
        <f t="shared" si="11"/>
        <v>0</v>
      </c>
    </row>
    <row r="212" spans="1:3" x14ac:dyDescent="0.25">
      <c r="A212" s="28" t="str">
        <f t="shared" si="9"/>
        <v>No Activity</v>
      </c>
      <c r="B212" s="27">
        <f t="shared" si="10"/>
        <v>1</v>
      </c>
      <c r="C212" s="28">
        <f t="shared" si="11"/>
        <v>0</v>
      </c>
    </row>
    <row r="213" spans="1:3" x14ac:dyDescent="0.25">
      <c r="A213" s="28" t="str">
        <f t="shared" si="9"/>
        <v>No Activity</v>
      </c>
      <c r="B213" s="27">
        <f t="shared" si="10"/>
        <v>1</v>
      </c>
      <c r="C213" s="28">
        <f t="shared" si="11"/>
        <v>0</v>
      </c>
    </row>
    <row r="214" spans="1:3" x14ac:dyDescent="0.25">
      <c r="A214" s="28" t="str">
        <f t="shared" si="9"/>
        <v>No Activity</v>
      </c>
      <c r="B214" s="27">
        <f t="shared" si="10"/>
        <v>1</v>
      </c>
      <c r="C214" s="28">
        <f t="shared" si="11"/>
        <v>0</v>
      </c>
    </row>
    <row r="215" spans="1:3" x14ac:dyDescent="0.25">
      <c r="A215" s="28" t="str">
        <f t="shared" si="9"/>
        <v>No Activity</v>
      </c>
      <c r="B215" s="27">
        <f t="shared" si="10"/>
        <v>1</v>
      </c>
      <c r="C215" s="28">
        <f t="shared" si="11"/>
        <v>0</v>
      </c>
    </row>
    <row r="216" spans="1:3" x14ac:dyDescent="0.25">
      <c r="A216" s="28" t="str">
        <f t="shared" si="9"/>
        <v>No Activity</v>
      </c>
      <c r="B216" s="27">
        <f t="shared" si="10"/>
        <v>1</v>
      </c>
      <c r="C216" s="28">
        <f t="shared" si="11"/>
        <v>0</v>
      </c>
    </row>
    <row r="217" spans="1:3" x14ac:dyDescent="0.25">
      <c r="A217" s="28" t="str">
        <f t="shared" si="9"/>
        <v>No Activity</v>
      </c>
      <c r="B217" s="27">
        <f t="shared" si="10"/>
        <v>1</v>
      </c>
      <c r="C217" s="28">
        <f t="shared" si="11"/>
        <v>0</v>
      </c>
    </row>
    <row r="218" spans="1:3" x14ac:dyDescent="0.25">
      <c r="A218" s="28" t="str">
        <f t="shared" si="9"/>
        <v>No Activity</v>
      </c>
      <c r="B218" s="27">
        <f t="shared" si="10"/>
        <v>1</v>
      </c>
      <c r="C218" s="28">
        <f t="shared" si="11"/>
        <v>0</v>
      </c>
    </row>
    <row r="219" spans="1:3" x14ac:dyDescent="0.25">
      <c r="A219" s="28" t="str">
        <f t="shared" si="9"/>
        <v>No Activity</v>
      </c>
      <c r="B219" s="27">
        <f t="shared" si="10"/>
        <v>1</v>
      </c>
      <c r="C219" s="28">
        <f t="shared" si="11"/>
        <v>0</v>
      </c>
    </row>
    <row r="220" spans="1:3" x14ac:dyDescent="0.25">
      <c r="A220" s="28" t="str">
        <f t="shared" si="9"/>
        <v>No Activity</v>
      </c>
      <c r="B220" s="27">
        <f t="shared" si="10"/>
        <v>1</v>
      </c>
      <c r="C220" s="28">
        <f t="shared" si="11"/>
        <v>0</v>
      </c>
    </row>
    <row r="221" spans="1:3" x14ac:dyDescent="0.25">
      <c r="A221" s="28" t="str">
        <f t="shared" si="9"/>
        <v>No Activity</v>
      </c>
      <c r="B221" s="27">
        <f t="shared" si="10"/>
        <v>1</v>
      </c>
      <c r="C221" s="28">
        <f t="shared" si="11"/>
        <v>0</v>
      </c>
    </row>
    <row r="222" spans="1:3" x14ac:dyDescent="0.25">
      <c r="A222" s="28" t="str">
        <f t="shared" si="9"/>
        <v>No Activity</v>
      </c>
      <c r="B222" s="27">
        <f t="shared" si="10"/>
        <v>1</v>
      </c>
      <c r="C222" s="28">
        <f t="shared" si="11"/>
        <v>0</v>
      </c>
    </row>
    <row r="223" spans="1:3" x14ac:dyDescent="0.25">
      <c r="A223" s="28" t="str">
        <f t="shared" si="9"/>
        <v>No Activity</v>
      </c>
      <c r="B223" s="27">
        <f t="shared" si="10"/>
        <v>1</v>
      </c>
      <c r="C223" s="28">
        <f t="shared" si="11"/>
        <v>0</v>
      </c>
    </row>
    <row r="224" spans="1:3" x14ac:dyDescent="0.25">
      <c r="A224" s="28" t="str">
        <f t="shared" si="9"/>
        <v>No Activity</v>
      </c>
      <c r="B224" s="27">
        <f t="shared" si="10"/>
        <v>1</v>
      </c>
      <c r="C224" s="28">
        <f t="shared" si="11"/>
        <v>0</v>
      </c>
    </row>
    <row r="225" spans="1:3" x14ac:dyDescent="0.25">
      <c r="A225" s="28" t="str">
        <f t="shared" si="9"/>
        <v>No Activity</v>
      </c>
      <c r="B225" s="27">
        <f t="shared" si="10"/>
        <v>1</v>
      </c>
      <c r="C225" s="28">
        <f t="shared" si="11"/>
        <v>0</v>
      </c>
    </row>
    <row r="226" spans="1:3" x14ac:dyDescent="0.25">
      <c r="A226" s="28" t="str">
        <f t="shared" si="9"/>
        <v>No Activity</v>
      </c>
      <c r="B226" s="27">
        <f t="shared" si="10"/>
        <v>1</v>
      </c>
      <c r="C226" s="28">
        <f t="shared" si="11"/>
        <v>0</v>
      </c>
    </row>
    <row r="227" spans="1:3" x14ac:dyDescent="0.25">
      <c r="A227" s="28" t="str">
        <f t="shared" si="9"/>
        <v>No Activity</v>
      </c>
      <c r="B227" s="27">
        <f t="shared" si="10"/>
        <v>1</v>
      </c>
      <c r="C227" s="28">
        <f t="shared" si="11"/>
        <v>0</v>
      </c>
    </row>
    <row r="228" spans="1:3" x14ac:dyDescent="0.25">
      <c r="A228" s="28" t="str">
        <f t="shared" si="9"/>
        <v>No Activity</v>
      </c>
      <c r="B228" s="27">
        <f t="shared" si="10"/>
        <v>1</v>
      </c>
      <c r="C228" s="28">
        <f t="shared" si="11"/>
        <v>0</v>
      </c>
    </row>
    <row r="229" spans="1:3" x14ac:dyDescent="0.25">
      <c r="A229" s="28" t="str">
        <f t="shared" si="9"/>
        <v>No Activity</v>
      </c>
      <c r="B229" s="27">
        <f t="shared" si="10"/>
        <v>1</v>
      </c>
      <c r="C229" s="28">
        <f t="shared" si="11"/>
        <v>0</v>
      </c>
    </row>
    <row r="230" spans="1:3" x14ac:dyDescent="0.25">
      <c r="A230" s="28" t="str">
        <f t="shared" si="9"/>
        <v>No Activity</v>
      </c>
      <c r="B230" s="27">
        <f t="shared" si="10"/>
        <v>1</v>
      </c>
      <c r="C230" s="28">
        <f t="shared" si="11"/>
        <v>0</v>
      </c>
    </row>
    <row r="231" spans="1:3" x14ac:dyDescent="0.25">
      <c r="A231" s="28" t="str">
        <f t="shared" si="9"/>
        <v>No Activity</v>
      </c>
      <c r="B231" s="27">
        <f t="shared" si="10"/>
        <v>1</v>
      </c>
      <c r="C231" s="28">
        <f t="shared" si="11"/>
        <v>0</v>
      </c>
    </row>
    <row r="232" spans="1:3" x14ac:dyDescent="0.25">
      <c r="A232" s="28" t="str">
        <f t="shared" si="9"/>
        <v>No Activity</v>
      </c>
      <c r="B232" s="27">
        <f t="shared" si="10"/>
        <v>1</v>
      </c>
      <c r="C232" s="28">
        <f t="shared" si="11"/>
        <v>0</v>
      </c>
    </row>
    <row r="233" spans="1:3" x14ac:dyDescent="0.25">
      <c r="A233" s="28" t="str">
        <f t="shared" si="9"/>
        <v>No Activity</v>
      </c>
      <c r="B233" s="27">
        <f t="shared" si="10"/>
        <v>1</v>
      </c>
      <c r="C233" s="28">
        <f t="shared" si="11"/>
        <v>0</v>
      </c>
    </row>
    <row r="234" spans="1:3" x14ac:dyDescent="0.25">
      <c r="A234" s="28" t="str">
        <f t="shared" si="9"/>
        <v>No Activity</v>
      </c>
      <c r="B234" s="27">
        <f t="shared" si="10"/>
        <v>1</v>
      </c>
      <c r="C234" s="28">
        <f t="shared" si="11"/>
        <v>0</v>
      </c>
    </row>
    <row r="235" spans="1:3" x14ac:dyDescent="0.25">
      <c r="A235" s="28" t="str">
        <f t="shared" si="9"/>
        <v>No Activity</v>
      </c>
      <c r="B235" s="27">
        <f t="shared" si="10"/>
        <v>1</v>
      </c>
      <c r="C235" s="28">
        <f t="shared" si="11"/>
        <v>0</v>
      </c>
    </row>
    <row r="236" spans="1:3" x14ac:dyDescent="0.25">
      <c r="A236" s="28" t="str">
        <f t="shared" si="9"/>
        <v>No Activity</v>
      </c>
      <c r="B236" s="27">
        <f t="shared" si="10"/>
        <v>1</v>
      </c>
      <c r="C236" s="28">
        <f t="shared" si="11"/>
        <v>0</v>
      </c>
    </row>
    <row r="237" spans="1:3" x14ac:dyDescent="0.25">
      <c r="A237" s="28" t="str">
        <f t="shared" si="9"/>
        <v>No Activity</v>
      </c>
      <c r="B237" s="27">
        <f t="shared" si="10"/>
        <v>1</v>
      </c>
      <c r="C237" s="28">
        <f t="shared" si="11"/>
        <v>0</v>
      </c>
    </row>
    <row r="238" spans="1:3" x14ac:dyDescent="0.25">
      <c r="A238" s="28" t="str">
        <f t="shared" si="9"/>
        <v>No Activity</v>
      </c>
      <c r="B238" s="27">
        <f t="shared" si="10"/>
        <v>1</v>
      </c>
      <c r="C238" s="28">
        <f t="shared" si="11"/>
        <v>0</v>
      </c>
    </row>
    <row r="239" spans="1:3" x14ac:dyDescent="0.25">
      <c r="A239" s="28" t="str">
        <f t="shared" si="9"/>
        <v>No Activity</v>
      </c>
      <c r="B239" s="27">
        <f t="shared" si="10"/>
        <v>1</v>
      </c>
      <c r="C239" s="28">
        <f t="shared" si="11"/>
        <v>0</v>
      </c>
    </row>
    <row r="240" spans="1:3" x14ac:dyDescent="0.25">
      <c r="A240" s="28" t="str">
        <f t="shared" si="9"/>
        <v>No Activity</v>
      </c>
      <c r="B240" s="27">
        <f t="shared" si="10"/>
        <v>1</v>
      </c>
      <c r="C240" s="28">
        <f t="shared" si="11"/>
        <v>0</v>
      </c>
    </row>
    <row r="241" spans="1:3" x14ac:dyDescent="0.25">
      <c r="A241" s="28" t="str">
        <f t="shared" si="9"/>
        <v>No Activity</v>
      </c>
      <c r="B241" s="27">
        <f t="shared" si="10"/>
        <v>1</v>
      </c>
      <c r="C241" s="28">
        <f t="shared" si="11"/>
        <v>0</v>
      </c>
    </row>
    <row r="242" spans="1:3" x14ac:dyDescent="0.25">
      <c r="A242" s="28" t="str">
        <f t="shared" si="9"/>
        <v>No Activity</v>
      </c>
      <c r="B242" s="27">
        <f t="shared" si="10"/>
        <v>1</v>
      </c>
      <c r="C242" s="28">
        <f t="shared" si="11"/>
        <v>0</v>
      </c>
    </row>
    <row r="243" spans="1:3" x14ac:dyDescent="0.25">
      <c r="A243" s="28" t="str">
        <f t="shared" si="9"/>
        <v>No Activity</v>
      </c>
      <c r="B243" s="27">
        <f t="shared" si="10"/>
        <v>1</v>
      </c>
      <c r="C243" s="28">
        <f t="shared" si="11"/>
        <v>0</v>
      </c>
    </row>
    <row r="244" spans="1:3" x14ac:dyDescent="0.25">
      <c r="A244" s="28" t="str">
        <f t="shared" si="9"/>
        <v>No Activity</v>
      </c>
      <c r="B244" s="27">
        <f t="shared" si="10"/>
        <v>1</v>
      </c>
      <c r="C244" s="28">
        <f t="shared" si="11"/>
        <v>0</v>
      </c>
    </row>
    <row r="245" spans="1:3" x14ac:dyDescent="0.25">
      <c r="A245" s="28" t="str">
        <f t="shared" si="9"/>
        <v>No Activity</v>
      </c>
      <c r="B245" s="27">
        <f t="shared" si="10"/>
        <v>1</v>
      </c>
      <c r="C245" s="28">
        <f t="shared" si="11"/>
        <v>0</v>
      </c>
    </row>
    <row r="246" spans="1:3" x14ac:dyDescent="0.25">
      <c r="A246" s="28" t="str">
        <f t="shared" si="9"/>
        <v>No Activity</v>
      </c>
      <c r="B246" s="27">
        <f t="shared" si="10"/>
        <v>1</v>
      </c>
      <c r="C246" s="28">
        <f t="shared" si="11"/>
        <v>0</v>
      </c>
    </row>
    <row r="247" spans="1:3" x14ac:dyDescent="0.25">
      <c r="A247" s="28" t="str">
        <f t="shared" si="9"/>
        <v>No Activity</v>
      </c>
      <c r="B247" s="27">
        <f t="shared" si="10"/>
        <v>1</v>
      </c>
      <c r="C247" s="28">
        <f t="shared" si="11"/>
        <v>0</v>
      </c>
    </row>
    <row r="248" spans="1:3" x14ac:dyDescent="0.25">
      <c r="A248" s="28" t="str">
        <f t="shared" si="9"/>
        <v>No Activity</v>
      </c>
      <c r="B248" s="27">
        <f t="shared" si="10"/>
        <v>1</v>
      </c>
      <c r="C248" s="28">
        <f t="shared" si="11"/>
        <v>0</v>
      </c>
    </row>
    <row r="249" spans="1:3" x14ac:dyDescent="0.25">
      <c r="A249" s="28" t="str">
        <f t="shared" si="9"/>
        <v>No Activity</v>
      </c>
      <c r="B249" s="27">
        <f t="shared" si="10"/>
        <v>1</v>
      </c>
      <c r="C249" s="28">
        <f t="shared" si="11"/>
        <v>0</v>
      </c>
    </row>
    <row r="250" spans="1:3" x14ac:dyDescent="0.25">
      <c r="A250" s="28" t="str">
        <f t="shared" si="9"/>
        <v>No Activity</v>
      </c>
      <c r="B250" s="27">
        <f t="shared" si="10"/>
        <v>1</v>
      </c>
      <c r="C250" s="28">
        <f t="shared" si="11"/>
        <v>0</v>
      </c>
    </row>
    <row r="251" spans="1:3" x14ac:dyDescent="0.25">
      <c r="A251" s="28" t="str">
        <f t="shared" si="9"/>
        <v>No Activity</v>
      </c>
      <c r="B251" s="27">
        <f t="shared" si="10"/>
        <v>1</v>
      </c>
      <c r="C251" s="28">
        <f t="shared" si="11"/>
        <v>0</v>
      </c>
    </row>
    <row r="252" spans="1:3" x14ac:dyDescent="0.25">
      <c r="A252" s="28" t="str">
        <f t="shared" si="9"/>
        <v>No Activity</v>
      </c>
      <c r="B252" s="27">
        <f t="shared" si="10"/>
        <v>1</v>
      </c>
      <c r="C252" s="28">
        <f t="shared" si="11"/>
        <v>0</v>
      </c>
    </row>
    <row r="253" spans="1:3" x14ac:dyDescent="0.25">
      <c r="A253" s="28" t="str">
        <f t="shared" si="9"/>
        <v>No Activity</v>
      </c>
      <c r="B253" s="27">
        <f t="shared" si="10"/>
        <v>1</v>
      </c>
      <c r="C253" s="28">
        <f t="shared" si="11"/>
        <v>0</v>
      </c>
    </row>
    <row r="254" spans="1:3" x14ac:dyDescent="0.25">
      <c r="A254" s="28" t="str">
        <f t="shared" si="9"/>
        <v>No Activity</v>
      </c>
      <c r="B254" s="27">
        <f t="shared" si="10"/>
        <v>1</v>
      </c>
      <c r="C254" s="28">
        <f t="shared" si="11"/>
        <v>0</v>
      </c>
    </row>
    <row r="255" spans="1:3" x14ac:dyDescent="0.25">
      <c r="A255" s="28" t="str">
        <f t="shared" si="9"/>
        <v>No Activity</v>
      </c>
      <c r="B255" s="27">
        <f t="shared" si="10"/>
        <v>1</v>
      </c>
      <c r="C255" s="28">
        <f t="shared" si="11"/>
        <v>0</v>
      </c>
    </row>
    <row r="256" spans="1:3" x14ac:dyDescent="0.25">
      <c r="A256" s="28" t="str">
        <f t="shared" si="9"/>
        <v>No Activity</v>
      </c>
      <c r="B256" s="27">
        <f t="shared" si="10"/>
        <v>1</v>
      </c>
      <c r="C256" s="28">
        <f t="shared" si="11"/>
        <v>0</v>
      </c>
    </row>
    <row r="257" spans="1:3" x14ac:dyDescent="0.25">
      <c r="A257" s="28" t="str">
        <f t="shared" si="9"/>
        <v>No Activity</v>
      </c>
      <c r="B257" s="27">
        <f t="shared" si="10"/>
        <v>1</v>
      </c>
      <c r="C257" s="28">
        <f t="shared" si="11"/>
        <v>0</v>
      </c>
    </row>
    <row r="258" spans="1:3" x14ac:dyDescent="0.25">
      <c r="A258" s="28" t="str">
        <f t="shared" si="9"/>
        <v>No Activity</v>
      </c>
      <c r="B258" s="27">
        <f t="shared" si="10"/>
        <v>1</v>
      </c>
      <c r="C258" s="28">
        <f t="shared" si="11"/>
        <v>0</v>
      </c>
    </row>
    <row r="259" spans="1:3" x14ac:dyDescent="0.25">
      <c r="A259" s="28" t="str">
        <f t="shared" si="9"/>
        <v>No Activity</v>
      </c>
      <c r="B259" s="27">
        <f t="shared" si="10"/>
        <v>1</v>
      </c>
      <c r="C259" s="28">
        <f t="shared" si="11"/>
        <v>0</v>
      </c>
    </row>
    <row r="260" spans="1:3" x14ac:dyDescent="0.25">
      <c r="A260" s="28" t="str">
        <f t="shared" si="9"/>
        <v>No Activity</v>
      </c>
      <c r="B260" s="27">
        <f t="shared" si="10"/>
        <v>1</v>
      </c>
      <c r="C260" s="28">
        <f t="shared" si="11"/>
        <v>0</v>
      </c>
    </row>
    <row r="261" spans="1:3" x14ac:dyDescent="0.25">
      <c r="A261" s="28" t="str">
        <f t="shared" si="9"/>
        <v>No Activity</v>
      </c>
      <c r="B261" s="27">
        <f t="shared" si="10"/>
        <v>1</v>
      </c>
      <c r="C261" s="28">
        <f t="shared" si="11"/>
        <v>0</v>
      </c>
    </row>
    <row r="262" spans="1:3" x14ac:dyDescent="0.25">
      <c r="A262" s="28" t="str">
        <f t="shared" si="9"/>
        <v>No Activity</v>
      </c>
      <c r="B262" s="27">
        <f t="shared" si="10"/>
        <v>1</v>
      </c>
      <c r="C262" s="28">
        <f t="shared" si="11"/>
        <v>0</v>
      </c>
    </row>
    <row r="263" spans="1:3" x14ac:dyDescent="0.25">
      <c r="A263" s="28" t="str">
        <f t="shared" si="9"/>
        <v>No Activity</v>
      </c>
      <c r="B263" s="27">
        <f t="shared" si="10"/>
        <v>1</v>
      </c>
      <c r="C263" s="28">
        <f t="shared" si="11"/>
        <v>0</v>
      </c>
    </row>
    <row r="264" spans="1:3" x14ac:dyDescent="0.25">
      <c r="A264" s="28" t="str">
        <f t="shared" si="9"/>
        <v>No Activity</v>
      </c>
      <c r="B264" s="27">
        <f t="shared" si="10"/>
        <v>1</v>
      </c>
      <c r="C264" s="28">
        <f t="shared" si="11"/>
        <v>0</v>
      </c>
    </row>
    <row r="265" spans="1:3" x14ac:dyDescent="0.25">
      <c r="A265" s="28" t="str">
        <f t="shared" si="9"/>
        <v>No Activity</v>
      </c>
      <c r="B265" s="27">
        <f t="shared" si="10"/>
        <v>1</v>
      </c>
      <c r="C265" s="28">
        <f t="shared" si="11"/>
        <v>0</v>
      </c>
    </row>
    <row r="266" spans="1:3" x14ac:dyDescent="0.25">
      <c r="A266" s="28" t="str">
        <f t="shared" si="9"/>
        <v>No Activity</v>
      </c>
      <c r="B266" s="27">
        <f t="shared" si="10"/>
        <v>1</v>
      </c>
      <c r="C266" s="28">
        <f t="shared" si="11"/>
        <v>0</v>
      </c>
    </row>
    <row r="267" spans="1:3" x14ac:dyDescent="0.25">
      <c r="A267" s="28" t="str">
        <f t="shared" ref="A267:A330" si="12">VLOOKUP(G267,DDENA_USERS,2,FALSE)</f>
        <v>No Activity</v>
      </c>
      <c r="B267" s="27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8">
        <f t="shared" ref="C267:C330" si="14">IF(F267="Coal",B267*W267*12500,B267*W267)</f>
        <v>0</v>
      </c>
    </row>
    <row r="268" spans="1:3" x14ac:dyDescent="0.25">
      <c r="A268" s="28" t="str">
        <f t="shared" si="12"/>
        <v>No Activity</v>
      </c>
      <c r="B268" s="27">
        <f t="shared" si="13"/>
        <v>1</v>
      </c>
      <c r="C268" s="28">
        <f t="shared" si="14"/>
        <v>0</v>
      </c>
    </row>
    <row r="269" spans="1:3" x14ac:dyDescent="0.25">
      <c r="A269" s="28" t="str">
        <f t="shared" si="12"/>
        <v>No Activity</v>
      </c>
      <c r="B269" s="27">
        <f t="shared" si="13"/>
        <v>1</v>
      </c>
      <c r="C269" s="28">
        <f t="shared" si="14"/>
        <v>0</v>
      </c>
    </row>
    <row r="270" spans="1:3" x14ac:dyDescent="0.25">
      <c r="A270" s="28" t="str">
        <f t="shared" si="12"/>
        <v>No Activity</v>
      </c>
      <c r="B270" s="27">
        <f t="shared" si="13"/>
        <v>1</v>
      </c>
      <c r="C270" s="28">
        <f t="shared" si="14"/>
        <v>0</v>
      </c>
    </row>
    <row r="271" spans="1:3" x14ac:dyDescent="0.25">
      <c r="A271" s="28" t="str">
        <f t="shared" si="12"/>
        <v>No Activity</v>
      </c>
      <c r="B271" s="27">
        <f t="shared" si="13"/>
        <v>1</v>
      </c>
      <c r="C271" s="28">
        <f t="shared" si="14"/>
        <v>0</v>
      </c>
    </row>
    <row r="272" spans="1:3" x14ac:dyDescent="0.25">
      <c r="A272" s="28" t="str">
        <f t="shared" si="12"/>
        <v>No Activity</v>
      </c>
      <c r="B272" s="27">
        <f t="shared" si="13"/>
        <v>1</v>
      </c>
      <c r="C272" s="28">
        <f t="shared" si="14"/>
        <v>0</v>
      </c>
    </row>
    <row r="273" spans="1:3" x14ac:dyDescent="0.25">
      <c r="A273" s="28" t="str">
        <f t="shared" si="12"/>
        <v>No Activity</v>
      </c>
      <c r="B273" s="27">
        <f t="shared" si="13"/>
        <v>1</v>
      </c>
      <c r="C273" s="28">
        <f t="shared" si="14"/>
        <v>0</v>
      </c>
    </row>
    <row r="274" spans="1:3" x14ac:dyDescent="0.25">
      <c r="A274" s="28" t="str">
        <f t="shared" si="12"/>
        <v>No Activity</v>
      </c>
      <c r="B274" s="27">
        <f t="shared" si="13"/>
        <v>1</v>
      </c>
      <c r="C274" s="28">
        <f t="shared" si="14"/>
        <v>0</v>
      </c>
    </row>
    <row r="275" spans="1:3" x14ac:dyDescent="0.25">
      <c r="A275" s="28" t="str">
        <f t="shared" si="12"/>
        <v>No Activity</v>
      </c>
      <c r="B275" s="27">
        <f t="shared" si="13"/>
        <v>1</v>
      </c>
      <c r="C275" s="28">
        <f t="shared" si="14"/>
        <v>0</v>
      </c>
    </row>
    <row r="276" spans="1:3" x14ac:dyDescent="0.25">
      <c r="A276" s="28" t="str">
        <f t="shared" si="12"/>
        <v>No Activity</v>
      </c>
      <c r="B276" s="27">
        <f t="shared" si="13"/>
        <v>1</v>
      </c>
      <c r="C276" s="28">
        <f t="shared" si="14"/>
        <v>0</v>
      </c>
    </row>
    <row r="277" spans="1:3" x14ac:dyDescent="0.25">
      <c r="A277" s="28" t="str">
        <f t="shared" si="12"/>
        <v>No Activity</v>
      </c>
      <c r="B277" s="27">
        <f t="shared" si="13"/>
        <v>1</v>
      </c>
      <c r="C277" s="28">
        <f t="shared" si="14"/>
        <v>0</v>
      </c>
    </row>
    <row r="278" spans="1:3" x14ac:dyDescent="0.25">
      <c r="A278" s="28" t="str">
        <f t="shared" si="12"/>
        <v>No Activity</v>
      </c>
      <c r="B278" s="27">
        <f t="shared" si="13"/>
        <v>1</v>
      </c>
      <c r="C278" s="28">
        <f t="shared" si="14"/>
        <v>0</v>
      </c>
    </row>
    <row r="279" spans="1:3" x14ac:dyDescent="0.25">
      <c r="A279" s="28" t="str">
        <f t="shared" si="12"/>
        <v>No Activity</v>
      </c>
      <c r="B279" s="27">
        <f t="shared" si="13"/>
        <v>1</v>
      </c>
      <c r="C279" s="28">
        <f t="shared" si="14"/>
        <v>0</v>
      </c>
    </row>
    <row r="280" spans="1:3" x14ac:dyDescent="0.25">
      <c r="A280" s="28" t="str">
        <f t="shared" si="12"/>
        <v>No Activity</v>
      </c>
      <c r="B280" s="27">
        <f t="shared" si="13"/>
        <v>1</v>
      </c>
      <c r="C280" s="28">
        <f t="shared" si="14"/>
        <v>0</v>
      </c>
    </row>
    <row r="281" spans="1:3" x14ac:dyDescent="0.25">
      <c r="A281" s="28" t="str">
        <f t="shared" si="12"/>
        <v>No Activity</v>
      </c>
      <c r="B281" s="27">
        <f t="shared" si="13"/>
        <v>1</v>
      </c>
      <c r="C281" s="28">
        <f t="shared" si="14"/>
        <v>0</v>
      </c>
    </row>
    <row r="282" spans="1:3" x14ac:dyDescent="0.25">
      <c r="A282" s="28" t="str">
        <f t="shared" si="12"/>
        <v>No Activity</v>
      </c>
      <c r="B282" s="27">
        <f t="shared" si="13"/>
        <v>1</v>
      </c>
      <c r="C282" s="28">
        <f t="shared" si="14"/>
        <v>0</v>
      </c>
    </row>
    <row r="283" spans="1:3" x14ac:dyDescent="0.25">
      <c r="A283" s="28" t="str">
        <f t="shared" si="12"/>
        <v>No Activity</v>
      </c>
      <c r="B283" s="27">
        <f t="shared" si="13"/>
        <v>1</v>
      </c>
      <c r="C283" s="28">
        <f t="shared" si="14"/>
        <v>0</v>
      </c>
    </row>
    <row r="284" spans="1:3" x14ac:dyDescent="0.25">
      <c r="A284" s="28" t="str">
        <f t="shared" si="12"/>
        <v>No Activity</v>
      </c>
      <c r="B284" s="27">
        <f t="shared" si="13"/>
        <v>1</v>
      </c>
      <c r="C284" s="28">
        <f t="shared" si="14"/>
        <v>0</v>
      </c>
    </row>
    <row r="285" spans="1:3" x14ac:dyDescent="0.25">
      <c r="A285" s="28" t="str">
        <f t="shared" si="12"/>
        <v>No Activity</v>
      </c>
      <c r="B285" s="27">
        <f t="shared" si="13"/>
        <v>1</v>
      </c>
      <c r="C285" s="28">
        <f t="shared" si="14"/>
        <v>0</v>
      </c>
    </row>
    <row r="286" spans="1:3" x14ac:dyDescent="0.25">
      <c r="A286" s="28" t="str">
        <f t="shared" si="12"/>
        <v>No Activity</v>
      </c>
      <c r="B286" s="27">
        <f t="shared" si="13"/>
        <v>1</v>
      </c>
      <c r="C286" s="28">
        <f t="shared" si="14"/>
        <v>0</v>
      </c>
    </row>
    <row r="287" spans="1:3" x14ac:dyDescent="0.25">
      <c r="A287" s="28" t="str">
        <f t="shared" si="12"/>
        <v>No Activity</v>
      </c>
      <c r="B287" s="27">
        <f t="shared" si="13"/>
        <v>1</v>
      </c>
      <c r="C287" s="28">
        <f t="shared" si="14"/>
        <v>0</v>
      </c>
    </row>
    <row r="288" spans="1:3" x14ac:dyDescent="0.25">
      <c r="A288" s="28" t="str">
        <f t="shared" si="12"/>
        <v>No Activity</v>
      </c>
      <c r="B288" s="27">
        <f t="shared" si="13"/>
        <v>1</v>
      </c>
      <c r="C288" s="28">
        <f t="shared" si="14"/>
        <v>0</v>
      </c>
    </row>
    <row r="289" spans="1:3" x14ac:dyDescent="0.25">
      <c r="A289" s="28" t="str">
        <f t="shared" si="12"/>
        <v>No Activity</v>
      </c>
      <c r="B289" s="27">
        <f t="shared" si="13"/>
        <v>1</v>
      </c>
      <c r="C289" s="28">
        <f t="shared" si="14"/>
        <v>0</v>
      </c>
    </row>
    <row r="290" spans="1:3" x14ac:dyDescent="0.25">
      <c r="A290" s="28" t="str">
        <f t="shared" si="12"/>
        <v>No Activity</v>
      </c>
      <c r="B290" s="27">
        <f t="shared" si="13"/>
        <v>1</v>
      </c>
      <c r="C290" s="28">
        <f t="shared" si="14"/>
        <v>0</v>
      </c>
    </row>
    <row r="291" spans="1:3" x14ac:dyDescent="0.25">
      <c r="A291" s="28" t="str">
        <f t="shared" si="12"/>
        <v>No Activity</v>
      </c>
      <c r="B291" s="27">
        <f t="shared" si="13"/>
        <v>1</v>
      </c>
      <c r="C291" s="28">
        <f t="shared" si="14"/>
        <v>0</v>
      </c>
    </row>
    <row r="292" spans="1:3" x14ac:dyDescent="0.25">
      <c r="A292" s="28" t="str">
        <f t="shared" si="12"/>
        <v>No Activity</v>
      </c>
      <c r="B292" s="27">
        <f t="shared" si="13"/>
        <v>1</v>
      </c>
      <c r="C292" s="28">
        <f t="shared" si="14"/>
        <v>0</v>
      </c>
    </row>
    <row r="293" spans="1:3" x14ac:dyDescent="0.25">
      <c r="A293" s="28" t="str">
        <f t="shared" si="12"/>
        <v>No Activity</v>
      </c>
      <c r="B293" s="27">
        <f t="shared" si="13"/>
        <v>1</v>
      </c>
      <c r="C293" s="28">
        <f t="shared" si="14"/>
        <v>0</v>
      </c>
    </row>
    <row r="294" spans="1:3" x14ac:dyDescent="0.25">
      <c r="A294" s="28" t="str">
        <f t="shared" si="12"/>
        <v>No Activity</v>
      </c>
      <c r="B294" s="27">
        <f t="shared" si="13"/>
        <v>1</v>
      </c>
      <c r="C294" s="28">
        <f t="shared" si="14"/>
        <v>0</v>
      </c>
    </row>
    <row r="295" spans="1:3" x14ac:dyDescent="0.25">
      <c r="A295" s="28" t="str">
        <f t="shared" si="12"/>
        <v>No Activity</v>
      </c>
      <c r="B295" s="27">
        <f t="shared" si="13"/>
        <v>1</v>
      </c>
      <c r="C295" s="28">
        <f t="shared" si="14"/>
        <v>0</v>
      </c>
    </row>
    <row r="296" spans="1:3" x14ac:dyDescent="0.25">
      <c r="A296" s="28" t="str">
        <f t="shared" si="12"/>
        <v>No Activity</v>
      </c>
      <c r="B296" s="27">
        <f t="shared" si="13"/>
        <v>1</v>
      </c>
      <c r="C296" s="28">
        <f t="shared" si="14"/>
        <v>0</v>
      </c>
    </row>
    <row r="297" spans="1:3" x14ac:dyDescent="0.25">
      <c r="A297" s="28" t="str">
        <f t="shared" si="12"/>
        <v>No Activity</v>
      </c>
      <c r="B297" s="27">
        <f t="shared" si="13"/>
        <v>1</v>
      </c>
      <c r="C297" s="28">
        <f t="shared" si="14"/>
        <v>0</v>
      </c>
    </row>
    <row r="298" spans="1:3" x14ac:dyDescent="0.25">
      <c r="A298" s="28" t="str">
        <f t="shared" si="12"/>
        <v>No Activity</v>
      </c>
      <c r="B298" s="27">
        <f t="shared" si="13"/>
        <v>1</v>
      </c>
      <c r="C298" s="28">
        <f t="shared" si="14"/>
        <v>0</v>
      </c>
    </row>
    <row r="299" spans="1:3" x14ac:dyDescent="0.25">
      <c r="A299" s="28" t="str">
        <f t="shared" si="12"/>
        <v>No Activity</v>
      </c>
      <c r="B299" s="27">
        <f t="shared" si="13"/>
        <v>1</v>
      </c>
      <c r="C299" s="28">
        <f t="shared" si="14"/>
        <v>0</v>
      </c>
    </row>
    <row r="300" spans="1:3" x14ac:dyDescent="0.25">
      <c r="A300" s="28" t="str">
        <f t="shared" si="12"/>
        <v>No Activity</v>
      </c>
      <c r="B300" s="27">
        <f t="shared" si="13"/>
        <v>1</v>
      </c>
      <c r="C300" s="28">
        <f t="shared" si="14"/>
        <v>0</v>
      </c>
    </row>
    <row r="301" spans="1:3" x14ac:dyDescent="0.25">
      <c r="A301" s="28" t="str">
        <f t="shared" si="12"/>
        <v>No Activity</v>
      </c>
      <c r="B301" s="27">
        <f t="shared" si="13"/>
        <v>1</v>
      </c>
      <c r="C301" s="28">
        <f t="shared" si="14"/>
        <v>0</v>
      </c>
    </row>
    <row r="302" spans="1:3" x14ac:dyDescent="0.25">
      <c r="A302" s="28" t="str">
        <f t="shared" si="12"/>
        <v>No Activity</v>
      </c>
      <c r="B302" s="27">
        <f t="shared" si="13"/>
        <v>1</v>
      </c>
      <c r="C302" s="28">
        <f t="shared" si="14"/>
        <v>0</v>
      </c>
    </row>
    <row r="303" spans="1:3" x14ac:dyDescent="0.25">
      <c r="A303" s="28" t="str">
        <f t="shared" si="12"/>
        <v>No Activity</v>
      </c>
      <c r="B303" s="27">
        <f t="shared" si="13"/>
        <v>1</v>
      </c>
      <c r="C303" s="28">
        <f t="shared" si="14"/>
        <v>0</v>
      </c>
    </row>
    <row r="304" spans="1:3" x14ac:dyDescent="0.25">
      <c r="A304" s="28" t="str">
        <f t="shared" si="12"/>
        <v>No Activity</v>
      </c>
      <c r="B304" s="27">
        <f t="shared" si="13"/>
        <v>1</v>
      </c>
      <c r="C304" s="28">
        <f t="shared" si="14"/>
        <v>0</v>
      </c>
    </row>
    <row r="305" spans="1:3" x14ac:dyDescent="0.25">
      <c r="A305" s="28" t="str">
        <f t="shared" si="12"/>
        <v>No Activity</v>
      </c>
      <c r="B305" s="27">
        <f t="shared" si="13"/>
        <v>1</v>
      </c>
      <c r="C305" s="28">
        <f t="shared" si="14"/>
        <v>0</v>
      </c>
    </row>
    <row r="306" spans="1:3" x14ac:dyDescent="0.25">
      <c r="A306" s="28" t="str">
        <f t="shared" si="12"/>
        <v>No Activity</v>
      </c>
      <c r="B306" s="27">
        <f t="shared" si="13"/>
        <v>1</v>
      </c>
      <c r="C306" s="28">
        <f t="shared" si="14"/>
        <v>0</v>
      </c>
    </row>
    <row r="307" spans="1:3" x14ac:dyDescent="0.25">
      <c r="A307" s="28" t="str">
        <f t="shared" si="12"/>
        <v>No Activity</v>
      </c>
      <c r="B307" s="27">
        <f t="shared" si="13"/>
        <v>1</v>
      </c>
      <c r="C307" s="28">
        <f t="shared" si="14"/>
        <v>0</v>
      </c>
    </row>
    <row r="308" spans="1:3" x14ac:dyDescent="0.25">
      <c r="A308" s="28" t="str">
        <f t="shared" si="12"/>
        <v>No Activity</v>
      </c>
      <c r="B308" s="27">
        <f t="shared" si="13"/>
        <v>1</v>
      </c>
      <c r="C308" s="28">
        <f t="shared" si="14"/>
        <v>0</v>
      </c>
    </row>
    <row r="309" spans="1:3" x14ac:dyDescent="0.25">
      <c r="A309" s="28" t="str">
        <f t="shared" si="12"/>
        <v>No Activity</v>
      </c>
      <c r="B309" s="27">
        <f t="shared" si="13"/>
        <v>1</v>
      </c>
      <c r="C309" s="28">
        <f t="shared" si="14"/>
        <v>0</v>
      </c>
    </row>
    <row r="310" spans="1:3" x14ac:dyDescent="0.25">
      <c r="A310" s="28" t="str">
        <f t="shared" si="12"/>
        <v>No Activity</v>
      </c>
      <c r="B310" s="27">
        <f t="shared" si="13"/>
        <v>1</v>
      </c>
      <c r="C310" s="28">
        <f t="shared" si="14"/>
        <v>0</v>
      </c>
    </row>
    <row r="311" spans="1:3" x14ac:dyDescent="0.25">
      <c r="A311" s="28" t="str">
        <f t="shared" si="12"/>
        <v>No Activity</v>
      </c>
      <c r="B311" s="27">
        <f t="shared" si="13"/>
        <v>1</v>
      </c>
      <c r="C311" s="28">
        <f t="shared" si="14"/>
        <v>0</v>
      </c>
    </row>
    <row r="312" spans="1:3" x14ac:dyDescent="0.25">
      <c r="A312" s="28" t="str">
        <f t="shared" si="12"/>
        <v>No Activity</v>
      </c>
      <c r="B312" s="27">
        <f t="shared" si="13"/>
        <v>1</v>
      </c>
      <c r="C312" s="28">
        <f t="shared" si="14"/>
        <v>0</v>
      </c>
    </row>
    <row r="313" spans="1:3" x14ac:dyDescent="0.25">
      <c r="A313" s="28" t="str">
        <f t="shared" si="12"/>
        <v>No Activity</v>
      </c>
      <c r="B313" s="27">
        <f t="shared" si="13"/>
        <v>1</v>
      </c>
      <c r="C313" s="28">
        <f t="shared" si="14"/>
        <v>0</v>
      </c>
    </row>
    <row r="314" spans="1:3" x14ac:dyDescent="0.25">
      <c r="A314" s="28" t="str">
        <f t="shared" si="12"/>
        <v>No Activity</v>
      </c>
      <c r="B314" s="27">
        <f t="shared" si="13"/>
        <v>1</v>
      </c>
      <c r="C314" s="28">
        <f t="shared" si="14"/>
        <v>0</v>
      </c>
    </row>
    <row r="315" spans="1:3" x14ac:dyDescent="0.25">
      <c r="A315" s="28" t="str">
        <f t="shared" si="12"/>
        <v>No Activity</v>
      </c>
      <c r="B315" s="27">
        <f t="shared" si="13"/>
        <v>1</v>
      </c>
      <c r="C315" s="28">
        <f t="shared" si="14"/>
        <v>0</v>
      </c>
    </row>
    <row r="316" spans="1:3" x14ac:dyDescent="0.25">
      <c r="A316" s="28" t="str">
        <f t="shared" si="12"/>
        <v>No Activity</v>
      </c>
      <c r="B316" s="27">
        <f t="shared" si="13"/>
        <v>1</v>
      </c>
      <c r="C316" s="28">
        <f t="shared" si="14"/>
        <v>0</v>
      </c>
    </row>
    <row r="317" spans="1:3" x14ac:dyDescent="0.25">
      <c r="A317" s="28" t="str">
        <f t="shared" si="12"/>
        <v>No Activity</v>
      </c>
      <c r="B317" s="27">
        <f t="shared" si="13"/>
        <v>1</v>
      </c>
      <c r="C317" s="28">
        <f t="shared" si="14"/>
        <v>0</v>
      </c>
    </row>
    <row r="318" spans="1:3" x14ac:dyDescent="0.25">
      <c r="A318" s="28" t="str">
        <f t="shared" si="12"/>
        <v>No Activity</v>
      </c>
      <c r="B318" s="27">
        <f t="shared" si="13"/>
        <v>1</v>
      </c>
      <c r="C318" s="28">
        <f t="shared" si="14"/>
        <v>0</v>
      </c>
    </row>
    <row r="319" spans="1:3" x14ac:dyDescent="0.25">
      <c r="A319" s="28" t="str">
        <f t="shared" si="12"/>
        <v>No Activity</v>
      </c>
      <c r="B319" s="27">
        <f t="shared" si="13"/>
        <v>1</v>
      </c>
      <c r="C319" s="28">
        <f t="shared" si="14"/>
        <v>0</v>
      </c>
    </row>
    <row r="320" spans="1:3" x14ac:dyDescent="0.25">
      <c r="A320" s="28" t="str">
        <f t="shared" si="12"/>
        <v>No Activity</v>
      </c>
      <c r="B320" s="27">
        <f t="shared" si="13"/>
        <v>1</v>
      </c>
      <c r="C320" s="28">
        <f t="shared" si="14"/>
        <v>0</v>
      </c>
    </row>
    <row r="321" spans="1:3" x14ac:dyDescent="0.25">
      <c r="A321" s="28" t="str">
        <f t="shared" si="12"/>
        <v>No Activity</v>
      </c>
      <c r="B321" s="27">
        <f t="shared" si="13"/>
        <v>1</v>
      </c>
      <c r="C321" s="28">
        <f t="shared" si="14"/>
        <v>0</v>
      </c>
    </row>
    <row r="322" spans="1:3" x14ac:dyDescent="0.25">
      <c r="A322" s="28" t="str">
        <f t="shared" si="12"/>
        <v>No Activity</v>
      </c>
      <c r="B322" s="27">
        <f t="shared" si="13"/>
        <v>1</v>
      </c>
      <c r="C322" s="28">
        <f t="shared" si="14"/>
        <v>0</v>
      </c>
    </row>
    <row r="323" spans="1:3" x14ac:dyDescent="0.25">
      <c r="A323" s="28" t="str">
        <f t="shared" si="12"/>
        <v>No Activity</v>
      </c>
      <c r="B323" s="27">
        <f t="shared" si="13"/>
        <v>1</v>
      </c>
      <c r="C323" s="28">
        <f t="shared" si="14"/>
        <v>0</v>
      </c>
    </row>
    <row r="324" spans="1:3" x14ac:dyDescent="0.25">
      <c r="A324" s="28" t="str">
        <f t="shared" si="12"/>
        <v>No Activity</v>
      </c>
      <c r="B324" s="27">
        <f t="shared" si="13"/>
        <v>1</v>
      </c>
      <c r="C324" s="28">
        <f t="shared" si="14"/>
        <v>0</v>
      </c>
    </row>
    <row r="325" spans="1:3" x14ac:dyDescent="0.25">
      <c r="A325" s="28" t="str">
        <f t="shared" si="12"/>
        <v>No Activity</v>
      </c>
      <c r="B325" s="27">
        <f t="shared" si="13"/>
        <v>1</v>
      </c>
      <c r="C325" s="28">
        <f t="shared" si="14"/>
        <v>0</v>
      </c>
    </row>
    <row r="326" spans="1:3" x14ac:dyDescent="0.25">
      <c r="A326" s="28" t="str">
        <f t="shared" si="12"/>
        <v>No Activity</v>
      </c>
      <c r="B326" s="27">
        <f t="shared" si="13"/>
        <v>1</v>
      </c>
      <c r="C326" s="28">
        <f t="shared" si="14"/>
        <v>0</v>
      </c>
    </row>
    <row r="327" spans="1:3" x14ac:dyDescent="0.25">
      <c r="A327" s="28" t="str">
        <f t="shared" si="12"/>
        <v>No Activity</v>
      </c>
      <c r="B327" s="27">
        <f t="shared" si="13"/>
        <v>1</v>
      </c>
      <c r="C327" s="28">
        <f t="shared" si="14"/>
        <v>0</v>
      </c>
    </row>
    <row r="328" spans="1:3" x14ac:dyDescent="0.25">
      <c r="A328" s="28" t="str">
        <f t="shared" si="12"/>
        <v>No Activity</v>
      </c>
      <c r="B328" s="27">
        <f t="shared" si="13"/>
        <v>1</v>
      </c>
      <c r="C328" s="28">
        <f t="shared" si="14"/>
        <v>0</v>
      </c>
    </row>
    <row r="329" spans="1:3" x14ac:dyDescent="0.25">
      <c r="A329" s="28" t="str">
        <f t="shared" si="12"/>
        <v>No Activity</v>
      </c>
      <c r="B329" s="27">
        <f t="shared" si="13"/>
        <v>1</v>
      </c>
      <c r="C329" s="28">
        <f t="shared" si="14"/>
        <v>0</v>
      </c>
    </row>
    <row r="330" spans="1:3" x14ac:dyDescent="0.25">
      <c r="A330" s="28" t="str">
        <f t="shared" si="12"/>
        <v>No Activity</v>
      </c>
      <c r="B330" s="27">
        <f t="shared" si="13"/>
        <v>1</v>
      </c>
      <c r="C330" s="28">
        <f t="shared" si="14"/>
        <v>0</v>
      </c>
    </row>
    <row r="331" spans="1:3" x14ac:dyDescent="0.25">
      <c r="A331" s="28" t="str">
        <f t="shared" ref="A331:A394" si="15">VLOOKUP(G331,DDENA_USERS,2,FALSE)</f>
        <v>No Activity</v>
      </c>
      <c r="B331" s="27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8">
        <f t="shared" ref="C331:C394" si="17">IF(F331="Coal",B331*W331*12500,B331*W331)</f>
        <v>0</v>
      </c>
    </row>
    <row r="332" spans="1:3" x14ac:dyDescent="0.25">
      <c r="A332" s="28" t="str">
        <f t="shared" si="15"/>
        <v>No Activity</v>
      </c>
      <c r="B332" s="27">
        <f t="shared" si="16"/>
        <v>1</v>
      </c>
      <c r="C332" s="28">
        <f t="shared" si="17"/>
        <v>0</v>
      </c>
    </row>
    <row r="333" spans="1:3" x14ac:dyDescent="0.25">
      <c r="A333" s="28" t="str">
        <f t="shared" si="15"/>
        <v>No Activity</v>
      </c>
      <c r="B333" s="27">
        <f t="shared" si="16"/>
        <v>1</v>
      </c>
      <c r="C333" s="28">
        <f t="shared" si="17"/>
        <v>0</v>
      </c>
    </row>
    <row r="334" spans="1:3" x14ac:dyDescent="0.25">
      <c r="A334" s="28" t="str">
        <f t="shared" si="15"/>
        <v>No Activity</v>
      </c>
      <c r="B334" s="27">
        <f t="shared" si="16"/>
        <v>1</v>
      </c>
      <c r="C334" s="28">
        <f t="shared" si="17"/>
        <v>0</v>
      </c>
    </row>
    <row r="335" spans="1:3" x14ac:dyDescent="0.25">
      <c r="A335" s="28" t="str">
        <f t="shared" si="15"/>
        <v>No Activity</v>
      </c>
      <c r="B335" s="27">
        <f t="shared" si="16"/>
        <v>1</v>
      </c>
      <c r="C335" s="28">
        <f t="shared" si="17"/>
        <v>0</v>
      </c>
    </row>
    <row r="336" spans="1:3" x14ac:dyDescent="0.25">
      <c r="A336" s="28" t="str">
        <f t="shared" si="15"/>
        <v>No Activity</v>
      </c>
      <c r="B336" s="27">
        <f t="shared" si="16"/>
        <v>1</v>
      </c>
      <c r="C336" s="28">
        <f t="shared" si="17"/>
        <v>0</v>
      </c>
    </row>
    <row r="337" spans="1:3" x14ac:dyDescent="0.25">
      <c r="A337" s="28" t="str">
        <f t="shared" si="15"/>
        <v>No Activity</v>
      </c>
      <c r="B337" s="27">
        <f t="shared" si="16"/>
        <v>1</v>
      </c>
      <c r="C337" s="28">
        <f t="shared" si="17"/>
        <v>0</v>
      </c>
    </row>
    <row r="338" spans="1:3" x14ac:dyDescent="0.25">
      <c r="A338" s="28" t="str">
        <f t="shared" si="15"/>
        <v>No Activity</v>
      </c>
      <c r="B338" s="27">
        <f t="shared" si="16"/>
        <v>1</v>
      </c>
      <c r="C338" s="28">
        <f t="shared" si="17"/>
        <v>0</v>
      </c>
    </row>
    <row r="339" spans="1:3" x14ac:dyDescent="0.25">
      <c r="A339" s="28" t="str">
        <f t="shared" si="15"/>
        <v>No Activity</v>
      </c>
      <c r="B339" s="27">
        <f t="shared" si="16"/>
        <v>1</v>
      </c>
      <c r="C339" s="28">
        <f t="shared" si="17"/>
        <v>0</v>
      </c>
    </row>
    <row r="340" spans="1:3" x14ac:dyDescent="0.25">
      <c r="A340" s="28" t="str">
        <f t="shared" si="15"/>
        <v>No Activity</v>
      </c>
      <c r="B340" s="27">
        <f t="shared" si="16"/>
        <v>1</v>
      </c>
      <c r="C340" s="28">
        <f t="shared" si="17"/>
        <v>0</v>
      </c>
    </row>
    <row r="341" spans="1:3" x14ac:dyDescent="0.25">
      <c r="A341" s="28" t="str">
        <f t="shared" si="15"/>
        <v>No Activity</v>
      </c>
      <c r="B341" s="27">
        <f t="shared" si="16"/>
        <v>1</v>
      </c>
      <c r="C341" s="28">
        <f t="shared" si="17"/>
        <v>0</v>
      </c>
    </row>
    <row r="342" spans="1:3" x14ac:dyDescent="0.25">
      <c r="A342" s="28" t="str">
        <f t="shared" si="15"/>
        <v>No Activity</v>
      </c>
      <c r="B342" s="27">
        <f t="shared" si="16"/>
        <v>1</v>
      </c>
      <c r="C342" s="28">
        <f t="shared" si="17"/>
        <v>0</v>
      </c>
    </row>
    <row r="343" spans="1:3" x14ac:dyDescent="0.25">
      <c r="A343" s="28" t="str">
        <f t="shared" si="15"/>
        <v>No Activity</v>
      </c>
      <c r="B343" s="27">
        <f t="shared" si="16"/>
        <v>1</v>
      </c>
      <c r="C343" s="28">
        <f t="shared" si="17"/>
        <v>0</v>
      </c>
    </row>
    <row r="344" spans="1:3" x14ac:dyDescent="0.25">
      <c r="A344" s="28" t="str">
        <f t="shared" si="15"/>
        <v>No Activity</v>
      </c>
      <c r="B344" s="27">
        <f t="shared" si="16"/>
        <v>1</v>
      </c>
      <c r="C344" s="28">
        <f t="shared" si="17"/>
        <v>0</v>
      </c>
    </row>
    <row r="345" spans="1:3" x14ac:dyDescent="0.25">
      <c r="A345" s="28" t="str">
        <f t="shared" si="15"/>
        <v>No Activity</v>
      </c>
      <c r="B345" s="27">
        <f t="shared" si="16"/>
        <v>1</v>
      </c>
      <c r="C345" s="28">
        <f t="shared" si="17"/>
        <v>0</v>
      </c>
    </row>
    <row r="346" spans="1:3" x14ac:dyDescent="0.25">
      <c r="A346" s="28" t="str">
        <f t="shared" si="15"/>
        <v>No Activity</v>
      </c>
      <c r="B346" s="27">
        <f t="shared" si="16"/>
        <v>1</v>
      </c>
      <c r="C346" s="28">
        <f t="shared" si="17"/>
        <v>0</v>
      </c>
    </row>
    <row r="347" spans="1:3" x14ac:dyDescent="0.25">
      <c r="A347" s="28" t="str">
        <f t="shared" si="15"/>
        <v>No Activity</v>
      </c>
      <c r="B347" s="27">
        <f t="shared" si="16"/>
        <v>1</v>
      </c>
      <c r="C347" s="28">
        <f t="shared" si="17"/>
        <v>0</v>
      </c>
    </row>
    <row r="348" spans="1:3" x14ac:dyDescent="0.25">
      <c r="A348" s="28" t="str">
        <f t="shared" si="15"/>
        <v>No Activity</v>
      </c>
      <c r="B348" s="27">
        <f t="shared" si="16"/>
        <v>1</v>
      </c>
      <c r="C348" s="28">
        <f t="shared" si="17"/>
        <v>0</v>
      </c>
    </row>
    <row r="349" spans="1:3" x14ac:dyDescent="0.25">
      <c r="A349" s="28" t="str">
        <f t="shared" si="15"/>
        <v>No Activity</v>
      </c>
      <c r="B349" s="27">
        <f t="shared" si="16"/>
        <v>1</v>
      </c>
      <c r="C349" s="28">
        <f t="shared" si="17"/>
        <v>0</v>
      </c>
    </row>
    <row r="350" spans="1:3" x14ac:dyDescent="0.25">
      <c r="A350" s="28" t="str">
        <f t="shared" si="15"/>
        <v>No Activity</v>
      </c>
      <c r="B350" s="27">
        <f t="shared" si="16"/>
        <v>1</v>
      </c>
      <c r="C350" s="28">
        <f t="shared" si="17"/>
        <v>0</v>
      </c>
    </row>
    <row r="351" spans="1:3" x14ac:dyDescent="0.25">
      <c r="A351" s="28" t="str">
        <f t="shared" si="15"/>
        <v>No Activity</v>
      </c>
      <c r="B351" s="27">
        <f t="shared" si="16"/>
        <v>1</v>
      </c>
      <c r="C351" s="28">
        <f t="shared" si="17"/>
        <v>0</v>
      </c>
    </row>
    <row r="352" spans="1:3" x14ac:dyDescent="0.25">
      <c r="A352" s="28" t="str">
        <f t="shared" si="15"/>
        <v>No Activity</v>
      </c>
      <c r="B352" s="27">
        <f t="shared" si="16"/>
        <v>1</v>
      </c>
      <c r="C352" s="28">
        <f t="shared" si="17"/>
        <v>0</v>
      </c>
    </row>
    <row r="353" spans="1:3" x14ac:dyDescent="0.25">
      <c r="A353" s="28" t="str">
        <f t="shared" si="15"/>
        <v>No Activity</v>
      </c>
      <c r="B353" s="27">
        <f t="shared" si="16"/>
        <v>1</v>
      </c>
      <c r="C353" s="28">
        <f t="shared" si="17"/>
        <v>0</v>
      </c>
    </row>
    <row r="354" spans="1:3" x14ac:dyDescent="0.25">
      <c r="A354" s="28" t="str">
        <f t="shared" si="15"/>
        <v>No Activity</v>
      </c>
      <c r="B354" s="27">
        <f t="shared" si="16"/>
        <v>1</v>
      </c>
      <c r="C354" s="28">
        <f t="shared" si="17"/>
        <v>0</v>
      </c>
    </row>
    <row r="355" spans="1:3" x14ac:dyDescent="0.25">
      <c r="A355" s="28" t="str">
        <f t="shared" si="15"/>
        <v>No Activity</v>
      </c>
      <c r="B355" s="27">
        <f t="shared" si="16"/>
        <v>1</v>
      </c>
      <c r="C355" s="28">
        <f t="shared" si="17"/>
        <v>0</v>
      </c>
    </row>
    <row r="356" spans="1:3" x14ac:dyDescent="0.25">
      <c r="A356" s="28" t="str">
        <f t="shared" si="15"/>
        <v>No Activity</v>
      </c>
      <c r="B356" s="27">
        <f t="shared" si="16"/>
        <v>1</v>
      </c>
      <c r="C356" s="28">
        <f t="shared" si="17"/>
        <v>0</v>
      </c>
    </row>
    <row r="357" spans="1:3" x14ac:dyDescent="0.25">
      <c r="A357" s="28" t="str">
        <f t="shared" si="15"/>
        <v>No Activity</v>
      </c>
      <c r="B357" s="27">
        <f t="shared" si="16"/>
        <v>1</v>
      </c>
      <c r="C357" s="28">
        <f t="shared" si="17"/>
        <v>0</v>
      </c>
    </row>
    <row r="358" spans="1:3" x14ac:dyDescent="0.25">
      <c r="A358" s="28" t="str">
        <f t="shared" si="15"/>
        <v>No Activity</v>
      </c>
      <c r="B358" s="27">
        <f t="shared" si="16"/>
        <v>1</v>
      </c>
      <c r="C358" s="28">
        <f t="shared" si="17"/>
        <v>0</v>
      </c>
    </row>
    <row r="359" spans="1:3" x14ac:dyDescent="0.25">
      <c r="A359" s="28" t="str">
        <f t="shared" si="15"/>
        <v>No Activity</v>
      </c>
      <c r="B359" s="27">
        <f t="shared" si="16"/>
        <v>1</v>
      </c>
      <c r="C359" s="28">
        <f t="shared" si="17"/>
        <v>0</v>
      </c>
    </row>
    <row r="360" spans="1:3" x14ac:dyDescent="0.25">
      <c r="A360" s="28" t="str">
        <f t="shared" si="15"/>
        <v>No Activity</v>
      </c>
      <c r="B360" s="27">
        <f t="shared" si="16"/>
        <v>1</v>
      </c>
      <c r="C360" s="28">
        <f t="shared" si="17"/>
        <v>0</v>
      </c>
    </row>
    <row r="361" spans="1:3" x14ac:dyDescent="0.25">
      <c r="A361" s="28" t="str">
        <f t="shared" si="15"/>
        <v>No Activity</v>
      </c>
      <c r="B361" s="27">
        <f t="shared" si="16"/>
        <v>1</v>
      </c>
      <c r="C361" s="28">
        <f t="shared" si="17"/>
        <v>0</v>
      </c>
    </row>
    <row r="362" spans="1:3" x14ac:dyDescent="0.25">
      <c r="A362" s="28" t="str">
        <f t="shared" si="15"/>
        <v>No Activity</v>
      </c>
      <c r="B362" s="27">
        <f t="shared" si="16"/>
        <v>1</v>
      </c>
      <c r="C362" s="28">
        <f t="shared" si="17"/>
        <v>0</v>
      </c>
    </row>
    <row r="363" spans="1:3" x14ac:dyDescent="0.25">
      <c r="A363" s="28" t="str">
        <f t="shared" si="15"/>
        <v>No Activity</v>
      </c>
      <c r="B363" s="27">
        <f t="shared" si="16"/>
        <v>1</v>
      </c>
      <c r="C363" s="28">
        <f t="shared" si="17"/>
        <v>0</v>
      </c>
    </row>
    <row r="364" spans="1:3" x14ac:dyDescent="0.25">
      <c r="A364" s="28" t="str">
        <f t="shared" si="15"/>
        <v>No Activity</v>
      </c>
      <c r="B364" s="27">
        <f t="shared" si="16"/>
        <v>1</v>
      </c>
      <c r="C364" s="28">
        <f t="shared" si="17"/>
        <v>0</v>
      </c>
    </row>
    <row r="365" spans="1:3" x14ac:dyDescent="0.25">
      <c r="A365" s="28" t="str">
        <f t="shared" si="15"/>
        <v>No Activity</v>
      </c>
      <c r="B365" s="27">
        <f t="shared" si="16"/>
        <v>1</v>
      </c>
      <c r="C365" s="28">
        <f t="shared" si="17"/>
        <v>0</v>
      </c>
    </row>
    <row r="366" spans="1:3" x14ac:dyDescent="0.25">
      <c r="A366" s="28" t="str">
        <f t="shared" si="15"/>
        <v>No Activity</v>
      </c>
      <c r="B366" s="27">
        <f t="shared" si="16"/>
        <v>1</v>
      </c>
      <c r="C366" s="28">
        <f t="shared" si="17"/>
        <v>0</v>
      </c>
    </row>
    <row r="367" spans="1:3" x14ac:dyDescent="0.25">
      <c r="A367" s="28" t="str">
        <f t="shared" si="15"/>
        <v>No Activity</v>
      </c>
      <c r="B367" s="27">
        <f t="shared" si="16"/>
        <v>1</v>
      </c>
      <c r="C367" s="28">
        <f t="shared" si="17"/>
        <v>0</v>
      </c>
    </row>
    <row r="368" spans="1:3" x14ac:dyDescent="0.25">
      <c r="A368" s="28" t="str">
        <f t="shared" si="15"/>
        <v>No Activity</v>
      </c>
      <c r="B368" s="27">
        <f t="shared" si="16"/>
        <v>1</v>
      </c>
      <c r="C368" s="28">
        <f t="shared" si="17"/>
        <v>0</v>
      </c>
    </row>
    <row r="369" spans="1:3" x14ac:dyDescent="0.25">
      <c r="A369" s="28" t="str">
        <f t="shared" si="15"/>
        <v>No Activity</v>
      </c>
      <c r="B369" s="27">
        <f t="shared" si="16"/>
        <v>1</v>
      </c>
      <c r="C369" s="28">
        <f t="shared" si="17"/>
        <v>0</v>
      </c>
    </row>
    <row r="370" spans="1:3" x14ac:dyDescent="0.25">
      <c r="A370" s="28" t="str">
        <f t="shared" si="15"/>
        <v>No Activity</v>
      </c>
      <c r="B370" s="27">
        <f t="shared" si="16"/>
        <v>1</v>
      </c>
      <c r="C370" s="28">
        <f t="shared" si="17"/>
        <v>0</v>
      </c>
    </row>
    <row r="371" spans="1:3" x14ac:dyDescent="0.25">
      <c r="A371" s="28" t="str">
        <f t="shared" si="15"/>
        <v>No Activity</v>
      </c>
      <c r="B371" s="27">
        <f t="shared" si="16"/>
        <v>1</v>
      </c>
      <c r="C371" s="28">
        <f t="shared" si="17"/>
        <v>0</v>
      </c>
    </row>
    <row r="372" spans="1:3" x14ac:dyDescent="0.25">
      <c r="A372" s="28" t="str">
        <f t="shared" si="15"/>
        <v>No Activity</v>
      </c>
      <c r="B372" s="27">
        <f t="shared" si="16"/>
        <v>1</v>
      </c>
      <c r="C372" s="28">
        <f t="shared" si="17"/>
        <v>0</v>
      </c>
    </row>
    <row r="373" spans="1:3" x14ac:dyDescent="0.25">
      <c r="A373" s="28" t="str">
        <f t="shared" si="15"/>
        <v>No Activity</v>
      </c>
      <c r="B373" s="27">
        <f t="shared" si="16"/>
        <v>1</v>
      </c>
      <c r="C373" s="28">
        <f t="shared" si="17"/>
        <v>0</v>
      </c>
    </row>
    <row r="374" spans="1:3" x14ac:dyDescent="0.25">
      <c r="A374" s="28" t="str">
        <f t="shared" si="15"/>
        <v>No Activity</v>
      </c>
      <c r="B374" s="27">
        <f t="shared" si="16"/>
        <v>1</v>
      </c>
      <c r="C374" s="28">
        <f t="shared" si="17"/>
        <v>0</v>
      </c>
    </row>
    <row r="375" spans="1:3" x14ac:dyDescent="0.25">
      <c r="A375" s="28" t="str">
        <f t="shared" si="15"/>
        <v>No Activity</v>
      </c>
      <c r="B375" s="27">
        <f t="shared" si="16"/>
        <v>1</v>
      </c>
      <c r="C375" s="28">
        <f t="shared" si="17"/>
        <v>0</v>
      </c>
    </row>
    <row r="376" spans="1:3" x14ac:dyDescent="0.25">
      <c r="A376" s="28" t="str">
        <f t="shared" si="15"/>
        <v>No Activity</v>
      </c>
      <c r="B376" s="27">
        <f t="shared" si="16"/>
        <v>1</v>
      </c>
      <c r="C376" s="28">
        <f t="shared" si="17"/>
        <v>0</v>
      </c>
    </row>
    <row r="377" spans="1:3" x14ac:dyDescent="0.25">
      <c r="A377" s="28" t="str">
        <f t="shared" si="15"/>
        <v>No Activity</v>
      </c>
      <c r="B377" s="27">
        <f t="shared" si="16"/>
        <v>1</v>
      </c>
      <c r="C377" s="28">
        <f t="shared" si="17"/>
        <v>0</v>
      </c>
    </row>
    <row r="378" spans="1:3" x14ac:dyDescent="0.25">
      <c r="A378" s="28" t="str">
        <f t="shared" si="15"/>
        <v>No Activity</v>
      </c>
      <c r="B378" s="27">
        <f t="shared" si="16"/>
        <v>1</v>
      </c>
      <c r="C378" s="28">
        <f t="shared" si="17"/>
        <v>0</v>
      </c>
    </row>
    <row r="379" spans="1:3" x14ac:dyDescent="0.25">
      <c r="A379" s="28" t="str">
        <f t="shared" si="15"/>
        <v>No Activity</v>
      </c>
      <c r="B379" s="27">
        <f t="shared" si="16"/>
        <v>1</v>
      </c>
      <c r="C379" s="28">
        <f t="shared" si="17"/>
        <v>0</v>
      </c>
    </row>
    <row r="380" spans="1:3" x14ac:dyDescent="0.25">
      <c r="A380" s="28" t="str">
        <f t="shared" si="15"/>
        <v>No Activity</v>
      </c>
      <c r="B380" s="27">
        <f t="shared" si="16"/>
        <v>1</v>
      </c>
      <c r="C380" s="28">
        <f t="shared" si="17"/>
        <v>0</v>
      </c>
    </row>
    <row r="381" spans="1:3" x14ac:dyDescent="0.25">
      <c r="A381" s="28" t="str">
        <f t="shared" si="15"/>
        <v>No Activity</v>
      </c>
      <c r="B381" s="27">
        <f t="shared" si="16"/>
        <v>1</v>
      </c>
      <c r="C381" s="28">
        <f t="shared" si="17"/>
        <v>0</v>
      </c>
    </row>
    <row r="382" spans="1:3" x14ac:dyDescent="0.25">
      <c r="A382" s="28" t="str">
        <f t="shared" si="15"/>
        <v>No Activity</v>
      </c>
      <c r="B382" s="27">
        <f t="shared" si="16"/>
        <v>1</v>
      </c>
      <c r="C382" s="28">
        <f t="shared" si="17"/>
        <v>0</v>
      </c>
    </row>
    <row r="383" spans="1:3" x14ac:dyDescent="0.25">
      <c r="A383" s="28" t="str">
        <f t="shared" si="15"/>
        <v>No Activity</v>
      </c>
      <c r="B383" s="27">
        <f t="shared" si="16"/>
        <v>1</v>
      </c>
      <c r="C383" s="28">
        <f t="shared" si="17"/>
        <v>0</v>
      </c>
    </row>
    <row r="384" spans="1:3" x14ac:dyDescent="0.25">
      <c r="A384" s="28" t="str">
        <f t="shared" si="15"/>
        <v>No Activity</v>
      </c>
      <c r="B384" s="27">
        <f t="shared" si="16"/>
        <v>1</v>
      </c>
      <c r="C384" s="28">
        <f t="shared" si="17"/>
        <v>0</v>
      </c>
    </row>
    <row r="385" spans="1:3" x14ac:dyDescent="0.25">
      <c r="A385" s="28" t="str">
        <f t="shared" si="15"/>
        <v>No Activity</v>
      </c>
      <c r="B385" s="27">
        <f t="shared" si="16"/>
        <v>1</v>
      </c>
      <c r="C385" s="28">
        <f t="shared" si="17"/>
        <v>0</v>
      </c>
    </row>
    <row r="386" spans="1:3" x14ac:dyDescent="0.25">
      <c r="A386" s="28" t="str">
        <f t="shared" si="15"/>
        <v>No Activity</v>
      </c>
      <c r="B386" s="27">
        <f t="shared" si="16"/>
        <v>1</v>
      </c>
      <c r="C386" s="28">
        <f t="shared" si="17"/>
        <v>0</v>
      </c>
    </row>
    <row r="387" spans="1:3" x14ac:dyDescent="0.25">
      <c r="A387" s="28" t="str">
        <f t="shared" si="15"/>
        <v>No Activity</v>
      </c>
      <c r="B387" s="27">
        <f t="shared" si="16"/>
        <v>1</v>
      </c>
      <c r="C387" s="28">
        <f t="shared" si="17"/>
        <v>0</v>
      </c>
    </row>
    <row r="388" spans="1:3" x14ac:dyDescent="0.25">
      <c r="A388" s="28" t="str">
        <f t="shared" si="15"/>
        <v>No Activity</v>
      </c>
      <c r="B388" s="27">
        <f t="shared" si="16"/>
        <v>1</v>
      </c>
      <c r="C388" s="28">
        <f t="shared" si="17"/>
        <v>0</v>
      </c>
    </row>
    <row r="389" spans="1:3" x14ac:dyDescent="0.25">
      <c r="A389" s="28" t="str">
        <f t="shared" si="15"/>
        <v>No Activity</v>
      </c>
      <c r="B389" s="27">
        <f t="shared" si="16"/>
        <v>1</v>
      </c>
      <c r="C389" s="28">
        <f t="shared" si="17"/>
        <v>0</v>
      </c>
    </row>
    <row r="390" spans="1:3" x14ac:dyDescent="0.25">
      <c r="A390" s="28" t="str">
        <f t="shared" si="15"/>
        <v>No Activity</v>
      </c>
      <c r="B390" s="27">
        <f t="shared" si="16"/>
        <v>1</v>
      </c>
      <c r="C390" s="28">
        <f t="shared" si="17"/>
        <v>0</v>
      </c>
    </row>
    <row r="391" spans="1:3" x14ac:dyDescent="0.25">
      <c r="A391" s="28" t="str">
        <f t="shared" si="15"/>
        <v>No Activity</v>
      </c>
      <c r="B391" s="27">
        <f t="shared" si="16"/>
        <v>1</v>
      </c>
      <c r="C391" s="28">
        <f t="shared" si="17"/>
        <v>0</v>
      </c>
    </row>
    <row r="392" spans="1:3" x14ac:dyDescent="0.25">
      <c r="A392" s="28" t="str">
        <f t="shared" si="15"/>
        <v>No Activity</v>
      </c>
      <c r="B392" s="27">
        <f t="shared" si="16"/>
        <v>1</v>
      </c>
      <c r="C392" s="28">
        <f t="shared" si="17"/>
        <v>0</v>
      </c>
    </row>
    <row r="393" spans="1:3" x14ac:dyDescent="0.25">
      <c r="A393" s="28" t="str">
        <f t="shared" si="15"/>
        <v>No Activity</v>
      </c>
      <c r="B393" s="27">
        <f t="shared" si="16"/>
        <v>1</v>
      </c>
      <c r="C393" s="28">
        <f t="shared" si="17"/>
        <v>0</v>
      </c>
    </row>
    <row r="394" spans="1:3" x14ac:dyDescent="0.25">
      <c r="A394" s="28" t="str">
        <f t="shared" si="15"/>
        <v>No Activity</v>
      </c>
      <c r="B394" s="27">
        <f t="shared" si="16"/>
        <v>1</v>
      </c>
      <c r="C394" s="28">
        <f t="shared" si="17"/>
        <v>0</v>
      </c>
    </row>
    <row r="395" spans="1:3" x14ac:dyDescent="0.25">
      <c r="A395" s="28" t="str">
        <f t="shared" ref="A395:A458" si="18">VLOOKUP(G395,DDENA_USERS,2,FALSE)</f>
        <v>No Activity</v>
      </c>
      <c r="B395" s="27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8">
        <f t="shared" ref="C395:C458" si="20">IF(F395="Coal",B395*W395*12500,B395*W395)</f>
        <v>0</v>
      </c>
    </row>
    <row r="396" spans="1:3" x14ac:dyDescent="0.25">
      <c r="A396" s="28" t="str">
        <f t="shared" si="18"/>
        <v>No Activity</v>
      </c>
      <c r="B396" s="27">
        <f t="shared" si="19"/>
        <v>1</v>
      </c>
      <c r="C396" s="28">
        <f t="shared" si="20"/>
        <v>0</v>
      </c>
    </row>
    <row r="397" spans="1:3" x14ac:dyDescent="0.25">
      <c r="A397" s="28" t="str">
        <f t="shared" si="18"/>
        <v>No Activity</v>
      </c>
      <c r="B397" s="27">
        <f t="shared" si="19"/>
        <v>1</v>
      </c>
      <c r="C397" s="28">
        <f t="shared" si="20"/>
        <v>0</v>
      </c>
    </row>
    <row r="398" spans="1:3" x14ac:dyDescent="0.25">
      <c r="A398" s="28" t="str">
        <f t="shared" si="18"/>
        <v>No Activity</v>
      </c>
      <c r="B398" s="27">
        <f t="shared" si="19"/>
        <v>1</v>
      </c>
      <c r="C398" s="28">
        <f t="shared" si="20"/>
        <v>0</v>
      </c>
    </row>
    <row r="399" spans="1:3" x14ac:dyDescent="0.25">
      <c r="A399" s="28" t="str">
        <f t="shared" si="18"/>
        <v>No Activity</v>
      </c>
      <c r="B399" s="27">
        <f t="shared" si="19"/>
        <v>1</v>
      </c>
      <c r="C399" s="28">
        <f t="shared" si="20"/>
        <v>0</v>
      </c>
    </row>
    <row r="400" spans="1:3" x14ac:dyDescent="0.25">
      <c r="A400" s="28" t="str">
        <f t="shared" si="18"/>
        <v>No Activity</v>
      </c>
      <c r="B400" s="27">
        <f t="shared" si="19"/>
        <v>1</v>
      </c>
      <c r="C400" s="28">
        <f t="shared" si="20"/>
        <v>0</v>
      </c>
    </row>
    <row r="401" spans="1:3" x14ac:dyDescent="0.25">
      <c r="A401" s="28" t="str">
        <f t="shared" si="18"/>
        <v>No Activity</v>
      </c>
      <c r="B401" s="27">
        <f t="shared" si="19"/>
        <v>1</v>
      </c>
      <c r="C401" s="28">
        <f t="shared" si="20"/>
        <v>0</v>
      </c>
    </row>
    <row r="402" spans="1:3" x14ac:dyDescent="0.25">
      <c r="A402" s="28" t="str">
        <f t="shared" si="18"/>
        <v>No Activity</v>
      </c>
      <c r="B402" s="27">
        <f t="shared" si="19"/>
        <v>1</v>
      </c>
      <c r="C402" s="28">
        <f t="shared" si="20"/>
        <v>0</v>
      </c>
    </row>
    <row r="403" spans="1:3" x14ac:dyDescent="0.25">
      <c r="A403" s="28" t="str">
        <f t="shared" si="18"/>
        <v>No Activity</v>
      </c>
      <c r="B403" s="27">
        <f t="shared" si="19"/>
        <v>1</v>
      </c>
      <c r="C403" s="28">
        <f t="shared" si="20"/>
        <v>0</v>
      </c>
    </row>
    <row r="404" spans="1:3" x14ac:dyDescent="0.25">
      <c r="A404" s="28" t="str">
        <f t="shared" si="18"/>
        <v>No Activity</v>
      </c>
      <c r="B404" s="27">
        <f t="shared" si="19"/>
        <v>1</v>
      </c>
      <c r="C404" s="28">
        <f t="shared" si="20"/>
        <v>0</v>
      </c>
    </row>
    <row r="405" spans="1:3" x14ac:dyDescent="0.25">
      <c r="A405" s="28" t="str">
        <f t="shared" si="18"/>
        <v>No Activity</v>
      </c>
      <c r="B405" s="27">
        <f t="shared" si="19"/>
        <v>1</v>
      </c>
      <c r="C405" s="28">
        <f t="shared" si="20"/>
        <v>0</v>
      </c>
    </row>
    <row r="406" spans="1:3" x14ac:dyDescent="0.25">
      <c r="A406" s="28" t="str">
        <f t="shared" si="18"/>
        <v>No Activity</v>
      </c>
      <c r="B406" s="27">
        <f t="shared" si="19"/>
        <v>1</v>
      </c>
      <c r="C406" s="28">
        <f t="shared" si="20"/>
        <v>0</v>
      </c>
    </row>
    <row r="407" spans="1:3" x14ac:dyDescent="0.25">
      <c r="A407" s="28" t="str">
        <f t="shared" si="18"/>
        <v>No Activity</v>
      </c>
      <c r="B407" s="27">
        <f t="shared" si="19"/>
        <v>1</v>
      </c>
      <c r="C407" s="28">
        <f t="shared" si="20"/>
        <v>0</v>
      </c>
    </row>
    <row r="408" spans="1:3" x14ac:dyDescent="0.25">
      <c r="A408" s="28" t="str">
        <f t="shared" si="18"/>
        <v>No Activity</v>
      </c>
      <c r="B408" s="27">
        <f t="shared" si="19"/>
        <v>1</v>
      </c>
      <c r="C408" s="28">
        <f t="shared" si="20"/>
        <v>0</v>
      </c>
    </row>
    <row r="409" spans="1:3" x14ac:dyDescent="0.25">
      <c r="A409" s="28" t="str">
        <f t="shared" si="18"/>
        <v>No Activity</v>
      </c>
      <c r="B409" s="27">
        <f t="shared" si="19"/>
        <v>1</v>
      </c>
      <c r="C409" s="28">
        <f t="shared" si="20"/>
        <v>0</v>
      </c>
    </row>
    <row r="410" spans="1:3" x14ac:dyDescent="0.25">
      <c r="A410" s="28" t="str">
        <f t="shared" si="18"/>
        <v>No Activity</v>
      </c>
      <c r="B410" s="27">
        <f t="shared" si="19"/>
        <v>1</v>
      </c>
      <c r="C410" s="28">
        <f t="shared" si="20"/>
        <v>0</v>
      </c>
    </row>
    <row r="411" spans="1:3" x14ac:dyDescent="0.25">
      <c r="A411" s="28" t="str">
        <f t="shared" si="18"/>
        <v>No Activity</v>
      </c>
      <c r="B411" s="27">
        <f t="shared" si="19"/>
        <v>1</v>
      </c>
      <c r="C411" s="28">
        <f t="shared" si="20"/>
        <v>0</v>
      </c>
    </row>
    <row r="412" spans="1:3" x14ac:dyDescent="0.25">
      <c r="A412" s="28" t="str">
        <f t="shared" si="18"/>
        <v>No Activity</v>
      </c>
      <c r="B412" s="27">
        <f t="shared" si="19"/>
        <v>1</v>
      </c>
      <c r="C412" s="28">
        <f t="shared" si="20"/>
        <v>0</v>
      </c>
    </row>
    <row r="413" spans="1:3" x14ac:dyDescent="0.25">
      <c r="A413" s="28" t="str">
        <f t="shared" si="18"/>
        <v>No Activity</v>
      </c>
      <c r="B413" s="27">
        <f t="shared" si="19"/>
        <v>1</v>
      </c>
      <c r="C413" s="28">
        <f t="shared" si="20"/>
        <v>0</v>
      </c>
    </row>
    <row r="414" spans="1:3" x14ac:dyDescent="0.25">
      <c r="A414" s="28" t="str">
        <f t="shared" si="18"/>
        <v>No Activity</v>
      </c>
      <c r="B414" s="27">
        <f t="shared" si="19"/>
        <v>1</v>
      </c>
      <c r="C414" s="28">
        <f t="shared" si="20"/>
        <v>0</v>
      </c>
    </row>
    <row r="415" spans="1:3" x14ac:dyDescent="0.25">
      <c r="A415" s="28" t="str">
        <f t="shared" si="18"/>
        <v>No Activity</v>
      </c>
      <c r="B415" s="27">
        <f t="shared" si="19"/>
        <v>1</v>
      </c>
      <c r="C415" s="28">
        <f t="shared" si="20"/>
        <v>0</v>
      </c>
    </row>
    <row r="416" spans="1:3" x14ac:dyDescent="0.25">
      <c r="A416" s="28" t="str">
        <f t="shared" si="18"/>
        <v>No Activity</v>
      </c>
      <c r="B416" s="27">
        <f t="shared" si="19"/>
        <v>1</v>
      </c>
      <c r="C416" s="28">
        <f t="shared" si="20"/>
        <v>0</v>
      </c>
    </row>
    <row r="417" spans="1:3" x14ac:dyDescent="0.25">
      <c r="A417" s="28" t="str">
        <f t="shared" si="18"/>
        <v>No Activity</v>
      </c>
      <c r="B417" s="27">
        <f t="shared" si="19"/>
        <v>1</v>
      </c>
      <c r="C417" s="28">
        <f t="shared" si="20"/>
        <v>0</v>
      </c>
    </row>
    <row r="418" spans="1:3" x14ac:dyDescent="0.25">
      <c r="A418" s="28" t="str">
        <f t="shared" si="18"/>
        <v>No Activity</v>
      </c>
      <c r="B418" s="27">
        <f t="shared" si="19"/>
        <v>1</v>
      </c>
      <c r="C418" s="28">
        <f t="shared" si="20"/>
        <v>0</v>
      </c>
    </row>
    <row r="419" spans="1:3" x14ac:dyDescent="0.25">
      <c r="A419" s="28" t="str">
        <f t="shared" si="18"/>
        <v>No Activity</v>
      </c>
      <c r="B419" s="27">
        <f t="shared" si="19"/>
        <v>1</v>
      </c>
      <c r="C419" s="28">
        <f t="shared" si="20"/>
        <v>0</v>
      </c>
    </row>
    <row r="420" spans="1:3" x14ac:dyDescent="0.25">
      <c r="A420" s="28" t="str">
        <f t="shared" si="18"/>
        <v>No Activity</v>
      </c>
      <c r="B420" s="27">
        <f t="shared" si="19"/>
        <v>1</v>
      </c>
      <c r="C420" s="28">
        <f t="shared" si="20"/>
        <v>0</v>
      </c>
    </row>
    <row r="421" spans="1:3" x14ac:dyDescent="0.25">
      <c r="A421" s="28" t="str">
        <f t="shared" si="18"/>
        <v>No Activity</v>
      </c>
      <c r="B421" s="27">
        <f t="shared" si="19"/>
        <v>1</v>
      </c>
      <c r="C421" s="28">
        <f t="shared" si="20"/>
        <v>0</v>
      </c>
    </row>
    <row r="422" spans="1:3" x14ac:dyDescent="0.25">
      <c r="A422" s="28" t="str">
        <f t="shared" si="18"/>
        <v>No Activity</v>
      </c>
      <c r="B422" s="27">
        <f t="shared" si="19"/>
        <v>1</v>
      </c>
      <c r="C422" s="28">
        <f t="shared" si="20"/>
        <v>0</v>
      </c>
    </row>
    <row r="423" spans="1:3" x14ac:dyDescent="0.25">
      <c r="A423" s="28" t="str">
        <f t="shared" si="18"/>
        <v>No Activity</v>
      </c>
      <c r="B423" s="27">
        <f t="shared" si="19"/>
        <v>1</v>
      </c>
      <c r="C423" s="28">
        <f t="shared" si="20"/>
        <v>0</v>
      </c>
    </row>
    <row r="424" spans="1:3" x14ac:dyDescent="0.25">
      <c r="A424" s="28" t="str">
        <f t="shared" si="18"/>
        <v>No Activity</v>
      </c>
      <c r="B424" s="27">
        <f t="shared" si="19"/>
        <v>1</v>
      </c>
      <c r="C424" s="28">
        <f t="shared" si="20"/>
        <v>0</v>
      </c>
    </row>
    <row r="425" spans="1:3" x14ac:dyDescent="0.25">
      <c r="A425" s="28" t="str">
        <f t="shared" si="18"/>
        <v>No Activity</v>
      </c>
      <c r="B425" s="27">
        <f t="shared" si="19"/>
        <v>1</v>
      </c>
      <c r="C425" s="28">
        <f t="shared" si="20"/>
        <v>0</v>
      </c>
    </row>
    <row r="426" spans="1:3" x14ac:dyDescent="0.25">
      <c r="A426" s="28" t="str">
        <f t="shared" si="18"/>
        <v>No Activity</v>
      </c>
      <c r="B426" s="27">
        <f t="shared" si="19"/>
        <v>1</v>
      </c>
      <c r="C426" s="28">
        <f t="shared" si="20"/>
        <v>0</v>
      </c>
    </row>
    <row r="427" spans="1:3" x14ac:dyDescent="0.25">
      <c r="A427" s="28" t="str">
        <f t="shared" si="18"/>
        <v>No Activity</v>
      </c>
      <c r="B427" s="27">
        <f t="shared" si="19"/>
        <v>1</v>
      </c>
      <c r="C427" s="28">
        <f t="shared" si="20"/>
        <v>0</v>
      </c>
    </row>
    <row r="428" spans="1:3" x14ac:dyDescent="0.25">
      <c r="A428" s="28" t="str">
        <f t="shared" si="18"/>
        <v>No Activity</v>
      </c>
      <c r="B428" s="27">
        <f t="shared" si="19"/>
        <v>1</v>
      </c>
      <c r="C428" s="28">
        <f t="shared" si="20"/>
        <v>0</v>
      </c>
    </row>
    <row r="429" spans="1:3" x14ac:dyDescent="0.25">
      <c r="A429" s="28" t="str">
        <f t="shared" si="18"/>
        <v>No Activity</v>
      </c>
      <c r="B429" s="27">
        <f t="shared" si="19"/>
        <v>1</v>
      </c>
      <c r="C429" s="28">
        <f t="shared" si="20"/>
        <v>0</v>
      </c>
    </row>
    <row r="430" spans="1:3" x14ac:dyDescent="0.25">
      <c r="A430" s="28" t="str">
        <f t="shared" si="18"/>
        <v>No Activity</v>
      </c>
      <c r="B430" s="27">
        <f t="shared" si="19"/>
        <v>1</v>
      </c>
      <c r="C430" s="28">
        <f t="shared" si="20"/>
        <v>0</v>
      </c>
    </row>
    <row r="431" spans="1:3" x14ac:dyDescent="0.25">
      <c r="A431" s="28" t="str">
        <f t="shared" si="18"/>
        <v>No Activity</v>
      </c>
      <c r="B431" s="27">
        <f t="shared" si="19"/>
        <v>1</v>
      </c>
      <c r="C431" s="28">
        <f t="shared" si="20"/>
        <v>0</v>
      </c>
    </row>
    <row r="432" spans="1:3" x14ac:dyDescent="0.25">
      <c r="A432" s="28" t="str">
        <f t="shared" si="18"/>
        <v>No Activity</v>
      </c>
      <c r="B432" s="27">
        <f t="shared" si="19"/>
        <v>1</v>
      </c>
      <c r="C432" s="28">
        <f t="shared" si="20"/>
        <v>0</v>
      </c>
    </row>
    <row r="433" spans="1:3" x14ac:dyDescent="0.25">
      <c r="A433" s="28" t="str">
        <f t="shared" si="18"/>
        <v>No Activity</v>
      </c>
      <c r="B433" s="27">
        <f t="shared" si="19"/>
        <v>1</v>
      </c>
      <c r="C433" s="28">
        <f t="shared" si="20"/>
        <v>0</v>
      </c>
    </row>
    <row r="434" spans="1:3" x14ac:dyDescent="0.25">
      <c r="A434" s="28" t="str">
        <f t="shared" si="18"/>
        <v>No Activity</v>
      </c>
      <c r="B434" s="27">
        <f t="shared" si="19"/>
        <v>1</v>
      </c>
      <c r="C434" s="28">
        <f t="shared" si="20"/>
        <v>0</v>
      </c>
    </row>
    <row r="435" spans="1:3" x14ac:dyDescent="0.25">
      <c r="A435" s="28" t="str">
        <f t="shared" si="18"/>
        <v>No Activity</v>
      </c>
      <c r="B435" s="27">
        <f t="shared" si="19"/>
        <v>1</v>
      </c>
      <c r="C435" s="28">
        <f t="shared" si="20"/>
        <v>0</v>
      </c>
    </row>
    <row r="436" spans="1:3" x14ac:dyDescent="0.25">
      <c r="A436" s="28" t="str">
        <f t="shared" si="18"/>
        <v>No Activity</v>
      </c>
      <c r="B436" s="27">
        <f t="shared" si="19"/>
        <v>1</v>
      </c>
      <c r="C436" s="28">
        <f t="shared" si="20"/>
        <v>0</v>
      </c>
    </row>
    <row r="437" spans="1:3" x14ac:dyDescent="0.25">
      <c r="A437" s="28" t="str">
        <f t="shared" si="18"/>
        <v>No Activity</v>
      </c>
      <c r="B437" s="27">
        <f t="shared" si="19"/>
        <v>1</v>
      </c>
      <c r="C437" s="28">
        <f t="shared" si="20"/>
        <v>0</v>
      </c>
    </row>
    <row r="438" spans="1:3" x14ac:dyDescent="0.25">
      <c r="A438" s="28" t="str">
        <f t="shared" si="18"/>
        <v>No Activity</v>
      </c>
      <c r="B438" s="27">
        <f t="shared" si="19"/>
        <v>1</v>
      </c>
      <c r="C438" s="28">
        <f t="shared" si="20"/>
        <v>0</v>
      </c>
    </row>
    <row r="439" spans="1:3" x14ac:dyDescent="0.25">
      <c r="A439" s="28" t="str">
        <f t="shared" si="18"/>
        <v>No Activity</v>
      </c>
      <c r="B439" s="27">
        <f t="shared" si="19"/>
        <v>1</v>
      </c>
      <c r="C439" s="28">
        <f t="shared" si="20"/>
        <v>0</v>
      </c>
    </row>
    <row r="440" spans="1:3" x14ac:dyDescent="0.25">
      <c r="A440" s="28" t="str">
        <f t="shared" si="18"/>
        <v>No Activity</v>
      </c>
      <c r="B440" s="27">
        <f t="shared" si="19"/>
        <v>1</v>
      </c>
      <c r="C440" s="28">
        <f t="shared" si="20"/>
        <v>0</v>
      </c>
    </row>
    <row r="441" spans="1:3" x14ac:dyDescent="0.25">
      <c r="A441" s="28" t="str">
        <f t="shared" si="18"/>
        <v>No Activity</v>
      </c>
      <c r="B441" s="27">
        <f t="shared" si="19"/>
        <v>1</v>
      </c>
      <c r="C441" s="28">
        <f t="shared" si="20"/>
        <v>0</v>
      </c>
    </row>
    <row r="442" spans="1:3" x14ac:dyDescent="0.25">
      <c r="A442" s="28" t="str">
        <f t="shared" si="18"/>
        <v>No Activity</v>
      </c>
      <c r="B442" s="27">
        <f t="shared" si="19"/>
        <v>1</v>
      </c>
      <c r="C442" s="28">
        <f t="shared" si="20"/>
        <v>0</v>
      </c>
    </row>
    <row r="443" spans="1:3" x14ac:dyDescent="0.25">
      <c r="A443" s="28" t="str">
        <f t="shared" si="18"/>
        <v>No Activity</v>
      </c>
      <c r="B443" s="27">
        <f t="shared" si="19"/>
        <v>1</v>
      </c>
      <c r="C443" s="28">
        <f t="shared" si="20"/>
        <v>0</v>
      </c>
    </row>
    <row r="444" spans="1:3" x14ac:dyDescent="0.25">
      <c r="A444" s="28" t="str">
        <f t="shared" si="18"/>
        <v>No Activity</v>
      </c>
      <c r="B444" s="27">
        <f t="shared" si="19"/>
        <v>1</v>
      </c>
      <c r="C444" s="28">
        <f t="shared" si="20"/>
        <v>0</v>
      </c>
    </row>
    <row r="445" spans="1:3" x14ac:dyDescent="0.25">
      <c r="A445" s="28" t="str">
        <f t="shared" si="18"/>
        <v>No Activity</v>
      </c>
      <c r="B445" s="27">
        <f t="shared" si="19"/>
        <v>1</v>
      </c>
      <c r="C445" s="28">
        <f t="shared" si="20"/>
        <v>0</v>
      </c>
    </row>
    <row r="446" spans="1:3" x14ac:dyDescent="0.25">
      <c r="A446" s="28" t="str">
        <f t="shared" si="18"/>
        <v>No Activity</v>
      </c>
      <c r="B446" s="27">
        <f t="shared" si="19"/>
        <v>1</v>
      </c>
      <c r="C446" s="28">
        <f t="shared" si="20"/>
        <v>0</v>
      </c>
    </row>
    <row r="447" spans="1:3" x14ac:dyDescent="0.25">
      <c r="A447" s="28" t="str">
        <f t="shared" si="18"/>
        <v>No Activity</v>
      </c>
      <c r="B447" s="27">
        <f t="shared" si="19"/>
        <v>1</v>
      </c>
      <c r="C447" s="28">
        <f t="shared" si="20"/>
        <v>0</v>
      </c>
    </row>
    <row r="448" spans="1:3" x14ac:dyDescent="0.25">
      <c r="A448" s="28" t="str">
        <f t="shared" si="18"/>
        <v>No Activity</v>
      </c>
      <c r="B448" s="27">
        <f t="shared" si="19"/>
        <v>1</v>
      </c>
      <c r="C448" s="28">
        <f t="shared" si="20"/>
        <v>0</v>
      </c>
    </row>
    <row r="449" spans="1:3" x14ac:dyDescent="0.25">
      <c r="A449" s="28" t="str">
        <f t="shared" si="18"/>
        <v>No Activity</v>
      </c>
      <c r="B449" s="27">
        <f t="shared" si="19"/>
        <v>1</v>
      </c>
      <c r="C449" s="28">
        <f t="shared" si="20"/>
        <v>0</v>
      </c>
    </row>
    <row r="450" spans="1:3" x14ac:dyDescent="0.25">
      <c r="A450" s="28" t="str">
        <f t="shared" si="18"/>
        <v>No Activity</v>
      </c>
      <c r="B450" s="27">
        <f t="shared" si="19"/>
        <v>1</v>
      </c>
      <c r="C450" s="28">
        <f t="shared" si="20"/>
        <v>0</v>
      </c>
    </row>
    <row r="451" spans="1:3" x14ac:dyDescent="0.25">
      <c r="A451" s="28" t="str">
        <f t="shared" si="18"/>
        <v>No Activity</v>
      </c>
      <c r="B451" s="27">
        <f t="shared" si="19"/>
        <v>1</v>
      </c>
      <c r="C451" s="28">
        <f t="shared" si="20"/>
        <v>0</v>
      </c>
    </row>
    <row r="452" spans="1:3" x14ac:dyDescent="0.25">
      <c r="A452" s="28" t="str">
        <f t="shared" si="18"/>
        <v>No Activity</v>
      </c>
      <c r="B452" s="27">
        <f t="shared" si="19"/>
        <v>1</v>
      </c>
      <c r="C452" s="28">
        <f t="shared" si="20"/>
        <v>0</v>
      </c>
    </row>
    <row r="453" spans="1:3" x14ac:dyDescent="0.25">
      <c r="A453" s="28" t="str">
        <f t="shared" si="18"/>
        <v>No Activity</v>
      </c>
      <c r="B453" s="27">
        <f t="shared" si="19"/>
        <v>1</v>
      </c>
      <c r="C453" s="28">
        <f t="shared" si="20"/>
        <v>0</v>
      </c>
    </row>
    <row r="454" spans="1:3" x14ac:dyDescent="0.25">
      <c r="A454" s="28" t="str">
        <f t="shared" si="18"/>
        <v>No Activity</v>
      </c>
      <c r="B454" s="27">
        <f t="shared" si="19"/>
        <v>1</v>
      </c>
      <c r="C454" s="28">
        <f t="shared" si="20"/>
        <v>0</v>
      </c>
    </row>
    <row r="455" spans="1:3" x14ac:dyDescent="0.25">
      <c r="A455" s="28" t="str">
        <f t="shared" si="18"/>
        <v>No Activity</v>
      </c>
      <c r="B455" s="27">
        <f t="shared" si="19"/>
        <v>1</v>
      </c>
      <c r="C455" s="28">
        <f t="shared" si="20"/>
        <v>0</v>
      </c>
    </row>
    <row r="456" spans="1:3" x14ac:dyDescent="0.25">
      <c r="A456" s="28" t="str">
        <f t="shared" si="18"/>
        <v>No Activity</v>
      </c>
      <c r="B456" s="27">
        <f t="shared" si="19"/>
        <v>1</v>
      </c>
      <c r="C456" s="28">
        <f t="shared" si="20"/>
        <v>0</v>
      </c>
    </row>
    <row r="457" spans="1:3" x14ac:dyDescent="0.25">
      <c r="A457" s="28" t="str">
        <f t="shared" si="18"/>
        <v>No Activity</v>
      </c>
      <c r="B457" s="27">
        <f t="shared" si="19"/>
        <v>1</v>
      </c>
      <c r="C457" s="28">
        <f t="shared" si="20"/>
        <v>0</v>
      </c>
    </row>
    <row r="458" spans="1:3" x14ac:dyDescent="0.25">
      <c r="A458" s="28" t="str">
        <f t="shared" si="18"/>
        <v>No Activity</v>
      </c>
      <c r="B458" s="27">
        <f t="shared" si="19"/>
        <v>1</v>
      </c>
      <c r="C458" s="28">
        <f t="shared" si="20"/>
        <v>0</v>
      </c>
    </row>
    <row r="459" spans="1:3" x14ac:dyDescent="0.25">
      <c r="A459" s="28" t="str">
        <f t="shared" ref="A459:A502" si="21">VLOOKUP(G459,DDENA_USERS,2,FALSE)</f>
        <v>No Activity</v>
      </c>
      <c r="B459" s="27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8">
        <f t="shared" ref="C459:C502" si="23">IF(F459="Coal",B459*W459*12500,B459*W459)</f>
        <v>0</v>
      </c>
    </row>
    <row r="460" spans="1:3" x14ac:dyDescent="0.25">
      <c r="A460" s="28" t="str">
        <f t="shared" si="21"/>
        <v>No Activity</v>
      </c>
      <c r="B460" s="27">
        <f t="shared" si="22"/>
        <v>1</v>
      </c>
      <c r="C460" s="28">
        <f t="shared" si="23"/>
        <v>0</v>
      </c>
    </row>
    <row r="461" spans="1:3" x14ac:dyDescent="0.25">
      <c r="A461" s="28" t="str">
        <f t="shared" si="21"/>
        <v>No Activity</v>
      </c>
      <c r="B461" s="27">
        <f t="shared" si="22"/>
        <v>1</v>
      </c>
      <c r="C461" s="28">
        <f t="shared" si="23"/>
        <v>0</v>
      </c>
    </row>
    <row r="462" spans="1:3" x14ac:dyDescent="0.25">
      <c r="A462" s="28" t="str">
        <f t="shared" si="21"/>
        <v>No Activity</v>
      </c>
      <c r="B462" s="27">
        <f t="shared" si="22"/>
        <v>1</v>
      </c>
      <c r="C462" s="28">
        <f t="shared" si="23"/>
        <v>0</v>
      </c>
    </row>
    <row r="463" spans="1:3" x14ac:dyDescent="0.25">
      <c r="A463" s="28" t="str">
        <f t="shared" si="21"/>
        <v>No Activity</v>
      </c>
      <c r="B463" s="27">
        <f t="shared" si="22"/>
        <v>1</v>
      </c>
      <c r="C463" s="28">
        <f t="shared" si="23"/>
        <v>0</v>
      </c>
    </row>
    <row r="464" spans="1:3" x14ac:dyDescent="0.25">
      <c r="A464" s="28" t="str">
        <f t="shared" si="21"/>
        <v>No Activity</v>
      </c>
      <c r="B464" s="27">
        <f t="shared" si="22"/>
        <v>1</v>
      </c>
      <c r="C464" s="28">
        <f t="shared" si="23"/>
        <v>0</v>
      </c>
    </row>
    <row r="465" spans="1:3" x14ac:dyDescent="0.25">
      <c r="A465" s="28" t="str">
        <f t="shared" si="21"/>
        <v>No Activity</v>
      </c>
      <c r="B465" s="27">
        <f t="shared" si="22"/>
        <v>1</v>
      </c>
      <c r="C465" s="28">
        <f t="shared" si="23"/>
        <v>0</v>
      </c>
    </row>
    <row r="466" spans="1:3" x14ac:dyDescent="0.25">
      <c r="A466" s="28" t="str">
        <f t="shared" si="21"/>
        <v>No Activity</v>
      </c>
      <c r="B466" s="27">
        <f t="shared" si="22"/>
        <v>1</v>
      </c>
      <c r="C466" s="28">
        <f t="shared" si="23"/>
        <v>0</v>
      </c>
    </row>
    <row r="467" spans="1:3" x14ac:dyDescent="0.25">
      <c r="A467" s="28" t="str">
        <f t="shared" si="21"/>
        <v>No Activity</v>
      </c>
      <c r="B467" s="27">
        <f t="shared" si="22"/>
        <v>1</v>
      </c>
      <c r="C467" s="28">
        <f t="shared" si="23"/>
        <v>0</v>
      </c>
    </row>
    <row r="468" spans="1:3" x14ac:dyDescent="0.25">
      <c r="A468" s="28" t="str">
        <f t="shared" si="21"/>
        <v>No Activity</v>
      </c>
      <c r="B468" s="27">
        <f t="shared" si="22"/>
        <v>1</v>
      </c>
      <c r="C468" s="28">
        <f t="shared" si="23"/>
        <v>0</v>
      </c>
    </row>
    <row r="469" spans="1:3" x14ac:dyDescent="0.25">
      <c r="A469" s="28" t="str">
        <f t="shared" si="21"/>
        <v>No Activity</v>
      </c>
      <c r="B469" s="27">
        <f t="shared" si="22"/>
        <v>1</v>
      </c>
      <c r="C469" s="28">
        <f t="shared" si="23"/>
        <v>0</v>
      </c>
    </row>
    <row r="470" spans="1:3" x14ac:dyDescent="0.25">
      <c r="A470" s="28" t="str">
        <f t="shared" si="21"/>
        <v>No Activity</v>
      </c>
      <c r="B470" s="27">
        <f t="shared" si="22"/>
        <v>1</v>
      </c>
      <c r="C470" s="28">
        <f t="shared" si="23"/>
        <v>0</v>
      </c>
    </row>
    <row r="471" spans="1:3" x14ac:dyDescent="0.25">
      <c r="A471" s="28" t="str">
        <f t="shared" si="21"/>
        <v>No Activity</v>
      </c>
      <c r="B471" s="27">
        <f t="shared" si="22"/>
        <v>1</v>
      </c>
      <c r="C471" s="28">
        <f t="shared" si="23"/>
        <v>0</v>
      </c>
    </row>
    <row r="472" spans="1:3" x14ac:dyDescent="0.25">
      <c r="A472" s="28" t="str">
        <f t="shared" si="21"/>
        <v>No Activity</v>
      </c>
      <c r="B472" s="27">
        <f t="shared" si="22"/>
        <v>1</v>
      </c>
      <c r="C472" s="28">
        <f t="shared" si="23"/>
        <v>0</v>
      </c>
    </row>
    <row r="473" spans="1:3" x14ac:dyDescent="0.25">
      <c r="A473" s="28" t="str">
        <f t="shared" si="21"/>
        <v>No Activity</v>
      </c>
      <c r="B473" s="27">
        <f t="shared" si="22"/>
        <v>1</v>
      </c>
      <c r="C473" s="28">
        <f t="shared" si="23"/>
        <v>0</v>
      </c>
    </row>
    <row r="474" spans="1:3" x14ac:dyDescent="0.25">
      <c r="A474" s="28" t="str">
        <f t="shared" si="21"/>
        <v>No Activity</v>
      </c>
      <c r="B474" s="27">
        <f t="shared" si="22"/>
        <v>1</v>
      </c>
      <c r="C474" s="28">
        <f t="shared" si="23"/>
        <v>0</v>
      </c>
    </row>
    <row r="475" spans="1:3" x14ac:dyDescent="0.25">
      <c r="A475" s="28" t="str">
        <f t="shared" si="21"/>
        <v>No Activity</v>
      </c>
      <c r="B475" s="27">
        <f t="shared" si="22"/>
        <v>1</v>
      </c>
      <c r="C475" s="28">
        <f t="shared" si="23"/>
        <v>0</v>
      </c>
    </row>
    <row r="476" spans="1:3" x14ac:dyDescent="0.25">
      <c r="A476" s="28" t="str">
        <f t="shared" si="21"/>
        <v>No Activity</v>
      </c>
      <c r="B476" s="27">
        <f t="shared" si="22"/>
        <v>1</v>
      </c>
      <c r="C476" s="28">
        <f t="shared" si="23"/>
        <v>0</v>
      </c>
    </row>
    <row r="477" spans="1:3" x14ac:dyDescent="0.25">
      <c r="A477" s="28" t="str">
        <f t="shared" si="21"/>
        <v>No Activity</v>
      </c>
      <c r="B477" s="27">
        <f t="shared" si="22"/>
        <v>1</v>
      </c>
      <c r="C477" s="28">
        <f t="shared" si="23"/>
        <v>0</v>
      </c>
    </row>
    <row r="478" spans="1:3" x14ac:dyDescent="0.25">
      <c r="A478" s="28" t="str">
        <f t="shared" si="21"/>
        <v>No Activity</v>
      </c>
      <c r="B478" s="27">
        <f t="shared" si="22"/>
        <v>1</v>
      </c>
      <c r="C478" s="28">
        <f t="shared" si="23"/>
        <v>0</v>
      </c>
    </row>
    <row r="479" spans="1:3" x14ac:dyDescent="0.25">
      <c r="A479" s="28" t="str">
        <f t="shared" si="21"/>
        <v>No Activity</v>
      </c>
      <c r="B479" s="27">
        <f t="shared" si="22"/>
        <v>1</v>
      </c>
      <c r="C479" s="28">
        <f t="shared" si="23"/>
        <v>0</v>
      </c>
    </row>
    <row r="480" spans="1:3" x14ac:dyDescent="0.25">
      <c r="A480" s="28" t="str">
        <f t="shared" si="21"/>
        <v>No Activity</v>
      </c>
      <c r="B480" s="27">
        <f t="shared" si="22"/>
        <v>1</v>
      </c>
      <c r="C480" s="28">
        <f t="shared" si="23"/>
        <v>0</v>
      </c>
    </row>
    <row r="481" spans="1:3" x14ac:dyDescent="0.25">
      <c r="A481" s="28" t="str">
        <f t="shared" si="21"/>
        <v>No Activity</v>
      </c>
      <c r="B481" s="27">
        <f t="shared" si="22"/>
        <v>1</v>
      </c>
      <c r="C481" s="28">
        <f t="shared" si="23"/>
        <v>0</v>
      </c>
    </row>
    <row r="482" spans="1:3" x14ac:dyDescent="0.25">
      <c r="A482" s="28" t="str">
        <f t="shared" si="21"/>
        <v>No Activity</v>
      </c>
      <c r="B482" s="27">
        <f t="shared" si="22"/>
        <v>1</v>
      </c>
      <c r="C482" s="28">
        <f t="shared" si="23"/>
        <v>0</v>
      </c>
    </row>
    <row r="483" spans="1:3" x14ac:dyDescent="0.25">
      <c r="A483" s="28" t="str">
        <f t="shared" si="21"/>
        <v>No Activity</v>
      </c>
      <c r="B483" s="27">
        <f t="shared" si="22"/>
        <v>1</v>
      </c>
      <c r="C483" s="28">
        <f t="shared" si="23"/>
        <v>0</v>
      </c>
    </row>
    <row r="484" spans="1:3" x14ac:dyDescent="0.25">
      <c r="A484" s="28" t="str">
        <f t="shared" si="21"/>
        <v>No Activity</v>
      </c>
      <c r="B484" s="27">
        <f t="shared" si="22"/>
        <v>1</v>
      </c>
      <c r="C484" s="28">
        <f t="shared" si="23"/>
        <v>0</v>
      </c>
    </row>
    <row r="485" spans="1:3" x14ac:dyDescent="0.25">
      <c r="A485" s="28" t="str">
        <f t="shared" si="21"/>
        <v>No Activity</v>
      </c>
      <c r="B485" s="27">
        <f t="shared" si="22"/>
        <v>1</v>
      </c>
      <c r="C485" s="28">
        <f t="shared" si="23"/>
        <v>0</v>
      </c>
    </row>
    <row r="486" spans="1:3" x14ac:dyDescent="0.25">
      <c r="A486" s="28" t="str">
        <f t="shared" si="21"/>
        <v>No Activity</v>
      </c>
      <c r="B486" s="27">
        <f t="shared" si="22"/>
        <v>1</v>
      </c>
      <c r="C486" s="28">
        <f t="shared" si="23"/>
        <v>0</v>
      </c>
    </row>
    <row r="487" spans="1:3" x14ac:dyDescent="0.25">
      <c r="A487" s="28" t="str">
        <f t="shared" si="21"/>
        <v>No Activity</v>
      </c>
      <c r="B487" s="27">
        <f t="shared" si="22"/>
        <v>1</v>
      </c>
      <c r="C487" s="28">
        <f t="shared" si="23"/>
        <v>0</v>
      </c>
    </row>
    <row r="488" spans="1:3" x14ac:dyDescent="0.25">
      <c r="A488" s="28" t="str">
        <f t="shared" si="21"/>
        <v>No Activity</v>
      </c>
      <c r="B488" s="27">
        <f t="shared" si="22"/>
        <v>1</v>
      </c>
      <c r="C488" s="28">
        <f t="shared" si="23"/>
        <v>0</v>
      </c>
    </row>
    <row r="489" spans="1:3" x14ac:dyDescent="0.25">
      <c r="A489" s="28" t="str">
        <f t="shared" si="21"/>
        <v>No Activity</v>
      </c>
      <c r="B489" s="27">
        <f t="shared" si="22"/>
        <v>1</v>
      </c>
      <c r="C489" s="28">
        <f t="shared" si="23"/>
        <v>0</v>
      </c>
    </row>
    <row r="490" spans="1:3" x14ac:dyDescent="0.25">
      <c r="A490" s="28" t="str">
        <f t="shared" si="21"/>
        <v>No Activity</v>
      </c>
      <c r="B490" s="27">
        <f t="shared" si="22"/>
        <v>1</v>
      </c>
      <c r="C490" s="28">
        <f t="shared" si="23"/>
        <v>0</v>
      </c>
    </row>
    <row r="491" spans="1:3" x14ac:dyDescent="0.25">
      <c r="A491" s="28" t="str">
        <f t="shared" si="21"/>
        <v>No Activity</v>
      </c>
      <c r="B491" s="27">
        <f t="shared" si="22"/>
        <v>1</v>
      </c>
      <c r="C491" s="28">
        <f t="shared" si="23"/>
        <v>0</v>
      </c>
    </row>
    <row r="492" spans="1:3" x14ac:dyDescent="0.25">
      <c r="A492" s="28" t="str">
        <f t="shared" si="21"/>
        <v>No Activity</v>
      </c>
      <c r="B492" s="27">
        <f t="shared" si="22"/>
        <v>1</v>
      </c>
      <c r="C492" s="28">
        <f t="shared" si="23"/>
        <v>0</v>
      </c>
    </row>
    <row r="493" spans="1:3" x14ac:dyDescent="0.25">
      <c r="A493" s="28" t="str">
        <f t="shared" si="21"/>
        <v>No Activity</v>
      </c>
      <c r="B493" s="27">
        <f t="shared" si="22"/>
        <v>1</v>
      </c>
      <c r="C493" s="28">
        <f t="shared" si="23"/>
        <v>0</v>
      </c>
    </row>
    <row r="494" spans="1:3" x14ac:dyDescent="0.25">
      <c r="A494" s="28" t="str">
        <f t="shared" si="21"/>
        <v>No Activity</v>
      </c>
      <c r="B494" s="27">
        <f t="shared" si="22"/>
        <v>1</v>
      </c>
      <c r="C494" s="28">
        <f t="shared" si="23"/>
        <v>0</v>
      </c>
    </row>
    <row r="495" spans="1:3" x14ac:dyDescent="0.25">
      <c r="A495" s="28" t="str">
        <f t="shared" si="21"/>
        <v>No Activity</v>
      </c>
      <c r="B495" s="27">
        <f t="shared" si="22"/>
        <v>1</v>
      </c>
      <c r="C495" s="28">
        <f t="shared" si="23"/>
        <v>0</v>
      </c>
    </row>
    <row r="496" spans="1:3" x14ac:dyDescent="0.25">
      <c r="A496" s="28" t="str">
        <f t="shared" si="21"/>
        <v>No Activity</v>
      </c>
      <c r="B496" s="27">
        <f t="shared" si="22"/>
        <v>1</v>
      </c>
      <c r="C496" s="28">
        <f t="shared" si="23"/>
        <v>0</v>
      </c>
    </row>
    <row r="497" spans="1:3" x14ac:dyDescent="0.25">
      <c r="A497" s="28" t="str">
        <f t="shared" si="21"/>
        <v>No Activity</v>
      </c>
      <c r="B497" s="27">
        <f t="shared" si="22"/>
        <v>1</v>
      </c>
      <c r="C497" s="28">
        <f t="shared" si="23"/>
        <v>0</v>
      </c>
    </row>
    <row r="498" spans="1:3" x14ac:dyDescent="0.25">
      <c r="A498" s="28" t="str">
        <f t="shared" si="21"/>
        <v>No Activity</v>
      </c>
      <c r="B498" s="27">
        <f t="shared" si="22"/>
        <v>1</v>
      </c>
      <c r="C498" s="28">
        <f t="shared" si="23"/>
        <v>0</v>
      </c>
    </row>
    <row r="499" spans="1:3" x14ac:dyDescent="0.25">
      <c r="A499" s="28" t="str">
        <f t="shared" si="21"/>
        <v>No Activity</v>
      </c>
      <c r="B499" s="27">
        <f t="shared" si="22"/>
        <v>1</v>
      </c>
      <c r="C499" s="28">
        <f t="shared" si="23"/>
        <v>0</v>
      </c>
    </row>
    <row r="500" spans="1:3" x14ac:dyDescent="0.25">
      <c r="A500" s="28" t="str">
        <f t="shared" si="21"/>
        <v>No Activity</v>
      </c>
      <c r="B500" s="27">
        <f t="shared" si="22"/>
        <v>1</v>
      </c>
      <c r="C500" s="28">
        <f t="shared" si="23"/>
        <v>0</v>
      </c>
    </row>
    <row r="501" spans="1:3" x14ac:dyDescent="0.25">
      <c r="A501" s="28" t="str">
        <f t="shared" si="21"/>
        <v>No Activity</v>
      </c>
      <c r="B501" s="27">
        <f t="shared" si="22"/>
        <v>1</v>
      </c>
      <c r="C501" s="28">
        <f t="shared" si="23"/>
        <v>0</v>
      </c>
    </row>
    <row r="502" spans="1:3" x14ac:dyDescent="0.25">
      <c r="A502" s="28" t="str">
        <f t="shared" si="21"/>
        <v>No Activity</v>
      </c>
      <c r="B502" s="27">
        <f t="shared" si="22"/>
        <v>1</v>
      </c>
      <c r="C502" s="28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4" t="s">
        <v>2935</v>
      </c>
      <c r="B1" s="243" t="str">
        <f>IF(B6=0,"No Activity","")</f>
        <v/>
      </c>
      <c r="AI1" s="276" t="s">
        <v>3416</v>
      </c>
      <c r="AJ1" s="277"/>
    </row>
    <row r="2" spans="1:37" ht="13.8" thickBot="1" x14ac:dyDescent="0.3">
      <c r="A2" s="96" t="s">
        <v>2759</v>
      </c>
      <c r="AI2" s="78" t="s">
        <v>3414</v>
      </c>
      <c r="AJ2" s="153"/>
      <c r="AK2" s="156" t="s">
        <v>3417</v>
      </c>
    </row>
    <row r="3" spans="1:37" ht="13.8" thickBot="1" x14ac:dyDescent="0.3">
      <c r="A3" s="95">
        <f>'E-Mail'!$B$2</f>
        <v>37049</v>
      </c>
      <c r="AI3" s="78" t="s">
        <v>2960</v>
      </c>
      <c r="AJ3" s="153" t="s">
        <v>3415</v>
      </c>
      <c r="AK3" s="157"/>
    </row>
    <row r="4" spans="1:37" x14ac:dyDescent="0.25">
      <c r="A4" s="96"/>
      <c r="AI4" s="7" t="s">
        <v>3400</v>
      </c>
      <c r="AJ4" s="154">
        <v>7</v>
      </c>
      <c r="AK4" s="158" t="str">
        <f>IF(ISNA(VLOOKUP(AI4,DELIV_CONV,1,FALSE))=TRUE,IF(AI4="Grand Total","",IF(AI4="","","NEW")),"")</f>
        <v/>
      </c>
    </row>
    <row r="5" spans="1:37" ht="13.8" thickBot="1" x14ac:dyDescent="0.3">
      <c r="A5" s="17" t="s">
        <v>2763</v>
      </c>
      <c r="B5" s="17" t="s">
        <v>2762</v>
      </c>
      <c r="C5" s="17" t="s">
        <v>2537</v>
      </c>
      <c r="AI5" s="149" t="s">
        <v>3409</v>
      </c>
      <c r="AJ5" s="155"/>
      <c r="AK5" s="158" t="str">
        <f t="shared" ref="AK5:AK23" si="0">IF(ISNA(VLOOKUP(AI5,DELIV_CONV,1,FALSE))=TRUE,IF(AI5="Grand Total","",IF(AI5="","","NEW")),"")</f>
        <v>NEW</v>
      </c>
    </row>
    <row r="6" spans="1:37" x14ac:dyDescent="0.25">
      <c r="A6" s="14" t="s">
        <v>2766</v>
      </c>
      <c r="B6" s="18">
        <f>COUNTIF($H$9:$H$4989,A6)</f>
        <v>10</v>
      </c>
      <c r="C6" s="18">
        <f>SUMIF($H$9:$H$10000,A6,$D$9:$D$10000)</f>
        <v>37200</v>
      </c>
      <c r="AI6" s="149" t="s">
        <v>2099</v>
      </c>
      <c r="AJ6" s="155">
        <v>3</v>
      </c>
      <c r="AK6" s="158" t="str">
        <f t="shared" si="0"/>
        <v/>
      </c>
    </row>
    <row r="7" spans="1:37" x14ac:dyDescent="0.25">
      <c r="A7" s="14"/>
      <c r="B7" s="18"/>
      <c r="C7" s="18"/>
      <c r="Y7">
        <v>1</v>
      </c>
      <c r="AI7" s="8" t="s">
        <v>2753</v>
      </c>
      <c r="AJ7" s="44">
        <v>10</v>
      </c>
      <c r="AK7" s="158" t="str">
        <f t="shared" si="0"/>
        <v/>
      </c>
    </row>
    <row r="8" spans="1:37" ht="13.8" thickBot="1" x14ac:dyDescent="0.3">
      <c r="AK8" s="158" t="str">
        <f t="shared" si="0"/>
        <v/>
      </c>
    </row>
    <row r="9" spans="1:37" ht="40.200000000000003" thickBot="1" x14ac:dyDescent="0.3">
      <c r="A9" s="33" t="s">
        <v>2934</v>
      </c>
      <c r="B9" s="6" t="s">
        <v>3413</v>
      </c>
      <c r="C9" s="32" t="s">
        <v>2937</v>
      </c>
      <c r="D9" s="32" t="s">
        <v>2765</v>
      </c>
      <c r="E9" s="33" t="s">
        <v>2210</v>
      </c>
      <c r="F9" s="71" t="s">
        <v>2946</v>
      </c>
      <c r="G9" s="71" t="s">
        <v>2947</v>
      </c>
      <c r="H9" s="71" t="s">
        <v>2948</v>
      </c>
      <c r="I9" s="71" t="s">
        <v>2949</v>
      </c>
      <c r="J9" s="71" t="s">
        <v>2950</v>
      </c>
      <c r="K9" s="71" t="s">
        <v>2951</v>
      </c>
      <c r="L9" s="71" t="s">
        <v>2952</v>
      </c>
      <c r="M9" s="71" t="s">
        <v>2953</v>
      </c>
      <c r="N9" s="71" t="s">
        <v>2954</v>
      </c>
      <c r="O9" s="71" t="s">
        <v>2955</v>
      </c>
      <c r="P9" s="71" t="s">
        <v>2956</v>
      </c>
      <c r="Q9" s="71" t="s">
        <v>2957</v>
      </c>
      <c r="R9" s="71" t="s">
        <v>2958</v>
      </c>
      <c r="S9" s="71" t="s">
        <v>2959</v>
      </c>
      <c r="T9" s="71" t="s">
        <v>2960</v>
      </c>
      <c r="U9" s="71" t="s">
        <v>2961</v>
      </c>
      <c r="V9" s="71" t="s">
        <v>2962</v>
      </c>
      <c r="W9" s="71" t="s">
        <v>2963</v>
      </c>
      <c r="X9" s="71" t="s">
        <v>2964</v>
      </c>
      <c r="Y9" s="71" t="s">
        <v>2965</v>
      </c>
      <c r="Z9" s="71" t="s">
        <v>2966</v>
      </c>
      <c r="AA9" s="71" t="s">
        <v>2967</v>
      </c>
      <c r="AF9" s="150" t="s">
        <v>2960</v>
      </c>
      <c r="AG9" s="151" t="s">
        <v>3413</v>
      </c>
      <c r="AK9" s="158" t="str">
        <f t="shared" si="0"/>
        <v/>
      </c>
    </row>
    <row r="10" spans="1:37" x14ac:dyDescent="0.25">
      <c r="A10" s="38" t="str">
        <f t="shared" ref="A10:A29" si="1">VLOOKUP(I10,DDEPM_USERS,2,FALSE)</f>
        <v>Matt Lorenz</v>
      </c>
      <c r="B10" s="35">
        <f t="shared" ref="B10:B70" si="2">VLOOKUP(T10,DELIV_CONV,2,FALSE)</f>
        <v>16</v>
      </c>
      <c r="C10" s="36">
        <f t="shared" ref="C10:C29" si="3">S10-R10+1</f>
        <v>5</v>
      </c>
      <c r="D10" s="37">
        <f t="shared" ref="D10:D70" si="4">Y10*B10*C10</f>
        <v>4000</v>
      </c>
      <c r="E10" s="38">
        <f t="shared" ref="E10:E29" si="5">D10*Z10</f>
        <v>175000</v>
      </c>
      <c r="F10" s="72" t="s">
        <v>3026</v>
      </c>
      <c r="G10" s="72" t="s">
        <v>2642</v>
      </c>
      <c r="H10" s="72" t="s">
        <v>2766</v>
      </c>
      <c r="I10" s="72" t="s">
        <v>4278</v>
      </c>
      <c r="J10" s="72" t="s">
        <v>4279</v>
      </c>
      <c r="K10" s="72" t="s">
        <v>2641</v>
      </c>
      <c r="L10" s="72" t="s">
        <v>3397</v>
      </c>
      <c r="M10" s="72" t="s">
        <v>3398</v>
      </c>
      <c r="N10" s="72" t="s">
        <v>4280</v>
      </c>
      <c r="O10" s="72" t="s">
        <v>3399</v>
      </c>
      <c r="P10" s="72"/>
      <c r="Q10" s="72" t="s">
        <v>4281</v>
      </c>
      <c r="R10" s="76">
        <v>37053</v>
      </c>
      <c r="S10" s="76">
        <v>37057</v>
      </c>
      <c r="T10" s="72" t="s">
        <v>3400</v>
      </c>
      <c r="U10" s="72"/>
      <c r="V10" s="73">
        <v>37049</v>
      </c>
      <c r="W10" s="72" t="s">
        <v>2088</v>
      </c>
      <c r="X10" s="72" t="s">
        <v>3445</v>
      </c>
      <c r="Y10" s="72">
        <v>50</v>
      </c>
      <c r="Z10" s="72">
        <v>43.75</v>
      </c>
      <c r="AA10" s="72">
        <v>35711</v>
      </c>
      <c r="AF10" s="72" t="s">
        <v>3400</v>
      </c>
      <c r="AG10" s="152">
        <v>16</v>
      </c>
      <c r="AK10" s="158" t="str">
        <f t="shared" si="0"/>
        <v/>
      </c>
    </row>
    <row r="11" spans="1:37" x14ac:dyDescent="0.25">
      <c r="A11" s="38" t="str">
        <f t="shared" si="1"/>
        <v>Matt Lorenz</v>
      </c>
      <c r="B11" s="35">
        <f t="shared" si="2"/>
        <v>16</v>
      </c>
      <c r="C11" s="36">
        <f t="shared" si="3"/>
        <v>5</v>
      </c>
      <c r="D11" s="37">
        <f t="shared" si="4"/>
        <v>4000</v>
      </c>
      <c r="E11" s="38">
        <f t="shared" si="5"/>
        <v>174000</v>
      </c>
      <c r="F11" s="74" t="s">
        <v>3026</v>
      </c>
      <c r="G11" s="74" t="s">
        <v>2642</v>
      </c>
      <c r="H11" s="74" t="s">
        <v>2766</v>
      </c>
      <c r="I11" s="74" t="s">
        <v>4278</v>
      </c>
      <c r="J11" s="74" t="s">
        <v>4279</v>
      </c>
      <c r="K11" s="74" t="s">
        <v>2641</v>
      </c>
      <c r="L11" s="74" t="s">
        <v>3397</v>
      </c>
      <c r="M11" s="74" t="s">
        <v>3398</v>
      </c>
      <c r="N11" s="74" t="s">
        <v>4280</v>
      </c>
      <c r="O11" s="74" t="s">
        <v>3399</v>
      </c>
      <c r="P11" s="74"/>
      <c r="Q11" s="74" t="s">
        <v>4281</v>
      </c>
      <c r="R11" s="77">
        <v>37053</v>
      </c>
      <c r="S11" s="77">
        <v>37057</v>
      </c>
      <c r="T11" s="74" t="s">
        <v>3400</v>
      </c>
      <c r="U11" s="74"/>
      <c r="V11" s="75">
        <v>37049</v>
      </c>
      <c r="W11" s="74" t="s">
        <v>2089</v>
      </c>
      <c r="X11" s="74" t="s">
        <v>3445</v>
      </c>
      <c r="Y11" s="74">
        <v>50</v>
      </c>
      <c r="Z11" s="74">
        <v>43.5</v>
      </c>
      <c r="AA11" s="74">
        <v>35715</v>
      </c>
      <c r="AF11" s="72" t="s">
        <v>2528</v>
      </c>
      <c r="AG11" s="152">
        <v>14</v>
      </c>
      <c r="AK11" s="158" t="str">
        <f t="shared" si="0"/>
        <v/>
      </c>
    </row>
    <row r="12" spans="1:37" x14ac:dyDescent="0.25">
      <c r="A12" s="38" t="str">
        <f t="shared" si="1"/>
        <v>Matt Lorenz</v>
      </c>
      <c r="B12" s="35">
        <f t="shared" si="2"/>
        <v>16</v>
      </c>
      <c r="C12" s="36">
        <f t="shared" si="3"/>
        <v>1</v>
      </c>
      <c r="D12" s="37">
        <f t="shared" si="4"/>
        <v>800</v>
      </c>
      <c r="E12" s="38">
        <f t="shared" si="5"/>
        <v>24400</v>
      </c>
      <c r="F12" s="72" t="s">
        <v>3026</v>
      </c>
      <c r="G12" s="72" t="s">
        <v>2642</v>
      </c>
      <c r="H12" s="72" t="s">
        <v>2766</v>
      </c>
      <c r="I12" s="72" t="s">
        <v>4278</v>
      </c>
      <c r="J12" s="72" t="s">
        <v>4279</v>
      </c>
      <c r="K12" s="72" t="s">
        <v>2641</v>
      </c>
      <c r="L12" s="72" t="s">
        <v>3397</v>
      </c>
      <c r="M12" s="72" t="s">
        <v>3398</v>
      </c>
      <c r="N12" s="72" t="s">
        <v>4280</v>
      </c>
      <c r="O12" s="72" t="s">
        <v>3399</v>
      </c>
      <c r="P12" s="72"/>
      <c r="Q12" s="72" t="s">
        <v>2076</v>
      </c>
      <c r="R12" s="76">
        <v>37050</v>
      </c>
      <c r="S12" s="76">
        <v>37050</v>
      </c>
      <c r="T12" s="72" t="s">
        <v>3400</v>
      </c>
      <c r="U12" s="72"/>
      <c r="V12" s="73">
        <v>37049</v>
      </c>
      <c r="W12" s="72" t="s">
        <v>2090</v>
      </c>
      <c r="X12" s="72" t="s">
        <v>3405</v>
      </c>
      <c r="Y12" s="72">
        <v>50</v>
      </c>
      <c r="Z12" s="72">
        <v>30.5</v>
      </c>
      <c r="AA12" s="72">
        <v>35444</v>
      </c>
      <c r="AF12" s="72" t="s">
        <v>3412</v>
      </c>
      <c r="AG12" s="152">
        <v>12</v>
      </c>
      <c r="AK12" s="158" t="str">
        <f t="shared" si="0"/>
        <v/>
      </c>
    </row>
    <row r="13" spans="1:37" x14ac:dyDescent="0.25">
      <c r="A13" s="38" t="str">
        <f t="shared" si="1"/>
        <v>Matt Lorenz</v>
      </c>
      <c r="B13" s="35">
        <f t="shared" si="2"/>
        <v>16</v>
      </c>
      <c r="C13" s="36">
        <f t="shared" si="3"/>
        <v>1</v>
      </c>
      <c r="D13" s="37">
        <f t="shared" si="4"/>
        <v>800</v>
      </c>
      <c r="E13" s="38">
        <f t="shared" si="5"/>
        <v>24600</v>
      </c>
      <c r="F13" s="74" t="s">
        <v>3026</v>
      </c>
      <c r="G13" s="74" t="s">
        <v>2642</v>
      </c>
      <c r="H13" s="74" t="s">
        <v>2766</v>
      </c>
      <c r="I13" s="74" t="s">
        <v>4278</v>
      </c>
      <c r="J13" s="74" t="s">
        <v>4279</v>
      </c>
      <c r="K13" s="74" t="s">
        <v>2641</v>
      </c>
      <c r="L13" s="74" t="s">
        <v>3397</v>
      </c>
      <c r="M13" s="74" t="s">
        <v>3398</v>
      </c>
      <c r="N13" s="74" t="s">
        <v>4280</v>
      </c>
      <c r="O13" s="74" t="s">
        <v>3399</v>
      </c>
      <c r="P13" s="74"/>
      <c r="Q13" s="74" t="s">
        <v>2076</v>
      </c>
      <c r="R13" s="77">
        <v>37050</v>
      </c>
      <c r="S13" s="77">
        <v>37050</v>
      </c>
      <c r="T13" s="74" t="s">
        <v>3400</v>
      </c>
      <c r="U13" s="74"/>
      <c r="V13" s="75">
        <v>37049</v>
      </c>
      <c r="W13" s="74" t="s">
        <v>2091</v>
      </c>
      <c r="X13" s="74" t="s">
        <v>3405</v>
      </c>
      <c r="Y13" s="74">
        <v>50</v>
      </c>
      <c r="Z13" s="74">
        <v>30.75</v>
      </c>
      <c r="AA13" s="74">
        <v>35447</v>
      </c>
      <c r="AF13" s="72" t="s">
        <v>2331</v>
      </c>
      <c r="AG13" s="152">
        <v>16</v>
      </c>
      <c r="AK13" s="158" t="str">
        <f t="shared" si="0"/>
        <v/>
      </c>
    </row>
    <row r="14" spans="1:37" x14ac:dyDescent="0.25">
      <c r="A14" s="38" t="str">
        <f t="shared" si="1"/>
        <v>Matt Lorenz</v>
      </c>
      <c r="B14" s="35">
        <f t="shared" si="2"/>
        <v>16</v>
      </c>
      <c r="C14" s="36">
        <f t="shared" si="3"/>
        <v>1</v>
      </c>
      <c r="D14" s="37">
        <f t="shared" si="4"/>
        <v>800</v>
      </c>
      <c r="E14" s="38">
        <f t="shared" si="5"/>
        <v>24600</v>
      </c>
      <c r="F14" s="72" t="s">
        <v>3026</v>
      </c>
      <c r="G14" s="72" t="s">
        <v>2642</v>
      </c>
      <c r="H14" s="72" t="s">
        <v>2766</v>
      </c>
      <c r="I14" s="72" t="s">
        <v>4278</v>
      </c>
      <c r="J14" s="72" t="s">
        <v>4279</v>
      </c>
      <c r="K14" s="72" t="s">
        <v>2641</v>
      </c>
      <c r="L14" s="72" t="s">
        <v>3397</v>
      </c>
      <c r="M14" s="72" t="s">
        <v>3398</v>
      </c>
      <c r="N14" s="72" t="s">
        <v>4280</v>
      </c>
      <c r="O14" s="72" t="s">
        <v>3399</v>
      </c>
      <c r="P14" s="72"/>
      <c r="Q14" s="72" t="s">
        <v>2076</v>
      </c>
      <c r="R14" s="76">
        <v>37050</v>
      </c>
      <c r="S14" s="76">
        <v>37050</v>
      </c>
      <c r="T14" s="72" t="s">
        <v>3400</v>
      </c>
      <c r="U14" s="72"/>
      <c r="V14" s="73">
        <v>37049</v>
      </c>
      <c r="W14" s="72" t="s">
        <v>2092</v>
      </c>
      <c r="X14" s="72" t="s">
        <v>3405</v>
      </c>
      <c r="Y14" s="72">
        <v>50</v>
      </c>
      <c r="Z14" s="72">
        <v>30.75</v>
      </c>
      <c r="AA14" s="72">
        <v>35449</v>
      </c>
      <c r="AF14" s="74" t="s">
        <v>2643</v>
      </c>
      <c r="AG14" s="152">
        <v>15</v>
      </c>
      <c r="AK14" s="158" t="str">
        <f t="shared" si="0"/>
        <v/>
      </c>
    </row>
    <row r="15" spans="1:37" x14ac:dyDescent="0.25">
      <c r="A15" s="38" t="str">
        <f t="shared" si="1"/>
        <v>Matt Lorenz</v>
      </c>
      <c r="B15" s="35">
        <f t="shared" si="2"/>
        <v>16</v>
      </c>
      <c r="C15" s="36">
        <f t="shared" si="3"/>
        <v>31</v>
      </c>
      <c r="D15" s="37">
        <f t="shared" si="4"/>
        <v>24800</v>
      </c>
      <c r="E15" s="38">
        <f t="shared" si="5"/>
        <v>1909600</v>
      </c>
      <c r="F15" s="74" t="s">
        <v>3026</v>
      </c>
      <c r="G15" s="74" t="s">
        <v>2642</v>
      </c>
      <c r="H15" s="74" t="s">
        <v>2766</v>
      </c>
      <c r="I15" s="74" t="s">
        <v>4278</v>
      </c>
      <c r="J15" s="74" t="s">
        <v>2093</v>
      </c>
      <c r="K15" s="74" t="s">
        <v>2641</v>
      </c>
      <c r="L15" s="74" t="s">
        <v>3397</v>
      </c>
      <c r="M15" s="74" t="s">
        <v>3398</v>
      </c>
      <c r="N15" s="74" t="s">
        <v>4280</v>
      </c>
      <c r="O15" s="74" t="s">
        <v>3399</v>
      </c>
      <c r="P15" s="74"/>
      <c r="Q15" s="74" t="s">
        <v>2094</v>
      </c>
      <c r="R15" s="77">
        <v>37073</v>
      </c>
      <c r="S15" s="77">
        <v>37103</v>
      </c>
      <c r="T15" s="74" t="s">
        <v>3400</v>
      </c>
      <c r="U15" s="74"/>
      <c r="V15" s="75">
        <v>37049</v>
      </c>
      <c r="W15" s="74" t="s">
        <v>2095</v>
      </c>
      <c r="X15" s="74" t="s">
        <v>3445</v>
      </c>
      <c r="Y15" s="74">
        <v>50</v>
      </c>
      <c r="Z15" s="74">
        <v>77</v>
      </c>
      <c r="AA15" s="74">
        <v>35693</v>
      </c>
      <c r="AF15" s="72" t="s">
        <v>4011</v>
      </c>
      <c r="AG15" s="152">
        <v>13</v>
      </c>
      <c r="AK15" s="158" t="str">
        <f t="shared" si="0"/>
        <v/>
      </c>
    </row>
    <row r="16" spans="1:37" x14ac:dyDescent="0.25">
      <c r="A16" s="38" t="str">
        <f t="shared" si="1"/>
        <v>Matt Lorenz</v>
      </c>
      <c r="B16" s="35">
        <f t="shared" si="2"/>
        <v>16</v>
      </c>
      <c r="C16" s="36">
        <f t="shared" si="3"/>
        <v>1</v>
      </c>
      <c r="D16" s="37">
        <f t="shared" si="4"/>
        <v>800</v>
      </c>
      <c r="E16" s="38">
        <f t="shared" si="5"/>
        <v>24200</v>
      </c>
      <c r="F16" s="72" t="s">
        <v>3026</v>
      </c>
      <c r="G16" s="72" t="s">
        <v>2642</v>
      </c>
      <c r="H16" s="72" t="s">
        <v>2766</v>
      </c>
      <c r="I16" s="72" t="s">
        <v>4278</v>
      </c>
      <c r="J16" s="72" t="s">
        <v>2096</v>
      </c>
      <c r="K16" s="72" t="s">
        <v>2641</v>
      </c>
      <c r="L16" s="72" t="s">
        <v>3397</v>
      </c>
      <c r="M16" s="72" t="s">
        <v>3398</v>
      </c>
      <c r="N16" s="72" t="s">
        <v>4280</v>
      </c>
      <c r="O16" s="72" t="s">
        <v>3399</v>
      </c>
      <c r="P16" s="72"/>
      <c r="Q16" s="72" t="s">
        <v>2076</v>
      </c>
      <c r="R16" s="76">
        <v>37050</v>
      </c>
      <c r="S16" s="76">
        <v>37050</v>
      </c>
      <c r="T16" s="72" t="s">
        <v>3400</v>
      </c>
      <c r="U16" s="72"/>
      <c r="V16" s="73">
        <v>37049</v>
      </c>
      <c r="W16" s="72" t="s">
        <v>2097</v>
      </c>
      <c r="X16" s="72" t="s">
        <v>3405</v>
      </c>
      <c r="Y16" s="72">
        <v>50</v>
      </c>
      <c r="Z16" s="72">
        <v>30.25</v>
      </c>
      <c r="AA16" s="72">
        <v>35443</v>
      </c>
      <c r="AF16" s="74" t="s">
        <v>4276</v>
      </c>
      <c r="AG16" s="152">
        <v>10</v>
      </c>
      <c r="AK16" s="158" t="str">
        <f t="shared" si="0"/>
        <v/>
      </c>
    </row>
    <row r="17" spans="1:37" x14ac:dyDescent="0.25">
      <c r="A17" s="38" t="str">
        <f t="shared" si="1"/>
        <v>Matt Lorenz</v>
      </c>
      <c r="B17" s="35">
        <f t="shared" si="2"/>
        <v>8</v>
      </c>
      <c r="C17" s="36">
        <f t="shared" si="3"/>
        <v>1</v>
      </c>
      <c r="D17" s="37">
        <f t="shared" si="4"/>
        <v>400</v>
      </c>
      <c r="E17" s="38">
        <f t="shared" si="5"/>
        <v>4000</v>
      </c>
      <c r="F17" s="74" t="s">
        <v>3026</v>
      </c>
      <c r="G17" s="74" t="s">
        <v>2642</v>
      </c>
      <c r="H17" s="74" t="s">
        <v>2766</v>
      </c>
      <c r="I17" s="74" t="s">
        <v>4278</v>
      </c>
      <c r="J17" s="74" t="s">
        <v>2098</v>
      </c>
      <c r="K17" s="74" t="s">
        <v>2641</v>
      </c>
      <c r="L17" s="74" t="s">
        <v>3397</v>
      </c>
      <c r="M17" s="74" t="s">
        <v>3398</v>
      </c>
      <c r="N17" s="74" t="s">
        <v>4280</v>
      </c>
      <c r="O17" s="74" t="s">
        <v>3399</v>
      </c>
      <c r="P17" s="74"/>
      <c r="Q17" s="74" t="s">
        <v>2076</v>
      </c>
      <c r="R17" s="77">
        <v>37050</v>
      </c>
      <c r="S17" s="77">
        <v>37050</v>
      </c>
      <c r="T17" s="74" t="s">
        <v>2099</v>
      </c>
      <c r="U17" s="74"/>
      <c r="V17" s="75">
        <v>37049</v>
      </c>
      <c r="W17" s="74" t="s">
        <v>2100</v>
      </c>
      <c r="X17" s="74" t="s">
        <v>3445</v>
      </c>
      <c r="Y17" s="74">
        <v>50</v>
      </c>
      <c r="Z17" s="74">
        <v>10</v>
      </c>
      <c r="AA17" s="74">
        <v>35445</v>
      </c>
      <c r="AF17" s="74" t="s">
        <v>2099</v>
      </c>
      <c r="AG17" s="152">
        <v>8</v>
      </c>
      <c r="AK17" s="158" t="str">
        <f t="shared" si="0"/>
        <v/>
      </c>
    </row>
    <row r="18" spans="1:37" x14ac:dyDescent="0.25">
      <c r="A18" s="38" t="str">
        <f t="shared" si="1"/>
        <v>Matt Lorenz</v>
      </c>
      <c r="B18" s="35">
        <f t="shared" si="2"/>
        <v>8</v>
      </c>
      <c r="C18" s="36">
        <f t="shared" si="3"/>
        <v>1</v>
      </c>
      <c r="D18" s="37">
        <f t="shared" si="4"/>
        <v>400</v>
      </c>
      <c r="E18" s="38">
        <f t="shared" si="5"/>
        <v>3600</v>
      </c>
      <c r="F18" s="72" t="s">
        <v>3026</v>
      </c>
      <c r="G18" s="72" t="s">
        <v>2642</v>
      </c>
      <c r="H18" s="72" t="s">
        <v>2766</v>
      </c>
      <c r="I18" s="72" t="s">
        <v>4278</v>
      </c>
      <c r="J18" s="72" t="s">
        <v>2098</v>
      </c>
      <c r="K18" s="72" t="s">
        <v>2641</v>
      </c>
      <c r="L18" s="72" t="s">
        <v>3397</v>
      </c>
      <c r="M18" s="72" t="s">
        <v>3398</v>
      </c>
      <c r="N18" s="72" t="s">
        <v>4280</v>
      </c>
      <c r="O18" s="72" t="s">
        <v>3399</v>
      </c>
      <c r="P18" s="72"/>
      <c r="Q18" s="72" t="s">
        <v>2076</v>
      </c>
      <c r="R18" s="76">
        <v>37050</v>
      </c>
      <c r="S18" s="76">
        <v>37050</v>
      </c>
      <c r="T18" s="72" t="s">
        <v>2099</v>
      </c>
      <c r="U18" s="72"/>
      <c r="V18" s="73">
        <v>37049</v>
      </c>
      <c r="W18" s="72" t="s">
        <v>2101</v>
      </c>
      <c r="X18" s="72" t="s">
        <v>3445</v>
      </c>
      <c r="Y18" s="72">
        <v>50</v>
      </c>
      <c r="Z18" s="72">
        <v>9</v>
      </c>
      <c r="AA18" s="72">
        <v>35448</v>
      </c>
      <c r="AF18" s="152"/>
      <c r="AG18" s="152"/>
      <c r="AK18" s="158" t="str">
        <f t="shared" si="0"/>
        <v/>
      </c>
    </row>
    <row r="19" spans="1:37" x14ac:dyDescent="0.25">
      <c r="A19" s="38" t="str">
        <f t="shared" si="1"/>
        <v>Matt Lorenz</v>
      </c>
      <c r="B19" s="35">
        <f t="shared" si="2"/>
        <v>8</v>
      </c>
      <c r="C19" s="36">
        <f t="shared" si="3"/>
        <v>1</v>
      </c>
      <c r="D19" s="37">
        <f t="shared" si="4"/>
        <v>400</v>
      </c>
      <c r="E19" s="38">
        <f t="shared" si="5"/>
        <v>3800</v>
      </c>
      <c r="F19" s="74" t="s">
        <v>3026</v>
      </c>
      <c r="G19" s="74" t="s">
        <v>2642</v>
      </c>
      <c r="H19" s="74" t="s">
        <v>2766</v>
      </c>
      <c r="I19" s="74" t="s">
        <v>4278</v>
      </c>
      <c r="J19" s="74" t="s">
        <v>2098</v>
      </c>
      <c r="K19" s="74" t="s">
        <v>2641</v>
      </c>
      <c r="L19" s="74" t="s">
        <v>3397</v>
      </c>
      <c r="M19" s="74" t="s">
        <v>3398</v>
      </c>
      <c r="N19" s="74" t="s">
        <v>4280</v>
      </c>
      <c r="O19" s="74" t="s">
        <v>3399</v>
      </c>
      <c r="P19" s="74"/>
      <c r="Q19" s="74" t="s">
        <v>2076</v>
      </c>
      <c r="R19" s="77">
        <v>37050</v>
      </c>
      <c r="S19" s="77">
        <v>37050</v>
      </c>
      <c r="T19" s="74" t="s">
        <v>2099</v>
      </c>
      <c r="U19" s="74"/>
      <c r="V19" s="75">
        <v>37049</v>
      </c>
      <c r="W19" s="74" t="s">
        <v>4277</v>
      </c>
      <c r="X19" s="74" t="s">
        <v>3405</v>
      </c>
      <c r="Y19" s="74">
        <v>50</v>
      </c>
      <c r="Z19" s="74">
        <v>9.5</v>
      </c>
      <c r="AA19" s="74">
        <v>35470</v>
      </c>
      <c r="AF19" s="152"/>
      <c r="AG19" s="152"/>
      <c r="AK19" s="158" t="str">
        <f t="shared" si="0"/>
        <v/>
      </c>
    </row>
    <row r="20" spans="1:37" x14ac:dyDescent="0.25">
      <c r="A20" s="38" t="str">
        <f t="shared" si="1"/>
        <v>No Activity</v>
      </c>
      <c r="B20" s="35" t="e">
        <f t="shared" si="2"/>
        <v>#N/A</v>
      </c>
      <c r="C20" s="36">
        <f t="shared" si="3"/>
        <v>1</v>
      </c>
      <c r="D20" s="37" t="e">
        <f t="shared" si="4"/>
        <v>#N/A</v>
      </c>
      <c r="E20" s="38" t="e">
        <f t="shared" si="5"/>
        <v>#N/A</v>
      </c>
      <c r="F20" s="23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34"/>
      <c r="S20" s="34"/>
      <c r="T20" s="24"/>
      <c r="U20" s="24"/>
      <c r="V20" s="26"/>
      <c r="W20" s="24"/>
      <c r="X20" s="24"/>
      <c r="Y20" s="24"/>
      <c r="Z20" s="24"/>
      <c r="AA20" s="24"/>
      <c r="AF20" s="152"/>
      <c r="AG20" s="152"/>
      <c r="AK20" s="158" t="str">
        <f t="shared" si="0"/>
        <v/>
      </c>
    </row>
    <row r="21" spans="1:37" x14ac:dyDescent="0.25">
      <c r="A21" s="38" t="str">
        <f t="shared" si="1"/>
        <v>No Activity</v>
      </c>
      <c r="B21" s="35" t="e">
        <f t="shared" si="2"/>
        <v>#N/A</v>
      </c>
      <c r="C21" s="36">
        <f t="shared" si="3"/>
        <v>1</v>
      </c>
      <c r="D21" s="37" t="e">
        <f t="shared" si="4"/>
        <v>#N/A</v>
      </c>
      <c r="E21" s="38" t="e">
        <f t="shared" si="5"/>
        <v>#N/A</v>
      </c>
      <c r="F21" s="29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9"/>
      <c r="S21" s="39"/>
      <c r="T21" s="30"/>
      <c r="U21" s="30"/>
      <c r="V21" s="31"/>
      <c r="W21" s="30"/>
      <c r="X21" s="30"/>
      <c r="Y21" s="30"/>
      <c r="Z21" s="30"/>
      <c r="AA21" s="30"/>
      <c r="AF21" s="152"/>
      <c r="AG21" s="152"/>
      <c r="AK21" s="158" t="str">
        <f t="shared" si="0"/>
        <v/>
      </c>
    </row>
    <row r="22" spans="1:37" x14ac:dyDescent="0.25">
      <c r="A22" s="38" t="str">
        <f t="shared" si="1"/>
        <v>No Activity</v>
      </c>
      <c r="B22" s="35" t="e">
        <f t="shared" si="2"/>
        <v>#N/A</v>
      </c>
      <c r="C22" s="36">
        <f t="shared" si="3"/>
        <v>1</v>
      </c>
      <c r="D22" s="37" t="e">
        <f t="shared" si="4"/>
        <v>#N/A</v>
      </c>
      <c r="E22" s="38" t="e">
        <f t="shared" si="5"/>
        <v>#N/A</v>
      </c>
      <c r="F22" s="23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34"/>
      <c r="S22" s="34"/>
      <c r="T22" s="24"/>
      <c r="U22" s="24"/>
      <c r="V22" s="26"/>
      <c r="W22" s="24"/>
      <c r="X22" s="24"/>
      <c r="Y22" s="24"/>
      <c r="Z22" s="24"/>
      <c r="AA22" s="24"/>
      <c r="AF22" s="152"/>
      <c r="AG22" s="152"/>
      <c r="AK22" s="158" t="str">
        <f t="shared" si="0"/>
        <v/>
      </c>
    </row>
    <row r="23" spans="1:37" x14ac:dyDescent="0.25">
      <c r="A23" s="38" t="str">
        <f t="shared" si="1"/>
        <v>No Activity</v>
      </c>
      <c r="B23" s="35" t="e">
        <f t="shared" si="2"/>
        <v>#N/A</v>
      </c>
      <c r="C23" s="36">
        <f t="shared" si="3"/>
        <v>1</v>
      </c>
      <c r="D23" s="37" t="e">
        <f t="shared" si="4"/>
        <v>#N/A</v>
      </c>
      <c r="E23" s="38" t="e">
        <f t="shared" si="5"/>
        <v>#N/A</v>
      </c>
      <c r="F23" s="29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9"/>
      <c r="S23" s="39"/>
      <c r="T23" s="30"/>
      <c r="U23" s="30"/>
      <c r="V23" s="31"/>
      <c r="W23" s="30"/>
      <c r="X23" s="30"/>
      <c r="Y23" s="30"/>
      <c r="Z23" s="30"/>
      <c r="AA23" s="30"/>
      <c r="AF23" s="152"/>
      <c r="AG23" s="152"/>
      <c r="AK23" s="158" t="str">
        <f t="shared" si="0"/>
        <v/>
      </c>
    </row>
    <row r="24" spans="1:37" x14ac:dyDescent="0.25">
      <c r="A24" s="38" t="str">
        <f t="shared" si="1"/>
        <v>No Activity</v>
      </c>
      <c r="B24" s="35" t="e">
        <f t="shared" si="2"/>
        <v>#N/A</v>
      </c>
      <c r="C24" s="36">
        <f t="shared" si="3"/>
        <v>1</v>
      </c>
      <c r="D24" s="37" t="e">
        <f t="shared" si="4"/>
        <v>#N/A</v>
      </c>
      <c r="E24" s="38" t="e">
        <f t="shared" si="5"/>
        <v>#N/A</v>
      </c>
      <c r="F24" s="23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34"/>
      <c r="S24" s="34"/>
      <c r="T24" s="24"/>
      <c r="U24" s="24"/>
      <c r="V24" s="26"/>
      <c r="W24" s="24"/>
      <c r="X24" s="24"/>
      <c r="Y24" s="24"/>
      <c r="Z24" s="24"/>
      <c r="AA24" s="24"/>
      <c r="AF24" s="152"/>
      <c r="AG24" s="152"/>
    </row>
    <row r="25" spans="1:37" x14ac:dyDescent="0.25">
      <c r="A25" s="38" t="str">
        <f t="shared" si="1"/>
        <v>No Activity</v>
      </c>
      <c r="B25" s="35" t="e">
        <f t="shared" si="2"/>
        <v>#N/A</v>
      </c>
      <c r="C25" s="36">
        <f t="shared" si="3"/>
        <v>1</v>
      </c>
      <c r="D25" s="37" t="e">
        <f t="shared" si="4"/>
        <v>#N/A</v>
      </c>
      <c r="E25" s="38" t="e">
        <f t="shared" si="5"/>
        <v>#N/A</v>
      </c>
      <c r="F25" s="29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9"/>
      <c r="S25" s="39"/>
      <c r="T25" s="30"/>
      <c r="U25" s="30"/>
      <c r="V25" s="31"/>
      <c r="W25" s="30"/>
      <c r="X25" s="30"/>
      <c r="Y25" s="30"/>
      <c r="Z25" s="30"/>
      <c r="AA25" s="30"/>
      <c r="AF25" s="152"/>
      <c r="AG25" s="152"/>
    </row>
    <row r="26" spans="1:37" x14ac:dyDescent="0.25">
      <c r="A26" s="38" t="str">
        <f t="shared" si="1"/>
        <v>No Activity</v>
      </c>
      <c r="B26" s="35" t="e">
        <f t="shared" si="2"/>
        <v>#N/A</v>
      </c>
      <c r="C26" s="36">
        <f t="shared" si="3"/>
        <v>1</v>
      </c>
      <c r="D26" s="37" t="e">
        <f t="shared" si="4"/>
        <v>#N/A</v>
      </c>
      <c r="E26" s="38" t="e">
        <f t="shared" si="5"/>
        <v>#N/A</v>
      </c>
      <c r="F26" s="23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34"/>
      <c r="S26" s="34"/>
      <c r="T26" s="24"/>
      <c r="U26" s="24"/>
      <c r="V26" s="26"/>
      <c r="W26" s="24"/>
      <c r="X26" s="24"/>
      <c r="Y26" s="24"/>
      <c r="Z26" s="24"/>
      <c r="AA26" s="24"/>
      <c r="AF26" s="152"/>
      <c r="AG26" s="152"/>
    </row>
    <row r="27" spans="1:37" x14ac:dyDescent="0.25">
      <c r="A27" s="38" t="str">
        <f t="shared" si="1"/>
        <v>No Activity</v>
      </c>
      <c r="B27" s="35" t="e">
        <f t="shared" si="2"/>
        <v>#N/A</v>
      </c>
      <c r="C27" s="36">
        <f t="shared" si="3"/>
        <v>1</v>
      </c>
      <c r="D27" s="37" t="e">
        <f t="shared" si="4"/>
        <v>#N/A</v>
      </c>
      <c r="E27" s="38" t="e">
        <f t="shared" si="5"/>
        <v>#N/A</v>
      </c>
      <c r="F27" s="29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9"/>
      <c r="S27" s="39"/>
      <c r="T27" s="30"/>
      <c r="U27" s="30"/>
      <c r="V27" s="31"/>
      <c r="W27" s="30"/>
      <c r="X27" s="30"/>
      <c r="Y27" s="30"/>
      <c r="Z27" s="30"/>
      <c r="AA27" s="30"/>
      <c r="AF27" s="152"/>
      <c r="AG27" s="152"/>
    </row>
    <row r="28" spans="1:37" x14ac:dyDescent="0.25">
      <c r="A28" s="38" t="str">
        <f t="shared" si="1"/>
        <v>No Activity</v>
      </c>
      <c r="B28" s="35" t="e">
        <f t="shared" si="2"/>
        <v>#N/A</v>
      </c>
      <c r="C28" s="36">
        <f t="shared" si="3"/>
        <v>1</v>
      </c>
      <c r="D28" s="37" t="e">
        <f t="shared" si="4"/>
        <v>#N/A</v>
      </c>
      <c r="E28" s="38" t="e">
        <f t="shared" si="5"/>
        <v>#N/A</v>
      </c>
      <c r="F28" s="23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34"/>
      <c r="S28" s="34"/>
      <c r="T28" s="24"/>
      <c r="U28" s="24"/>
      <c r="V28" s="26"/>
      <c r="W28" s="24"/>
      <c r="X28" s="24"/>
      <c r="Y28" s="24"/>
      <c r="Z28" s="24"/>
      <c r="AA28" s="24"/>
      <c r="AF28" s="152"/>
      <c r="AG28" s="152"/>
    </row>
    <row r="29" spans="1:37" x14ac:dyDescent="0.25">
      <c r="A29" s="38" t="str">
        <f t="shared" si="1"/>
        <v>No Activity</v>
      </c>
      <c r="B29" s="35" t="e">
        <f t="shared" si="2"/>
        <v>#N/A</v>
      </c>
      <c r="C29" s="36">
        <f t="shared" si="3"/>
        <v>1</v>
      </c>
      <c r="D29" s="37" t="e">
        <f t="shared" si="4"/>
        <v>#N/A</v>
      </c>
      <c r="E29" s="38" t="e">
        <f t="shared" si="5"/>
        <v>#N/A</v>
      </c>
      <c r="F29" s="29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9"/>
      <c r="S29" s="39"/>
      <c r="T29" s="30"/>
      <c r="U29" s="30"/>
      <c r="V29" s="31"/>
      <c r="W29" s="30"/>
      <c r="X29" s="30"/>
      <c r="Y29" s="30"/>
      <c r="Z29" s="30"/>
      <c r="AA29" s="30"/>
      <c r="AF29" s="152"/>
      <c r="AG29" s="152"/>
    </row>
    <row r="30" spans="1:37" x14ac:dyDescent="0.25">
      <c r="A30" s="38" t="str">
        <f t="shared" ref="A30:A61" si="6">VLOOKUP(I30,DDEPM_USERS,2,FALSE)</f>
        <v>No Activity</v>
      </c>
      <c r="B30" s="35" t="e">
        <f t="shared" si="2"/>
        <v>#N/A</v>
      </c>
      <c r="C30" s="36">
        <f t="shared" ref="C30:C61" si="7">S30-R30+1</f>
        <v>1</v>
      </c>
      <c r="D30" s="37" t="e">
        <f t="shared" si="4"/>
        <v>#N/A</v>
      </c>
      <c r="E30" s="38" t="e">
        <f t="shared" ref="E30:E61" si="8">D30*Z30</f>
        <v>#N/A</v>
      </c>
      <c r="F30" s="23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34"/>
      <c r="S30" s="34"/>
      <c r="T30" s="24"/>
      <c r="U30" s="24"/>
      <c r="V30" s="26"/>
      <c r="W30" s="24"/>
      <c r="X30" s="24"/>
      <c r="Y30" s="24"/>
      <c r="Z30" s="24"/>
      <c r="AA30" s="24"/>
      <c r="AF30" s="152"/>
      <c r="AG30" s="152"/>
    </row>
    <row r="31" spans="1:37" x14ac:dyDescent="0.25">
      <c r="A31" s="38" t="str">
        <f t="shared" si="6"/>
        <v>No Activity</v>
      </c>
      <c r="B31" s="35" t="e">
        <f t="shared" si="2"/>
        <v>#N/A</v>
      </c>
      <c r="C31" s="36">
        <f t="shared" si="7"/>
        <v>1</v>
      </c>
      <c r="D31" s="37" t="e">
        <f t="shared" si="4"/>
        <v>#N/A</v>
      </c>
      <c r="E31" s="38" t="e">
        <f t="shared" si="8"/>
        <v>#N/A</v>
      </c>
      <c r="F31" s="29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9"/>
      <c r="S31" s="39"/>
      <c r="T31" s="30"/>
      <c r="U31" s="30"/>
      <c r="V31" s="31"/>
      <c r="W31" s="30"/>
      <c r="X31" s="30"/>
      <c r="Y31" s="30"/>
      <c r="Z31" s="30"/>
      <c r="AA31" s="30"/>
      <c r="AF31" s="152"/>
      <c r="AG31" s="152"/>
    </row>
    <row r="32" spans="1:37" x14ac:dyDescent="0.25">
      <c r="A32" s="38" t="str">
        <f t="shared" si="6"/>
        <v>No Activity</v>
      </c>
      <c r="B32" s="35" t="e">
        <f t="shared" si="2"/>
        <v>#N/A</v>
      </c>
      <c r="C32" s="36">
        <f t="shared" si="7"/>
        <v>1</v>
      </c>
      <c r="D32" s="37" t="e">
        <f t="shared" si="4"/>
        <v>#N/A</v>
      </c>
      <c r="E32" s="38" t="e">
        <f t="shared" si="8"/>
        <v>#N/A</v>
      </c>
      <c r="F32" s="23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34"/>
      <c r="S32" s="34"/>
      <c r="T32" s="24"/>
      <c r="U32" s="24"/>
      <c r="V32" s="26"/>
      <c r="W32" s="24"/>
      <c r="X32" s="24"/>
      <c r="Y32" s="24"/>
      <c r="Z32" s="24"/>
      <c r="AA32" s="24"/>
      <c r="AF32" s="152"/>
      <c r="AG32" s="152"/>
    </row>
    <row r="33" spans="1:33" x14ac:dyDescent="0.25">
      <c r="A33" s="38" t="str">
        <f t="shared" si="6"/>
        <v>No Activity</v>
      </c>
      <c r="B33" s="35" t="e">
        <f t="shared" si="2"/>
        <v>#N/A</v>
      </c>
      <c r="C33" s="36">
        <f t="shared" si="7"/>
        <v>1</v>
      </c>
      <c r="D33" s="37" t="e">
        <f t="shared" si="4"/>
        <v>#N/A</v>
      </c>
      <c r="E33" s="38" t="e">
        <f t="shared" si="8"/>
        <v>#N/A</v>
      </c>
      <c r="F33" s="29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9"/>
      <c r="S33" s="39"/>
      <c r="T33" s="30"/>
      <c r="U33" s="30"/>
      <c r="V33" s="31"/>
      <c r="W33" s="30"/>
      <c r="X33" s="30"/>
      <c r="Y33" s="30"/>
      <c r="Z33" s="30"/>
      <c r="AA33" s="30"/>
      <c r="AF33" s="152"/>
      <c r="AG33" s="152"/>
    </row>
    <row r="34" spans="1:33" x14ac:dyDescent="0.25">
      <c r="A34" s="38" t="str">
        <f t="shared" si="6"/>
        <v>No Activity</v>
      </c>
      <c r="B34" s="35" t="e">
        <f t="shared" si="2"/>
        <v>#N/A</v>
      </c>
      <c r="C34" s="36">
        <f t="shared" si="7"/>
        <v>1</v>
      </c>
      <c r="D34" s="37" t="e">
        <f t="shared" si="4"/>
        <v>#N/A</v>
      </c>
      <c r="E34" s="38" t="e">
        <f t="shared" si="8"/>
        <v>#N/A</v>
      </c>
      <c r="F34" s="23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34"/>
      <c r="S34" s="34"/>
      <c r="T34" s="24"/>
      <c r="U34" s="24"/>
      <c r="V34" s="26"/>
      <c r="W34" s="24"/>
      <c r="X34" s="24"/>
      <c r="Y34" s="24"/>
      <c r="Z34" s="24"/>
      <c r="AA34" s="24"/>
      <c r="AF34" s="152"/>
      <c r="AG34" s="152"/>
    </row>
    <row r="35" spans="1:33" x14ac:dyDescent="0.25">
      <c r="A35" s="38" t="str">
        <f t="shared" si="6"/>
        <v>No Activity</v>
      </c>
      <c r="B35" s="35" t="e">
        <f t="shared" si="2"/>
        <v>#N/A</v>
      </c>
      <c r="C35" s="36">
        <f t="shared" si="7"/>
        <v>1</v>
      </c>
      <c r="D35" s="37" t="e">
        <f t="shared" si="4"/>
        <v>#N/A</v>
      </c>
      <c r="E35" s="38" t="e">
        <f t="shared" si="8"/>
        <v>#N/A</v>
      </c>
      <c r="F35" s="29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9"/>
      <c r="S35" s="39"/>
      <c r="T35" s="30"/>
      <c r="U35" s="30"/>
      <c r="V35" s="31"/>
      <c r="W35" s="30"/>
      <c r="X35" s="30"/>
      <c r="Y35" s="30"/>
      <c r="Z35" s="30"/>
      <c r="AA35" s="30"/>
      <c r="AF35" s="152"/>
      <c r="AG35" s="152"/>
    </row>
    <row r="36" spans="1:33" x14ac:dyDescent="0.25">
      <c r="A36" s="38" t="str">
        <f t="shared" si="6"/>
        <v>No Activity</v>
      </c>
      <c r="B36" s="35" t="e">
        <f t="shared" si="2"/>
        <v>#N/A</v>
      </c>
      <c r="C36" s="36">
        <f t="shared" si="7"/>
        <v>1</v>
      </c>
      <c r="D36" s="37" t="e">
        <f t="shared" si="4"/>
        <v>#N/A</v>
      </c>
      <c r="E36" s="38" t="e">
        <f t="shared" si="8"/>
        <v>#N/A</v>
      </c>
      <c r="F36" s="23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34"/>
      <c r="S36" s="34"/>
      <c r="T36" s="24"/>
      <c r="U36" s="24"/>
      <c r="V36" s="26"/>
      <c r="W36" s="24"/>
      <c r="X36" s="24"/>
      <c r="Y36" s="24"/>
      <c r="Z36" s="24"/>
      <c r="AA36" s="24"/>
      <c r="AF36" s="152"/>
      <c r="AG36" s="152"/>
    </row>
    <row r="37" spans="1:33" x14ac:dyDescent="0.25">
      <c r="A37" s="38" t="str">
        <f t="shared" si="6"/>
        <v>No Activity</v>
      </c>
      <c r="B37" s="35" t="e">
        <f t="shared" si="2"/>
        <v>#N/A</v>
      </c>
      <c r="C37" s="36">
        <f t="shared" si="7"/>
        <v>1</v>
      </c>
      <c r="D37" s="37" t="e">
        <f t="shared" si="4"/>
        <v>#N/A</v>
      </c>
      <c r="E37" s="38" t="e">
        <f t="shared" si="8"/>
        <v>#N/A</v>
      </c>
      <c r="F37" s="29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9"/>
      <c r="S37" s="39"/>
      <c r="T37" s="30"/>
      <c r="U37" s="30"/>
      <c r="V37" s="31"/>
      <c r="W37" s="30"/>
      <c r="X37" s="30"/>
      <c r="Y37" s="30"/>
      <c r="Z37" s="30"/>
      <c r="AA37" s="30"/>
      <c r="AF37" s="152"/>
      <c r="AG37" s="152"/>
    </row>
    <row r="38" spans="1:33" x14ac:dyDescent="0.25">
      <c r="A38" s="38" t="str">
        <f t="shared" si="6"/>
        <v>No Activity</v>
      </c>
      <c r="B38" s="35" t="e">
        <f t="shared" si="2"/>
        <v>#N/A</v>
      </c>
      <c r="C38" s="36">
        <f t="shared" si="7"/>
        <v>1</v>
      </c>
      <c r="D38" s="37" t="e">
        <f t="shared" si="4"/>
        <v>#N/A</v>
      </c>
      <c r="E38" s="38" t="e">
        <f t="shared" si="8"/>
        <v>#N/A</v>
      </c>
      <c r="F38" s="23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34"/>
      <c r="S38" s="34"/>
      <c r="T38" s="24"/>
      <c r="U38" s="24"/>
      <c r="V38" s="26"/>
      <c r="W38" s="24"/>
      <c r="X38" s="24"/>
      <c r="Y38" s="24"/>
      <c r="Z38" s="24"/>
      <c r="AA38" s="24"/>
      <c r="AF38" s="152"/>
      <c r="AG38" s="152"/>
    </row>
    <row r="39" spans="1:33" x14ac:dyDescent="0.25">
      <c r="A39" s="38" t="str">
        <f t="shared" si="6"/>
        <v>No Activity</v>
      </c>
      <c r="B39" s="35" t="e">
        <f t="shared" si="2"/>
        <v>#N/A</v>
      </c>
      <c r="C39" s="36">
        <f t="shared" si="7"/>
        <v>1</v>
      </c>
      <c r="D39" s="37" t="e">
        <f t="shared" si="4"/>
        <v>#N/A</v>
      </c>
      <c r="E39" s="38" t="e">
        <f t="shared" si="8"/>
        <v>#N/A</v>
      </c>
      <c r="F39" s="29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9"/>
      <c r="S39" s="39"/>
      <c r="T39" s="30"/>
      <c r="U39" s="30"/>
      <c r="V39" s="31"/>
      <c r="W39" s="30"/>
      <c r="X39" s="30"/>
      <c r="Y39" s="30"/>
      <c r="Z39" s="30"/>
      <c r="AA39" s="30"/>
    </row>
    <row r="40" spans="1:33" x14ac:dyDescent="0.25">
      <c r="A40" s="38" t="str">
        <f t="shared" si="6"/>
        <v>No Activity</v>
      </c>
      <c r="B40" s="35" t="e">
        <f t="shared" si="2"/>
        <v>#N/A</v>
      </c>
      <c r="C40" s="36">
        <f t="shared" si="7"/>
        <v>1</v>
      </c>
      <c r="D40" s="37" t="e">
        <f t="shared" si="4"/>
        <v>#N/A</v>
      </c>
      <c r="E40" s="38" t="e">
        <f t="shared" si="8"/>
        <v>#N/A</v>
      </c>
      <c r="F40" s="23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34"/>
      <c r="S40" s="34"/>
      <c r="T40" s="24"/>
      <c r="U40" s="24"/>
      <c r="V40" s="26"/>
      <c r="W40" s="24"/>
      <c r="X40" s="24"/>
      <c r="Y40" s="24"/>
      <c r="Z40" s="24"/>
      <c r="AA40" s="24"/>
    </row>
    <row r="41" spans="1:33" x14ac:dyDescent="0.25">
      <c r="A41" s="38" t="str">
        <f t="shared" si="6"/>
        <v>No Activity</v>
      </c>
      <c r="B41" s="35" t="e">
        <f t="shared" si="2"/>
        <v>#N/A</v>
      </c>
      <c r="C41" s="36">
        <f t="shared" si="7"/>
        <v>1</v>
      </c>
      <c r="D41" s="37" t="e">
        <f t="shared" si="4"/>
        <v>#N/A</v>
      </c>
      <c r="E41" s="38" t="e">
        <f t="shared" si="8"/>
        <v>#N/A</v>
      </c>
      <c r="F41" s="29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9"/>
      <c r="S41" s="39"/>
      <c r="T41" s="30"/>
      <c r="U41" s="30"/>
      <c r="V41" s="31"/>
      <c r="W41" s="30"/>
      <c r="X41" s="30"/>
      <c r="Y41" s="30"/>
      <c r="Z41" s="30"/>
      <c r="AA41" s="30"/>
    </row>
    <row r="42" spans="1:33" x14ac:dyDescent="0.25">
      <c r="A42" s="38" t="str">
        <f t="shared" si="6"/>
        <v>No Activity</v>
      </c>
      <c r="B42" s="35" t="e">
        <f t="shared" si="2"/>
        <v>#N/A</v>
      </c>
      <c r="C42" s="36">
        <f t="shared" si="7"/>
        <v>1</v>
      </c>
      <c r="D42" s="37" t="e">
        <f t="shared" si="4"/>
        <v>#N/A</v>
      </c>
      <c r="E42" s="38" t="e">
        <f t="shared" si="8"/>
        <v>#N/A</v>
      </c>
      <c r="F42" s="23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34"/>
      <c r="S42" s="34"/>
      <c r="T42" s="24"/>
      <c r="U42" s="24"/>
      <c r="V42" s="26"/>
      <c r="W42" s="24"/>
      <c r="X42" s="24"/>
      <c r="Y42" s="24"/>
      <c r="Z42" s="24"/>
      <c r="AA42" s="24"/>
    </row>
    <row r="43" spans="1:33" x14ac:dyDescent="0.25">
      <c r="A43" s="38" t="str">
        <f t="shared" si="6"/>
        <v>No Activity</v>
      </c>
      <c r="B43" s="35" t="e">
        <f t="shared" si="2"/>
        <v>#N/A</v>
      </c>
      <c r="C43" s="36">
        <f t="shared" si="7"/>
        <v>1</v>
      </c>
      <c r="D43" s="37" t="e">
        <f t="shared" si="4"/>
        <v>#N/A</v>
      </c>
      <c r="E43" s="38" t="e">
        <f t="shared" si="8"/>
        <v>#N/A</v>
      </c>
      <c r="F43" s="29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9"/>
      <c r="S43" s="39"/>
      <c r="T43" s="30"/>
      <c r="U43" s="30"/>
      <c r="V43" s="31"/>
      <c r="W43" s="30"/>
      <c r="X43" s="30"/>
      <c r="Y43" s="30"/>
      <c r="Z43" s="30"/>
      <c r="AA43" s="30"/>
    </row>
    <row r="44" spans="1:33" x14ac:dyDescent="0.25">
      <c r="A44" s="38" t="str">
        <f t="shared" si="6"/>
        <v>No Activity</v>
      </c>
      <c r="B44" s="35" t="e">
        <f t="shared" si="2"/>
        <v>#N/A</v>
      </c>
      <c r="C44" s="36">
        <f t="shared" si="7"/>
        <v>1</v>
      </c>
      <c r="D44" s="37" t="e">
        <f t="shared" si="4"/>
        <v>#N/A</v>
      </c>
      <c r="E44" s="38" t="e">
        <f t="shared" si="8"/>
        <v>#N/A</v>
      </c>
      <c r="F44" s="23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34"/>
      <c r="S44" s="34"/>
      <c r="T44" s="24"/>
      <c r="U44" s="24"/>
      <c r="V44" s="26"/>
      <c r="W44" s="24"/>
      <c r="X44" s="24"/>
      <c r="Y44" s="24"/>
      <c r="Z44" s="24"/>
      <c r="AA44" s="24"/>
    </row>
    <row r="45" spans="1:33" x14ac:dyDescent="0.25">
      <c r="A45" s="38" t="str">
        <f t="shared" si="6"/>
        <v>No Activity</v>
      </c>
      <c r="B45" s="35" t="e">
        <f t="shared" si="2"/>
        <v>#N/A</v>
      </c>
      <c r="C45" s="36">
        <f t="shared" si="7"/>
        <v>1</v>
      </c>
      <c r="D45" s="37" t="e">
        <f t="shared" si="4"/>
        <v>#N/A</v>
      </c>
      <c r="E45" s="38" t="e">
        <f t="shared" si="8"/>
        <v>#N/A</v>
      </c>
      <c r="F45" s="29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9"/>
      <c r="S45" s="39"/>
      <c r="T45" s="30"/>
      <c r="U45" s="30"/>
      <c r="V45" s="31"/>
      <c r="W45" s="30"/>
      <c r="X45" s="30"/>
      <c r="Y45" s="30"/>
      <c r="Z45" s="30"/>
      <c r="AA45" s="30"/>
    </row>
    <row r="46" spans="1:33" x14ac:dyDescent="0.25">
      <c r="A46" s="38" t="str">
        <f t="shared" si="6"/>
        <v>No Activity</v>
      </c>
      <c r="B46" s="35" t="e">
        <f t="shared" si="2"/>
        <v>#N/A</v>
      </c>
      <c r="C46" s="36">
        <f t="shared" si="7"/>
        <v>1</v>
      </c>
      <c r="D46" s="37" t="e">
        <f t="shared" si="4"/>
        <v>#N/A</v>
      </c>
      <c r="E46" s="38" t="e">
        <f t="shared" si="8"/>
        <v>#N/A</v>
      </c>
      <c r="F46" s="23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34"/>
      <c r="S46" s="34"/>
      <c r="T46" s="24"/>
      <c r="U46" s="24"/>
      <c r="V46" s="26"/>
      <c r="W46" s="24"/>
      <c r="X46" s="24"/>
      <c r="Y46" s="24"/>
      <c r="Z46" s="24"/>
      <c r="AA46" s="24"/>
    </row>
    <row r="47" spans="1:33" x14ac:dyDescent="0.25">
      <c r="A47" s="38" t="str">
        <f t="shared" si="6"/>
        <v>No Activity</v>
      </c>
      <c r="B47" s="35" t="e">
        <f t="shared" si="2"/>
        <v>#N/A</v>
      </c>
      <c r="C47" s="36">
        <f t="shared" si="7"/>
        <v>1</v>
      </c>
      <c r="D47" s="37" t="e">
        <f t="shared" si="4"/>
        <v>#N/A</v>
      </c>
      <c r="E47" s="38" t="e">
        <f t="shared" si="8"/>
        <v>#N/A</v>
      </c>
      <c r="F47" s="29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9"/>
      <c r="S47" s="39"/>
      <c r="T47" s="30"/>
      <c r="U47" s="30"/>
      <c r="V47" s="31"/>
      <c r="W47" s="30"/>
      <c r="X47" s="30"/>
      <c r="Y47" s="30"/>
      <c r="Z47" s="30"/>
      <c r="AA47" s="30"/>
    </row>
    <row r="48" spans="1:33" x14ac:dyDescent="0.25">
      <c r="A48" s="38" t="str">
        <f t="shared" si="6"/>
        <v>No Activity</v>
      </c>
      <c r="B48" s="35" t="e">
        <f t="shared" si="2"/>
        <v>#N/A</v>
      </c>
      <c r="C48" s="36">
        <f t="shared" si="7"/>
        <v>1</v>
      </c>
      <c r="D48" s="37" t="e">
        <f t="shared" si="4"/>
        <v>#N/A</v>
      </c>
      <c r="E48" s="38" t="e">
        <f t="shared" si="8"/>
        <v>#N/A</v>
      </c>
      <c r="F48" s="23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34"/>
      <c r="S48" s="34"/>
      <c r="T48" s="24"/>
      <c r="U48" s="24"/>
      <c r="V48" s="26"/>
      <c r="W48" s="24"/>
      <c r="X48" s="24"/>
      <c r="Y48" s="24"/>
      <c r="Z48" s="24"/>
      <c r="AA48" s="24"/>
    </row>
    <row r="49" spans="1:27" x14ac:dyDescent="0.25">
      <c r="A49" s="38" t="str">
        <f t="shared" si="6"/>
        <v>No Activity</v>
      </c>
      <c r="B49" s="35" t="e">
        <f t="shared" si="2"/>
        <v>#N/A</v>
      </c>
      <c r="C49" s="36">
        <f t="shared" si="7"/>
        <v>1</v>
      </c>
      <c r="D49" s="37" t="e">
        <f t="shared" si="4"/>
        <v>#N/A</v>
      </c>
      <c r="E49" s="38" t="e">
        <f t="shared" si="8"/>
        <v>#N/A</v>
      </c>
      <c r="F49" s="29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9"/>
      <c r="S49" s="39"/>
      <c r="T49" s="30"/>
      <c r="U49" s="30"/>
      <c r="V49" s="31"/>
      <c r="W49" s="30"/>
      <c r="X49" s="30"/>
      <c r="Y49" s="30"/>
      <c r="Z49" s="30"/>
      <c r="AA49" s="30"/>
    </row>
    <row r="50" spans="1:27" x14ac:dyDescent="0.25">
      <c r="A50" s="38" t="str">
        <f t="shared" si="6"/>
        <v>No Activity</v>
      </c>
      <c r="B50" s="35" t="e">
        <f t="shared" si="2"/>
        <v>#N/A</v>
      </c>
      <c r="C50" s="36">
        <f t="shared" si="7"/>
        <v>1</v>
      </c>
      <c r="D50" s="37" t="e">
        <f t="shared" si="4"/>
        <v>#N/A</v>
      </c>
      <c r="E50" s="38" t="e">
        <f t="shared" si="8"/>
        <v>#N/A</v>
      </c>
      <c r="F50" s="23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34"/>
      <c r="S50" s="34"/>
      <c r="T50" s="24"/>
      <c r="U50" s="24"/>
      <c r="V50" s="26"/>
      <c r="W50" s="24"/>
      <c r="X50" s="24"/>
      <c r="Y50" s="24"/>
      <c r="Z50" s="24"/>
      <c r="AA50" s="24"/>
    </row>
    <row r="51" spans="1:27" x14ac:dyDescent="0.25">
      <c r="A51" s="38" t="str">
        <f t="shared" si="6"/>
        <v>No Activity</v>
      </c>
      <c r="B51" s="35" t="e">
        <f t="shared" si="2"/>
        <v>#N/A</v>
      </c>
      <c r="C51" s="36">
        <f t="shared" si="7"/>
        <v>1</v>
      </c>
      <c r="D51" s="37" t="e">
        <f t="shared" si="4"/>
        <v>#N/A</v>
      </c>
      <c r="E51" s="38" t="e">
        <f t="shared" si="8"/>
        <v>#N/A</v>
      </c>
      <c r="F51" s="29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9"/>
      <c r="S51" s="39"/>
      <c r="T51" s="30"/>
      <c r="U51" s="30"/>
      <c r="V51" s="31"/>
      <c r="W51" s="30"/>
      <c r="X51" s="30"/>
      <c r="Y51" s="30"/>
      <c r="Z51" s="30"/>
      <c r="AA51" s="30"/>
    </row>
    <row r="52" spans="1:27" x14ac:dyDescent="0.25">
      <c r="A52" s="38" t="str">
        <f t="shared" si="6"/>
        <v>No Activity</v>
      </c>
      <c r="B52" s="35" t="e">
        <f t="shared" si="2"/>
        <v>#N/A</v>
      </c>
      <c r="C52" s="36">
        <f t="shared" si="7"/>
        <v>1</v>
      </c>
      <c r="D52" s="37" t="e">
        <f t="shared" si="4"/>
        <v>#N/A</v>
      </c>
      <c r="E52" s="38" t="e">
        <f t="shared" si="8"/>
        <v>#N/A</v>
      </c>
      <c r="F52" s="23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34"/>
      <c r="S52" s="34"/>
      <c r="T52" s="24"/>
      <c r="U52" s="24"/>
      <c r="V52" s="26"/>
      <c r="W52" s="24"/>
      <c r="X52" s="24"/>
      <c r="Y52" s="24"/>
      <c r="Z52" s="24"/>
      <c r="AA52" s="24"/>
    </row>
    <row r="53" spans="1:27" x14ac:dyDescent="0.25">
      <c r="A53" s="38" t="str">
        <f t="shared" si="6"/>
        <v>No Activity</v>
      </c>
      <c r="B53" s="35" t="e">
        <f t="shared" si="2"/>
        <v>#N/A</v>
      </c>
      <c r="C53" s="36">
        <f t="shared" si="7"/>
        <v>1</v>
      </c>
      <c r="D53" s="37" t="e">
        <f t="shared" si="4"/>
        <v>#N/A</v>
      </c>
      <c r="E53" s="38" t="e">
        <f t="shared" si="8"/>
        <v>#N/A</v>
      </c>
      <c r="F53" s="29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9"/>
      <c r="S53" s="39"/>
      <c r="T53" s="30"/>
      <c r="U53" s="30"/>
      <c r="V53" s="31"/>
      <c r="W53" s="30"/>
      <c r="X53" s="30"/>
      <c r="Y53" s="30"/>
      <c r="Z53" s="30"/>
      <c r="AA53" s="30"/>
    </row>
    <row r="54" spans="1:27" x14ac:dyDescent="0.25">
      <c r="A54" s="38" t="str">
        <f t="shared" si="6"/>
        <v>No Activity</v>
      </c>
      <c r="B54" s="35" t="e">
        <f t="shared" si="2"/>
        <v>#N/A</v>
      </c>
      <c r="C54" s="36">
        <f t="shared" si="7"/>
        <v>1</v>
      </c>
      <c r="D54" s="37" t="e">
        <f t="shared" si="4"/>
        <v>#N/A</v>
      </c>
      <c r="E54" s="38" t="e">
        <f t="shared" si="8"/>
        <v>#N/A</v>
      </c>
      <c r="F54" s="23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34"/>
      <c r="S54" s="34"/>
      <c r="T54" s="24"/>
      <c r="U54" s="24"/>
      <c r="V54" s="26"/>
      <c r="W54" s="24"/>
      <c r="X54" s="24"/>
      <c r="Y54" s="24"/>
      <c r="Z54" s="24"/>
      <c r="AA54" s="24"/>
    </row>
    <row r="55" spans="1:27" x14ac:dyDescent="0.25">
      <c r="A55" s="38" t="str">
        <f t="shared" si="6"/>
        <v>No Activity</v>
      </c>
      <c r="B55" s="35" t="e">
        <f t="shared" si="2"/>
        <v>#N/A</v>
      </c>
      <c r="C55" s="36">
        <f t="shared" si="7"/>
        <v>1</v>
      </c>
      <c r="D55" s="37" t="e">
        <f t="shared" si="4"/>
        <v>#N/A</v>
      </c>
      <c r="E55" s="38" t="e">
        <f t="shared" si="8"/>
        <v>#N/A</v>
      </c>
      <c r="F55" s="29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9"/>
      <c r="S55" s="39"/>
      <c r="T55" s="30"/>
      <c r="U55" s="30"/>
      <c r="V55" s="31"/>
      <c r="W55" s="30"/>
      <c r="X55" s="30"/>
      <c r="Y55" s="30"/>
      <c r="Z55" s="30"/>
      <c r="AA55" s="30"/>
    </row>
    <row r="56" spans="1:27" x14ac:dyDescent="0.25">
      <c r="A56" s="38" t="str">
        <f t="shared" si="6"/>
        <v>No Activity</v>
      </c>
      <c r="B56" s="35" t="e">
        <f t="shared" si="2"/>
        <v>#N/A</v>
      </c>
      <c r="C56" s="36">
        <f t="shared" si="7"/>
        <v>1</v>
      </c>
      <c r="D56" s="37" t="e">
        <f t="shared" si="4"/>
        <v>#N/A</v>
      </c>
      <c r="E56" s="38" t="e">
        <f t="shared" si="8"/>
        <v>#N/A</v>
      </c>
      <c r="F56" s="23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34"/>
      <c r="S56" s="34"/>
      <c r="T56" s="24"/>
      <c r="U56" s="24"/>
      <c r="V56" s="26"/>
      <c r="W56" s="24"/>
      <c r="X56" s="24"/>
      <c r="Y56" s="24"/>
      <c r="Z56" s="24"/>
      <c r="AA56" s="24"/>
    </row>
    <row r="57" spans="1:27" x14ac:dyDescent="0.25">
      <c r="A57" s="38" t="str">
        <f t="shared" si="6"/>
        <v>No Activity</v>
      </c>
      <c r="B57" s="35" t="e">
        <f t="shared" si="2"/>
        <v>#N/A</v>
      </c>
      <c r="C57" s="36">
        <f t="shared" si="7"/>
        <v>1</v>
      </c>
      <c r="D57" s="37" t="e">
        <f t="shared" si="4"/>
        <v>#N/A</v>
      </c>
      <c r="E57" s="38" t="e">
        <f t="shared" si="8"/>
        <v>#N/A</v>
      </c>
      <c r="F57" s="29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9"/>
      <c r="S57" s="39"/>
      <c r="T57" s="30"/>
      <c r="U57" s="30"/>
      <c r="V57" s="31"/>
      <c r="W57" s="30"/>
      <c r="X57" s="30"/>
      <c r="Y57" s="30"/>
      <c r="Z57" s="30"/>
      <c r="AA57" s="30"/>
    </row>
    <row r="58" spans="1:27" x14ac:dyDescent="0.25">
      <c r="A58" s="38" t="str">
        <f t="shared" si="6"/>
        <v>No Activity</v>
      </c>
      <c r="B58" s="35" t="e">
        <f t="shared" si="2"/>
        <v>#N/A</v>
      </c>
      <c r="C58" s="36">
        <f t="shared" si="7"/>
        <v>1</v>
      </c>
      <c r="D58" s="37" t="e">
        <f t="shared" si="4"/>
        <v>#N/A</v>
      </c>
      <c r="E58" s="38" t="e">
        <f t="shared" si="8"/>
        <v>#N/A</v>
      </c>
      <c r="F58" s="23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34"/>
      <c r="S58" s="34"/>
      <c r="T58" s="24"/>
      <c r="U58" s="24"/>
      <c r="V58" s="26"/>
      <c r="W58" s="24"/>
      <c r="X58" s="24"/>
      <c r="Y58" s="24"/>
      <c r="Z58" s="24"/>
      <c r="AA58" s="24"/>
    </row>
    <row r="59" spans="1:27" x14ac:dyDescent="0.25">
      <c r="A59" s="38" t="str">
        <f t="shared" si="6"/>
        <v>No Activity</v>
      </c>
      <c r="B59" s="35" t="e">
        <f t="shared" si="2"/>
        <v>#N/A</v>
      </c>
      <c r="C59" s="36">
        <f t="shared" si="7"/>
        <v>1</v>
      </c>
      <c r="D59" s="37" t="e">
        <f t="shared" si="4"/>
        <v>#N/A</v>
      </c>
      <c r="E59" s="38" t="e">
        <f t="shared" si="8"/>
        <v>#N/A</v>
      </c>
      <c r="F59" s="29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9"/>
      <c r="S59" s="39"/>
      <c r="T59" s="30"/>
      <c r="U59" s="30"/>
      <c r="V59" s="31"/>
      <c r="W59" s="30"/>
      <c r="X59" s="30"/>
      <c r="Y59" s="30"/>
      <c r="Z59" s="30"/>
      <c r="AA59" s="30"/>
    </row>
    <row r="60" spans="1:27" x14ac:dyDescent="0.25">
      <c r="A60" s="38" t="str">
        <f t="shared" si="6"/>
        <v>No Activity</v>
      </c>
      <c r="B60" s="35" t="e">
        <f t="shared" si="2"/>
        <v>#N/A</v>
      </c>
      <c r="C60" s="36">
        <f t="shared" si="7"/>
        <v>1</v>
      </c>
      <c r="D60" s="37" t="e">
        <f t="shared" si="4"/>
        <v>#N/A</v>
      </c>
      <c r="E60" s="38" t="e">
        <f t="shared" si="8"/>
        <v>#N/A</v>
      </c>
      <c r="F60" s="23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34"/>
      <c r="S60" s="34"/>
      <c r="T60" s="24"/>
      <c r="U60" s="24"/>
      <c r="V60" s="26"/>
      <c r="W60" s="24"/>
      <c r="X60" s="24"/>
      <c r="Y60" s="24"/>
      <c r="Z60" s="24"/>
      <c r="AA60" s="24"/>
    </row>
    <row r="61" spans="1:27" x14ac:dyDescent="0.25">
      <c r="A61" s="38" t="str">
        <f t="shared" si="6"/>
        <v>No Activity</v>
      </c>
      <c r="B61" s="35" t="e">
        <f t="shared" si="2"/>
        <v>#N/A</v>
      </c>
      <c r="C61" s="36">
        <f t="shared" si="7"/>
        <v>1</v>
      </c>
      <c r="D61" s="37" t="e">
        <f t="shared" si="4"/>
        <v>#N/A</v>
      </c>
      <c r="E61" s="38" t="e">
        <f t="shared" si="8"/>
        <v>#N/A</v>
      </c>
      <c r="F61" s="29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9"/>
      <c r="S61" s="39"/>
      <c r="T61" s="30"/>
      <c r="U61" s="30"/>
      <c r="V61" s="31"/>
      <c r="W61" s="30"/>
      <c r="X61" s="30"/>
      <c r="Y61" s="30"/>
      <c r="Z61" s="30"/>
      <c r="AA61" s="30"/>
    </row>
    <row r="62" spans="1:27" x14ac:dyDescent="0.25">
      <c r="A62" s="38" t="str">
        <f t="shared" ref="A62:A93" si="9">VLOOKUP(I62,DDEPM_USERS,2,FALSE)</f>
        <v>No Activity</v>
      </c>
      <c r="B62" s="35" t="e">
        <f t="shared" si="2"/>
        <v>#N/A</v>
      </c>
      <c r="C62" s="36">
        <f t="shared" ref="C62:C93" si="10">S62-R62+1</f>
        <v>1</v>
      </c>
      <c r="D62" s="37" t="e">
        <f t="shared" si="4"/>
        <v>#N/A</v>
      </c>
      <c r="E62" s="38" t="e">
        <f t="shared" ref="E62:E93" si="11">D62*Z62</f>
        <v>#N/A</v>
      </c>
      <c r="F62" s="23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34"/>
      <c r="S62" s="34"/>
      <c r="T62" s="24"/>
      <c r="U62" s="24"/>
      <c r="V62" s="26"/>
      <c r="W62" s="24"/>
      <c r="X62" s="24"/>
      <c r="Y62" s="24"/>
      <c r="Z62" s="24"/>
      <c r="AA62" s="24"/>
    </row>
    <row r="63" spans="1:27" x14ac:dyDescent="0.25">
      <c r="A63" s="38" t="str">
        <f t="shared" si="9"/>
        <v>No Activity</v>
      </c>
      <c r="B63" s="35" t="e">
        <f t="shared" si="2"/>
        <v>#N/A</v>
      </c>
      <c r="C63" s="36">
        <f t="shared" si="10"/>
        <v>1</v>
      </c>
      <c r="D63" s="37" t="e">
        <f t="shared" si="4"/>
        <v>#N/A</v>
      </c>
      <c r="E63" s="38" t="e">
        <f t="shared" si="11"/>
        <v>#N/A</v>
      </c>
      <c r="F63" s="29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9"/>
      <c r="S63" s="39"/>
      <c r="T63" s="30"/>
      <c r="U63" s="30"/>
      <c r="V63" s="31"/>
      <c r="W63" s="30"/>
      <c r="X63" s="30"/>
      <c r="Y63" s="30"/>
      <c r="Z63" s="30"/>
      <c r="AA63" s="30"/>
    </row>
    <row r="64" spans="1:27" x14ac:dyDescent="0.25">
      <c r="A64" s="38" t="str">
        <f t="shared" si="9"/>
        <v>No Activity</v>
      </c>
      <c r="B64" s="35" t="e">
        <f t="shared" si="2"/>
        <v>#N/A</v>
      </c>
      <c r="C64" s="36">
        <f t="shared" si="10"/>
        <v>1</v>
      </c>
      <c r="D64" s="37" t="e">
        <f t="shared" si="4"/>
        <v>#N/A</v>
      </c>
      <c r="E64" s="38" t="e">
        <f t="shared" si="11"/>
        <v>#N/A</v>
      </c>
      <c r="F64" s="23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34"/>
      <c r="S64" s="34"/>
      <c r="T64" s="24"/>
      <c r="U64" s="24"/>
      <c r="V64" s="26"/>
      <c r="W64" s="24"/>
      <c r="X64" s="24"/>
      <c r="Y64" s="24"/>
      <c r="Z64" s="24"/>
      <c r="AA64" s="24"/>
    </row>
    <row r="65" spans="1:27" x14ac:dyDescent="0.25">
      <c r="A65" s="38" t="str">
        <f t="shared" si="9"/>
        <v>No Activity</v>
      </c>
      <c r="B65" s="35" t="e">
        <f t="shared" si="2"/>
        <v>#N/A</v>
      </c>
      <c r="C65" s="36">
        <f t="shared" si="10"/>
        <v>1</v>
      </c>
      <c r="D65" s="37" t="e">
        <f t="shared" si="4"/>
        <v>#N/A</v>
      </c>
      <c r="E65" s="38" t="e">
        <f t="shared" si="11"/>
        <v>#N/A</v>
      </c>
      <c r="F65" s="29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9"/>
      <c r="S65" s="39"/>
      <c r="T65" s="30"/>
      <c r="U65" s="30"/>
      <c r="V65" s="31"/>
      <c r="W65" s="30"/>
      <c r="X65" s="30"/>
      <c r="Y65" s="30"/>
      <c r="Z65" s="30"/>
      <c r="AA65" s="30"/>
    </row>
    <row r="66" spans="1:27" x14ac:dyDescent="0.25">
      <c r="A66" s="38" t="str">
        <f t="shared" si="9"/>
        <v>No Activity</v>
      </c>
      <c r="B66" s="35" t="e">
        <f t="shared" si="2"/>
        <v>#N/A</v>
      </c>
      <c r="C66" s="36">
        <f t="shared" si="10"/>
        <v>1</v>
      </c>
      <c r="D66" s="37" t="e">
        <f t="shared" si="4"/>
        <v>#N/A</v>
      </c>
      <c r="E66" s="38" t="e">
        <f t="shared" si="11"/>
        <v>#N/A</v>
      </c>
      <c r="F66" s="23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34"/>
      <c r="S66" s="34"/>
      <c r="T66" s="24"/>
      <c r="U66" s="24"/>
      <c r="V66" s="26"/>
      <c r="W66" s="24"/>
      <c r="X66" s="24"/>
      <c r="Y66" s="24"/>
      <c r="Z66" s="24"/>
      <c r="AA66" s="24"/>
    </row>
    <row r="67" spans="1:27" x14ac:dyDescent="0.25">
      <c r="A67" s="38" t="str">
        <f t="shared" si="9"/>
        <v>No Activity</v>
      </c>
      <c r="B67" s="35" t="e">
        <f t="shared" si="2"/>
        <v>#N/A</v>
      </c>
      <c r="C67" s="36">
        <f t="shared" si="10"/>
        <v>1</v>
      </c>
      <c r="D67" s="37" t="e">
        <f t="shared" si="4"/>
        <v>#N/A</v>
      </c>
      <c r="E67" s="38" t="e">
        <f t="shared" si="11"/>
        <v>#N/A</v>
      </c>
      <c r="F67" s="29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9"/>
      <c r="S67" s="39"/>
      <c r="T67" s="30"/>
      <c r="U67" s="30"/>
      <c r="V67" s="31"/>
      <c r="W67" s="30"/>
      <c r="X67" s="30"/>
      <c r="Y67" s="30"/>
      <c r="Z67" s="30"/>
      <c r="AA67" s="30"/>
    </row>
    <row r="68" spans="1:27" x14ac:dyDescent="0.25">
      <c r="A68" s="38" t="str">
        <f t="shared" si="9"/>
        <v>No Activity</v>
      </c>
      <c r="B68" s="35" t="e">
        <f t="shared" si="2"/>
        <v>#N/A</v>
      </c>
      <c r="C68" s="36">
        <f t="shared" si="10"/>
        <v>1</v>
      </c>
      <c r="D68" s="37" t="e">
        <f t="shared" si="4"/>
        <v>#N/A</v>
      </c>
      <c r="E68" s="38" t="e">
        <f t="shared" si="11"/>
        <v>#N/A</v>
      </c>
      <c r="F68" s="23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34"/>
      <c r="S68" s="34"/>
      <c r="T68" s="24"/>
      <c r="U68" s="24"/>
      <c r="V68" s="26"/>
      <c r="W68" s="24"/>
      <c r="X68" s="24"/>
      <c r="Y68" s="24"/>
      <c r="Z68" s="24"/>
      <c r="AA68" s="24"/>
    </row>
    <row r="69" spans="1:27" x14ac:dyDescent="0.25">
      <c r="A69" s="38" t="str">
        <f t="shared" si="9"/>
        <v>No Activity</v>
      </c>
      <c r="B69" s="35" t="e">
        <f t="shared" si="2"/>
        <v>#N/A</v>
      </c>
      <c r="C69" s="36">
        <f t="shared" si="10"/>
        <v>1</v>
      </c>
      <c r="D69" s="37" t="e">
        <f t="shared" si="4"/>
        <v>#N/A</v>
      </c>
      <c r="E69" s="38" t="e">
        <f t="shared" si="11"/>
        <v>#N/A</v>
      </c>
      <c r="F69" s="29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9"/>
      <c r="S69" s="39"/>
      <c r="T69" s="30"/>
      <c r="U69" s="30"/>
      <c r="V69" s="31"/>
      <c r="W69" s="30"/>
      <c r="X69" s="30"/>
      <c r="Y69" s="30"/>
      <c r="Z69" s="30"/>
      <c r="AA69" s="30"/>
    </row>
    <row r="70" spans="1:27" x14ac:dyDescent="0.25">
      <c r="A70" s="38" t="str">
        <f t="shared" si="9"/>
        <v>No Activity</v>
      </c>
      <c r="B70" s="35" t="e">
        <f t="shared" si="2"/>
        <v>#N/A</v>
      </c>
      <c r="C70" s="36">
        <f t="shared" si="10"/>
        <v>1</v>
      </c>
      <c r="D70" s="37" t="e">
        <f t="shared" si="4"/>
        <v>#N/A</v>
      </c>
      <c r="E70" s="38" t="e">
        <f t="shared" si="11"/>
        <v>#N/A</v>
      </c>
      <c r="F70" s="23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34"/>
      <c r="S70" s="34"/>
      <c r="T70" s="24"/>
      <c r="U70" s="24"/>
      <c r="V70" s="26"/>
      <c r="W70" s="24"/>
      <c r="X70" s="24"/>
      <c r="Y70" s="24"/>
      <c r="Z70" s="24"/>
      <c r="AA70" s="24"/>
    </row>
    <row r="71" spans="1:27" x14ac:dyDescent="0.25">
      <c r="A71" s="38" t="str">
        <f t="shared" si="9"/>
        <v>No Activity</v>
      </c>
      <c r="B71" s="35" t="e">
        <f t="shared" ref="B71:B134" si="12">VLOOKUP(T71,DELIV_CONV,2,FALSE)</f>
        <v>#N/A</v>
      </c>
      <c r="C71" s="36">
        <f t="shared" si="10"/>
        <v>1</v>
      </c>
      <c r="D71" s="37" t="e">
        <f t="shared" ref="D71:D134" si="13">Y71*B71*C71</f>
        <v>#N/A</v>
      </c>
      <c r="E71" s="38" t="e">
        <f t="shared" si="11"/>
        <v>#N/A</v>
      </c>
      <c r="F71" s="29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9"/>
      <c r="S71" s="39"/>
      <c r="T71" s="30"/>
      <c r="U71" s="30"/>
      <c r="V71" s="31"/>
      <c r="W71" s="30"/>
      <c r="X71" s="30"/>
      <c r="Y71" s="30"/>
      <c r="Z71" s="30"/>
      <c r="AA71" s="30"/>
    </row>
    <row r="72" spans="1:27" x14ac:dyDescent="0.25">
      <c r="A72" s="38" t="str">
        <f t="shared" si="9"/>
        <v>No Activity</v>
      </c>
      <c r="B72" s="35" t="e">
        <f t="shared" si="12"/>
        <v>#N/A</v>
      </c>
      <c r="C72" s="36">
        <f t="shared" si="10"/>
        <v>1</v>
      </c>
      <c r="D72" s="37" t="e">
        <f t="shared" si="13"/>
        <v>#N/A</v>
      </c>
      <c r="E72" s="38" t="e">
        <f t="shared" si="11"/>
        <v>#N/A</v>
      </c>
      <c r="F72" s="23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34"/>
      <c r="S72" s="34"/>
      <c r="T72" s="24"/>
      <c r="U72" s="24"/>
      <c r="V72" s="26"/>
      <c r="W72" s="24"/>
      <c r="X72" s="24"/>
      <c r="Y72" s="24"/>
      <c r="Z72" s="24"/>
      <c r="AA72" s="24"/>
    </row>
    <row r="73" spans="1:27" x14ac:dyDescent="0.25">
      <c r="A73" s="38" t="str">
        <f t="shared" si="9"/>
        <v>No Activity</v>
      </c>
      <c r="B73" s="35" t="e">
        <f t="shared" si="12"/>
        <v>#N/A</v>
      </c>
      <c r="C73" s="36">
        <f t="shared" si="10"/>
        <v>1</v>
      </c>
      <c r="D73" s="37" t="e">
        <f t="shared" si="13"/>
        <v>#N/A</v>
      </c>
      <c r="E73" s="38" t="e">
        <f t="shared" si="11"/>
        <v>#N/A</v>
      </c>
      <c r="F73" s="29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9"/>
      <c r="S73" s="39"/>
      <c r="T73" s="30"/>
      <c r="U73" s="30"/>
      <c r="V73" s="31"/>
      <c r="W73" s="30"/>
      <c r="X73" s="30"/>
      <c r="Y73" s="30"/>
      <c r="Z73" s="30"/>
      <c r="AA73" s="30"/>
    </row>
    <row r="74" spans="1:27" x14ac:dyDescent="0.25">
      <c r="A74" s="38" t="str">
        <f t="shared" si="9"/>
        <v>No Activity</v>
      </c>
      <c r="B74" s="35" t="e">
        <f t="shared" si="12"/>
        <v>#N/A</v>
      </c>
      <c r="C74" s="36">
        <f t="shared" si="10"/>
        <v>1</v>
      </c>
      <c r="D74" s="37" t="e">
        <f t="shared" si="13"/>
        <v>#N/A</v>
      </c>
      <c r="E74" s="38" t="e">
        <f t="shared" si="11"/>
        <v>#N/A</v>
      </c>
      <c r="F74" s="23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34"/>
      <c r="S74" s="34"/>
      <c r="T74" s="24"/>
      <c r="U74" s="24"/>
      <c r="V74" s="26"/>
      <c r="W74" s="24"/>
      <c r="X74" s="24"/>
      <c r="Y74" s="24"/>
      <c r="Z74" s="24"/>
      <c r="AA74" s="24"/>
    </row>
    <row r="75" spans="1:27" x14ac:dyDescent="0.25">
      <c r="A75" s="38" t="str">
        <f t="shared" si="9"/>
        <v>No Activity</v>
      </c>
      <c r="B75" s="35" t="e">
        <f t="shared" si="12"/>
        <v>#N/A</v>
      </c>
      <c r="C75" s="36">
        <f t="shared" si="10"/>
        <v>1</v>
      </c>
      <c r="D75" s="37" t="e">
        <f t="shared" si="13"/>
        <v>#N/A</v>
      </c>
      <c r="E75" s="38" t="e">
        <f t="shared" si="11"/>
        <v>#N/A</v>
      </c>
      <c r="F75" s="29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9"/>
      <c r="S75" s="39"/>
      <c r="T75" s="30"/>
      <c r="U75" s="30"/>
      <c r="V75" s="31"/>
      <c r="W75" s="30"/>
      <c r="X75" s="30"/>
      <c r="Y75" s="30"/>
      <c r="Z75" s="30"/>
      <c r="AA75" s="30"/>
    </row>
    <row r="76" spans="1:27" x14ac:dyDescent="0.25">
      <c r="A76" s="38" t="str">
        <f t="shared" si="9"/>
        <v>No Activity</v>
      </c>
      <c r="B76" s="35" t="e">
        <f t="shared" si="12"/>
        <v>#N/A</v>
      </c>
      <c r="C76" s="36">
        <f t="shared" si="10"/>
        <v>1</v>
      </c>
      <c r="D76" s="37" t="e">
        <f t="shared" si="13"/>
        <v>#N/A</v>
      </c>
      <c r="E76" s="38" t="e">
        <f t="shared" si="11"/>
        <v>#N/A</v>
      </c>
      <c r="F76" s="23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34"/>
      <c r="S76" s="34"/>
      <c r="T76" s="24"/>
      <c r="U76" s="24"/>
      <c r="V76" s="26"/>
      <c r="W76" s="24"/>
      <c r="X76" s="24"/>
      <c r="Y76" s="24"/>
      <c r="Z76" s="24"/>
      <c r="AA76" s="24"/>
    </row>
    <row r="77" spans="1:27" x14ac:dyDescent="0.25">
      <c r="A77" s="38" t="str">
        <f t="shared" si="9"/>
        <v>No Activity</v>
      </c>
      <c r="B77" s="35" t="e">
        <f t="shared" si="12"/>
        <v>#N/A</v>
      </c>
      <c r="C77" s="36">
        <f t="shared" si="10"/>
        <v>1</v>
      </c>
      <c r="D77" s="37" t="e">
        <f t="shared" si="13"/>
        <v>#N/A</v>
      </c>
      <c r="E77" s="38" t="e">
        <f t="shared" si="11"/>
        <v>#N/A</v>
      </c>
      <c r="F77" s="29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9"/>
      <c r="S77" s="39"/>
      <c r="T77" s="30"/>
      <c r="U77" s="30"/>
      <c r="V77" s="31"/>
      <c r="W77" s="30"/>
      <c r="X77" s="30"/>
      <c r="Y77" s="30"/>
      <c r="Z77" s="30"/>
      <c r="AA77" s="30"/>
    </row>
    <row r="78" spans="1:27" x14ac:dyDescent="0.25">
      <c r="A78" s="38" t="str">
        <f t="shared" si="9"/>
        <v>No Activity</v>
      </c>
      <c r="B78" s="35" t="e">
        <f t="shared" si="12"/>
        <v>#N/A</v>
      </c>
      <c r="C78" s="36">
        <f t="shared" si="10"/>
        <v>1</v>
      </c>
      <c r="D78" s="37" t="e">
        <f t="shared" si="13"/>
        <v>#N/A</v>
      </c>
      <c r="E78" s="38" t="e">
        <f t="shared" si="11"/>
        <v>#N/A</v>
      </c>
      <c r="F78" s="23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34"/>
      <c r="S78" s="34"/>
      <c r="T78" s="24"/>
      <c r="U78" s="24"/>
      <c r="V78" s="26"/>
      <c r="W78" s="24"/>
      <c r="X78" s="24"/>
      <c r="Y78" s="24"/>
      <c r="Z78" s="24"/>
      <c r="AA78" s="24"/>
    </row>
    <row r="79" spans="1:27" x14ac:dyDescent="0.25">
      <c r="A79" s="38" t="str">
        <f t="shared" si="9"/>
        <v>No Activity</v>
      </c>
      <c r="B79" s="35" t="e">
        <f t="shared" si="12"/>
        <v>#N/A</v>
      </c>
      <c r="C79" s="36">
        <f t="shared" si="10"/>
        <v>1</v>
      </c>
      <c r="D79" s="37" t="e">
        <f t="shared" si="13"/>
        <v>#N/A</v>
      </c>
      <c r="E79" s="38" t="e">
        <f t="shared" si="11"/>
        <v>#N/A</v>
      </c>
      <c r="F79" s="29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9"/>
      <c r="S79" s="39"/>
      <c r="T79" s="30"/>
      <c r="U79" s="30"/>
      <c r="V79" s="31"/>
      <c r="W79" s="30"/>
      <c r="X79" s="30"/>
      <c r="Y79" s="30"/>
      <c r="Z79" s="30"/>
      <c r="AA79" s="30"/>
    </row>
    <row r="80" spans="1:27" x14ac:dyDescent="0.25">
      <c r="A80" s="38" t="str">
        <f t="shared" si="9"/>
        <v>No Activity</v>
      </c>
      <c r="B80" s="35" t="e">
        <f t="shared" si="12"/>
        <v>#N/A</v>
      </c>
      <c r="C80" s="36">
        <f t="shared" si="10"/>
        <v>1</v>
      </c>
      <c r="D80" s="37" t="e">
        <f t="shared" si="13"/>
        <v>#N/A</v>
      </c>
      <c r="E80" s="38" t="e">
        <f t="shared" si="11"/>
        <v>#N/A</v>
      </c>
      <c r="F80" s="23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34"/>
      <c r="S80" s="34"/>
      <c r="T80" s="24"/>
      <c r="U80" s="24"/>
      <c r="V80" s="26"/>
      <c r="W80" s="24"/>
      <c r="X80" s="24"/>
      <c r="Y80" s="24"/>
      <c r="Z80" s="24"/>
      <c r="AA80" s="24"/>
    </row>
    <row r="81" spans="1:27" x14ac:dyDescent="0.25">
      <c r="A81" s="38" t="str">
        <f t="shared" si="9"/>
        <v>No Activity</v>
      </c>
      <c r="B81" s="35" t="e">
        <f t="shared" si="12"/>
        <v>#N/A</v>
      </c>
      <c r="C81" s="36">
        <f t="shared" si="10"/>
        <v>1</v>
      </c>
      <c r="D81" s="37" t="e">
        <f t="shared" si="13"/>
        <v>#N/A</v>
      </c>
      <c r="E81" s="38" t="e">
        <f t="shared" si="11"/>
        <v>#N/A</v>
      </c>
      <c r="F81" s="29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9"/>
      <c r="S81" s="39"/>
      <c r="T81" s="30"/>
      <c r="U81" s="30"/>
      <c r="V81" s="31"/>
      <c r="W81" s="30"/>
      <c r="X81" s="30"/>
      <c r="Y81" s="30"/>
      <c r="Z81" s="30"/>
      <c r="AA81" s="30"/>
    </row>
    <row r="82" spans="1:27" x14ac:dyDescent="0.25">
      <c r="A82" s="38" t="str">
        <f t="shared" si="9"/>
        <v>No Activity</v>
      </c>
      <c r="B82" s="35" t="e">
        <f t="shared" si="12"/>
        <v>#N/A</v>
      </c>
      <c r="C82" s="36">
        <f t="shared" si="10"/>
        <v>1</v>
      </c>
      <c r="D82" s="37" t="e">
        <f t="shared" si="13"/>
        <v>#N/A</v>
      </c>
      <c r="E82" s="38" t="e">
        <f t="shared" si="11"/>
        <v>#N/A</v>
      </c>
      <c r="F82" s="23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34"/>
      <c r="S82" s="34"/>
      <c r="T82" s="24"/>
      <c r="U82" s="24"/>
      <c r="V82" s="26"/>
      <c r="W82" s="24"/>
      <c r="X82" s="24"/>
      <c r="Y82" s="24"/>
      <c r="Z82" s="24"/>
      <c r="AA82" s="24"/>
    </row>
    <row r="83" spans="1:27" x14ac:dyDescent="0.25">
      <c r="A83" s="38" t="str">
        <f t="shared" si="9"/>
        <v>No Activity</v>
      </c>
      <c r="B83" s="35" t="e">
        <f t="shared" si="12"/>
        <v>#N/A</v>
      </c>
      <c r="C83" s="36">
        <f t="shared" si="10"/>
        <v>1</v>
      </c>
      <c r="D83" s="37" t="e">
        <f t="shared" si="13"/>
        <v>#N/A</v>
      </c>
      <c r="E83" s="38" t="e">
        <f t="shared" si="11"/>
        <v>#N/A</v>
      </c>
      <c r="F83" s="29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9"/>
      <c r="S83" s="39"/>
      <c r="T83" s="30"/>
      <c r="U83" s="30"/>
      <c r="V83" s="31"/>
      <c r="W83" s="30"/>
      <c r="X83" s="30"/>
      <c r="Y83" s="30"/>
      <c r="Z83" s="30"/>
      <c r="AA83" s="30"/>
    </row>
    <row r="84" spans="1:27" x14ac:dyDescent="0.25">
      <c r="A84" s="38" t="str">
        <f t="shared" si="9"/>
        <v>No Activity</v>
      </c>
      <c r="B84" s="35" t="e">
        <f t="shared" si="12"/>
        <v>#N/A</v>
      </c>
      <c r="C84" s="36">
        <f t="shared" si="10"/>
        <v>1</v>
      </c>
      <c r="D84" s="37" t="e">
        <f t="shared" si="13"/>
        <v>#N/A</v>
      </c>
      <c r="E84" s="38" t="e">
        <f t="shared" si="11"/>
        <v>#N/A</v>
      </c>
      <c r="F84" s="23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34"/>
      <c r="S84" s="34"/>
      <c r="T84" s="24"/>
      <c r="U84" s="24"/>
      <c r="V84" s="26"/>
      <c r="W84" s="24"/>
      <c r="X84" s="24"/>
      <c r="Y84" s="24"/>
      <c r="Z84" s="24"/>
      <c r="AA84" s="24"/>
    </row>
    <row r="85" spans="1:27" x14ac:dyDescent="0.25">
      <c r="A85" s="38" t="str">
        <f t="shared" si="9"/>
        <v>No Activity</v>
      </c>
      <c r="B85" s="35" t="e">
        <f t="shared" si="12"/>
        <v>#N/A</v>
      </c>
      <c r="C85" s="36">
        <f t="shared" si="10"/>
        <v>1</v>
      </c>
      <c r="D85" s="37" t="e">
        <f t="shared" si="13"/>
        <v>#N/A</v>
      </c>
      <c r="E85" s="38" t="e">
        <f t="shared" si="11"/>
        <v>#N/A</v>
      </c>
      <c r="F85" s="29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9"/>
      <c r="S85" s="39"/>
      <c r="T85" s="30"/>
      <c r="U85" s="30"/>
      <c r="V85" s="31"/>
      <c r="W85" s="30"/>
      <c r="X85" s="30"/>
      <c r="Y85" s="30"/>
      <c r="Z85" s="30"/>
      <c r="AA85" s="30"/>
    </row>
    <row r="86" spans="1:27" x14ac:dyDescent="0.25">
      <c r="A86" s="38" t="str">
        <f t="shared" si="9"/>
        <v>No Activity</v>
      </c>
      <c r="B86" s="35" t="e">
        <f t="shared" si="12"/>
        <v>#N/A</v>
      </c>
      <c r="C86" s="36">
        <f t="shared" si="10"/>
        <v>1</v>
      </c>
      <c r="D86" s="37" t="e">
        <f t="shared" si="13"/>
        <v>#N/A</v>
      </c>
      <c r="E86" s="38" t="e">
        <f t="shared" si="11"/>
        <v>#N/A</v>
      </c>
      <c r="F86" s="23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34"/>
      <c r="S86" s="34"/>
      <c r="T86" s="24"/>
      <c r="U86" s="24"/>
      <c r="V86" s="26"/>
      <c r="W86" s="24"/>
      <c r="X86" s="24"/>
      <c r="Y86" s="24"/>
      <c r="Z86" s="24"/>
      <c r="AA86" s="24"/>
    </row>
    <row r="87" spans="1:27" x14ac:dyDescent="0.25">
      <c r="A87" s="38" t="str">
        <f t="shared" si="9"/>
        <v>No Activity</v>
      </c>
      <c r="B87" s="35" t="e">
        <f t="shared" si="12"/>
        <v>#N/A</v>
      </c>
      <c r="C87" s="36">
        <f t="shared" si="10"/>
        <v>1</v>
      </c>
      <c r="D87" s="37" t="e">
        <f t="shared" si="13"/>
        <v>#N/A</v>
      </c>
      <c r="E87" s="38" t="e">
        <f t="shared" si="11"/>
        <v>#N/A</v>
      </c>
      <c r="F87" s="29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9"/>
      <c r="S87" s="39"/>
      <c r="T87" s="30"/>
      <c r="U87" s="30"/>
      <c r="V87" s="31"/>
      <c r="W87" s="30"/>
      <c r="X87" s="30"/>
      <c r="Y87" s="30"/>
      <c r="Z87" s="30"/>
      <c r="AA87" s="30"/>
    </row>
    <row r="88" spans="1:27" x14ac:dyDescent="0.25">
      <c r="A88" s="38" t="str">
        <f t="shared" si="9"/>
        <v>No Activity</v>
      </c>
      <c r="B88" s="35" t="e">
        <f t="shared" si="12"/>
        <v>#N/A</v>
      </c>
      <c r="C88" s="36">
        <f t="shared" si="10"/>
        <v>1</v>
      </c>
      <c r="D88" s="37" t="e">
        <f t="shared" si="13"/>
        <v>#N/A</v>
      </c>
      <c r="E88" s="38" t="e">
        <f t="shared" si="11"/>
        <v>#N/A</v>
      </c>
      <c r="F88" s="23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34"/>
      <c r="S88" s="34"/>
      <c r="T88" s="24"/>
      <c r="U88" s="24"/>
      <c r="V88" s="26"/>
      <c r="W88" s="24"/>
      <c r="X88" s="24"/>
      <c r="Y88" s="24"/>
      <c r="Z88" s="24"/>
      <c r="AA88" s="24"/>
    </row>
    <row r="89" spans="1:27" x14ac:dyDescent="0.25">
      <c r="A89" s="38" t="str">
        <f t="shared" si="9"/>
        <v>No Activity</v>
      </c>
      <c r="B89" s="35" t="e">
        <f t="shared" si="12"/>
        <v>#N/A</v>
      </c>
      <c r="C89" s="36">
        <f t="shared" si="10"/>
        <v>1</v>
      </c>
      <c r="D89" s="37" t="e">
        <f t="shared" si="13"/>
        <v>#N/A</v>
      </c>
      <c r="E89" s="38" t="e">
        <f t="shared" si="11"/>
        <v>#N/A</v>
      </c>
      <c r="F89" s="29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9"/>
      <c r="S89" s="39"/>
      <c r="T89" s="30"/>
      <c r="U89" s="30"/>
      <c r="V89" s="31"/>
      <c r="W89" s="30"/>
      <c r="X89" s="30"/>
      <c r="Y89" s="30"/>
      <c r="Z89" s="30"/>
      <c r="AA89" s="30"/>
    </row>
    <row r="90" spans="1:27" x14ac:dyDescent="0.25">
      <c r="A90" s="38" t="str">
        <f t="shared" si="9"/>
        <v>No Activity</v>
      </c>
      <c r="B90" s="35" t="e">
        <f t="shared" si="12"/>
        <v>#N/A</v>
      </c>
      <c r="C90" s="36">
        <f t="shared" si="10"/>
        <v>1</v>
      </c>
      <c r="D90" s="37" t="e">
        <f t="shared" si="13"/>
        <v>#N/A</v>
      </c>
      <c r="E90" s="38" t="e">
        <f t="shared" si="11"/>
        <v>#N/A</v>
      </c>
      <c r="F90" s="23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34"/>
      <c r="S90" s="34"/>
      <c r="T90" s="24"/>
      <c r="U90" s="24"/>
      <c r="V90" s="26"/>
      <c r="W90" s="24"/>
      <c r="X90" s="24"/>
      <c r="Y90" s="24"/>
      <c r="Z90" s="24"/>
      <c r="AA90" s="24"/>
    </row>
    <row r="91" spans="1:27" x14ac:dyDescent="0.25">
      <c r="A91" s="38" t="str">
        <f t="shared" si="9"/>
        <v>No Activity</v>
      </c>
      <c r="B91" s="35" t="e">
        <f t="shared" si="12"/>
        <v>#N/A</v>
      </c>
      <c r="C91" s="36">
        <f t="shared" si="10"/>
        <v>1</v>
      </c>
      <c r="D91" s="37" t="e">
        <f t="shared" si="13"/>
        <v>#N/A</v>
      </c>
      <c r="E91" s="38" t="e">
        <f t="shared" si="11"/>
        <v>#N/A</v>
      </c>
      <c r="F91" s="29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9"/>
      <c r="S91" s="39"/>
      <c r="T91" s="30"/>
      <c r="U91" s="30"/>
      <c r="V91" s="31"/>
      <c r="W91" s="30"/>
      <c r="X91" s="30"/>
      <c r="Y91" s="30"/>
      <c r="Z91" s="30"/>
      <c r="AA91" s="30"/>
    </row>
    <row r="92" spans="1:27" x14ac:dyDescent="0.25">
      <c r="A92" s="38" t="str">
        <f t="shared" si="9"/>
        <v>No Activity</v>
      </c>
      <c r="B92" s="35" t="e">
        <f t="shared" si="12"/>
        <v>#N/A</v>
      </c>
      <c r="C92" s="36">
        <f t="shared" si="10"/>
        <v>1</v>
      </c>
      <c r="D92" s="37" t="e">
        <f t="shared" si="13"/>
        <v>#N/A</v>
      </c>
      <c r="E92" s="38" t="e">
        <f t="shared" si="11"/>
        <v>#N/A</v>
      </c>
      <c r="F92" s="23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34"/>
      <c r="S92" s="34"/>
      <c r="T92" s="24"/>
      <c r="U92" s="24"/>
      <c r="V92" s="26"/>
      <c r="W92" s="24"/>
      <c r="X92" s="24"/>
      <c r="Y92" s="24"/>
      <c r="Z92" s="24"/>
      <c r="AA92" s="24"/>
    </row>
    <row r="93" spans="1:27" x14ac:dyDescent="0.25">
      <c r="A93" s="38" t="str">
        <f t="shared" si="9"/>
        <v>No Activity</v>
      </c>
      <c r="B93" s="35" t="e">
        <f t="shared" si="12"/>
        <v>#N/A</v>
      </c>
      <c r="C93" s="36">
        <f t="shared" si="10"/>
        <v>1</v>
      </c>
      <c r="D93" s="37" t="e">
        <f t="shared" si="13"/>
        <v>#N/A</v>
      </c>
      <c r="E93" s="38" t="e">
        <f t="shared" si="11"/>
        <v>#N/A</v>
      </c>
      <c r="F93" s="29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9"/>
      <c r="S93" s="39"/>
      <c r="T93" s="30"/>
      <c r="U93" s="30"/>
      <c r="V93" s="31"/>
      <c r="W93" s="30"/>
      <c r="X93" s="30"/>
      <c r="Y93" s="30"/>
      <c r="Z93" s="30"/>
      <c r="AA93" s="30"/>
    </row>
    <row r="94" spans="1:27" x14ac:dyDescent="0.25">
      <c r="A94" s="38" t="str">
        <f t="shared" ref="A94:A114" si="14">VLOOKUP(I94,DDEPM_USERS,2,FALSE)</f>
        <v>No Activity</v>
      </c>
      <c r="B94" s="35" t="e">
        <f t="shared" si="12"/>
        <v>#N/A</v>
      </c>
      <c r="C94" s="36">
        <f t="shared" ref="C94:C114" si="15">S94-R94+1</f>
        <v>1</v>
      </c>
      <c r="D94" s="37" t="e">
        <f t="shared" si="13"/>
        <v>#N/A</v>
      </c>
      <c r="E94" s="38" t="e">
        <f t="shared" ref="E94:E114" si="16">D94*Z94</f>
        <v>#N/A</v>
      </c>
      <c r="F94" s="23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34"/>
      <c r="S94" s="34"/>
      <c r="T94" s="24"/>
      <c r="U94" s="24"/>
      <c r="V94" s="26"/>
      <c r="W94" s="24"/>
      <c r="X94" s="24"/>
      <c r="Y94" s="24"/>
      <c r="Z94" s="24"/>
      <c r="AA94" s="24"/>
    </row>
    <row r="95" spans="1:27" x14ac:dyDescent="0.25">
      <c r="A95" s="38" t="str">
        <f t="shared" si="14"/>
        <v>No Activity</v>
      </c>
      <c r="B95" s="35" t="e">
        <f t="shared" si="12"/>
        <v>#N/A</v>
      </c>
      <c r="C95" s="36">
        <f t="shared" si="15"/>
        <v>1</v>
      </c>
      <c r="D95" s="37" t="e">
        <f t="shared" si="13"/>
        <v>#N/A</v>
      </c>
      <c r="E95" s="38" t="e">
        <f t="shared" si="16"/>
        <v>#N/A</v>
      </c>
      <c r="F95" s="29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9"/>
      <c r="S95" s="39"/>
      <c r="T95" s="30"/>
      <c r="U95" s="30"/>
      <c r="V95" s="31"/>
      <c r="W95" s="30"/>
      <c r="X95" s="30"/>
      <c r="Y95" s="30"/>
      <c r="Z95" s="30"/>
      <c r="AA95" s="30"/>
    </row>
    <row r="96" spans="1:27" x14ac:dyDescent="0.25">
      <c r="A96" s="38" t="str">
        <f t="shared" si="14"/>
        <v>No Activity</v>
      </c>
      <c r="B96" s="35" t="e">
        <f t="shared" si="12"/>
        <v>#N/A</v>
      </c>
      <c r="C96" s="36">
        <f t="shared" si="15"/>
        <v>1</v>
      </c>
      <c r="D96" s="37" t="e">
        <f t="shared" si="13"/>
        <v>#N/A</v>
      </c>
      <c r="E96" s="38" t="e">
        <f t="shared" si="16"/>
        <v>#N/A</v>
      </c>
      <c r="F96" s="23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34"/>
      <c r="S96" s="34"/>
      <c r="T96" s="24"/>
      <c r="U96" s="24"/>
      <c r="V96" s="26"/>
      <c r="W96" s="24"/>
      <c r="X96" s="24"/>
      <c r="Y96" s="24"/>
      <c r="Z96" s="24"/>
      <c r="AA96" s="24"/>
    </row>
    <row r="97" spans="1:27" x14ac:dyDescent="0.25">
      <c r="A97" s="38" t="str">
        <f t="shared" si="14"/>
        <v>No Activity</v>
      </c>
      <c r="B97" s="35" t="e">
        <f t="shared" si="12"/>
        <v>#N/A</v>
      </c>
      <c r="C97" s="36">
        <f t="shared" si="15"/>
        <v>1</v>
      </c>
      <c r="D97" s="37" t="e">
        <f t="shared" si="13"/>
        <v>#N/A</v>
      </c>
      <c r="E97" s="38" t="e">
        <f t="shared" si="16"/>
        <v>#N/A</v>
      </c>
      <c r="F97" s="29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9"/>
      <c r="S97" s="39"/>
      <c r="T97" s="30"/>
      <c r="U97" s="30"/>
      <c r="V97" s="31"/>
      <c r="W97" s="30"/>
      <c r="X97" s="30"/>
      <c r="Y97" s="30"/>
      <c r="Z97" s="30"/>
      <c r="AA97" s="30"/>
    </row>
    <row r="98" spans="1:27" x14ac:dyDescent="0.25">
      <c r="A98" s="38" t="str">
        <f t="shared" si="14"/>
        <v>No Activity</v>
      </c>
      <c r="B98" s="35" t="e">
        <f t="shared" si="12"/>
        <v>#N/A</v>
      </c>
      <c r="C98" s="36">
        <f t="shared" si="15"/>
        <v>1</v>
      </c>
      <c r="D98" s="37" t="e">
        <f t="shared" si="13"/>
        <v>#N/A</v>
      </c>
      <c r="E98" s="38" t="e">
        <f t="shared" si="16"/>
        <v>#N/A</v>
      </c>
      <c r="F98" s="23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34"/>
      <c r="S98" s="34"/>
      <c r="T98" s="24"/>
      <c r="U98" s="24"/>
      <c r="V98" s="26"/>
      <c r="W98" s="24"/>
      <c r="X98" s="24"/>
      <c r="Y98" s="24"/>
      <c r="Z98" s="24"/>
      <c r="AA98" s="24"/>
    </row>
    <row r="99" spans="1:27" x14ac:dyDescent="0.25">
      <c r="A99" s="38" t="str">
        <f t="shared" si="14"/>
        <v>No Activity</v>
      </c>
      <c r="B99" s="35" t="e">
        <f t="shared" si="12"/>
        <v>#N/A</v>
      </c>
      <c r="C99" s="36">
        <f t="shared" si="15"/>
        <v>1</v>
      </c>
      <c r="D99" s="37" t="e">
        <f t="shared" si="13"/>
        <v>#N/A</v>
      </c>
      <c r="E99" s="38" t="e">
        <f t="shared" si="16"/>
        <v>#N/A</v>
      </c>
      <c r="F99" s="29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9"/>
      <c r="S99" s="39"/>
      <c r="T99" s="30"/>
      <c r="U99" s="30"/>
      <c r="V99" s="31"/>
      <c r="W99" s="30"/>
      <c r="X99" s="30"/>
      <c r="Y99" s="30"/>
      <c r="Z99" s="30"/>
      <c r="AA99" s="30"/>
    </row>
    <row r="100" spans="1:27" x14ac:dyDescent="0.25">
      <c r="A100" s="38" t="str">
        <f t="shared" si="14"/>
        <v>No Activity</v>
      </c>
      <c r="B100" s="35" t="e">
        <f t="shared" si="12"/>
        <v>#N/A</v>
      </c>
      <c r="C100" s="36">
        <f t="shared" si="15"/>
        <v>1</v>
      </c>
      <c r="D100" s="37" t="e">
        <f t="shared" si="13"/>
        <v>#N/A</v>
      </c>
      <c r="E100" s="38" t="e">
        <f t="shared" si="16"/>
        <v>#N/A</v>
      </c>
      <c r="F100" s="23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34"/>
      <c r="S100" s="34"/>
      <c r="T100" s="24"/>
      <c r="U100" s="24"/>
      <c r="V100" s="26"/>
      <c r="W100" s="24"/>
      <c r="X100" s="24"/>
      <c r="Y100" s="24"/>
      <c r="Z100" s="24"/>
      <c r="AA100" s="24"/>
    </row>
    <row r="101" spans="1:27" x14ac:dyDescent="0.25">
      <c r="A101" s="38" t="str">
        <f t="shared" si="14"/>
        <v>No Activity</v>
      </c>
      <c r="B101" s="35" t="e">
        <f t="shared" si="12"/>
        <v>#N/A</v>
      </c>
      <c r="C101" s="36">
        <f t="shared" si="15"/>
        <v>1</v>
      </c>
      <c r="D101" s="37" t="e">
        <f t="shared" si="13"/>
        <v>#N/A</v>
      </c>
      <c r="E101" s="38" t="e">
        <f t="shared" si="16"/>
        <v>#N/A</v>
      </c>
      <c r="F101" s="29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9"/>
      <c r="S101" s="39"/>
      <c r="T101" s="30"/>
      <c r="U101" s="30"/>
      <c r="V101" s="31"/>
      <c r="W101" s="30"/>
      <c r="X101" s="30"/>
      <c r="Y101" s="30"/>
      <c r="Z101" s="30"/>
      <c r="AA101" s="30"/>
    </row>
    <row r="102" spans="1:27" x14ac:dyDescent="0.25">
      <c r="A102" s="38" t="str">
        <f t="shared" si="14"/>
        <v>No Activity</v>
      </c>
      <c r="B102" s="35" t="e">
        <f t="shared" si="12"/>
        <v>#N/A</v>
      </c>
      <c r="C102" s="36">
        <f t="shared" si="15"/>
        <v>1</v>
      </c>
      <c r="D102" s="37" t="e">
        <f t="shared" si="13"/>
        <v>#N/A</v>
      </c>
      <c r="E102" s="38" t="e">
        <f t="shared" si="16"/>
        <v>#N/A</v>
      </c>
      <c r="F102" s="23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34"/>
      <c r="S102" s="34"/>
      <c r="T102" s="24"/>
      <c r="U102" s="24"/>
      <c r="V102" s="26"/>
      <c r="W102" s="24"/>
      <c r="X102" s="24"/>
      <c r="Y102" s="24"/>
      <c r="Z102" s="24"/>
      <c r="AA102" s="24"/>
    </row>
    <row r="103" spans="1:27" x14ac:dyDescent="0.25">
      <c r="A103" s="38" t="str">
        <f t="shared" si="14"/>
        <v>No Activity</v>
      </c>
      <c r="B103" s="35" t="e">
        <f t="shared" si="12"/>
        <v>#N/A</v>
      </c>
      <c r="C103" s="36">
        <f t="shared" si="15"/>
        <v>1</v>
      </c>
      <c r="D103" s="37" t="e">
        <f t="shared" si="13"/>
        <v>#N/A</v>
      </c>
      <c r="E103" s="38" t="e">
        <f t="shared" si="16"/>
        <v>#N/A</v>
      </c>
      <c r="F103" s="29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9"/>
      <c r="S103" s="39"/>
      <c r="T103" s="30"/>
      <c r="U103" s="30"/>
      <c r="V103" s="31"/>
      <c r="W103" s="30"/>
      <c r="X103" s="30"/>
      <c r="Y103" s="30"/>
      <c r="Z103" s="30"/>
      <c r="AA103" s="30"/>
    </row>
    <row r="104" spans="1:27" x14ac:dyDescent="0.25">
      <c r="A104" s="38" t="str">
        <f t="shared" si="14"/>
        <v>No Activity</v>
      </c>
      <c r="B104" s="35" t="e">
        <f t="shared" si="12"/>
        <v>#N/A</v>
      </c>
      <c r="C104" s="36">
        <f t="shared" si="15"/>
        <v>1</v>
      </c>
      <c r="D104" s="37" t="e">
        <f t="shared" si="13"/>
        <v>#N/A</v>
      </c>
      <c r="E104" s="38" t="e">
        <f t="shared" si="16"/>
        <v>#N/A</v>
      </c>
      <c r="F104" s="23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34"/>
      <c r="S104" s="34"/>
      <c r="T104" s="24"/>
      <c r="U104" s="24"/>
      <c r="V104" s="26"/>
      <c r="W104" s="24"/>
      <c r="X104" s="24"/>
      <c r="Y104" s="24"/>
      <c r="Z104" s="24"/>
      <c r="AA104" s="24"/>
    </row>
    <row r="105" spans="1:27" x14ac:dyDescent="0.25">
      <c r="A105" s="38" t="str">
        <f t="shared" si="14"/>
        <v>No Activity</v>
      </c>
      <c r="B105" s="35" t="e">
        <f t="shared" si="12"/>
        <v>#N/A</v>
      </c>
      <c r="C105" s="36">
        <f t="shared" si="15"/>
        <v>1</v>
      </c>
      <c r="D105" s="37" t="e">
        <f t="shared" si="13"/>
        <v>#N/A</v>
      </c>
      <c r="E105" s="38" t="e">
        <f t="shared" si="16"/>
        <v>#N/A</v>
      </c>
      <c r="F105" s="29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9"/>
      <c r="S105" s="39"/>
      <c r="T105" s="30"/>
      <c r="U105" s="30"/>
      <c r="V105" s="31"/>
      <c r="W105" s="30"/>
      <c r="X105" s="30"/>
      <c r="Y105" s="30"/>
      <c r="Z105" s="30"/>
      <c r="AA105" s="30"/>
    </row>
    <row r="106" spans="1:27" x14ac:dyDescent="0.25">
      <c r="A106" s="38" t="str">
        <f t="shared" si="14"/>
        <v>No Activity</v>
      </c>
      <c r="B106" s="35" t="e">
        <f t="shared" si="12"/>
        <v>#N/A</v>
      </c>
      <c r="C106" s="36">
        <f t="shared" si="15"/>
        <v>1</v>
      </c>
      <c r="D106" s="37" t="e">
        <f t="shared" si="13"/>
        <v>#N/A</v>
      </c>
      <c r="E106" s="38" t="e">
        <f t="shared" si="16"/>
        <v>#N/A</v>
      </c>
      <c r="F106" s="23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34"/>
      <c r="S106" s="34"/>
      <c r="T106" s="24"/>
      <c r="U106" s="24"/>
      <c r="V106" s="26"/>
      <c r="W106" s="24"/>
      <c r="X106" s="24"/>
      <c r="Y106" s="24"/>
      <c r="Z106" s="24"/>
      <c r="AA106" s="24"/>
    </row>
    <row r="107" spans="1:27" x14ac:dyDescent="0.25">
      <c r="A107" s="38" t="str">
        <f t="shared" si="14"/>
        <v>No Activity</v>
      </c>
      <c r="B107" s="35" t="e">
        <f t="shared" si="12"/>
        <v>#N/A</v>
      </c>
      <c r="C107" s="36">
        <f t="shared" si="15"/>
        <v>1</v>
      </c>
      <c r="D107" s="37" t="e">
        <f t="shared" si="13"/>
        <v>#N/A</v>
      </c>
      <c r="E107" s="38" t="e">
        <f t="shared" si="16"/>
        <v>#N/A</v>
      </c>
      <c r="F107" s="29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9"/>
      <c r="S107" s="39"/>
      <c r="T107" s="30"/>
      <c r="U107" s="30"/>
      <c r="V107" s="31"/>
      <c r="W107" s="30"/>
      <c r="X107" s="30"/>
      <c r="Y107" s="30"/>
      <c r="Z107" s="30"/>
      <c r="AA107" s="30"/>
    </row>
    <row r="108" spans="1:27" x14ac:dyDescent="0.25">
      <c r="A108" s="38" t="str">
        <f t="shared" si="14"/>
        <v>No Activity</v>
      </c>
      <c r="B108" s="35" t="e">
        <f t="shared" si="12"/>
        <v>#N/A</v>
      </c>
      <c r="C108" s="36">
        <f t="shared" si="15"/>
        <v>1</v>
      </c>
      <c r="D108" s="37" t="e">
        <f t="shared" si="13"/>
        <v>#N/A</v>
      </c>
      <c r="E108" s="38" t="e">
        <f t="shared" si="16"/>
        <v>#N/A</v>
      </c>
      <c r="F108" s="23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34"/>
      <c r="S108" s="34"/>
      <c r="T108" s="24"/>
      <c r="U108" s="24"/>
      <c r="V108" s="26"/>
      <c r="W108" s="24"/>
      <c r="X108" s="24"/>
      <c r="Y108" s="24"/>
      <c r="Z108" s="24"/>
      <c r="AA108" s="24"/>
    </row>
    <row r="109" spans="1:27" x14ac:dyDescent="0.25">
      <c r="A109" s="38" t="str">
        <f t="shared" si="14"/>
        <v>No Activity</v>
      </c>
      <c r="B109" s="35" t="e">
        <f t="shared" si="12"/>
        <v>#N/A</v>
      </c>
      <c r="C109" s="36">
        <f t="shared" si="15"/>
        <v>1</v>
      </c>
      <c r="D109" s="37" t="e">
        <f t="shared" si="13"/>
        <v>#N/A</v>
      </c>
      <c r="E109" s="38" t="e">
        <f t="shared" si="16"/>
        <v>#N/A</v>
      </c>
      <c r="F109" s="29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9"/>
      <c r="S109" s="39"/>
      <c r="T109" s="30"/>
      <c r="U109" s="30"/>
      <c r="V109" s="31"/>
      <c r="W109" s="30"/>
      <c r="X109" s="30"/>
      <c r="Y109" s="30"/>
      <c r="Z109" s="30"/>
      <c r="AA109" s="30"/>
    </row>
    <row r="110" spans="1:27" x14ac:dyDescent="0.25">
      <c r="A110" s="38" t="str">
        <f t="shared" si="14"/>
        <v>No Activity</v>
      </c>
      <c r="B110" s="35" t="e">
        <f t="shared" si="12"/>
        <v>#N/A</v>
      </c>
      <c r="C110" s="36">
        <f t="shared" si="15"/>
        <v>1</v>
      </c>
      <c r="D110" s="37" t="e">
        <f t="shared" si="13"/>
        <v>#N/A</v>
      </c>
      <c r="E110" s="38" t="e">
        <f t="shared" si="16"/>
        <v>#N/A</v>
      </c>
      <c r="F110" s="23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34"/>
      <c r="S110" s="34"/>
      <c r="T110" s="24"/>
      <c r="U110" s="24"/>
      <c r="V110" s="26"/>
      <c r="W110" s="24"/>
      <c r="X110" s="24"/>
      <c r="Y110" s="24"/>
      <c r="Z110" s="24"/>
      <c r="AA110" s="24"/>
    </row>
    <row r="111" spans="1:27" x14ac:dyDescent="0.25">
      <c r="A111" s="38" t="str">
        <f t="shared" si="14"/>
        <v>No Activity</v>
      </c>
      <c r="B111" s="35" t="e">
        <f t="shared" si="12"/>
        <v>#N/A</v>
      </c>
      <c r="C111" s="36">
        <f t="shared" si="15"/>
        <v>1</v>
      </c>
      <c r="D111" s="37" t="e">
        <f t="shared" si="13"/>
        <v>#N/A</v>
      </c>
      <c r="E111" s="38" t="e">
        <f t="shared" si="16"/>
        <v>#N/A</v>
      </c>
      <c r="F111" s="29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9"/>
      <c r="S111" s="39"/>
      <c r="T111" s="30"/>
      <c r="U111" s="30"/>
      <c r="V111" s="31"/>
      <c r="W111" s="30"/>
      <c r="X111" s="30"/>
      <c r="Y111" s="30"/>
      <c r="Z111" s="30"/>
      <c r="AA111" s="30"/>
    </row>
    <row r="112" spans="1:27" x14ac:dyDescent="0.25">
      <c r="A112" s="38" t="str">
        <f t="shared" si="14"/>
        <v>No Activity</v>
      </c>
      <c r="B112" s="35" t="e">
        <f t="shared" si="12"/>
        <v>#N/A</v>
      </c>
      <c r="C112" s="36">
        <f t="shared" si="15"/>
        <v>1</v>
      </c>
      <c r="D112" s="37" t="e">
        <f t="shared" si="13"/>
        <v>#N/A</v>
      </c>
      <c r="E112" s="38" t="e">
        <f t="shared" si="16"/>
        <v>#N/A</v>
      </c>
      <c r="F112" s="23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34"/>
      <c r="S112" s="34"/>
      <c r="T112" s="24"/>
      <c r="U112" s="24"/>
      <c r="V112" s="26"/>
      <c r="W112" s="24"/>
      <c r="X112" s="24"/>
      <c r="Y112" s="24"/>
      <c r="Z112" s="24"/>
      <c r="AA112" s="24"/>
    </row>
    <row r="113" spans="1:27" x14ac:dyDescent="0.25">
      <c r="A113" s="38" t="str">
        <f t="shared" si="14"/>
        <v>No Activity</v>
      </c>
      <c r="B113" s="35" t="e">
        <f t="shared" si="12"/>
        <v>#N/A</v>
      </c>
      <c r="C113" s="36">
        <f t="shared" si="15"/>
        <v>1</v>
      </c>
      <c r="D113" s="37" t="e">
        <f t="shared" si="13"/>
        <v>#N/A</v>
      </c>
      <c r="E113" s="38" t="e">
        <f t="shared" si="16"/>
        <v>#N/A</v>
      </c>
      <c r="F113" s="29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9"/>
      <c r="S113" s="39"/>
      <c r="T113" s="30"/>
      <c r="U113" s="30"/>
      <c r="V113" s="31"/>
      <c r="W113" s="30"/>
      <c r="X113" s="30"/>
      <c r="Y113" s="30"/>
      <c r="Z113" s="30"/>
      <c r="AA113" s="30"/>
    </row>
    <row r="114" spans="1:27" x14ac:dyDescent="0.25">
      <c r="A114" s="38" t="str">
        <f t="shared" si="14"/>
        <v>No Activity</v>
      </c>
      <c r="B114" s="35" t="e">
        <f t="shared" si="12"/>
        <v>#N/A</v>
      </c>
      <c r="C114" s="36">
        <f t="shared" si="15"/>
        <v>1</v>
      </c>
      <c r="D114" s="37" t="e">
        <f t="shared" si="13"/>
        <v>#N/A</v>
      </c>
      <c r="E114" s="38" t="e">
        <f t="shared" si="16"/>
        <v>#N/A</v>
      </c>
      <c r="F114" s="23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34"/>
      <c r="S114" s="34"/>
      <c r="T114" s="24"/>
      <c r="U114" s="24"/>
      <c r="V114" s="26"/>
      <c r="W114" s="24"/>
      <c r="X114" s="24"/>
      <c r="Y114" s="24"/>
      <c r="Z114" s="24"/>
      <c r="AA114" s="24"/>
    </row>
    <row r="115" spans="1:27" x14ac:dyDescent="0.25">
      <c r="A115" s="38" t="str">
        <f t="shared" ref="A115:A178" si="17">VLOOKUP(I115,DDEPM_USERS,2,FALSE)</f>
        <v>No Activity</v>
      </c>
      <c r="B115" s="35" t="e">
        <f t="shared" si="12"/>
        <v>#N/A</v>
      </c>
      <c r="C115" s="36">
        <f t="shared" ref="C115:C178" si="18">S115-R115+1</f>
        <v>1</v>
      </c>
      <c r="D115" s="37" t="e">
        <f t="shared" si="13"/>
        <v>#N/A</v>
      </c>
      <c r="E115" s="38" t="e">
        <f t="shared" ref="E115:E178" si="19">D115*Z115</f>
        <v>#N/A</v>
      </c>
    </row>
    <row r="116" spans="1:27" x14ac:dyDescent="0.25">
      <c r="A116" s="38" t="str">
        <f t="shared" si="17"/>
        <v>No Activity</v>
      </c>
      <c r="B116" s="35" t="e">
        <f t="shared" si="12"/>
        <v>#N/A</v>
      </c>
      <c r="C116" s="36">
        <f t="shared" si="18"/>
        <v>1</v>
      </c>
      <c r="D116" s="37" t="e">
        <f t="shared" si="13"/>
        <v>#N/A</v>
      </c>
      <c r="E116" s="38" t="e">
        <f t="shared" si="19"/>
        <v>#N/A</v>
      </c>
    </row>
    <row r="117" spans="1:27" x14ac:dyDescent="0.25">
      <c r="A117" s="38" t="str">
        <f t="shared" si="17"/>
        <v>No Activity</v>
      </c>
      <c r="B117" s="35" t="e">
        <f t="shared" si="12"/>
        <v>#N/A</v>
      </c>
      <c r="C117" s="36">
        <f t="shared" si="18"/>
        <v>1</v>
      </c>
      <c r="D117" s="37" t="e">
        <f t="shared" si="13"/>
        <v>#N/A</v>
      </c>
      <c r="E117" s="38" t="e">
        <f t="shared" si="19"/>
        <v>#N/A</v>
      </c>
    </row>
    <row r="118" spans="1:27" x14ac:dyDescent="0.25">
      <c r="A118" s="38" t="str">
        <f t="shared" si="17"/>
        <v>No Activity</v>
      </c>
      <c r="B118" s="35" t="e">
        <f t="shared" si="12"/>
        <v>#N/A</v>
      </c>
      <c r="C118" s="36">
        <f t="shared" si="18"/>
        <v>1</v>
      </c>
      <c r="D118" s="37" t="e">
        <f t="shared" si="13"/>
        <v>#N/A</v>
      </c>
      <c r="E118" s="38" t="e">
        <f t="shared" si="19"/>
        <v>#N/A</v>
      </c>
    </row>
    <row r="119" spans="1:27" x14ac:dyDescent="0.25">
      <c r="A119" s="38" t="str">
        <f t="shared" si="17"/>
        <v>No Activity</v>
      </c>
      <c r="B119" s="35" t="e">
        <f t="shared" si="12"/>
        <v>#N/A</v>
      </c>
      <c r="C119" s="36">
        <f t="shared" si="18"/>
        <v>1</v>
      </c>
      <c r="D119" s="37" t="e">
        <f t="shared" si="13"/>
        <v>#N/A</v>
      </c>
      <c r="E119" s="38" t="e">
        <f t="shared" si="19"/>
        <v>#N/A</v>
      </c>
    </row>
    <row r="120" spans="1:27" x14ac:dyDescent="0.25">
      <c r="A120" s="38" t="str">
        <f t="shared" si="17"/>
        <v>No Activity</v>
      </c>
      <c r="B120" s="35" t="e">
        <f t="shared" si="12"/>
        <v>#N/A</v>
      </c>
      <c r="C120" s="36">
        <f t="shared" si="18"/>
        <v>1</v>
      </c>
      <c r="D120" s="37" t="e">
        <f t="shared" si="13"/>
        <v>#N/A</v>
      </c>
      <c r="E120" s="38" t="e">
        <f t="shared" si="19"/>
        <v>#N/A</v>
      </c>
    </row>
    <row r="121" spans="1:27" x14ac:dyDescent="0.25">
      <c r="A121" s="38" t="str">
        <f t="shared" si="17"/>
        <v>No Activity</v>
      </c>
      <c r="B121" s="35" t="e">
        <f t="shared" si="12"/>
        <v>#N/A</v>
      </c>
      <c r="C121" s="36">
        <f t="shared" si="18"/>
        <v>1</v>
      </c>
      <c r="D121" s="37" t="e">
        <f t="shared" si="13"/>
        <v>#N/A</v>
      </c>
      <c r="E121" s="38" t="e">
        <f t="shared" si="19"/>
        <v>#N/A</v>
      </c>
    </row>
    <row r="122" spans="1:27" x14ac:dyDescent="0.25">
      <c r="A122" s="38" t="str">
        <f t="shared" si="17"/>
        <v>No Activity</v>
      </c>
      <c r="B122" s="35" t="e">
        <f t="shared" si="12"/>
        <v>#N/A</v>
      </c>
      <c r="C122" s="36">
        <f t="shared" si="18"/>
        <v>1</v>
      </c>
      <c r="D122" s="37" t="e">
        <f t="shared" si="13"/>
        <v>#N/A</v>
      </c>
      <c r="E122" s="38" t="e">
        <f t="shared" si="19"/>
        <v>#N/A</v>
      </c>
    </row>
    <row r="123" spans="1:27" x14ac:dyDescent="0.25">
      <c r="A123" s="38" t="str">
        <f t="shared" si="17"/>
        <v>No Activity</v>
      </c>
      <c r="B123" s="35" t="e">
        <f t="shared" si="12"/>
        <v>#N/A</v>
      </c>
      <c r="C123" s="36">
        <f t="shared" si="18"/>
        <v>1</v>
      </c>
      <c r="D123" s="37" t="e">
        <f t="shared" si="13"/>
        <v>#N/A</v>
      </c>
      <c r="E123" s="38" t="e">
        <f t="shared" si="19"/>
        <v>#N/A</v>
      </c>
    </row>
    <row r="124" spans="1:27" x14ac:dyDescent="0.25">
      <c r="A124" s="38" t="str">
        <f t="shared" si="17"/>
        <v>No Activity</v>
      </c>
      <c r="B124" s="35" t="e">
        <f t="shared" si="12"/>
        <v>#N/A</v>
      </c>
      <c r="C124" s="36">
        <f t="shared" si="18"/>
        <v>1</v>
      </c>
      <c r="D124" s="37" t="e">
        <f t="shared" si="13"/>
        <v>#N/A</v>
      </c>
      <c r="E124" s="38" t="e">
        <f t="shared" si="19"/>
        <v>#N/A</v>
      </c>
    </row>
    <row r="125" spans="1:27" x14ac:dyDescent="0.25">
      <c r="A125" s="38" t="str">
        <f t="shared" si="17"/>
        <v>No Activity</v>
      </c>
      <c r="B125" s="35" t="e">
        <f t="shared" si="12"/>
        <v>#N/A</v>
      </c>
      <c r="C125" s="36">
        <f t="shared" si="18"/>
        <v>1</v>
      </c>
      <c r="D125" s="37" t="e">
        <f t="shared" si="13"/>
        <v>#N/A</v>
      </c>
      <c r="E125" s="38" t="e">
        <f t="shared" si="19"/>
        <v>#N/A</v>
      </c>
    </row>
    <row r="126" spans="1:27" x14ac:dyDescent="0.25">
      <c r="A126" s="38" t="str">
        <f t="shared" si="17"/>
        <v>No Activity</v>
      </c>
      <c r="B126" s="35" t="e">
        <f t="shared" si="12"/>
        <v>#N/A</v>
      </c>
      <c r="C126" s="36">
        <f t="shared" si="18"/>
        <v>1</v>
      </c>
      <c r="D126" s="37" t="e">
        <f t="shared" si="13"/>
        <v>#N/A</v>
      </c>
      <c r="E126" s="38" t="e">
        <f t="shared" si="19"/>
        <v>#N/A</v>
      </c>
    </row>
    <row r="127" spans="1:27" x14ac:dyDescent="0.25">
      <c r="A127" s="38" t="str">
        <f t="shared" si="17"/>
        <v>No Activity</v>
      </c>
      <c r="B127" s="35" t="e">
        <f t="shared" si="12"/>
        <v>#N/A</v>
      </c>
      <c r="C127" s="36">
        <f t="shared" si="18"/>
        <v>1</v>
      </c>
      <c r="D127" s="37" t="e">
        <f t="shared" si="13"/>
        <v>#N/A</v>
      </c>
      <c r="E127" s="38" t="e">
        <f t="shared" si="19"/>
        <v>#N/A</v>
      </c>
    </row>
    <row r="128" spans="1:27" x14ac:dyDescent="0.25">
      <c r="A128" s="38" t="str">
        <f t="shared" si="17"/>
        <v>No Activity</v>
      </c>
      <c r="B128" s="35" t="e">
        <f t="shared" si="12"/>
        <v>#N/A</v>
      </c>
      <c r="C128" s="36">
        <f t="shared" si="18"/>
        <v>1</v>
      </c>
      <c r="D128" s="37" t="e">
        <f t="shared" si="13"/>
        <v>#N/A</v>
      </c>
      <c r="E128" s="38" t="e">
        <f t="shared" si="19"/>
        <v>#N/A</v>
      </c>
    </row>
    <row r="129" spans="1:5" x14ac:dyDescent="0.25">
      <c r="A129" s="38" t="str">
        <f t="shared" si="17"/>
        <v>No Activity</v>
      </c>
      <c r="B129" s="35" t="e">
        <f t="shared" si="12"/>
        <v>#N/A</v>
      </c>
      <c r="C129" s="36">
        <f t="shared" si="18"/>
        <v>1</v>
      </c>
      <c r="D129" s="37" t="e">
        <f t="shared" si="13"/>
        <v>#N/A</v>
      </c>
      <c r="E129" s="38" t="e">
        <f t="shared" si="19"/>
        <v>#N/A</v>
      </c>
    </row>
    <row r="130" spans="1:5" x14ac:dyDescent="0.25">
      <c r="A130" s="38" t="str">
        <f t="shared" si="17"/>
        <v>No Activity</v>
      </c>
      <c r="B130" s="35" t="e">
        <f t="shared" si="12"/>
        <v>#N/A</v>
      </c>
      <c r="C130" s="36">
        <f t="shared" si="18"/>
        <v>1</v>
      </c>
      <c r="D130" s="37" t="e">
        <f t="shared" si="13"/>
        <v>#N/A</v>
      </c>
      <c r="E130" s="38" t="e">
        <f t="shared" si="19"/>
        <v>#N/A</v>
      </c>
    </row>
    <row r="131" spans="1:5" x14ac:dyDescent="0.25">
      <c r="A131" s="38" t="str">
        <f t="shared" si="17"/>
        <v>No Activity</v>
      </c>
      <c r="B131" s="35" t="e">
        <f t="shared" si="12"/>
        <v>#N/A</v>
      </c>
      <c r="C131" s="36">
        <f t="shared" si="18"/>
        <v>1</v>
      </c>
      <c r="D131" s="37" t="e">
        <f t="shared" si="13"/>
        <v>#N/A</v>
      </c>
      <c r="E131" s="38" t="e">
        <f t="shared" si="19"/>
        <v>#N/A</v>
      </c>
    </row>
    <row r="132" spans="1:5" x14ac:dyDescent="0.25">
      <c r="A132" s="38" t="str">
        <f t="shared" si="17"/>
        <v>No Activity</v>
      </c>
      <c r="B132" s="35" t="e">
        <f t="shared" si="12"/>
        <v>#N/A</v>
      </c>
      <c r="C132" s="36">
        <f t="shared" si="18"/>
        <v>1</v>
      </c>
      <c r="D132" s="37" t="e">
        <f t="shared" si="13"/>
        <v>#N/A</v>
      </c>
      <c r="E132" s="38" t="e">
        <f t="shared" si="19"/>
        <v>#N/A</v>
      </c>
    </row>
    <row r="133" spans="1:5" x14ac:dyDescent="0.25">
      <c r="A133" s="38" t="str">
        <f t="shared" si="17"/>
        <v>No Activity</v>
      </c>
      <c r="B133" s="35" t="e">
        <f t="shared" si="12"/>
        <v>#N/A</v>
      </c>
      <c r="C133" s="36">
        <f t="shared" si="18"/>
        <v>1</v>
      </c>
      <c r="D133" s="37" t="e">
        <f t="shared" si="13"/>
        <v>#N/A</v>
      </c>
      <c r="E133" s="38" t="e">
        <f t="shared" si="19"/>
        <v>#N/A</v>
      </c>
    </row>
    <row r="134" spans="1:5" x14ac:dyDescent="0.25">
      <c r="A134" s="38" t="str">
        <f t="shared" si="17"/>
        <v>No Activity</v>
      </c>
      <c r="B134" s="35" t="e">
        <f t="shared" si="12"/>
        <v>#N/A</v>
      </c>
      <c r="C134" s="36">
        <f t="shared" si="18"/>
        <v>1</v>
      </c>
      <c r="D134" s="37" t="e">
        <f t="shared" si="13"/>
        <v>#N/A</v>
      </c>
      <c r="E134" s="38" t="e">
        <f t="shared" si="19"/>
        <v>#N/A</v>
      </c>
    </row>
    <row r="135" spans="1:5" x14ac:dyDescent="0.25">
      <c r="A135" s="38" t="str">
        <f t="shared" si="17"/>
        <v>No Activity</v>
      </c>
      <c r="B135" s="35" t="e">
        <f t="shared" ref="B135:B198" si="20">VLOOKUP(T135,DELIV_CONV,2,FALSE)</f>
        <v>#N/A</v>
      </c>
      <c r="C135" s="36">
        <f t="shared" si="18"/>
        <v>1</v>
      </c>
      <c r="D135" s="37" t="e">
        <f t="shared" ref="D135:D198" si="21">Y135*B135*C135</f>
        <v>#N/A</v>
      </c>
      <c r="E135" s="38" t="e">
        <f t="shared" si="19"/>
        <v>#N/A</v>
      </c>
    </row>
    <row r="136" spans="1:5" x14ac:dyDescent="0.25">
      <c r="A136" s="38" t="str">
        <f t="shared" si="17"/>
        <v>No Activity</v>
      </c>
      <c r="B136" s="35" t="e">
        <f t="shared" si="20"/>
        <v>#N/A</v>
      </c>
      <c r="C136" s="36">
        <f t="shared" si="18"/>
        <v>1</v>
      </c>
      <c r="D136" s="37" t="e">
        <f t="shared" si="21"/>
        <v>#N/A</v>
      </c>
      <c r="E136" s="38" t="e">
        <f t="shared" si="19"/>
        <v>#N/A</v>
      </c>
    </row>
    <row r="137" spans="1:5" x14ac:dyDescent="0.25">
      <c r="A137" s="38" t="str">
        <f t="shared" si="17"/>
        <v>No Activity</v>
      </c>
      <c r="B137" s="35" t="e">
        <f t="shared" si="20"/>
        <v>#N/A</v>
      </c>
      <c r="C137" s="36">
        <f t="shared" si="18"/>
        <v>1</v>
      </c>
      <c r="D137" s="37" t="e">
        <f t="shared" si="21"/>
        <v>#N/A</v>
      </c>
      <c r="E137" s="38" t="e">
        <f t="shared" si="19"/>
        <v>#N/A</v>
      </c>
    </row>
    <row r="138" spans="1:5" x14ac:dyDescent="0.25">
      <c r="A138" s="38" t="str">
        <f t="shared" si="17"/>
        <v>No Activity</v>
      </c>
      <c r="B138" s="35" t="e">
        <f t="shared" si="20"/>
        <v>#N/A</v>
      </c>
      <c r="C138" s="36">
        <f t="shared" si="18"/>
        <v>1</v>
      </c>
      <c r="D138" s="37" t="e">
        <f t="shared" si="21"/>
        <v>#N/A</v>
      </c>
      <c r="E138" s="38" t="e">
        <f t="shared" si="19"/>
        <v>#N/A</v>
      </c>
    </row>
    <row r="139" spans="1:5" x14ac:dyDescent="0.25">
      <c r="A139" s="38" t="str">
        <f t="shared" si="17"/>
        <v>No Activity</v>
      </c>
      <c r="B139" s="35" t="e">
        <f t="shared" si="20"/>
        <v>#N/A</v>
      </c>
      <c r="C139" s="36">
        <f t="shared" si="18"/>
        <v>1</v>
      </c>
      <c r="D139" s="37" t="e">
        <f t="shared" si="21"/>
        <v>#N/A</v>
      </c>
      <c r="E139" s="38" t="e">
        <f t="shared" si="19"/>
        <v>#N/A</v>
      </c>
    </row>
    <row r="140" spans="1:5" x14ac:dyDescent="0.25">
      <c r="A140" s="38" t="str">
        <f t="shared" si="17"/>
        <v>No Activity</v>
      </c>
      <c r="B140" s="35" t="e">
        <f t="shared" si="20"/>
        <v>#N/A</v>
      </c>
      <c r="C140" s="36">
        <f t="shared" si="18"/>
        <v>1</v>
      </c>
      <c r="D140" s="37" t="e">
        <f t="shared" si="21"/>
        <v>#N/A</v>
      </c>
      <c r="E140" s="38" t="e">
        <f t="shared" si="19"/>
        <v>#N/A</v>
      </c>
    </row>
    <row r="141" spans="1:5" x14ac:dyDescent="0.25">
      <c r="A141" s="38" t="str">
        <f t="shared" si="17"/>
        <v>No Activity</v>
      </c>
      <c r="B141" s="35" t="e">
        <f t="shared" si="20"/>
        <v>#N/A</v>
      </c>
      <c r="C141" s="36">
        <f t="shared" si="18"/>
        <v>1</v>
      </c>
      <c r="D141" s="37" t="e">
        <f t="shared" si="21"/>
        <v>#N/A</v>
      </c>
      <c r="E141" s="38" t="e">
        <f t="shared" si="19"/>
        <v>#N/A</v>
      </c>
    </row>
    <row r="142" spans="1:5" x14ac:dyDescent="0.25">
      <c r="A142" s="38" t="str">
        <f t="shared" si="17"/>
        <v>No Activity</v>
      </c>
      <c r="B142" s="35" t="e">
        <f t="shared" si="20"/>
        <v>#N/A</v>
      </c>
      <c r="C142" s="36">
        <f t="shared" si="18"/>
        <v>1</v>
      </c>
      <c r="D142" s="37" t="e">
        <f t="shared" si="21"/>
        <v>#N/A</v>
      </c>
      <c r="E142" s="38" t="e">
        <f t="shared" si="19"/>
        <v>#N/A</v>
      </c>
    </row>
    <row r="143" spans="1:5" x14ac:dyDescent="0.25">
      <c r="A143" s="38" t="str">
        <f t="shared" si="17"/>
        <v>No Activity</v>
      </c>
      <c r="B143" s="35" t="e">
        <f t="shared" si="20"/>
        <v>#N/A</v>
      </c>
      <c r="C143" s="36">
        <f t="shared" si="18"/>
        <v>1</v>
      </c>
      <c r="D143" s="37" t="e">
        <f t="shared" si="21"/>
        <v>#N/A</v>
      </c>
      <c r="E143" s="38" t="e">
        <f t="shared" si="19"/>
        <v>#N/A</v>
      </c>
    </row>
    <row r="144" spans="1:5" x14ac:dyDescent="0.25">
      <c r="A144" s="38" t="str">
        <f t="shared" si="17"/>
        <v>No Activity</v>
      </c>
      <c r="B144" s="35" t="e">
        <f t="shared" si="20"/>
        <v>#N/A</v>
      </c>
      <c r="C144" s="36">
        <f t="shared" si="18"/>
        <v>1</v>
      </c>
      <c r="D144" s="37" t="e">
        <f t="shared" si="21"/>
        <v>#N/A</v>
      </c>
      <c r="E144" s="38" t="e">
        <f t="shared" si="19"/>
        <v>#N/A</v>
      </c>
    </row>
    <row r="145" spans="1:5" x14ac:dyDescent="0.25">
      <c r="A145" s="38" t="str">
        <f t="shared" si="17"/>
        <v>No Activity</v>
      </c>
      <c r="B145" s="35" t="e">
        <f t="shared" si="20"/>
        <v>#N/A</v>
      </c>
      <c r="C145" s="36">
        <f t="shared" si="18"/>
        <v>1</v>
      </c>
      <c r="D145" s="37" t="e">
        <f t="shared" si="21"/>
        <v>#N/A</v>
      </c>
      <c r="E145" s="38" t="e">
        <f t="shared" si="19"/>
        <v>#N/A</v>
      </c>
    </row>
    <row r="146" spans="1:5" x14ac:dyDescent="0.25">
      <c r="A146" s="38" t="str">
        <f t="shared" si="17"/>
        <v>No Activity</v>
      </c>
      <c r="B146" s="35" t="e">
        <f t="shared" si="20"/>
        <v>#N/A</v>
      </c>
      <c r="C146" s="36">
        <f t="shared" si="18"/>
        <v>1</v>
      </c>
      <c r="D146" s="37" t="e">
        <f t="shared" si="21"/>
        <v>#N/A</v>
      </c>
      <c r="E146" s="38" t="e">
        <f t="shared" si="19"/>
        <v>#N/A</v>
      </c>
    </row>
    <row r="147" spans="1:5" x14ac:dyDescent="0.25">
      <c r="A147" s="38" t="str">
        <f t="shared" si="17"/>
        <v>No Activity</v>
      </c>
      <c r="B147" s="35" t="e">
        <f t="shared" si="20"/>
        <v>#N/A</v>
      </c>
      <c r="C147" s="36">
        <f t="shared" si="18"/>
        <v>1</v>
      </c>
      <c r="D147" s="37" t="e">
        <f t="shared" si="21"/>
        <v>#N/A</v>
      </c>
      <c r="E147" s="38" t="e">
        <f t="shared" si="19"/>
        <v>#N/A</v>
      </c>
    </row>
    <row r="148" spans="1:5" x14ac:dyDescent="0.25">
      <c r="A148" s="38" t="str">
        <f t="shared" si="17"/>
        <v>No Activity</v>
      </c>
      <c r="B148" s="35" t="e">
        <f t="shared" si="20"/>
        <v>#N/A</v>
      </c>
      <c r="C148" s="36">
        <f t="shared" si="18"/>
        <v>1</v>
      </c>
      <c r="D148" s="37" t="e">
        <f t="shared" si="21"/>
        <v>#N/A</v>
      </c>
      <c r="E148" s="38" t="e">
        <f t="shared" si="19"/>
        <v>#N/A</v>
      </c>
    </row>
    <row r="149" spans="1:5" x14ac:dyDescent="0.25">
      <c r="A149" s="38" t="str">
        <f t="shared" si="17"/>
        <v>No Activity</v>
      </c>
      <c r="B149" s="35" t="e">
        <f t="shared" si="20"/>
        <v>#N/A</v>
      </c>
      <c r="C149" s="36">
        <f t="shared" si="18"/>
        <v>1</v>
      </c>
      <c r="D149" s="37" t="e">
        <f t="shared" si="21"/>
        <v>#N/A</v>
      </c>
      <c r="E149" s="38" t="e">
        <f t="shared" si="19"/>
        <v>#N/A</v>
      </c>
    </row>
    <row r="150" spans="1:5" x14ac:dyDescent="0.25">
      <c r="A150" s="38" t="str">
        <f t="shared" si="17"/>
        <v>No Activity</v>
      </c>
      <c r="B150" s="35" t="e">
        <f t="shared" si="20"/>
        <v>#N/A</v>
      </c>
      <c r="C150" s="36">
        <f t="shared" si="18"/>
        <v>1</v>
      </c>
      <c r="D150" s="37" t="e">
        <f t="shared" si="21"/>
        <v>#N/A</v>
      </c>
      <c r="E150" s="38" t="e">
        <f t="shared" si="19"/>
        <v>#N/A</v>
      </c>
    </row>
    <row r="151" spans="1:5" x14ac:dyDescent="0.25">
      <c r="A151" s="38" t="str">
        <f t="shared" si="17"/>
        <v>No Activity</v>
      </c>
      <c r="B151" s="35" t="e">
        <f t="shared" si="20"/>
        <v>#N/A</v>
      </c>
      <c r="C151" s="36">
        <f t="shared" si="18"/>
        <v>1</v>
      </c>
      <c r="D151" s="37" t="e">
        <f t="shared" si="21"/>
        <v>#N/A</v>
      </c>
      <c r="E151" s="38" t="e">
        <f t="shared" si="19"/>
        <v>#N/A</v>
      </c>
    </row>
    <row r="152" spans="1:5" x14ac:dyDescent="0.25">
      <c r="A152" s="38" t="str">
        <f t="shared" si="17"/>
        <v>No Activity</v>
      </c>
      <c r="B152" s="35" t="e">
        <f t="shared" si="20"/>
        <v>#N/A</v>
      </c>
      <c r="C152" s="36">
        <f t="shared" si="18"/>
        <v>1</v>
      </c>
      <c r="D152" s="37" t="e">
        <f t="shared" si="21"/>
        <v>#N/A</v>
      </c>
      <c r="E152" s="38" t="e">
        <f t="shared" si="19"/>
        <v>#N/A</v>
      </c>
    </row>
    <row r="153" spans="1:5" x14ac:dyDescent="0.25">
      <c r="A153" s="38" t="str">
        <f t="shared" si="17"/>
        <v>No Activity</v>
      </c>
      <c r="B153" s="35" t="e">
        <f t="shared" si="20"/>
        <v>#N/A</v>
      </c>
      <c r="C153" s="36">
        <f t="shared" si="18"/>
        <v>1</v>
      </c>
      <c r="D153" s="37" t="e">
        <f t="shared" si="21"/>
        <v>#N/A</v>
      </c>
      <c r="E153" s="38" t="e">
        <f t="shared" si="19"/>
        <v>#N/A</v>
      </c>
    </row>
    <row r="154" spans="1:5" x14ac:dyDescent="0.25">
      <c r="A154" s="38" t="str">
        <f t="shared" si="17"/>
        <v>No Activity</v>
      </c>
      <c r="B154" s="35" t="e">
        <f t="shared" si="20"/>
        <v>#N/A</v>
      </c>
      <c r="C154" s="36">
        <f t="shared" si="18"/>
        <v>1</v>
      </c>
      <c r="D154" s="37" t="e">
        <f t="shared" si="21"/>
        <v>#N/A</v>
      </c>
      <c r="E154" s="38" t="e">
        <f t="shared" si="19"/>
        <v>#N/A</v>
      </c>
    </row>
    <row r="155" spans="1:5" x14ac:dyDescent="0.25">
      <c r="A155" s="38" t="str">
        <f t="shared" si="17"/>
        <v>No Activity</v>
      </c>
      <c r="B155" s="35" t="e">
        <f t="shared" si="20"/>
        <v>#N/A</v>
      </c>
      <c r="C155" s="36">
        <f t="shared" si="18"/>
        <v>1</v>
      </c>
      <c r="D155" s="37" t="e">
        <f t="shared" si="21"/>
        <v>#N/A</v>
      </c>
      <c r="E155" s="38" t="e">
        <f t="shared" si="19"/>
        <v>#N/A</v>
      </c>
    </row>
    <row r="156" spans="1:5" x14ac:dyDescent="0.25">
      <c r="A156" s="38" t="str">
        <f t="shared" si="17"/>
        <v>No Activity</v>
      </c>
      <c r="B156" s="35" t="e">
        <f t="shared" si="20"/>
        <v>#N/A</v>
      </c>
      <c r="C156" s="36">
        <f t="shared" si="18"/>
        <v>1</v>
      </c>
      <c r="D156" s="37" t="e">
        <f t="shared" si="21"/>
        <v>#N/A</v>
      </c>
      <c r="E156" s="38" t="e">
        <f t="shared" si="19"/>
        <v>#N/A</v>
      </c>
    </row>
    <row r="157" spans="1:5" x14ac:dyDescent="0.25">
      <c r="A157" s="38" t="str">
        <f t="shared" si="17"/>
        <v>No Activity</v>
      </c>
      <c r="B157" s="35" t="e">
        <f t="shared" si="20"/>
        <v>#N/A</v>
      </c>
      <c r="C157" s="36">
        <f t="shared" si="18"/>
        <v>1</v>
      </c>
      <c r="D157" s="37" t="e">
        <f t="shared" si="21"/>
        <v>#N/A</v>
      </c>
      <c r="E157" s="38" t="e">
        <f t="shared" si="19"/>
        <v>#N/A</v>
      </c>
    </row>
    <row r="158" spans="1:5" x14ac:dyDescent="0.25">
      <c r="A158" s="38" t="str">
        <f t="shared" si="17"/>
        <v>No Activity</v>
      </c>
      <c r="B158" s="35" t="e">
        <f t="shared" si="20"/>
        <v>#N/A</v>
      </c>
      <c r="C158" s="36">
        <f t="shared" si="18"/>
        <v>1</v>
      </c>
      <c r="D158" s="37" t="e">
        <f t="shared" si="21"/>
        <v>#N/A</v>
      </c>
      <c r="E158" s="38" t="e">
        <f t="shared" si="19"/>
        <v>#N/A</v>
      </c>
    </row>
    <row r="159" spans="1:5" x14ac:dyDescent="0.25">
      <c r="A159" s="38" t="str">
        <f t="shared" si="17"/>
        <v>No Activity</v>
      </c>
      <c r="B159" s="35" t="e">
        <f t="shared" si="20"/>
        <v>#N/A</v>
      </c>
      <c r="C159" s="36">
        <f t="shared" si="18"/>
        <v>1</v>
      </c>
      <c r="D159" s="37" t="e">
        <f t="shared" si="21"/>
        <v>#N/A</v>
      </c>
      <c r="E159" s="38" t="e">
        <f t="shared" si="19"/>
        <v>#N/A</v>
      </c>
    </row>
    <row r="160" spans="1:5" x14ac:dyDescent="0.25">
      <c r="A160" s="38" t="str">
        <f t="shared" si="17"/>
        <v>No Activity</v>
      </c>
      <c r="B160" s="35" t="e">
        <f t="shared" si="20"/>
        <v>#N/A</v>
      </c>
      <c r="C160" s="36">
        <f t="shared" si="18"/>
        <v>1</v>
      </c>
      <c r="D160" s="37" t="e">
        <f t="shared" si="21"/>
        <v>#N/A</v>
      </c>
      <c r="E160" s="38" t="e">
        <f t="shared" si="19"/>
        <v>#N/A</v>
      </c>
    </row>
    <row r="161" spans="1:5" x14ac:dyDescent="0.25">
      <c r="A161" s="38" t="str">
        <f t="shared" si="17"/>
        <v>No Activity</v>
      </c>
      <c r="B161" s="35" t="e">
        <f t="shared" si="20"/>
        <v>#N/A</v>
      </c>
      <c r="C161" s="36">
        <f t="shared" si="18"/>
        <v>1</v>
      </c>
      <c r="D161" s="37" t="e">
        <f t="shared" si="21"/>
        <v>#N/A</v>
      </c>
      <c r="E161" s="38" t="e">
        <f t="shared" si="19"/>
        <v>#N/A</v>
      </c>
    </row>
    <row r="162" spans="1:5" x14ac:dyDescent="0.25">
      <c r="A162" s="38" t="str">
        <f t="shared" si="17"/>
        <v>No Activity</v>
      </c>
      <c r="B162" s="35" t="e">
        <f t="shared" si="20"/>
        <v>#N/A</v>
      </c>
      <c r="C162" s="36">
        <f t="shared" si="18"/>
        <v>1</v>
      </c>
      <c r="D162" s="37" t="e">
        <f t="shared" si="21"/>
        <v>#N/A</v>
      </c>
      <c r="E162" s="38" t="e">
        <f t="shared" si="19"/>
        <v>#N/A</v>
      </c>
    </row>
    <row r="163" spans="1:5" x14ac:dyDescent="0.25">
      <c r="A163" s="38" t="str">
        <f t="shared" si="17"/>
        <v>No Activity</v>
      </c>
      <c r="B163" s="35" t="e">
        <f t="shared" si="20"/>
        <v>#N/A</v>
      </c>
      <c r="C163" s="36">
        <f t="shared" si="18"/>
        <v>1</v>
      </c>
      <c r="D163" s="37" t="e">
        <f t="shared" si="21"/>
        <v>#N/A</v>
      </c>
      <c r="E163" s="38" t="e">
        <f t="shared" si="19"/>
        <v>#N/A</v>
      </c>
    </row>
    <row r="164" spans="1:5" x14ac:dyDescent="0.25">
      <c r="A164" s="38" t="str">
        <f t="shared" si="17"/>
        <v>No Activity</v>
      </c>
      <c r="B164" s="35" t="e">
        <f t="shared" si="20"/>
        <v>#N/A</v>
      </c>
      <c r="C164" s="36">
        <f t="shared" si="18"/>
        <v>1</v>
      </c>
      <c r="D164" s="37" t="e">
        <f t="shared" si="21"/>
        <v>#N/A</v>
      </c>
      <c r="E164" s="38" t="e">
        <f t="shared" si="19"/>
        <v>#N/A</v>
      </c>
    </row>
    <row r="165" spans="1:5" x14ac:dyDescent="0.25">
      <c r="A165" s="38" t="str">
        <f t="shared" si="17"/>
        <v>No Activity</v>
      </c>
      <c r="B165" s="35" t="e">
        <f t="shared" si="20"/>
        <v>#N/A</v>
      </c>
      <c r="C165" s="36">
        <f t="shared" si="18"/>
        <v>1</v>
      </c>
      <c r="D165" s="37" t="e">
        <f t="shared" si="21"/>
        <v>#N/A</v>
      </c>
      <c r="E165" s="38" t="e">
        <f t="shared" si="19"/>
        <v>#N/A</v>
      </c>
    </row>
    <row r="166" spans="1:5" x14ac:dyDescent="0.25">
      <c r="A166" s="38" t="str">
        <f t="shared" si="17"/>
        <v>No Activity</v>
      </c>
      <c r="B166" s="35" t="e">
        <f t="shared" si="20"/>
        <v>#N/A</v>
      </c>
      <c r="C166" s="36">
        <f t="shared" si="18"/>
        <v>1</v>
      </c>
      <c r="D166" s="37" t="e">
        <f t="shared" si="21"/>
        <v>#N/A</v>
      </c>
      <c r="E166" s="38" t="e">
        <f t="shared" si="19"/>
        <v>#N/A</v>
      </c>
    </row>
    <row r="167" spans="1:5" x14ac:dyDescent="0.25">
      <c r="A167" s="38" t="str">
        <f t="shared" si="17"/>
        <v>No Activity</v>
      </c>
      <c r="B167" s="35" t="e">
        <f t="shared" si="20"/>
        <v>#N/A</v>
      </c>
      <c r="C167" s="36">
        <f t="shared" si="18"/>
        <v>1</v>
      </c>
      <c r="D167" s="37" t="e">
        <f t="shared" si="21"/>
        <v>#N/A</v>
      </c>
      <c r="E167" s="38" t="e">
        <f t="shared" si="19"/>
        <v>#N/A</v>
      </c>
    </row>
    <row r="168" spans="1:5" x14ac:dyDescent="0.25">
      <c r="A168" s="38" t="str">
        <f t="shared" si="17"/>
        <v>No Activity</v>
      </c>
      <c r="B168" s="35" t="e">
        <f t="shared" si="20"/>
        <v>#N/A</v>
      </c>
      <c r="C168" s="36">
        <f t="shared" si="18"/>
        <v>1</v>
      </c>
      <c r="D168" s="37" t="e">
        <f t="shared" si="21"/>
        <v>#N/A</v>
      </c>
      <c r="E168" s="38" t="e">
        <f t="shared" si="19"/>
        <v>#N/A</v>
      </c>
    </row>
    <row r="169" spans="1:5" x14ac:dyDescent="0.25">
      <c r="A169" s="38" t="str">
        <f t="shared" si="17"/>
        <v>No Activity</v>
      </c>
      <c r="B169" s="35" t="e">
        <f t="shared" si="20"/>
        <v>#N/A</v>
      </c>
      <c r="C169" s="36">
        <f t="shared" si="18"/>
        <v>1</v>
      </c>
      <c r="D169" s="37" t="e">
        <f t="shared" si="21"/>
        <v>#N/A</v>
      </c>
      <c r="E169" s="38" t="e">
        <f t="shared" si="19"/>
        <v>#N/A</v>
      </c>
    </row>
    <row r="170" spans="1:5" x14ac:dyDescent="0.25">
      <c r="A170" s="38" t="str">
        <f t="shared" si="17"/>
        <v>No Activity</v>
      </c>
      <c r="B170" s="35" t="e">
        <f t="shared" si="20"/>
        <v>#N/A</v>
      </c>
      <c r="C170" s="36">
        <f t="shared" si="18"/>
        <v>1</v>
      </c>
      <c r="D170" s="37" t="e">
        <f t="shared" si="21"/>
        <v>#N/A</v>
      </c>
      <c r="E170" s="38" t="e">
        <f t="shared" si="19"/>
        <v>#N/A</v>
      </c>
    </row>
    <row r="171" spans="1:5" x14ac:dyDescent="0.25">
      <c r="A171" s="38" t="str">
        <f t="shared" si="17"/>
        <v>No Activity</v>
      </c>
      <c r="B171" s="35" t="e">
        <f t="shared" si="20"/>
        <v>#N/A</v>
      </c>
      <c r="C171" s="36">
        <f t="shared" si="18"/>
        <v>1</v>
      </c>
      <c r="D171" s="37" t="e">
        <f t="shared" si="21"/>
        <v>#N/A</v>
      </c>
      <c r="E171" s="38" t="e">
        <f t="shared" si="19"/>
        <v>#N/A</v>
      </c>
    </row>
    <row r="172" spans="1:5" x14ac:dyDescent="0.25">
      <c r="A172" s="38" t="str">
        <f t="shared" si="17"/>
        <v>No Activity</v>
      </c>
      <c r="B172" s="35" t="e">
        <f t="shared" si="20"/>
        <v>#N/A</v>
      </c>
      <c r="C172" s="36">
        <f t="shared" si="18"/>
        <v>1</v>
      </c>
      <c r="D172" s="37" t="e">
        <f t="shared" si="21"/>
        <v>#N/A</v>
      </c>
      <c r="E172" s="38" t="e">
        <f t="shared" si="19"/>
        <v>#N/A</v>
      </c>
    </row>
    <row r="173" spans="1:5" x14ac:dyDescent="0.25">
      <c r="A173" s="38" t="str">
        <f t="shared" si="17"/>
        <v>No Activity</v>
      </c>
      <c r="B173" s="35" t="e">
        <f t="shared" si="20"/>
        <v>#N/A</v>
      </c>
      <c r="C173" s="36">
        <f t="shared" si="18"/>
        <v>1</v>
      </c>
      <c r="D173" s="37" t="e">
        <f t="shared" si="21"/>
        <v>#N/A</v>
      </c>
      <c r="E173" s="38" t="e">
        <f t="shared" si="19"/>
        <v>#N/A</v>
      </c>
    </row>
    <row r="174" spans="1:5" x14ac:dyDescent="0.25">
      <c r="A174" s="38" t="str">
        <f t="shared" si="17"/>
        <v>No Activity</v>
      </c>
      <c r="B174" s="35" t="e">
        <f t="shared" si="20"/>
        <v>#N/A</v>
      </c>
      <c r="C174" s="36">
        <f t="shared" si="18"/>
        <v>1</v>
      </c>
      <c r="D174" s="37" t="e">
        <f t="shared" si="21"/>
        <v>#N/A</v>
      </c>
      <c r="E174" s="38" t="e">
        <f t="shared" si="19"/>
        <v>#N/A</v>
      </c>
    </row>
    <row r="175" spans="1:5" x14ac:dyDescent="0.25">
      <c r="A175" s="38" t="str">
        <f t="shared" si="17"/>
        <v>No Activity</v>
      </c>
      <c r="B175" s="35" t="e">
        <f t="shared" si="20"/>
        <v>#N/A</v>
      </c>
      <c r="C175" s="36">
        <f t="shared" si="18"/>
        <v>1</v>
      </c>
      <c r="D175" s="37" t="e">
        <f t="shared" si="21"/>
        <v>#N/A</v>
      </c>
      <c r="E175" s="38" t="e">
        <f t="shared" si="19"/>
        <v>#N/A</v>
      </c>
    </row>
    <row r="176" spans="1:5" x14ac:dyDescent="0.25">
      <c r="A176" s="38" t="str">
        <f t="shared" si="17"/>
        <v>No Activity</v>
      </c>
      <c r="B176" s="35" t="e">
        <f t="shared" si="20"/>
        <v>#N/A</v>
      </c>
      <c r="C176" s="36">
        <f t="shared" si="18"/>
        <v>1</v>
      </c>
      <c r="D176" s="37" t="e">
        <f t="shared" si="21"/>
        <v>#N/A</v>
      </c>
      <c r="E176" s="38" t="e">
        <f t="shared" si="19"/>
        <v>#N/A</v>
      </c>
    </row>
    <row r="177" spans="1:5" x14ac:dyDescent="0.25">
      <c r="A177" s="38" t="str">
        <f t="shared" si="17"/>
        <v>No Activity</v>
      </c>
      <c r="B177" s="35" t="e">
        <f t="shared" si="20"/>
        <v>#N/A</v>
      </c>
      <c r="C177" s="36">
        <f t="shared" si="18"/>
        <v>1</v>
      </c>
      <c r="D177" s="37" t="e">
        <f t="shared" si="21"/>
        <v>#N/A</v>
      </c>
      <c r="E177" s="38" t="e">
        <f t="shared" si="19"/>
        <v>#N/A</v>
      </c>
    </row>
    <row r="178" spans="1:5" x14ac:dyDescent="0.25">
      <c r="A178" s="38" t="str">
        <f t="shared" si="17"/>
        <v>No Activity</v>
      </c>
      <c r="B178" s="35" t="e">
        <f t="shared" si="20"/>
        <v>#N/A</v>
      </c>
      <c r="C178" s="36">
        <f t="shared" si="18"/>
        <v>1</v>
      </c>
      <c r="D178" s="37" t="e">
        <f t="shared" si="21"/>
        <v>#N/A</v>
      </c>
      <c r="E178" s="38" t="e">
        <f t="shared" si="19"/>
        <v>#N/A</v>
      </c>
    </row>
    <row r="179" spans="1:5" x14ac:dyDescent="0.25">
      <c r="A179" s="38" t="str">
        <f t="shared" ref="A179:A242" si="22">VLOOKUP(I179,DDEPM_USERS,2,FALSE)</f>
        <v>No Activity</v>
      </c>
      <c r="B179" s="35" t="e">
        <f t="shared" si="20"/>
        <v>#N/A</v>
      </c>
      <c r="C179" s="36">
        <f t="shared" ref="C179:C242" si="23">S179-R179+1</f>
        <v>1</v>
      </c>
      <c r="D179" s="37" t="e">
        <f t="shared" si="21"/>
        <v>#N/A</v>
      </c>
      <c r="E179" s="38" t="e">
        <f t="shared" ref="E179:E242" si="24">D179*Z179</f>
        <v>#N/A</v>
      </c>
    </row>
    <row r="180" spans="1:5" x14ac:dyDescent="0.25">
      <c r="A180" s="38" t="str">
        <f t="shared" si="22"/>
        <v>No Activity</v>
      </c>
      <c r="B180" s="35" t="e">
        <f t="shared" si="20"/>
        <v>#N/A</v>
      </c>
      <c r="C180" s="36">
        <f t="shared" si="23"/>
        <v>1</v>
      </c>
      <c r="D180" s="37" t="e">
        <f t="shared" si="21"/>
        <v>#N/A</v>
      </c>
      <c r="E180" s="38" t="e">
        <f t="shared" si="24"/>
        <v>#N/A</v>
      </c>
    </row>
    <row r="181" spans="1:5" x14ac:dyDescent="0.25">
      <c r="A181" s="38" t="str">
        <f t="shared" si="22"/>
        <v>No Activity</v>
      </c>
      <c r="B181" s="35" t="e">
        <f t="shared" si="20"/>
        <v>#N/A</v>
      </c>
      <c r="C181" s="36">
        <f t="shared" si="23"/>
        <v>1</v>
      </c>
      <c r="D181" s="37" t="e">
        <f t="shared" si="21"/>
        <v>#N/A</v>
      </c>
      <c r="E181" s="38" t="e">
        <f t="shared" si="24"/>
        <v>#N/A</v>
      </c>
    </row>
    <row r="182" spans="1:5" x14ac:dyDescent="0.25">
      <c r="A182" s="38" t="str">
        <f t="shared" si="22"/>
        <v>No Activity</v>
      </c>
      <c r="B182" s="35" t="e">
        <f t="shared" si="20"/>
        <v>#N/A</v>
      </c>
      <c r="C182" s="36">
        <f t="shared" si="23"/>
        <v>1</v>
      </c>
      <c r="D182" s="37" t="e">
        <f t="shared" si="21"/>
        <v>#N/A</v>
      </c>
      <c r="E182" s="38" t="e">
        <f t="shared" si="24"/>
        <v>#N/A</v>
      </c>
    </row>
    <row r="183" spans="1:5" x14ac:dyDescent="0.25">
      <c r="A183" s="38" t="str">
        <f t="shared" si="22"/>
        <v>No Activity</v>
      </c>
      <c r="B183" s="35" t="e">
        <f t="shared" si="20"/>
        <v>#N/A</v>
      </c>
      <c r="C183" s="36">
        <f t="shared" si="23"/>
        <v>1</v>
      </c>
      <c r="D183" s="37" t="e">
        <f t="shared" si="21"/>
        <v>#N/A</v>
      </c>
      <c r="E183" s="38" t="e">
        <f t="shared" si="24"/>
        <v>#N/A</v>
      </c>
    </row>
    <row r="184" spans="1:5" x14ac:dyDescent="0.25">
      <c r="A184" s="38" t="str">
        <f t="shared" si="22"/>
        <v>No Activity</v>
      </c>
      <c r="B184" s="35" t="e">
        <f t="shared" si="20"/>
        <v>#N/A</v>
      </c>
      <c r="C184" s="36">
        <f t="shared" si="23"/>
        <v>1</v>
      </c>
      <c r="D184" s="37" t="e">
        <f t="shared" si="21"/>
        <v>#N/A</v>
      </c>
      <c r="E184" s="38" t="e">
        <f t="shared" si="24"/>
        <v>#N/A</v>
      </c>
    </row>
    <row r="185" spans="1:5" x14ac:dyDescent="0.25">
      <c r="A185" s="38" t="str">
        <f t="shared" si="22"/>
        <v>No Activity</v>
      </c>
      <c r="B185" s="35" t="e">
        <f t="shared" si="20"/>
        <v>#N/A</v>
      </c>
      <c r="C185" s="36">
        <f t="shared" si="23"/>
        <v>1</v>
      </c>
      <c r="D185" s="37" t="e">
        <f t="shared" si="21"/>
        <v>#N/A</v>
      </c>
      <c r="E185" s="38" t="e">
        <f t="shared" si="24"/>
        <v>#N/A</v>
      </c>
    </row>
    <row r="186" spans="1:5" x14ac:dyDescent="0.25">
      <c r="A186" s="38" t="str">
        <f t="shared" si="22"/>
        <v>No Activity</v>
      </c>
      <c r="B186" s="35" t="e">
        <f t="shared" si="20"/>
        <v>#N/A</v>
      </c>
      <c r="C186" s="36">
        <f t="shared" si="23"/>
        <v>1</v>
      </c>
      <c r="D186" s="37" t="e">
        <f t="shared" si="21"/>
        <v>#N/A</v>
      </c>
      <c r="E186" s="38" t="e">
        <f t="shared" si="24"/>
        <v>#N/A</v>
      </c>
    </row>
    <row r="187" spans="1:5" x14ac:dyDescent="0.25">
      <c r="A187" s="38" t="str">
        <f t="shared" si="22"/>
        <v>No Activity</v>
      </c>
      <c r="B187" s="35" t="e">
        <f t="shared" si="20"/>
        <v>#N/A</v>
      </c>
      <c r="C187" s="36">
        <f t="shared" si="23"/>
        <v>1</v>
      </c>
      <c r="D187" s="37" t="e">
        <f t="shared" si="21"/>
        <v>#N/A</v>
      </c>
      <c r="E187" s="38" t="e">
        <f t="shared" si="24"/>
        <v>#N/A</v>
      </c>
    </row>
    <row r="188" spans="1:5" x14ac:dyDescent="0.25">
      <c r="A188" s="38" t="str">
        <f t="shared" si="22"/>
        <v>No Activity</v>
      </c>
      <c r="B188" s="35" t="e">
        <f t="shared" si="20"/>
        <v>#N/A</v>
      </c>
      <c r="C188" s="36">
        <f t="shared" si="23"/>
        <v>1</v>
      </c>
      <c r="D188" s="37" t="e">
        <f t="shared" si="21"/>
        <v>#N/A</v>
      </c>
      <c r="E188" s="38" t="e">
        <f t="shared" si="24"/>
        <v>#N/A</v>
      </c>
    </row>
    <row r="189" spans="1:5" x14ac:dyDescent="0.25">
      <c r="A189" s="38" t="str">
        <f t="shared" si="22"/>
        <v>No Activity</v>
      </c>
      <c r="B189" s="35" t="e">
        <f t="shared" si="20"/>
        <v>#N/A</v>
      </c>
      <c r="C189" s="36">
        <f t="shared" si="23"/>
        <v>1</v>
      </c>
      <c r="D189" s="37" t="e">
        <f t="shared" si="21"/>
        <v>#N/A</v>
      </c>
      <c r="E189" s="38" t="e">
        <f t="shared" si="24"/>
        <v>#N/A</v>
      </c>
    </row>
    <row r="190" spans="1:5" x14ac:dyDescent="0.25">
      <c r="A190" s="38" t="str">
        <f t="shared" si="22"/>
        <v>No Activity</v>
      </c>
      <c r="B190" s="35" t="e">
        <f t="shared" si="20"/>
        <v>#N/A</v>
      </c>
      <c r="C190" s="36">
        <f t="shared" si="23"/>
        <v>1</v>
      </c>
      <c r="D190" s="37" t="e">
        <f t="shared" si="21"/>
        <v>#N/A</v>
      </c>
      <c r="E190" s="38" t="e">
        <f t="shared" si="24"/>
        <v>#N/A</v>
      </c>
    </row>
    <row r="191" spans="1:5" x14ac:dyDescent="0.25">
      <c r="A191" s="38" t="str">
        <f t="shared" si="22"/>
        <v>No Activity</v>
      </c>
      <c r="B191" s="35" t="e">
        <f t="shared" si="20"/>
        <v>#N/A</v>
      </c>
      <c r="C191" s="36">
        <f t="shared" si="23"/>
        <v>1</v>
      </c>
      <c r="D191" s="37" t="e">
        <f t="shared" si="21"/>
        <v>#N/A</v>
      </c>
      <c r="E191" s="38" t="e">
        <f t="shared" si="24"/>
        <v>#N/A</v>
      </c>
    </row>
    <row r="192" spans="1:5" x14ac:dyDescent="0.25">
      <c r="A192" s="38" t="str">
        <f t="shared" si="22"/>
        <v>No Activity</v>
      </c>
      <c r="B192" s="35" t="e">
        <f t="shared" si="20"/>
        <v>#N/A</v>
      </c>
      <c r="C192" s="36">
        <f t="shared" si="23"/>
        <v>1</v>
      </c>
      <c r="D192" s="37" t="e">
        <f t="shared" si="21"/>
        <v>#N/A</v>
      </c>
      <c r="E192" s="38" t="e">
        <f t="shared" si="24"/>
        <v>#N/A</v>
      </c>
    </row>
    <row r="193" spans="1:5" x14ac:dyDescent="0.25">
      <c r="A193" s="38" t="str">
        <f t="shared" si="22"/>
        <v>No Activity</v>
      </c>
      <c r="B193" s="35" t="e">
        <f t="shared" si="20"/>
        <v>#N/A</v>
      </c>
      <c r="C193" s="36">
        <f t="shared" si="23"/>
        <v>1</v>
      </c>
      <c r="D193" s="37" t="e">
        <f t="shared" si="21"/>
        <v>#N/A</v>
      </c>
      <c r="E193" s="38" t="e">
        <f t="shared" si="24"/>
        <v>#N/A</v>
      </c>
    </row>
    <row r="194" spans="1:5" x14ac:dyDescent="0.25">
      <c r="A194" s="38" t="str">
        <f t="shared" si="22"/>
        <v>No Activity</v>
      </c>
      <c r="B194" s="35" t="e">
        <f t="shared" si="20"/>
        <v>#N/A</v>
      </c>
      <c r="C194" s="36">
        <f t="shared" si="23"/>
        <v>1</v>
      </c>
      <c r="D194" s="37" t="e">
        <f t="shared" si="21"/>
        <v>#N/A</v>
      </c>
      <c r="E194" s="38" t="e">
        <f t="shared" si="24"/>
        <v>#N/A</v>
      </c>
    </row>
    <row r="195" spans="1:5" x14ac:dyDescent="0.25">
      <c r="A195" s="38" t="str">
        <f t="shared" si="22"/>
        <v>No Activity</v>
      </c>
      <c r="B195" s="35" t="e">
        <f t="shared" si="20"/>
        <v>#N/A</v>
      </c>
      <c r="C195" s="36">
        <f t="shared" si="23"/>
        <v>1</v>
      </c>
      <c r="D195" s="37" t="e">
        <f t="shared" si="21"/>
        <v>#N/A</v>
      </c>
      <c r="E195" s="38" t="e">
        <f t="shared" si="24"/>
        <v>#N/A</v>
      </c>
    </row>
    <row r="196" spans="1:5" x14ac:dyDescent="0.25">
      <c r="A196" s="38" t="str">
        <f t="shared" si="22"/>
        <v>No Activity</v>
      </c>
      <c r="B196" s="35" t="e">
        <f t="shared" si="20"/>
        <v>#N/A</v>
      </c>
      <c r="C196" s="36">
        <f t="shared" si="23"/>
        <v>1</v>
      </c>
      <c r="D196" s="37" t="e">
        <f t="shared" si="21"/>
        <v>#N/A</v>
      </c>
      <c r="E196" s="38" t="e">
        <f t="shared" si="24"/>
        <v>#N/A</v>
      </c>
    </row>
    <row r="197" spans="1:5" x14ac:dyDescent="0.25">
      <c r="A197" s="38" t="str">
        <f t="shared" si="22"/>
        <v>No Activity</v>
      </c>
      <c r="B197" s="35" t="e">
        <f t="shared" si="20"/>
        <v>#N/A</v>
      </c>
      <c r="C197" s="36">
        <f t="shared" si="23"/>
        <v>1</v>
      </c>
      <c r="D197" s="37" t="e">
        <f t="shared" si="21"/>
        <v>#N/A</v>
      </c>
      <c r="E197" s="38" t="e">
        <f t="shared" si="24"/>
        <v>#N/A</v>
      </c>
    </row>
    <row r="198" spans="1:5" x14ac:dyDescent="0.25">
      <c r="A198" s="38" t="str">
        <f t="shared" si="22"/>
        <v>No Activity</v>
      </c>
      <c r="B198" s="35" t="e">
        <f t="shared" si="20"/>
        <v>#N/A</v>
      </c>
      <c r="C198" s="36">
        <f t="shared" si="23"/>
        <v>1</v>
      </c>
      <c r="D198" s="37" t="e">
        <f t="shared" si="21"/>
        <v>#N/A</v>
      </c>
      <c r="E198" s="38" t="e">
        <f t="shared" si="24"/>
        <v>#N/A</v>
      </c>
    </row>
    <row r="199" spans="1:5" x14ac:dyDescent="0.25">
      <c r="A199" s="38" t="str">
        <f t="shared" si="22"/>
        <v>No Activity</v>
      </c>
      <c r="B199" s="35" t="e">
        <f t="shared" ref="B199:B262" si="25">VLOOKUP(T199,DELIV_CONV,2,FALSE)</f>
        <v>#N/A</v>
      </c>
      <c r="C199" s="36">
        <f t="shared" si="23"/>
        <v>1</v>
      </c>
      <c r="D199" s="37" t="e">
        <f t="shared" ref="D199:D262" si="26">Y199*B199*C199</f>
        <v>#N/A</v>
      </c>
      <c r="E199" s="38" t="e">
        <f t="shared" si="24"/>
        <v>#N/A</v>
      </c>
    </row>
    <row r="200" spans="1:5" x14ac:dyDescent="0.25">
      <c r="A200" s="38" t="str">
        <f t="shared" si="22"/>
        <v>No Activity</v>
      </c>
      <c r="B200" s="35" t="e">
        <f t="shared" si="25"/>
        <v>#N/A</v>
      </c>
      <c r="C200" s="36">
        <f t="shared" si="23"/>
        <v>1</v>
      </c>
      <c r="D200" s="37" t="e">
        <f t="shared" si="26"/>
        <v>#N/A</v>
      </c>
      <c r="E200" s="38" t="e">
        <f t="shared" si="24"/>
        <v>#N/A</v>
      </c>
    </row>
    <row r="201" spans="1:5" x14ac:dyDescent="0.25">
      <c r="A201" s="38" t="str">
        <f t="shared" si="22"/>
        <v>No Activity</v>
      </c>
      <c r="B201" s="35" t="e">
        <f t="shared" si="25"/>
        <v>#N/A</v>
      </c>
      <c r="C201" s="36">
        <f t="shared" si="23"/>
        <v>1</v>
      </c>
      <c r="D201" s="37" t="e">
        <f t="shared" si="26"/>
        <v>#N/A</v>
      </c>
      <c r="E201" s="38" t="e">
        <f t="shared" si="24"/>
        <v>#N/A</v>
      </c>
    </row>
    <row r="202" spans="1:5" x14ac:dyDescent="0.25">
      <c r="A202" s="38" t="str">
        <f t="shared" si="22"/>
        <v>No Activity</v>
      </c>
      <c r="B202" s="35" t="e">
        <f t="shared" si="25"/>
        <v>#N/A</v>
      </c>
      <c r="C202" s="36">
        <f t="shared" si="23"/>
        <v>1</v>
      </c>
      <c r="D202" s="37" t="e">
        <f t="shared" si="26"/>
        <v>#N/A</v>
      </c>
      <c r="E202" s="38" t="e">
        <f t="shared" si="24"/>
        <v>#N/A</v>
      </c>
    </row>
    <row r="203" spans="1:5" x14ac:dyDescent="0.25">
      <c r="A203" s="38" t="str">
        <f t="shared" si="22"/>
        <v>No Activity</v>
      </c>
      <c r="B203" s="35" t="e">
        <f t="shared" si="25"/>
        <v>#N/A</v>
      </c>
      <c r="C203" s="36">
        <f t="shared" si="23"/>
        <v>1</v>
      </c>
      <c r="D203" s="37" t="e">
        <f t="shared" si="26"/>
        <v>#N/A</v>
      </c>
      <c r="E203" s="38" t="e">
        <f t="shared" si="24"/>
        <v>#N/A</v>
      </c>
    </row>
    <row r="204" spans="1:5" x14ac:dyDescent="0.25">
      <c r="A204" s="38" t="str">
        <f t="shared" si="22"/>
        <v>No Activity</v>
      </c>
      <c r="B204" s="35" t="e">
        <f t="shared" si="25"/>
        <v>#N/A</v>
      </c>
      <c r="C204" s="36">
        <f t="shared" si="23"/>
        <v>1</v>
      </c>
      <c r="D204" s="37" t="e">
        <f t="shared" si="26"/>
        <v>#N/A</v>
      </c>
      <c r="E204" s="38" t="e">
        <f t="shared" si="24"/>
        <v>#N/A</v>
      </c>
    </row>
    <row r="205" spans="1:5" x14ac:dyDescent="0.25">
      <c r="A205" s="38" t="str">
        <f t="shared" si="22"/>
        <v>No Activity</v>
      </c>
      <c r="B205" s="35" t="e">
        <f t="shared" si="25"/>
        <v>#N/A</v>
      </c>
      <c r="C205" s="36">
        <f t="shared" si="23"/>
        <v>1</v>
      </c>
      <c r="D205" s="37" t="e">
        <f t="shared" si="26"/>
        <v>#N/A</v>
      </c>
      <c r="E205" s="38" t="e">
        <f t="shared" si="24"/>
        <v>#N/A</v>
      </c>
    </row>
    <row r="206" spans="1:5" x14ac:dyDescent="0.25">
      <c r="A206" s="38" t="str">
        <f t="shared" si="22"/>
        <v>No Activity</v>
      </c>
      <c r="B206" s="35" t="e">
        <f t="shared" si="25"/>
        <v>#N/A</v>
      </c>
      <c r="C206" s="36">
        <f t="shared" si="23"/>
        <v>1</v>
      </c>
      <c r="D206" s="37" t="e">
        <f t="shared" si="26"/>
        <v>#N/A</v>
      </c>
      <c r="E206" s="38" t="e">
        <f t="shared" si="24"/>
        <v>#N/A</v>
      </c>
    </row>
    <row r="207" spans="1:5" x14ac:dyDescent="0.25">
      <c r="A207" s="38" t="str">
        <f t="shared" si="22"/>
        <v>No Activity</v>
      </c>
      <c r="B207" s="35" t="e">
        <f t="shared" si="25"/>
        <v>#N/A</v>
      </c>
      <c r="C207" s="36">
        <f t="shared" si="23"/>
        <v>1</v>
      </c>
      <c r="D207" s="37" t="e">
        <f t="shared" si="26"/>
        <v>#N/A</v>
      </c>
      <c r="E207" s="38" t="e">
        <f t="shared" si="24"/>
        <v>#N/A</v>
      </c>
    </row>
    <row r="208" spans="1:5" x14ac:dyDescent="0.25">
      <c r="A208" s="38" t="str">
        <f t="shared" si="22"/>
        <v>No Activity</v>
      </c>
      <c r="B208" s="35" t="e">
        <f t="shared" si="25"/>
        <v>#N/A</v>
      </c>
      <c r="C208" s="36">
        <f t="shared" si="23"/>
        <v>1</v>
      </c>
      <c r="D208" s="37" t="e">
        <f t="shared" si="26"/>
        <v>#N/A</v>
      </c>
      <c r="E208" s="38" t="e">
        <f t="shared" si="24"/>
        <v>#N/A</v>
      </c>
    </row>
    <row r="209" spans="1:5" x14ac:dyDescent="0.25">
      <c r="A209" s="38" t="str">
        <f t="shared" si="22"/>
        <v>No Activity</v>
      </c>
      <c r="B209" s="35" t="e">
        <f t="shared" si="25"/>
        <v>#N/A</v>
      </c>
      <c r="C209" s="36">
        <f t="shared" si="23"/>
        <v>1</v>
      </c>
      <c r="D209" s="37" t="e">
        <f t="shared" si="26"/>
        <v>#N/A</v>
      </c>
      <c r="E209" s="38" t="e">
        <f t="shared" si="24"/>
        <v>#N/A</v>
      </c>
    </row>
    <row r="210" spans="1:5" x14ac:dyDescent="0.25">
      <c r="A210" s="38" t="str">
        <f t="shared" si="22"/>
        <v>No Activity</v>
      </c>
      <c r="B210" s="35" t="e">
        <f t="shared" si="25"/>
        <v>#N/A</v>
      </c>
      <c r="C210" s="36">
        <f t="shared" si="23"/>
        <v>1</v>
      </c>
      <c r="D210" s="37" t="e">
        <f t="shared" si="26"/>
        <v>#N/A</v>
      </c>
      <c r="E210" s="38" t="e">
        <f t="shared" si="24"/>
        <v>#N/A</v>
      </c>
    </row>
    <row r="211" spans="1:5" x14ac:dyDescent="0.25">
      <c r="A211" s="38" t="str">
        <f t="shared" si="22"/>
        <v>No Activity</v>
      </c>
      <c r="B211" s="35" t="e">
        <f t="shared" si="25"/>
        <v>#N/A</v>
      </c>
      <c r="C211" s="36">
        <f t="shared" si="23"/>
        <v>1</v>
      </c>
      <c r="D211" s="37" t="e">
        <f t="shared" si="26"/>
        <v>#N/A</v>
      </c>
      <c r="E211" s="38" t="e">
        <f t="shared" si="24"/>
        <v>#N/A</v>
      </c>
    </row>
    <row r="212" spans="1:5" x14ac:dyDescent="0.25">
      <c r="A212" s="38" t="str">
        <f t="shared" si="22"/>
        <v>No Activity</v>
      </c>
      <c r="B212" s="35" t="e">
        <f t="shared" si="25"/>
        <v>#N/A</v>
      </c>
      <c r="C212" s="36">
        <f t="shared" si="23"/>
        <v>1</v>
      </c>
      <c r="D212" s="37" t="e">
        <f t="shared" si="26"/>
        <v>#N/A</v>
      </c>
      <c r="E212" s="38" t="e">
        <f t="shared" si="24"/>
        <v>#N/A</v>
      </c>
    </row>
    <row r="213" spans="1:5" x14ac:dyDescent="0.25">
      <c r="A213" s="38" t="str">
        <f t="shared" si="22"/>
        <v>No Activity</v>
      </c>
      <c r="B213" s="35" t="e">
        <f t="shared" si="25"/>
        <v>#N/A</v>
      </c>
      <c r="C213" s="36">
        <f t="shared" si="23"/>
        <v>1</v>
      </c>
      <c r="D213" s="37" t="e">
        <f t="shared" si="26"/>
        <v>#N/A</v>
      </c>
      <c r="E213" s="38" t="e">
        <f t="shared" si="24"/>
        <v>#N/A</v>
      </c>
    </row>
    <row r="214" spans="1:5" x14ac:dyDescent="0.25">
      <c r="A214" s="38" t="str">
        <f t="shared" si="22"/>
        <v>No Activity</v>
      </c>
      <c r="B214" s="35" t="e">
        <f t="shared" si="25"/>
        <v>#N/A</v>
      </c>
      <c r="C214" s="36">
        <f t="shared" si="23"/>
        <v>1</v>
      </c>
      <c r="D214" s="37" t="e">
        <f t="shared" si="26"/>
        <v>#N/A</v>
      </c>
      <c r="E214" s="38" t="e">
        <f t="shared" si="24"/>
        <v>#N/A</v>
      </c>
    </row>
    <row r="215" spans="1:5" x14ac:dyDescent="0.25">
      <c r="A215" s="38" t="str">
        <f t="shared" si="22"/>
        <v>No Activity</v>
      </c>
      <c r="B215" s="35" t="e">
        <f t="shared" si="25"/>
        <v>#N/A</v>
      </c>
      <c r="C215" s="36">
        <f t="shared" si="23"/>
        <v>1</v>
      </c>
      <c r="D215" s="37" t="e">
        <f t="shared" si="26"/>
        <v>#N/A</v>
      </c>
      <c r="E215" s="38" t="e">
        <f t="shared" si="24"/>
        <v>#N/A</v>
      </c>
    </row>
    <row r="216" spans="1:5" x14ac:dyDescent="0.25">
      <c r="A216" s="38" t="str">
        <f t="shared" si="22"/>
        <v>No Activity</v>
      </c>
      <c r="B216" s="35" t="e">
        <f t="shared" si="25"/>
        <v>#N/A</v>
      </c>
      <c r="C216" s="36">
        <f t="shared" si="23"/>
        <v>1</v>
      </c>
      <c r="D216" s="37" t="e">
        <f t="shared" si="26"/>
        <v>#N/A</v>
      </c>
      <c r="E216" s="38" t="e">
        <f t="shared" si="24"/>
        <v>#N/A</v>
      </c>
    </row>
    <row r="217" spans="1:5" x14ac:dyDescent="0.25">
      <c r="A217" s="38" t="str">
        <f t="shared" si="22"/>
        <v>No Activity</v>
      </c>
      <c r="B217" s="35" t="e">
        <f t="shared" si="25"/>
        <v>#N/A</v>
      </c>
      <c r="C217" s="36">
        <f t="shared" si="23"/>
        <v>1</v>
      </c>
      <c r="D217" s="37" t="e">
        <f t="shared" si="26"/>
        <v>#N/A</v>
      </c>
      <c r="E217" s="38" t="e">
        <f t="shared" si="24"/>
        <v>#N/A</v>
      </c>
    </row>
    <row r="218" spans="1:5" x14ac:dyDescent="0.25">
      <c r="A218" s="38" t="str">
        <f t="shared" si="22"/>
        <v>No Activity</v>
      </c>
      <c r="B218" s="35" t="e">
        <f t="shared" si="25"/>
        <v>#N/A</v>
      </c>
      <c r="C218" s="36">
        <f t="shared" si="23"/>
        <v>1</v>
      </c>
      <c r="D218" s="37" t="e">
        <f t="shared" si="26"/>
        <v>#N/A</v>
      </c>
      <c r="E218" s="38" t="e">
        <f t="shared" si="24"/>
        <v>#N/A</v>
      </c>
    </row>
    <row r="219" spans="1:5" x14ac:dyDescent="0.25">
      <c r="A219" s="38" t="str">
        <f t="shared" si="22"/>
        <v>No Activity</v>
      </c>
      <c r="B219" s="35" t="e">
        <f t="shared" si="25"/>
        <v>#N/A</v>
      </c>
      <c r="C219" s="36">
        <f t="shared" si="23"/>
        <v>1</v>
      </c>
      <c r="D219" s="37" t="e">
        <f t="shared" si="26"/>
        <v>#N/A</v>
      </c>
      <c r="E219" s="38" t="e">
        <f t="shared" si="24"/>
        <v>#N/A</v>
      </c>
    </row>
    <row r="220" spans="1:5" x14ac:dyDescent="0.25">
      <c r="A220" s="38" t="str">
        <f t="shared" si="22"/>
        <v>No Activity</v>
      </c>
      <c r="B220" s="35" t="e">
        <f t="shared" si="25"/>
        <v>#N/A</v>
      </c>
      <c r="C220" s="36">
        <f t="shared" si="23"/>
        <v>1</v>
      </c>
      <c r="D220" s="37" t="e">
        <f t="shared" si="26"/>
        <v>#N/A</v>
      </c>
      <c r="E220" s="38" t="e">
        <f t="shared" si="24"/>
        <v>#N/A</v>
      </c>
    </row>
    <row r="221" spans="1:5" x14ac:dyDescent="0.25">
      <c r="A221" s="38" t="str">
        <f t="shared" si="22"/>
        <v>No Activity</v>
      </c>
      <c r="B221" s="35" t="e">
        <f t="shared" si="25"/>
        <v>#N/A</v>
      </c>
      <c r="C221" s="36">
        <f t="shared" si="23"/>
        <v>1</v>
      </c>
      <c r="D221" s="37" t="e">
        <f t="shared" si="26"/>
        <v>#N/A</v>
      </c>
      <c r="E221" s="38" t="e">
        <f t="shared" si="24"/>
        <v>#N/A</v>
      </c>
    </row>
    <row r="222" spans="1:5" x14ac:dyDescent="0.25">
      <c r="A222" s="38" t="str">
        <f t="shared" si="22"/>
        <v>No Activity</v>
      </c>
      <c r="B222" s="35" t="e">
        <f t="shared" si="25"/>
        <v>#N/A</v>
      </c>
      <c r="C222" s="36">
        <f t="shared" si="23"/>
        <v>1</v>
      </c>
      <c r="D222" s="37" t="e">
        <f t="shared" si="26"/>
        <v>#N/A</v>
      </c>
      <c r="E222" s="38" t="e">
        <f t="shared" si="24"/>
        <v>#N/A</v>
      </c>
    </row>
    <row r="223" spans="1:5" x14ac:dyDescent="0.25">
      <c r="A223" s="38" t="str">
        <f t="shared" si="22"/>
        <v>No Activity</v>
      </c>
      <c r="B223" s="35" t="e">
        <f t="shared" si="25"/>
        <v>#N/A</v>
      </c>
      <c r="C223" s="36">
        <f t="shared" si="23"/>
        <v>1</v>
      </c>
      <c r="D223" s="37" t="e">
        <f t="shared" si="26"/>
        <v>#N/A</v>
      </c>
      <c r="E223" s="38" t="e">
        <f t="shared" si="24"/>
        <v>#N/A</v>
      </c>
    </row>
    <row r="224" spans="1:5" x14ac:dyDescent="0.25">
      <c r="A224" s="38" t="str">
        <f t="shared" si="22"/>
        <v>No Activity</v>
      </c>
      <c r="B224" s="35" t="e">
        <f t="shared" si="25"/>
        <v>#N/A</v>
      </c>
      <c r="C224" s="36">
        <f t="shared" si="23"/>
        <v>1</v>
      </c>
      <c r="D224" s="37" t="e">
        <f t="shared" si="26"/>
        <v>#N/A</v>
      </c>
      <c r="E224" s="38" t="e">
        <f t="shared" si="24"/>
        <v>#N/A</v>
      </c>
    </row>
    <row r="225" spans="1:5" x14ac:dyDescent="0.25">
      <c r="A225" s="38" t="str">
        <f t="shared" si="22"/>
        <v>No Activity</v>
      </c>
      <c r="B225" s="35" t="e">
        <f t="shared" si="25"/>
        <v>#N/A</v>
      </c>
      <c r="C225" s="36">
        <f t="shared" si="23"/>
        <v>1</v>
      </c>
      <c r="D225" s="37" t="e">
        <f t="shared" si="26"/>
        <v>#N/A</v>
      </c>
      <c r="E225" s="38" t="e">
        <f t="shared" si="24"/>
        <v>#N/A</v>
      </c>
    </row>
    <row r="226" spans="1:5" x14ac:dyDescent="0.25">
      <c r="A226" s="38" t="str">
        <f t="shared" si="22"/>
        <v>No Activity</v>
      </c>
      <c r="B226" s="35" t="e">
        <f t="shared" si="25"/>
        <v>#N/A</v>
      </c>
      <c r="C226" s="36">
        <f t="shared" si="23"/>
        <v>1</v>
      </c>
      <c r="D226" s="37" t="e">
        <f t="shared" si="26"/>
        <v>#N/A</v>
      </c>
      <c r="E226" s="38" t="e">
        <f t="shared" si="24"/>
        <v>#N/A</v>
      </c>
    </row>
    <row r="227" spans="1:5" x14ac:dyDescent="0.25">
      <c r="A227" s="38" t="str">
        <f t="shared" si="22"/>
        <v>No Activity</v>
      </c>
      <c r="B227" s="35" t="e">
        <f t="shared" si="25"/>
        <v>#N/A</v>
      </c>
      <c r="C227" s="36">
        <f t="shared" si="23"/>
        <v>1</v>
      </c>
      <c r="D227" s="37" t="e">
        <f t="shared" si="26"/>
        <v>#N/A</v>
      </c>
      <c r="E227" s="38" t="e">
        <f t="shared" si="24"/>
        <v>#N/A</v>
      </c>
    </row>
    <row r="228" spans="1:5" x14ac:dyDescent="0.25">
      <c r="A228" s="38" t="str">
        <f t="shared" si="22"/>
        <v>No Activity</v>
      </c>
      <c r="B228" s="35" t="e">
        <f t="shared" si="25"/>
        <v>#N/A</v>
      </c>
      <c r="C228" s="36">
        <f t="shared" si="23"/>
        <v>1</v>
      </c>
      <c r="D228" s="37" t="e">
        <f t="shared" si="26"/>
        <v>#N/A</v>
      </c>
      <c r="E228" s="38" t="e">
        <f t="shared" si="24"/>
        <v>#N/A</v>
      </c>
    </row>
    <row r="229" spans="1:5" x14ac:dyDescent="0.25">
      <c r="A229" s="38" t="str">
        <f t="shared" si="22"/>
        <v>No Activity</v>
      </c>
      <c r="B229" s="35" t="e">
        <f t="shared" si="25"/>
        <v>#N/A</v>
      </c>
      <c r="C229" s="36">
        <f t="shared" si="23"/>
        <v>1</v>
      </c>
      <c r="D229" s="37" t="e">
        <f t="shared" si="26"/>
        <v>#N/A</v>
      </c>
      <c r="E229" s="38" t="e">
        <f t="shared" si="24"/>
        <v>#N/A</v>
      </c>
    </row>
    <row r="230" spans="1:5" x14ac:dyDescent="0.25">
      <c r="A230" s="38" t="str">
        <f t="shared" si="22"/>
        <v>No Activity</v>
      </c>
      <c r="B230" s="35" t="e">
        <f t="shared" si="25"/>
        <v>#N/A</v>
      </c>
      <c r="C230" s="36">
        <f t="shared" si="23"/>
        <v>1</v>
      </c>
      <c r="D230" s="37" t="e">
        <f t="shared" si="26"/>
        <v>#N/A</v>
      </c>
      <c r="E230" s="38" t="e">
        <f t="shared" si="24"/>
        <v>#N/A</v>
      </c>
    </row>
    <row r="231" spans="1:5" x14ac:dyDescent="0.25">
      <c r="A231" s="38" t="str">
        <f t="shared" si="22"/>
        <v>No Activity</v>
      </c>
      <c r="B231" s="35" t="e">
        <f t="shared" si="25"/>
        <v>#N/A</v>
      </c>
      <c r="C231" s="36">
        <f t="shared" si="23"/>
        <v>1</v>
      </c>
      <c r="D231" s="37" t="e">
        <f t="shared" si="26"/>
        <v>#N/A</v>
      </c>
      <c r="E231" s="38" t="e">
        <f t="shared" si="24"/>
        <v>#N/A</v>
      </c>
    </row>
    <row r="232" spans="1:5" x14ac:dyDescent="0.25">
      <c r="A232" s="38" t="str">
        <f t="shared" si="22"/>
        <v>No Activity</v>
      </c>
      <c r="B232" s="35" t="e">
        <f t="shared" si="25"/>
        <v>#N/A</v>
      </c>
      <c r="C232" s="36">
        <f t="shared" si="23"/>
        <v>1</v>
      </c>
      <c r="D232" s="37" t="e">
        <f t="shared" si="26"/>
        <v>#N/A</v>
      </c>
      <c r="E232" s="38" t="e">
        <f t="shared" si="24"/>
        <v>#N/A</v>
      </c>
    </row>
    <row r="233" spans="1:5" x14ac:dyDescent="0.25">
      <c r="A233" s="38" t="str">
        <f t="shared" si="22"/>
        <v>No Activity</v>
      </c>
      <c r="B233" s="35" t="e">
        <f t="shared" si="25"/>
        <v>#N/A</v>
      </c>
      <c r="C233" s="36">
        <f t="shared" si="23"/>
        <v>1</v>
      </c>
      <c r="D233" s="37" t="e">
        <f t="shared" si="26"/>
        <v>#N/A</v>
      </c>
      <c r="E233" s="38" t="e">
        <f t="shared" si="24"/>
        <v>#N/A</v>
      </c>
    </row>
    <row r="234" spans="1:5" x14ac:dyDescent="0.25">
      <c r="A234" s="38" t="str">
        <f t="shared" si="22"/>
        <v>No Activity</v>
      </c>
      <c r="B234" s="35" t="e">
        <f t="shared" si="25"/>
        <v>#N/A</v>
      </c>
      <c r="C234" s="36">
        <f t="shared" si="23"/>
        <v>1</v>
      </c>
      <c r="D234" s="37" t="e">
        <f t="shared" si="26"/>
        <v>#N/A</v>
      </c>
      <c r="E234" s="38" t="e">
        <f t="shared" si="24"/>
        <v>#N/A</v>
      </c>
    </row>
    <row r="235" spans="1:5" x14ac:dyDescent="0.25">
      <c r="A235" s="38" t="str">
        <f t="shared" si="22"/>
        <v>No Activity</v>
      </c>
      <c r="B235" s="35" t="e">
        <f t="shared" si="25"/>
        <v>#N/A</v>
      </c>
      <c r="C235" s="36">
        <f t="shared" si="23"/>
        <v>1</v>
      </c>
      <c r="D235" s="37" t="e">
        <f t="shared" si="26"/>
        <v>#N/A</v>
      </c>
      <c r="E235" s="38" t="e">
        <f t="shared" si="24"/>
        <v>#N/A</v>
      </c>
    </row>
    <row r="236" spans="1:5" x14ac:dyDescent="0.25">
      <c r="A236" s="38" t="str">
        <f t="shared" si="22"/>
        <v>No Activity</v>
      </c>
      <c r="B236" s="35" t="e">
        <f t="shared" si="25"/>
        <v>#N/A</v>
      </c>
      <c r="C236" s="36">
        <f t="shared" si="23"/>
        <v>1</v>
      </c>
      <c r="D236" s="37" t="e">
        <f t="shared" si="26"/>
        <v>#N/A</v>
      </c>
      <c r="E236" s="38" t="e">
        <f t="shared" si="24"/>
        <v>#N/A</v>
      </c>
    </row>
    <row r="237" spans="1:5" x14ac:dyDescent="0.25">
      <c r="A237" s="38" t="str">
        <f t="shared" si="22"/>
        <v>No Activity</v>
      </c>
      <c r="B237" s="35" t="e">
        <f t="shared" si="25"/>
        <v>#N/A</v>
      </c>
      <c r="C237" s="36">
        <f t="shared" si="23"/>
        <v>1</v>
      </c>
      <c r="D237" s="37" t="e">
        <f t="shared" si="26"/>
        <v>#N/A</v>
      </c>
      <c r="E237" s="38" t="e">
        <f t="shared" si="24"/>
        <v>#N/A</v>
      </c>
    </row>
    <row r="238" spans="1:5" x14ac:dyDescent="0.25">
      <c r="A238" s="38" t="str">
        <f t="shared" si="22"/>
        <v>No Activity</v>
      </c>
      <c r="B238" s="35" t="e">
        <f t="shared" si="25"/>
        <v>#N/A</v>
      </c>
      <c r="C238" s="36">
        <f t="shared" si="23"/>
        <v>1</v>
      </c>
      <c r="D238" s="37" t="e">
        <f t="shared" si="26"/>
        <v>#N/A</v>
      </c>
      <c r="E238" s="38" t="e">
        <f t="shared" si="24"/>
        <v>#N/A</v>
      </c>
    </row>
    <row r="239" spans="1:5" x14ac:dyDescent="0.25">
      <c r="A239" s="38" t="str">
        <f t="shared" si="22"/>
        <v>No Activity</v>
      </c>
      <c r="B239" s="35" t="e">
        <f t="shared" si="25"/>
        <v>#N/A</v>
      </c>
      <c r="C239" s="36">
        <f t="shared" si="23"/>
        <v>1</v>
      </c>
      <c r="D239" s="37" t="e">
        <f t="shared" si="26"/>
        <v>#N/A</v>
      </c>
      <c r="E239" s="38" t="e">
        <f t="shared" si="24"/>
        <v>#N/A</v>
      </c>
    </row>
    <row r="240" spans="1:5" x14ac:dyDescent="0.25">
      <c r="A240" s="38" t="str">
        <f t="shared" si="22"/>
        <v>No Activity</v>
      </c>
      <c r="B240" s="35" t="e">
        <f t="shared" si="25"/>
        <v>#N/A</v>
      </c>
      <c r="C240" s="36">
        <f t="shared" si="23"/>
        <v>1</v>
      </c>
      <c r="D240" s="37" t="e">
        <f t="shared" si="26"/>
        <v>#N/A</v>
      </c>
      <c r="E240" s="38" t="e">
        <f t="shared" si="24"/>
        <v>#N/A</v>
      </c>
    </row>
    <row r="241" spans="1:5" x14ac:dyDescent="0.25">
      <c r="A241" s="38" t="str">
        <f t="shared" si="22"/>
        <v>No Activity</v>
      </c>
      <c r="B241" s="35" t="e">
        <f t="shared" si="25"/>
        <v>#N/A</v>
      </c>
      <c r="C241" s="36">
        <f t="shared" si="23"/>
        <v>1</v>
      </c>
      <c r="D241" s="37" t="e">
        <f t="shared" si="26"/>
        <v>#N/A</v>
      </c>
      <c r="E241" s="38" t="e">
        <f t="shared" si="24"/>
        <v>#N/A</v>
      </c>
    </row>
    <row r="242" spans="1:5" x14ac:dyDescent="0.25">
      <c r="A242" s="38" t="str">
        <f t="shared" si="22"/>
        <v>No Activity</v>
      </c>
      <c r="B242" s="35" t="e">
        <f t="shared" si="25"/>
        <v>#N/A</v>
      </c>
      <c r="C242" s="36">
        <f t="shared" si="23"/>
        <v>1</v>
      </c>
      <c r="D242" s="37" t="e">
        <f t="shared" si="26"/>
        <v>#N/A</v>
      </c>
      <c r="E242" s="38" t="e">
        <f t="shared" si="24"/>
        <v>#N/A</v>
      </c>
    </row>
    <row r="243" spans="1:5" x14ac:dyDescent="0.25">
      <c r="A243" s="38" t="str">
        <f t="shared" ref="A243:A306" si="27">VLOOKUP(I243,DDEPM_USERS,2,FALSE)</f>
        <v>No Activity</v>
      </c>
      <c r="B243" s="35" t="e">
        <f t="shared" si="25"/>
        <v>#N/A</v>
      </c>
      <c r="C243" s="36">
        <f t="shared" ref="C243:C306" si="28">S243-R243+1</f>
        <v>1</v>
      </c>
      <c r="D243" s="37" t="e">
        <f t="shared" si="26"/>
        <v>#N/A</v>
      </c>
      <c r="E243" s="38" t="e">
        <f t="shared" ref="E243:E306" si="29">D243*Z243</f>
        <v>#N/A</v>
      </c>
    </row>
    <row r="244" spans="1:5" x14ac:dyDescent="0.25">
      <c r="A244" s="38" t="str">
        <f t="shared" si="27"/>
        <v>No Activity</v>
      </c>
      <c r="B244" s="35" t="e">
        <f t="shared" si="25"/>
        <v>#N/A</v>
      </c>
      <c r="C244" s="36">
        <f t="shared" si="28"/>
        <v>1</v>
      </c>
      <c r="D244" s="37" t="e">
        <f t="shared" si="26"/>
        <v>#N/A</v>
      </c>
      <c r="E244" s="38" t="e">
        <f t="shared" si="29"/>
        <v>#N/A</v>
      </c>
    </row>
    <row r="245" spans="1:5" x14ac:dyDescent="0.25">
      <c r="A245" s="38" t="str">
        <f t="shared" si="27"/>
        <v>No Activity</v>
      </c>
      <c r="B245" s="35" t="e">
        <f t="shared" si="25"/>
        <v>#N/A</v>
      </c>
      <c r="C245" s="36">
        <f t="shared" si="28"/>
        <v>1</v>
      </c>
      <c r="D245" s="37" t="e">
        <f t="shared" si="26"/>
        <v>#N/A</v>
      </c>
      <c r="E245" s="38" t="e">
        <f t="shared" si="29"/>
        <v>#N/A</v>
      </c>
    </row>
    <row r="246" spans="1:5" x14ac:dyDescent="0.25">
      <c r="A246" s="38" t="str">
        <f t="shared" si="27"/>
        <v>No Activity</v>
      </c>
      <c r="B246" s="35" t="e">
        <f t="shared" si="25"/>
        <v>#N/A</v>
      </c>
      <c r="C246" s="36">
        <f t="shared" si="28"/>
        <v>1</v>
      </c>
      <c r="D246" s="37" t="e">
        <f t="shared" si="26"/>
        <v>#N/A</v>
      </c>
      <c r="E246" s="38" t="e">
        <f t="shared" si="29"/>
        <v>#N/A</v>
      </c>
    </row>
    <row r="247" spans="1:5" x14ac:dyDescent="0.25">
      <c r="A247" s="38" t="str">
        <f t="shared" si="27"/>
        <v>No Activity</v>
      </c>
      <c r="B247" s="35" t="e">
        <f t="shared" si="25"/>
        <v>#N/A</v>
      </c>
      <c r="C247" s="36">
        <f t="shared" si="28"/>
        <v>1</v>
      </c>
      <c r="D247" s="37" t="e">
        <f t="shared" si="26"/>
        <v>#N/A</v>
      </c>
      <c r="E247" s="38" t="e">
        <f t="shared" si="29"/>
        <v>#N/A</v>
      </c>
    </row>
    <row r="248" spans="1:5" x14ac:dyDescent="0.25">
      <c r="A248" s="38" t="str">
        <f t="shared" si="27"/>
        <v>No Activity</v>
      </c>
      <c r="B248" s="35" t="e">
        <f t="shared" si="25"/>
        <v>#N/A</v>
      </c>
      <c r="C248" s="36">
        <f t="shared" si="28"/>
        <v>1</v>
      </c>
      <c r="D248" s="37" t="e">
        <f t="shared" si="26"/>
        <v>#N/A</v>
      </c>
      <c r="E248" s="38" t="e">
        <f t="shared" si="29"/>
        <v>#N/A</v>
      </c>
    </row>
    <row r="249" spans="1:5" x14ac:dyDescent="0.25">
      <c r="A249" s="38" t="str">
        <f t="shared" si="27"/>
        <v>No Activity</v>
      </c>
      <c r="B249" s="35" t="e">
        <f t="shared" si="25"/>
        <v>#N/A</v>
      </c>
      <c r="C249" s="36">
        <f t="shared" si="28"/>
        <v>1</v>
      </c>
      <c r="D249" s="37" t="e">
        <f t="shared" si="26"/>
        <v>#N/A</v>
      </c>
      <c r="E249" s="38" t="e">
        <f t="shared" si="29"/>
        <v>#N/A</v>
      </c>
    </row>
    <row r="250" spans="1:5" x14ac:dyDescent="0.25">
      <c r="A250" s="38" t="str">
        <f t="shared" si="27"/>
        <v>No Activity</v>
      </c>
      <c r="B250" s="35" t="e">
        <f t="shared" si="25"/>
        <v>#N/A</v>
      </c>
      <c r="C250" s="36">
        <f t="shared" si="28"/>
        <v>1</v>
      </c>
      <c r="D250" s="37" t="e">
        <f t="shared" si="26"/>
        <v>#N/A</v>
      </c>
      <c r="E250" s="38" t="e">
        <f t="shared" si="29"/>
        <v>#N/A</v>
      </c>
    </row>
    <row r="251" spans="1:5" x14ac:dyDescent="0.25">
      <c r="A251" s="38" t="str">
        <f t="shared" si="27"/>
        <v>No Activity</v>
      </c>
      <c r="B251" s="35" t="e">
        <f t="shared" si="25"/>
        <v>#N/A</v>
      </c>
      <c r="C251" s="36">
        <f t="shared" si="28"/>
        <v>1</v>
      </c>
      <c r="D251" s="37" t="e">
        <f t="shared" si="26"/>
        <v>#N/A</v>
      </c>
      <c r="E251" s="38" t="e">
        <f t="shared" si="29"/>
        <v>#N/A</v>
      </c>
    </row>
    <row r="252" spans="1:5" x14ac:dyDescent="0.25">
      <c r="A252" s="38" t="str">
        <f t="shared" si="27"/>
        <v>No Activity</v>
      </c>
      <c r="B252" s="35" t="e">
        <f t="shared" si="25"/>
        <v>#N/A</v>
      </c>
      <c r="C252" s="36">
        <f t="shared" si="28"/>
        <v>1</v>
      </c>
      <c r="D252" s="37" t="e">
        <f t="shared" si="26"/>
        <v>#N/A</v>
      </c>
      <c r="E252" s="38" t="e">
        <f t="shared" si="29"/>
        <v>#N/A</v>
      </c>
    </row>
    <row r="253" spans="1:5" x14ac:dyDescent="0.25">
      <c r="A253" s="38" t="str">
        <f t="shared" si="27"/>
        <v>No Activity</v>
      </c>
      <c r="B253" s="35" t="e">
        <f t="shared" si="25"/>
        <v>#N/A</v>
      </c>
      <c r="C253" s="36">
        <f t="shared" si="28"/>
        <v>1</v>
      </c>
      <c r="D253" s="37" t="e">
        <f t="shared" si="26"/>
        <v>#N/A</v>
      </c>
      <c r="E253" s="38" t="e">
        <f t="shared" si="29"/>
        <v>#N/A</v>
      </c>
    </row>
    <row r="254" spans="1:5" x14ac:dyDescent="0.25">
      <c r="A254" s="38" t="str">
        <f t="shared" si="27"/>
        <v>No Activity</v>
      </c>
      <c r="B254" s="35" t="e">
        <f t="shared" si="25"/>
        <v>#N/A</v>
      </c>
      <c r="C254" s="36">
        <f t="shared" si="28"/>
        <v>1</v>
      </c>
      <c r="D254" s="37" t="e">
        <f t="shared" si="26"/>
        <v>#N/A</v>
      </c>
      <c r="E254" s="38" t="e">
        <f t="shared" si="29"/>
        <v>#N/A</v>
      </c>
    </row>
    <row r="255" spans="1:5" x14ac:dyDescent="0.25">
      <c r="A255" s="38" t="str">
        <f t="shared" si="27"/>
        <v>No Activity</v>
      </c>
      <c r="B255" s="35" t="e">
        <f t="shared" si="25"/>
        <v>#N/A</v>
      </c>
      <c r="C255" s="36">
        <f t="shared" si="28"/>
        <v>1</v>
      </c>
      <c r="D255" s="37" t="e">
        <f t="shared" si="26"/>
        <v>#N/A</v>
      </c>
      <c r="E255" s="38" t="e">
        <f t="shared" si="29"/>
        <v>#N/A</v>
      </c>
    </row>
    <row r="256" spans="1:5" x14ac:dyDescent="0.25">
      <c r="A256" s="38" t="str">
        <f t="shared" si="27"/>
        <v>No Activity</v>
      </c>
      <c r="B256" s="35" t="e">
        <f t="shared" si="25"/>
        <v>#N/A</v>
      </c>
      <c r="C256" s="36">
        <f t="shared" si="28"/>
        <v>1</v>
      </c>
      <c r="D256" s="37" t="e">
        <f t="shared" si="26"/>
        <v>#N/A</v>
      </c>
      <c r="E256" s="38" t="e">
        <f t="shared" si="29"/>
        <v>#N/A</v>
      </c>
    </row>
    <row r="257" spans="1:5" x14ac:dyDescent="0.25">
      <c r="A257" s="38" t="str">
        <f t="shared" si="27"/>
        <v>No Activity</v>
      </c>
      <c r="B257" s="35" t="e">
        <f t="shared" si="25"/>
        <v>#N/A</v>
      </c>
      <c r="C257" s="36">
        <f t="shared" si="28"/>
        <v>1</v>
      </c>
      <c r="D257" s="37" t="e">
        <f t="shared" si="26"/>
        <v>#N/A</v>
      </c>
      <c r="E257" s="38" t="e">
        <f t="shared" si="29"/>
        <v>#N/A</v>
      </c>
    </row>
    <row r="258" spans="1:5" x14ac:dyDescent="0.25">
      <c r="A258" s="38" t="str">
        <f t="shared" si="27"/>
        <v>No Activity</v>
      </c>
      <c r="B258" s="35" t="e">
        <f t="shared" si="25"/>
        <v>#N/A</v>
      </c>
      <c r="C258" s="36">
        <f t="shared" si="28"/>
        <v>1</v>
      </c>
      <c r="D258" s="37" t="e">
        <f t="shared" si="26"/>
        <v>#N/A</v>
      </c>
      <c r="E258" s="38" t="e">
        <f t="shared" si="29"/>
        <v>#N/A</v>
      </c>
    </row>
    <row r="259" spans="1:5" x14ac:dyDescent="0.25">
      <c r="A259" s="38" t="str">
        <f t="shared" si="27"/>
        <v>No Activity</v>
      </c>
      <c r="B259" s="35" t="e">
        <f t="shared" si="25"/>
        <v>#N/A</v>
      </c>
      <c r="C259" s="36">
        <f t="shared" si="28"/>
        <v>1</v>
      </c>
      <c r="D259" s="37" t="e">
        <f t="shared" si="26"/>
        <v>#N/A</v>
      </c>
      <c r="E259" s="38" t="e">
        <f t="shared" si="29"/>
        <v>#N/A</v>
      </c>
    </row>
    <row r="260" spans="1:5" x14ac:dyDescent="0.25">
      <c r="A260" s="38" t="str">
        <f t="shared" si="27"/>
        <v>No Activity</v>
      </c>
      <c r="B260" s="35" t="e">
        <f t="shared" si="25"/>
        <v>#N/A</v>
      </c>
      <c r="C260" s="36">
        <f t="shared" si="28"/>
        <v>1</v>
      </c>
      <c r="D260" s="37" t="e">
        <f t="shared" si="26"/>
        <v>#N/A</v>
      </c>
      <c r="E260" s="38" t="e">
        <f t="shared" si="29"/>
        <v>#N/A</v>
      </c>
    </row>
    <row r="261" spans="1:5" x14ac:dyDescent="0.25">
      <c r="A261" s="38" t="str">
        <f t="shared" si="27"/>
        <v>No Activity</v>
      </c>
      <c r="B261" s="35" t="e">
        <f t="shared" si="25"/>
        <v>#N/A</v>
      </c>
      <c r="C261" s="36">
        <f t="shared" si="28"/>
        <v>1</v>
      </c>
      <c r="D261" s="37" t="e">
        <f t="shared" si="26"/>
        <v>#N/A</v>
      </c>
      <c r="E261" s="38" t="e">
        <f t="shared" si="29"/>
        <v>#N/A</v>
      </c>
    </row>
    <row r="262" spans="1:5" x14ac:dyDescent="0.25">
      <c r="A262" s="38" t="str">
        <f t="shared" si="27"/>
        <v>No Activity</v>
      </c>
      <c r="B262" s="35" t="e">
        <f t="shared" si="25"/>
        <v>#N/A</v>
      </c>
      <c r="C262" s="36">
        <f t="shared" si="28"/>
        <v>1</v>
      </c>
      <c r="D262" s="37" t="e">
        <f t="shared" si="26"/>
        <v>#N/A</v>
      </c>
      <c r="E262" s="38" t="e">
        <f t="shared" si="29"/>
        <v>#N/A</v>
      </c>
    </row>
    <row r="263" spans="1:5" x14ac:dyDescent="0.25">
      <c r="A263" s="38" t="str">
        <f t="shared" si="27"/>
        <v>No Activity</v>
      </c>
      <c r="B263" s="35" t="e">
        <f t="shared" ref="B263:B326" si="30">VLOOKUP(T263,DELIV_CONV,2,FALSE)</f>
        <v>#N/A</v>
      </c>
      <c r="C263" s="36">
        <f t="shared" si="28"/>
        <v>1</v>
      </c>
      <c r="D263" s="37" t="e">
        <f t="shared" ref="D263:D326" si="31">Y263*B263*C263</f>
        <v>#N/A</v>
      </c>
      <c r="E263" s="38" t="e">
        <f t="shared" si="29"/>
        <v>#N/A</v>
      </c>
    </row>
    <row r="264" spans="1:5" x14ac:dyDescent="0.25">
      <c r="A264" s="38" t="str">
        <f t="shared" si="27"/>
        <v>No Activity</v>
      </c>
      <c r="B264" s="35" t="e">
        <f t="shared" si="30"/>
        <v>#N/A</v>
      </c>
      <c r="C264" s="36">
        <f t="shared" si="28"/>
        <v>1</v>
      </c>
      <c r="D264" s="37" t="e">
        <f t="shared" si="31"/>
        <v>#N/A</v>
      </c>
      <c r="E264" s="38" t="e">
        <f t="shared" si="29"/>
        <v>#N/A</v>
      </c>
    </row>
    <row r="265" spans="1:5" x14ac:dyDescent="0.25">
      <c r="A265" s="38" t="str">
        <f t="shared" si="27"/>
        <v>No Activity</v>
      </c>
      <c r="B265" s="35" t="e">
        <f t="shared" si="30"/>
        <v>#N/A</v>
      </c>
      <c r="C265" s="36">
        <f t="shared" si="28"/>
        <v>1</v>
      </c>
      <c r="D265" s="37" t="e">
        <f t="shared" si="31"/>
        <v>#N/A</v>
      </c>
      <c r="E265" s="38" t="e">
        <f t="shared" si="29"/>
        <v>#N/A</v>
      </c>
    </row>
    <row r="266" spans="1:5" x14ac:dyDescent="0.25">
      <c r="A266" s="38" t="str">
        <f t="shared" si="27"/>
        <v>No Activity</v>
      </c>
      <c r="B266" s="35" t="e">
        <f t="shared" si="30"/>
        <v>#N/A</v>
      </c>
      <c r="C266" s="36">
        <f t="shared" si="28"/>
        <v>1</v>
      </c>
      <c r="D266" s="37" t="e">
        <f t="shared" si="31"/>
        <v>#N/A</v>
      </c>
      <c r="E266" s="38" t="e">
        <f t="shared" si="29"/>
        <v>#N/A</v>
      </c>
    </row>
    <row r="267" spans="1:5" x14ac:dyDescent="0.25">
      <c r="A267" s="38" t="str">
        <f t="shared" si="27"/>
        <v>No Activity</v>
      </c>
      <c r="B267" s="35" t="e">
        <f t="shared" si="30"/>
        <v>#N/A</v>
      </c>
      <c r="C267" s="36">
        <f t="shared" si="28"/>
        <v>1</v>
      </c>
      <c r="D267" s="37" t="e">
        <f t="shared" si="31"/>
        <v>#N/A</v>
      </c>
      <c r="E267" s="38" t="e">
        <f t="shared" si="29"/>
        <v>#N/A</v>
      </c>
    </row>
    <row r="268" spans="1:5" x14ac:dyDescent="0.25">
      <c r="A268" s="38" t="str">
        <f t="shared" si="27"/>
        <v>No Activity</v>
      </c>
      <c r="B268" s="35" t="e">
        <f t="shared" si="30"/>
        <v>#N/A</v>
      </c>
      <c r="C268" s="36">
        <f t="shared" si="28"/>
        <v>1</v>
      </c>
      <c r="D268" s="37" t="e">
        <f t="shared" si="31"/>
        <v>#N/A</v>
      </c>
      <c r="E268" s="38" t="e">
        <f t="shared" si="29"/>
        <v>#N/A</v>
      </c>
    </row>
    <row r="269" spans="1:5" x14ac:dyDescent="0.25">
      <c r="A269" s="38" t="str">
        <f t="shared" si="27"/>
        <v>No Activity</v>
      </c>
      <c r="B269" s="35" t="e">
        <f t="shared" si="30"/>
        <v>#N/A</v>
      </c>
      <c r="C269" s="36">
        <f t="shared" si="28"/>
        <v>1</v>
      </c>
      <c r="D269" s="37" t="e">
        <f t="shared" si="31"/>
        <v>#N/A</v>
      </c>
      <c r="E269" s="38" t="e">
        <f t="shared" si="29"/>
        <v>#N/A</v>
      </c>
    </row>
    <row r="270" spans="1:5" x14ac:dyDescent="0.25">
      <c r="A270" s="38" t="str">
        <f t="shared" si="27"/>
        <v>No Activity</v>
      </c>
      <c r="B270" s="35" t="e">
        <f t="shared" si="30"/>
        <v>#N/A</v>
      </c>
      <c r="C270" s="36">
        <f t="shared" si="28"/>
        <v>1</v>
      </c>
      <c r="D270" s="37" t="e">
        <f t="shared" si="31"/>
        <v>#N/A</v>
      </c>
      <c r="E270" s="38" t="e">
        <f t="shared" si="29"/>
        <v>#N/A</v>
      </c>
    </row>
    <row r="271" spans="1:5" x14ac:dyDescent="0.25">
      <c r="A271" s="38" t="str">
        <f t="shared" si="27"/>
        <v>No Activity</v>
      </c>
      <c r="B271" s="35" t="e">
        <f t="shared" si="30"/>
        <v>#N/A</v>
      </c>
      <c r="C271" s="36">
        <f t="shared" si="28"/>
        <v>1</v>
      </c>
      <c r="D271" s="37" t="e">
        <f t="shared" si="31"/>
        <v>#N/A</v>
      </c>
      <c r="E271" s="38" t="e">
        <f t="shared" si="29"/>
        <v>#N/A</v>
      </c>
    </row>
    <row r="272" spans="1:5" x14ac:dyDescent="0.25">
      <c r="A272" s="38" t="str">
        <f t="shared" si="27"/>
        <v>No Activity</v>
      </c>
      <c r="B272" s="35" t="e">
        <f t="shared" si="30"/>
        <v>#N/A</v>
      </c>
      <c r="C272" s="36">
        <f t="shared" si="28"/>
        <v>1</v>
      </c>
      <c r="D272" s="37" t="e">
        <f t="shared" si="31"/>
        <v>#N/A</v>
      </c>
      <c r="E272" s="38" t="e">
        <f t="shared" si="29"/>
        <v>#N/A</v>
      </c>
    </row>
    <row r="273" spans="1:5" x14ac:dyDescent="0.25">
      <c r="A273" s="38" t="str">
        <f t="shared" si="27"/>
        <v>No Activity</v>
      </c>
      <c r="B273" s="35" t="e">
        <f t="shared" si="30"/>
        <v>#N/A</v>
      </c>
      <c r="C273" s="36">
        <f t="shared" si="28"/>
        <v>1</v>
      </c>
      <c r="D273" s="37" t="e">
        <f t="shared" si="31"/>
        <v>#N/A</v>
      </c>
      <c r="E273" s="38" t="e">
        <f t="shared" si="29"/>
        <v>#N/A</v>
      </c>
    </row>
    <row r="274" spans="1:5" x14ac:dyDescent="0.25">
      <c r="A274" s="38" t="str">
        <f t="shared" si="27"/>
        <v>No Activity</v>
      </c>
      <c r="B274" s="35" t="e">
        <f t="shared" si="30"/>
        <v>#N/A</v>
      </c>
      <c r="C274" s="36">
        <f t="shared" si="28"/>
        <v>1</v>
      </c>
      <c r="D274" s="37" t="e">
        <f t="shared" si="31"/>
        <v>#N/A</v>
      </c>
      <c r="E274" s="38" t="e">
        <f t="shared" si="29"/>
        <v>#N/A</v>
      </c>
    </row>
    <row r="275" spans="1:5" x14ac:dyDescent="0.25">
      <c r="A275" s="38" t="str">
        <f t="shared" si="27"/>
        <v>No Activity</v>
      </c>
      <c r="B275" s="35" t="e">
        <f t="shared" si="30"/>
        <v>#N/A</v>
      </c>
      <c r="C275" s="36">
        <f t="shared" si="28"/>
        <v>1</v>
      </c>
      <c r="D275" s="37" t="e">
        <f t="shared" si="31"/>
        <v>#N/A</v>
      </c>
      <c r="E275" s="38" t="e">
        <f t="shared" si="29"/>
        <v>#N/A</v>
      </c>
    </row>
    <row r="276" spans="1:5" x14ac:dyDescent="0.25">
      <c r="A276" s="38" t="str">
        <f t="shared" si="27"/>
        <v>No Activity</v>
      </c>
      <c r="B276" s="35" t="e">
        <f t="shared" si="30"/>
        <v>#N/A</v>
      </c>
      <c r="C276" s="36">
        <f t="shared" si="28"/>
        <v>1</v>
      </c>
      <c r="D276" s="37" t="e">
        <f t="shared" si="31"/>
        <v>#N/A</v>
      </c>
      <c r="E276" s="38" t="e">
        <f t="shared" si="29"/>
        <v>#N/A</v>
      </c>
    </row>
    <row r="277" spans="1:5" x14ac:dyDescent="0.25">
      <c r="A277" s="38" t="str">
        <f t="shared" si="27"/>
        <v>No Activity</v>
      </c>
      <c r="B277" s="35" t="e">
        <f t="shared" si="30"/>
        <v>#N/A</v>
      </c>
      <c r="C277" s="36">
        <f t="shared" si="28"/>
        <v>1</v>
      </c>
      <c r="D277" s="37" t="e">
        <f t="shared" si="31"/>
        <v>#N/A</v>
      </c>
      <c r="E277" s="38" t="e">
        <f t="shared" si="29"/>
        <v>#N/A</v>
      </c>
    </row>
    <row r="278" spans="1:5" x14ac:dyDescent="0.25">
      <c r="A278" s="38" t="str">
        <f t="shared" si="27"/>
        <v>No Activity</v>
      </c>
      <c r="B278" s="35" t="e">
        <f t="shared" si="30"/>
        <v>#N/A</v>
      </c>
      <c r="C278" s="36">
        <f t="shared" si="28"/>
        <v>1</v>
      </c>
      <c r="D278" s="37" t="e">
        <f t="shared" si="31"/>
        <v>#N/A</v>
      </c>
      <c r="E278" s="38" t="e">
        <f t="shared" si="29"/>
        <v>#N/A</v>
      </c>
    </row>
    <row r="279" spans="1:5" x14ac:dyDescent="0.25">
      <c r="A279" s="38" t="str">
        <f t="shared" si="27"/>
        <v>No Activity</v>
      </c>
      <c r="B279" s="35" t="e">
        <f t="shared" si="30"/>
        <v>#N/A</v>
      </c>
      <c r="C279" s="36">
        <f t="shared" si="28"/>
        <v>1</v>
      </c>
      <c r="D279" s="37" t="e">
        <f t="shared" si="31"/>
        <v>#N/A</v>
      </c>
      <c r="E279" s="38" t="e">
        <f t="shared" si="29"/>
        <v>#N/A</v>
      </c>
    </row>
    <row r="280" spans="1:5" x14ac:dyDescent="0.25">
      <c r="A280" s="38" t="str">
        <f t="shared" si="27"/>
        <v>No Activity</v>
      </c>
      <c r="B280" s="35" t="e">
        <f t="shared" si="30"/>
        <v>#N/A</v>
      </c>
      <c r="C280" s="36">
        <f t="shared" si="28"/>
        <v>1</v>
      </c>
      <c r="D280" s="37" t="e">
        <f t="shared" si="31"/>
        <v>#N/A</v>
      </c>
      <c r="E280" s="38" t="e">
        <f t="shared" si="29"/>
        <v>#N/A</v>
      </c>
    </row>
    <row r="281" spans="1:5" x14ac:dyDescent="0.25">
      <c r="A281" s="38" t="str">
        <f t="shared" si="27"/>
        <v>No Activity</v>
      </c>
      <c r="B281" s="35" t="e">
        <f t="shared" si="30"/>
        <v>#N/A</v>
      </c>
      <c r="C281" s="36">
        <f t="shared" si="28"/>
        <v>1</v>
      </c>
      <c r="D281" s="37" t="e">
        <f t="shared" si="31"/>
        <v>#N/A</v>
      </c>
      <c r="E281" s="38" t="e">
        <f t="shared" si="29"/>
        <v>#N/A</v>
      </c>
    </row>
    <row r="282" spans="1:5" x14ac:dyDescent="0.25">
      <c r="A282" s="38" t="str">
        <f t="shared" si="27"/>
        <v>No Activity</v>
      </c>
      <c r="B282" s="35" t="e">
        <f t="shared" si="30"/>
        <v>#N/A</v>
      </c>
      <c r="C282" s="36">
        <f t="shared" si="28"/>
        <v>1</v>
      </c>
      <c r="D282" s="37" t="e">
        <f t="shared" si="31"/>
        <v>#N/A</v>
      </c>
      <c r="E282" s="38" t="e">
        <f t="shared" si="29"/>
        <v>#N/A</v>
      </c>
    </row>
    <row r="283" spans="1:5" x14ac:dyDescent="0.25">
      <c r="A283" s="38" t="str">
        <f t="shared" si="27"/>
        <v>No Activity</v>
      </c>
      <c r="B283" s="35" t="e">
        <f t="shared" si="30"/>
        <v>#N/A</v>
      </c>
      <c r="C283" s="36">
        <f t="shared" si="28"/>
        <v>1</v>
      </c>
      <c r="D283" s="37" t="e">
        <f t="shared" si="31"/>
        <v>#N/A</v>
      </c>
      <c r="E283" s="38" t="e">
        <f t="shared" si="29"/>
        <v>#N/A</v>
      </c>
    </row>
    <row r="284" spans="1:5" x14ac:dyDescent="0.25">
      <c r="A284" s="38" t="str">
        <f t="shared" si="27"/>
        <v>No Activity</v>
      </c>
      <c r="B284" s="35" t="e">
        <f t="shared" si="30"/>
        <v>#N/A</v>
      </c>
      <c r="C284" s="36">
        <f t="shared" si="28"/>
        <v>1</v>
      </c>
      <c r="D284" s="37" t="e">
        <f t="shared" si="31"/>
        <v>#N/A</v>
      </c>
      <c r="E284" s="38" t="e">
        <f t="shared" si="29"/>
        <v>#N/A</v>
      </c>
    </row>
    <row r="285" spans="1:5" x14ac:dyDescent="0.25">
      <c r="A285" s="38" t="str">
        <f t="shared" si="27"/>
        <v>No Activity</v>
      </c>
      <c r="B285" s="35" t="e">
        <f t="shared" si="30"/>
        <v>#N/A</v>
      </c>
      <c r="C285" s="36">
        <f t="shared" si="28"/>
        <v>1</v>
      </c>
      <c r="D285" s="37" t="e">
        <f t="shared" si="31"/>
        <v>#N/A</v>
      </c>
      <c r="E285" s="38" t="e">
        <f t="shared" si="29"/>
        <v>#N/A</v>
      </c>
    </row>
    <row r="286" spans="1:5" x14ac:dyDescent="0.25">
      <c r="A286" s="38" t="str">
        <f t="shared" si="27"/>
        <v>No Activity</v>
      </c>
      <c r="B286" s="35" t="e">
        <f t="shared" si="30"/>
        <v>#N/A</v>
      </c>
      <c r="C286" s="36">
        <f t="shared" si="28"/>
        <v>1</v>
      </c>
      <c r="D286" s="37" t="e">
        <f t="shared" si="31"/>
        <v>#N/A</v>
      </c>
      <c r="E286" s="38" t="e">
        <f t="shared" si="29"/>
        <v>#N/A</v>
      </c>
    </row>
    <row r="287" spans="1:5" x14ac:dyDescent="0.25">
      <c r="A287" s="38" t="str">
        <f t="shared" si="27"/>
        <v>No Activity</v>
      </c>
      <c r="B287" s="35" t="e">
        <f t="shared" si="30"/>
        <v>#N/A</v>
      </c>
      <c r="C287" s="36">
        <f t="shared" si="28"/>
        <v>1</v>
      </c>
      <c r="D287" s="37" t="e">
        <f t="shared" si="31"/>
        <v>#N/A</v>
      </c>
      <c r="E287" s="38" t="e">
        <f t="shared" si="29"/>
        <v>#N/A</v>
      </c>
    </row>
    <row r="288" spans="1:5" x14ac:dyDescent="0.25">
      <c r="A288" s="38" t="str">
        <f t="shared" si="27"/>
        <v>No Activity</v>
      </c>
      <c r="B288" s="35" t="e">
        <f t="shared" si="30"/>
        <v>#N/A</v>
      </c>
      <c r="C288" s="36">
        <f t="shared" si="28"/>
        <v>1</v>
      </c>
      <c r="D288" s="37" t="e">
        <f t="shared" si="31"/>
        <v>#N/A</v>
      </c>
      <c r="E288" s="38" t="e">
        <f t="shared" si="29"/>
        <v>#N/A</v>
      </c>
    </row>
    <row r="289" spans="1:5" x14ac:dyDescent="0.25">
      <c r="A289" s="38" t="str">
        <f t="shared" si="27"/>
        <v>No Activity</v>
      </c>
      <c r="B289" s="35" t="e">
        <f t="shared" si="30"/>
        <v>#N/A</v>
      </c>
      <c r="C289" s="36">
        <f t="shared" si="28"/>
        <v>1</v>
      </c>
      <c r="D289" s="37" t="e">
        <f t="shared" si="31"/>
        <v>#N/A</v>
      </c>
      <c r="E289" s="38" t="e">
        <f t="shared" si="29"/>
        <v>#N/A</v>
      </c>
    </row>
    <row r="290" spans="1:5" x14ac:dyDescent="0.25">
      <c r="A290" s="38" t="str">
        <f t="shared" si="27"/>
        <v>No Activity</v>
      </c>
      <c r="B290" s="35" t="e">
        <f t="shared" si="30"/>
        <v>#N/A</v>
      </c>
      <c r="C290" s="36">
        <f t="shared" si="28"/>
        <v>1</v>
      </c>
      <c r="D290" s="37" t="e">
        <f t="shared" si="31"/>
        <v>#N/A</v>
      </c>
      <c r="E290" s="38" t="e">
        <f t="shared" si="29"/>
        <v>#N/A</v>
      </c>
    </row>
    <row r="291" spans="1:5" x14ac:dyDescent="0.25">
      <c r="A291" s="38" t="str">
        <f t="shared" si="27"/>
        <v>No Activity</v>
      </c>
      <c r="B291" s="35" t="e">
        <f t="shared" si="30"/>
        <v>#N/A</v>
      </c>
      <c r="C291" s="36">
        <f t="shared" si="28"/>
        <v>1</v>
      </c>
      <c r="D291" s="37" t="e">
        <f t="shared" si="31"/>
        <v>#N/A</v>
      </c>
      <c r="E291" s="38" t="e">
        <f t="shared" si="29"/>
        <v>#N/A</v>
      </c>
    </row>
    <row r="292" spans="1:5" x14ac:dyDescent="0.25">
      <c r="A292" s="38" t="str">
        <f t="shared" si="27"/>
        <v>No Activity</v>
      </c>
      <c r="B292" s="35" t="e">
        <f t="shared" si="30"/>
        <v>#N/A</v>
      </c>
      <c r="C292" s="36">
        <f t="shared" si="28"/>
        <v>1</v>
      </c>
      <c r="D292" s="37" t="e">
        <f t="shared" si="31"/>
        <v>#N/A</v>
      </c>
      <c r="E292" s="38" t="e">
        <f t="shared" si="29"/>
        <v>#N/A</v>
      </c>
    </row>
    <row r="293" spans="1:5" x14ac:dyDescent="0.25">
      <c r="A293" s="38" t="str">
        <f t="shared" si="27"/>
        <v>No Activity</v>
      </c>
      <c r="B293" s="35" t="e">
        <f t="shared" si="30"/>
        <v>#N/A</v>
      </c>
      <c r="C293" s="36">
        <f t="shared" si="28"/>
        <v>1</v>
      </c>
      <c r="D293" s="37" t="e">
        <f t="shared" si="31"/>
        <v>#N/A</v>
      </c>
      <c r="E293" s="38" t="e">
        <f t="shared" si="29"/>
        <v>#N/A</v>
      </c>
    </row>
    <row r="294" spans="1:5" x14ac:dyDescent="0.25">
      <c r="A294" s="38" t="str">
        <f t="shared" si="27"/>
        <v>No Activity</v>
      </c>
      <c r="B294" s="35" t="e">
        <f t="shared" si="30"/>
        <v>#N/A</v>
      </c>
      <c r="C294" s="36">
        <f t="shared" si="28"/>
        <v>1</v>
      </c>
      <c r="D294" s="37" t="e">
        <f t="shared" si="31"/>
        <v>#N/A</v>
      </c>
      <c r="E294" s="38" t="e">
        <f t="shared" si="29"/>
        <v>#N/A</v>
      </c>
    </row>
    <row r="295" spans="1:5" x14ac:dyDescent="0.25">
      <c r="A295" s="38" t="str">
        <f t="shared" si="27"/>
        <v>No Activity</v>
      </c>
      <c r="B295" s="35" t="e">
        <f t="shared" si="30"/>
        <v>#N/A</v>
      </c>
      <c r="C295" s="36">
        <f t="shared" si="28"/>
        <v>1</v>
      </c>
      <c r="D295" s="37" t="e">
        <f t="shared" si="31"/>
        <v>#N/A</v>
      </c>
      <c r="E295" s="38" t="e">
        <f t="shared" si="29"/>
        <v>#N/A</v>
      </c>
    </row>
    <row r="296" spans="1:5" x14ac:dyDescent="0.25">
      <c r="A296" s="38" t="str">
        <f t="shared" si="27"/>
        <v>No Activity</v>
      </c>
      <c r="B296" s="35" t="e">
        <f t="shared" si="30"/>
        <v>#N/A</v>
      </c>
      <c r="C296" s="36">
        <f t="shared" si="28"/>
        <v>1</v>
      </c>
      <c r="D296" s="37" t="e">
        <f t="shared" si="31"/>
        <v>#N/A</v>
      </c>
      <c r="E296" s="38" t="e">
        <f t="shared" si="29"/>
        <v>#N/A</v>
      </c>
    </row>
    <row r="297" spans="1:5" x14ac:dyDescent="0.25">
      <c r="A297" s="38" t="str">
        <f t="shared" si="27"/>
        <v>No Activity</v>
      </c>
      <c r="B297" s="35" t="e">
        <f t="shared" si="30"/>
        <v>#N/A</v>
      </c>
      <c r="C297" s="36">
        <f t="shared" si="28"/>
        <v>1</v>
      </c>
      <c r="D297" s="37" t="e">
        <f t="shared" si="31"/>
        <v>#N/A</v>
      </c>
      <c r="E297" s="38" t="e">
        <f t="shared" si="29"/>
        <v>#N/A</v>
      </c>
    </row>
    <row r="298" spans="1:5" x14ac:dyDescent="0.25">
      <c r="A298" s="38" t="str">
        <f t="shared" si="27"/>
        <v>No Activity</v>
      </c>
      <c r="B298" s="35" t="e">
        <f t="shared" si="30"/>
        <v>#N/A</v>
      </c>
      <c r="C298" s="36">
        <f t="shared" si="28"/>
        <v>1</v>
      </c>
      <c r="D298" s="37" t="e">
        <f t="shared" si="31"/>
        <v>#N/A</v>
      </c>
      <c r="E298" s="38" t="e">
        <f t="shared" si="29"/>
        <v>#N/A</v>
      </c>
    </row>
    <row r="299" spans="1:5" x14ac:dyDescent="0.25">
      <c r="A299" s="38" t="str">
        <f t="shared" si="27"/>
        <v>No Activity</v>
      </c>
      <c r="B299" s="35" t="e">
        <f t="shared" si="30"/>
        <v>#N/A</v>
      </c>
      <c r="C299" s="36">
        <f t="shared" si="28"/>
        <v>1</v>
      </c>
      <c r="D299" s="37" t="e">
        <f t="shared" si="31"/>
        <v>#N/A</v>
      </c>
      <c r="E299" s="38" t="e">
        <f t="shared" si="29"/>
        <v>#N/A</v>
      </c>
    </row>
    <row r="300" spans="1:5" x14ac:dyDescent="0.25">
      <c r="A300" s="38" t="str">
        <f t="shared" si="27"/>
        <v>No Activity</v>
      </c>
      <c r="B300" s="35" t="e">
        <f t="shared" si="30"/>
        <v>#N/A</v>
      </c>
      <c r="C300" s="36">
        <f t="shared" si="28"/>
        <v>1</v>
      </c>
      <c r="D300" s="37" t="e">
        <f t="shared" si="31"/>
        <v>#N/A</v>
      </c>
      <c r="E300" s="38" t="e">
        <f t="shared" si="29"/>
        <v>#N/A</v>
      </c>
    </row>
    <row r="301" spans="1:5" x14ac:dyDescent="0.25">
      <c r="A301" s="38" t="str">
        <f t="shared" si="27"/>
        <v>No Activity</v>
      </c>
      <c r="B301" s="35" t="e">
        <f t="shared" si="30"/>
        <v>#N/A</v>
      </c>
      <c r="C301" s="36">
        <f t="shared" si="28"/>
        <v>1</v>
      </c>
      <c r="D301" s="37" t="e">
        <f t="shared" si="31"/>
        <v>#N/A</v>
      </c>
      <c r="E301" s="38" t="e">
        <f t="shared" si="29"/>
        <v>#N/A</v>
      </c>
    </row>
    <row r="302" spans="1:5" x14ac:dyDescent="0.25">
      <c r="A302" s="38" t="str">
        <f t="shared" si="27"/>
        <v>No Activity</v>
      </c>
      <c r="B302" s="35" t="e">
        <f t="shared" si="30"/>
        <v>#N/A</v>
      </c>
      <c r="C302" s="36">
        <f t="shared" si="28"/>
        <v>1</v>
      </c>
      <c r="D302" s="37" t="e">
        <f t="shared" si="31"/>
        <v>#N/A</v>
      </c>
      <c r="E302" s="38" t="e">
        <f t="shared" si="29"/>
        <v>#N/A</v>
      </c>
    </row>
    <row r="303" spans="1:5" x14ac:dyDescent="0.25">
      <c r="A303" s="38" t="str">
        <f t="shared" si="27"/>
        <v>No Activity</v>
      </c>
      <c r="B303" s="35" t="e">
        <f t="shared" si="30"/>
        <v>#N/A</v>
      </c>
      <c r="C303" s="36">
        <f t="shared" si="28"/>
        <v>1</v>
      </c>
      <c r="D303" s="37" t="e">
        <f t="shared" si="31"/>
        <v>#N/A</v>
      </c>
      <c r="E303" s="38" t="e">
        <f t="shared" si="29"/>
        <v>#N/A</v>
      </c>
    </row>
    <row r="304" spans="1:5" x14ac:dyDescent="0.25">
      <c r="A304" s="38" t="str">
        <f t="shared" si="27"/>
        <v>No Activity</v>
      </c>
      <c r="B304" s="35" t="e">
        <f t="shared" si="30"/>
        <v>#N/A</v>
      </c>
      <c r="C304" s="36">
        <f t="shared" si="28"/>
        <v>1</v>
      </c>
      <c r="D304" s="37" t="e">
        <f t="shared" si="31"/>
        <v>#N/A</v>
      </c>
      <c r="E304" s="38" t="e">
        <f t="shared" si="29"/>
        <v>#N/A</v>
      </c>
    </row>
    <row r="305" spans="1:5" x14ac:dyDescent="0.25">
      <c r="A305" s="38" t="str">
        <f t="shared" si="27"/>
        <v>No Activity</v>
      </c>
      <c r="B305" s="35" t="e">
        <f t="shared" si="30"/>
        <v>#N/A</v>
      </c>
      <c r="C305" s="36">
        <f t="shared" si="28"/>
        <v>1</v>
      </c>
      <c r="D305" s="37" t="e">
        <f t="shared" si="31"/>
        <v>#N/A</v>
      </c>
      <c r="E305" s="38" t="e">
        <f t="shared" si="29"/>
        <v>#N/A</v>
      </c>
    </row>
    <row r="306" spans="1:5" x14ac:dyDescent="0.25">
      <c r="A306" s="38" t="str">
        <f t="shared" si="27"/>
        <v>No Activity</v>
      </c>
      <c r="B306" s="35" t="e">
        <f t="shared" si="30"/>
        <v>#N/A</v>
      </c>
      <c r="C306" s="36">
        <f t="shared" si="28"/>
        <v>1</v>
      </c>
      <c r="D306" s="37" t="e">
        <f t="shared" si="31"/>
        <v>#N/A</v>
      </c>
      <c r="E306" s="38" t="e">
        <f t="shared" si="29"/>
        <v>#N/A</v>
      </c>
    </row>
    <row r="307" spans="1:5" x14ac:dyDescent="0.25">
      <c r="A307" s="38" t="str">
        <f t="shared" ref="A307:A370" si="32">VLOOKUP(I307,DDEPM_USERS,2,FALSE)</f>
        <v>No Activity</v>
      </c>
      <c r="B307" s="35" t="e">
        <f t="shared" si="30"/>
        <v>#N/A</v>
      </c>
      <c r="C307" s="36">
        <f t="shared" ref="C307:C370" si="33">S307-R307+1</f>
        <v>1</v>
      </c>
      <c r="D307" s="37" t="e">
        <f t="shared" si="31"/>
        <v>#N/A</v>
      </c>
      <c r="E307" s="38" t="e">
        <f t="shared" ref="E307:E370" si="34">D307*Z307</f>
        <v>#N/A</v>
      </c>
    </row>
    <row r="308" spans="1:5" x14ac:dyDescent="0.25">
      <c r="A308" s="38" t="str">
        <f t="shared" si="32"/>
        <v>No Activity</v>
      </c>
      <c r="B308" s="35" t="e">
        <f t="shared" si="30"/>
        <v>#N/A</v>
      </c>
      <c r="C308" s="36">
        <f t="shared" si="33"/>
        <v>1</v>
      </c>
      <c r="D308" s="37" t="e">
        <f t="shared" si="31"/>
        <v>#N/A</v>
      </c>
      <c r="E308" s="38" t="e">
        <f t="shared" si="34"/>
        <v>#N/A</v>
      </c>
    </row>
    <row r="309" spans="1:5" x14ac:dyDescent="0.25">
      <c r="A309" s="38" t="str">
        <f t="shared" si="32"/>
        <v>No Activity</v>
      </c>
      <c r="B309" s="35" t="e">
        <f t="shared" si="30"/>
        <v>#N/A</v>
      </c>
      <c r="C309" s="36">
        <f t="shared" si="33"/>
        <v>1</v>
      </c>
      <c r="D309" s="37" t="e">
        <f t="shared" si="31"/>
        <v>#N/A</v>
      </c>
      <c r="E309" s="38" t="e">
        <f t="shared" si="34"/>
        <v>#N/A</v>
      </c>
    </row>
    <row r="310" spans="1:5" x14ac:dyDescent="0.25">
      <c r="A310" s="38" t="str">
        <f t="shared" si="32"/>
        <v>No Activity</v>
      </c>
      <c r="B310" s="35" t="e">
        <f t="shared" si="30"/>
        <v>#N/A</v>
      </c>
      <c r="C310" s="36">
        <f t="shared" si="33"/>
        <v>1</v>
      </c>
      <c r="D310" s="37" t="e">
        <f t="shared" si="31"/>
        <v>#N/A</v>
      </c>
      <c r="E310" s="38" t="e">
        <f t="shared" si="34"/>
        <v>#N/A</v>
      </c>
    </row>
    <row r="311" spans="1:5" x14ac:dyDescent="0.25">
      <c r="A311" s="38" t="str">
        <f t="shared" si="32"/>
        <v>No Activity</v>
      </c>
      <c r="B311" s="35" t="e">
        <f t="shared" si="30"/>
        <v>#N/A</v>
      </c>
      <c r="C311" s="36">
        <f t="shared" si="33"/>
        <v>1</v>
      </c>
      <c r="D311" s="37" t="e">
        <f t="shared" si="31"/>
        <v>#N/A</v>
      </c>
      <c r="E311" s="38" t="e">
        <f t="shared" si="34"/>
        <v>#N/A</v>
      </c>
    </row>
    <row r="312" spans="1:5" x14ac:dyDescent="0.25">
      <c r="A312" s="38" t="str">
        <f t="shared" si="32"/>
        <v>No Activity</v>
      </c>
      <c r="B312" s="35" t="e">
        <f t="shared" si="30"/>
        <v>#N/A</v>
      </c>
      <c r="C312" s="36">
        <f t="shared" si="33"/>
        <v>1</v>
      </c>
      <c r="D312" s="37" t="e">
        <f t="shared" si="31"/>
        <v>#N/A</v>
      </c>
      <c r="E312" s="38" t="e">
        <f t="shared" si="34"/>
        <v>#N/A</v>
      </c>
    </row>
    <row r="313" spans="1:5" x14ac:dyDescent="0.25">
      <c r="A313" s="38" t="str">
        <f t="shared" si="32"/>
        <v>No Activity</v>
      </c>
      <c r="B313" s="35" t="e">
        <f t="shared" si="30"/>
        <v>#N/A</v>
      </c>
      <c r="C313" s="36">
        <f t="shared" si="33"/>
        <v>1</v>
      </c>
      <c r="D313" s="37" t="e">
        <f t="shared" si="31"/>
        <v>#N/A</v>
      </c>
      <c r="E313" s="38" t="e">
        <f t="shared" si="34"/>
        <v>#N/A</v>
      </c>
    </row>
    <row r="314" spans="1:5" x14ac:dyDescent="0.25">
      <c r="A314" s="38" t="str">
        <f t="shared" si="32"/>
        <v>No Activity</v>
      </c>
      <c r="B314" s="35" t="e">
        <f t="shared" si="30"/>
        <v>#N/A</v>
      </c>
      <c r="C314" s="36">
        <f t="shared" si="33"/>
        <v>1</v>
      </c>
      <c r="D314" s="37" t="e">
        <f t="shared" si="31"/>
        <v>#N/A</v>
      </c>
      <c r="E314" s="38" t="e">
        <f t="shared" si="34"/>
        <v>#N/A</v>
      </c>
    </row>
    <row r="315" spans="1:5" x14ac:dyDescent="0.25">
      <c r="A315" s="38" t="str">
        <f t="shared" si="32"/>
        <v>No Activity</v>
      </c>
      <c r="B315" s="35" t="e">
        <f t="shared" si="30"/>
        <v>#N/A</v>
      </c>
      <c r="C315" s="36">
        <f t="shared" si="33"/>
        <v>1</v>
      </c>
      <c r="D315" s="37" t="e">
        <f t="shared" si="31"/>
        <v>#N/A</v>
      </c>
      <c r="E315" s="38" t="e">
        <f t="shared" si="34"/>
        <v>#N/A</v>
      </c>
    </row>
    <row r="316" spans="1:5" x14ac:dyDescent="0.25">
      <c r="A316" s="38" t="str">
        <f t="shared" si="32"/>
        <v>No Activity</v>
      </c>
      <c r="B316" s="35" t="e">
        <f t="shared" si="30"/>
        <v>#N/A</v>
      </c>
      <c r="C316" s="36">
        <f t="shared" si="33"/>
        <v>1</v>
      </c>
      <c r="D316" s="37" t="e">
        <f t="shared" si="31"/>
        <v>#N/A</v>
      </c>
      <c r="E316" s="38" t="e">
        <f t="shared" si="34"/>
        <v>#N/A</v>
      </c>
    </row>
    <row r="317" spans="1:5" x14ac:dyDescent="0.25">
      <c r="A317" s="38" t="str">
        <f t="shared" si="32"/>
        <v>No Activity</v>
      </c>
      <c r="B317" s="35" t="e">
        <f t="shared" si="30"/>
        <v>#N/A</v>
      </c>
      <c r="C317" s="36">
        <f t="shared" si="33"/>
        <v>1</v>
      </c>
      <c r="D317" s="37" t="e">
        <f t="shared" si="31"/>
        <v>#N/A</v>
      </c>
      <c r="E317" s="38" t="e">
        <f t="shared" si="34"/>
        <v>#N/A</v>
      </c>
    </row>
    <row r="318" spans="1:5" x14ac:dyDescent="0.25">
      <c r="A318" s="38" t="str">
        <f t="shared" si="32"/>
        <v>No Activity</v>
      </c>
      <c r="B318" s="35" t="e">
        <f t="shared" si="30"/>
        <v>#N/A</v>
      </c>
      <c r="C318" s="36">
        <f t="shared" si="33"/>
        <v>1</v>
      </c>
      <c r="D318" s="37" t="e">
        <f t="shared" si="31"/>
        <v>#N/A</v>
      </c>
      <c r="E318" s="38" t="e">
        <f t="shared" si="34"/>
        <v>#N/A</v>
      </c>
    </row>
    <row r="319" spans="1:5" x14ac:dyDescent="0.25">
      <c r="A319" s="38" t="str">
        <f t="shared" si="32"/>
        <v>No Activity</v>
      </c>
      <c r="B319" s="35" t="e">
        <f t="shared" si="30"/>
        <v>#N/A</v>
      </c>
      <c r="C319" s="36">
        <f t="shared" si="33"/>
        <v>1</v>
      </c>
      <c r="D319" s="37" t="e">
        <f t="shared" si="31"/>
        <v>#N/A</v>
      </c>
      <c r="E319" s="38" t="e">
        <f t="shared" si="34"/>
        <v>#N/A</v>
      </c>
    </row>
    <row r="320" spans="1:5" x14ac:dyDescent="0.25">
      <c r="A320" s="38" t="str">
        <f t="shared" si="32"/>
        <v>No Activity</v>
      </c>
      <c r="B320" s="35" t="e">
        <f t="shared" si="30"/>
        <v>#N/A</v>
      </c>
      <c r="C320" s="36">
        <f t="shared" si="33"/>
        <v>1</v>
      </c>
      <c r="D320" s="37" t="e">
        <f t="shared" si="31"/>
        <v>#N/A</v>
      </c>
      <c r="E320" s="38" t="e">
        <f t="shared" si="34"/>
        <v>#N/A</v>
      </c>
    </row>
    <row r="321" spans="1:5" x14ac:dyDescent="0.25">
      <c r="A321" s="38" t="str">
        <f t="shared" si="32"/>
        <v>No Activity</v>
      </c>
      <c r="B321" s="35" t="e">
        <f t="shared" si="30"/>
        <v>#N/A</v>
      </c>
      <c r="C321" s="36">
        <f t="shared" si="33"/>
        <v>1</v>
      </c>
      <c r="D321" s="37" t="e">
        <f t="shared" si="31"/>
        <v>#N/A</v>
      </c>
      <c r="E321" s="38" t="e">
        <f t="shared" si="34"/>
        <v>#N/A</v>
      </c>
    </row>
    <row r="322" spans="1:5" x14ac:dyDescent="0.25">
      <c r="A322" s="38" t="str">
        <f t="shared" si="32"/>
        <v>No Activity</v>
      </c>
      <c r="B322" s="35" t="e">
        <f t="shared" si="30"/>
        <v>#N/A</v>
      </c>
      <c r="C322" s="36">
        <f t="shared" si="33"/>
        <v>1</v>
      </c>
      <c r="D322" s="37" t="e">
        <f t="shared" si="31"/>
        <v>#N/A</v>
      </c>
      <c r="E322" s="38" t="e">
        <f t="shared" si="34"/>
        <v>#N/A</v>
      </c>
    </row>
    <row r="323" spans="1:5" x14ac:dyDescent="0.25">
      <c r="A323" s="38" t="str">
        <f t="shared" si="32"/>
        <v>No Activity</v>
      </c>
      <c r="B323" s="35" t="e">
        <f t="shared" si="30"/>
        <v>#N/A</v>
      </c>
      <c r="C323" s="36">
        <f t="shared" si="33"/>
        <v>1</v>
      </c>
      <c r="D323" s="37" t="e">
        <f t="shared" si="31"/>
        <v>#N/A</v>
      </c>
      <c r="E323" s="38" t="e">
        <f t="shared" si="34"/>
        <v>#N/A</v>
      </c>
    </row>
    <row r="324" spans="1:5" x14ac:dyDescent="0.25">
      <c r="A324" s="38" t="str">
        <f t="shared" si="32"/>
        <v>No Activity</v>
      </c>
      <c r="B324" s="35" t="e">
        <f t="shared" si="30"/>
        <v>#N/A</v>
      </c>
      <c r="C324" s="36">
        <f t="shared" si="33"/>
        <v>1</v>
      </c>
      <c r="D324" s="37" t="e">
        <f t="shared" si="31"/>
        <v>#N/A</v>
      </c>
      <c r="E324" s="38" t="e">
        <f t="shared" si="34"/>
        <v>#N/A</v>
      </c>
    </row>
    <row r="325" spans="1:5" x14ac:dyDescent="0.25">
      <c r="A325" s="38" t="str">
        <f t="shared" si="32"/>
        <v>No Activity</v>
      </c>
      <c r="B325" s="35" t="e">
        <f t="shared" si="30"/>
        <v>#N/A</v>
      </c>
      <c r="C325" s="36">
        <f t="shared" si="33"/>
        <v>1</v>
      </c>
      <c r="D325" s="37" t="e">
        <f t="shared" si="31"/>
        <v>#N/A</v>
      </c>
      <c r="E325" s="38" t="e">
        <f t="shared" si="34"/>
        <v>#N/A</v>
      </c>
    </row>
    <row r="326" spans="1:5" x14ac:dyDescent="0.25">
      <c r="A326" s="38" t="str">
        <f t="shared" si="32"/>
        <v>No Activity</v>
      </c>
      <c r="B326" s="35" t="e">
        <f t="shared" si="30"/>
        <v>#N/A</v>
      </c>
      <c r="C326" s="36">
        <f t="shared" si="33"/>
        <v>1</v>
      </c>
      <c r="D326" s="37" t="e">
        <f t="shared" si="31"/>
        <v>#N/A</v>
      </c>
      <c r="E326" s="38" t="e">
        <f t="shared" si="34"/>
        <v>#N/A</v>
      </c>
    </row>
    <row r="327" spans="1:5" x14ac:dyDescent="0.25">
      <c r="A327" s="38" t="str">
        <f t="shared" si="32"/>
        <v>No Activity</v>
      </c>
      <c r="B327" s="35" t="e">
        <f t="shared" ref="B327:B390" si="35">VLOOKUP(T327,DELIV_CONV,2,FALSE)</f>
        <v>#N/A</v>
      </c>
      <c r="C327" s="36">
        <f t="shared" si="33"/>
        <v>1</v>
      </c>
      <c r="D327" s="37" t="e">
        <f t="shared" ref="D327:D390" si="36">Y327*B327*C327</f>
        <v>#N/A</v>
      </c>
      <c r="E327" s="38" t="e">
        <f t="shared" si="34"/>
        <v>#N/A</v>
      </c>
    </row>
    <row r="328" spans="1:5" x14ac:dyDescent="0.25">
      <c r="A328" s="38" t="str">
        <f t="shared" si="32"/>
        <v>No Activity</v>
      </c>
      <c r="B328" s="35" t="e">
        <f t="shared" si="35"/>
        <v>#N/A</v>
      </c>
      <c r="C328" s="36">
        <f t="shared" si="33"/>
        <v>1</v>
      </c>
      <c r="D328" s="37" t="e">
        <f t="shared" si="36"/>
        <v>#N/A</v>
      </c>
      <c r="E328" s="38" t="e">
        <f t="shared" si="34"/>
        <v>#N/A</v>
      </c>
    </row>
    <row r="329" spans="1:5" x14ac:dyDescent="0.25">
      <c r="A329" s="38" t="str">
        <f t="shared" si="32"/>
        <v>No Activity</v>
      </c>
      <c r="B329" s="35" t="e">
        <f t="shared" si="35"/>
        <v>#N/A</v>
      </c>
      <c r="C329" s="36">
        <f t="shared" si="33"/>
        <v>1</v>
      </c>
      <c r="D329" s="37" t="e">
        <f t="shared" si="36"/>
        <v>#N/A</v>
      </c>
      <c r="E329" s="38" t="e">
        <f t="shared" si="34"/>
        <v>#N/A</v>
      </c>
    </row>
    <row r="330" spans="1:5" x14ac:dyDescent="0.25">
      <c r="A330" s="38" t="str">
        <f t="shared" si="32"/>
        <v>No Activity</v>
      </c>
      <c r="B330" s="35" t="e">
        <f t="shared" si="35"/>
        <v>#N/A</v>
      </c>
      <c r="C330" s="36">
        <f t="shared" si="33"/>
        <v>1</v>
      </c>
      <c r="D330" s="37" t="e">
        <f t="shared" si="36"/>
        <v>#N/A</v>
      </c>
      <c r="E330" s="38" t="e">
        <f t="shared" si="34"/>
        <v>#N/A</v>
      </c>
    </row>
    <row r="331" spans="1:5" x14ac:dyDescent="0.25">
      <c r="A331" s="38" t="str">
        <f t="shared" si="32"/>
        <v>No Activity</v>
      </c>
      <c r="B331" s="35" t="e">
        <f t="shared" si="35"/>
        <v>#N/A</v>
      </c>
      <c r="C331" s="36">
        <f t="shared" si="33"/>
        <v>1</v>
      </c>
      <c r="D331" s="37" t="e">
        <f t="shared" si="36"/>
        <v>#N/A</v>
      </c>
      <c r="E331" s="38" t="e">
        <f t="shared" si="34"/>
        <v>#N/A</v>
      </c>
    </row>
    <row r="332" spans="1:5" x14ac:dyDescent="0.25">
      <c r="A332" s="38" t="str">
        <f t="shared" si="32"/>
        <v>No Activity</v>
      </c>
      <c r="B332" s="35" t="e">
        <f t="shared" si="35"/>
        <v>#N/A</v>
      </c>
      <c r="C332" s="36">
        <f t="shared" si="33"/>
        <v>1</v>
      </c>
      <c r="D332" s="37" t="e">
        <f t="shared" si="36"/>
        <v>#N/A</v>
      </c>
      <c r="E332" s="38" t="e">
        <f t="shared" si="34"/>
        <v>#N/A</v>
      </c>
    </row>
    <row r="333" spans="1:5" x14ac:dyDescent="0.25">
      <c r="A333" s="38" t="str">
        <f t="shared" si="32"/>
        <v>No Activity</v>
      </c>
      <c r="B333" s="35" t="e">
        <f t="shared" si="35"/>
        <v>#N/A</v>
      </c>
      <c r="C333" s="36">
        <f t="shared" si="33"/>
        <v>1</v>
      </c>
      <c r="D333" s="37" t="e">
        <f t="shared" si="36"/>
        <v>#N/A</v>
      </c>
      <c r="E333" s="38" t="e">
        <f t="shared" si="34"/>
        <v>#N/A</v>
      </c>
    </row>
    <row r="334" spans="1:5" x14ac:dyDescent="0.25">
      <c r="A334" s="38" t="str">
        <f t="shared" si="32"/>
        <v>No Activity</v>
      </c>
      <c r="B334" s="35" t="e">
        <f t="shared" si="35"/>
        <v>#N/A</v>
      </c>
      <c r="C334" s="36">
        <f t="shared" si="33"/>
        <v>1</v>
      </c>
      <c r="D334" s="37" t="e">
        <f t="shared" si="36"/>
        <v>#N/A</v>
      </c>
      <c r="E334" s="38" t="e">
        <f t="shared" si="34"/>
        <v>#N/A</v>
      </c>
    </row>
    <row r="335" spans="1:5" x14ac:dyDescent="0.25">
      <c r="A335" s="38" t="str">
        <f t="shared" si="32"/>
        <v>No Activity</v>
      </c>
      <c r="B335" s="35" t="e">
        <f t="shared" si="35"/>
        <v>#N/A</v>
      </c>
      <c r="C335" s="36">
        <f t="shared" si="33"/>
        <v>1</v>
      </c>
      <c r="D335" s="37" t="e">
        <f t="shared" si="36"/>
        <v>#N/A</v>
      </c>
      <c r="E335" s="38" t="e">
        <f t="shared" si="34"/>
        <v>#N/A</v>
      </c>
    </row>
    <row r="336" spans="1:5" x14ac:dyDescent="0.25">
      <c r="A336" s="38" t="str">
        <f t="shared" si="32"/>
        <v>No Activity</v>
      </c>
      <c r="B336" s="35" t="e">
        <f t="shared" si="35"/>
        <v>#N/A</v>
      </c>
      <c r="C336" s="36">
        <f t="shared" si="33"/>
        <v>1</v>
      </c>
      <c r="D336" s="37" t="e">
        <f t="shared" si="36"/>
        <v>#N/A</v>
      </c>
      <c r="E336" s="38" t="e">
        <f t="shared" si="34"/>
        <v>#N/A</v>
      </c>
    </row>
    <row r="337" spans="1:5" x14ac:dyDescent="0.25">
      <c r="A337" s="38" t="str">
        <f t="shared" si="32"/>
        <v>No Activity</v>
      </c>
      <c r="B337" s="35" t="e">
        <f t="shared" si="35"/>
        <v>#N/A</v>
      </c>
      <c r="C337" s="36">
        <f t="shared" si="33"/>
        <v>1</v>
      </c>
      <c r="D337" s="37" t="e">
        <f t="shared" si="36"/>
        <v>#N/A</v>
      </c>
      <c r="E337" s="38" t="e">
        <f t="shared" si="34"/>
        <v>#N/A</v>
      </c>
    </row>
    <row r="338" spans="1:5" x14ac:dyDescent="0.25">
      <c r="A338" s="38" t="str">
        <f t="shared" si="32"/>
        <v>No Activity</v>
      </c>
      <c r="B338" s="35" t="e">
        <f t="shared" si="35"/>
        <v>#N/A</v>
      </c>
      <c r="C338" s="36">
        <f t="shared" si="33"/>
        <v>1</v>
      </c>
      <c r="D338" s="37" t="e">
        <f t="shared" si="36"/>
        <v>#N/A</v>
      </c>
      <c r="E338" s="38" t="e">
        <f t="shared" si="34"/>
        <v>#N/A</v>
      </c>
    </row>
    <row r="339" spans="1:5" x14ac:dyDescent="0.25">
      <c r="A339" s="38" t="str">
        <f t="shared" si="32"/>
        <v>No Activity</v>
      </c>
      <c r="B339" s="35" t="e">
        <f t="shared" si="35"/>
        <v>#N/A</v>
      </c>
      <c r="C339" s="36">
        <f t="shared" si="33"/>
        <v>1</v>
      </c>
      <c r="D339" s="37" t="e">
        <f t="shared" si="36"/>
        <v>#N/A</v>
      </c>
      <c r="E339" s="38" t="e">
        <f t="shared" si="34"/>
        <v>#N/A</v>
      </c>
    </row>
    <row r="340" spans="1:5" x14ac:dyDescent="0.25">
      <c r="A340" s="38" t="str">
        <f t="shared" si="32"/>
        <v>No Activity</v>
      </c>
      <c r="B340" s="35" t="e">
        <f t="shared" si="35"/>
        <v>#N/A</v>
      </c>
      <c r="C340" s="36">
        <f t="shared" si="33"/>
        <v>1</v>
      </c>
      <c r="D340" s="37" t="e">
        <f t="shared" si="36"/>
        <v>#N/A</v>
      </c>
      <c r="E340" s="38" t="e">
        <f t="shared" si="34"/>
        <v>#N/A</v>
      </c>
    </row>
    <row r="341" spans="1:5" x14ac:dyDescent="0.25">
      <c r="A341" s="38" t="str">
        <f t="shared" si="32"/>
        <v>No Activity</v>
      </c>
      <c r="B341" s="35" t="e">
        <f t="shared" si="35"/>
        <v>#N/A</v>
      </c>
      <c r="C341" s="36">
        <f t="shared" si="33"/>
        <v>1</v>
      </c>
      <c r="D341" s="37" t="e">
        <f t="shared" si="36"/>
        <v>#N/A</v>
      </c>
      <c r="E341" s="38" t="e">
        <f t="shared" si="34"/>
        <v>#N/A</v>
      </c>
    </row>
    <row r="342" spans="1:5" x14ac:dyDescent="0.25">
      <c r="A342" s="38" t="str">
        <f t="shared" si="32"/>
        <v>No Activity</v>
      </c>
      <c r="B342" s="35" t="e">
        <f t="shared" si="35"/>
        <v>#N/A</v>
      </c>
      <c r="C342" s="36">
        <f t="shared" si="33"/>
        <v>1</v>
      </c>
      <c r="D342" s="37" t="e">
        <f t="shared" si="36"/>
        <v>#N/A</v>
      </c>
      <c r="E342" s="38" t="e">
        <f t="shared" si="34"/>
        <v>#N/A</v>
      </c>
    </row>
    <row r="343" spans="1:5" x14ac:dyDescent="0.25">
      <c r="A343" s="38" t="str">
        <f t="shared" si="32"/>
        <v>No Activity</v>
      </c>
      <c r="B343" s="35" t="e">
        <f t="shared" si="35"/>
        <v>#N/A</v>
      </c>
      <c r="C343" s="36">
        <f t="shared" si="33"/>
        <v>1</v>
      </c>
      <c r="D343" s="37" t="e">
        <f t="shared" si="36"/>
        <v>#N/A</v>
      </c>
      <c r="E343" s="38" t="e">
        <f t="shared" si="34"/>
        <v>#N/A</v>
      </c>
    </row>
    <row r="344" spans="1:5" x14ac:dyDescent="0.25">
      <c r="A344" s="38" t="str">
        <f t="shared" si="32"/>
        <v>No Activity</v>
      </c>
      <c r="B344" s="35" t="e">
        <f t="shared" si="35"/>
        <v>#N/A</v>
      </c>
      <c r="C344" s="36">
        <f t="shared" si="33"/>
        <v>1</v>
      </c>
      <c r="D344" s="37" t="e">
        <f t="shared" si="36"/>
        <v>#N/A</v>
      </c>
      <c r="E344" s="38" t="e">
        <f t="shared" si="34"/>
        <v>#N/A</v>
      </c>
    </row>
    <row r="345" spans="1:5" x14ac:dyDescent="0.25">
      <c r="A345" s="38" t="str">
        <f t="shared" si="32"/>
        <v>No Activity</v>
      </c>
      <c r="B345" s="35" t="e">
        <f t="shared" si="35"/>
        <v>#N/A</v>
      </c>
      <c r="C345" s="36">
        <f t="shared" si="33"/>
        <v>1</v>
      </c>
      <c r="D345" s="37" t="e">
        <f t="shared" si="36"/>
        <v>#N/A</v>
      </c>
      <c r="E345" s="38" t="e">
        <f t="shared" si="34"/>
        <v>#N/A</v>
      </c>
    </row>
    <row r="346" spans="1:5" x14ac:dyDescent="0.25">
      <c r="A346" s="38" t="str">
        <f t="shared" si="32"/>
        <v>No Activity</v>
      </c>
      <c r="B346" s="35" t="e">
        <f t="shared" si="35"/>
        <v>#N/A</v>
      </c>
      <c r="C346" s="36">
        <f t="shared" si="33"/>
        <v>1</v>
      </c>
      <c r="D346" s="37" t="e">
        <f t="shared" si="36"/>
        <v>#N/A</v>
      </c>
      <c r="E346" s="38" t="e">
        <f t="shared" si="34"/>
        <v>#N/A</v>
      </c>
    </row>
    <row r="347" spans="1:5" x14ac:dyDescent="0.25">
      <c r="A347" s="38" t="str">
        <f t="shared" si="32"/>
        <v>No Activity</v>
      </c>
      <c r="B347" s="35" t="e">
        <f t="shared" si="35"/>
        <v>#N/A</v>
      </c>
      <c r="C347" s="36">
        <f t="shared" si="33"/>
        <v>1</v>
      </c>
      <c r="D347" s="37" t="e">
        <f t="shared" si="36"/>
        <v>#N/A</v>
      </c>
      <c r="E347" s="38" t="e">
        <f t="shared" si="34"/>
        <v>#N/A</v>
      </c>
    </row>
    <row r="348" spans="1:5" x14ac:dyDescent="0.25">
      <c r="A348" s="38" t="str">
        <f t="shared" si="32"/>
        <v>No Activity</v>
      </c>
      <c r="B348" s="35" t="e">
        <f t="shared" si="35"/>
        <v>#N/A</v>
      </c>
      <c r="C348" s="36">
        <f t="shared" si="33"/>
        <v>1</v>
      </c>
      <c r="D348" s="37" t="e">
        <f t="shared" si="36"/>
        <v>#N/A</v>
      </c>
      <c r="E348" s="38" t="e">
        <f t="shared" si="34"/>
        <v>#N/A</v>
      </c>
    </row>
    <row r="349" spans="1:5" x14ac:dyDescent="0.25">
      <c r="A349" s="38" t="str">
        <f t="shared" si="32"/>
        <v>No Activity</v>
      </c>
      <c r="B349" s="35" t="e">
        <f t="shared" si="35"/>
        <v>#N/A</v>
      </c>
      <c r="C349" s="36">
        <f t="shared" si="33"/>
        <v>1</v>
      </c>
      <c r="D349" s="37" t="e">
        <f t="shared" si="36"/>
        <v>#N/A</v>
      </c>
      <c r="E349" s="38" t="e">
        <f t="shared" si="34"/>
        <v>#N/A</v>
      </c>
    </row>
    <row r="350" spans="1:5" x14ac:dyDescent="0.25">
      <c r="A350" s="38" t="str">
        <f t="shared" si="32"/>
        <v>No Activity</v>
      </c>
      <c r="B350" s="35" t="e">
        <f t="shared" si="35"/>
        <v>#N/A</v>
      </c>
      <c r="C350" s="36">
        <f t="shared" si="33"/>
        <v>1</v>
      </c>
      <c r="D350" s="37" t="e">
        <f t="shared" si="36"/>
        <v>#N/A</v>
      </c>
      <c r="E350" s="38" t="e">
        <f t="shared" si="34"/>
        <v>#N/A</v>
      </c>
    </row>
    <row r="351" spans="1:5" x14ac:dyDescent="0.25">
      <c r="A351" s="38" t="str">
        <f t="shared" si="32"/>
        <v>No Activity</v>
      </c>
      <c r="B351" s="35" t="e">
        <f t="shared" si="35"/>
        <v>#N/A</v>
      </c>
      <c r="C351" s="36">
        <f t="shared" si="33"/>
        <v>1</v>
      </c>
      <c r="D351" s="37" t="e">
        <f t="shared" si="36"/>
        <v>#N/A</v>
      </c>
      <c r="E351" s="38" t="e">
        <f t="shared" si="34"/>
        <v>#N/A</v>
      </c>
    </row>
    <row r="352" spans="1:5" x14ac:dyDescent="0.25">
      <c r="A352" s="38" t="str">
        <f t="shared" si="32"/>
        <v>No Activity</v>
      </c>
      <c r="B352" s="35" t="e">
        <f t="shared" si="35"/>
        <v>#N/A</v>
      </c>
      <c r="C352" s="36">
        <f t="shared" si="33"/>
        <v>1</v>
      </c>
      <c r="D352" s="37" t="e">
        <f t="shared" si="36"/>
        <v>#N/A</v>
      </c>
      <c r="E352" s="38" t="e">
        <f t="shared" si="34"/>
        <v>#N/A</v>
      </c>
    </row>
    <row r="353" spans="1:5" x14ac:dyDescent="0.25">
      <c r="A353" s="38" t="str">
        <f t="shared" si="32"/>
        <v>No Activity</v>
      </c>
      <c r="B353" s="35" t="e">
        <f t="shared" si="35"/>
        <v>#N/A</v>
      </c>
      <c r="C353" s="36">
        <f t="shared" si="33"/>
        <v>1</v>
      </c>
      <c r="D353" s="37" t="e">
        <f t="shared" si="36"/>
        <v>#N/A</v>
      </c>
      <c r="E353" s="38" t="e">
        <f t="shared" si="34"/>
        <v>#N/A</v>
      </c>
    </row>
    <row r="354" spans="1:5" x14ac:dyDescent="0.25">
      <c r="A354" s="38" t="str">
        <f t="shared" si="32"/>
        <v>No Activity</v>
      </c>
      <c r="B354" s="35" t="e">
        <f t="shared" si="35"/>
        <v>#N/A</v>
      </c>
      <c r="C354" s="36">
        <f t="shared" si="33"/>
        <v>1</v>
      </c>
      <c r="D354" s="37" t="e">
        <f t="shared" si="36"/>
        <v>#N/A</v>
      </c>
      <c r="E354" s="38" t="e">
        <f t="shared" si="34"/>
        <v>#N/A</v>
      </c>
    </row>
    <row r="355" spans="1:5" x14ac:dyDescent="0.25">
      <c r="A355" s="38" t="str">
        <f t="shared" si="32"/>
        <v>No Activity</v>
      </c>
      <c r="B355" s="35" t="e">
        <f t="shared" si="35"/>
        <v>#N/A</v>
      </c>
      <c r="C355" s="36">
        <f t="shared" si="33"/>
        <v>1</v>
      </c>
      <c r="D355" s="37" t="e">
        <f t="shared" si="36"/>
        <v>#N/A</v>
      </c>
      <c r="E355" s="38" t="e">
        <f t="shared" si="34"/>
        <v>#N/A</v>
      </c>
    </row>
    <row r="356" spans="1:5" x14ac:dyDescent="0.25">
      <c r="A356" s="38" t="str">
        <f t="shared" si="32"/>
        <v>No Activity</v>
      </c>
      <c r="B356" s="35" t="e">
        <f t="shared" si="35"/>
        <v>#N/A</v>
      </c>
      <c r="C356" s="36">
        <f t="shared" si="33"/>
        <v>1</v>
      </c>
      <c r="D356" s="37" t="e">
        <f t="shared" si="36"/>
        <v>#N/A</v>
      </c>
      <c r="E356" s="38" t="e">
        <f t="shared" si="34"/>
        <v>#N/A</v>
      </c>
    </row>
    <row r="357" spans="1:5" x14ac:dyDescent="0.25">
      <c r="A357" s="38" t="str">
        <f t="shared" si="32"/>
        <v>No Activity</v>
      </c>
      <c r="B357" s="35" t="e">
        <f t="shared" si="35"/>
        <v>#N/A</v>
      </c>
      <c r="C357" s="36">
        <f t="shared" si="33"/>
        <v>1</v>
      </c>
      <c r="D357" s="37" t="e">
        <f t="shared" si="36"/>
        <v>#N/A</v>
      </c>
      <c r="E357" s="38" t="e">
        <f t="shared" si="34"/>
        <v>#N/A</v>
      </c>
    </row>
    <row r="358" spans="1:5" x14ac:dyDescent="0.25">
      <c r="A358" s="38" t="str">
        <f t="shared" si="32"/>
        <v>No Activity</v>
      </c>
      <c r="B358" s="35" t="e">
        <f t="shared" si="35"/>
        <v>#N/A</v>
      </c>
      <c r="C358" s="36">
        <f t="shared" si="33"/>
        <v>1</v>
      </c>
      <c r="D358" s="37" t="e">
        <f t="shared" si="36"/>
        <v>#N/A</v>
      </c>
      <c r="E358" s="38" t="e">
        <f t="shared" si="34"/>
        <v>#N/A</v>
      </c>
    </row>
    <row r="359" spans="1:5" x14ac:dyDescent="0.25">
      <c r="A359" s="38" t="str">
        <f t="shared" si="32"/>
        <v>No Activity</v>
      </c>
      <c r="B359" s="35" t="e">
        <f t="shared" si="35"/>
        <v>#N/A</v>
      </c>
      <c r="C359" s="36">
        <f t="shared" si="33"/>
        <v>1</v>
      </c>
      <c r="D359" s="37" t="e">
        <f t="shared" si="36"/>
        <v>#N/A</v>
      </c>
      <c r="E359" s="38" t="e">
        <f t="shared" si="34"/>
        <v>#N/A</v>
      </c>
    </row>
    <row r="360" spans="1:5" x14ac:dyDescent="0.25">
      <c r="A360" s="38" t="str">
        <f t="shared" si="32"/>
        <v>No Activity</v>
      </c>
      <c r="B360" s="35" t="e">
        <f t="shared" si="35"/>
        <v>#N/A</v>
      </c>
      <c r="C360" s="36">
        <f t="shared" si="33"/>
        <v>1</v>
      </c>
      <c r="D360" s="37" t="e">
        <f t="shared" si="36"/>
        <v>#N/A</v>
      </c>
      <c r="E360" s="38" t="e">
        <f t="shared" si="34"/>
        <v>#N/A</v>
      </c>
    </row>
    <row r="361" spans="1:5" x14ac:dyDescent="0.25">
      <c r="A361" s="38" t="str">
        <f t="shared" si="32"/>
        <v>No Activity</v>
      </c>
      <c r="B361" s="35" t="e">
        <f t="shared" si="35"/>
        <v>#N/A</v>
      </c>
      <c r="C361" s="36">
        <f t="shared" si="33"/>
        <v>1</v>
      </c>
      <c r="D361" s="37" t="e">
        <f t="shared" si="36"/>
        <v>#N/A</v>
      </c>
      <c r="E361" s="38" t="e">
        <f t="shared" si="34"/>
        <v>#N/A</v>
      </c>
    </row>
    <row r="362" spans="1:5" x14ac:dyDescent="0.25">
      <c r="A362" s="38" t="str">
        <f t="shared" si="32"/>
        <v>No Activity</v>
      </c>
      <c r="B362" s="35" t="e">
        <f t="shared" si="35"/>
        <v>#N/A</v>
      </c>
      <c r="C362" s="36">
        <f t="shared" si="33"/>
        <v>1</v>
      </c>
      <c r="D362" s="37" t="e">
        <f t="shared" si="36"/>
        <v>#N/A</v>
      </c>
      <c r="E362" s="38" t="e">
        <f t="shared" si="34"/>
        <v>#N/A</v>
      </c>
    </row>
    <row r="363" spans="1:5" x14ac:dyDescent="0.25">
      <c r="A363" s="38" t="str">
        <f t="shared" si="32"/>
        <v>No Activity</v>
      </c>
      <c r="B363" s="35" t="e">
        <f t="shared" si="35"/>
        <v>#N/A</v>
      </c>
      <c r="C363" s="36">
        <f t="shared" si="33"/>
        <v>1</v>
      </c>
      <c r="D363" s="37" t="e">
        <f t="shared" si="36"/>
        <v>#N/A</v>
      </c>
      <c r="E363" s="38" t="e">
        <f t="shared" si="34"/>
        <v>#N/A</v>
      </c>
    </row>
    <row r="364" spans="1:5" x14ac:dyDescent="0.25">
      <c r="A364" s="38" t="str">
        <f t="shared" si="32"/>
        <v>No Activity</v>
      </c>
      <c r="B364" s="35" t="e">
        <f t="shared" si="35"/>
        <v>#N/A</v>
      </c>
      <c r="C364" s="36">
        <f t="shared" si="33"/>
        <v>1</v>
      </c>
      <c r="D364" s="37" t="e">
        <f t="shared" si="36"/>
        <v>#N/A</v>
      </c>
      <c r="E364" s="38" t="e">
        <f t="shared" si="34"/>
        <v>#N/A</v>
      </c>
    </row>
    <row r="365" spans="1:5" x14ac:dyDescent="0.25">
      <c r="A365" s="38" t="str">
        <f t="shared" si="32"/>
        <v>No Activity</v>
      </c>
      <c r="B365" s="35" t="e">
        <f t="shared" si="35"/>
        <v>#N/A</v>
      </c>
      <c r="C365" s="36">
        <f t="shared" si="33"/>
        <v>1</v>
      </c>
      <c r="D365" s="37" t="e">
        <f t="shared" si="36"/>
        <v>#N/A</v>
      </c>
      <c r="E365" s="38" t="e">
        <f t="shared" si="34"/>
        <v>#N/A</v>
      </c>
    </row>
    <row r="366" spans="1:5" x14ac:dyDescent="0.25">
      <c r="A366" s="38" t="str">
        <f t="shared" si="32"/>
        <v>No Activity</v>
      </c>
      <c r="B366" s="35" t="e">
        <f t="shared" si="35"/>
        <v>#N/A</v>
      </c>
      <c r="C366" s="36">
        <f t="shared" si="33"/>
        <v>1</v>
      </c>
      <c r="D366" s="37" t="e">
        <f t="shared" si="36"/>
        <v>#N/A</v>
      </c>
      <c r="E366" s="38" t="e">
        <f t="shared" si="34"/>
        <v>#N/A</v>
      </c>
    </row>
    <row r="367" spans="1:5" x14ac:dyDescent="0.25">
      <c r="A367" s="38" t="str">
        <f t="shared" si="32"/>
        <v>No Activity</v>
      </c>
      <c r="B367" s="35" t="e">
        <f t="shared" si="35"/>
        <v>#N/A</v>
      </c>
      <c r="C367" s="36">
        <f t="shared" si="33"/>
        <v>1</v>
      </c>
      <c r="D367" s="37" t="e">
        <f t="shared" si="36"/>
        <v>#N/A</v>
      </c>
      <c r="E367" s="38" t="e">
        <f t="shared" si="34"/>
        <v>#N/A</v>
      </c>
    </row>
    <row r="368" spans="1:5" x14ac:dyDescent="0.25">
      <c r="A368" s="38" t="str">
        <f t="shared" si="32"/>
        <v>No Activity</v>
      </c>
      <c r="B368" s="35" t="e">
        <f t="shared" si="35"/>
        <v>#N/A</v>
      </c>
      <c r="C368" s="36">
        <f t="shared" si="33"/>
        <v>1</v>
      </c>
      <c r="D368" s="37" t="e">
        <f t="shared" si="36"/>
        <v>#N/A</v>
      </c>
      <c r="E368" s="38" t="e">
        <f t="shared" si="34"/>
        <v>#N/A</v>
      </c>
    </row>
    <row r="369" spans="1:5" x14ac:dyDescent="0.25">
      <c r="A369" s="38" t="str">
        <f t="shared" si="32"/>
        <v>No Activity</v>
      </c>
      <c r="B369" s="35" t="e">
        <f t="shared" si="35"/>
        <v>#N/A</v>
      </c>
      <c r="C369" s="36">
        <f t="shared" si="33"/>
        <v>1</v>
      </c>
      <c r="D369" s="37" t="e">
        <f t="shared" si="36"/>
        <v>#N/A</v>
      </c>
      <c r="E369" s="38" t="e">
        <f t="shared" si="34"/>
        <v>#N/A</v>
      </c>
    </row>
    <row r="370" spans="1:5" x14ac:dyDescent="0.25">
      <c r="A370" s="38" t="str">
        <f t="shared" si="32"/>
        <v>No Activity</v>
      </c>
      <c r="B370" s="35" t="e">
        <f t="shared" si="35"/>
        <v>#N/A</v>
      </c>
      <c r="C370" s="36">
        <f t="shared" si="33"/>
        <v>1</v>
      </c>
      <c r="D370" s="37" t="e">
        <f t="shared" si="36"/>
        <v>#N/A</v>
      </c>
      <c r="E370" s="38" t="e">
        <f t="shared" si="34"/>
        <v>#N/A</v>
      </c>
    </row>
    <row r="371" spans="1:5" x14ac:dyDescent="0.25">
      <c r="A371" s="38" t="str">
        <f t="shared" ref="A371:A434" si="37">VLOOKUP(I371,DDEPM_USERS,2,FALSE)</f>
        <v>No Activity</v>
      </c>
      <c r="B371" s="35" t="e">
        <f t="shared" si="35"/>
        <v>#N/A</v>
      </c>
      <c r="C371" s="36">
        <f t="shared" ref="C371:C434" si="38">S371-R371+1</f>
        <v>1</v>
      </c>
      <c r="D371" s="37" t="e">
        <f t="shared" si="36"/>
        <v>#N/A</v>
      </c>
      <c r="E371" s="38" t="e">
        <f t="shared" ref="E371:E434" si="39">D371*Z371</f>
        <v>#N/A</v>
      </c>
    </row>
    <row r="372" spans="1:5" x14ac:dyDescent="0.25">
      <c r="A372" s="38" t="str">
        <f t="shared" si="37"/>
        <v>No Activity</v>
      </c>
      <c r="B372" s="35" t="e">
        <f t="shared" si="35"/>
        <v>#N/A</v>
      </c>
      <c r="C372" s="36">
        <f t="shared" si="38"/>
        <v>1</v>
      </c>
      <c r="D372" s="37" t="e">
        <f t="shared" si="36"/>
        <v>#N/A</v>
      </c>
      <c r="E372" s="38" t="e">
        <f t="shared" si="39"/>
        <v>#N/A</v>
      </c>
    </row>
    <row r="373" spans="1:5" x14ac:dyDescent="0.25">
      <c r="A373" s="38" t="str">
        <f t="shared" si="37"/>
        <v>No Activity</v>
      </c>
      <c r="B373" s="35" t="e">
        <f t="shared" si="35"/>
        <v>#N/A</v>
      </c>
      <c r="C373" s="36">
        <f t="shared" si="38"/>
        <v>1</v>
      </c>
      <c r="D373" s="37" t="e">
        <f t="shared" si="36"/>
        <v>#N/A</v>
      </c>
      <c r="E373" s="38" t="e">
        <f t="shared" si="39"/>
        <v>#N/A</v>
      </c>
    </row>
    <row r="374" spans="1:5" x14ac:dyDescent="0.25">
      <c r="A374" s="38" t="str">
        <f t="shared" si="37"/>
        <v>No Activity</v>
      </c>
      <c r="B374" s="35" t="e">
        <f t="shared" si="35"/>
        <v>#N/A</v>
      </c>
      <c r="C374" s="36">
        <f t="shared" si="38"/>
        <v>1</v>
      </c>
      <c r="D374" s="37" t="e">
        <f t="shared" si="36"/>
        <v>#N/A</v>
      </c>
      <c r="E374" s="38" t="e">
        <f t="shared" si="39"/>
        <v>#N/A</v>
      </c>
    </row>
    <row r="375" spans="1:5" x14ac:dyDescent="0.25">
      <c r="A375" s="38" t="str">
        <f t="shared" si="37"/>
        <v>No Activity</v>
      </c>
      <c r="B375" s="35" t="e">
        <f t="shared" si="35"/>
        <v>#N/A</v>
      </c>
      <c r="C375" s="36">
        <f t="shared" si="38"/>
        <v>1</v>
      </c>
      <c r="D375" s="37" t="e">
        <f t="shared" si="36"/>
        <v>#N/A</v>
      </c>
      <c r="E375" s="38" t="e">
        <f t="shared" si="39"/>
        <v>#N/A</v>
      </c>
    </row>
    <row r="376" spans="1:5" x14ac:dyDescent="0.25">
      <c r="A376" s="38" t="str">
        <f t="shared" si="37"/>
        <v>No Activity</v>
      </c>
      <c r="B376" s="35" t="e">
        <f t="shared" si="35"/>
        <v>#N/A</v>
      </c>
      <c r="C376" s="36">
        <f t="shared" si="38"/>
        <v>1</v>
      </c>
      <c r="D376" s="37" t="e">
        <f t="shared" si="36"/>
        <v>#N/A</v>
      </c>
      <c r="E376" s="38" t="e">
        <f t="shared" si="39"/>
        <v>#N/A</v>
      </c>
    </row>
    <row r="377" spans="1:5" x14ac:dyDescent="0.25">
      <c r="A377" s="38" t="str">
        <f t="shared" si="37"/>
        <v>No Activity</v>
      </c>
      <c r="B377" s="35" t="e">
        <f t="shared" si="35"/>
        <v>#N/A</v>
      </c>
      <c r="C377" s="36">
        <f t="shared" si="38"/>
        <v>1</v>
      </c>
      <c r="D377" s="37" t="e">
        <f t="shared" si="36"/>
        <v>#N/A</v>
      </c>
      <c r="E377" s="38" t="e">
        <f t="shared" si="39"/>
        <v>#N/A</v>
      </c>
    </row>
    <row r="378" spans="1:5" x14ac:dyDescent="0.25">
      <c r="A378" s="38" t="str">
        <f t="shared" si="37"/>
        <v>No Activity</v>
      </c>
      <c r="B378" s="35" t="e">
        <f t="shared" si="35"/>
        <v>#N/A</v>
      </c>
      <c r="C378" s="36">
        <f t="shared" si="38"/>
        <v>1</v>
      </c>
      <c r="D378" s="37" t="e">
        <f t="shared" si="36"/>
        <v>#N/A</v>
      </c>
      <c r="E378" s="38" t="e">
        <f t="shared" si="39"/>
        <v>#N/A</v>
      </c>
    </row>
    <row r="379" spans="1:5" x14ac:dyDescent="0.25">
      <c r="A379" s="38" t="str">
        <f t="shared" si="37"/>
        <v>No Activity</v>
      </c>
      <c r="B379" s="35" t="e">
        <f t="shared" si="35"/>
        <v>#N/A</v>
      </c>
      <c r="C379" s="36">
        <f t="shared" si="38"/>
        <v>1</v>
      </c>
      <c r="D379" s="37" t="e">
        <f t="shared" si="36"/>
        <v>#N/A</v>
      </c>
      <c r="E379" s="38" t="e">
        <f t="shared" si="39"/>
        <v>#N/A</v>
      </c>
    </row>
    <row r="380" spans="1:5" x14ac:dyDescent="0.25">
      <c r="A380" s="38" t="str">
        <f t="shared" si="37"/>
        <v>No Activity</v>
      </c>
      <c r="B380" s="35" t="e">
        <f t="shared" si="35"/>
        <v>#N/A</v>
      </c>
      <c r="C380" s="36">
        <f t="shared" si="38"/>
        <v>1</v>
      </c>
      <c r="D380" s="37" t="e">
        <f t="shared" si="36"/>
        <v>#N/A</v>
      </c>
      <c r="E380" s="38" t="e">
        <f t="shared" si="39"/>
        <v>#N/A</v>
      </c>
    </row>
    <row r="381" spans="1:5" x14ac:dyDescent="0.25">
      <c r="A381" s="38" t="str">
        <f t="shared" si="37"/>
        <v>No Activity</v>
      </c>
      <c r="B381" s="35" t="e">
        <f t="shared" si="35"/>
        <v>#N/A</v>
      </c>
      <c r="C381" s="36">
        <f t="shared" si="38"/>
        <v>1</v>
      </c>
      <c r="D381" s="37" t="e">
        <f t="shared" si="36"/>
        <v>#N/A</v>
      </c>
      <c r="E381" s="38" t="e">
        <f t="shared" si="39"/>
        <v>#N/A</v>
      </c>
    </row>
    <row r="382" spans="1:5" x14ac:dyDescent="0.25">
      <c r="A382" s="38" t="str">
        <f t="shared" si="37"/>
        <v>No Activity</v>
      </c>
      <c r="B382" s="35" t="e">
        <f t="shared" si="35"/>
        <v>#N/A</v>
      </c>
      <c r="C382" s="36">
        <f t="shared" si="38"/>
        <v>1</v>
      </c>
      <c r="D382" s="37" t="e">
        <f t="shared" si="36"/>
        <v>#N/A</v>
      </c>
      <c r="E382" s="38" t="e">
        <f t="shared" si="39"/>
        <v>#N/A</v>
      </c>
    </row>
    <row r="383" spans="1:5" x14ac:dyDescent="0.25">
      <c r="A383" s="38" t="str">
        <f t="shared" si="37"/>
        <v>No Activity</v>
      </c>
      <c r="B383" s="35" t="e">
        <f t="shared" si="35"/>
        <v>#N/A</v>
      </c>
      <c r="C383" s="36">
        <f t="shared" si="38"/>
        <v>1</v>
      </c>
      <c r="D383" s="37" t="e">
        <f t="shared" si="36"/>
        <v>#N/A</v>
      </c>
      <c r="E383" s="38" t="e">
        <f t="shared" si="39"/>
        <v>#N/A</v>
      </c>
    </row>
    <row r="384" spans="1:5" x14ac:dyDescent="0.25">
      <c r="A384" s="38" t="str">
        <f t="shared" si="37"/>
        <v>No Activity</v>
      </c>
      <c r="B384" s="35" t="e">
        <f t="shared" si="35"/>
        <v>#N/A</v>
      </c>
      <c r="C384" s="36">
        <f t="shared" si="38"/>
        <v>1</v>
      </c>
      <c r="D384" s="37" t="e">
        <f t="shared" si="36"/>
        <v>#N/A</v>
      </c>
      <c r="E384" s="38" t="e">
        <f t="shared" si="39"/>
        <v>#N/A</v>
      </c>
    </row>
    <row r="385" spans="1:5" x14ac:dyDescent="0.25">
      <c r="A385" s="38" t="str">
        <f t="shared" si="37"/>
        <v>No Activity</v>
      </c>
      <c r="B385" s="35" t="e">
        <f t="shared" si="35"/>
        <v>#N/A</v>
      </c>
      <c r="C385" s="36">
        <f t="shared" si="38"/>
        <v>1</v>
      </c>
      <c r="D385" s="37" t="e">
        <f t="shared" si="36"/>
        <v>#N/A</v>
      </c>
      <c r="E385" s="38" t="e">
        <f t="shared" si="39"/>
        <v>#N/A</v>
      </c>
    </row>
    <row r="386" spans="1:5" x14ac:dyDescent="0.25">
      <c r="A386" s="38" t="str">
        <f t="shared" si="37"/>
        <v>No Activity</v>
      </c>
      <c r="B386" s="35" t="e">
        <f t="shared" si="35"/>
        <v>#N/A</v>
      </c>
      <c r="C386" s="36">
        <f t="shared" si="38"/>
        <v>1</v>
      </c>
      <c r="D386" s="37" t="e">
        <f t="shared" si="36"/>
        <v>#N/A</v>
      </c>
      <c r="E386" s="38" t="e">
        <f t="shared" si="39"/>
        <v>#N/A</v>
      </c>
    </row>
    <row r="387" spans="1:5" x14ac:dyDescent="0.25">
      <c r="A387" s="38" t="str">
        <f t="shared" si="37"/>
        <v>No Activity</v>
      </c>
      <c r="B387" s="35" t="e">
        <f t="shared" si="35"/>
        <v>#N/A</v>
      </c>
      <c r="C387" s="36">
        <f t="shared" si="38"/>
        <v>1</v>
      </c>
      <c r="D387" s="37" t="e">
        <f t="shared" si="36"/>
        <v>#N/A</v>
      </c>
      <c r="E387" s="38" t="e">
        <f t="shared" si="39"/>
        <v>#N/A</v>
      </c>
    </row>
    <row r="388" spans="1:5" x14ac:dyDescent="0.25">
      <c r="A388" s="38" t="str">
        <f t="shared" si="37"/>
        <v>No Activity</v>
      </c>
      <c r="B388" s="35" t="e">
        <f t="shared" si="35"/>
        <v>#N/A</v>
      </c>
      <c r="C388" s="36">
        <f t="shared" si="38"/>
        <v>1</v>
      </c>
      <c r="D388" s="37" t="e">
        <f t="shared" si="36"/>
        <v>#N/A</v>
      </c>
      <c r="E388" s="38" t="e">
        <f t="shared" si="39"/>
        <v>#N/A</v>
      </c>
    </row>
    <row r="389" spans="1:5" x14ac:dyDescent="0.25">
      <c r="A389" s="38" t="str">
        <f t="shared" si="37"/>
        <v>No Activity</v>
      </c>
      <c r="B389" s="35" t="e">
        <f t="shared" si="35"/>
        <v>#N/A</v>
      </c>
      <c r="C389" s="36">
        <f t="shared" si="38"/>
        <v>1</v>
      </c>
      <c r="D389" s="37" t="e">
        <f t="shared" si="36"/>
        <v>#N/A</v>
      </c>
      <c r="E389" s="38" t="e">
        <f t="shared" si="39"/>
        <v>#N/A</v>
      </c>
    </row>
    <row r="390" spans="1:5" x14ac:dyDescent="0.25">
      <c r="A390" s="38" t="str">
        <f t="shared" si="37"/>
        <v>No Activity</v>
      </c>
      <c r="B390" s="35" t="e">
        <f t="shared" si="35"/>
        <v>#N/A</v>
      </c>
      <c r="C390" s="36">
        <f t="shared" si="38"/>
        <v>1</v>
      </c>
      <c r="D390" s="37" t="e">
        <f t="shared" si="36"/>
        <v>#N/A</v>
      </c>
      <c r="E390" s="38" t="e">
        <f t="shared" si="39"/>
        <v>#N/A</v>
      </c>
    </row>
    <row r="391" spans="1:5" x14ac:dyDescent="0.25">
      <c r="A391" s="38" t="str">
        <f t="shared" si="37"/>
        <v>No Activity</v>
      </c>
      <c r="B391" s="35" t="e">
        <f t="shared" ref="B391:B454" si="40">VLOOKUP(T391,DELIV_CONV,2,FALSE)</f>
        <v>#N/A</v>
      </c>
      <c r="C391" s="36">
        <f t="shared" si="38"/>
        <v>1</v>
      </c>
      <c r="D391" s="37" t="e">
        <f t="shared" ref="D391:D454" si="41">Y391*B391*C391</f>
        <v>#N/A</v>
      </c>
      <c r="E391" s="38" t="e">
        <f t="shared" si="39"/>
        <v>#N/A</v>
      </c>
    </row>
    <row r="392" spans="1:5" x14ac:dyDescent="0.25">
      <c r="A392" s="38" t="str">
        <f t="shared" si="37"/>
        <v>No Activity</v>
      </c>
      <c r="B392" s="35" t="e">
        <f t="shared" si="40"/>
        <v>#N/A</v>
      </c>
      <c r="C392" s="36">
        <f t="shared" si="38"/>
        <v>1</v>
      </c>
      <c r="D392" s="37" t="e">
        <f t="shared" si="41"/>
        <v>#N/A</v>
      </c>
      <c r="E392" s="38" t="e">
        <f t="shared" si="39"/>
        <v>#N/A</v>
      </c>
    </row>
    <row r="393" spans="1:5" x14ac:dyDescent="0.25">
      <c r="A393" s="38" t="str">
        <f t="shared" si="37"/>
        <v>No Activity</v>
      </c>
      <c r="B393" s="35" t="e">
        <f t="shared" si="40"/>
        <v>#N/A</v>
      </c>
      <c r="C393" s="36">
        <f t="shared" si="38"/>
        <v>1</v>
      </c>
      <c r="D393" s="37" t="e">
        <f t="shared" si="41"/>
        <v>#N/A</v>
      </c>
      <c r="E393" s="38" t="e">
        <f t="shared" si="39"/>
        <v>#N/A</v>
      </c>
    </row>
    <row r="394" spans="1:5" x14ac:dyDescent="0.25">
      <c r="A394" s="38" t="str">
        <f t="shared" si="37"/>
        <v>No Activity</v>
      </c>
      <c r="B394" s="35" t="e">
        <f t="shared" si="40"/>
        <v>#N/A</v>
      </c>
      <c r="C394" s="36">
        <f t="shared" si="38"/>
        <v>1</v>
      </c>
      <c r="D394" s="37" t="e">
        <f t="shared" si="41"/>
        <v>#N/A</v>
      </c>
      <c r="E394" s="38" t="e">
        <f t="shared" si="39"/>
        <v>#N/A</v>
      </c>
    </row>
    <row r="395" spans="1:5" x14ac:dyDescent="0.25">
      <c r="A395" s="38" t="str">
        <f t="shared" si="37"/>
        <v>No Activity</v>
      </c>
      <c r="B395" s="35" t="e">
        <f t="shared" si="40"/>
        <v>#N/A</v>
      </c>
      <c r="C395" s="36">
        <f t="shared" si="38"/>
        <v>1</v>
      </c>
      <c r="D395" s="37" t="e">
        <f t="shared" si="41"/>
        <v>#N/A</v>
      </c>
      <c r="E395" s="38" t="e">
        <f t="shared" si="39"/>
        <v>#N/A</v>
      </c>
    </row>
    <row r="396" spans="1:5" x14ac:dyDescent="0.25">
      <c r="A396" s="38" t="str">
        <f t="shared" si="37"/>
        <v>No Activity</v>
      </c>
      <c r="B396" s="35" t="e">
        <f t="shared" si="40"/>
        <v>#N/A</v>
      </c>
      <c r="C396" s="36">
        <f t="shared" si="38"/>
        <v>1</v>
      </c>
      <c r="D396" s="37" t="e">
        <f t="shared" si="41"/>
        <v>#N/A</v>
      </c>
      <c r="E396" s="38" t="e">
        <f t="shared" si="39"/>
        <v>#N/A</v>
      </c>
    </row>
    <row r="397" spans="1:5" x14ac:dyDescent="0.25">
      <c r="A397" s="38" t="str">
        <f t="shared" si="37"/>
        <v>No Activity</v>
      </c>
      <c r="B397" s="35" t="e">
        <f t="shared" si="40"/>
        <v>#N/A</v>
      </c>
      <c r="C397" s="36">
        <f t="shared" si="38"/>
        <v>1</v>
      </c>
      <c r="D397" s="37" t="e">
        <f t="shared" si="41"/>
        <v>#N/A</v>
      </c>
      <c r="E397" s="38" t="e">
        <f t="shared" si="39"/>
        <v>#N/A</v>
      </c>
    </row>
    <row r="398" spans="1:5" x14ac:dyDescent="0.25">
      <c r="A398" s="38" t="str">
        <f t="shared" si="37"/>
        <v>No Activity</v>
      </c>
      <c r="B398" s="35" t="e">
        <f t="shared" si="40"/>
        <v>#N/A</v>
      </c>
      <c r="C398" s="36">
        <f t="shared" si="38"/>
        <v>1</v>
      </c>
      <c r="D398" s="37" t="e">
        <f t="shared" si="41"/>
        <v>#N/A</v>
      </c>
      <c r="E398" s="38" t="e">
        <f t="shared" si="39"/>
        <v>#N/A</v>
      </c>
    </row>
    <row r="399" spans="1:5" x14ac:dyDescent="0.25">
      <c r="A399" s="38" t="str">
        <f t="shared" si="37"/>
        <v>No Activity</v>
      </c>
      <c r="B399" s="35" t="e">
        <f t="shared" si="40"/>
        <v>#N/A</v>
      </c>
      <c r="C399" s="36">
        <f t="shared" si="38"/>
        <v>1</v>
      </c>
      <c r="D399" s="37" t="e">
        <f t="shared" si="41"/>
        <v>#N/A</v>
      </c>
      <c r="E399" s="38" t="e">
        <f t="shared" si="39"/>
        <v>#N/A</v>
      </c>
    </row>
    <row r="400" spans="1:5" x14ac:dyDescent="0.25">
      <c r="A400" s="38" t="str">
        <f t="shared" si="37"/>
        <v>No Activity</v>
      </c>
      <c r="B400" s="35" t="e">
        <f t="shared" si="40"/>
        <v>#N/A</v>
      </c>
      <c r="C400" s="36">
        <f t="shared" si="38"/>
        <v>1</v>
      </c>
      <c r="D400" s="37" t="e">
        <f t="shared" si="41"/>
        <v>#N/A</v>
      </c>
      <c r="E400" s="38" t="e">
        <f t="shared" si="39"/>
        <v>#N/A</v>
      </c>
    </row>
    <row r="401" spans="1:5" x14ac:dyDescent="0.25">
      <c r="A401" s="38" t="str">
        <f t="shared" si="37"/>
        <v>No Activity</v>
      </c>
      <c r="B401" s="35" t="e">
        <f t="shared" si="40"/>
        <v>#N/A</v>
      </c>
      <c r="C401" s="36">
        <f t="shared" si="38"/>
        <v>1</v>
      </c>
      <c r="D401" s="37" t="e">
        <f t="shared" si="41"/>
        <v>#N/A</v>
      </c>
      <c r="E401" s="38" t="e">
        <f t="shared" si="39"/>
        <v>#N/A</v>
      </c>
    </row>
    <row r="402" spans="1:5" x14ac:dyDescent="0.25">
      <c r="A402" s="38" t="str">
        <f t="shared" si="37"/>
        <v>No Activity</v>
      </c>
      <c r="B402" s="35" t="e">
        <f t="shared" si="40"/>
        <v>#N/A</v>
      </c>
      <c r="C402" s="36">
        <f t="shared" si="38"/>
        <v>1</v>
      </c>
      <c r="D402" s="37" t="e">
        <f t="shared" si="41"/>
        <v>#N/A</v>
      </c>
      <c r="E402" s="38" t="e">
        <f t="shared" si="39"/>
        <v>#N/A</v>
      </c>
    </row>
    <row r="403" spans="1:5" x14ac:dyDescent="0.25">
      <c r="A403" s="38" t="str">
        <f t="shared" si="37"/>
        <v>No Activity</v>
      </c>
      <c r="B403" s="35" t="e">
        <f t="shared" si="40"/>
        <v>#N/A</v>
      </c>
      <c r="C403" s="36">
        <f t="shared" si="38"/>
        <v>1</v>
      </c>
      <c r="D403" s="37" t="e">
        <f t="shared" si="41"/>
        <v>#N/A</v>
      </c>
      <c r="E403" s="38" t="e">
        <f t="shared" si="39"/>
        <v>#N/A</v>
      </c>
    </row>
    <row r="404" spans="1:5" x14ac:dyDescent="0.25">
      <c r="A404" s="38" t="str">
        <f t="shared" si="37"/>
        <v>No Activity</v>
      </c>
      <c r="B404" s="35" t="e">
        <f t="shared" si="40"/>
        <v>#N/A</v>
      </c>
      <c r="C404" s="36">
        <f t="shared" si="38"/>
        <v>1</v>
      </c>
      <c r="D404" s="37" t="e">
        <f t="shared" si="41"/>
        <v>#N/A</v>
      </c>
      <c r="E404" s="38" t="e">
        <f t="shared" si="39"/>
        <v>#N/A</v>
      </c>
    </row>
    <row r="405" spans="1:5" x14ac:dyDescent="0.25">
      <c r="A405" s="38" t="str">
        <f t="shared" si="37"/>
        <v>No Activity</v>
      </c>
      <c r="B405" s="35" t="e">
        <f t="shared" si="40"/>
        <v>#N/A</v>
      </c>
      <c r="C405" s="36">
        <f t="shared" si="38"/>
        <v>1</v>
      </c>
      <c r="D405" s="37" t="e">
        <f t="shared" si="41"/>
        <v>#N/A</v>
      </c>
      <c r="E405" s="38" t="e">
        <f t="shared" si="39"/>
        <v>#N/A</v>
      </c>
    </row>
    <row r="406" spans="1:5" x14ac:dyDescent="0.25">
      <c r="A406" s="38" t="str">
        <f t="shared" si="37"/>
        <v>No Activity</v>
      </c>
      <c r="B406" s="35" t="e">
        <f t="shared" si="40"/>
        <v>#N/A</v>
      </c>
      <c r="C406" s="36">
        <f t="shared" si="38"/>
        <v>1</v>
      </c>
      <c r="D406" s="37" t="e">
        <f t="shared" si="41"/>
        <v>#N/A</v>
      </c>
      <c r="E406" s="38" t="e">
        <f t="shared" si="39"/>
        <v>#N/A</v>
      </c>
    </row>
    <row r="407" spans="1:5" x14ac:dyDescent="0.25">
      <c r="A407" s="38" t="str">
        <f t="shared" si="37"/>
        <v>No Activity</v>
      </c>
      <c r="B407" s="35" t="e">
        <f t="shared" si="40"/>
        <v>#N/A</v>
      </c>
      <c r="C407" s="36">
        <f t="shared" si="38"/>
        <v>1</v>
      </c>
      <c r="D407" s="37" t="e">
        <f t="shared" si="41"/>
        <v>#N/A</v>
      </c>
      <c r="E407" s="38" t="e">
        <f t="shared" si="39"/>
        <v>#N/A</v>
      </c>
    </row>
    <row r="408" spans="1:5" x14ac:dyDescent="0.25">
      <c r="A408" s="38" t="str">
        <f t="shared" si="37"/>
        <v>No Activity</v>
      </c>
      <c r="B408" s="35" t="e">
        <f t="shared" si="40"/>
        <v>#N/A</v>
      </c>
      <c r="C408" s="36">
        <f t="shared" si="38"/>
        <v>1</v>
      </c>
      <c r="D408" s="37" t="e">
        <f t="shared" si="41"/>
        <v>#N/A</v>
      </c>
      <c r="E408" s="38" t="e">
        <f t="shared" si="39"/>
        <v>#N/A</v>
      </c>
    </row>
    <row r="409" spans="1:5" x14ac:dyDescent="0.25">
      <c r="A409" s="38" t="str">
        <f t="shared" si="37"/>
        <v>No Activity</v>
      </c>
      <c r="B409" s="35" t="e">
        <f t="shared" si="40"/>
        <v>#N/A</v>
      </c>
      <c r="C409" s="36">
        <f t="shared" si="38"/>
        <v>1</v>
      </c>
      <c r="D409" s="37" t="e">
        <f t="shared" si="41"/>
        <v>#N/A</v>
      </c>
      <c r="E409" s="38" t="e">
        <f t="shared" si="39"/>
        <v>#N/A</v>
      </c>
    </row>
    <row r="410" spans="1:5" x14ac:dyDescent="0.25">
      <c r="A410" s="38" t="str">
        <f t="shared" si="37"/>
        <v>No Activity</v>
      </c>
      <c r="B410" s="35" t="e">
        <f t="shared" si="40"/>
        <v>#N/A</v>
      </c>
      <c r="C410" s="36">
        <f t="shared" si="38"/>
        <v>1</v>
      </c>
      <c r="D410" s="37" t="e">
        <f t="shared" si="41"/>
        <v>#N/A</v>
      </c>
      <c r="E410" s="38" t="e">
        <f t="shared" si="39"/>
        <v>#N/A</v>
      </c>
    </row>
    <row r="411" spans="1:5" x14ac:dyDescent="0.25">
      <c r="A411" s="38" t="str">
        <f t="shared" si="37"/>
        <v>No Activity</v>
      </c>
      <c r="B411" s="35" t="e">
        <f t="shared" si="40"/>
        <v>#N/A</v>
      </c>
      <c r="C411" s="36">
        <f t="shared" si="38"/>
        <v>1</v>
      </c>
      <c r="D411" s="37" t="e">
        <f t="shared" si="41"/>
        <v>#N/A</v>
      </c>
      <c r="E411" s="38" t="e">
        <f t="shared" si="39"/>
        <v>#N/A</v>
      </c>
    </row>
    <row r="412" spans="1:5" x14ac:dyDescent="0.25">
      <c r="A412" s="38" t="str">
        <f t="shared" si="37"/>
        <v>No Activity</v>
      </c>
      <c r="B412" s="35" t="e">
        <f t="shared" si="40"/>
        <v>#N/A</v>
      </c>
      <c r="C412" s="36">
        <f t="shared" si="38"/>
        <v>1</v>
      </c>
      <c r="D412" s="37" t="e">
        <f t="shared" si="41"/>
        <v>#N/A</v>
      </c>
      <c r="E412" s="38" t="e">
        <f t="shared" si="39"/>
        <v>#N/A</v>
      </c>
    </row>
    <row r="413" spans="1:5" x14ac:dyDescent="0.25">
      <c r="A413" s="38" t="str">
        <f t="shared" si="37"/>
        <v>No Activity</v>
      </c>
      <c r="B413" s="35" t="e">
        <f t="shared" si="40"/>
        <v>#N/A</v>
      </c>
      <c r="C413" s="36">
        <f t="shared" si="38"/>
        <v>1</v>
      </c>
      <c r="D413" s="37" t="e">
        <f t="shared" si="41"/>
        <v>#N/A</v>
      </c>
      <c r="E413" s="38" t="e">
        <f t="shared" si="39"/>
        <v>#N/A</v>
      </c>
    </row>
    <row r="414" spans="1:5" x14ac:dyDescent="0.25">
      <c r="A414" s="38" t="str">
        <f t="shared" si="37"/>
        <v>No Activity</v>
      </c>
      <c r="B414" s="35" t="e">
        <f t="shared" si="40"/>
        <v>#N/A</v>
      </c>
      <c r="C414" s="36">
        <f t="shared" si="38"/>
        <v>1</v>
      </c>
      <c r="D414" s="37" t="e">
        <f t="shared" si="41"/>
        <v>#N/A</v>
      </c>
      <c r="E414" s="38" t="e">
        <f t="shared" si="39"/>
        <v>#N/A</v>
      </c>
    </row>
    <row r="415" spans="1:5" x14ac:dyDescent="0.25">
      <c r="A415" s="38" t="str">
        <f t="shared" si="37"/>
        <v>No Activity</v>
      </c>
      <c r="B415" s="35" t="e">
        <f t="shared" si="40"/>
        <v>#N/A</v>
      </c>
      <c r="C415" s="36">
        <f t="shared" si="38"/>
        <v>1</v>
      </c>
      <c r="D415" s="37" t="e">
        <f t="shared" si="41"/>
        <v>#N/A</v>
      </c>
      <c r="E415" s="38" t="e">
        <f t="shared" si="39"/>
        <v>#N/A</v>
      </c>
    </row>
    <row r="416" spans="1:5" x14ac:dyDescent="0.25">
      <c r="A416" s="38" t="str">
        <f t="shared" si="37"/>
        <v>No Activity</v>
      </c>
      <c r="B416" s="35" t="e">
        <f t="shared" si="40"/>
        <v>#N/A</v>
      </c>
      <c r="C416" s="36">
        <f t="shared" si="38"/>
        <v>1</v>
      </c>
      <c r="D416" s="37" t="e">
        <f t="shared" si="41"/>
        <v>#N/A</v>
      </c>
      <c r="E416" s="38" t="e">
        <f t="shared" si="39"/>
        <v>#N/A</v>
      </c>
    </row>
    <row r="417" spans="1:5" x14ac:dyDescent="0.25">
      <c r="A417" s="38" t="str">
        <f t="shared" si="37"/>
        <v>No Activity</v>
      </c>
      <c r="B417" s="35" t="e">
        <f t="shared" si="40"/>
        <v>#N/A</v>
      </c>
      <c r="C417" s="36">
        <f t="shared" si="38"/>
        <v>1</v>
      </c>
      <c r="D417" s="37" t="e">
        <f t="shared" si="41"/>
        <v>#N/A</v>
      </c>
      <c r="E417" s="38" t="e">
        <f t="shared" si="39"/>
        <v>#N/A</v>
      </c>
    </row>
    <row r="418" spans="1:5" x14ac:dyDescent="0.25">
      <c r="A418" s="38" t="str">
        <f t="shared" si="37"/>
        <v>No Activity</v>
      </c>
      <c r="B418" s="35" t="e">
        <f t="shared" si="40"/>
        <v>#N/A</v>
      </c>
      <c r="C418" s="36">
        <f t="shared" si="38"/>
        <v>1</v>
      </c>
      <c r="D418" s="37" t="e">
        <f t="shared" si="41"/>
        <v>#N/A</v>
      </c>
      <c r="E418" s="38" t="e">
        <f t="shared" si="39"/>
        <v>#N/A</v>
      </c>
    </row>
    <row r="419" spans="1:5" x14ac:dyDescent="0.25">
      <c r="A419" s="38" t="str">
        <f t="shared" si="37"/>
        <v>No Activity</v>
      </c>
      <c r="B419" s="35" t="e">
        <f t="shared" si="40"/>
        <v>#N/A</v>
      </c>
      <c r="C419" s="36">
        <f t="shared" si="38"/>
        <v>1</v>
      </c>
      <c r="D419" s="37" t="e">
        <f t="shared" si="41"/>
        <v>#N/A</v>
      </c>
      <c r="E419" s="38" t="e">
        <f t="shared" si="39"/>
        <v>#N/A</v>
      </c>
    </row>
    <row r="420" spans="1:5" x14ac:dyDescent="0.25">
      <c r="A420" s="38" t="str">
        <f t="shared" si="37"/>
        <v>No Activity</v>
      </c>
      <c r="B420" s="35" t="e">
        <f t="shared" si="40"/>
        <v>#N/A</v>
      </c>
      <c r="C420" s="36">
        <f t="shared" si="38"/>
        <v>1</v>
      </c>
      <c r="D420" s="37" t="e">
        <f t="shared" si="41"/>
        <v>#N/A</v>
      </c>
      <c r="E420" s="38" t="e">
        <f t="shared" si="39"/>
        <v>#N/A</v>
      </c>
    </row>
    <row r="421" spans="1:5" x14ac:dyDescent="0.25">
      <c r="A421" s="38" t="str">
        <f t="shared" si="37"/>
        <v>No Activity</v>
      </c>
      <c r="B421" s="35" t="e">
        <f t="shared" si="40"/>
        <v>#N/A</v>
      </c>
      <c r="C421" s="36">
        <f t="shared" si="38"/>
        <v>1</v>
      </c>
      <c r="D421" s="37" t="e">
        <f t="shared" si="41"/>
        <v>#N/A</v>
      </c>
      <c r="E421" s="38" t="e">
        <f t="shared" si="39"/>
        <v>#N/A</v>
      </c>
    </row>
    <row r="422" spans="1:5" x14ac:dyDescent="0.25">
      <c r="A422" s="38" t="str">
        <f t="shared" si="37"/>
        <v>No Activity</v>
      </c>
      <c r="B422" s="35" t="e">
        <f t="shared" si="40"/>
        <v>#N/A</v>
      </c>
      <c r="C422" s="36">
        <f t="shared" si="38"/>
        <v>1</v>
      </c>
      <c r="D422" s="37" t="e">
        <f t="shared" si="41"/>
        <v>#N/A</v>
      </c>
      <c r="E422" s="38" t="e">
        <f t="shared" si="39"/>
        <v>#N/A</v>
      </c>
    </row>
    <row r="423" spans="1:5" x14ac:dyDescent="0.25">
      <c r="A423" s="38" t="str">
        <f t="shared" si="37"/>
        <v>No Activity</v>
      </c>
      <c r="B423" s="35" t="e">
        <f t="shared" si="40"/>
        <v>#N/A</v>
      </c>
      <c r="C423" s="36">
        <f t="shared" si="38"/>
        <v>1</v>
      </c>
      <c r="D423" s="37" t="e">
        <f t="shared" si="41"/>
        <v>#N/A</v>
      </c>
      <c r="E423" s="38" t="e">
        <f t="shared" si="39"/>
        <v>#N/A</v>
      </c>
    </row>
    <row r="424" spans="1:5" x14ac:dyDescent="0.25">
      <c r="A424" s="38" t="str">
        <f t="shared" si="37"/>
        <v>No Activity</v>
      </c>
      <c r="B424" s="35" t="e">
        <f t="shared" si="40"/>
        <v>#N/A</v>
      </c>
      <c r="C424" s="36">
        <f t="shared" si="38"/>
        <v>1</v>
      </c>
      <c r="D424" s="37" t="e">
        <f t="shared" si="41"/>
        <v>#N/A</v>
      </c>
      <c r="E424" s="38" t="e">
        <f t="shared" si="39"/>
        <v>#N/A</v>
      </c>
    </row>
    <row r="425" spans="1:5" x14ac:dyDescent="0.25">
      <c r="A425" s="38" t="str">
        <f t="shared" si="37"/>
        <v>No Activity</v>
      </c>
      <c r="B425" s="35" t="e">
        <f t="shared" si="40"/>
        <v>#N/A</v>
      </c>
      <c r="C425" s="36">
        <f t="shared" si="38"/>
        <v>1</v>
      </c>
      <c r="D425" s="37" t="e">
        <f t="shared" si="41"/>
        <v>#N/A</v>
      </c>
      <c r="E425" s="38" t="e">
        <f t="shared" si="39"/>
        <v>#N/A</v>
      </c>
    </row>
    <row r="426" spans="1:5" x14ac:dyDescent="0.25">
      <c r="A426" s="38" t="str">
        <f t="shared" si="37"/>
        <v>No Activity</v>
      </c>
      <c r="B426" s="35" t="e">
        <f t="shared" si="40"/>
        <v>#N/A</v>
      </c>
      <c r="C426" s="36">
        <f t="shared" si="38"/>
        <v>1</v>
      </c>
      <c r="D426" s="37" t="e">
        <f t="shared" si="41"/>
        <v>#N/A</v>
      </c>
      <c r="E426" s="38" t="e">
        <f t="shared" si="39"/>
        <v>#N/A</v>
      </c>
    </row>
    <row r="427" spans="1:5" x14ac:dyDescent="0.25">
      <c r="A427" s="38" t="str">
        <f t="shared" si="37"/>
        <v>No Activity</v>
      </c>
      <c r="B427" s="35" t="e">
        <f t="shared" si="40"/>
        <v>#N/A</v>
      </c>
      <c r="C427" s="36">
        <f t="shared" si="38"/>
        <v>1</v>
      </c>
      <c r="D427" s="37" t="e">
        <f t="shared" si="41"/>
        <v>#N/A</v>
      </c>
      <c r="E427" s="38" t="e">
        <f t="shared" si="39"/>
        <v>#N/A</v>
      </c>
    </row>
    <row r="428" spans="1:5" x14ac:dyDescent="0.25">
      <c r="A428" s="38" t="str">
        <f t="shared" si="37"/>
        <v>No Activity</v>
      </c>
      <c r="B428" s="35" t="e">
        <f t="shared" si="40"/>
        <v>#N/A</v>
      </c>
      <c r="C428" s="36">
        <f t="shared" si="38"/>
        <v>1</v>
      </c>
      <c r="D428" s="37" t="e">
        <f t="shared" si="41"/>
        <v>#N/A</v>
      </c>
      <c r="E428" s="38" t="e">
        <f t="shared" si="39"/>
        <v>#N/A</v>
      </c>
    </row>
    <row r="429" spans="1:5" x14ac:dyDescent="0.25">
      <c r="A429" s="38" t="str">
        <f t="shared" si="37"/>
        <v>No Activity</v>
      </c>
      <c r="B429" s="35" t="e">
        <f t="shared" si="40"/>
        <v>#N/A</v>
      </c>
      <c r="C429" s="36">
        <f t="shared" si="38"/>
        <v>1</v>
      </c>
      <c r="D429" s="37" t="e">
        <f t="shared" si="41"/>
        <v>#N/A</v>
      </c>
      <c r="E429" s="38" t="e">
        <f t="shared" si="39"/>
        <v>#N/A</v>
      </c>
    </row>
    <row r="430" spans="1:5" x14ac:dyDescent="0.25">
      <c r="A430" s="38" t="str">
        <f t="shared" si="37"/>
        <v>No Activity</v>
      </c>
      <c r="B430" s="35" t="e">
        <f t="shared" si="40"/>
        <v>#N/A</v>
      </c>
      <c r="C430" s="36">
        <f t="shared" si="38"/>
        <v>1</v>
      </c>
      <c r="D430" s="37" t="e">
        <f t="shared" si="41"/>
        <v>#N/A</v>
      </c>
      <c r="E430" s="38" t="e">
        <f t="shared" si="39"/>
        <v>#N/A</v>
      </c>
    </row>
    <row r="431" spans="1:5" x14ac:dyDescent="0.25">
      <c r="A431" s="38" t="str">
        <f t="shared" si="37"/>
        <v>No Activity</v>
      </c>
      <c r="B431" s="35" t="e">
        <f t="shared" si="40"/>
        <v>#N/A</v>
      </c>
      <c r="C431" s="36">
        <f t="shared" si="38"/>
        <v>1</v>
      </c>
      <c r="D431" s="37" t="e">
        <f t="shared" si="41"/>
        <v>#N/A</v>
      </c>
      <c r="E431" s="38" t="e">
        <f t="shared" si="39"/>
        <v>#N/A</v>
      </c>
    </row>
    <row r="432" spans="1:5" x14ac:dyDescent="0.25">
      <c r="A432" s="38" t="str">
        <f t="shared" si="37"/>
        <v>No Activity</v>
      </c>
      <c r="B432" s="35" t="e">
        <f t="shared" si="40"/>
        <v>#N/A</v>
      </c>
      <c r="C432" s="36">
        <f t="shared" si="38"/>
        <v>1</v>
      </c>
      <c r="D432" s="37" t="e">
        <f t="shared" si="41"/>
        <v>#N/A</v>
      </c>
      <c r="E432" s="38" t="e">
        <f t="shared" si="39"/>
        <v>#N/A</v>
      </c>
    </row>
    <row r="433" spans="1:5" x14ac:dyDescent="0.25">
      <c r="A433" s="38" t="str">
        <f t="shared" si="37"/>
        <v>No Activity</v>
      </c>
      <c r="B433" s="35" t="e">
        <f t="shared" si="40"/>
        <v>#N/A</v>
      </c>
      <c r="C433" s="36">
        <f t="shared" si="38"/>
        <v>1</v>
      </c>
      <c r="D433" s="37" t="e">
        <f t="shared" si="41"/>
        <v>#N/A</v>
      </c>
      <c r="E433" s="38" t="e">
        <f t="shared" si="39"/>
        <v>#N/A</v>
      </c>
    </row>
    <row r="434" spans="1:5" x14ac:dyDescent="0.25">
      <c r="A434" s="38" t="str">
        <f t="shared" si="37"/>
        <v>No Activity</v>
      </c>
      <c r="B434" s="35" t="e">
        <f t="shared" si="40"/>
        <v>#N/A</v>
      </c>
      <c r="C434" s="36">
        <f t="shared" si="38"/>
        <v>1</v>
      </c>
      <c r="D434" s="37" t="e">
        <f t="shared" si="41"/>
        <v>#N/A</v>
      </c>
      <c r="E434" s="38" t="e">
        <f t="shared" si="39"/>
        <v>#N/A</v>
      </c>
    </row>
    <row r="435" spans="1:5" x14ac:dyDescent="0.25">
      <c r="A435" s="38" t="str">
        <f t="shared" ref="A435:A496" si="42">VLOOKUP(I435,DDEPM_USERS,2,FALSE)</f>
        <v>No Activity</v>
      </c>
      <c r="B435" s="35" t="e">
        <f t="shared" si="40"/>
        <v>#N/A</v>
      </c>
      <c r="C435" s="36">
        <f t="shared" ref="C435:C496" si="43">S435-R435+1</f>
        <v>1</v>
      </c>
      <c r="D435" s="37" t="e">
        <f t="shared" si="41"/>
        <v>#N/A</v>
      </c>
      <c r="E435" s="38" t="e">
        <f t="shared" ref="E435:E496" si="44">D435*Z435</f>
        <v>#N/A</v>
      </c>
    </row>
    <row r="436" spans="1:5" x14ac:dyDescent="0.25">
      <c r="A436" s="38" t="str">
        <f t="shared" si="42"/>
        <v>No Activity</v>
      </c>
      <c r="B436" s="35" t="e">
        <f t="shared" si="40"/>
        <v>#N/A</v>
      </c>
      <c r="C436" s="36">
        <f t="shared" si="43"/>
        <v>1</v>
      </c>
      <c r="D436" s="37" t="e">
        <f t="shared" si="41"/>
        <v>#N/A</v>
      </c>
      <c r="E436" s="38" t="e">
        <f t="shared" si="44"/>
        <v>#N/A</v>
      </c>
    </row>
    <row r="437" spans="1:5" x14ac:dyDescent="0.25">
      <c r="A437" s="38" t="str">
        <f t="shared" si="42"/>
        <v>No Activity</v>
      </c>
      <c r="B437" s="35" t="e">
        <f t="shared" si="40"/>
        <v>#N/A</v>
      </c>
      <c r="C437" s="36">
        <f t="shared" si="43"/>
        <v>1</v>
      </c>
      <c r="D437" s="37" t="e">
        <f t="shared" si="41"/>
        <v>#N/A</v>
      </c>
      <c r="E437" s="38" t="e">
        <f t="shared" si="44"/>
        <v>#N/A</v>
      </c>
    </row>
    <row r="438" spans="1:5" x14ac:dyDescent="0.25">
      <c r="A438" s="38" t="str">
        <f t="shared" si="42"/>
        <v>No Activity</v>
      </c>
      <c r="B438" s="35" t="e">
        <f t="shared" si="40"/>
        <v>#N/A</v>
      </c>
      <c r="C438" s="36">
        <f t="shared" si="43"/>
        <v>1</v>
      </c>
      <c r="D438" s="37" t="e">
        <f t="shared" si="41"/>
        <v>#N/A</v>
      </c>
      <c r="E438" s="38" t="e">
        <f t="shared" si="44"/>
        <v>#N/A</v>
      </c>
    </row>
    <row r="439" spans="1:5" x14ac:dyDescent="0.25">
      <c r="A439" s="38" t="str">
        <f t="shared" si="42"/>
        <v>No Activity</v>
      </c>
      <c r="B439" s="35" t="e">
        <f t="shared" si="40"/>
        <v>#N/A</v>
      </c>
      <c r="C439" s="36">
        <f t="shared" si="43"/>
        <v>1</v>
      </c>
      <c r="D439" s="37" t="e">
        <f t="shared" si="41"/>
        <v>#N/A</v>
      </c>
      <c r="E439" s="38" t="e">
        <f t="shared" si="44"/>
        <v>#N/A</v>
      </c>
    </row>
    <row r="440" spans="1:5" x14ac:dyDescent="0.25">
      <c r="A440" s="38" t="str">
        <f t="shared" si="42"/>
        <v>No Activity</v>
      </c>
      <c r="B440" s="35" t="e">
        <f t="shared" si="40"/>
        <v>#N/A</v>
      </c>
      <c r="C440" s="36">
        <f t="shared" si="43"/>
        <v>1</v>
      </c>
      <c r="D440" s="37" t="e">
        <f t="shared" si="41"/>
        <v>#N/A</v>
      </c>
      <c r="E440" s="38" t="e">
        <f t="shared" si="44"/>
        <v>#N/A</v>
      </c>
    </row>
    <row r="441" spans="1:5" x14ac:dyDescent="0.25">
      <c r="A441" s="38" t="str">
        <f t="shared" si="42"/>
        <v>No Activity</v>
      </c>
      <c r="B441" s="35" t="e">
        <f t="shared" si="40"/>
        <v>#N/A</v>
      </c>
      <c r="C441" s="36">
        <f t="shared" si="43"/>
        <v>1</v>
      </c>
      <c r="D441" s="37" t="e">
        <f t="shared" si="41"/>
        <v>#N/A</v>
      </c>
      <c r="E441" s="38" t="e">
        <f t="shared" si="44"/>
        <v>#N/A</v>
      </c>
    </row>
    <row r="442" spans="1:5" x14ac:dyDescent="0.25">
      <c r="A442" s="38" t="str">
        <f t="shared" si="42"/>
        <v>No Activity</v>
      </c>
      <c r="B442" s="35" t="e">
        <f t="shared" si="40"/>
        <v>#N/A</v>
      </c>
      <c r="C442" s="36">
        <f t="shared" si="43"/>
        <v>1</v>
      </c>
      <c r="D442" s="37" t="e">
        <f t="shared" si="41"/>
        <v>#N/A</v>
      </c>
      <c r="E442" s="38" t="e">
        <f t="shared" si="44"/>
        <v>#N/A</v>
      </c>
    </row>
    <row r="443" spans="1:5" x14ac:dyDescent="0.25">
      <c r="A443" s="38" t="str">
        <f t="shared" si="42"/>
        <v>No Activity</v>
      </c>
      <c r="B443" s="35" t="e">
        <f t="shared" si="40"/>
        <v>#N/A</v>
      </c>
      <c r="C443" s="36">
        <f t="shared" si="43"/>
        <v>1</v>
      </c>
      <c r="D443" s="37" t="e">
        <f t="shared" si="41"/>
        <v>#N/A</v>
      </c>
      <c r="E443" s="38" t="e">
        <f t="shared" si="44"/>
        <v>#N/A</v>
      </c>
    </row>
    <row r="444" spans="1:5" x14ac:dyDescent="0.25">
      <c r="A444" s="38" t="str">
        <f t="shared" si="42"/>
        <v>No Activity</v>
      </c>
      <c r="B444" s="35" t="e">
        <f t="shared" si="40"/>
        <v>#N/A</v>
      </c>
      <c r="C444" s="36">
        <f t="shared" si="43"/>
        <v>1</v>
      </c>
      <c r="D444" s="37" t="e">
        <f t="shared" si="41"/>
        <v>#N/A</v>
      </c>
      <c r="E444" s="38" t="e">
        <f t="shared" si="44"/>
        <v>#N/A</v>
      </c>
    </row>
    <row r="445" spans="1:5" x14ac:dyDescent="0.25">
      <c r="A445" s="38" t="str">
        <f t="shared" si="42"/>
        <v>No Activity</v>
      </c>
      <c r="B445" s="35" t="e">
        <f t="shared" si="40"/>
        <v>#N/A</v>
      </c>
      <c r="C445" s="36">
        <f t="shared" si="43"/>
        <v>1</v>
      </c>
      <c r="D445" s="37" t="e">
        <f t="shared" si="41"/>
        <v>#N/A</v>
      </c>
      <c r="E445" s="38" t="e">
        <f t="shared" si="44"/>
        <v>#N/A</v>
      </c>
    </row>
    <row r="446" spans="1:5" x14ac:dyDescent="0.25">
      <c r="A446" s="38" t="str">
        <f t="shared" si="42"/>
        <v>No Activity</v>
      </c>
      <c r="B446" s="35" t="e">
        <f t="shared" si="40"/>
        <v>#N/A</v>
      </c>
      <c r="C446" s="36">
        <f t="shared" si="43"/>
        <v>1</v>
      </c>
      <c r="D446" s="37" t="e">
        <f t="shared" si="41"/>
        <v>#N/A</v>
      </c>
      <c r="E446" s="38" t="e">
        <f t="shared" si="44"/>
        <v>#N/A</v>
      </c>
    </row>
    <row r="447" spans="1:5" x14ac:dyDescent="0.25">
      <c r="A447" s="38" t="str">
        <f t="shared" si="42"/>
        <v>No Activity</v>
      </c>
      <c r="B447" s="35" t="e">
        <f t="shared" si="40"/>
        <v>#N/A</v>
      </c>
      <c r="C447" s="36">
        <f t="shared" si="43"/>
        <v>1</v>
      </c>
      <c r="D447" s="37" t="e">
        <f t="shared" si="41"/>
        <v>#N/A</v>
      </c>
      <c r="E447" s="38" t="e">
        <f t="shared" si="44"/>
        <v>#N/A</v>
      </c>
    </row>
    <row r="448" spans="1:5" x14ac:dyDescent="0.25">
      <c r="A448" s="38" t="str">
        <f t="shared" si="42"/>
        <v>No Activity</v>
      </c>
      <c r="B448" s="35" t="e">
        <f t="shared" si="40"/>
        <v>#N/A</v>
      </c>
      <c r="C448" s="36">
        <f t="shared" si="43"/>
        <v>1</v>
      </c>
      <c r="D448" s="37" t="e">
        <f t="shared" si="41"/>
        <v>#N/A</v>
      </c>
      <c r="E448" s="38" t="e">
        <f t="shared" si="44"/>
        <v>#N/A</v>
      </c>
    </row>
    <row r="449" spans="1:5" x14ac:dyDescent="0.25">
      <c r="A449" s="38" t="str">
        <f t="shared" si="42"/>
        <v>No Activity</v>
      </c>
      <c r="B449" s="35" t="e">
        <f t="shared" si="40"/>
        <v>#N/A</v>
      </c>
      <c r="C449" s="36">
        <f t="shared" si="43"/>
        <v>1</v>
      </c>
      <c r="D449" s="37" t="e">
        <f t="shared" si="41"/>
        <v>#N/A</v>
      </c>
      <c r="E449" s="38" t="e">
        <f t="shared" si="44"/>
        <v>#N/A</v>
      </c>
    </row>
    <row r="450" spans="1:5" x14ac:dyDescent="0.25">
      <c r="A450" s="38" t="str">
        <f t="shared" si="42"/>
        <v>No Activity</v>
      </c>
      <c r="B450" s="35" t="e">
        <f t="shared" si="40"/>
        <v>#N/A</v>
      </c>
      <c r="C450" s="36">
        <f t="shared" si="43"/>
        <v>1</v>
      </c>
      <c r="D450" s="37" t="e">
        <f t="shared" si="41"/>
        <v>#N/A</v>
      </c>
      <c r="E450" s="38" t="e">
        <f t="shared" si="44"/>
        <v>#N/A</v>
      </c>
    </row>
    <row r="451" spans="1:5" x14ac:dyDescent="0.25">
      <c r="A451" s="38" t="str">
        <f t="shared" si="42"/>
        <v>No Activity</v>
      </c>
      <c r="B451" s="35" t="e">
        <f t="shared" si="40"/>
        <v>#N/A</v>
      </c>
      <c r="C451" s="36">
        <f t="shared" si="43"/>
        <v>1</v>
      </c>
      <c r="D451" s="37" t="e">
        <f t="shared" si="41"/>
        <v>#N/A</v>
      </c>
      <c r="E451" s="38" t="e">
        <f t="shared" si="44"/>
        <v>#N/A</v>
      </c>
    </row>
    <row r="452" spans="1:5" x14ac:dyDescent="0.25">
      <c r="A452" s="38" t="str">
        <f t="shared" si="42"/>
        <v>No Activity</v>
      </c>
      <c r="B452" s="35" t="e">
        <f t="shared" si="40"/>
        <v>#N/A</v>
      </c>
      <c r="C452" s="36">
        <f t="shared" si="43"/>
        <v>1</v>
      </c>
      <c r="D452" s="37" t="e">
        <f t="shared" si="41"/>
        <v>#N/A</v>
      </c>
      <c r="E452" s="38" t="e">
        <f t="shared" si="44"/>
        <v>#N/A</v>
      </c>
    </row>
    <row r="453" spans="1:5" x14ac:dyDescent="0.25">
      <c r="A453" s="38" t="str">
        <f t="shared" si="42"/>
        <v>No Activity</v>
      </c>
      <c r="B453" s="35" t="e">
        <f t="shared" si="40"/>
        <v>#N/A</v>
      </c>
      <c r="C453" s="36">
        <f t="shared" si="43"/>
        <v>1</v>
      </c>
      <c r="D453" s="37" t="e">
        <f t="shared" si="41"/>
        <v>#N/A</v>
      </c>
      <c r="E453" s="38" t="e">
        <f t="shared" si="44"/>
        <v>#N/A</v>
      </c>
    </row>
    <row r="454" spans="1:5" x14ac:dyDescent="0.25">
      <c r="A454" s="38" t="str">
        <f t="shared" si="42"/>
        <v>No Activity</v>
      </c>
      <c r="B454" s="35" t="e">
        <f t="shared" si="40"/>
        <v>#N/A</v>
      </c>
      <c r="C454" s="36">
        <f t="shared" si="43"/>
        <v>1</v>
      </c>
      <c r="D454" s="37" t="e">
        <f t="shared" si="41"/>
        <v>#N/A</v>
      </c>
      <c r="E454" s="38" t="e">
        <f t="shared" si="44"/>
        <v>#N/A</v>
      </c>
    </row>
    <row r="455" spans="1:5" x14ac:dyDescent="0.25">
      <c r="A455" s="38" t="str">
        <f t="shared" si="42"/>
        <v>No Activity</v>
      </c>
      <c r="B455" s="35" t="e">
        <f t="shared" ref="B455:B496" si="45">VLOOKUP(T455,DELIV_CONV,2,FALSE)</f>
        <v>#N/A</v>
      </c>
      <c r="C455" s="36">
        <f t="shared" si="43"/>
        <v>1</v>
      </c>
      <c r="D455" s="37" t="e">
        <f t="shared" ref="D455:D496" si="46">Y455*B455*C455</f>
        <v>#N/A</v>
      </c>
      <c r="E455" s="38" t="e">
        <f t="shared" si="44"/>
        <v>#N/A</v>
      </c>
    </row>
    <row r="456" spans="1:5" x14ac:dyDescent="0.25">
      <c r="A456" s="38" t="str">
        <f t="shared" si="42"/>
        <v>No Activity</v>
      </c>
      <c r="B456" s="35" t="e">
        <f t="shared" si="45"/>
        <v>#N/A</v>
      </c>
      <c r="C456" s="36">
        <f t="shared" si="43"/>
        <v>1</v>
      </c>
      <c r="D456" s="37" t="e">
        <f t="shared" si="46"/>
        <v>#N/A</v>
      </c>
      <c r="E456" s="38" t="e">
        <f t="shared" si="44"/>
        <v>#N/A</v>
      </c>
    </row>
    <row r="457" spans="1:5" x14ac:dyDescent="0.25">
      <c r="A457" s="38" t="str">
        <f t="shared" si="42"/>
        <v>No Activity</v>
      </c>
      <c r="B457" s="35" t="e">
        <f t="shared" si="45"/>
        <v>#N/A</v>
      </c>
      <c r="C457" s="36">
        <f t="shared" si="43"/>
        <v>1</v>
      </c>
      <c r="D457" s="37" t="e">
        <f t="shared" si="46"/>
        <v>#N/A</v>
      </c>
      <c r="E457" s="38" t="e">
        <f t="shared" si="44"/>
        <v>#N/A</v>
      </c>
    </row>
    <row r="458" spans="1:5" x14ac:dyDescent="0.25">
      <c r="A458" s="38" t="str">
        <f t="shared" si="42"/>
        <v>No Activity</v>
      </c>
      <c r="B458" s="35" t="e">
        <f t="shared" si="45"/>
        <v>#N/A</v>
      </c>
      <c r="C458" s="36">
        <f t="shared" si="43"/>
        <v>1</v>
      </c>
      <c r="D458" s="37" t="e">
        <f t="shared" si="46"/>
        <v>#N/A</v>
      </c>
      <c r="E458" s="38" t="e">
        <f t="shared" si="44"/>
        <v>#N/A</v>
      </c>
    </row>
    <row r="459" spans="1:5" x14ac:dyDescent="0.25">
      <c r="A459" s="38" t="str">
        <f t="shared" si="42"/>
        <v>No Activity</v>
      </c>
      <c r="B459" s="35" t="e">
        <f t="shared" si="45"/>
        <v>#N/A</v>
      </c>
      <c r="C459" s="36">
        <f t="shared" si="43"/>
        <v>1</v>
      </c>
      <c r="D459" s="37" t="e">
        <f t="shared" si="46"/>
        <v>#N/A</v>
      </c>
      <c r="E459" s="38" t="e">
        <f t="shared" si="44"/>
        <v>#N/A</v>
      </c>
    </row>
    <row r="460" spans="1:5" x14ac:dyDescent="0.25">
      <c r="A460" s="38" t="str">
        <f t="shared" si="42"/>
        <v>No Activity</v>
      </c>
      <c r="B460" s="35" t="e">
        <f t="shared" si="45"/>
        <v>#N/A</v>
      </c>
      <c r="C460" s="36">
        <f t="shared" si="43"/>
        <v>1</v>
      </c>
      <c r="D460" s="37" t="e">
        <f t="shared" si="46"/>
        <v>#N/A</v>
      </c>
      <c r="E460" s="38" t="e">
        <f t="shared" si="44"/>
        <v>#N/A</v>
      </c>
    </row>
    <row r="461" spans="1:5" x14ac:dyDescent="0.25">
      <c r="A461" s="38" t="str">
        <f t="shared" si="42"/>
        <v>No Activity</v>
      </c>
      <c r="B461" s="35" t="e">
        <f t="shared" si="45"/>
        <v>#N/A</v>
      </c>
      <c r="C461" s="36">
        <f t="shared" si="43"/>
        <v>1</v>
      </c>
      <c r="D461" s="37" t="e">
        <f t="shared" si="46"/>
        <v>#N/A</v>
      </c>
      <c r="E461" s="38" t="e">
        <f t="shared" si="44"/>
        <v>#N/A</v>
      </c>
    </row>
    <row r="462" spans="1:5" x14ac:dyDescent="0.25">
      <c r="A462" s="38" t="str">
        <f t="shared" si="42"/>
        <v>No Activity</v>
      </c>
      <c r="B462" s="35" t="e">
        <f t="shared" si="45"/>
        <v>#N/A</v>
      </c>
      <c r="C462" s="36">
        <f t="shared" si="43"/>
        <v>1</v>
      </c>
      <c r="D462" s="37" t="e">
        <f t="shared" si="46"/>
        <v>#N/A</v>
      </c>
      <c r="E462" s="38" t="e">
        <f t="shared" si="44"/>
        <v>#N/A</v>
      </c>
    </row>
    <row r="463" spans="1:5" x14ac:dyDescent="0.25">
      <c r="A463" s="38" t="str">
        <f t="shared" si="42"/>
        <v>No Activity</v>
      </c>
      <c r="B463" s="35" t="e">
        <f t="shared" si="45"/>
        <v>#N/A</v>
      </c>
      <c r="C463" s="36">
        <f t="shared" si="43"/>
        <v>1</v>
      </c>
      <c r="D463" s="37" t="e">
        <f t="shared" si="46"/>
        <v>#N/A</v>
      </c>
      <c r="E463" s="38" t="e">
        <f t="shared" si="44"/>
        <v>#N/A</v>
      </c>
    </row>
    <row r="464" spans="1:5" x14ac:dyDescent="0.25">
      <c r="A464" s="38" t="str">
        <f t="shared" si="42"/>
        <v>No Activity</v>
      </c>
      <c r="B464" s="35" t="e">
        <f t="shared" si="45"/>
        <v>#N/A</v>
      </c>
      <c r="C464" s="36">
        <f t="shared" si="43"/>
        <v>1</v>
      </c>
      <c r="D464" s="37" t="e">
        <f t="shared" si="46"/>
        <v>#N/A</v>
      </c>
      <c r="E464" s="38" t="e">
        <f t="shared" si="44"/>
        <v>#N/A</v>
      </c>
    </row>
    <row r="465" spans="1:5" x14ac:dyDescent="0.25">
      <c r="A465" s="38" t="str">
        <f t="shared" si="42"/>
        <v>No Activity</v>
      </c>
      <c r="B465" s="35" t="e">
        <f t="shared" si="45"/>
        <v>#N/A</v>
      </c>
      <c r="C465" s="36">
        <f t="shared" si="43"/>
        <v>1</v>
      </c>
      <c r="D465" s="37" t="e">
        <f t="shared" si="46"/>
        <v>#N/A</v>
      </c>
      <c r="E465" s="38" t="e">
        <f t="shared" si="44"/>
        <v>#N/A</v>
      </c>
    </row>
    <row r="466" spans="1:5" x14ac:dyDescent="0.25">
      <c r="A466" s="38" t="str">
        <f t="shared" si="42"/>
        <v>No Activity</v>
      </c>
      <c r="B466" s="35" t="e">
        <f t="shared" si="45"/>
        <v>#N/A</v>
      </c>
      <c r="C466" s="36">
        <f t="shared" si="43"/>
        <v>1</v>
      </c>
      <c r="D466" s="37" t="e">
        <f t="shared" si="46"/>
        <v>#N/A</v>
      </c>
      <c r="E466" s="38" t="e">
        <f t="shared" si="44"/>
        <v>#N/A</v>
      </c>
    </row>
    <row r="467" spans="1:5" x14ac:dyDescent="0.25">
      <c r="A467" s="38" t="str">
        <f t="shared" si="42"/>
        <v>No Activity</v>
      </c>
      <c r="B467" s="35" t="e">
        <f t="shared" si="45"/>
        <v>#N/A</v>
      </c>
      <c r="C467" s="36">
        <f t="shared" si="43"/>
        <v>1</v>
      </c>
      <c r="D467" s="37" t="e">
        <f t="shared" si="46"/>
        <v>#N/A</v>
      </c>
      <c r="E467" s="38" t="e">
        <f t="shared" si="44"/>
        <v>#N/A</v>
      </c>
    </row>
    <row r="468" spans="1:5" x14ac:dyDescent="0.25">
      <c r="A468" s="38" t="str">
        <f t="shared" si="42"/>
        <v>No Activity</v>
      </c>
      <c r="B468" s="35" t="e">
        <f t="shared" si="45"/>
        <v>#N/A</v>
      </c>
      <c r="C468" s="36">
        <f t="shared" si="43"/>
        <v>1</v>
      </c>
      <c r="D468" s="37" t="e">
        <f t="shared" si="46"/>
        <v>#N/A</v>
      </c>
      <c r="E468" s="38" t="e">
        <f t="shared" si="44"/>
        <v>#N/A</v>
      </c>
    </row>
    <row r="469" spans="1:5" x14ac:dyDescent="0.25">
      <c r="A469" s="38" t="str">
        <f t="shared" si="42"/>
        <v>No Activity</v>
      </c>
      <c r="B469" s="35" t="e">
        <f t="shared" si="45"/>
        <v>#N/A</v>
      </c>
      <c r="C469" s="36">
        <f t="shared" si="43"/>
        <v>1</v>
      </c>
      <c r="D469" s="37" t="e">
        <f t="shared" si="46"/>
        <v>#N/A</v>
      </c>
      <c r="E469" s="38" t="e">
        <f t="shared" si="44"/>
        <v>#N/A</v>
      </c>
    </row>
    <row r="470" spans="1:5" x14ac:dyDescent="0.25">
      <c r="A470" s="38" t="str">
        <f t="shared" si="42"/>
        <v>No Activity</v>
      </c>
      <c r="B470" s="35" t="e">
        <f t="shared" si="45"/>
        <v>#N/A</v>
      </c>
      <c r="C470" s="36">
        <f t="shared" si="43"/>
        <v>1</v>
      </c>
      <c r="D470" s="37" t="e">
        <f t="shared" si="46"/>
        <v>#N/A</v>
      </c>
      <c r="E470" s="38" t="e">
        <f t="shared" si="44"/>
        <v>#N/A</v>
      </c>
    </row>
    <row r="471" spans="1:5" x14ac:dyDescent="0.25">
      <c r="A471" s="38" t="str">
        <f t="shared" si="42"/>
        <v>No Activity</v>
      </c>
      <c r="B471" s="35" t="e">
        <f t="shared" si="45"/>
        <v>#N/A</v>
      </c>
      <c r="C471" s="36">
        <f t="shared" si="43"/>
        <v>1</v>
      </c>
      <c r="D471" s="37" t="e">
        <f t="shared" si="46"/>
        <v>#N/A</v>
      </c>
      <c r="E471" s="38" t="e">
        <f t="shared" si="44"/>
        <v>#N/A</v>
      </c>
    </row>
    <row r="472" spans="1:5" x14ac:dyDescent="0.25">
      <c r="A472" s="38" t="str">
        <f t="shared" si="42"/>
        <v>No Activity</v>
      </c>
      <c r="B472" s="35" t="e">
        <f t="shared" si="45"/>
        <v>#N/A</v>
      </c>
      <c r="C472" s="36">
        <f t="shared" si="43"/>
        <v>1</v>
      </c>
      <c r="D472" s="37" t="e">
        <f t="shared" si="46"/>
        <v>#N/A</v>
      </c>
      <c r="E472" s="38" t="e">
        <f t="shared" si="44"/>
        <v>#N/A</v>
      </c>
    </row>
    <row r="473" spans="1:5" x14ac:dyDescent="0.25">
      <c r="A473" s="38" t="str">
        <f t="shared" si="42"/>
        <v>No Activity</v>
      </c>
      <c r="B473" s="35" t="e">
        <f t="shared" si="45"/>
        <v>#N/A</v>
      </c>
      <c r="C473" s="36">
        <f t="shared" si="43"/>
        <v>1</v>
      </c>
      <c r="D473" s="37" t="e">
        <f t="shared" si="46"/>
        <v>#N/A</v>
      </c>
      <c r="E473" s="38" t="e">
        <f t="shared" si="44"/>
        <v>#N/A</v>
      </c>
    </row>
    <row r="474" spans="1:5" x14ac:dyDescent="0.25">
      <c r="A474" s="38" t="str">
        <f t="shared" si="42"/>
        <v>No Activity</v>
      </c>
      <c r="B474" s="35" t="e">
        <f t="shared" si="45"/>
        <v>#N/A</v>
      </c>
      <c r="C474" s="36">
        <f t="shared" si="43"/>
        <v>1</v>
      </c>
      <c r="D474" s="37" t="e">
        <f t="shared" si="46"/>
        <v>#N/A</v>
      </c>
      <c r="E474" s="38" t="e">
        <f t="shared" si="44"/>
        <v>#N/A</v>
      </c>
    </row>
    <row r="475" spans="1:5" x14ac:dyDescent="0.25">
      <c r="A475" s="38" t="str">
        <f t="shared" si="42"/>
        <v>No Activity</v>
      </c>
      <c r="B475" s="35" t="e">
        <f t="shared" si="45"/>
        <v>#N/A</v>
      </c>
      <c r="C475" s="36">
        <f t="shared" si="43"/>
        <v>1</v>
      </c>
      <c r="D475" s="37" t="e">
        <f t="shared" si="46"/>
        <v>#N/A</v>
      </c>
      <c r="E475" s="38" t="e">
        <f t="shared" si="44"/>
        <v>#N/A</v>
      </c>
    </row>
    <row r="476" spans="1:5" x14ac:dyDescent="0.25">
      <c r="A476" s="38" t="str">
        <f t="shared" si="42"/>
        <v>No Activity</v>
      </c>
      <c r="B476" s="35" t="e">
        <f t="shared" si="45"/>
        <v>#N/A</v>
      </c>
      <c r="C476" s="36">
        <f t="shared" si="43"/>
        <v>1</v>
      </c>
      <c r="D476" s="37" t="e">
        <f t="shared" si="46"/>
        <v>#N/A</v>
      </c>
      <c r="E476" s="38" t="e">
        <f t="shared" si="44"/>
        <v>#N/A</v>
      </c>
    </row>
    <row r="477" spans="1:5" x14ac:dyDescent="0.25">
      <c r="A477" s="38" t="str">
        <f t="shared" si="42"/>
        <v>No Activity</v>
      </c>
      <c r="B477" s="35" t="e">
        <f t="shared" si="45"/>
        <v>#N/A</v>
      </c>
      <c r="C477" s="36">
        <f t="shared" si="43"/>
        <v>1</v>
      </c>
      <c r="D477" s="37" t="e">
        <f t="shared" si="46"/>
        <v>#N/A</v>
      </c>
      <c r="E477" s="38" t="e">
        <f t="shared" si="44"/>
        <v>#N/A</v>
      </c>
    </row>
    <row r="478" spans="1:5" x14ac:dyDescent="0.25">
      <c r="A478" s="38" t="str">
        <f t="shared" si="42"/>
        <v>No Activity</v>
      </c>
      <c r="B478" s="35" t="e">
        <f t="shared" si="45"/>
        <v>#N/A</v>
      </c>
      <c r="C478" s="36">
        <f t="shared" si="43"/>
        <v>1</v>
      </c>
      <c r="D478" s="37" t="e">
        <f t="shared" si="46"/>
        <v>#N/A</v>
      </c>
      <c r="E478" s="38" t="e">
        <f t="shared" si="44"/>
        <v>#N/A</v>
      </c>
    </row>
    <row r="479" spans="1:5" x14ac:dyDescent="0.25">
      <c r="A479" s="38" t="str">
        <f t="shared" si="42"/>
        <v>No Activity</v>
      </c>
      <c r="B479" s="35" t="e">
        <f t="shared" si="45"/>
        <v>#N/A</v>
      </c>
      <c r="C479" s="36">
        <f t="shared" si="43"/>
        <v>1</v>
      </c>
      <c r="D479" s="37" t="e">
        <f t="shared" si="46"/>
        <v>#N/A</v>
      </c>
      <c r="E479" s="38" t="e">
        <f t="shared" si="44"/>
        <v>#N/A</v>
      </c>
    </row>
    <row r="480" spans="1:5" x14ac:dyDescent="0.25">
      <c r="A480" s="38" t="str">
        <f t="shared" si="42"/>
        <v>No Activity</v>
      </c>
      <c r="B480" s="35" t="e">
        <f t="shared" si="45"/>
        <v>#N/A</v>
      </c>
      <c r="C480" s="36">
        <f t="shared" si="43"/>
        <v>1</v>
      </c>
      <c r="D480" s="37" t="e">
        <f t="shared" si="46"/>
        <v>#N/A</v>
      </c>
      <c r="E480" s="38" t="e">
        <f t="shared" si="44"/>
        <v>#N/A</v>
      </c>
    </row>
    <row r="481" spans="1:5" x14ac:dyDescent="0.25">
      <c r="A481" s="38" t="str">
        <f t="shared" si="42"/>
        <v>No Activity</v>
      </c>
      <c r="B481" s="35" t="e">
        <f t="shared" si="45"/>
        <v>#N/A</v>
      </c>
      <c r="C481" s="36">
        <f t="shared" si="43"/>
        <v>1</v>
      </c>
      <c r="D481" s="37" t="e">
        <f t="shared" si="46"/>
        <v>#N/A</v>
      </c>
      <c r="E481" s="38" t="e">
        <f t="shared" si="44"/>
        <v>#N/A</v>
      </c>
    </row>
    <row r="482" spans="1:5" x14ac:dyDescent="0.25">
      <c r="A482" s="38" t="str">
        <f t="shared" si="42"/>
        <v>No Activity</v>
      </c>
      <c r="B482" s="35" t="e">
        <f t="shared" si="45"/>
        <v>#N/A</v>
      </c>
      <c r="C482" s="36">
        <f t="shared" si="43"/>
        <v>1</v>
      </c>
      <c r="D482" s="37" t="e">
        <f t="shared" si="46"/>
        <v>#N/A</v>
      </c>
      <c r="E482" s="38" t="e">
        <f t="shared" si="44"/>
        <v>#N/A</v>
      </c>
    </row>
    <row r="483" spans="1:5" x14ac:dyDescent="0.25">
      <c r="A483" s="38" t="str">
        <f t="shared" si="42"/>
        <v>No Activity</v>
      </c>
      <c r="B483" s="35" t="e">
        <f t="shared" si="45"/>
        <v>#N/A</v>
      </c>
      <c r="C483" s="36">
        <f t="shared" si="43"/>
        <v>1</v>
      </c>
      <c r="D483" s="37" t="e">
        <f t="shared" si="46"/>
        <v>#N/A</v>
      </c>
      <c r="E483" s="38" t="e">
        <f t="shared" si="44"/>
        <v>#N/A</v>
      </c>
    </row>
    <row r="484" spans="1:5" x14ac:dyDescent="0.25">
      <c r="A484" s="38" t="str">
        <f t="shared" si="42"/>
        <v>No Activity</v>
      </c>
      <c r="B484" s="35" t="e">
        <f t="shared" si="45"/>
        <v>#N/A</v>
      </c>
      <c r="C484" s="36">
        <f t="shared" si="43"/>
        <v>1</v>
      </c>
      <c r="D484" s="37" t="e">
        <f t="shared" si="46"/>
        <v>#N/A</v>
      </c>
      <c r="E484" s="38" t="e">
        <f t="shared" si="44"/>
        <v>#N/A</v>
      </c>
    </row>
    <row r="485" spans="1:5" x14ac:dyDescent="0.25">
      <c r="A485" s="38" t="str">
        <f t="shared" si="42"/>
        <v>No Activity</v>
      </c>
      <c r="B485" s="35" t="e">
        <f t="shared" si="45"/>
        <v>#N/A</v>
      </c>
      <c r="C485" s="36">
        <f t="shared" si="43"/>
        <v>1</v>
      </c>
      <c r="D485" s="37" t="e">
        <f t="shared" si="46"/>
        <v>#N/A</v>
      </c>
      <c r="E485" s="38" t="e">
        <f t="shared" si="44"/>
        <v>#N/A</v>
      </c>
    </row>
    <row r="486" spans="1:5" x14ac:dyDescent="0.25">
      <c r="A486" s="38" t="str">
        <f t="shared" si="42"/>
        <v>No Activity</v>
      </c>
      <c r="B486" s="35" t="e">
        <f t="shared" si="45"/>
        <v>#N/A</v>
      </c>
      <c r="C486" s="36">
        <f t="shared" si="43"/>
        <v>1</v>
      </c>
      <c r="D486" s="37" t="e">
        <f t="shared" si="46"/>
        <v>#N/A</v>
      </c>
      <c r="E486" s="38" t="e">
        <f t="shared" si="44"/>
        <v>#N/A</v>
      </c>
    </row>
    <row r="487" spans="1:5" x14ac:dyDescent="0.25">
      <c r="A487" s="38" t="str">
        <f t="shared" si="42"/>
        <v>No Activity</v>
      </c>
      <c r="B487" s="35" t="e">
        <f t="shared" si="45"/>
        <v>#N/A</v>
      </c>
      <c r="C487" s="36">
        <f t="shared" si="43"/>
        <v>1</v>
      </c>
      <c r="D487" s="37" t="e">
        <f t="shared" si="46"/>
        <v>#N/A</v>
      </c>
      <c r="E487" s="38" t="e">
        <f t="shared" si="44"/>
        <v>#N/A</v>
      </c>
    </row>
    <row r="488" spans="1:5" x14ac:dyDescent="0.25">
      <c r="A488" s="38" t="str">
        <f t="shared" si="42"/>
        <v>No Activity</v>
      </c>
      <c r="B488" s="35" t="e">
        <f t="shared" si="45"/>
        <v>#N/A</v>
      </c>
      <c r="C488" s="36">
        <f t="shared" si="43"/>
        <v>1</v>
      </c>
      <c r="D488" s="37" t="e">
        <f t="shared" si="46"/>
        <v>#N/A</v>
      </c>
      <c r="E488" s="38" t="e">
        <f t="shared" si="44"/>
        <v>#N/A</v>
      </c>
    </row>
    <row r="489" spans="1:5" x14ac:dyDescent="0.25">
      <c r="A489" s="38" t="str">
        <f t="shared" si="42"/>
        <v>No Activity</v>
      </c>
      <c r="B489" s="35" t="e">
        <f t="shared" si="45"/>
        <v>#N/A</v>
      </c>
      <c r="C489" s="36">
        <f t="shared" si="43"/>
        <v>1</v>
      </c>
      <c r="D489" s="37" t="e">
        <f t="shared" si="46"/>
        <v>#N/A</v>
      </c>
      <c r="E489" s="38" t="e">
        <f t="shared" si="44"/>
        <v>#N/A</v>
      </c>
    </row>
    <row r="490" spans="1:5" x14ac:dyDescent="0.25">
      <c r="A490" s="38" t="str">
        <f t="shared" si="42"/>
        <v>No Activity</v>
      </c>
      <c r="B490" s="35" t="e">
        <f t="shared" si="45"/>
        <v>#N/A</v>
      </c>
      <c r="C490" s="36">
        <f t="shared" si="43"/>
        <v>1</v>
      </c>
      <c r="D490" s="37" t="e">
        <f t="shared" si="46"/>
        <v>#N/A</v>
      </c>
      <c r="E490" s="38" t="e">
        <f t="shared" si="44"/>
        <v>#N/A</v>
      </c>
    </row>
    <row r="491" spans="1:5" x14ac:dyDescent="0.25">
      <c r="A491" s="38" t="str">
        <f t="shared" si="42"/>
        <v>No Activity</v>
      </c>
      <c r="B491" s="35" t="e">
        <f t="shared" si="45"/>
        <v>#N/A</v>
      </c>
      <c r="C491" s="36">
        <f t="shared" si="43"/>
        <v>1</v>
      </c>
      <c r="D491" s="37" t="e">
        <f t="shared" si="46"/>
        <v>#N/A</v>
      </c>
      <c r="E491" s="38" t="e">
        <f t="shared" si="44"/>
        <v>#N/A</v>
      </c>
    </row>
    <row r="492" spans="1:5" x14ac:dyDescent="0.25">
      <c r="A492" s="38" t="str">
        <f t="shared" si="42"/>
        <v>No Activity</v>
      </c>
      <c r="B492" s="35" t="e">
        <f t="shared" si="45"/>
        <v>#N/A</v>
      </c>
      <c r="C492" s="36">
        <f t="shared" si="43"/>
        <v>1</v>
      </c>
      <c r="D492" s="37" t="e">
        <f t="shared" si="46"/>
        <v>#N/A</v>
      </c>
      <c r="E492" s="38" t="e">
        <f t="shared" si="44"/>
        <v>#N/A</v>
      </c>
    </row>
    <row r="493" spans="1:5" x14ac:dyDescent="0.25">
      <c r="A493" s="38" t="str">
        <f t="shared" si="42"/>
        <v>No Activity</v>
      </c>
      <c r="B493" s="35" t="e">
        <f t="shared" si="45"/>
        <v>#N/A</v>
      </c>
      <c r="C493" s="36">
        <f t="shared" si="43"/>
        <v>1</v>
      </c>
      <c r="D493" s="37" t="e">
        <f t="shared" si="46"/>
        <v>#N/A</v>
      </c>
      <c r="E493" s="38" t="e">
        <f t="shared" si="44"/>
        <v>#N/A</v>
      </c>
    </row>
    <row r="494" spans="1:5" x14ac:dyDescent="0.25">
      <c r="A494" s="38" t="str">
        <f t="shared" si="42"/>
        <v>No Activity</v>
      </c>
      <c r="B494" s="35" t="e">
        <f t="shared" si="45"/>
        <v>#N/A</v>
      </c>
      <c r="C494" s="36">
        <f t="shared" si="43"/>
        <v>1</v>
      </c>
      <c r="D494" s="37" t="e">
        <f t="shared" si="46"/>
        <v>#N/A</v>
      </c>
      <c r="E494" s="38" t="e">
        <f t="shared" si="44"/>
        <v>#N/A</v>
      </c>
    </row>
    <row r="495" spans="1:5" x14ac:dyDescent="0.25">
      <c r="A495" s="38" t="str">
        <f t="shared" si="42"/>
        <v>No Activity</v>
      </c>
      <c r="B495" s="35" t="e">
        <f t="shared" si="45"/>
        <v>#N/A</v>
      </c>
      <c r="C495" s="36">
        <f t="shared" si="43"/>
        <v>1</v>
      </c>
      <c r="D495" s="37" t="e">
        <f t="shared" si="46"/>
        <v>#N/A</v>
      </c>
      <c r="E495" s="38" t="e">
        <f t="shared" si="44"/>
        <v>#N/A</v>
      </c>
    </row>
    <row r="496" spans="1:5" x14ac:dyDescent="0.25">
      <c r="A496" s="38" t="str">
        <f t="shared" si="42"/>
        <v>No Activity</v>
      </c>
      <c r="B496" s="35" t="e">
        <f t="shared" si="45"/>
        <v>#N/A</v>
      </c>
      <c r="C496" s="36">
        <f t="shared" si="43"/>
        <v>1</v>
      </c>
      <c r="D496" s="37" t="e">
        <f t="shared" si="46"/>
        <v>#N/A</v>
      </c>
      <c r="E496" s="38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3.2" x14ac:dyDescent="0.25"/>
  <cols>
    <col min="1" max="1" width="20.44140625" customWidth="1"/>
    <col min="2" max="2" width="10.88671875" style="43" customWidth="1"/>
    <col min="3" max="3" width="13.44140625" style="43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4" t="s">
        <v>2935</v>
      </c>
      <c r="B1" s="174" t="str">
        <f>IF(B6=0,"No Activity","")</f>
        <v>No Activity</v>
      </c>
      <c r="C1" s="48"/>
    </row>
    <row r="2" spans="1:25" x14ac:dyDescent="0.25">
      <c r="A2" s="96" t="s">
        <v>2936</v>
      </c>
      <c r="B2" s="48"/>
      <c r="C2" s="48"/>
    </row>
    <row r="3" spans="1:25" x14ac:dyDescent="0.25">
      <c r="A3" s="95">
        <f>'E-Mail'!$B$2</f>
        <v>37049</v>
      </c>
      <c r="B3" s="48"/>
      <c r="C3" s="48"/>
    </row>
    <row r="4" spans="1:25" x14ac:dyDescent="0.25">
      <c r="A4" s="96"/>
      <c r="B4" s="48"/>
      <c r="C4" s="48"/>
    </row>
    <row r="5" spans="1:25" ht="13.8" thickBot="1" x14ac:dyDescent="0.3">
      <c r="A5" s="17" t="s">
        <v>2763</v>
      </c>
      <c r="B5" s="17" t="s">
        <v>2762</v>
      </c>
      <c r="C5" s="17" t="s">
        <v>2537</v>
      </c>
    </row>
    <row r="6" spans="1:25" x14ac:dyDescent="0.25">
      <c r="A6" s="14" t="s">
        <v>2214</v>
      </c>
      <c r="B6" s="18">
        <f>COUNTIF($F$9:$F$5000,A6)</f>
        <v>0</v>
      </c>
      <c r="C6" s="18">
        <f>SUMIF($F$9:$F$5000,A6,$C$9:$C$5000)</f>
        <v>0</v>
      </c>
    </row>
    <row r="7" spans="1:25" x14ac:dyDescent="0.25">
      <c r="A7" s="14"/>
      <c r="B7" s="18"/>
      <c r="C7" s="18"/>
    </row>
    <row r="8" spans="1:25" ht="13.8" thickBot="1" x14ac:dyDescent="0.3">
      <c r="B8" s="48"/>
      <c r="C8" s="48"/>
    </row>
    <row r="9" spans="1:25" ht="13.8" thickBot="1" x14ac:dyDescent="0.3">
      <c r="A9" s="41" t="s">
        <v>2934</v>
      </c>
      <c r="B9" s="40" t="s">
        <v>2938</v>
      </c>
      <c r="C9" s="41" t="s">
        <v>2765</v>
      </c>
      <c r="D9" s="71" t="s">
        <v>2946</v>
      </c>
      <c r="E9" s="71" t="s">
        <v>2947</v>
      </c>
      <c r="F9" s="71" t="s">
        <v>2948</v>
      </c>
      <c r="G9" s="71" t="s">
        <v>2949</v>
      </c>
      <c r="H9" s="71" t="s">
        <v>2950</v>
      </c>
      <c r="I9" s="71" t="s">
        <v>2951</v>
      </c>
      <c r="J9" s="71" t="s">
        <v>2952</v>
      </c>
      <c r="K9" s="71" t="s">
        <v>2953</v>
      </c>
      <c r="L9" s="71" t="s">
        <v>2954</v>
      </c>
      <c r="M9" s="71" t="s">
        <v>2955</v>
      </c>
      <c r="N9" s="71" t="s">
        <v>2956</v>
      </c>
      <c r="O9" s="71" t="s">
        <v>2957</v>
      </c>
      <c r="P9" s="71" t="s">
        <v>2958</v>
      </c>
      <c r="Q9" s="71" t="s">
        <v>2959</v>
      </c>
      <c r="R9" s="71" t="s">
        <v>2960</v>
      </c>
      <c r="S9" s="71" t="s">
        <v>2961</v>
      </c>
      <c r="T9" s="71" t="s">
        <v>2962</v>
      </c>
      <c r="U9" s="71" t="s">
        <v>2963</v>
      </c>
      <c r="V9" s="71" t="s">
        <v>2964</v>
      </c>
      <c r="W9" s="71" t="s">
        <v>2965</v>
      </c>
      <c r="X9" s="71" t="s">
        <v>2966</v>
      </c>
      <c r="Y9" s="71" t="s">
        <v>2967</v>
      </c>
    </row>
    <row r="10" spans="1:25" x14ac:dyDescent="0.25">
      <c r="A10" s="42" t="str">
        <f t="shared" ref="A10:A69" si="0">VLOOKUP(G10,DDEGL_USERS,2,FALSE)</f>
        <v>No Activity</v>
      </c>
      <c r="B10" s="42">
        <f t="shared" ref="B10:B15" si="1">(YEAR(Q10)-YEAR(P10))*12+MONTH(Q10)-MONTH(P10)+1</f>
        <v>1</v>
      </c>
      <c r="C10" s="42">
        <f t="shared" ref="C10:C69" si="2">B10*W10</f>
        <v>0</v>
      </c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6"/>
      <c r="Q10" s="76"/>
      <c r="R10" s="72"/>
      <c r="S10" s="72"/>
      <c r="T10" s="73"/>
      <c r="U10" s="72"/>
      <c r="V10" s="72"/>
      <c r="W10" s="72"/>
      <c r="X10" s="72"/>
      <c r="Y10" s="72"/>
    </row>
    <row r="11" spans="1:25" x14ac:dyDescent="0.25">
      <c r="A11" s="42" t="str">
        <f t="shared" si="0"/>
        <v>No Activity</v>
      </c>
      <c r="B11" s="42">
        <f t="shared" si="1"/>
        <v>1</v>
      </c>
      <c r="C11" s="42">
        <f t="shared" si="2"/>
        <v>0</v>
      </c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7"/>
      <c r="Q11" s="77"/>
      <c r="R11" s="74"/>
      <c r="S11" s="74"/>
      <c r="T11" s="75"/>
      <c r="U11" s="74"/>
      <c r="V11" s="74"/>
      <c r="W11" s="74"/>
      <c r="X11" s="74"/>
      <c r="Y11" s="74"/>
    </row>
    <row r="12" spans="1:25" x14ac:dyDescent="0.25">
      <c r="A12" s="42" t="str">
        <f t="shared" si="0"/>
        <v>No Activity</v>
      </c>
      <c r="B12" s="42">
        <f t="shared" si="1"/>
        <v>1</v>
      </c>
      <c r="C12" s="42">
        <f t="shared" si="2"/>
        <v>0</v>
      </c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6"/>
      <c r="Q12" s="76"/>
      <c r="R12" s="72"/>
      <c r="S12" s="72"/>
      <c r="T12" s="73"/>
      <c r="U12" s="72"/>
      <c r="V12" s="72"/>
      <c r="W12" s="72"/>
      <c r="X12" s="72"/>
      <c r="Y12" s="72"/>
    </row>
    <row r="13" spans="1:25" x14ac:dyDescent="0.25">
      <c r="A13" s="42" t="str">
        <f t="shared" si="0"/>
        <v>No Activity</v>
      </c>
      <c r="B13" s="42">
        <f t="shared" si="1"/>
        <v>1</v>
      </c>
      <c r="C13" s="42">
        <f t="shared" si="2"/>
        <v>0</v>
      </c>
      <c r="D13" s="29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9"/>
      <c r="Q13" s="39"/>
      <c r="R13" s="30"/>
      <c r="S13" s="30"/>
      <c r="T13" s="31"/>
      <c r="U13" s="30"/>
      <c r="V13" s="30"/>
      <c r="W13" s="30"/>
      <c r="X13" s="30"/>
      <c r="Y13" s="30"/>
    </row>
    <row r="14" spans="1:25" x14ac:dyDescent="0.25">
      <c r="A14" s="42" t="str">
        <f t="shared" si="0"/>
        <v>No Activity</v>
      </c>
      <c r="B14" s="42">
        <f t="shared" si="1"/>
        <v>1</v>
      </c>
      <c r="C14" s="42">
        <f t="shared" si="2"/>
        <v>0</v>
      </c>
      <c r="D14" s="23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34"/>
      <c r="Q14" s="34"/>
      <c r="R14" s="24"/>
      <c r="S14" s="24"/>
      <c r="T14" s="26"/>
      <c r="U14" s="24"/>
      <c r="V14" s="24"/>
      <c r="W14" s="24"/>
      <c r="X14" s="24"/>
      <c r="Y14" s="24"/>
    </row>
    <row r="15" spans="1:25" x14ac:dyDescent="0.25">
      <c r="A15" s="42" t="str">
        <f t="shared" si="0"/>
        <v>No Activity</v>
      </c>
      <c r="B15" s="42">
        <f t="shared" si="1"/>
        <v>1</v>
      </c>
      <c r="C15" s="42">
        <f t="shared" si="2"/>
        <v>0</v>
      </c>
      <c r="D15" s="29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9"/>
      <c r="Q15" s="39"/>
      <c r="R15" s="30"/>
      <c r="S15" s="30"/>
      <c r="T15" s="31"/>
      <c r="U15" s="30"/>
      <c r="V15" s="30"/>
      <c r="W15" s="30"/>
      <c r="X15" s="30"/>
      <c r="Y15" s="30"/>
    </row>
    <row r="16" spans="1:25" x14ac:dyDescent="0.25">
      <c r="A16" s="42" t="str">
        <f t="shared" si="0"/>
        <v>No Activity</v>
      </c>
      <c r="B16" s="42">
        <f t="shared" ref="B16:B79" si="3">(YEAR(Q16)-YEAR(P16))*12+MONTH(Q16)-MONTH(P16)+1</f>
        <v>1</v>
      </c>
      <c r="C16" s="42">
        <f t="shared" si="2"/>
        <v>0</v>
      </c>
    </row>
    <row r="17" spans="1:3" x14ac:dyDescent="0.25">
      <c r="A17" s="42" t="str">
        <f t="shared" si="0"/>
        <v>No Activity</v>
      </c>
      <c r="B17" s="42">
        <f t="shared" si="3"/>
        <v>1</v>
      </c>
      <c r="C17" s="42">
        <f t="shared" si="2"/>
        <v>0</v>
      </c>
    </row>
    <row r="18" spans="1:3" x14ac:dyDescent="0.25">
      <c r="A18" s="42" t="str">
        <f t="shared" si="0"/>
        <v>No Activity</v>
      </c>
      <c r="B18" s="42">
        <f t="shared" si="3"/>
        <v>1</v>
      </c>
      <c r="C18" s="42">
        <f t="shared" si="2"/>
        <v>0</v>
      </c>
    </row>
    <row r="19" spans="1:3" x14ac:dyDescent="0.25">
      <c r="A19" s="42" t="str">
        <f t="shared" si="0"/>
        <v>No Activity</v>
      </c>
      <c r="B19" s="42">
        <f t="shared" si="3"/>
        <v>1</v>
      </c>
      <c r="C19" s="42">
        <f t="shared" si="2"/>
        <v>0</v>
      </c>
    </row>
    <row r="20" spans="1:3" x14ac:dyDescent="0.25">
      <c r="A20" s="42" t="str">
        <f t="shared" si="0"/>
        <v>No Activity</v>
      </c>
      <c r="B20" s="42">
        <f t="shared" si="3"/>
        <v>1</v>
      </c>
      <c r="C20" s="42">
        <f t="shared" si="2"/>
        <v>0</v>
      </c>
    </row>
    <row r="21" spans="1:3" x14ac:dyDescent="0.25">
      <c r="A21" s="42" t="str">
        <f t="shared" si="0"/>
        <v>No Activity</v>
      </c>
      <c r="B21" s="42">
        <f t="shared" si="3"/>
        <v>1</v>
      </c>
      <c r="C21" s="42">
        <f t="shared" si="2"/>
        <v>0</v>
      </c>
    </row>
    <row r="22" spans="1:3" x14ac:dyDescent="0.25">
      <c r="A22" s="42" t="str">
        <f t="shared" si="0"/>
        <v>No Activity</v>
      </c>
      <c r="B22" s="42">
        <f t="shared" si="3"/>
        <v>1</v>
      </c>
      <c r="C22" s="42">
        <f t="shared" si="2"/>
        <v>0</v>
      </c>
    </row>
    <row r="23" spans="1:3" x14ac:dyDescent="0.25">
      <c r="A23" s="42" t="str">
        <f t="shared" si="0"/>
        <v>No Activity</v>
      </c>
      <c r="B23" s="42">
        <f t="shared" si="3"/>
        <v>1</v>
      </c>
      <c r="C23" s="42">
        <f t="shared" si="2"/>
        <v>0</v>
      </c>
    </row>
    <row r="24" spans="1:3" x14ac:dyDescent="0.25">
      <c r="A24" s="42" t="str">
        <f t="shared" si="0"/>
        <v>No Activity</v>
      </c>
      <c r="B24" s="42">
        <f t="shared" si="3"/>
        <v>1</v>
      </c>
      <c r="C24" s="42">
        <f t="shared" si="2"/>
        <v>0</v>
      </c>
    </row>
    <row r="25" spans="1:3" x14ac:dyDescent="0.25">
      <c r="A25" s="42" t="str">
        <f t="shared" si="0"/>
        <v>No Activity</v>
      </c>
      <c r="B25" s="42">
        <f t="shared" si="3"/>
        <v>1</v>
      </c>
      <c r="C25" s="42">
        <f t="shared" si="2"/>
        <v>0</v>
      </c>
    </row>
    <row r="26" spans="1:3" x14ac:dyDescent="0.25">
      <c r="A26" s="42" t="str">
        <f t="shared" si="0"/>
        <v>No Activity</v>
      </c>
      <c r="B26" s="42">
        <f t="shared" si="3"/>
        <v>1</v>
      </c>
      <c r="C26" s="42">
        <f t="shared" si="2"/>
        <v>0</v>
      </c>
    </row>
    <row r="27" spans="1:3" x14ac:dyDescent="0.25">
      <c r="A27" s="42" t="str">
        <f t="shared" si="0"/>
        <v>No Activity</v>
      </c>
      <c r="B27" s="42">
        <f t="shared" si="3"/>
        <v>1</v>
      </c>
      <c r="C27" s="42">
        <f t="shared" si="2"/>
        <v>0</v>
      </c>
    </row>
    <row r="28" spans="1:3" x14ac:dyDescent="0.25">
      <c r="A28" s="42" t="str">
        <f t="shared" si="0"/>
        <v>No Activity</v>
      </c>
      <c r="B28" s="42">
        <f t="shared" si="3"/>
        <v>1</v>
      </c>
      <c r="C28" s="42">
        <f t="shared" si="2"/>
        <v>0</v>
      </c>
    </row>
    <row r="29" spans="1:3" x14ac:dyDescent="0.25">
      <c r="A29" s="42" t="str">
        <f t="shared" si="0"/>
        <v>No Activity</v>
      </c>
      <c r="B29" s="42">
        <f t="shared" si="3"/>
        <v>1</v>
      </c>
      <c r="C29" s="42">
        <f t="shared" si="2"/>
        <v>0</v>
      </c>
    </row>
    <row r="30" spans="1:3" x14ac:dyDescent="0.25">
      <c r="A30" s="42" t="str">
        <f t="shared" si="0"/>
        <v>No Activity</v>
      </c>
      <c r="B30" s="42">
        <f t="shared" si="3"/>
        <v>1</v>
      </c>
      <c r="C30" s="42">
        <f t="shared" si="2"/>
        <v>0</v>
      </c>
    </row>
    <row r="31" spans="1:3" x14ac:dyDescent="0.25">
      <c r="A31" s="42" t="str">
        <f t="shared" si="0"/>
        <v>No Activity</v>
      </c>
      <c r="B31" s="42">
        <f t="shared" si="3"/>
        <v>1</v>
      </c>
      <c r="C31" s="42">
        <f t="shared" si="2"/>
        <v>0</v>
      </c>
    </row>
    <row r="32" spans="1:3" x14ac:dyDescent="0.25">
      <c r="A32" s="42" t="str">
        <f t="shared" si="0"/>
        <v>No Activity</v>
      </c>
      <c r="B32" s="42">
        <f t="shared" si="3"/>
        <v>1</v>
      </c>
      <c r="C32" s="42">
        <f t="shared" si="2"/>
        <v>0</v>
      </c>
    </row>
    <row r="33" spans="1:3" x14ac:dyDescent="0.25">
      <c r="A33" s="42" t="str">
        <f t="shared" si="0"/>
        <v>No Activity</v>
      </c>
      <c r="B33" s="42">
        <f t="shared" si="3"/>
        <v>1</v>
      </c>
      <c r="C33" s="42">
        <f t="shared" si="2"/>
        <v>0</v>
      </c>
    </row>
    <row r="34" spans="1:3" x14ac:dyDescent="0.25">
      <c r="A34" s="42" t="str">
        <f t="shared" si="0"/>
        <v>No Activity</v>
      </c>
      <c r="B34" s="42">
        <f t="shared" si="3"/>
        <v>1</v>
      </c>
      <c r="C34" s="42">
        <f t="shared" si="2"/>
        <v>0</v>
      </c>
    </row>
    <row r="35" spans="1:3" x14ac:dyDescent="0.25">
      <c r="A35" s="42" t="str">
        <f t="shared" si="0"/>
        <v>No Activity</v>
      </c>
      <c r="B35" s="42">
        <f t="shared" si="3"/>
        <v>1</v>
      </c>
      <c r="C35" s="42">
        <f t="shared" si="2"/>
        <v>0</v>
      </c>
    </row>
    <row r="36" spans="1:3" x14ac:dyDescent="0.25">
      <c r="A36" s="42" t="str">
        <f t="shared" si="0"/>
        <v>No Activity</v>
      </c>
      <c r="B36" s="42">
        <f t="shared" si="3"/>
        <v>1</v>
      </c>
      <c r="C36" s="42">
        <f t="shared" si="2"/>
        <v>0</v>
      </c>
    </row>
    <row r="37" spans="1:3" x14ac:dyDescent="0.25">
      <c r="A37" s="42" t="str">
        <f t="shared" si="0"/>
        <v>No Activity</v>
      </c>
      <c r="B37" s="42">
        <f t="shared" si="3"/>
        <v>1</v>
      </c>
      <c r="C37" s="42">
        <f t="shared" si="2"/>
        <v>0</v>
      </c>
    </row>
    <row r="38" spans="1:3" x14ac:dyDescent="0.25">
      <c r="A38" s="42" t="str">
        <f t="shared" si="0"/>
        <v>No Activity</v>
      </c>
      <c r="B38" s="42">
        <f t="shared" si="3"/>
        <v>1</v>
      </c>
      <c r="C38" s="42">
        <f t="shared" si="2"/>
        <v>0</v>
      </c>
    </row>
    <row r="39" spans="1:3" x14ac:dyDescent="0.25">
      <c r="A39" s="42" t="str">
        <f t="shared" si="0"/>
        <v>No Activity</v>
      </c>
      <c r="B39" s="42">
        <f t="shared" si="3"/>
        <v>1</v>
      </c>
      <c r="C39" s="42">
        <f t="shared" si="2"/>
        <v>0</v>
      </c>
    </row>
    <row r="40" spans="1:3" x14ac:dyDescent="0.25">
      <c r="A40" s="42" t="str">
        <f t="shared" si="0"/>
        <v>No Activity</v>
      </c>
      <c r="B40" s="42">
        <f t="shared" si="3"/>
        <v>1</v>
      </c>
      <c r="C40" s="42">
        <f t="shared" si="2"/>
        <v>0</v>
      </c>
    </row>
    <row r="41" spans="1:3" x14ac:dyDescent="0.25">
      <c r="A41" s="42" t="str">
        <f t="shared" si="0"/>
        <v>No Activity</v>
      </c>
      <c r="B41" s="42">
        <f t="shared" si="3"/>
        <v>1</v>
      </c>
      <c r="C41" s="42">
        <f t="shared" si="2"/>
        <v>0</v>
      </c>
    </row>
    <row r="42" spans="1:3" x14ac:dyDescent="0.25">
      <c r="A42" s="42" t="str">
        <f t="shared" si="0"/>
        <v>No Activity</v>
      </c>
      <c r="B42" s="42">
        <f t="shared" si="3"/>
        <v>1</v>
      </c>
      <c r="C42" s="42">
        <f t="shared" si="2"/>
        <v>0</v>
      </c>
    </row>
    <row r="43" spans="1:3" x14ac:dyDescent="0.25">
      <c r="A43" s="42" t="str">
        <f t="shared" si="0"/>
        <v>No Activity</v>
      </c>
      <c r="B43" s="42">
        <f t="shared" si="3"/>
        <v>1</v>
      </c>
      <c r="C43" s="42">
        <f t="shared" si="2"/>
        <v>0</v>
      </c>
    </row>
    <row r="44" spans="1:3" x14ac:dyDescent="0.25">
      <c r="A44" s="42" t="str">
        <f t="shared" si="0"/>
        <v>No Activity</v>
      </c>
      <c r="B44" s="42">
        <f t="shared" si="3"/>
        <v>1</v>
      </c>
      <c r="C44" s="42">
        <f t="shared" si="2"/>
        <v>0</v>
      </c>
    </row>
    <row r="45" spans="1:3" x14ac:dyDescent="0.25">
      <c r="A45" s="42" t="str">
        <f t="shared" si="0"/>
        <v>No Activity</v>
      </c>
      <c r="B45" s="42">
        <f t="shared" si="3"/>
        <v>1</v>
      </c>
      <c r="C45" s="42">
        <f t="shared" si="2"/>
        <v>0</v>
      </c>
    </row>
    <row r="46" spans="1:3" x14ac:dyDescent="0.25">
      <c r="A46" s="42" t="str">
        <f t="shared" si="0"/>
        <v>No Activity</v>
      </c>
      <c r="B46" s="42">
        <f t="shared" si="3"/>
        <v>1</v>
      </c>
      <c r="C46" s="42">
        <f t="shared" si="2"/>
        <v>0</v>
      </c>
    </row>
    <row r="47" spans="1:3" x14ac:dyDescent="0.25">
      <c r="A47" s="42" t="str">
        <f t="shared" si="0"/>
        <v>No Activity</v>
      </c>
      <c r="B47" s="42">
        <f t="shared" si="3"/>
        <v>1</v>
      </c>
      <c r="C47" s="42">
        <f t="shared" si="2"/>
        <v>0</v>
      </c>
    </row>
    <row r="48" spans="1:3" x14ac:dyDescent="0.25">
      <c r="A48" s="42" t="str">
        <f t="shared" si="0"/>
        <v>No Activity</v>
      </c>
      <c r="B48" s="42">
        <f t="shared" si="3"/>
        <v>1</v>
      </c>
      <c r="C48" s="42">
        <f t="shared" si="2"/>
        <v>0</v>
      </c>
    </row>
    <row r="49" spans="1:3" x14ac:dyDescent="0.25">
      <c r="A49" s="42" t="str">
        <f t="shared" si="0"/>
        <v>No Activity</v>
      </c>
      <c r="B49" s="42">
        <f t="shared" si="3"/>
        <v>1</v>
      </c>
      <c r="C49" s="42">
        <f t="shared" si="2"/>
        <v>0</v>
      </c>
    </row>
    <row r="50" spans="1:3" x14ac:dyDescent="0.25">
      <c r="A50" s="42" t="str">
        <f t="shared" si="0"/>
        <v>No Activity</v>
      </c>
      <c r="B50" s="42">
        <f t="shared" si="3"/>
        <v>1</v>
      </c>
      <c r="C50" s="42">
        <f t="shared" si="2"/>
        <v>0</v>
      </c>
    </row>
    <row r="51" spans="1:3" x14ac:dyDescent="0.25">
      <c r="A51" s="42" t="str">
        <f t="shared" si="0"/>
        <v>No Activity</v>
      </c>
      <c r="B51" s="42">
        <f t="shared" si="3"/>
        <v>1</v>
      </c>
      <c r="C51" s="42">
        <f t="shared" si="2"/>
        <v>0</v>
      </c>
    </row>
    <row r="52" spans="1:3" x14ac:dyDescent="0.25">
      <c r="A52" s="42" t="str">
        <f t="shared" si="0"/>
        <v>No Activity</v>
      </c>
      <c r="B52" s="42">
        <f t="shared" si="3"/>
        <v>1</v>
      </c>
      <c r="C52" s="42">
        <f t="shared" si="2"/>
        <v>0</v>
      </c>
    </row>
    <row r="53" spans="1:3" x14ac:dyDescent="0.25">
      <c r="A53" s="42" t="str">
        <f t="shared" si="0"/>
        <v>No Activity</v>
      </c>
      <c r="B53" s="42">
        <f t="shared" si="3"/>
        <v>1</v>
      </c>
      <c r="C53" s="42">
        <f t="shared" si="2"/>
        <v>0</v>
      </c>
    </row>
    <row r="54" spans="1:3" x14ac:dyDescent="0.25">
      <c r="A54" s="42" t="str">
        <f t="shared" si="0"/>
        <v>No Activity</v>
      </c>
      <c r="B54" s="42">
        <f t="shared" si="3"/>
        <v>1</v>
      </c>
      <c r="C54" s="42">
        <f t="shared" si="2"/>
        <v>0</v>
      </c>
    </row>
    <row r="55" spans="1:3" x14ac:dyDescent="0.25">
      <c r="A55" s="42" t="str">
        <f t="shared" si="0"/>
        <v>No Activity</v>
      </c>
      <c r="B55" s="42">
        <f t="shared" si="3"/>
        <v>1</v>
      </c>
      <c r="C55" s="42">
        <f t="shared" si="2"/>
        <v>0</v>
      </c>
    </row>
    <row r="56" spans="1:3" x14ac:dyDescent="0.25">
      <c r="A56" s="42" t="str">
        <f t="shared" si="0"/>
        <v>No Activity</v>
      </c>
      <c r="B56" s="42">
        <f t="shared" si="3"/>
        <v>1</v>
      </c>
      <c r="C56" s="42">
        <f t="shared" si="2"/>
        <v>0</v>
      </c>
    </row>
    <row r="57" spans="1:3" x14ac:dyDescent="0.25">
      <c r="A57" s="42" t="str">
        <f t="shared" si="0"/>
        <v>No Activity</v>
      </c>
      <c r="B57" s="42">
        <f t="shared" si="3"/>
        <v>1</v>
      </c>
      <c r="C57" s="42">
        <f t="shared" si="2"/>
        <v>0</v>
      </c>
    </row>
    <row r="58" spans="1:3" x14ac:dyDescent="0.25">
      <c r="A58" s="42" t="str">
        <f t="shared" si="0"/>
        <v>No Activity</v>
      </c>
      <c r="B58" s="42">
        <f t="shared" si="3"/>
        <v>1</v>
      </c>
      <c r="C58" s="42">
        <f t="shared" si="2"/>
        <v>0</v>
      </c>
    </row>
    <row r="59" spans="1:3" x14ac:dyDescent="0.25">
      <c r="A59" s="42" t="str">
        <f t="shared" si="0"/>
        <v>No Activity</v>
      </c>
      <c r="B59" s="42">
        <f t="shared" si="3"/>
        <v>1</v>
      </c>
      <c r="C59" s="42">
        <f t="shared" si="2"/>
        <v>0</v>
      </c>
    </row>
    <row r="60" spans="1:3" x14ac:dyDescent="0.25">
      <c r="A60" s="42" t="str">
        <f t="shared" si="0"/>
        <v>No Activity</v>
      </c>
      <c r="B60" s="42">
        <f t="shared" si="3"/>
        <v>1</v>
      </c>
      <c r="C60" s="42">
        <f t="shared" si="2"/>
        <v>0</v>
      </c>
    </row>
    <row r="61" spans="1:3" x14ac:dyDescent="0.25">
      <c r="A61" s="42" t="str">
        <f t="shared" si="0"/>
        <v>No Activity</v>
      </c>
      <c r="B61" s="42">
        <f t="shared" si="3"/>
        <v>1</v>
      </c>
      <c r="C61" s="42">
        <f t="shared" si="2"/>
        <v>0</v>
      </c>
    </row>
    <row r="62" spans="1:3" x14ac:dyDescent="0.25">
      <c r="A62" s="42" t="str">
        <f t="shared" si="0"/>
        <v>No Activity</v>
      </c>
      <c r="B62" s="42">
        <f t="shared" si="3"/>
        <v>1</v>
      </c>
      <c r="C62" s="42">
        <f t="shared" si="2"/>
        <v>0</v>
      </c>
    </row>
    <row r="63" spans="1:3" x14ac:dyDescent="0.25">
      <c r="A63" s="42" t="str">
        <f t="shared" si="0"/>
        <v>No Activity</v>
      </c>
      <c r="B63" s="42">
        <f t="shared" si="3"/>
        <v>1</v>
      </c>
      <c r="C63" s="42">
        <f t="shared" si="2"/>
        <v>0</v>
      </c>
    </row>
    <row r="64" spans="1:3" x14ac:dyDescent="0.25">
      <c r="A64" s="42" t="str">
        <f t="shared" si="0"/>
        <v>No Activity</v>
      </c>
      <c r="B64" s="42">
        <f t="shared" si="3"/>
        <v>1</v>
      </c>
      <c r="C64" s="42">
        <f t="shared" si="2"/>
        <v>0</v>
      </c>
    </row>
    <row r="65" spans="1:3" x14ac:dyDescent="0.25">
      <c r="A65" s="42" t="str">
        <f t="shared" si="0"/>
        <v>No Activity</v>
      </c>
      <c r="B65" s="42">
        <f t="shared" si="3"/>
        <v>1</v>
      </c>
      <c r="C65" s="42">
        <f t="shared" si="2"/>
        <v>0</v>
      </c>
    </row>
    <row r="66" spans="1:3" x14ac:dyDescent="0.25">
      <c r="A66" s="42" t="str">
        <f t="shared" si="0"/>
        <v>No Activity</v>
      </c>
      <c r="B66" s="42">
        <f t="shared" si="3"/>
        <v>1</v>
      </c>
      <c r="C66" s="42">
        <f t="shared" si="2"/>
        <v>0</v>
      </c>
    </row>
    <row r="67" spans="1:3" x14ac:dyDescent="0.25">
      <c r="A67" s="42" t="str">
        <f t="shared" si="0"/>
        <v>No Activity</v>
      </c>
      <c r="B67" s="42">
        <f t="shared" si="3"/>
        <v>1</v>
      </c>
      <c r="C67" s="42">
        <f t="shared" si="2"/>
        <v>0</v>
      </c>
    </row>
    <row r="68" spans="1:3" x14ac:dyDescent="0.25">
      <c r="A68" s="42" t="str">
        <f t="shared" si="0"/>
        <v>No Activity</v>
      </c>
      <c r="B68" s="42">
        <f t="shared" si="3"/>
        <v>1</v>
      </c>
      <c r="C68" s="42">
        <f t="shared" si="2"/>
        <v>0</v>
      </c>
    </row>
    <row r="69" spans="1:3" x14ac:dyDescent="0.25">
      <c r="A69" s="42" t="str">
        <f t="shared" si="0"/>
        <v>No Activity</v>
      </c>
      <c r="B69" s="42">
        <f t="shared" si="3"/>
        <v>1</v>
      </c>
      <c r="C69" s="42">
        <f t="shared" si="2"/>
        <v>0</v>
      </c>
    </row>
    <row r="70" spans="1:3" x14ac:dyDescent="0.25">
      <c r="A70" s="42" t="str">
        <f t="shared" ref="A70:A133" si="4">VLOOKUP(G70,DDEGL_USERS,2,FALSE)</f>
        <v>No Activity</v>
      </c>
      <c r="B70" s="42">
        <f t="shared" si="3"/>
        <v>1</v>
      </c>
      <c r="C70" s="42">
        <f t="shared" ref="C70:C133" si="5">B70*W70</f>
        <v>0</v>
      </c>
    </row>
    <row r="71" spans="1:3" x14ac:dyDescent="0.25">
      <c r="A71" s="42" t="str">
        <f t="shared" si="4"/>
        <v>No Activity</v>
      </c>
      <c r="B71" s="42">
        <f t="shared" si="3"/>
        <v>1</v>
      </c>
      <c r="C71" s="42">
        <f t="shared" si="5"/>
        <v>0</v>
      </c>
    </row>
    <row r="72" spans="1:3" x14ac:dyDescent="0.25">
      <c r="A72" s="42" t="str">
        <f t="shared" si="4"/>
        <v>No Activity</v>
      </c>
      <c r="B72" s="42">
        <f t="shared" si="3"/>
        <v>1</v>
      </c>
      <c r="C72" s="42">
        <f t="shared" si="5"/>
        <v>0</v>
      </c>
    </row>
    <row r="73" spans="1:3" x14ac:dyDescent="0.25">
      <c r="A73" s="42" t="str">
        <f t="shared" si="4"/>
        <v>No Activity</v>
      </c>
      <c r="B73" s="42">
        <f t="shared" si="3"/>
        <v>1</v>
      </c>
      <c r="C73" s="42">
        <f t="shared" si="5"/>
        <v>0</v>
      </c>
    </row>
    <row r="74" spans="1:3" x14ac:dyDescent="0.25">
      <c r="A74" s="42" t="str">
        <f t="shared" si="4"/>
        <v>No Activity</v>
      </c>
      <c r="B74" s="42">
        <f t="shared" si="3"/>
        <v>1</v>
      </c>
      <c r="C74" s="42">
        <f t="shared" si="5"/>
        <v>0</v>
      </c>
    </row>
    <row r="75" spans="1:3" x14ac:dyDescent="0.25">
      <c r="A75" s="42" t="str">
        <f t="shared" si="4"/>
        <v>No Activity</v>
      </c>
      <c r="B75" s="42">
        <f t="shared" si="3"/>
        <v>1</v>
      </c>
      <c r="C75" s="42">
        <f t="shared" si="5"/>
        <v>0</v>
      </c>
    </row>
    <row r="76" spans="1:3" x14ac:dyDescent="0.25">
      <c r="A76" s="42" t="str">
        <f t="shared" si="4"/>
        <v>No Activity</v>
      </c>
      <c r="B76" s="42">
        <f t="shared" si="3"/>
        <v>1</v>
      </c>
      <c r="C76" s="42">
        <f t="shared" si="5"/>
        <v>0</v>
      </c>
    </row>
    <row r="77" spans="1:3" x14ac:dyDescent="0.25">
      <c r="A77" s="42" t="str">
        <f t="shared" si="4"/>
        <v>No Activity</v>
      </c>
      <c r="B77" s="42">
        <f t="shared" si="3"/>
        <v>1</v>
      </c>
      <c r="C77" s="42">
        <f t="shared" si="5"/>
        <v>0</v>
      </c>
    </row>
    <row r="78" spans="1:3" x14ac:dyDescent="0.25">
      <c r="A78" s="42" t="str">
        <f t="shared" si="4"/>
        <v>No Activity</v>
      </c>
      <c r="B78" s="42">
        <f t="shared" si="3"/>
        <v>1</v>
      </c>
      <c r="C78" s="42">
        <f t="shared" si="5"/>
        <v>0</v>
      </c>
    </row>
    <row r="79" spans="1:3" x14ac:dyDescent="0.25">
      <c r="A79" s="42" t="str">
        <f t="shared" si="4"/>
        <v>No Activity</v>
      </c>
      <c r="B79" s="42">
        <f t="shared" si="3"/>
        <v>1</v>
      </c>
      <c r="C79" s="42">
        <f t="shared" si="5"/>
        <v>0</v>
      </c>
    </row>
    <row r="80" spans="1:3" x14ac:dyDescent="0.25">
      <c r="A80" s="42" t="str">
        <f t="shared" si="4"/>
        <v>No Activity</v>
      </c>
      <c r="B80" s="42">
        <f t="shared" ref="B80:B143" si="6">(YEAR(Q80)-YEAR(P80))*12+MONTH(Q80)-MONTH(P80)+1</f>
        <v>1</v>
      </c>
      <c r="C80" s="42">
        <f t="shared" si="5"/>
        <v>0</v>
      </c>
    </row>
    <row r="81" spans="1:3" x14ac:dyDescent="0.25">
      <c r="A81" s="42" t="str">
        <f t="shared" si="4"/>
        <v>No Activity</v>
      </c>
      <c r="B81" s="42">
        <f t="shared" si="6"/>
        <v>1</v>
      </c>
      <c r="C81" s="42">
        <f t="shared" si="5"/>
        <v>0</v>
      </c>
    </row>
    <row r="82" spans="1:3" x14ac:dyDescent="0.25">
      <c r="A82" s="42" t="str">
        <f t="shared" si="4"/>
        <v>No Activity</v>
      </c>
      <c r="B82" s="42">
        <f t="shared" si="6"/>
        <v>1</v>
      </c>
      <c r="C82" s="42">
        <f t="shared" si="5"/>
        <v>0</v>
      </c>
    </row>
    <row r="83" spans="1:3" x14ac:dyDescent="0.25">
      <c r="A83" s="42" t="str">
        <f t="shared" si="4"/>
        <v>No Activity</v>
      </c>
      <c r="B83" s="42">
        <f t="shared" si="6"/>
        <v>1</v>
      </c>
      <c r="C83" s="42">
        <f t="shared" si="5"/>
        <v>0</v>
      </c>
    </row>
    <row r="84" spans="1:3" x14ac:dyDescent="0.25">
      <c r="A84" s="42" t="str">
        <f t="shared" si="4"/>
        <v>No Activity</v>
      </c>
      <c r="B84" s="42">
        <f t="shared" si="6"/>
        <v>1</v>
      </c>
      <c r="C84" s="42">
        <f t="shared" si="5"/>
        <v>0</v>
      </c>
    </row>
    <row r="85" spans="1:3" x14ac:dyDescent="0.25">
      <c r="A85" s="42" t="str">
        <f t="shared" si="4"/>
        <v>No Activity</v>
      </c>
      <c r="B85" s="42">
        <f t="shared" si="6"/>
        <v>1</v>
      </c>
      <c r="C85" s="42">
        <f t="shared" si="5"/>
        <v>0</v>
      </c>
    </row>
    <row r="86" spans="1:3" x14ac:dyDescent="0.25">
      <c r="A86" s="42" t="str">
        <f t="shared" si="4"/>
        <v>No Activity</v>
      </c>
      <c r="B86" s="42">
        <f t="shared" si="6"/>
        <v>1</v>
      </c>
      <c r="C86" s="42">
        <f t="shared" si="5"/>
        <v>0</v>
      </c>
    </row>
    <row r="87" spans="1:3" x14ac:dyDescent="0.25">
      <c r="A87" s="42" t="str">
        <f t="shared" si="4"/>
        <v>No Activity</v>
      </c>
      <c r="B87" s="42">
        <f t="shared" si="6"/>
        <v>1</v>
      </c>
      <c r="C87" s="42">
        <f t="shared" si="5"/>
        <v>0</v>
      </c>
    </row>
    <row r="88" spans="1:3" x14ac:dyDescent="0.25">
      <c r="A88" s="42" t="str">
        <f t="shared" si="4"/>
        <v>No Activity</v>
      </c>
      <c r="B88" s="42">
        <f t="shared" si="6"/>
        <v>1</v>
      </c>
      <c r="C88" s="42">
        <f t="shared" si="5"/>
        <v>0</v>
      </c>
    </row>
    <row r="89" spans="1:3" x14ac:dyDescent="0.25">
      <c r="A89" s="42" t="str">
        <f t="shared" si="4"/>
        <v>No Activity</v>
      </c>
      <c r="B89" s="42">
        <f t="shared" si="6"/>
        <v>1</v>
      </c>
      <c r="C89" s="42">
        <f t="shared" si="5"/>
        <v>0</v>
      </c>
    </row>
    <row r="90" spans="1:3" x14ac:dyDescent="0.25">
      <c r="A90" s="42" t="str">
        <f t="shared" si="4"/>
        <v>No Activity</v>
      </c>
      <c r="B90" s="42">
        <f t="shared" si="6"/>
        <v>1</v>
      </c>
      <c r="C90" s="42">
        <f t="shared" si="5"/>
        <v>0</v>
      </c>
    </row>
    <row r="91" spans="1:3" x14ac:dyDescent="0.25">
      <c r="A91" s="42" t="str">
        <f t="shared" si="4"/>
        <v>No Activity</v>
      </c>
      <c r="B91" s="42">
        <f t="shared" si="6"/>
        <v>1</v>
      </c>
      <c r="C91" s="42">
        <f t="shared" si="5"/>
        <v>0</v>
      </c>
    </row>
    <row r="92" spans="1:3" x14ac:dyDescent="0.25">
      <c r="A92" s="42" t="str">
        <f t="shared" si="4"/>
        <v>No Activity</v>
      </c>
      <c r="B92" s="42">
        <f t="shared" si="6"/>
        <v>1</v>
      </c>
      <c r="C92" s="42">
        <f t="shared" si="5"/>
        <v>0</v>
      </c>
    </row>
    <row r="93" spans="1:3" x14ac:dyDescent="0.25">
      <c r="A93" s="42" t="str">
        <f t="shared" si="4"/>
        <v>No Activity</v>
      </c>
      <c r="B93" s="42">
        <f t="shared" si="6"/>
        <v>1</v>
      </c>
      <c r="C93" s="42">
        <f t="shared" si="5"/>
        <v>0</v>
      </c>
    </row>
    <row r="94" spans="1:3" x14ac:dyDescent="0.25">
      <c r="A94" s="42" t="str">
        <f t="shared" si="4"/>
        <v>No Activity</v>
      </c>
      <c r="B94" s="42">
        <f t="shared" si="6"/>
        <v>1</v>
      </c>
      <c r="C94" s="42">
        <f t="shared" si="5"/>
        <v>0</v>
      </c>
    </row>
    <row r="95" spans="1:3" x14ac:dyDescent="0.25">
      <c r="A95" s="42" t="str">
        <f t="shared" si="4"/>
        <v>No Activity</v>
      </c>
      <c r="B95" s="42">
        <f t="shared" si="6"/>
        <v>1</v>
      </c>
      <c r="C95" s="42">
        <f t="shared" si="5"/>
        <v>0</v>
      </c>
    </row>
    <row r="96" spans="1:3" x14ac:dyDescent="0.25">
      <c r="A96" s="42" t="str">
        <f t="shared" si="4"/>
        <v>No Activity</v>
      </c>
      <c r="B96" s="42">
        <f t="shared" si="6"/>
        <v>1</v>
      </c>
      <c r="C96" s="42">
        <f t="shared" si="5"/>
        <v>0</v>
      </c>
    </row>
    <row r="97" spans="1:3" x14ac:dyDescent="0.25">
      <c r="A97" s="42" t="str">
        <f t="shared" si="4"/>
        <v>No Activity</v>
      </c>
      <c r="B97" s="42">
        <f t="shared" si="6"/>
        <v>1</v>
      </c>
      <c r="C97" s="42">
        <f t="shared" si="5"/>
        <v>0</v>
      </c>
    </row>
    <row r="98" spans="1:3" x14ac:dyDescent="0.25">
      <c r="A98" s="42" t="str">
        <f t="shared" si="4"/>
        <v>No Activity</v>
      </c>
      <c r="B98" s="42">
        <f t="shared" si="6"/>
        <v>1</v>
      </c>
      <c r="C98" s="42">
        <f t="shared" si="5"/>
        <v>0</v>
      </c>
    </row>
    <row r="99" spans="1:3" x14ac:dyDescent="0.25">
      <c r="A99" s="42" t="str">
        <f t="shared" si="4"/>
        <v>No Activity</v>
      </c>
      <c r="B99" s="42">
        <f t="shared" si="6"/>
        <v>1</v>
      </c>
      <c r="C99" s="42">
        <f t="shared" si="5"/>
        <v>0</v>
      </c>
    </row>
    <row r="100" spans="1:3" x14ac:dyDescent="0.25">
      <c r="A100" s="42" t="str">
        <f t="shared" si="4"/>
        <v>No Activity</v>
      </c>
      <c r="B100" s="42">
        <f t="shared" si="6"/>
        <v>1</v>
      </c>
      <c r="C100" s="42">
        <f t="shared" si="5"/>
        <v>0</v>
      </c>
    </row>
    <row r="101" spans="1:3" x14ac:dyDescent="0.25">
      <c r="A101" s="42" t="str">
        <f t="shared" si="4"/>
        <v>No Activity</v>
      </c>
      <c r="B101" s="42">
        <f t="shared" si="6"/>
        <v>1</v>
      </c>
      <c r="C101" s="42">
        <f t="shared" si="5"/>
        <v>0</v>
      </c>
    </row>
    <row r="102" spans="1:3" x14ac:dyDescent="0.25">
      <c r="A102" s="42" t="str">
        <f t="shared" si="4"/>
        <v>No Activity</v>
      </c>
      <c r="B102" s="42">
        <f t="shared" si="6"/>
        <v>1</v>
      </c>
      <c r="C102" s="42">
        <f t="shared" si="5"/>
        <v>0</v>
      </c>
    </row>
    <row r="103" spans="1:3" x14ac:dyDescent="0.25">
      <c r="A103" s="42" t="str">
        <f t="shared" si="4"/>
        <v>No Activity</v>
      </c>
      <c r="B103" s="42">
        <f t="shared" si="6"/>
        <v>1</v>
      </c>
      <c r="C103" s="42">
        <f t="shared" si="5"/>
        <v>0</v>
      </c>
    </row>
    <row r="104" spans="1:3" x14ac:dyDescent="0.25">
      <c r="A104" s="42" t="str">
        <f t="shared" si="4"/>
        <v>No Activity</v>
      </c>
      <c r="B104" s="42">
        <f t="shared" si="6"/>
        <v>1</v>
      </c>
      <c r="C104" s="42">
        <f t="shared" si="5"/>
        <v>0</v>
      </c>
    </row>
    <row r="105" spans="1:3" x14ac:dyDescent="0.25">
      <c r="A105" s="42" t="str">
        <f t="shared" si="4"/>
        <v>No Activity</v>
      </c>
      <c r="B105" s="42">
        <f t="shared" si="6"/>
        <v>1</v>
      </c>
      <c r="C105" s="42">
        <f t="shared" si="5"/>
        <v>0</v>
      </c>
    </row>
    <row r="106" spans="1:3" x14ac:dyDescent="0.25">
      <c r="A106" s="42" t="str">
        <f t="shared" si="4"/>
        <v>No Activity</v>
      </c>
      <c r="B106" s="42">
        <f t="shared" si="6"/>
        <v>1</v>
      </c>
      <c r="C106" s="42">
        <f t="shared" si="5"/>
        <v>0</v>
      </c>
    </row>
    <row r="107" spans="1:3" x14ac:dyDescent="0.25">
      <c r="A107" s="42" t="str">
        <f t="shared" si="4"/>
        <v>No Activity</v>
      </c>
      <c r="B107" s="42">
        <f t="shared" si="6"/>
        <v>1</v>
      </c>
      <c r="C107" s="42">
        <f t="shared" si="5"/>
        <v>0</v>
      </c>
    </row>
    <row r="108" spans="1:3" x14ac:dyDescent="0.25">
      <c r="A108" s="42" t="str">
        <f t="shared" si="4"/>
        <v>No Activity</v>
      </c>
      <c r="B108" s="42">
        <f t="shared" si="6"/>
        <v>1</v>
      </c>
      <c r="C108" s="42">
        <f t="shared" si="5"/>
        <v>0</v>
      </c>
    </row>
    <row r="109" spans="1:3" x14ac:dyDescent="0.25">
      <c r="A109" s="42" t="str">
        <f t="shared" si="4"/>
        <v>No Activity</v>
      </c>
      <c r="B109" s="42">
        <f t="shared" si="6"/>
        <v>1</v>
      </c>
      <c r="C109" s="42">
        <f t="shared" si="5"/>
        <v>0</v>
      </c>
    </row>
    <row r="110" spans="1:3" x14ac:dyDescent="0.25">
      <c r="A110" s="42" t="str">
        <f t="shared" si="4"/>
        <v>No Activity</v>
      </c>
      <c r="B110" s="42">
        <f t="shared" si="6"/>
        <v>1</v>
      </c>
      <c r="C110" s="42">
        <f t="shared" si="5"/>
        <v>0</v>
      </c>
    </row>
    <row r="111" spans="1:3" x14ac:dyDescent="0.25">
      <c r="A111" s="42" t="str">
        <f t="shared" si="4"/>
        <v>No Activity</v>
      </c>
      <c r="B111" s="42">
        <f t="shared" si="6"/>
        <v>1</v>
      </c>
      <c r="C111" s="42">
        <f t="shared" si="5"/>
        <v>0</v>
      </c>
    </row>
    <row r="112" spans="1:3" x14ac:dyDescent="0.25">
      <c r="A112" s="42" t="str">
        <f t="shared" si="4"/>
        <v>No Activity</v>
      </c>
      <c r="B112" s="42">
        <f t="shared" si="6"/>
        <v>1</v>
      </c>
      <c r="C112" s="42">
        <f t="shared" si="5"/>
        <v>0</v>
      </c>
    </row>
    <row r="113" spans="1:3" x14ac:dyDescent="0.25">
      <c r="A113" s="42" t="str">
        <f t="shared" si="4"/>
        <v>No Activity</v>
      </c>
      <c r="B113" s="42">
        <f t="shared" si="6"/>
        <v>1</v>
      </c>
      <c r="C113" s="42">
        <f t="shared" si="5"/>
        <v>0</v>
      </c>
    </row>
    <row r="114" spans="1:3" x14ac:dyDescent="0.25">
      <c r="A114" s="42" t="str">
        <f t="shared" si="4"/>
        <v>No Activity</v>
      </c>
      <c r="B114" s="42">
        <f t="shared" si="6"/>
        <v>1</v>
      </c>
      <c r="C114" s="42">
        <f t="shared" si="5"/>
        <v>0</v>
      </c>
    </row>
    <row r="115" spans="1:3" x14ac:dyDescent="0.25">
      <c r="A115" s="42" t="str">
        <f t="shared" si="4"/>
        <v>No Activity</v>
      </c>
      <c r="B115" s="42">
        <f t="shared" si="6"/>
        <v>1</v>
      </c>
      <c r="C115" s="42">
        <f t="shared" si="5"/>
        <v>0</v>
      </c>
    </row>
    <row r="116" spans="1:3" x14ac:dyDescent="0.25">
      <c r="A116" s="42" t="str">
        <f t="shared" si="4"/>
        <v>No Activity</v>
      </c>
      <c r="B116" s="42">
        <f t="shared" si="6"/>
        <v>1</v>
      </c>
      <c r="C116" s="42">
        <f t="shared" si="5"/>
        <v>0</v>
      </c>
    </row>
    <row r="117" spans="1:3" x14ac:dyDescent="0.25">
      <c r="A117" s="42" t="str">
        <f t="shared" si="4"/>
        <v>No Activity</v>
      </c>
      <c r="B117" s="42">
        <f t="shared" si="6"/>
        <v>1</v>
      </c>
      <c r="C117" s="42">
        <f t="shared" si="5"/>
        <v>0</v>
      </c>
    </row>
    <row r="118" spans="1:3" x14ac:dyDescent="0.25">
      <c r="A118" s="42" t="str">
        <f t="shared" si="4"/>
        <v>No Activity</v>
      </c>
      <c r="B118" s="42">
        <f t="shared" si="6"/>
        <v>1</v>
      </c>
      <c r="C118" s="42">
        <f t="shared" si="5"/>
        <v>0</v>
      </c>
    </row>
    <row r="119" spans="1:3" x14ac:dyDescent="0.25">
      <c r="A119" s="42" t="str">
        <f t="shared" si="4"/>
        <v>No Activity</v>
      </c>
      <c r="B119" s="42">
        <f t="shared" si="6"/>
        <v>1</v>
      </c>
      <c r="C119" s="42">
        <f t="shared" si="5"/>
        <v>0</v>
      </c>
    </row>
    <row r="120" spans="1:3" x14ac:dyDescent="0.25">
      <c r="A120" s="42" t="str">
        <f t="shared" si="4"/>
        <v>No Activity</v>
      </c>
      <c r="B120" s="42">
        <f t="shared" si="6"/>
        <v>1</v>
      </c>
      <c r="C120" s="42">
        <f t="shared" si="5"/>
        <v>0</v>
      </c>
    </row>
    <row r="121" spans="1:3" x14ac:dyDescent="0.25">
      <c r="A121" s="42" t="str">
        <f t="shared" si="4"/>
        <v>No Activity</v>
      </c>
      <c r="B121" s="42">
        <f t="shared" si="6"/>
        <v>1</v>
      </c>
      <c r="C121" s="42">
        <f t="shared" si="5"/>
        <v>0</v>
      </c>
    </row>
    <row r="122" spans="1:3" x14ac:dyDescent="0.25">
      <c r="A122" s="42" t="str">
        <f t="shared" si="4"/>
        <v>No Activity</v>
      </c>
      <c r="B122" s="42">
        <f t="shared" si="6"/>
        <v>1</v>
      </c>
      <c r="C122" s="42">
        <f t="shared" si="5"/>
        <v>0</v>
      </c>
    </row>
    <row r="123" spans="1:3" x14ac:dyDescent="0.25">
      <c r="A123" s="42" t="str">
        <f t="shared" si="4"/>
        <v>No Activity</v>
      </c>
      <c r="B123" s="42">
        <f t="shared" si="6"/>
        <v>1</v>
      </c>
      <c r="C123" s="42">
        <f t="shared" si="5"/>
        <v>0</v>
      </c>
    </row>
    <row r="124" spans="1:3" x14ac:dyDescent="0.25">
      <c r="A124" s="42" t="str">
        <f t="shared" si="4"/>
        <v>No Activity</v>
      </c>
      <c r="B124" s="42">
        <f t="shared" si="6"/>
        <v>1</v>
      </c>
      <c r="C124" s="42">
        <f t="shared" si="5"/>
        <v>0</v>
      </c>
    </row>
    <row r="125" spans="1:3" x14ac:dyDescent="0.25">
      <c r="A125" s="42" t="str">
        <f t="shared" si="4"/>
        <v>No Activity</v>
      </c>
      <c r="B125" s="42">
        <f t="shared" si="6"/>
        <v>1</v>
      </c>
      <c r="C125" s="42">
        <f t="shared" si="5"/>
        <v>0</v>
      </c>
    </row>
    <row r="126" spans="1:3" x14ac:dyDescent="0.25">
      <c r="A126" s="42" t="str">
        <f t="shared" si="4"/>
        <v>No Activity</v>
      </c>
      <c r="B126" s="42">
        <f t="shared" si="6"/>
        <v>1</v>
      </c>
      <c r="C126" s="42">
        <f t="shared" si="5"/>
        <v>0</v>
      </c>
    </row>
    <row r="127" spans="1:3" x14ac:dyDescent="0.25">
      <c r="A127" s="42" t="str">
        <f t="shared" si="4"/>
        <v>No Activity</v>
      </c>
      <c r="B127" s="42">
        <f t="shared" si="6"/>
        <v>1</v>
      </c>
      <c r="C127" s="42">
        <f t="shared" si="5"/>
        <v>0</v>
      </c>
    </row>
    <row r="128" spans="1:3" x14ac:dyDescent="0.25">
      <c r="A128" s="42" t="str">
        <f t="shared" si="4"/>
        <v>No Activity</v>
      </c>
      <c r="B128" s="42">
        <f t="shared" si="6"/>
        <v>1</v>
      </c>
      <c r="C128" s="42">
        <f t="shared" si="5"/>
        <v>0</v>
      </c>
    </row>
    <row r="129" spans="1:3" x14ac:dyDescent="0.25">
      <c r="A129" s="42" t="str">
        <f t="shared" si="4"/>
        <v>No Activity</v>
      </c>
      <c r="B129" s="42">
        <f t="shared" si="6"/>
        <v>1</v>
      </c>
      <c r="C129" s="42">
        <f t="shared" si="5"/>
        <v>0</v>
      </c>
    </row>
    <row r="130" spans="1:3" x14ac:dyDescent="0.25">
      <c r="A130" s="42" t="str">
        <f t="shared" si="4"/>
        <v>No Activity</v>
      </c>
      <c r="B130" s="42">
        <f t="shared" si="6"/>
        <v>1</v>
      </c>
      <c r="C130" s="42">
        <f t="shared" si="5"/>
        <v>0</v>
      </c>
    </row>
    <row r="131" spans="1:3" x14ac:dyDescent="0.25">
      <c r="A131" s="42" t="str">
        <f t="shared" si="4"/>
        <v>No Activity</v>
      </c>
      <c r="B131" s="42">
        <f t="shared" si="6"/>
        <v>1</v>
      </c>
      <c r="C131" s="42">
        <f t="shared" si="5"/>
        <v>0</v>
      </c>
    </row>
    <row r="132" spans="1:3" x14ac:dyDescent="0.25">
      <c r="A132" s="42" t="str">
        <f t="shared" si="4"/>
        <v>No Activity</v>
      </c>
      <c r="B132" s="42">
        <f t="shared" si="6"/>
        <v>1</v>
      </c>
      <c r="C132" s="42">
        <f t="shared" si="5"/>
        <v>0</v>
      </c>
    </row>
    <row r="133" spans="1:3" x14ac:dyDescent="0.25">
      <c r="A133" s="42" t="str">
        <f t="shared" si="4"/>
        <v>No Activity</v>
      </c>
      <c r="B133" s="42">
        <f t="shared" si="6"/>
        <v>1</v>
      </c>
      <c r="C133" s="42">
        <f t="shared" si="5"/>
        <v>0</v>
      </c>
    </row>
    <row r="134" spans="1:3" x14ac:dyDescent="0.25">
      <c r="A134" s="42" t="str">
        <f t="shared" ref="A134:A197" si="7">VLOOKUP(G134,DDEGL_USERS,2,FALSE)</f>
        <v>No Activity</v>
      </c>
      <c r="B134" s="42">
        <f t="shared" si="6"/>
        <v>1</v>
      </c>
      <c r="C134" s="42">
        <f t="shared" ref="C134:C197" si="8">B134*W134</f>
        <v>0</v>
      </c>
    </row>
    <row r="135" spans="1:3" x14ac:dyDescent="0.25">
      <c r="A135" s="42" t="str">
        <f t="shared" si="7"/>
        <v>No Activity</v>
      </c>
      <c r="B135" s="42">
        <f t="shared" si="6"/>
        <v>1</v>
      </c>
      <c r="C135" s="42">
        <f t="shared" si="8"/>
        <v>0</v>
      </c>
    </row>
    <row r="136" spans="1:3" x14ac:dyDescent="0.25">
      <c r="A136" s="42" t="str">
        <f t="shared" si="7"/>
        <v>No Activity</v>
      </c>
      <c r="B136" s="42">
        <f t="shared" si="6"/>
        <v>1</v>
      </c>
      <c r="C136" s="42">
        <f t="shared" si="8"/>
        <v>0</v>
      </c>
    </row>
    <row r="137" spans="1:3" x14ac:dyDescent="0.25">
      <c r="A137" s="42" t="str">
        <f t="shared" si="7"/>
        <v>No Activity</v>
      </c>
      <c r="B137" s="42">
        <f t="shared" si="6"/>
        <v>1</v>
      </c>
      <c r="C137" s="42">
        <f t="shared" si="8"/>
        <v>0</v>
      </c>
    </row>
    <row r="138" spans="1:3" x14ac:dyDescent="0.25">
      <c r="A138" s="42" t="str">
        <f t="shared" si="7"/>
        <v>No Activity</v>
      </c>
      <c r="B138" s="42">
        <f t="shared" si="6"/>
        <v>1</v>
      </c>
      <c r="C138" s="42">
        <f t="shared" si="8"/>
        <v>0</v>
      </c>
    </row>
    <row r="139" spans="1:3" x14ac:dyDescent="0.25">
      <c r="A139" s="42" t="str">
        <f t="shared" si="7"/>
        <v>No Activity</v>
      </c>
      <c r="B139" s="42">
        <f t="shared" si="6"/>
        <v>1</v>
      </c>
      <c r="C139" s="42">
        <f t="shared" si="8"/>
        <v>0</v>
      </c>
    </row>
    <row r="140" spans="1:3" x14ac:dyDescent="0.25">
      <c r="A140" s="42" t="str">
        <f t="shared" si="7"/>
        <v>No Activity</v>
      </c>
      <c r="B140" s="42">
        <f t="shared" si="6"/>
        <v>1</v>
      </c>
      <c r="C140" s="42">
        <f t="shared" si="8"/>
        <v>0</v>
      </c>
    </row>
    <row r="141" spans="1:3" x14ac:dyDescent="0.25">
      <c r="A141" s="42" t="str">
        <f t="shared" si="7"/>
        <v>No Activity</v>
      </c>
      <c r="B141" s="42">
        <f t="shared" si="6"/>
        <v>1</v>
      </c>
      <c r="C141" s="42">
        <f t="shared" si="8"/>
        <v>0</v>
      </c>
    </row>
    <row r="142" spans="1:3" x14ac:dyDescent="0.25">
      <c r="A142" s="42" t="str">
        <f t="shared" si="7"/>
        <v>No Activity</v>
      </c>
      <c r="B142" s="42">
        <f t="shared" si="6"/>
        <v>1</v>
      </c>
      <c r="C142" s="42">
        <f t="shared" si="8"/>
        <v>0</v>
      </c>
    </row>
    <row r="143" spans="1:3" x14ac:dyDescent="0.25">
      <c r="A143" s="42" t="str">
        <f t="shared" si="7"/>
        <v>No Activity</v>
      </c>
      <c r="B143" s="42">
        <f t="shared" si="6"/>
        <v>1</v>
      </c>
      <c r="C143" s="42">
        <f t="shared" si="8"/>
        <v>0</v>
      </c>
    </row>
    <row r="144" spans="1:3" x14ac:dyDescent="0.25">
      <c r="A144" s="42" t="str">
        <f t="shared" si="7"/>
        <v>No Activity</v>
      </c>
      <c r="B144" s="42">
        <f t="shared" ref="B144:B207" si="9">(YEAR(Q144)-YEAR(P144))*12+MONTH(Q144)-MONTH(P144)+1</f>
        <v>1</v>
      </c>
      <c r="C144" s="42">
        <f t="shared" si="8"/>
        <v>0</v>
      </c>
    </row>
    <row r="145" spans="1:3" x14ac:dyDescent="0.25">
      <c r="A145" s="42" t="str">
        <f t="shared" si="7"/>
        <v>No Activity</v>
      </c>
      <c r="B145" s="42">
        <f t="shared" si="9"/>
        <v>1</v>
      </c>
      <c r="C145" s="42">
        <f t="shared" si="8"/>
        <v>0</v>
      </c>
    </row>
    <row r="146" spans="1:3" x14ac:dyDescent="0.25">
      <c r="A146" s="42" t="str">
        <f t="shared" si="7"/>
        <v>No Activity</v>
      </c>
      <c r="B146" s="42">
        <f t="shared" si="9"/>
        <v>1</v>
      </c>
      <c r="C146" s="42">
        <f t="shared" si="8"/>
        <v>0</v>
      </c>
    </row>
    <row r="147" spans="1:3" x14ac:dyDescent="0.25">
      <c r="A147" s="42" t="str">
        <f t="shared" si="7"/>
        <v>No Activity</v>
      </c>
      <c r="B147" s="42">
        <f t="shared" si="9"/>
        <v>1</v>
      </c>
      <c r="C147" s="42">
        <f t="shared" si="8"/>
        <v>0</v>
      </c>
    </row>
    <row r="148" spans="1:3" x14ac:dyDescent="0.25">
      <c r="A148" s="42" t="str">
        <f t="shared" si="7"/>
        <v>No Activity</v>
      </c>
      <c r="B148" s="42">
        <f t="shared" si="9"/>
        <v>1</v>
      </c>
      <c r="C148" s="42">
        <f t="shared" si="8"/>
        <v>0</v>
      </c>
    </row>
    <row r="149" spans="1:3" x14ac:dyDescent="0.25">
      <c r="A149" s="42" t="str">
        <f t="shared" si="7"/>
        <v>No Activity</v>
      </c>
      <c r="B149" s="42">
        <f t="shared" si="9"/>
        <v>1</v>
      </c>
      <c r="C149" s="42">
        <f t="shared" si="8"/>
        <v>0</v>
      </c>
    </row>
    <row r="150" spans="1:3" x14ac:dyDescent="0.25">
      <c r="A150" s="42" t="str">
        <f t="shared" si="7"/>
        <v>No Activity</v>
      </c>
      <c r="B150" s="42">
        <f t="shared" si="9"/>
        <v>1</v>
      </c>
      <c r="C150" s="42">
        <f t="shared" si="8"/>
        <v>0</v>
      </c>
    </row>
    <row r="151" spans="1:3" x14ac:dyDescent="0.25">
      <c r="A151" s="42" t="str">
        <f t="shared" si="7"/>
        <v>No Activity</v>
      </c>
      <c r="B151" s="42">
        <f t="shared" si="9"/>
        <v>1</v>
      </c>
      <c r="C151" s="42">
        <f t="shared" si="8"/>
        <v>0</v>
      </c>
    </row>
    <row r="152" spans="1:3" x14ac:dyDescent="0.25">
      <c r="A152" s="42" t="str">
        <f t="shared" si="7"/>
        <v>No Activity</v>
      </c>
      <c r="B152" s="42">
        <f t="shared" si="9"/>
        <v>1</v>
      </c>
      <c r="C152" s="42">
        <f t="shared" si="8"/>
        <v>0</v>
      </c>
    </row>
    <row r="153" spans="1:3" x14ac:dyDescent="0.25">
      <c r="A153" s="42" t="str">
        <f t="shared" si="7"/>
        <v>No Activity</v>
      </c>
      <c r="B153" s="42">
        <f t="shared" si="9"/>
        <v>1</v>
      </c>
      <c r="C153" s="42">
        <f t="shared" si="8"/>
        <v>0</v>
      </c>
    </row>
    <row r="154" spans="1:3" x14ac:dyDescent="0.25">
      <c r="A154" s="42" t="str">
        <f t="shared" si="7"/>
        <v>No Activity</v>
      </c>
      <c r="B154" s="42">
        <f t="shared" si="9"/>
        <v>1</v>
      </c>
      <c r="C154" s="42">
        <f t="shared" si="8"/>
        <v>0</v>
      </c>
    </row>
    <row r="155" spans="1:3" x14ac:dyDescent="0.25">
      <c r="A155" s="42" t="str">
        <f t="shared" si="7"/>
        <v>No Activity</v>
      </c>
      <c r="B155" s="42">
        <f t="shared" si="9"/>
        <v>1</v>
      </c>
      <c r="C155" s="42">
        <f t="shared" si="8"/>
        <v>0</v>
      </c>
    </row>
    <row r="156" spans="1:3" x14ac:dyDescent="0.25">
      <c r="A156" s="42" t="str">
        <f t="shared" si="7"/>
        <v>No Activity</v>
      </c>
      <c r="B156" s="42">
        <f t="shared" si="9"/>
        <v>1</v>
      </c>
      <c r="C156" s="42">
        <f t="shared" si="8"/>
        <v>0</v>
      </c>
    </row>
    <row r="157" spans="1:3" x14ac:dyDescent="0.25">
      <c r="A157" s="42" t="str">
        <f t="shared" si="7"/>
        <v>No Activity</v>
      </c>
      <c r="B157" s="42">
        <f t="shared" si="9"/>
        <v>1</v>
      </c>
      <c r="C157" s="42">
        <f t="shared" si="8"/>
        <v>0</v>
      </c>
    </row>
    <row r="158" spans="1:3" x14ac:dyDescent="0.25">
      <c r="A158" s="42" t="str">
        <f t="shared" si="7"/>
        <v>No Activity</v>
      </c>
      <c r="B158" s="42">
        <f t="shared" si="9"/>
        <v>1</v>
      </c>
      <c r="C158" s="42">
        <f t="shared" si="8"/>
        <v>0</v>
      </c>
    </row>
    <row r="159" spans="1:3" x14ac:dyDescent="0.25">
      <c r="A159" s="42" t="str">
        <f t="shared" si="7"/>
        <v>No Activity</v>
      </c>
      <c r="B159" s="42">
        <f t="shared" si="9"/>
        <v>1</v>
      </c>
      <c r="C159" s="42">
        <f t="shared" si="8"/>
        <v>0</v>
      </c>
    </row>
    <row r="160" spans="1:3" x14ac:dyDescent="0.25">
      <c r="A160" s="42" t="str">
        <f t="shared" si="7"/>
        <v>No Activity</v>
      </c>
      <c r="B160" s="42">
        <f t="shared" si="9"/>
        <v>1</v>
      </c>
      <c r="C160" s="42">
        <f t="shared" si="8"/>
        <v>0</v>
      </c>
    </row>
    <row r="161" spans="1:3" x14ac:dyDescent="0.25">
      <c r="A161" s="42" t="str">
        <f t="shared" si="7"/>
        <v>No Activity</v>
      </c>
      <c r="B161" s="42">
        <f t="shared" si="9"/>
        <v>1</v>
      </c>
      <c r="C161" s="42">
        <f t="shared" si="8"/>
        <v>0</v>
      </c>
    </row>
    <row r="162" spans="1:3" x14ac:dyDescent="0.25">
      <c r="A162" s="42" t="str">
        <f t="shared" si="7"/>
        <v>No Activity</v>
      </c>
      <c r="B162" s="42">
        <f t="shared" si="9"/>
        <v>1</v>
      </c>
      <c r="C162" s="42">
        <f t="shared" si="8"/>
        <v>0</v>
      </c>
    </row>
    <row r="163" spans="1:3" x14ac:dyDescent="0.25">
      <c r="A163" s="42" t="str">
        <f t="shared" si="7"/>
        <v>No Activity</v>
      </c>
      <c r="B163" s="42">
        <f t="shared" si="9"/>
        <v>1</v>
      </c>
      <c r="C163" s="42">
        <f t="shared" si="8"/>
        <v>0</v>
      </c>
    </row>
    <row r="164" spans="1:3" x14ac:dyDescent="0.25">
      <c r="A164" s="42" t="str">
        <f t="shared" si="7"/>
        <v>No Activity</v>
      </c>
      <c r="B164" s="42">
        <f t="shared" si="9"/>
        <v>1</v>
      </c>
      <c r="C164" s="42">
        <f t="shared" si="8"/>
        <v>0</v>
      </c>
    </row>
    <row r="165" spans="1:3" x14ac:dyDescent="0.25">
      <c r="A165" s="42" t="str">
        <f t="shared" si="7"/>
        <v>No Activity</v>
      </c>
      <c r="B165" s="42">
        <f t="shared" si="9"/>
        <v>1</v>
      </c>
      <c r="C165" s="42">
        <f t="shared" si="8"/>
        <v>0</v>
      </c>
    </row>
    <row r="166" spans="1:3" x14ac:dyDescent="0.25">
      <c r="A166" s="42" t="str">
        <f t="shared" si="7"/>
        <v>No Activity</v>
      </c>
      <c r="B166" s="42">
        <f t="shared" si="9"/>
        <v>1</v>
      </c>
      <c r="C166" s="42">
        <f t="shared" si="8"/>
        <v>0</v>
      </c>
    </row>
    <row r="167" spans="1:3" x14ac:dyDescent="0.25">
      <c r="A167" s="42" t="str">
        <f t="shared" si="7"/>
        <v>No Activity</v>
      </c>
      <c r="B167" s="42">
        <f t="shared" si="9"/>
        <v>1</v>
      </c>
      <c r="C167" s="42">
        <f t="shared" si="8"/>
        <v>0</v>
      </c>
    </row>
    <row r="168" spans="1:3" x14ac:dyDescent="0.25">
      <c r="A168" s="42" t="str">
        <f t="shared" si="7"/>
        <v>No Activity</v>
      </c>
      <c r="B168" s="42">
        <f t="shared" si="9"/>
        <v>1</v>
      </c>
      <c r="C168" s="42">
        <f t="shared" si="8"/>
        <v>0</v>
      </c>
    </row>
    <row r="169" spans="1:3" x14ac:dyDescent="0.25">
      <c r="A169" s="42" t="str">
        <f t="shared" si="7"/>
        <v>No Activity</v>
      </c>
      <c r="B169" s="42">
        <f t="shared" si="9"/>
        <v>1</v>
      </c>
      <c r="C169" s="42">
        <f t="shared" si="8"/>
        <v>0</v>
      </c>
    </row>
    <row r="170" spans="1:3" x14ac:dyDescent="0.25">
      <c r="A170" s="42" t="str">
        <f t="shared" si="7"/>
        <v>No Activity</v>
      </c>
      <c r="B170" s="42">
        <f t="shared" si="9"/>
        <v>1</v>
      </c>
      <c r="C170" s="42">
        <f t="shared" si="8"/>
        <v>0</v>
      </c>
    </row>
    <row r="171" spans="1:3" x14ac:dyDescent="0.25">
      <c r="A171" s="42" t="str">
        <f t="shared" si="7"/>
        <v>No Activity</v>
      </c>
      <c r="B171" s="42">
        <f t="shared" si="9"/>
        <v>1</v>
      </c>
      <c r="C171" s="42">
        <f t="shared" si="8"/>
        <v>0</v>
      </c>
    </row>
    <row r="172" spans="1:3" x14ac:dyDescent="0.25">
      <c r="A172" s="42" t="str">
        <f t="shared" si="7"/>
        <v>No Activity</v>
      </c>
      <c r="B172" s="42">
        <f t="shared" si="9"/>
        <v>1</v>
      </c>
      <c r="C172" s="42">
        <f t="shared" si="8"/>
        <v>0</v>
      </c>
    </row>
    <row r="173" spans="1:3" x14ac:dyDescent="0.25">
      <c r="A173" s="42" t="str">
        <f t="shared" si="7"/>
        <v>No Activity</v>
      </c>
      <c r="B173" s="42">
        <f t="shared" si="9"/>
        <v>1</v>
      </c>
      <c r="C173" s="42">
        <f t="shared" si="8"/>
        <v>0</v>
      </c>
    </row>
    <row r="174" spans="1:3" x14ac:dyDescent="0.25">
      <c r="A174" s="42" t="str">
        <f t="shared" si="7"/>
        <v>No Activity</v>
      </c>
      <c r="B174" s="42">
        <f t="shared" si="9"/>
        <v>1</v>
      </c>
      <c r="C174" s="42">
        <f t="shared" si="8"/>
        <v>0</v>
      </c>
    </row>
    <row r="175" spans="1:3" x14ac:dyDescent="0.25">
      <c r="A175" s="42" t="str">
        <f t="shared" si="7"/>
        <v>No Activity</v>
      </c>
      <c r="B175" s="42">
        <f t="shared" si="9"/>
        <v>1</v>
      </c>
      <c r="C175" s="42">
        <f t="shared" si="8"/>
        <v>0</v>
      </c>
    </row>
    <row r="176" spans="1:3" x14ac:dyDescent="0.25">
      <c r="A176" s="42" t="str">
        <f t="shared" si="7"/>
        <v>No Activity</v>
      </c>
      <c r="B176" s="42">
        <f t="shared" si="9"/>
        <v>1</v>
      </c>
      <c r="C176" s="42">
        <f t="shared" si="8"/>
        <v>0</v>
      </c>
    </row>
    <row r="177" spans="1:3" x14ac:dyDescent="0.25">
      <c r="A177" s="42" t="str">
        <f t="shared" si="7"/>
        <v>No Activity</v>
      </c>
      <c r="B177" s="42">
        <f t="shared" si="9"/>
        <v>1</v>
      </c>
      <c r="C177" s="42">
        <f t="shared" si="8"/>
        <v>0</v>
      </c>
    </row>
    <row r="178" spans="1:3" x14ac:dyDescent="0.25">
      <c r="A178" s="42" t="str">
        <f t="shared" si="7"/>
        <v>No Activity</v>
      </c>
      <c r="B178" s="42">
        <f t="shared" si="9"/>
        <v>1</v>
      </c>
      <c r="C178" s="42">
        <f t="shared" si="8"/>
        <v>0</v>
      </c>
    </row>
    <row r="179" spans="1:3" x14ac:dyDescent="0.25">
      <c r="A179" s="42" t="str">
        <f t="shared" si="7"/>
        <v>No Activity</v>
      </c>
      <c r="B179" s="42">
        <f t="shared" si="9"/>
        <v>1</v>
      </c>
      <c r="C179" s="42">
        <f t="shared" si="8"/>
        <v>0</v>
      </c>
    </row>
    <row r="180" spans="1:3" x14ac:dyDescent="0.25">
      <c r="A180" s="42" t="str">
        <f t="shared" si="7"/>
        <v>No Activity</v>
      </c>
      <c r="B180" s="42">
        <f t="shared" si="9"/>
        <v>1</v>
      </c>
      <c r="C180" s="42">
        <f t="shared" si="8"/>
        <v>0</v>
      </c>
    </row>
    <row r="181" spans="1:3" x14ac:dyDescent="0.25">
      <c r="A181" s="42" t="str">
        <f t="shared" si="7"/>
        <v>No Activity</v>
      </c>
      <c r="B181" s="42">
        <f t="shared" si="9"/>
        <v>1</v>
      </c>
      <c r="C181" s="42">
        <f t="shared" si="8"/>
        <v>0</v>
      </c>
    </row>
    <row r="182" spans="1:3" x14ac:dyDescent="0.25">
      <c r="A182" s="42" t="str">
        <f t="shared" si="7"/>
        <v>No Activity</v>
      </c>
      <c r="B182" s="42">
        <f t="shared" si="9"/>
        <v>1</v>
      </c>
      <c r="C182" s="42">
        <f t="shared" si="8"/>
        <v>0</v>
      </c>
    </row>
    <row r="183" spans="1:3" x14ac:dyDescent="0.25">
      <c r="A183" s="42" t="str">
        <f t="shared" si="7"/>
        <v>No Activity</v>
      </c>
      <c r="B183" s="42">
        <f t="shared" si="9"/>
        <v>1</v>
      </c>
      <c r="C183" s="42">
        <f t="shared" si="8"/>
        <v>0</v>
      </c>
    </row>
    <row r="184" spans="1:3" x14ac:dyDescent="0.25">
      <c r="A184" s="42" t="str">
        <f t="shared" si="7"/>
        <v>No Activity</v>
      </c>
      <c r="B184" s="42">
        <f t="shared" si="9"/>
        <v>1</v>
      </c>
      <c r="C184" s="42">
        <f t="shared" si="8"/>
        <v>0</v>
      </c>
    </row>
    <row r="185" spans="1:3" x14ac:dyDescent="0.25">
      <c r="A185" s="42" t="str">
        <f t="shared" si="7"/>
        <v>No Activity</v>
      </c>
      <c r="B185" s="42">
        <f t="shared" si="9"/>
        <v>1</v>
      </c>
      <c r="C185" s="42">
        <f t="shared" si="8"/>
        <v>0</v>
      </c>
    </row>
    <row r="186" spans="1:3" x14ac:dyDescent="0.25">
      <c r="A186" s="42" t="str">
        <f t="shared" si="7"/>
        <v>No Activity</v>
      </c>
      <c r="B186" s="42">
        <f t="shared" si="9"/>
        <v>1</v>
      </c>
      <c r="C186" s="42">
        <f t="shared" si="8"/>
        <v>0</v>
      </c>
    </row>
    <row r="187" spans="1:3" x14ac:dyDescent="0.25">
      <c r="A187" s="42" t="str">
        <f t="shared" si="7"/>
        <v>No Activity</v>
      </c>
      <c r="B187" s="42">
        <f t="shared" si="9"/>
        <v>1</v>
      </c>
      <c r="C187" s="42">
        <f t="shared" si="8"/>
        <v>0</v>
      </c>
    </row>
    <row r="188" spans="1:3" x14ac:dyDescent="0.25">
      <c r="A188" s="42" t="str">
        <f t="shared" si="7"/>
        <v>No Activity</v>
      </c>
      <c r="B188" s="42">
        <f t="shared" si="9"/>
        <v>1</v>
      </c>
      <c r="C188" s="42">
        <f t="shared" si="8"/>
        <v>0</v>
      </c>
    </row>
    <row r="189" spans="1:3" x14ac:dyDescent="0.25">
      <c r="A189" s="42" t="str">
        <f t="shared" si="7"/>
        <v>No Activity</v>
      </c>
      <c r="B189" s="42">
        <f t="shared" si="9"/>
        <v>1</v>
      </c>
      <c r="C189" s="42">
        <f t="shared" si="8"/>
        <v>0</v>
      </c>
    </row>
    <row r="190" spans="1:3" x14ac:dyDescent="0.25">
      <c r="A190" s="42" t="str">
        <f t="shared" si="7"/>
        <v>No Activity</v>
      </c>
      <c r="B190" s="42">
        <f t="shared" si="9"/>
        <v>1</v>
      </c>
      <c r="C190" s="42">
        <f t="shared" si="8"/>
        <v>0</v>
      </c>
    </row>
    <row r="191" spans="1:3" x14ac:dyDescent="0.25">
      <c r="A191" s="42" t="str">
        <f t="shared" si="7"/>
        <v>No Activity</v>
      </c>
      <c r="B191" s="42">
        <f t="shared" si="9"/>
        <v>1</v>
      </c>
      <c r="C191" s="42">
        <f t="shared" si="8"/>
        <v>0</v>
      </c>
    </row>
    <row r="192" spans="1:3" x14ac:dyDescent="0.25">
      <c r="A192" s="42" t="str">
        <f t="shared" si="7"/>
        <v>No Activity</v>
      </c>
      <c r="B192" s="42">
        <f t="shared" si="9"/>
        <v>1</v>
      </c>
      <c r="C192" s="42">
        <f t="shared" si="8"/>
        <v>0</v>
      </c>
    </row>
    <row r="193" spans="1:3" x14ac:dyDescent="0.25">
      <c r="A193" s="42" t="str">
        <f t="shared" si="7"/>
        <v>No Activity</v>
      </c>
      <c r="B193" s="42">
        <f t="shared" si="9"/>
        <v>1</v>
      </c>
      <c r="C193" s="42">
        <f t="shared" si="8"/>
        <v>0</v>
      </c>
    </row>
    <row r="194" spans="1:3" x14ac:dyDescent="0.25">
      <c r="A194" s="42" t="str">
        <f t="shared" si="7"/>
        <v>No Activity</v>
      </c>
      <c r="B194" s="42">
        <f t="shared" si="9"/>
        <v>1</v>
      </c>
      <c r="C194" s="42">
        <f t="shared" si="8"/>
        <v>0</v>
      </c>
    </row>
    <row r="195" spans="1:3" x14ac:dyDescent="0.25">
      <c r="A195" s="42" t="str">
        <f t="shared" si="7"/>
        <v>No Activity</v>
      </c>
      <c r="B195" s="42">
        <f t="shared" si="9"/>
        <v>1</v>
      </c>
      <c r="C195" s="42">
        <f t="shared" si="8"/>
        <v>0</v>
      </c>
    </row>
    <row r="196" spans="1:3" x14ac:dyDescent="0.25">
      <c r="A196" s="42" t="str">
        <f t="shared" si="7"/>
        <v>No Activity</v>
      </c>
      <c r="B196" s="42">
        <f t="shared" si="9"/>
        <v>1</v>
      </c>
      <c r="C196" s="42">
        <f t="shared" si="8"/>
        <v>0</v>
      </c>
    </row>
    <row r="197" spans="1:3" x14ac:dyDescent="0.25">
      <c r="A197" s="42" t="str">
        <f t="shared" si="7"/>
        <v>No Activity</v>
      </c>
      <c r="B197" s="42">
        <f t="shared" si="9"/>
        <v>1</v>
      </c>
      <c r="C197" s="42">
        <f t="shared" si="8"/>
        <v>0</v>
      </c>
    </row>
    <row r="198" spans="1:3" x14ac:dyDescent="0.25">
      <c r="A198" s="42" t="str">
        <f t="shared" ref="A198:A261" si="10">VLOOKUP(G198,DDEGL_USERS,2,FALSE)</f>
        <v>No Activity</v>
      </c>
      <c r="B198" s="42">
        <f t="shared" si="9"/>
        <v>1</v>
      </c>
      <c r="C198" s="42">
        <f t="shared" ref="C198:C261" si="11">B198*W198</f>
        <v>0</v>
      </c>
    </row>
    <row r="199" spans="1:3" x14ac:dyDescent="0.25">
      <c r="A199" s="42" t="str">
        <f t="shared" si="10"/>
        <v>No Activity</v>
      </c>
      <c r="B199" s="42">
        <f t="shared" si="9"/>
        <v>1</v>
      </c>
      <c r="C199" s="42">
        <f t="shared" si="11"/>
        <v>0</v>
      </c>
    </row>
    <row r="200" spans="1:3" x14ac:dyDescent="0.25">
      <c r="A200" s="42" t="str">
        <f t="shared" si="10"/>
        <v>No Activity</v>
      </c>
      <c r="B200" s="42">
        <f t="shared" si="9"/>
        <v>1</v>
      </c>
      <c r="C200" s="42">
        <f t="shared" si="11"/>
        <v>0</v>
      </c>
    </row>
    <row r="201" spans="1:3" x14ac:dyDescent="0.25">
      <c r="A201" s="42" t="str">
        <f t="shared" si="10"/>
        <v>No Activity</v>
      </c>
      <c r="B201" s="42">
        <f t="shared" si="9"/>
        <v>1</v>
      </c>
      <c r="C201" s="42">
        <f t="shared" si="11"/>
        <v>0</v>
      </c>
    </row>
    <row r="202" spans="1:3" x14ac:dyDescent="0.25">
      <c r="A202" s="42" t="str">
        <f t="shared" si="10"/>
        <v>No Activity</v>
      </c>
      <c r="B202" s="42">
        <f t="shared" si="9"/>
        <v>1</v>
      </c>
      <c r="C202" s="42">
        <f t="shared" si="11"/>
        <v>0</v>
      </c>
    </row>
    <row r="203" spans="1:3" x14ac:dyDescent="0.25">
      <c r="A203" s="42" t="str">
        <f t="shared" si="10"/>
        <v>No Activity</v>
      </c>
      <c r="B203" s="42">
        <f t="shared" si="9"/>
        <v>1</v>
      </c>
      <c r="C203" s="42">
        <f t="shared" si="11"/>
        <v>0</v>
      </c>
    </row>
    <row r="204" spans="1:3" x14ac:dyDescent="0.25">
      <c r="A204" s="42" t="str">
        <f t="shared" si="10"/>
        <v>No Activity</v>
      </c>
      <c r="B204" s="42">
        <f t="shared" si="9"/>
        <v>1</v>
      </c>
      <c r="C204" s="42">
        <f t="shared" si="11"/>
        <v>0</v>
      </c>
    </row>
    <row r="205" spans="1:3" x14ac:dyDescent="0.25">
      <c r="A205" s="42" t="str">
        <f t="shared" si="10"/>
        <v>No Activity</v>
      </c>
      <c r="B205" s="42">
        <f t="shared" si="9"/>
        <v>1</v>
      </c>
      <c r="C205" s="42">
        <f t="shared" si="11"/>
        <v>0</v>
      </c>
    </row>
    <row r="206" spans="1:3" x14ac:dyDescent="0.25">
      <c r="A206" s="42" t="str">
        <f t="shared" si="10"/>
        <v>No Activity</v>
      </c>
      <c r="B206" s="42">
        <f t="shared" si="9"/>
        <v>1</v>
      </c>
      <c r="C206" s="42">
        <f t="shared" si="11"/>
        <v>0</v>
      </c>
    </row>
    <row r="207" spans="1:3" x14ac:dyDescent="0.25">
      <c r="A207" s="42" t="str">
        <f t="shared" si="10"/>
        <v>No Activity</v>
      </c>
      <c r="B207" s="42">
        <f t="shared" si="9"/>
        <v>1</v>
      </c>
      <c r="C207" s="42">
        <f t="shared" si="11"/>
        <v>0</v>
      </c>
    </row>
    <row r="208" spans="1:3" x14ac:dyDescent="0.25">
      <c r="A208" s="42" t="str">
        <f t="shared" si="10"/>
        <v>No Activity</v>
      </c>
      <c r="B208" s="42">
        <f t="shared" ref="B208:B271" si="12">(YEAR(Q208)-YEAR(P208))*12+MONTH(Q208)-MONTH(P208)+1</f>
        <v>1</v>
      </c>
      <c r="C208" s="42">
        <f t="shared" si="11"/>
        <v>0</v>
      </c>
    </row>
    <row r="209" spans="1:3" x14ac:dyDescent="0.25">
      <c r="A209" s="42" t="str">
        <f t="shared" si="10"/>
        <v>No Activity</v>
      </c>
      <c r="B209" s="42">
        <f t="shared" si="12"/>
        <v>1</v>
      </c>
      <c r="C209" s="42">
        <f t="shared" si="11"/>
        <v>0</v>
      </c>
    </row>
    <row r="210" spans="1:3" x14ac:dyDescent="0.25">
      <c r="A210" s="42" t="str">
        <f t="shared" si="10"/>
        <v>No Activity</v>
      </c>
      <c r="B210" s="42">
        <f t="shared" si="12"/>
        <v>1</v>
      </c>
      <c r="C210" s="42">
        <f t="shared" si="11"/>
        <v>0</v>
      </c>
    </row>
    <row r="211" spans="1:3" x14ac:dyDescent="0.25">
      <c r="A211" s="42" t="str">
        <f t="shared" si="10"/>
        <v>No Activity</v>
      </c>
      <c r="B211" s="42">
        <f t="shared" si="12"/>
        <v>1</v>
      </c>
      <c r="C211" s="42">
        <f t="shared" si="11"/>
        <v>0</v>
      </c>
    </row>
    <row r="212" spans="1:3" x14ac:dyDescent="0.25">
      <c r="A212" s="42" t="str">
        <f t="shared" si="10"/>
        <v>No Activity</v>
      </c>
      <c r="B212" s="42">
        <f t="shared" si="12"/>
        <v>1</v>
      </c>
      <c r="C212" s="42">
        <f t="shared" si="11"/>
        <v>0</v>
      </c>
    </row>
    <row r="213" spans="1:3" x14ac:dyDescent="0.25">
      <c r="A213" s="42" t="str">
        <f t="shared" si="10"/>
        <v>No Activity</v>
      </c>
      <c r="B213" s="42">
        <f t="shared" si="12"/>
        <v>1</v>
      </c>
      <c r="C213" s="42">
        <f t="shared" si="11"/>
        <v>0</v>
      </c>
    </row>
    <row r="214" spans="1:3" x14ac:dyDescent="0.25">
      <c r="A214" s="42" t="str">
        <f t="shared" si="10"/>
        <v>No Activity</v>
      </c>
      <c r="B214" s="42">
        <f t="shared" si="12"/>
        <v>1</v>
      </c>
      <c r="C214" s="42">
        <f t="shared" si="11"/>
        <v>0</v>
      </c>
    </row>
    <row r="215" spans="1:3" x14ac:dyDescent="0.25">
      <c r="A215" s="42" t="str">
        <f t="shared" si="10"/>
        <v>No Activity</v>
      </c>
      <c r="B215" s="42">
        <f t="shared" si="12"/>
        <v>1</v>
      </c>
      <c r="C215" s="42">
        <f t="shared" si="11"/>
        <v>0</v>
      </c>
    </row>
    <row r="216" spans="1:3" x14ac:dyDescent="0.25">
      <c r="A216" s="42" t="str">
        <f t="shared" si="10"/>
        <v>No Activity</v>
      </c>
      <c r="B216" s="42">
        <f t="shared" si="12"/>
        <v>1</v>
      </c>
      <c r="C216" s="42">
        <f t="shared" si="11"/>
        <v>0</v>
      </c>
    </row>
    <row r="217" spans="1:3" x14ac:dyDescent="0.25">
      <c r="A217" s="42" t="str">
        <f t="shared" si="10"/>
        <v>No Activity</v>
      </c>
      <c r="B217" s="42">
        <f t="shared" si="12"/>
        <v>1</v>
      </c>
      <c r="C217" s="42">
        <f t="shared" si="11"/>
        <v>0</v>
      </c>
    </row>
    <row r="218" spans="1:3" x14ac:dyDescent="0.25">
      <c r="A218" s="42" t="str">
        <f t="shared" si="10"/>
        <v>No Activity</v>
      </c>
      <c r="B218" s="42">
        <f t="shared" si="12"/>
        <v>1</v>
      </c>
      <c r="C218" s="42">
        <f t="shared" si="11"/>
        <v>0</v>
      </c>
    </row>
    <row r="219" spans="1:3" x14ac:dyDescent="0.25">
      <c r="A219" s="42" t="str">
        <f t="shared" si="10"/>
        <v>No Activity</v>
      </c>
      <c r="B219" s="42">
        <f t="shared" si="12"/>
        <v>1</v>
      </c>
      <c r="C219" s="42">
        <f t="shared" si="11"/>
        <v>0</v>
      </c>
    </row>
    <row r="220" spans="1:3" x14ac:dyDescent="0.25">
      <c r="A220" s="42" t="str">
        <f t="shared" si="10"/>
        <v>No Activity</v>
      </c>
      <c r="B220" s="42">
        <f t="shared" si="12"/>
        <v>1</v>
      </c>
      <c r="C220" s="42">
        <f t="shared" si="11"/>
        <v>0</v>
      </c>
    </row>
    <row r="221" spans="1:3" x14ac:dyDescent="0.25">
      <c r="A221" s="42" t="str">
        <f t="shared" si="10"/>
        <v>No Activity</v>
      </c>
      <c r="B221" s="42">
        <f t="shared" si="12"/>
        <v>1</v>
      </c>
      <c r="C221" s="42">
        <f t="shared" si="11"/>
        <v>0</v>
      </c>
    </row>
    <row r="222" spans="1:3" x14ac:dyDescent="0.25">
      <c r="A222" s="42" t="str">
        <f t="shared" si="10"/>
        <v>No Activity</v>
      </c>
      <c r="B222" s="42">
        <f t="shared" si="12"/>
        <v>1</v>
      </c>
      <c r="C222" s="42">
        <f t="shared" si="11"/>
        <v>0</v>
      </c>
    </row>
    <row r="223" spans="1:3" x14ac:dyDescent="0.25">
      <c r="A223" s="42" t="str">
        <f t="shared" si="10"/>
        <v>No Activity</v>
      </c>
      <c r="B223" s="42">
        <f t="shared" si="12"/>
        <v>1</v>
      </c>
      <c r="C223" s="42">
        <f t="shared" si="11"/>
        <v>0</v>
      </c>
    </row>
    <row r="224" spans="1:3" x14ac:dyDescent="0.25">
      <c r="A224" s="42" t="str">
        <f t="shared" si="10"/>
        <v>No Activity</v>
      </c>
      <c r="B224" s="42">
        <f t="shared" si="12"/>
        <v>1</v>
      </c>
      <c r="C224" s="42">
        <f t="shared" si="11"/>
        <v>0</v>
      </c>
    </row>
    <row r="225" spans="1:3" x14ac:dyDescent="0.25">
      <c r="A225" s="42" t="str">
        <f t="shared" si="10"/>
        <v>No Activity</v>
      </c>
      <c r="B225" s="42">
        <f t="shared" si="12"/>
        <v>1</v>
      </c>
      <c r="C225" s="42">
        <f t="shared" si="11"/>
        <v>0</v>
      </c>
    </row>
    <row r="226" spans="1:3" x14ac:dyDescent="0.25">
      <c r="A226" s="42" t="str">
        <f t="shared" si="10"/>
        <v>No Activity</v>
      </c>
      <c r="B226" s="42">
        <f t="shared" si="12"/>
        <v>1</v>
      </c>
      <c r="C226" s="42">
        <f t="shared" si="11"/>
        <v>0</v>
      </c>
    </row>
    <row r="227" spans="1:3" x14ac:dyDescent="0.25">
      <c r="A227" s="42" t="str">
        <f t="shared" si="10"/>
        <v>No Activity</v>
      </c>
      <c r="B227" s="42">
        <f t="shared" si="12"/>
        <v>1</v>
      </c>
      <c r="C227" s="42">
        <f t="shared" si="11"/>
        <v>0</v>
      </c>
    </row>
    <row r="228" spans="1:3" x14ac:dyDescent="0.25">
      <c r="A228" s="42" t="str">
        <f t="shared" si="10"/>
        <v>No Activity</v>
      </c>
      <c r="B228" s="42">
        <f t="shared" si="12"/>
        <v>1</v>
      </c>
      <c r="C228" s="42">
        <f t="shared" si="11"/>
        <v>0</v>
      </c>
    </row>
    <row r="229" spans="1:3" x14ac:dyDescent="0.25">
      <c r="A229" s="42" t="str">
        <f t="shared" si="10"/>
        <v>No Activity</v>
      </c>
      <c r="B229" s="42">
        <f t="shared" si="12"/>
        <v>1</v>
      </c>
      <c r="C229" s="42">
        <f t="shared" si="11"/>
        <v>0</v>
      </c>
    </row>
    <row r="230" spans="1:3" x14ac:dyDescent="0.25">
      <c r="A230" s="42" t="str">
        <f t="shared" si="10"/>
        <v>No Activity</v>
      </c>
      <c r="B230" s="42">
        <f t="shared" si="12"/>
        <v>1</v>
      </c>
      <c r="C230" s="42">
        <f t="shared" si="11"/>
        <v>0</v>
      </c>
    </row>
    <row r="231" spans="1:3" x14ac:dyDescent="0.25">
      <c r="A231" s="42" t="str">
        <f t="shared" si="10"/>
        <v>No Activity</v>
      </c>
      <c r="B231" s="42">
        <f t="shared" si="12"/>
        <v>1</v>
      </c>
      <c r="C231" s="42">
        <f t="shared" si="11"/>
        <v>0</v>
      </c>
    </row>
    <row r="232" spans="1:3" x14ac:dyDescent="0.25">
      <c r="A232" s="42" t="str">
        <f t="shared" si="10"/>
        <v>No Activity</v>
      </c>
      <c r="B232" s="42">
        <f t="shared" si="12"/>
        <v>1</v>
      </c>
      <c r="C232" s="42">
        <f t="shared" si="11"/>
        <v>0</v>
      </c>
    </row>
    <row r="233" spans="1:3" x14ac:dyDescent="0.25">
      <c r="A233" s="42" t="str">
        <f t="shared" si="10"/>
        <v>No Activity</v>
      </c>
      <c r="B233" s="42">
        <f t="shared" si="12"/>
        <v>1</v>
      </c>
      <c r="C233" s="42">
        <f t="shared" si="11"/>
        <v>0</v>
      </c>
    </row>
    <row r="234" spans="1:3" x14ac:dyDescent="0.25">
      <c r="A234" s="42" t="str">
        <f t="shared" si="10"/>
        <v>No Activity</v>
      </c>
      <c r="B234" s="42">
        <f t="shared" si="12"/>
        <v>1</v>
      </c>
      <c r="C234" s="42">
        <f t="shared" si="11"/>
        <v>0</v>
      </c>
    </row>
    <row r="235" spans="1:3" x14ac:dyDescent="0.25">
      <c r="A235" s="42" t="str">
        <f t="shared" si="10"/>
        <v>No Activity</v>
      </c>
      <c r="B235" s="42">
        <f t="shared" si="12"/>
        <v>1</v>
      </c>
      <c r="C235" s="42">
        <f t="shared" si="11"/>
        <v>0</v>
      </c>
    </row>
    <row r="236" spans="1:3" x14ac:dyDescent="0.25">
      <c r="A236" s="42" t="str">
        <f t="shared" si="10"/>
        <v>No Activity</v>
      </c>
      <c r="B236" s="42">
        <f t="shared" si="12"/>
        <v>1</v>
      </c>
      <c r="C236" s="42">
        <f t="shared" si="11"/>
        <v>0</v>
      </c>
    </row>
    <row r="237" spans="1:3" x14ac:dyDescent="0.25">
      <c r="A237" s="42" t="str">
        <f t="shared" si="10"/>
        <v>No Activity</v>
      </c>
      <c r="B237" s="42">
        <f t="shared" si="12"/>
        <v>1</v>
      </c>
      <c r="C237" s="42">
        <f t="shared" si="11"/>
        <v>0</v>
      </c>
    </row>
    <row r="238" spans="1:3" x14ac:dyDescent="0.25">
      <c r="A238" s="42" t="str">
        <f t="shared" si="10"/>
        <v>No Activity</v>
      </c>
      <c r="B238" s="42">
        <f t="shared" si="12"/>
        <v>1</v>
      </c>
      <c r="C238" s="42">
        <f t="shared" si="11"/>
        <v>0</v>
      </c>
    </row>
    <row r="239" spans="1:3" x14ac:dyDescent="0.25">
      <c r="A239" s="42" t="str">
        <f t="shared" si="10"/>
        <v>No Activity</v>
      </c>
      <c r="B239" s="42">
        <f t="shared" si="12"/>
        <v>1</v>
      </c>
      <c r="C239" s="42">
        <f t="shared" si="11"/>
        <v>0</v>
      </c>
    </row>
    <row r="240" spans="1:3" x14ac:dyDescent="0.25">
      <c r="A240" s="42" t="str">
        <f t="shared" si="10"/>
        <v>No Activity</v>
      </c>
      <c r="B240" s="42">
        <f t="shared" si="12"/>
        <v>1</v>
      </c>
      <c r="C240" s="42">
        <f t="shared" si="11"/>
        <v>0</v>
      </c>
    </row>
    <row r="241" spans="1:3" x14ac:dyDescent="0.25">
      <c r="A241" s="42" t="str">
        <f t="shared" si="10"/>
        <v>No Activity</v>
      </c>
      <c r="B241" s="42">
        <f t="shared" si="12"/>
        <v>1</v>
      </c>
      <c r="C241" s="42">
        <f t="shared" si="11"/>
        <v>0</v>
      </c>
    </row>
    <row r="242" spans="1:3" x14ac:dyDescent="0.25">
      <c r="A242" s="42" t="str">
        <f t="shared" si="10"/>
        <v>No Activity</v>
      </c>
      <c r="B242" s="42">
        <f t="shared" si="12"/>
        <v>1</v>
      </c>
      <c r="C242" s="42">
        <f t="shared" si="11"/>
        <v>0</v>
      </c>
    </row>
    <row r="243" spans="1:3" x14ac:dyDescent="0.25">
      <c r="A243" s="42" t="str">
        <f t="shared" si="10"/>
        <v>No Activity</v>
      </c>
      <c r="B243" s="42">
        <f t="shared" si="12"/>
        <v>1</v>
      </c>
      <c r="C243" s="42">
        <f t="shared" si="11"/>
        <v>0</v>
      </c>
    </row>
    <row r="244" spans="1:3" x14ac:dyDescent="0.25">
      <c r="A244" s="42" t="str">
        <f t="shared" si="10"/>
        <v>No Activity</v>
      </c>
      <c r="B244" s="42">
        <f t="shared" si="12"/>
        <v>1</v>
      </c>
      <c r="C244" s="42">
        <f t="shared" si="11"/>
        <v>0</v>
      </c>
    </row>
    <row r="245" spans="1:3" x14ac:dyDescent="0.25">
      <c r="A245" s="42" t="str">
        <f t="shared" si="10"/>
        <v>No Activity</v>
      </c>
      <c r="B245" s="42">
        <f t="shared" si="12"/>
        <v>1</v>
      </c>
      <c r="C245" s="42">
        <f t="shared" si="11"/>
        <v>0</v>
      </c>
    </row>
    <row r="246" spans="1:3" x14ac:dyDescent="0.25">
      <c r="A246" s="42" t="str">
        <f t="shared" si="10"/>
        <v>No Activity</v>
      </c>
      <c r="B246" s="42">
        <f t="shared" si="12"/>
        <v>1</v>
      </c>
      <c r="C246" s="42">
        <f t="shared" si="11"/>
        <v>0</v>
      </c>
    </row>
    <row r="247" spans="1:3" x14ac:dyDescent="0.25">
      <c r="A247" s="42" t="str">
        <f t="shared" si="10"/>
        <v>No Activity</v>
      </c>
      <c r="B247" s="42">
        <f t="shared" si="12"/>
        <v>1</v>
      </c>
      <c r="C247" s="42">
        <f t="shared" si="11"/>
        <v>0</v>
      </c>
    </row>
    <row r="248" spans="1:3" x14ac:dyDescent="0.25">
      <c r="A248" s="42" t="str">
        <f t="shared" si="10"/>
        <v>No Activity</v>
      </c>
      <c r="B248" s="42">
        <f t="shared" si="12"/>
        <v>1</v>
      </c>
      <c r="C248" s="42">
        <f t="shared" si="11"/>
        <v>0</v>
      </c>
    </row>
    <row r="249" spans="1:3" x14ac:dyDescent="0.25">
      <c r="A249" s="42" t="str">
        <f t="shared" si="10"/>
        <v>No Activity</v>
      </c>
      <c r="B249" s="42">
        <f t="shared" si="12"/>
        <v>1</v>
      </c>
      <c r="C249" s="42">
        <f t="shared" si="11"/>
        <v>0</v>
      </c>
    </row>
    <row r="250" spans="1:3" x14ac:dyDescent="0.25">
      <c r="A250" s="42" t="str">
        <f t="shared" si="10"/>
        <v>No Activity</v>
      </c>
      <c r="B250" s="42">
        <f t="shared" si="12"/>
        <v>1</v>
      </c>
      <c r="C250" s="42">
        <f t="shared" si="11"/>
        <v>0</v>
      </c>
    </row>
    <row r="251" spans="1:3" x14ac:dyDescent="0.25">
      <c r="A251" s="42" t="str">
        <f t="shared" si="10"/>
        <v>No Activity</v>
      </c>
      <c r="B251" s="42">
        <f t="shared" si="12"/>
        <v>1</v>
      </c>
      <c r="C251" s="42">
        <f t="shared" si="11"/>
        <v>0</v>
      </c>
    </row>
    <row r="252" spans="1:3" x14ac:dyDescent="0.25">
      <c r="A252" s="42" t="str">
        <f t="shared" si="10"/>
        <v>No Activity</v>
      </c>
      <c r="B252" s="42">
        <f t="shared" si="12"/>
        <v>1</v>
      </c>
      <c r="C252" s="42">
        <f t="shared" si="11"/>
        <v>0</v>
      </c>
    </row>
    <row r="253" spans="1:3" x14ac:dyDescent="0.25">
      <c r="A253" s="42" t="str">
        <f t="shared" si="10"/>
        <v>No Activity</v>
      </c>
      <c r="B253" s="42">
        <f t="shared" si="12"/>
        <v>1</v>
      </c>
      <c r="C253" s="42">
        <f t="shared" si="11"/>
        <v>0</v>
      </c>
    </row>
    <row r="254" spans="1:3" x14ac:dyDescent="0.25">
      <c r="A254" s="42" t="str">
        <f t="shared" si="10"/>
        <v>No Activity</v>
      </c>
      <c r="B254" s="42">
        <f t="shared" si="12"/>
        <v>1</v>
      </c>
      <c r="C254" s="42">
        <f t="shared" si="11"/>
        <v>0</v>
      </c>
    </row>
    <row r="255" spans="1:3" x14ac:dyDescent="0.25">
      <c r="A255" s="42" t="str">
        <f t="shared" si="10"/>
        <v>No Activity</v>
      </c>
      <c r="B255" s="42">
        <f t="shared" si="12"/>
        <v>1</v>
      </c>
      <c r="C255" s="42">
        <f t="shared" si="11"/>
        <v>0</v>
      </c>
    </row>
    <row r="256" spans="1:3" x14ac:dyDescent="0.25">
      <c r="A256" s="42" t="str">
        <f t="shared" si="10"/>
        <v>No Activity</v>
      </c>
      <c r="B256" s="42">
        <f t="shared" si="12"/>
        <v>1</v>
      </c>
      <c r="C256" s="42">
        <f t="shared" si="11"/>
        <v>0</v>
      </c>
    </row>
    <row r="257" spans="1:3" x14ac:dyDescent="0.25">
      <c r="A257" s="42" t="str">
        <f t="shared" si="10"/>
        <v>No Activity</v>
      </c>
      <c r="B257" s="42">
        <f t="shared" si="12"/>
        <v>1</v>
      </c>
      <c r="C257" s="42">
        <f t="shared" si="11"/>
        <v>0</v>
      </c>
    </row>
    <row r="258" spans="1:3" x14ac:dyDescent="0.25">
      <c r="A258" s="42" t="str">
        <f t="shared" si="10"/>
        <v>No Activity</v>
      </c>
      <c r="B258" s="42">
        <f t="shared" si="12"/>
        <v>1</v>
      </c>
      <c r="C258" s="42">
        <f t="shared" si="11"/>
        <v>0</v>
      </c>
    </row>
    <row r="259" spans="1:3" x14ac:dyDescent="0.25">
      <c r="A259" s="42" t="str">
        <f t="shared" si="10"/>
        <v>No Activity</v>
      </c>
      <c r="B259" s="42">
        <f t="shared" si="12"/>
        <v>1</v>
      </c>
      <c r="C259" s="42">
        <f t="shared" si="11"/>
        <v>0</v>
      </c>
    </row>
    <row r="260" spans="1:3" x14ac:dyDescent="0.25">
      <c r="A260" s="42" t="str">
        <f t="shared" si="10"/>
        <v>No Activity</v>
      </c>
      <c r="B260" s="42">
        <f t="shared" si="12"/>
        <v>1</v>
      </c>
      <c r="C260" s="42">
        <f t="shared" si="11"/>
        <v>0</v>
      </c>
    </row>
    <row r="261" spans="1:3" x14ac:dyDescent="0.25">
      <c r="A261" s="42" t="str">
        <f t="shared" si="10"/>
        <v>No Activity</v>
      </c>
      <c r="B261" s="42">
        <f t="shared" si="12"/>
        <v>1</v>
      </c>
      <c r="C261" s="42">
        <f t="shared" si="11"/>
        <v>0</v>
      </c>
    </row>
    <row r="262" spans="1:3" x14ac:dyDescent="0.25">
      <c r="A262" s="42" t="str">
        <f t="shared" ref="A262:A325" si="13">VLOOKUP(G262,DDEGL_USERS,2,FALSE)</f>
        <v>No Activity</v>
      </c>
      <c r="B262" s="42">
        <f t="shared" si="12"/>
        <v>1</v>
      </c>
      <c r="C262" s="42">
        <f t="shared" ref="C262:C325" si="14">B262*W262</f>
        <v>0</v>
      </c>
    </row>
    <row r="263" spans="1:3" x14ac:dyDescent="0.25">
      <c r="A263" s="42" t="str">
        <f t="shared" si="13"/>
        <v>No Activity</v>
      </c>
      <c r="B263" s="42">
        <f t="shared" si="12"/>
        <v>1</v>
      </c>
      <c r="C263" s="42">
        <f t="shared" si="14"/>
        <v>0</v>
      </c>
    </row>
    <row r="264" spans="1:3" x14ac:dyDescent="0.25">
      <c r="A264" s="42" t="str">
        <f t="shared" si="13"/>
        <v>No Activity</v>
      </c>
      <c r="B264" s="42">
        <f t="shared" si="12"/>
        <v>1</v>
      </c>
      <c r="C264" s="42">
        <f t="shared" si="14"/>
        <v>0</v>
      </c>
    </row>
    <row r="265" spans="1:3" x14ac:dyDescent="0.25">
      <c r="A265" s="42" t="str">
        <f t="shared" si="13"/>
        <v>No Activity</v>
      </c>
      <c r="B265" s="42">
        <f t="shared" si="12"/>
        <v>1</v>
      </c>
      <c r="C265" s="42">
        <f t="shared" si="14"/>
        <v>0</v>
      </c>
    </row>
    <row r="266" spans="1:3" x14ac:dyDescent="0.25">
      <c r="A266" s="42" t="str">
        <f t="shared" si="13"/>
        <v>No Activity</v>
      </c>
      <c r="B266" s="42">
        <f t="shared" si="12"/>
        <v>1</v>
      </c>
      <c r="C266" s="42">
        <f t="shared" si="14"/>
        <v>0</v>
      </c>
    </row>
    <row r="267" spans="1:3" x14ac:dyDescent="0.25">
      <c r="A267" s="42" t="str">
        <f t="shared" si="13"/>
        <v>No Activity</v>
      </c>
      <c r="B267" s="42">
        <f t="shared" si="12"/>
        <v>1</v>
      </c>
      <c r="C267" s="42">
        <f t="shared" si="14"/>
        <v>0</v>
      </c>
    </row>
    <row r="268" spans="1:3" x14ac:dyDescent="0.25">
      <c r="A268" s="42" t="str">
        <f t="shared" si="13"/>
        <v>No Activity</v>
      </c>
      <c r="B268" s="42">
        <f t="shared" si="12"/>
        <v>1</v>
      </c>
      <c r="C268" s="42">
        <f t="shared" si="14"/>
        <v>0</v>
      </c>
    </row>
    <row r="269" spans="1:3" x14ac:dyDescent="0.25">
      <c r="A269" s="42" t="str">
        <f t="shared" si="13"/>
        <v>No Activity</v>
      </c>
      <c r="B269" s="42">
        <f t="shared" si="12"/>
        <v>1</v>
      </c>
      <c r="C269" s="42">
        <f t="shared" si="14"/>
        <v>0</v>
      </c>
    </row>
    <row r="270" spans="1:3" x14ac:dyDescent="0.25">
      <c r="A270" s="42" t="str">
        <f t="shared" si="13"/>
        <v>No Activity</v>
      </c>
      <c r="B270" s="42">
        <f t="shared" si="12"/>
        <v>1</v>
      </c>
      <c r="C270" s="42">
        <f t="shared" si="14"/>
        <v>0</v>
      </c>
    </row>
    <row r="271" spans="1:3" x14ac:dyDescent="0.25">
      <c r="A271" s="42" t="str">
        <f t="shared" si="13"/>
        <v>No Activity</v>
      </c>
      <c r="B271" s="42">
        <f t="shared" si="12"/>
        <v>1</v>
      </c>
      <c r="C271" s="42">
        <f t="shared" si="14"/>
        <v>0</v>
      </c>
    </row>
    <row r="272" spans="1:3" x14ac:dyDescent="0.25">
      <c r="A272" s="42" t="str">
        <f t="shared" si="13"/>
        <v>No Activity</v>
      </c>
      <c r="B272" s="42">
        <f t="shared" ref="B272:B335" si="15">(YEAR(Q272)-YEAR(P272))*12+MONTH(Q272)-MONTH(P272)+1</f>
        <v>1</v>
      </c>
      <c r="C272" s="42">
        <f t="shared" si="14"/>
        <v>0</v>
      </c>
    </row>
    <row r="273" spans="1:3" x14ac:dyDescent="0.25">
      <c r="A273" s="42" t="str">
        <f t="shared" si="13"/>
        <v>No Activity</v>
      </c>
      <c r="B273" s="42">
        <f t="shared" si="15"/>
        <v>1</v>
      </c>
      <c r="C273" s="42">
        <f t="shared" si="14"/>
        <v>0</v>
      </c>
    </row>
    <row r="274" spans="1:3" x14ac:dyDescent="0.25">
      <c r="A274" s="42" t="str">
        <f t="shared" si="13"/>
        <v>No Activity</v>
      </c>
      <c r="B274" s="42">
        <f t="shared" si="15"/>
        <v>1</v>
      </c>
      <c r="C274" s="42">
        <f t="shared" si="14"/>
        <v>0</v>
      </c>
    </row>
    <row r="275" spans="1:3" x14ac:dyDescent="0.25">
      <c r="A275" s="42" t="str">
        <f t="shared" si="13"/>
        <v>No Activity</v>
      </c>
      <c r="B275" s="42">
        <f t="shared" si="15"/>
        <v>1</v>
      </c>
      <c r="C275" s="42">
        <f t="shared" si="14"/>
        <v>0</v>
      </c>
    </row>
    <row r="276" spans="1:3" x14ac:dyDescent="0.25">
      <c r="A276" s="42" t="str">
        <f t="shared" si="13"/>
        <v>No Activity</v>
      </c>
      <c r="B276" s="42">
        <f t="shared" si="15"/>
        <v>1</v>
      </c>
      <c r="C276" s="42">
        <f t="shared" si="14"/>
        <v>0</v>
      </c>
    </row>
    <row r="277" spans="1:3" x14ac:dyDescent="0.25">
      <c r="A277" s="42" t="str">
        <f t="shared" si="13"/>
        <v>No Activity</v>
      </c>
      <c r="B277" s="42">
        <f t="shared" si="15"/>
        <v>1</v>
      </c>
      <c r="C277" s="42">
        <f t="shared" si="14"/>
        <v>0</v>
      </c>
    </row>
    <row r="278" spans="1:3" x14ac:dyDescent="0.25">
      <c r="A278" s="42" t="str">
        <f t="shared" si="13"/>
        <v>No Activity</v>
      </c>
      <c r="B278" s="42">
        <f t="shared" si="15"/>
        <v>1</v>
      </c>
      <c r="C278" s="42">
        <f t="shared" si="14"/>
        <v>0</v>
      </c>
    </row>
    <row r="279" spans="1:3" x14ac:dyDescent="0.25">
      <c r="A279" s="42" t="str">
        <f t="shared" si="13"/>
        <v>No Activity</v>
      </c>
      <c r="B279" s="42">
        <f t="shared" si="15"/>
        <v>1</v>
      </c>
      <c r="C279" s="42">
        <f t="shared" si="14"/>
        <v>0</v>
      </c>
    </row>
    <row r="280" spans="1:3" x14ac:dyDescent="0.25">
      <c r="A280" s="42" t="str">
        <f t="shared" si="13"/>
        <v>No Activity</v>
      </c>
      <c r="B280" s="42">
        <f t="shared" si="15"/>
        <v>1</v>
      </c>
      <c r="C280" s="42">
        <f t="shared" si="14"/>
        <v>0</v>
      </c>
    </row>
    <row r="281" spans="1:3" x14ac:dyDescent="0.25">
      <c r="A281" s="42" t="str">
        <f t="shared" si="13"/>
        <v>No Activity</v>
      </c>
      <c r="B281" s="42">
        <f t="shared" si="15"/>
        <v>1</v>
      </c>
      <c r="C281" s="42">
        <f t="shared" si="14"/>
        <v>0</v>
      </c>
    </row>
    <row r="282" spans="1:3" x14ac:dyDescent="0.25">
      <c r="A282" s="42" t="str">
        <f t="shared" si="13"/>
        <v>No Activity</v>
      </c>
      <c r="B282" s="42">
        <f t="shared" si="15"/>
        <v>1</v>
      </c>
      <c r="C282" s="42">
        <f t="shared" si="14"/>
        <v>0</v>
      </c>
    </row>
    <row r="283" spans="1:3" x14ac:dyDescent="0.25">
      <c r="A283" s="42" t="str">
        <f t="shared" si="13"/>
        <v>No Activity</v>
      </c>
      <c r="B283" s="42">
        <f t="shared" si="15"/>
        <v>1</v>
      </c>
      <c r="C283" s="42">
        <f t="shared" si="14"/>
        <v>0</v>
      </c>
    </row>
    <row r="284" spans="1:3" x14ac:dyDescent="0.25">
      <c r="A284" s="42" t="str">
        <f t="shared" si="13"/>
        <v>No Activity</v>
      </c>
      <c r="B284" s="42">
        <f t="shared" si="15"/>
        <v>1</v>
      </c>
      <c r="C284" s="42">
        <f t="shared" si="14"/>
        <v>0</v>
      </c>
    </row>
    <row r="285" spans="1:3" x14ac:dyDescent="0.25">
      <c r="A285" s="42" t="str">
        <f t="shared" si="13"/>
        <v>No Activity</v>
      </c>
      <c r="B285" s="42">
        <f t="shared" si="15"/>
        <v>1</v>
      </c>
      <c r="C285" s="42">
        <f t="shared" si="14"/>
        <v>0</v>
      </c>
    </row>
    <row r="286" spans="1:3" x14ac:dyDescent="0.25">
      <c r="A286" s="42" t="str">
        <f t="shared" si="13"/>
        <v>No Activity</v>
      </c>
      <c r="B286" s="42">
        <f t="shared" si="15"/>
        <v>1</v>
      </c>
      <c r="C286" s="42">
        <f t="shared" si="14"/>
        <v>0</v>
      </c>
    </row>
    <row r="287" spans="1:3" x14ac:dyDescent="0.25">
      <c r="A287" s="42" t="str">
        <f t="shared" si="13"/>
        <v>No Activity</v>
      </c>
      <c r="B287" s="42">
        <f t="shared" si="15"/>
        <v>1</v>
      </c>
      <c r="C287" s="42">
        <f t="shared" si="14"/>
        <v>0</v>
      </c>
    </row>
    <row r="288" spans="1:3" x14ac:dyDescent="0.25">
      <c r="A288" s="42" t="str">
        <f t="shared" si="13"/>
        <v>No Activity</v>
      </c>
      <c r="B288" s="42">
        <f t="shared" si="15"/>
        <v>1</v>
      </c>
      <c r="C288" s="42">
        <f t="shared" si="14"/>
        <v>0</v>
      </c>
    </row>
    <row r="289" spans="1:3" x14ac:dyDescent="0.25">
      <c r="A289" s="42" t="str">
        <f t="shared" si="13"/>
        <v>No Activity</v>
      </c>
      <c r="B289" s="42">
        <f t="shared" si="15"/>
        <v>1</v>
      </c>
      <c r="C289" s="42">
        <f t="shared" si="14"/>
        <v>0</v>
      </c>
    </row>
    <row r="290" spans="1:3" x14ac:dyDescent="0.25">
      <c r="A290" s="42" t="str">
        <f t="shared" si="13"/>
        <v>No Activity</v>
      </c>
      <c r="B290" s="42">
        <f t="shared" si="15"/>
        <v>1</v>
      </c>
      <c r="C290" s="42">
        <f t="shared" si="14"/>
        <v>0</v>
      </c>
    </row>
    <row r="291" spans="1:3" x14ac:dyDescent="0.25">
      <c r="A291" s="42" t="str">
        <f t="shared" si="13"/>
        <v>No Activity</v>
      </c>
      <c r="B291" s="42">
        <f t="shared" si="15"/>
        <v>1</v>
      </c>
      <c r="C291" s="42">
        <f t="shared" si="14"/>
        <v>0</v>
      </c>
    </row>
    <row r="292" spans="1:3" x14ac:dyDescent="0.25">
      <c r="A292" s="42" t="str">
        <f t="shared" si="13"/>
        <v>No Activity</v>
      </c>
      <c r="B292" s="42">
        <f t="shared" si="15"/>
        <v>1</v>
      </c>
      <c r="C292" s="42">
        <f t="shared" si="14"/>
        <v>0</v>
      </c>
    </row>
    <row r="293" spans="1:3" x14ac:dyDescent="0.25">
      <c r="A293" s="42" t="str">
        <f t="shared" si="13"/>
        <v>No Activity</v>
      </c>
      <c r="B293" s="42">
        <f t="shared" si="15"/>
        <v>1</v>
      </c>
      <c r="C293" s="42">
        <f t="shared" si="14"/>
        <v>0</v>
      </c>
    </row>
    <row r="294" spans="1:3" x14ac:dyDescent="0.25">
      <c r="A294" s="42" t="str">
        <f t="shared" si="13"/>
        <v>No Activity</v>
      </c>
      <c r="B294" s="42">
        <f t="shared" si="15"/>
        <v>1</v>
      </c>
      <c r="C294" s="42">
        <f t="shared" si="14"/>
        <v>0</v>
      </c>
    </row>
    <row r="295" spans="1:3" x14ac:dyDescent="0.25">
      <c r="A295" s="42" t="str">
        <f t="shared" si="13"/>
        <v>No Activity</v>
      </c>
      <c r="B295" s="42">
        <f t="shared" si="15"/>
        <v>1</v>
      </c>
      <c r="C295" s="42">
        <f t="shared" si="14"/>
        <v>0</v>
      </c>
    </row>
    <row r="296" spans="1:3" x14ac:dyDescent="0.25">
      <c r="A296" s="42" t="str">
        <f t="shared" si="13"/>
        <v>No Activity</v>
      </c>
      <c r="B296" s="42">
        <f t="shared" si="15"/>
        <v>1</v>
      </c>
      <c r="C296" s="42">
        <f t="shared" si="14"/>
        <v>0</v>
      </c>
    </row>
    <row r="297" spans="1:3" x14ac:dyDescent="0.25">
      <c r="A297" s="42" t="str">
        <f t="shared" si="13"/>
        <v>No Activity</v>
      </c>
      <c r="B297" s="42">
        <f t="shared" si="15"/>
        <v>1</v>
      </c>
      <c r="C297" s="42">
        <f t="shared" si="14"/>
        <v>0</v>
      </c>
    </row>
    <row r="298" spans="1:3" x14ac:dyDescent="0.25">
      <c r="A298" s="42" t="str">
        <f t="shared" si="13"/>
        <v>No Activity</v>
      </c>
      <c r="B298" s="42">
        <f t="shared" si="15"/>
        <v>1</v>
      </c>
      <c r="C298" s="42">
        <f t="shared" si="14"/>
        <v>0</v>
      </c>
    </row>
    <row r="299" spans="1:3" x14ac:dyDescent="0.25">
      <c r="A299" s="42" t="str">
        <f t="shared" si="13"/>
        <v>No Activity</v>
      </c>
      <c r="B299" s="42">
        <f t="shared" si="15"/>
        <v>1</v>
      </c>
      <c r="C299" s="42">
        <f t="shared" si="14"/>
        <v>0</v>
      </c>
    </row>
    <row r="300" spans="1:3" x14ac:dyDescent="0.25">
      <c r="A300" s="42" t="str">
        <f t="shared" si="13"/>
        <v>No Activity</v>
      </c>
      <c r="B300" s="42">
        <f t="shared" si="15"/>
        <v>1</v>
      </c>
      <c r="C300" s="42">
        <f t="shared" si="14"/>
        <v>0</v>
      </c>
    </row>
    <row r="301" spans="1:3" x14ac:dyDescent="0.25">
      <c r="A301" s="42" t="str">
        <f t="shared" si="13"/>
        <v>No Activity</v>
      </c>
      <c r="B301" s="42">
        <f t="shared" si="15"/>
        <v>1</v>
      </c>
      <c r="C301" s="42">
        <f t="shared" si="14"/>
        <v>0</v>
      </c>
    </row>
    <row r="302" spans="1:3" x14ac:dyDescent="0.25">
      <c r="A302" s="42" t="str">
        <f t="shared" si="13"/>
        <v>No Activity</v>
      </c>
      <c r="B302" s="42">
        <f t="shared" si="15"/>
        <v>1</v>
      </c>
      <c r="C302" s="42">
        <f t="shared" si="14"/>
        <v>0</v>
      </c>
    </row>
    <row r="303" spans="1:3" x14ac:dyDescent="0.25">
      <c r="A303" s="42" t="str">
        <f t="shared" si="13"/>
        <v>No Activity</v>
      </c>
      <c r="B303" s="42">
        <f t="shared" si="15"/>
        <v>1</v>
      </c>
      <c r="C303" s="42">
        <f t="shared" si="14"/>
        <v>0</v>
      </c>
    </row>
    <row r="304" spans="1:3" x14ac:dyDescent="0.25">
      <c r="A304" s="42" t="str">
        <f t="shared" si="13"/>
        <v>No Activity</v>
      </c>
      <c r="B304" s="42">
        <f t="shared" si="15"/>
        <v>1</v>
      </c>
      <c r="C304" s="42">
        <f t="shared" si="14"/>
        <v>0</v>
      </c>
    </row>
    <row r="305" spans="1:3" x14ac:dyDescent="0.25">
      <c r="A305" s="42" t="str">
        <f t="shared" si="13"/>
        <v>No Activity</v>
      </c>
      <c r="B305" s="42">
        <f t="shared" si="15"/>
        <v>1</v>
      </c>
      <c r="C305" s="42">
        <f t="shared" si="14"/>
        <v>0</v>
      </c>
    </row>
    <row r="306" spans="1:3" x14ac:dyDescent="0.25">
      <c r="A306" s="42" t="str">
        <f t="shared" si="13"/>
        <v>No Activity</v>
      </c>
      <c r="B306" s="42">
        <f t="shared" si="15"/>
        <v>1</v>
      </c>
      <c r="C306" s="42">
        <f t="shared" si="14"/>
        <v>0</v>
      </c>
    </row>
    <row r="307" spans="1:3" x14ac:dyDescent="0.25">
      <c r="A307" s="42" t="str">
        <f t="shared" si="13"/>
        <v>No Activity</v>
      </c>
      <c r="B307" s="42">
        <f t="shared" si="15"/>
        <v>1</v>
      </c>
      <c r="C307" s="42">
        <f t="shared" si="14"/>
        <v>0</v>
      </c>
    </row>
    <row r="308" spans="1:3" x14ac:dyDescent="0.25">
      <c r="A308" s="42" t="str">
        <f t="shared" si="13"/>
        <v>No Activity</v>
      </c>
      <c r="B308" s="42">
        <f t="shared" si="15"/>
        <v>1</v>
      </c>
      <c r="C308" s="42">
        <f t="shared" si="14"/>
        <v>0</v>
      </c>
    </row>
    <row r="309" spans="1:3" x14ac:dyDescent="0.25">
      <c r="A309" s="42" t="str">
        <f t="shared" si="13"/>
        <v>No Activity</v>
      </c>
      <c r="B309" s="42">
        <f t="shared" si="15"/>
        <v>1</v>
      </c>
      <c r="C309" s="42">
        <f t="shared" si="14"/>
        <v>0</v>
      </c>
    </row>
    <row r="310" spans="1:3" x14ac:dyDescent="0.25">
      <c r="A310" s="42" t="str">
        <f t="shared" si="13"/>
        <v>No Activity</v>
      </c>
      <c r="B310" s="42">
        <f t="shared" si="15"/>
        <v>1</v>
      </c>
      <c r="C310" s="42">
        <f t="shared" si="14"/>
        <v>0</v>
      </c>
    </row>
    <row r="311" spans="1:3" x14ac:dyDescent="0.25">
      <c r="A311" s="42" t="str">
        <f t="shared" si="13"/>
        <v>No Activity</v>
      </c>
      <c r="B311" s="42">
        <f t="shared" si="15"/>
        <v>1</v>
      </c>
      <c r="C311" s="42">
        <f t="shared" si="14"/>
        <v>0</v>
      </c>
    </row>
    <row r="312" spans="1:3" x14ac:dyDescent="0.25">
      <c r="A312" s="42" t="str">
        <f t="shared" si="13"/>
        <v>No Activity</v>
      </c>
      <c r="B312" s="42">
        <f t="shared" si="15"/>
        <v>1</v>
      </c>
      <c r="C312" s="42">
        <f t="shared" si="14"/>
        <v>0</v>
      </c>
    </row>
    <row r="313" spans="1:3" x14ac:dyDescent="0.25">
      <c r="A313" s="42" t="str">
        <f t="shared" si="13"/>
        <v>No Activity</v>
      </c>
      <c r="B313" s="42">
        <f t="shared" si="15"/>
        <v>1</v>
      </c>
      <c r="C313" s="42">
        <f t="shared" si="14"/>
        <v>0</v>
      </c>
    </row>
    <row r="314" spans="1:3" x14ac:dyDescent="0.25">
      <c r="A314" s="42" t="str">
        <f t="shared" si="13"/>
        <v>No Activity</v>
      </c>
      <c r="B314" s="42">
        <f t="shared" si="15"/>
        <v>1</v>
      </c>
      <c r="C314" s="42">
        <f t="shared" si="14"/>
        <v>0</v>
      </c>
    </row>
    <row r="315" spans="1:3" x14ac:dyDescent="0.25">
      <c r="A315" s="42" t="str">
        <f t="shared" si="13"/>
        <v>No Activity</v>
      </c>
      <c r="B315" s="42">
        <f t="shared" si="15"/>
        <v>1</v>
      </c>
      <c r="C315" s="42">
        <f t="shared" si="14"/>
        <v>0</v>
      </c>
    </row>
    <row r="316" spans="1:3" x14ac:dyDescent="0.25">
      <c r="A316" s="42" t="str">
        <f t="shared" si="13"/>
        <v>No Activity</v>
      </c>
      <c r="B316" s="42">
        <f t="shared" si="15"/>
        <v>1</v>
      </c>
      <c r="C316" s="42">
        <f t="shared" si="14"/>
        <v>0</v>
      </c>
    </row>
    <row r="317" spans="1:3" x14ac:dyDescent="0.25">
      <c r="A317" s="42" t="str">
        <f t="shared" si="13"/>
        <v>No Activity</v>
      </c>
      <c r="B317" s="42">
        <f t="shared" si="15"/>
        <v>1</v>
      </c>
      <c r="C317" s="42">
        <f t="shared" si="14"/>
        <v>0</v>
      </c>
    </row>
    <row r="318" spans="1:3" x14ac:dyDescent="0.25">
      <c r="A318" s="42" t="str">
        <f t="shared" si="13"/>
        <v>No Activity</v>
      </c>
      <c r="B318" s="42">
        <f t="shared" si="15"/>
        <v>1</v>
      </c>
      <c r="C318" s="42">
        <f t="shared" si="14"/>
        <v>0</v>
      </c>
    </row>
    <row r="319" spans="1:3" x14ac:dyDescent="0.25">
      <c r="A319" s="42" t="str">
        <f t="shared" si="13"/>
        <v>No Activity</v>
      </c>
      <c r="B319" s="42">
        <f t="shared" si="15"/>
        <v>1</v>
      </c>
      <c r="C319" s="42">
        <f t="shared" si="14"/>
        <v>0</v>
      </c>
    </row>
    <row r="320" spans="1:3" x14ac:dyDescent="0.25">
      <c r="A320" s="42" t="str">
        <f t="shared" si="13"/>
        <v>No Activity</v>
      </c>
      <c r="B320" s="42">
        <f t="shared" si="15"/>
        <v>1</v>
      </c>
      <c r="C320" s="42">
        <f t="shared" si="14"/>
        <v>0</v>
      </c>
    </row>
    <row r="321" spans="1:3" x14ac:dyDescent="0.25">
      <c r="A321" s="42" t="str">
        <f t="shared" si="13"/>
        <v>No Activity</v>
      </c>
      <c r="B321" s="42">
        <f t="shared" si="15"/>
        <v>1</v>
      </c>
      <c r="C321" s="42">
        <f t="shared" si="14"/>
        <v>0</v>
      </c>
    </row>
    <row r="322" spans="1:3" x14ac:dyDescent="0.25">
      <c r="A322" s="42" t="str">
        <f t="shared" si="13"/>
        <v>No Activity</v>
      </c>
      <c r="B322" s="42">
        <f t="shared" si="15"/>
        <v>1</v>
      </c>
      <c r="C322" s="42">
        <f t="shared" si="14"/>
        <v>0</v>
      </c>
    </row>
    <row r="323" spans="1:3" x14ac:dyDescent="0.25">
      <c r="A323" s="42" t="str">
        <f t="shared" si="13"/>
        <v>No Activity</v>
      </c>
      <c r="B323" s="42">
        <f t="shared" si="15"/>
        <v>1</v>
      </c>
      <c r="C323" s="42">
        <f t="shared" si="14"/>
        <v>0</v>
      </c>
    </row>
    <row r="324" spans="1:3" x14ac:dyDescent="0.25">
      <c r="A324" s="42" t="str">
        <f t="shared" si="13"/>
        <v>No Activity</v>
      </c>
      <c r="B324" s="42">
        <f t="shared" si="15"/>
        <v>1</v>
      </c>
      <c r="C324" s="42">
        <f t="shared" si="14"/>
        <v>0</v>
      </c>
    </row>
    <row r="325" spans="1:3" x14ac:dyDescent="0.25">
      <c r="A325" s="42" t="str">
        <f t="shared" si="13"/>
        <v>No Activity</v>
      </c>
      <c r="B325" s="42">
        <f t="shared" si="15"/>
        <v>1</v>
      </c>
      <c r="C325" s="42">
        <f t="shared" si="14"/>
        <v>0</v>
      </c>
    </row>
    <row r="326" spans="1:3" x14ac:dyDescent="0.25">
      <c r="A326" s="42" t="str">
        <f t="shared" ref="A326:A389" si="16">VLOOKUP(G326,DDEGL_USERS,2,FALSE)</f>
        <v>No Activity</v>
      </c>
      <c r="B326" s="42">
        <f t="shared" si="15"/>
        <v>1</v>
      </c>
      <c r="C326" s="42">
        <f t="shared" ref="C326:C389" si="17">B326*W326</f>
        <v>0</v>
      </c>
    </row>
    <row r="327" spans="1:3" x14ac:dyDescent="0.25">
      <c r="A327" s="42" t="str">
        <f t="shared" si="16"/>
        <v>No Activity</v>
      </c>
      <c r="B327" s="42">
        <f t="shared" si="15"/>
        <v>1</v>
      </c>
      <c r="C327" s="42">
        <f t="shared" si="17"/>
        <v>0</v>
      </c>
    </row>
    <row r="328" spans="1:3" x14ac:dyDescent="0.25">
      <c r="A328" s="42" t="str">
        <f t="shared" si="16"/>
        <v>No Activity</v>
      </c>
      <c r="B328" s="42">
        <f t="shared" si="15"/>
        <v>1</v>
      </c>
      <c r="C328" s="42">
        <f t="shared" si="17"/>
        <v>0</v>
      </c>
    </row>
    <row r="329" spans="1:3" x14ac:dyDescent="0.25">
      <c r="A329" s="42" t="str">
        <f t="shared" si="16"/>
        <v>No Activity</v>
      </c>
      <c r="B329" s="42">
        <f t="shared" si="15"/>
        <v>1</v>
      </c>
      <c r="C329" s="42">
        <f t="shared" si="17"/>
        <v>0</v>
      </c>
    </row>
    <row r="330" spans="1:3" x14ac:dyDescent="0.25">
      <c r="A330" s="42" t="str">
        <f t="shared" si="16"/>
        <v>No Activity</v>
      </c>
      <c r="B330" s="42">
        <f t="shared" si="15"/>
        <v>1</v>
      </c>
      <c r="C330" s="42">
        <f t="shared" si="17"/>
        <v>0</v>
      </c>
    </row>
    <row r="331" spans="1:3" x14ac:dyDescent="0.25">
      <c r="A331" s="42" t="str">
        <f t="shared" si="16"/>
        <v>No Activity</v>
      </c>
      <c r="B331" s="42">
        <f t="shared" si="15"/>
        <v>1</v>
      </c>
      <c r="C331" s="42">
        <f t="shared" si="17"/>
        <v>0</v>
      </c>
    </row>
    <row r="332" spans="1:3" x14ac:dyDescent="0.25">
      <c r="A332" s="42" t="str">
        <f t="shared" si="16"/>
        <v>No Activity</v>
      </c>
      <c r="B332" s="42">
        <f t="shared" si="15"/>
        <v>1</v>
      </c>
      <c r="C332" s="42">
        <f t="shared" si="17"/>
        <v>0</v>
      </c>
    </row>
    <row r="333" spans="1:3" x14ac:dyDescent="0.25">
      <c r="A333" s="42" t="str">
        <f t="shared" si="16"/>
        <v>No Activity</v>
      </c>
      <c r="B333" s="42">
        <f t="shared" si="15"/>
        <v>1</v>
      </c>
      <c r="C333" s="42">
        <f t="shared" si="17"/>
        <v>0</v>
      </c>
    </row>
    <row r="334" spans="1:3" x14ac:dyDescent="0.25">
      <c r="A334" s="42" t="str">
        <f t="shared" si="16"/>
        <v>No Activity</v>
      </c>
      <c r="B334" s="42">
        <f t="shared" si="15"/>
        <v>1</v>
      </c>
      <c r="C334" s="42">
        <f t="shared" si="17"/>
        <v>0</v>
      </c>
    </row>
    <row r="335" spans="1:3" x14ac:dyDescent="0.25">
      <c r="A335" s="42" t="str">
        <f t="shared" si="16"/>
        <v>No Activity</v>
      </c>
      <c r="B335" s="42">
        <f t="shared" si="15"/>
        <v>1</v>
      </c>
      <c r="C335" s="42">
        <f t="shared" si="17"/>
        <v>0</v>
      </c>
    </row>
    <row r="336" spans="1:3" x14ac:dyDescent="0.25">
      <c r="A336" s="42" t="str">
        <f t="shared" si="16"/>
        <v>No Activity</v>
      </c>
      <c r="B336" s="42">
        <f t="shared" ref="B336:B399" si="18">(YEAR(Q336)-YEAR(P336))*12+MONTH(Q336)-MONTH(P336)+1</f>
        <v>1</v>
      </c>
      <c r="C336" s="42">
        <f t="shared" si="17"/>
        <v>0</v>
      </c>
    </row>
    <row r="337" spans="1:3" x14ac:dyDescent="0.25">
      <c r="A337" s="42" t="str">
        <f t="shared" si="16"/>
        <v>No Activity</v>
      </c>
      <c r="B337" s="42">
        <f t="shared" si="18"/>
        <v>1</v>
      </c>
      <c r="C337" s="42">
        <f t="shared" si="17"/>
        <v>0</v>
      </c>
    </row>
    <row r="338" spans="1:3" x14ac:dyDescent="0.25">
      <c r="A338" s="42" t="str">
        <f t="shared" si="16"/>
        <v>No Activity</v>
      </c>
      <c r="B338" s="42">
        <f t="shared" si="18"/>
        <v>1</v>
      </c>
      <c r="C338" s="42">
        <f t="shared" si="17"/>
        <v>0</v>
      </c>
    </row>
    <row r="339" spans="1:3" x14ac:dyDescent="0.25">
      <c r="A339" s="42" t="str">
        <f t="shared" si="16"/>
        <v>No Activity</v>
      </c>
      <c r="B339" s="42">
        <f t="shared" si="18"/>
        <v>1</v>
      </c>
      <c r="C339" s="42">
        <f t="shared" si="17"/>
        <v>0</v>
      </c>
    </row>
    <row r="340" spans="1:3" x14ac:dyDescent="0.25">
      <c r="A340" s="42" t="str">
        <f t="shared" si="16"/>
        <v>No Activity</v>
      </c>
      <c r="B340" s="42">
        <f t="shared" si="18"/>
        <v>1</v>
      </c>
      <c r="C340" s="42">
        <f t="shared" si="17"/>
        <v>0</v>
      </c>
    </row>
    <row r="341" spans="1:3" x14ac:dyDescent="0.25">
      <c r="A341" s="42" t="str">
        <f t="shared" si="16"/>
        <v>No Activity</v>
      </c>
      <c r="B341" s="42">
        <f t="shared" si="18"/>
        <v>1</v>
      </c>
      <c r="C341" s="42">
        <f t="shared" si="17"/>
        <v>0</v>
      </c>
    </row>
    <row r="342" spans="1:3" x14ac:dyDescent="0.25">
      <c r="A342" s="42" t="str">
        <f t="shared" si="16"/>
        <v>No Activity</v>
      </c>
      <c r="B342" s="42">
        <f t="shared" si="18"/>
        <v>1</v>
      </c>
      <c r="C342" s="42">
        <f t="shared" si="17"/>
        <v>0</v>
      </c>
    </row>
    <row r="343" spans="1:3" x14ac:dyDescent="0.25">
      <c r="A343" s="42" t="str">
        <f t="shared" si="16"/>
        <v>No Activity</v>
      </c>
      <c r="B343" s="42">
        <f t="shared" si="18"/>
        <v>1</v>
      </c>
      <c r="C343" s="42">
        <f t="shared" si="17"/>
        <v>0</v>
      </c>
    </row>
    <row r="344" spans="1:3" x14ac:dyDescent="0.25">
      <c r="A344" s="42" t="str">
        <f t="shared" si="16"/>
        <v>No Activity</v>
      </c>
      <c r="B344" s="42">
        <f t="shared" si="18"/>
        <v>1</v>
      </c>
      <c r="C344" s="42">
        <f t="shared" si="17"/>
        <v>0</v>
      </c>
    </row>
    <row r="345" spans="1:3" x14ac:dyDescent="0.25">
      <c r="A345" s="42" t="str">
        <f t="shared" si="16"/>
        <v>No Activity</v>
      </c>
      <c r="B345" s="42">
        <f t="shared" si="18"/>
        <v>1</v>
      </c>
      <c r="C345" s="42">
        <f t="shared" si="17"/>
        <v>0</v>
      </c>
    </row>
    <row r="346" spans="1:3" x14ac:dyDescent="0.25">
      <c r="A346" s="42" t="str">
        <f t="shared" si="16"/>
        <v>No Activity</v>
      </c>
      <c r="B346" s="42">
        <f t="shared" si="18"/>
        <v>1</v>
      </c>
      <c r="C346" s="42">
        <f t="shared" si="17"/>
        <v>0</v>
      </c>
    </row>
    <row r="347" spans="1:3" x14ac:dyDescent="0.25">
      <c r="A347" s="42" t="str">
        <f t="shared" si="16"/>
        <v>No Activity</v>
      </c>
      <c r="B347" s="42">
        <f t="shared" si="18"/>
        <v>1</v>
      </c>
      <c r="C347" s="42">
        <f t="shared" si="17"/>
        <v>0</v>
      </c>
    </row>
    <row r="348" spans="1:3" x14ac:dyDescent="0.25">
      <c r="A348" s="42" t="str">
        <f t="shared" si="16"/>
        <v>No Activity</v>
      </c>
      <c r="B348" s="42">
        <f t="shared" si="18"/>
        <v>1</v>
      </c>
      <c r="C348" s="42">
        <f t="shared" si="17"/>
        <v>0</v>
      </c>
    </row>
    <row r="349" spans="1:3" x14ac:dyDescent="0.25">
      <c r="A349" s="42" t="str">
        <f t="shared" si="16"/>
        <v>No Activity</v>
      </c>
      <c r="B349" s="42">
        <f t="shared" si="18"/>
        <v>1</v>
      </c>
      <c r="C349" s="42">
        <f t="shared" si="17"/>
        <v>0</v>
      </c>
    </row>
    <row r="350" spans="1:3" x14ac:dyDescent="0.25">
      <c r="A350" s="42" t="str">
        <f t="shared" si="16"/>
        <v>No Activity</v>
      </c>
      <c r="B350" s="42">
        <f t="shared" si="18"/>
        <v>1</v>
      </c>
      <c r="C350" s="42">
        <f t="shared" si="17"/>
        <v>0</v>
      </c>
    </row>
    <row r="351" spans="1:3" x14ac:dyDescent="0.25">
      <c r="A351" s="42" t="str">
        <f t="shared" si="16"/>
        <v>No Activity</v>
      </c>
      <c r="B351" s="42">
        <f t="shared" si="18"/>
        <v>1</v>
      </c>
      <c r="C351" s="42">
        <f t="shared" si="17"/>
        <v>0</v>
      </c>
    </row>
    <row r="352" spans="1:3" x14ac:dyDescent="0.25">
      <c r="A352" s="42" t="str">
        <f t="shared" si="16"/>
        <v>No Activity</v>
      </c>
      <c r="B352" s="42">
        <f t="shared" si="18"/>
        <v>1</v>
      </c>
      <c r="C352" s="42">
        <f t="shared" si="17"/>
        <v>0</v>
      </c>
    </row>
    <row r="353" spans="1:3" x14ac:dyDescent="0.25">
      <c r="A353" s="42" t="str">
        <f t="shared" si="16"/>
        <v>No Activity</v>
      </c>
      <c r="B353" s="42">
        <f t="shared" si="18"/>
        <v>1</v>
      </c>
      <c r="C353" s="42">
        <f t="shared" si="17"/>
        <v>0</v>
      </c>
    </row>
    <row r="354" spans="1:3" x14ac:dyDescent="0.25">
      <c r="A354" s="42" t="str">
        <f t="shared" si="16"/>
        <v>No Activity</v>
      </c>
      <c r="B354" s="42">
        <f t="shared" si="18"/>
        <v>1</v>
      </c>
      <c r="C354" s="42">
        <f t="shared" si="17"/>
        <v>0</v>
      </c>
    </row>
    <row r="355" spans="1:3" x14ac:dyDescent="0.25">
      <c r="A355" s="42" t="str">
        <f t="shared" si="16"/>
        <v>No Activity</v>
      </c>
      <c r="B355" s="42">
        <f t="shared" si="18"/>
        <v>1</v>
      </c>
      <c r="C355" s="42">
        <f t="shared" si="17"/>
        <v>0</v>
      </c>
    </row>
    <row r="356" spans="1:3" x14ac:dyDescent="0.25">
      <c r="A356" s="42" t="str">
        <f t="shared" si="16"/>
        <v>No Activity</v>
      </c>
      <c r="B356" s="42">
        <f t="shared" si="18"/>
        <v>1</v>
      </c>
      <c r="C356" s="42">
        <f t="shared" si="17"/>
        <v>0</v>
      </c>
    </row>
    <row r="357" spans="1:3" x14ac:dyDescent="0.25">
      <c r="A357" s="42" t="str">
        <f t="shared" si="16"/>
        <v>No Activity</v>
      </c>
      <c r="B357" s="42">
        <f t="shared" si="18"/>
        <v>1</v>
      </c>
      <c r="C357" s="42">
        <f t="shared" si="17"/>
        <v>0</v>
      </c>
    </row>
    <row r="358" spans="1:3" x14ac:dyDescent="0.25">
      <c r="A358" s="42" t="str">
        <f t="shared" si="16"/>
        <v>No Activity</v>
      </c>
      <c r="B358" s="42">
        <f t="shared" si="18"/>
        <v>1</v>
      </c>
      <c r="C358" s="42">
        <f t="shared" si="17"/>
        <v>0</v>
      </c>
    </row>
    <row r="359" spans="1:3" x14ac:dyDescent="0.25">
      <c r="A359" s="42" t="str">
        <f t="shared" si="16"/>
        <v>No Activity</v>
      </c>
      <c r="B359" s="42">
        <f t="shared" si="18"/>
        <v>1</v>
      </c>
      <c r="C359" s="42">
        <f t="shared" si="17"/>
        <v>0</v>
      </c>
    </row>
    <row r="360" spans="1:3" x14ac:dyDescent="0.25">
      <c r="A360" s="42" t="str">
        <f t="shared" si="16"/>
        <v>No Activity</v>
      </c>
      <c r="B360" s="42">
        <f t="shared" si="18"/>
        <v>1</v>
      </c>
      <c r="C360" s="42">
        <f t="shared" si="17"/>
        <v>0</v>
      </c>
    </row>
    <row r="361" spans="1:3" x14ac:dyDescent="0.25">
      <c r="A361" s="42" t="str">
        <f t="shared" si="16"/>
        <v>No Activity</v>
      </c>
      <c r="B361" s="42">
        <f t="shared" si="18"/>
        <v>1</v>
      </c>
      <c r="C361" s="42">
        <f t="shared" si="17"/>
        <v>0</v>
      </c>
    </row>
    <row r="362" spans="1:3" x14ac:dyDescent="0.25">
      <c r="A362" s="42" t="str">
        <f t="shared" si="16"/>
        <v>No Activity</v>
      </c>
      <c r="B362" s="42">
        <f t="shared" si="18"/>
        <v>1</v>
      </c>
      <c r="C362" s="42">
        <f t="shared" si="17"/>
        <v>0</v>
      </c>
    </row>
    <row r="363" spans="1:3" x14ac:dyDescent="0.25">
      <c r="A363" s="42" t="str">
        <f t="shared" si="16"/>
        <v>No Activity</v>
      </c>
      <c r="B363" s="42">
        <f t="shared" si="18"/>
        <v>1</v>
      </c>
      <c r="C363" s="42">
        <f t="shared" si="17"/>
        <v>0</v>
      </c>
    </row>
    <row r="364" spans="1:3" x14ac:dyDescent="0.25">
      <c r="A364" s="42" t="str">
        <f t="shared" si="16"/>
        <v>No Activity</v>
      </c>
      <c r="B364" s="42">
        <f t="shared" si="18"/>
        <v>1</v>
      </c>
      <c r="C364" s="42">
        <f t="shared" si="17"/>
        <v>0</v>
      </c>
    </row>
    <row r="365" spans="1:3" x14ac:dyDescent="0.25">
      <c r="A365" s="42" t="str">
        <f t="shared" si="16"/>
        <v>No Activity</v>
      </c>
      <c r="B365" s="42">
        <f t="shared" si="18"/>
        <v>1</v>
      </c>
      <c r="C365" s="42">
        <f t="shared" si="17"/>
        <v>0</v>
      </c>
    </row>
    <row r="366" spans="1:3" x14ac:dyDescent="0.25">
      <c r="A366" s="42" t="str">
        <f t="shared" si="16"/>
        <v>No Activity</v>
      </c>
      <c r="B366" s="42">
        <f t="shared" si="18"/>
        <v>1</v>
      </c>
      <c r="C366" s="42">
        <f t="shared" si="17"/>
        <v>0</v>
      </c>
    </row>
    <row r="367" spans="1:3" x14ac:dyDescent="0.25">
      <c r="A367" s="42" t="str">
        <f t="shared" si="16"/>
        <v>No Activity</v>
      </c>
      <c r="B367" s="42">
        <f t="shared" si="18"/>
        <v>1</v>
      </c>
      <c r="C367" s="42">
        <f t="shared" si="17"/>
        <v>0</v>
      </c>
    </row>
    <row r="368" spans="1:3" x14ac:dyDescent="0.25">
      <c r="A368" s="42" t="str">
        <f t="shared" si="16"/>
        <v>No Activity</v>
      </c>
      <c r="B368" s="42">
        <f t="shared" si="18"/>
        <v>1</v>
      </c>
      <c r="C368" s="42">
        <f t="shared" si="17"/>
        <v>0</v>
      </c>
    </row>
    <row r="369" spans="1:3" x14ac:dyDescent="0.25">
      <c r="A369" s="42" t="str">
        <f t="shared" si="16"/>
        <v>No Activity</v>
      </c>
      <c r="B369" s="42">
        <f t="shared" si="18"/>
        <v>1</v>
      </c>
      <c r="C369" s="42">
        <f t="shared" si="17"/>
        <v>0</v>
      </c>
    </row>
    <row r="370" spans="1:3" x14ac:dyDescent="0.25">
      <c r="A370" s="42" t="str">
        <f t="shared" si="16"/>
        <v>No Activity</v>
      </c>
      <c r="B370" s="42">
        <f t="shared" si="18"/>
        <v>1</v>
      </c>
      <c r="C370" s="42">
        <f t="shared" si="17"/>
        <v>0</v>
      </c>
    </row>
    <row r="371" spans="1:3" x14ac:dyDescent="0.25">
      <c r="A371" s="42" t="str">
        <f t="shared" si="16"/>
        <v>No Activity</v>
      </c>
      <c r="B371" s="42">
        <f t="shared" si="18"/>
        <v>1</v>
      </c>
      <c r="C371" s="42">
        <f t="shared" si="17"/>
        <v>0</v>
      </c>
    </row>
    <row r="372" spans="1:3" x14ac:dyDescent="0.25">
      <c r="A372" s="42" t="str">
        <f t="shared" si="16"/>
        <v>No Activity</v>
      </c>
      <c r="B372" s="42">
        <f t="shared" si="18"/>
        <v>1</v>
      </c>
      <c r="C372" s="42">
        <f t="shared" si="17"/>
        <v>0</v>
      </c>
    </row>
    <row r="373" spans="1:3" x14ac:dyDescent="0.25">
      <c r="A373" s="42" t="str">
        <f t="shared" si="16"/>
        <v>No Activity</v>
      </c>
      <c r="B373" s="42">
        <f t="shared" si="18"/>
        <v>1</v>
      </c>
      <c r="C373" s="42">
        <f t="shared" si="17"/>
        <v>0</v>
      </c>
    </row>
    <row r="374" spans="1:3" x14ac:dyDescent="0.25">
      <c r="A374" s="42" t="str">
        <f t="shared" si="16"/>
        <v>No Activity</v>
      </c>
      <c r="B374" s="42">
        <f t="shared" si="18"/>
        <v>1</v>
      </c>
      <c r="C374" s="42">
        <f t="shared" si="17"/>
        <v>0</v>
      </c>
    </row>
    <row r="375" spans="1:3" x14ac:dyDescent="0.25">
      <c r="A375" s="42" t="str">
        <f t="shared" si="16"/>
        <v>No Activity</v>
      </c>
      <c r="B375" s="42">
        <f t="shared" si="18"/>
        <v>1</v>
      </c>
      <c r="C375" s="42">
        <f t="shared" si="17"/>
        <v>0</v>
      </c>
    </row>
    <row r="376" spans="1:3" x14ac:dyDescent="0.25">
      <c r="A376" s="42" t="str">
        <f t="shared" si="16"/>
        <v>No Activity</v>
      </c>
      <c r="B376" s="42">
        <f t="shared" si="18"/>
        <v>1</v>
      </c>
      <c r="C376" s="42">
        <f t="shared" si="17"/>
        <v>0</v>
      </c>
    </row>
    <row r="377" spans="1:3" x14ac:dyDescent="0.25">
      <c r="A377" s="42" t="str">
        <f t="shared" si="16"/>
        <v>No Activity</v>
      </c>
      <c r="B377" s="42">
        <f t="shared" si="18"/>
        <v>1</v>
      </c>
      <c r="C377" s="42">
        <f t="shared" si="17"/>
        <v>0</v>
      </c>
    </row>
    <row r="378" spans="1:3" x14ac:dyDescent="0.25">
      <c r="A378" s="42" t="str">
        <f t="shared" si="16"/>
        <v>No Activity</v>
      </c>
      <c r="B378" s="42">
        <f t="shared" si="18"/>
        <v>1</v>
      </c>
      <c r="C378" s="42">
        <f t="shared" si="17"/>
        <v>0</v>
      </c>
    </row>
    <row r="379" spans="1:3" x14ac:dyDescent="0.25">
      <c r="A379" s="42" t="str">
        <f t="shared" si="16"/>
        <v>No Activity</v>
      </c>
      <c r="B379" s="42">
        <f t="shared" si="18"/>
        <v>1</v>
      </c>
      <c r="C379" s="42">
        <f t="shared" si="17"/>
        <v>0</v>
      </c>
    </row>
    <row r="380" spans="1:3" x14ac:dyDescent="0.25">
      <c r="A380" s="42" t="str">
        <f t="shared" si="16"/>
        <v>No Activity</v>
      </c>
      <c r="B380" s="42">
        <f t="shared" si="18"/>
        <v>1</v>
      </c>
      <c r="C380" s="42">
        <f t="shared" si="17"/>
        <v>0</v>
      </c>
    </row>
    <row r="381" spans="1:3" x14ac:dyDescent="0.25">
      <c r="A381" s="42" t="str">
        <f t="shared" si="16"/>
        <v>No Activity</v>
      </c>
      <c r="B381" s="42">
        <f t="shared" si="18"/>
        <v>1</v>
      </c>
      <c r="C381" s="42">
        <f t="shared" si="17"/>
        <v>0</v>
      </c>
    </row>
    <row r="382" spans="1:3" x14ac:dyDescent="0.25">
      <c r="A382" s="42" t="str">
        <f t="shared" si="16"/>
        <v>No Activity</v>
      </c>
      <c r="B382" s="42">
        <f t="shared" si="18"/>
        <v>1</v>
      </c>
      <c r="C382" s="42">
        <f t="shared" si="17"/>
        <v>0</v>
      </c>
    </row>
    <row r="383" spans="1:3" x14ac:dyDescent="0.25">
      <c r="A383" s="42" t="str">
        <f t="shared" si="16"/>
        <v>No Activity</v>
      </c>
      <c r="B383" s="42">
        <f t="shared" si="18"/>
        <v>1</v>
      </c>
      <c r="C383" s="42">
        <f t="shared" si="17"/>
        <v>0</v>
      </c>
    </row>
    <row r="384" spans="1:3" x14ac:dyDescent="0.25">
      <c r="A384" s="42" t="str">
        <f t="shared" si="16"/>
        <v>No Activity</v>
      </c>
      <c r="B384" s="42">
        <f t="shared" si="18"/>
        <v>1</v>
      </c>
      <c r="C384" s="42">
        <f t="shared" si="17"/>
        <v>0</v>
      </c>
    </row>
    <row r="385" spans="1:3" x14ac:dyDescent="0.25">
      <c r="A385" s="42" t="str">
        <f t="shared" si="16"/>
        <v>No Activity</v>
      </c>
      <c r="B385" s="42">
        <f t="shared" si="18"/>
        <v>1</v>
      </c>
      <c r="C385" s="42">
        <f t="shared" si="17"/>
        <v>0</v>
      </c>
    </row>
    <row r="386" spans="1:3" x14ac:dyDescent="0.25">
      <c r="A386" s="42" t="str">
        <f t="shared" si="16"/>
        <v>No Activity</v>
      </c>
      <c r="B386" s="42">
        <f t="shared" si="18"/>
        <v>1</v>
      </c>
      <c r="C386" s="42">
        <f t="shared" si="17"/>
        <v>0</v>
      </c>
    </row>
    <row r="387" spans="1:3" x14ac:dyDescent="0.25">
      <c r="A387" s="42" t="str">
        <f t="shared" si="16"/>
        <v>No Activity</v>
      </c>
      <c r="B387" s="42">
        <f t="shared" si="18"/>
        <v>1</v>
      </c>
      <c r="C387" s="42">
        <f t="shared" si="17"/>
        <v>0</v>
      </c>
    </row>
    <row r="388" spans="1:3" x14ac:dyDescent="0.25">
      <c r="A388" s="42" t="str">
        <f t="shared" si="16"/>
        <v>No Activity</v>
      </c>
      <c r="B388" s="42">
        <f t="shared" si="18"/>
        <v>1</v>
      </c>
      <c r="C388" s="42">
        <f t="shared" si="17"/>
        <v>0</v>
      </c>
    </row>
    <row r="389" spans="1:3" x14ac:dyDescent="0.25">
      <c r="A389" s="42" t="str">
        <f t="shared" si="16"/>
        <v>No Activity</v>
      </c>
      <c r="B389" s="42">
        <f t="shared" si="18"/>
        <v>1</v>
      </c>
      <c r="C389" s="42">
        <f t="shared" si="17"/>
        <v>0</v>
      </c>
    </row>
    <row r="390" spans="1:3" x14ac:dyDescent="0.25">
      <c r="A390" s="42" t="str">
        <f t="shared" ref="A390:A453" si="19">VLOOKUP(G390,DDEGL_USERS,2,FALSE)</f>
        <v>No Activity</v>
      </c>
      <c r="B390" s="42">
        <f t="shared" si="18"/>
        <v>1</v>
      </c>
      <c r="C390" s="42">
        <f t="shared" ref="C390:C453" si="20">B390*W390</f>
        <v>0</v>
      </c>
    </row>
    <row r="391" spans="1:3" x14ac:dyDescent="0.25">
      <c r="A391" s="42" t="str">
        <f t="shared" si="19"/>
        <v>No Activity</v>
      </c>
      <c r="B391" s="42">
        <f t="shared" si="18"/>
        <v>1</v>
      </c>
      <c r="C391" s="42">
        <f t="shared" si="20"/>
        <v>0</v>
      </c>
    </row>
    <row r="392" spans="1:3" x14ac:dyDescent="0.25">
      <c r="A392" s="42" t="str">
        <f t="shared" si="19"/>
        <v>No Activity</v>
      </c>
      <c r="B392" s="42">
        <f t="shared" si="18"/>
        <v>1</v>
      </c>
      <c r="C392" s="42">
        <f t="shared" si="20"/>
        <v>0</v>
      </c>
    </row>
    <row r="393" spans="1:3" x14ac:dyDescent="0.25">
      <c r="A393" s="42" t="str">
        <f t="shared" si="19"/>
        <v>No Activity</v>
      </c>
      <c r="B393" s="42">
        <f t="shared" si="18"/>
        <v>1</v>
      </c>
      <c r="C393" s="42">
        <f t="shared" si="20"/>
        <v>0</v>
      </c>
    </row>
    <row r="394" spans="1:3" x14ac:dyDescent="0.25">
      <c r="A394" s="42" t="str">
        <f t="shared" si="19"/>
        <v>No Activity</v>
      </c>
      <c r="B394" s="42">
        <f t="shared" si="18"/>
        <v>1</v>
      </c>
      <c r="C394" s="42">
        <f t="shared" si="20"/>
        <v>0</v>
      </c>
    </row>
    <row r="395" spans="1:3" x14ac:dyDescent="0.25">
      <c r="A395" s="42" t="str">
        <f t="shared" si="19"/>
        <v>No Activity</v>
      </c>
      <c r="B395" s="42">
        <f t="shared" si="18"/>
        <v>1</v>
      </c>
      <c r="C395" s="42">
        <f t="shared" si="20"/>
        <v>0</v>
      </c>
    </row>
    <row r="396" spans="1:3" x14ac:dyDescent="0.25">
      <c r="A396" s="42" t="str">
        <f t="shared" si="19"/>
        <v>No Activity</v>
      </c>
      <c r="B396" s="42">
        <f t="shared" si="18"/>
        <v>1</v>
      </c>
      <c r="C396" s="42">
        <f t="shared" si="20"/>
        <v>0</v>
      </c>
    </row>
    <row r="397" spans="1:3" x14ac:dyDescent="0.25">
      <c r="A397" s="42" t="str">
        <f t="shared" si="19"/>
        <v>No Activity</v>
      </c>
      <c r="B397" s="42">
        <f t="shared" si="18"/>
        <v>1</v>
      </c>
      <c r="C397" s="42">
        <f t="shared" si="20"/>
        <v>0</v>
      </c>
    </row>
    <row r="398" spans="1:3" x14ac:dyDescent="0.25">
      <c r="A398" s="42" t="str">
        <f t="shared" si="19"/>
        <v>No Activity</v>
      </c>
      <c r="B398" s="42">
        <f t="shared" si="18"/>
        <v>1</v>
      </c>
      <c r="C398" s="42">
        <f t="shared" si="20"/>
        <v>0</v>
      </c>
    </row>
    <row r="399" spans="1:3" x14ac:dyDescent="0.25">
      <c r="A399" s="42" t="str">
        <f t="shared" si="19"/>
        <v>No Activity</v>
      </c>
      <c r="B399" s="42">
        <f t="shared" si="18"/>
        <v>1</v>
      </c>
      <c r="C399" s="42">
        <f t="shared" si="20"/>
        <v>0</v>
      </c>
    </row>
    <row r="400" spans="1:3" x14ac:dyDescent="0.25">
      <c r="A400" s="42" t="str">
        <f t="shared" si="19"/>
        <v>No Activity</v>
      </c>
      <c r="B400" s="42">
        <f t="shared" ref="B400:B463" si="21">(YEAR(Q400)-YEAR(P400))*12+MONTH(Q400)-MONTH(P400)+1</f>
        <v>1</v>
      </c>
      <c r="C400" s="42">
        <f t="shared" si="20"/>
        <v>0</v>
      </c>
    </row>
    <row r="401" spans="1:3" x14ac:dyDescent="0.25">
      <c r="A401" s="42" t="str">
        <f t="shared" si="19"/>
        <v>No Activity</v>
      </c>
      <c r="B401" s="42">
        <f t="shared" si="21"/>
        <v>1</v>
      </c>
      <c r="C401" s="42">
        <f t="shared" si="20"/>
        <v>0</v>
      </c>
    </row>
    <row r="402" spans="1:3" x14ac:dyDescent="0.25">
      <c r="A402" s="42" t="str">
        <f t="shared" si="19"/>
        <v>No Activity</v>
      </c>
      <c r="B402" s="42">
        <f t="shared" si="21"/>
        <v>1</v>
      </c>
      <c r="C402" s="42">
        <f t="shared" si="20"/>
        <v>0</v>
      </c>
    </row>
    <row r="403" spans="1:3" x14ac:dyDescent="0.25">
      <c r="A403" s="42" t="str">
        <f t="shared" si="19"/>
        <v>No Activity</v>
      </c>
      <c r="B403" s="42">
        <f t="shared" si="21"/>
        <v>1</v>
      </c>
      <c r="C403" s="42">
        <f t="shared" si="20"/>
        <v>0</v>
      </c>
    </row>
    <row r="404" spans="1:3" x14ac:dyDescent="0.25">
      <c r="A404" s="42" t="str">
        <f t="shared" si="19"/>
        <v>No Activity</v>
      </c>
      <c r="B404" s="42">
        <f t="shared" si="21"/>
        <v>1</v>
      </c>
      <c r="C404" s="42">
        <f t="shared" si="20"/>
        <v>0</v>
      </c>
    </row>
    <row r="405" spans="1:3" x14ac:dyDescent="0.25">
      <c r="A405" s="42" t="str">
        <f t="shared" si="19"/>
        <v>No Activity</v>
      </c>
      <c r="B405" s="42">
        <f t="shared" si="21"/>
        <v>1</v>
      </c>
      <c r="C405" s="42">
        <f t="shared" si="20"/>
        <v>0</v>
      </c>
    </row>
    <row r="406" spans="1:3" x14ac:dyDescent="0.25">
      <c r="A406" s="42" t="str">
        <f t="shared" si="19"/>
        <v>No Activity</v>
      </c>
      <c r="B406" s="42">
        <f t="shared" si="21"/>
        <v>1</v>
      </c>
      <c r="C406" s="42">
        <f t="shared" si="20"/>
        <v>0</v>
      </c>
    </row>
    <row r="407" spans="1:3" x14ac:dyDescent="0.25">
      <c r="A407" s="42" t="str">
        <f t="shared" si="19"/>
        <v>No Activity</v>
      </c>
      <c r="B407" s="42">
        <f t="shared" si="21"/>
        <v>1</v>
      </c>
      <c r="C407" s="42">
        <f t="shared" si="20"/>
        <v>0</v>
      </c>
    </row>
    <row r="408" spans="1:3" x14ac:dyDescent="0.25">
      <c r="A408" s="42" t="str">
        <f t="shared" si="19"/>
        <v>No Activity</v>
      </c>
      <c r="B408" s="42">
        <f t="shared" si="21"/>
        <v>1</v>
      </c>
      <c r="C408" s="42">
        <f t="shared" si="20"/>
        <v>0</v>
      </c>
    </row>
    <row r="409" spans="1:3" x14ac:dyDescent="0.25">
      <c r="A409" s="42" t="str">
        <f t="shared" si="19"/>
        <v>No Activity</v>
      </c>
      <c r="B409" s="42">
        <f t="shared" si="21"/>
        <v>1</v>
      </c>
      <c r="C409" s="42">
        <f t="shared" si="20"/>
        <v>0</v>
      </c>
    </row>
    <row r="410" spans="1:3" x14ac:dyDescent="0.25">
      <c r="A410" s="42" t="str">
        <f t="shared" si="19"/>
        <v>No Activity</v>
      </c>
      <c r="B410" s="42">
        <f t="shared" si="21"/>
        <v>1</v>
      </c>
      <c r="C410" s="42">
        <f t="shared" si="20"/>
        <v>0</v>
      </c>
    </row>
    <row r="411" spans="1:3" x14ac:dyDescent="0.25">
      <c r="A411" s="42" t="str">
        <f t="shared" si="19"/>
        <v>No Activity</v>
      </c>
      <c r="B411" s="42">
        <f t="shared" si="21"/>
        <v>1</v>
      </c>
      <c r="C411" s="42">
        <f t="shared" si="20"/>
        <v>0</v>
      </c>
    </row>
    <row r="412" spans="1:3" x14ac:dyDescent="0.25">
      <c r="A412" s="42" t="str">
        <f t="shared" si="19"/>
        <v>No Activity</v>
      </c>
      <c r="B412" s="42">
        <f t="shared" si="21"/>
        <v>1</v>
      </c>
      <c r="C412" s="42">
        <f t="shared" si="20"/>
        <v>0</v>
      </c>
    </row>
    <row r="413" spans="1:3" x14ac:dyDescent="0.25">
      <c r="A413" s="42" t="str">
        <f t="shared" si="19"/>
        <v>No Activity</v>
      </c>
      <c r="B413" s="42">
        <f t="shared" si="21"/>
        <v>1</v>
      </c>
      <c r="C413" s="42">
        <f t="shared" si="20"/>
        <v>0</v>
      </c>
    </row>
    <row r="414" spans="1:3" x14ac:dyDescent="0.25">
      <c r="A414" s="42" t="str">
        <f t="shared" si="19"/>
        <v>No Activity</v>
      </c>
      <c r="B414" s="42">
        <f t="shared" si="21"/>
        <v>1</v>
      </c>
      <c r="C414" s="42">
        <f t="shared" si="20"/>
        <v>0</v>
      </c>
    </row>
    <row r="415" spans="1:3" x14ac:dyDescent="0.25">
      <c r="A415" s="42" t="str">
        <f t="shared" si="19"/>
        <v>No Activity</v>
      </c>
      <c r="B415" s="42">
        <f t="shared" si="21"/>
        <v>1</v>
      </c>
      <c r="C415" s="42">
        <f t="shared" si="20"/>
        <v>0</v>
      </c>
    </row>
    <row r="416" spans="1:3" x14ac:dyDescent="0.25">
      <c r="A416" s="42" t="str">
        <f t="shared" si="19"/>
        <v>No Activity</v>
      </c>
      <c r="B416" s="42">
        <f t="shared" si="21"/>
        <v>1</v>
      </c>
      <c r="C416" s="42">
        <f t="shared" si="20"/>
        <v>0</v>
      </c>
    </row>
    <row r="417" spans="1:3" x14ac:dyDescent="0.25">
      <c r="A417" s="42" t="str">
        <f t="shared" si="19"/>
        <v>No Activity</v>
      </c>
      <c r="B417" s="42">
        <f t="shared" si="21"/>
        <v>1</v>
      </c>
      <c r="C417" s="42">
        <f t="shared" si="20"/>
        <v>0</v>
      </c>
    </row>
    <row r="418" spans="1:3" x14ac:dyDescent="0.25">
      <c r="A418" s="42" t="str">
        <f t="shared" si="19"/>
        <v>No Activity</v>
      </c>
      <c r="B418" s="42">
        <f t="shared" si="21"/>
        <v>1</v>
      </c>
      <c r="C418" s="42">
        <f t="shared" si="20"/>
        <v>0</v>
      </c>
    </row>
    <row r="419" spans="1:3" x14ac:dyDescent="0.25">
      <c r="A419" s="42" t="str">
        <f t="shared" si="19"/>
        <v>No Activity</v>
      </c>
      <c r="B419" s="42">
        <f t="shared" si="21"/>
        <v>1</v>
      </c>
      <c r="C419" s="42">
        <f t="shared" si="20"/>
        <v>0</v>
      </c>
    </row>
    <row r="420" spans="1:3" x14ac:dyDescent="0.25">
      <c r="A420" s="42" t="str">
        <f t="shared" si="19"/>
        <v>No Activity</v>
      </c>
      <c r="B420" s="42">
        <f t="shared" si="21"/>
        <v>1</v>
      </c>
      <c r="C420" s="42">
        <f t="shared" si="20"/>
        <v>0</v>
      </c>
    </row>
    <row r="421" spans="1:3" x14ac:dyDescent="0.25">
      <c r="A421" s="42" t="str">
        <f t="shared" si="19"/>
        <v>No Activity</v>
      </c>
      <c r="B421" s="42">
        <f t="shared" si="21"/>
        <v>1</v>
      </c>
      <c r="C421" s="42">
        <f t="shared" si="20"/>
        <v>0</v>
      </c>
    </row>
    <row r="422" spans="1:3" x14ac:dyDescent="0.25">
      <c r="A422" s="42" t="str">
        <f t="shared" si="19"/>
        <v>No Activity</v>
      </c>
      <c r="B422" s="42">
        <f t="shared" si="21"/>
        <v>1</v>
      </c>
      <c r="C422" s="42">
        <f t="shared" si="20"/>
        <v>0</v>
      </c>
    </row>
    <row r="423" spans="1:3" x14ac:dyDescent="0.25">
      <c r="A423" s="42" t="str">
        <f t="shared" si="19"/>
        <v>No Activity</v>
      </c>
      <c r="B423" s="42">
        <f t="shared" si="21"/>
        <v>1</v>
      </c>
      <c r="C423" s="42">
        <f t="shared" si="20"/>
        <v>0</v>
      </c>
    </row>
    <row r="424" spans="1:3" x14ac:dyDescent="0.25">
      <c r="A424" s="42" t="str">
        <f t="shared" si="19"/>
        <v>No Activity</v>
      </c>
      <c r="B424" s="42">
        <f t="shared" si="21"/>
        <v>1</v>
      </c>
      <c r="C424" s="42">
        <f t="shared" si="20"/>
        <v>0</v>
      </c>
    </row>
    <row r="425" spans="1:3" x14ac:dyDescent="0.25">
      <c r="A425" s="42" t="str">
        <f t="shared" si="19"/>
        <v>No Activity</v>
      </c>
      <c r="B425" s="42">
        <f t="shared" si="21"/>
        <v>1</v>
      </c>
      <c r="C425" s="42">
        <f t="shared" si="20"/>
        <v>0</v>
      </c>
    </row>
    <row r="426" spans="1:3" x14ac:dyDescent="0.25">
      <c r="A426" s="42" t="str">
        <f t="shared" si="19"/>
        <v>No Activity</v>
      </c>
      <c r="B426" s="42">
        <f t="shared" si="21"/>
        <v>1</v>
      </c>
      <c r="C426" s="42">
        <f t="shared" si="20"/>
        <v>0</v>
      </c>
    </row>
    <row r="427" spans="1:3" x14ac:dyDescent="0.25">
      <c r="A427" s="42" t="str">
        <f t="shared" si="19"/>
        <v>No Activity</v>
      </c>
      <c r="B427" s="42">
        <f t="shared" si="21"/>
        <v>1</v>
      </c>
      <c r="C427" s="42">
        <f t="shared" si="20"/>
        <v>0</v>
      </c>
    </row>
    <row r="428" spans="1:3" x14ac:dyDescent="0.25">
      <c r="A428" s="42" t="str">
        <f t="shared" si="19"/>
        <v>No Activity</v>
      </c>
      <c r="B428" s="42">
        <f t="shared" si="21"/>
        <v>1</v>
      </c>
      <c r="C428" s="42">
        <f t="shared" si="20"/>
        <v>0</v>
      </c>
    </row>
    <row r="429" spans="1:3" x14ac:dyDescent="0.25">
      <c r="A429" s="42" t="str">
        <f t="shared" si="19"/>
        <v>No Activity</v>
      </c>
      <c r="B429" s="42">
        <f t="shared" si="21"/>
        <v>1</v>
      </c>
      <c r="C429" s="42">
        <f t="shared" si="20"/>
        <v>0</v>
      </c>
    </row>
    <row r="430" spans="1:3" x14ac:dyDescent="0.25">
      <c r="A430" s="42" t="str">
        <f t="shared" si="19"/>
        <v>No Activity</v>
      </c>
      <c r="B430" s="42">
        <f t="shared" si="21"/>
        <v>1</v>
      </c>
      <c r="C430" s="42">
        <f t="shared" si="20"/>
        <v>0</v>
      </c>
    </row>
    <row r="431" spans="1:3" x14ac:dyDescent="0.25">
      <c r="A431" s="42" t="str">
        <f t="shared" si="19"/>
        <v>No Activity</v>
      </c>
      <c r="B431" s="42">
        <f t="shared" si="21"/>
        <v>1</v>
      </c>
      <c r="C431" s="42">
        <f t="shared" si="20"/>
        <v>0</v>
      </c>
    </row>
    <row r="432" spans="1:3" x14ac:dyDescent="0.25">
      <c r="A432" s="42" t="str">
        <f t="shared" si="19"/>
        <v>No Activity</v>
      </c>
      <c r="B432" s="42">
        <f t="shared" si="21"/>
        <v>1</v>
      </c>
      <c r="C432" s="42">
        <f t="shared" si="20"/>
        <v>0</v>
      </c>
    </row>
    <row r="433" spans="1:3" x14ac:dyDescent="0.25">
      <c r="A433" s="42" t="str">
        <f t="shared" si="19"/>
        <v>No Activity</v>
      </c>
      <c r="B433" s="42">
        <f t="shared" si="21"/>
        <v>1</v>
      </c>
      <c r="C433" s="42">
        <f t="shared" si="20"/>
        <v>0</v>
      </c>
    </row>
    <row r="434" spans="1:3" x14ac:dyDescent="0.25">
      <c r="A434" s="42" t="str">
        <f t="shared" si="19"/>
        <v>No Activity</v>
      </c>
      <c r="B434" s="42">
        <f t="shared" si="21"/>
        <v>1</v>
      </c>
      <c r="C434" s="42">
        <f t="shared" si="20"/>
        <v>0</v>
      </c>
    </row>
    <row r="435" spans="1:3" x14ac:dyDescent="0.25">
      <c r="A435" s="42" t="str">
        <f t="shared" si="19"/>
        <v>No Activity</v>
      </c>
      <c r="B435" s="42">
        <f t="shared" si="21"/>
        <v>1</v>
      </c>
      <c r="C435" s="42">
        <f t="shared" si="20"/>
        <v>0</v>
      </c>
    </row>
    <row r="436" spans="1:3" x14ac:dyDescent="0.25">
      <c r="A436" s="42" t="str">
        <f t="shared" si="19"/>
        <v>No Activity</v>
      </c>
      <c r="B436" s="42">
        <f t="shared" si="21"/>
        <v>1</v>
      </c>
      <c r="C436" s="42">
        <f t="shared" si="20"/>
        <v>0</v>
      </c>
    </row>
    <row r="437" spans="1:3" x14ac:dyDescent="0.25">
      <c r="A437" s="42" t="str">
        <f t="shared" si="19"/>
        <v>No Activity</v>
      </c>
      <c r="B437" s="42">
        <f t="shared" si="21"/>
        <v>1</v>
      </c>
      <c r="C437" s="42">
        <f t="shared" si="20"/>
        <v>0</v>
      </c>
    </row>
    <row r="438" spans="1:3" x14ac:dyDescent="0.25">
      <c r="A438" s="42" t="str">
        <f t="shared" si="19"/>
        <v>No Activity</v>
      </c>
      <c r="B438" s="42">
        <f t="shared" si="21"/>
        <v>1</v>
      </c>
      <c r="C438" s="42">
        <f t="shared" si="20"/>
        <v>0</v>
      </c>
    </row>
    <row r="439" spans="1:3" x14ac:dyDescent="0.25">
      <c r="A439" s="42" t="str">
        <f t="shared" si="19"/>
        <v>No Activity</v>
      </c>
      <c r="B439" s="42">
        <f t="shared" si="21"/>
        <v>1</v>
      </c>
      <c r="C439" s="42">
        <f t="shared" si="20"/>
        <v>0</v>
      </c>
    </row>
    <row r="440" spans="1:3" x14ac:dyDescent="0.25">
      <c r="A440" s="42" t="str">
        <f t="shared" si="19"/>
        <v>No Activity</v>
      </c>
      <c r="B440" s="42">
        <f t="shared" si="21"/>
        <v>1</v>
      </c>
      <c r="C440" s="42">
        <f t="shared" si="20"/>
        <v>0</v>
      </c>
    </row>
    <row r="441" spans="1:3" x14ac:dyDescent="0.25">
      <c r="A441" s="42" t="str">
        <f t="shared" si="19"/>
        <v>No Activity</v>
      </c>
      <c r="B441" s="42">
        <f t="shared" si="21"/>
        <v>1</v>
      </c>
      <c r="C441" s="42">
        <f t="shared" si="20"/>
        <v>0</v>
      </c>
    </row>
    <row r="442" spans="1:3" x14ac:dyDescent="0.25">
      <c r="A442" s="42" t="str">
        <f t="shared" si="19"/>
        <v>No Activity</v>
      </c>
      <c r="B442" s="42">
        <f t="shared" si="21"/>
        <v>1</v>
      </c>
      <c r="C442" s="42">
        <f t="shared" si="20"/>
        <v>0</v>
      </c>
    </row>
    <row r="443" spans="1:3" x14ac:dyDescent="0.25">
      <c r="A443" s="42" t="str">
        <f t="shared" si="19"/>
        <v>No Activity</v>
      </c>
      <c r="B443" s="42">
        <f t="shared" si="21"/>
        <v>1</v>
      </c>
      <c r="C443" s="42">
        <f t="shared" si="20"/>
        <v>0</v>
      </c>
    </row>
    <row r="444" spans="1:3" x14ac:dyDescent="0.25">
      <c r="A444" s="42" t="str">
        <f t="shared" si="19"/>
        <v>No Activity</v>
      </c>
      <c r="B444" s="42">
        <f t="shared" si="21"/>
        <v>1</v>
      </c>
      <c r="C444" s="42">
        <f t="shared" si="20"/>
        <v>0</v>
      </c>
    </row>
    <row r="445" spans="1:3" x14ac:dyDescent="0.25">
      <c r="A445" s="42" t="str">
        <f t="shared" si="19"/>
        <v>No Activity</v>
      </c>
      <c r="B445" s="42">
        <f t="shared" si="21"/>
        <v>1</v>
      </c>
      <c r="C445" s="42">
        <f t="shared" si="20"/>
        <v>0</v>
      </c>
    </row>
    <row r="446" spans="1:3" x14ac:dyDescent="0.25">
      <c r="A446" s="42" t="str">
        <f t="shared" si="19"/>
        <v>No Activity</v>
      </c>
      <c r="B446" s="42">
        <f t="shared" si="21"/>
        <v>1</v>
      </c>
      <c r="C446" s="42">
        <f t="shared" si="20"/>
        <v>0</v>
      </c>
    </row>
    <row r="447" spans="1:3" x14ac:dyDescent="0.25">
      <c r="A447" s="42" t="str">
        <f t="shared" si="19"/>
        <v>No Activity</v>
      </c>
      <c r="B447" s="42">
        <f t="shared" si="21"/>
        <v>1</v>
      </c>
      <c r="C447" s="42">
        <f t="shared" si="20"/>
        <v>0</v>
      </c>
    </row>
    <row r="448" spans="1:3" x14ac:dyDescent="0.25">
      <c r="A448" s="42" t="str">
        <f t="shared" si="19"/>
        <v>No Activity</v>
      </c>
      <c r="B448" s="42">
        <f t="shared" si="21"/>
        <v>1</v>
      </c>
      <c r="C448" s="42">
        <f t="shared" si="20"/>
        <v>0</v>
      </c>
    </row>
    <row r="449" spans="1:3" x14ac:dyDescent="0.25">
      <c r="A449" s="42" t="str">
        <f t="shared" si="19"/>
        <v>No Activity</v>
      </c>
      <c r="B449" s="42">
        <f t="shared" si="21"/>
        <v>1</v>
      </c>
      <c r="C449" s="42">
        <f t="shared" si="20"/>
        <v>0</v>
      </c>
    </row>
    <row r="450" spans="1:3" x14ac:dyDescent="0.25">
      <c r="A450" s="42" t="str">
        <f t="shared" si="19"/>
        <v>No Activity</v>
      </c>
      <c r="B450" s="42">
        <f t="shared" si="21"/>
        <v>1</v>
      </c>
      <c r="C450" s="42">
        <f t="shared" si="20"/>
        <v>0</v>
      </c>
    </row>
    <row r="451" spans="1:3" x14ac:dyDescent="0.25">
      <c r="A451" s="42" t="str">
        <f t="shared" si="19"/>
        <v>No Activity</v>
      </c>
      <c r="B451" s="42">
        <f t="shared" si="21"/>
        <v>1</v>
      </c>
      <c r="C451" s="42">
        <f t="shared" si="20"/>
        <v>0</v>
      </c>
    </row>
    <row r="452" spans="1:3" x14ac:dyDescent="0.25">
      <c r="A452" s="42" t="str">
        <f t="shared" si="19"/>
        <v>No Activity</v>
      </c>
      <c r="B452" s="42">
        <f t="shared" si="21"/>
        <v>1</v>
      </c>
      <c r="C452" s="42">
        <f t="shared" si="20"/>
        <v>0</v>
      </c>
    </row>
    <row r="453" spans="1:3" x14ac:dyDescent="0.25">
      <c r="A453" s="42" t="str">
        <f t="shared" si="19"/>
        <v>No Activity</v>
      </c>
      <c r="B453" s="42">
        <f t="shared" si="21"/>
        <v>1</v>
      </c>
      <c r="C453" s="42">
        <f t="shared" si="20"/>
        <v>0</v>
      </c>
    </row>
    <row r="454" spans="1:3" x14ac:dyDescent="0.25">
      <c r="A454" s="42" t="str">
        <f t="shared" ref="A454:A504" si="22">VLOOKUP(G454,DDEGL_USERS,2,FALSE)</f>
        <v>No Activity</v>
      </c>
      <c r="B454" s="42">
        <f t="shared" si="21"/>
        <v>1</v>
      </c>
      <c r="C454" s="42">
        <f t="shared" ref="C454:C504" si="23">B454*W454</f>
        <v>0</v>
      </c>
    </row>
    <row r="455" spans="1:3" x14ac:dyDescent="0.25">
      <c r="A455" s="42" t="str">
        <f t="shared" si="22"/>
        <v>No Activity</v>
      </c>
      <c r="B455" s="42">
        <f t="shared" si="21"/>
        <v>1</v>
      </c>
      <c r="C455" s="42">
        <f t="shared" si="23"/>
        <v>0</v>
      </c>
    </row>
    <row r="456" spans="1:3" x14ac:dyDescent="0.25">
      <c r="A456" s="42" t="str">
        <f t="shared" si="22"/>
        <v>No Activity</v>
      </c>
      <c r="B456" s="42">
        <f t="shared" si="21"/>
        <v>1</v>
      </c>
      <c r="C456" s="42">
        <f t="shared" si="23"/>
        <v>0</v>
      </c>
    </row>
    <row r="457" spans="1:3" x14ac:dyDescent="0.25">
      <c r="A457" s="42" t="str">
        <f t="shared" si="22"/>
        <v>No Activity</v>
      </c>
      <c r="B457" s="42">
        <f t="shared" si="21"/>
        <v>1</v>
      </c>
      <c r="C457" s="42">
        <f t="shared" si="23"/>
        <v>0</v>
      </c>
    </row>
    <row r="458" spans="1:3" x14ac:dyDescent="0.25">
      <c r="A458" s="42" t="str">
        <f t="shared" si="22"/>
        <v>No Activity</v>
      </c>
      <c r="B458" s="42">
        <f t="shared" si="21"/>
        <v>1</v>
      </c>
      <c r="C458" s="42">
        <f t="shared" si="23"/>
        <v>0</v>
      </c>
    </row>
    <row r="459" spans="1:3" x14ac:dyDescent="0.25">
      <c r="A459" s="42" t="str">
        <f t="shared" si="22"/>
        <v>No Activity</v>
      </c>
      <c r="B459" s="42">
        <f t="shared" si="21"/>
        <v>1</v>
      </c>
      <c r="C459" s="42">
        <f t="shared" si="23"/>
        <v>0</v>
      </c>
    </row>
    <row r="460" spans="1:3" x14ac:dyDescent="0.25">
      <c r="A460" s="42" t="str">
        <f t="shared" si="22"/>
        <v>No Activity</v>
      </c>
      <c r="B460" s="42">
        <f t="shared" si="21"/>
        <v>1</v>
      </c>
      <c r="C460" s="42">
        <f t="shared" si="23"/>
        <v>0</v>
      </c>
    </row>
    <row r="461" spans="1:3" x14ac:dyDescent="0.25">
      <c r="A461" s="42" t="str">
        <f t="shared" si="22"/>
        <v>No Activity</v>
      </c>
      <c r="B461" s="42">
        <f t="shared" si="21"/>
        <v>1</v>
      </c>
      <c r="C461" s="42">
        <f t="shared" si="23"/>
        <v>0</v>
      </c>
    </row>
    <row r="462" spans="1:3" x14ac:dyDescent="0.25">
      <c r="A462" s="42" t="str">
        <f t="shared" si="22"/>
        <v>No Activity</v>
      </c>
      <c r="B462" s="42">
        <f t="shared" si="21"/>
        <v>1</v>
      </c>
      <c r="C462" s="42">
        <f t="shared" si="23"/>
        <v>0</v>
      </c>
    </row>
    <row r="463" spans="1:3" x14ac:dyDescent="0.25">
      <c r="A463" s="42" t="str">
        <f t="shared" si="22"/>
        <v>No Activity</v>
      </c>
      <c r="B463" s="42">
        <f t="shared" si="21"/>
        <v>1</v>
      </c>
      <c r="C463" s="42">
        <f t="shared" si="23"/>
        <v>0</v>
      </c>
    </row>
    <row r="464" spans="1:3" x14ac:dyDescent="0.25">
      <c r="A464" s="42" t="str">
        <f t="shared" si="22"/>
        <v>No Activity</v>
      </c>
      <c r="B464" s="42">
        <f t="shared" ref="B464:B504" si="24">(YEAR(Q464)-YEAR(P464))*12+MONTH(Q464)-MONTH(P464)+1</f>
        <v>1</v>
      </c>
      <c r="C464" s="42">
        <f t="shared" si="23"/>
        <v>0</v>
      </c>
    </row>
    <row r="465" spans="1:3" x14ac:dyDescent="0.25">
      <c r="A465" s="42" t="str">
        <f t="shared" si="22"/>
        <v>No Activity</v>
      </c>
      <c r="B465" s="42">
        <f t="shared" si="24"/>
        <v>1</v>
      </c>
      <c r="C465" s="42">
        <f t="shared" si="23"/>
        <v>0</v>
      </c>
    </row>
    <row r="466" spans="1:3" x14ac:dyDescent="0.25">
      <c r="A466" s="42" t="str">
        <f t="shared" si="22"/>
        <v>No Activity</v>
      </c>
      <c r="B466" s="42">
        <f t="shared" si="24"/>
        <v>1</v>
      </c>
      <c r="C466" s="42">
        <f t="shared" si="23"/>
        <v>0</v>
      </c>
    </row>
    <row r="467" spans="1:3" x14ac:dyDescent="0.25">
      <c r="A467" s="42" t="str">
        <f t="shared" si="22"/>
        <v>No Activity</v>
      </c>
      <c r="B467" s="42">
        <f t="shared" si="24"/>
        <v>1</v>
      </c>
      <c r="C467" s="42">
        <f t="shared" si="23"/>
        <v>0</v>
      </c>
    </row>
    <row r="468" spans="1:3" x14ac:dyDescent="0.25">
      <c r="A468" s="42" t="str">
        <f t="shared" si="22"/>
        <v>No Activity</v>
      </c>
      <c r="B468" s="42">
        <f t="shared" si="24"/>
        <v>1</v>
      </c>
      <c r="C468" s="42">
        <f t="shared" si="23"/>
        <v>0</v>
      </c>
    </row>
    <row r="469" spans="1:3" x14ac:dyDescent="0.25">
      <c r="A469" s="42" t="str">
        <f t="shared" si="22"/>
        <v>No Activity</v>
      </c>
      <c r="B469" s="42">
        <f t="shared" si="24"/>
        <v>1</v>
      </c>
      <c r="C469" s="42">
        <f t="shared" si="23"/>
        <v>0</v>
      </c>
    </row>
    <row r="470" spans="1:3" x14ac:dyDescent="0.25">
      <c r="A470" s="42" t="str">
        <f t="shared" si="22"/>
        <v>No Activity</v>
      </c>
      <c r="B470" s="42">
        <f t="shared" si="24"/>
        <v>1</v>
      </c>
      <c r="C470" s="42">
        <f t="shared" si="23"/>
        <v>0</v>
      </c>
    </row>
    <row r="471" spans="1:3" x14ac:dyDescent="0.25">
      <c r="A471" s="42" t="str">
        <f t="shared" si="22"/>
        <v>No Activity</v>
      </c>
      <c r="B471" s="42">
        <f t="shared" si="24"/>
        <v>1</v>
      </c>
      <c r="C471" s="42">
        <f t="shared" si="23"/>
        <v>0</v>
      </c>
    </row>
    <row r="472" spans="1:3" x14ac:dyDescent="0.25">
      <c r="A472" s="42" t="str">
        <f t="shared" si="22"/>
        <v>No Activity</v>
      </c>
      <c r="B472" s="42">
        <f t="shared" si="24"/>
        <v>1</v>
      </c>
      <c r="C472" s="42">
        <f t="shared" si="23"/>
        <v>0</v>
      </c>
    </row>
    <row r="473" spans="1:3" x14ac:dyDescent="0.25">
      <c r="A473" s="42" t="str">
        <f t="shared" si="22"/>
        <v>No Activity</v>
      </c>
      <c r="B473" s="42">
        <f t="shared" si="24"/>
        <v>1</v>
      </c>
      <c r="C473" s="42">
        <f t="shared" si="23"/>
        <v>0</v>
      </c>
    </row>
    <row r="474" spans="1:3" x14ac:dyDescent="0.25">
      <c r="A474" s="42" t="str">
        <f t="shared" si="22"/>
        <v>No Activity</v>
      </c>
      <c r="B474" s="42">
        <f t="shared" si="24"/>
        <v>1</v>
      </c>
      <c r="C474" s="42">
        <f t="shared" si="23"/>
        <v>0</v>
      </c>
    </row>
    <row r="475" spans="1:3" x14ac:dyDescent="0.25">
      <c r="A475" s="42" t="str">
        <f t="shared" si="22"/>
        <v>No Activity</v>
      </c>
      <c r="B475" s="42">
        <f t="shared" si="24"/>
        <v>1</v>
      </c>
      <c r="C475" s="42">
        <f t="shared" si="23"/>
        <v>0</v>
      </c>
    </row>
    <row r="476" spans="1:3" x14ac:dyDescent="0.25">
      <c r="A476" s="42" t="str">
        <f t="shared" si="22"/>
        <v>No Activity</v>
      </c>
      <c r="B476" s="42">
        <f t="shared" si="24"/>
        <v>1</v>
      </c>
      <c r="C476" s="42">
        <f t="shared" si="23"/>
        <v>0</v>
      </c>
    </row>
    <row r="477" spans="1:3" x14ac:dyDescent="0.25">
      <c r="A477" s="42" t="str">
        <f t="shared" si="22"/>
        <v>No Activity</v>
      </c>
      <c r="B477" s="42">
        <f t="shared" si="24"/>
        <v>1</v>
      </c>
      <c r="C477" s="42">
        <f t="shared" si="23"/>
        <v>0</v>
      </c>
    </row>
    <row r="478" spans="1:3" x14ac:dyDescent="0.25">
      <c r="A478" s="42" t="str">
        <f t="shared" si="22"/>
        <v>No Activity</v>
      </c>
      <c r="B478" s="42">
        <f t="shared" si="24"/>
        <v>1</v>
      </c>
      <c r="C478" s="42">
        <f t="shared" si="23"/>
        <v>0</v>
      </c>
    </row>
    <row r="479" spans="1:3" x14ac:dyDescent="0.25">
      <c r="A479" s="42" t="str">
        <f t="shared" si="22"/>
        <v>No Activity</v>
      </c>
      <c r="B479" s="42">
        <f t="shared" si="24"/>
        <v>1</v>
      </c>
      <c r="C479" s="42">
        <f t="shared" si="23"/>
        <v>0</v>
      </c>
    </row>
    <row r="480" spans="1:3" x14ac:dyDescent="0.25">
      <c r="A480" s="42" t="str">
        <f t="shared" si="22"/>
        <v>No Activity</v>
      </c>
      <c r="B480" s="42">
        <f t="shared" si="24"/>
        <v>1</v>
      </c>
      <c r="C480" s="42">
        <f t="shared" si="23"/>
        <v>0</v>
      </c>
    </row>
    <row r="481" spans="1:3" x14ac:dyDescent="0.25">
      <c r="A481" s="42" t="str">
        <f t="shared" si="22"/>
        <v>No Activity</v>
      </c>
      <c r="B481" s="42">
        <f t="shared" si="24"/>
        <v>1</v>
      </c>
      <c r="C481" s="42">
        <f t="shared" si="23"/>
        <v>0</v>
      </c>
    </row>
    <row r="482" spans="1:3" x14ac:dyDescent="0.25">
      <c r="A482" s="42" t="str">
        <f t="shared" si="22"/>
        <v>No Activity</v>
      </c>
      <c r="B482" s="42">
        <f t="shared" si="24"/>
        <v>1</v>
      </c>
      <c r="C482" s="42">
        <f t="shared" si="23"/>
        <v>0</v>
      </c>
    </row>
    <row r="483" spans="1:3" x14ac:dyDescent="0.25">
      <c r="A483" s="42" t="str">
        <f t="shared" si="22"/>
        <v>No Activity</v>
      </c>
      <c r="B483" s="42">
        <f t="shared" si="24"/>
        <v>1</v>
      </c>
      <c r="C483" s="42">
        <f t="shared" si="23"/>
        <v>0</v>
      </c>
    </row>
    <row r="484" spans="1:3" x14ac:dyDescent="0.25">
      <c r="A484" s="42" t="str">
        <f t="shared" si="22"/>
        <v>No Activity</v>
      </c>
      <c r="B484" s="42">
        <f t="shared" si="24"/>
        <v>1</v>
      </c>
      <c r="C484" s="42">
        <f t="shared" si="23"/>
        <v>0</v>
      </c>
    </row>
    <row r="485" spans="1:3" x14ac:dyDescent="0.25">
      <c r="A485" s="42" t="str">
        <f t="shared" si="22"/>
        <v>No Activity</v>
      </c>
      <c r="B485" s="42">
        <f t="shared" si="24"/>
        <v>1</v>
      </c>
      <c r="C485" s="42">
        <f t="shared" si="23"/>
        <v>0</v>
      </c>
    </row>
    <row r="486" spans="1:3" x14ac:dyDescent="0.25">
      <c r="A486" s="42" t="str">
        <f t="shared" si="22"/>
        <v>No Activity</v>
      </c>
      <c r="B486" s="42">
        <f t="shared" si="24"/>
        <v>1</v>
      </c>
      <c r="C486" s="42">
        <f t="shared" si="23"/>
        <v>0</v>
      </c>
    </row>
    <row r="487" spans="1:3" x14ac:dyDescent="0.25">
      <c r="A487" s="42" t="str">
        <f t="shared" si="22"/>
        <v>No Activity</v>
      </c>
      <c r="B487" s="42">
        <f t="shared" si="24"/>
        <v>1</v>
      </c>
      <c r="C487" s="42">
        <f t="shared" si="23"/>
        <v>0</v>
      </c>
    </row>
    <row r="488" spans="1:3" x14ac:dyDescent="0.25">
      <c r="A488" s="42" t="str">
        <f t="shared" si="22"/>
        <v>No Activity</v>
      </c>
      <c r="B488" s="42">
        <f t="shared" si="24"/>
        <v>1</v>
      </c>
      <c r="C488" s="42">
        <f t="shared" si="23"/>
        <v>0</v>
      </c>
    </row>
    <row r="489" spans="1:3" x14ac:dyDescent="0.25">
      <c r="A489" s="42" t="str">
        <f t="shared" si="22"/>
        <v>No Activity</v>
      </c>
      <c r="B489" s="42">
        <f t="shared" si="24"/>
        <v>1</v>
      </c>
      <c r="C489" s="42">
        <f t="shared" si="23"/>
        <v>0</v>
      </c>
    </row>
    <row r="490" spans="1:3" x14ac:dyDescent="0.25">
      <c r="A490" s="42" t="str">
        <f t="shared" si="22"/>
        <v>No Activity</v>
      </c>
      <c r="B490" s="42">
        <f t="shared" si="24"/>
        <v>1</v>
      </c>
      <c r="C490" s="42">
        <f t="shared" si="23"/>
        <v>0</v>
      </c>
    </row>
    <row r="491" spans="1:3" x14ac:dyDescent="0.25">
      <c r="A491" s="42" t="str">
        <f t="shared" si="22"/>
        <v>No Activity</v>
      </c>
      <c r="B491" s="42">
        <f t="shared" si="24"/>
        <v>1</v>
      </c>
      <c r="C491" s="42">
        <f t="shared" si="23"/>
        <v>0</v>
      </c>
    </row>
    <row r="492" spans="1:3" x14ac:dyDescent="0.25">
      <c r="A492" s="42" t="str">
        <f t="shared" si="22"/>
        <v>No Activity</v>
      </c>
      <c r="B492" s="42">
        <f t="shared" si="24"/>
        <v>1</v>
      </c>
      <c r="C492" s="42">
        <f t="shared" si="23"/>
        <v>0</v>
      </c>
    </row>
    <row r="493" spans="1:3" x14ac:dyDescent="0.25">
      <c r="A493" s="42" t="str">
        <f t="shared" si="22"/>
        <v>No Activity</v>
      </c>
      <c r="B493" s="42">
        <f t="shared" si="24"/>
        <v>1</v>
      </c>
      <c r="C493" s="42">
        <f t="shared" si="23"/>
        <v>0</v>
      </c>
    </row>
    <row r="494" spans="1:3" x14ac:dyDescent="0.25">
      <c r="A494" s="42" t="str">
        <f t="shared" si="22"/>
        <v>No Activity</v>
      </c>
      <c r="B494" s="42">
        <f t="shared" si="24"/>
        <v>1</v>
      </c>
      <c r="C494" s="42">
        <f t="shared" si="23"/>
        <v>0</v>
      </c>
    </row>
    <row r="495" spans="1:3" x14ac:dyDescent="0.25">
      <c r="A495" s="42" t="str">
        <f t="shared" si="22"/>
        <v>No Activity</v>
      </c>
      <c r="B495" s="42">
        <f t="shared" si="24"/>
        <v>1</v>
      </c>
      <c r="C495" s="42">
        <f t="shared" si="23"/>
        <v>0</v>
      </c>
    </row>
    <row r="496" spans="1:3" x14ac:dyDescent="0.25">
      <c r="A496" s="42" t="str">
        <f t="shared" si="22"/>
        <v>No Activity</v>
      </c>
      <c r="B496" s="42">
        <f t="shared" si="24"/>
        <v>1</v>
      </c>
      <c r="C496" s="42">
        <f t="shared" si="23"/>
        <v>0</v>
      </c>
    </row>
    <row r="497" spans="1:3" x14ac:dyDescent="0.25">
      <c r="A497" s="42" t="str">
        <f t="shared" si="22"/>
        <v>No Activity</v>
      </c>
      <c r="B497" s="42">
        <f t="shared" si="24"/>
        <v>1</v>
      </c>
      <c r="C497" s="42">
        <f t="shared" si="23"/>
        <v>0</v>
      </c>
    </row>
    <row r="498" spans="1:3" x14ac:dyDescent="0.25">
      <c r="A498" s="42" t="str">
        <f t="shared" si="22"/>
        <v>No Activity</v>
      </c>
      <c r="B498" s="42">
        <f t="shared" si="24"/>
        <v>1</v>
      </c>
      <c r="C498" s="42">
        <f t="shared" si="23"/>
        <v>0</v>
      </c>
    </row>
    <row r="499" spans="1:3" x14ac:dyDescent="0.25">
      <c r="A499" s="42" t="str">
        <f t="shared" si="22"/>
        <v>No Activity</v>
      </c>
      <c r="B499" s="42">
        <f t="shared" si="24"/>
        <v>1</v>
      </c>
      <c r="C499" s="42">
        <f t="shared" si="23"/>
        <v>0</v>
      </c>
    </row>
    <row r="500" spans="1:3" x14ac:dyDescent="0.25">
      <c r="A500" s="42" t="str">
        <f t="shared" si="22"/>
        <v>No Activity</v>
      </c>
      <c r="B500" s="42">
        <f t="shared" si="24"/>
        <v>1</v>
      </c>
      <c r="C500" s="42">
        <f t="shared" si="23"/>
        <v>0</v>
      </c>
    </row>
    <row r="501" spans="1:3" x14ac:dyDescent="0.25">
      <c r="A501" s="42" t="str">
        <f t="shared" si="22"/>
        <v>No Activity</v>
      </c>
      <c r="B501" s="42">
        <f t="shared" si="24"/>
        <v>1</v>
      </c>
      <c r="C501" s="42">
        <f t="shared" si="23"/>
        <v>0</v>
      </c>
    </row>
    <row r="502" spans="1:3" x14ac:dyDescent="0.25">
      <c r="A502" s="42" t="str">
        <f t="shared" si="22"/>
        <v>No Activity</v>
      </c>
      <c r="B502" s="42">
        <f t="shared" si="24"/>
        <v>1</v>
      </c>
      <c r="C502" s="42">
        <f t="shared" si="23"/>
        <v>0</v>
      </c>
    </row>
    <row r="503" spans="1:3" x14ac:dyDescent="0.25">
      <c r="A503" s="42" t="str">
        <f t="shared" si="22"/>
        <v>No Activity</v>
      </c>
      <c r="B503" s="42">
        <f t="shared" si="24"/>
        <v>1</v>
      </c>
      <c r="C503" s="42">
        <f t="shared" si="23"/>
        <v>0</v>
      </c>
    </row>
    <row r="504" spans="1:3" x14ac:dyDescent="0.25">
      <c r="A504" s="42" t="str">
        <f t="shared" si="22"/>
        <v>No Activity</v>
      </c>
      <c r="B504" s="42">
        <f t="shared" si="24"/>
        <v>1</v>
      </c>
      <c r="C504" s="42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38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09" bestFit="1" customWidth="1"/>
    <col min="7" max="7" width="17.6640625" style="199" customWidth="1"/>
    <col min="8" max="8" width="22.6640625" style="195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6" customWidth="1"/>
    <col min="17" max="17" width="14.6640625" style="196" customWidth="1"/>
    <col min="18" max="18" width="15.6640625" style="197" customWidth="1"/>
    <col min="19" max="19" width="32.6640625" customWidth="1"/>
    <col min="20" max="20" width="23.6640625" customWidth="1"/>
    <col min="21" max="21" width="10.6640625" style="198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5" customWidth="1"/>
    <col min="29" max="29" width="22.6640625" style="195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4" t="s">
        <v>2318</v>
      </c>
      <c r="B1" s="218">
        <v>8883685</v>
      </c>
      <c r="C1" s="16" t="s">
        <v>2319</v>
      </c>
    </row>
    <row r="2" spans="1:29" x14ac:dyDescent="0.25">
      <c r="A2" s="193" t="s">
        <v>2308</v>
      </c>
      <c r="B2" s="212">
        <f t="shared" ref="B2:B7" si="0">SUMIF($A$11:$A$10002,A2,$F$11:$F$10002)</f>
        <v>26555686</v>
      </c>
      <c r="G2" s="194" t="s">
        <v>3531</v>
      </c>
    </row>
    <row r="3" spans="1:29" ht="18" thickBot="1" x14ac:dyDescent="0.35">
      <c r="A3" s="216" t="s">
        <v>2309</v>
      </c>
      <c r="B3" s="214">
        <f t="shared" si="0"/>
        <v>391270131</v>
      </c>
      <c r="G3" s="200" t="s">
        <v>3532</v>
      </c>
    </row>
    <row r="4" spans="1:29" ht="15.6" x14ac:dyDescent="0.3">
      <c r="A4" s="215" t="s">
        <v>2310</v>
      </c>
      <c r="B4" s="213">
        <f t="shared" si="0"/>
        <v>217000</v>
      </c>
      <c r="H4" s="201"/>
    </row>
    <row r="5" spans="1:29" ht="15.6" x14ac:dyDescent="0.3">
      <c r="A5" s="215" t="s">
        <v>2312</v>
      </c>
      <c r="B5" s="213">
        <f t="shared" si="0"/>
        <v>0</v>
      </c>
      <c r="H5" s="201"/>
    </row>
    <row r="6" spans="1:29" ht="15.6" x14ac:dyDescent="0.3">
      <c r="A6" s="215" t="s">
        <v>2311</v>
      </c>
      <c r="B6" s="213">
        <f t="shared" si="0"/>
        <v>13170000</v>
      </c>
      <c r="H6" s="201"/>
    </row>
    <row r="7" spans="1:29" ht="13.8" thickBot="1" x14ac:dyDescent="0.3">
      <c r="A7" s="216" t="s">
        <v>2313</v>
      </c>
      <c r="B7" s="214">
        <f t="shared" si="0"/>
        <v>500000</v>
      </c>
    </row>
    <row r="8" spans="1:29" x14ac:dyDescent="0.25">
      <c r="A8" s="217" t="s">
        <v>2317</v>
      </c>
      <c r="B8" s="18"/>
      <c r="G8" s="219" t="s">
        <v>2320</v>
      </c>
    </row>
    <row r="9" spans="1:29" ht="13.8" thickBot="1" x14ac:dyDescent="0.3">
      <c r="A9" s="220"/>
      <c r="B9" s="18"/>
      <c r="F9" s="145"/>
      <c r="G9" s="219"/>
    </row>
    <row r="10" spans="1:29" ht="13.8" thickBot="1" x14ac:dyDescent="0.3">
      <c r="A10" s="40" t="s">
        <v>2314</v>
      </c>
      <c r="B10" s="211" t="s">
        <v>2304</v>
      </c>
      <c r="C10" s="211" t="s">
        <v>2303</v>
      </c>
      <c r="D10" s="211" t="s">
        <v>2305</v>
      </c>
      <c r="E10" s="211" t="s">
        <v>2307</v>
      </c>
      <c r="F10" s="41" t="s">
        <v>2537</v>
      </c>
      <c r="G10" s="202" t="s">
        <v>3533</v>
      </c>
      <c r="H10" s="203" t="s">
        <v>3534</v>
      </c>
      <c r="I10" s="204" t="s">
        <v>3535</v>
      </c>
      <c r="J10" s="204" t="s">
        <v>3536</v>
      </c>
      <c r="K10" s="204" t="s">
        <v>3537</v>
      </c>
      <c r="L10" s="204" t="s">
        <v>3538</v>
      </c>
      <c r="M10" s="204" t="s">
        <v>3539</v>
      </c>
      <c r="N10" s="204" t="s">
        <v>3540</v>
      </c>
      <c r="O10" s="204" t="s">
        <v>3541</v>
      </c>
      <c r="P10" s="205" t="s">
        <v>3542</v>
      </c>
      <c r="Q10" s="205" t="s">
        <v>3543</v>
      </c>
      <c r="R10" s="206" t="s">
        <v>3544</v>
      </c>
      <c r="S10" s="204" t="s">
        <v>3545</v>
      </c>
      <c r="T10" s="204" t="s">
        <v>3546</v>
      </c>
      <c r="U10" s="207" t="s">
        <v>2563</v>
      </c>
      <c r="V10" s="204" t="s">
        <v>3547</v>
      </c>
      <c r="W10" s="204" t="s">
        <v>3548</v>
      </c>
      <c r="X10" s="204" t="s">
        <v>3549</v>
      </c>
      <c r="Y10" s="204" t="s">
        <v>3550</v>
      </c>
      <c r="Z10" s="204" t="s">
        <v>2986</v>
      </c>
      <c r="AA10" s="204" t="s">
        <v>2554</v>
      </c>
      <c r="AB10" s="203" t="s">
        <v>3551</v>
      </c>
      <c r="AC10" s="203" t="s">
        <v>3552</v>
      </c>
    </row>
    <row r="11" spans="1:29" x14ac:dyDescent="0.25">
      <c r="A11" s="43" t="str">
        <f t="shared" ref="A11:A74" si="1">B11&amp;" "&amp;C11&amp;" "&amp;D11</f>
        <v xml:space="preserve"> Metals Financial</v>
      </c>
      <c r="B11" s="43" t="str">
        <f t="shared" ref="B11:B74" si="2">IF((LEFT(N11,2)="US"),"US","")</f>
        <v/>
      </c>
      <c r="C11" s="43" t="str">
        <f t="shared" ref="C11:C74" si="3">M11</f>
        <v>Metals</v>
      </c>
      <c r="D11" s="43" t="str">
        <f t="shared" ref="D11:D74" si="4">IF(ISNUMBER(FIND("Phy",N11))=TRUE,"Physical","Financial")</f>
        <v>Financial</v>
      </c>
      <c r="E11" s="43">
        <f>IF(VLOOKUP(S11,'DD-Lookup'!$J$6:$L$50,3,FALSE)="Monthly",(YEAR(AC11)-YEAR(AB11))*12+MONTH(AC11)-MONTH(AB11)+1,(AC11-AB11+1))</f>
        <v>1</v>
      </c>
      <c r="F11" s="210">
        <f t="shared" ref="F11:F74" si="5">E11*SUM(P11:Q11)</f>
        <v>4</v>
      </c>
      <c r="G11" s="199">
        <v>1351772</v>
      </c>
      <c r="H11" s="195">
        <v>37048.763587963003</v>
      </c>
      <c r="I11" t="s">
        <v>3144</v>
      </c>
      <c r="M11" t="s">
        <v>3346</v>
      </c>
      <c r="N11" t="s">
        <v>3554</v>
      </c>
      <c r="O11" t="s">
        <v>3555</v>
      </c>
      <c r="Q11" s="196">
        <v>4</v>
      </c>
      <c r="S11" t="s">
        <v>3556</v>
      </c>
      <c r="T11" t="s">
        <v>3557</v>
      </c>
      <c r="U11" s="198">
        <v>1677</v>
      </c>
      <c r="V11" t="s">
        <v>2104</v>
      </c>
      <c r="W11" t="s">
        <v>2299</v>
      </c>
      <c r="X11" t="s">
        <v>3559</v>
      </c>
      <c r="Y11" t="s">
        <v>3560</v>
      </c>
      <c r="Z11" t="s">
        <v>3561</v>
      </c>
      <c r="AA11">
        <v>2172363</v>
      </c>
    </row>
    <row r="12" spans="1:29" x14ac:dyDescent="0.25">
      <c r="A12" s="43" t="str">
        <f t="shared" si="1"/>
        <v xml:space="preserve"> Metals Financial</v>
      </c>
      <c r="B12" s="43" t="str">
        <f t="shared" si="2"/>
        <v/>
      </c>
      <c r="C12" s="43" t="str">
        <f t="shared" si="3"/>
        <v>Metals</v>
      </c>
      <c r="D12" s="43" t="str">
        <f t="shared" si="4"/>
        <v>Financial</v>
      </c>
      <c r="E12" s="43">
        <f>IF(VLOOKUP(S12,'DD-Lookup'!$J$6:$L$50,3,FALSE)="Monthly",(YEAR(AC12)-YEAR(AB12))*12+MONTH(AC12)-MONTH(AB12)+1,(AC12-AB12+1))</f>
        <v>1</v>
      </c>
      <c r="F12" s="210">
        <f t="shared" si="5"/>
        <v>20</v>
      </c>
      <c r="G12" s="199">
        <v>1351774</v>
      </c>
      <c r="H12" s="195">
        <v>37048.795266203699</v>
      </c>
      <c r="I12" t="s">
        <v>3553</v>
      </c>
      <c r="M12" t="s">
        <v>3346</v>
      </c>
      <c r="N12" t="s">
        <v>3554</v>
      </c>
      <c r="O12" t="s">
        <v>3555</v>
      </c>
      <c r="Q12" s="196">
        <v>20</v>
      </c>
      <c r="S12" t="s">
        <v>3556</v>
      </c>
      <c r="T12" t="s">
        <v>3557</v>
      </c>
      <c r="U12" s="198">
        <v>1677</v>
      </c>
      <c r="V12" t="s">
        <v>3121</v>
      </c>
      <c r="W12" t="s">
        <v>3558</v>
      </c>
      <c r="X12" t="s">
        <v>3559</v>
      </c>
      <c r="Y12" t="s">
        <v>3560</v>
      </c>
      <c r="Z12" t="s">
        <v>3561</v>
      </c>
      <c r="AA12">
        <v>2172361</v>
      </c>
    </row>
    <row r="13" spans="1:29" x14ac:dyDescent="0.25">
      <c r="A13" s="43" t="str">
        <f t="shared" si="1"/>
        <v xml:space="preserve"> Power Financial</v>
      </c>
      <c r="B13" s="43" t="str">
        <f t="shared" si="2"/>
        <v/>
      </c>
      <c r="C13" s="43" t="str">
        <f t="shared" si="3"/>
        <v>Power</v>
      </c>
      <c r="D13" s="43" t="str">
        <f t="shared" si="4"/>
        <v>Financial</v>
      </c>
      <c r="E13" s="43">
        <f>IF(VLOOKUP(S13,'DD-Lookup'!$J$6:$L$50,3,FALSE)="Monthly",(YEAR(AC13)-YEAR(AB13))*12+MONTH(AC13)-MONTH(AB13)+1,(AC13-AB13+1))</f>
        <v>8</v>
      </c>
      <c r="F13" s="210">
        <f t="shared" si="5"/>
        <v>400</v>
      </c>
      <c r="G13" s="199">
        <v>1351834</v>
      </c>
      <c r="H13" s="195">
        <v>37049.042905092603</v>
      </c>
      <c r="I13" t="s">
        <v>4076</v>
      </c>
      <c r="M13" t="s">
        <v>2766</v>
      </c>
      <c r="N13" t="s">
        <v>4013</v>
      </c>
      <c r="O13" t="s">
        <v>1690</v>
      </c>
      <c r="P13" s="196">
        <v>50</v>
      </c>
      <c r="S13" t="s">
        <v>3340</v>
      </c>
      <c r="T13" t="s">
        <v>4015</v>
      </c>
      <c r="U13" s="198">
        <v>211</v>
      </c>
      <c r="V13" t="s">
        <v>2105</v>
      </c>
      <c r="W13" t="s">
        <v>4078</v>
      </c>
      <c r="X13" t="s">
        <v>4018</v>
      </c>
      <c r="Y13" t="s">
        <v>4019</v>
      </c>
      <c r="Z13" t="s">
        <v>4020</v>
      </c>
      <c r="AA13">
        <v>1351834</v>
      </c>
      <c r="AB13" s="195">
        <v>37053</v>
      </c>
      <c r="AC13" s="195">
        <v>37060</v>
      </c>
    </row>
    <row r="14" spans="1:29" x14ac:dyDescent="0.25">
      <c r="A14" s="43" t="str">
        <f t="shared" si="1"/>
        <v xml:space="preserve"> Power Physical</v>
      </c>
      <c r="B14" s="43" t="str">
        <f t="shared" si="2"/>
        <v/>
      </c>
      <c r="C14" s="43" t="str">
        <f t="shared" si="3"/>
        <v>Power</v>
      </c>
      <c r="D14" s="43" t="str">
        <f t="shared" si="4"/>
        <v>Physical</v>
      </c>
      <c r="E14" s="43">
        <f>IF(VLOOKUP(S14,'DD-Lookup'!$J$6:$L$50,3,FALSE)="Monthly",(YEAR(AC14)-YEAR(AB14))*12+MONTH(AC14)-MONTH(AB14)+1,(AC14-AB14+1))</f>
        <v>1</v>
      </c>
      <c r="F14" s="210">
        <f t="shared" si="5"/>
        <v>25</v>
      </c>
      <c r="G14" s="199">
        <v>1351835</v>
      </c>
      <c r="H14" s="195">
        <v>37049.044479166703</v>
      </c>
      <c r="I14" t="s">
        <v>3564</v>
      </c>
      <c r="M14" t="s">
        <v>2766</v>
      </c>
      <c r="N14" t="s">
        <v>4022</v>
      </c>
      <c r="O14" t="s">
        <v>3655</v>
      </c>
      <c r="Q14" s="196">
        <v>25</v>
      </c>
      <c r="S14" t="s">
        <v>3340</v>
      </c>
      <c r="T14" t="s">
        <v>4023</v>
      </c>
      <c r="U14" s="198">
        <v>33</v>
      </c>
      <c r="V14" t="s">
        <v>4040</v>
      </c>
      <c r="W14" t="s">
        <v>4025</v>
      </c>
      <c r="X14" t="s">
        <v>4026</v>
      </c>
      <c r="Y14" t="s">
        <v>4027</v>
      </c>
      <c r="Z14" t="s">
        <v>3562</v>
      </c>
      <c r="AA14">
        <v>111473.1</v>
      </c>
      <c r="AB14" s="195">
        <v>37050.875011574099</v>
      </c>
      <c r="AC14" s="195">
        <v>37050.875011574099</v>
      </c>
    </row>
    <row r="15" spans="1:29" x14ac:dyDescent="0.25">
      <c r="A15" s="43" t="str">
        <f t="shared" si="1"/>
        <v xml:space="preserve"> Power Physical</v>
      </c>
      <c r="B15" s="43" t="str">
        <f t="shared" si="2"/>
        <v/>
      </c>
      <c r="C15" s="43" t="str">
        <f t="shared" si="3"/>
        <v>Power</v>
      </c>
      <c r="D15" s="43" t="str">
        <f t="shared" si="4"/>
        <v>Physical</v>
      </c>
      <c r="E15" s="43">
        <f>IF(VLOOKUP(S15,'DD-Lookup'!$J$6:$L$50,3,FALSE)="Monthly",(YEAR(AC15)-YEAR(AB15))*12+MONTH(AC15)-MONTH(AB15)+1,(AC15-AB15+1))</f>
        <v>1</v>
      </c>
      <c r="F15" s="210">
        <f t="shared" si="5"/>
        <v>25</v>
      </c>
      <c r="G15" s="199">
        <v>1351836</v>
      </c>
      <c r="H15" s="195">
        <v>37049.044814814799</v>
      </c>
      <c r="I15" t="s">
        <v>4169</v>
      </c>
      <c r="M15" t="s">
        <v>2766</v>
      </c>
      <c r="N15" t="s">
        <v>4022</v>
      </c>
      <c r="O15" t="s">
        <v>3655</v>
      </c>
      <c r="Q15" s="196">
        <v>25</v>
      </c>
      <c r="S15" t="s">
        <v>3340</v>
      </c>
      <c r="T15" t="s">
        <v>4023</v>
      </c>
      <c r="U15" s="198">
        <v>33.25</v>
      </c>
      <c r="V15" t="s">
        <v>4284</v>
      </c>
      <c r="W15" t="s">
        <v>4025</v>
      </c>
      <c r="X15" t="s">
        <v>4026</v>
      </c>
      <c r="Y15" t="s">
        <v>4027</v>
      </c>
      <c r="Z15" t="s">
        <v>3562</v>
      </c>
      <c r="AA15">
        <v>111474.1</v>
      </c>
      <c r="AB15" s="195">
        <v>37050.875011574099</v>
      </c>
      <c r="AC15" s="195">
        <v>37050.875011574099</v>
      </c>
    </row>
    <row r="16" spans="1:29" x14ac:dyDescent="0.25">
      <c r="A16" s="43" t="str">
        <f t="shared" si="1"/>
        <v xml:space="preserve"> Power Physical</v>
      </c>
      <c r="B16" s="43" t="str">
        <f t="shared" si="2"/>
        <v/>
      </c>
      <c r="C16" s="43" t="str">
        <f t="shared" si="3"/>
        <v>Power</v>
      </c>
      <c r="D16" s="43" t="str">
        <f t="shared" si="4"/>
        <v>Physical</v>
      </c>
      <c r="E16" s="43">
        <f>IF(VLOOKUP(S16,'DD-Lookup'!$J$6:$L$50,3,FALSE)="Monthly",(YEAR(AC16)-YEAR(AB16))*12+MONTH(AC16)-MONTH(AB16)+1,(AC16-AB16+1))</f>
        <v>1</v>
      </c>
      <c r="F16" s="210">
        <f t="shared" si="5"/>
        <v>25</v>
      </c>
      <c r="G16" s="199">
        <v>1351837</v>
      </c>
      <c r="H16" s="195">
        <v>37049.045949074098</v>
      </c>
      <c r="I16" t="s">
        <v>4032</v>
      </c>
      <c r="M16" t="s">
        <v>2766</v>
      </c>
      <c r="N16" t="s">
        <v>4022</v>
      </c>
      <c r="O16" t="s">
        <v>3669</v>
      </c>
      <c r="Q16" s="196">
        <v>25</v>
      </c>
      <c r="S16" t="s">
        <v>3340</v>
      </c>
      <c r="T16" t="s">
        <v>4023</v>
      </c>
      <c r="U16" s="198">
        <v>24.25</v>
      </c>
      <c r="V16" t="s">
        <v>4033</v>
      </c>
      <c r="W16" t="s">
        <v>4025</v>
      </c>
      <c r="X16" t="s">
        <v>4026</v>
      </c>
      <c r="Y16" t="s">
        <v>4027</v>
      </c>
      <c r="Z16" t="s">
        <v>3562</v>
      </c>
      <c r="AA16">
        <v>111475.1</v>
      </c>
      <c r="AB16" s="195">
        <v>37050.875011574099</v>
      </c>
      <c r="AC16" s="195">
        <v>37050.875011574099</v>
      </c>
    </row>
    <row r="17" spans="1:29" x14ac:dyDescent="0.25">
      <c r="A17" s="43" t="str">
        <f t="shared" si="1"/>
        <v xml:space="preserve"> Power Physical</v>
      </c>
      <c r="B17" s="43" t="str">
        <f t="shared" si="2"/>
        <v/>
      </c>
      <c r="C17" s="43" t="str">
        <f t="shared" si="3"/>
        <v>Power</v>
      </c>
      <c r="D17" s="43" t="str">
        <f t="shared" si="4"/>
        <v>Physical</v>
      </c>
      <c r="E17" s="43">
        <f>IF(VLOOKUP(S17,'DD-Lookup'!$J$6:$L$50,3,FALSE)="Monthly",(YEAR(AC17)-YEAR(AB17))*12+MONTH(AC17)-MONTH(AB17)+1,(AC17-AB17+1))</f>
        <v>1</v>
      </c>
      <c r="F17" s="210">
        <f t="shared" si="5"/>
        <v>25</v>
      </c>
      <c r="G17" s="199">
        <v>1351838</v>
      </c>
      <c r="H17" s="195">
        <v>37049.045960648102</v>
      </c>
      <c r="I17" t="s">
        <v>4069</v>
      </c>
      <c r="M17" t="s">
        <v>2766</v>
      </c>
      <c r="N17" t="s">
        <v>4022</v>
      </c>
      <c r="O17" t="s">
        <v>3655</v>
      </c>
      <c r="Q17" s="196">
        <v>25</v>
      </c>
      <c r="S17" t="s">
        <v>3340</v>
      </c>
      <c r="T17" t="s">
        <v>4023</v>
      </c>
      <c r="U17" s="198">
        <v>33.75</v>
      </c>
      <c r="V17" t="s">
        <v>4070</v>
      </c>
      <c r="W17" t="s">
        <v>4025</v>
      </c>
      <c r="X17" t="s">
        <v>4026</v>
      </c>
      <c r="Y17" t="s">
        <v>4027</v>
      </c>
      <c r="Z17" t="s">
        <v>3562</v>
      </c>
      <c r="AA17">
        <v>111476.1</v>
      </c>
      <c r="AB17" s="195">
        <v>37050.875011574099</v>
      </c>
      <c r="AC17" s="195">
        <v>37050.875011574099</v>
      </c>
    </row>
    <row r="18" spans="1:29" x14ac:dyDescent="0.25">
      <c r="A18" s="43" t="str">
        <f t="shared" si="1"/>
        <v xml:space="preserve"> Power Physical</v>
      </c>
      <c r="B18" s="43" t="str">
        <f t="shared" si="2"/>
        <v/>
      </c>
      <c r="C18" s="43" t="str">
        <f t="shared" si="3"/>
        <v>Power</v>
      </c>
      <c r="D18" s="43" t="str">
        <f t="shared" si="4"/>
        <v>Physical</v>
      </c>
      <c r="E18" s="43">
        <f>IF(VLOOKUP(S18,'DD-Lookup'!$J$6:$L$50,3,FALSE)="Monthly",(YEAR(AC18)-YEAR(AB18))*12+MONTH(AC18)-MONTH(AB18)+1,(AC18-AB18+1))</f>
        <v>1</v>
      </c>
      <c r="F18" s="210">
        <f t="shared" si="5"/>
        <v>25</v>
      </c>
      <c r="G18" s="199">
        <v>1351839</v>
      </c>
      <c r="H18" s="195">
        <v>37049.046099537001</v>
      </c>
      <c r="I18" t="s">
        <v>4104</v>
      </c>
      <c r="M18" t="s">
        <v>2766</v>
      </c>
      <c r="N18" t="s">
        <v>4046</v>
      </c>
      <c r="O18" t="s">
        <v>2106</v>
      </c>
      <c r="Q18" s="196">
        <v>25</v>
      </c>
      <c r="S18" t="s">
        <v>3340</v>
      </c>
      <c r="T18" t="s">
        <v>4023</v>
      </c>
      <c r="U18" s="198">
        <v>24.3</v>
      </c>
      <c r="V18" t="s">
        <v>4105</v>
      </c>
      <c r="W18" t="s">
        <v>4047</v>
      </c>
      <c r="X18" t="s">
        <v>4026</v>
      </c>
      <c r="Y18" t="s">
        <v>4027</v>
      </c>
      <c r="Z18" t="s">
        <v>3562</v>
      </c>
      <c r="AA18">
        <v>111477.1</v>
      </c>
      <c r="AB18" s="195">
        <v>37050.875011574099</v>
      </c>
      <c r="AC18" s="195">
        <v>37050.875011574099</v>
      </c>
    </row>
    <row r="19" spans="1:29" x14ac:dyDescent="0.25">
      <c r="A19" s="43" t="str">
        <f t="shared" si="1"/>
        <v xml:space="preserve"> Power Physical</v>
      </c>
      <c r="B19" s="43" t="str">
        <f t="shared" si="2"/>
        <v/>
      </c>
      <c r="C19" s="43" t="str">
        <f t="shared" si="3"/>
        <v>Power</v>
      </c>
      <c r="D19" s="43" t="str">
        <f t="shared" si="4"/>
        <v>Physical</v>
      </c>
      <c r="E19" s="43">
        <f>IF(VLOOKUP(S19,'DD-Lookup'!$J$6:$L$50,3,FALSE)="Monthly",(YEAR(AC19)-YEAR(AB19))*12+MONTH(AC19)-MONTH(AB19)+1,(AC19-AB19+1))</f>
        <v>1</v>
      </c>
      <c r="F19" s="210">
        <f t="shared" si="5"/>
        <v>25</v>
      </c>
      <c r="G19" s="199">
        <v>1351840</v>
      </c>
      <c r="H19" s="195">
        <v>37049.046261574098</v>
      </c>
      <c r="I19" t="s">
        <v>3564</v>
      </c>
      <c r="M19" t="s">
        <v>2766</v>
      </c>
      <c r="N19" t="s">
        <v>4035</v>
      </c>
      <c r="O19" t="s">
        <v>2107</v>
      </c>
      <c r="Q19" s="196">
        <v>25</v>
      </c>
      <c r="S19" t="s">
        <v>3340</v>
      </c>
      <c r="T19" t="s">
        <v>4023</v>
      </c>
      <c r="U19" s="198">
        <v>33.9</v>
      </c>
      <c r="V19" t="s">
        <v>2108</v>
      </c>
      <c r="W19" t="s">
        <v>4037</v>
      </c>
      <c r="X19" t="s">
        <v>4026</v>
      </c>
      <c r="Y19" t="s">
        <v>4027</v>
      </c>
      <c r="Z19" t="s">
        <v>3562</v>
      </c>
      <c r="AA19">
        <v>111478.1</v>
      </c>
      <c r="AB19" s="195">
        <v>37050.875011574099</v>
      </c>
      <c r="AC19" s="195">
        <v>37050.875011574099</v>
      </c>
    </row>
    <row r="20" spans="1:29" x14ac:dyDescent="0.25">
      <c r="A20" s="43" t="str">
        <f t="shared" si="1"/>
        <v xml:space="preserve"> Power Physical</v>
      </c>
      <c r="B20" s="43" t="str">
        <f t="shared" si="2"/>
        <v/>
      </c>
      <c r="C20" s="43" t="str">
        <f t="shared" si="3"/>
        <v>Power</v>
      </c>
      <c r="D20" s="43" t="str">
        <f t="shared" si="4"/>
        <v>Physical</v>
      </c>
      <c r="E20" s="43">
        <f>IF(VLOOKUP(S20,'DD-Lookup'!$J$6:$L$50,3,FALSE)="Monthly",(YEAR(AC20)-YEAR(AB20))*12+MONTH(AC20)-MONTH(AB20)+1,(AC20-AB20+1))</f>
        <v>1</v>
      </c>
      <c r="F20" s="210">
        <f t="shared" si="5"/>
        <v>25</v>
      </c>
      <c r="G20" s="199">
        <v>1351841</v>
      </c>
      <c r="H20" s="195">
        <v>37049.047314814801</v>
      </c>
      <c r="I20" t="s">
        <v>4075</v>
      </c>
      <c r="M20" t="s">
        <v>2766</v>
      </c>
      <c r="N20" t="s">
        <v>4022</v>
      </c>
      <c r="O20" t="s">
        <v>3655</v>
      </c>
      <c r="Q20" s="196">
        <v>25</v>
      </c>
      <c r="S20" t="s">
        <v>3340</v>
      </c>
      <c r="T20" t="s">
        <v>4023</v>
      </c>
      <c r="U20" s="198">
        <v>34.25</v>
      </c>
      <c r="V20" t="s">
        <v>4282</v>
      </c>
      <c r="W20" t="s">
        <v>4025</v>
      </c>
      <c r="X20" t="s">
        <v>4026</v>
      </c>
      <c r="Y20" t="s">
        <v>4027</v>
      </c>
      <c r="Z20" t="s">
        <v>3562</v>
      </c>
      <c r="AA20">
        <v>111479.1</v>
      </c>
      <c r="AB20" s="195">
        <v>37050.875011574099</v>
      </c>
      <c r="AC20" s="195">
        <v>37050.875011574099</v>
      </c>
    </row>
    <row r="21" spans="1:29" x14ac:dyDescent="0.25">
      <c r="A21" s="43" t="str">
        <f t="shared" si="1"/>
        <v xml:space="preserve"> Power Physical</v>
      </c>
      <c r="B21" s="43" t="str">
        <f t="shared" si="2"/>
        <v/>
      </c>
      <c r="C21" s="43" t="str">
        <f t="shared" si="3"/>
        <v>Power</v>
      </c>
      <c r="D21" s="43" t="str">
        <f t="shared" si="4"/>
        <v>Physical</v>
      </c>
      <c r="E21" s="43">
        <f>IF(VLOOKUP(S21,'DD-Lookup'!$J$6:$L$50,3,FALSE)="Monthly",(YEAR(AC21)-YEAR(AB21))*12+MONTH(AC21)-MONTH(AB21)+1,(AC21-AB21+1))</f>
        <v>1</v>
      </c>
      <c r="F21" s="210">
        <f t="shared" si="5"/>
        <v>25</v>
      </c>
      <c r="G21" s="199">
        <v>1351842</v>
      </c>
      <c r="H21" s="195">
        <v>37049.047337962998</v>
      </c>
      <c r="I21" t="s">
        <v>1648</v>
      </c>
      <c r="M21" t="s">
        <v>2766</v>
      </c>
      <c r="N21" t="s">
        <v>4046</v>
      </c>
      <c r="O21" t="s">
        <v>2106</v>
      </c>
      <c r="Q21" s="196">
        <v>25</v>
      </c>
      <c r="S21" t="s">
        <v>3340</v>
      </c>
      <c r="T21" t="s">
        <v>4023</v>
      </c>
      <c r="U21" s="198">
        <v>24.75</v>
      </c>
      <c r="V21" t="s">
        <v>1649</v>
      </c>
      <c r="W21" t="s">
        <v>4047</v>
      </c>
      <c r="X21" t="s">
        <v>4026</v>
      </c>
      <c r="Y21" t="s">
        <v>4027</v>
      </c>
      <c r="Z21" t="s">
        <v>3562</v>
      </c>
      <c r="AA21">
        <v>111480.1</v>
      </c>
      <c r="AB21" s="195">
        <v>37050.875011574099</v>
      </c>
      <c r="AC21" s="195">
        <v>37050.875011574099</v>
      </c>
    </row>
    <row r="22" spans="1:29" x14ac:dyDescent="0.25">
      <c r="A22" s="43" t="str">
        <f t="shared" si="1"/>
        <v xml:space="preserve"> Power Financial</v>
      </c>
      <c r="B22" s="43" t="str">
        <f t="shared" si="2"/>
        <v/>
      </c>
      <c r="C22" s="43" t="str">
        <f t="shared" si="3"/>
        <v>Power</v>
      </c>
      <c r="D22" s="43" t="str">
        <f t="shared" si="4"/>
        <v>Financial</v>
      </c>
      <c r="E22" s="43">
        <f>IF(VLOOKUP(S22,'DD-Lookup'!$J$6:$L$50,3,FALSE)="Monthly",(YEAR(AC22)-YEAR(AB22))*12+MONTH(AC22)-MONTH(AB22)+1,(AC22-AB22+1))</f>
        <v>121</v>
      </c>
      <c r="F22" s="210">
        <f t="shared" si="5"/>
        <v>1210</v>
      </c>
      <c r="G22" s="199">
        <v>1351843</v>
      </c>
      <c r="H22" s="195">
        <v>37049.047523148103</v>
      </c>
      <c r="I22" t="s">
        <v>4057</v>
      </c>
      <c r="M22" t="s">
        <v>2766</v>
      </c>
      <c r="N22" t="s">
        <v>4013</v>
      </c>
      <c r="O22" t="s">
        <v>4144</v>
      </c>
      <c r="Q22" s="196">
        <v>10</v>
      </c>
      <c r="S22" t="s">
        <v>3340</v>
      </c>
      <c r="T22" t="s">
        <v>4015</v>
      </c>
      <c r="U22" s="198">
        <v>229.75</v>
      </c>
      <c r="V22" t="s">
        <v>1651</v>
      </c>
      <c r="W22" t="s">
        <v>4017</v>
      </c>
      <c r="X22" t="s">
        <v>4018</v>
      </c>
      <c r="Y22" t="s">
        <v>4019</v>
      </c>
      <c r="Z22" t="s">
        <v>4020</v>
      </c>
      <c r="AA22">
        <v>1351843</v>
      </c>
      <c r="AB22" s="195">
        <v>37257</v>
      </c>
      <c r="AC22" s="195">
        <v>37377</v>
      </c>
    </row>
    <row r="23" spans="1:29" x14ac:dyDescent="0.25">
      <c r="A23" s="43" t="str">
        <f t="shared" si="1"/>
        <v xml:space="preserve"> Power Physical</v>
      </c>
      <c r="B23" s="43" t="str">
        <f t="shared" si="2"/>
        <v/>
      </c>
      <c r="C23" s="43" t="str">
        <f t="shared" si="3"/>
        <v>Power</v>
      </c>
      <c r="D23" s="43" t="str">
        <f t="shared" si="4"/>
        <v>Physical</v>
      </c>
      <c r="E23" s="43">
        <f>IF(VLOOKUP(S23,'DD-Lookup'!$J$6:$L$50,3,FALSE)="Monthly",(YEAR(AC23)-YEAR(AB23))*12+MONTH(AC23)-MONTH(AB23)+1,(AC23-AB23+1))</f>
        <v>1</v>
      </c>
      <c r="F23" s="210">
        <f t="shared" si="5"/>
        <v>50</v>
      </c>
      <c r="G23" s="199">
        <v>1351844</v>
      </c>
      <c r="H23" s="195">
        <v>37049.048263888901</v>
      </c>
      <c r="I23" t="s">
        <v>4062</v>
      </c>
      <c r="M23" t="s">
        <v>2766</v>
      </c>
      <c r="N23" t="s">
        <v>4042</v>
      </c>
      <c r="O23" t="s">
        <v>2109</v>
      </c>
      <c r="Q23" s="196">
        <v>50</v>
      </c>
      <c r="S23" t="s">
        <v>3340</v>
      </c>
      <c r="T23" t="s">
        <v>4023</v>
      </c>
      <c r="U23" s="198">
        <v>11.1</v>
      </c>
      <c r="V23" t="s">
        <v>4063</v>
      </c>
      <c r="W23" t="s">
        <v>4044</v>
      </c>
      <c r="X23" t="s">
        <v>4026</v>
      </c>
      <c r="Y23" t="s">
        <v>4027</v>
      </c>
      <c r="Z23" t="s">
        <v>3562</v>
      </c>
      <c r="AA23">
        <v>111481.1</v>
      </c>
      <c r="AB23" s="195">
        <v>37050.875011574099</v>
      </c>
      <c r="AC23" s="195">
        <v>37050.875011574099</v>
      </c>
    </row>
    <row r="24" spans="1:29" x14ac:dyDescent="0.25">
      <c r="A24" s="43" t="str">
        <f t="shared" si="1"/>
        <v xml:space="preserve"> Power Physical</v>
      </c>
      <c r="B24" s="43" t="str">
        <f t="shared" si="2"/>
        <v/>
      </c>
      <c r="C24" s="43" t="str">
        <f t="shared" si="3"/>
        <v>Power</v>
      </c>
      <c r="D24" s="43" t="str">
        <f t="shared" si="4"/>
        <v>Physical</v>
      </c>
      <c r="E24" s="43">
        <f>IF(VLOOKUP(S24,'DD-Lookup'!$J$6:$L$50,3,FALSE)="Monthly",(YEAR(AC24)-YEAR(AB24))*12+MONTH(AC24)-MONTH(AB24)+1,(AC24-AB24+1))</f>
        <v>1</v>
      </c>
      <c r="F24" s="210">
        <f t="shared" si="5"/>
        <v>25</v>
      </c>
      <c r="G24" s="199">
        <v>1351845</v>
      </c>
      <c r="H24" s="195">
        <v>37049.0488541667</v>
      </c>
      <c r="I24" t="s">
        <v>4030</v>
      </c>
      <c r="M24" t="s">
        <v>2766</v>
      </c>
      <c r="N24" t="s">
        <v>4022</v>
      </c>
      <c r="O24" t="s">
        <v>3655</v>
      </c>
      <c r="P24" s="196">
        <v>25</v>
      </c>
      <c r="S24" t="s">
        <v>3340</v>
      </c>
      <c r="T24" t="s">
        <v>4023</v>
      </c>
      <c r="U24" s="198">
        <v>34.25</v>
      </c>
      <c r="V24" t="s">
        <v>4031</v>
      </c>
      <c r="W24" t="s">
        <v>4025</v>
      </c>
      <c r="X24" t="s">
        <v>4026</v>
      </c>
      <c r="Y24" t="s">
        <v>4027</v>
      </c>
      <c r="Z24" t="s">
        <v>3562</v>
      </c>
      <c r="AA24">
        <v>111482.1</v>
      </c>
      <c r="AB24" s="195">
        <v>37050.875011574099</v>
      </c>
      <c r="AC24" s="195">
        <v>37050.875011574099</v>
      </c>
    </row>
    <row r="25" spans="1:29" x14ac:dyDescent="0.25">
      <c r="A25" s="43" t="str">
        <f t="shared" si="1"/>
        <v xml:space="preserve"> Power Physical</v>
      </c>
      <c r="B25" s="43" t="str">
        <f t="shared" si="2"/>
        <v/>
      </c>
      <c r="C25" s="43" t="str">
        <f t="shared" si="3"/>
        <v>Power</v>
      </c>
      <c r="D25" s="43" t="str">
        <f t="shared" si="4"/>
        <v>Physical</v>
      </c>
      <c r="E25" s="43">
        <f>IF(VLOOKUP(S25,'DD-Lookup'!$J$6:$L$50,3,FALSE)="Monthly",(YEAR(AC25)-YEAR(AB25))*12+MONTH(AC25)-MONTH(AB25)+1,(AC25-AB25+1))</f>
        <v>1</v>
      </c>
      <c r="F25" s="210">
        <f t="shared" si="5"/>
        <v>25</v>
      </c>
      <c r="G25" s="199">
        <v>1351846</v>
      </c>
      <c r="H25" s="195">
        <v>37049.049282407403</v>
      </c>
      <c r="I25" t="s">
        <v>4021</v>
      </c>
      <c r="M25" t="s">
        <v>2766</v>
      </c>
      <c r="N25" t="s">
        <v>4022</v>
      </c>
      <c r="O25" t="s">
        <v>3655</v>
      </c>
      <c r="P25" s="196">
        <v>25</v>
      </c>
      <c r="S25" t="s">
        <v>3340</v>
      </c>
      <c r="T25" t="s">
        <v>4023</v>
      </c>
      <c r="U25" s="198">
        <v>34.25</v>
      </c>
      <c r="V25" t="s">
        <v>4024</v>
      </c>
      <c r="W25" t="s">
        <v>4025</v>
      </c>
      <c r="X25" t="s">
        <v>4026</v>
      </c>
      <c r="Y25" t="s">
        <v>4027</v>
      </c>
      <c r="Z25" t="s">
        <v>3562</v>
      </c>
      <c r="AA25">
        <v>111485.1</v>
      </c>
      <c r="AB25" s="195">
        <v>37050.875011574099</v>
      </c>
      <c r="AC25" s="195">
        <v>37050.875011574099</v>
      </c>
    </row>
    <row r="26" spans="1:29" x14ac:dyDescent="0.25">
      <c r="A26" s="43" t="str">
        <f t="shared" si="1"/>
        <v xml:space="preserve"> Metals Financial</v>
      </c>
      <c r="B26" s="43" t="str">
        <f t="shared" si="2"/>
        <v/>
      </c>
      <c r="C26" s="43" t="str">
        <f t="shared" si="3"/>
        <v>Metals</v>
      </c>
      <c r="D26" s="43" t="str">
        <f t="shared" si="4"/>
        <v>Financial</v>
      </c>
      <c r="E26" s="43">
        <f>IF(VLOOKUP(S26,'DD-Lookup'!$J$6:$L$50,3,FALSE)="Monthly",(YEAR(AC26)-YEAR(AB26))*12+MONTH(AC26)-MONTH(AB26)+1,(AC26-AB26+1))</f>
        <v>1</v>
      </c>
      <c r="F26" s="210">
        <f t="shared" si="5"/>
        <v>20</v>
      </c>
      <c r="G26" s="199">
        <v>1351847</v>
      </c>
      <c r="H26" s="195">
        <v>37049.050833333298</v>
      </c>
      <c r="I26" t="s">
        <v>3579</v>
      </c>
      <c r="M26" t="s">
        <v>3346</v>
      </c>
      <c r="N26" t="s">
        <v>3566</v>
      </c>
      <c r="O26" t="s">
        <v>3567</v>
      </c>
      <c r="Q26" s="196">
        <v>20</v>
      </c>
      <c r="S26" t="s">
        <v>3556</v>
      </c>
      <c r="T26" t="s">
        <v>3557</v>
      </c>
      <c r="U26" s="198">
        <v>1518</v>
      </c>
      <c r="V26" t="s">
        <v>3810</v>
      </c>
      <c r="W26" t="s">
        <v>3563</v>
      </c>
      <c r="X26" t="s">
        <v>3559</v>
      </c>
      <c r="Y26" t="s">
        <v>3560</v>
      </c>
      <c r="Z26" t="s">
        <v>3561</v>
      </c>
      <c r="AA26">
        <v>2172359</v>
      </c>
    </row>
    <row r="27" spans="1:29" x14ac:dyDescent="0.25">
      <c r="A27" s="43" t="str">
        <f t="shared" si="1"/>
        <v xml:space="preserve"> Power Physical</v>
      </c>
      <c r="B27" s="43" t="str">
        <f t="shared" si="2"/>
        <v/>
      </c>
      <c r="C27" s="43" t="str">
        <f t="shared" si="3"/>
        <v>Power</v>
      </c>
      <c r="D27" s="43" t="str">
        <f t="shared" si="4"/>
        <v>Physical</v>
      </c>
      <c r="E27" s="43">
        <f>IF(VLOOKUP(S27,'DD-Lookup'!$J$6:$L$50,3,FALSE)="Monthly",(YEAR(AC27)-YEAR(AB27))*12+MONTH(AC27)-MONTH(AB27)+1,(AC27-AB27+1))</f>
        <v>1</v>
      </c>
      <c r="F27" s="210">
        <f t="shared" si="5"/>
        <v>25</v>
      </c>
      <c r="G27" s="199">
        <v>1351848</v>
      </c>
      <c r="H27" s="195">
        <v>37049.053240740701</v>
      </c>
      <c r="I27" t="s">
        <v>4028</v>
      </c>
      <c r="M27" t="s">
        <v>2766</v>
      </c>
      <c r="N27" t="s">
        <v>4022</v>
      </c>
      <c r="O27" t="s">
        <v>3655</v>
      </c>
      <c r="P27" s="196">
        <v>25</v>
      </c>
      <c r="S27" t="s">
        <v>3340</v>
      </c>
      <c r="T27" t="s">
        <v>4023</v>
      </c>
      <c r="U27" s="198">
        <v>34</v>
      </c>
      <c r="V27" t="s">
        <v>4029</v>
      </c>
      <c r="W27" t="s">
        <v>4025</v>
      </c>
      <c r="X27" t="s">
        <v>4026</v>
      </c>
      <c r="Y27" t="s">
        <v>4027</v>
      </c>
      <c r="Z27" t="s">
        <v>3562</v>
      </c>
      <c r="AA27">
        <v>111488.1</v>
      </c>
      <c r="AB27" s="195">
        <v>37050.875011574099</v>
      </c>
      <c r="AC27" s="195">
        <v>37050.875011574099</v>
      </c>
    </row>
    <row r="28" spans="1:29" x14ac:dyDescent="0.25">
      <c r="A28" s="43" t="str">
        <f t="shared" si="1"/>
        <v xml:space="preserve"> Power Physical</v>
      </c>
      <c r="B28" s="43" t="str">
        <f t="shared" si="2"/>
        <v/>
      </c>
      <c r="C28" s="43" t="str">
        <f t="shared" si="3"/>
        <v>Power</v>
      </c>
      <c r="D28" s="43" t="str">
        <f t="shared" si="4"/>
        <v>Physical</v>
      </c>
      <c r="E28" s="43">
        <f>IF(VLOOKUP(S28,'DD-Lookup'!$J$6:$L$50,3,FALSE)="Monthly",(YEAR(AC28)-YEAR(AB28))*12+MONTH(AC28)-MONTH(AB28)+1,(AC28-AB28+1))</f>
        <v>1</v>
      </c>
      <c r="F28" s="210">
        <f t="shared" si="5"/>
        <v>25</v>
      </c>
      <c r="G28" s="199">
        <v>1351849</v>
      </c>
      <c r="H28" s="195">
        <v>37049.055208333302</v>
      </c>
      <c r="I28" t="s">
        <v>4045</v>
      </c>
      <c r="M28" t="s">
        <v>2766</v>
      </c>
      <c r="N28" t="s">
        <v>4046</v>
      </c>
      <c r="O28" t="s">
        <v>2110</v>
      </c>
      <c r="P28" s="196">
        <v>25</v>
      </c>
      <c r="S28" t="s">
        <v>3340</v>
      </c>
      <c r="T28" t="s">
        <v>4023</v>
      </c>
      <c r="U28" s="198">
        <v>34.15</v>
      </c>
      <c r="V28" t="s">
        <v>2111</v>
      </c>
      <c r="W28" t="s">
        <v>4047</v>
      </c>
      <c r="X28" t="s">
        <v>4026</v>
      </c>
      <c r="Y28" t="s">
        <v>4027</v>
      </c>
      <c r="Z28" t="s">
        <v>3562</v>
      </c>
      <c r="AA28">
        <v>111489.1</v>
      </c>
      <c r="AB28" s="195">
        <v>37050.875011574099</v>
      </c>
      <c r="AC28" s="195">
        <v>37050.875011574099</v>
      </c>
    </row>
    <row r="29" spans="1:29" x14ac:dyDescent="0.25">
      <c r="A29" s="43" t="str">
        <f t="shared" si="1"/>
        <v xml:space="preserve"> Power Physical</v>
      </c>
      <c r="B29" s="43" t="str">
        <f t="shared" si="2"/>
        <v/>
      </c>
      <c r="C29" s="43" t="str">
        <f t="shared" si="3"/>
        <v>Power</v>
      </c>
      <c r="D29" s="43" t="str">
        <f t="shared" si="4"/>
        <v>Physical</v>
      </c>
      <c r="E29" s="43">
        <f>IF(VLOOKUP(S29,'DD-Lookup'!$J$6:$L$50,3,FALSE)="Monthly",(YEAR(AC29)-YEAR(AB29))*12+MONTH(AC29)-MONTH(AB29)+1,(AC29-AB29+1))</f>
        <v>1</v>
      </c>
      <c r="F29" s="210">
        <f t="shared" si="5"/>
        <v>25</v>
      </c>
      <c r="G29" s="199">
        <v>1351850</v>
      </c>
      <c r="H29" s="195">
        <v>37049.0554050926</v>
      </c>
      <c r="I29" t="s">
        <v>4030</v>
      </c>
      <c r="M29" t="s">
        <v>2766</v>
      </c>
      <c r="N29" t="s">
        <v>4046</v>
      </c>
      <c r="O29" t="s">
        <v>2106</v>
      </c>
      <c r="P29" s="196">
        <v>25</v>
      </c>
      <c r="S29" t="s">
        <v>3340</v>
      </c>
      <c r="T29" t="s">
        <v>4023</v>
      </c>
      <c r="U29" s="198">
        <v>24.4</v>
      </c>
      <c r="V29" t="s">
        <v>2112</v>
      </c>
      <c r="W29" t="s">
        <v>4047</v>
      </c>
      <c r="X29" t="s">
        <v>4026</v>
      </c>
      <c r="Y29" t="s">
        <v>4027</v>
      </c>
      <c r="Z29" t="s">
        <v>3562</v>
      </c>
      <c r="AA29">
        <v>111490.1</v>
      </c>
      <c r="AB29" s="195">
        <v>37050.875011574099</v>
      </c>
      <c r="AC29" s="195">
        <v>37050.875011574099</v>
      </c>
    </row>
    <row r="30" spans="1:29" x14ac:dyDescent="0.25">
      <c r="A30" s="43" t="str">
        <f t="shared" si="1"/>
        <v xml:space="preserve"> Power Financial</v>
      </c>
      <c r="B30" s="43" t="str">
        <f t="shared" si="2"/>
        <v/>
      </c>
      <c r="C30" s="43" t="str">
        <f t="shared" si="3"/>
        <v>Power</v>
      </c>
      <c r="D30" s="43" t="str">
        <f t="shared" si="4"/>
        <v>Financial</v>
      </c>
      <c r="E30" s="43">
        <f>IF(VLOOKUP(S30,'DD-Lookup'!$J$6:$L$50,3,FALSE)="Monthly",(YEAR(AC30)-YEAR(AB30))*12+MONTH(AC30)-MONTH(AB30)+1,(AC30-AB30+1))</f>
        <v>29</v>
      </c>
      <c r="F30" s="210">
        <f t="shared" si="5"/>
        <v>203</v>
      </c>
      <c r="G30" s="199">
        <v>1351851</v>
      </c>
      <c r="H30" s="195">
        <v>37049.055798611102</v>
      </c>
      <c r="I30" t="s">
        <v>1663</v>
      </c>
      <c r="M30" t="s">
        <v>2766</v>
      </c>
      <c r="N30" t="s">
        <v>4013</v>
      </c>
      <c r="O30" t="s">
        <v>2113</v>
      </c>
      <c r="P30" s="196">
        <v>7</v>
      </c>
      <c r="S30" t="s">
        <v>3340</v>
      </c>
      <c r="T30" t="s">
        <v>4015</v>
      </c>
      <c r="U30" s="198">
        <v>224.5</v>
      </c>
      <c r="V30" t="s">
        <v>1688</v>
      </c>
      <c r="W30" t="s">
        <v>4078</v>
      </c>
      <c r="X30" t="s">
        <v>4018</v>
      </c>
      <c r="Y30" t="s">
        <v>4019</v>
      </c>
      <c r="Z30" t="s">
        <v>4020</v>
      </c>
      <c r="AA30">
        <v>1351851</v>
      </c>
      <c r="AB30" s="195">
        <v>37200</v>
      </c>
      <c r="AC30" s="195">
        <v>37228</v>
      </c>
    </row>
    <row r="31" spans="1:29" x14ac:dyDescent="0.25">
      <c r="A31" s="43" t="str">
        <f t="shared" si="1"/>
        <v xml:space="preserve"> Power Physical</v>
      </c>
      <c r="B31" s="43" t="str">
        <f t="shared" si="2"/>
        <v/>
      </c>
      <c r="C31" s="43" t="str">
        <f t="shared" si="3"/>
        <v>Power</v>
      </c>
      <c r="D31" s="43" t="str">
        <f t="shared" si="4"/>
        <v>Physical</v>
      </c>
      <c r="E31" s="43">
        <f>IF(VLOOKUP(S31,'DD-Lookup'!$J$6:$L$50,3,FALSE)="Monthly",(YEAR(AC31)-YEAR(AB31))*12+MONTH(AC31)-MONTH(AB31)+1,(AC31-AB31+1))</f>
        <v>1</v>
      </c>
      <c r="F31" s="210">
        <f t="shared" si="5"/>
        <v>25</v>
      </c>
      <c r="G31" s="199">
        <v>1351852</v>
      </c>
      <c r="H31" s="195">
        <v>37049.0559953704</v>
      </c>
      <c r="I31" t="s">
        <v>4030</v>
      </c>
      <c r="M31" t="s">
        <v>2766</v>
      </c>
      <c r="N31" t="s">
        <v>4022</v>
      </c>
      <c r="O31" t="s">
        <v>3655</v>
      </c>
      <c r="P31" s="196">
        <v>25</v>
      </c>
      <c r="S31" t="s">
        <v>3340</v>
      </c>
      <c r="T31" t="s">
        <v>4023</v>
      </c>
      <c r="U31" s="198">
        <v>34.200000000000003</v>
      </c>
      <c r="V31" t="s">
        <v>4031</v>
      </c>
      <c r="W31" t="s">
        <v>4025</v>
      </c>
      <c r="X31" t="s">
        <v>4026</v>
      </c>
      <c r="Y31" t="s">
        <v>4027</v>
      </c>
      <c r="Z31" t="s">
        <v>3562</v>
      </c>
      <c r="AA31">
        <v>111491.1</v>
      </c>
      <c r="AB31" s="195">
        <v>37050.875011574099</v>
      </c>
      <c r="AC31" s="195">
        <v>37050.875011574099</v>
      </c>
    </row>
    <row r="32" spans="1:29" x14ac:dyDescent="0.25">
      <c r="A32" s="43" t="str">
        <f t="shared" si="1"/>
        <v xml:space="preserve"> Power Physical</v>
      </c>
      <c r="B32" s="43" t="str">
        <f t="shared" si="2"/>
        <v/>
      </c>
      <c r="C32" s="43" t="str">
        <f t="shared" si="3"/>
        <v>Power</v>
      </c>
      <c r="D32" s="43" t="str">
        <f t="shared" si="4"/>
        <v>Physical</v>
      </c>
      <c r="E32" s="43">
        <f>IF(VLOOKUP(S32,'DD-Lookup'!$J$6:$L$50,3,FALSE)="Monthly",(YEAR(AC32)-YEAR(AB32))*12+MONTH(AC32)-MONTH(AB32)+1,(AC32-AB32+1))</f>
        <v>1</v>
      </c>
      <c r="F32" s="210">
        <f t="shared" si="5"/>
        <v>25</v>
      </c>
      <c r="G32" s="199">
        <v>1351853</v>
      </c>
      <c r="H32" s="195">
        <v>37049.056631944397</v>
      </c>
      <c r="I32" t="s">
        <v>4075</v>
      </c>
      <c r="M32" t="s">
        <v>2766</v>
      </c>
      <c r="N32" t="s">
        <v>4022</v>
      </c>
      <c r="O32" t="s">
        <v>3655</v>
      </c>
      <c r="Q32" s="196">
        <v>25</v>
      </c>
      <c r="S32" t="s">
        <v>3340</v>
      </c>
      <c r="T32" t="s">
        <v>4023</v>
      </c>
      <c r="U32" s="198">
        <v>34.4</v>
      </c>
      <c r="V32" t="s">
        <v>4282</v>
      </c>
      <c r="W32" t="s">
        <v>4025</v>
      </c>
      <c r="X32" t="s">
        <v>4026</v>
      </c>
      <c r="Y32" t="s">
        <v>4027</v>
      </c>
      <c r="Z32" t="s">
        <v>3562</v>
      </c>
      <c r="AA32">
        <v>111492.1</v>
      </c>
      <c r="AB32" s="195">
        <v>37050.875011574099</v>
      </c>
      <c r="AC32" s="195">
        <v>37050.875011574099</v>
      </c>
    </row>
    <row r="33" spans="1:29" x14ac:dyDescent="0.25">
      <c r="A33" s="43" t="str">
        <f t="shared" si="1"/>
        <v xml:space="preserve"> Power Physical</v>
      </c>
      <c r="B33" s="43" t="str">
        <f t="shared" si="2"/>
        <v/>
      </c>
      <c r="C33" s="43" t="str">
        <f t="shared" si="3"/>
        <v>Power</v>
      </c>
      <c r="D33" s="43" t="str">
        <f t="shared" si="4"/>
        <v>Physical</v>
      </c>
      <c r="E33" s="43">
        <f>IF(VLOOKUP(S33,'DD-Lookup'!$J$6:$L$50,3,FALSE)="Monthly",(YEAR(AC33)-YEAR(AB33))*12+MONTH(AC33)-MONTH(AB33)+1,(AC33-AB33+1))</f>
        <v>1</v>
      </c>
      <c r="F33" s="210">
        <f t="shared" si="5"/>
        <v>25</v>
      </c>
      <c r="G33" s="199">
        <v>1351854</v>
      </c>
      <c r="H33" s="195">
        <v>37049.057048611103</v>
      </c>
      <c r="I33" t="s">
        <v>4041</v>
      </c>
      <c r="M33" t="s">
        <v>2766</v>
      </c>
      <c r="N33" t="s">
        <v>4042</v>
      </c>
      <c r="O33" t="s">
        <v>2114</v>
      </c>
      <c r="P33" s="196">
        <v>25</v>
      </c>
      <c r="S33" t="s">
        <v>3340</v>
      </c>
      <c r="T33" t="s">
        <v>4023</v>
      </c>
      <c r="U33" s="198">
        <v>34.049999999999997</v>
      </c>
      <c r="V33" t="s">
        <v>4059</v>
      </c>
      <c r="W33" t="s">
        <v>4044</v>
      </c>
      <c r="X33" t="s">
        <v>4026</v>
      </c>
      <c r="Y33" t="s">
        <v>4027</v>
      </c>
      <c r="Z33" t="s">
        <v>3562</v>
      </c>
      <c r="AA33">
        <v>111494.1</v>
      </c>
      <c r="AB33" s="195">
        <v>37050.875011574099</v>
      </c>
      <c r="AC33" s="195">
        <v>37050.875011574099</v>
      </c>
    </row>
    <row r="34" spans="1:29" x14ac:dyDescent="0.25">
      <c r="A34" s="43" t="str">
        <f t="shared" si="1"/>
        <v xml:space="preserve"> Power Physical</v>
      </c>
      <c r="B34" s="43" t="str">
        <f t="shared" si="2"/>
        <v/>
      </c>
      <c r="C34" s="43" t="str">
        <f t="shared" si="3"/>
        <v>Power</v>
      </c>
      <c r="D34" s="43" t="str">
        <f t="shared" si="4"/>
        <v>Physical</v>
      </c>
      <c r="E34" s="43">
        <f>IF(VLOOKUP(S34,'DD-Lookup'!$J$6:$L$50,3,FALSE)="Monthly",(YEAR(AC34)-YEAR(AB34))*12+MONTH(AC34)-MONTH(AB34)+1,(AC34-AB34+1))</f>
        <v>1</v>
      </c>
      <c r="F34" s="210">
        <f t="shared" si="5"/>
        <v>25</v>
      </c>
      <c r="G34" s="199">
        <v>1351855</v>
      </c>
      <c r="H34" s="195">
        <v>37049.057847222197</v>
      </c>
      <c r="I34" t="s">
        <v>3941</v>
      </c>
      <c r="M34" t="s">
        <v>2766</v>
      </c>
      <c r="N34" t="s">
        <v>4035</v>
      </c>
      <c r="O34" t="s">
        <v>2115</v>
      </c>
      <c r="Q34" s="196">
        <v>25</v>
      </c>
      <c r="S34" t="s">
        <v>3340</v>
      </c>
      <c r="T34" t="s">
        <v>4023</v>
      </c>
      <c r="U34" s="198">
        <v>24.75</v>
      </c>
      <c r="V34" t="s">
        <v>4068</v>
      </c>
      <c r="W34" t="s">
        <v>4037</v>
      </c>
      <c r="X34" t="s">
        <v>4026</v>
      </c>
      <c r="Y34" t="s">
        <v>4027</v>
      </c>
      <c r="Z34" t="s">
        <v>3562</v>
      </c>
      <c r="AA34">
        <v>111495.1</v>
      </c>
      <c r="AB34" s="195">
        <v>37050.875011574099</v>
      </c>
      <c r="AC34" s="195">
        <v>37050.875011574099</v>
      </c>
    </row>
    <row r="35" spans="1:29" x14ac:dyDescent="0.25">
      <c r="A35" s="43" t="str">
        <f t="shared" si="1"/>
        <v xml:space="preserve"> Power Financial</v>
      </c>
      <c r="B35" s="43" t="str">
        <f t="shared" si="2"/>
        <v/>
      </c>
      <c r="C35" s="43" t="str">
        <f t="shared" si="3"/>
        <v>Power</v>
      </c>
      <c r="D35" s="43" t="str">
        <f t="shared" si="4"/>
        <v>Financial</v>
      </c>
      <c r="E35" s="43">
        <f>IF(VLOOKUP(S35,'DD-Lookup'!$J$6:$L$50,3,FALSE)="Monthly",(YEAR(AC35)-YEAR(AB35))*12+MONTH(AC35)-MONTH(AB35)+1,(AC35-AB35+1))</f>
        <v>93</v>
      </c>
      <c r="F35" s="210">
        <f t="shared" si="5"/>
        <v>930</v>
      </c>
      <c r="G35" s="199">
        <v>1351857</v>
      </c>
      <c r="H35" s="195">
        <v>37049.058287036998</v>
      </c>
      <c r="I35" t="s">
        <v>4143</v>
      </c>
      <c r="M35" t="s">
        <v>2766</v>
      </c>
      <c r="N35" t="s">
        <v>4013</v>
      </c>
      <c r="O35" t="s">
        <v>1691</v>
      </c>
      <c r="Q35" s="196">
        <v>10</v>
      </c>
      <c r="S35" t="s">
        <v>3340</v>
      </c>
      <c r="T35" t="s">
        <v>4015</v>
      </c>
      <c r="U35" s="198">
        <v>198.5</v>
      </c>
      <c r="V35" t="s">
        <v>2116</v>
      </c>
      <c r="W35" t="s">
        <v>4017</v>
      </c>
      <c r="X35" t="s">
        <v>4018</v>
      </c>
      <c r="Y35" t="s">
        <v>4019</v>
      </c>
      <c r="Z35" t="s">
        <v>4020</v>
      </c>
      <c r="AA35">
        <v>1351857</v>
      </c>
      <c r="AB35" s="195">
        <v>37530</v>
      </c>
      <c r="AC35" s="195">
        <v>37622</v>
      </c>
    </row>
    <row r="36" spans="1:29" x14ac:dyDescent="0.25">
      <c r="A36" s="43" t="str">
        <f t="shared" si="1"/>
        <v xml:space="preserve"> Power Financial</v>
      </c>
      <c r="B36" s="43" t="str">
        <f t="shared" si="2"/>
        <v/>
      </c>
      <c r="C36" s="43" t="str">
        <f t="shared" si="3"/>
        <v>Power</v>
      </c>
      <c r="D36" s="43" t="str">
        <f t="shared" si="4"/>
        <v>Financial</v>
      </c>
      <c r="E36" s="43">
        <f>IF(VLOOKUP(S36,'DD-Lookup'!$J$6:$L$50,3,FALSE)="Monthly",(YEAR(AC36)-YEAR(AB36))*12+MONTH(AC36)-MONTH(AB36)+1,(AC36-AB36+1))</f>
        <v>93</v>
      </c>
      <c r="F36" s="210">
        <f t="shared" si="5"/>
        <v>465</v>
      </c>
      <c r="G36" s="199">
        <v>1351856</v>
      </c>
      <c r="H36" s="195">
        <v>37049.058287036998</v>
      </c>
      <c r="I36" t="s">
        <v>4076</v>
      </c>
      <c r="M36" t="s">
        <v>2766</v>
      </c>
      <c r="N36" t="s">
        <v>4013</v>
      </c>
      <c r="O36" t="s">
        <v>1701</v>
      </c>
      <c r="Q36" s="196">
        <v>5</v>
      </c>
      <c r="S36" t="s">
        <v>3340</v>
      </c>
      <c r="T36" t="s">
        <v>4015</v>
      </c>
      <c r="U36" s="198">
        <v>184.75</v>
      </c>
      <c r="V36" t="s">
        <v>1692</v>
      </c>
      <c r="W36" t="s">
        <v>4017</v>
      </c>
      <c r="X36" t="s">
        <v>4018</v>
      </c>
      <c r="Y36" t="s">
        <v>4019</v>
      </c>
      <c r="Z36" t="s">
        <v>4020</v>
      </c>
      <c r="AA36">
        <v>1351856</v>
      </c>
      <c r="AB36" s="195">
        <v>37895</v>
      </c>
      <c r="AC36" s="195">
        <v>37987</v>
      </c>
    </row>
    <row r="37" spans="1:29" x14ac:dyDescent="0.25">
      <c r="A37" s="43" t="str">
        <f t="shared" si="1"/>
        <v xml:space="preserve"> Power Physical</v>
      </c>
      <c r="B37" s="43" t="str">
        <f t="shared" si="2"/>
        <v/>
      </c>
      <c r="C37" s="43" t="str">
        <f t="shared" si="3"/>
        <v>Power</v>
      </c>
      <c r="D37" s="43" t="str">
        <f t="shared" si="4"/>
        <v>Physical</v>
      </c>
      <c r="E37" s="43">
        <f>IF(VLOOKUP(S37,'DD-Lookup'!$J$6:$L$50,3,FALSE)="Monthly",(YEAR(AC37)-YEAR(AB37))*12+MONTH(AC37)-MONTH(AB37)+1,(AC37-AB37+1))</f>
        <v>1</v>
      </c>
      <c r="F37" s="210">
        <f t="shared" si="5"/>
        <v>25</v>
      </c>
      <c r="G37" s="199">
        <v>1351858</v>
      </c>
      <c r="H37" s="195">
        <v>37049.058506944399</v>
      </c>
      <c r="I37" t="s">
        <v>4071</v>
      </c>
      <c r="M37" t="s">
        <v>2766</v>
      </c>
      <c r="N37" t="s">
        <v>4022</v>
      </c>
      <c r="O37" t="s">
        <v>3669</v>
      </c>
      <c r="P37" s="196">
        <v>25</v>
      </c>
      <c r="S37" t="s">
        <v>3340</v>
      </c>
      <c r="T37" t="s">
        <v>4023</v>
      </c>
      <c r="U37" s="198">
        <v>24.4</v>
      </c>
      <c r="V37" t="s">
        <v>4072</v>
      </c>
      <c r="W37" t="s">
        <v>4025</v>
      </c>
      <c r="X37" t="s">
        <v>4026</v>
      </c>
      <c r="Y37" t="s">
        <v>4027</v>
      </c>
      <c r="Z37" t="s">
        <v>3562</v>
      </c>
      <c r="AA37">
        <v>111496.1</v>
      </c>
      <c r="AB37" s="195">
        <v>37050.875011574099</v>
      </c>
      <c r="AC37" s="195">
        <v>37050.875011574099</v>
      </c>
    </row>
    <row r="38" spans="1:29" x14ac:dyDescent="0.25">
      <c r="A38" s="43" t="str">
        <f t="shared" si="1"/>
        <v xml:space="preserve"> Power Physical</v>
      </c>
      <c r="B38" s="43" t="str">
        <f t="shared" si="2"/>
        <v/>
      </c>
      <c r="C38" s="43" t="str">
        <f t="shared" si="3"/>
        <v>Power</v>
      </c>
      <c r="D38" s="43" t="str">
        <f t="shared" si="4"/>
        <v>Physical</v>
      </c>
      <c r="E38" s="43">
        <f>IF(VLOOKUP(S38,'DD-Lookup'!$J$6:$L$50,3,FALSE)="Monthly",(YEAR(AC38)-YEAR(AB38))*12+MONTH(AC38)-MONTH(AB38)+1,(AC38-AB38+1))</f>
        <v>1</v>
      </c>
      <c r="F38" s="210">
        <f t="shared" si="5"/>
        <v>25</v>
      </c>
      <c r="G38" s="199">
        <v>1351859</v>
      </c>
      <c r="H38" s="195">
        <v>37049.059710648202</v>
      </c>
      <c r="I38" t="s">
        <v>4069</v>
      </c>
      <c r="M38" t="s">
        <v>2766</v>
      </c>
      <c r="N38" t="s">
        <v>4022</v>
      </c>
      <c r="O38" t="s">
        <v>3655</v>
      </c>
      <c r="Q38" s="196">
        <v>25</v>
      </c>
      <c r="S38" t="s">
        <v>3340</v>
      </c>
      <c r="T38" t="s">
        <v>4023</v>
      </c>
      <c r="U38" s="198">
        <v>34.5</v>
      </c>
      <c r="V38" t="s">
        <v>4070</v>
      </c>
      <c r="W38" t="s">
        <v>4025</v>
      </c>
      <c r="X38" t="s">
        <v>4026</v>
      </c>
      <c r="Y38" t="s">
        <v>4027</v>
      </c>
      <c r="Z38" t="s">
        <v>3562</v>
      </c>
      <c r="AA38">
        <v>111497.1</v>
      </c>
      <c r="AB38" s="195">
        <v>37050.875011574099</v>
      </c>
      <c r="AC38" s="195">
        <v>37050.875011574099</v>
      </c>
    </row>
    <row r="39" spans="1:29" x14ac:dyDescent="0.25">
      <c r="A39" s="43" t="str">
        <f t="shared" si="1"/>
        <v xml:space="preserve"> Power Physical</v>
      </c>
      <c r="B39" s="43" t="str">
        <f t="shared" si="2"/>
        <v/>
      </c>
      <c r="C39" s="43" t="str">
        <f t="shared" si="3"/>
        <v>Power</v>
      </c>
      <c r="D39" s="43" t="str">
        <f t="shared" si="4"/>
        <v>Physical</v>
      </c>
      <c r="E39" s="43">
        <f>IF(VLOOKUP(S39,'DD-Lookup'!$J$6:$L$50,3,FALSE)="Monthly",(YEAR(AC39)-YEAR(AB39))*12+MONTH(AC39)-MONTH(AB39)+1,(AC39-AB39+1))</f>
        <v>1</v>
      </c>
      <c r="F39" s="210">
        <f t="shared" si="5"/>
        <v>25</v>
      </c>
      <c r="G39" s="199">
        <v>1351860</v>
      </c>
      <c r="H39" s="195">
        <v>37049.060474537</v>
      </c>
      <c r="I39" t="s">
        <v>4041</v>
      </c>
      <c r="M39" t="s">
        <v>2766</v>
      </c>
      <c r="N39" t="s">
        <v>4042</v>
      </c>
      <c r="O39" t="s">
        <v>2114</v>
      </c>
      <c r="P39" s="196">
        <v>25</v>
      </c>
      <c r="S39" t="s">
        <v>3340</v>
      </c>
      <c r="T39" t="s">
        <v>4023</v>
      </c>
      <c r="U39" s="198">
        <v>34.15</v>
      </c>
      <c r="V39" t="s">
        <v>4059</v>
      </c>
      <c r="W39" t="s">
        <v>4044</v>
      </c>
      <c r="X39" t="s">
        <v>4026</v>
      </c>
      <c r="Y39" t="s">
        <v>4027</v>
      </c>
      <c r="Z39" t="s">
        <v>3562</v>
      </c>
      <c r="AA39">
        <v>111498.1</v>
      </c>
      <c r="AB39" s="195">
        <v>37050.875011574099</v>
      </c>
      <c r="AC39" s="195">
        <v>37050.875011574099</v>
      </c>
    </row>
    <row r="40" spans="1:29" x14ac:dyDescent="0.25">
      <c r="A40" s="43" t="str">
        <f t="shared" si="1"/>
        <v xml:space="preserve"> Metals Financial</v>
      </c>
      <c r="B40" s="43" t="str">
        <f t="shared" si="2"/>
        <v/>
      </c>
      <c r="C40" s="43" t="str">
        <f t="shared" si="3"/>
        <v>Metals</v>
      </c>
      <c r="D40" s="43" t="str">
        <f t="shared" si="4"/>
        <v>Financial</v>
      </c>
      <c r="E40" s="43">
        <f>IF(VLOOKUP(S40,'DD-Lookup'!$J$6:$L$50,3,FALSE)="Monthly",(YEAR(AC40)-YEAR(AB40))*12+MONTH(AC40)-MONTH(AB40)+1,(AC40-AB40+1))</f>
        <v>1</v>
      </c>
      <c r="F40" s="210">
        <f t="shared" si="5"/>
        <v>20</v>
      </c>
      <c r="G40" s="199">
        <v>1351861</v>
      </c>
      <c r="H40" s="195">
        <v>37049.060578703698</v>
      </c>
      <c r="I40" t="s">
        <v>3553</v>
      </c>
      <c r="M40" t="s">
        <v>3346</v>
      </c>
      <c r="N40" t="s">
        <v>3554</v>
      </c>
      <c r="O40" t="s">
        <v>3555</v>
      </c>
      <c r="Q40" s="196">
        <v>20</v>
      </c>
      <c r="S40" t="s">
        <v>3556</v>
      </c>
      <c r="T40" t="s">
        <v>3557</v>
      </c>
      <c r="U40" s="198">
        <v>1679</v>
      </c>
      <c r="V40" t="s">
        <v>3121</v>
      </c>
      <c r="W40" t="s">
        <v>3563</v>
      </c>
      <c r="X40" t="s">
        <v>3559</v>
      </c>
      <c r="Y40" t="s">
        <v>3560</v>
      </c>
      <c r="Z40" t="s">
        <v>3561</v>
      </c>
      <c r="AA40">
        <v>2172357</v>
      </c>
    </row>
    <row r="41" spans="1:29" x14ac:dyDescent="0.25">
      <c r="A41" s="43" t="str">
        <f t="shared" si="1"/>
        <v xml:space="preserve"> Power Physical</v>
      </c>
      <c r="B41" s="43" t="str">
        <f t="shared" si="2"/>
        <v/>
      </c>
      <c r="C41" s="43" t="str">
        <f t="shared" si="3"/>
        <v>Power</v>
      </c>
      <c r="D41" s="43" t="str">
        <f t="shared" si="4"/>
        <v>Physical</v>
      </c>
      <c r="E41" s="43">
        <f>IF(VLOOKUP(S41,'DD-Lookup'!$J$6:$L$50,3,FALSE)="Monthly",(YEAR(AC41)-YEAR(AB41))*12+MONTH(AC41)-MONTH(AB41)+1,(AC41-AB41+1))</f>
        <v>1</v>
      </c>
      <c r="F41" s="210">
        <f t="shared" si="5"/>
        <v>50</v>
      </c>
      <c r="G41" s="199">
        <v>1351862</v>
      </c>
      <c r="H41" s="195">
        <v>37049.0624537037</v>
      </c>
      <c r="I41" t="s">
        <v>4034</v>
      </c>
      <c r="M41" t="s">
        <v>2766</v>
      </c>
      <c r="N41" t="s">
        <v>4042</v>
      </c>
      <c r="O41" t="s">
        <v>2109</v>
      </c>
      <c r="P41" s="196">
        <v>50</v>
      </c>
      <c r="S41" t="s">
        <v>3340</v>
      </c>
      <c r="T41" t="s">
        <v>4023</v>
      </c>
      <c r="U41" s="198">
        <v>10.9</v>
      </c>
      <c r="V41" t="s">
        <v>2117</v>
      </c>
      <c r="W41" t="s">
        <v>4044</v>
      </c>
      <c r="X41" t="s">
        <v>4026</v>
      </c>
      <c r="Y41" t="s">
        <v>4027</v>
      </c>
      <c r="Z41" t="s">
        <v>3562</v>
      </c>
      <c r="AA41">
        <v>111507.1</v>
      </c>
      <c r="AB41" s="195">
        <v>37050.875011574099</v>
      </c>
      <c r="AC41" s="195">
        <v>37050.875011574099</v>
      </c>
    </row>
    <row r="42" spans="1:29" x14ac:dyDescent="0.25">
      <c r="A42" s="43" t="str">
        <f t="shared" si="1"/>
        <v xml:space="preserve"> Metals Financial</v>
      </c>
      <c r="B42" s="43" t="str">
        <f t="shared" si="2"/>
        <v/>
      </c>
      <c r="C42" s="43" t="str">
        <f t="shared" si="3"/>
        <v>Metals</v>
      </c>
      <c r="D42" s="43" t="str">
        <f t="shared" si="4"/>
        <v>Financial</v>
      </c>
      <c r="E42" s="43">
        <f>IF(VLOOKUP(S42,'DD-Lookup'!$J$6:$L$50,3,FALSE)="Monthly",(YEAR(AC42)-YEAR(AB42))*12+MONTH(AC42)-MONTH(AB42)+1,(AC42-AB42+1))</f>
        <v>1</v>
      </c>
      <c r="F42" s="210">
        <f t="shared" si="5"/>
        <v>20</v>
      </c>
      <c r="G42" s="199">
        <v>1351863</v>
      </c>
      <c r="H42" s="195">
        <v>37049.062708333302</v>
      </c>
      <c r="I42" t="s">
        <v>3712</v>
      </c>
      <c r="M42" t="s">
        <v>3346</v>
      </c>
      <c r="N42" t="s">
        <v>3566</v>
      </c>
      <c r="O42" t="s">
        <v>3567</v>
      </c>
      <c r="Q42" s="196">
        <v>20</v>
      </c>
      <c r="S42" t="s">
        <v>3556</v>
      </c>
      <c r="T42" t="s">
        <v>3557</v>
      </c>
      <c r="U42" s="198">
        <v>1519</v>
      </c>
      <c r="V42" t="s">
        <v>2294</v>
      </c>
      <c r="W42" t="s">
        <v>3563</v>
      </c>
      <c r="X42" t="s">
        <v>3559</v>
      </c>
      <c r="Y42" t="s">
        <v>3560</v>
      </c>
      <c r="Z42" t="s">
        <v>3561</v>
      </c>
      <c r="AA42">
        <v>2172355</v>
      </c>
    </row>
    <row r="43" spans="1:29" x14ac:dyDescent="0.25">
      <c r="A43" s="43" t="str">
        <f t="shared" si="1"/>
        <v xml:space="preserve"> Power Physical</v>
      </c>
      <c r="B43" s="43" t="str">
        <f t="shared" si="2"/>
        <v/>
      </c>
      <c r="C43" s="43" t="str">
        <f t="shared" si="3"/>
        <v>Power</v>
      </c>
      <c r="D43" s="43" t="str">
        <f t="shared" si="4"/>
        <v>Physical</v>
      </c>
      <c r="E43" s="43">
        <f>IF(VLOOKUP(S43,'DD-Lookup'!$J$6:$L$50,3,FALSE)="Monthly",(YEAR(AC43)-YEAR(AB43))*12+MONTH(AC43)-MONTH(AB43)+1,(AC43-AB43+1))</f>
        <v>1</v>
      </c>
      <c r="F43" s="210">
        <f t="shared" si="5"/>
        <v>10</v>
      </c>
      <c r="G43" s="199">
        <v>1351864</v>
      </c>
      <c r="H43" s="195">
        <v>37049.0631712963</v>
      </c>
      <c r="I43" t="s">
        <v>2118</v>
      </c>
      <c r="M43" t="s">
        <v>2766</v>
      </c>
      <c r="N43" t="s">
        <v>4042</v>
      </c>
      <c r="O43" t="s">
        <v>2114</v>
      </c>
      <c r="P43" s="196">
        <v>10</v>
      </c>
      <c r="S43" t="s">
        <v>3340</v>
      </c>
      <c r="T43" t="s">
        <v>4023</v>
      </c>
      <c r="U43" s="198">
        <v>34.049999999999997</v>
      </c>
      <c r="V43" t="s">
        <v>2119</v>
      </c>
      <c r="W43" t="s">
        <v>4044</v>
      </c>
      <c r="X43" t="s">
        <v>4026</v>
      </c>
      <c r="Y43" t="s">
        <v>4027</v>
      </c>
      <c r="Z43" t="s">
        <v>3562</v>
      </c>
      <c r="AA43">
        <v>111509.1</v>
      </c>
      <c r="AB43" s="195">
        <v>37050.875011574099</v>
      </c>
      <c r="AC43" s="195">
        <v>37050.875011574099</v>
      </c>
    </row>
    <row r="44" spans="1:29" x14ac:dyDescent="0.25">
      <c r="A44" s="43" t="str">
        <f t="shared" si="1"/>
        <v xml:space="preserve"> Metals Financial</v>
      </c>
      <c r="B44" s="43" t="str">
        <f t="shared" si="2"/>
        <v/>
      </c>
      <c r="C44" s="43" t="str">
        <f t="shared" si="3"/>
        <v>Metals</v>
      </c>
      <c r="D44" s="43" t="str">
        <f t="shared" si="4"/>
        <v>Financial</v>
      </c>
      <c r="E44" s="43">
        <f>IF(VLOOKUP(S44,'DD-Lookup'!$J$6:$L$50,3,FALSE)="Monthly",(YEAR(AC44)-YEAR(AB44))*12+MONTH(AC44)-MONTH(AB44)+1,(AC44-AB44+1))</f>
        <v>1</v>
      </c>
      <c r="F44" s="210">
        <f t="shared" si="5"/>
        <v>20</v>
      </c>
      <c r="G44" s="199">
        <v>1351865</v>
      </c>
      <c r="H44" s="195">
        <v>37049.0643865741</v>
      </c>
      <c r="I44" t="s">
        <v>3936</v>
      </c>
      <c r="M44" t="s">
        <v>3346</v>
      </c>
      <c r="N44" t="s">
        <v>3566</v>
      </c>
      <c r="O44" t="s">
        <v>3567</v>
      </c>
      <c r="P44" s="196">
        <v>20</v>
      </c>
      <c r="S44" t="s">
        <v>3556</v>
      </c>
      <c r="T44" t="s">
        <v>3557</v>
      </c>
      <c r="U44" s="198">
        <v>1518</v>
      </c>
      <c r="V44" t="s">
        <v>2581</v>
      </c>
      <c r="W44" t="s">
        <v>3563</v>
      </c>
      <c r="X44" t="s">
        <v>3559</v>
      </c>
      <c r="Y44" t="s">
        <v>3560</v>
      </c>
      <c r="Z44" t="s">
        <v>3561</v>
      </c>
      <c r="AA44">
        <v>2172353</v>
      </c>
    </row>
    <row r="45" spans="1:29" x14ac:dyDescent="0.25">
      <c r="A45" s="43" t="str">
        <f t="shared" si="1"/>
        <v xml:space="preserve"> Power Physical</v>
      </c>
      <c r="B45" s="43" t="str">
        <f t="shared" si="2"/>
        <v/>
      </c>
      <c r="C45" s="43" t="str">
        <f t="shared" si="3"/>
        <v>Power</v>
      </c>
      <c r="D45" s="43" t="str">
        <f t="shared" si="4"/>
        <v>Physical</v>
      </c>
      <c r="E45" s="43">
        <f>IF(VLOOKUP(S45,'DD-Lookup'!$J$6:$L$50,3,FALSE)="Monthly",(YEAR(AC45)-YEAR(AB45))*12+MONTH(AC45)-MONTH(AB45)+1,(AC45-AB45+1))</f>
        <v>1</v>
      </c>
      <c r="F45" s="210">
        <f t="shared" si="5"/>
        <v>30</v>
      </c>
      <c r="G45" s="199">
        <v>1351866</v>
      </c>
      <c r="H45" s="195">
        <v>37049.065405092602</v>
      </c>
      <c r="I45" t="s">
        <v>2118</v>
      </c>
      <c r="M45" t="s">
        <v>2766</v>
      </c>
      <c r="N45" t="s">
        <v>4042</v>
      </c>
      <c r="O45" t="s">
        <v>2120</v>
      </c>
      <c r="P45" s="196">
        <v>30</v>
      </c>
      <c r="S45" t="s">
        <v>3340</v>
      </c>
      <c r="T45" t="s">
        <v>4023</v>
      </c>
      <c r="U45" s="198">
        <v>20.350000000000001</v>
      </c>
      <c r="V45" t="s">
        <v>2119</v>
      </c>
      <c r="W45" t="s">
        <v>4044</v>
      </c>
      <c r="X45" t="s">
        <v>4026</v>
      </c>
      <c r="Y45" t="s">
        <v>4027</v>
      </c>
      <c r="Z45" t="s">
        <v>3562</v>
      </c>
      <c r="AA45">
        <v>111510.1</v>
      </c>
      <c r="AB45" s="195">
        <v>37050.875011574099</v>
      </c>
      <c r="AC45" s="195">
        <v>37050.875011574099</v>
      </c>
    </row>
    <row r="46" spans="1:29" x14ac:dyDescent="0.25">
      <c r="A46" s="43" t="str">
        <f t="shared" si="1"/>
        <v xml:space="preserve"> Power Physical</v>
      </c>
      <c r="B46" s="43" t="str">
        <f t="shared" si="2"/>
        <v/>
      </c>
      <c r="C46" s="43" t="str">
        <f t="shared" si="3"/>
        <v>Power</v>
      </c>
      <c r="D46" s="43" t="str">
        <f t="shared" si="4"/>
        <v>Physical</v>
      </c>
      <c r="E46" s="43">
        <f>IF(VLOOKUP(S46,'DD-Lookup'!$J$6:$L$50,3,FALSE)="Monthly",(YEAR(AC46)-YEAR(AB46))*12+MONTH(AC46)-MONTH(AB46)+1,(AC46-AB46+1))</f>
        <v>1</v>
      </c>
      <c r="F46" s="210">
        <f t="shared" si="5"/>
        <v>25</v>
      </c>
      <c r="G46" s="199">
        <v>1351867</v>
      </c>
      <c r="H46" s="195">
        <v>37049.066238425898</v>
      </c>
      <c r="I46" t="s">
        <v>4045</v>
      </c>
      <c r="M46" t="s">
        <v>2766</v>
      </c>
      <c r="N46" t="s">
        <v>4046</v>
      </c>
      <c r="O46" t="s">
        <v>2110</v>
      </c>
      <c r="P46" s="196">
        <v>25</v>
      </c>
      <c r="S46" t="s">
        <v>3340</v>
      </c>
      <c r="T46" t="s">
        <v>4023</v>
      </c>
      <c r="U46" s="198">
        <v>34.049999999999997</v>
      </c>
      <c r="V46" t="s">
        <v>2121</v>
      </c>
      <c r="W46" t="s">
        <v>4047</v>
      </c>
      <c r="X46" t="s">
        <v>4026</v>
      </c>
      <c r="Y46" t="s">
        <v>4027</v>
      </c>
      <c r="Z46" t="s">
        <v>3562</v>
      </c>
      <c r="AA46">
        <v>111512.1</v>
      </c>
      <c r="AB46" s="195">
        <v>37050.875011574099</v>
      </c>
      <c r="AC46" s="195">
        <v>37050.875011574099</v>
      </c>
    </row>
    <row r="47" spans="1:29" x14ac:dyDescent="0.25">
      <c r="A47" s="43" t="str">
        <f t="shared" si="1"/>
        <v xml:space="preserve"> Power Physical</v>
      </c>
      <c r="B47" s="43" t="str">
        <f t="shared" si="2"/>
        <v/>
      </c>
      <c r="C47" s="43" t="str">
        <f t="shared" si="3"/>
        <v>Power</v>
      </c>
      <c r="D47" s="43" t="str">
        <f t="shared" si="4"/>
        <v>Physical</v>
      </c>
      <c r="E47" s="43">
        <f>IF(VLOOKUP(S47,'DD-Lookup'!$J$6:$L$50,3,FALSE)="Monthly",(YEAR(AC47)-YEAR(AB47))*12+MONTH(AC47)-MONTH(AB47)+1,(AC47-AB47+1))</f>
        <v>1</v>
      </c>
      <c r="F47" s="210">
        <f t="shared" si="5"/>
        <v>25</v>
      </c>
      <c r="G47" s="199">
        <v>1351868</v>
      </c>
      <c r="H47" s="195">
        <v>37049.067743055602</v>
      </c>
      <c r="I47" t="s">
        <v>4055</v>
      </c>
      <c r="M47" t="s">
        <v>2766</v>
      </c>
      <c r="N47" t="s">
        <v>4022</v>
      </c>
      <c r="O47" t="s">
        <v>3655</v>
      </c>
      <c r="Q47" s="196">
        <v>25</v>
      </c>
      <c r="S47" t="s">
        <v>3340</v>
      </c>
      <c r="T47" t="s">
        <v>4023</v>
      </c>
      <c r="U47" s="198">
        <v>34.299999999999997</v>
      </c>
      <c r="V47" t="s">
        <v>4056</v>
      </c>
      <c r="W47" t="s">
        <v>4025</v>
      </c>
      <c r="X47" t="s">
        <v>4026</v>
      </c>
      <c r="Y47" t="s">
        <v>4027</v>
      </c>
      <c r="Z47" t="s">
        <v>3562</v>
      </c>
      <c r="AA47">
        <v>111515.1</v>
      </c>
      <c r="AB47" s="195">
        <v>37050.875011574099</v>
      </c>
      <c r="AC47" s="195">
        <v>37050.875011574099</v>
      </c>
    </row>
    <row r="48" spans="1:29" x14ac:dyDescent="0.25">
      <c r="A48" s="43" t="str">
        <f t="shared" si="1"/>
        <v xml:space="preserve"> Power Physical</v>
      </c>
      <c r="B48" s="43" t="str">
        <f t="shared" si="2"/>
        <v/>
      </c>
      <c r="C48" s="43" t="str">
        <f t="shared" si="3"/>
        <v>Power</v>
      </c>
      <c r="D48" s="43" t="str">
        <f t="shared" si="4"/>
        <v>Physical</v>
      </c>
      <c r="E48" s="43">
        <f>IF(VLOOKUP(S48,'DD-Lookup'!$J$6:$L$50,3,FALSE)="Monthly",(YEAR(AC48)-YEAR(AB48))*12+MONTH(AC48)-MONTH(AB48)+1,(AC48-AB48+1))</f>
        <v>1</v>
      </c>
      <c r="F48" s="210">
        <f t="shared" si="5"/>
        <v>50</v>
      </c>
      <c r="G48" s="199">
        <v>1351869</v>
      </c>
      <c r="H48" s="195">
        <v>37049.068032407398</v>
      </c>
      <c r="I48" t="s">
        <v>4034</v>
      </c>
      <c r="M48" t="s">
        <v>2766</v>
      </c>
      <c r="N48" t="s">
        <v>4042</v>
      </c>
      <c r="O48" t="s">
        <v>2109</v>
      </c>
      <c r="P48" s="196">
        <v>50</v>
      </c>
      <c r="S48" t="s">
        <v>3340</v>
      </c>
      <c r="T48" t="s">
        <v>4023</v>
      </c>
      <c r="U48" s="198">
        <v>10.8</v>
      </c>
      <c r="V48" t="s">
        <v>2117</v>
      </c>
      <c r="W48" t="s">
        <v>4044</v>
      </c>
      <c r="X48" t="s">
        <v>4026</v>
      </c>
      <c r="Y48" t="s">
        <v>4027</v>
      </c>
      <c r="Z48" t="s">
        <v>3562</v>
      </c>
      <c r="AA48">
        <v>111516.1</v>
      </c>
      <c r="AB48" s="195">
        <v>37050.875011574099</v>
      </c>
      <c r="AC48" s="195">
        <v>37050.875011574099</v>
      </c>
    </row>
    <row r="49" spans="1:29" x14ac:dyDescent="0.25">
      <c r="A49" s="43" t="str">
        <f t="shared" si="1"/>
        <v xml:space="preserve"> Power Physical</v>
      </c>
      <c r="B49" s="43" t="str">
        <f t="shared" si="2"/>
        <v/>
      </c>
      <c r="C49" s="43" t="str">
        <f t="shared" si="3"/>
        <v>Power</v>
      </c>
      <c r="D49" s="43" t="str">
        <f t="shared" si="4"/>
        <v>Physical</v>
      </c>
      <c r="E49" s="43">
        <f>IF(VLOOKUP(S49,'DD-Lookup'!$J$6:$L$50,3,FALSE)="Monthly",(YEAR(AC49)-YEAR(AB49))*12+MONTH(AC49)-MONTH(AB49)+1,(AC49-AB49+1))</f>
        <v>1</v>
      </c>
      <c r="F49" s="210">
        <f t="shared" si="5"/>
        <v>20</v>
      </c>
      <c r="G49" s="199">
        <v>1351870</v>
      </c>
      <c r="H49" s="195">
        <v>37049.068287037</v>
      </c>
      <c r="I49" t="s">
        <v>4062</v>
      </c>
      <c r="M49" t="s">
        <v>2766</v>
      </c>
      <c r="N49" t="s">
        <v>4042</v>
      </c>
      <c r="O49" t="s">
        <v>2114</v>
      </c>
      <c r="P49" s="196">
        <v>20</v>
      </c>
      <c r="S49" t="s">
        <v>3340</v>
      </c>
      <c r="T49" t="s">
        <v>4023</v>
      </c>
      <c r="U49" s="198">
        <v>33.950000000000003</v>
      </c>
      <c r="V49" t="s">
        <v>4063</v>
      </c>
      <c r="W49" t="s">
        <v>4044</v>
      </c>
      <c r="X49" t="s">
        <v>4026</v>
      </c>
      <c r="Y49" t="s">
        <v>4027</v>
      </c>
      <c r="Z49" t="s">
        <v>3562</v>
      </c>
      <c r="AA49">
        <v>111517.1</v>
      </c>
      <c r="AB49" s="195">
        <v>37050.875011574099</v>
      </c>
      <c r="AC49" s="195">
        <v>37050.875011574099</v>
      </c>
    </row>
    <row r="50" spans="1:29" x14ac:dyDescent="0.25">
      <c r="A50" s="43" t="str">
        <f t="shared" si="1"/>
        <v xml:space="preserve"> Power Physical</v>
      </c>
      <c r="B50" s="43" t="str">
        <f t="shared" si="2"/>
        <v/>
      </c>
      <c r="C50" s="43" t="str">
        <f t="shared" si="3"/>
        <v>Power</v>
      </c>
      <c r="D50" s="43" t="str">
        <f t="shared" si="4"/>
        <v>Physical</v>
      </c>
      <c r="E50" s="43">
        <f>IF(VLOOKUP(S50,'DD-Lookup'!$J$6:$L$50,3,FALSE)="Monthly",(YEAR(AC50)-YEAR(AB50))*12+MONTH(AC50)-MONTH(AB50)+1,(AC50-AB50+1))</f>
        <v>2</v>
      </c>
      <c r="F50" s="210">
        <f t="shared" si="5"/>
        <v>50</v>
      </c>
      <c r="G50" s="199">
        <v>1351871</v>
      </c>
      <c r="H50" s="195">
        <v>37049.069849537002</v>
      </c>
      <c r="I50" t="s">
        <v>4057</v>
      </c>
      <c r="M50" t="s">
        <v>2766</v>
      </c>
      <c r="N50" t="s">
        <v>4022</v>
      </c>
      <c r="O50" t="s">
        <v>4100</v>
      </c>
      <c r="P50" s="196">
        <v>25</v>
      </c>
      <c r="S50" t="s">
        <v>3340</v>
      </c>
      <c r="T50" t="s">
        <v>4023</v>
      </c>
      <c r="U50" s="198">
        <v>13</v>
      </c>
      <c r="V50" t="s">
        <v>4283</v>
      </c>
      <c r="W50" t="s">
        <v>4025</v>
      </c>
      <c r="X50" t="s">
        <v>4026</v>
      </c>
      <c r="Y50" t="s">
        <v>4027</v>
      </c>
      <c r="Z50" t="s">
        <v>3562</v>
      </c>
      <c r="AA50">
        <v>111524.1</v>
      </c>
      <c r="AB50" s="195">
        <v>37051.875</v>
      </c>
      <c r="AC50" s="195">
        <v>37052.875</v>
      </c>
    </row>
    <row r="51" spans="1:29" x14ac:dyDescent="0.25">
      <c r="A51" s="43" t="str">
        <f t="shared" si="1"/>
        <v xml:space="preserve"> Power Physical</v>
      </c>
      <c r="B51" s="43" t="str">
        <f t="shared" si="2"/>
        <v/>
      </c>
      <c r="C51" s="43" t="str">
        <f t="shared" si="3"/>
        <v>Power</v>
      </c>
      <c r="D51" s="43" t="str">
        <f t="shared" si="4"/>
        <v>Physical</v>
      </c>
      <c r="E51" s="43">
        <f>IF(VLOOKUP(S51,'DD-Lookup'!$J$6:$L$50,3,FALSE)="Monthly",(YEAR(AC51)-YEAR(AB51))*12+MONTH(AC51)-MONTH(AB51)+1,(AC51-AB51+1))</f>
        <v>1</v>
      </c>
      <c r="F51" s="210">
        <f t="shared" si="5"/>
        <v>50</v>
      </c>
      <c r="G51" s="199">
        <v>1351872</v>
      </c>
      <c r="H51" s="195">
        <v>37049.069895833301</v>
      </c>
      <c r="I51" t="s">
        <v>4066</v>
      </c>
      <c r="M51" t="s">
        <v>2766</v>
      </c>
      <c r="N51" t="s">
        <v>4042</v>
      </c>
      <c r="O51" t="s">
        <v>2114</v>
      </c>
      <c r="P51" s="196">
        <v>50</v>
      </c>
      <c r="S51" t="s">
        <v>3340</v>
      </c>
      <c r="T51" t="s">
        <v>4023</v>
      </c>
      <c r="U51" s="198">
        <v>33.85</v>
      </c>
      <c r="V51" t="s">
        <v>4067</v>
      </c>
      <c r="W51" t="s">
        <v>4044</v>
      </c>
      <c r="X51" t="s">
        <v>4026</v>
      </c>
      <c r="Y51" t="s">
        <v>4027</v>
      </c>
      <c r="Z51" t="s">
        <v>3562</v>
      </c>
      <c r="AA51">
        <v>111525.1</v>
      </c>
      <c r="AB51" s="195">
        <v>37050.875011574099</v>
      </c>
      <c r="AC51" s="195">
        <v>37050.875011574099</v>
      </c>
    </row>
    <row r="52" spans="1:29" x14ac:dyDescent="0.25">
      <c r="A52" s="43" t="str">
        <f t="shared" si="1"/>
        <v xml:space="preserve"> Power Physical</v>
      </c>
      <c r="B52" s="43" t="str">
        <f t="shared" si="2"/>
        <v/>
      </c>
      <c r="C52" s="43" t="str">
        <f t="shared" si="3"/>
        <v>Power</v>
      </c>
      <c r="D52" s="43" t="str">
        <f t="shared" si="4"/>
        <v>Physical</v>
      </c>
      <c r="E52" s="43">
        <f>IF(VLOOKUP(S52,'DD-Lookup'!$J$6:$L$50,3,FALSE)="Monthly",(YEAR(AC52)-YEAR(AB52))*12+MONTH(AC52)-MONTH(AB52)+1,(AC52-AB52+1))</f>
        <v>1</v>
      </c>
      <c r="F52" s="210">
        <f t="shared" si="5"/>
        <v>25</v>
      </c>
      <c r="G52" s="199">
        <v>1351873</v>
      </c>
      <c r="H52" s="195">
        <v>37049.071087962999</v>
      </c>
      <c r="I52" t="s">
        <v>3564</v>
      </c>
      <c r="M52" t="s">
        <v>2766</v>
      </c>
      <c r="N52" t="s">
        <v>4022</v>
      </c>
      <c r="O52" t="s">
        <v>3669</v>
      </c>
      <c r="P52" s="196">
        <v>25</v>
      </c>
      <c r="S52" t="s">
        <v>3340</v>
      </c>
      <c r="T52" t="s">
        <v>4023</v>
      </c>
      <c r="U52" s="198">
        <v>24.45</v>
      </c>
      <c r="V52" t="s">
        <v>4040</v>
      </c>
      <c r="W52" t="s">
        <v>4025</v>
      </c>
      <c r="X52" t="s">
        <v>4026</v>
      </c>
      <c r="Y52" t="s">
        <v>4027</v>
      </c>
      <c r="Z52" t="s">
        <v>3562</v>
      </c>
      <c r="AA52">
        <v>111526.1</v>
      </c>
      <c r="AB52" s="195">
        <v>37050.875011574099</v>
      </c>
      <c r="AC52" s="195">
        <v>37050.875011574099</v>
      </c>
    </row>
    <row r="53" spans="1:29" x14ac:dyDescent="0.25">
      <c r="A53" s="43" t="str">
        <f t="shared" si="1"/>
        <v xml:space="preserve"> Power Physical</v>
      </c>
      <c r="B53" s="43" t="str">
        <f t="shared" si="2"/>
        <v/>
      </c>
      <c r="C53" s="43" t="str">
        <f t="shared" si="3"/>
        <v>Power</v>
      </c>
      <c r="D53" s="43" t="str">
        <f t="shared" si="4"/>
        <v>Physical</v>
      </c>
      <c r="E53" s="43">
        <f>IF(VLOOKUP(S53,'DD-Lookup'!$J$6:$L$50,3,FALSE)="Monthly",(YEAR(AC53)-YEAR(AB53))*12+MONTH(AC53)-MONTH(AB53)+1,(AC53-AB53+1))</f>
        <v>1</v>
      </c>
      <c r="F53" s="210">
        <f t="shared" si="5"/>
        <v>25</v>
      </c>
      <c r="G53" s="199">
        <v>1351874</v>
      </c>
      <c r="H53" s="195">
        <v>37049.071400462999</v>
      </c>
      <c r="I53" t="s">
        <v>4079</v>
      </c>
      <c r="M53" t="s">
        <v>2766</v>
      </c>
      <c r="N53" t="s">
        <v>4035</v>
      </c>
      <c r="O53" t="s">
        <v>2107</v>
      </c>
      <c r="P53" s="196">
        <v>25</v>
      </c>
      <c r="S53" t="s">
        <v>3340</v>
      </c>
      <c r="T53" t="s">
        <v>4023</v>
      </c>
      <c r="U53" s="198">
        <v>34.299999999999997</v>
      </c>
      <c r="V53" t="s">
        <v>4081</v>
      </c>
      <c r="W53" t="s">
        <v>4037</v>
      </c>
      <c r="X53" t="s">
        <v>4026</v>
      </c>
      <c r="Y53" t="s">
        <v>4027</v>
      </c>
      <c r="Z53" t="s">
        <v>3562</v>
      </c>
      <c r="AA53">
        <v>111527.1</v>
      </c>
      <c r="AB53" s="195">
        <v>37050.875011574099</v>
      </c>
      <c r="AC53" s="195">
        <v>37050.875011574099</v>
      </c>
    </row>
    <row r="54" spans="1:29" x14ac:dyDescent="0.25">
      <c r="A54" s="43" t="str">
        <f t="shared" si="1"/>
        <v xml:space="preserve"> Power Physical</v>
      </c>
      <c r="B54" s="43" t="str">
        <f t="shared" si="2"/>
        <v/>
      </c>
      <c r="C54" s="43" t="str">
        <f t="shared" si="3"/>
        <v>Power</v>
      </c>
      <c r="D54" s="43" t="str">
        <f t="shared" si="4"/>
        <v>Physical</v>
      </c>
      <c r="E54" s="43">
        <f>IF(VLOOKUP(S54,'DD-Lookup'!$J$6:$L$50,3,FALSE)="Monthly",(YEAR(AC54)-YEAR(AB54))*12+MONTH(AC54)-MONTH(AB54)+1,(AC54-AB54+1))</f>
        <v>1</v>
      </c>
      <c r="F54" s="210">
        <f t="shared" si="5"/>
        <v>25</v>
      </c>
      <c r="G54" s="199">
        <v>1351875</v>
      </c>
      <c r="H54" s="195">
        <v>37049.071539351899</v>
      </c>
      <c r="I54" t="s">
        <v>1648</v>
      </c>
      <c r="M54" t="s">
        <v>2766</v>
      </c>
      <c r="N54" t="s">
        <v>4046</v>
      </c>
      <c r="O54" t="s">
        <v>2122</v>
      </c>
      <c r="Q54" s="196">
        <v>25</v>
      </c>
      <c r="S54" t="s">
        <v>3340</v>
      </c>
      <c r="T54" t="s">
        <v>4023</v>
      </c>
      <c r="U54" s="198">
        <v>11.7</v>
      </c>
      <c r="V54" t="s">
        <v>1649</v>
      </c>
      <c r="W54" t="s">
        <v>4047</v>
      </c>
      <c r="X54" t="s">
        <v>4026</v>
      </c>
      <c r="Y54" t="s">
        <v>4027</v>
      </c>
      <c r="Z54" t="s">
        <v>3562</v>
      </c>
      <c r="AA54">
        <v>111528.1</v>
      </c>
      <c r="AB54" s="195">
        <v>37050.875011574099</v>
      </c>
      <c r="AC54" s="195">
        <v>37050.875011574099</v>
      </c>
    </row>
    <row r="55" spans="1:29" x14ac:dyDescent="0.25">
      <c r="A55" s="43" t="str">
        <f t="shared" si="1"/>
        <v xml:space="preserve"> Power Physical</v>
      </c>
      <c r="B55" s="43" t="str">
        <f t="shared" si="2"/>
        <v/>
      </c>
      <c r="C55" s="43" t="str">
        <f t="shared" si="3"/>
        <v>Power</v>
      </c>
      <c r="D55" s="43" t="str">
        <f t="shared" si="4"/>
        <v>Physical</v>
      </c>
      <c r="E55" s="43">
        <f>IF(VLOOKUP(S55,'DD-Lookup'!$J$6:$L$50,3,FALSE)="Monthly",(YEAR(AC55)-YEAR(AB55))*12+MONTH(AC55)-MONTH(AB55)+1,(AC55-AB55+1))</f>
        <v>1</v>
      </c>
      <c r="F55" s="210">
        <f t="shared" si="5"/>
        <v>25</v>
      </c>
      <c r="G55" s="199">
        <v>1351876</v>
      </c>
      <c r="H55" s="195">
        <v>37049.0726041667</v>
      </c>
      <c r="I55" t="s">
        <v>2123</v>
      </c>
      <c r="M55" t="s">
        <v>2766</v>
      </c>
      <c r="N55" t="s">
        <v>4022</v>
      </c>
      <c r="O55" t="s">
        <v>3655</v>
      </c>
      <c r="P55" s="196">
        <v>25</v>
      </c>
      <c r="S55" t="s">
        <v>3340</v>
      </c>
      <c r="T55" t="s">
        <v>4023</v>
      </c>
      <c r="U55" s="198">
        <v>34</v>
      </c>
      <c r="V55" t="s">
        <v>2124</v>
      </c>
      <c r="W55" t="s">
        <v>4025</v>
      </c>
      <c r="X55" t="s">
        <v>4026</v>
      </c>
      <c r="Y55" t="s">
        <v>4027</v>
      </c>
      <c r="Z55" t="s">
        <v>3562</v>
      </c>
      <c r="AA55">
        <v>111529.1</v>
      </c>
      <c r="AB55" s="195">
        <v>37050.875011574099</v>
      </c>
      <c r="AC55" s="195">
        <v>37050.875011574099</v>
      </c>
    </row>
    <row r="56" spans="1:29" x14ac:dyDescent="0.25">
      <c r="A56" s="43" t="str">
        <f t="shared" si="1"/>
        <v xml:space="preserve"> Power Financial</v>
      </c>
      <c r="B56" s="43" t="str">
        <f t="shared" si="2"/>
        <v/>
      </c>
      <c r="C56" s="43" t="str">
        <f t="shared" si="3"/>
        <v>Power</v>
      </c>
      <c r="D56" s="43" t="str">
        <f t="shared" si="4"/>
        <v>Financial</v>
      </c>
      <c r="E56" s="43">
        <f>IF(VLOOKUP(S56,'DD-Lookup'!$J$6:$L$50,3,FALSE)="Monthly",(YEAR(AC56)-YEAR(AB56))*12+MONTH(AC56)-MONTH(AB56)+1,(AC56-AB56+1))</f>
        <v>8</v>
      </c>
      <c r="F56" s="210">
        <f t="shared" si="5"/>
        <v>400</v>
      </c>
      <c r="G56" s="199">
        <v>1351877</v>
      </c>
      <c r="H56" s="195">
        <v>37049.072766203702</v>
      </c>
      <c r="I56" t="s">
        <v>2125</v>
      </c>
      <c r="M56" t="s">
        <v>2766</v>
      </c>
      <c r="N56" t="s">
        <v>4013</v>
      </c>
      <c r="O56" t="s">
        <v>4077</v>
      </c>
      <c r="P56" s="196">
        <v>50</v>
      </c>
      <c r="S56" t="s">
        <v>3340</v>
      </c>
      <c r="T56" t="s">
        <v>4015</v>
      </c>
      <c r="U56" s="198">
        <v>209</v>
      </c>
      <c r="V56" t="s">
        <v>2126</v>
      </c>
      <c r="W56" t="s">
        <v>4078</v>
      </c>
      <c r="X56" t="s">
        <v>4018</v>
      </c>
      <c r="Y56" t="s">
        <v>4019</v>
      </c>
      <c r="Z56" t="s">
        <v>4020</v>
      </c>
      <c r="AA56">
        <v>1351877</v>
      </c>
      <c r="AB56" s="195">
        <v>37060</v>
      </c>
      <c r="AC56" s="195">
        <v>37067</v>
      </c>
    </row>
    <row r="57" spans="1:29" x14ac:dyDescent="0.25">
      <c r="A57" s="43" t="str">
        <f t="shared" si="1"/>
        <v xml:space="preserve"> Power Physical</v>
      </c>
      <c r="B57" s="43" t="str">
        <f t="shared" si="2"/>
        <v/>
      </c>
      <c r="C57" s="43" t="str">
        <f t="shared" si="3"/>
        <v>Power</v>
      </c>
      <c r="D57" s="43" t="str">
        <f t="shared" si="4"/>
        <v>Physical</v>
      </c>
      <c r="E57" s="43">
        <f>IF(VLOOKUP(S57,'DD-Lookup'!$J$6:$L$50,3,FALSE)="Monthly",(YEAR(AC57)-YEAR(AB57))*12+MONTH(AC57)-MONTH(AB57)+1,(AC57-AB57+1))</f>
        <v>1</v>
      </c>
      <c r="F57" s="210">
        <f t="shared" si="5"/>
        <v>70</v>
      </c>
      <c r="G57" s="199">
        <v>1351878</v>
      </c>
      <c r="H57" s="195">
        <v>37049.073553240698</v>
      </c>
      <c r="I57" t="s">
        <v>2127</v>
      </c>
      <c r="M57" t="s">
        <v>2766</v>
      </c>
      <c r="N57" t="s">
        <v>4042</v>
      </c>
      <c r="O57" t="s">
        <v>2109</v>
      </c>
      <c r="P57" s="196">
        <v>70</v>
      </c>
      <c r="S57" t="s">
        <v>3340</v>
      </c>
      <c r="T57" t="s">
        <v>4023</v>
      </c>
      <c r="U57" s="198">
        <v>10.7</v>
      </c>
      <c r="V57" t="s">
        <v>2128</v>
      </c>
      <c r="W57" t="s">
        <v>4044</v>
      </c>
      <c r="X57" t="s">
        <v>4026</v>
      </c>
      <c r="Y57" t="s">
        <v>4027</v>
      </c>
      <c r="Z57" t="s">
        <v>3562</v>
      </c>
      <c r="AA57">
        <v>111530.1</v>
      </c>
      <c r="AB57" s="195">
        <v>37050.875011574099</v>
      </c>
      <c r="AC57" s="195">
        <v>37050.875011574099</v>
      </c>
    </row>
    <row r="58" spans="1:29" x14ac:dyDescent="0.25">
      <c r="A58" s="43" t="str">
        <f t="shared" si="1"/>
        <v xml:space="preserve"> Metals Financial</v>
      </c>
      <c r="B58" s="43" t="str">
        <f t="shared" si="2"/>
        <v/>
      </c>
      <c r="C58" s="43" t="str">
        <f t="shared" si="3"/>
        <v>Metals</v>
      </c>
      <c r="D58" s="43" t="str">
        <f t="shared" si="4"/>
        <v>Financial</v>
      </c>
      <c r="E58" s="43">
        <f>IF(VLOOKUP(S58,'DD-Lookup'!$J$6:$L$50,3,FALSE)="Monthly",(YEAR(AC58)-YEAR(AB58))*12+MONTH(AC58)-MONTH(AB58)+1,(AC58-AB58+1))</f>
        <v>1</v>
      </c>
      <c r="F58" s="210">
        <f t="shared" si="5"/>
        <v>20</v>
      </c>
      <c r="G58" s="199">
        <v>1351879</v>
      </c>
      <c r="H58" s="195">
        <v>37049.073773148099</v>
      </c>
      <c r="I58" t="s">
        <v>3604</v>
      </c>
      <c r="M58" t="s">
        <v>3346</v>
      </c>
      <c r="N58" t="s">
        <v>3566</v>
      </c>
      <c r="O58" t="s">
        <v>3567</v>
      </c>
      <c r="Q58" s="196">
        <v>20</v>
      </c>
      <c r="S58" t="s">
        <v>3556</v>
      </c>
      <c r="T58" t="s">
        <v>3557</v>
      </c>
      <c r="U58" s="198">
        <v>1519</v>
      </c>
      <c r="V58" t="s">
        <v>2129</v>
      </c>
      <c r="W58" t="s">
        <v>3563</v>
      </c>
      <c r="X58" t="s">
        <v>3559</v>
      </c>
      <c r="Y58" t="s">
        <v>3560</v>
      </c>
      <c r="Z58" t="s">
        <v>3561</v>
      </c>
      <c r="AA58">
        <v>2172351</v>
      </c>
    </row>
    <row r="59" spans="1:29" x14ac:dyDescent="0.25">
      <c r="A59" s="43" t="str">
        <f t="shared" si="1"/>
        <v xml:space="preserve"> Power Physical</v>
      </c>
      <c r="B59" s="43" t="str">
        <f t="shared" si="2"/>
        <v/>
      </c>
      <c r="C59" s="43" t="str">
        <f t="shared" si="3"/>
        <v>Power</v>
      </c>
      <c r="D59" s="43" t="str">
        <f t="shared" si="4"/>
        <v>Physical</v>
      </c>
      <c r="E59" s="43">
        <f>IF(VLOOKUP(S59,'DD-Lookup'!$J$6:$L$50,3,FALSE)="Monthly",(YEAR(AC59)-YEAR(AB59))*12+MONTH(AC59)-MONTH(AB59)+1,(AC59-AB59+1))</f>
        <v>1</v>
      </c>
      <c r="F59" s="210">
        <f t="shared" si="5"/>
        <v>25</v>
      </c>
      <c r="G59" s="199">
        <v>1351880</v>
      </c>
      <c r="H59" s="195">
        <v>37049.073900463001</v>
      </c>
      <c r="I59" t="s">
        <v>3941</v>
      </c>
      <c r="M59" t="s">
        <v>2766</v>
      </c>
      <c r="N59" t="s">
        <v>4035</v>
      </c>
      <c r="O59" t="s">
        <v>2115</v>
      </c>
      <c r="Q59" s="196">
        <v>25</v>
      </c>
      <c r="S59" t="s">
        <v>3340</v>
      </c>
      <c r="T59" t="s">
        <v>4023</v>
      </c>
      <c r="U59" s="198">
        <v>24.7</v>
      </c>
      <c r="V59" t="s">
        <v>4068</v>
      </c>
      <c r="W59" t="s">
        <v>4037</v>
      </c>
      <c r="X59" t="s">
        <v>4026</v>
      </c>
      <c r="Y59" t="s">
        <v>4027</v>
      </c>
      <c r="Z59" t="s">
        <v>3562</v>
      </c>
      <c r="AA59">
        <v>111531.1</v>
      </c>
      <c r="AB59" s="195">
        <v>37050.875011574099</v>
      </c>
      <c r="AC59" s="195">
        <v>37050.875011574099</v>
      </c>
    </row>
    <row r="60" spans="1:29" x14ac:dyDescent="0.25">
      <c r="A60" s="43" t="str">
        <f t="shared" si="1"/>
        <v xml:space="preserve"> Power Physical</v>
      </c>
      <c r="B60" s="43" t="str">
        <f t="shared" si="2"/>
        <v/>
      </c>
      <c r="C60" s="43" t="str">
        <f t="shared" si="3"/>
        <v>Power</v>
      </c>
      <c r="D60" s="43" t="str">
        <f t="shared" si="4"/>
        <v>Physical</v>
      </c>
      <c r="E60" s="43">
        <f>IF(VLOOKUP(S60,'DD-Lookup'!$J$6:$L$50,3,FALSE)="Monthly",(YEAR(AC60)-YEAR(AB60))*12+MONTH(AC60)-MONTH(AB60)+1,(AC60-AB60+1))</f>
        <v>1</v>
      </c>
      <c r="F60" s="210">
        <f t="shared" si="5"/>
        <v>50</v>
      </c>
      <c r="G60" s="199">
        <v>1351881</v>
      </c>
      <c r="H60" s="195">
        <v>37049.074027777802</v>
      </c>
      <c r="I60" t="s">
        <v>4053</v>
      </c>
      <c r="M60" t="s">
        <v>2766</v>
      </c>
      <c r="N60" t="s">
        <v>4042</v>
      </c>
      <c r="O60" t="s">
        <v>2109</v>
      </c>
      <c r="Q60" s="196">
        <v>50</v>
      </c>
      <c r="S60" t="s">
        <v>3340</v>
      </c>
      <c r="T60" t="s">
        <v>4023</v>
      </c>
      <c r="U60" s="198">
        <v>11</v>
      </c>
      <c r="V60" t="s">
        <v>4054</v>
      </c>
      <c r="W60" t="s">
        <v>4044</v>
      </c>
      <c r="X60" t="s">
        <v>4026</v>
      </c>
      <c r="Y60" t="s">
        <v>4027</v>
      </c>
      <c r="Z60" t="s">
        <v>3562</v>
      </c>
      <c r="AA60">
        <v>111532.1</v>
      </c>
      <c r="AB60" s="195">
        <v>37050.875011574099</v>
      </c>
      <c r="AC60" s="195">
        <v>37050.875011574099</v>
      </c>
    </row>
    <row r="61" spans="1:29" x14ac:dyDescent="0.25">
      <c r="A61" s="43" t="str">
        <f t="shared" si="1"/>
        <v xml:space="preserve"> Power Physical</v>
      </c>
      <c r="B61" s="43" t="str">
        <f t="shared" si="2"/>
        <v/>
      </c>
      <c r="C61" s="43" t="str">
        <f t="shared" si="3"/>
        <v>Power</v>
      </c>
      <c r="D61" s="43" t="str">
        <f t="shared" si="4"/>
        <v>Physical</v>
      </c>
      <c r="E61" s="43">
        <f>IF(VLOOKUP(S61,'DD-Lookup'!$J$6:$L$50,3,FALSE)="Monthly",(YEAR(AC61)-YEAR(AB61))*12+MONTH(AC61)-MONTH(AB61)+1,(AC61-AB61+1))</f>
        <v>1</v>
      </c>
      <c r="F61" s="210">
        <f t="shared" si="5"/>
        <v>25</v>
      </c>
      <c r="G61" s="199">
        <v>1351882</v>
      </c>
      <c r="H61" s="195">
        <v>37049.075023148202</v>
      </c>
      <c r="I61" t="s">
        <v>4038</v>
      </c>
      <c r="M61" t="s">
        <v>2766</v>
      </c>
      <c r="N61" t="s">
        <v>4022</v>
      </c>
      <c r="O61" t="s">
        <v>3669</v>
      </c>
      <c r="Q61" s="196">
        <v>25</v>
      </c>
      <c r="S61" t="s">
        <v>3340</v>
      </c>
      <c r="T61" t="s">
        <v>4023</v>
      </c>
      <c r="U61" s="198">
        <v>24.6</v>
      </c>
      <c r="V61" t="s">
        <v>1646</v>
      </c>
      <c r="W61" t="s">
        <v>4025</v>
      </c>
      <c r="X61" t="s">
        <v>4026</v>
      </c>
      <c r="Y61" t="s">
        <v>4027</v>
      </c>
      <c r="Z61" t="s">
        <v>3562</v>
      </c>
      <c r="AA61">
        <v>111534.1</v>
      </c>
      <c r="AB61" s="195">
        <v>37050.875011574099</v>
      </c>
      <c r="AC61" s="195">
        <v>37050.875011574099</v>
      </c>
    </row>
    <row r="62" spans="1:29" x14ac:dyDescent="0.25">
      <c r="A62" s="43" t="str">
        <f t="shared" si="1"/>
        <v xml:space="preserve"> Metals Financial</v>
      </c>
      <c r="B62" s="43" t="str">
        <f t="shared" si="2"/>
        <v/>
      </c>
      <c r="C62" s="43" t="str">
        <f t="shared" si="3"/>
        <v>Metals</v>
      </c>
      <c r="D62" s="43" t="str">
        <f t="shared" si="4"/>
        <v>Financial</v>
      </c>
      <c r="E62" s="43">
        <f>IF(VLOOKUP(S62,'DD-Lookup'!$J$6:$L$50,3,FALSE)="Monthly",(YEAR(AC62)-YEAR(AB62))*12+MONTH(AC62)-MONTH(AB62)+1,(AC62-AB62+1))</f>
        <v>1</v>
      </c>
      <c r="F62" s="210">
        <f t="shared" si="5"/>
        <v>8</v>
      </c>
      <c r="G62" s="199">
        <v>1351883</v>
      </c>
      <c r="H62" s="195">
        <v>37049.075416666703</v>
      </c>
      <c r="I62" t="s">
        <v>3565</v>
      </c>
      <c r="M62" t="s">
        <v>3346</v>
      </c>
      <c r="N62" t="s">
        <v>3566</v>
      </c>
      <c r="O62" t="s">
        <v>3567</v>
      </c>
      <c r="P62" s="196">
        <v>8</v>
      </c>
      <c r="S62" t="s">
        <v>3556</v>
      </c>
      <c r="T62" t="s">
        <v>3557</v>
      </c>
      <c r="U62" s="198">
        <v>1519</v>
      </c>
      <c r="V62" t="s">
        <v>3568</v>
      </c>
      <c r="W62" t="s">
        <v>3563</v>
      </c>
      <c r="X62" t="s">
        <v>3559</v>
      </c>
      <c r="Y62" t="s">
        <v>3560</v>
      </c>
      <c r="Z62" t="s">
        <v>3561</v>
      </c>
      <c r="AA62">
        <v>2172349</v>
      </c>
    </row>
    <row r="63" spans="1:29" x14ac:dyDescent="0.25">
      <c r="A63" s="43" t="str">
        <f t="shared" si="1"/>
        <v xml:space="preserve"> Power Physical</v>
      </c>
      <c r="B63" s="43" t="str">
        <f t="shared" si="2"/>
        <v/>
      </c>
      <c r="C63" s="43" t="str">
        <f t="shared" si="3"/>
        <v>Power</v>
      </c>
      <c r="D63" s="43" t="str">
        <f t="shared" si="4"/>
        <v>Physical</v>
      </c>
      <c r="E63" s="43">
        <f>IF(VLOOKUP(S63,'DD-Lookup'!$J$6:$L$50,3,FALSE)="Monthly",(YEAR(AC63)-YEAR(AB63))*12+MONTH(AC63)-MONTH(AB63)+1,(AC63-AB63+1))</f>
        <v>1</v>
      </c>
      <c r="F63" s="210">
        <f t="shared" si="5"/>
        <v>25</v>
      </c>
      <c r="G63" s="199">
        <v>1351884</v>
      </c>
      <c r="H63" s="195">
        <v>37049.076400462996</v>
      </c>
      <c r="I63" t="s">
        <v>4169</v>
      </c>
      <c r="M63" t="s">
        <v>2766</v>
      </c>
      <c r="N63" t="s">
        <v>4022</v>
      </c>
      <c r="O63" t="s">
        <v>3655</v>
      </c>
      <c r="P63" s="196">
        <v>25</v>
      </c>
      <c r="S63" t="s">
        <v>3340</v>
      </c>
      <c r="T63" t="s">
        <v>4023</v>
      </c>
      <c r="U63" s="198">
        <v>33.799999999999997</v>
      </c>
      <c r="V63" t="s">
        <v>4284</v>
      </c>
      <c r="W63" t="s">
        <v>4025</v>
      </c>
      <c r="X63" t="s">
        <v>4026</v>
      </c>
      <c r="Y63" t="s">
        <v>4027</v>
      </c>
      <c r="Z63" t="s">
        <v>3562</v>
      </c>
      <c r="AA63">
        <v>111535.1</v>
      </c>
      <c r="AB63" s="195">
        <v>37050.875011574099</v>
      </c>
      <c r="AC63" s="195">
        <v>37050.875011574099</v>
      </c>
    </row>
    <row r="64" spans="1:29" x14ac:dyDescent="0.25">
      <c r="A64" s="43" t="str">
        <f t="shared" si="1"/>
        <v xml:space="preserve"> Power Physical</v>
      </c>
      <c r="B64" s="43" t="str">
        <f t="shared" si="2"/>
        <v/>
      </c>
      <c r="C64" s="43" t="str">
        <f t="shared" si="3"/>
        <v>Power</v>
      </c>
      <c r="D64" s="43" t="str">
        <f t="shared" si="4"/>
        <v>Physical</v>
      </c>
      <c r="E64" s="43">
        <f>IF(VLOOKUP(S64,'DD-Lookup'!$J$6:$L$50,3,FALSE)="Monthly",(YEAR(AC64)-YEAR(AB64))*12+MONTH(AC64)-MONTH(AB64)+1,(AC64-AB64+1))</f>
        <v>1</v>
      </c>
      <c r="F64" s="210">
        <f t="shared" si="5"/>
        <v>25</v>
      </c>
      <c r="G64" s="199">
        <v>1351885</v>
      </c>
      <c r="H64" s="195">
        <v>37049.0781712963</v>
      </c>
      <c r="I64" t="s">
        <v>4079</v>
      </c>
      <c r="M64" t="s">
        <v>2766</v>
      </c>
      <c r="N64" t="s">
        <v>4035</v>
      </c>
      <c r="O64" t="s">
        <v>2107</v>
      </c>
      <c r="P64" s="196">
        <v>25</v>
      </c>
      <c r="S64" t="s">
        <v>3340</v>
      </c>
      <c r="T64" t="s">
        <v>4023</v>
      </c>
      <c r="U64" s="198">
        <v>33.9</v>
      </c>
      <c r="V64" t="s">
        <v>4081</v>
      </c>
      <c r="W64" t="s">
        <v>4037</v>
      </c>
      <c r="X64" t="s">
        <v>4026</v>
      </c>
      <c r="Y64" t="s">
        <v>4027</v>
      </c>
      <c r="Z64" t="s">
        <v>3562</v>
      </c>
      <c r="AA64">
        <v>111541.1</v>
      </c>
      <c r="AB64" s="195">
        <v>37050.875011574099</v>
      </c>
      <c r="AC64" s="195">
        <v>37050.875011574099</v>
      </c>
    </row>
    <row r="65" spans="1:29" x14ac:dyDescent="0.25">
      <c r="A65" s="43" t="str">
        <f t="shared" si="1"/>
        <v xml:space="preserve"> Power Physical</v>
      </c>
      <c r="B65" s="43" t="str">
        <f t="shared" si="2"/>
        <v/>
      </c>
      <c r="C65" s="43" t="str">
        <f t="shared" si="3"/>
        <v>Power</v>
      </c>
      <c r="D65" s="43" t="str">
        <f t="shared" si="4"/>
        <v>Physical</v>
      </c>
      <c r="E65" s="43">
        <f>IF(VLOOKUP(S65,'DD-Lookup'!$J$6:$L$50,3,FALSE)="Monthly",(YEAR(AC65)-YEAR(AB65))*12+MONTH(AC65)-MONTH(AB65)+1,(AC65-AB65+1))</f>
        <v>1</v>
      </c>
      <c r="F65" s="210">
        <f t="shared" si="5"/>
        <v>25</v>
      </c>
      <c r="G65" s="199">
        <v>1351886</v>
      </c>
      <c r="H65" s="195">
        <v>37049.078333333302</v>
      </c>
      <c r="I65" t="s">
        <v>4021</v>
      </c>
      <c r="M65" t="s">
        <v>2766</v>
      </c>
      <c r="N65" t="s">
        <v>4022</v>
      </c>
      <c r="O65" t="s">
        <v>3655</v>
      </c>
      <c r="P65" s="196">
        <v>25</v>
      </c>
      <c r="S65" t="s">
        <v>3340</v>
      </c>
      <c r="T65" t="s">
        <v>4023</v>
      </c>
      <c r="U65" s="198">
        <v>33.5</v>
      </c>
      <c r="V65" t="s">
        <v>2130</v>
      </c>
      <c r="W65" t="s">
        <v>4025</v>
      </c>
      <c r="X65" t="s">
        <v>4026</v>
      </c>
      <c r="Y65" t="s">
        <v>4027</v>
      </c>
      <c r="Z65" t="s">
        <v>3562</v>
      </c>
      <c r="AA65">
        <v>111543.1</v>
      </c>
      <c r="AB65" s="195">
        <v>37050.875011574099</v>
      </c>
      <c r="AC65" s="195">
        <v>37050.875011574099</v>
      </c>
    </row>
    <row r="66" spans="1:29" x14ac:dyDescent="0.25">
      <c r="A66" s="43" t="str">
        <f t="shared" si="1"/>
        <v xml:space="preserve"> Power Physical</v>
      </c>
      <c r="B66" s="43" t="str">
        <f t="shared" si="2"/>
        <v/>
      </c>
      <c r="C66" s="43" t="str">
        <f t="shared" si="3"/>
        <v>Power</v>
      </c>
      <c r="D66" s="43" t="str">
        <f t="shared" si="4"/>
        <v>Physical</v>
      </c>
      <c r="E66" s="43">
        <f>IF(VLOOKUP(S66,'DD-Lookup'!$J$6:$L$50,3,FALSE)="Monthly",(YEAR(AC66)-YEAR(AB66))*12+MONTH(AC66)-MONTH(AB66)+1,(AC66-AB66+1))</f>
        <v>1</v>
      </c>
      <c r="F66" s="210">
        <f t="shared" si="5"/>
        <v>50</v>
      </c>
      <c r="G66" s="199">
        <v>1351887</v>
      </c>
      <c r="H66" s="195">
        <v>37049.078425925902</v>
      </c>
      <c r="I66" t="s">
        <v>4062</v>
      </c>
      <c r="M66" t="s">
        <v>2766</v>
      </c>
      <c r="N66" t="s">
        <v>4042</v>
      </c>
      <c r="O66" t="s">
        <v>2120</v>
      </c>
      <c r="Q66" s="196">
        <v>50</v>
      </c>
      <c r="S66" t="s">
        <v>3340</v>
      </c>
      <c r="T66" t="s">
        <v>4023</v>
      </c>
      <c r="U66" s="198">
        <v>20.3</v>
      </c>
      <c r="V66" t="s">
        <v>4063</v>
      </c>
      <c r="W66" t="s">
        <v>4044</v>
      </c>
      <c r="X66" t="s">
        <v>4026</v>
      </c>
      <c r="Y66" t="s">
        <v>4027</v>
      </c>
      <c r="Z66" t="s">
        <v>3562</v>
      </c>
      <c r="AA66">
        <v>111544.1</v>
      </c>
      <c r="AB66" s="195">
        <v>37050.875011574099</v>
      </c>
      <c r="AC66" s="195">
        <v>37050.875011574099</v>
      </c>
    </row>
    <row r="67" spans="1:29" x14ac:dyDescent="0.25">
      <c r="A67" s="43" t="str">
        <f t="shared" si="1"/>
        <v xml:space="preserve"> Power Physical</v>
      </c>
      <c r="B67" s="43" t="str">
        <f t="shared" si="2"/>
        <v/>
      </c>
      <c r="C67" s="43" t="str">
        <f t="shared" si="3"/>
        <v>Power</v>
      </c>
      <c r="D67" s="43" t="str">
        <f t="shared" si="4"/>
        <v>Physical</v>
      </c>
      <c r="E67" s="43">
        <f>IF(VLOOKUP(S67,'DD-Lookup'!$J$6:$L$50,3,FALSE)="Monthly",(YEAR(AC67)-YEAR(AB67))*12+MONTH(AC67)-MONTH(AB67)+1,(AC67-AB67+1))</f>
        <v>1</v>
      </c>
      <c r="F67" s="210">
        <f t="shared" si="5"/>
        <v>50</v>
      </c>
      <c r="G67" s="199">
        <v>1351888</v>
      </c>
      <c r="H67" s="195">
        <v>37049.078506944403</v>
      </c>
      <c r="I67" t="s">
        <v>4041</v>
      </c>
      <c r="M67" t="s">
        <v>2766</v>
      </c>
      <c r="N67" t="s">
        <v>4042</v>
      </c>
      <c r="O67" t="s">
        <v>2114</v>
      </c>
      <c r="P67" s="196">
        <v>50</v>
      </c>
      <c r="S67" t="s">
        <v>3340</v>
      </c>
      <c r="T67" t="s">
        <v>4023</v>
      </c>
      <c r="U67" s="198">
        <v>33.700000000000003</v>
      </c>
      <c r="V67" t="s">
        <v>4043</v>
      </c>
      <c r="W67" t="s">
        <v>4044</v>
      </c>
      <c r="X67" t="s">
        <v>4026</v>
      </c>
      <c r="Y67" t="s">
        <v>4027</v>
      </c>
      <c r="Z67" t="s">
        <v>3562</v>
      </c>
      <c r="AA67">
        <v>111545.1</v>
      </c>
      <c r="AB67" s="195">
        <v>37050.875011574099</v>
      </c>
      <c r="AC67" s="195">
        <v>37050.875011574099</v>
      </c>
    </row>
    <row r="68" spans="1:29" x14ac:dyDescent="0.25">
      <c r="A68" s="43" t="str">
        <f t="shared" si="1"/>
        <v xml:space="preserve"> Power Financial</v>
      </c>
      <c r="B68" s="43" t="str">
        <f t="shared" si="2"/>
        <v/>
      </c>
      <c r="C68" s="43" t="str">
        <f t="shared" si="3"/>
        <v>Power</v>
      </c>
      <c r="D68" s="43" t="str">
        <f t="shared" si="4"/>
        <v>Financial</v>
      </c>
      <c r="E68" s="43">
        <f>IF(VLOOKUP(S68,'DD-Lookup'!$J$6:$L$50,3,FALSE)="Monthly",(YEAR(AC68)-YEAR(AB68))*12+MONTH(AC68)-MONTH(AB68)+1,(AC68-AB68+1))</f>
        <v>121</v>
      </c>
      <c r="F68" s="210">
        <f t="shared" si="5"/>
        <v>242</v>
      </c>
      <c r="G68" s="199">
        <v>1351889</v>
      </c>
      <c r="H68" s="195">
        <v>37049.080092592601</v>
      </c>
      <c r="I68" t="s">
        <v>4076</v>
      </c>
      <c r="M68" t="s">
        <v>2766</v>
      </c>
      <c r="N68" t="s">
        <v>4013</v>
      </c>
      <c r="O68" t="s">
        <v>4144</v>
      </c>
      <c r="P68" s="196">
        <v>2</v>
      </c>
      <c r="S68" t="s">
        <v>3340</v>
      </c>
      <c r="T68" t="s">
        <v>4015</v>
      </c>
      <c r="U68" s="198">
        <v>229.75</v>
      </c>
      <c r="V68" t="s">
        <v>1692</v>
      </c>
      <c r="W68" t="s">
        <v>4017</v>
      </c>
      <c r="X68" t="s">
        <v>4018</v>
      </c>
      <c r="Y68" t="s">
        <v>4019</v>
      </c>
      <c r="Z68" t="s">
        <v>4020</v>
      </c>
      <c r="AA68">
        <v>1351889</v>
      </c>
      <c r="AB68" s="195">
        <v>37257</v>
      </c>
      <c r="AC68" s="195">
        <v>37377</v>
      </c>
    </row>
    <row r="69" spans="1:29" x14ac:dyDescent="0.25">
      <c r="A69" s="43" t="str">
        <f t="shared" si="1"/>
        <v xml:space="preserve"> Power Financial</v>
      </c>
      <c r="B69" s="43" t="str">
        <f t="shared" si="2"/>
        <v/>
      </c>
      <c r="C69" s="43" t="str">
        <f t="shared" si="3"/>
        <v>Power</v>
      </c>
      <c r="D69" s="43" t="str">
        <f t="shared" si="4"/>
        <v>Financial</v>
      </c>
      <c r="E69" s="43">
        <f>IF(VLOOKUP(S69,'DD-Lookup'!$J$6:$L$50,3,FALSE)="Monthly",(YEAR(AC69)-YEAR(AB69))*12+MONTH(AC69)-MONTH(AB69)+1,(AC69-AB69+1))</f>
        <v>121</v>
      </c>
      <c r="F69" s="210">
        <f t="shared" si="5"/>
        <v>968</v>
      </c>
      <c r="G69" s="199">
        <v>1351890</v>
      </c>
      <c r="H69" s="195">
        <v>37049.080289351798</v>
      </c>
      <c r="I69" t="s">
        <v>4107</v>
      </c>
      <c r="M69" t="s">
        <v>2766</v>
      </c>
      <c r="N69" t="s">
        <v>4013</v>
      </c>
      <c r="O69" t="s">
        <v>4144</v>
      </c>
      <c r="P69" s="196">
        <v>8</v>
      </c>
      <c r="S69" t="s">
        <v>3340</v>
      </c>
      <c r="T69" t="s">
        <v>4015</v>
      </c>
      <c r="U69" s="198">
        <v>229.75</v>
      </c>
      <c r="V69" t="s">
        <v>4108</v>
      </c>
      <c r="W69" t="s">
        <v>4017</v>
      </c>
      <c r="X69" t="s">
        <v>4018</v>
      </c>
      <c r="Y69" t="s">
        <v>4019</v>
      </c>
      <c r="Z69" t="s">
        <v>4020</v>
      </c>
      <c r="AA69">
        <v>1351890</v>
      </c>
      <c r="AB69" s="195">
        <v>37257</v>
      </c>
      <c r="AC69" s="195">
        <v>37377</v>
      </c>
    </row>
    <row r="70" spans="1:29" x14ac:dyDescent="0.25">
      <c r="A70" s="43" t="str">
        <f t="shared" si="1"/>
        <v xml:space="preserve"> Power Financial</v>
      </c>
      <c r="B70" s="43" t="str">
        <f t="shared" si="2"/>
        <v/>
      </c>
      <c r="C70" s="43" t="str">
        <f t="shared" si="3"/>
        <v>Power</v>
      </c>
      <c r="D70" s="43" t="str">
        <f t="shared" si="4"/>
        <v>Financial</v>
      </c>
      <c r="E70" s="43">
        <f>IF(VLOOKUP(S70,'DD-Lookup'!$J$6:$L$50,3,FALSE)="Monthly",(YEAR(AC70)-YEAR(AB70))*12+MONTH(AC70)-MONTH(AB70)+1,(AC70-AB70+1))</f>
        <v>93</v>
      </c>
      <c r="F70" s="210">
        <f t="shared" si="5"/>
        <v>465</v>
      </c>
      <c r="G70" s="199">
        <v>1351891</v>
      </c>
      <c r="H70" s="195">
        <v>37049.080659722204</v>
      </c>
      <c r="I70" t="s">
        <v>2131</v>
      </c>
      <c r="M70" t="s">
        <v>2766</v>
      </c>
      <c r="N70" t="s">
        <v>4013</v>
      </c>
      <c r="O70" t="s">
        <v>4014</v>
      </c>
      <c r="P70" s="196">
        <v>5</v>
      </c>
      <c r="S70" t="s">
        <v>3340</v>
      </c>
      <c r="T70" t="s">
        <v>4015</v>
      </c>
      <c r="U70" s="198">
        <v>223.75</v>
      </c>
      <c r="V70" t="s">
        <v>223</v>
      </c>
      <c r="W70" t="s">
        <v>4017</v>
      </c>
      <c r="X70" t="s">
        <v>4018</v>
      </c>
      <c r="Y70" t="s">
        <v>4019</v>
      </c>
      <c r="Z70" t="s">
        <v>4020</v>
      </c>
      <c r="AA70">
        <v>1351891</v>
      </c>
      <c r="AB70" s="195">
        <v>37165</v>
      </c>
      <c r="AC70" s="195">
        <v>37257</v>
      </c>
    </row>
    <row r="71" spans="1:29" x14ac:dyDescent="0.25">
      <c r="A71" s="43" t="str">
        <f t="shared" si="1"/>
        <v xml:space="preserve"> Power Physical</v>
      </c>
      <c r="B71" s="43" t="str">
        <f t="shared" si="2"/>
        <v/>
      </c>
      <c r="C71" s="43" t="str">
        <f t="shared" si="3"/>
        <v>Power</v>
      </c>
      <c r="D71" s="43" t="str">
        <f t="shared" si="4"/>
        <v>Physical</v>
      </c>
      <c r="E71" s="43">
        <f>IF(VLOOKUP(S71,'DD-Lookup'!$J$6:$L$50,3,FALSE)="Monthly",(YEAR(AC71)-YEAR(AB71))*12+MONTH(AC71)-MONTH(AB71)+1,(AC71-AB71+1))</f>
        <v>1</v>
      </c>
      <c r="F71" s="210">
        <f t="shared" si="5"/>
        <v>25</v>
      </c>
      <c r="G71" s="199">
        <v>1351892</v>
      </c>
      <c r="H71" s="195">
        <v>37049.080682870401</v>
      </c>
      <c r="I71" t="s">
        <v>4052</v>
      </c>
      <c r="M71" t="s">
        <v>2766</v>
      </c>
      <c r="N71" t="s">
        <v>4022</v>
      </c>
      <c r="O71" t="s">
        <v>3669</v>
      </c>
      <c r="P71" s="196">
        <v>25</v>
      </c>
      <c r="S71" t="s">
        <v>3340</v>
      </c>
      <c r="T71" t="s">
        <v>4023</v>
      </c>
      <c r="U71" s="198">
        <v>24.3</v>
      </c>
      <c r="V71" t="s">
        <v>224</v>
      </c>
      <c r="W71" t="s">
        <v>4025</v>
      </c>
      <c r="X71" t="s">
        <v>4026</v>
      </c>
      <c r="Y71" t="s">
        <v>4027</v>
      </c>
      <c r="Z71" t="s">
        <v>3562</v>
      </c>
      <c r="AA71">
        <v>111547.1</v>
      </c>
      <c r="AB71" s="195">
        <v>37050.875011574099</v>
      </c>
      <c r="AC71" s="195">
        <v>37050.875011574099</v>
      </c>
    </row>
    <row r="72" spans="1:29" x14ac:dyDescent="0.25">
      <c r="A72" s="43" t="str">
        <f t="shared" si="1"/>
        <v xml:space="preserve"> Power Physical</v>
      </c>
      <c r="B72" s="43" t="str">
        <f t="shared" si="2"/>
        <v/>
      </c>
      <c r="C72" s="43" t="str">
        <f t="shared" si="3"/>
        <v>Power</v>
      </c>
      <c r="D72" s="43" t="str">
        <f t="shared" si="4"/>
        <v>Physical</v>
      </c>
      <c r="E72" s="43">
        <f>IF(VLOOKUP(S72,'DD-Lookup'!$J$6:$L$50,3,FALSE)="Monthly",(YEAR(AC72)-YEAR(AB72))*12+MONTH(AC72)-MONTH(AB72)+1,(AC72-AB72+1))</f>
        <v>1</v>
      </c>
      <c r="F72" s="210">
        <f t="shared" si="5"/>
        <v>20</v>
      </c>
      <c r="G72" s="199">
        <v>1351893</v>
      </c>
      <c r="H72" s="195">
        <v>37049.081388888902</v>
      </c>
      <c r="I72" t="s">
        <v>4066</v>
      </c>
      <c r="M72" t="s">
        <v>2766</v>
      </c>
      <c r="N72" t="s">
        <v>4042</v>
      </c>
      <c r="O72" t="s">
        <v>225</v>
      </c>
      <c r="P72" s="196">
        <v>20</v>
      </c>
      <c r="S72" t="s">
        <v>3340</v>
      </c>
      <c r="T72" t="s">
        <v>4023</v>
      </c>
      <c r="U72" s="198">
        <v>24.3</v>
      </c>
      <c r="V72" t="s">
        <v>4067</v>
      </c>
      <c r="W72" t="s">
        <v>4044</v>
      </c>
      <c r="X72" t="s">
        <v>4026</v>
      </c>
      <c r="Y72" t="s">
        <v>4027</v>
      </c>
      <c r="Z72" t="s">
        <v>3562</v>
      </c>
      <c r="AA72">
        <v>111548.1</v>
      </c>
      <c r="AB72" s="195">
        <v>37050.875011574099</v>
      </c>
      <c r="AC72" s="195">
        <v>37050.875011574099</v>
      </c>
    </row>
    <row r="73" spans="1:29" x14ac:dyDescent="0.25">
      <c r="A73" s="43" t="str">
        <f t="shared" si="1"/>
        <v xml:space="preserve"> Power Financial</v>
      </c>
      <c r="B73" s="43" t="str">
        <f t="shared" si="2"/>
        <v/>
      </c>
      <c r="C73" s="43" t="str">
        <f t="shared" si="3"/>
        <v>Power</v>
      </c>
      <c r="D73" s="43" t="str">
        <f t="shared" si="4"/>
        <v>Financial</v>
      </c>
      <c r="E73" s="43">
        <f>IF(VLOOKUP(S73,'DD-Lookup'!$J$6:$L$50,3,FALSE)="Monthly",(YEAR(AC73)-YEAR(AB73))*12+MONTH(AC73)-MONTH(AB73)+1,(AC73-AB73+1))</f>
        <v>121</v>
      </c>
      <c r="F73" s="210">
        <f t="shared" si="5"/>
        <v>1210</v>
      </c>
      <c r="G73" s="199">
        <v>1351894</v>
      </c>
      <c r="H73" s="195">
        <v>37049.081493055601</v>
      </c>
      <c r="I73" t="s">
        <v>2125</v>
      </c>
      <c r="M73" t="s">
        <v>2766</v>
      </c>
      <c r="N73" t="s">
        <v>4013</v>
      </c>
      <c r="O73" t="s">
        <v>4144</v>
      </c>
      <c r="P73" s="196">
        <v>10</v>
      </c>
      <c r="S73" t="s">
        <v>3340</v>
      </c>
      <c r="T73" t="s">
        <v>4015</v>
      </c>
      <c r="U73" s="198">
        <v>229.5</v>
      </c>
      <c r="V73" t="s">
        <v>2126</v>
      </c>
      <c r="W73" t="s">
        <v>4017</v>
      </c>
      <c r="X73" t="s">
        <v>4018</v>
      </c>
      <c r="Y73" t="s">
        <v>4019</v>
      </c>
      <c r="Z73" t="s">
        <v>4020</v>
      </c>
      <c r="AA73">
        <v>1351894</v>
      </c>
      <c r="AB73" s="195">
        <v>37257</v>
      </c>
      <c r="AC73" s="195">
        <v>37377</v>
      </c>
    </row>
    <row r="74" spans="1:29" x14ac:dyDescent="0.25">
      <c r="A74" s="43" t="str">
        <f t="shared" si="1"/>
        <v xml:space="preserve"> Power Physical</v>
      </c>
      <c r="B74" s="43" t="str">
        <f t="shared" si="2"/>
        <v/>
      </c>
      <c r="C74" s="43" t="str">
        <f t="shared" si="3"/>
        <v>Power</v>
      </c>
      <c r="D74" s="43" t="str">
        <f t="shared" si="4"/>
        <v>Physical</v>
      </c>
      <c r="E74" s="43">
        <f>IF(VLOOKUP(S74,'DD-Lookup'!$J$6:$L$50,3,FALSE)="Monthly",(YEAR(AC74)-YEAR(AB74))*12+MONTH(AC74)-MONTH(AB74)+1,(AC74-AB74+1))</f>
        <v>1</v>
      </c>
      <c r="F74" s="210">
        <f t="shared" si="5"/>
        <v>50</v>
      </c>
      <c r="G74" s="199">
        <v>1351895</v>
      </c>
      <c r="H74" s="195">
        <v>37049.081562500003</v>
      </c>
      <c r="I74" t="s">
        <v>4041</v>
      </c>
      <c r="M74" t="s">
        <v>2766</v>
      </c>
      <c r="N74" t="s">
        <v>4042</v>
      </c>
      <c r="O74" t="s">
        <v>2114</v>
      </c>
      <c r="P74" s="196">
        <v>50</v>
      </c>
      <c r="S74" t="s">
        <v>3340</v>
      </c>
      <c r="T74" t="s">
        <v>4023</v>
      </c>
      <c r="U74" s="198">
        <v>33.25</v>
      </c>
      <c r="V74" t="s">
        <v>4043</v>
      </c>
      <c r="W74" t="s">
        <v>4044</v>
      </c>
      <c r="X74" t="s">
        <v>4026</v>
      </c>
      <c r="Y74" t="s">
        <v>4027</v>
      </c>
      <c r="Z74" t="s">
        <v>3562</v>
      </c>
      <c r="AA74">
        <v>111549.1</v>
      </c>
      <c r="AB74" s="195">
        <v>37050.875011574099</v>
      </c>
      <c r="AC74" s="195">
        <v>37050.875011574099</v>
      </c>
    </row>
    <row r="75" spans="1:29" x14ac:dyDescent="0.25">
      <c r="A75" s="43" t="str">
        <f t="shared" ref="A75:A138" si="6">B75&amp;" "&amp;C75&amp;" "&amp;D75</f>
        <v xml:space="preserve"> Power Physical</v>
      </c>
      <c r="B75" s="43" t="str">
        <f t="shared" ref="B75:B138" si="7">IF((LEFT(N75,2)="US"),"US","")</f>
        <v/>
      </c>
      <c r="C75" s="43" t="str">
        <f t="shared" ref="C75:C138" si="8">M75</f>
        <v>Power</v>
      </c>
      <c r="D75" s="43" t="str">
        <f t="shared" ref="D75:D138" si="9">IF(ISNUMBER(FIND("Phy",N75))=TRUE,"Physical","Financial")</f>
        <v>Physical</v>
      </c>
      <c r="E75" s="43">
        <f>IF(VLOOKUP(S75,'DD-Lookup'!$J$6:$L$50,3,FALSE)="Monthly",(YEAR(AC75)-YEAR(AB75))*12+MONTH(AC75)-MONTH(AB75)+1,(AC75-AB75+1))</f>
        <v>1</v>
      </c>
      <c r="F75" s="210">
        <f t="shared" ref="F75:F138" si="10">E75*SUM(P75:Q75)</f>
        <v>20</v>
      </c>
      <c r="G75" s="199">
        <v>1351896</v>
      </c>
      <c r="H75" s="195">
        <v>37049.081967592603</v>
      </c>
      <c r="I75" t="s">
        <v>4066</v>
      </c>
      <c r="M75" t="s">
        <v>2766</v>
      </c>
      <c r="N75" t="s">
        <v>4042</v>
      </c>
      <c r="O75" t="s">
        <v>2120</v>
      </c>
      <c r="P75" s="196">
        <v>20</v>
      </c>
      <c r="S75" t="s">
        <v>3340</v>
      </c>
      <c r="T75" t="s">
        <v>4023</v>
      </c>
      <c r="U75" s="198">
        <v>20.100000000000001</v>
      </c>
      <c r="V75" t="s">
        <v>4067</v>
      </c>
      <c r="W75" t="s">
        <v>4044</v>
      </c>
      <c r="X75" t="s">
        <v>4026</v>
      </c>
      <c r="Y75" t="s">
        <v>4027</v>
      </c>
      <c r="Z75" t="s">
        <v>3562</v>
      </c>
      <c r="AA75">
        <v>111550.1</v>
      </c>
      <c r="AB75" s="195">
        <v>37050.875011574099</v>
      </c>
      <c r="AC75" s="195">
        <v>37050.875011574099</v>
      </c>
    </row>
    <row r="76" spans="1:29" x14ac:dyDescent="0.25">
      <c r="A76" s="43" t="str">
        <f t="shared" si="6"/>
        <v xml:space="preserve"> Power Physical</v>
      </c>
      <c r="B76" s="43" t="str">
        <f t="shared" si="7"/>
        <v/>
      </c>
      <c r="C76" s="43" t="str">
        <f t="shared" si="8"/>
        <v>Power</v>
      </c>
      <c r="D76" s="43" t="str">
        <f t="shared" si="9"/>
        <v>Physical</v>
      </c>
      <c r="E76" s="43">
        <f>IF(VLOOKUP(S76,'DD-Lookup'!$J$6:$L$50,3,FALSE)="Monthly",(YEAR(AC76)-YEAR(AB76))*12+MONTH(AC76)-MONTH(AB76)+1,(AC76-AB76+1))</f>
        <v>1</v>
      </c>
      <c r="F76" s="210">
        <f t="shared" si="10"/>
        <v>25</v>
      </c>
      <c r="G76" s="199">
        <v>1351897</v>
      </c>
      <c r="H76" s="195">
        <v>37049.083738425899</v>
      </c>
      <c r="I76" t="s">
        <v>2123</v>
      </c>
      <c r="M76" t="s">
        <v>2766</v>
      </c>
      <c r="N76" t="s">
        <v>4022</v>
      </c>
      <c r="O76" t="s">
        <v>3655</v>
      </c>
      <c r="P76" s="196">
        <v>25</v>
      </c>
      <c r="S76" t="s">
        <v>3340</v>
      </c>
      <c r="T76" t="s">
        <v>4023</v>
      </c>
      <c r="U76" s="198">
        <v>33</v>
      </c>
      <c r="V76" t="s">
        <v>2124</v>
      </c>
      <c r="W76" t="s">
        <v>4025</v>
      </c>
      <c r="X76" t="s">
        <v>4026</v>
      </c>
      <c r="Y76" t="s">
        <v>4027</v>
      </c>
      <c r="Z76" t="s">
        <v>3562</v>
      </c>
      <c r="AA76">
        <v>111551.1</v>
      </c>
      <c r="AB76" s="195">
        <v>37050.875011574099</v>
      </c>
      <c r="AC76" s="195">
        <v>37050.875011574099</v>
      </c>
    </row>
    <row r="77" spans="1:29" x14ac:dyDescent="0.25">
      <c r="A77" s="43" t="str">
        <f t="shared" si="6"/>
        <v xml:space="preserve"> Power Physical</v>
      </c>
      <c r="B77" s="43" t="str">
        <f t="shared" si="7"/>
        <v/>
      </c>
      <c r="C77" s="43" t="str">
        <f t="shared" si="8"/>
        <v>Power</v>
      </c>
      <c r="D77" s="43" t="str">
        <f t="shared" si="9"/>
        <v>Physical</v>
      </c>
      <c r="E77" s="43">
        <f>IF(VLOOKUP(S77,'DD-Lookup'!$J$6:$L$50,3,FALSE)="Monthly",(YEAR(AC77)-YEAR(AB77))*12+MONTH(AC77)-MONTH(AB77)+1,(AC77-AB77+1))</f>
        <v>1</v>
      </c>
      <c r="F77" s="210">
        <f t="shared" si="10"/>
        <v>25</v>
      </c>
      <c r="G77" s="199">
        <v>1351898</v>
      </c>
      <c r="H77" s="195">
        <v>37049.084143518499</v>
      </c>
      <c r="I77" t="s">
        <v>4057</v>
      </c>
      <c r="M77" t="s">
        <v>2766</v>
      </c>
      <c r="N77" t="s">
        <v>4022</v>
      </c>
      <c r="O77" t="s">
        <v>3669</v>
      </c>
      <c r="P77" s="196">
        <v>25</v>
      </c>
      <c r="S77" t="s">
        <v>3340</v>
      </c>
      <c r="T77" t="s">
        <v>4023</v>
      </c>
      <c r="U77" s="198">
        <v>24.2</v>
      </c>
      <c r="V77" t="s">
        <v>4058</v>
      </c>
      <c r="W77" t="s">
        <v>4025</v>
      </c>
      <c r="X77" t="s">
        <v>4026</v>
      </c>
      <c r="Y77" t="s">
        <v>4027</v>
      </c>
      <c r="Z77" t="s">
        <v>3562</v>
      </c>
      <c r="AA77">
        <v>111552.1</v>
      </c>
      <c r="AB77" s="195">
        <v>37050.875011574099</v>
      </c>
      <c r="AC77" s="195">
        <v>37050.875011574099</v>
      </c>
    </row>
    <row r="78" spans="1:29" x14ac:dyDescent="0.25">
      <c r="A78" s="43" t="str">
        <f t="shared" si="6"/>
        <v xml:space="preserve"> Power Physical</v>
      </c>
      <c r="B78" s="43" t="str">
        <f t="shared" si="7"/>
        <v/>
      </c>
      <c r="C78" s="43" t="str">
        <f t="shared" si="8"/>
        <v>Power</v>
      </c>
      <c r="D78" s="43" t="str">
        <f t="shared" si="9"/>
        <v>Physical</v>
      </c>
      <c r="E78" s="43">
        <f>IF(VLOOKUP(S78,'DD-Lookup'!$J$6:$L$50,3,FALSE)="Monthly",(YEAR(AC78)-YEAR(AB78))*12+MONTH(AC78)-MONTH(AB78)+1,(AC78-AB78+1))</f>
        <v>1</v>
      </c>
      <c r="F78" s="210">
        <f t="shared" si="10"/>
        <v>50</v>
      </c>
      <c r="G78" s="199">
        <v>1351899</v>
      </c>
      <c r="H78" s="195">
        <v>37049.0847685185</v>
      </c>
      <c r="I78" t="s">
        <v>4041</v>
      </c>
      <c r="M78" t="s">
        <v>2766</v>
      </c>
      <c r="N78" t="s">
        <v>4042</v>
      </c>
      <c r="O78" t="s">
        <v>2114</v>
      </c>
      <c r="P78" s="196">
        <v>50</v>
      </c>
      <c r="S78" t="s">
        <v>3340</v>
      </c>
      <c r="T78" t="s">
        <v>4023</v>
      </c>
      <c r="U78" s="198">
        <v>33</v>
      </c>
      <c r="V78" t="s">
        <v>4043</v>
      </c>
      <c r="W78" t="s">
        <v>4044</v>
      </c>
      <c r="X78" t="s">
        <v>4026</v>
      </c>
      <c r="Y78" t="s">
        <v>4027</v>
      </c>
      <c r="Z78" t="s">
        <v>3562</v>
      </c>
      <c r="AA78">
        <v>111553.1</v>
      </c>
      <c r="AB78" s="195">
        <v>37050.875011574099</v>
      </c>
      <c r="AC78" s="195">
        <v>37050.875011574099</v>
      </c>
    </row>
    <row r="79" spans="1:29" x14ac:dyDescent="0.25">
      <c r="A79" s="43" t="str">
        <f t="shared" si="6"/>
        <v xml:space="preserve"> Power Physical</v>
      </c>
      <c r="B79" s="43" t="str">
        <f t="shared" si="7"/>
        <v/>
      </c>
      <c r="C79" s="43" t="str">
        <f t="shared" si="8"/>
        <v>Power</v>
      </c>
      <c r="D79" s="43" t="str">
        <f t="shared" si="9"/>
        <v>Physical</v>
      </c>
      <c r="E79" s="43">
        <f>IF(VLOOKUP(S79,'DD-Lookup'!$J$6:$L$50,3,FALSE)="Monthly",(YEAR(AC79)-YEAR(AB79))*12+MONTH(AC79)-MONTH(AB79)+1,(AC79-AB79+1))</f>
        <v>7</v>
      </c>
      <c r="F79" s="210">
        <f t="shared" si="10"/>
        <v>35</v>
      </c>
      <c r="G79" s="199">
        <v>1351900</v>
      </c>
      <c r="H79" s="195">
        <v>37049.085358796299</v>
      </c>
      <c r="I79" t="s">
        <v>3941</v>
      </c>
      <c r="M79" t="s">
        <v>2766</v>
      </c>
      <c r="N79" t="s">
        <v>4035</v>
      </c>
      <c r="O79" t="s">
        <v>1678</v>
      </c>
      <c r="P79" s="196">
        <v>5</v>
      </c>
      <c r="S79" t="s">
        <v>3340</v>
      </c>
      <c r="T79" t="s">
        <v>4023</v>
      </c>
      <c r="U79" s="198">
        <v>20.350000000000001</v>
      </c>
      <c r="V79" t="s">
        <v>4068</v>
      </c>
      <c r="W79" t="s">
        <v>4037</v>
      </c>
      <c r="X79" t="s">
        <v>4026</v>
      </c>
      <c r="Y79" t="s">
        <v>4027</v>
      </c>
      <c r="Z79" t="s">
        <v>3562</v>
      </c>
      <c r="AA79">
        <v>111554.1</v>
      </c>
      <c r="AB79" s="195">
        <v>37053.875011574099</v>
      </c>
      <c r="AC79" s="195">
        <v>37059.875011574099</v>
      </c>
    </row>
    <row r="80" spans="1:29" x14ac:dyDescent="0.25">
      <c r="A80" s="43" t="str">
        <f t="shared" si="6"/>
        <v xml:space="preserve"> Power Physical</v>
      </c>
      <c r="B80" s="43" t="str">
        <f t="shared" si="7"/>
        <v/>
      </c>
      <c r="C80" s="43" t="str">
        <f t="shared" si="8"/>
        <v>Power</v>
      </c>
      <c r="D80" s="43" t="str">
        <f t="shared" si="9"/>
        <v>Physical</v>
      </c>
      <c r="E80" s="43">
        <f>IF(VLOOKUP(S80,'DD-Lookup'!$J$6:$L$50,3,FALSE)="Monthly",(YEAR(AC80)-YEAR(AB80))*12+MONTH(AC80)-MONTH(AB80)+1,(AC80-AB80+1))</f>
        <v>1</v>
      </c>
      <c r="F80" s="210">
        <f t="shared" si="10"/>
        <v>20</v>
      </c>
      <c r="G80" s="199">
        <v>1351902</v>
      </c>
      <c r="H80" s="195">
        <v>37049.087349537003</v>
      </c>
      <c r="I80" t="s">
        <v>4062</v>
      </c>
      <c r="M80" t="s">
        <v>2766</v>
      </c>
      <c r="N80" t="s">
        <v>4042</v>
      </c>
      <c r="O80" t="s">
        <v>2109</v>
      </c>
      <c r="Q80" s="196">
        <v>20</v>
      </c>
      <c r="S80" t="s">
        <v>3340</v>
      </c>
      <c r="T80" t="s">
        <v>4023</v>
      </c>
      <c r="U80" s="198">
        <v>11.1</v>
      </c>
      <c r="V80" t="s">
        <v>4063</v>
      </c>
      <c r="W80" t="s">
        <v>4044</v>
      </c>
      <c r="X80" t="s">
        <v>4026</v>
      </c>
      <c r="Y80" t="s">
        <v>4027</v>
      </c>
      <c r="Z80" t="s">
        <v>3562</v>
      </c>
      <c r="AA80">
        <v>111556.1</v>
      </c>
      <c r="AB80" s="195">
        <v>37050.875011574099</v>
      </c>
      <c r="AC80" s="195">
        <v>37050.875011574099</v>
      </c>
    </row>
    <row r="81" spans="1:29" x14ac:dyDescent="0.25">
      <c r="A81" s="43" t="str">
        <f t="shared" si="6"/>
        <v xml:space="preserve"> Power Physical</v>
      </c>
      <c r="B81" s="43" t="str">
        <f t="shared" si="7"/>
        <v/>
      </c>
      <c r="C81" s="43" t="str">
        <f t="shared" si="8"/>
        <v>Power</v>
      </c>
      <c r="D81" s="43" t="str">
        <f t="shared" si="9"/>
        <v>Physical</v>
      </c>
      <c r="E81" s="43">
        <f>IF(VLOOKUP(S81,'DD-Lookup'!$J$6:$L$50,3,FALSE)="Monthly",(YEAR(AC81)-YEAR(AB81))*12+MONTH(AC81)-MONTH(AB81)+1,(AC81-AB81+1))</f>
        <v>5</v>
      </c>
      <c r="F81" s="210">
        <f t="shared" si="10"/>
        <v>125</v>
      </c>
      <c r="G81" s="199">
        <v>1351903</v>
      </c>
      <c r="H81" s="195">
        <v>37049.087743055599</v>
      </c>
      <c r="I81" t="s">
        <v>4021</v>
      </c>
      <c r="M81" t="s">
        <v>2766</v>
      </c>
      <c r="N81" t="s">
        <v>4022</v>
      </c>
      <c r="O81" t="s">
        <v>4080</v>
      </c>
      <c r="P81" s="196">
        <v>25</v>
      </c>
      <c r="S81" t="s">
        <v>3340</v>
      </c>
      <c r="T81" t="s">
        <v>4023</v>
      </c>
      <c r="U81" s="198">
        <v>31.5</v>
      </c>
      <c r="V81" t="s">
        <v>2130</v>
      </c>
      <c r="W81" t="s">
        <v>4025</v>
      </c>
      <c r="X81" t="s">
        <v>4026</v>
      </c>
      <c r="Y81" t="s">
        <v>4027</v>
      </c>
      <c r="Z81" t="s">
        <v>3562</v>
      </c>
      <c r="AA81">
        <v>111557.1</v>
      </c>
      <c r="AB81" s="195">
        <v>37053.875</v>
      </c>
      <c r="AC81" s="195">
        <v>37057.875</v>
      </c>
    </row>
    <row r="82" spans="1:29" x14ac:dyDescent="0.25">
      <c r="A82" s="43" t="str">
        <f t="shared" si="6"/>
        <v xml:space="preserve"> Metals Financial</v>
      </c>
      <c r="B82" s="43" t="str">
        <f t="shared" si="7"/>
        <v/>
      </c>
      <c r="C82" s="43" t="str">
        <f t="shared" si="8"/>
        <v>Metals</v>
      </c>
      <c r="D82" s="43" t="str">
        <f t="shared" si="9"/>
        <v>Financial</v>
      </c>
      <c r="E82" s="43">
        <f>IF(VLOOKUP(S82,'DD-Lookup'!$J$6:$L$50,3,FALSE)="Monthly",(YEAR(AC82)-YEAR(AB82))*12+MONTH(AC82)-MONTH(AB82)+1,(AC82-AB82+1))</f>
        <v>1</v>
      </c>
      <c r="F82" s="210">
        <f t="shared" si="10"/>
        <v>10</v>
      </c>
      <c r="G82" s="199">
        <v>1351904</v>
      </c>
      <c r="H82" s="195">
        <v>37049.087881944397</v>
      </c>
      <c r="I82" t="s">
        <v>3604</v>
      </c>
      <c r="M82" t="s">
        <v>3346</v>
      </c>
      <c r="N82" t="s">
        <v>3580</v>
      </c>
      <c r="O82" t="s">
        <v>3581</v>
      </c>
      <c r="P82" s="196">
        <v>10</v>
      </c>
      <c r="S82" t="s">
        <v>3582</v>
      </c>
      <c r="T82" t="s">
        <v>3557</v>
      </c>
      <c r="U82" s="198">
        <v>7125</v>
      </c>
      <c r="V82" t="s">
        <v>2336</v>
      </c>
      <c r="W82" t="s">
        <v>3583</v>
      </c>
      <c r="X82" t="s">
        <v>3559</v>
      </c>
      <c r="Y82" t="s">
        <v>3560</v>
      </c>
      <c r="Z82" t="s">
        <v>3561</v>
      </c>
      <c r="AA82">
        <v>2172375</v>
      </c>
    </row>
    <row r="83" spans="1:29" x14ac:dyDescent="0.25">
      <c r="A83" s="43" t="str">
        <f t="shared" si="6"/>
        <v xml:space="preserve"> Metals Financial</v>
      </c>
      <c r="B83" s="43" t="str">
        <f t="shared" si="7"/>
        <v/>
      </c>
      <c r="C83" s="43" t="str">
        <f t="shared" si="8"/>
        <v>Metals</v>
      </c>
      <c r="D83" s="43" t="str">
        <f t="shared" si="9"/>
        <v>Financial</v>
      </c>
      <c r="E83" s="43">
        <f>IF(VLOOKUP(S83,'DD-Lookup'!$J$6:$L$50,3,FALSE)="Monthly",(YEAR(AC83)-YEAR(AB83))*12+MONTH(AC83)-MONTH(AB83)+1,(AC83-AB83+1))</f>
        <v>1</v>
      </c>
      <c r="F83" s="210">
        <f t="shared" si="10"/>
        <v>12</v>
      </c>
      <c r="G83" s="199">
        <v>1351905</v>
      </c>
      <c r="H83" s="195">
        <v>37049.088078703702</v>
      </c>
      <c r="I83" t="s">
        <v>3578</v>
      </c>
      <c r="M83" t="s">
        <v>3346</v>
      </c>
      <c r="N83" t="s">
        <v>3566</v>
      </c>
      <c r="O83" t="s">
        <v>3567</v>
      </c>
      <c r="P83" s="196">
        <v>12</v>
      </c>
      <c r="S83" t="s">
        <v>3556</v>
      </c>
      <c r="T83" t="s">
        <v>3557</v>
      </c>
      <c r="U83" s="198">
        <v>1519</v>
      </c>
      <c r="V83" t="s">
        <v>3587</v>
      </c>
      <c r="W83" t="s">
        <v>3563</v>
      </c>
      <c r="X83" t="s">
        <v>3559</v>
      </c>
      <c r="Y83" t="s">
        <v>3560</v>
      </c>
      <c r="Z83" t="s">
        <v>3561</v>
      </c>
      <c r="AA83">
        <v>2172389</v>
      </c>
    </row>
    <row r="84" spans="1:29" x14ac:dyDescent="0.25">
      <c r="A84" s="43" t="str">
        <f t="shared" si="6"/>
        <v xml:space="preserve"> Metals Financial</v>
      </c>
      <c r="B84" s="43" t="str">
        <f t="shared" si="7"/>
        <v/>
      </c>
      <c r="C84" s="43" t="str">
        <f t="shared" si="8"/>
        <v>Metals</v>
      </c>
      <c r="D84" s="43" t="str">
        <f t="shared" si="9"/>
        <v>Financial</v>
      </c>
      <c r="E84" s="43">
        <f>IF(VLOOKUP(S84,'DD-Lookup'!$J$6:$L$50,3,FALSE)="Monthly",(YEAR(AC84)-YEAR(AB84))*12+MONTH(AC84)-MONTH(AB84)+1,(AC84-AB84+1))</f>
        <v>1</v>
      </c>
      <c r="F84" s="210">
        <f t="shared" si="10"/>
        <v>20</v>
      </c>
      <c r="G84" s="199">
        <v>1351906</v>
      </c>
      <c r="H84" s="195">
        <v>37049.089560185203</v>
      </c>
      <c r="I84" t="s">
        <v>3612</v>
      </c>
      <c r="M84" t="s">
        <v>3346</v>
      </c>
      <c r="N84" t="s">
        <v>3554</v>
      </c>
      <c r="O84" t="s">
        <v>3555</v>
      </c>
      <c r="P84" s="196">
        <v>20</v>
      </c>
      <c r="S84" t="s">
        <v>3556</v>
      </c>
      <c r="T84" t="s">
        <v>3557</v>
      </c>
      <c r="U84" s="198">
        <v>1678</v>
      </c>
      <c r="V84" t="s">
        <v>3123</v>
      </c>
      <c r="W84" t="s">
        <v>3563</v>
      </c>
      <c r="X84" t="s">
        <v>3559</v>
      </c>
      <c r="Y84" t="s">
        <v>3560</v>
      </c>
      <c r="Z84" t="s">
        <v>3561</v>
      </c>
      <c r="AA84">
        <v>2172429</v>
      </c>
    </row>
    <row r="85" spans="1:29" x14ac:dyDescent="0.25">
      <c r="A85" s="43" t="str">
        <f t="shared" si="6"/>
        <v xml:space="preserve"> Power Physical</v>
      </c>
      <c r="B85" s="43" t="str">
        <f t="shared" si="7"/>
        <v/>
      </c>
      <c r="C85" s="43" t="str">
        <f t="shared" si="8"/>
        <v>Power</v>
      </c>
      <c r="D85" s="43" t="str">
        <f t="shared" si="9"/>
        <v>Physical</v>
      </c>
      <c r="E85" s="43">
        <f>IF(VLOOKUP(S85,'DD-Lookup'!$J$6:$L$50,3,FALSE)="Monthly",(YEAR(AC85)-YEAR(AB85))*12+MONTH(AC85)-MONTH(AB85)+1,(AC85-AB85+1))</f>
        <v>1</v>
      </c>
      <c r="F85" s="210">
        <f t="shared" si="10"/>
        <v>50</v>
      </c>
      <c r="G85" s="199">
        <v>1351907</v>
      </c>
      <c r="H85" s="195">
        <v>37049.090590277803</v>
      </c>
      <c r="I85" t="s">
        <v>2127</v>
      </c>
      <c r="M85" t="s">
        <v>2766</v>
      </c>
      <c r="N85" t="s">
        <v>4042</v>
      </c>
      <c r="O85" t="s">
        <v>2120</v>
      </c>
      <c r="P85" s="196">
        <v>50</v>
      </c>
      <c r="S85" t="s">
        <v>3340</v>
      </c>
      <c r="T85" t="s">
        <v>4023</v>
      </c>
      <c r="U85" s="198">
        <v>20.05</v>
      </c>
      <c r="V85" t="s">
        <v>2128</v>
      </c>
      <c r="W85" t="s">
        <v>4044</v>
      </c>
      <c r="X85" t="s">
        <v>4026</v>
      </c>
      <c r="Y85" t="s">
        <v>4027</v>
      </c>
      <c r="Z85" t="s">
        <v>3562</v>
      </c>
      <c r="AA85">
        <v>111558.1</v>
      </c>
      <c r="AB85" s="195">
        <v>37050.875011574099</v>
      </c>
      <c r="AC85" s="195">
        <v>37050.875011574099</v>
      </c>
    </row>
    <row r="86" spans="1:29" x14ac:dyDescent="0.25">
      <c r="A86" s="43" t="str">
        <f t="shared" si="6"/>
        <v xml:space="preserve"> Metals Financial</v>
      </c>
      <c r="B86" s="43" t="str">
        <f t="shared" si="7"/>
        <v/>
      </c>
      <c r="C86" s="43" t="str">
        <f t="shared" si="8"/>
        <v>Metals</v>
      </c>
      <c r="D86" s="43" t="str">
        <f t="shared" si="9"/>
        <v>Financial</v>
      </c>
      <c r="E86" s="43">
        <f>IF(VLOOKUP(S86,'DD-Lookup'!$J$6:$L$50,3,FALSE)="Monthly",(YEAR(AC86)-YEAR(AB86))*12+MONTH(AC86)-MONTH(AB86)+1,(AC86-AB86+1))</f>
        <v>1</v>
      </c>
      <c r="F86" s="210">
        <f t="shared" si="10"/>
        <v>20</v>
      </c>
      <c r="G86" s="199">
        <v>1351908</v>
      </c>
      <c r="H86" s="195">
        <v>37049.090902777803</v>
      </c>
      <c r="I86" t="s">
        <v>3578</v>
      </c>
      <c r="M86" t="s">
        <v>3346</v>
      </c>
      <c r="N86" t="s">
        <v>3554</v>
      </c>
      <c r="O86" t="s">
        <v>3555</v>
      </c>
      <c r="P86" s="196">
        <v>20</v>
      </c>
      <c r="S86" t="s">
        <v>3556</v>
      </c>
      <c r="T86" t="s">
        <v>3557</v>
      </c>
      <c r="U86" s="198">
        <v>1677</v>
      </c>
      <c r="V86" t="s">
        <v>3125</v>
      </c>
      <c r="W86" t="s">
        <v>3563</v>
      </c>
      <c r="X86" t="s">
        <v>3559</v>
      </c>
      <c r="Y86" t="s">
        <v>3560</v>
      </c>
      <c r="Z86" t="s">
        <v>3561</v>
      </c>
      <c r="AA86">
        <v>2172479</v>
      </c>
    </row>
    <row r="87" spans="1:29" x14ac:dyDescent="0.25">
      <c r="A87" s="43" t="str">
        <f t="shared" si="6"/>
        <v xml:space="preserve"> Metals Financial</v>
      </c>
      <c r="B87" s="43" t="str">
        <f t="shared" si="7"/>
        <v/>
      </c>
      <c r="C87" s="43" t="str">
        <f t="shared" si="8"/>
        <v>Metals</v>
      </c>
      <c r="D87" s="43" t="str">
        <f t="shared" si="9"/>
        <v>Financial</v>
      </c>
      <c r="E87" s="43">
        <f>IF(VLOOKUP(S87,'DD-Lookup'!$J$6:$L$50,3,FALSE)="Monthly",(YEAR(AC87)-YEAR(AB87))*12+MONTH(AC87)-MONTH(AB87)+1,(AC87-AB87+1))</f>
        <v>1</v>
      </c>
      <c r="F87" s="210">
        <f t="shared" si="10"/>
        <v>10</v>
      </c>
      <c r="G87" s="199">
        <v>1351909</v>
      </c>
      <c r="H87" s="195">
        <v>37049.091145833299</v>
      </c>
      <c r="I87" t="s">
        <v>3713</v>
      </c>
      <c r="M87" t="s">
        <v>3346</v>
      </c>
      <c r="N87" t="s">
        <v>3580</v>
      </c>
      <c r="O87" t="s">
        <v>3581</v>
      </c>
      <c r="P87" s="196">
        <v>10</v>
      </c>
      <c r="S87" t="s">
        <v>3582</v>
      </c>
      <c r="T87" t="s">
        <v>3557</v>
      </c>
      <c r="U87" s="198">
        <v>7110</v>
      </c>
      <c r="V87" t="s">
        <v>226</v>
      </c>
      <c r="W87" t="s">
        <v>3583</v>
      </c>
      <c r="X87" t="s">
        <v>3559</v>
      </c>
      <c r="Y87" t="s">
        <v>3560</v>
      </c>
      <c r="Z87" t="s">
        <v>3561</v>
      </c>
      <c r="AA87">
        <v>2172481</v>
      </c>
    </row>
    <row r="88" spans="1:29" x14ac:dyDescent="0.25">
      <c r="A88" s="43" t="str">
        <f t="shared" si="6"/>
        <v xml:space="preserve"> Metals Financial</v>
      </c>
      <c r="B88" s="43" t="str">
        <f t="shared" si="7"/>
        <v/>
      </c>
      <c r="C88" s="43" t="str">
        <f t="shared" si="8"/>
        <v>Metals</v>
      </c>
      <c r="D88" s="43" t="str">
        <f t="shared" si="9"/>
        <v>Financial</v>
      </c>
      <c r="E88" s="43">
        <f>IF(VLOOKUP(S88,'DD-Lookup'!$J$6:$L$50,3,FALSE)="Monthly",(YEAR(AC88)-YEAR(AB88))*12+MONTH(AC88)-MONTH(AB88)+1,(AC88-AB88+1))</f>
        <v>1</v>
      </c>
      <c r="F88" s="210">
        <f t="shared" si="10"/>
        <v>20</v>
      </c>
      <c r="G88" s="199">
        <v>1351911</v>
      </c>
      <c r="H88" s="195">
        <v>37049.091851851903</v>
      </c>
      <c r="I88" t="s">
        <v>3578</v>
      </c>
      <c r="M88" t="s">
        <v>3346</v>
      </c>
      <c r="N88" t="s">
        <v>3554</v>
      </c>
      <c r="O88" t="s">
        <v>3555</v>
      </c>
      <c r="P88" s="196">
        <v>20</v>
      </c>
      <c r="S88" t="s">
        <v>3556</v>
      </c>
      <c r="T88" t="s">
        <v>3557</v>
      </c>
      <c r="U88" s="198">
        <v>1676</v>
      </c>
      <c r="V88" t="s">
        <v>3125</v>
      </c>
      <c r="W88" t="s">
        <v>3563</v>
      </c>
      <c r="X88" t="s">
        <v>3559</v>
      </c>
      <c r="Y88" t="s">
        <v>3560</v>
      </c>
      <c r="Z88" t="s">
        <v>3561</v>
      </c>
      <c r="AA88">
        <v>2172485</v>
      </c>
    </row>
    <row r="89" spans="1:29" x14ac:dyDescent="0.25">
      <c r="A89" s="43" t="str">
        <f t="shared" si="6"/>
        <v xml:space="preserve"> Metals Financial</v>
      </c>
      <c r="B89" s="43" t="str">
        <f t="shared" si="7"/>
        <v/>
      </c>
      <c r="C89" s="43" t="str">
        <f t="shared" si="8"/>
        <v>Metals</v>
      </c>
      <c r="D89" s="43" t="str">
        <f t="shared" si="9"/>
        <v>Financial</v>
      </c>
      <c r="E89" s="43">
        <f>IF(VLOOKUP(S89,'DD-Lookup'!$J$6:$L$50,3,FALSE)="Monthly",(YEAR(AC89)-YEAR(AB89))*12+MONTH(AC89)-MONTH(AB89)+1,(AC89-AB89+1))</f>
        <v>1</v>
      </c>
      <c r="F89" s="210">
        <f t="shared" si="10"/>
        <v>5</v>
      </c>
      <c r="G89" s="199">
        <v>1351912</v>
      </c>
      <c r="H89" s="195">
        <v>37049.092037037</v>
      </c>
      <c r="I89" t="s">
        <v>3553</v>
      </c>
      <c r="M89" t="s">
        <v>3346</v>
      </c>
      <c r="N89" t="s">
        <v>3554</v>
      </c>
      <c r="O89" t="s">
        <v>3555</v>
      </c>
      <c r="Q89" s="196">
        <v>5</v>
      </c>
      <c r="S89" t="s">
        <v>3556</v>
      </c>
      <c r="T89" t="s">
        <v>3557</v>
      </c>
      <c r="U89" s="198">
        <v>1677</v>
      </c>
      <c r="V89" t="s">
        <v>3121</v>
      </c>
      <c r="W89" t="s">
        <v>3563</v>
      </c>
      <c r="X89" t="s">
        <v>3559</v>
      </c>
      <c r="Y89" t="s">
        <v>3560</v>
      </c>
      <c r="Z89" t="s">
        <v>3561</v>
      </c>
      <c r="AA89">
        <v>2172487</v>
      </c>
    </row>
    <row r="90" spans="1:29" x14ac:dyDescent="0.25">
      <c r="A90" s="43" t="str">
        <f t="shared" si="6"/>
        <v xml:space="preserve"> Power Physical</v>
      </c>
      <c r="B90" s="43" t="str">
        <f t="shared" si="7"/>
        <v/>
      </c>
      <c r="C90" s="43" t="str">
        <f t="shared" si="8"/>
        <v>Power</v>
      </c>
      <c r="D90" s="43" t="str">
        <f t="shared" si="9"/>
        <v>Physical</v>
      </c>
      <c r="E90" s="43">
        <f>IF(VLOOKUP(S90,'DD-Lookup'!$J$6:$L$50,3,FALSE)="Monthly",(YEAR(AC90)-YEAR(AB90))*12+MONTH(AC90)-MONTH(AB90)+1,(AC90-AB90+1))</f>
        <v>2</v>
      </c>
      <c r="F90" s="210">
        <f t="shared" si="10"/>
        <v>50</v>
      </c>
      <c r="G90" s="199">
        <v>1351913</v>
      </c>
      <c r="H90" s="195">
        <v>37049.092291666697</v>
      </c>
      <c r="I90" t="s">
        <v>227</v>
      </c>
      <c r="M90" t="s">
        <v>2766</v>
      </c>
      <c r="N90" t="s">
        <v>4022</v>
      </c>
      <c r="O90" t="s">
        <v>4100</v>
      </c>
      <c r="P90" s="196">
        <v>25</v>
      </c>
      <c r="S90" t="s">
        <v>3340</v>
      </c>
      <c r="T90" t="s">
        <v>4023</v>
      </c>
      <c r="U90" s="198">
        <v>13</v>
      </c>
      <c r="V90" t="s">
        <v>228</v>
      </c>
      <c r="W90" t="s">
        <v>4025</v>
      </c>
      <c r="X90" t="s">
        <v>4026</v>
      </c>
      <c r="Y90" t="s">
        <v>4027</v>
      </c>
      <c r="Z90" t="s">
        <v>3562</v>
      </c>
      <c r="AA90">
        <v>111561.1</v>
      </c>
      <c r="AB90" s="195">
        <v>37051.875</v>
      </c>
      <c r="AC90" s="195">
        <v>37052.875</v>
      </c>
    </row>
    <row r="91" spans="1:29" x14ac:dyDescent="0.25">
      <c r="A91" s="43" t="str">
        <f t="shared" si="6"/>
        <v xml:space="preserve"> Power Physical</v>
      </c>
      <c r="B91" s="43" t="str">
        <f t="shared" si="7"/>
        <v/>
      </c>
      <c r="C91" s="43" t="str">
        <f t="shared" si="8"/>
        <v>Power</v>
      </c>
      <c r="D91" s="43" t="str">
        <f t="shared" si="9"/>
        <v>Physical</v>
      </c>
      <c r="E91" s="43">
        <f>IF(VLOOKUP(S91,'DD-Lookup'!$J$6:$L$50,3,FALSE)="Monthly",(YEAR(AC91)-YEAR(AB91))*12+MONTH(AC91)-MONTH(AB91)+1,(AC91-AB91+1))</f>
        <v>1</v>
      </c>
      <c r="F91" s="210">
        <f t="shared" si="10"/>
        <v>25</v>
      </c>
      <c r="G91" s="199">
        <v>1351914</v>
      </c>
      <c r="H91" s="195">
        <v>37049.092337962997</v>
      </c>
      <c r="I91" t="s">
        <v>4104</v>
      </c>
      <c r="M91" t="s">
        <v>2766</v>
      </c>
      <c r="N91" t="s">
        <v>4046</v>
      </c>
      <c r="O91" t="s">
        <v>2110</v>
      </c>
      <c r="P91" s="196">
        <v>25</v>
      </c>
      <c r="S91" t="s">
        <v>3340</v>
      </c>
      <c r="T91" t="s">
        <v>4023</v>
      </c>
      <c r="U91" s="198">
        <v>33</v>
      </c>
      <c r="V91" t="s">
        <v>4105</v>
      </c>
      <c r="W91" t="s">
        <v>4047</v>
      </c>
      <c r="X91" t="s">
        <v>4026</v>
      </c>
      <c r="Y91" t="s">
        <v>4027</v>
      </c>
      <c r="Z91" t="s">
        <v>3562</v>
      </c>
      <c r="AA91">
        <v>111562.1</v>
      </c>
      <c r="AB91" s="195">
        <v>37050.875011574099</v>
      </c>
      <c r="AC91" s="195">
        <v>37050.875011574099</v>
      </c>
    </row>
    <row r="92" spans="1:29" x14ac:dyDescent="0.25">
      <c r="A92" s="43" t="str">
        <f t="shared" si="6"/>
        <v xml:space="preserve"> Power Physical</v>
      </c>
      <c r="B92" s="43" t="str">
        <f t="shared" si="7"/>
        <v/>
      </c>
      <c r="C92" s="43" t="str">
        <f t="shared" si="8"/>
        <v>Power</v>
      </c>
      <c r="D92" s="43" t="str">
        <f t="shared" si="9"/>
        <v>Physical</v>
      </c>
      <c r="E92" s="43">
        <f>IF(VLOOKUP(S92,'DD-Lookup'!$J$6:$L$50,3,FALSE)="Monthly",(YEAR(AC92)-YEAR(AB92))*12+MONTH(AC92)-MONTH(AB92)+1,(AC92-AB92+1))</f>
        <v>5</v>
      </c>
      <c r="F92" s="210">
        <f t="shared" si="10"/>
        <v>125</v>
      </c>
      <c r="G92" s="199">
        <v>1351915</v>
      </c>
      <c r="H92" s="195">
        <v>37049.092557870397</v>
      </c>
      <c r="I92" t="s">
        <v>2123</v>
      </c>
      <c r="M92" t="s">
        <v>2766</v>
      </c>
      <c r="N92" t="s">
        <v>4022</v>
      </c>
      <c r="O92" t="s">
        <v>4080</v>
      </c>
      <c r="P92" s="196">
        <v>25</v>
      </c>
      <c r="S92" t="s">
        <v>3340</v>
      </c>
      <c r="T92" t="s">
        <v>4023</v>
      </c>
      <c r="U92" s="198">
        <v>31.5</v>
      </c>
      <c r="V92" t="s">
        <v>229</v>
      </c>
      <c r="W92" t="s">
        <v>4025</v>
      </c>
      <c r="X92" t="s">
        <v>4026</v>
      </c>
      <c r="Y92" t="s">
        <v>4027</v>
      </c>
      <c r="Z92" t="s">
        <v>3562</v>
      </c>
      <c r="AA92">
        <v>111563.1</v>
      </c>
      <c r="AB92" s="195">
        <v>37053.875</v>
      </c>
      <c r="AC92" s="195">
        <v>37057.875</v>
      </c>
    </row>
    <row r="93" spans="1:29" x14ac:dyDescent="0.25">
      <c r="A93" s="43" t="str">
        <f t="shared" si="6"/>
        <v xml:space="preserve"> Power Physical</v>
      </c>
      <c r="B93" s="43" t="str">
        <f t="shared" si="7"/>
        <v/>
      </c>
      <c r="C93" s="43" t="str">
        <f t="shared" si="8"/>
        <v>Power</v>
      </c>
      <c r="D93" s="43" t="str">
        <f t="shared" si="9"/>
        <v>Physical</v>
      </c>
      <c r="E93" s="43">
        <f>IF(VLOOKUP(S93,'DD-Lookup'!$J$6:$L$50,3,FALSE)="Monthly",(YEAR(AC93)-YEAR(AB93))*12+MONTH(AC93)-MONTH(AB93)+1,(AC93-AB93+1))</f>
        <v>1</v>
      </c>
      <c r="F93" s="210">
        <f t="shared" si="10"/>
        <v>40</v>
      </c>
      <c r="G93" s="199">
        <v>1351916</v>
      </c>
      <c r="H93" s="195">
        <v>37049.092604166697</v>
      </c>
      <c r="I93" t="s">
        <v>4062</v>
      </c>
      <c r="M93" t="s">
        <v>2766</v>
      </c>
      <c r="N93" t="s">
        <v>4042</v>
      </c>
      <c r="O93" t="s">
        <v>2120</v>
      </c>
      <c r="Q93" s="196">
        <v>40</v>
      </c>
      <c r="S93" t="s">
        <v>3340</v>
      </c>
      <c r="T93" t="s">
        <v>4023</v>
      </c>
      <c r="U93" s="198">
        <v>20.2</v>
      </c>
      <c r="V93" t="s">
        <v>4063</v>
      </c>
      <c r="W93" t="s">
        <v>4044</v>
      </c>
      <c r="X93" t="s">
        <v>4026</v>
      </c>
      <c r="Y93" t="s">
        <v>4027</v>
      </c>
      <c r="Z93" t="s">
        <v>3562</v>
      </c>
      <c r="AA93">
        <v>111564.1</v>
      </c>
      <c r="AB93" s="195">
        <v>37050.875011574099</v>
      </c>
      <c r="AC93" s="195">
        <v>37050.875011574099</v>
      </c>
    </row>
    <row r="94" spans="1:29" x14ac:dyDescent="0.25">
      <c r="A94" s="43" t="str">
        <f t="shared" si="6"/>
        <v xml:space="preserve"> Metals Financial</v>
      </c>
      <c r="B94" s="43" t="str">
        <f t="shared" si="7"/>
        <v/>
      </c>
      <c r="C94" s="43" t="str">
        <f t="shared" si="8"/>
        <v>Metals</v>
      </c>
      <c r="D94" s="43" t="str">
        <f t="shared" si="9"/>
        <v>Financial</v>
      </c>
      <c r="E94" s="43">
        <f>IF(VLOOKUP(S94,'DD-Lookup'!$J$6:$L$50,3,FALSE)="Monthly",(YEAR(AC94)-YEAR(AB94))*12+MONTH(AC94)-MONTH(AB94)+1,(AC94-AB94+1))</f>
        <v>1</v>
      </c>
      <c r="F94" s="210">
        <f t="shared" si="10"/>
        <v>5</v>
      </c>
      <c r="G94" s="199">
        <v>1351917</v>
      </c>
      <c r="H94" s="195">
        <v>37049.093101851897</v>
      </c>
      <c r="I94" t="s">
        <v>3712</v>
      </c>
      <c r="M94" t="s">
        <v>3346</v>
      </c>
      <c r="N94" t="s">
        <v>3580</v>
      </c>
      <c r="O94" t="s">
        <v>3581</v>
      </c>
      <c r="Q94" s="196">
        <v>5</v>
      </c>
      <c r="S94" t="s">
        <v>3582</v>
      </c>
      <c r="T94" t="s">
        <v>3557</v>
      </c>
      <c r="U94" s="198">
        <v>7115</v>
      </c>
      <c r="V94" t="s">
        <v>2245</v>
      </c>
      <c r="W94" t="s">
        <v>3583</v>
      </c>
      <c r="X94" t="s">
        <v>3559</v>
      </c>
      <c r="Y94" t="s">
        <v>3560</v>
      </c>
      <c r="Z94" t="s">
        <v>3561</v>
      </c>
      <c r="AA94">
        <v>2172489</v>
      </c>
    </row>
    <row r="95" spans="1:29" x14ac:dyDescent="0.25">
      <c r="A95" s="43" t="str">
        <f t="shared" si="6"/>
        <v xml:space="preserve"> Power Physical</v>
      </c>
      <c r="B95" s="43" t="str">
        <f t="shared" si="7"/>
        <v/>
      </c>
      <c r="C95" s="43" t="str">
        <f t="shared" si="8"/>
        <v>Power</v>
      </c>
      <c r="D95" s="43" t="str">
        <f t="shared" si="9"/>
        <v>Physical</v>
      </c>
      <c r="E95" s="43">
        <f>IF(VLOOKUP(S95,'DD-Lookup'!$J$6:$L$50,3,FALSE)="Monthly",(YEAR(AC95)-YEAR(AB95))*12+MONTH(AC95)-MONTH(AB95)+1,(AC95-AB95+1))</f>
        <v>1</v>
      </c>
      <c r="F95" s="210">
        <f t="shared" si="10"/>
        <v>50</v>
      </c>
      <c r="G95" s="199">
        <v>1351918</v>
      </c>
      <c r="H95" s="195">
        <v>37049.0937962963</v>
      </c>
      <c r="I95" t="s">
        <v>4041</v>
      </c>
      <c r="M95" t="s">
        <v>2766</v>
      </c>
      <c r="N95" t="s">
        <v>4042</v>
      </c>
      <c r="O95" t="s">
        <v>225</v>
      </c>
      <c r="P95" s="196">
        <v>50</v>
      </c>
      <c r="S95" t="s">
        <v>3340</v>
      </c>
      <c r="T95" t="s">
        <v>4023</v>
      </c>
      <c r="U95" s="198">
        <v>24.2</v>
      </c>
      <c r="V95" t="s">
        <v>4043</v>
      </c>
      <c r="W95" t="s">
        <v>4044</v>
      </c>
      <c r="X95" t="s">
        <v>4026</v>
      </c>
      <c r="Y95" t="s">
        <v>4027</v>
      </c>
      <c r="Z95" t="s">
        <v>3562</v>
      </c>
      <c r="AA95">
        <v>111565.1</v>
      </c>
      <c r="AB95" s="195">
        <v>37050.875011574099</v>
      </c>
      <c r="AC95" s="195">
        <v>37050.875011574099</v>
      </c>
    </row>
    <row r="96" spans="1:29" x14ac:dyDescent="0.25">
      <c r="A96" s="43" t="str">
        <f t="shared" si="6"/>
        <v xml:space="preserve"> Power Physical</v>
      </c>
      <c r="B96" s="43" t="str">
        <f t="shared" si="7"/>
        <v/>
      </c>
      <c r="C96" s="43" t="str">
        <f t="shared" si="8"/>
        <v>Power</v>
      </c>
      <c r="D96" s="43" t="str">
        <f t="shared" si="9"/>
        <v>Physical</v>
      </c>
      <c r="E96" s="43">
        <f>IF(VLOOKUP(S96,'DD-Lookup'!$J$6:$L$50,3,FALSE)="Monthly",(YEAR(AC96)-YEAR(AB96))*12+MONTH(AC96)-MONTH(AB96)+1,(AC96-AB96+1))</f>
        <v>92</v>
      </c>
      <c r="F96" s="210">
        <f t="shared" si="10"/>
        <v>2300</v>
      </c>
      <c r="G96" s="199">
        <v>1351920</v>
      </c>
      <c r="H96" s="195">
        <v>37049.095752314803</v>
      </c>
      <c r="I96" t="s">
        <v>4032</v>
      </c>
      <c r="M96" t="s">
        <v>2766</v>
      </c>
      <c r="N96" t="s">
        <v>4022</v>
      </c>
      <c r="O96" t="s">
        <v>4049</v>
      </c>
      <c r="Q96" s="196">
        <v>25</v>
      </c>
      <c r="S96" t="s">
        <v>3340</v>
      </c>
      <c r="T96" t="s">
        <v>4023</v>
      </c>
      <c r="U96" s="198">
        <v>34.200000000000003</v>
      </c>
      <c r="V96" t="s">
        <v>230</v>
      </c>
      <c r="W96" t="s">
        <v>4051</v>
      </c>
      <c r="X96" t="s">
        <v>4026</v>
      </c>
      <c r="Y96" t="s">
        <v>4027</v>
      </c>
      <c r="Z96" t="s">
        <v>3562</v>
      </c>
      <c r="AA96">
        <v>111566.1</v>
      </c>
      <c r="AB96" s="195">
        <v>37165</v>
      </c>
      <c r="AC96" s="195">
        <v>37256</v>
      </c>
    </row>
    <row r="97" spans="1:29" x14ac:dyDescent="0.25">
      <c r="A97" s="43" t="str">
        <f t="shared" si="6"/>
        <v xml:space="preserve"> Metals Financial</v>
      </c>
      <c r="B97" s="43" t="str">
        <f t="shared" si="7"/>
        <v/>
      </c>
      <c r="C97" s="43" t="str">
        <f t="shared" si="8"/>
        <v>Metals</v>
      </c>
      <c r="D97" s="43" t="str">
        <f t="shared" si="9"/>
        <v>Financial</v>
      </c>
      <c r="E97" s="43">
        <f>IF(VLOOKUP(S97,'DD-Lookup'!$J$6:$L$50,3,FALSE)="Monthly",(YEAR(AC97)-YEAR(AB97))*12+MONTH(AC97)-MONTH(AB97)+1,(AC97-AB97+1))</f>
        <v>1</v>
      </c>
      <c r="F97" s="210">
        <f t="shared" si="10"/>
        <v>2</v>
      </c>
      <c r="G97" s="199">
        <v>1351921</v>
      </c>
      <c r="H97" s="195">
        <v>37049.097604166702</v>
      </c>
      <c r="I97" t="s">
        <v>3577</v>
      </c>
      <c r="M97" t="s">
        <v>3346</v>
      </c>
      <c r="N97" t="s">
        <v>3554</v>
      </c>
      <c r="O97" t="s">
        <v>3555</v>
      </c>
      <c r="Q97" s="196">
        <v>2</v>
      </c>
      <c r="S97" t="s">
        <v>3556</v>
      </c>
      <c r="T97" t="s">
        <v>3557</v>
      </c>
      <c r="U97" s="198">
        <v>1678</v>
      </c>
      <c r="V97" t="s">
        <v>3613</v>
      </c>
      <c r="W97" t="s">
        <v>3563</v>
      </c>
      <c r="X97" t="s">
        <v>3559</v>
      </c>
      <c r="Y97" t="s">
        <v>3560</v>
      </c>
      <c r="Z97" t="s">
        <v>3561</v>
      </c>
      <c r="AA97">
        <v>2172493</v>
      </c>
    </row>
    <row r="98" spans="1:29" x14ac:dyDescent="0.25">
      <c r="A98" s="43" t="str">
        <f t="shared" si="6"/>
        <v xml:space="preserve"> Power Physical</v>
      </c>
      <c r="B98" s="43" t="str">
        <f t="shared" si="7"/>
        <v/>
      </c>
      <c r="C98" s="43" t="str">
        <f t="shared" si="8"/>
        <v>Power</v>
      </c>
      <c r="D98" s="43" t="str">
        <f t="shared" si="9"/>
        <v>Physical</v>
      </c>
      <c r="E98" s="43">
        <f>IF(VLOOKUP(S98,'DD-Lookup'!$J$6:$L$50,3,FALSE)="Monthly",(YEAR(AC98)-YEAR(AB98))*12+MONTH(AC98)-MONTH(AB98)+1,(AC98-AB98+1))</f>
        <v>31</v>
      </c>
      <c r="F98" s="210">
        <f t="shared" si="10"/>
        <v>775</v>
      </c>
      <c r="G98" s="199">
        <v>1351922</v>
      </c>
      <c r="H98" s="195">
        <v>37049.098090277803</v>
      </c>
      <c r="I98" t="s">
        <v>4169</v>
      </c>
      <c r="M98" t="s">
        <v>2766</v>
      </c>
      <c r="N98" t="s">
        <v>4022</v>
      </c>
      <c r="O98" t="s">
        <v>4093</v>
      </c>
      <c r="Q98" s="196">
        <v>25</v>
      </c>
      <c r="S98" t="s">
        <v>3340</v>
      </c>
      <c r="T98" t="s">
        <v>4023</v>
      </c>
      <c r="U98" s="198">
        <v>24.4</v>
      </c>
      <c r="V98" t="s">
        <v>4170</v>
      </c>
      <c r="W98" t="s">
        <v>4051</v>
      </c>
      <c r="X98" t="s">
        <v>4026</v>
      </c>
      <c r="Y98" t="s">
        <v>4027</v>
      </c>
      <c r="Z98" t="s">
        <v>3562</v>
      </c>
      <c r="AA98">
        <v>111567.1</v>
      </c>
      <c r="AB98" s="195">
        <v>37165</v>
      </c>
      <c r="AC98" s="195">
        <v>37195</v>
      </c>
    </row>
    <row r="99" spans="1:29" x14ac:dyDescent="0.25">
      <c r="A99" s="43" t="str">
        <f t="shared" si="6"/>
        <v xml:space="preserve"> Metals Financial</v>
      </c>
      <c r="B99" s="43" t="str">
        <f t="shared" si="7"/>
        <v/>
      </c>
      <c r="C99" s="43" t="str">
        <f t="shared" si="8"/>
        <v>Metals</v>
      </c>
      <c r="D99" s="43" t="str">
        <f t="shared" si="9"/>
        <v>Financial</v>
      </c>
      <c r="E99" s="43">
        <f>IF(VLOOKUP(S99,'DD-Lookup'!$J$6:$L$50,3,FALSE)="Monthly",(YEAR(AC99)-YEAR(AB99))*12+MONTH(AC99)-MONTH(AB99)+1,(AC99-AB99+1))</f>
        <v>1</v>
      </c>
      <c r="F99" s="210">
        <f t="shared" si="10"/>
        <v>8</v>
      </c>
      <c r="G99" s="199">
        <v>1351923</v>
      </c>
      <c r="H99" s="195">
        <v>37049.098460648202</v>
      </c>
      <c r="I99" t="s">
        <v>3565</v>
      </c>
      <c r="M99" t="s">
        <v>3346</v>
      </c>
      <c r="N99" t="s">
        <v>3554</v>
      </c>
      <c r="O99" t="s">
        <v>3555</v>
      </c>
      <c r="Q99" s="196">
        <v>8</v>
      </c>
      <c r="S99" t="s">
        <v>3556</v>
      </c>
      <c r="T99" t="s">
        <v>3557</v>
      </c>
      <c r="U99" s="198">
        <v>1678</v>
      </c>
      <c r="V99" t="s">
        <v>3568</v>
      </c>
      <c r="W99" t="s">
        <v>3563</v>
      </c>
      <c r="X99" t="s">
        <v>3559</v>
      </c>
      <c r="Y99" t="s">
        <v>3560</v>
      </c>
      <c r="Z99" t="s">
        <v>3561</v>
      </c>
      <c r="AA99">
        <v>2172495</v>
      </c>
    </row>
    <row r="100" spans="1:29" x14ac:dyDescent="0.25">
      <c r="A100" s="43" t="str">
        <f t="shared" si="6"/>
        <v xml:space="preserve"> Metals Financial</v>
      </c>
      <c r="B100" s="43" t="str">
        <f t="shared" si="7"/>
        <v/>
      </c>
      <c r="C100" s="43" t="str">
        <f t="shared" si="8"/>
        <v>Metals</v>
      </c>
      <c r="D100" s="43" t="str">
        <f t="shared" si="9"/>
        <v>Financial</v>
      </c>
      <c r="E100" s="43">
        <f>IF(VLOOKUP(S100,'DD-Lookup'!$J$6:$L$50,3,FALSE)="Monthly",(YEAR(AC100)-YEAR(AB100))*12+MONTH(AC100)-MONTH(AB100)+1,(AC100-AB100+1))</f>
        <v>1</v>
      </c>
      <c r="F100" s="210">
        <f t="shared" si="10"/>
        <v>10</v>
      </c>
      <c r="G100" s="199">
        <v>1351924</v>
      </c>
      <c r="H100" s="195">
        <v>37049.099050925899</v>
      </c>
      <c r="I100" t="s">
        <v>3712</v>
      </c>
      <c r="M100" t="s">
        <v>3346</v>
      </c>
      <c r="N100" t="s">
        <v>3554</v>
      </c>
      <c r="O100" t="s">
        <v>3555</v>
      </c>
      <c r="Q100" s="196">
        <v>10</v>
      </c>
      <c r="S100" t="s">
        <v>3556</v>
      </c>
      <c r="T100" t="s">
        <v>3557</v>
      </c>
      <c r="U100" s="198">
        <v>1678</v>
      </c>
      <c r="V100" t="s">
        <v>3124</v>
      </c>
      <c r="W100" t="s">
        <v>3563</v>
      </c>
      <c r="X100" t="s">
        <v>3559</v>
      </c>
      <c r="Y100" t="s">
        <v>3560</v>
      </c>
      <c r="Z100" t="s">
        <v>3561</v>
      </c>
      <c r="AA100">
        <v>2172497</v>
      </c>
    </row>
    <row r="101" spans="1:29" x14ac:dyDescent="0.25">
      <c r="A101" s="43" t="str">
        <f t="shared" si="6"/>
        <v xml:space="preserve"> Metals Financial</v>
      </c>
      <c r="B101" s="43" t="str">
        <f t="shared" si="7"/>
        <v/>
      </c>
      <c r="C101" s="43" t="str">
        <f t="shared" si="8"/>
        <v>Metals</v>
      </c>
      <c r="D101" s="43" t="str">
        <f t="shared" si="9"/>
        <v>Financial</v>
      </c>
      <c r="E101" s="43">
        <f>IF(VLOOKUP(S101,'DD-Lookup'!$J$6:$L$50,3,FALSE)="Monthly",(YEAR(AC101)-YEAR(AB101))*12+MONTH(AC101)-MONTH(AB101)+1,(AC101-AB101+1))</f>
        <v>1</v>
      </c>
      <c r="F101" s="210">
        <f t="shared" si="10"/>
        <v>20</v>
      </c>
      <c r="G101" s="199">
        <v>1351925</v>
      </c>
      <c r="H101" s="195">
        <v>37049.099374999998</v>
      </c>
      <c r="I101" t="s">
        <v>3938</v>
      </c>
      <c r="M101" t="s">
        <v>3346</v>
      </c>
      <c r="N101" t="s">
        <v>3554</v>
      </c>
      <c r="O101" t="s">
        <v>3555</v>
      </c>
      <c r="P101" s="196">
        <v>20</v>
      </c>
      <c r="S101" t="s">
        <v>3556</v>
      </c>
      <c r="T101" t="s">
        <v>3557</v>
      </c>
      <c r="U101" s="198">
        <v>1677</v>
      </c>
      <c r="V101" t="s">
        <v>3939</v>
      </c>
      <c r="W101" t="s">
        <v>3563</v>
      </c>
      <c r="X101" t="s">
        <v>3559</v>
      </c>
      <c r="Y101" t="s">
        <v>3560</v>
      </c>
      <c r="Z101" t="s">
        <v>3561</v>
      </c>
      <c r="AA101">
        <v>2172499</v>
      </c>
    </row>
    <row r="102" spans="1:29" x14ac:dyDescent="0.25">
      <c r="A102" s="43" t="str">
        <f t="shared" si="6"/>
        <v xml:space="preserve"> Power Physical</v>
      </c>
      <c r="B102" s="43" t="str">
        <f t="shared" si="7"/>
        <v/>
      </c>
      <c r="C102" s="43" t="str">
        <f t="shared" si="8"/>
        <v>Power</v>
      </c>
      <c r="D102" s="43" t="str">
        <f t="shared" si="9"/>
        <v>Physical</v>
      </c>
      <c r="E102" s="43">
        <f>IF(VLOOKUP(S102,'DD-Lookup'!$J$6:$L$50,3,FALSE)="Monthly",(YEAR(AC102)-YEAR(AB102))*12+MONTH(AC102)-MONTH(AB102)+1,(AC102-AB102+1))</f>
        <v>7</v>
      </c>
      <c r="F102" s="210">
        <f t="shared" si="10"/>
        <v>175</v>
      </c>
      <c r="G102" s="199">
        <v>1351927</v>
      </c>
      <c r="H102" s="195">
        <v>37049.101307870398</v>
      </c>
      <c r="I102" t="s">
        <v>4034</v>
      </c>
      <c r="M102" t="s">
        <v>2766</v>
      </c>
      <c r="N102" t="s">
        <v>4042</v>
      </c>
      <c r="O102" t="s">
        <v>1660</v>
      </c>
      <c r="Q102" s="196">
        <v>25</v>
      </c>
      <c r="S102" t="s">
        <v>3340</v>
      </c>
      <c r="T102" t="s">
        <v>4023</v>
      </c>
      <c r="U102" s="198">
        <v>20.3</v>
      </c>
      <c r="V102" t="s">
        <v>231</v>
      </c>
      <c r="W102" t="s">
        <v>4044</v>
      </c>
      <c r="X102" t="s">
        <v>4026</v>
      </c>
      <c r="Y102" t="s">
        <v>4027</v>
      </c>
      <c r="Z102" t="s">
        <v>3562</v>
      </c>
      <c r="AA102">
        <v>111576.1</v>
      </c>
      <c r="AB102" s="195">
        <v>37053.875011574099</v>
      </c>
      <c r="AC102" s="195">
        <v>37059.875011574099</v>
      </c>
    </row>
    <row r="103" spans="1:29" x14ac:dyDescent="0.25">
      <c r="A103" s="43" t="str">
        <f t="shared" si="6"/>
        <v xml:space="preserve"> Power Physical</v>
      </c>
      <c r="B103" s="43" t="str">
        <f t="shared" si="7"/>
        <v/>
      </c>
      <c r="C103" s="43" t="str">
        <f t="shared" si="8"/>
        <v>Power</v>
      </c>
      <c r="D103" s="43" t="str">
        <f t="shared" si="9"/>
        <v>Physical</v>
      </c>
      <c r="E103" s="43">
        <f>IF(VLOOKUP(S103,'DD-Lookup'!$J$6:$L$50,3,FALSE)="Monthly",(YEAR(AC103)-YEAR(AB103))*12+MONTH(AC103)-MONTH(AB103)+1,(AC103-AB103+1))</f>
        <v>7</v>
      </c>
      <c r="F103" s="210">
        <f t="shared" si="10"/>
        <v>175</v>
      </c>
      <c r="G103" s="199">
        <v>1351926</v>
      </c>
      <c r="H103" s="195">
        <v>37049.101307870398</v>
      </c>
      <c r="I103" t="s">
        <v>4034</v>
      </c>
      <c r="M103" t="s">
        <v>2766</v>
      </c>
      <c r="N103" t="s">
        <v>4035</v>
      </c>
      <c r="O103" t="s">
        <v>1678</v>
      </c>
      <c r="P103" s="196">
        <v>25</v>
      </c>
      <c r="S103" t="s">
        <v>3340</v>
      </c>
      <c r="T103" t="s">
        <v>4023</v>
      </c>
      <c r="U103" s="198">
        <v>20.350000000000001</v>
      </c>
      <c r="V103" t="s">
        <v>4036</v>
      </c>
      <c r="W103" t="s">
        <v>4037</v>
      </c>
      <c r="X103" t="s">
        <v>4026</v>
      </c>
      <c r="Y103" t="s">
        <v>4027</v>
      </c>
      <c r="Z103" t="s">
        <v>3562</v>
      </c>
      <c r="AA103">
        <v>111575.1</v>
      </c>
      <c r="AB103" s="195">
        <v>37053.875011574099</v>
      </c>
      <c r="AC103" s="195">
        <v>37059.875011574099</v>
      </c>
    </row>
    <row r="104" spans="1:29" x14ac:dyDescent="0.25">
      <c r="A104" s="43" t="str">
        <f t="shared" si="6"/>
        <v xml:space="preserve"> Metals Financial</v>
      </c>
      <c r="B104" s="43" t="str">
        <f t="shared" si="7"/>
        <v/>
      </c>
      <c r="C104" s="43" t="str">
        <f t="shared" si="8"/>
        <v>Metals</v>
      </c>
      <c r="D104" s="43" t="str">
        <f t="shared" si="9"/>
        <v>Financial</v>
      </c>
      <c r="E104" s="43">
        <f>IF(VLOOKUP(S104,'DD-Lookup'!$J$6:$L$50,3,FALSE)="Monthly",(YEAR(AC104)-YEAR(AB104))*12+MONTH(AC104)-MONTH(AB104)+1,(AC104-AB104+1))</f>
        <v>1</v>
      </c>
      <c r="F104" s="210">
        <f t="shared" si="10"/>
        <v>20</v>
      </c>
      <c r="G104" s="199">
        <v>1351928</v>
      </c>
      <c r="H104" s="195">
        <v>37049.103020833303</v>
      </c>
      <c r="I104" t="s">
        <v>3604</v>
      </c>
      <c r="M104" t="s">
        <v>3346</v>
      </c>
      <c r="N104" t="s">
        <v>3554</v>
      </c>
      <c r="O104" t="s">
        <v>3555</v>
      </c>
      <c r="P104" s="196">
        <v>20</v>
      </c>
      <c r="S104" t="s">
        <v>3556</v>
      </c>
      <c r="T104" t="s">
        <v>3557</v>
      </c>
      <c r="U104" s="198">
        <v>1676</v>
      </c>
      <c r="V104" t="s">
        <v>2129</v>
      </c>
      <c r="W104" t="s">
        <v>3563</v>
      </c>
      <c r="X104" t="s">
        <v>3559</v>
      </c>
      <c r="Y104" t="s">
        <v>3560</v>
      </c>
      <c r="Z104" t="s">
        <v>3561</v>
      </c>
      <c r="AA104">
        <v>2172501</v>
      </c>
    </row>
    <row r="105" spans="1:29" x14ac:dyDescent="0.25">
      <c r="A105" s="43" t="str">
        <f t="shared" si="6"/>
        <v xml:space="preserve"> Metals Financial</v>
      </c>
      <c r="B105" s="43" t="str">
        <f t="shared" si="7"/>
        <v/>
      </c>
      <c r="C105" s="43" t="str">
        <f t="shared" si="8"/>
        <v>Metals</v>
      </c>
      <c r="D105" s="43" t="str">
        <f t="shared" si="9"/>
        <v>Financial</v>
      </c>
      <c r="E105" s="43">
        <f>IF(VLOOKUP(S105,'DD-Lookup'!$J$6:$L$50,3,FALSE)="Monthly",(YEAR(AC105)-YEAR(AB105))*12+MONTH(AC105)-MONTH(AB105)+1,(AC105-AB105+1))</f>
        <v>1</v>
      </c>
      <c r="F105" s="210">
        <f t="shared" si="10"/>
        <v>2</v>
      </c>
      <c r="G105" s="199">
        <v>1351929</v>
      </c>
      <c r="H105" s="195">
        <v>37049.103240740696</v>
      </c>
      <c r="I105" t="s">
        <v>3577</v>
      </c>
      <c r="M105" t="s">
        <v>3346</v>
      </c>
      <c r="N105" t="s">
        <v>3554</v>
      </c>
      <c r="O105" t="s">
        <v>3555</v>
      </c>
      <c r="P105" s="196">
        <v>2</v>
      </c>
      <c r="S105" t="s">
        <v>3556</v>
      </c>
      <c r="T105" t="s">
        <v>3557</v>
      </c>
      <c r="U105" s="198">
        <v>1675</v>
      </c>
      <c r="V105" t="s">
        <v>3613</v>
      </c>
      <c r="W105" t="s">
        <v>3563</v>
      </c>
      <c r="X105" t="s">
        <v>3559</v>
      </c>
      <c r="Y105" t="s">
        <v>3560</v>
      </c>
      <c r="Z105" t="s">
        <v>3561</v>
      </c>
      <c r="AA105">
        <v>2172503</v>
      </c>
    </row>
    <row r="106" spans="1:29" x14ac:dyDescent="0.25">
      <c r="A106" s="43" t="str">
        <f t="shared" si="6"/>
        <v xml:space="preserve"> Power Physical</v>
      </c>
      <c r="B106" s="43" t="str">
        <f t="shared" si="7"/>
        <v/>
      </c>
      <c r="C106" s="43" t="str">
        <f t="shared" si="8"/>
        <v>Power</v>
      </c>
      <c r="D106" s="43" t="str">
        <f t="shared" si="9"/>
        <v>Physical</v>
      </c>
      <c r="E106" s="43">
        <f>IF(VLOOKUP(S106,'DD-Lookup'!$J$6:$L$50,3,FALSE)="Monthly",(YEAR(AC106)-YEAR(AB106))*12+MONTH(AC106)-MONTH(AB106)+1,(AC106-AB106+1))</f>
        <v>31</v>
      </c>
      <c r="F106" s="210">
        <f t="shared" si="10"/>
        <v>775</v>
      </c>
      <c r="G106" s="199">
        <v>1351930</v>
      </c>
      <c r="H106" s="195">
        <v>37049.107604166697</v>
      </c>
      <c r="I106" t="s">
        <v>4039</v>
      </c>
      <c r="M106" t="s">
        <v>2766</v>
      </c>
      <c r="N106" t="s">
        <v>4022</v>
      </c>
      <c r="O106" t="s">
        <v>4065</v>
      </c>
      <c r="Q106" s="196">
        <v>25</v>
      </c>
      <c r="S106" t="s">
        <v>3340</v>
      </c>
      <c r="T106" t="s">
        <v>4023</v>
      </c>
      <c r="U106" s="198">
        <v>28.85</v>
      </c>
      <c r="V106" t="s">
        <v>232</v>
      </c>
      <c r="W106" t="s">
        <v>4025</v>
      </c>
      <c r="X106" t="s">
        <v>4026</v>
      </c>
      <c r="Y106" t="s">
        <v>4027</v>
      </c>
      <c r="Z106" t="s">
        <v>3562</v>
      </c>
      <c r="AA106">
        <v>111579.1</v>
      </c>
      <c r="AB106" s="195">
        <v>37073</v>
      </c>
      <c r="AC106" s="195">
        <v>37103</v>
      </c>
    </row>
    <row r="107" spans="1:29" x14ac:dyDescent="0.25">
      <c r="A107" s="43" t="str">
        <f t="shared" si="6"/>
        <v xml:space="preserve"> Power Physical</v>
      </c>
      <c r="B107" s="43" t="str">
        <f t="shared" si="7"/>
        <v/>
      </c>
      <c r="C107" s="43" t="str">
        <f t="shared" si="8"/>
        <v>Power</v>
      </c>
      <c r="D107" s="43" t="str">
        <f t="shared" si="9"/>
        <v>Physical</v>
      </c>
      <c r="E107" s="43">
        <f>IF(VLOOKUP(S107,'DD-Lookup'!$J$6:$L$50,3,FALSE)="Monthly",(YEAR(AC107)-YEAR(AB107))*12+MONTH(AC107)-MONTH(AB107)+1,(AC107-AB107+1))</f>
        <v>5</v>
      </c>
      <c r="F107" s="210">
        <f t="shared" si="10"/>
        <v>250</v>
      </c>
      <c r="G107" s="199">
        <v>1351931</v>
      </c>
      <c r="H107" s="195">
        <v>37049.107824074097</v>
      </c>
      <c r="I107" t="s">
        <v>4034</v>
      </c>
      <c r="M107" t="s">
        <v>2766</v>
      </c>
      <c r="N107" t="s">
        <v>4042</v>
      </c>
      <c r="O107" t="s">
        <v>233</v>
      </c>
      <c r="P107" s="196">
        <v>50</v>
      </c>
      <c r="S107" t="s">
        <v>3340</v>
      </c>
      <c r="T107" t="s">
        <v>4023</v>
      </c>
      <c r="U107" s="198">
        <v>10.9</v>
      </c>
      <c r="V107" t="s">
        <v>4036</v>
      </c>
      <c r="W107" t="s">
        <v>4044</v>
      </c>
      <c r="X107" t="s">
        <v>4026</v>
      </c>
      <c r="Y107" t="s">
        <v>4027</v>
      </c>
      <c r="Z107" t="s">
        <v>3562</v>
      </c>
      <c r="AA107">
        <v>111581.1</v>
      </c>
      <c r="AB107" s="195">
        <v>37053.875011574099</v>
      </c>
      <c r="AC107" s="195">
        <v>37057.875011574099</v>
      </c>
    </row>
    <row r="108" spans="1:29" x14ac:dyDescent="0.25">
      <c r="A108" s="43" t="str">
        <f t="shared" si="6"/>
        <v xml:space="preserve"> Metals Financial</v>
      </c>
      <c r="B108" s="43" t="str">
        <f t="shared" si="7"/>
        <v/>
      </c>
      <c r="C108" s="43" t="str">
        <f t="shared" si="8"/>
        <v>Metals</v>
      </c>
      <c r="D108" s="43" t="str">
        <f t="shared" si="9"/>
        <v>Financial</v>
      </c>
      <c r="E108" s="43">
        <f>IF(VLOOKUP(S108,'DD-Lookup'!$J$6:$L$50,3,FALSE)="Monthly",(YEAR(AC108)-YEAR(AB108))*12+MONTH(AC108)-MONTH(AB108)+1,(AC108-AB108+1))</f>
        <v>1</v>
      </c>
      <c r="F108" s="210">
        <f t="shared" si="10"/>
        <v>10</v>
      </c>
      <c r="G108" s="199">
        <v>1351932</v>
      </c>
      <c r="H108" s="195">
        <v>37049.107835648101</v>
      </c>
      <c r="I108" t="s">
        <v>3130</v>
      </c>
      <c r="M108" t="s">
        <v>3346</v>
      </c>
      <c r="N108" t="s">
        <v>3597</v>
      </c>
      <c r="O108" t="s">
        <v>3598</v>
      </c>
      <c r="P108" s="196">
        <v>10</v>
      </c>
      <c r="S108" t="s">
        <v>3599</v>
      </c>
      <c r="T108" t="s">
        <v>3557</v>
      </c>
      <c r="U108" s="198">
        <v>4975</v>
      </c>
      <c r="V108" t="s">
        <v>3131</v>
      </c>
      <c r="W108" t="s">
        <v>3574</v>
      </c>
      <c r="X108" t="s">
        <v>3559</v>
      </c>
      <c r="Y108" t="s">
        <v>3560</v>
      </c>
      <c r="Z108" t="s">
        <v>3561</v>
      </c>
      <c r="AA108">
        <v>2172505</v>
      </c>
    </row>
    <row r="109" spans="1:29" x14ac:dyDescent="0.25">
      <c r="A109" s="43" t="str">
        <f t="shared" si="6"/>
        <v xml:space="preserve"> Power Physical</v>
      </c>
      <c r="B109" s="43" t="str">
        <f t="shared" si="7"/>
        <v/>
      </c>
      <c r="C109" s="43" t="str">
        <f t="shared" si="8"/>
        <v>Power</v>
      </c>
      <c r="D109" s="43" t="str">
        <f t="shared" si="9"/>
        <v>Physical</v>
      </c>
      <c r="E109" s="43">
        <f>IF(VLOOKUP(S109,'DD-Lookup'!$J$6:$L$50,3,FALSE)="Monthly",(YEAR(AC109)-YEAR(AB109))*12+MONTH(AC109)-MONTH(AB109)+1,(AC109-AB109+1))</f>
        <v>5</v>
      </c>
      <c r="F109" s="210">
        <f t="shared" si="10"/>
        <v>125</v>
      </c>
      <c r="G109" s="199">
        <v>1351933</v>
      </c>
      <c r="H109" s="195">
        <v>37049.108043981403</v>
      </c>
      <c r="I109" t="s">
        <v>4028</v>
      </c>
      <c r="M109" t="s">
        <v>2766</v>
      </c>
      <c r="N109" t="s">
        <v>4022</v>
      </c>
      <c r="O109" t="s">
        <v>4080</v>
      </c>
      <c r="Q109" s="196">
        <v>25</v>
      </c>
      <c r="S109" t="s">
        <v>3340</v>
      </c>
      <c r="T109" t="s">
        <v>4023</v>
      </c>
      <c r="U109" s="198">
        <v>31.6</v>
      </c>
      <c r="V109" t="s">
        <v>4029</v>
      </c>
      <c r="W109" t="s">
        <v>4025</v>
      </c>
      <c r="X109" t="s">
        <v>4026</v>
      </c>
      <c r="Y109" t="s">
        <v>4027</v>
      </c>
      <c r="Z109" t="s">
        <v>3562</v>
      </c>
      <c r="AA109">
        <v>111582.1</v>
      </c>
      <c r="AB109" s="195">
        <v>37053.875</v>
      </c>
      <c r="AC109" s="195">
        <v>37057.875</v>
      </c>
    </row>
    <row r="110" spans="1:29" x14ac:dyDescent="0.25">
      <c r="A110" s="43" t="str">
        <f t="shared" si="6"/>
        <v xml:space="preserve"> Power Physical</v>
      </c>
      <c r="B110" s="43" t="str">
        <f t="shared" si="7"/>
        <v/>
      </c>
      <c r="C110" s="43" t="str">
        <f t="shared" si="8"/>
        <v>Power</v>
      </c>
      <c r="D110" s="43" t="str">
        <f t="shared" si="9"/>
        <v>Physical</v>
      </c>
      <c r="E110" s="43">
        <f>IF(VLOOKUP(S110,'DD-Lookup'!$J$6:$L$50,3,FALSE)="Monthly",(YEAR(AC110)-YEAR(AB110))*12+MONTH(AC110)-MONTH(AB110)+1,(AC110-AB110+1))</f>
        <v>2</v>
      </c>
      <c r="F110" s="210">
        <f t="shared" si="10"/>
        <v>50</v>
      </c>
      <c r="G110" s="199">
        <v>1351934</v>
      </c>
      <c r="H110" s="195">
        <v>37049.108368055597</v>
      </c>
      <c r="I110" t="s">
        <v>4094</v>
      </c>
      <c r="M110" t="s">
        <v>2766</v>
      </c>
      <c r="N110" t="s">
        <v>4022</v>
      </c>
      <c r="O110" t="s">
        <v>4100</v>
      </c>
      <c r="Q110" s="196">
        <v>25</v>
      </c>
      <c r="S110" t="s">
        <v>3340</v>
      </c>
      <c r="T110" t="s">
        <v>4023</v>
      </c>
      <c r="U110" s="198">
        <v>13</v>
      </c>
      <c r="V110" t="s">
        <v>234</v>
      </c>
      <c r="W110" t="s">
        <v>4025</v>
      </c>
      <c r="X110" t="s">
        <v>4026</v>
      </c>
      <c r="Y110" t="s">
        <v>4027</v>
      </c>
      <c r="Z110" t="s">
        <v>3562</v>
      </c>
      <c r="AA110">
        <v>111583.1</v>
      </c>
      <c r="AB110" s="195">
        <v>37051.875</v>
      </c>
      <c r="AC110" s="195">
        <v>37052.875</v>
      </c>
    </row>
    <row r="111" spans="1:29" x14ac:dyDescent="0.25">
      <c r="A111" s="43" t="str">
        <f t="shared" si="6"/>
        <v xml:space="preserve"> Metals Financial</v>
      </c>
      <c r="B111" s="43" t="str">
        <f t="shared" si="7"/>
        <v/>
      </c>
      <c r="C111" s="43" t="str">
        <f t="shared" si="8"/>
        <v>Metals</v>
      </c>
      <c r="D111" s="43" t="str">
        <f t="shared" si="9"/>
        <v>Financial</v>
      </c>
      <c r="E111" s="43">
        <f>IF(VLOOKUP(S111,'DD-Lookup'!$J$6:$L$50,3,FALSE)="Monthly",(YEAR(AC111)-YEAR(AB111))*12+MONTH(AC111)-MONTH(AB111)+1,(AC111-AB111+1))</f>
        <v>1</v>
      </c>
      <c r="F111" s="210">
        <f t="shared" si="10"/>
        <v>18</v>
      </c>
      <c r="G111" s="199">
        <v>1351935</v>
      </c>
      <c r="H111" s="195">
        <v>37049.108807870398</v>
      </c>
      <c r="I111" t="s">
        <v>3605</v>
      </c>
      <c r="M111" t="s">
        <v>3346</v>
      </c>
      <c r="N111" t="s">
        <v>3566</v>
      </c>
      <c r="O111" t="s">
        <v>3567</v>
      </c>
      <c r="P111" s="196">
        <v>18</v>
      </c>
      <c r="S111" t="s">
        <v>3556</v>
      </c>
      <c r="T111" t="s">
        <v>3557</v>
      </c>
      <c r="U111" s="198">
        <v>1518</v>
      </c>
      <c r="V111" t="s">
        <v>3263</v>
      </c>
      <c r="W111" t="s">
        <v>3563</v>
      </c>
      <c r="X111" t="s">
        <v>3559</v>
      </c>
      <c r="Y111" t="s">
        <v>3560</v>
      </c>
      <c r="Z111" t="s">
        <v>3561</v>
      </c>
      <c r="AA111">
        <v>2172507</v>
      </c>
    </row>
    <row r="112" spans="1:29" x14ac:dyDescent="0.25">
      <c r="A112" s="43" t="str">
        <f t="shared" si="6"/>
        <v xml:space="preserve"> Metals Financial</v>
      </c>
      <c r="B112" s="43" t="str">
        <f t="shared" si="7"/>
        <v/>
      </c>
      <c r="C112" s="43" t="str">
        <f t="shared" si="8"/>
        <v>Metals</v>
      </c>
      <c r="D112" s="43" t="str">
        <f t="shared" si="9"/>
        <v>Financial</v>
      </c>
      <c r="E112" s="43">
        <f>IF(VLOOKUP(S112,'DD-Lookup'!$J$6:$L$50,3,FALSE)="Monthly",(YEAR(AC112)-YEAR(AB112))*12+MONTH(AC112)-MONTH(AB112)+1,(AC112-AB112+1))</f>
        <v>1</v>
      </c>
      <c r="F112" s="210">
        <f t="shared" si="10"/>
        <v>2</v>
      </c>
      <c r="G112" s="199">
        <v>1351936</v>
      </c>
      <c r="H112" s="195">
        <v>37049.109386574099</v>
      </c>
      <c r="I112" t="s">
        <v>3577</v>
      </c>
      <c r="M112" t="s">
        <v>3346</v>
      </c>
      <c r="N112" t="s">
        <v>3566</v>
      </c>
      <c r="O112" t="s">
        <v>3567</v>
      </c>
      <c r="P112" s="196">
        <v>2</v>
      </c>
      <c r="S112" t="s">
        <v>3556</v>
      </c>
      <c r="T112" t="s">
        <v>3557</v>
      </c>
      <c r="U112" s="198">
        <v>1518</v>
      </c>
      <c r="V112" t="s">
        <v>3613</v>
      </c>
      <c r="W112" t="s">
        <v>3563</v>
      </c>
      <c r="X112" t="s">
        <v>3559</v>
      </c>
      <c r="Y112" t="s">
        <v>3560</v>
      </c>
      <c r="Z112" t="s">
        <v>3561</v>
      </c>
      <c r="AA112">
        <v>2172509</v>
      </c>
    </row>
    <row r="113" spans="1:29" x14ac:dyDescent="0.25">
      <c r="A113" s="43" t="str">
        <f t="shared" si="6"/>
        <v xml:space="preserve"> Metals Financial</v>
      </c>
      <c r="B113" s="43" t="str">
        <f t="shared" si="7"/>
        <v/>
      </c>
      <c r="C113" s="43" t="str">
        <f t="shared" si="8"/>
        <v>Metals</v>
      </c>
      <c r="D113" s="43" t="str">
        <f t="shared" si="9"/>
        <v>Financial</v>
      </c>
      <c r="E113" s="43">
        <f>IF(VLOOKUP(S113,'DD-Lookup'!$J$6:$L$50,3,FALSE)="Monthly",(YEAR(AC113)-YEAR(AB113))*12+MONTH(AC113)-MONTH(AB113)+1,(AC113-AB113+1))</f>
        <v>1</v>
      </c>
      <c r="F113" s="210">
        <f t="shared" si="10"/>
        <v>18</v>
      </c>
      <c r="G113" s="199">
        <v>1351937</v>
      </c>
      <c r="H113" s="195">
        <v>37049.1096412037</v>
      </c>
      <c r="I113" t="s">
        <v>3577</v>
      </c>
      <c r="M113" t="s">
        <v>3346</v>
      </c>
      <c r="N113" t="s">
        <v>3554</v>
      </c>
      <c r="O113" t="s">
        <v>3555</v>
      </c>
      <c r="P113" s="196">
        <v>18</v>
      </c>
      <c r="S113" t="s">
        <v>3556</v>
      </c>
      <c r="T113" t="s">
        <v>3557</v>
      </c>
      <c r="U113" s="198">
        <v>1675</v>
      </c>
      <c r="V113" t="s">
        <v>3812</v>
      </c>
      <c r="W113" t="s">
        <v>3563</v>
      </c>
      <c r="X113" t="s">
        <v>3559</v>
      </c>
      <c r="Y113" t="s">
        <v>3560</v>
      </c>
      <c r="Z113" t="s">
        <v>3561</v>
      </c>
      <c r="AA113">
        <v>2172511</v>
      </c>
    </row>
    <row r="114" spans="1:29" x14ac:dyDescent="0.25">
      <c r="A114" s="43" t="str">
        <f t="shared" si="6"/>
        <v xml:space="preserve"> Metals Financial</v>
      </c>
      <c r="B114" s="43" t="str">
        <f t="shared" si="7"/>
        <v/>
      </c>
      <c r="C114" s="43" t="str">
        <f t="shared" si="8"/>
        <v>Metals</v>
      </c>
      <c r="D114" s="43" t="str">
        <f t="shared" si="9"/>
        <v>Financial</v>
      </c>
      <c r="E114" s="43">
        <f>IF(VLOOKUP(S114,'DD-Lookup'!$J$6:$L$50,3,FALSE)="Monthly",(YEAR(AC114)-YEAR(AB114))*12+MONTH(AC114)-MONTH(AB114)+1,(AC114-AB114+1))</f>
        <v>1</v>
      </c>
      <c r="F114" s="210">
        <f t="shared" si="10"/>
        <v>20</v>
      </c>
      <c r="G114" s="199">
        <v>1351938</v>
      </c>
      <c r="H114" s="195">
        <v>37049.109768518501</v>
      </c>
      <c r="I114" t="s">
        <v>3936</v>
      </c>
      <c r="M114" t="s">
        <v>3346</v>
      </c>
      <c r="N114" t="s">
        <v>3566</v>
      </c>
      <c r="O114" t="s">
        <v>3567</v>
      </c>
      <c r="P114" s="196">
        <v>20</v>
      </c>
      <c r="S114" t="s">
        <v>3556</v>
      </c>
      <c r="T114" t="s">
        <v>3557</v>
      </c>
      <c r="U114" s="198">
        <v>1517</v>
      </c>
      <c r="V114" t="s">
        <v>2581</v>
      </c>
      <c r="W114" t="s">
        <v>3563</v>
      </c>
      <c r="X114" t="s">
        <v>3559</v>
      </c>
      <c r="Y114" t="s">
        <v>3560</v>
      </c>
      <c r="Z114" t="s">
        <v>3561</v>
      </c>
      <c r="AA114">
        <v>2172513</v>
      </c>
    </row>
    <row r="115" spans="1:29" x14ac:dyDescent="0.25">
      <c r="A115" s="43" t="str">
        <f t="shared" si="6"/>
        <v xml:space="preserve"> Metals Financial</v>
      </c>
      <c r="B115" s="43" t="str">
        <f t="shared" si="7"/>
        <v/>
      </c>
      <c r="C115" s="43" t="str">
        <f t="shared" si="8"/>
        <v>Metals</v>
      </c>
      <c r="D115" s="43" t="str">
        <f t="shared" si="9"/>
        <v>Financial</v>
      </c>
      <c r="E115" s="43">
        <f>IF(VLOOKUP(S115,'DD-Lookup'!$J$6:$L$50,3,FALSE)="Monthly",(YEAR(AC115)-YEAR(AB115))*12+MONTH(AC115)-MONTH(AB115)+1,(AC115-AB115+1))</f>
        <v>1</v>
      </c>
      <c r="F115" s="210">
        <f t="shared" si="10"/>
        <v>20</v>
      </c>
      <c r="G115" s="199">
        <v>1351939</v>
      </c>
      <c r="H115" s="195">
        <v>37049.110416666699</v>
      </c>
      <c r="I115" t="s">
        <v>3609</v>
      </c>
      <c r="M115" t="s">
        <v>3346</v>
      </c>
      <c r="N115" t="s">
        <v>3566</v>
      </c>
      <c r="O115" t="s">
        <v>3567</v>
      </c>
      <c r="Q115" s="196">
        <v>20</v>
      </c>
      <c r="S115" t="s">
        <v>3556</v>
      </c>
      <c r="T115" t="s">
        <v>3557</v>
      </c>
      <c r="U115" s="198">
        <v>1517</v>
      </c>
      <c r="V115" t="s">
        <v>3481</v>
      </c>
      <c r="W115" t="s">
        <v>3563</v>
      </c>
      <c r="X115" t="s">
        <v>3559</v>
      </c>
      <c r="Y115" t="s">
        <v>3560</v>
      </c>
      <c r="Z115" t="s">
        <v>3561</v>
      </c>
      <c r="AA115">
        <v>2172515</v>
      </c>
    </row>
    <row r="116" spans="1:29" x14ac:dyDescent="0.25">
      <c r="A116" s="43" t="str">
        <f t="shared" si="6"/>
        <v xml:space="preserve"> Power Physical</v>
      </c>
      <c r="B116" s="43" t="str">
        <f t="shared" si="7"/>
        <v/>
      </c>
      <c r="C116" s="43" t="str">
        <f t="shared" si="8"/>
        <v>Power</v>
      </c>
      <c r="D116" s="43" t="str">
        <f t="shared" si="9"/>
        <v>Physical</v>
      </c>
      <c r="E116" s="43">
        <f>IF(VLOOKUP(S116,'DD-Lookup'!$J$6:$L$50,3,FALSE)="Monthly",(YEAR(AC116)-YEAR(AB116))*12+MONTH(AC116)-MONTH(AB116)+1,(AC116-AB116+1))</f>
        <v>1</v>
      </c>
      <c r="F116" s="210">
        <f t="shared" si="10"/>
        <v>25</v>
      </c>
      <c r="G116" s="199">
        <v>1351940</v>
      </c>
      <c r="H116" s="195">
        <v>37049.110428240703</v>
      </c>
      <c r="I116" t="s">
        <v>4079</v>
      </c>
      <c r="M116" t="s">
        <v>2766</v>
      </c>
      <c r="N116" t="s">
        <v>4035</v>
      </c>
      <c r="O116" t="s">
        <v>2107</v>
      </c>
      <c r="P116" s="196">
        <v>25</v>
      </c>
      <c r="S116" t="s">
        <v>3340</v>
      </c>
      <c r="T116" t="s">
        <v>4023</v>
      </c>
      <c r="U116" s="198">
        <v>32.65</v>
      </c>
      <c r="V116" t="s">
        <v>4081</v>
      </c>
      <c r="W116" t="s">
        <v>4037</v>
      </c>
      <c r="X116" t="s">
        <v>4026</v>
      </c>
      <c r="Y116" t="s">
        <v>4027</v>
      </c>
      <c r="Z116" t="s">
        <v>3562</v>
      </c>
      <c r="AA116">
        <v>111585.1</v>
      </c>
      <c r="AB116" s="195">
        <v>37050.875011574099</v>
      </c>
      <c r="AC116" s="195">
        <v>37050.875011574099</v>
      </c>
    </row>
    <row r="117" spans="1:29" x14ac:dyDescent="0.25">
      <c r="A117" s="43" t="str">
        <f t="shared" si="6"/>
        <v xml:space="preserve"> Power Physical</v>
      </c>
      <c r="B117" s="43" t="str">
        <f t="shared" si="7"/>
        <v/>
      </c>
      <c r="C117" s="43" t="str">
        <f t="shared" si="8"/>
        <v>Power</v>
      </c>
      <c r="D117" s="43" t="str">
        <f t="shared" si="9"/>
        <v>Physical</v>
      </c>
      <c r="E117" s="43">
        <f>IF(VLOOKUP(S117,'DD-Lookup'!$J$6:$L$50,3,FALSE)="Monthly",(YEAR(AC117)-YEAR(AB117))*12+MONTH(AC117)-MONTH(AB117)+1,(AC117-AB117+1))</f>
        <v>31</v>
      </c>
      <c r="F117" s="210">
        <f t="shared" si="10"/>
        <v>775</v>
      </c>
      <c r="G117" s="199">
        <v>1351941</v>
      </c>
      <c r="H117" s="195">
        <v>37049.110555555599</v>
      </c>
      <c r="I117" t="s">
        <v>4034</v>
      </c>
      <c r="M117" t="s">
        <v>2766</v>
      </c>
      <c r="N117" t="s">
        <v>4042</v>
      </c>
      <c r="O117" t="s">
        <v>2139</v>
      </c>
      <c r="Q117" s="196">
        <v>25</v>
      </c>
      <c r="S117" t="s">
        <v>3340</v>
      </c>
      <c r="T117" t="s">
        <v>4023</v>
      </c>
      <c r="U117" s="198">
        <v>27.95</v>
      </c>
      <c r="V117" t="s">
        <v>235</v>
      </c>
      <c r="W117" t="s">
        <v>4044</v>
      </c>
      <c r="X117" t="s">
        <v>4026</v>
      </c>
      <c r="Y117" t="s">
        <v>4027</v>
      </c>
      <c r="Z117" t="s">
        <v>3562</v>
      </c>
      <c r="AA117">
        <v>111586.1</v>
      </c>
      <c r="AB117" s="195">
        <v>37104.875011574099</v>
      </c>
      <c r="AC117" s="195">
        <v>37134.875011574099</v>
      </c>
    </row>
    <row r="118" spans="1:29" x14ac:dyDescent="0.25">
      <c r="A118" s="43" t="str">
        <f t="shared" si="6"/>
        <v xml:space="preserve"> Metals Financial</v>
      </c>
      <c r="B118" s="43" t="str">
        <f t="shared" si="7"/>
        <v/>
      </c>
      <c r="C118" s="43" t="str">
        <f t="shared" si="8"/>
        <v>Metals</v>
      </c>
      <c r="D118" s="43" t="str">
        <f t="shared" si="9"/>
        <v>Financial</v>
      </c>
      <c r="E118" s="43">
        <f>IF(VLOOKUP(S118,'DD-Lookup'!$J$6:$L$50,3,FALSE)="Monthly",(YEAR(AC118)-YEAR(AB118))*12+MONTH(AC118)-MONTH(AB118)+1,(AC118-AB118+1))</f>
        <v>1</v>
      </c>
      <c r="F118" s="210">
        <f t="shared" si="10"/>
        <v>10</v>
      </c>
      <c r="G118" s="199">
        <v>1351942</v>
      </c>
      <c r="H118" s="195">
        <v>37049.110740740703</v>
      </c>
      <c r="I118" t="s">
        <v>3602</v>
      </c>
      <c r="M118" t="s">
        <v>3346</v>
      </c>
      <c r="N118" t="s">
        <v>3554</v>
      </c>
      <c r="O118" t="s">
        <v>3555</v>
      </c>
      <c r="Q118" s="196">
        <v>10</v>
      </c>
      <c r="S118" t="s">
        <v>3556</v>
      </c>
      <c r="T118" t="s">
        <v>3557</v>
      </c>
      <c r="U118" s="198">
        <v>1675</v>
      </c>
      <c r="V118" t="s">
        <v>1655</v>
      </c>
      <c r="W118" t="s">
        <v>3563</v>
      </c>
      <c r="X118" t="s">
        <v>3559</v>
      </c>
      <c r="Y118" t="s">
        <v>3560</v>
      </c>
      <c r="Z118" t="s">
        <v>3561</v>
      </c>
      <c r="AA118">
        <v>2172517</v>
      </c>
    </row>
    <row r="119" spans="1:29" x14ac:dyDescent="0.25">
      <c r="A119" s="43" t="str">
        <f t="shared" si="6"/>
        <v xml:space="preserve"> Power Physical</v>
      </c>
      <c r="B119" s="43" t="str">
        <f t="shared" si="7"/>
        <v/>
      </c>
      <c r="C119" s="43" t="str">
        <f t="shared" si="8"/>
        <v>Power</v>
      </c>
      <c r="D119" s="43" t="str">
        <f t="shared" si="9"/>
        <v>Physical</v>
      </c>
      <c r="E119" s="43">
        <f>IF(VLOOKUP(S119,'DD-Lookup'!$J$6:$L$50,3,FALSE)="Monthly",(YEAR(AC119)-YEAR(AB119))*12+MONTH(AC119)-MONTH(AB119)+1,(AC119-AB119+1))</f>
        <v>1</v>
      </c>
      <c r="F119" s="210">
        <f t="shared" si="10"/>
        <v>10</v>
      </c>
      <c r="G119" s="199">
        <v>1351943</v>
      </c>
      <c r="H119" s="195">
        <v>37049.112754629597</v>
      </c>
      <c r="I119" t="s">
        <v>2118</v>
      </c>
      <c r="M119" t="s">
        <v>2766</v>
      </c>
      <c r="N119" t="s">
        <v>4042</v>
      </c>
      <c r="O119" t="s">
        <v>225</v>
      </c>
      <c r="P119" s="196">
        <v>10</v>
      </c>
      <c r="S119" t="s">
        <v>3340</v>
      </c>
      <c r="T119" t="s">
        <v>4023</v>
      </c>
      <c r="U119" s="198">
        <v>23.8</v>
      </c>
      <c r="V119" t="s">
        <v>2119</v>
      </c>
      <c r="W119" t="s">
        <v>4044</v>
      </c>
      <c r="X119" t="s">
        <v>4026</v>
      </c>
      <c r="Y119" t="s">
        <v>4027</v>
      </c>
      <c r="Z119" t="s">
        <v>3562</v>
      </c>
      <c r="AA119">
        <v>111588.1</v>
      </c>
      <c r="AB119" s="195">
        <v>37050.875011574099</v>
      </c>
      <c r="AC119" s="195">
        <v>37050.875011574099</v>
      </c>
    </row>
    <row r="120" spans="1:29" x14ac:dyDescent="0.25">
      <c r="A120" s="43" t="str">
        <f t="shared" si="6"/>
        <v xml:space="preserve"> Metals Financial</v>
      </c>
      <c r="B120" s="43" t="str">
        <f t="shared" si="7"/>
        <v/>
      </c>
      <c r="C120" s="43" t="str">
        <f t="shared" si="8"/>
        <v>Metals</v>
      </c>
      <c r="D120" s="43" t="str">
        <f t="shared" si="9"/>
        <v>Financial</v>
      </c>
      <c r="E120" s="43">
        <f>IF(VLOOKUP(S120,'DD-Lookup'!$J$6:$L$50,3,FALSE)="Monthly",(YEAR(AC120)-YEAR(AB120))*12+MONTH(AC120)-MONTH(AB120)+1,(AC120-AB120+1))</f>
        <v>1</v>
      </c>
      <c r="F120" s="210">
        <f t="shared" si="10"/>
        <v>10</v>
      </c>
      <c r="G120" s="199">
        <v>1351944</v>
      </c>
      <c r="H120" s="195">
        <v>37049.112928240698</v>
      </c>
      <c r="I120" t="s">
        <v>3936</v>
      </c>
      <c r="M120" t="s">
        <v>3346</v>
      </c>
      <c r="N120" t="s">
        <v>3554</v>
      </c>
      <c r="O120" t="s">
        <v>3555</v>
      </c>
      <c r="Q120" s="196">
        <v>10</v>
      </c>
      <c r="S120" t="s">
        <v>3556</v>
      </c>
      <c r="T120" t="s">
        <v>3557</v>
      </c>
      <c r="U120" s="198">
        <v>1675</v>
      </c>
      <c r="V120" t="s">
        <v>3937</v>
      </c>
      <c r="W120" t="s">
        <v>3563</v>
      </c>
      <c r="X120" t="s">
        <v>3559</v>
      </c>
      <c r="Y120" t="s">
        <v>3560</v>
      </c>
      <c r="Z120" t="s">
        <v>3561</v>
      </c>
      <c r="AA120">
        <v>2172519</v>
      </c>
    </row>
    <row r="121" spans="1:29" x14ac:dyDescent="0.25">
      <c r="A121" s="43" t="str">
        <f t="shared" si="6"/>
        <v xml:space="preserve"> Metals Financial</v>
      </c>
      <c r="B121" s="43" t="str">
        <f t="shared" si="7"/>
        <v/>
      </c>
      <c r="C121" s="43" t="str">
        <f t="shared" si="8"/>
        <v>Metals</v>
      </c>
      <c r="D121" s="43" t="str">
        <f t="shared" si="9"/>
        <v>Financial</v>
      </c>
      <c r="E121" s="43">
        <f>IF(VLOOKUP(S121,'DD-Lookup'!$J$6:$L$50,3,FALSE)="Monthly",(YEAR(AC121)-YEAR(AB121))*12+MONTH(AC121)-MONTH(AB121)+1,(AC121-AB121+1))</f>
        <v>1</v>
      </c>
      <c r="F121" s="210">
        <f t="shared" si="10"/>
        <v>5</v>
      </c>
      <c r="G121" s="199">
        <v>1351945</v>
      </c>
      <c r="H121" s="195">
        <v>37049.113819444399</v>
      </c>
      <c r="I121" t="s">
        <v>3748</v>
      </c>
      <c r="M121" t="s">
        <v>3346</v>
      </c>
      <c r="N121" t="s">
        <v>3614</v>
      </c>
      <c r="O121" t="s">
        <v>3711</v>
      </c>
      <c r="Q121" s="196">
        <v>5</v>
      </c>
      <c r="S121" t="s">
        <v>3556</v>
      </c>
      <c r="T121" t="s">
        <v>3557</v>
      </c>
      <c r="U121" s="198">
        <v>935</v>
      </c>
      <c r="V121" t="s">
        <v>3749</v>
      </c>
      <c r="W121" t="s">
        <v>3583</v>
      </c>
      <c r="X121" t="s">
        <v>3559</v>
      </c>
      <c r="Y121" t="s">
        <v>3560</v>
      </c>
      <c r="Z121" t="s">
        <v>3561</v>
      </c>
      <c r="AA121">
        <v>2172523</v>
      </c>
    </row>
    <row r="122" spans="1:29" x14ac:dyDescent="0.25">
      <c r="A122" s="43" t="str">
        <f t="shared" si="6"/>
        <v xml:space="preserve"> Natural Gas Physical</v>
      </c>
      <c r="B122" s="43" t="str">
        <f t="shared" si="7"/>
        <v/>
      </c>
      <c r="C122" s="43" t="str">
        <f t="shared" si="8"/>
        <v>Natural Gas</v>
      </c>
      <c r="D122" s="43" t="str">
        <f t="shared" si="9"/>
        <v>Physical</v>
      </c>
      <c r="E122" s="43">
        <f>IF(VLOOKUP(S122,'DD-Lookup'!$J$6:$L$50,3,FALSE)="Monthly",(YEAR(AC122)-YEAR(AB122))*12+MONTH(AC122)-MONTH(AB122)+1,(AC122-AB122+1))</f>
        <v>1</v>
      </c>
      <c r="F122" s="210">
        <f t="shared" si="10"/>
        <v>50000</v>
      </c>
      <c r="G122" s="199">
        <v>1351946</v>
      </c>
      <c r="H122" s="195">
        <v>37049.113854166702</v>
      </c>
      <c r="I122" t="s">
        <v>3564</v>
      </c>
      <c r="M122" t="s">
        <v>3341</v>
      </c>
      <c r="N122" t="s">
        <v>3588</v>
      </c>
      <c r="O122" t="s">
        <v>236</v>
      </c>
      <c r="Q122" s="196">
        <v>50000</v>
      </c>
      <c r="S122" t="s">
        <v>3590</v>
      </c>
      <c r="T122" t="s">
        <v>3591</v>
      </c>
      <c r="U122" s="198">
        <v>21.2</v>
      </c>
      <c r="V122" t="s">
        <v>2339</v>
      </c>
      <c r="W122" t="s">
        <v>3600</v>
      </c>
      <c r="X122" t="s">
        <v>3593</v>
      </c>
      <c r="Y122" t="s">
        <v>3594</v>
      </c>
      <c r="Z122" t="s">
        <v>3562</v>
      </c>
      <c r="AA122">
        <v>106799</v>
      </c>
      <c r="AB122" s="195">
        <v>37050.875011574099</v>
      </c>
      <c r="AC122" s="195">
        <v>37050.875011574099</v>
      </c>
    </row>
    <row r="123" spans="1:29" x14ac:dyDescent="0.25">
      <c r="A123" s="43" t="str">
        <f t="shared" si="6"/>
        <v xml:space="preserve"> Natural Gas Physical</v>
      </c>
      <c r="B123" s="43" t="str">
        <f t="shared" si="7"/>
        <v/>
      </c>
      <c r="C123" s="43" t="str">
        <f t="shared" si="8"/>
        <v>Natural Gas</v>
      </c>
      <c r="D123" s="43" t="str">
        <f t="shared" si="9"/>
        <v>Physical</v>
      </c>
      <c r="E123" s="43">
        <f>IF(VLOOKUP(S123,'DD-Lookup'!$J$6:$L$50,3,FALSE)="Monthly",(YEAR(AC123)-YEAR(AB123))*12+MONTH(AC123)-MONTH(AB123)+1,(AC123-AB123+1))</f>
        <v>1</v>
      </c>
      <c r="F123" s="210">
        <f t="shared" si="10"/>
        <v>50000</v>
      </c>
      <c r="G123" s="199">
        <v>1351947</v>
      </c>
      <c r="H123" s="195">
        <v>37049.114247685196</v>
      </c>
      <c r="I123" t="s">
        <v>3564</v>
      </c>
      <c r="M123" t="s">
        <v>3341</v>
      </c>
      <c r="N123" t="s">
        <v>3588</v>
      </c>
      <c r="O123" t="s">
        <v>1679</v>
      </c>
      <c r="Q123" s="196">
        <v>50000</v>
      </c>
      <c r="S123" t="s">
        <v>3590</v>
      </c>
      <c r="T123" t="s">
        <v>3591</v>
      </c>
      <c r="U123" s="198">
        <v>21.55</v>
      </c>
      <c r="V123" t="s">
        <v>2339</v>
      </c>
      <c r="W123" t="s">
        <v>3600</v>
      </c>
      <c r="X123" t="s">
        <v>3593</v>
      </c>
      <c r="Y123" t="s">
        <v>3594</v>
      </c>
      <c r="Z123" t="s">
        <v>3562</v>
      </c>
      <c r="AA123">
        <v>106800</v>
      </c>
      <c r="AB123" s="195">
        <v>37049.875011574099</v>
      </c>
      <c r="AC123" s="195">
        <v>37049.875011574099</v>
      </c>
    </row>
    <row r="124" spans="1:29" x14ac:dyDescent="0.25">
      <c r="A124" s="43" t="str">
        <f t="shared" si="6"/>
        <v xml:space="preserve"> Power Physical</v>
      </c>
      <c r="B124" s="43" t="str">
        <f t="shared" si="7"/>
        <v/>
      </c>
      <c r="C124" s="43" t="str">
        <f t="shared" si="8"/>
        <v>Power</v>
      </c>
      <c r="D124" s="43" t="str">
        <f t="shared" si="9"/>
        <v>Physical</v>
      </c>
      <c r="E124" s="43">
        <f>IF(VLOOKUP(S124,'DD-Lookup'!$J$6:$L$50,3,FALSE)="Monthly",(YEAR(AC124)-YEAR(AB124))*12+MONTH(AC124)-MONTH(AB124)+1,(AC124-AB124+1))</f>
        <v>92</v>
      </c>
      <c r="F124" s="210">
        <f t="shared" si="10"/>
        <v>2300</v>
      </c>
      <c r="G124" s="199">
        <v>1351948</v>
      </c>
      <c r="H124" s="195">
        <v>37049.114606481497</v>
      </c>
      <c r="I124" t="s">
        <v>4055</v>
      </c>
      <c r="M124" t="s">
        <v>2766</v>
      </c>
      <c r="N124" t="s">
        <v>4022</v>
      </c>
      <c r="O124" t="s">
        <v>4166</v>
      </c>
      <c r="Q124" s="196">
        <v>25</v>
      </c>
      <c r="S124" t="s">
        <v>3340</v>
      </c>
      <c r="T124" t="s">
        <v>4023</v>
      </c>
      <c r="U124" s="198">
        <v>29.6</v>
      </c>
      <c r="V124" t="s">
        <v>237</v>
      </c>
      <c r="W124" t="s">
        <v>4025</v>
      </c>
      <c r="X124" t="s">
        <v>4026</v>
      </c>
      <c r="Y124" t="s">
        <v>4027</v>
      </c>
      <c r="Z124" t="s">
        <v>3562</v>
      </c>
      <c r="AA124">
        <v>111589.1</v>
      </c>
      <c r="AB124" s="195">
        <v>37073</v>
      </c>
      <c r="AC124" s="195">
        <v>37164</v>
      </c>
    </row>
    <row r="125" spans="1:29" x14ac:dyDescent="0.25">
      <c r="A125" s="43" t="str">
        <f t="shared" si="6"/>
        <v xml:space="preserve"> Power Physical</v>
      </c>
      <c r="B125" s="43" t="str">
        <f t="shared" si="7"/>
        <v/>
      </c>
      <c r="C125" s="43" t="str">
        <f t="shared" si="8"/>
        <v>Power</v>
      </c>
      <c r="D125" s="43" t="str">
        <f t="shared" si="9"/>
        <v>Physical</v>
      </c>
      <c r="E125" s="43">
        <f>IF(VLOOKUP(S125,'DD-Lookup'!$J$6:$L$50,3,FALSE)="Monthly",(YEAR(AC125)-YEAR(AB125))*12+MONTH(AC125)-MONTH(AB125)+1,(AC125-AB125+1))</f>
        <v>31</v>
      </c>
      <c r="F125" s="210">
        <f t="shared" si="10"/>
        <v>775</v>
      </c>
      <c r="G125" s="199">
        <v>1351949</v>
      </c>
      <c r="H125" s="195">
        <v>37049.114687499998</v>
      </c>
      <c r="I125" t="s">
        <v>238</v>
      </c>
      <c r="M125" t="s">
        <v>2766</v>
      </c>
      <c r="N125" t="s">
        <v>4022</v>
      </c>
      <c r="O125" t="s">
        <v>4073</v>
      </c>
      <c r="Q125" s="196">
        <v>25</v>
      </c>
      <c r="S125" t="s">
        <v>3340</v>
      </c>
      <c r="T125" t="s">
        <v>4023</v>
      </c>
      <c r="U125" s="198">
        <v>28</v>
      </c>
      <c r="V125" t="s">
        <v>239</v>
      </c>
      <c r="W125" t="s">
        <v>4025</v>
      </c>
      <c r="X125" t="s">
        <v>4026</v>
      </c>
      <c r="Y125" t="s">
        <v>4027</v>
      </c>
      <c r="Z125" t="s">
        <v>3562</v>
      </c>
      <c r="AA125">
        <v>111590.1</v>
      </c>
      <c r="AB125" s="195">
        <v>37104</v>
      </c>
      <c r="AC125" s="195">
        <v>37134</v>
      </c>
    </row>
    <row r="126" spans="1:29" x14ac:dyDescent="0.25">
      <c r="A126" s="43" t="str">
        <f t="shared" si="6"/>
        <v xml:space="preserve"> Power Physical</v>
      </c>
      <c r="B126" s="43" t="str">
        <f t="shared" si="7"/>
        <v/>
      </c>
      <c r="C126" s="43" t="str">
        <f t="shared" si="8"/>
        <v>Power</v>
      </c>
      <c r="D126" s="43" t="str">
        <f t="shared" si="9"/>
        <v>Physical</v>
      </c>
      <c r="E126" s="43">
        <f>IF(VLOOKUP(S126,'DD-Lookup'!$J$6:$L$50,3,FALSE)="Monthly",(YEAR(AC126)-YEAR(AB126))*12+MONTH(AC126)-MONTH(AB126)+1,(AC126-AB126+1))</f>
        <v>365</v>
      </c>
      <c r="F126" s="210">
        <f t="shared" si="10"/>
        <v>9125</v>
      </c>
      <c r="G126" s="199">
        <v>1351950</v>
      </c>
      <c r="H126" s="195">
        <v>37049.115057870396</v>
      </c>
      <c r="I126" t="s">
        <v>4039</v>
      </c>
      <c r="M126" t="s">
        <v>2766</v>
      </c>
      <c r="N126" t="s">
        <v>4022</v>
      </c>
      <c r="O126" t="s">
        <v>1686</v>
      </c>
      <c r="Q126" s="196">
        <v>25</v>
      </c>
      <c r="S126" t="s">
        <v>3340</v>
      </c>
      <c r="T126" t="s">
        <v>4023</v>
      </c>
      <c r="U126" s="198">
        <v>31.9</v>
      </c>
      <c r="V126" t="s">
        <v>4074</v>
      </c>
      <c r="W126" t="s">
        <v>4051</v>
      </c>
      <c r="X126" t="s">
        <v>4026</v>
      </c>
      <c r="Y126" t="s">
        <v>4027</v>
      </c>
      <c r="Z126" t="s">
        <v>3562</v>
      </c>
      <c r="AA126">
        <v>111591.1</v>
      </c>
      <c r="AB126" s="195">
        <v>37257</v>
      </c>
      <c r="AC126" s="195">
        <v>37621</v>
      </c>
    </row>
    <row r="127" spans="1:29" x14ac:dyDescent="0.25">
      <c r="A127" s="43" t="str">
        <f t="shared" si="6"/>
        <v xml:space="preserve"> Power Physical</v>
      </c>
      <c r="B127" s="43" t="str">
        <f t="shared" si="7"/>
        <v/>
      </c>
      <c r="C127" s="43" t="str">
        <f t="shared" si="8"/>
        <v>Power</v>
      </c>
      <c r="D127" s="43" t="str">
        <f t="shared" si="9"/>
        <v>Physical</v>
      </c>
      <c r="E127" s="43">
        <f>IF(VLOOKUP(S127,'DD-Lookup'!$J$6:$L$50,3,FALSE)="Monthly",(YEAR(AC127)-YEAR(AB127))*12+MONTH(AC127)-MONTH(AB127)+1,(AC127-AB127+1))</f>
        <v>92</v>
      </c>
      <c r="F127" s="210">
        <f t="shared" si="10"/>
        <v>2300</v>
      </c>
      <c r="G127" s="199">
        <v>1351951</v>
      </c>
      <c r="H127" s="195">
        <v>37049.115127314799</v>
      </c>
      <c r="I127" t="s">
        <v>4069</v>
      </c>
      <c r="M127" t="s">
        <v>2766</v>
      </c>
      <c r="N127" t="s">
        <v>4022</v>
      </c>
      <c r="O127" t="s">
        <v>4049</v>
      </c>
      <c r="Q127" s="196">
        <v>25</v>
      </c>
      <c r="S127" t="s">
        <v>3340</v>
      </c>
      <c r="T127" t="s">
        <v>4023</v>
      </c>
      <c r="U127" s="198">
        <v>34.5</v>
      </c>
      <c r="V127" t="s">
        <v>4122</v>
      </c>
      <c r="W127" t="s">
        <v>4051</v>
      </c>
      <c r="X127" t="s">
        <v>4026</v>
      </c>
      <c r="Y127" t="s">
        <v>4027</v>
      </c>
      <c r="Z127" t="s">
        <v>3562</v>
      </c>
      <c r="AA127">
        <v>111592.1</v>
      </c>
      <c r="AB127" s="195">
        <v>37165</v>
      </c>
      <c r="AC127" s="195">
        <v>37256</v>
      </c>
    </row>
    <row r="128" spans="1:29" x14ac:dyDescent="0.25">
      <c r="A128" s="43" t="str">
        <f t="shared" si="6"/>
        <v xml:space="preserve"> Power Physical</v>
      </c>
      <c r="B128" s="43" t="str">
        <f t="shared" si="7"/>
        <v/>
      </c>
      <c r="C128" s="43" t="str">
        <f t="shared" si="8"/>
        <v>Power</v>
      </c>
      <c r="D128" s="43" t="str">
        <f t="shared" si="9"/>
        <v>Physical</v>
      </c>
      <c r="E128" s="43">
        <f>IF(VLOOKUP(S128,'DD-Lookup'!$J$6:$L$50,3,FALSE)="Monthly",(YEAR(AC128)-YEAR(AB128))*12+MONTH(AC128)-MONTH(AB128)+1,(AC128-AB128+1))</f>
        <v>31</v>
      </c>
      <c r="F128" s="210">
        <f t="shared" si="10"/>
        <v>775</v>
      </c>
      <c r="G128" s="199">
        <v>1351952</v>
      </c>
      <c r="H128" s="195">
        <v>37049.1152546296</v>
      </c>
      <c r="I128" t="s">
        <v>3607</v>
      </c>
      <c r="M128" t="s">
        <v>2766</v>
      </c>
      <c r="N128" t="s">
        <v>4022</v>
      </c>
      <c r="O128" t="s">
        <v>4088</v>
      </c>
      <c r="Q128" s="196">
        <v>25</v>
      </c>
      <c r="S128" t="s">
        <v>3340</v>
      </c>
      <c r="T128" t="s">
        <v>4023</v>
      </c>
      <c r="U128" s="198">
        <v>20.5</v>
      </c>
      <c r="V128" t="s">
        <v>4060</v>
      </c>
      <c r="W128" t="s">
        <v>4025</v>
      </c>
      <c r="X128" t="s">
        <v>4026</v>
      </c>
      <c r="Y128" t="s">
        <v>4027</v>
      </c>
      <c r="Z128" t="s">
        <v>3562</v>
      </c>
      <c r="AA128">
        <v>111593.1</v>
      </c>
      <c r="AB128" s="195">
        <v>37073</v>
      </c>
      <c r="AC128" s="195">
        <v>37103</v>
      </c>
    </row>
    <row r="129" spans="1:29" x14ac:dyDescent="0.25">
      <c r="A129" s="43" t="str">
        <f t="shared" si="6"/>
        <v xml:space="preserve"> Power Physical</v>
      </c>
      <c r="B129" s="43" t="str">
        <f t="shared" si="7"/>
        <v/>
      </c>
      <c r="C129" s="43" t="str">
        <f t="shared" si="8"/>
        <v>Power</v>
      </c>
      <c r="D129" s="43" t="str">
        <f t="shared" si="9"/>
        <v>Physical</v>
      </c>
      <c r="E129" s="43">
        <f>IF(VLOOKUP(S129,'DD-Lookup'!$J$6:$L$50,3,FALSE)="Monthly",(YEAR(AC129)-YEAR(AB129))*12+MONTH(AC129)-MONTH(AB129)+1,(AC129-AB129+1))</f>
        <v>31</v>
      </c>
      <c r="F129" s="210">
        <f t="shared" si="10"/>
        <v>775</v>
      </c>
      <c r="G129" s="199">
        <v>1351953</v>
      </c>
      <c r="H129" s="195">
        <v>37049.116145833301</v>
      </c>
      <c r="I129" t="s">
        <v>3607</v>
      </c>
      <c r="M129" t="s">
        <v>2766</v>
      </c>
      <c r="N129" t="s">
        <v>4022</v>
      </c>
      <c r="O129" t="s">
        <v>4065</v>
      </c>
      <c r="Q129" s="196">
        <v>25</v>
      </c>
      <c r="S129" t="s">
        <v>3340</v>
      </c>
      <c r="T129" t="s">
        <v>4023</v>
      </c>
      <c r="U129" s="198">
        <v>29.1</v>
      </c>
      <c r="V129" t="s">
        <v>4060</v>
      </c>
      <c r="W129" t="s">
        <v>4025</v>
      </c>
      <c r="X129" t="s">
        <v>4026</v>
      </c>
      <c r="Y129" t="s">
        <v>4027</v>
      </c>
      <c r="Z129" t="s">
        <v>3562</v>
      </c>
      <c r="AA129">
        <v>111594.1</v>
      </c>
      <c r="AB129" s="195">
        <v>37073</v>
      </c>
      <c r="AC129" s="195">
        <v>37103</v>
      </c>
    </row>
    <row r="130" spans="1:29" x14ac:dyDescent="0.25">
      <c r="A130" s="43" t="str">
        <f t="shared" si="6"/>
        <v xml:space="preserve"> Natural Gas Physical</v>
      </c>
      <c r="B130" s="43" t="str">
        <f t="shared" si="7"/>
        <v/>
      </c>
      <c r="C130" s="43" t="str">
        <f t="shared" si="8"/>
        <v>Natural Gas</v>
      </c>
      <c r="D130" s="43" t="str">
        <f t="shared" si="9"/>
        <v>Physical</v>
      </c>
      <c r="E130" s="43">
        <f>IF(VLOOKUP(S130,'DD-Lookup'!$J$6:$L$50,3,FALSE)="Monthly",(YEAR(AC130)-YEAR(AB130))*12+MONTH(AC130)-MONTH(AB130)+1,(AC130-AB130+1))</f>
        <v>3</v>
      </c>
      <c r="F130" s="210">
        <f t="shared" si="10"/>
        <v>75000</v>
      </c>
      <c r="G130" s="199">
        <v>1351954</v>
      </c>
      <c r="H130" s="195">
        <v>37049.116296296299</v>
      </c>
      <c r="I130" t="s">
        <v>3264</v>
      </c>
      <c r="M130" t="s">
        <v>3341</v>
      </c>
      <c r="N130" t="s">
        <v>3588</v>
      </c>
      <c r="O130" t="s">
        <v>3589</v>
      </c>
      <c r="Q130" s="196">
        <v>25000</v>
      </c>
      <c r="S130" t="s">
        <v>3590</v>
      </c>
      <c r="T130" t="s">
        <v>3591</v>
      </c>
      <c r="U130" s="198">
        <v>26.25</v>
      </c>
      <c r="V130" t="s">
        <v>3265</v>
      </c>
      <c r="W130" t="s">
        <v>3592</v>
      </c>
      <c r="X130" t="s">
        <v>3593</v>
      </c>
      <c r="Y130" t="s">
        <v>3594</v>
      </c>
      <c r="Z130" t="s">
        <v>3562</v>
      </c>
      <c r="AA130">
        <v>106801</v>
      </c>
      <c r="AB130" s="195">
        <v>37257</v>
      </c>
      <c r="AC130" s="195">
        <v>37346</v>
      </c>
    </row>
    <row r="131" spans="1:29" x14ac:dyDescent="0.25">
      <c r="A131" s="43" t="str">
        <f t="shared" si="6"/>
        <v xml:space="preserve"> Natural Gas Physical</v>
      </c>
      <c r="B131" s="43" t="str">
        <f t="shared" si="7"/>
        <v/>
      </c>
      <c r="C131" s="43" t="str">
        <f t="shared" si="8"/>
        <v>Natural Gas</v>
      </c>
      <c r="D131" s="43" t="str">
        <f t="shared" si="9"/>
        <v>Physical</v>
      </c>
      <c r="E131" s="43">
        <f>IF(VLOOKUP(S131,'DD-Lookup'!$J$6:$L$50,3,FALSE)="Monthly",(YEAR(AC131)-YEAR(AB131))*12+MONTH(AC131)-MONTH(AB131)+1,(AC131-AB131+1))</f>
        <v>3</v>
      </c>
      <c r="F131" s="210">
        <f t="shared" si="10"/>
        <v>75000</v>
      </c>
      <c r="G131" s="199">
        <v>1351955</v>
      </c>
      <c r="H131" s="195">
        <v>37049.116493055597</v>
      </c>
      <c r="I131" t="s">
        <v>3472</v>
      </c>
      <c r="M131" t="s">
        <v>3341</v>
      </c>
      <c r="N131" t="s">
        <v>3588</v>
      </c>
      <c r="O131" t="s">
        <v>3608</v>
      </c>
      <c r="Q131" s="196">
        <v>25000</v>
      </c>
      <c r="S131" t="s">
        <v>3590</v>
      </c>
      <c r="T131" t="s">
        <v>3591</v>
      </c>
      <c r="U131" s="198">
        <v>24.5</v>
      </c>
      <c r="V131" t="s">
        <v>3168</v>
      </c>
      <c r="W131" t="s">
        <v>3592</v>
      </c>
      <c r="X131" t="s">
        <v>3593</v>
      </c>
      <c r="Y131" t="s">
        <v>3594</v>
      </c>
      <c r="Z131" t="s">
        <v>3562</v>
      </c>
      <c r="AA131">
        <v>106802</v>
      </c>
      <c r="AB131" s="195">
        <v>37165</v>
      </c>
      <c r="AC131" s="195">
        <v>37256</v>
      </c>
    </row>
    <row r="132" spans="1:29" x14ac:dyDescent="0.25">
      <c r="A132" s="43" t="str">
        <f t="shared" si="6"/>
        <v xml:space="preserve"> Power Physical</v>
      </c>
      <c r="B132" s="43" t="str">
        <f t="shared" si="7"/>
        <v/>
      </c>
      <c r="C132" s="43" t="str">
        <f t="shared" si="8"/>
        <v>Power</v>
      </c>
      <c r="D132" s="43" t="str">
        <f t="shared" si="9"/>
        <v>Physical</v>
      </c>
      <c r="E132" s="43">
        <f>IF(VLOOKUP(S132,'DD-Lookup'!$J$6:$L$50,3,FALSE)="Monthly",(YEAR(AC132)-YEAR(AB132))*12+MONTH(AC132)-MONTH(AB132)+1,(AC132-AB132+1))</f>
        <v>92</v>
      </c>
      <c r="F132" s="210">
        <f t="shared" si="10"/>
        <v>2300</v>
      </c>
      <c r="G132" s="199">
        <v>1351956</v>
      </c>
      <c r="H132" s="195">
        <v>37049.116574074098</v>
      </c>
      <c r="I132" t="s">
        <v>240</v>
      </c>
      <c r="M132" t="s">
        <v>2766</v>
      </c>
      <c r="N132" t="s">
        <v>4022</v>
      </c>
      <c r="O132" t="s">
        <v>4166</v>
      </c>
      <c r="Q132" s="196">
        <v>25</v>
      </c>
      <c r="S132" t="s">
        <v>3340</v>
      </c>
      <c r="T132" t="s">
        <v>4023</v>
      </c>
      <c r="U132" s="198">
        <v>29.8</v>
      </c>
      <c r="V132" t="s">
        <v>241</v>
      </c>
      <c r="W132" t="s">
        <v>4025</v>
      </c>
      <c r="X132" t="s">
        <v>4026</v>
      </c>
      <c r="Y132" t="s">
        <v>4027</v>
      </c>
      <c r="Z132" t="s">
        <v>3562</v>
      </c>
      <c r="AA132">
        <v>111595.1</v>
      </c>
      <c r="AB132" s="195">
        <v>37073</v>
      </c>
      <c r="AC132" s="195">
        <v>37164</v>
      </c>
    </row>
    <row r="133" spans="1:29" x14ac:dyDescent="0.25">
      <c r="A133" s="43" t="str">
        <f t="shared" si="6"/>
        <v xml:space="preserve"> Power Physical</v>
      </c>
      <c r="B133" s="43" t="str">
        <f t="shared" si="7"/>
        <v/>
      </c>
      <c r="C133" s="43" t="str">
        <f t="shared" si="8"/>
        <v>Power</v>
      </c>
      <c r="D133" s="43" t="str">
        <f t="shared" si="9"/>
        <v>Physical</v>
      </c>
      <c r="E133" s="43">
        <f>IF(VLOOKUP(S133,'DD-Lookup'!$J$6:$L$50,3,FALSE)="Monthly",(YEAR(AC133)-YEAR(AB133))*12+MONTH(AC133)-MONTH(AB133)+1,(AC133-AB133+1))</f>
        <v>31</v>
      </c>
      <c r="F133" s="210">
        <f t="shared" si="10"/>
        <v>775</v>
      </c>
      <c r="G133" s="199">
        <v>1351957</v>
      </c>
      <c r="H133" s="195">
        <v>37049.1172337963</v>
      </c>
      <c r="I133" t="s">
        <v>3941</v>
      </c>
      <c r="M133" t="s">
        <v>2766</v>
      </c>
      <c r="N133" t="s">
        <v>4035</v>
      </c>
      <c r="O133" t="s">
        <v>1671</v>
      </c>
      <c r="Q133" s="196">
        <v>25</v>
      </c>
      <c r="S133" t="s">
        <v>3340</v>
      </c>
      <c r="T133" t="s">
        <v>4023</v>
      </c>
      <c r="U133" s="198">
        <v>20.65</v>
      </c>
      <c r="V133" t="s">
        <v>4068</v>
      </c>
      <c r="W133" t="s">
        <v>4037</v>
      </c>
      <c r="X133" t="s">
        <v>4026</v>
      </c>
      <c r="Y133" t="s">
        <v>4027</v>
      </c>
      <c r="Z133" t="s">
        <v>3562</v>
      </c>
      <c r="AA133">
        <v>111597.1</v>
      </c>
      <c r="AB133" s="195">
        <v>37073.875011574099</v>
      </c>
      <c r="AC133" s="195">
        <v>37103.875011574099</v>
      </c>
    </row>
    <row r="134" spans="1:29" x14ac:dyDescent="0.25">
      <c r="A134" s="43" t="str">
        <f t="shared" si="6"/>
        <v xml:space="preserve"> Power Physical</v>
      </c>
      <c r="B134" s="43" t="str">
        <f t="shared" si="7"/>
        <v/>
      </c>
      <c r="C134" s="43" t="str">
        <f t="shared" si="8"/>
        <v>Power</v>
      </c>
      <c r="D134" s="43" t="str">
        <f t="shared" si="9"/>
        <v>Physical</v>
      </c>
      <c r="E134" s="43">
        <f>IF(VLOOKUP(S134,'DD-Lookup'!$J$6:$L$50,3,FALSE)="Monthly",(YEAR(AC134)-YEAR(AB134))*12+MONTH(AC134)-MONTH(AB134)+1,(AC134-AB134+1))</f>
        <v>31</v>
      </c>
      <c r="F134" s="210">
        <f t="shared" si="10"/>
        <v>775</v>
      </c>
      <c r="G134" s="199">
        <v>1351958</v>
      </c>
      <c r="H134" s="195">
        <v>37049.1180439815</v>
      </c>
      <c r="I134" t="s">
        <v>3564</v>
      </c>
      <c r="M134" t="s">
        <v>2766</v>
      </c>
      <c r="N134" t="s">
        <v>4022</v>
      </c>
      <c r="O134" t="s">
        <v>4065</v>
      </c>
      <c r="Q134" s="196">
        <v>25</v>
      </c>
      <c r="S134" t="s">
        <v>3340</v>
      </c>
      <c r="T134" t="s">
        <v>4023</v>
      </c>
      <c r="U134" s="198">
        <v>29.2</v>
      </c>
      <c r="V134" t="s">
        <v>2108</v>
      </c>
      <c r="W134" t="s">
        <v>4025</v>
      </c>
      <c r="X134" t="s">
        <v>4026</v>
      </c>
      <c r="Y134" t="s">
        <v>4027</v>
      </c>
      <c r="Z134" t="s">
        <v>3562</v>
      </c>
      <c r="AA134">
        <v>111598.1</v>
      </c>
      <c r="AB134" s="195">
        <v>37073</v>
      </c>
      <c r="AC134" s="195">
        <v>37103</v>
      </c>
    </row>
    <row r="135" spans="1:29" x14ac:dyDescent="0.25">
      <c r="A135" s="43" t="str">
        <f t="shared" si="6"/>
        <v xml:space="preserve"> Power Physical</v>
      </c>
      <c r="B135" s="43" t="str">
        <f t="shared" si="7"/>
        <v/>
      </c>
      <c r="C135" s="43" t="str">
        <f t="shared" si="8"/>
        <v>Power</v>
      </c>
      <c r="D135" s="43" t="str">
        <f t="shared" si="9"/>
        <v>Physical</v>
      </c>
      <c r="E135" s="43">
        <f>IF(VLOOKUP(S135,'DD-Lookup'!$J$6:$L$50,3,FALSE)="Monthly",(YEAR(AC135)-YEAR(AB135))*12+MONTH(AC135)-MONTH(AB135)+1,(AC135-AB135+1))</f>
        <v>31</v>
      </c>
      <c r="F135" s="210">
        <f t="shared" si="10"/>
        <v>775</v>
      </c>
      <c r="G135" s="199">
        <v>1351959</v>
      </c>
      <c r="H135" s="195">
        <v>37049.119363425903</v>
      </c>
      <c r="I135" t="s">
        <v>4048</v>
      </c>
      <c r="M135" t="s">
        <v>2766</v>
      </c>
      <c r="N135" t="s">
        <v>4035</v>
      </c>
      <c r="O135" t="s">
        <v>242</v>
      </c>
      <c r="Q135" s="196">
        <v>25</v>
      </c>
      <c r="S135" t="s">
        <v>3340</v>
      </c>
      <c r="T135" t="s">
        <v>4023</v>
      </c>
      <c r="U135" s="198">
        <v>29.05</v>
      </c>
      <c r="V135" t="s">
        <v>1654</v>
      </c>
      <c r="W135" t="s">
        <v>4037</v>
      </c>
      <c r="X135" t="s">
        <v>4026</v>
      </c>
      <c r="Y135" t="s">
        <v>4027</v>
      </c>
      <c r="Z135" t="s">
        <v>3562</v>
      </c>
      <c r="AA135">
        <v>111599.1</v>
      </c>
      <c r="AB135" s="195">
        <v>37073.875011574099</v>
      </c>
      <c r="AC135" s="195">
        <v>37103.875011574099</v>
      </c>
    </row>
    <row r="136" spans="1:29" x14ac:dyDescent="0.25">
      <c r="A136" s="43" t="str">
        <f t="shared" si="6"/>
        <v xml:space="preserve"> Power Physical</v>
      </c>
      <c r="B136" s="43" t="str">
        <f t="shared" si="7"/>
        <v/>
      </c>
      <c r="C136" s="43" t="str">
        <f t="shared" si="8"/>
        <v>Power</v>
      </c>
      <c r="D136" s="43" t="str">
        <f t="shared" si="9"/>
        <v>Physical</v>
      </c>
      <c r="E136" s="43">
        <f>IF(VLOOKUP(S136,'DD-Lookup'!$J$6:$L$50,3,FALSE)="Monthly",(YEAR(AC136)-YEAR(AB136))*12+MONTH(AC136)-MONTH(AB136)+1,(AC136-AB136+1))</f>
        <v>31</v>
      </c>
      <c r="F136" s="210">
        <f t="shared" si="10"/>
        <v>775</v>
      </c>
      <c r="G136" s="199">
        <v>1351960</v>
      </c>
      <c r="H136" s="195">
        <v>37049.119664351798</v>
      </c>
      <c r="I136" t="s">
        <v>227</v>
      </c>
      <c r="M136" t="s">
        <v>2766</v>
      </c>
      <c r="N136" t="s">
        <v>4035</v>
      </c>
      <c r="O136" t="s">
        <v>1653</v>
      </c>
      <c r="Q136" s="196">
        <v>25</v>
      </c>
      <c r="S136" t="s">
        <v>3340</v>
      </c>
      <c r="T136" t="s">
        <v>4023</v>
      </c>
      <c r="U136" s="198">
        <v>20.25</v>
      </c>
      <c r="V136" t="s">
        <v>228</v>
      </c>
      <c r="W136" t="s">
        <v>4037</v>
      </c>
      <c r="X136" t="s">
        <v>4026</v>
      </c>
      <c r="Y136" t="s">
        <v>4027</v>
      </c>
      <c r="Z136" t="s">
        <v>3562</v>
      </c>
      <c r="AA136">
        <v>111600.1</v>
      </c>
      <c r="AB136" s="195">
        <v>37104.875</v>
      </c>
      <c r="AC136" s="195">
        <v>37134.875</v>
      </c>
    </row>
    <row r="137" spans="1:29" x14ac:dyDescent="0.25">
      <c r="A137" s="43" t="str">
        <f t="shared" si="6"/>
        <v xml:space="preserve"> Power Physical</v>
      </c>
      <c r="B137" s="43" t="str">
        <f t="shared" si="7"/>
        <v/>
      </c>
      <c r="C137" s="43" t="str">
        <f t="shared" si="8"/>
        <v>Power</v>
      </c>
      <c r="D137" s="43" t="str">
        <f t="shared" si="9"/>
        <v>Physical</v>
      </c>
      <c r="E137" s="43">
        <f>IF(VLOOKUP(S137,'DD-Lookup'!$J$6:$L$50,3,FALSE)="Monthly",(YEAR(AC137)-YEAR(AB137))*12+MONTH(AC137)-MONTH(AB137)+1,(AC137-AB137+1))</f>
        <v>2</v>
      </c>
      <c r="F137" s="210">
        <f t="shared" si="10"/>
        <v>50</v>
      </c>
      <c r="G137" s="199">
        <v>1351961</v>
      </c>
      <c r="H137" s="195">
        <v>37049.119699074101</v>
      </c>
      <c r="I137" t="s">
        <v>4034</v>
      </c>
      <c r="M137" t="s">
        <v>2766</v>
      </c>
      <c r="N137" t="s">
        <v>4035</v>
      </c>
      <c r="O137" t="s">
        <v>1726</v>
      </c>
      <c r="P137" s="196">
        <v>25</v>
      </c>
      <c r="S137" t="s">
        <v>3340</v>
      </c>
      <c r="T137" t="s">
        <v>4023</v>
      </c>
      <c r="U137" s="198">
        <v>13.2</v>
      </c>
      <c r="V137" t="s">
        <v>4036</v>
      </c>
      <c r="W137" t="s">
        <v>4037</v>
      </c>
      <c r="X137" t="s">
        <v>4026</v>
      </c>
      <c r="Y137" t="s">
        <v>4027</v>
      </c>
      <c r="Z137" t="s">
        <v>3562</v>
      </c>
      <c r="AA137">
        <v>111601.1</v>
      </c>
      <c r="AB137" s="195">
        <v>37051.875011574099</v>
      </c>
      <c r="AC137" s="195">
        <v>37052.875011574099</v>
      </c>
    </row>
    <row r="138" spans="1:29" x14ac:dyDescent="0.25">
      <c r="A138" s="43" t="str">
        <f t="shared" si="6"/>
        <v>US Crude Financial</v>
      </c>
      <c r="B138" s="43" t="str">
        <f t="shared" si="7"/>
        <v>US</v>
      </c>
      <c r="C138" s="43" t="str">
        <f t="shared" si="8"/>
        <v>Crude</v>
      </c>
      <c r="D138" s="43" t="str">
        <f t="shared" si="9"/>
        <v>Financial</v>
      </c>
      <c r="E138" s="43">
        <f>IF(VLOOKUP(S138,'DD-Lookup'!$J$6:$L$50,3,FALSE)="Monthly",(YEAR(AC138)-YEAR(AB138))*12+MONTH(AC138)-MONTH(AB138)+1,(AC138-AB138+1))</f>
        <v>1</v>
      </c>
      <c r="F138" s="210">
        <f t="shared" si="10"/>
        <v>50000</v>
      </c>
      <c r="G138" s="199">
        <v>1351962</v>
      </c>
      <c r="H138" s="195">
        <v>37049.119768518503</v>
      </c>
      <c r="I138" t="s">
        <v>3527</v>
      </c>
      <c r="M138" t="s">
        <v>3437</v>
      </c>
      <c r="N138" t="s">
        <v>2653</v>
      </c>
      <c r="O138" t="s">
        <v>2334</v>
      </c>
      <c r="P138" s="196">
        <v>50000</v>
      </c>
      <c r="S138" t="s">
        <v>3347</v>
      </c>
      <c r="T138" t="s">
        <v>3557</v>
      </c>
      <c r="U138" s="198">
        <v>27.62</v>
      </c>
      <c r="V138" t="s">
        <v>3819</v>
      </c>
      <c r="W138" t="s">
        <v>2655</v>
      </c>
      <c r="X138" t="s">
        <v>2193</v>
      </c>
      <c r="Y138" t="s">
        <v>2778</v>
      </c>
      <c r="Z138" t="s">
        <v>2995</v>
      </c>
      <c r="AA138">
        <v>115282</v>
      </c>
      <c r="AB138" s="195">
        <v>37073</v>
      </c>
      <c r="AC138" s="195">
        <v>37103</v>
      </c>
    </row>
    <row r="139" spans="1:29" x14ac:dyDescent="0.25">
      <c r="A139" s="43" t="str">
        <f t="shared" ref="A139:A202" si="11">B139&amp;" "&amp;C139&amp;" "&amp;D139</f>
        <v xml:space="preserve"> Metals Financial</v>
      </c>
      <c r="B139" s="43" t="str">
        <f t="shared" ref="B139:B202" si="12">IF((LEFT(N139,2)="US"),"US","")</f>
        <v/>
      </c>
      <c r="C139" s="43" t="str">
        <f t="shared" ref="C139:C202" si="13">M139</f>
        <v>Metals</v>
      </c>
      <c r="D139" s="43" t="str">
        <f t="shared" ref="D139:D202" si="14">IF(ISNUMBER(FIND("Phy",N139))=TRUE,"Physical","Financial")</f>
        <v>Financial</v>
      </c>
      <c r="E139" s="43">
        <f>IF(VLOOKUP(S139,'DD-Lookup'!$J$6:$L$50,3,FALSE)="Monthly",(YEAR(AC139)-YEAR(AB139))*12+MONTH(AC139)-MONTH(AB139)+1,(AC139-AB139+1))</f>
        <v>1</v>
      </c>
      <c r="F139" s="210">
        <f t="shared" ref="F139:F202" si="15">E139*SUM(P139:Q139)</f>
        <v>10</v>
      </c>
      <c r="G139" s="199">
        <v>1351963</v>
      </c>
      <c r="H139" s="195">
        <v>37049.119803240697</v>
      </c>
      <c r="I139" t="s">
        <v>3130</v>
      </c>
      <c r="M139" t="s">
        <v>3346</v>
      </c>
      <c r="N139" t="s">
        <v>3566</v>
      </c>
      <c r="O139" t="s">
        <v>3567</v>
      </c>
      <c r="Q139" s="196">
        <v>10</v>
      </c>
      <c r="S139" t="s">
        <v>3556</v>
      </c>
      <c r="T139" t="s">
        <v>3557</v>
      </c>
      <c r="U139" s="198">
        <v>1518</v>
      </c>
      <c r="V139" t="s">
        <v>3131</v>
      </c>
      <c r="W139" t="s">
        <v>3563</v>
      </c>
      <c r="X139" t="s">
        <v>3559</v>
      </c>
      <c r="Y139" t="s">
        <v>3560</v>
      </c>
      <c r="Z139" t="s">
        <v>3561</v>
      </c>
      <c r="AA139">
        <v>2172536</v>
      </c>
    </row>
    <row r="140" spans="1:29" x14ac:dyDescent="0.25">
      <c r="A140" s="43" t="str">
        <f t="shared" si="11"/>
        <v xml:space="preserve"> Metals Financial</v>
      </c>
      <c r="B140" s="43" t="str">
        <f t="shared" si="12"/>
        <v/>
      </c>
      <c r="C140" s="43" t="str">
        <f t="shared" si="13"/>
        <v>Metals</v>
      </c>
      <c r="D140" s="43" t="str">
        <f t="shared" si="14"/>
        <v>Financial</v>
      </c>
      <c r="E140" s="43">
        <f>IF(VLOOKUP(S140,'DD-Lookup'!$J$6:$L$50,3,FALSE)="Monthly",(YEAR(AC140)-YEAR(AB140))*12+MONTH(AC140)-MONTH(AB140)+1,(AC140-AB140+1))</f>
        <v>1</v>
      </c>
      <c r="F140" s="210">
        <f t="shared" si="15"/>
        <v>10</v>
      </c>
      <c r="G140" s="199">
        <v>1351964</v>
      </c>
      <c r="H140" s="195">
        <v>37049.119965277801</v>
      </c>
      <c r="I140" t="s">
        <v>3604</v>
      </c>
      <c r="M140" t="s">
        <v>3346</v>
      </c>
      <c r="N140" t="s">
        <v>3566</v>
      </c>
      <c r="O140" t="s">
        <v>3567</v>
      </c>
      <c r="Q140" s="196">
        <v>10</v>
      </c>
      <c r="S140" t="s">
        <v>3556</v>
      </c>
      <c r="T140" t="s">
        <v>3557</v>
      </c>
      <c r="U140" s="198">
        <v>1518</v>
      </c>
      <c r="V140" t="s">
        <v>2129</v>
      </c>
      <c r="W140" t="s">
        <v>3563</v>
      </c>
      <c r="X140" t="s">
        <v>3559</v>
      </c>
      <c r="Y140" t="s">
        <v>3560</v>
      </c>
      <c r="Z140" t="s">
        <v>3561</v>
      </c>
      <c r="AA140">
        <v>2172538</v>
      </c>
    </row>
    <row r="141" spans="1:29" x14ac:dyDescent="0.25">
      <c r="A141" s="43" t="str">
        <f t="shared" si="11"/>
        <v xml:space="preserve"> Natural Gas Physical</v>
      </c>
      <c r="B141" s="43" t="str">
        <f t="shared" si="12"/>
        <v/>
      </c>
      <c r="C141" s="43" t="str">
        <f t="shared" si="13"/>
        <v>Natural Gas</v>
      </c>
      <c r="D141" s="43" t="str">
        <f t="shared" si="14"/>
        <v>Physical</v>
      </c>
      <c r="E141" s="43">
        <f>IF(VLOOKUP(S141,'DD-Lookup'!$J$6:$L$50,3,FALSE)="Monthly",(YEAR(AC141)-YEAR(AB141))*12+MONTH(AC141)-MONTH(AB141)+1,(AC141-AB141+1))</f>
        <v>3</v>
      </c>
      <c r="F141" s="210">
        <f t="shared" si="15"/>
        <v>75000</v>
      </c>
      <c r="G141" s="199">
        <v>1351965</v>
      </c>
      <c r="H141" s="195">
        <v>37049.120775463001</v>
      </c>
      <c r="I141" t="s">
        <v>2337</v>
      </c>
      <c r="M141" t="s">
        <v>3341</v>
      </c>
      <c r="N141" t="s">
        <v>3588</v>
      </c>
      <c r="O141" t="s">
        <v>3589</v>
      </c>
      <c r="P141" s="196">
        <v>25000</v>
      </c>
      <c r="S141" t="s">
        <v>3590</v>
      </c>
      <c r="T141" t="s">
        <v>3591</v>
      </c>
      <c r="U141" s="198">
        <v>26.2</v>
      </c>
      <c r="V141" t="s">
        <v>1657</v>
      </c>
      <c r="W141" t="s">
        <v>3592</v>
      </c>
      <c r="X141" t="s">
        <v>3593</v>
      </c>
      <c r="Y141" t="s">
        <v>3594</v>
      </c>
      <c r="Z141" t="s">
        <v>3562</v>
      </c>
      <c r="AA141">
        <v>106803</v>
      </c>
      <c r="AB141" s="195">
        <v>37257</v>
      </c>
      <c r="AC141" s="195">
        <v>37346</v>
      </c>
    </row>
    <row r="142" spans="1:29" x14ac:dyDescent="0.25">
      <c r="A142" s="43" t="str">
        <f t="shared" si="11"/>
        <v xml:space="preserve"> Natural Gas Physical</v>
      </c>
      <c r="B142" s="43" t="str">
        <f t="shared" si="12"/>
        <v/>
      </c>
      <c r="C142" s="43" t="str">
        <f t="shared" si="13"/>
        <v>Natural Gas</v>
      </c>
      <c r="D142" s="43" t="str">
        <f t="shared" si="14"/>
        <v>Physical</v>
      </c>
      <c r="E142" s="43">
        <f>IF(VLOOKUP(S142,'DD-Lookup'!$J$6:$L$50,3,FALSE)="Monthly",(YEAR(AC142)-YEAR(AB142))*12+MONTH(AC142)-MONTH(AB142)+1,(AC142-AB142+1))</f>
        <v>3</v>
      </c>
      <c r="F142" s="210">
        <f t="shared" si="15"/>
        <v>75000</v>
      </c>
      <c r="G142" s="199">
        <v>1351966</v>
      </c>
      <c r="H142" s="195">
        <v>37049.120995370402</v>
      </c>
      <c r="I142" t="s">
        <v>3266</v>
      </c>
      <c r="M142" t="s">
        <v>3341</v>
      </c>
      <c r="N142" t="s">
        <v>3588</v>
      </c>
      <c r="O142" t="s">
        <v>3608</v>
      </c>
      <c r="P142" s="196">
        <v>25000</v>
      </c>
      <c r="S142" t="s">
        <v>3590</v>
      </c>
      <c r="T142" t="s">
        <v>3591</v>
      </c>
      <c r="U142" s="198">
        <v>24.45</v>
      </c>
      <c r="V142" t="s">
        <v>243</v>
      </c>
      <c r="W142" t="s">
        <v>3592</v>
      </c>
      <c r="X142" t="s">
        <v>3593</v>
      </c>
      <c r="Y142" t="s">
        <v>3594</v>
      </c>
      <c r="Z142" t="s">
        <v>3562</v>
      </c>
      <c r="AA142">
        <v>106804</v>
      </c>
      <c r="AB142" s="195">
        <v>37165</v>
      </c>
      <c r="AC142" s="195">
        <v>37256</v>
      </c>
    </row>
    <row r="143" spans="1:29" x14ac:dyDescent="0.25">
      <c r="A143" s="43" t="str">
        <f t="shared" si="11"/>
        <v xml:space="preserve"> Power Physical</v>
      </c>
      <c r="B143" s="43" t="str">
        <f t="shared" si="12"/>
        <v/>
      </c>
      <c r="C143" s="43" t="str">
        <f t="shared" si="13"/>
        <v>Power</v>
      </c>
      <c r="D143" s="43" t="str">
        <f t="shared" si="14"/>
        <v>Physical</v>
      </c>
      <c r="E143" s="43">
        <f>IF(VLOOKUP(S143,'DD-Lookup'!$J$6:$L$50,3,FALSE)="Monthly",(YEAR(AC143)-YEAR(AB143))*12+MONTH(AC143)-MONTH(AB143)+1,(AC143-AB143+1))</f>
        <v>31</v>
      </c>
      <c r="F143" s="210">
        <f t="shared" si="15"/>
        <v>775</v>
      </c>
      <c r="G143" s="199">
        <v>1351967</v>
      </c>
      <c r="H143" s="195">
        <v>37049.124305555597</v>
      </c>
      <c r="I143" t="s">
        <v>4055</v>
      </c>
      <c r="M143" t="s">
        <v>2766</v>
      </c>
      <c r="N143" t="s">
        <v>4022</v>
      </c>
      <c r="O143" t="s">
        <v>4088</v>
      </c>
      <c r="P143" s="196">
        <v>25</v>
      </c>
      <c r="S143" t="s">
        <v>3340</v>
      </c>
      <c r="T143" t="s">
        <v>4023</v>
      </c>
      <c r="U143" s="198">
        <v>20.3</v>
      </c>
      <c r="V143" t="s">
        <v>4056</v>
      </c>
      <c r="W143" t="s">
        <v>4025</v>
      </c>
      <c r="X143" t="s">
        <v>4026</v>
      </c>
      <c r="Y143" t="s">
        <v>4027</v>
      </c>
      <c r="Z143" t="s">
        <v>3562</v>
      </c>
      <c r="AA143">
        <v>111605.1</v>
      </c>
      <c r="AB143" s="195">
        <v>37073</v>
      </c>
      <c r="AC143" s="195">
        <v>37103</v>
      </c>
    </row>
    <row r="144" spans="1:29" x14ac:dyDescent="0.25">
      <c r="A144" s="43" t="str">
        <f t="shared" si="11"/>
        <v xml:space="preserve"> Power Physical</v>
      </c>
      <c r="B144" s="43" t="str">
        <f t="shared" si="12"/>
        <v/>
      </c>
      <c r="C144" s="43" t="str">
        <f t="shared" si="13"/>
        <v>Power</v>
      </c>
      <c r="D144" s="43" t="str">
        <f t="shared" si="14"/>
        <v>Physical</v>
      </c>
      <c r="E144" s="43">
        <f>IF(VLOOKUP(S144,'DD-Lookup'!$J$6:$L$50,3,FALSE)="Monthly",(YEAR(AC144)-YEAR(AB144))*12+MONTH(AC144)-MONTH(AB144)+1,(AC144-AB144+1))</f>
        <v>2</v>
      </c>
      <c r="F144" s="210">
        <f t="shared" si="15"/>
        <v>50</v>
      </c>
      <c r="G144" s="199">
        <v>1351968</v>
      </c>
      <c r="H144" s="195">
        <v>37049.124652777798</v>
      </c>
      <c r="I144" t="s">
        <v>4034</v>
      </c>
      <c r="M144" t="s">
        <v>2766</v>
      </c>
      <c r="N144" t="s">
        <v>4035</v>
      </c>
      <c r="O144" t="s">
        <v>1726</v>
      </c>
      <c r="P144" s="196">
        <v>25</v>
      </c>
      <c r="S144" t="s">
        <v>3340</v>
      </c>
      <c r="T144" t="s">
        <v>4023</v>
      </c>
      <c r="U144" s="198">
        <v>13.2</v>
      </c>
      <c r="V144" t="s">
        <v>4036</v>
      </c>
      <c r="W144" t="s">
        <v>4037</v>
      </c>
      <c r="X144" t="s">
        <v>4026</v>
      </c>
      <c r="Y144" t="s">
        <v>4027</v>
      </c>
      <c r="Z144" t="s">
        <v>3562</v>
      </c>
      <c r="AA144">
        <v>111607.1</v>
      </c>
      <c r="AB144" s="195">
        <v>37051.875011574099</v>
      </c>
      <c r="AC144" s="195">
        <v>37052.875011574099</v>
      </c>
    </row>
    <row r="145" spans="1:29" x14ac:dyDescent="0.25">
      <c r="A145" s="43" t="str">
        <f t="shared" si="11"/>
        <v xml:space="preserve"> Power Physical</v>
      </c>
      <c r="B145" s="43" t="str">
        <f t="shared" si="12"/>
        <v/>
      </c>
      <c r="C145" s="43" t="str">
        <f t="shared" si="13"/>
        <v>Power</v>
      </c>
      <c r="D145" s="43" t="str">
        <f t="shared" si="14"/>
        <v>Physical</v>
      </c>
      <c r="E145" s="43">
        <f>IF(VLOOKUP(S145,'DD-Lookup'!$J$6:$L$50,3,FALSE)="Monthly",(YEAR(AC145)-YEAR(AB145))*12+MONTH(AC145)-MONTH(AB145)+1,(AC145-AB145+1))</f>
        <v>92</v>
      </c>
      <c r="F145" s="210">
        <f t="shared" si="15"/>
        <v>2300</v>
      </c>
      <c r="G145" s="199">
        <v>1351969</v>
      </c>
      <c r="H145" s="195">
        <v>37049.125185185199</v>
      </c>
      <c r="I145" t="s">
        <v>4104</v>
      </c>
      <c r="M145" t="s">
        <v>2766</v>
      </c>
      <c r="N145" t="s">
        <v>4022</v>
      </c>
      <c r="O145" t="s">
        <v>1685</v>
      </c>
      <c r="Q145" s="196">
        <v>25</v>
      </c>
      <c r="S145" t="s">
        <v>3340</v>
      </c>
      <c r="T145" t="s">
        <v>4023</v>
      </c>
      <c r="U145" s="198">
        <v>25.75</v>
      </c>
      <c r="V145" t="s">
        <v>4105</v>
      </c>
      <c r="W145" t="s">
        <v>4051</v>
      </c>
      <c r="X145" t="s">
        <v>4026</v>
      </c>
      <c r="Y145" t="s">
        <v>4027</v>
      </c>
      <c r="Z145" t="s">
        <v>3562</v>
      </c>
      <c r="AA145">
        <v>111608.1</v>
      </c>
      <c r="AB145" s="195">
        <v>37165</v>
      </c>
      <c r="AC145" s="195">
        <v>37256</v>
      </c>
    </row>
    <row r="146" spans="1:29" x14ac:dyDescent="0.25">
      <c r="A146" s="43" t="str">
        <f t="shared" si="11"/>
        <v xml:space="preserve"> Metals Financial</v>
      </c>
      <c r="B146" s="43" t="str">
        <f t="shared" si="12"/>
        <v/>
      </c>
      <c r="C146" s="43" t="str">
        <f t="shared" si="13"/>
        <v>Metals</v>
      </c>
      <c r="D146" s="43" t="str">
        <f t="shared" si="14"/>
        <v>Financial</v>
      </c>
      <c r="E146" s="43">
        <f>IF(VLOOKUP(S146,'DD-Lookup'!$J$6:$L$50,3,FALSE)="Monthly",(YEAR(AC146)-YEAR(AB146))*12+MONTH(AC146)-MONTH(AB146)+1,(AC146-AB146+1))</f>
        <v>1</v>
      </c>
      <c r="F146" s="210">
        <f t="shared" si="15"/>
        <v>20</v>
      </c>
      <c r="G146" s="199">
        <v>1351970</v>
      </c>
      <c r="H146" s="195">
        <v>37049.125243055598</v>
      </c>
      <c r="I146" t="s">
        <v>3527</v>
      </c>
      <c r="M146" t="s">
        <v>3346</v>
      </c>
      <c r="N146" t="s">
        <v>3614</v>
      </c>
      <c r="O146" t="s">
        <v>3711</v>
      </c>
      <c r="P146" s="196">
        <v>20</v>
      </c>
      <c r="S146" t="s">
        <v>3556</v>
      </c>
      <c r="T146" t="s">
        <v>3557</v>
      </c>
      <c r="U146" s="198">
        <v>933</v>
      </c>
      <c r="V146" t="s">
        <v>3813</v>
      </c>
      <c r="W146" t="s">
        <v>3583</v>
      </c>
      <c r="X146" t="s">
        <v>3559</v>
      </c>
      <c r="Y146" t="s">
        <v>3560</v>
      </c>
      <c r="Z146" t="s">
        <v>3561</v>
      </c>
      <c r="AA146">
        <v>2172554</v>
      </c>
    </row>
    <row r="147" spans="1:29" x14ac:dyDescent="0.25">
      <c r="A147" s="43" t="str">
        <f t="shared" si="11"/>
        <v xml:space="preserve"> Metals Financial</v>
      </c>
      <c r="B147" s="43" t="str">
        <f t="shared" si="12"/>
        <v/>
      </c>
      <c r="C147" s="43" t="str">
        <f t="shared" si="13"/>
        <v>Metals</v>
      </c>
      <c r="D147" s="43" t="str">
        <f t="shared" si="14"/>
        <v>Financial</v>
      </c>
      <c r="E147" s="43">
        <f>IF(VLOOKUP(S147,'DD-Lookup'!$J$6:$L$50,3,FALSE)="Monthly",(YEAR(AC147)-YEAR(AB147))*12+MONTH(AC147)-MONTH(AB147)+1,(AC147-AB147+1))</f>
        <v>1</v>
      </c>
      <c r="F147" s="210">
        <f t="shared" si="15"/>
        <v>10</v>
      </c>
      <c r="G147" s="199">
        <v>1351972</v>
      </c>
      <c r="H147" s="195">
        <v>37049.126365740703</v>
      </c>
      <c r="I147" t="s">
        <v>4096</v>
      </c>
      <c r="M147" t="s">
        <v>3346</v>
      </c>
      <c r="N147" t="s">
        <v>3566</v>
      </c>
      <c r="O147" t="s">
        <v>3567</v>
      </c>
      <c r="P147" s="196">
        <v>10</v>
      </c>
      <c r="S147" t="s">
        <v>3556</v>
      </c>
      <c r="T147" t="s">
        <v>3557</v>
      </c>
      <c r="U147" s="198">
        <v>1517</v>
      </c>
      <c r="V147" t="s">
        <v>244</v>
      </c>
      <c r="W147" t="s">
        <v>3563</v>
      </c>
      <c r="X147" t="s">
        <v>3559</v>
      </c>
      <c r="Y147" t="s">
        <v>3560</v>
      </c>
      <c r="Z147" t="s">
        <v>3561</v>
      </c>
      <c r="AA147">
        <v>2172570</v>
      </c>
    </row>
    <row r="148" spans="1:29" x14ac:dyDescent="0.25">
      <c r="A148" s="43" t="str">
        <f t="shared" si="11"/>
        <v xml:space="preserve"> Power Physical</v>
      </c>
      <c r="B148" s="43" t="str">
        <f t="shared" si="12"/>
        <v/>
      </c>
      <c r="C148" s="43" t="str">
        <f t="shared" si="13"/>
        <v>Power</v>
      </c>
      <c r="D148" s="43" t="str">
        <f t="shared" si="14"/>
        <v>Physical</v>
      </c>
      <c r="E148" s="43">
        <f>IF(VLOOKUP(S148,'DD-Lookup'!$J$6:$L$50,3,FALSE)="Monthly",(YEAR(AC148)-YEAR(AB148))*12+MONTH(AC148)-MONTH(AB148)+1,(AC148-AB148+1))</f>
        <v>5</v>
      </c>
      <c r="F148" s="210">
        <f t="shared" si="15"/>
        <v>125</v>
      </c>
      <c r="G148" s="199">
        <v>1351973</v>
      </c>
      <c r="H148" s="195">
        <v>37049.126712963</v>
      </c>
      <c r="I148" t="s">
        <v>4169</v>
      </c>
      <c r="M148" t="s">
        <v>2766</v>
      </c>
      <c r="N148" t="s">
        <v>4022</v>
      </c>
      <c r="O148" t="s">
        <v>4080</v>
      </c>
      <c r="Q148" s="196">
        <v>25</v>
      </c>
      <c r="S148" t="s">
        <v>3340</v>
      </c>
      <c r="T148" t="s">
        <v>4023</v>
      </c>
      <c r="U148" s="198">
        <v>31.8</v>
      </c>
      <c r="V148" t="s">
        <v>4284</v>
      </c>
      <c r="W148" t="s">
        <v>4025</v>
      </c>
      <c r="X148" t="s">
        <v>4026</v>
      </c>
      <c r="Y148" t="s">
        <v>4027</v>
      </c>
      <c r="Z148" t="s">
        <v>3562</v>
      </c>
      <c r="AA148">
        <v>111613.1</v>
      </c>
      <c r="AB148" s="195">
        <v>37053.875</v>
      </c>
      <c r="AC148" s="195">
        <v>37057.875</v>
      </c>
    </row>
    <row r="149" spans="1:29" x14ac:dyDescent="0.25">
      <c r="A149" s="43" t="str">
        <f t="shared" si="11"/>
        <v xml:space="preserve"> Metals Financial</v>
      </c>
      <c r="B149" s="43" t="str">
        <f t="shared" si="12"/>
        <v/>
      </c>
      <c r="C149" s="43" t="str">
        <f t="shared" si="13"/>
        <v>Metals</v>
      </c>
      <c r="D149" s="43" t="str">
        <f t="shared" si="14"/>
        <v>Financial</v>
      </c>
      <c r="E149" s="43">
        <f>IF(VLOOKUP(S149,'DD-Lookup'!$J$6:$L$50,3,FALSE)="Monthly",(YEAR(AC149)-YEAR(AB149))*12+MONTH(AC149)-MONTH(AB149)+1,(AC149-AB149+1))</f>
        <v>1</v>
      </c>
      <c r="F149" s="210">
        <f t="shared" si="15"/>
        <v>20</v>
      </c>
      <c r="G149" s="199">
        <v>1351974</v>
      </c>
      <c r="H149" s="195">
        <v>37049.126875000002</v>
      </c>
      <c r="I149" t="s">
        <v>3604</v>
      </c>
      <c r="M149" t="s">
        <v>3346</v>
      </c>
      <c r="N149" t="s">
        <v>3554</v>
      </c>
      <c r="O149" t="s">
        <v>3555</v>
      </c>
      <c r="Q149" s="196">
        <v>20</v>
      </c>
      <c r="S149" t="s">
        <v>3556</v>
      </c>
      <c r="T149" t="s">
        <v>3557</v>
      </c>
      <c r="U149" s="198">
        <v>1676</v>
      </c>
      <c r="V149" t="s">
        <v>2626</v>
      </c>
      <c r="W149" t="s">
        <v>3563</v>
      </c>
      <c r="X149" t="s">
        <v>3559</v>
      </c>
      <c r="Y149" t="s">
        <v>3560</v>
      </c>
      <c r="Z149" t="s">
        <v>3561</v>
      </c>
      <c r="AA149">
        <v>2172574</v>
      </c>
    </row>
    <row r="150" spans="1:29" x14ac:dyDescent="0.25">
      <c r="A150" s="43" t="str">
        <f t="shared" si="11"/>
        <v xml:space="preserve"> Metals Financial</v>
      </c>
      <c r="B150" s="43" t="str">
        <f t="shared" si="12"/>
        <v/>
      </c>
      <c r="C150" s="43" t="str">
        <f t="shared" si="13"/>
        <v>Metals</v>
      </c>
      <c r="D150" s="43" t="str">
        <f t="shared" si="14"/>
        <v>Financial</v>
      </c>
      <c r="E150" s="43">
        <f>IF(VLOOKUP(S150,'DD-Lookup'!$J$6:$L$50,3,FALSE)="Monthly",(YEAR(AC150)-YEAR(AB150))*12+MONTH(AC150)-MONTH(AB150)+1,(AC150-AB150+1))</f>
        <v>1</v>
      </c>
      <c r="F150" s="210">
        <f t="shared" si="15"/>
        <v>4</v>
      </c>
      <c r="G150" s="199">
        <v>1351976</v>
      </c>
      <c r="H150" s="195">
        <v>37049.127048611103</v>
      </c>
      <c r="I150" t="s">
        <v>3577</v>
      </c>
      <c r="M150" t="s">
        <v>3346</v>
      </c>
      <c r="N150" t="s">
        <v>3566</v>
      </c>
      <c r="O150" t="s">
        <v>3567</v>
      </c>
      <c r="Q150" s="196">
        <v>4</v>
      </c>
      <c r="S150" t="s">
        <v>3556</v>
      </c>
      <c r="T150" t="s">
        <v>3557</v>
      </c>
      <c r="U150" s="198">
        <v>1519</v>
      </c>
      <c r="V150" t="s">
        <v>3613</v>
      </c>
      <c r="W150" t="s">
        <v>3563</v>
      </c>
      <c r="X150" t="s">
        <v>3559</v>
      </c>
      <c r="Y150" t="s">
        <v>3560</v>
      </c>
      <c r="Z150" t="s">
        <v>3561</v>
      </c>
      <c r="AA150">
        <v>2172578</v>
      </c>
    </row>
    <row r="151" spans="1:29" x14ac:dyDescent="0.25">
      <c r="A151" s="43" t="str">
        <f t="shared" si="11"/>
        <v xml:space="preserve"> Natural Gas Physical</v>
      </c>
      <c r="B151" s="43" t="str">
        <f t="shared" si="12"/>
        <v/>
      </c>
      <c r="C151" s="43" t="str">
        <f t="shared" si="13"/>
        <v>Natural Gas</v>
      </c>
      <c r="D151" s="43" t="str">
        <f t="shared" si="14"/>
        <v>Physical</v>
      </c>
      <c r="E151" s="43">
        <f>IF(VLOOKUP(S151,'DD-Lookup'!$J$6:$L$50,3,FALSE)="Monthly",(YEAR(AC151)-YEAR(AB151))*12+MONTH(AC151)-MONTH(AB151)+1,(AC151-AB151+1))</f>
        <v>1</v>
      </c>
      <c r="F151" s="210">
        <f t="shared" si="15"/>
        <v>50000</v>
      </c>
      <c r="G151" s="199">
        <v>1351977</v>
      </c>
      <c r="H151" s="195">
        <v>37049.128877314797</v>
      </c>
      <c r="I151" t="s">
        <v>3607</v>
      </c>
      <c r="M151" t="s">
        <v>3341</v>
      </c>
      <c r="N151" t="s">
        <v>3588</v>
      </c>
      <c r="O151" t="s">
        <v>3816</v>
      </c>
      <c r="Q151" s="196">
        <v>50000</v>
      </c>
      <c r="S151" t="s">
        <v>3590</v>
      </c>
      <c r="T151" t="s">
        <v>3591</v>
      </c>
      <c r="U151" s="198">
        <v>20.399999999999999</v>
      </c>
      <c r="V151" t="s">
        <v>3142</v>
      </c>
      <c r="W151" t="s">
        <v>3600</v>
      </c>
      <c r="X151" t="s">
        <v>3593</v>
      </c>
      <c r="Y151" t="s">
        <v>3594</v>
      </c>
      <c r="Z151" t="s">
        <v>3562</v>
      </c>
      <c r="AA151">
        <v>106805</v>
      </c>
      <c r="AB151" s="195">
        <v>37051.875011574099</v>
      </c>
      <c r="AC151" s="195">
        <v>37052.875011574099</v>
      </c>
    </row>
    <row r="152" spans="1:29" x14ac:dyDescent="0.25">
      <c r="A152" s="43" t="str">
        <f t="shared" si="11"/>
        <v xml:space="preserve"> Power Financial</v>
      </c>
      <c r="B152" s="43" t="str">
        <f t="shared" si="12"/>
        <v/>
      </c>
      <c r="C152" s="43" t="str">
        <f t="shared" si="13"/>
        <v>Power</v>
      </c>
      <c r="D152" s="43" t="str">
        <f t="shared" si="14"/>
        <v>Financial</v>
      </c>
      <c r="E152" s="43">
        <f>IF(VLOOKUP(S152,'DD-Lookup'!$J$6:$L$50,3,FALSE)="Monthly",(YEAR(AC152)-YEAR(AB152))*12+MONTH(AC152)-MONTH(AB152)+1,(AC152-AB152+1))</f>
        <v>121</v>
      </c>
      <c r="F152" s="210">
        <f t="shared" si="15"/>
        <v>1210</v>
      </c>
      <c r="G152" s="199">
        <v>1351978</v>
      </c>
      <c r="H152" s="195">
        <v>37049.129097222198</v>
      </c>
      <c r="I152" t="s">
        <v>4012</v>
      </c>
      <c r="M152" t="s">
        <v>2766</v>
      </c>
      <c r="N152" t="s">
        <v>4013</v>
      </c>
      <c r="O152" t="s">
        <v>4144</v>
      </c>
      <c r="Q152" s="196">
        <v>10</v>
      </c>
      <c r="S152" t="s">
        <v>3340</v>
      </c>
      <c r="T152" t="s">
        <v>4015</v>
      </c>
      <c r="U152" s="198">
        <v>230</v>
      </c>
      <c r="V152" t="s">
        <v>4016</v>
      </c>
      <c r="W152" t="s">
        <v>4017</v>
      </c>
      <c r="X152" t="s">
        <v>4018</v>
      </c>
      <c r="Y152" t="s">
        <v>4019</v>
      </c>
      <c r="Z152" t="s">
        <v>4020</v>
      </c>
      <c r="AA152">
        <v>1351978</v>
      </c>
      <c r="AB152" s="195">
        <v>37257</v>
      </c>
      <c r="AC152" s="195">
        <v>37377</v>
      </c>
    </row>
    <row r="153" spans="1:29" x14ac:dyDescent="0.25">
      <c r="A153" s="43" t="str">
        <f t="shared" si="11"/>
        <v xml:space="preserve"> Metals Financial</v>
      </c>
      <c r="B153" s="43" t="str">
        <f t="shared" si="12"/>
        <v/>
      </c>
      <c r="C153" s="43" t="str">
        <f t="shared" si="13"/>
        <v>Metals</v>
      </c>
      <c r="D153" s="43" t="str">
        <f t="shared" si="14"/>
        <v>Financial</v>
      </c>
      <c r="E153" s="43">
        <f>IF(VLOOKUP(S153,'DD-Lookup'!$J$6:$L$50,3,FALSE)="Monthly",(YEAR(AC153)-YEAR(AB153))*12+MONTH(AC153)-MONTH(AB153)+1,(AC153-AB153+1))</f>
        <v>1</v>
      </c>
      <c r="F153" s="210">
        <f t="shared" si="15"/>
        <v>20</v>
      </c>
      <c r="G153" s="199">
        <v>1351979</v>
      </c>
      <c r="H153" s="195">
        <v>37049.129606481503</v>
      </c>
      <c r="I153" t="s">
        <v>3527</v>
      </c>
      <c r="M153" t="s">
        <v>3346</v>
      </c>
      <c r="N153" t="s">
        <v>3614</v>
      </c>
      <c r="O153" t="s">
        <v>3711</v>
      </c>
      <c r="P153" s="196">
        <v>20</v>
      </c>
      <c r="S153" t="s">
        <v>3556</v>
      </c>
      <c r="T153" t="s">
        <v>3557</v>
      </c>
      <c r="U153" s="198">
        <v>932</v>
      </c>
      <c r="V153" t="s">
        <v>3813</v>
      </c>
      <c r="W153" t="s">
        <v>3583</v>
      </c>
      <c r="X153" t="s">
        <v>3559</v>
      </c>
      <c r="Y153" t="s">
        <v>3560</v>
      </c>
      <c r="Z153" t="s">
        <v>3561</v>
      </c>
      <c r="AA153">
        <v>2172583</v>
      </c>
    </row>
    <row r="154" spans="1:29" x14ac:dyDescent="0.25">
      <c r="A154" s="43" t="str">
        <f t="shared" si="11"/>
        <v xml:space="preserve"> Natural Gas Physical</v>
      </c>
      <c r="B154" s="43" t="str">
        <f t="shared" si="12"/>
        <v/>
      </c>
      <c r="C154" s="43" t="str">
        <f t="shared" si="13"/>
        <v>Natural Gas</v>
      </c>
      <c r="D154" s="43" t="str">
        <f t="shared" si="14"/>
        <v>Physical</v>
      </c>
      <c r="E154" s="43">
        <f>IF(VLOOKUP(S154,'DD-Lookup'!$J$6:$L$50,3,FALSE)="Monthly",(YEAR(AC154)-YEAR(AB154))*12+MONTH(AC154)-MONTH(AB154)+1,(AC154-AB154+1))</f>
        <v>1</v>
      </c>
      <c r="F154" s="210">
        <f t="shared" si="15"/>
        <v>50000</v>
      </c>
      <c r="G154" s="199">
        <v>1351980</v>
      </c>
      <c r="H154" s="195">
        <v>37049.130914351903</v>
      </c>
      <c r="I154" t="s">
        <v>3595</v>
      </c>
      <c r="M154" t="s">
        <v>3341</v>
      </c>
      <c r="N154" t="s">
        <v>3931</v>
      </c>
      <c r="O154" t="s">
        <v>245</v>
      </c>
      <c r="P154" s="196">
        <v>50000</v>
      </c>
      <c r="S154" t="s">
        <v>3590</v>
      </c>
      <c r="T154" t="s">
        <v>3591</v>
      </c>
      <c r="U154" s="198">
        <v>20.5</v>
      </c>
      <c r="V154" t="s">
        <v>2646</v>
      </c>
      <c r="W154" t="s">
        <v>3932</v>
      </c>
      <c r="X154" t="s">
        <v>3933</v>
      </c>
      <c r="Y154" t="s">
        <v>3594</v>
      </c>
      <c r="Z154" t="s">
        <v>3562</v>
      </c>
      <c r="AA154">
        <v>106806</v>
      </c>
      <c r="AB154" s="195">
        <v>37051.875011574099</v>
      </c>
      <c r="AC154" s="195">
        <v>37052.875011574099</v>
      </c>
    </row>
    <row r="155" spans="1:29" x14ac:dyDescent="0.25">
      <c r="A155" s="43" t="str">
        <f t="shared" si="11"/>
        <v xml:space="preserve"> Metals Financial</v>
      </c>
      <c r="B155" s="43" t="str">
        <f t="shared" si="12"/>
        <v/>
      </c>
      <c r="C155" s="43" t="str">
        <f t="shared" si="13"/>
        <v>Metals</v>
      </c>
      <c r="D155" s="43" t="str">
        <f t="shared" si="14"/>
        <v>Financial</v>
      </c>
      <c r="E155" s="43">
        <f>IF(VLOOKUP(S155,'DD-Lookup'!$J$6:$L$50,3,FALSE)="Monthly",(YEAR(AC155)-YEAR(AB155))*12+MONTH(AC155)-MONTH(AB155)+1,(AC155-AB155+1))</f>
        <v>1</v>
      </c>
      <c r="F155" s="210">
        <f t="shared" si="15"/>
        <v>16</v>
      </c>
      <c r="G155" s="199">
        <v>1351981</v>
      </c>
      <c r="H155" s="195">
        <v>37049.1340277778</v>
      </c>
      <c r="I155" t="s">
        <v>3609</v>
      </c>
      <c r="M155" t="s">
        <v>3346</v>
      </c>
      <c r="N155" t="s">
        <v>3566</v>
      </c>
      <c r="O155" t="s">
        <v>3567</v>
      </c>
      <c r="Q155" s="196">
        <v>16</v>
      </c>
      <c r="S155" t="s">
        <v>3556</v>
      </c>
      <c r="T155" t="s">
        <v>3557</v>
      </c>
      <c r="U155" s="198">
        <v>1519</v>
      </c>
      <c r="V155" t="s">
        <v>3481</v>
      </c>
      <c r="W155" t="s">
        <v>3563</v>
      </c>
      <c r="X155" t="s">
        <v>3559</v>
      </c>
      <c r="Y155" t="s">
        <v>3560</v>
      </c>
      <c r="Z155" t="s">
        <v>3561</v>
      </c>
      <c r="AA155">
        <v>2172600</v>
      </c>
    </row>
    <row r="156" spans="1:29" x14ac:dyDescent="0.25">
      <c r="A156" s="43" t="str">
        <f t="shared" si="11"/>
        <v xml:space="preserve"> Power Financial</v>
      </c>
      <c r="B156" s="43" t="str">
        <f t="shared" si="12"/>
        <v/>
      </c>
      <c r="C156" s="43" t="str">
        <f t="shared" si="13"/>
        <v>Power</v>
      </c>
      <c r="D156" s="43" t="str">
        <f t="shared" si="14"/>
        <v>Financial</v>
      </c>
      <c r="E156" s="43">
        <f>IF(VLOOKUP(S156,'DD-Lookup'!$J$6:$L$50,3,FALSE)="Monthly",(YEAR(AC156)-YEAR(AB156))*12+MONTH(AC156)-MONTH(AB156)+1,(AC156-AB156+1))</f>
        <v>121</v>
      </c>
      <c r="F156" s="210">
        <f t="shared" si="15"/>
        <v>1210</v>
      </c>
      <c r="G156" s="199">
        <v>1351982</v>
      </c>
      <c r="H156" s="195">
        <v>37049.135578703703</v>
      </c>
      <c r="I156" t="s">
        <v>4076</v>
      </c>
      <c r="M156" t="s">
        <v>2766</v>
      </c>
      <c r="N156" t="s">
        <v>4013</v>
      </c>
      <c r="O156" t="s">
        <v>1664</v>
      </c>
      <c r="Q156" s="196">
        <v>10</v>
      </c>
      <c r="S156" t="s">
        <v>3340</v>
      </c>
      <c r="T156" t="s">
        <v>4015</v>
      </c>
      <c r="U156" s="198">
        <v>199.5</v>
      </c>
      <c r="V156" t="s">
        <v>1692</v>
      </c>
      <c r="W156" t="s">
        <v>4017</v>
      </c>
      <c r="X156" t="s">
        <v>4018</v>
      </c>
      <c r="Y156" t="s">
        <v>4019</v>
      </c>
      <c r="Z156" t="s">
        <v>4020</v>
      </c>
      <c r="AA156">
        <v>1351982</v>
      </c>
      <c r="AB156" s="195">
        <v>37622</v>
      </c>
      <c r="AC156" s="195">
        <v>37742</v>
      </c>
    </row>
    <row r="157" spans="1:29" x14ac:dyDescent="0.25">
      <c r="A157" s="43" t="str">
        <f t="shared" si="11"/>
        <v xml:space="preserve"> Power Financial</v>
      </c>
      <c r="B157" s="43" t="str">
        <f t="shared" si="12"/>
        <v/>
      </c>
      <c r="C157" s="43" t="str">
        <f t="shared" si="13"/>
        <v>Power</v>
      </c>
      <c r="D157" s="43" t="str">
        <f t="shared" si="14"/>
        <v>Financial</v>
      </c>
      <c r="E157" s="43">
        <f>IF(VLOOKUP(S157,'DD-Lookup'!$J$6:$L$50,3,FALSE)="Monthly",(YEAR(AC157)-YEAR(AB157))*12+MONTH(AC157)-MONTH(AB157)+1,(AC157-AB157+1))</f>
        <v>93</v>
      </c>
      <c r="F157" s="210">
        <f t="shared" si="15"/>
        <v>465</v>
      </c>
      <c r="G157" s="199">
        <v>1351983</v>
      </c>
      <c r="H157" s="195">
        <v>37049.136458333298</v>
      </c>
      <c r="I157" t="s">
        <v>4076</v>
      </c>
      <c r="M157" t="s">
        <v>2766</v>
      </c>
      <c r="N157" t="s">
        <v>4013</v>
      </c>
      <c r="O157" t="s">
        <v>4014</v>
      </c>
      <c r="Q157" s="196">
        <v>5</v>
      </c>
      <c r="S157" t="s">
        <v>3340</v>
      </c>
      <c r="T157" t="s">
        <v>4015</v>
      </c>
      <c r="U157" s="198">
        <v>224.5</v>
      </c>
      <c r="V157" t="s">
        <v>1692</v>
      </c>
      <c r="W157" t="s">
        <v>4017</v>
      </c>
      <c r="X157" t="s">
        <v>4018</v>
      </c>
      <c r="Y157" t="s">
        <v>4019</v>
      </c>
      <c r="Z157" t="s">
        <v>4020</v>
      </c>
      <c r="AA157">
        <v>1351983</v>
      </c>
      <c r="AB157" s="195">
        <v>37165</v>
      </c>
      <c r="AC157" s="195">
        <v>37257</v>
      </c>
    </row>
    <row r="158" spans="1:29" x14ac:dyDescent="0.25">
      <c r="A158" s="43" t="str">
        <f t="shared" si="11"/>
        <v xml:space="preserve"> Power Financial</v>
      </c>
      <c r="B158" s="43" t="str">
        <f t="shared" si="12"/>
        <v/>
      </c>
      <c r="C158" s="43" t="str">
        <f t="shared" si="13"/>
        <v>Power</v>
      </c>
      <c r="D158" s="43" t="str">
        <f t="shared" si="14"/>
        <v>Financial</v>
      </c>
      <c r="E158" s="43">
        <f>IF(VLOOKUP(S158,'DD-Lookup'!$J$6:$L$50,3,FALSE)="Monthly",(YEAR(AC158)-YEAR(AB158))*12+MONTH(AC158)-MONTH(AB158)+1,(AC158-AB158+1))</f>
        <v>93</v>
      </c>
      <c r="F158" s="210">
        <f t="shared" si="15"/>
        <v>930</v>
      </c>
      <c r="G158" s="199">
        <v>1351984</v>
      </c>
      <c r="H158" s="195">
        <v>37049.136805555601</v>
      </c>
      <c r="I158" t="s">
        <v>4076</v>
      </c>
      <c r="M158" t="s">
        <v>2766</v>
      </c>
      <c r="N158" t="s">
        <v>4013</v>
      </c>
      <c r="O158" t="s">
        <v>4014</v>
      </c>
      <c r="Q158" s="196">
        <v>10</v>
      </c>
      <c r="S158" t="s">
        <v>3340</v>
      </c>
      <c r="T158" t="s">
        <v>4015</v>
      </c>
      <c r="U158" s="198">
        <v>224.75</v>
      </c>
      <c r="V158" t="s">
        <v>1692</v>
      </c>
      <c r="W158" t="s">
        <v>4017</v>
      </c>
      <c r="X158" t="s">
        <v>4018</v>
      </c>
      <c r="Y158" t="s">
        <v>4019</v>
      </c>
      <c r="Z158" t="s">
        <v>4020</v>
      </c>
      <c r="AA158">
        <v>1351984</v>
      </c>
      <c r="AB158" s="195">
        <v>37165</v>
      </c>
      <c r="AC158" s="195">
        <v>37257</v>
      </c>
    </row>
    <row r="159" spans="1:29" x14ac:dyDescent="0.25">
      <c r="A159" s="43" t="str">
        <f t="shared" si="11"/>
        <v xml:space="preserve"> Natural Gas Physical</v>
      </c>
      <c r="B159" s="43" t="str">
        <f t="shared" si="12"/>
        <v/>
      </c>
      <c r="C159" s="43" t="str">
        <f t="shared" si="13"/>
        <v>Natural Gas</v>
      </c>
      <c r="D159" s="43" t="str">
        <f t="shared" si="14"/>
        <v>Physical</v>
      </c>
      <c r="E159" s="43">
        <f>IF(VLOOKUP(S159,'DD-Lookup'!$J$6:$L$50,3,FALSE)="Monthly",(YEAR(AC159)-YEAR(AB159))*12+MONTH(AC159)-MONTH(AB159)+1,(AC159-AB159+1))</f>
        <v>1</v>
      </c>
      <c r="F159" s="210">
        <f t="shared" si="15"/>
        <v>50000</v>
      </c>
      <c r="G159" s="199">
        <v>1351985</v>
      </c>
      <c r="H159" s="195">
        <v>37049.137037036999</v>
      </c>
      <c r="I159" t="s">
        <v>3595</v>
      </c>
      <c r="M159" t="s">
        <v>3341</v>
      </c>
      <c r="N159" t="s">
        <v>3588</v>
      </c>
      <c r="O159" t="s">
        <v>3818</v>
      </c>
      <c r="Q159" s="196">
        <v>50000</v>
      </c>
      <c r="S159" t="s">
        <v>3590</v>
      </c>
      <c r="T159" t="s">
        <v>3591</v>
      </c>
      <c r="U159" s="198">
        <v>21.25</v>
      </c>
      <c r="V159" t="s">
        <v>2646</v>
      </c>
      <c r="W159" t="s">
        <v>3600</v>
      </c>
      <c r="X159" t="s">
        <v>3593</v>
      </c>
      <c r="Y159" t="s">
        <v>3594</v>
      </c>
      <c r="Z159" t="s">
        <v>3562</v>
      </c>
      <c r="AA159">
        <v>106807</v>
      </c>
      <c r="AB159" s="195">
        <v>37053.875011574099</v>
      </c>
      <c r="AC159" s="195">
        <v>37057.875011574099</v>
      </c>
    </row>
    <row r="160" spans="1:29" x14ac:dyDescent="0.25">
      <c r="A160" s="43" t="str">
        <f t="shared" si="11"/>
        <v xml:space="preserve"> Metals Financial</v>
      </c>
      <c r="B160" s="43" t="str">
        <f t="shared" si="12"/>
        <v/>
      </c>
      <c r="C160" s="43" t="str">
        <f t="shared" si="13"/>
        <v>Metals</v>
      </c>
      <c r="D160" s="43" t="str">
        <f t="shared" si="14"/>
        <v>Financial</v>
      </c>
      <c r="E160" s="43">
        <f>IF(VLOOKUP(S160,'DD-Lookup'!$J$6:$L$50,3,FALSE)="Monthly",(YEAR(AC160)-YEAR(AB160))*12+MONTH(AC160)-MONTH(AB160)+1,(AC160-AB160+1))</f>
        <v>1</v>
      </c>
      <c r="F160" s="210">
        <f t="shared" si="15"/>
        <v>8</v>
      </c>
      <c r="G160" s="199">
        <v>1351987</v>
      </c>
      <c r="H160" s="195">
        <v>37049.1399074074</v>
      </c>
      <c r="I160" t="s">
        <v>3570</v>
      </c>
      <c r="M160" t="s">
        <v>3346</v>
      </c>
      <c r="N160" t="s">
        <v>3566</v>
      </c>
      <c r="O160" t="s">
        <v>3567</v>
      </c>
      <c r="P160" s="196">
        <v>8</v>
      </c>
      <c r="S160" t="s">
        <v>3556</v>
      </c>
      <c r="T160" t="s">
        <v>3557</v>
      </c>
      <c r="U160" s="198">
        <v>1518</v>
      </c>
      <c r="V160" t="s">
        <v>246</v>
      </c>
      <c r="W160" t="s">
        <v>3563</v>
      </c>
      <c r="X160" t="s">
        <v>3559</v>
      </c>
      <c r="Y160" t="s">
        <v>3560</v>
      </c>
      <c r="Z160" t="s">
        <v>3561</v>
      </c>
      <c r="AA160">
        <v>2172604</v>
      </c>
    </row>
    <row r="161" spans="1:29" x14ac:dyDescent="0.25">
      <c r="A161" s="43" t="str">
        <f t="shared" si="11"/>
        <v xml:space="preserve"> Power Physical</v>
      </c>
      <c r="B161" s="43" t="str">
        <f t="shared" si="12"/>
        <v/>
      </c>
      <c r="C161" s="43" t="str">
        <f t="shared" si="13"/>
        <v>Power</v>
      </c>
      <c r="D161" s="43" t="str">
        <f t="shared" si="14"/>
        <v>Physical</v>
      </c>
      <c r="E161" s="43">
        <f>IF(VLOOKUP(S161,'DD-Lookup'!$J$6:$L$50,3,FALSE)="Monthly",(YEAR(AC161)-YEAR(AB161))*12+MONTH(AC161)-MONTH(AB161)+1,(AC161-AB161+1))</f>
        <v>5</v>
      </c>
      <c r="F161" s="210">
        <f t="shared" si="15"/>
        <v>125</v>
      </c>
      <c r="G161" s="199">
        <v>1351988</v>
      </c>
      <c r="H161" s="195">
        <v>37049.140046296299</v>
      </c>
      <c r="I161" t="s">
        <v>4028</v>
      </c>
      <c r="M161" t="s">
        <v>2766</v>
      </c>
      <c r="N161" t="s">
        <v>4022</v>
      </c>
      <c r="O161" t="s">
        <v>4080</v>
      </c>
      <c r="P161" s="196">
        <v>25</v>
      </c>
      <c r="S161" t="s">
        <v>3340</v>
      </c>
      <c r="T161" t="s">
        <v>4023</v>
      </c>
      <c r="U161" s="198">
        <v>31.7</v>
      </c>
      <c r="V161" t="s">
        <v>4029</v>
      </c>
      <c r="W161" t="s">
        <v>4025</v>
      </c>
      <c r="X161" t="s">
        <v>4026</v>
      </c>
      <c r="Y161" t="s">
        <v>4027</v>
      </c>
      <c r="Z161" t="s">
        <v>3562</v>
      </c>
      <c r="AA161">
        <v>111632.1</v>
      </c>
      <c r="AB161" s="195">
        <v>37053.875</v>
      </c>
      <c r="AC161" s="195">
        <v>37057.875</v>
      </c>
    </row>
    <row r="162" spans="1:29" x14ac:dyDescent="0.25">
      <c r="A162" s="43" t="str">
        <f t="shared" si="11"/>
        <v xml:space="preserve"> Natural Gas Physical</v>
      </c>
      <c r="B162" s="43" t="str">
        <f t="shared" si="12"/>
        <v/>
      </c>
      <c r="C162" s="43" t="str">
        <f t="shared" si="13"/>
        <v>Natural Gas</v>
      </c>
      <c r="D162" s="43" t="str">
        <f t="shared" si="14"/>
        <v>Physical</v>
      </c>
      <c r="E162" s="43">
        <f>IF(VLOOKUP(S162,'DD-Lookup'!$J$6:$L$50,3,FALSE)="Monthly",(YEAR(AC162)-YEAR(AB162))*12+MONTH(AC162)-MONTH(AB162)+1,(AC162-AB162+1))</f>
        <v>1</v>
      </c>
      <c r="F162" s="210">
        <f t="shared" si="15"/>
        <v>50000</v>
      </c>
      <c r="G162" s="199">
        <v>1351989</v>
      </c>
      <c r="H162" s="195">
        <v>37049.141273148103</v>
      </c>
      <c r="I162" t="s">
        <v>3595</v>
      </c>
      <c r="M162" t="s">
        <v>3341</v>
      </c>
      <c r="N162" t="s">
        <v>3588</v>
      </c>
      <c r="O162" t="s">
        <v>1679</v>
      </c>
      <c r="Q162" s="196">
        <v>50000</v>
      </c>
      <c r="S162" t="s">
        <v>3590</v>
      </c>
      <c r="T162" t="s">
        <v>3591</v>
      </c>
      <c r="U162" s="198">
        <v>21.65</v>
      </c>
      <c r="V162" t="s">
        <v>2646</v>
      </c>
      <c r="W162" t="s">
        <v>3600</v>
      </c>
      <c r="X162" t="s">
        <v>3593</v>
      </c>
      <c r="Y162" t="s">
        <v>3594</v>
      </c>
      <c r="Z162" t="s">
        <v>3562</v>
      </c>
      <c r="AA162">
        <v>106808</v>
      </c>
      <c r="AB162" s="195">
        <v>37049.875011574099</v>
      </c>
      <c r="AC162" s="195">
        <v>37049.875011574099</v>
      </c>
    </row>
    <row r="163" spans="1:29" x14ac:dyDescent="0.25">
      <c r="A163" s="43" t="str">
        <f t="shared" si="11"/>
        <v xml:space="preserve"> Metals Financial</v>
      </c>
      <c r="B163" s="43" t="str">
        <f t="shared" si="12"/>
        <v/>
      </c>
      <c r="C163" s="43" t="str">
        <f t="shared" si="13"/>
        <v>Metals</v>
      </c>
      <c r="D163" s="43" t="str">
        <f t="shared" si="14"/>
        <v>Financial</v>
      </c>
      <c r="E163" s="43">
        <f>IF(VLOOKUP(S163,'DD-Lookup'!$J$6:$L$50,3,FALSE)="Monthly",(YEAR(AC163)-YEAR(AB163))*12+MONTH(AC163)-MONTH(AB163)+1,(AC163-AB163+1))</f>
        <v>1</v>
      </c>
      <c r="F163" s="210">
        <f t="shared" si="15"/>
        <v>2</v>
      </c>
      <c r="G163" s="199">
        <v>1351990</v>
      </c>
      <c r="H163" s="195">
        <v>37049.143078703702</v>
      </c>
      <c r="I163" t="s">
        <v>3570</v>
      </c>
      <c r="M163" t="s">
        <v>3346</v>
      </c>
      <c r="N163" t="s">
        <v>3566</v>
      </c>
      <c r="O163" t="s">
        <v>3567</v>
      </c>
      <c r="P163" s="196">
        <v>2</v>
      </c>
      <c r="S163" t="s">
        <v>3556</v>
      </c>
      <c r="T163" t="s">
        <v>3557</v>
      </c>
      <c r="U163" s="198">
        <v>1518</v>
      </c>
      <c r="V163" t="s">
        <v>246</v>
      </c>
      <c r="W163" t="s">
        <v>3563</v>
      </c>
      <c r="X163" t="s">
        <v>3559</v>
      </c>
      <c r="Y163" t="s">
        <v>3560</v>
      </c>
      <c r="Z163" t="s">
        <v>3561</v>
      </c>
      <c r="AA163">
        <v>2172606</v>
      </c>
    </row>
    <row r="164" spans="1:29" x14ac:dyDescent="0.25">
      <c r="A164" s="43" t="str">
        <f t="shared" si="11"/>
        <v xml:space="preserve"> Metals Financial</v>
      </c>
      <c r="B164" s="43" t="str">
        <f t="shared" si="12"/>
        <v/>
      </c>
      <c r="C164" s="43" t="str">
        <f t="shared" si="13"/>
        <v>Metals</v>
      </c>
      <c r="D164" s="43" t="str">
        <f t="shared" si="14"/>
        <v>Financial</v>
      </c>
      <c r="E164" s="43">
        <f>IF(VLOOKUP(S164,'DD-Lookup'!$J$6:$L$50,3,FALSE)="Monthly",(YEAR(AC164)-YEAR(AB164))*12+MONTH(AC164)-MONTH(AB164)+1,(AC164-AB164+1))</f>
        <v>1</v>
      </c>
      <c r="F164" s="210">
        <f t="shared" si="15"/>
        <v>20</v>
      </c>
      <c r="G164" s="199">
        <v>1351991</v>
      </c>
      <c r="H164" s="195">
        <v>37049.143518518496</v>
      </c>
      <c r="I164" t="s">
        <v>3586</v>
      </c>
      <c r="M164" t="s">
        <v>3346</v>
      </c>
      <c r="N164" t="s">
        <v>3554</v>
      </c>
      <c r="O164" t="s">
        <v>3555</v>
      </c>
      <c r="Q164" s="196">
        <v>20</v>
      </c>
      <c r="S164" t="s">
        <v>3556</v>
      </c>
      <c r="T164" t="s">
        <v>3557</v>
      </c>
      <c r="U164" s="198">
        <v>1676</v>
      </c>
      <c r="V164" t="s">
        <v>3290</v>
      </c>
      <c r="W164" t="s">
        <v>3563</v>
      </c>
      <c r="X164" t="s">
        <v>3559</v>
      </c>
      <c r="Y164" t="s">
        <v>3560</v>
      </c>
      <c r="Z164" t="s">
        <v>3561</v>
      </c>
      <c r="AA164">
        <v>2172608</v>
      </c>
    </row>
    <row r="165" spans="1:29" x14ac:dyDescent="0.25">
      <c r="A165" s="43" t="str">
        <f t="shared" si="11"/>
        <v xml:space="preserve"> Metals Financial</v>
      </c>
      <c r="B165" s="43" t="str">
        <f t="shared" si="12"/>
        <v/>
      </c>
      <c r="C165" s="43" t="str">
        <f t="shared" si="13"/>
        <v>Metals</v>
      </c>
      <c r="D165" s="43" t="str">
        <f t="shared" si="14"/>
        <v>Financial</v>
      </c>
      <c r="E165" s="43">
        <f>IF(VLOOKUP(S165,'DD-Lookup'!$J$6:$L$50,3,FALSE)="Monthly",(YEAR(AC165)-YEAR(AB165))*12+MONTH(AC165)-MONTH(AB165)+1,(AC165-AB165+1))</f>
        <v>1</v>
      </c>
      <c r="F165" s="210">
        <f t="shared" si="15"/>
        <v>10</v>
      </c>
      <c r="G165" s="199">
        <v>1351992</v>
      </c>
      <c r="H165" s="195">
        <v>37049.143819444398</v>
      </c>
      <c r="I165" t="s">
        <v>3586</v>
      </c>
      <c r="M165" t="s">
        <v>3346</v>
      </c>
      <c r="N165" t="s">
        <v>3554</v>
      </c>
      <c r="O165" t="s">
        <v>3555</v>
      </c>
      <c r="Q165" s="196">
        <v>10</v>
      </c>
      <c r="S165" t="s">
        <v>3556</v>
      </c>
      <c r="T165" t="s">
        <v>3557</v>
      </c>
      <c r="U165" s="198">
        <v>1676</v>
      </c>
      <c r="V165" t="s">
        <v>3290</v>
      </c>
      <c r="W165" t="s">
        <v>3563</v>
      </c>
      <c r="X165" t="s">
        <v>3559</v>
      </c>
      <c r="Y165" t="s">
        <v>3560</v>
      </c>
      <c r="Z165" t="s">
        <v>3561</v>
      </c>
      <c r="AA165">
        <v>2172610</v>
      </c>
    </row>
    <row r="166" spans="1:29" x14ac:dyDescent="0.25">
      <c r="A166" s="43" t="str">
        <f t="shared" si="11"/>
        <v xml:space="preserve"> Power Physical</v>
      </c>
      <c r="B166" s="43" t="str">
        <f t="shared" si="12"/>
        <v/>
      </c>
      <c r="C166" s="43" t="str">
        <f t="shared" si="13"/>
        <v>Power</v>
      </c>
      <c r="D166" s="43" t="str">
        <f t="shared" si="14"/>
        <v>Physical</v>
      </c>
      <c r="E166" s="43">
        <f>IF(VLOOKUP(S166,'DD-Lookup'!$J$6:$L$50,3,FALSE)="Monthly",(YEAR(AC166)-YEAR(AB166))*12+MONTH(AC166)-MONTH(AB166)+1,(AC166-AB166+1))</f>
        <v>2</v>
      </c>
      <c r="F166" s="210">
        <f t="shared" si="15"/>
        <v>50</v>
      </c>
      <c r="G166" s="199">
        <v>1351993</v>
      </c>
      <c r="H166" s="195">
        <v>37049.145231481503</v>
      </c>
      <c r="I166" t="s">
        <v>4071</v>
      </c>
      <c r="M166" t="s">
        <v>2766</v>
      </c>
      <c r="N166" t="s">
        <v>4022</v>
      </c>
      <c r="O166" t="s">
        <v>4100</v>
      </c>
      <c r="P166" s="196">
        <v>25</v>
      </c>
      <c r="S166" t="s">
        <v>3340</v>
      </c>
      <c r="T166" t="s">
        <v>4023</v>
      </c>
      <c r="U166" s="198">
        <v>13</v>
      </c>
      <c r="V166" t="s">
        <v>4072</v>
      </c>
      <c r="W166" t="s">
        <v>4025</v>
      </c>
      <c r="X166" t="s">
        <v>4026</v>
      </c>
      <c r="Y166" t="s">
        <v>4027</v>
      </c>
      <c r="Z166" t="s">
        <v>3562</v>
      </c>
      <c r="AA166">
        <v>111648.1</v>
      </c>
      <c r="AB166" s="195">
        <v>37051.875</v>
      </c>
      <c r="AC166" s="195">
        <v>37052.875</v>
      </c>
    </row>
    <row r="167" spans="1:29" x14ac:dyDescent="0.25">
      <c r="A167" s="43" t="str">
        <f t="shared" si="11"/>
        <v xml:space="preserve"> Power Physical</v>
      </c>
      <c r="B167" s="43" t="str">
        <f t="shared" si="12"/>
        <v/>
      </c>
      <c r="C167" s="43" t="str">
        <f t="shared" si="13"/>
        <v>Power</v>
      </c>
      <c r="D167" s="43" t="str">
        <f t="shared" si="14"/>
        <v>Physical</v>
      </c>
      <c r="E167" s="43">
        <f>IF(VLOOKUP(S167,'DD-Lookup'!$J$6:$L$50,3,FALSE)="Monthly",(YEAR(AC167)-YEAR(AB167))*12+MONTH(AC167)-MONTH(AB167)+1,(AC167-AB167+1))</f>
        <v>5</v>
      </c>
      <c r="F167" s="210">
        <f t="shared" si="15"/>
        <v>125</v>
      </c>
      <c r="G167" s="199">
        <v>1351994</v>
      </c>
      <c r="H167" s="195">
        <v>37049.145601851902</v>
      </c>
      <c r="I167" t="s">
        <v>238</v>
      </c>
      <c r="M167" t="s">
        <v>2766</v>
      </c>
      <c r="N167" t="s">
        <v>4022</v>
      </c>
      <c r="O167" t="s">
        <v>4080</v>
      </c>
      <c r="Q167" s="196">
        <v>25</v>
      </c>
      <c r="S167" t="s">
        <v>3340</v>
      </c>
      <c r="T167" t="s">
        <v>4023</v>
      </c>
      <c r="U167" s="198">
        <v>31.9</v>
      </c>
      <c r="V167" t="s">
        <v>247</v>
      </c>
      <c r="W167" t="s">
        <v>4025</v>
      </c>
      <c r="X167" t="s">
        <v>4026</v>
      </c>
      <c r="Y167" t="s">
        <v>4027</v>
      </c>
      <c r="Z167" t="s">
        <v>3562</v>
      </c>
      <c r="AA167">
        <v>111649.1</v>
      </c>
      <c r="AB167" s="195">
        <v>37053.875</v>
      </c>
      <c r="AC167" s="195">
        <v>37057.875</v>
      </c>
    </row>
    <row r="168" spans="1:29" x14ac:dyDescent="0.25">
      <c r="A168" s="43" t="str">
        <f t="shared" si="11"/>
        <v xml:space="preserve"> Power Physical</v>
      </c>
      <c r="B168" s="43" t="str">
        <f t="shared" si="12"/>
        <v/>
      </c>
      <c r="C168" s="43" t="str">
        <f t="shared" si="13"/>
        <v>Power</v>
      </c>
      <c r="D168" s="43" t="str">
        <f t="shared" si="14"/>
        <v>Physical</v>
      </c>
      <c r="E168" s="43">
        <f>IF(VLOOKUP(S168,'DD-Lookup'!$J$6:$L$50,3,FALSE)="Monthly",(YEAR(AC168)-YEAR(AB168))*12+MONTH(AC168)-MONTH(AB168)+1,(AC168-AB168+1))</f>
        <v>31</v>
      </c>
      <c r="F168" s="210">
        <f t="shared" si="15"/>
        <v>775</v>
      </c>
      <c r="G168" s="199">
        <v>1351995</v>
      </c>
      <c r="H168" s="195">
        <v>37049.146805555603</v>
      </c>
      <c r="I168" t="s">
        <v>4048</v>
      </c>
      <c r="M168" t="s">
        <v>2766</v>
      </c>
      <c r="N168" t="s">
        <v>4035</v>
      </c>
      <c r="O168" t="s">
        <v>1653</v>
      </c>
      <c r="P168" s="196">
        <v>25</v>
      </c>
      <c r="S168" t="s">
        <v>3340</v>
      </c>
      <c r="T168" t="s">
        <v>4023</v>
      </c>
      <c r="U168" s="198">
        <v>20.25</v>
      </c>
      <c r="V168" t="s">
        <v>1654</v>
      </c>
      <c r="W168" t="s">
        <v>4037</v>
      </c>
      <c r="X168" t="s">
        <v>4026</v>
      </c>
      <c r="Y168" t="s">
        <v>4027</v>
      </c>
      <c r="Z168" t="s">
        <v>3562</v>
      </c>
      <c r="AA168">
        <v>111651.1</v>
      </c>
      <c r="AB168" s="195">
        <v>37104.875</v>
      </c>
      <c r="AC168" s="195">
        <v>37134.875</v>
      </c>
    </row>
    <row r="169" spans="1:29" x14ac:dyDescent="0.25">
      <c r="A169" s="43" t="str">
        <f t="shared" si="11"/>
        <v xml:space="preserve"> Metals Financial</v>
      </c>
      <c r="B169" s="43" t="str">
        <f t="shared" si="12"/>
        <v/>
      </c>
      <c r="C169" s="43" t="str">
        <f t="shared" si="13"/>
        <v>Metals</v>
      </c>
      <c r="D169" s="43" t="str">
        <f t="shared" si="14"/>
        <v>Financial</v>
      </c>
      <c r="E169" s="43">
        <f>IF(VLOOKUP(S169,'DD-Lookup'!$J$6:$L$50,3,FALSE)="Monthly",(YEAR(AC169)-YEAR(AB169))*12+MONTH(AC169)-MONTH(AB169)+1,(AC169-AB169+1))</f>
        <v>1</v>
      </c>
      <c r="F169" s="210">
        <f t="shared" si="15"/>
        <v>4</v>
      </c>
      <c r="G169" s="199">
        <v>1351997</v>
      </c>
      <c r="H169" s="195">
        <v>37049.150034722203</v>
      </c>
      <c r="I169" t="s">
        <v>3577</v>
      </c>
      <c r="M169" t="s">
        <v>3346</v>
      </c>
      <c r="N169" t="s">
        <v>3554</v>
      </c>
      <c r="O169" t="s">
        <v>3555</v>
      </c>
      <c r="P169" s="196">
        <v>4</v>
      </c>
      <c r="S169" t="s">
        <v>3556</v>
      </c>
      <c r="T169" t="s">
        <v>3557</v>
      </c>
      <c r="U169" s="198">
        <v>1674</v>
      </c>
      <c r="V169" t="s">
        <v>3613</v>
      </c>
      <c r="W169" t="s">
        <v>3563</v>
      </c>
      <c r="X169" t="s">
        <v>3559</v>
      </c>
      <c r="Y169" t="s">
        <v>3560</v>
      </c>
      <c r="Z169" t="s">
        <v>3561</v>
      </c>
      <c r="AA169">
        <v>2172612</v>
      </c>
    </row>
    <row r="170" spans="1:29" x14ac:dyDescent="0.25">
      <c r="A170" s="43" t="str">
        <f t="shared" si="11"/>
        <v xml:space="preserve"> Metals Financial</v>
      </c>
      <c r="B170" s="43" t="str">
        <f t="shared" si="12"/>
        <v/>
      </c>
      <c r="C170" s="43" t="str">
        <f t="shared" si="13"/>
        <v>Metals</v>
      </c>
      <c r="D170" s="43" t="str">
        <f t="shared" si="14"/>
        <v>Financial</v>
      </c>
      <c r="E170" s="43">
        <f>IF(VLOOKUP(S170,'DD-Lookup'!$J$6:$L$50,3,FALSE)="Monthly",(YEAR(AC170)-YEAR(AB170))*12+MONTH(AC170)-MONTH(AB170)+1,(AC170-AB170+1))</f>
        <v>1</v>
      </c>
      <c r="F170" s="210">
        <f t="shared" si="15"/>
        <v>18</v>
      </c>
      <c r="G170" s="199">
        <v>1351998</v>
      </c>
      <c r="H170" s="195">
        <v>37049.150219907402</v>
      </c>
      <c r="I170" t="s">
        <v>3570</v>
      </c>
      <c r="M170" t="s">
        <v>3346</v>
      </c>
      <c r="N170" t="s">
        <v>3566</v>
      </c>
      <c r="O170" t="s">
        <v>3567</v>
      </c>
      <c r="P170" s="196">
        <v>18</v>
      </c>
      <c r="S170" t="s">
        <v>3556</v>
      </c>
      <c r="T170" t="s">
        <v>3557</v>
      </c>
      <c r="U170" s="198">
        <v>1517</v>
      </c>
      <c r="V170" t="s">
        <v>246</v>
      </c>
      <c r="W170" t="s">
        <v>3563</v>
      </c>
      <c r="X170" t="s">
        <v>3559</v>
      </c>
      <c r="Y170" t="s">
        <v>3560</v>
      </c>
      <c r="Z170" t="s">
        <v>3561</v>
      </c>
      <c r="AA170">
        <v>2172614</v>
      </c>
    </row>
    <row r="171" spans="1:29" x14ac:dyDescent="0.25">
      <c r="A171" s="43" t="str">
        <f t="shared" si="11"/>
        <v xml:space="preserve"> Power Physical</v>
      </c>
      <c r="B171" s="43" t="str">
        <f t="shared" si="12"/>
        <v/>
      </c>
      <c r="C171" s="43" t="str">
        <f t="shared" si="13"/>
        <v>Power</v>
      </c>
      <c r="D171" s="43" t="str">
        <f t="shared" si="14"/>
        <v>Physical</v>
      </c>
      <c r="E171" s="43">
        <f>IF(VLOOKUP(S171,'DD-Lookup'!$J$6:$L$50,3,FALSE)="Monthly",(YEAR(AC171)-YEAR(AB171))*12+MONTH(AC171)-MONTH(AB171)+1,(AC171-AB171+1))</f>
        <v>182</v>
      </c>
      <c r="F171" s="210">
        <f t="shared" si="15"/>
        <v>3640</v>
      </c>
      <c r="G171" s="199">
        <v>1351999</v>
      </c>
      <c r="H171" s="195">
        <v>37049.151041666701</v>
      </c>
      <c r="I171" t="s">
        <v>2335</v>
      </c>
      <c r="M171" t="s">
        <v>2766</v>
      </c>
      <c r="N171" t="s">
        <v>3715</v>
      </c>
      <c r="O171" t="s">
        <v>3126</v>
      </c>
      <c r="P171" s="196">
        <v>20</v>
      </c>
      <c r="S171" t="s">
        <v>3340</v>
      </c>
      <c r="T171" t="s">
        <v>3591</v>
      </c>
      <c r="U171" s="198">
        <v>21.36</v>
      </c>
      <c r="V171" t="s">
        <v>3148</v>
      </c>
      <c r="W171" t="s">
        <v>3716</v>
      </c>
      <c r="X171" t="s">
        <v>3928</v>
      </c>
      <c r="Y171" t="s">
        <v>3929</v>
      </c>
      <c r="Z171" t="s">
        <v>3930</v>
      </c>
      <c r="AA171">
        <v>111656.1</v>
      </c>
      <c r="AB171" s="195">
        <v>37165</v>
      </c>
      <c r="AC171" s="195">
        <v>37346</v>
      </c>
    </row>
    <row r="172" spans="1:29" x14ac:dyDescent="0.25">
      <c r="A172" s="43" t="str">
        <f t="shared" si="11"/>
        <v xml:space="preserve"> Power Physical</v>
      </c>
      <c r="B172" s="43" t="str">
        <f t="shared" si="12"/>
        <v/>
      </c>
      <c r="C172" s="43" t="str">
        <f t="shared" si="13"/>
        <v>Power</v>
      </c>
      <c r="D172" s="43" t="str">
        <f t="shared" si="14"/>
        <v>Physical</v>
      </c>
      <c r="E172" s="43">
        <f>IF(VLOOKUP(S172,'DD-Lookup'!$J$6:$L$50,3,FALSE)="Monthly",(YEAR(AC172)-YEAR(AB172))*12+MONTH(AC172)-MONTH(AB172)+1,(AC172-AB172+1))</f>
        <v>182</v>
      </c>
      <c r="F172" s="210">
        <f t="shared" si="15"/>
        <v>3640</v>
      </c>
      <c r="G172" s="199">
        <v>1352000</v>
      </c>
      <c r="H172" s="195">
        <v>37049.151226851798</v>
      </c>
      <c r="I172" t="s">
        <v>3607</v>
      </c>
      <c r="M172" t="s">
        <v>2766</v>
      </c>
      <c r="N172" t="s">
        <v>3715</v>
      </c>
      <c r="O172" t="s">
        <v>3126</v>
      </c>
      <c r="P172" s="196">
        <v>20</v>
      </c>
      <c r="S172" t="s">
        <v>3340</v>
      </c>
      <c r="T172" t="s">
        <v>3591</v>
      </c>
      <c r="U172" s="198">
        <v>21.35</v>
      </c>
      <c r="V172" t="s">
        <v>248</v>
      </c>
      <c r="W172" t="s">
        <v>3716</v>
      </c>
      <c r="X172" t="s">
        <v>3928</v>
      </c>
      <c r="Y172" t="s">
        <v>3929</v>
      </c>
      <c r="Z172" t="s">
        <v>3930</v>
      </c>
      <c r="AA172">
        <v>111657.1</v>
      </c>
      <c r="AB172" s="195">
        <v>37165</v>
      </c>
      <c r="AC172" s="195">
        <v>37346</v>
      </c>
    </row>
    <row r="173" spans="1:29" x14ac:dyDescent="0.25">
      <c r="A173" s="43" t="str">
        <f t="shared" si="11"/>
        <v xml:space="preserve"> Natural Gas Physical</v>
      </c>
      <c r="B173" s="43" t="str">
        <f t="shared" si="12"/>
        <v/>
      </c>
      <c r="C173" s="43" t="str">
        <f t="shared" si="13"/>
        <v>Natural Gas</v>
      </c>
      <c r="D173" s="43" t="str">
        <f t="shared" si="14"/>
        <v>Physical</v>
      </c>
      <c r="E173" s="43">
        <f>IF(VLOOKUP(S173,'DD-Lookup'!$J$6:$L$50,3,FALSE)="Monthly",(YEAR(AC173)-YEAR(AB173))*12+MONTH(AC173)-MONTH(AB173)+1,(AC173-AB173+1))</f>
        <v>1</v>
      </c>
      <c r="F173" s="210">
        <f t="shared" si="15"/>
        <v>50000</v>
      </c>
      <c r="G173" s="199">
        <v>1352001</v>
      </c>
      <c r="H173" s="195">
        <v>37049.151712963001</v>
      </c>
      <c r="I173" t="s">
        <v>3610</v>
      </c>
      <c r="M173" t="s">
        <v>3341</v>
      </c>
      <c r="N173" t="s">
        <v>3588</v>
      </c>
      <c r="O173" t="s">
        <v>1679</v>
      </c>
      <c r="P173" s="196">
        <v>50000</v>
      </c>
      <c r="S173" t="s">
        <v>3590</v>
      </c>
      <c r="T173" t="s">
        <v>3591</v>
      </c>
      <c r="U173" s="198">
        <v>21.5</v>
      </c>
      <c r="V173" t="s">
        <v>4106</v>
      </c>
      <c r="W173" t="s">
        <v>3600</v>
      </c>
      <c r="X173" t="s">
        <v>3593</v>
      </c>
      <c r="Y173" t="s">
        <v>3594</v>
      </c>
      <c r="Z173" t="s">
        <v>3562</v>
      </c>
      <c r="AA173">
        <v>106818</v>
      </c>
      <c r="AB173" s="195">
        <v>37049.875011574099</v>
      </c>
      <c r="AC173" s="195">
        <v>37049.875011574099</v>
      </c>
    </row>
    <row r="174" spans="1:29" x14ac:dyDescent="0.25">
      <c r="A174" s="43" t="str">
        <f t="shared" si="11"/>
        <v xml:space="preserve"> Power Physical</v>
      </c>
      <c r="B174" s="43" t="str">
        <f t="shared" si="12"/>
        <v/>
      </c>
      <c r="C174" s="43" t="str">
        <f t="shared" si="13"/>
        <v>Power</v>
      </c>
      <c r="D174" s="43" t="str">
        <f t="shared" si="14"/>
        <v>Physical</v>
      </c>
      <c r="E174" s="43">
        <f>IF(VLOOKUP(S174,'DD-Lookup'!$J$6:$L$50,3,FALSE)="Monthly",(YEAR(AC174)-YEAR(AB174))*12+MONTH(AC174)-MONTH(AB174)+1,(AC174-AB174+1))</f>
        <v>182</v>
      </c>
      <c r="F174" s="210">
        <f t="shared" si="15"/>
        <v>3640</v>
      </c>
      <c r="G174" s="199">
        <v>1352002</v>
      </c>
      <c r="H174" s="195">
        <v>37049.152384259301</v>
      </c>
      <c r="I174" t="s">
        <v>2335</v>
      </c>
      <c r="M174" t="s">
        <v>2766</v>
      </c>
      <c r="N174" t="s">
        <v>3715</v>
      </c>
      <c r="O174" t="s">
        <v>1684</v>
      </c>
      <c r="P174" s="196">
        <v>20</v>
      </c>
      <c r="S174" t="s">
        <v>3340</v>
      </c>
      <c r="T174" t="s">
        <v>3591</v>
      </c>
      <c r="U174" s="198">
        <v>21.22</v>
      </c>
      <c r="V174" t="s">
        <v>3148</v>
      </c>
      <c r="W174" t="s">
        <v>3716</v>
      </c>
      <c r="X174" t="s">
        <v>3928</v>
      </c>
      <c r="Y174" t="s">
        <v>3929</v>
      </c>
      <c r="Z174" t="s">
        <v>3930</v>
      </c>
      <c r="AA174">
        <v>111661.1</v>
      </c>
      <c r="AB174" s="195">
        <v>37529</v>
      </c>
      <c r="AC174" s="195">
        <v>37710</v>
      </c>
    </row>
    <row r="175" spans="1:29" x14ac:dyDescent="0.25">
      <c r="A175" s="43" t="str">
        <f t="shared" si="11"/>
        <v xml:space="preserve"> Power Physical</v>
      </c>
      <c r="B175" s="43" t="str">
        <f t="shared" si="12"/>
        <v/>
      </c>
      <c r="C175" s="43" t="str">
        <f t="shared" si="13"/>
        <v>Power</v>
      </c>
      <c r="D175" s="43" t="str">
        <f t="shared" si="14"/>
        <v>Physical</v>
      </c>
      <c r="E175" s="43">
        <f>IF(VLOOKUP(S175,'DD-Lookup'!$J$6:$L$50,3,FALSE)="Monthly",(YEAR(AC175)-YEAR(AB175))*12+MONTH(AC175)-MONTH(AB175)+1,(AC175-AB175+1))</f>
        <v>182</v>
      </c>
      <c r="F175" s="210">
        <f t="shared" si="15"/>
        <v>3640</v>
      </c>
      <c r="G175" s="199">
        <v>1352004</v>
      </c>
      <c r="H175" s="195">
        <v>37049.153437499997</v>
      </c>
      <c r="I175" t="s">
        <v>249</v>
      </c>
      <c r="M175" t="s">
        <v>2766</v>
      </c>
      <c r="N175" t="s">
        <v>3715</v>
      </c>
      <c r="O175" t="s">
        <v>4101</v>
      </c>
      <c r="P175" s="196">
        <v>20</v>
      </c>
      <c r="S175" t="s">
        <v>3340</v>
      </c>
      <c r="T175" t="s">
        <v>3591</v>
      </c>
      <c r="U175" s="198">
        <v>18.25</v>
      </c>
      <c r="V175" t="s">
        <v>250</v>
      </c>
      <c r="W175" t="s">
        <v>3716</v>
      </c>
      <c r="X175" t="s">
        <v>3928</v>
      </c>
      <c r="Y175" t="s">
        <v>3929</v>
      </c>
      <c r="Z175" t="s">
        <v>3930</v>
      </c>
      <c r="AA175">
        <v>111665.1</v>
      </c>
      <c r="AB175" s="195">
        <v>37347</v>
      </c>
      <c r="AC175" s="195">
        <v>37528</v>
      </c>
    </row>
    <row r="176" spans="1:29" x14ac:dyDescent="0.25">
      <c r="A176" s="43" t="str">
        <f t="shared" si="11"/>
        <v xml:space="preserve"> Power Physical</v>
      </c>
      <c r="B176" s="43" t="str">
        <f t="shared" si="12"/>
        <v/>
      </c>
      <c r="C176" s="43" t="str">
        <f t="shared" si="13"/>
        <v>Power</v>
      </c>
      <c r="D176" s="43" t="str">
        <f t="shared" si="14"/>
        <v>Physical</v>
      </c>
      <c r="E176" s="43">
        <f>IF(VLOOKUP(S176,'DD-Lookup'!$J$6:$L$50,3,FALSE)="Monthly",(YEAR(AC176)-YEAR(AB176))*12+MONTH(AC176)-MONTH(AB176)+1,(AC176-AB176+1))</f>
        <v>5</v>
      </c>
      <c r="F176" s="210">
        <f t="shared" si="15"/>
        <v>125</v>
      </c>
      <c r="G176" s="199">
        <v>1352005</v>
      </c>
      <c r="H176" s="195">
        <v>37049.153935185197</v>
      </c>
      <c r="I176" t="s">
        <v>227</v>
      </c>
      <c r="M176" t="s">
        <v>2766</v>
      </c>
      <c r="N176" t="s">
        <v>4022</v>
      </c>
      <c r="O176" t="s">
        <v>4080</v>
      </c>
      <c r="P176" s="196">
        <v>25</v>
      </c>
      <c r="S176" t="s">
        <v>3340</v>
      </c>
      <c r="T176" t="s">
        <v>4023</v>
      </c>
      <c r="U176" s="198">
        <v>31.8</v>
      </c>
      <c r="V176" t="s">
        <v>228</v>
      </c>
      <c r="W176" t="s">
        <v>4025</v>
      </c>
      <c r="X176" t="s">
        <v>4026</v>
      </c>
      <c r="Y176" t="s">
        <v>4027</v>
      </c>
      <c r="Z176" t="s">
        <v>3562</v>
      </c>
      <c r="AA176">
        <v>111666.1</v>
      </c>
      <c r="AB176" s="195">
        <v>37053.875</v>
      </c>
      <c r="AC176" s="195">
        <v>37057.875</v>
      </c>
    </row>
    <row r="177" spans="1:29" x14ac:dyDescent="0.25">
      <c r="A177" s="43" t="str">
        <f t="shared" si="11"/>
        <v xml:space="preserve"> Metals Financial</v>
      </c>
      <c r="B177" s="43" t="str">
        <f t="shared" si="12"/>
        <v/>
      </c>
      <c r="C177" s="43" t="str">
        <f t="shared" si="13"/>
        <v>Metals</v>
      </c>
      <c r="D177" s="43" t="str">
        <f t="shared" si="14"/>
        <v>Financial</v>
      </c>
      <c r="E177" s="43">
        <f>IF(VLOOKUP(S177,'DD-Lookup'!$J$6:$L$50,3,FALSE)="Monthly",(YEAR(AC177)-YEAR(AB177))*12+MONTH(AC177)-MONTH(AB177)+1,(AC177-AB177+1))</f>
        <v>1</v>
      </c>
      <c r="F177" s="210">
        <f t="shared" si="15"/>
        <v>10</v>
      </c>
      <c r="G177" s="199">
        <v>1352006</v>
      </c>
      <c r="H177" s="195">
        <v>37049.154259259303</v>
      </c>
      <c r="I177" t="s">
        <v>2657</v>
      </c>
      <c r="M177" t="s">
        <v>3346</v>
      </c>
      <c r="N177" t="s">
        <v>3554</v>
      </c>
      <c r="O177" t="s">
        <v>3555</v>
      </c>
      <c r="Q177" s="196">
        <v>10</v>
      </c>
      <c r="S177" t="s">
        <v>3556</v>
      </c>
      <c r="T177" t="s">
        <v>3557</v>
      </c>
      <c r="U177" s="198">
        <v>1675</v>
      </c>
      <c r="V177" t="s">
        <v>251</v>
      </c>
      <c r="W177" t="s">
        <v>3563</v>
      </c>
      <c r="X177" t="s">
        <v>3559</v>
      </c>
      <c r="Y177" t="s">
        <v>3560</v>
      </c>
      <c r="Z177" t="s">
        <v>3561</v>
      </c>
      <c r="AA177">
        <v>2172618</v>
      </c>
    </row>
    <row r="178" spans="1:29" x14ac:dyDescent="0.25">
      <c r="A178" s="43" t="str">
        <f t="shared" si="11"/>
        <v xml:space="preserve"> Oil Products Financial</v>
      </c>
      <c r="B178" s="43" t="str">
        <f t="shared" si="12"/>
        <v/>
      </c>
      <c r="C178" s="43" t="str">
        <f t="shared" si="13"/>
        <v>Oil Products</v>
      </c>
      <c r="D178" s="43" t="str">
        <f t="shared" si="14"/>
        <v>Financial</v>
      </c>
      <c r="E178" s="43">
        <f>IF(VLOOKUP(S178,'DD-Lookup'!$J$6:$L$50,3,FALSE)="Monthly",(YEAR(AC178)-YEAR(AB178))*12+MONTH(AC178)-MONTH(AB178)+1,(AC178-AB178+1))</f>
        <v>3</v>
      </c>
      <c r="F178" s="210">
        <f t="shared" si="15"/>
        <v>150000</v>
      </c>
      <c r="G178" s="199">
        <v>1352007</v>
      </c>
      <c r="H178" s="195">
        <v>37049.154479166697</v>
      </c>
      <c r="I178" t="s">
        <v>3339</v>
      </c>
      <c r="M178" t="s">
        <v>3344</v>
      </c>
      <c r="N178" t="s">
        <v>252</v>
      </c>
      <c r="O178" t="s">
        <v>253</v>
      </c>
      <c r="Q178" s="196">
        <v>50000</v>
      </c>
      <c r="S178" t="s">
        <v>3343</v>
      </c>
      <c r="T178" t="s">
        <v>3557</v>
      </c>
      <c r="U178" s="198">
        <v>1.95</v>
      </c>
      <c r="V178" t="s">
        <v>254</v>
      </c>
      <c r="W178" t="s">
        <v>255</v>
      </c>
      <c r="X178" t="s">
        <v>256</v>
      </c>
      <c r="Y178" t="s">
        <v>3575</v>
      </c>
      <c r="Z178" t="s">
        <v>3576</v>
      </c>
      <c r="AA178" t="s">
        <v>257</v>
      </c>
      <c r="AB178" s="195">
        <v>37073</v>
      </c>
      <c r="AC178" s="195">
        <v>37164</v>
      </c>
    </row>
    <row r="179" spans="1:29" x14ac:dyDescent="0.25">
      <c r="A179" s="43" t="str">
        <f t="shared" si="11"/>
        <v xml:space="preserve"> Power Physical</v>
      </c>
      <c r="B179" s="43" t="str">
        <f t="shared" si="12"/>
        <v/>
      </c>
      <c r="C179" s="43" t="str">
        <f t="shared" si="13"/>
        <v>Power</v>
      </c>
      <c r="D179" s="43" t="str">
        <f t="shared" si="14"/>
        <v>Physical</v>
      </c>
      <c r="E179" s="43">
        <f>IF(VLOOKUP(S179,'DD-Lookup'!$J$6:$L$50,3,FALSE)="Monthly",(YEAR(AC179)-YEAR(AB179))*12+MONTH(AC179)-MONTH(AB179)+1,(AC179-AB179+1))</f>
        <v>5</v>
      </c>
      <c r="F179" s="210">
        <f t="shared" si="15"/>
        <v>125</v>
      </c>
      <c r="G179" s="199">
        <v>1352008</v>
      </c>
      <c r="H179" s="195">
        <v>37049.154594907399</v>
      </c>
      <c r="I179" t="s">
        <v>4104</v>
      </c>
      <c r="M179" t="s">
        <v>2766</v>
      </c>
      <c r="N179" t="s">
        <v>4046</v>
      </c>
      <c r="O179" t="s">
        <v>258</v>
      </c>
      <c r="P179" s="196">
        <v>25</v>
      </c>
      <c r="S179" t="s">
        <v>3340</v>
      </c>
      <c r="T179" t="s">
        <v>4023</v>
      </c>
      <c r="U179" s="198">
        <v>31.8</v>
      </c>
      <c r="V179" t="s">
        <v>4105</v>
      </c>
      <c r="W179" t="s">
        <v>4047</v>
      </c>
      <c r="X179" t="s">
        <v>4026</v>
      </c>
      <c r="Y179" t="s">
        <v>4027</v>
      </c>
      <c r="Z179" t="s">
        <v>3562</v>
      </c>
      <c r="AA179">
        <v>111668.1</v>
      </c>
      <c r="AB179" s="195">
        <v>37053.875011574099</v>
      </c>
      <c r="AC179" s="195">
        <v>37057.875011574099</v>
      </c>
    </row>
    <row r="180" spans="1:29" x14ac:dyDescent="0.25">
      <c r="A180" s="43" t="str">
        <f t="shared" si="11"/>
        <v xml:space="preserve"> Power Physical</v>
      </c>
      <c r="B180" s="43" t="str">
        <f t="shared" si="12"/>
        <v/>
      </c>
      <c r="C180" s="43" t="str">
        <f t="shared" si="13"/>
        <v>Power</v>
      </c>
      <c r="D180" s="43" t="str">
        <f t="shared" si="14"/>
        <v>Physical</v>
      </c>
      <c r="E180" s="43">
        <f>IF(VLOOKUP(S180,'DD-Lookup'!$J$6:$L$50,3,FALSE)="Monthly",(YEAR(AC180)-YEAR(AB180))*12+MONTH(AC180)-MONTH(AB180)+1,(AC180-AB180+1))</f>
        <v>182</v>
      </c>
      <c r="F180" s="210">
        <f t="shared" si="15"/>
        <v>3640</v>
      </c>
      <c r="G180" s="199">
        <v>1352013</v>
      </c>
      <c r="H180" s="195">
        <v>37049.1559375</v>
      </c>
      <c r="I180" t="s">
        <v>2335</v>
      </c>
      <c r="M180" t="s">
        <v>2766</v>
      </c>
      <c r="N180" t="s">
        <v>3715</v>
      </c>
      <c r="O180" t="s">
        <v>259</v>
      </c>
      <c r="P180" s="196">
        <v>20</v>
      </c>
      <c r="S180" t="s">
        <v>3340</v>
      </c>
      <c r="T180" t="s">
        <v>3591</v>
      </c>
      <c r="U180" s="198">
        <v>18.21</v>
      </c>
      <c r="V180" t="s">
        <v>3148</v>
      </c>
      <c r="W180" t="s">
        <v>3716</v>
      </c>
      <c r="X180" t="s">
        <v>3928</v>
      </c>
      <c r="Y180" t="s">
        <v>3929</v>
      </c>
      <c r="Z180" t="s">
        <v>3930</v>
      </c>
      <c r="AA180">
        <v>111670.1</v>
      </c>
      <c r="AB180" s="195">
        <v>37711</v>
      </c>
      <c r="AC180" s="195">
        <v>37892</v>
      </c>
    </row>
    <row r="181" spans="1:29" x14ac:dyDescent="0.25">
      <c r="A181" s="43" t="str">
        <f t="shared" si="11"/>
        <v xml:space="preserve"> Power Physical</v>
      </c>
      <c r="B181" s="43" t="str">
        <f t="shared" si="12"/>
        <v/>
      </c>
      <c r="C181" s="43" t="str">
        <f t="shared" si="13"/>
        <v>Power</v>
      </c>
      <c r="D181" s="43" t="str">
        <f t="shared" si="14"/>
        <v>Physical</v>
      </c>
      <c r="E181" s="43">
        <f>IF(VLOOKUP(S181,'DD-Lookup'!$J$6:$L$50,3,FALSE)="Monthly",(YEAR(AC181)-YEAR(AB181))*12+MONTH(AC181)-MONTH(AB181)+1,(AC181-AB181+1))</f>
        <v>7</v>
      </c>
      <c r="F181" s="210">
        <f t="shared" si="15"/>
        <v>175</v>
      </c>
      <c r="G181" s="199">
        <v>1352014</v>
      </c>
      <c r="H181" s="195">
        <v>37049.157037037003</v>
      </c>
      <c r="I181" t="s">
        <v>4104</v>
      </c>
      <c r="M181" t="s">
        <v>2766</v>
      </c>
      <c r="N181" t="s">
        <v>4046</v>
      </c>
      <c r="O181" t="s">
        <v>3666</v>
      </c>
      <c r="P181" s="196">
        <v>25</v>
      </c>
      <c r="S181" t="s">
        <v>3340</v>
      </c>
      <c r="T181" t="s">
        <v>4023</v>
      </c>
      <c r="U181" s="198">
        <v>20.3</v>
      </c>
      <c r="V181" t="s">
        <v>4105</v>
      </c>
      <c r="W181" t="s">
        <v>4047</v>
      </c>
      <c r="X181" t="s">
        <v>4026</v>
      </c>
      <c r="Y181" t="s">
        <v>4027</v>
      </c>
      <c r="Z181" t="s">
        <v>3562</v>
      </c>
      <c r="AA181">
        <v>111673.1</v>
      </c>
      <c r="AB181" s="195">
        <v>37053.875011574099</v>
      </c>
      <c r="AC181" s="195">
        <v>37059.875011574099</v>
      </c>
    </row>
    <row r="182" spans="1:29" x14ac:dyDescent="0.25">
      <c r="A182" s="43" t="str">
        <f t="shared" si="11"/>
        <v xml:space="preserve"> Metals Financial</v>
      </c>
      <c r="B182" s="43" t="str">
        <f t="shared" si="12"/>
        <v/>
      </c>
      <c r="C182" s="43" t="str">
        <f t="shared" si="13"/>
        <v>Metals</v>
      </c>
      <c r="D182" s="43" t="str">
        <f t="shared" si="14"/>
        <v>Financial</v>
      </c>
      <c r="E182" s="43">
        <f>IF(VLOOKUP(S182,'DD-Lookup'!$J$6:$L$50,3,FALSE)="Monthly",(YEAR(AC182)-YEAR(AB182))*12+MONTH(AC182)-MONTH(AB182)+1,(AC182-AB182+1))</f>
        <v>1</v>
      </c>
      <c r="F182" s="210">
        <f t="shared" si="15"/>
        <v>8</v>
      </c>
      <c r="G182" s="199">
        <v>1352015</v>
      </c>
      <c r="H182" s="195">
        <v>37049.157048611101</v>
      </c>
      <c r="I182" t="s">
        <v>2657</v>
      </c>
      <c r="M182" t="s">
        <v>3346</v>
      </c>
      <c r="N182" t="s">
        <v>3554</v>
      </c>
      <c r="O182" t="s">
        <v>3555</v>
      </c>
      <c r="Q182" s="196">
        <v>8</v>
      </c>
      <c r="S182" t="s">
        <v>3556</v>
      </c>
      <c r="T182" t="s">
        <v>3557</v>
      </c>
      <c r="U182" s="198">
        <v>1674</v>
      </c>
      <c r="V182" t="s">
        <v>251</v>
      </c>
      <c r="W182" t="s">
        <v>3563</v>
      </c>
      <c r="X182" t="s">
        <v>3559</v>
      </c>
      <c r="Y182" t="s">
        <v>3560</v>
      </c>
      <c r="Z182" t="s">
        <v>3561</v>
      </c>
      <c r="AA182">
        <v>2172628</v>
      </c>
    </row>
    <row r="183" spans="1:29" x14ac:dyDescent="0.25">
      <c r="A183" s="43" t="str">
        <f t="shared" si="11"/>
        <v xml:space="preserve"> Power Physical</v>
      </c>
      <c r="B183" s="43" t="str">
        <f t="shared" si="12"/>
        <v/>
      </c>
      <c r="C183" s="43" t="str">
        <f t="shared" si="13"/>
        <v>Power</v>
      </c>
      <c r="D183" s="43" t="str">
        <f t="shared" si="14"/>
        <v>Physical</v>
      </c>
      <c r="E183" s="43">
        <f>IF(VLOOKUP(S183,'DD-Lookup'!$J$6:$L$50,3,FALSE)="Monthly",(YEAR(AC183)-YEAR(AB183))*12+MONTH(AC183)-MONTH(AB183)+1,(AC183-AB183+1))</f>
        <v>182</v>
      </c>
      <c r="F183" s="210">
        <f t="shared" si="15"/>
        <v>3640</v>
      </c>
      <c r="G183" s="199">
        <v>1352016</v>
      </c>
      <c r="H183" s="195">
        <v>37049.157986111102</v>
      </c>
      <c r="I183" t="s">
        <v>4028</v>
      </c>
      <c r="M183" t="s">
        <v>2766</v>
      </c>
      <c r="N183" t="s">
        <v>3715</v>
      </c>
      <c r="O183" t="s">
        <v>259</v>
      </c>
      <c r="P183" s="196">
        <v>20</v>
      </c>
      <c r="S183" t="s">
        <v>3340</v>
      </c>
      <c r="T183" t="s">
        <v>3591</v>
      </c>
      <c r="U183" s="198">
        <v>18.149999999999999</v>
      </c>
      <c r="V183" t="s">
        <v>260</v>
      </c>
      <c r="W183" t="s">
        <v>3716</v>
      </c>
      <c r="X183" t="s">
        <v>3928</v>
      </c>
      <c r="Y183" t="s">
        <v>3929</v>
      </c>
      <c r="Z183" t="s">
        <v>3930</v>
      </c>
      <c r="AA183">
        <v>111677.1</v>
      </c>
      <c r="AB183" s="195">
        <v>37711</v>
      </c>
      <c r="AC183" s="195">
        <v>37892</v>
      </c>
    </row>
    <row r="184" spans="1:29" x14ac:dyDescent="0.25">
      <c r="A184" s="43" t="str">
        <f t="shared" si="11"/>
        <v xml:space="preserve"> Metals Financial</v>
      </c>
      <c r="B184" s="43" t="str">
        <f t="shared" si="12"/>
        <v/>
      </c>
      <c r="C184" s="43" t="str">
        <f t="shared" si="13"/>
        <v>Metals</v>
      </c>
      <c r="D184" s="43" t="str">
        <f t="shared" si="14"/>
        <v>Financial</v>
      </c>
      <c r="E184" s="43">
        <f>IF(VLOOKUP(S184,'DD-Lookup'!$J$6:$L$50,3,FALSE)="Monthly",(YEAR(AC184)-YEAR(AB184))*12+MONTH(AC184)-MONTH(AB184)+1,(AC184-AB184+1))</f>
        <v>1</v>
      </c>
      <c r="F184" s="210">
        <f t="shared" si="15"/>
        <v>10</v>
      </c>
      <c r="G184" s="199">
        <v>1352017</v>
      </c>
      <c r="H184" s="195">
        <v>37049.1581365741</v>
      </c>
      <c r="I184" t="s">
        <v>3577</v>
      </c>
      <c r="M184" t="s">
        <v>3346</v>
      </c>
      <c r="N184" t="s">
        <v>3554</v>
      </c>
      <c r="O184" t="s">
        <v>3555</v>
      </c>
      <c r="Q184" s="196">
        <v>10</v>
      </c>
      <c r="S184" t="s">
        <v>3556</v>
      </c>
      <c r="T184" t="s">
        <v>3557</v>
      </c>
      <c r="U184" s="198">
        <v>1674</v>
      </c>
      <c r="V184" t="s">
        <v>3295</v>
      </c>
      <c r="W184" t="s">
        <v>3563</v>
      </c>
      <c r="X184" t="s">
        <v>3559</v>
      </c>
      <c r="Y184" t="s">
        <v>3560</v>
      </c>
      <c r="Z184" t="s">
        <v>3561</v>
      </c>
      <c r="AA184">
        <v>2172630</v>
      </c>
    </row>
    <row r="185" spans="1:29" x14ac:dyDescent="0.25">
      <c r="A185" s="43" t="str">
        <f t="shared" si="11"/>
        <v xml:space="preserve"> Metals Financial</v>
      </c>
      <c r="B185" s="43" t="str">
        <f t="shared" si="12"/>
        <v/>
      </c>
      <c r="C185" s="43" t="str">
        <f t="shared" si="13"/>
        <v>Metals</v>
      </c>
      <c r="D185" s="43" t="str">
        <f t="shared" si="14"/>
        <v>Financial</v>
      </c>
      <c r="E185" s="43">
        <f>IF(VLOOKUP(S185,'DD-Lookup'!$J$6:$L$50,3,FALSE)="Monthly",(YEAR(AC185)-YEAR(AB185))*12+MONTH(AC185)-MONTH(AB185)+1,(AC185-AB185+1))</f>
        <v>1</v>
      </c>
      <c r="F185" s="210">
        <f t="shared" si="15"/>
        <v>2</v>
      </c>
      <c r="G185" s="199">
        <v>1352018</v>
      </c>
      <c r="H185" s="195">
        <v>37049.158310185099</v>
      </c>
      <c r="I185" t="s">
        <v>3605</v>
      </c>
      <c r="M185" t="s">
        <v>3346</v>
      </c>
      <c r="N185" t="s">
        <v>3554</v>
      </c>
      <c r="O185" t="s">
        <v>3555</v>
      </c>
      <c r="Q185" s="196">
        <v>2</v>
      </c>
      <c r="S185" t="s">
        <v>3556</v>
      </c>
      <c r="T185" t="s">
        <v>3557</v>
      </c>
      <c r="U185" s="198">
        <v>1674</v>
      </c>
      <c r="V185" t="s">
        <v>3263</v>
      </c>
      <c r="W185" t="s">
        <v>3563</v>
      </c>
      <c r="X185" t="s">
        <v>3559</v>
      </c>
      <c r="Y185" t="s">
        <v>3560</v>
      </c>
      <c r="Z185" t="s">
        <v>3561</v>
      </c>
      <c r="AA185">
        <v>2172632</v>
      </c>
    </row>
    <row r="186" spans="1:29" x14ac:dyDescent="0.25">
      <c r="A186" s="43" t="str">
        <f t="shared" si="11"/>
        <v xml:space="preserve"> Power Physical</v>
      </c>
      <c r="B186" s="43" t="str">
        <f t="shared" si="12"/>
        <v/>
      </c>
      <c r="C186" s="43" t="str">
        <f t="shared" si="13"/>
        <v>Power</v>
      </c>
      <c r="D186" s="43" t="str">
        <f t="shared" si="14"/>
        <v>Physical</v>
      </c>
      <c r="E186" s="43">
        <f>IF(VLOOKUP(S186,'DD-Lookup'!$J$6:$L$50,3,FALSE)="Monthly",(YEAR(AC186)-YEAR(AB186))*12+MONTH(AC186)-MONTH(AB186)+1,(AC186-AB186+1))</f>
        <v>7</v>
      </c>
      <c r="F186" s="210">
        <f t="shared" si="15"/>
        <v>175</v>
      </c>
      <c r="G186" s="199">
        <v>1352020</v>
      </c>
      <c r="H186" s="195">
        <v>37049.159375000003</v>
      </c>
      <c r="I186" t="s">
        <v>4104</v>
      </c>
      <c r="M186" t="s">
        <v>2766</v>
      </c>
      <c r="N186" t="s">
        <v>4046</v>
      </c>
      <c r="O186" t="s">
        <v>3666</v>
      </c>
      <c r="P186" s="196">
        <v>25</v>
      </c>
      <c r="S186" t="s">
        <v>3340</v>
      </c>
      <c r="T186" t="s">
        <v>4023</v>
      </c>
      <c r="U186" s="198">
        <v>20.25</v>
      </c>
      <c r="V186" t="s">
        <v>4105</v>
      </c>
      <c r="W186" t="s">
        <v>4047</v>
      </c>
      <c r="X186" t="s">
        <v>4026</v>
      </c>
      <c r="Y186" t="s">
        <v>4027</v>
      </c>
      <c r="Z186" t="s">
        <v>3562</v>
      </c>
      <c r="AA186">
        <v>111683.1</v>
      </c>
      <c r="AB186" s="195">
        <v>37053.875011574099</v>
      </c>
      <c r="AC186" s="195">
        <v>37059.875011574099</v>
      </c>
    </row>
    <row r="187" spans="1:29" x14ac:dyDescent="0.25">
      <c r="A187" s="43" t="str">
        <f t="shared" si="11"/>
        <v xml:space="preserve"> Power Physical</v>
      </c>
      <c r="B187" s="43" t="str">
        <f t="shared" si="12"/>
        <v/>
      </c>
      <c r="C187" s="43" t="str">
        <f t="shared" si="13"/>
        <v>Power</v>
      </c>
      <c r="D187" s="43" t="str">
        <f t="shared" si="14"/>
        <v>Physical</v>
      </c>
      <c r="E187" s="43">
        <f>IF(VLOOKUP(S187,'DD-Lookup'!$J$6:$L$50,3,FALSE)="Monthly",(YEAR(AC187)-YEAR(AB187))*12+MONTH(AC187)-MONTH(AB187)+1,(AC187-AB187+1))</f>
        <v>2</v>
      </c>
      <c r="F187" s="210">
        <f t="shared" si="15"/>
        <v>50</v>
      </c>
      <c r="G187" s="199">
        <v>1352022</v>
      </c>
      <c r="H187" s="195">
        <v>37049.161342592597</v>
      </c>
      <c r="I187" t="s">
        <v>4071</v>
      </c>
      <c r="M187" t="s">
        <v>2766</v>
      </c>
      <c r="N187" t="s">
        <v>4022</v>
      </c>
      <c r="O187" t="s">
        <v>4100</v>
      </c>
      <c r="P187" s="196">
        <v>25</v>
      </c>
      <c r="S187" t="s">
        <v>3340</v>
      </c>
      <c r="T187" t="s">
        <v>4023</v>
      </c>
      <c r="U187" s="198">
        <v>13</v>
      </c>
      <c r="V187" t="s">
        <v>4072</v>
      </c>
      <c r="W187" t="s">
        <v>4025</v>
      </c>
      <c r="X187" t="s">
        <v>4026</v>
      </c>
      <c r="Y187" t="s">
        <v>4027</v>
      </c>
      <c r="Z187" t="s">
        <v>3562</v>
      </c>
      <c r="AA187">
        <v>111690.1</v>
      </c>
      <c r="AB187" s="195">
        <v>37051.875</v>
      </c>
      <c r="AC187" s="195">
        <v>37052.875</v>
      </c>
    </row>
    <row r="188" spans="1:29" x14ac:dyDescent="0.25">
      <c r="A188" s="43" t="str">
        <f t="shared" si="11"/>
        <v xml:space="preserve"> Power Physical</v>
      </c>
      <c r="B188" s="43" t="str">
        <f t="shared" si="12"/>
        <v/>
      </c>
      <c r="C188" s="43" t="str">
        <f t="shared" si="13"/>
        <v>Power</v>
      </c>
      <c r="D188" s="43" t="str">
        <f t="shared" si="14"/>
        <v>Physical</v>
      </c>
      <c r="E188" s="43">
        <f>IF(VLOOKUP(S188,'DD-Lookup'!$J$6:$L$50,3,FALSE)="Monthly",(YEAR(AC188)-YEAR(AB188))*12+MONTH(AC188)-MONTH(AB188)+1,(AC188-AB188+1))</f>
        <v>2</v>
      </c>
      <c r="F188" s="210">
        <f t="shared" si="15"/>
        <v>50</v>
      </c>
      <c r="G188" s="199">
        <v>1352023</v>
      </c>
      <c r="H188" s="195">
        <v>37049.162349537</v>
      </c>
      <c r="I188" t="s">
        <v>3662</v>
      </c>
      <c r="M188" t="s">
        <v>2766</v>
      </c>
      <c r="N188" t="s">
        <v>4022</v>
      </c>
      <c r="O188" t="s">
        <v>4100</v>
      </c>
      <c r="P188" s="196">
        <v>25</v>
      </c>
      <c r="S188" t="s">
        <v>3340</v>
      </c>
      <c r="T188" t="s">
        <v>4023</v>
      </c>
      <c r="U188" s="198">
        <v>12.95</v>
      </c>
      <c r="V188" t="s">
        <v>3663</v>
      </c>
      <c r="W188" t="s">
        <v>4025</v>
      </c>
      <c r="X188" t="s">
        <v>4026</v>
      </c>
      <c r="Y188" t="s">
        <v>4027</v>
      </c>
      <c r="Z188" t="s">
        <v>3562</v>
      </c>
      <c r="AA188">
        <v>111698.1</v>
      </c>
      <c r="AB188" s="195">
        <v>37051.875</v>
      </c>
      <c r="AC188" s="195">
        <v>37052.875</v>
      </c>
    </row>
    <row r="189" spans="1:29" x14ac:dyDescent="0.25">
      <c r="A189" s="43" t="str">
        <f t="shared" si="11"/>
        <v xml:space="preserve"> Power Physical</v>
      </c>
      <c r="B189" s="43" t="str">
        <f t="shared" si="12"/>
        <v/>
      </c>
      <c r="C189" s="43" t="str">
        <f t="shared" si="13"/>
        <v>Power</v>
      </c>
      <c r="D189" s="43" t="str">
        <f t="shared" si="14"/>
        <v>Physical</v>
      </c>
      <c r="E189" s="43">
        <f>IF(VLOOKUP(S189,'DD-Lookup'!$J$6:$L$50,3,FALSE)="Monthly",(YEAR(AC189)-YEAR(AB189))*12+MONTH(AC189)-MONTH(AB189)+1,(AC189-AB189+1))</f>
        <v>182</v>
      </c>
      <c r="F189" s="210">
        <f t="shared" si="15"/>
        <v>3640</v>
      </c>
      <c r="G189" s="199">
        <v>1352024</v>
      </c>
      <c r="H189" s="195">
        <v>37049.1624421296</v>
      </c>
      <c r="I189" t="s">
        <v>3564</v>
      </c>
      <c r="M189" t="s">
        <v>2766</v>
      </c>
      <c r="N189" t="s">
        <v>3715</v>
      </c>
      <c r="O189" t="s">
        <v>3126</v>
      </c>
      <c r="P189" s="196">
        <v>20</v>
      </c>
      <c r="S189" t="s">
        <v>3340</v>
      </c>
      <c r="T189" t="s">
        <v>3591</v>
      </c>
      <c r="U189" s="198">
        <v>21.31</v>
      </c>
      <c r="V189" t="s">
        <v>1682</v>
      </c>
      <c r="W189" t="s">
        <v>3716</v>
      </c>
      <c r="X189" t="s">
        <v>3928</v>
      </c>
      <c r="Y189" t="s">
        <v>3929</v>
      </c>
      <c r="Z189" t="s">
        <v>3930</v>
      </c>
      <c r="AA189">
        <v>111699.1</v>
      </c>
      <c r="AB189" s="195">
        <v>37165</v>
      </c>
      <c r="AC189" s="195">
        <v>37346</v>
      </c>
    </row>
    <row r="190" spans="1:29" x14ac:dyDescent="0.25">
      <c r="A190" s="43" t="str">
        <f t="shared" si="11"/>
        <v xml:space="preserve"> Power Physical</v>
      </c>
      <c r="B190" s="43" t="str">
        <f t="shared" si="12"/>
        <v/>
      </c>
      <c r="C190" s="43" t="str">
        <f t="shared" si="13"/>
        <v>Power</v>
      </c>
      <c r="D190" s="43" t="str">
        <f t="shared" si="14"/>
        <v>Physical</v>
      </c>
      <c r="E190" s="43">
        <f>IF(VLOOKUP(S190,'DD-Lookup'!$J$6:$L$50,3,FALSE)="Monthly",(YEAR(AC190)-YEAR(AB190))*12+MONTH(AC190)-MONTH(AB190)+1,(AC190-AB190+1))</f>
        <v>182</v>
      </c>
      <c r="F190" s="210">
        <f t="shared" si="15"/>
        <v>3640</v>
      </c>
      <c r="G190" s="199">
        <v>1352025</v>
      </c>
      <c r="H190" s="195">
        <v>37049.162476851903</v>
      </c>
      <c r="I190" t="s">
        <v>2335</v>
      </c>
      <c r="M190" t="s">
        <v>2766</v>
      </c>
      <c r="N190" t="s">
        <v>3715</v>
      </c>
      <c r="O190" t="s">
        <v>4101</v>
      </c>
      <c r="P190" s="196">
        <v>20</v>
      </c>
      <c r="S190" t="s">
        <v>3340</v>
      </c>
      <c r="T190" t="s">
        <v>3591</v>
      </c>
      <c r="U190" s="198">
        <v>18.149999999999999</v>
      </c>
      <c r="V190" t="s">
        <v>3148</v>
      </c>
      <c r="W190" t="s">
        <v>3716</v>
      </c>
      <c r="X190" t="s">
        <v>3928</v>
      </c>
      <c r="Y190" t="s">
        <v>3929</v>
      </c>
      <c r="Z190" t="s">
        <v>3930</v>
      </c>
      <c r="AA190">
        <v>111700.1</v>
      </c>
      <c r="AB190" s="195">
        <v>37347</v>
      </c>
      <c r="AC190" s="195">
        <v>37528</v>
      </c>
    </row>
    <row r="191" spans="1:29" x14ac:dyDescent="0.25">
      <c r="A191" s="43" t="str">
        <f t="shared" si="11"/>
        <v xml:space="preserve"> Metals Financial</v>
      </c>
      <c r="B191" s="43" t="str">
        <f t="shared" si="12"/>
        <v/>
      </c>
      <c r="C191" s="43" t="str">
        <f t="shared" si="13"/>
        <v>Metals</v>
      </c>
      <c r="D191" s="43" t="str">
        <f t="shared" si="14"/>
        <v>Financial</v>
      </c>
      <c r="E191" s="43">
        <f>IF(VLOOKUP(S191,'DD-Lookup'!$J$6:$L$50,3,FALSE)="Monthly",(YEAR(AC191)-YEAR(AB191))*12+MONTH(AC191)-MONTH(AB191)+1,(AC191-AB191+1))</f>
        <v>1</v>
      </c>
      <c r="F191" s="210">
        <f t="shared" si="15"/>
        <v>16</v>
      </c>
      <c r="G191" s="199">
        <v>1352027</v>
      </c>
      <c r="H191" s="195">
        <v>37049.163240740701</v>
      </c>
      <c r="I191" t="s">
        <v>3609</v>
      </c>
      <c r="M191" t="s">
        <v>3346</v>
      </c>
      <c r="N191" t="s">
        <v>3554</v>
      </c>
      <c r="O191" t="s">
        <v>3555</v>
      </c>
      <c r="P191" s="196">
        <v>16</v>
      </c>
      <c r="S191" t="s">
        <v>3556</v>
      </c>
      <c r="T191" t="s">
        <v>3557</v>
      </c>
      <c r="U191" s="198">
        <v>1674</v>
      </c>
      <c r="V191" t="s">
        <v>3611</v>
      </c>
      <c r="W191" t="s">
        <v>3563</v>
      </c>
      <c r="X191" t="s">
        <v>3559</v>
      </c>
      <c r="Y191" t="s">
        <v>3560</v>
      </c>
      <c r="Z191" t="s">
        <v>3561</v>
      </c>
      <c r="AA191">
        <v>2172644</v>
      </c>
    </row>
    <row r="192" spans="1:29" x14ac:dyDescent="0.25">
      <c r="A192" s="43" t="str">
        <f t="shared" si="11"/>
        <v xml:space="preserve"> Power Physical</v>
      </c>
      <c r="B192" s="43" t="str">
        <f t="shared" si="12"/>
        <v/>
      </c>
      <c r="C192" s="43" t="str">
        <f t="shared" si="13"/>
        <v>Power</v>
      </c>
      <c r="D192" s="43" t="str">
        <f t="shared" si="14"/>
        <v>Physical</v>
      </c>
      <c r="E192" s="43">
        <f>IF(VLOOKUP(S192,'DD-Lookup'!$J$6:$L$50,3,FALSE)="Monthly",(YEAR(AC192)-YEAR(AB192))*12+MONTH(AC192)-MONTH(AB192)+1,(AC192-AB192+1))</f>
        <v>182</v>
      </c>
      <c r="F192" s="210">
        <f t="shared" si="15"/>
        <v>3640</v>
      </c>
      <c r="G192" s="199">
        <v>1352028</v>
      </c>
      <c r="H192" s="195">
        <v>37049.163541666698</v>
      </c>
      <c r="I192" t="s">
        <v>3601</v>
      </c>
      <c r="M192" t="s">
        <v>2766</v>
      </c>
      <c r="N192" t="s">
        <v>3715</v>
      </c>
      <c r="O192" t="s">
        <v>3126</v>
      </c>
      <c r="P192" s="196">
        <v>20</v>
      </c>
      <c r="S192" t="s">
        <v>3340</v>
      </c>
      <c r="T192" t="s">
        <v>3591</v>
      </c>
      <c r="U192" s="198">
        <v>21.27</v>
      </c>
      <c r="V192" t="s">
        <v>261</v>
      </c>
      <c r="W192" t="s">
        <v>3716</v>
      </c>
      <c r="X192" t="s">
        <v>3928</v>
      </c>
      <c r="Y192" t="s">
        <v>3929</v>
      </c>
      <c r="Z192" t="s">
        <v>3930</v>
      </c>
      <c r="AA192">
        <v>111706.1</v>
      </c>
      <c r="AB192" s="195">
        <v>37165</v>
      </c>
      <c r="AC192" s="195">
        <v>37346</v>
      </c>
    </row>
    <row r="193" spans="1:29" x14ac:dyDescent="0.25">
      <c r="A193" s="43" t="str">
        <f t="shared" si="11"/>
        <v xml:space="preserve"> Natural Gas Physical</v>
      </c>
      <c r="B193" s="43" t="str">
        <f t="shared" si="12"/>
        <v/>
      </c>
      <c r="C193" s="43" t="str">
        <f t="shared" si="13"/>
        <v>Natural Gas</v>
      </c>
      <c r="D193" s="43" t="str">
        <f t="shared" si="14"/>
        <v>Physical</v>
      </c>
      <c r="E193" s="43">
        <f>IF(VLOOKUP(S193,'DD-Lookup'!$J$6:$L$50,3,FALSE)="Monthly",(YEAR(AC193)-YEAR(AB193))*12+MONTH(AC193)-MONTH(AB193)+1,(AC193-AB193+1))</f>
        <v>1</v>
      </c>
      <c r="F193" s="210">
        <f t="shared" si="15"/>
        <v>25000</v>
      </c>
      <c r="G193" s="199">
        <v>1352031</v>
      </c>
      <c r="H193" s="195">
        <v>37049.163854166698</v>
      </c>
      <c r="I193" t="s">
        <v>3564</v>
      </c>
      <c r="M193" t="s">
        <v>3341</v>
      </c>
      <c r="N193" t="s">
        <v>3588</v>
      </c>
      <c r="O193" t="s">
        <v>3289</v>
      </c>
      <c r="P193" s="196">
        <v>25000</v>
      </c>
      <c r="S193" t="s">
        <v>3590</v>
      </c>
      <c r="T193" t="s">
        <v>3591</v>
      </c>
      <c r="U193" s="198">
        <v>20.05</v>
      </c>
      <c r="V193" t="s">
        <v>3294</v>
      </c>
      <c r="W193" t="s">
        <v>3592</v>
      </c>
      <c r="X193" t="s">
        <v>3593</v>
      </c>
      <c r="Y193" t="s">
        <v>3594</v>
      </c>
      <c r="Z193" t="s">
        <v>3562</v>
      </c>
      <c r="AA193">
        <v>106826</v>
      </c>
      <c r="AB193" s="195">
        <v>37135.875011574099</v>
      </c>
      <c r="AC193" s="195">
        <v>37164.875011574099</v>
      </c>
    </row>
    <row r="194" spans="1:29" x14ac:dyDescent="0.25">
      <c r="A194" s="43" t="str">
        <f t="shared" si="11"/>
        <v xml:space="preserve"> Power Physical</v>
      </c>
      <c r="B194" s="43" t="str">
        <f t="shared" si="12"/>
        <v/>
      </c>
      <c r="C194" s="43" t="str">
        <f t="shared" si="13"/>
        <v>Power</v>
      </c>
      <c r="D194" s="43" t="str">
        <f t="shared" si="14"/>
        <v>Physical</v>
      </c>
      <c r="E194" s="43">
        <f>IF(VLOOKUP(S194,'DD-Lookup'!$J$6:$L$50,3,FALSE)="Monthly",(YEAR(AC194)-YEAR(AB194))*12+MONTH(AC194)-MONTH(AB194)+1,(AC194-AB194+1))</f>
        <v>182</v>
      </c>
      <c r="F194" s="210">
        <f t="shared" si="15"/>
        <v>3640</v>
      </c>
      <c r="G194" s="199">
        <v>1352032</v>
      </c>
      <c r="H194" s="195">
        <v>37049.164641203701</v>
      </c>
      <c r="I194" t="s">
        <v>2335</v>
      </c>
      <c r="M194" t="s">
        <v>2766</v>
      </c>
      <c r="N194" t="s">
        <v>3715</v>
      </c>
      <c r="O194" t="s">
        <v>262</v>
      </c>
      <c r="Q194" s="196">
        <v>20</v>
      </c>
      <c r="S194" t="s">
        <v>3340</v>
      </c>
      <c r="T194" t="s">
        <v>3591</v>
      </c>
      <c r="U194" s="198">
        <v>27.85</v>
      </c>
      <c r="V194" t="s">
        <v>3148</v>
      </c>
      <c r="W194" t="s">
        <v>3716</v>
      </c>
      <c r="X194" t="s">
        <v>3928</v>
      </c>
      <c r="Y194" t="s">
        <v>3929</v>
      </c>
      <c r="Z194" t="s">
        <v>3930</v>
      </c>
      <c r="AA194">
        <v>112098</v>
      </c>
      <c r="AB194" s="195">
        <v>37529</v>
      </c>
      <c r="AC194" s="195">
        <v>37710</v>
      </c>
    </row>
    <row r="195" spans="1:29" x14ac:dyDescent="0.25">
      <c r="A195" s="43" t="str">
        <f t="shared" si="11"/>
        <v xml:space="preserve"> Power Physical</v>
      </c>
      <c r="B195" s="43" t="str">
        <f t="shared" si="12"/>
        <v/>
      </c>
      <c r="C195" s="43" t="str">
        <f t="shared" si="13"/>
        <v>Power</v>
      </c>
      <c r="D195" s="43" t="str">
        <f t="shared" si="14"/>
        <v>Physical</v>
      </c>
      <c r="E195" s="43">
        <f>IF(VLOOKUP(S195,'DD-Lookup'!$J$6:$L$50,3,FALSE)="Monthly",(YEAR(AC195)-YEAR(AB195))*12+MONTH(AC195)-MONTH(AB195)+1,(AC195-AB195+1))</f>
        <v>182</v>
      </c>
      <c r="F195" s="210">
        <f t="shared" si="15"/>
        <v>3640</v>
      </c>
      <c r="G195" s="199">
        <v>1352033</v>
      </c>
      <c r="H195" s="195">
        <v>37049.164768518502</v>
      </c>
      <c r="I195" t="s">
        <v>2335</v>
      </c>
      <c r="M195" t="s">
        <v>2766</v>
      </c>
      <c r="N195" t="s">
        <v>3715</v>
      </c>
      <c r="O195" t="s">
        <v>262</v>
      </c>
      <c r="Q195" s="196">
        <v>20</v>
      </c>
      <c r="S195" t="s">
        <v>3340</v>
      </c>
      <c r="T195" t="s">
        <v>3591</v>
      </c>
      <c r="U195" s="198">
        <v>27.85</v>
      </c>
      <c r="V195" t="s">
        <v>3148</v>
      </c>
      <c r="W195" t="s">
        <v>3716</v>
      </c>
      <c r="X195" t="s">
        <v>3928</v>
      </c>
      <c r="Y195" t="s">
        <v>3929</v>
      </c>
      <c r="Z195" t="s">
        <v>3930</v>
      </c>
      <c r="AA195">
        <v>112092</v>
      </c>
      <c r="AB195" s="195">
        <v>37529</v>
      </c>
      <c r="AC195" s="195">
        <v>37710</v>
      </c>
    </row>
    <row r="196" spans="1:29" x14ac:dyDescent="0.25">
      <c r="A196" s="43" t="str">
        <f t="shared" si="11"/>
        <v xml:space="preserve"> Power Physical</v>
      </c>
      <c r="B196" s="43" t="str">
        <f t="shared" si="12"/>
        <v/>
      </c>
      <c r="C196" s="43" t="str">
        <f t="shared" si="13"/>
        <v>Power</v>
      </c>
      <c r="D196" s="43" t="str">
        <f t="shared" si="14"/>
        <v>Physical</v>
      </c>
      <c r="E196" s="43">
        <f>IF(VLOOKUP(S196,'DD-Lookup'!$J$6:$L$50,3,FALSE)="Monthly",(YEAR(AC196)-YEAR(AB196))*12+MONTH(AC196)-MONTH(AB196)+1,(AC196-AB196+1))</f>
        <v>182</v>
      </c>
      <c r="F196" s="210">
        <f t="shared" si="15"/>
        <v>3640</v>
      </c>
      <c r="G196" s="199">
        <v>1352034</v>
      </c>
      <c r="H196" s="195">
        <v>37049.164814814802</v>
      </c>
      <c r="I196" t="s">
        <v>2335</v>
      </c>
      <c r="M196" t="s">
        <v>2766</v>
      </c>
      <c r="N196" t="s">
        <v>3715</v>
      </c>
      <c r="O196" t="s">
        <v>262</v>
      </c>
      <c r="Q196" s="196">
        <v>20</v>
      </c>
      <c r="S196" t="s">
        <v>3340</v>
      </c>
      <c r="T196" t="s">
        <v>3591</v>
      </c>
      <c r="U196" s="198">
        <v>27.85</v>
      </c>
      <c r="V196" t="s">
        <v>3148</v>
      </c>
      <c r="W196" t="s">
        <v>3716</v>
      </c>
      <c r="X196" t="s">
        <v>3928</v>
      </c>
      <c r="Y196" t="s">
        <v>3929</v>
      </c>
      <c r="Z196" t="s">
        <v>3930</v>
      </c>
      <c r="AA196">
        <v>112093</v>
      </c>
      <c r="AB196" s="195">
        <v>37529</v>
      </c>
      <c r="AC196" s="195">
        <v>37710</v>
      </c>
    </row>
    <row r="197" spans="1:29" x14ac:dyDescent="0.25">
      <c r="A197" s="43" t="str">
        <f t="shared" si="11"/>
        <v xml:space="preserve"> Power Physical</v>
      </c>
      <c r="B197" s="43" t="str">
        <f t="shared" si="12"/>
        <v/>
      </c>
      <c r="C197" s="43" t="str">
        <f t="shared" si="13"/>
        <v>Power</v>
      </c>
      <c r="D197" s="43" t="str">
        <f t="shared" si="14"/>
        <v>Physical</v>
      </c>
      <c r="E197" s="43">
        <f>IF(VLOOKUP(S197,'DD-Lookup'!$J$6:$L$50,3,FALSE)="Monthly",(YEAR(AC197)-YEAR(AB197))*12+MONTH(AC197)-MONTH(AB197)+1,(AC197-AB197+1))</f>
        <v>182</v>
      </c>
      <c r="F197" s="210">
        <f t="shared" si="15"/>
        <v>3640</v>
      </c>
      <c r="G197" s="199">
        <v>1352035</v>
      </c>
      <c r="H197" s="195">
        <v>37049.164861111101</v>
      </c>
      <c r="I197" t="s">
        <v>2335</v>
      </c>
      <c r="M197" t="s">
        <v>2766</v>
      </c>
      <c r="N197" t="s">
        <v>3715</v>
      </c>
      <c r="O197" t="s">
        <v>262</v>
      </c>
      <c r="Q197" s="196">
        <v>20</v>
      </c>
      <c r="S197" t="s">
        <v>3340</v>
      </c>
      <c r="T197" t="s">
        <v>3591</v>
      </c>
      <c r="U197" s="198">
        <v>27.85</v>
      </c>
      <c r="V197" t="s">
        <v>3148</v>
      </c>
      <c r="W197" t="s">
        <v>3716</v>
      </c>
      <c r="X197" t="s">
        <v>3928</v>
      </c>
      <c r="Y197" t="s">
        <v>3929</v>
      </c>
      <c r="Z197" t="s">
        <v>3930</v>
      </c>
      <c r="AA197">
        <v>112094</v>
      </c>
      <c r="AB197" s="195">
        <v>37529</v>
      </c>
      <c r="AC197" s="195">
        <v>37710</v>
      </c>
    </row>
    <row r="198" spans="1:29" x14ac:dyDescent="0.25">
      <c r="A198" s="43" t="str">
        <f t="shared" si="11"/>
        <v xml:space="preserve"> Power Physical</v>
      </c>
      <c r="B198" s="43" t="str">
        <f t="shared" si="12"/>
        <v/>
      </c>
      <c r="C198" s="43" t="str">
        <f t="shared" si="13"/>
        <v>Power</v>
      </c>
      <c r="D198" s="43" t="str">
        <f t="shared" si="14"/>
        <v>Physical</v>
      </c>
      <c r="E198" s="43">
        <f>IF(VLOOKUP(S198,'DD-Lookup'!$J$6:$L$50,3,FALSE)="Monthly",(YEAR(AC198)-YEAR(AB198))*12+MONTH(AC198)-MONTH(AB198)+1,(AC198-AB198+1))</f>
        <v>182</v>
      </c>
      <c r="F198" s="210">
        <f t="shared" si="15"/>
        <v>3640</v>
      </c>
      <c r="G198" s="199">
        <v>1352036</v>
      </c>
      <c r="H198" s="195">
        <v>37049.164907407401</v>
      </c>
      <c r="I198" t="s">
        <v>2335</v>
      </c>
      <c r="M198" t="s">
        <v>2766</v>
      </c>
      <c r="N198" t="s">
        <v>3715</v>
      </c>
      <c r="O198" t="s">
        <v>262</v>
      </c>
      <c r="Q198" s="196">
        <v>20</v>
      </c>
      <c r="S198" t="s">
        <v>3340</v>
      </c>
      <c r="T198" t="s">
        <v>3591</v>
      </c>
      <c r="U198" s="198">
        <v>27.85</v>
      </c>
      <c r="V198" t="s">
        <v>3148</v>
      </c>
      <c r="W198" t="s">
        <v>3716</v>
      </c>
      <c r="X198" t="s">
        <v>3928</v>
      </c>
      <c r="Y198" t="s">
        <v>3929</v>
      </c>
      <c r="Z198" t="s">
        <v>3930</v>
      </c>
      <c r="AA198">
        <v>112096</v>
      </c>
      <c r="AB198" s="195">
        <v>37529</v>
      </c>
      <c r="AC198" s="195">
        <v>37710</v>
      </c>
    </row>
    <row r="199" spans="1:29" x14ac:dyDescent="0.25">
      <c r="A199" s="43" t="str">
        <f t="shared" si="11"/>
        <v xml:space="preserve"> Power Physical</v>
      </c>
      <c r="B199" s="43" t="str">
        <f t="shared" si="12"/>
        <v/>
      </c>
      <c r="C199" s="43" t="str">
        <f t="shared" si="13"/>
        <v>Power</v>
      </c>
      <c r="D199" s="43" t="str">
        <f t="shared" si="14"/>
        <v>Physical</v>
      </c>
      <c r="E199" s="43">
        <f>IF(VLOOKUP(S199,'DD-Lookup'!$J$6:$L$50,3,FALSE)="Monthly",(YEAR(AC199)-YEAR(AB199))*12+MONTH(AC199)-MONTH(AB199)+1,(AC199-AB199+1))</f>
        <v>182</v>
      </c>
      <c r="F199" s="210">
        <f t="shared" si="15"/>
        <v>3640</v>
      </c>
      <c r="G199" s="199">
        <v>1352037</v>
      </c>
      <c r="H199" s="195">
        <v>37049.1649652778</v>
      </c>
      <c r="I199" t="s">
        <v>2335</v>
      </c>
      <c r="M199" t="s">
        <v>2766</v>
      </c>
      <c r="N199" t="s">
        <v>3715</v>
      </c>
      <c r="O199" t="s">
        <v>262</v>
      </c>
      <c r="Q199" s="196">
        <v>20</v>
      </c>
      <c r="S199" t="s">
        <v>3340</v>
      </c>
      <c r="T199" t="s">
        <v>3591</v>
      </c>
      <c r="U199" s="198">
        <v>27.85</v>
      </c>
      <c r="V199" t="s">
        <v>3148</v>
      </c>
      <c r="W199" t="s">
        <v>3716</v>
      </c>
      <c r="X199" t="s">
        <v>3928</v>
      </c>
      <c r="Y199" t="s">
        <v>3929</v>
      </c>
      <c r="Z199" t="s">
        <v>3930</v>
      </c>
      <c r="AA199">
        <v>112097</v>
      </c>
      <c r="AB199" s="195">
        <v>37529</v>
      </c>
      <c r="AC199" s="195">
        <v>37710</v>
      </c>
    </row>
    <row r="200" spans="1:29" x14ac:dyDescent="0.25">
      <c r="A200" s="43" t="str">
        <f t="shared" si="11"/>
        <v xml:space="preserve"> Power Physical</v>
      </c>
      <c r="B200" s="43" t="str">
        <f t="shared" si="12"/>
        <v/>
      </c>
      <c r="C200" s="43" t="str">
        <f t="shared" si="13"/>
        <v>Power</v>
      </c>
      <c r="D200" s="43" t="str">
        <f t="shared" si="14"/>
        <v>Physical</v>
      </c>
      <c r="E200" s="43">
        <f>IF(VLOOKUP(S200,'DD-Lookup'!$J$6:$L$50,3,FALSE)="Monthly",(YEAR(AC200)-YEAR(AB200))*12+MONTH(AC200)-MONTH(AB200)+1,(AC200-AB200+1))</f>
        <v>182</v>
      </c>
      <c r="F200" s="210">
        <f t="shared" si="15"/>
        <v>3640</v>
      </c>
      <c r="G200" s="199">
        <v>1352038</v>
      </c>
      <c r="H200" s="195">
        <v>37049.165162037003</v>
      </c>
      <c r="I200" t="s">
        <v>4197</v>
      </c>
      <c r="M200" t="s">
        <v>2766</v>
      </c>
      <c r="N200" t="s">
        <v>3715</v>
      </c>
      <c r="O200" t="s">
        <v>262</v>
      </c>
      <c r="Q200" s="196">
        <v>20</v>
      </c>
      <c r="S200" t="s">
        <v>3340</v>
      </c>
      <c r="T200" t="s">
        <v>3591</v>
      </c>
      <c r="U200" s="198">
        <v>27.85</v>
      </c>
      <c r="V200" t="s">
        <v>263</v>
      </c>
      <c r="W200" t="s">
        <v>3716</v>
      </c>
      <c r="X200" t="s">
        <v>3928</v>
      </c>
      <c r="Y200" t="s">
        <v>3929</v>
      </c>
      <c r="Z200" t="s">
        <v>3930</v>
      </c>
      <c r="AA200">
        <v>112104</v>
      </c>
      <c r="AB200" s="195">
        <v>37529</v>
      </c>
      <c r="AC200" s="195">
        <v>37710</v>
      </c>
    </row>
    <row r="201" spans="1:29" x14ac:dyDescent="0.25">
      <c r="A201" s="43" t="str">
        <f t="shared" si="11"/>
        <v xml:space="preserve"> Power Physical</v>
      </c>
      <c r="B201" s="43" t="str">
        <f t="shared" si="12"/>
        <v/>
      </c>
      <c r="C201" s="43" t="str">
        <f t="shared" si="13"/>
        <v>Power</v>
      </c>
      <c r="D201" s="43" t="str">
        <f t="shared" si="14"/>
        <v>Physical</v>
      </c>
      <c r="E201" s="43">
        <f>IF(VLOOKUP(S201,'DD-Lookup'!$J$6:$L$50,3,FALSE)="Monthly",(YEAR(AC201)-YEAR(AB201))*12+MONTH(AC201)-MONTH(AB201)+1,(AC201-AB201+1))</f>
        <v>182</v>
      </c>
      <c r="F201" s="210">
        <f t="shared" si="15"/>
        <v>3640</v>
      </c>
      <c r="G201" s="199">
        <v>1352039</v>
      </c>
      <c r="H201" s="195">
        <v>37049.165266203701</v>
      </c>
      <c r="I201" t="s">
        <v>4197</v>
      </c>
      <c r="M201" t="s">
        <v>2766</v>
      </c>
      <c r="N201" t="s">
        <v>3715</v>
      </c>
      <c r="O201" t="s">
        <v>262</v>
      </c>
      <c r="Q201" s="196">
        <v>20</v>
      </c>
      <c r="S201" t="s">
        <v>3340</v>
      </c>
      <c r="T201" t="s">
        <v>3591</v>
      </c>
      <c r="U201" s="198">
        <v>27.85</v>
      </c>
      <c r="V201" t="s">
        <v>263</v>
      </c>
      <c r="W201" t="s">
        <v>3716</v>
      </c>
      <c r="X201" t="s">
        <v>3928</v>
      </c>
      <c r="Y201" t="s">
        <v>3929</v>
      </c>
      <c r="Z201" t="s">
        <v>3930</v>
      </c>
      <c r="AA201">
        <v>112105</v>
      </c>
      <c r="AB201" s="195">
        <v>37529</v>
      </c>
      <c r="AC201" s="195">
        <v>37710</v>
      </c>
    </row>
    <row r="202" spans="1:29" x14ac:dyDescent="0.25">
      <c r="A202" s="43" t="str">
        <f t="shared" si="11"/>
        <v xml:space="preserve"> Power Physical</v>
      </c>
      <c r="B202" s="43" t="str">
        <f t="shared" si="12"/>
        <v/>
      </c>
      <c r="C202" s="43" t="str">
        <f t="shared" si="13"/>
        <v>Power</v>
      </c>
      <c r="D202" s="43" t="str">
        <f t="shared" si="14"/>
        <v>Physical</v>
      </c>
      <c r="E202" s="43">
        <f>IF(VLOOKUP(S202,'DD-Lookup'!$J$6:$L$50,3,FALSE)="Monthly",(YEAR(AC202)-YEAR(AB202))*12+MONTH(AC202)-MONTH(AB202)+1,(AC202-AB202+1))</f>
        <v>182</v>
      </c>
      <c r="F202" s="210">
        <f t="shared" si="15"/>
        <v>3640</v>
      </c>
      <c r="G202" s="199">
        <v>1352040</v>
      </c>
      <c r="H202" s="195">
        <v>37049.166643518503</v>
      </c>
      <c r="I202" t="s">
        <v>2335</v>
      </c>
      <c r="M202" t="s">
        <v>2766</v>
      </c>
      <c r="N202" t="s">
        <v>3715</v>
      </c>
      <c r="O202" t="s">
        <v>1684</v>
      </c>
      <c r="P202" s="196">
        <v>20</v>
      </c>
      <c r="S202" t="s">
        <v>3340</v>
      </c>
      <c r="T202" t="s">
        <v>3591</v>
      </c>
      <c r="U202" s="198">
        <v>21.12</v>
      </c>
      <c r="V202" t="s">
        <v>3148</v>
      </c>
      <c r="W202" t="s">
        <v>3716</v>
      </c>
      <c r="X202" t="s">
        <v>3928</v>
      </c>
      <c r="Y202" t="s">
        <v>3929</v>
      </c>
      <c r="Z202" t="s">
        <v>3930</v>
      </c>
      <c r="AA202">
        <v>111713.1</v>
      </c>
      <c r="AB202" s="195">
        <v>37529</v>
      </c>
      <c r="AC202" s="195">
        <v>37710</v>
      </c>
    </row>
    <row r="203" spans="1:29" x14ac:dyDescent="0.25">
      <c r="A203" s="43" t="str">
        <f t="shared" ref="A203:A266" si="16">B203&amp;" "&amp;C203&amp;" "&amp;D203</f>
        <v xml:space="preserve"> Metals Financial</v>
      </c>
      <c r="B203" s="43" t="str">
        <f t="shared" ref="B203:B266" si="17">IF((LEFT(N203,2)="US"),"US","")</f>
        <v/>
      </c>
      <c r="C203" s="43" t="str">
        <f t="shared" ref="C203:C266" si="18">M203</f>
        <v>Metals</v>
      </c>
      <c r="D203" s="43" t="str">
        <f t="shared" ref="D203:D266" si="19">IF(ISNUMBER(FIND("Phy",N203))=TRUE,"Physical","Financial")</f>
        <v>Financial</v>
      </c>
      <c r="E203" s="43">
        <f>IF(VLOOKUP(S203,'DD-Lookup'!$J$6:$L$50,3,FALSE)="Monthly",(YEAR(AC203)-YEAR(AB203))*12+MONTH(AC203)-MONTH(AB203)+1,(AC203-AB203+1))</f>
        <v>1</v>
      </c>
      <c r="F203" s="210">
        <f t="shared" ref="F203:F266" si="20">E203*SUM(P203:Q203)</f>
        <v>15</v>
      </c>
      <c r="G203" s="199">
        <v>1352041</v>
      </c>
      <c r="H203" s="195">
        <v>37049.167245370401</v>
      </c>
      <c r="I203" t="s">
        <v>3612</v>
      </c>
      <c r="M203" t="s">
        <v>3346</v>
      </c>
      <c r="N203" t="s">
        <v>3554</v>
      </c>
      <c r="O203" t="s">
        <v>3555</v>
      </c>
      <c r="P203" s="196">
        <v>15</v>
      </c>
      <c r="S203" t="s">
        <v>3556</v>
      </c>
      <c r="T203" t="s">
        <v>3557</v>
      </c>
      <c r="U203" s="198">
        <v>1673</v>
      </c>
      <c r="V203" t="s">
        <v>3123</v>
      </c>
      <c r="W203" t="s">
        <v>3563</v>
      </c>
      <c r="X203" t="s">
        <v>3559</v>
      </c>
      <c r="Y203" t="s">
        <v>3560</v>
      </c>
      <c r="Z203" t="s">
        <v>3561</v>
      </c>
      <c r="AA203">
        <v>2172651</v>
      </c>
    </row>
    <row r="204" spans="1:29" x14ac:dyDescent="0.25">
      <c r="A204" s="43" t="str">
        <f t="shared" si="16"/>
        <v xml:space="preserve"> Metals Financial</v>
      </c>
      <c r="B204" s="43" t="str">
        <f t="shared" si="17"/>
        <v/>
      </c>
      <c r="C204" s="43" t="str">
        <f t="shared" si="18"/>
        <v>Metals</v>
      </c>
      <c r="D204" s="43" t="str">
        <f t="shared" si="19"/>
        <v>Financial</v>
      </c>
      <c r="E204" s="43">
        <f>IF(VLOOKUP(S204,'DD-Lookup'!$J$6:$L$50,3,FALSE)="Monthly",(YEAR(AC204)-YEAR(AB204))*12+MONTH(AC204)-MONTH(AB204)+1,(AC204-AB204+1))</f>
        <v>1</v>
      </c>
      <c r="F204" s="210">
        <f t="shared" si="20"/>
        <v>2</v>
      </c>
      <c r="G204" s="199">
        <v>1352042</v>
      </c>
      <c r="H204" s="195">
        <v>37049.168171296304</v>
      </c>
      <c r="I204" t="s">
        <v>2716</v>
      </c>
      <c r="M204" t="s">
        <v>3346</v>
      </c>
      <c r="N204" t="s">
        <v>3566</v>
      </c>
      <c r="O204" t="s">
        <v>3567</v>
      </c>
      <c r="P204" s="196">
        <v>2</v>
      </c>
      <c r="S204" t="s">
        <v>3556</v>
      </c>
      <c r="T204" t="s">
        <v>3557</v>
      </c>
      <c r="U204" s="198">
        <v>1517</v>
      </c>
      <c r="V204" t="s">
        <v>2717</v>
      </c>
      <c r="W204" t="s">
        <v>3563</v>
      </c>
      <c r="X204" t="s">
        <v>3559</v>
      </c>
      <c r="Y204" t="s">
        <v>3560</v>
      </c>
      <c r="Z204" t="s">
        <v>3561</v>
      </c>
      <c r="AA204">
        <v>2172653</v>
      </c>
    </row>
    <row r="205" spans="1:29" x14ac:dyDescent="0.25">
      <c r="A205" s="43" t="str">
        <f t="shared" si="16"/>
        <v xml:space="preserve"> Natural Gas Physical</v>
      </c>
      <c r="B205" s="43" t="str">
        <f t="shared" si="17"/>
        <v/>
      </c>
      <c r="C205" s="43" t="str">
        <f t="shared" si="18"/>
        <v>Natural Gas</v>
      </c>
      <c r="D205" s="43" t="str">
        <f t="shared" si="19"/>
        <v>Physical</v>
      </c>
      <c r="E205" s="43">
        <f>IF(VLOOKUP(S205,'DD-Lookup'!$J$6:$L$50,3,FALSE)="Monthly",(YEAR(AC205)-YEAR(AB205))*12+MONTH(AC205)-MONTH(AB205)+1,(AC205-AB205+1))</f>
        <v>1</v>
      </c>
      <c r="F205" s="210">
        <f t="shared" si="20"/>
        <v>25000</v>
      </c>
      <c r="G205" s="199">
        <v>1352043</v>
      </c>
      <c r="H205" s="195">
        <v>37049.171666666698</v>
      </c>
      <c r="I205" t="s">
        <v>3264</v>
      </c>
      <c r="M205" t="s">
        <v>3341</v>
      </c>
      <c r="N205" t="s">
        <v>3588</v>
      </c>
      <c r="O205" t="s">
        <v>3773</v>
      </c>
      <c r="Q205" s="196">
        <v>25000</v>
      </c>
      <c r="S205" t="s">
        <v>3590</v>
      </c>
      <c r="T205" t="s">
        <v>3591</v>
      </c>
      <c r="U205" s="198">
        <v>21</v>
      </c>
      <c r="V205" t="s">
        <v>3265</v>
      </c>
      <c r="W205" t="s">
        <v>3592</v>
      </c>
      <c r="X205" t="s">
        <v>3593</v>
      </c>
      <c r="Y205" t="s">
        <v>3594</v>
      </c>
      <c r="Z205" t="s">
        <v>3562</v>
      </c>
      <c r="AA205">
        <v>106829</v>
      </c>
      <c r="AB205" s="195">
        <v>37073.875011574099</v>
      </c>
      <c r="AC205" s="195">
        <v>37103.875011574099</v>
      </c>
    </row>
    <row r="206" spans="1:29" x14ac:dyDescent="0.25">
      <c r="A206" s="43" t="str">
        <f t="shared" si="16"/>
        <v xml:space="preserve"> Metals Financial</v>
      </c>
      <c r="B206" s="43" t="str">
        <f t="shared" si="17"/>
        <v/>
      </c>
      <c r="C206" s="43" t="str">
        <f t="shared" si="18"/>
        <v>Metals</v>
      </c>
      <c r="D206" s="43" t="str">
        <f t="shared" si="19"/>
        <v>Financial</v>
      </c>
      <c r="E206" s="43">
        <f>IF(VLOOKUP(S206,'DD-Lookup'!$J$6:$L$50,3,FALSE)="Monthly",(YEAR(AC206)-YEAR(AB206))*12+MONTH(AC206)-MONTH(AB206)+1,(AC206-AB206+1))</f>
        <v>1</v>
      </c>
      <c r="F206" s="210">
        <f t="shared" si="20"/>
        <v>7</v>
      </c>
      <c r="G206" s="199">
        <v>1352044</v>
      </c>
      <c r="H206" s="195">
        <v>37049.1720138889</v>
      </c>
      <c r="I206" t="s">
        <v>3748</v>
      </c>
      <c r="M206" t="s">
        <v>3346</v>
      </c>
      <c r="N206" t="s">
        <v>3554</v>
      </c>
      <c r="O206" t="s">
        <v>3555</v>
      </c>
      <c r="Q206" s="196">
        <v>7</v>
      </c>
      <c r="S206" t="s">
        <v>3556</v>
      </c>
      <c r="T206" t="s">
        <v>3557</v>
      </c>
      <c r="U206" s="198">
        <v>1674</v>
      </c>
      <c r="V206" t="s">
        <v>3749</v>
      </c>
      <c r="W206" t="s">
        <v>3563</v>
      </c>
      <c r="X206" t="s">
        <v>3559</v>
      </c>
      <c r="Y206" t="s">
        <v>3560</v>
      </c>
      <c r="Z206" t="s">
        <v>3561</v>
      </c>
      <c r="AA206">
        <v>2172655</v>
      </c>
    </row>
    <row r="207" spans="1:29" x14ac:dyDescent="0.25">
      <c r="A207" s="43" t="str">
        <f t="shared" si="16"/>
        <v xml:space="preserve"> Power Physical</v>
      </c>
      <c r="B207" s="43" t="str">
        <f t="shared" si="17"/>
        <v/>
      </c>
      <c r="C207" s="43" t="str">
        <f t="shared" si="18"/>
        <v>Power</v>
      </c>
      <c r="D207" s="43" t="str">
        <f t="shared" si="19"/>
        <v>Physical</v>
      </c>
      <c r="E207" s="43">
        <f>IF(VLOOKUP(S207,'DD-Lookup'!$J$6:$L$50,3,FALSE)="Monthly",(YEAR(AC207)-YEAR(AB207))*12+MONTH(AC207)-MONTH(AB207)+1,(AC207-AB207+1))</f>
        <v>2</v>
      </c>
      <c r="F207" s="210">
        <f t="shared" si="20"/>
        <v>50</v>
      </c>
      <c r="G207" s="199">
        <v>1352045</v>
      </c>
      <c r="H207" s="195">
        <v>37049.173472222203</v>
      </c>
      <c r="I207" t="s">
        <v>3662</v>
      </c>
      <c r="M207" t="s">
        <v>2766</v>
      </c>
      <c r="N207" t="s">
        <v>4022</v>
      </c>
      <c r="O207" t="s">
        <v>4100</v>
      </c>
      <c r="P207" s="196">
        <v>25</v>
      </c>
      <c r="S207" t="s">
        <v>3340</v>
      </c>
      <c r="T207" t="s">
        <v>4023</v>
      </c>
      <c r="U207" s="198">
        <v>12.95</v>
      </c>
      <c r="V207" t="s">
        <v>3663</v>
      </c>
      <c r="W207" t="s">
        <v>4025</v>
      </c>
      <c r="X207" t="s">
        <v>4026</v>
      </c>
      <c r="Y207" t="s">
        <v>4027</v>
      </c>
      <c r="Z207" t="s">
        <v>3562</v>
      </c>
      <c r="AA207">
        <v>111723.1</v>
      </c>
      <c r="AB207" s="195">
        <v>37051.875</v>
      </c>
      <c r="AC207" s="195">
        <v>37052.875</v>
      </c>
    </row>
    <row r="208" spans="1:29" x14ac:dyDescent="0.25">
      <c r="A208" s="43" t="str">
        <f t="shared" si="16"/>
        <v xml:space="preserve"> Metals Financial</v>
      </c>
      <c r="B208" s="43" t="str">
        <f t="shared" si="17"/>
        <v/>
      </c>
      <c r="C208" s="43" t="str">
        <f t="shared" si="18"/>
        <v>Metals</v>
      </c>
      <c r="D208" s="43" t="str">
        <f t="shared" si="19"/>
        <v>Financial</v>
      </c>
      <c r="E208" s="43">
        <f>IF(VLOOKUP(S208,'DD-Lookup'!$J$6:$L$50,3,FALSE)="Monthly",(YEAR(AC208)-YEAR(AB208))*12+MONTH(AC208)-MONTH(AB208)+1,(AC208-AB208+1))</f>
        <v>1</v>
      </c>
      <c r="F208" s="210">
        <f t="shared" si="20"/>
        <v>20</v>
      </c>
      <c r="G208" s="199">
        <v>1352047</v>
      </c>
      <c r="H208" s="195">
        <v>37049.174548611103</v>
      </c>
      <c r="I208" t="s">
        <v>3714</v>
      </c>
      <c r="M208" t="s">
        <v>3346</v>
      </c>
      <c r="N208" t="s">
        <v>3566</v>
      </c>
      <c r="O208" t="s">
        <v>3567</v>
      </c>
      <c r="P208" s="196">
        <v>20</v>
      </c>
      <c r="S208" t="s">
        <v>3556</v>
      </c>
      <c r="T208" t="s">
        <v>3557</v>
      </c>
      <c r="U208" s="198">
        <v>1516</v>
      </c>
      <c r="V208" t="s">
        <v>264</v>
      </c>
      <c r="W208" t="s">
        <v>3563</v>
      </c>
      <c r="X208" t="s">
        <v>3559</v>
      </c>
      <c r="Y208" t="s">
        <v>3560</v>
      </c>
      <c r="Z208" t="s">
        <v>3561</v>
      </c>
      <c r="AA208">
        <v>2172661</v>
      </c>
    </row>
    <row r="209" spans="1:29" x14ac:dyDescent="0.25">
      <c r="A209" s="43" t="str">
        <f t="shared" si="16"/>
        <v xml:space="preserve"> Metals Financial</v>
      </c>
      <c r="B209" s="43" t="str">
        <f t="shared" si="17"/>
        <v/>
      </c>
      <c r="C209" s="43" t="str">
        <f t="shared" si="18"/>
        <v>Metals</v>
      </c>
      <c r="D209" s="43" t="str">
        <f t="shared" si="19"/>
        <v>Financial</v>
      </c>
      <c r="E209" s="43">
        <f>IF(VLOOKUP(S209,'DD-Lookup'!$J$6:$L$50,3,FALSE)="Monthly",(YEAR(AC209)-YEAR(AB209))*12+MONTH(AC209)-MONTH(AB209)+1,(AC209-AB209+1))</f>
        <v>1</v>
      </c>
      <c r="F209" s="210">
        <f t="shared" si="20"/>
        <v>5</v>
      </c>
      <c r="G209" s="199">
        <v>1352048</v>
      </c>
      <c r="H209" s="195">
        <v>37049.174768518496</v>
      </c>
      <c r="I209" t="s">
        <v>3938</v>
      </c>
      <c r="M209" t="s">
        <v>3346</v>
      </c>
      <c r="N209" t="s">
        <v>3554</v>
      </c>
      <c r="O209" t="s">
        <v>3555</v>
      </c>
      <c r="P209" s="196">
        <v>5</v>
      </c>
      <c r="S209" t="s">
        <v>3556</v>
      </c>
      <c r="T209" t="s">
        <v>3557</v>
      </c>
      <c r="U209" s="198">
        <v>1672</v>
      </c>
      <c r="V209" t="s">
        <v>3939</v>
      </c>
      <c r="W209" t="s">
        <v>3563</v>
      </c>
      <c r="X209" t="s">
        <v>3559</v>
      </c>
      <c r="Y209" t="s">
        <v>3560</v>
      </c>
      <c r="Z209" t="s">
        <v>3561</v>
      </c>
      <c r="AA209">
        <v>2172663</v>
      </c>
    </row>
    <row r="210" spans="1:29" x14ac:dyDescent="0.25">
      <c r="A210" s="43" t="str">
        <f t="shared" si="16"/>
        <v xml:space="preserve"> Oil Products Financial</v>
      </c>
      <c r="B210" s="43" t="str">
        <f t="shared" si="17"/>
        <v/>
      </c>
      <c r="C210" s="43" t="str">
        <f t="shared" si="18"/>
        <v>Oil Products</v>
      </c>
      <c r="D210" s="43" t="str">
        <f t="shared" si="19"/>
        <v>Financial</v>
      </c>
      <c r="E210" s="43">
        <f>IF(VLOOKUP(S210,'DD-Lookup'!$J$6:$L$50,3,FALSE)="Monthly",(YEAR(AC210)-YEAR(AB210))*12+MONTH(AC210)-MONTH(AB210)+1,(AC210-AB210+1))</f>
        <v>30</v>
      </c>
      <c r="F210" s="210">
        <f t="shared" si="20"/>
        <v>150000</v>
      </c>
      <c r="G210" s="199">
        <v>1352050</v>
      </c>
      <c r="H210" s="195">
        <v>37049.1749305556</v>
      </c>
      <c r="I210" t="s">
        <v>2238</v>
      </c>
      <c r="M210" t="s">
        <v>3344</v>
      </c>
      <c r="N210" t="s">
        <v>2239</v>
      </c>
      <c r="O210" t="s">
        <v>2240</v>
      </c>
      <c r="P210" s="196">
        <v>5000</v>
      </c>
      <c r="S210" t="s">
        <v>3348</v>
      </c>
      <c r="T210" t="s">
        <v>3557</v>
      </c>
      <c r="U210" s="198">
        <v>231.75</v>
      </c>
      <c r="V210" t="s">
        <v>2241</v>
      </c>
      <c r="W210" t="s">
        <v>2242</v>
      </c>
      <c r="X210" t="s">
        <v>2243</v>
      </c>
      <c r="Y210" t="s">
        <v>2778</v>
      </c>
      <c r="Z210" t="s">
        <v>3930</v>
      </c>
      <c r="AA210">
        <v>115294</v>
      </c>
      <c r="AB210" s="195">
        <v>37043</v>
      </c>
      <c r="AC210" s="195">
        <v>37072</v>
      </c>
    </row>
    <row r="211" spans="1:29" x14ac:dyDescent="0.25">
      <c r="A211" s="43" t="str">
        <f t="shared" si="16"/>
        <v xml:space="preserve"> Metals Financial</v>
      </c>
      <c r="B211" s="43" t="str">
        <f t="shared" si="17"/>
        <v/>
      </c>
      <c r="C211" s="43" t="str">
        <f t="shared" si="18"/>
        <v>Metals</v>
      </c>
      <c r="D211" s="43" t="str">
        <f t="shared" si="19"/>
        <v>Financial</v>
      </c>
      <c r="E211" s="43">
        <f>IF(VLOOKUP(S211,'DD-Lookup'!$J$6:$L$50,3,FALSE)="Monthly",(YEAR(AC211)-YEAR(AB211))*12+MONTH(AC211)-MONTH(AB211)+1,(AC211-AB211+1))</f>
        <v>1</v>
      </c>
      <c r="F211" s="210">
        <f t="shared" si="20"/>
        <v>8</v>
      </c>
      <c r="G211" s="199">
        <v>1352051</v>
      </c>
      <c r="H211" s="195">
        <v>37049.174976851798</v>
      </c>
      <c r="I211" t="s">
        <v>3586</v>
      </c>
      <c r="M211" t="s">
        <v>3346</v>
      </c>
      <c r="N211" t="s">
        <v>3554</v>
      </c>
      <c r="O211" t="s">
        <v>3555</v>
      </c>
      <c r="Q211" s="196">
        <v>8</v>
      </c>
      <c r="S211" t="s">
        <v>3556</v>
      </c>
      <c r="T211" t="s">
        <v>3557</v>
      </c>
      <c r="U211" s="198">
        <v>1673</v>
      </c>
      <c r="V211" t="s">
        <v>3290</v>
      </c>
      <c r="W211" t="s">
        <v>3563</v>
      </c>
      <c r="X211" t="s">
        <v>3559</v>
      </c>
      <c r="Y211" t="s">
        <v>3560</v>
      </c>
      <c r="Z211" t="s">
        <v>3561</v>
      </c>
      <c r="AA211">
        <v>2172665</v>
      </c>
    </row>
    <row r="212" spans="1:29" x14ac:dyDescent="0.25">
      <c r="A212" s="43" t="str">
        <f t="shared" si="16"/>
        <v xml:space="preserve"> Natural Gas Physical</v>
      </c>
      <c r="B212" s="43" t="str">
        <f t="shared" si="17"/>
        <v/>
      </c>
      <c r="C212" s="43" t="str">
        <f t="shared" si="18"/>
        <v>Natural Gas</v>
      </c>
      <c r="D212" s="43" t="str">
        <f t="shared" si="19"/>
        <v>Physical</v>
      </c>
      <c r="E212" s="43">
        <f>IF(VLOOKUP(S212,'DD-Lookup'!$J$6:$L$50,3,FALSE)="Monthly",(YEAR(AC212)-YEAR(AB212))*12+MONTH(AC212)-MONTH(AB212)+1,(AC212-AB212+1))</f>
        <v>1</v>
      </c>
      <c r="F212" s="210">
        <f t="shared" si="20"/>
        <v>50000</v>
      </c>
      <c r="G212" s="199">
        <v>1352052</v>
      </c>
      <c r="H212" s="195">
        <v>37049.175185185202</v>
      </c>
      <c r="I212" t="s">
        <v>3607</v>
      </c>
      <c r="M212" t="s">
        <v>3341</v>
      </c>
      <c r="N212" t="s">
        <v>3588</v>
      </c>
      <c r="O212" t="s">
        <v>1679</v>
      </c>
      <c r="P212" s="196">
        <v>50000</v>
      </c>
      <c r="S212" t="s">
        <v>3590</v>
      </c>
      <c r="T212" t="s">
        <v>3591</v>
      </c>
      <c r="U212" s="198">
        <v>21.2</v>
      </c>
      <c r="V212" t="s">
        <v>3142</v>
      </c>
      <c r="W212" t="s">
        <v>3600</v>
      </c>
      <c r="X212" t="s">
        <v>3593</v>
      </c>
      <c r="Y212" t="s">
        <v>3594</v>
      </c>
      <c r="Z212" t="s">
        <v>3562</v>
      </c>
      <c r="AA212">
        <v>106830</v>
      </c>
      <c r="AB212" s="195">
        <v>37049.875011574099</v>
      </c>
      <c r="AC212" s="195">
        <v>37049.875011574099</v>
      </c>
    </row>
    <row r="213" spans="1:29" x14ac:dyDescent="0.25">
      <c r="A213" s="43" t="str">
        <f t="shared" si="16"/>
        <v xml:space="preserve"> Metals Financial</v>
      </c>
      <c r="B213" s="43" t="str">
        <f t="shared" si="17"/>
        <v/>
      </c>
      <c r="C213" s="43" t="str">
        <f t="shared" si="18"/>
        <v>Metals</v>
      </c>
      <c r="D213" s="43" t="str">
        <f t="shared" si="19"/>
        <v>Financial</v>
      </c>
      <c r="E213" s="43">
        <f>IF(VLOOKUP(S213,'DD-Lookup'!$J$6:$L$50,3,FALSE)="Monthly",(YEAR(AC213)-YEAR(AB213))*12+MONTH(AC213)-MONTH(AB213)+1,(AC213-AB213+1))</f>
        <v>1</v>
      </c>
      <c r="F213" s="210">
        <f t="shared" si="20"/>
        <v>4</v>
      </c>
      <c r="G213" s="199">
        <v>1352053</v>
      </c>
      <c r="H213" s="195">
        <v>37049.175231481502</v>
      </c>
      <c r="I213" t="s">
        <v>3577</v>
      </c>
      <c r="M213" t="s">
        <v>3346</v>
      </c>
      <c r="N213" t="s">
        <v>3566</v>
      </c>
      <c r="O213" t="s">
        <v>3567</v>
      </c>
      <c r="P213" s="196">
        <v>4</v>
      </c>
      <c r="S213" t="s">
        <v>3556</v>
      </c>
      <c r="T213" t="s">
        <v>3557</v>
      </c>
      <c r="U213" s="198">
        <v>1515</v>
      </c>
      <c r="V213" t="s">
        <v>3613</v>
      </c>
      <c r="W213" t="s">
        <v>3563</v>
      </c>
      <c r="X213" t="s">
        <v>3559</v>
      </c>
      <c r="Y213" t="s">
        <v>3560</v>
      </c>
      <c r="Z213" t="s">
        <v>3561</v>
      </c>
      <c r="AA213">
        <v>2172667</v>
      </c>
    </row>
    <row r="214" spans="1:29" x14ac:dyDescent="0.25">
      <c r="A214" s="43" t="str">
        <f t="shared" si="16"/>
        <v xml:space="preserve"> Natural Gas Physical</v>
      </c>
      <c r="B214" s="43" t="str">
        <f t="shared" si="17"/>
        <v/>
      </c>
      <c r="C214" s="43" t="str">
        <f t="shared" si="18"/>
        <v>Natural Gas</v>
      </c>
      <c r="D214" s="43" t="str">
        <f t="shared" si="19"/>
        <v>Physical</v>
      </c>
      <c r="E214" s="43">
        <f>IF(VLOOKUP(S214,'DD-Lookup'!$J$6:$L$50,3,FALSE)="Monthly",(YEAR(AC214)-YEAR(AB214))*12+MONTH(AC214)-MONTH(AB214)+1,(AC214-AB214+1))</f>
        <v>1</v>
      </c>
      <c r="F214" s="210">
        <f t="shared" si="20"/>
        <v>50000</v>
      </c>
      <c r="G214" s="199">
        <v>1352054</v>
      </c>
      <c r="H214" s="195">
        <v>37049.175243055601</v>
      </c>
      <c r="I214" t="s">
        <v>265</v>
      </c>
      <c r="M214" t="s">
        <v>3341</v>
      </c>
      <c r="N214" t="s">
        <v>3588</v>
      </c>
      <c r="O214" t="s">
        <v>266</v>
      </c>
      <c r="P214" s="196">
        <v>50000</v>
      </c>
      <c r="S214" t="s">
        <v>3590</v>
      </c>
      <c r="T214" t="s">
        <v>3591</v>
      </c>
      <c r="U214" s="198">
        <v>21.1</v>
      </c>
      <c r="V214" t="s">
        <v>267</v>
      </c>
      <c r="W214" t="s">
        <v>3600</v>
      </c>
      <c r="X214" t="s">
        <v>3593</v>
      </c>
      <c r="Y214" t="s">
        <v>3594</v>
      </c>
      <c r="Z214" t="s">
        <v>3562</v>
      </c>
      <c r="AA214">
        <v>106831</v>
      </c>
      <c r="AB214" s="195">
        <v>37051.875011574099</v>
      </c>
      <c r="AC214" s="195">
        <v>37072.875011574099</v>
      </c>
    </row>
    <row r="215" spans="1:29" x14ac:dyDescent="0.25">
      <c r="A215" s="43" t="str">
        <f t="shared" si="16"/>
        <v>US Crude Financial</v>
      </c>
      <c r="B215" s="43" t="str">
        <f t="shared" si="17"/>
        <v>US</v>
      </c>
      <c r="C215" s="43" t="str">
        <f t="shared" si="18"/>
        <v>Crude</v>
      </c>
      <c r="D215" s="43" t="str">
        <f t="shared" si="19"/>
        <v>Financial</v>
      </c>
      <c r="E215" s="43">
        <f>IF(VLOOKUP(S215,'DD-Lookup'!$J$6:$L$50,3,FALSE)="Monthly",(YEAR(AC215)-YEAR(AB215))*12+MONTH(AC215)-MONTH(AB215)+1,(AC215-AB215+1))</f>
        <v>1</v>
      </c>
      <c r="F215" s="210">
        <f t="shared" si="20"/>
        <v>50000</v>
      </c>
      <c r="G215" s="199">
        <v>1352055</v>
      </c>
      <c r="H215" s="195">
        <v>37049.175254629597</v>
      </c>
      <c r="I215" t="s">
        <v>3480</v>
      </c>
      <c r="M215" t="s">
        <v>3437</v>
      </c>
      <c r="N215" t="s">
        <v>2653</v>
      </c>
      <c r="O215" t="s">
        <v>3359</v>
      </c>
      <c r="P215" s="196">
        <v>50000</v>
      </c>
      <c r="S215" t="s">
        <v>3347</v>
      </c>
      <c r="T215" t="s">
        <v>3557</v>
      </c>
      <c r="U215" s="198">
        <v>27.52</v>
      </c>
      <c r="V215" t="s">
        <v>2647</v>
      </c>
      <c r="W215" t="s">
        <v>2655</v>
      </c>
      <c r="X215" t="s">
        <v>2656</v>
      </c>
      <c r="Y215" t="s">
        <v>2778</v>
      </c>
      <c r="Z215" t="s">
        <v>2995</v>
      </c>
      <c r="AA215">
        <v>115296</v>
      </c>
      <c r="AB215" s="195">
        <v>37073</v>
      </c>
      <c r="AC215" s="195">
        <v>37103</v>
      </c>
    </row>
    <row r="216" spans="1:29" x14ac:dyDescent="0.25">
      <c r="A216" s="43" t="str">
        <f t="shared" si="16"/>
        <v xml:space="preserve"> Natural Gas Physical</v>
      </c>
      <c r="B216" s="43" t="str">
        <f t="shared" si="17"/>
        <v/>
      </c>
      <c r="C216" s="43" t="str">
        <f t="shared" si="18"/>
        <v>Natural Gas</v>
      </c>
      <c r="D216" s="43" t="str">
        <f t="shared" si="19"/>
        <v>Physical</v>
      </c>
      <c r="E216" s="43">
        <f>IF(VLOOKUP(S216,'DD-Lookup'!$J$6:$L$50,3,FALSE)="Monthly",(YEAR(AC216)-YEAR(AB216))*12+MONTH(AC216)-MONTH(AB216)+1,(AC216-AB216+1))</f>
        <v>1</v>
      </c>
      <c r="F216" s="210">
        <f t="shared" si="20"/>
        <v>25000</v>
      </c>
      <c r="G216" s="199">
        <v>1352056</v>
      </c>
      <c r="H216" s="195">
        <v>37049.175486111097</v>
      </c>
      <c r="I216" t="s">
        <v>3595</v>
      </c>
      <c r="M216" t="s">
        <v>3341</v>
      </c>
      <c r="N216" t="s">
        <v>3588</v>
      </c>
      <c r="O216" t="s">
        <v>3773</v>
      </c>
      <c r="P216" s="196">
        <v>25000</v>
      </c>
      <c r="S216" t="s">
        <v>3590</v>
      </c>
      <c r="T216" t="s">
        <v>3591</v>
      </c>
      <c r="U216" s="198">
        <v>20.95</v>
      </c>
      <c r="V216" t="s">
        <v>4082</v>
      </c>
      <c r="W216" t="s">
        <v>3592</v>
      </c>
      <c r="X216" t="s">
        <v>3593</v>
      </c>
      <c r="Y216" t="s">
        <v>3594</v>
      </c>
      <c r="Z216" t="s">
        <v>3562</v>
      </c>
      <c r="AA216">
        <v>106832</v>
      </c>
      <c r="AB216" s="195">
        <v>37073.875011574099</v>
      </c>
      <c r="AC216" s="195">
        <v>37103.875011574099</v>
      </c>
    </row>
    <row r="217" spans="1:29" x14ac:dyDescent="0.25">
      <c r="A217" s="43" t="str">
        <f t="shared" si="16"/>
        <v xml:space="preserve"> Natural Gas Physical</v>
      </c>
      <c r="B217" s="43" t="str">
        <f t="shared" si="17"/>
        <v/>
      </c>
      <c r="C217" s="43" t="str">
        <f t="shared" si="18"/>
        <v>Natural Gas</v>
      </c>
      <c r="D217" s="43" t="str">
        <f t="shared" si="19"/>
        <v>Physical</v>
      </c>
      <c r="E217" s="43">
        <f>IF(VLOOKUP(S217,'DD-Lookup'!$J$6:$L$50,3,FALSE)="Monthly",(YEAR(AC217)-YEAR(AB217))*12+MONTH(AC217)-MONTH(AB217)+1,(AC217-AB217+1))</f>
        <v>1</v>
      </c>
      <c r="F217" s="210">
        <f t="shared" si="20"/>
        <v>50000</v>
      </c>
      <c r="G217" s="199">
        <v>1352057</v>
      </c>
      <c r="H217" s="195">
        <v>37049.175555555601</v>
      </c>
      <c r="I217" t="s">
        <v>265</v>
      </c>
      <c r="M217" t="s">
        <v>3341</v>
      </c>
      <c r="N217" t="s">
        <v>3588</v>
      </c>
      <c r="O217" t="s">
        <v>3818</v>
      </c>
      <c r="P217" s="196">
        <v>50000</v>
      </c>
      <c r="S217" t="s">
        <v>3590</v>
      </c>
      <c r="T217" t="s">
        <v>3591</v>
      </c>
      <c r="U217" s="198">
        <v>21.15</v>
      </c>
      <c r="V217" t="s">
        <v>267</v>
      </c>
      <c r="W217" t="s">
        <v>3600</v>
      </c>
      <c r="X217" t="s">
        <v>3593</v>
      </c>
      <c r="Y217" t="s">
        <v>3594</v>
      </c>
      <c r="Z217" t="s">
        <v>3562</v>
      </c>
      <c r="AA217">
        <v>106833</v>
      </c>
      <c r="AB217" s="195">
        <v>37053.875011574099</v>
      </c>
      <c r="AC217" s="195">
        <v>37057.875011574099</v>
      </c>
    </row>
    <row r="218" spans="1:29" x14ac:dyDescent="0.25">
      <c r="A218" s="43" t="str">
        <f t="shared" si="16"/>
        <v xml:space="preserve"> Natural Gas Physical</v>
      </c>
      <c r="B218" s="43" t="str">
        <f t="shared" si="17"/>
        <v/>
      </c>
      <c r="C218" s="43" t="str">
        <f t="shared" si="18"/>
        <v>Natural Gas</v>
      </c>
      <c r="D218" s="43" t="str">
        <f t="shared" si="19"/>
        <v>Physical</v>
      </c>
      <c r="E218" s="43">
        <f>IF(VLOOKUP(S218,'DD-Lookup'!$J$6:$L$50,3,FALSE)="Monthly",(YEAR(AC218)-YEAR(AB218))*12+MONTH(AC218)-MONTH(AB218)+1,(AC218-AB218+1))</f>
        <v>1</v>
      </c>
      <c r="F218" s="210">
        <f t="shared" si="20"/>
        <v>50000</v>
      </c>
      <c r="G218" s="199">
        <v>1352058</v>
      </c>
      <c r="H218" s="195">
        <v>37049.176006944399</v>
      </c>
      <c r="I218" t="s">
        <v>3564</v>
      </c>
      <c r="M218" t="s">
        <v>3341</v>
      </c>
      <c r="N218" t="s">
        <v>3588</v>
      </c>
      <c r="O218" t="s">
        <v>1679</v>
      </c>
      <c r="P218" s="196">
        <v>50000</v>
      </c>
      <c r="S218" t="s">
        <v>3590</v>
      </c>
      <c r="T218" t="s">
        <v>3591</v>
      </c>
      <c r="U218" s="198">
        <v>21</v>
      </c>
      <c r="V218" t="s">
        <v>2339</v>
      </c>
      <c r="W218" t="s">
        <v>3600</v>
      </c>
      <c r="X218" t="s">
        <v>3593</v>
      </c>
      <c r="Y218" t="s">
        <v>3594</v>
      </c>
      <c r="Z218" t="s">
        <v>3562</v>
      </c>
      <c r="AA218">
        <v>106834</v>
      </c>
      <c r="AB218" s="195">
        <v>37049.875011574099</v>
      </c>
      <c r="AC218" s="195">
        <v>37049.875011574099</v>
      </c>
    </row>
    <row r="219" spans="1:29" x14ac:dyDescent="0.25">
      <c r="A219" s="43" t="str">
        <f t="shared" si="16"/>
        <v xml:space="preserve"> Oil Products Financial</v>
      </c>
      <c r="B219" s="43" t="str">
        <f t="shared" si="17"/>
        <v/>
      </c>
      <c r="C219" s="43" t="str">
        <f t="shared" si="18"/>
        <v>Oil Products</v>
      </c>
      <c r="D219" s="43" t="str">
        <f t="shared" si="19"/>
        <v>Financial</v>
      </c>
      <c r="E219" s="43">
        <f>IF(VLOOKUP(S219,'DD-Lookup'!$J$6:$L$50,3,FALSE)="Monthly",(YEAR(AC219)-YEAR(AB219))*12+MONTH(AC219)-MONTH(AB219)+1,(AC219-AB219+1))</f>
        <v>30</v>
      </c>
      <c r="F219" s="210">
        <f t="shared" si="20"/>
        <v>150000</v>
      </c>
      <c r="G219" s="199">
        <v>1352059</v>
      </c>
      <c r="H219" s="195">
        <v>37049.177106481497</v>
      </c>
      <c r="I219" t="s">
        <v>2238</v>
      </c>
      <c r="M219" t="s">
        <v>3344</v>
      </c>
      <c r="N219" t="s">
        <v>2239</v>
      </c>
      <c r="O219" t="s">
        <v>2240</v>
      </c>
      <c r="Q219" s="196">
        <v>5000</v>
      </c>
      <c r="S219" t="s">
        <v>3348</v>
      </c>
      <c r="T219" t="s">
        <v>3557</v>
      </c>
      <c r="U219" s="198">
        <v>232</v>
      </c>
      <c r="V219" t="s">
        <v>2241</v>
      </c>
      <c r="W219" t="s">
        <v>2242</v>
      </c>
      <c r="X219" t="s">
        <v>2243</v>
      </c>
      <c r="Y219" t="s">
        <v>2778</v>
      </c>
      <c r="Z219" t="s">
        <v>3930</v>
      </c>
      <c r="AA219">
        <v>115297</v>
      </c>
      <c r="AB219" s="195">
        <v>37043</v>
      </c>
      <c r="AC219" s="195">
        <v>37072</v>
      </c>
    </row>
    <row r="220" spans="1:29" x14ac:dyDescent="0.25">
      <c r="A220" s="43" t="str">
        <f t="shared" si="16"/>
        <v xml:space="preserve"> Metals Financial</v>
      </c>
      <c r="B220" s="43" t="str">
        <f t="shared" si="17"/>
        <v/>
      </c>
      <c r="C220" s="43" t="str">
        <f t="shared" si="18"/>
        <v>Metals</v>
      </c>
      <c r="D220" s="43" t="str">
        <f t="shared" si="19"/>
        <v>Financial</v>
      </c>
      <c r="E220" s="43">
        <f>IF(VLOOKUP(S220,'DD-Lookup'!$J$6:$L$50,3,FALSE)="Monthly",(YEAR(AC220)-YEAR(AB220))*12+MONTH(AC220)-MONTH(AB220)+1,(AC220-AB220+1))</f>
        <v>1</v>
      </c>
      <c r="F220" s="210">
        <f t="shared" si="20"/>
        <v>20</v>
      </c>
      <c r="G220" s="199">
        <v>1352060</v>
      </c>
      <c r="H220" s="195">
        <v>37049.177141203698</v>
      </c>
      <c r="I220" t="s">
        <v>3936</v>
      </c>
      <c r="M220" t="s">
        <v>3346</v>
      </c>
      <c r="N220" t="s">
        <v>3554</v>
      </c>
      <c r="O220" t="s">
        <v>3555</v>
      </c>
      <c r="P220" s="196">
        <v>20</v>
      </c>
      <c r="S220" t="s">
        <v>3556</v>
      </c>
      <c r="T220" t="s">
        <v>3557</v>
      </c>
      <c r="U220" s="198">
        <v>1671</v>
      </c>
      <c r="V220" t="s">
        <v>3937</v>
      </c>
      <c r="W220" t="s">
        <v>3563</v>
      </c>
      <c r="X220" t="s">
        <v>3559</v>
      </c>
      <c r="Y220" t="s">
        <v>3560</v>
      </c>
      <c r="Z220" t="s">
        <v>3561</v>
      </c>
      <c r="AA220">
        <v>2172669</v>
      </c>
    </row>
    <row r="221" spans="1:29" x14ac:dyDescent="0.25">
      <c r="A221" s="43" t="str">
        <f t="shared" si="16"/>
        <v xml:space="preserve"> Metals Financial</v>
      </c>
      <c r="B221" s="43" t="str">
        <f t="shared" si="17"/>
        <v/>
      </c>
      <c r="C221" s="43" t="str">
        <f t="shared" si="18"/>
        <v>Metals</v>
      </c>
      <c r="D221" s="43" t="str">
        <f t="shared" si="19"/>
        <v>Financial</v>
      </c>
      <c r="E221" s="43">
        <f>IF(VLOOKUP(S221,'DD-Lookup'!$J$6:$L$50,3,FALSE)="Monthly",(YEAR(AC221)-YEAR(AB221))*12+MONTH(AC221)-MONTH(AB221)+1,(AC221-AB221+1))</f>
        <v>1</v>
      </c>
      <c r="F221" s="210">
        <f t="shared" si="20"/>
        <v>16</v>
      </c>
      <c r="G221" s="199">
        <v>1352061</v>
      </c>
      <c r="H221" s="195">
        <v>37049.177291666703</v>
      </c>
      <c r="I221" t="s">
        <v>3527</v>
      </c>
      <c r="M221" t="s">
        <v>3346</v>
      </c>
      <c r="N221" t="s">
        <v>3566</v>
      </c>
      <c r="O221" t="s">
        <v>3567</v>
      </c>
      <c r="P221" s="196">
        <v>16</v>
      </c>
      <c r="S221" t="s">
        <v>3556</v>
      </c>
      <c r="T221" t="s">
        <v>3557</v>
      </c>
      <c r="U221" s="198">
        <v>1514</v>
      </c>
      <c r="V221" t="s">
        <v>3569</v>
      </c>
      <c r="W221" t="s">
        <v>3563</v>
      </c>
      <c r="X221" t="s">
        <v>3559</v>
      </c>
      <c r="Y221" t="s">
        <v>3560</v>
      </c>
      <c r="Z221" t="s">
        <v>3561</v>
      </c>
      <c r="AA221">
        <v>2172671</v>
      </c>
    </row>
    <row r="222" spans="1:29" x14ac:dyDescent="0.25">
      <c r="A222" s="43" t="str">
        <f t="shared" si="16"/>
        <v xml:space="preserve"> Metals Financial</v>
      </c>
      <c r="B222" s="43" t="str">
        <f t="shared" si="17"/>
        <v/>
      </c>
      <c r="C222" s="43" t="str">
        <f t="shared" si="18"/>
        <v>Metals</v>
      </c>
      <c r="D222" s="43" t="str">
        <f t="shared" si="19"/>
        <v>Financial</v>
      </c>
      <c r="E222" s="43">
        <f>IF(VLOOKUP(S222,'DD-Lookup'!$J$6:$L$50,3,FALSE)="Monthly",(YEAR(AC222)-YEAR(AB222))*12+MONTH(AC222)-MONTH(AB222)+1,(AC222-AB222+1))</f>
        <v>1</v>
      </c>
      <c r="F222" s="210">
        <f t="shared" si="20"/>
        <v>10</v>
      </c>
      <c r="G222" s="199">
        <v>1352062</v>
      </c>
      <c r="H222" s="195">
        <v>37049.177777777797</v>
      </c>
      <c r="I222" t="s">
        <v>4084</v>
      </c>
      <c r="M222" t="s">
        <v>3346</v>
      </c>
      <c r="N222" t="s">
        <v>3566</v>
      </c>
      <c r="O222" t="s">
        <v>2338</v>
      </c>
      <c r="Q222" s="196">
        <v>10</v>
      </c>
      <c r="S222" t="s">
        <v>3556</v>
      </c>
      <c r="T222" t="s">
        <v>3557</v>
      </c>
      <c r="U222" s="198">
        <v>1496.5</v>
      </c>
      <c r="V222" t="s">
        <v>4086</v>
      </c>
      <c r="W222" t="s">
        <v>3563</v>
      </c>
      <c r="X222" t="s">
        <v>3559</v>
      </c>
      <c r="Y222" t="s">
        <v>3560</v>
      </c>
      <c r="Z222" t="s">
        <v>3561</v>
      </c>
      <c r="AA222">
        <v>2172673</v>
      </c>
      <c r="AB222" s="195">
        <v>37062</v>
      </c>
      <c r="AC222" s="195">
        <v>37062</v>
      </c>
    </row>
    <row r="223" spans="1:29" x14ac:dyDescent="0.25">
      <c r="A223" s="43" t="str">
        <f t="shared" si="16"/>
        <v xml:space="preserve"> Metals Financial</v>
      </c>
      <c r="B223" s="43" t="str">
        <f t="shared" si="17"/>
        <v/>
      </c>
      <c r="C223" s="43" t="str">
        <f t="shared" si="18"/>
        <v>Metals</v>
      </c>
      <c r="D223" s="43" t="str">
        <f t="shared" si="19"/>
        <v>Financial</v>
      </c>
      <c r="E223" s="43">
        <f>IF(VLOOKUP(S223,'DD-Lookup'!$J$6:$L$50,3,FALSE)="Monthly",(YEAR(AC223)-YEAR(AB223))*12+MONTH(AC223)-MONTH(AB223)+1,(AC223-AB223+1))</f>
        <v>1</v>
      </c>
      <c r="F223" s="210">
        <f t="shared" si="20"/>
        <v>50</v>
      </c>
      <c r="G223" s="199">
        <v>1352064</v>
      </c>
      <c r="H223" s="195">
        <v>37049.177789351903</v>
      </c>
      <c r="I223" t="s">
        <v>3712</v>
      </c>
      <c r="M223" t="s">
        <v>3346</v>
      </c>
      <c r="N223" t="s">
        <v>3554</v>
      </c>
      <c r="O223" t="s">
        <v>268</v>
      </c>
      <c r="P223" s="196">
        <v>50</v>
      </c>
      <c r="S223" t="s">
        <v>3556</v>
      </c>
      <c r="T223" t="s">
        <v>3557</v>
      </c>
      <c r="U223" s="198">
        <v>1656.5</v>
      </c>
      <c r="V223" t="s">
        <v>3124</v>
      </c>
      <c r="W223" t="s">
        <v>3603</v>
      </c>
      <c r="X223" t="s">
        <v>3559</v>
      </c>
      <c r="Y223" t="s">
        <v>3560</v>
      </c>
      <c r="Z223" t="s">
        <v>3561</v>
      </c>
      <c r="AA223">
        <v>2172675</v>
      </c>
      <c r="AB223" s="195">
        <v>37053.875011574099</v>
      </c>
      <c r="AC223" s="195">
        <v>37053.875011574099</v>
      </c>
    </row>
    <row r="224" spans="1:29" x14ac:dyDescent="0.25">
      <c r="A224" s="43" t="str">
        <f t="shared" si="16"/>
        <v xml:space="preserve"> Metals Financial</v>
      </c>
      <c r="B224" s="43" t="str">
        <f t="shared" si="17"/>
        <v/>
      </c>
      <c r="C224" s="43" t="str">
        <f t="shared" si="18"/>
        <v>Metals</v>
      </c>
      <c r="D224" s="43" t="str">
        <f t="shared" si="19"/>
        <v>Financial</v>
      </c>
      <c r="E224" s="43">
        <f>IF(VLOOKUP(S224,'DD-Lookup'!$J$6:$L$50,3,FALSE)="Monthly",(YEAR(AC224)-YEAR(AB224))*12+MONTH(AC224)-MONTH(AB224)+1,(AC224-AB224+1))</f>
        <v>1</v>
      </c>
      <c r="F224" s="210">
        <f t="shared" si="20"/>
        <v>50</v>
      </c>
      <c r="G224" s="199">
        <v>1352065</v>
      </c>
      <c r="H224" s="195">
        <v>37049.177789351903</v>
      </c>
      <c r="I224" t="s">
        <v>3712</v>
      </c>
      <c r="M224" t="s">
        <v>3346</v>
      </c>
      <c r="N224" t="s">
        <v>3554</v>
      </c>
      <c r="O224" t="s">
        <v>3555</v>
      </c>
      <c r="Q224" s="196">
        <v>50</v>
      </c>
      <c r="S224" t="s">
        <v>3556</v>
      </c>
      <c r="T224" t="s">
        <v>3557</v>
      </c>
      <c r="U224" s="198">
        <v>1670.5</v>
      </c>
      <c r="V224" t="s">
        <v>3124</v>
      </c>
      <c r="W224" t="s">
        <v>3603</v>
      </c>
      <c r="X224" t="s">
        <v>3559</v>
      </c>
      <c r="Y224" t="s">
        <v>3560</v>
      </c>
      <c r="Z224" t="s">
        <v>3561</v>
      </c>
      <c r="AA224">
        <v>2172677</v>
      </c>
    </row>
    <row r="225" spans="1:29" x14ac:dyDescent="0.25">
      <c r="A225" s="43" t="str">
        <f t="shared" si="16"/>
        <v xml:space="preserve"> Power Physical</v>
      </c>
      <c r="B225" s="43" t="str">
        <f t="shared" si="17"/>
        <v/>
      </c>
      <c r="C225" s="43" t="str">
        <f t="shared" si="18"/>
        <v>Power</v>
      </c>
      <c r="D225" s="43" t="str">
        <f t="shared" si="19"/>
        <v>Physical</v>
      </c>
      <c r="E225" s="43">
        <f>IF(VLOOKUP(S225,'DD-Lookup'!$J$6:$L$50,3,FALSE)="Monthly",(YEAR(AC225)-YEAR(AB225))*12+MONTH(AC225)-MONTH(AB225)+1,(AC225-AB225+1))</f>
        <v>2</v>
      </c>
      <c r="F225" s="210">
        <f t="shared" si="20"/>
        <v>50</v>
      </c>
      <c r="G225" s="199">
        <v>1352066</v>
      </c>
      <c r="H225" s="195">
        <v>37049.178194444401</v>
      </c>
      <c r="I225" t="s">
        <v>3662</v>
      </c>
      <c r="M225" t="s">
        <v>2766</v>
      </c>
      <c r="N225" t="s">
        <v>4022</v>
      </c>
      <c r="O225" t="s">
        <v>4100</v>
      </c>
      <c r="P225" s="196">
        <v>25</v>
      </c>
      <c r="S225" t="s">
        <v>3340</v>
      </c>
      <c r="T225" t="s">
        <v>4023</v>
      </c>
      <c r="U225" s="198">
        <v>12.95</v>
      </c>
      <c r="V225" t="s">
        <v>3663</v>
      </c>
      <c r="W225" t="s">
        <v>4025</v>
      </c>
      <c r="X225" t="s">
        <v>4026</v>
      </c>
      <c r="Y225" t="s">
        <v>4027</v>
      </c>
      <c r="Z225" t="s">
        <v>3562</v>
      </c>
      <c r="AA225">
        <v>111745.1</v>
      </c>
      <c r="AB225" s="195">
        <v>37051.875</v>
      </c>
      <c r="AC225" s="195">
        <v>37052.875</v>
      </c>
    </row>
    <row r="226" spans="1:29" x14ac:dyDescent="0.25">
      <c r="A226" s="43" t="str">
        <f t="shared" si="16"/>
        <v xml:space="preserve"> Power Physical</v>
      </c>
      <c r="B226" s="43" t="str">
        <f t="shared" si="17"/>
        <v/>
      </c>
      <c r="C226" s="43" t="str">
        <f t="shared" si="18"/>
        <v>Power</v>
      </c>
      <c r="D226" s="43" t="str">
        <f t="shared" si="19"/>
        <v>Physical</v>
      </c>
      <c r="E226" s="43">
        <f>IF(VLOOKUP(S226,'DD-Lookup'!$J$6:$L$50,3,FALSE)="Monthly",(YEAR(AC226)-YEAR(AB226))*12+MONTH(AC226)-MONTH(AB226)+1,(AC226-AB226+1))</f>
        <v>182</v>
      </c>
      <c r="F226" s="210">
        <f t="shared" si="20"/>
        <v>3640</v>
      </c>
      <c r="G226" s="199">
        <v>1352067</v>
      </c>
      <c r="H226" s="195">
        <v>37049.178321759297</v>
      </c>
      <c r="I226" t="s">
        <v>3199</v>
      </c>
      <c r="M226" t="s">
        <v>2766</v>
      </c>
      <c r="N226" t="s">
        <v>3715</v>
      </c>
      <c r="O226" t="s">
        <v>3126</v>
      </c>
      <c r="Q226" s="196">
        <v>20</v>
      </c>
      <c r="S226" t="s">
        <v>3340</v>
      </c>
      <c r="T226" t="s">
        <v>3591</v>
      </c>
      <c r="U226" s="198">
        <v>21.21</v>
      </c>
      <c r="V226" t="s">
        <v>269</v>
      </c>
      <c r="W226" t="s">
        <v>3716</v>
      </c>
      <c r="X226" t="s">
        <v>3928</v>
      </c>
      <c r="Y226" t="s">
        <v>3929</v>
      </c>
      <c r="Z226" t="s">
        <v>3930</v>
      </c>
      <c r="AA226">
        <v>111746.1</v>
      </c>
      <c r="AB226" s="195">
        <v>37165</v>
      </c>
      <c r="AC226" s="195">
        <v>37346</v>
      </c>
    </row>
    <row r="227" spans="1:29" x14ac:dyDescent="0.25">
      <c r="A227" s="43" t="str">
        <f t="shared" si="16"/>
        <v xml:space="preserve"> Metals Financial</v>
      </c>
      <c r="B227" s="43" t="str">
        <f t="shared" si="17"/>
        <v/>
      </c>
      <c r="C227" s="43" t="str">
        <f t="shared" si="18"/>
        <v>Metals</v>
      </c>
      <c r="D227" s="43" t="str">
        <f t="shared" si="19"/>
        <v>Financial</v>
      </c>
      <c r="E227" s="43">
        <f>IF(VLOOKUP(S227,'DD-Lookup'!$J$6:$L$50,3,FALSE)="Monthly",(YEAR(AC227)-YEAR(AB227))*12+MONTH(AC227)-MONTH(AB227)+1,(AC227-AB227+1))</f>
        <v>1</v>
      </c>
      <c r="F227" s="210">
        <f t="shared" si="20"/>
        <v>5</v>
      </c>
      <c r="G227" s="199">
        <v>1352068</v>
      </c>
      <c r="H227" s="195">
        <v>37049.178333333301</v>
      </c>
      <c r="I227" t="s">
        <v>3570</v>
      </c>
      <c r="M227" t="s">
        <v>3346</v>
      </c>
      <c r="N227" t="s">
        <v>3554</v>
      </c>
      <c r="O227" t="s">
        <v>3555</v>
      </c>
      <c r="Q227" s="196">
        <v>5</v>
      </c>
      <c r="S227" t="s">
        <v>3556</v>
      </c>
      <c r="T227" t="s">
        <v>3557</v>
      </c>
      <c r="U227" s="198">
        <v>1671</v>
      </c>
      <c r="V227" t="s">
        <v>3707</v>
      </c>
      <c r="W227" t="s">
        <v>3563</v>
      </c>
      <c r="X227" t="s">
        <v>3559</v>
      </c>
      <c r="Y227" t="s">
        <v>3560</v>
      </c>
      <c r="Z227" t="s">
        <v>3561</v>
      </c>
      <c r="AA227">
        <v>2172679</v>
      </c>
    </row>
    <row r="228" spans="1:29" x14ac:dyDescent="0.25">
      <c r="A228" s="43" t="str">
        <f t="shared" si="16"/>
        <v xml:space="preserve"> Metals Financial</v>
      </c>
      <c r="B228" s="43" t="str">
        <f t="shared" si="17"/>
        <v/>
      </c>
      <c r="C228" s="43" t="str">
        <f t="shared" si="18"/>
        <v>Metals</v>
      </c>
      <c r="D228" s="43" t="str">
        <f t="shared" si="19"/>
        <v>Financial</v>
      </c>
      <c r="E228" s="43">
        <f>IF(VLOOKUP(S228,'DD-Lookup'!$J$6:$L$50,3,FALSE)="Monthly",(YEAR(AC228)-YEAR(AB228))*12+MONTH(AC228)-MONTH(AB228)+1,(AC228-AB228+1))</f>
        <v>1</v>
      </c>
      <c r="F228" s="210">
        <f t="shared" si="20"/>
        <v>50</v>
      </c>
      <c r="G228" s="199">
        <v>1352071</v>
      </c>
      <c r="H228" s="195">
        <v>37049.1787847222</v>
      </c>
      <c r="I228" t="s">
        <v>3570</v>
      </c>
      <c r="M228" t="s">
        <v>3346</v>
      </c>
      <c r="N228" t="s">
        <v>3554</v>
      </c>
      <c r="O228" t="s">
        <v>1693</v>
      </c>
      <c r="Q228" s="196">
        <v>50</v>
      </c>
      <c r="S228" t="s">
        <v>3556</v>
      </c>
      <c r="T228" t="s">
        <v>3557</v>
      </c>
      <c r="U228" s="198">
        <v>1660.5</v>
      </c>
      <c r="V228" t="s">
        <v>1656</v>
      </c>
      <c r="W228" t="s">
        <v>3603</v>
      </c>
      <c r="X228" t="s">
        <v>3559</v>
      </c>
      <c r="Y228" t="s">
        <v>3560</v>
      </c>
      <c r="Z228" t="s">
        <v>3561</v>
      </c>
      <c r="AA228">
        <v>2172683</v>
      </c>
      <c r="AB228" s="195">
        <v>37062.6472222222</v>
      </c>
      <c r="AC228" s="195">
        <v>37062.6472222222</v>
      </c>
    </row>
    <row r="229" spans="1:29" x14ac:dyDescent="0.25">
      <c r="A229" s="43" t="str">
        <f t="shared" si="16"/>
        <v xml:space="preserve"> Metals Financial</v>
      </c>
      <c r="B229" s="43" t="str">
        <f t="shared" si="17"/>
        <v/>
      </c>
      <c r="C229" s="43" t="str">
        <f t="shared" si="18"/>
        <v>Metals</v>
      </c>
      <c r="D229" s="43" t="str">
        <f t="shared" si="19"/>
        <v>Financial</v>
      </c>
      <c r="E229" s="43">
        <f>IF(VLOOKUP(S229,'DD-Lookup'!$J$6:$L$50,3,FALSE)="Monthly",(YEAR(AC229)-YEAR(AB229))*12+MONTH(AC229)-MONTH(AB229)+1,(AC229-AB229+1))</f>
        <v>1</v>
      </c>
      <c r="F229" s="210">
        <f t="shared" si="20"/>
        <v>50</v>
      </c>
      <c r="G229" s="199">
        <v>1352070</v>
      </c>
      <c r="H229" s="195">
        <v>37049.1787847222</v>
      </c>
      <c r="I229" t="s">
        <v>3570</v>
      </c>
      <c r="M229" t="s">
        <v>3346</v>
      </c>
      <c r="N229" t="s">
        <v>3554</v>
      </c>
      <c r="O229" t="s">
        <v>268</v>
      </c>
      <c r="P229" s="196">
        <v>50</v>
      </c>
      <c r="S229" t="s">
        <v>3556</v>
      </c>
      <c r="T229" t="s">
        <v>3557</v>
      </c>
      <c r="U229" s="198">
        <v>1657.5</v>
      </c>
      <c r="V229" t="s">
        <v>1656</v>
      </c>
      <c r="W229" t="s">
        <v>3603</v>
      </c>
      <c r="X229" t="s">
        <v>3559</v>
      </c>
      <c r="Y229" t="s">
        <v>3560</v>
      </c>
      <c r="Z229" t="s">
        <v>3561</v>
      </c>
      <c r="AA229">
        <v>2172681</v>
      </c>
      <c r="AB229" s="195">
        <v>37053.875011574099</v>
      </c>
      <c r="AC229" s="195">
        <v>37053.875011574099</v>
      </c>
    </row>
    <row r="230" spans="1:29" x14ac:dyDescent="0.25">
      <c r="A230" s="43" t="str">
        <f t="shared" si="16"/>
        <v xml:space="preserve"> Power Physical</v>
      </c>
      <c r="B230" s="43" t="str">
        <f t="shared" si="17"/>
        <v/>
      </c>
      <c r="C230" s="43" t="str">
        <f t="shared" si="18"/>
        <v>Power</v>
      </c>
      <c r="D230" s="43" t="str">
        <f t="shared" si="19"/>
        <v>Physical</v>
      </c>
      <c r="E230" s="43">
        <f>IF(VLOOKUP(S230,'DD-Lookup'!$J$6:$L$50,3,FALSE)="Monthly",(YEAR(AC230)-YEAR(AB230))*12+MONTH(AC230)-MONTH(AB230)+1,(AC230-AB230+1))</f>
        <v>182</v>
      </c>
      <c r="F230" s="210">
        <f t="shared" si="20"/>
        <v>3640</v>
      </c>
      <c r="G230" s="199">
        <v>1352072</v>
      </c>
      <c r="H230" s="195">
        <v>37049.179398148102</v>
      </c>
      <c r="I230" t="s">
        <v>2335</v>
      </c>
      <c r="M230" t="s">
        <v>2766</v>
      </c>
      <c r="N230" t="s">
        <v>3715</v>
      </c>
      <c r="O230" t="s">
        <v>262</v>
      </c>
      <c r="Q230" s="196">
        <v>20</v>
      </c>
      <c r="S230" t="s">
        <v>3340</v>
      </c>
      <c r="T230" t="s">
        <v>3591</v>
      </c>
      <c r="U230" s="198">
        <v>27.8</v>
      </c>
      <c r="V230" t="s">
        <v>3148</v>
      </c>
      <c r="W230" t="s">
        <v>3716</v>
      </c>
      <c r="X230" t="s">
        <v>3928</v>
      </c>
      <c r="Y230" t="s">
        <v>3929</v>
      </c>
      <c r="Z230" t="s">
        <v>3930</v>
      </c>
      <c r="AA230">
        <v>112099</v>
      </c>
      <c r="AB230" s="195">
        <v>37529</v>
      </c>
      <c r="AC230" s="195">
        <v>37710</v>
      </c>
    </row>
    <row r="231" spans="1:29" x14ac:dyDescent="0.25">
      <c r="A231" s="43" t="str">
        <f t="shared" si="16"/>
        <v xml:space="preserve"> Natural Gas Physical</v>
      </c>
      <c r="B231" s="43" t="str">
        <f t="shared" si="17"/>
        <v/>
      </c>
      <c r="C231" s="43" t="str">
        <f t="shared" si="18"/>
        <v>Natural Gas</v>
      </c>
      <c r="D231" s="43" t="str">
        <f t="shared" si="19"/>
        <v>Physical</v>
      </c>
      <c r="E231" s="43">
        <f>IF(VLOOKUP(S231,'DD-Lookup'!$J$6:$L$50,3,FALSE)="Monthly",(YEAR(AC231)-YEAR(AB231))*12+MONTH(AC231)-MONTH(AB231)+1,(AC231-AB231+1))</f>
        <v>1</v>
      </c>
      <c r="F231" s="210">
        <f t="shared" si="20"/>
        <v>50000</v>
      </c>
      <c r="G231" s="199">
        <v>1352074</v>
      </c>
      <c r="H231" s="195">
        <v>37049.180439814802</v>
      </c>
      <c r="I231" t="s">
        <v>3610</v>
      </c>
      <c r="M231" t="s">
        <v>3341</v>
      </c>
      <c r="N231" t="s">
        <v>3588</v>
      </c>
      <c r="O231" t="s">
        <v>1679</v>
      </c>
      <c r="P231" s="196">
        <v>50000</v>
      </c>
      <c r="S231" t="s">
        <v>3590</v>
      </c>
      <c r="T231" t="s">
        <v>3591</v>
      </c>
      <c r="U231" s="198">
        <v>20.9</v>
      </c>
      <c r="V231" t="s">
        <v>4106</v>
      </c>
      <c r="W231" t="s">
        <v>3600</v>
      </c>
      <c r="X231" t="s">
        <v>3593</v>
      </c>
      <c r="Y231" t="s">
        <v>3594</v>
      </c>
      <c r="Z231" t="s">
        <v>3562</v>
      </c>
      <c r="AA231">
        <v>106835</v>
      </c>
      <c r="AB231" s="195">
        <v>37049.875011574099</v>
      </c>
      <c r="AC231" s="195">
        <v>37049.875011574099</v>
      </c>
    </row>
    <row r="232" spans="1:29" x14ac:dyDescent="0.25">
      <c r="A232" s="43" t="str">
        <f t="shared" si="16"/>
        <v xml:space="preserve"> Natural Gas Physical</v>
      </c>
      <c r="B232" s="43" t="str">
        <f t="shared" si="17"/>
        <v/>
      </c>
      <c r="C232" s="43" t="str">
        <f t="shared" si="18"/>
        <v>Natural Gas</v>
      </c>
      <c r="D232" s="43" t="str">
        <f t="shared" si="19"/>
        <v>Physical</v>
      </c>
      <c r="E232" s="43">
        <f>IF(VLOOKUP(S232,'DD-Lookup'!$J$6:$L$50,3,FALSE)="Monthly",(YEAR(AC232)-YEAR(AB232))*12+MONTH(AC232)-MONTH(AB232)+1,(AC232-AB232+1))</f>
        <v>1</v>
      </c>
      <c r="F232" s="210">
        <f t="shared" si="20"/>
        <v>50000</v>
      </c>
      <c r="G232" s="199">
        <v>1352075</v>
      </c>
      <c r="H232" s="195">
        <v>37049.180706018502</v>
      </c>
      <c r="I232" t="s">
        <v>3595</v>
      </c>
      <c r="M232" t="s">
        <v>3341</v>
      </c>
      <c r="N232" t="s">
        <v>3931</v>
      </c>
      <c r="O232" t="s">
        <v>4103</v>
      </c>
      <c r="P232" s="196">
        <v>50000</v>
      </c>
      <c r="S232" t="s">
        <v>3590</v>
      </c>
      <c r="T232" t="s">
        <v>3591</v>
      </c>
      <c r="U232" s="198">
        <v>21.3</v>
      </c>
      <c r="V232" t="s">
        <v>2646</v>
      </c>
      <c r="W232" t="s">
        <v>3932</v>
      </c>
      <c r="X232" t="s">
        <v>3933</v>
      </c>
      <c r="Y232" t="s">
        <v>3594</v>
      </c>
      <c r="Z232" t="s">
        <v>3562</v>
      </c>
      <c r="AA232">
        <v>106836</v>
      </c>
      <c r="AB232" s="195">
        <v>37053.875011574099</v>
      </c>
      <c r="AC232" s="195">
        <v>37057.875011574099</v>
      </c>
    </row>
    <row r="233" spans="1:29" x14ac:dyDescent="0.25">
      <c r="A233" s="43" t="str">
        <f t="shared" si="16"/>
        <v xml:space="preserve"> Metals Financial</v>
      </c>
      <c r="B233" s="43" t="str">
        <f t="shared" si="17"/>
        <v/>
      </c>
      <c r="C233" s="43" t="str">
        <f t="shared" si="18"/>
        <v>Metals</v>
      </c>
      <c r="D233" s="43" t="str">
        <f t="shared" si="19"/>
        <v>Financial</v>
      </c>
      <c r="E233" s="43">
        <f>IF(VLOOKUP(S233,'DD-Lookup'!$J$6:$L$50,3,FALSE)="Monthly",(YEAR(AC233)-YEAR(AB233))*12+MONTH(AC233)-MONTH(AB233)+1,(AC233-AB233+1))</f>
        <v>1</v>
      </c>
      <c r="F233" s="210">
        <f t="shared" si="20"/>
        <v>10</v>
      </c>
      <c r="G233" s="199">
        <v>1352076</v>
      </c>
      <c r="H233" s="195">
        <v>37049.181041666699</v>
      </c>
      <c r="I233" t="s">
        <v>3130</v>
      </c>
      <c r="M233" t="s">
        <v>3346</v>
      </c>
      <c r="N233" t="s">
        <v>3614</v>
      </c>
      <c r="O233" t="s">
        <v>3711</v>
      </c>
      <c r="P233" s="196">
        <v>10</v>
      </c>
      <c r="S233" t="s">
        <v>3556</v>
      </c>
      <c r="T233" t="s">
        <v>3557</v>
      </c>
      <c r="U233" s="198">
        <v>931</v>
      </c>
      <c r="V233" t="s">
        <v>3131</v>
      </c>
      <c r="W233" t="s">
        <v>3583</v>
      </c>
      <c r="X233" t="s">
        <v>3559</v>
      </c>
      <c r="Y233" t="s">
        <v>3560</v>
      </c>
      <c r="Z233" t="s">
        <v>3561</v>
      </c>
      <c r="AA233">
        <v>2172687</v>
      </c>
    </row>
    <row r="234" spans="1:29" x14ac:dyDescent="0.25">
      <c r="A234" s="43" t="str">
        <f t="shared" si="16"/>
        <v xml:space="preserve"> Metals Financial</v>
      </c>
      <c r="B234" s="43" t="str">
        <f t="shared" si="17"/>
        <v/>
      </c>
      <c r="C234" s="43" t="str">
        <f t="shared" si="18"/>
        <v>Metals</v>
      </c>
      <c r="D234" s="43" t="str">
        <f t="shared" si="19"/>
        <v>Financial</v>
      </c>
      <c r="E234" s="43">
        <f>IF(VLOOKUP(S234,'DD-Lookup'!$J$6:$L$50,3,FALSE)="Monthly",(YEAR(AC234)-YEAR(AB234))*12+MONTH(AC234)-MONTH(AB234)+1,(AC234-AB234+1))</f>
        <v>1</v>
      </c>
      <c r="F234" s="210">
        <f t="shared" si="20"/>
        <v>10</v>
      </c>
      <c r="G234" s="199">
        <v>1352077</v>
      </c>
      <c r="H234" s="195">
        <v>37049.1816666667</v>
      </c>
      <c r="I234" t="s">
        <v>3602</v>
      </c>
      <c r="M234" t="s">
        <v>3346</v>
      </c>
      <c r="N234" t="s">
        <v>3614</v>
      </c>
      <c r="O234" t="s">
        <v>3711</v>
      </c>
      <c r="P234" s="196">
        <v>10</v>
      </c>
      <c r="S234" t="s">
        <v>3556</v>
      </c>
      <c r="T234" t="s">
        <v>3557</v>
      </c>
      <c r="U234" s="198">
        <v>931</v>
      </c>
      <c r="V234" t="s">
        <v>3122</v>
      </c>
      <c r="W234" t="s">
        <v>3583</v>
      </c>
      <c r="X234" t="s">
        <v>3559</v>
      </c>
      <c r="Y234" t="s">
        <v>3560</v>
      </c>
      <c r="Z234" t="s">
        <v>3561</v>
      </c>
      <c r="AA234">
        <v>2172689</v>
      </c>
    </row>
    <row r="235" spans="1:29" x14ac:dyDescent="0.25">
      <c r="A235" s="43" t="str">
        <f t="shared" si="16"/>
        <v xml:space="preserve"> Metals Financial</v>
      </c>
      <c r="B235" s="43" t="str">
        <f t="shared" si="17"/>
        <v/>
      </c>
      <c r="C235" s="43" t="str">
        <f t="shared" si="18"/>
        <v>Metals</v>
      </c>
      <c r="D235" s="43" t="str">
        <f t="shared" si="19"/>
        <v>Financial</v>
      </c>
      <c r="E235" s="43">
        <f>IF(VLOOKUP(S235,'DD-Lookup'!$J$6:$L$50,3,FALSE)="Monthly",(YEAR(AC235)-YEAR(AB235))*12+MONTH(AC235)-MONTH(AB235)+1,(AC235-AB235+1))</f>
        <v>1</v>
      </c>
      <c r="F235" s="210">
        <f t="shared" si="20"/>
        <v>20</v>
      </c>
      <c r="G235" s="199">
        <v>1352078</v>
      </c>
      <c r="H235" s="195">
        <v>37049.181793981501</v>
      </c>
      <c r="I235" t="s">
        <v>3602</v>
      </c>
      <c r="M235" t="s">
        <v>3346</v>
      </c>
      <c r="N235" t="s">
        <v>3614</v>
      </c>
      <c r="O235" t="s">
        <v>3711</v>
      </c>
      <c r="P235" s="196">
        <v>20</v>
      </c>
      <c r="S235" t="s">
        <v>3556</v>
      </c>
      <c r="T235" t="s">
        <v>3557</v>
      </c>
      <c r="U235" s="198">
        <v>930</v>
      </c>
      <c r="V235" t="s">
        <v>3122</v>
      </c>
      <c r="W235" t="s">
        <v>3583</v>
      </c>
      <c r="X235" t="s">
        <v>3559</v>
      </c>
      <c r="Y235" t="s">
        <v>3560</v>
      </c>
      <c r="Z235" t="s">
        <v>3561</v>
      </c>
      <c r="AA235">
        <v>2172691</v>
      </c>
    </row>
    <row r="236" spans="1:29" x14ac:dyDescent="0.25">
      <c r="A236" s="43" t="str">
        <f t="shared" si="16"/>
        <v xml:space="preserve"> Metals Financial</v>
      </c>
      <c r="B236" s="43" t="str">
        <f t="shared" si="17"/>
        <v/>
      </c>
      <c r="C236" s="43" t="str">
        <f t="shared" si="18"/>
        <v>Metals</v>
      </c>
      <c r="D236" s="43" t="str">
        <f t="shared" si="19"/>
        <v>Financial</v>
      </c>
      <c r="E236" s="43">
        <f>IF(VLOOKUP(S236,'DD-Lookup'!$J$6:$L$50,3,FALSE)="Monthly",(YEAR(AC236)-YEAR(AB236))*12+MONTH(AC236)-MONTH(AB236)+1,(AC236-AB236+1))</f>
        <v>1</v>
      </c>
      <c r="F236" s="210">
        <f t="shared" si="20"/>
        <v>20</v>
      </c>
      <c r="G236" s="199">
        <v>1352079</v>
      </c>
      <c r="H236" s="195">
        <v>37049.181886574101</v>
      </c>
      <c r="I236" t="s">
        <v>3602</v>
      </c>
      <c r="M236" t="s">
        <v>3346</v>
      </c>
      <c r="N236" t="s">
        <v>3614</v>
      </c>
      <c r="O236" t="s">
        <v>3711</v>
      </c>
      <c r="P236" s="196">
        <v>20</v>
      </c>
      <c r="S236" t="s">
        <v>3556</v>
      </c>
      <c r="T236" t="s">
        <v>3557</v>
      </c>
      <c r="U236" s="198">
        <v>929</v>
      </c>
      <c r="V236" t="s">
        <v>3122</v>
      </c>
      <c r="W236" t="s">
        <v>3583</v>
      </c>
      <c r="X236" t="s">
        <v>3559</v>
      </c>
      <c r="Y236" t="s">
        <v>3560</v>
      </c>
      <c r="Z236" t="s">
        <v>3561</v>
      </c>
      <c r="AA236">
        <v>2172693</v>
      </c>
    </row>
    <row r="237" spans="1:29" x14ac:dyDescent="0.25">
      <c r="A237" s="43" t="str">
        <f t="shared" si="16"/>
        <v xml:space="preserve"> Metals Financial</v>
      </c>
      <c r="B237" s="43" t="str">
        <f t="shared" si="17"/>
        <v/>
      </c>
      <c r="C237" s="43" t="str">
        <f t="shared" si="18"/>
        <v>Metals</v>
      </c>
      <c r="D237" s="43" t="str">
        <f t="shared" si="19"/>
        <v>Financial</v>
      </c>
      <c r="E237" s="43">
        <f>IF(VLOOKUP(S237,'DD-Lookup'!$J$6:$L$50,3,FALSE)="Monthly",(YEAR(AC237)-YEAR(AB237))*12+MONTH(AC237)-MONTH(AB237)+1,(AC237-AB237+1))</f>
        <v>1</v>
      </c>
      <c r="F237" s="210">
        <f t="shared" si="20"/>
        <v>15</v>
      </c>
      <c r="G237" s="199">
        <v>1352080</v>
      </c>
      <c r="H237" s="195">
        <v>37049.181909722203</v>
      </c>
      <c r="I237" t="s">
        <v>3605</v>
      </c>
      <c r="M237" t="s">
        <v>3346</v>
      </c>
      <c r="N237" t="s">
        <v>3614</v>
      </c>
      <c r="O237" t="s">
        <v>3711</v>
      </c>
      <c r="Q237" s="196">
        <v>15</v>
      </c>
      <c r="S237" t="s">
        <v>3556</v>
      </c>
      <c r="T237" t="s">
        <v>3557</v>
      </c>
      <c r="U237" s="198">
        <v>930</v>
      </c>
      <c r="V237" t="s">
        <v>3263</v>
      </c>
      <c r="W237" t="s">
        <v>3583</v>
      </c>
      <c r="X237" t="s">
        <v>3559</v>
      </c>
      <c r="Y237" t="s">
        <v>3560</v>
      </c>
      <c r="Z237" t="s">
        <v>3561</v>
      </c>
      <c r="AA237">
        <v>2172695</v>
      </c>
    </row>
    <row r="238" spans="1:29" x14ac:dyDescent="0.25">
      <c r="A238" s="43" t="str">
        <f t="shared" si="16"/>
        <v xml:space="preserve"> Metals Financial</v>
      </c>
      <c r="B238" s="43" t="str">
        <f t="shared" si="17"/>
        <v/>
      </c>
      <c r="C238" s="43" t="str">
        <f t="shared" si="18"/>
        <v>Metals</v>
      </c>
      <c r="D238" s="43" t="str">
        <f t="shared" si="19"/>
        <v>Financial</v>
      </c>
      <c r="E238" s="43">
        <f>IF(VLOOKUP(S238,'DD-Lookup'!$J$6:$L$50,3,FALSE)="Monthly",(YEAR(AC238)-YEAR(AB238))*12+MONTH(AC238)-MONTH(AB238)+1,(AC238-AB238+1))</f>
        <v>1</v>
      </c>
      <c r="F238" s="210">
        <f t="shared" si="20"/>
        <v>20</v>
      </c>
      <c r="G238" s="199">
        <v>1352081</v>
      </c>
      <c r="H238" s="195">
        <v>37049.182013888902</v>
      </c>
      <c r="I238" t="s">
        <v>3602</v>
      </c>
      <c r="M238" t="s">
        <v>3346</v>
      </c>
      <c r="N238" t="s">
        <v>3614</v>
      </c>
      <c r="O238" t="s">
        <v>3711</v>
      </c>
      <c r="P238" s="196">
        <v>20</v>
      </c>
      <c r="S238" t="s">
        <v>3556</v>
      </c>
      <c r="T238" t="s">
        <v>3557</v>
      </c>
      <c r="U238" s="198">
        <v>929</v>
      </c>
      <c r="V238" t="s">
        <v>3122</v>
      </c>
      <c r="W238" t="s">
        <v>3583</v>
      </c>
      <c r="X238" t="s">
        <v>3559</v>
      </c>
      <c r="Y238" t="s">
        <v>3560</v>
      </c>
      <c r="Z238" t="s">
        <v>3561</v>
      </c>
      <c r="AA238">
        <v>2172697</v>
      </c>
    </row>
    <row r="239" spans="1:29" x14ac:dyDescent="0.25">
      <c r="A239" s="43" t="str">
        <f t="shared" si="16"/>
        <v xml:space="preserve"> Metals Financial</v>
      </c>
      <c r="B239" s="43" t="str">
        <f t="shared" si="17"/>
        <v/>
      </c>
      <c r="C239" s="43" t="str">
        <f t="shared" si="18"/>
        <v>Metals</v>
      </c>
      <c r="D239" s="43" t="str">
        <f t="shared" si="19"/>
        <v>Financial</v>
      </c>
      <c r="E239" s="43">
        <f>IF(VLOOKUP(S239,'DD-Lookup'!$J$6:$L$50,3,FALSE)="Monthly",(YEAR(AC239)-YEAR(AB239))*12+MONTH(AC239)-MONTH(AB239)+1,(AC239-AB239+1))</f>
        <v>1</v>
      </c>
      <c r="F239" s="210">
        <f t="shared" si="20"/>
        <v>20</v>
      </c>
      <c r="G239" s="199">
        <v>1352082</v>
      </c>
      <c r="H239" s="195">
        <v>37049.182094907403</v>
      </c>
      <c r="I239" t="s">
        <v>3936</v>
      </c>
      <c r="M239" t="s">
        <v>3346</v>
      </c>
      <c r="N239" t="s">
        <v>3554</v>
      </c>
      <c r="O239" t="s">
        <v>3555</v>
      </c>
      <c r="P239" s="196">
        <v>20</v>
      </c>
      <c r="S239" t="s">
        <v>3556</v>
      </c>
      <c r="T239" t="s">
        <v>3557</v>
      </c>
      <c r="U239" s="198">
        <v>1671</v>
      </c>
      <c r="V239" t="s">
        <v>3937</v>
      </c>
      <c r="W239" t="s">
        <v>3563</v>
      </c>
      <c r="X239" t="s">
        <v>3559</v>
      </c>
      <c r="Y239" t="s">
        <v>3560</v>
      </c>
      <c r="Z239" t="s">
        <v>3561</v>
      </c>
      <c r="AA239">
        <v>2172699</v>
      </c>
    </row>
    <row r="240" spans="1:29" x14ac:dyDescent="0.25">
      <c r="A240" s="43" t="str">
        <f t="shared" si="16"/>
        <v xml:space="preserve"> Metals Financial</v>
      </c>
      <c r="B240" s="43" t="str">
        <f t="shared" si="17"/>
        <v/>
      </c>
      <c r="C240" s="43" t="str">
        <f t="shared" si="18"/>
        <v>Metals</v>
      </c>
      <c r="D240" s="43" t="str">
        <f t="shared" si="19"/>
        <v>Financial</v>
      </c>
      <c r="E240" s="43">
        <f>IF(VLOOKUP(S240,'DD-Lookup'!$J$6:$L$50,3,FALSE)="Monthly",(YEAR(AC240)-YEAR(AB240))*12+MONTH(AC240)-MONTH(AB240)+1,(AC240-AB240+1))</f>
        <v>1</v>
      </c>
      <c r="F240" s="210">
        <f t="shared" si="20"/>
        <v>20</v>
      </c>
      <c r="G240" s="199">
        <v>1352083</v>
      </c>
      <c r="H240" s="195">
        <v>37049.182233796302</v>
      </c>
      <c r="I240" t="s">
        <v>3605</v>
      </c>
      <c r="M240" t="s">
        <v>3346</v>
      </c>
      <c r="N240" t="s">
        <v>3614</v>
      </c>
      <c r="O240" t="s">
        <v>3711</v>
      </c>
      <c r="Q240" s="196">
        <v>20</v>
      </c>
      <c r="S240" t="s">
        <v>3556</v>
      </c>
      <c r="T240" t="s">
        <v>3557</v>
      </c>
      <c r="U240" s="198">
        <v>930</v>
      </c>
      <c r="V240" t="s">
        <v>3263</v>
      </c>
      <c r="W240" t="s">
        <v>3583</v>
      </c>
      <c r="X240" t="s">
        <v>3559</v>
      </c>
      <c r="Y240" t="s">
        <v>3560</v>
      </c>
      <c r="Z240" t="s">
        <v>3561</v>
      </c>
      <c r="AA240">
        <v>2172701</v>
      </c>
    </row>
    <row r="241" spans="1:29" x14ac:dyDescent="0.25">
      <c r="A241" s="43" t="str">
        <f t="shared" si="16"/>
        <v xml:space="preserve"> Power Physical</v>
      </c>
      <c r="B241" s="43" t="str">
        <f t="shared" si="17"/>
        <v/>
      </c>
      <c r="C241" s="43" t="str">
        <f t="shared" si="18"/>
        <v>Power</v>
      </c>
      <c r="D241" s="43" t="str">
        <f t="shared" si="19"/>
        <v>Physical</v>
      </c>
      <c r="E241" s="43">
        <f>IF(VLOOKUP(S241,'DD-Lookup'!$J$6:$L$50,3,FALSE)="Monthly",(YEAR(AC241)-YEAR(AB241))*12+MONTH(AC241)-MONTH(AB241)+1,(AC241-AB241+1))</f>
        <v>2</v>
      </c>
      <c r="F241" s="210">
        <f t="shared" si="20"/>
        <v>50</v>
      </c>
      <c r="G241" s="199">
        <v>1352084</v>
      </c>
      <c r="H241" s="195">
        <v>37049.182291666701</v>
      </c>
      <c r="I241" t="s">
        <v>3662</v>
      </c>
      <c r="M241" t="s">
        <v>2766</v>
      </c>
      <c r="N241" t="s">
        <v>4022</v>
      </c>
      <c r="O241" t="s">
        <v>4100</v>
      </c>
      <c r="P241" s="196">
        <v>25</v>
      </c>
      <c r="S241" t="s">
        <v>3340</v>
      </c>
      <c r="T241" t="s">
        <v>4023</v>
      </c>
      <c r="U241" s="198">
        <v>12.95</v>
      </c>
      <c r="V241" t="s">
        <v>3663</v>
      </c>
      <c r="W241" t="s">
        <v>4025</v>
      </c>
      <c r="X241" t="s">
        <v>4026</v>
      </c>
      <c r="Y241" t="s">
        <v>4027</v>
      </c>
      <c r="Z241" t="s">
        <v>3562</v>
      </c>
      <c r="AA241">
        <v>111754.1</v>
      </c>
      <c r="AB241" s="195">
        <v>37051.875</v>
      </c>
      <c r="AC241" s="195">
        <v>37052.875</v>
      </c>
    </row>
    <row r="242" spans="1:29" x14ac:dyDescent="0.25">
      <c r="A242" s="43" t="str">
        <f t="shared" si="16"/>
        <v xml:space="preserve"> Metals Financial</v>
      </c>
      <c r="B242" s="43" t="str">
        <f t="shared" si="17"/>
        <v/>
      </c>
      <c r="C242" s="43" t="str">
        <f t="shared" si="18"/>
        <v>Metals</v>
      </c>
      <c r="D242" s="43" t="str">
        <f t="shared" si="19"/>
        <v>Financial</v>
      </c>
      <c r="E242" s="43">
        <f>IF(VLOOKUP(S242,'DD-Lookup'!$J$6:$L$50,3,FALSE)="Monthly",(YEAR(AC242)-YEAR(AB242))*12+MONTH(AC242)-MONTH(AB242)+1,(AC242-AB242+1))</f>
        <v>1</v>
      </c>
      <c r="F242" s="210">
        <f t="shared" si="20"/>
        <v>20</v>
      </c>
      <c r="G242" s="199">
        <v>1352086</v>
      </c>
      <c r="H242" s="195">
        <v>37049.182511574101</v>
      </c>
      <c r="I242" t="s">
        <v>3602</v>
      </c>
      <c r="M242" t="s">
        <v>3346</v>
      </c>
      <c r="N242" t="s">
        <v>3614</v>
      </c>
      <c r="O242" t="s">
        <v>3711</v>
      </c>
      <c r="P242" s="196">
        <v>20</v>
      </c>
      <c r="S242" t="s">
        <v>3556</v>
      </c>
      <c r="T242" t="s">
        <v>3557</v>
      </c>
      <c r="U242" s="198">
        <v>929</v>
      </c>
      <c r="V242" t="s">
        <v>3122</v>
      </c>
      <c r="W242" t="s">
        <v>3583</v>
      </c>
      <c r="X242" t="s">
        <v>3559</v>
      </c>
      <c r="Y242" t="s">
        <v>3560</v>
      </c>
      <c r="Z242" t="s">
        <v>3561</v>
      </c>
      <c r="AA242">
        <v>2172705</v>
      </c>
    </row>
    <row r="243" spans="1:29" x14ac:dyDescent="0.25">
      <c r="A243" s="43" t="str">
        <f t="shared" si="16"/>
        <v xml:space="preserve"> Metals Financial</v>
      </c>
      <c r="B243" s="43" t="str">
        <f t="shared" si="17"/>
        <v/>
      </c>
      <c r="C243" s="43" t="str">
        <f t="shared" si="18"/>
        <v>Metals</v>
      </c>
      <c r="D243" s="43" t="str">
        <f t="shared" si="19"/>
        <v>Financial</v>
      </c>
      <c r="E243" s="43">
        <f>IF(VLOOKUP(S243,'DD-Lookup'!$J$6:$L$50,3,FALSE)="Monthly",(YEAR(AC243)-YEAR(AB243))*12+MONTH(AC243)-MONTH(AB243)+1,(AC243-AB243+1))</f>
        <v>1</v>
      </c>
      <c r="F243" s="210">
        <f t="shared" si="20"/>
        <v>20</v>
      </c>
      <c r="G243" s="199">
        <v>1352087</v>
      </c>
      <c r="H243" s="195">
        <v>37049.182581018496</v>
      </c>
      <c r="I243" t="s">
        <v>3605</v>
      </c>
      <c r="M243" t="s">
        <v>3346</v>
      </c>
      <c r="N243" t="s">
        <v>3614</v>
      </c>
      <c r="O243" t="s">
        <v>3711</v>
      </c>
      <c r="Q243" s="196">
        <v>20</v>
      </c>
      <c r="S243" t="s">
        <v>3556</v>
      </c>
      <c r="T243" t="s">
        <v>3557</v>
      </c>
      <c r="U243" s="198">
        <v>930</v>
      </c>
      <c r="V243" t="s">
        <v>3263</v>
      </c>
      <c r="W243" t="s">
        <v>3583</v>
      </c>
      <c r="X243" t="s">
        <v>3559</v>
      </c>
      <c r="Y243" t="s">
        <v>3560</v>
      </c>
      <c r="Z243" t="s">
        <v>3561</v>
      </c>
      <c r="AA243">
        <v>2172707</v>
      </c>
    </row>
    <row r="244" spans="1:29" x14ac:dyDescent="0.25">
      <c r="A244" s="43" t="str">
        <f t="shared" si="16"/>
        <v xml:space="preserve"> Metals Financial</v>
      </c>
      <c r="B244" s="43" t="str">
        <f t="shared" si="17"/>
        <v/>
      </c>
      <c r="C244" s="43" t="str">
        <f t="shared" si="18"/>
        <v>Metals</v>
      </c>
      <c r="D244" s="43" t="str">
        <f t="shared" si="19"/>
        <v>Financial</v>
      </c>
      <c r="E244" s="43">
        <f>IF(VLOOKUP(S244,'DD-Lookup'!$J$6:$L$50,3,FALSE)="Monthly",(YEAR(AC244)-YEAR(AB244))*12+MONTH(AC244)-MONTH(AB244)+1,(AC244-AB244+1))</f>
        <v>1</v>
      </c>
      <c r="F244" s="210">
        <f t="shared" si="20"/>
        <v>20</v>
      </c>
      <c r="G244" s="199">
        <v>1352088</v>
      </c>
      <c r="H244" s="195">
        <v>37049.182685185202</v>
      </c>
      <c r="I244" t="s">
        <v>3602</v>
      </c>
      <c r="M244" t="s">
        <v>3346</v>
      </c>
      <c r="N244" t="s">
        <v>3614</v>
      </c>
      <c r="O244" t="s">
        <v>3711</v>
      </c>
      <c r="P244" s="196">
        <v>20</v>
      </c>
      <c r="S244" t="s">
        <v>3556</v>
      </c>
      <c r="T244" t="s">
        <v>3557</v>
      </c>
      <c r="U244" s="198">
        <v>929</v>
      </c>
      <c r="V244" t="s">
        <v>3122</v>
      </c>
      <c r="W244" t="s">
        <v>3583</v>
      </c>
      <c r="X244" t="s">
        <v>3559</v>
      </c>
      <c r="Y244" t="s">
        <v>3560</v>
      </c>
      <c r="Z244" t="s">
        <v>3561</v>
      </c>
      <c r="AA244">
        <v>2172709</v>
      </c>
    </row>
    <row r="245" spans="1:29" x14ac:dyDescent="0.25">
      <c r="A245" s="43" t="str">
        <f t="shared" si="16"/>
        <v xml:space="preserve"> Metals Financial</v>
      </c>
      <c r="B245" s="43" t="str">
        <f t="shared" si="17"/>
        <v/>
      </c>
      <c r="C245" s="43" t="str">
        <f t="shared" si="18"/>
        <v>Metals</v>
      </c>
      <c r="D245" s="43" t="str">
        <f t="shared" si="19"/>
        <v>Financial</v>
      </c>
      <c r="E245" s="43">
        <f>IF(VLOOKUP(S245,'DD-Lookup'!$J$6:$L$50,3,FALSE)="Monthly",(YEAR(AC245)-YEAR(AB245))*12+MONTH(AC245)-MONTH(AB245)+1,(AC245-AB245+1))</f>
        <v>1</v>
      </c>
      <c r="F245" s="210">
        <f t="shared" si="20"/>
        <v>20</v>
      </c>
      <c r="G245" s="199">
        <v>1352089</v>
      </c>
      <c r="H245" s="195">
        <v>37049.182766203703</v>
      </c>
      <c r="I245" t="s">
        <v>3605</v>
      </c>
      <c r="M245" t="s">
        <v>3346</v>
      </c>
      <c r="N245" t="s">
        <v>3614</v>
      </c>
      <c r="O245" t="s">
        <v>3711</v>
      </c>
      <c r="Q245" s="196">
        <v>20</v>
      </c>
      <c r="S245" t="s">
        <v>3556</v>
      </c>
      <c r="T245" t="s">
        <v>3557</v>
      </c>
      <c r="U245" s="198">
        <v>930</v>
      </c>
      <c r="V245" t="s">
        <v>3263</v>
      </c>
      <c r="W245" t="s">
        <v>3583</v>
      </c>
      <c r="X245" t="s">
        <v>3559</v>
      </c>
      <c r="Y245" t="s">
        <v>3560</v>
      </c>
      <c r="Z245" t="s">
        <v>3561</v>
      </c>
      <c r="AA245">
        <v>2172711</v>
      </c>
    </row>
    <row r="246" spans="1:29" x14ac:dyDescent="0.25">
      <c r="A246" s="43" t="str">
        <f t="shared" si="16"/>
        <v xml:space="preserve"> Metals Financial</v>
      </c>
      <c r="B246" s="43" t="str">
        <f t="shared" si="17"/>
        <v/>
      </c>
      <c r="C246" s="43" t="str">
        <f t="shared" si="18"/>
        <v>Metals</v>
      </c>
      <c r="D246" s="43" t="str">
        <f t="shared" si="19"/>
        <v>Financial</v>
      </c>
      <c r="E246" s="43">
        <f>IF(VLOOKUP(S246,'DD-Lookup'!$J$6:$L$50,3,FALSE)="Monthly",(YEAR(AC246)-YEAR(AB246))*12+MONTH(AC246)-MONTH(AB246)+1,(AC246-AB246+1))</f>
        <v>1</v>
      </c>
      <c r="F246" s="210">
        <f t="shared" si="20"/>
        <v>20</v>
      </c>
      <c r="G246" s="199">
        <v>1352090</v>
      </c>
      <c r="H246" s="195">
        <v>37049.182824074102</v>
      </c>
      <c r="I246" t="s">
        <v>3602</v>
      </c>
      <c r="M246" t="s">
        <v>3346</v>
      </c>
      <c r="N246" t="s">
        <v>3614</v>
      </c>
      <c r="O246" t="s">
        <v>3711</v>
      </c>
      <c r="P246" s="196">
        <v>20</v>
      </c>
      <c r="S246" t="s">
        <v>3556</v>
      </c>
      <c r="T246" t="s">
        <v>3557</v>
      </c>
      <c r="U246" s="198">
        <v>929</v>
      </c>
      <c r="V246" t="s">
        <v>3122</v>
      </c>
      <c r="W246" t="s">
        <v>3583</v>
      </c>
      <c r="X246" t="s">
        <v>3559</v>
      </c>
      <c r="Y246" t="s">
        <v>3560</v>
      </c>
      <c r="Z246" t="s">
        <v>3561</v>
      </c>
      <c r="AA246">
        <v>2172713</v>
      </c>
    </row>
    <row r="247" spans="1:29" x14ac:dyDescent="0.25">
      <c r="A247" s="43" t="str">
        <f t="shared" si="16"/>
        <v xml:space="preserve"> Power Physical</v>
      </c>
      <c r="B247" s="43" t="str">
        <f t="shared" si="17"/>
        <v/>
      </c>
      <c r="C247" s="43" t="str">
        <f t="shared" si="18"/>
        <v>Power</v>
      </c>
      <c r="D247" s="43" t="str">
        <f t="shared" si="19"/>
        <v>Physical</v>
      </c>
      <c r="E247" s="43">
        <f>IF(VLOOKUP(S247,'DD-Lookup'!$J$6:$L$50,3,FALSE)="Monthly",(YEAR(AC247)-YEAR(AB247))*12+MONTH(AC247)-MONTH(AB247)+1,(AC247-AB247+1))</f>
        <v>365</v>
      </c>
      <c r="F247" s="210">
        <f t="shared" si="20"/>
        <v>9125</v>
      </c>
      <c r="G247" s="199">
        <v>1352091</v>
      </c>
      <c r="H247" s="195">
        <v>37049.182881944398</v>
      </c>
      <c r="I247" t="s">
        <v>270</v>
      </c>
      <c r="M247" t="s">
        <v>2766</v>
      </c>
      <c r="N247" t="s">
        <v>4022</v>
      </c>
      <c r="O247" t="s">
        <v>1647</v>
      </c>
      <c r="Q247" s="196">
        <v>25</v>
      </c>
      <c r="S247" t="s">
        <v>3340</v>
      </c>
      <c r="T247" t="s">
        <v>4023</v>
      </c>
      <c r="U247" s="198">
        <v>23.55</v>
      </c>
      <c r="V247" t="s">
        <v>271</v>
      </c>
      <c r="W247" t="s">
        <v>4051</v>
      </c>
      <c r="X247" t="s">
        <v>4026</v>
      </c>
      <c r="Y247" t="s">
        <v>4027</v>
      </c>
      <c r="Z247" t="s">
        <v>3562</v>
      </c>
      <c r="AA247">
        <v>111755.1</v>
      </c>
      <c r="AB247" s="195">
        <v>37257</v>
      </c>
      <c r="AC247" s="195">
        <v>37621</v>
      </c>
    </row>
    <row r="248" spans="1:29" x14ac:dyDescent="0.25">
      <c r="A248" s="43" t="str">
        <f t="shared" si="16"/>
        <v xml:space="preserve"> Metals Financial</v>
      </c>
      <c r="B248" s="43" t="str">
        <f t="shared" si="17"/>
        <v/>
      </c>
      <c r="C248" s="43" t="str">
        <f t="shared" si="18"/>
        <v>Metals</v>
      </c>
      <c r="D248" s="43" t="str">
        <f t="shared" si="19"/>
        <v>Financial</v>
      </c>
      <c r="E248" s="43">
        <f>IF(VLOOKUP(S248,'DD-Lookup'!$J$6:$L$50,3,FALSE)="Monthly",(YEAR(AC248)-YEAR(AB248))*12+MONTH(AC248)-MONTH(AB248)+1,(AC248-AB248+1))</f>
        <v>1</v>
      </c>
      <c r="F248" s="210">
        <f t="shared" si="20"/>
        <v>20</v>
      </c>
      <c r="G248" s="199">
        <v>1352092</v>
      </c>
      <c r="H248" s="195">
        <v>37049.182905092603</v>
      </c>
      <c r="I248" t="s">
        <v>3605</v>
      </c>
      <c r="M248" t="s">
        <v>3346</v>
      </c>
      <c r="N248" t="s">
        <v>3614</v>
      </c>
      <c r="O248" t="s">
        <v>3711</v>
      </c>
      <c r="Q248" s="196">
        <v>20</v>
      </c>
      <c r="S248" t="s">
        <v>3556</v>
      </c>
      <c r="T248" t="s">
        <v>3557</v>
      </c>
      <c r="U248" s="198">
        <v>930</v>
      </c>
      <c r="V248" t="s">
        <v>3263</v>
      </c>
      <c r="W248" t="s">
        <v>3583</v>
      </c>
      <c r="X248" t="s">
        <v>3559</v>
      </c>
      <c r="Y248" t="s">
        <v>3560</v>
      </c>
      <c r="Z248" t="s">
        <v>3561</v>
      </c>
      <c r="AA248">
        <v>2172715</v>
      </c>
    </row>
    <row r="249" spans="1:29" x14ac:dyDescent="0.25">
      <c r="A249" s="43" t="str">
        <f t="shared" si="16"/>
        <v xml:space="preserve"> Metals Financial</v>
      </c>
      <c r="B249" s="43" t="str">
        <f t="shared" si="17"/>
        <v/>
      </c>
      <c r="C249" s="43" t="str">
        <f t="shared" si="18"/>
        <v>Metals</v>
      </c>
      <c r="D249" s="43" t="str">
        <f t="shared" si="19"/>
        <v>Financial</v>
      </c>
      <c r="E249" s="43">
        <f>IF(VLOOKUP(S249,'DD-Lookup'!$J$6:$L$50,3,FALSE)="Monthly",(YEAR(AC249)-YEAR(AB249))*12+MONTH(AC249)-MONTH(AB249)+1,(AC249-AB249+1))</f>
        <v>1</v>
      </c>
      <c r="F249" s="210">
        <f t="shared" si="20"/>
        <v>20</v>
      </c>
      <c r="G249" s="199">
        <v>1352093</v>
      </c>
      <c r="H249" s="195">
        <v>37049.182962963001</v>
      </c>
      <c r="I249" t="s">
        <v>3602</v>
      </c>
      <c r="M249" t="s">
        <v>3346</v>
      </c>
      <c r="N249" t="s">
        <v>3614</v>
      </c>
      <c r="O249" t="s">
        <v>3711</v>
      </c>
      <c r="P249" s="196">
        <v>20</v>
      </c>
      <c r="S249" t="s">
        <v>3556</v>
      </c>
      <c r="T249" t="s">
        <v>3557</v>
      </c>
      <c r="U249" s="198">
        <v>929</v>
      </c>
      <c r="V249" t="s">
        <v>3122</v>
      </c>
      <c r="W249" t="s">
        <v>3583</v>
      </c>
      <c r="X249" t="s">
        <v>3559</v>
      </c>
      <c r="Y249" t="s">
        <v>3560</v>
      </c>
      <c r="Z249" t="s">
        <v>3561</v>
      </c>
      <c r="AA249">
        <v>2172717</v>
      </c>
    </row>
    <row r="250" spans="1:29" x14ac:dyDescent="0.25">
      <c r="A250" s="43" t="str">
        <f t="shared" si="16"/>
        <v xml:space="preserve"> Metals Financial</v>
      </c>
      <c r="B250" s="43" t="str">
        <f t="shared" si="17"/>
        <v/>
      </c>
      <c r="C250" s="43" t="str">
        <f t="shared" si="18"/>
        <v>Metals</v>
      </c>
      <c r="D250" s="43" t="str">
        <f t="shared" si="19"/>
        <v>Financial</v>
      </c>
      <c r="E250" s="43">
        <f>IF(VLOOKUP(S250,'DD-Lookup'!$J$6:$L$50,3,FALSE)="Monthly",(YEAR(AC250)-YEAR(AB250))*12+MONTH(AC250)-MONTH(AB250)+1,(AC250-AB250+1))</f>
        <v>1</v>
      </c>
      <c r="F250" s="210">
        <f t="shared" si="20"/>
        <v>50</v>
      </c>
      <c r="G250" s="199">
        <v>1352096</v>
      </c>
      <c r="H250" s="195">
        <v>37049.183240740698</v>
      </c>
      <c r="I250" t="s">
        <v>3713</v>
      </c>
      <c r="M250" t="s">
        <v>3346</v>
      </c>
      <c r="N250" t="s">
        <v>3554</v>
      </c>
      <c r="O250" t="s">
        <v>3516</v>
      </c>
      <c r="P250" s="196">
        <v>50</v>
      </c>
      <c r="S250" t="s">
        <v>3556</v>
      </c>
      <c r="T250" t="s">
        <v>3557</v>
      </c>
      <c r="U250" s="198">
        <v>1671</v>
      </c>
      <c r="V250" t="s">
        <v>272</v>
      </c>
      <c r="W250" t="s">
        <v>3603</v>
      </c>
      <c r="X250" t="s">
        <v>3559</v>
      </c>
      <c r="Y250" t="s">
        <v>3560</v>
      </c>
      <c r="Z250" t="s">
        <v>3561</v>
      </c>
      <c r="AA250">
        <v>2172721</v>
      </c>
      <c r="AB250" s="195">
        <v>37090.6472222222</v>
      </c>
      <c r="AC250" s="195">
        <v>37090.6472222222</v>
      </c>
    </row>
    <row r="251" spans="1:29" x14ac:dyDescent="0.25">
      <c r="A251" s="43" t="str">
        <f t="shared" si="16"/>
        <v xml:space="preserve"> Metals Financial</v>
      </c>
      <c r="B251" s="43" t="str">
        <f t="shared" si="17"/>
        <v/>
      </c>
      <c r="C251" s="43" t="str">
        <f t="shared" si="18"/>
        <v>Metals</v>
      </c>
      <c r="D251" s="43" t="str">
        <f t="shared" si="19"/>
        <v>Financial</v>
      </c>
      <c r="E251" s="43">
        <f>IF(VLOOKUP(S251,'DD-Lookup'!$J$6:$L$50,3,FALSE)="Monthly",(YEAR(AC251)-YEAR(AB251))*12+MONTH(AC251)-MONTH(AB251)+1,(AC251-AB251+1))</f>
        <v>1</v>
      </c>
      <c r="F251" s="210">
        <f t="shared" si="20"/>
        <v>50</v>
      </c>
      <c r="G251" s="199">
        <v>1352097</v>
      </c>
      <c r="H251" s="195">
        <v>37049.183252314797</v>
      </c>
      <c r="I251" t="s">
        <v>3713</v>
      </c>
      <c r="M251" t="s">
        <v>3346</v>
      </c>
      <c r="N251" t="s">
        <v>3554</v>
      </c>
      <c r="O251" t="s">
        <v>3555</v>
      </c>
      <c r="Q251" s="196">
        <v>50</v>
      </c>
      <c r="S251" t="s">
        <v>3556</v>
      </c>
      <c r="T251" t="s">
        <v>3557</v>
      </c>
      <c r="U251" s="198">
        <v>1671.25</v>
      </c>
      <c r="V251" t="s">
        <v>272</v>
      </c>
      <c r="W251" t="s">
        <v>3603</v>
      </c>
      <c r="X251" t="s">
        <v>3559</v>
      </c>
      <c r="Y251" t="s">
        <v>3560</v>
      </c>
      <c r="Z251" t="s">
        <v>3561</v>
      </c>
      <c r="AA251">
        <v>2172723</v>
      </c>
    </row>
    <row r="252" spans="1:29" x14ac:dyDescent="0.25">
      <c r="A252" s="43" t="str">
        <f t="shared" si="16"/>
        <v xml:space="preserve"> Metals Financial</v>
      </c>
      <c r="B252" s="43" t="str">
        <f t="shared" si="17"/>
        <v/>
      </c>
      <c r="C252" s="43" t="str">
        <f t="shared" si="18"/>
        <v>Metals</v>
      </c>
      <c r="D252" s="43" t="str">
        <f t="shared" si="19"/>
        <v>Financial</v>
      </c>
      <c r="E252" s="43">
        <f>IF(VLOOKUP(S252,'DD-Lookup'!$J$6:$L$50,3,FALSE)="Monthly",(YEAR(AC252)-YEAR(AB252))*12+MONTH(AC252)-MONTH(AB252)+1,(AC252-AB252+1))</f>
        <v>1</v>
      </c>
      <c r="F252" s="210">
        <f t="shared" si="20"/>
        <v>20</v>
      </c>
      <c r="G252" s="199">
        <v>1352098</v>
      </c>
      <c r="H252" s="195">
        <v>37049.183252314797</v>
      </c>
      <c r="I252" t="s">
        <v>3605</v>
      </c>
      <c r="M252" t="s">
        <v>3346</v>
      </c>
      <c r="N252" t="s">
        <v>3614</v>
      </c>
      <c r="O252" t="s">
        <v>3711</v>
      </c>
      <c r="Q252" s="196">
        <v>20</v>
      </c>
      <c r="S252" t="s">
        <v>3556</v>
      </c>
      <c r="T252" t="s">
        <v>3557</v>
      </c>
      <c r="U252" s="198">
        <v>929</v>
      </c>
      <c r="V252" t="s">
        <v>3263</v>
      </c>
      <c r="W252" t="s">
        <v>3583</v>
      </c>
      <c r="X252" t="s">
        <v>3559</v>
      </c>
      <c r="Y252" t="s">
        <v>3560</v>
      </c>
      <c r="Z252" t="s">
        <v>3561</v>
      </c>
      <c r="AA252">
        <v>2172725</v>
      </c>
    </row>
    <row r="253" spans="1:29" x14ac:dyDescent="0.25">
      <c r="A253" s="43" t="str">
        <f t="shared" si="16"/>
        <v xml:space="preserve"> Metals Financial</v>
      </c>
      <c r="B253" s="43" t="str">
        <f t="shared" si="17"/>
        <v/>
      </c>
      <c r="C253" s="43" t="str">
        <f t="shared" si="18"/>
        <v>Metals</v>
      </c>
      <c r="D253" s="43" t="str">
        <f t="shared" si="19"/>
        <v>Financial</v>
      </c>
      <c r="E253" s="43">
        <f>IF(VLOOKUP(S253,'DD-Lookup'!$J$6:$L$50,3,FALSE)="Monthly",(YEAR(AC253)-YEAR(AB253))*12+MONTH(AC253)-MONTH(AB253)+1,(AC253-AB253+1))</f>
        <v>1</v>
      </c>
      <c r="F253" s="210">
        <f t="shared" si="20"/>
        <v>20</v>
      </c>
      <c r="G253" s="199">
        <v>1352099</v>
      </c>
      <c r="H253" s="195">
        <v>37049.183414351799</v>
      </c>
      <c r="I253" t="s">
        <v>3605</v>
      </c>
      <c r="M253" t="s">
        <v>3346</v>
      </c>
      <c r="N253" t="s">
        <v>3614</v>
      </c>
      <c r="O253" t="s">
        <v>3711</v>
      </c>
      <c r="Q253" s="196">
        <v>20</v>
      </c>
      <c r="S253" t="s">
        <v>3556</v>
      </c>
      <c r="T253" t="s">
        <v>3557</v>
      </c>
      <c r="U253" s="198">
        <v>930</v>
      </c>
      <c r="V253" t="s">
        <v>3263</v>
      </c>
      <c r="W253" t="s">
        <v>3583</v>
      </c>
      <c r="X253" t="s">
        <v>3559</v>
      </c>
      <c r="Y253" t="s">
        <v>3560</v>
      </c>
      <c r="Z253" t="s">
        <v>3561</v>
      </c>
      <c r="AA253">
        <v>2172727</v>
      </c>
    </row>
    <row r="254" spans="1:29" x14ac:dyDescent="0.25">
      <c r="A254" s="43" t="str">
        <f t="shared" si="16"/>
        <v xml:space="preserve"> Metals Financial</v>
      </c>
      <c r="B254" s="43" t="str">
        <f t="shared" si="17"/>
        <v/>
      </c>
      <c r="C254" s="43" t="str">
        <f t="shared" si="18"/>
        <v>Metals</v>
      </c>
      <c r="D254" s="43" t="str">
        <f t="shared" si="19"/>
        <v>Financial</v>
      </c>
      <c r="E254" s="43">
        <f>IF(VLOOKUP(S254,'DD-Lookup'!$J$6:$L$50,3,FALSE)="Monthly",(YEAR(AC254)-YEAR(AB254))*12+MONTH(AC254)-MONTH(AB254)+1,(AC254-AB254+1))</f>
        <v>1</v>
      </c>
      <c r="F254" s="210">
        <f t="shared" si="20"/>
        <v>30</v>
      </c>
      <c r="G254" s="199">
        <v>1352102</v>
      </c>
      <c r="H254" s="195">
        <v>37049.183483796303</v>
      </c>
      <c r="I254" t="s">
        <v>3713</v>
      </c>
      <c r="M254" t="s">
        <v>3346</v>
      </c>
      <c r="N254" t="s">
        <v>3554</v>
      </c>
      <c r="O254" t="s">
        <v>1693</v>
      </c>
      <c r="P254" s="196">
        <v>30</v>
      </c>
      <c r="S254" t="s">
        <v>3556</v>
      </c>
      <c r="T254" t="s">
        <v>3557</v>
      </c>
      <c r="U254" s="198">
        <v>1661.5</v>
      </c>
      <c r="V254" t="s">
        <v>272</v>
      </c>
      <c r="W254" t="s">
        <v>3603</v>
      </c>
      <c r="X254" t="s">
        <v>3559</v>
      </c>
      <c r="Y254" t="s">
        <v>3560</v>
      </c>
      <c r="Z254" t="s">
        <v>3561</v>
      </c>
      <c r="AA254">
        <v>2172729</v>
      </c>
      <c r="AB254" s="195">
        <v>37062.6472222222</v>
      </c>
      <c r="AC254" s="195">
        <v>37062.6472222222</v>
      </c>
    </row>
    <row r="255" spans="1:29" x14ac:dyDescent="0.25">
      <c r="A255" s="43" t="str">
        <f t="shared" si="16"/>
        <v xml:space="preserve"> Natural Gas Physical</v>
      </c>
      <c r="B255" s="43" t="str">
        <f t="shared" si="17"/>
        <v/>
      </c>
      <c r="C255" s="43" t="str">
        <f t="shared" si="18"/>
        <v>Natural Gas</v>
      </c>
      <c r="D255" s="43" t="str">
        <f t="shared" si="19"/>
        <v>Physical</v>
      </c>
      <c r="E255" s="43">
        <f>IF(VLOOKUP(S255,'DD-Lookup'!$J$6:$L$50,3,FALSE)="Monthly",(YEAR(AC255)-YEAR(AB255))*12+MONTH(AC255)-MONTH(AB255)+1,(AC255-AB255+1))</f>
        <v>1</v>
      </c>
      <c r="F255" s="210">
        <f t="shared" si="20"/>
        <v>50000</v>
      </c>
      <c r="G255" s="199">
        <v>1352100</v>
      </c>
      <c r="H255" s="195">
        <v>37049.183483796303</v>
      </c>
      <c r="I255" t="s">
        <v>3595</v>
      </c>
      <c r="M255" t="s">
        <v>3341</v>
      </c>
      <c r="N255" t="s">
        <v>3931</v>
      </c>
      <c r="O255" t="s">
        <v>245</v>
      </c>
      <c r="P255" s="196">
        <v>50000</v>
      </c>
      <c r="S255" t="s">
        <v>3590</v>
      </c>
      <c r="T255" t="s">
        <v>3591</v>
      </c>
      <c r="U255" s="198">
        <v>20.45</v>
      </c>
      <c r="V255" t="s">
        <v>2646</v>
      </c>
      <c r="W255" t="s">
        <v>3932</v>
      </c>
      <c r="X255" t="s">
        <v>3933</v>
      </c>
      <c r="Y255" t="s">
        <v>3594</v>
      </c>
      <c r="Z255" t="s">
        <v>3562</v>
      </c>
      <c r="AA255">
        <v>106837</v>
      </c>
      <c r="AB255" s="195">
        <v>37051.875011574099</v>
      </c>
      <c r="AC255" s="195">
        <v>37052.875011574099</v>
      </c>
    </row>
    <row r="256" spans="1:29" x14ac:dyDescent="0.25">
      <c r="A256" s="43" t="str">
        <f t="shared" si="16"/>
        <v xml:space="preserve"> Metals Financial</v>
      </c>
      <c r="B256" s="43" t="str">
        <f t="shared" si="17"/>
        <v/>
      </c>
      <c r="C256" s="43" t="str">
        <f t="shared" si="18"/>
        <v>Metals</v>
      </c>
      <c r="D256" s="43" t="str">
        <f t="shared" si="19"/>
        <v>Financial</v>
      </c>
      <c r="E256" s="43">
        <f>IF(VLOOKUP(S256,'DD-Lookup'!$J$6:$L$50,3,FALSE)="Monthly",(YEAR(AC256)-YEAR(AB256))*12+MONTH(AC256)-MONTH(AB256)+1,(AC256-AB256+1))</f>
        <v>1</v>
      </c>
      <c r="F256" s="210">
        <f t="shared" si="20"/>
        <v>30</v>
      </c>
      <c r="G256" s="199">
        <v>1352103</v>
      </c>
      <c r="H256" s="195">
        <v>37049.183495370402</v>
      </c>
      <c r="I256" t="s">
        <v>3713</v>
      </c>
      <c r="M256" t="s">
        <v>3346</v>
      </c>
      <c r="N256" t="s">
        <v>3554</v>
      </c>
      <c r="O256" t="s">
        <v>3555</v>
      </c>
      <c r="Q256" s="196">
        <v>30</v>
      </c>
      <c r="S256" t="s">
        <v>3556</v>
      </c>
      <c r="T256" t="s">
        <v>3557</v>
      </c>
      <c r="U256" s="198">
        <v>1671.75</v>
      </c>
      <c r="V256" t="s">
        <v>272</v>
      </c>
      <c r="W256" t="s">
        <v>3603</v>
      </c>
      <c r="X256" t="s">
        <v>3559</v>
      </c>
      <c r="Y256" t="s">
        <v>3560</v>
      </c>
      <c r="Z256" t="s">
        <v>3561</v>
      </c>
      <c r="AA256">
        <v>2172731</v>
      </c>
    </row>
    <row r="257" spans="1:29" x14ac:dyDescent="0.25">
      <c r="A257" s="43" t="str">
        <f t="shared" si="16"/>
        <v xml:space="preserve"> Metals Financial</v>
      </c>
      <c r="B257" s="43" t="str">
        <f t="shared" si="17"/>
        <v/>
      </c>
      <c r="C257" s="43" t="str">
        <f t="shared" si="18"/>
        <v>Metals</v>
      </c>
      <c r="D257" s="43" t="str">
        <f t="shared" si="19"/>
        <v>Financial</v>
      </c>
      <c r="E257" s="43">
        <f>IF(VLOOKUP(S257,'DD-Lookup'!$J$6:$L$50,3,FALSE)="Monthly",(YEAR(AC257)-YEAR(AB257))*12+MONTH(AC257)-MONTH(AB257)+1,(AC257-AB257+1))</f>
        <v>1</v>
      </c>
      <c r="F257" s="210">
        <f t="shared" si="20"/>
        <v>20</v>
      </c>
      <c r="G257" s="199">
        <v>1352104</v>
      </c>
      <c r="H257" s="195">
        <v>37049.183541666702</v>
      </c>
      <c r="I257" t="s">
        <v>3602</v>
      </c>
      <c r="M257" t="s">
        <v>3346</v>
      </c>
      <c r="N257" t="s">
        <v>3614</v>
      </c>
      <c r="O257" t="s">
        <v>3711</v>
      </c>
      <c r="P257" s="196">
        <v>20</v>
      </c>
      <c r="S257" t="s">
        <v>3556</v>
      </c>
      <c r="T257" t="s">
        <v>3557</v>
      </c>
      <c r="U257" s="198">
        <v>929</v>
      </c>
      <c r="V257" t="s">
        <v>3122</v>
      </c>
      <c r="W257" t="s">
        <v>3583</v>
      </c>
      <c r="X257" t="s">
        <v>3559</v>
      </c>
      <c r="Y257" t="s">
        <v>3560</v>
      </c>
      <c r="Z257" t="s">
        <v>3561</v>
      </c>
      <c r="AA257">
        <v>2172733</v>
      </c>
    </row>
    <row r="258" spans="1:29" x14ac:dyDescent="0.25">
      <c r="A258" s="43" t="str">
        <f t="shared" si="16"/>
        <v xml:space="preserve"> Metals Financial</v>
      </c>
      <c r="B258" s="43" t="str">
        <f t="shared" si="17"/>
        <v/>
      </c>
      <c r="C258" s="43" t="str">
        <f t="shared" si="18"/>
        <v>Metals</v>
      </c>
      <c r="D258" s="43" t="str">
        <f t="shared" si="19"/>
        <v>Financial</v>
      </c>
      <c r="E258" s="43">
        <f>IF(VLOOKUP(S258,'DD-Lookup'!$J$6:$L$50,3,FALSE)="Monthly",(YEAR(AC258)-YEAR(AB258))*12+MONTH(AC258)-MONTH(AB258)+1,(AC258-AB258+1))</f>
        <v>1</v>
      </c>
      <c r="F258" s="210">
        <f t="shared" si="20"/>
        <v>5</v>
      </c>
      <c r="G258" s="199">
        <v>1352105</v>
      </c>
      <c r="H258" s="195">
        <v>37049.183634259301</v>
      </c>
      <c r="I258" t="s">
        <v>3292</v>
      </c>
      <c r="M258" t="s">
        <v>3346</v>
      </c>
      <c r="N258" t="s">
        <v>3554</v>
      </c>
      <c r="O258" t="s">
        <v>3555</v>
      </c>
      <c r="P258" s="196">
        <v>5</v>
      </c>
      <c r="S258" t="s">
        <v>3556</v>
      </c>
      <c r="T258" t="s">
        <v>3557</v>
      </c>
      <c r="U258" s="198">
        <v>1670</v>
      </c>
      <c r="V258" t="s">
        <v>3817</v>
      </c>
      <c r="W258" t="s">
        <v>3563</v>
      </c>
      <c r="X258" t="s">
        <v>3559</v>
      </c>
      <c r="Y258" t="s">
        <v>3560</v>
      </c>
      <c r="Z258" t="s">
        <v>3561</v>
      </c>
      <c r="AA258">
        <v>2172735</v>
      </c>
    </row>
    <row r="259" spans="1:29" x14ac:dyDescent="0.25">
      <c r="A259" s="43" t="str">
        <f t="shared" si="16"/>
        <v xml:space="preserve"> Metals Financial</v>
      </c>
      <c r="B259" s="43" t="str">
        <f t="shared" si="17"/>
        <v/>
      </c>
      <c r="C259" s="43" t="str">
        <f t="shared" si="18"/>
        <v>Metals</v>
      </c>
      <c r="D259" s="43" t="str">
        <f t="shared" si="19"/>
        <v>Financial</v>
      </c>
      <c r="E259" s="43">
        <f>IF(VLOOKUP(S259,'DD-Lookup'!$J$6:$L$50,3,FALSE)="Monthly",(YEAR(AC259)-YEAR(AB259))*12+MONTH(AC259)-MONTH(AB259)+1,(AC259-AB259+1))</f>
        <v>1</v>
      </c>
      <c r="F259" s="210">
        <f t="shared" si="20"/>
        <v>5</v>
      </c>
      <c r="G259" s="199">
        <v>1352107</v>
      </c>
      <c r="H259" s="195">
        <v>37049.183888888903</v>
      </c>
      <c r="I259" t="s">
        <v>2658</v>
      </c>
      <c r="M259" t="s">
        <v>3346</v>
      </c>
      <c r="N259" t="s">
        <v>3554</v>
      </c>
      <c r="O259" t="s">
        <v>3555</v>
      </c>
      <c r="P259" s="196">
        <v>5</v>
      </c>
      <c r="S259" t="s">
        <v>3556</v>
      </c>
      <c r="T259" t="s">
        <v>3557</v>
      </c>
      <c r="U259" s="198">
        <v>1670</v>
      </c>
      <c r="V259" t="s">
        <v>273</v>
      </c>
      <c r="W259" t="s">
        <v>3563</v>
      </c>
      <c r="X259" t="s">
        <v>3559</v>
      </c>
      <c r="Y259" t="s">
        <v>3560</v>
      </c>
      <c r="Z259" t="s">
        <v>3561</v>
      </c>
      <c r="AA259">
        <v>2172739</v>
      </c>
    </row>
    <row r="260" spans="1:29" x14ac:dyDescent="0.25">
      <c r="A260" s="43" t="str">
        <f t="shared" si="16"/>
        <v xml:space="preserve"> Natural Gas Physical</v>
      </c>
      <c r="B260" s="43" t="str">
        <f t="shared" si="17"/>
        <v/>
      </c>
      <c r="C260" s="43" t="str">
        <f t="shared" si="18"/>
        <v>Natural Gas</v>
      </c>
      <c r="D260" s="43" t="str">
        <f t="shared" si="19"/>
        <v>Physical</v>
      </c>
      <c r="E260" s="43">
        <f>IF(VLOOKUP(S260,'DD-Lookup'!$J$6:$L$50,3,FALSE)="Monthly",(YEAR(AC260)-YEAR(AB260))*12+MONTH(AC260)-MONTH(AB260)+1,(AC260-AB260+1))</f>
        <v>1</v>
      </c>
      <c r="F260" s="210">
        <f t="shared" si="20"/>
        <v>50000</v>
      </c>
      <c r="G260" s="199">
        <v>1352108</v>
      </c>
      <c r="H260" s="195">
        <v>37049.184039351901</v>
      </c>
      <c r="I260" t="s">
        <v>4039</v>
      </c>
      <c r="M260" t="s">
        <v>3341</v>
      </c>
      <c r="N260" t="s">
        <v>3588</v>
      </c>
      <c r="O260" t="s">
        <v>3816</v>
      </c>
      <c r="P260" s="196">
        <v>50000</v>
      </c>
      <c r="S260" t="s">
        <v>3590</v>
      </c>
      <c r="T260" t="s">
        <v>3591</v>
      </c>
      <c r="U260" s="198">
        <v>20.149999999999999</v>
      </c>
      <c r="V260" t="s">
        <v>274</v>
      </c>
      <c r="W260" t="s">
        <v>3600</v>
      </c>
      <c r="X260" t="s">
        <v>3593</v>
      </c>
      <c r="Y260" t="s">
        <v>3594</v>
      </c>
      <c r="Z260" t="s">
        <v>3562</v>
      </c>
      <c r="AA260">
        <v>106838</v>
      </c>
      <c r="AB260" s="195">
        <v>37051.875011574099</v>
      </c>
      <c r="AC260" s="195">
        <v>37052.875011574099</v>
      </c>
    </row>
    <row r="261" spans="1:29" x14ac:dyDescent="0.25">
      <c r="A261" s="43" t="str">
        <f t="shared" si="16"/>
        <v xml:space="preserve"> Metals Financial</v>
      </c>
      <c r="B261" s="43" t="str">
        <f t="shared" si="17"/>
        <v/>
      </c>
      <c r="C261" s="43" t="str">
        <f t="shared" si="18"/>
        <v>Metals</v>
      </c>
      <c r="D261" s="43" t="str">
        <f t="shared" si="19"/>
        <v>Financial</v>
      </c>
      <c r="E261" s="43">
        <f>IF(VLOOKUP(S261,'DD-Lookup'!$J$6:$L$50,3,FALSE)="Monthly",(YEAR(AC261)-YEAR(AB261))*12+MONTH(AC261)-MONTH(AB261)+1,(AC261-AB261+1))</f>
        <v>1</v>
      </c>
      <c r="F261" s="210">
        <f t="shared" si="20"/>
        <v>1</v>
      </c>
      <c r="G261" s="199">
        <v>1352109</v>
      </c>
      <c r="H261" s="195">
        <v>37049.184537036999</v>
      </c>
      <c r="I261" t="s">
        <v>1667</v>
      </c>
      <c r="M261" t="s">
        <v>3346</v>
      </c>
      <c r="N261" t="s">
        <v>3614</v>
      </c>
      <c r="O261" t="s">
        <v>3235</v>
      </c>
      <c r="Q261" s="196">
        <v>1</v>
      </c>
      <c r="S261" t="s">
        <v>3556</v>
      </c>
      <c r="T261" t="s">
        <v>3557</v>
      </c>
      <c r="U261" s="198">
        <v>921.75</v>
      </c>
      <c r="V261" t="s">
        <v>1668</v>
      </c>
      <c r="W261" t="s">
        <v>3583</v>
      </c>
      <c r="X261" t="s">
        <v>3559</v>
      </c>
      <c r="Y261" t="s">
        <v>3560</v>
      </c>
      <c r="Z261" t="s">
        <v>3561</v>
      </c>
      <c r="AA261">
        <v>2172745</v>
      </c>
      <c r="AB261" s="195">
        <v>37090.875</v>
      </c>
      <c r="AC261" s="195">
        <v>37090.875</v>
      </c>
    </row>
    <row r="262" spans="1:29" x14ac:dyDescent="0.25">
      <c r="A262" s="43" t="str">
        <f t="shared" si="16"/>
        <v xml:space="preserve"> Metals Financial</v>
      </c>
      <c r="B262" s="43" t="str">
        <f t="shared" si="17"/>
        <v/>
      </c>
      <c r="C262" s="43" t="str">
        <f t="shared" si="18"/>
        <v>Metals</v>
      </c>
      <c r="D262" s="43" t="str">
        <f t="shared" si="19"/>
        <v>Financial</v>
      </c>
      <c r="E262" s="43">
        <f>IF(VLOOKUP(S262,'DD-Lookup'!$J$6:$L$50,3,FALSE)="Monthly",(YEAR(AC262)-YEAR(AB262))*12+MONTH(AC262)-MONTH(AB262)+1,(AC262-AB262+1))</f>
        <v>1</v>
      </c>
      <c r="F262" s="210">
        <f t="shared" si="20"/>
        <v>10</v>
      </c>
      <c r="G262" s="199">
        <v>1352111</v>
      </c>
      <c r="H262" s="195">
        <v>37049.184861111098</v>
      </c>
      <c r="I262" t="s">
        <v>3577</v>
      </c>
      <c r="M262" t="s">
        <v>3346</v>
      </c>
      <c r="N262" t="s">
        <v>3554</v>
      </c>
      <c r="O262" t="s">
        <v>3555</v>
      </c>
      <c r="P262" s="196">
        <v>10</v>
      </c>
      <c r="S262" t="s">
        <v>3556</v>
      </c>
      <c r="T262" t="s">
        <v>3557</v>
      </c>
      <c r="U262" s="198">
        <v>1670</v>
      </c>
      <c r="V262" t="s">
        <v>3812</v>
      </c>
      <c r="W262" t="s">
        <v>3563</v>
      </c>
      <c r="X262" t="s">
        <v>3559</v>
      </c>
      <c r="Y262" t="s">
        <v>3560</v>
      </c>
      <c r="Z262" t="s">
        <v>3561</v>
      </c>
      <c r="AA262">
        <v>2172749</v>
      </c>
    </row>
    <row r="263" spans="1:29" x14ac:dyDescent="0.25">
      <c r="A263" s="43" t="str">
        <f t="shared" si="16"/>
        <v xml:space="preserve"> Natural Gas Physical</v>
      </c>
      <c r="B263" s="43" t="str">
        <f t="shared" si="17"/>
        <v/>
      </c>
      <c r="C263" s="43" t="str">
        <f t="shared" si="18"/>
        <v>Natural Gas</v>
      </c>
      <c r="D263" s="43" t="str">
        <f t="shared" si="19"/>
        <v>Physical</v>
      </c>
      <c r="E263" s="43">
        <f>IF(VLOOKUP(S263,'DD-Lookup'!$J$6:$L$50,3,FALSE)="Monthly",(YEAR(AC263)-YEAR(AB263))*12+MONTH(AC263)-MONTH(AB263)+1,(AC263-AB263+1))</f>
        <v>1</v>
      </c>
      <c r="F263" s="210">
        <f t="shared" si="20"/>
        <v>50000</v>
      </c>
      <c r="G263" s="199">
        <v>1352112</v>
      </c>
      <c r="H263" s="195">
        <v>37049.185231481497</v>
      </c>
      <c r="I263" t="s">
        <v>3564</v>
      </c>
      <c r="M263" t="s">
        <v>3341</v>
      </c>
      <c r="N263" t="s">
        <v>3588</v>
      </c>
      <c r="O263" t="s">
        <v>3816</v>
      </c>
      <c r="P263" s="196">
        <v>50000</v>
      </c>
      <c r="S263" t="s">
        <v>3590</v>
      </c>
      <c r="T263" t="s">
        <v>3591</v>
      </c>
      <c r="U263" s="198">
        <v>20</v>
      </c>
      <c r="V263" t="s">
        <v>2339</v>
      </c>
      <c r="W263" t="s">
        <v>3600</v>
      </c>
      <c r="X263" t="s">
        <v>3593</v>
      </c>
      <c r="Y263" t="s">
        <v>3594</v>
      </c>
      <c r="Z263" t="s">
        <v>3562</v>
      </c>
      <c r="AA263">
        <v>106839</v>
      </c>
      <c r="AB263" s="195">
        <v>37051.875011574099</v>
      </c>
      <c r="AC263" s="195">
        <v>37052.875011574099</v>
      </c>
    </row>
    <row r="264" spans="1:29" x14ac:dyDescent="0.25">
      <c r="A264" s="43" t="str">
        <f t="shared" si="16"/>
        <v xml:space="preserve"> Natural Gas Physical</v>
      </c>
      <c r="B264" s="43" t="str">
        <f t="shared" si="17"/>
        <v/>
      </c>
      <c r="C264" s="43" t="str">
        <f t="shared" si="18"/>
        <v>Natural Gas</v>
      </c>
      <c r="D264" s="43" t="str">
        <f t="shared" si="19"/>
        <v>Physical</v>
      </c>
      <c r="E264" s="43">
        <f>IF(VLOOKUP(S264,'DD-Lookup'!$J$6:$L$50,3,FALSE)="Monthly",(YEAR(AC264)-YEAR(AB264))*12+MONTH(AC264)-MONTH(AB264)+1,(AC264-AB264+1))</f>
        <v>1</v>
      </c>
      <c r="F264" s="210">
        <f t="shared" si="20"/>
        <v>50000</v>
      </c>
      <c r="G264" s="199">
        <v>1352113</v>
      </c>
      <c r="H264" s="195">
        <v>37049.185266203698</v>
      </c>
      <c r="I264" t="s">
        <v>3595</v>
      </c>
      <c r="M264" t="s">
        <v>3341</v>
      </c>
      <c r="N264" t="s">
        <v>3931</v>
      </c>
      <c r="O264" t="s">
        <v>245</v>
      </c>
      <c r="P264" s="196">
        <v>50000</v>
      </c>
      <c r="S264" t="s">
        <v>3590</v>
      </c>
      <c r="T264" t="s">
        <v>3591</v>
      </c>
      <c r="U264" s="198">
        <v>20.3</v>
      </c>
      <c r="V264" t="s">
        <v>2646</v>
      </c>
      <c r="W264" t="s">
        <v>3932</v>
      </c>
      <c r="X264" t="s">
        <v>3933</v>
      </c>
      <c r="Y264" t="s">
        <v>3594</v>
      </c>
      <c r="Z264" t="s">
        <v>3562</v>
      </c>
      <c r="AA264">
        <v>106840</v>
      </c>
      <c r="AB264" s="195">
        <v>37051.875011574099</v>
      </c>
      <c r="AC264" s="195">
        <v>37052.875011574099</v>
      </c>
    </row>
    <row r="265" spans="1:29" x14ac:dyDescent="0.25">
      <c r="A265" s="43" t="str">
        <f t="shared" si="16"/>
        <v xml:space="preserve"> Metals Financial</v>
      </c>
      <c r="B265" s="43" t="str">
        <f t="shared" si="17"/>
        <v/>
      </c>
      <c r="C265" s="43" t="str">
        <f t="shared" si="18"/>
        <v>Metals</v>
      </c>
      <c r="D265" s="43" t="str">
        <f t="shared" si="19"/>
        <v>Financial</v>
      </c>
      <c r="E265" s="43">
        <f>IF(VLOOKUP(S265,'DD-Lookup'!$J$6:$L$50,3,FALSE)="Monthly",(YEAR(AC265)-YEAR(AB265))*12+MONTH(AC265)-MONTH(AB265)+1,(AC265-AB265+1))</f>
        <v>1</v>
      </c>
      <c r="F265" s="210">
        <f t="shared" si="20"/>
        <v>10</v>
      </c>
      <c r="G265" s="199">
        <v>1352116</v>
      </c>
      <c r="H265" s="195">
        <v>37049.1859259259</v>
      </c>
      <c r="I265" t="s">
        <v>3570</v>
      </c>
      <c r="M265" t="s">
        <v>3346</v>
      </c>
      <c r="N265" t="s">
        <v>3554</v>
      </c>
      <c r="O265" t="s">
        <v>3555</v>
      </c>
      <c r="Q265" s="196">
        <v>10</v>
      </c>
      <c r="S265" t="s">
        <v>3556</v>
      </c>
      <c r="T265" t="s">
        <v>3557</v>
      </c>
      <c r="U265" s="198">
        <v>1671</v>
      </c>
      <c r="V265" t="s">
        <v>246</v>
      </c>
      <c r="W265" t="s">
        <v>3563</v>
      </c>
      <c r="X265" t="s">
        <v>3559</v>
      </c>
      <c r="Y265" t="s">
        <v>3560</v>
      </c>
      <c r="Z265" t="s">
        <v>3561</v>
      </c>
      <c r="AA265">
        <v>2172756</v>
      </c>
    </row>
    <row r="266" spans="1:29" x14ac:dyDescent="0.25">
      <c r="A266" s="43" t="str">
        <f t="shared" si="16"/>
        <v xml:space="preserve"> Natural Gas Physical</v>
      </c>
      <c r="B266" s="43" t="str">
        <f t="shared" si="17"/>
        <v/>
      </c>
      <c r="C266" s="43" t="str">
        <f t="shared" si="18"/>
        <v>Natural Gas</v>
      </c>
      <c r="D266" s="43" t="str">
        <f t="shared" si="19"/>
        <v>Physical</v>
      </c>
      <c r="E266" s="43">
        <f>IF(VLOOKUP(S266,'DD-Lookup'!$J$6:$L$50,3,FALSE)="Monthly",(YEAR(AC266)-YEAR(AB266))*12+MONTH(AC266)-MONTH(AB266)+1,(AC266-AB266+1))</f>
        <v>1</v>
      </c>
      <c r="F266" s="210">
        <f t="shared" si="20"/>
        <v>50000</v>
      </c>
      <c r="G266" s="199">
        <v>1352117</v>
      </c>
      <c r="H266" s="195">
        <v>37049.185960648101</v>
      </c>
      <c r="I266" t="s">
        <v>265</v>
      </c>
      <c r="M266" t="s">
        <v>3341</v>
      </c>
      <c r="N266" t="s">
        <v>3588</v>
      </c>
      <c r="O266" t="s">
        <v>236</v>
      </c>
      <c r="P266" s="196">
        <v>50000</v>
      </c>
      <c r="S266" t="s">
        <v>3590</v>
      </c>
      <c r="T266" t="s">
        <v>3591</v>
      </c>
      <c r="U266" s="198">
        <v>21.15</v>
      </c>
      <c r="V266" t="s">
        <v>267</v>
      </c>
      <c r="W266" t="s">
        <v>3600</v>
      </c>
      <c r="X266" t="s">
        <v>3593</v>
      </c>
      <c r="Y266" t="s">
        <v>3594</v>
      </c>
      <c r="Z266" t="s">
        <v>3562</v>
      </c>
      <c r="AA266">
        <v>106841</v>
      </c>
      <c r="AB266" s="195">
        <v>37050.875011574099</v>
      </c>
      <c r="AC266" s="195">
        <v>37050.875011574099</v>
      </c>
    </row>
    <row r="267" spans="1:29" x14ac:dyDescent="0.25">
      <c r="A267" s="43" t="str">
        <f t="shared" ref="A267:A330" si="21">B267&amp;" "&amp;C267&amp;" "&amp;D267</f>
        <v xml:space="preserve"> Natural Gas Physical</v>
      </c>
      <c r="B267" s="43" t="str">
        <f t="shared" ref="B267:B330" si="22">IF((LEFT(N267,2)="US"),"US","")</f>
        <v/>
      </c>
      <c r="C267" s="43" t="str">
        <f t="shared" ref="C267:C330" si="23">M267</f>
        <v>Natural Gas</v>
      </c>
      <c r="D267" s="43" t="str">
        <f t="shared" ref="D267:D330" si="24">IF(ISNUMBER(FIND("Phy",N267))=TRUE,"Physical","Financial")</f>
        <v>Physical</v>
      </c>
      <c r="E267" s="43">
        <f>IF(VLOOKUP(S267,'DD-Lookup'!$J$6:$L$50,3,FALSE)="Monthly",(YEAR(AC267)-YEAR(AB267))*12+MONTH(AC267)-MONTH(AB267)+1,(AC267-AB267+1))</f>
        <v>1</v>
      </c>
      <c r="F267" s="210">
        <f t="shared" ref="F267:F330" si="25">E267*SUM(P267:Q267)</f>
        <v>50000</v>
      </c>
      <c r="G267" s="199">
        <v>1352118</v>
      </c>
      <c r="H267" s="195">
        <v>37049.186469907399</v>
      </c>
      <c r="I267" t="s">
        <v>3935</v>
      </c>
      <c r="M267" t="s">
        <v>3341</v>
      </c>
      <c r="N267" t="s">
        <v>3588</v>
      </c>
      <c r="O267" t="s">
        <v>266</v>
      </c>
      <c r="P267" s="196">
        <v>50000</v>
      </c>
      <c r="S267" t="s">
        <v>3590</v>
      </c>
      <c r="T267" t="s">
        <v>3591</v>
      </c>
      <c r="U267" s="198">
        <v>21</v>
      </c>
      <c r="V267" t="s">
        <v>275</v>
      </c>
      <c r="W267" t="s">
        <v>3600</v>
      </c>
      <c r="X267" t="s">
        <v>3593</v>
      </c>
      <c r="Y267" t="s">
        <v>3594</v>
      </c>
      <c r="Z267" t="s">
        <v>3562</v>
      </c>
      <c r="AA267">
        <v>106842</v>
      </c>
      <c r="AB267" s="195">
        <v>37051.875011574099</v>
      </c>
      <c r="AC267" s="195">
        <v>37072.875011574099</v>
      </c>
    </row>
    <row r="268" spans="1:29" x14ac:dyDescent="0.25">
      <c r="A268" s="43" t="str">
        <f t="shared" si="21"/>
        <v xml:space="preserve"> Metals Financial</v>
      </c>
      <c r="B268" s="43" t="str">
        <f t="shared" si="22"/>
        <v/>
      </c>
      <c r="C268" s="43" t="str">
        <f t="shared" si="23"/>
        <v>Metals</v>
      </c>
      <c r="D268" s="43" t="str">
        <f t="shared" si="24"/>
        <v>Financial</v>
      </c>
      <c r="E268" s="43">
        <f>IF(VLOOKUP(S268,'DD-Lookup'!$J$6:$L$50,3,FALSE)="Monthly",(YEAR(AC268)-YEAR(AB268))*12+MONTH(AC268)-MONTH(AB268)+1,(AC268-AB268+1))</f>
        <v>1</v>
      </c>
      <c r="F268" s="210">
        <f t="shared" si="25"/>
        <v>20</v>
      </c>
      <c r="G268" s="199">
        <v>1352119</v>
      </c>
      <c r="H268" s="195">
        <v>37049.186562499999</v>
      </c>
      <c r="I268" t="s">
        <v>3936</v>
      </c>
      <c r="M268" t="s">
        <v>3346</v>
      </c>
      <c r="N268" t="s">
        <v>3566</v>
      </c>
      <c r="O268" t="s">
        <v>3567</v>
      </c>
      <c r="Q268" s="196">
        <v>20</v>
      </c>
      <c r="S268" t="s">
        <v>3556</v>
      </c>
      <c r="T268" t="s">
        <v>3557</v>
      </c>
      <c r="U268" s="198">
        <v>1515</v>
      </c>
      <c r="V268" t="s">
        <v>1683</v>
      </c>
      <c r="W268" t="s">
        <v>3563</v>
      </c>
      <c r="X268" t="s">
        <v>3559</v>
      </c>
      <c r="Y268" t="s">
        <v>3560</v>
      </c>
      <c r="Z268" t="s">
        <v>3561</v>
      </c>
      <c r="AA268">
        <v>2172759</v>
      </c>
    </row>
    <row r="269" spans="1:29" x14ac:dyDescent="0.25">
      <c r="A269" s="43" t="str">
        <f t="shared" si="21"/>
        <v xml:space="preserve"> Metals Financial</v>
      </c>
      <c r="B269" s="43" t="str">
        <f t="shared" si="22"/>
        <v/>
      </c>
      <c r="C269" s="43" t="str">
        <f t="shared" si="23"/>
        <v>Metals</v>
      </c>
      <c r="D269" s="43" t="str">
        <f t="shared" si="24"/>
        <v>Financial</v>
      </c>
      <c r="E269" s="43">
        <f>IF(VLOOKUP(S269,'DD-Lookup'!$J$6:$L$50,3,FALSE)="Monthly",(YEAR(AC269)-YEAR(AB269))*12+MONTH(AC269)-MONTH(AB269)+1,(AC269-AB269+1))</f>
        <v>1</v>
      </c>
      <c r="F269" s="210">
        <f t="shared" si="25"/>
        <v>4</v>
      </c>
      <c r="G269" s="199">
        <v>1352120</v>
      </c>
      <c r="H269" s="195">
        <v>37049.186793981498</v>
      </c>
      <c r="I269" t="s">
        <v>3577</v>
      </c>
      <c r="M269" t="s">
        <v>3346</v>
      </c>
      <c r="N269" t="s">
        <v>3554</v>
      </c>
      <c r="O269" t="s">
        <v>3555</v>
      </c>
      <c r="Q269" s="196">
        <v>4</v>
      </c>
      <c r="S269" t="s">
        <v>3556</v>
      </c>
      <c r="T269" t="s">
        <v>3557</v>
      </c>
      <c r="U269" s="198">
        <v>1671</v>
      </c>
      <c r="V269" t="s">
        <v>3613</v>
      </c>
      <c r="W269" t="s">
        <v>3563</v>
      </c>
      <c r="X269" t="s">
        <v>3559</v>
      </c>
      <c r="Y269" t="s">
        <v>3560</v>
      </c>
      <c r="Z269" t="s">
        <v>3561</v>
      </c>
      <c r="AA269">
        <v>2172761</v>
      </c>
    </row>
    <row r="270" spans="1:29" x14ac:dyDescent="0.25">
      <c r="A270" s="43" t="str">
        <f t="shared" si="21"/>
        <v xml:space="preserve"> Metals Financial</v>
      </c>
      <c r="B270" s="43" t="str">
        <f t="shared" si="22"/>
        <v/>
      </c>
      <c r="C270" s="43" t="str">
        <f t="shared" si="23"/>
        <v>Metals</v>
      </c>
      <c r="D270" s="43" t="str">
        <f t="shared" si="24"/>
        <v>Financial</v>
      </c>
      <c r="E270" s="43">
        <f>IF(VLOOKUP(S270,'DD-Lookup'!$J$6:$L$50,3,FALSE)="Monthly",(YEAR(AC270)-YEAR(AB270))*12+MONTH(AC270)-MONTH(AB270)+1,(AC270-AB270+1))</f>
        <v>1</v>
      </c>
      <c r="F270" s="210">
        <f t="shared" si="25"/>
        <v>4</v>
      </c>
      <c r="G270" s="199">
        <v>1352121</v>
      </c>
      <c r="H270" s="195">
        <v>37049.186840277798</v>
      </c>
      <c r="I270" t="s">
        <v>3934</v>
      </c>
      <c r="M270" t="s">
        <v>3346</v>
      </c>
      <c r="N270" t="s">
        <v>3554</v>
      </c>
      <c r="O270" t="s">
        <v>3555</v>
      </c>
      <c r="Q270" s="196">
        <v>4</v>
      </c>
      <c r="S270" t="s">
        <v>3556</v>
      </c>
      <c r="T270" t="s">
        <v>3557</v>
      </c>
      <c r="U270" s="198">
        <v>1671</v>
      </c>
      <c r="V270" t="s">
        <v>4090</v>
      </c>
      <c r="W270" t="s">
        <v>3563</v>
      </c>
      <c r="X270" t="s">
        <v>3559</v>
      </c>
      <c r="Y270" t="s">
        <v>3560</v>
      </c>
      <c r="Z270" t="s">
        <v>3561</v>
      </c>
      <c r="AA270">
        <v>2172763</v>
      </c>
    </row>
    <row r="271" spans="1:29" x14ac:dyDescent="0.25">
      <c r="A271" s="43" t="str">
        <f t="shared" si="21"/>
        <v xml:space="preserve"> Power Physical</v>
      </c>
      <c r="B271" s="43" t="str">
        <f t="shared" si="22"/>
        <v/>
      </c>
      <c r="C271" s="43" t="str">
        <f t="shared" si="23"/>
        <v>Power</v>
      </c>
      <c r="D271" s="43" t="str">
        <f t="shared" si="24"/>
        <v>Physical</v>
      </c>
      <c r="E271" s="43">
        <f>IF(VLOOKUP(S271,'DD-Lookup'!$J$6:$L$50,3,FALSE)="Monthly",(YEAR(AC271)-YEAR(AB271))*12+MONTH(AC271)-MONTH(AB271)+1,(AC271-AB271+1))</f>
        <v>182</v>
      </c>
      <c r="F271" s="210">
        <f t="shared" si="25"/>
        <v>3640</v>
      </c>
      <c r="G271" s="199">
        <v>1352122</v>
      </c>
      <c r="H271" s="195">
        <v>37049.186898148102</v>
      </c>
      <c r="I271" t="s">
        <v>2335</v>
      </c>
      <c r="M271" t="s">
        <v>2766</v>
      </c>
      <c r="N271" t="s">
        <v>3715</v>
      </c>
      <c r="O271" t="s">
        <v>4101</v>
      </c>
      <c r="P271" s="196">
        <v>20</v>
      </c>
      <c r="S271" t="s">
        <v>3340</v>
      </c>
      <c r="T271" t="s">
        <v>3591</v>
      </c>
      <c r="U271" s="198">
        <v>18.100000000000001</v>
      </c>
      <c r="V271" t="s">
        <v>3148</v>
      </c>
      <c r="W271" t="s">
        <v>3716</v>
      </c>
      <c r="X271" t="s">
        <v>3928</v>
      </c>
      <c r="Y271" t="s">
        <v>3929</v>
      </c>
      <c r="Z271" t="s">
        <v>3930</v>
      </c>
      <c r="AA271">
        <v>111758.1</v>
      </c>
      <c r="AB271" s="195">
        <v>37347</v>
      </c>
      <c r="AC271" s="195">
        <v>37528</v>
      </c>
    </row>
    <row r="272" spans="1:29" x14ac:dyDescent="0.25">
      <c r="A272" s="43" t="str">
        <f t="shared" si="21"/>
        <v xml:space="preserve"> Metals Financial</v>
      </c>
      <c r="B272" s="43" t="str">
        <f t="shared" si="22"/>
        <v/>
      </c>
      <c r="C272" s="43" t="str">
        <f t="shared" si="23"/>
        <v>Metals</v>
      </c>
      <c r="D272" s="43" t="str">
        <f t="shared" si="24"/>
        <v>Financial</v>
      </c>
      <c r="E272" s="43">
        <f>IF(VLOOKUP(S272,'DD-Lookup'!$J$6:$L$50,3,FALSE)="Monthly",(YEAR(AC272)-YEAR(AB272))*12+MONTH(AC272)-MONTH(AB272)+1,(AC272-AB272+1))</f>
        <v>1</v>
      </c>
      <c r="F272" s="210">
        <f t="shared" si="25"/>
        <v>50</v>
      </c>
      <c r="G272" s="199">
        <v>1352124</v>
      </c>
      <c r="H272" s="195">
        <v>37049.187071759297</v>
      </c>
      <c r="I272" t="s">
        <v>3713</v>
      </c>
      <c r="M272" t="s">
        <v>3346</v>
      </c>
      <c r="N272" t="s">
        <v>3554</v>
      </c>
      <c r="O272" t="s">
        <v>4091</v>
      </c>
      <c r="P272" s="196">
        <v>50</v>
      </c>
      <c r="S272" t="s">
        <v>3556</v>
      </c>
      <c r="T272" t="s">
        <v>3557</v>
      </c>
      <c r="U272" s="198">
        <v>1665</v>
      </c>
      <c r="V272" t="s">
        <v>272</v>
      </c>
      <c r="W272" t="s">
        <v>3603</v>
      </c>
      <c r="X272" t="s">
        <v>3559</v>
      </c>
      <c r="Y272" t="s">
        <v>3560</v>
      </c>
      <c r="Z272" t="s">
        <v>3561</v>
      </c>
      <c r="AA272">
        <v>2172765</v>
      </c>
      <c r="AB272" s="195">
        <v>37118.6472222222</v>
      </c>
      <c r="AC272" s="195">
        <v>37118.6472222222</v>
      </c>
    </row>
    <row r="273" spans="1:29" x14ac:dyDescent="0.25">
      <c r="A273" s="43" t="str">
        <f t="shared" si="21"/>
        <v xml:space="preserve"> Metals Financial</v>
      </c>
      <c r="B273" s="43" t="str">
        <f t="shared" si="22"/>
        <v/>
      </c>
      <c r="C273" s="43" t="str">
        <f t="shared" si="23"/>
        <v>Metals</v>
      </c>
      <c r="D273" s="43" t="str">
        <f t="shared" si="24"/>
        <v>Financial</v>
      </c>
      <c r="E273" s="43">
        <f>IF(VLOOKUP(S273,'DD-Lookup'!$J$6:$L$50,3,FALSE)="Monthly",(YEAR(AC273)-YEAR(AB273))*12+MONTH(AC273)-MONTH(AB273)+1,(AC273-AB273+1))</f>
        <v>1</v>
      </c>
      <c r="F273" s="210">
        <f t="shared" si="25"/>
        <v>50</v>
      </c>
      <c r="G273" s="199">
        <v>1352125</v>
      </c>
      <c r="H273" s="195">
        <v>37049.187071759297</v>
      </c>
      <c r="I273" t="s">
        <v>3713</v>
      </c>
      <c r="M273" t="s">
        <v>3346</v>
      </c>
      <c r="N273" t="s">
        <v>3554</v>
      </c>
      <c r="O273" t="s">
        <v>3555</v>
      </c>
      <c r="Q273" s="196">
        <v>50</v>
      </c>
      <c r="S273" t="s">
        <v>3556</v>
      </c>
      <c r="T273" t="s">
        <v>3557</v>
      </c>
      <c r="U273" s="198">
        <v>1670.25</v>
      </c>
      <c r="V273" t="s">
        <v>272</v>
      </c>
      <c r="W273" t="s">
        <v>3603</v>
      </c>
      <c r="X273" t="s">
        <v>3559</v>
      </c>
      <c r="Y273" t="s">
        <v>3560</v>
      </c>
      <c r="Z273" t="s">
        <v>3561</v>
      </c>
      <c r="AA273">
        <v>2172770</v>
      </c>
    </row>
    <row r="274" spans="1:29" x14ac:dyDescent="0.25">
      <c r="A274" s="43" t="str">
        <f t="shared" si="21"/>
        <v xml:space="preserve"> Metals Financial</v>
      </c>
      <c r="B274" s="43" t="str">
        <f t="shared" si="22"/>
        <v/>
      </c>
      <c r="C274" s="43" t="str">
        <f t="shared" si="23"/>
        <v>Metals</v>
      </c>
      <c r="D274" s="43" t="str">
        <f t="shared" si="24"/>
        <v>Financial</v>
      </c>
      <c r="E274" s="43">
        <f>IF(VLOOKUP(S274,'DD-Lookup'!$J$6:$L$50,3,FALSE)="Monthly",(YEAR(AC274)-YEAR(AB274))*12+MONTH(AC274)-MONTH(AB274)+1,(AC274-AB274+1))</f>
        <v>1</v>
      </c>
      <c r="F274" s="210">
        <f t="shared" si="25"/>
        <v>2</v>
      </c>
      <c r="G274" s="199">
        <v>1352126</v>
      </c>
      <c r="H274" s="195">
        <v>37049.187696759298</v>
      </c>
      <c r="I274" t="s">
        <v>3586</v>
      </c>
      <c r="M274" t="s">
        <v>3346</v>
      </c>
      <c r="N274" t="s">
        <v>3554</v>
      </c>
      <c r="O274" t="s">
        <v>3555</v>
      </c>
      <c r="Q274" s="196">
        <v>2</v>
      </c>
      <c r="S274" t="s">
        <v>3556</v>
      </c>
      <c r="T274" t="s">
        <v>3557</v>
      </c>
      <c r="U274" s="198">
        <v>1671</v>
      </c>
      <c r="V274" t="s">
        <v>276</v>
      </c>
      <c r="W274" t="s">
        <v>3563</v>
      </c>
      <c r="X274" t="s">
        <v>3559</v>
      </c>
      <c r="Y274" t="s">
        <v>3560</v>
      </c>
      <c r="Z274" t="s">
        <v>3561</v>
      </c>
      <c r="AA274">
        <v>2172773</v>
      </c>
    </row>
    <row r="275" spans="1:29" x14ac:dyDescent="0.25">
      <c r="A275" s="43" t="str">
        <f t="shared" si="21"/>
        <v xml:space="preserve"> Metals Financial</v>
      </c>
      <c r="B275" s="43" t="str">
        <f t="shared" si="22"/>
        <v/>
      </c>
      <c r="C275" s="43" t="str">
        <f t="shared" si="23"/>
        <v>Metals</v>
      </c>
      <c r="D275" s="43" t="str">
        <f t="shared" si="24"/>
        <v>Financial</v>
      </c>
      <c r="E275" s="43">
        <f>IF(VLOOKUP(S275,'DD-Lookup'!$J$6:$L$50,3,FALSE)="Monthly",(YEAR(AC275)-YEAR(AB275))*12+MONTH(AC275)-MONTH(AB275)+1,(AC275-AB275+1))</f>
        <v>1</v>
      </c>
      <c r="F275" s="210">
        <f t="shared" si="25"/>
        <v>10</v>
      </c>
      <c r="G275" s="199">
        <v>1352127</v>
      </c>
      <c r="H275" s="195">
        <v>37049.187928240703</v>
      </c>
      <c r="I275" t="s">
        <v>3565</v>
      </c>
      <c r="M275" t="s">
        <v>3346</v>
      </c>
      <c r="N275" t="s">
        <v>3597</v>
      </c>
      <c r="O275" t="s">
        <v>3598</v>
      </c>
      <c r="Q275" s="196">
        <v>10</v>
      </c>
      <c r="S275" t="s">
        <v>3599</v>
      </c>
      <c r="T275" t="s">
        <v>3557</v>
      </c>
      <c r="U275" s="198">
        <v>4980</v>
      </c>
      <c r="V275" t="s">
        <v>3568</v>
      </c>
      <c r="W275" t="s">
        <v>3574</v>
      </c>
      <c r="X275" t="s">
        <v>3559</v>
      </c>
      <c r="Y275" t="s">
        <v>3560</v>
      </c>
      <c r="Z275" t="s">
        <v>3561</v>
      </c>
      <c r="AA275">
        <v>2172775</v>
      </c>
    </row>
    <row r="276" spans="1:29" x14ac:dyDescent="0.25">
      <c r="A276" s="43" t="str">
        <f t="shared" si="21"/>
        <v xml:space="preserve"> LPG Financial</v>
      </c>
      <c r="B276" s="43" t="str">
        <f t="shared" si="22"/>
        <v/>
      </c>
      <c r="C276" s="43" t="str">
        <f t="shared" si="23"/>
        <v>LPG</v>
      </c>
      <c r="D276" s="43" t="str">
        <f t="shared" si="24"/>
        <v>Financial</v>
      </c>
      <c r="E276" s="43">
        <f>IF(VLOOKUP(S276,'DD-Lookup'!$J$6:$L$50,3,FALSE)="Monthly",(YEAR(AC276)-YEAR(AB276))*12+MONTH(AC276)-MONTH(AB276)+1,(AC276-AB276+1))</f>
        <v>31</v>
      </c>
      <c r="F276" s="210">
        <f t="shared" si="25"/>
        <v>62000</v>
      </c>
      <c r="G276" s="199">
        <v>1352128</v>
      </c>
      <c r="H276" s="195">
        <v>37049.188240740703</v>
      </c>
      <c r="I276" t="s">
        <v>277</v>
      </c>
      <c r="M276" t="s">
        <v>3345</v>
      </c>
      <c r="N276" t="s">
        <v>3127</v>
      </c>
      <c r="O276" t="s">
        <v>3791</v>
      </c>
      <c r="P276" s="196">
        <v>2000</v>
      </c>
      <c r="S276" t="s">
        <v>3447</v>
      </c>
      <c r="T276" t="s">
        <v>3557</v>
      </c>
      <c r="U276" s="198">
        <v>259</v>
      </c>
      <c r="V276" t="s">
        <v>278</v>
      </c>
      <c r="W276" t="s">
        <v>3128</v>
      </c>
      <c r="X276" t="s">
        <v>3129</v>
      </c>
      <c r="Y276" t="s">
        <v>2778</v>
      </c>
      <c r="Z276" t="s">
        <v>3930</v>
      </c>
      <c r="AA276">
        <v>115306</v>
      </c>
      <c r="AB276" s="195">
        <v>37073.875011574099</v>
      </c>
      <c r="AC276" s="195">
        <v>37103.875011574099</v>
      </c>
    </row>
    <row r="277" spans="1:29" x14ac:dyDescent="0.25">
      <c r="A277" s="43" t="str">
        <f t="shared" si="21"/>
        <v xml:space="preserve"> LPG Financial</v>
      </c>
      <c r="B277" s="43" t="str">
        <f t="shared" si="22"/>
        <v/>
      </c>
      <c r="C277" s="43" t="str">
        <f t="shared" si="23"/>
        <v>LPG</v>
      </c>
      <c r="D277" s="43" t="str">
        <f t="shared" si="24"/>
        <v>Financial</v>
      </c>
      <c r="E277" s="43">
        <f>IF(VLOOKUP(S277,'DD-Lookup'!$J$6:$L$50,3,FALSE)="Monthly",(YEAR(AC277)-YEAR(AB277))*12+MONTH(AC277)-MONTH(AB277)+1,(AC277-AB277+1))</f>
        <v>31</v>
      </c>
      <c r="F277" s="210">
        <f t="shared" si="25"/>
        <v>62000</v>
      </c>
      <c r="G277" s="199">
        <v>1352129</v>
      </c>
      <c r="H277" s="195">
        <v>37049.1884027778</v>
      </c>
      <c r="I277" t="s">
        <v>277</v>
      </c>
      <c r="M277" t="s">
        <v>3345</v>
      </c>
      <c r="N277" t="s">
        <v>3127</v>
      </c>
      <c r="O277" t="s">
        <v>3790</v>
      </c>
      <c r="P277" s="196">
        <v>2000</v>
      </c>
      <c r="S277" t="s">
        <v>3447</v>
      </c>
      <c r="T277" t="s">
        <v>3557</v>
      </c>
      <c r="U277" s="198">
        <v>259</v>
      </c>
      <c r="V277" t="s">
        <v>278</v>
      </c>
      <c r="W277" t="s">
        <v>3128</v>
      </c>
      <c r="X277" t="s">
        <v>3129</v>
      </c>
      <c r="Y277" t="s">
        <v>2778</v>
      </c>
      <c r="Z277" t="s">
        <v>3930</v>
      </c>
      <c r="AA277">
        <v>115307</v>
      </c>
      <c r="AB277" s="195">
        <v>37104.875011574099</v>
      </c>
      <c r="AC277" s="195">
        <v>37134.875011574099</v>
      </c>
    </row>
    <row r="278" spans="1:29" x14ac:dyDescent="0.25">
      <c r="A278" s="43" t="str">
        <f t="shared" si="21"/>
        <v xml:space="preserve"> Power Physical</v>
      </c>
      <c r="B278" s="43" t="str">
        <f t="shared" si="22"/>
        <v/>
      </c>
      <c r="C278" s="43" t="str">
        <f t="shared" si="23"/>
        <v>Power</v>
      </c>
      <c r="D278" s="43" t="str">
        <f t="shared" si="24"/>
        <v>Physical</v>
      </c>
      <c r="E278" s="43">
        <f>IF(VLOOKUP(S278,'DD-Lookup'!$J$6:$L$50,3,FALSE)="Monthly",(YEAR(AC278)-YEAR(AB278))*12+MONTH(AC278)-MONTH(AB278)+1,(AC278-AB278+1))</f>
        <v>182</v>
      </c>
      <c r="F278" s="210">
        <f t="shared" si="25"/>
        <v>3640</v>
      </c>
      <c r="G278" s="199">
        <v>1352130</v>
      </c>
      <c r="H278" s="195">
        <v>37049.189178240696</v>
      </c>
      <c r="I278" t="s">
        <v>3941</v>
      </c>
      <c r="M278" t="s">
        <v>2766</v>
      </c>
      <c r="N278" t="s">
        <v>3715</v>
      </c>
      <c r="O278" t="s">
        <v>4101</v>
      </c>
      <c r="Q278" s="196">
        <v>20</v>
      </c>
      <c r="S278" t="s">
        <v>3340</v>
      </c>
      <c r="T278" t="s">
        <v>3591</v>
      </c>
      <c r="U278" s="198">
        <v>18.11</v>
      </c>
      <c r="V278" t="s">
        <v>279</v>
      </c>
      <c r="W278" t="s">
        <v>3716</v>
      </c>
      <c r="X278" t="s">
        <v>3928</v>
      </c>
      <c r="Y278" t="s">
        <v>3929</v>
      </c>
      <c r="Z278" t="s">
        <v>3930</v>
      </c>
      <c r="AA278">
        <v>111759.1</v>
      </c>
      <c r="AB278" s="195">
        <v>37347</v>
      </c>
      <c r="AC278" s="195">
        <v>37528</v>
      </c>
    </row>
    <row r="279" spans="1:29" x14ac:dyDescent="0.25">
      <c r="A279" s="43" t="str">
        <f t="shared" si="21"/>
        <v xml:space="preserve"> Metals Financial</v>
      </c>
      <c r="B279" s="43" t="str">
        <f t="shared" si="22"/>
        <v/>
      </c>
      <c r="C279" s="43" t="str">
        <f t="shared" si="23"/>
        <v>Metals</v>
      </c>
      <c r="D279" s="43" t="str">
        <f t="shared" si="24"/>
        <v>Financial</v>
      </c>
      <c r="E279" s="43">
        <f>IF(VLOOKUP(S279,'DD-Lookup'!$J$6:$L$50,3,FALSE)="Monthly",(YEAR(AC279)-YEAR(AB279))*12+MONTH(AC279)-MONTH(AB279)+1,(AC279-AB279+1))</f>
        <v>1</v>
      </c>
      <c r="F279" s="210">
        <f t="shared" si="25"/>
        <v>20</v>
      </c>
      <c r="G279" s="199">
        <v>1352131</v>
      </c>
      <c r="H279" s="195">
        <v>37049.189363425903</v>
      </c>
      <c r="I279" t="s">
        <v>3586</v>
      </c>
      <c r="M279" t="s">
        <v>3346</v>
      </c>
      <c r="N279" t="s">
        <v>3614</v>
      </c>
      <c r="O279" t="s">
        <v>3711</v>
      </c>
      <c r="P279" s="196">
        <v>20</v>
      </c>
      <c r="S279" t="s">
        <v>3556</v>
      </c>
      <c r="T279" t="s">
        <v>3557</v>
      </c>
      <c r="U279" s="198">
        <v>928</v>
      </c>
      <c r="V279" t="s">
        <v>3811</v>
      </c>
      <c r="W279" t="s">
        <v>3583</v>
      </c>
      <c r="X279" t="s">
        <v>3559</v>
      </c>
      <c r="Y279" t="s">
        <v>3560</v>
      </c>
      <c r="Z279" t="s">
        <v>3561</v>
      </c>
      <c r="AA279">
        <v>2172785</v>
      </c>
    </row>
    <row r="280" spans="1:29" x14ac:dyDescent="0.25">
      <c r="A280" s="43" t="str">
        <f t="shared" si="21"/>
        <v xml:space="preserve"> Power Physical</v>
      </c>
      <c r="B280" s="43" t="str">
        <f t="shared" si="22"/>
        <v/>
      </c>
      <c r="C280" s="43" t="str">
        <f t="shared" si="23"/>
        <v>Power</v>
      </c>
      <c r="D280" s="43" t="str">
        <f t="shared" si="24"/>
        <v>Physical</v>
      </c>
      <c r="E280" s="43">
        <f>IF(VLOOKUP(S280,'DD-Lookup'!$J$6:$L$50,3,FALSE)="Monthly",(YEAR(AC280)-YEAR(AB280))*12+MONTH(AC280)-MONTH(AB280)+1,(AC280-AB280+1))</f>
        <v>182</v>
      </c>
      <c r="F280" s="210">
        <f t="shared" si="25"/>
        <v>3640</v>
      </c>
      <c r="G280" s="199">
        <v>1352132</v>
      </c>
      <c r="H280" s="195">
        <v>37049.192800925899</v>
      </c>
      <c r="I280" t="s">
        <v>249</v>
      </c>
      <c r="M280" t="s">
        <v>2766</v>
      </c>
      <c r="N280" t="s">
        <v>3715</v>
      </c>
      <c r="O280" t="s">
        <v>4101</v>
      </c>
      <c r="Q280" s="196">
        <v>20</v>
      </c>
      <c r="S280" t="s">
        <v>3340</v>
      </c>
      <c r="T280" t="s">
        <v>3591</v>
      </c>
      <c r="U280" s="198">
        <v>18.14</v>
      </c>
      <c r="V280" t="s">
        <v>250</v>
      </c>
      <c r="W280" t="s">
        <v>3716</v>
      </c>
      <c r="X280" t="s">
        <v>3928</v>
      </c>
      <c r="Y280" t="s">
        <v>3929</v>
      </c>
      <c r="Z280" t="s">
        <v>3930</v>
      </c>
      <c r="AA280">
        <v>111762.1</v>
      </c>
      <c r="AB280" s="195">
        <v>37347</v>
      </c>
      <c r="AC280" s="195">
        <v>37528</v>
      </c>
    </row>
    <row r="281" spans="1:29" x14ac:dyDescent="0.25">
      <c r="A281" s="43" t="str">
        <f t="shared" si="21"/>
        <v xml:space="preserve"> Power Physical</v>
      </c>
      <c r="B281" s="43" t="str">
        <f t="shared" si="22"/>
        <v/>
      </c>
      <c r="C281" s="43" t="str">
        <f t="shared" si="23"/>
        <v>Power</v>
      </c>
      <c r="D281" s="43" t="str">
        <f t="shared" si="24"/>
        <v>Physical</v>
      </c>
      <c r="E281" s="43">
        <f>IF(VLOOKUP(S281,'DD-Lookup'!$J$6:$L$50,3,FALSE)="Monthly",(YEAR(AC281)-YEAR(AB281))*12+MONTH(AC281)-MONTH(AB281)+1,(AC281-AB281+1))</f>
        <v>182</v>
      </c>
      <c r="F281" s="210">
        <f t="shared" si="25"/>
        <v>3640</v>
      </c>
      <c r="G281" s="199">
        <v>1352133</v>
      </c>
      <c r="H281" s="195">
        <v>37049.192974537</v>
      </c>
      <c r="I281" t="s">
        <v>3199</v>
      </c>
      <c r="M281" t="s">
        <v>2766</v>
      </c>
      <c r="N281" t="s">
        <v>3715</v>
      </c>
      <c r="O281" t="s">
        <v>3126</v>
      </c>
      <c r="Q281" s="196">
        <v>20</v>
      </c>
      <c r="S281" t="s">
        <v>3340</v>
      </c>
      <c r="T281" t="s">
        <v>3591</v>
      </c>
      <c r="U281" s="198">
        <v>21.25</v>
      </c>
      <c r="V281" t="s">
        <v>269</v>
      </c>
      <c r="W281" t="s">
        <v>3716</v>
      </c>
      <c r="X281" t="s">
        <v>3928</v>
      </c>
      <c r="Y281" t="s">
        <v>3929</v>
      </c>
      <c r="Z281" t="s">
        <v>3930</v>
      </c>
      <c r="AA281">
        <v>111764.1</v>
      </c>
      <c r="AB281" s="195">
        <v>37165</v>
      </c>
      <c r="AC281" s="195">
        <v>37346</v>
      </c>
    </row>
    <row r="282" spans="1:29" x14ac:dyDescent="0.25">
      <c r="A282" s="43" t="str">
        <f t="shared" si="21"/>
        <v xml:space="preserve"> Power Physical</v>
      </c>
      <c r="B282" s="43" t="str">
        <f t="shared" si="22"/>
        <v/>
      </c>
      <c r="C282" s="43" t="str">
        <f t="shared" si="23"/>
        <v>Power</v>
      </c>
      <c r="D282" s="43" t="str">
        <f t="shared" si="24"/>
        <v>Physical</v>
      </c>
      <c r="E282" s="43">
        <f>IF(VLOOKUP(S282,'DD-Lookup'!$J$6:$L$50,3,FALSE)="Monthly",(YEAR(AC282)-YEAR(AB282))*12+MONTH(AC282)-MONTH(AB282)+1,(AC282-AB282+1))</f>
        <v>7</v>
      </c>
      <c r="F282" s="210">
        <f t="shared" si="25"/>
        <v>35</v>
      </c>
      <c r="G282" s="199">
        <v>1352134</v>
      </c>
      <c r="H282" s="195">
        <v>37049.193437499998</v>
      </c>
      <c r="I282" t="s">
        <v>280</v>
      </c>
      <c r="M282" t="s">
        <v>2766</v>
      </c>
      <c r="N282" t="s">
        <v>4022</v>
      </c>
      <c r="O282" t="s">
        <v>4119</v>
      </c>
      <c r="Q282" s="196">
        <v>5</v>
      </c>
      <c r="S282" t="s">
        <v>3340</v>
      </c>
      <c r="T282" t="s">
        <v>4023</v>
      </c>
      <c r="U282" s="198">
        <v>20.3</v>
      </c>
      <c r="V282" t="s">
        <v>281</v>
      </c>
      <c r="W282" t="s">
        <v>4025</v>
      </c>
      <c r="X282" t="s">
        <v>4026</v>
      </c>
      <c r="Y282" t="s">
        <v>4027</v>
      </c>
      <c r="Z282" t="s">
        <v>3562</v>
      </c>
      <c r="AA282">
        <v>111766.1</v>
      </c>
      <c r="AB282" s="195">
        <v>37053.875</v>
      </c>
      <c r="AC282" s="195">
        <v>37059.875</v>
      </c>
    </row>
    <row r="283" spans="1:29" x14ac:dyDescent="0.25">
      <c r="A283" s="43" t="str">
        <f t="shared" si="21"/>
        <v xml:space="preserve"> Metals Financial</v>
      </c>
      <c r="B283" s="43" t="str">
        <f t="shared" si="22"/>
        <v/>
      </c>
      <c r="C283" s="43" t="str">
        <f t="shared" si="23"/>
        <v>Metals</v>
      </c>
      <c r="D283" s="43" t="str">
        <f t="shared" si="24"/>
        <v>Financial</v>
      </c>
      <c r="E283" s="43">
        <f>IF(VLOOKUP(S283,'DD-Lookup'!$J$6:$L$50,3,FALSE)="Monthly",(YEAR(AC283)-YEAR(AB283))*12+MONTH(AC283)-MONTH(AB283)+1,(AC283-AB283+1))</f>
        <v>1</v>
      </c>
      <c r="F283" s="210">
        <f t="shared" si="25"/>
        <v>19</v>
      </c>
      <c r="G283" s="199">
        <v>1352135</v>
      </c>
      <c r="H283" s="195">
        <v>37049.194120370397</v>
      </c>
      <c r="I283" t="s">
        <v>3579</v>
      </c>
      <c r="M283" t="s">
        <v>3346</v>
      </c>
      <c r="N283" t="s">
        <v>3614</v>
      </c>
      <c r="O283" t="s">
        <v>3711</v>
      </c>
      <c r="Q283" s="196">
        <v>19</v>
      </c>
      <c r="S283" t="s">
        <v>3556</v>
      </c>
      <c r="T283" t="s">
        <v>3557</v>
      </c>
      <c r="U283" s="198">
        <v>928</v>
      </c>
      <c r="V283" t="s">
        <v>3606</v>
      </c>
      <c r="W283" t="s">
        <v>3583</v>
      </c>
      <c r="X283" t="s">
        <v>3559</v>
      </c>
      <c r="Y283" t="s">
        <v>3560</v>
      </c>
      <c r="Z283" t="s">
        <v>3561</v>
      </c>
      <c r="AA283">
        <v>2172798</v>
      </c>
    </row>
    <row r="284" spans="1:29" x14ac:dyDescent="0.25">
      <c r="A284" s="43" t="str">
        <f t="shared" si="21"/>
        <v xml:space="preserve"> Metals Financial</v>
      </c>
      <c r="B284" s="43" t="str">
        <f t="shared" si="22"/>
        <v/>
      </c>
      <c r="C284" s="43" t="str">
        <f t="shared" si="23"/>
        <v>Metals</v>
      </c>
      <c r="D284" s="43" t="str">
        <f t="shared" si="24"/>
        <v>Financial</v>
      </c>
      <c r="E284" s="43">
        <f>IF(VLOOKUP(S284,'DD-Lookup'!$J$6:$L$50,3,FALSE)="Monthly",(YEAR(AC284)-YEAR(AB284))*12+MONTH(AC284)-MONTH(AB284)+1,(AC284-AB284+1))</f>
        <v>1</v>
      </c>
      <c r="F284" s="210">
        <f t="shared" si="25"/>
        <v>20</v>
      </c>
      <c r="G284" s="199">
        <v>1352136</v>
      </c>
      <c r="H284" s="195">
        <v>37049.194374999999</v>
      </c>
      <c r="I284" t="s">
        <v>3577</v>
      </c>
      <c r="M284" t="s">
        <v>3346</v>
      </c>
      <c r="N284" t="s">
        <v>3566</v>
      </c>
      <c r="O284" t="s">
        <v>3567</v>
      </c>
      <c r="Q284" s="196">
        <v>20</v>
      </c>
      <c r="S284" t="s">
        <v>3556</v>
      </c>
      <c r="T284" t="s">
        <v>3557</v>
      </c>
      <c r="U284" s="198">
        <v>1516</v>
      </c>
      <c r="V284" t="s">
        <v>3814</v>
      </c>
      <c r="W284" t="s">
        <v>3563</v>
      </c>
      <c r="X284" t="s">
        <v>3559</v>
      </c>
      <c r="Y284" t="s">
        <v>3560</v>
      </c>
      <c r="Z284" t="s">
        <v>3561</v>
      </c>
      <c r="AA284">
        <v>2172800</v>
      </c>
    </row>
    <row r="285" spans="1:29" x14ac:dyDescent="0.25">
      <c r="A285" s="43" t="str">
        <f t="shared" si="21"/>
        <v xml:space="preserve"> Power Physical</v>
      </c>
      <c r="B285" s="43" t="str">
        <f t="shared" si="22"/>
        <v/>
      </c>
      <c r="C285" s="43" t="str">
        <f t="shared" si="23"/>
        <v>Power</v>
      </c>
      <c r="D285" s="43" t="str">
        <f t="shared" si="24"/>
        <v>Physical</v>
      </c>
      <c r="E285" s="43">
        <f>IF(VLOOKUP(S285,'DD-Lookup'!$J$6:$L$50,3,FALSE)="Monthly",(YEAR(AC285)-YEAR(AB285))*12+MONTH(AC285)-MONTH(AB285)+1,(AC285-AB285+1))</f>
        <v>182</v>
      </c>
      <c r="F285" s="210">
        <f t="shared" si="25"/>
        <v>3640</v>
      </c>
      <c r="G285" s="199">
        <v>1352137</v>
      </c>
      <c r="H285" s="195">
        <v>37049.194479166697</v>
      </c>
      <c r="I285" t="s">
        <v>4083</v>
      </c>
      <c r="M285" t="s">
        <v>2766</v>
      </c>
      <c r="N285" t="s">
        <v>3715</v>
      </c>
      <c r="O285" t="s">
        <v>259</v>
      </c>
      <c r="Q285" s="196">
        <v>20</v>
      </c>
      <c r="S285" t="s">
        <v>3340</v>
      </c>
      <c r="T285" t="s">
        <v>3591</v>
      </c>
      <c r="U285" s="198">
        <v>18.11</v>
      </c>
      <c r="V285" t="s">
        <v>282</v>
      </c>
      <c r="W285" t="s">
        <v>3716</v>
      </c>
      <c r="X285" t="s">
        <v>3928</v>
      </c>
      <c r="Y285" t="s">
        <v>3929</v>
      </c>
      <c r="Z285" t="s">
        <v>3930</v>
      </c>
      <c r="AA285">
        <v>111767.1</v>
      </c>
      <c r="AB285" s="195">
        <v>37711</v>
      </c>
      <c r="AC285" s="195">
        <v>37892</v>
      </c>
    </row>
    <row r="286" spans="1:29" x14ac:dyDescent="0.25">
      <c r="A286" s="43" t="str">
        <f t="shared" si="21"/>
        <v xml:space="preserve"> Metals Financial</v>
      </c>
      <c r="B286" s="43" t="str">
        <f t="shared" si="22"/>
        <v/>
      </c>
      <c r="C286" s="43" t="str">
        <f t="shared" si="23"/>
        <v>Metals</v>
      </c>
      <c r="D286" s="43" t="str">
        <f t="shared" si="24"/>
        <v>Financial</v>
      </c>
      <c r="E286" s="43">
        <f>IF(VLOOKUP(S286,'DD-Lookup'!$J$6:$L$50,3,FALSE)="Monthly",(YEAR(AC286)-YEAR(AB286))*12+MONTH(AC286)-MONTH(AB286)+1,(AC286-AB286+1))</f>
        <v>1</v>
      </c>
      <c r="F286" s="210">
        <f t="shared" si="25"/>
        <v>6</v>
      </c>
      <c r="G286" s="199">
        <v>1352138</v>
      </c>
      <c r="H286" s="195">
        <v>37049.194537037001</v>
      </c>
      <c r="I286" t="s">
        <v>3748</v>
      </c>
      <c r="M286" t="s">
        <v>3346</v>
      </c>
      <c r="N286" t="s">
        <v>3614</v>
      </c>
      <c r="O286" t="s">
        <v>3234</v>
      </c>
      <c r="Q286" s="196">
        <v>6</v>
      </c>
      <c r="S286" t="s">
        <v>3556</v>
      </c>
      <c r="T286" t="s">
        <v>3557</v>
      </c>
      <c r="U286" s="198">
        <v>913.5</v>
      </c>
      <c r="V286" t="s">
        <v>3749</v>
      </c>
      <c r="W286" t="s">
        <v>3583</v>
      </c>
      <c r="X286" t="s">
        <v>3559</v>
      </c>
      <c r="Y286" t="s">
        <v>3560</v>
      </c>
      <c r="Z286" t="s">
        <v>3561</v>
      </c>
      <c r="AA286">
        <v>2172802</v>
      </c>
      <c r="AB286" s="195">
        <v>37062.875</v>
      </c>
      <c r="AC286" s="195">
        <v>37062.875</v>
      </c>
    </row>
    <row r="287" spans="1:29" x14ac:dyDescent="0.25">
      <c r="A287" s="43" t="str">
        <f t="shared" si="21"/>
        <v xml:space="preserve"> Power Physical</v>
      </c>
      <c r="B287" s="43" t="str">
        <f t="shared" si="22"/>
        <v/>
      </c>
      <c r="C287" s="43" t="str">
        <f t="shared" si="23"/>
        <v>Power</v>
      </c>
      <c r="D287" s="43" t="str">
        <f t="shared" si="24"/>
        <v>Physical</v>
      </c>
      <c r="E287" s="43">
        <f>IF(VLOOKUP(S287,'DD-Lookup'!$J$6:$L$50,3,FALSE)="Monthly",(YEAR(AC287)-YEAR(AB287))*12+MONTH(AC287)-MONTH(AB287)+1,(AC287-AB287+1))</f>
        <v>182</v>
      </c>
      <c r="F287" s="210">
        <f t="shared" si="25"/>
        <v>3640</v>
      </c>
      <c r="G287" s="199">
        <v>1352139</v>
      </c>
      <c r="H287" s="195">
        <v>37049.1952199074</v>
      </c>
      <c r="I287" t="s">
        <v>3607</v>
      </c>
      <c r="M287" t="s">
        <v>2766</v>
      </c>
      <c r="N287" t="s">
        <v>3715</v>
      </c>
      <c r="O287" t="s">
        <v>3126</v>
      </c>
      <c r="Q287" s="196">
        <v>20</v>
      </c>
      <c r="S287" t="s">
        <v>3340</v>
      </c>
      <c r="T287" t="s">
        <v>3591</v>
      </c>
      <c r="U287" s="198">
        <v>21.3</v>
      </c>
      <c r="V287" t="s">
        <v>248</v>
      </c>
      <c r="W287" t="s">
        <v>3716</v>
      </c>
      <c r="X287" t="s">
        <v>3928</v>
      </c>
      <c r="Y287" t="s">
        <v>3929</v>
      </c>
      <c r="Z287" t="s">
        <v>3930</v>
      </c>
      <c r="AA287">
        <v>111768.1</v>
      </c>
      <c r="AB287" s="195">
        <v>37165</v>
      </c>
      <c r="AC287" s="195">
        <v>37346</v>
      </c>
    </row>
    <row r="288" spans="1:29" x14ac:dyDescent="0.25">
      <c r="A288" s="43" t="str">
        <f t="shared" si="21"/>
        <v xml:space="preserve"> Power Physical</v>
      </c>
      <c r="B288" s="43" t="str">
        <f t="shared" si="22"/>
        <v/>
      </c>
      <c r="C288" s="43" t="str">
        <f t="shared" si="23"/>
        <v>Power</v>
      </c>
      <c r="D288" s="43" t="str">
        <f t="shared" si="24"/>
        <v>Physical</v>
      </c>
      <c r="E288" s="43">
        <f>IF(VLOOKUP(S288,'DD-Lookup'!$J$6:$L$50,3,FALSE)="Monthly",(YEAR(AC288)-YEAR(AB288))*12+MONTH(AC288)-MONTH(AB288)+1,(AC288-AB288+1))</f>
        <v>182</v>
      </c>
      <c r="F288" s="210">
        <f t="shared" si="25"/>
        <v>3640</v>
      </c>
      <c r="G288" s="199">
        <v>1352140</v>
      </c>
      <c r="H288" s="195">
        <v>37049.1959837963</v>
      </c>
      <c r="I288" t="s">
        <v>249</v>
      </c>
      <c r="M288" t="s">
        <v>2766</v>
      </c>
      <c r="N288" t="s">
        <v>3715</v>
      </c>
      <c r="O288" t="s">
        <v>259</v>
      </c>
      <c r="Q288" s="196">
        <v>20</v>
      </c>
      <c r="S288" t="s">
        <v>3340</v>
      </c>
      <c r="T288" t="s">
        <v>3591</v>
      </c>
      <c r="U288" s="198">
        <v>18.11</v>
      </c>
      <c r="V288" t="s">
        <v>283</v>
      </c>
      <c r="W288" t="s">
        <v>3716</v>
      </c>
      <c r="X288" t="s">
        <v>3928</v>
      </c>
      <c r="Y288" t="s">
        <v>3929</v>
      </c>
      <c r="Z288" t="s">
        <v>3930</v>
      </c>
      <c r="AA288">
        <v>111772.1</v>
      </c>
      <c r="AB288" s="195">
        <v>37711</v>
      </c>
      <c r="AC288" s="195">
        <v>37892</v>
      </c>
    </row>
    <row r="289" spans="1:29" x14ac:dyDescent="0.25">
      <c r="A289" s="43" t="str">
        <f t="shared" si="21"/>
        <v xml:space="preserve"> Metals Financial</v>
      </c>
      <c r="B289" s="43" t="str">
        <f t="shared" si="22"/>
        <v/>
      </c>
      <c r="C289" s="43" t="str">
        <f t="shared" si="23"/>
        <v>Metals</v>
      </c>
      <c r="D289" s="43" t="str">
        <f t="shared" si="24"/>
        <v>Financial</v>
      </c>
      <c r="E289" s="43">
        <f>IF(VLOOKUP(S289,'DD-Lookup'!$J$6:$L$50,3,FALSE)="Monthly",(YEAR(AC289)-YEAR(AB289))*12+MONTH(AC289)-MONTH(AB289)+1,(AC289-AB289+1))</f>
        <v>1</v>
      </c>
      <c r="F289" s="210">
        <f t="shared" si="25"/>
        <v>20</v>
      </c>
      <c r="G289" s="199">
        <v>1352141</v>
      </c>
      <c r="H289" s="195">
        <v>37049.196041666597</v>
      </c>
      <c r="I289" t="s">
        <v>3604</v>
      </c>
      <c r="M289" t="s">
        <v>3346</v>
      </c>
      <c r="N289" t="s">
        <v>3554</v>
      </c>
      <c r="O289" t="s">
        <v>3555</v>
      </c>
      <c r="P289" s="196">
        <v>20</v>
      </c>
      <c r="S289" t="s">
        <v>3556</v>
      </c>
      <c r="T289" t="s">
        <v>3557</v>
      </c>
      <c r="U289" s="198">
        <v>1670</v>
      </c>
      <c r="V289" t="s">
        <v>284</v>
      </c>
      <c r="W289" t="s">
        <v>3563</v>
      </c>
      <c r="X289" t="s">
        <v>3559</v>
      </c>
      <c r="Y289" t="s">
        <v>3560</v>
      </c>
      <c r="Z289" t="s">
        <v>3561</v>
      </c>
      <c r="AA289">
        <v>2172808</v>
      </c>
    </row>
    <row r="290" spans="1:29" x14ac:dyDescent="0.25">
      <c r="A290" s="43" t="str">
        <f t="shared" si="21"/>
        <v xml:space="preserve"> Power Physical</v>
      </c>
      <c r="B290" s="43" t="str">
        <f t="shared" si="22"/>
        <v/>
      </c>
      <c r="C290" s="43" t="str">
        <f t="shared" si="23"/>
        <v>Power</v>
      </c>
      <c r="D290" s="43" t="str">
        <f t="shared" si="24"/>
        <v>Physical</v>
      </c>
      <c r="E290" s="43">
        <f>IF(VLOOKUP(S290,'DD-Lookup'!$J$6:$L$50,3,FALSE)="Monthly",(YEAR(AC290)-YEAR(AB290))*12+MONTH(AC290)-MONTH(AB290)+1,(AC290-AB290+1))</f>
        <v>182</v>
      </c>
      <c r="F290" s="210">
        <f t="shared" si="25"/>
        <v>3640</v>
      </c>
      <c r="G290" s="199">
        <v>1352142</v>
      </c>
      <c r="H290" s="195">
        <v>37049.1962152778</v>
      </c>
      <c r="I290" t="s">
        <v>249</v>
      </c>
      <c r="M290" t="s">
        <v>2766</v>
      </c>
      <c r="N290" t="s">
        <v>3715</v>
      </c>
      <c r="O290" t="s">
        <v>4101</v>
      </c>
      <c r="Q290" s="196">
        <v>20</v>
      </c>
      <c r="S290" t="s">
        <v>3340</v>
      </c>
      <c r="T290" t="s">
        <v>3591</v>
      </c>
      <c r="U290" s="198">
        <v>18.190000000000001</v>
      </c>
      <c r="V290" t="s">
        <v>250</v>
      </c>
      <c r="W290" t="s">
        <v>3716</v>
      </c>
      <c r="X290" t="s">
        <v>3928</v>
      </c>
      <c r="Y290" t="s">
        <v>3929</v>
      </c>
      <c r="Z290" t="s">
        <v>3930</v>
      </c>
      <c r="AA290">
        <v>111773.1</v>
      </c>
      <c r="AB290" s="195">
        <v>37347</v>
      </c>
      <c r="AC290" s="195">
        <v>37528</v>
      </c>
    </row>
    <row r="291" spans="1:29" x14ac:dyDescent="0.25">
      <c r="A291" s="43" t="str">
        <f t="shared" si="21"/>
        <v xml:space="preserve"> Power Physical</v>
      </c>
      <c r="B291" s="43" t="str">
        <f t="shared" si="22"/>
        <v/>
      </c>
      <c r="C291" s="43" t="str">
        <f t="shared" si="23"/>
        <v>Power</v>
      </c>
      <c r="D291" s="43" t="str">
        <f t="shared" si="24"/>
        <v>Physical</v>
      </c>
      <c r="E291" s="43">
        <f>IF(VLOOKUP(S291,'DD-Lookup'!$J$6:$L$50,3,FALSE)="Monthly",(YEAR(AC291)-YEAR(AB291))*12+MONTH(AC291)-MONTH(AB291)+1,(AC291-AB291+1))</f>
        <v>182</v>
      </c>
      <c r="F291" s="210">
        <f t="shared" si="25"/>
        <v>3640</v>
      </c>
      <c r="G291" s="199">
        <v>1352143</v>
      </c>
      <c r="H291" s="195">
        <v>37049.197164351899</v>
      </c>
      <c r="I291" t="s">
        <v>249</v>
      </c>
      <c r="M291" t="s">
        <v>2766</v>
      </c>
      <c r="N291" t="s">
        <v>3715</v>
      </c>
      <c r="O291" t="s">
        <v>259</v>
      </c>
      <c r="Q291" s="196">
        <v>20</v>
      </c>
      <c r="S291" t="s">
        <v>3340</v>
      </c>
      <c r="T291" t="s">
        <v>3591</v>
      </c>
      <c r="U291" s="198">
        <v>18.149999999999999</v>
      </c>
      <c r="V291" t="s">
        <v>250</v>
      </c>
      <c r="W291" t="s">
        <v>3716</v>
      </c>
      <c r="X291" t="s">
        <v>3928</v>
      </c>
      <c r="Y291" t="s">
        <v>3929</v>
      </c>
      <c r="Z291" t="s">
        <v>3930</v>
      </c>
      <c r="AA291">
        <v>111775.1</v>
      </c>
      <c r="AB291" s="195">
        <v>37711</v>
      </c>
      <c r="AC291" s="195">
        <v>37892</v>
      </c>
    </row>
    <row r="292" spans="1:29" x14ac:dyDescent="0.25">
      <c r="A292" s="43" t="str">
        <f t="shared" si="21"/>
        <v xml:space="preserve"> Metals Financial</v>
      </c>
      <c r="B292" s="43" t="str">
        <f t="shared" si="22"/>
        <v/>
      </c>
      <c r="C292" s="43" t="str">
        <f t="shared" si="23"/>
        <v>Metals</v>
      </c>
      <c r="D292" s="43" t="str">
        <f t="shared" si="24"/>
        <v>Financial</v>
      </c>
      <c r="E292" s="43">
        <f>IF(VLOOKUP(S292,'DD-Lookup'!$J$6:$L$50,3,FALSE)="Monthly",(YEAR(AC292)-YEAR(AB292))*12+MONTH(AC292)-MONTH(AB292)+1,(AC292-AB292+1))</f>
        <v>1</v>
      </c>
      <c r="F292" s="210">
        <f t="shared" si="25"/>
        <v>7</v>
      </c>
      <c r="G292" s="199">
        <v>1352144</v>
      </c>
      <c r="H292" s="195">
        <v>37049.198460648098</v>
      </c>
      <c r="I292" t="s">
        <v>3577</v>
      </c>
      <c r="M292" t="s">
        <v>3346</v>
      </c>
      <c r="N292" t="s">
        <v>3580</v>
      </c>
      <c r="O292" t="s">
        <v>3581</v>
      </c>
      <c r="P292" s="196">
        <v>7</v>
      </c>
      <c r="S292" t="s">
        <v>3582</v>
      </c>
      <c r="T292" t="s">
        <v>3557</v>
      </c>
      <c r="U292" s="198">
        <v>7070</v>
      </c>
      <c r="V292" t="s">
        <v>3295</v>
      </c>
      <c r="W292" t="s">
        <v>3583</v>
      </c>
      <c r="X292" t="s">
        <v>3559</v>
      </c>
      <c r="Y292" t="s">
        <v>3560</v>
      </c>
      <c r="Z292" t="s">
        <v>3561</v>
      </c>
      <c r="AA292">
        <v>2172818</v>
      </c>
    </row>
    <row r="293" spans="1:29" x14ac:dyDescent="0.25">
      <c r="A293" s="43" t="str">
        <f t="shared" si="21"/>
        <v xml:space="preserve"> Power Physical</v>
      </c>
      <c r="B293" s="43" t="str">
        <f t="shared" si="22"/>
        <v/>
      </c>
      <c r="C293" s="43" t="str">
        <f t="shared" si="23"/>
        <v>Power</v>
      </c>
      <c r="D293" s="43" t="str">
        <f t="shared" si="24"/>
        <v>Physical</v>
      </c>
      <c r="E293" s="43">
        <f>IF(VLOOKUP(S293,'DD-Lookup'!$J$6:$L$50,3,FALSE)="Monthly",(YEAR(AC293)-YEAR(AB293))*12+MONTH(AC293)-MONTH(AB293)+1,(AC293-AB293+1))</f>
        <v>182</v>
      </c>
      <c r="F293" s="210">
        <f t="shared" si="25"/>
        <v>3640</v>
      </c>
      <c r="G293" s="199">
        <v>1352145</v>
      </c>
      <c r="H293" s="195">
        <v>37049.198761574102</v>
      </c>
      <c r="I293" t="s">
        <v>2335</v>
      </c>
      <c r="M293" t="s">
        <v>2766</v>
      </c>
      <c r="N293" t="s">
        <v>3715</v>
      </c>
      <c r="O293" t="s">
        <v>1684</v>
      </c>
      <c r="Q293" s="196">
        <v>20</v>
      </c>
      <c r="S293" t="s">
        <v>3340</v>
      </c>
      <c r="T293" t="s">
        <v>3591</v>
      </c>
      <c r="U293" s="198">
        <v>21.18</v>
      </c>
      <c r="V293" t="s">
        <v>3148</v>
      </c>
      <c r="W293" t="s">
        <v>3716</v>
      </c>
      <c r="X293" t="s">
        <v>3928</v>
      </c>
      <c r="Y293" t="s">
        <v>3929</v>
      </c>
      <c r="Z293" t="s">
        <v>3930</v>
      </c>
      <c r="AA293">
        <v>111778.1</v>
      </c>
      <c r="AB293" s="195">
        <v>37529</v>
      </c>
      <c r="AC293" s="195">
        <v>37710</v>
      </c>
    </row>
    <row r="294" spans="1:29" x14ac:dyDescent="0.25">
      <c r="A294" s="43" t="str">
        <f t="shared" si="21"/>
        <v xml:space="preserve"> Metals Financial</v>
      </c>
      <c r="B294" s="43" t="str">
        <f t="shared" si="22"/>
        <v/>
      </c>
      <c r="C294" s="43" t="str">
        <f t="shared" si="23"/>
        <v>Metals</v>
      </c>
      <c r="D294" s="43" t="str">
        <f t="shared" si="24"/>
        <v>Financial</v>
      </c>
      <c r="E294" s="43">
        <f>IF(VLOOKUP(S294,'DD-Lookup'!$J$6:$L$50,3,FALSE)="Monthly",(YEAR(AC294)-YEAR(AB294))*12+MONTH(AC294)-MONTH(AB294)+1,(AC294-AB294+1))</f>
        <v>1</v>
      </c>
      <c r="F294" s="210">
        <f t="shared" si="25"/>
        <v>7</v>
      </c>
      <c r="G294" s="199">
        <v>1352146</v>
      </c>
      <c r="H294" s="195">
        <v>37049.198807870402</v>
      </c>
      <c r="I294" t="s">
        <v>3565</v>
      </c>
      <c r="M294" t="s">
        <v>3346</v>
      </c>
      <c r="N294" t="s">
        <v>3554</v>
      </c>
      <c r="O294" t="s">
        <v>3555</v>
      </c>
      <c r="Q294" s="196">
        <v>7</v>
      </c>
      <c r="S294" t="s">
        <v>3556</v>
      </c>
      <c r="T294" t="s">
        <v>3557</v>
      </c>
      <c r="U294" s="198">
        <v>1671</v>
      </c>
      <c r="V294" t="s">
        <v>3568</v>
      </c>
      <c r="W294" t="s">
        <v>3563</v>
      </c>
      <c r="X294" t="s">
        <v>3559</v>
      </c>
      <c r="Y294" t="s">
        <v>3560</v>
      </c>
      <c r="Z294" t="s">
        <v>3561</v>
      </c>
      <c r="AA294">
        <v>2172821</v>
      </c>
    </row>
    <row r="295" spans="1:29" x14ac:dyDescent="0.25">
      <c r="A295" s="43" t="str">
        <f t="shared" si="21"/>
        <v xml:space="preserve"> Power Physical</v>
      </c>
      <c r="B295" s="43" t="str">
        <f t="shared" si="22"/>
        <v/>
      </c>
      <c r="C295" s="43" t="str">
        <f t="shared" si="23"/>
        <v>Power</v>
      </c>
      <c r="D295" s="43" t="str">
        <f t="shared" si="24"/>
        <v>Physical</v>
      </c>
      <c r="E295" s="43">
        <f>IF(VLOOKUP(S295,'DD-Lookup'!$J$6:$L$50,3,FALSE)="Monthly",(YEAR(AC295)-YEAR(AB295))*12+MONTH(AC295)-MONTH(AB295)+1,(AC295-AB295+1))</f>
        <v>182</v>
      </c>
      <c r="F295" s="210">
        <f t="shared" si="25"/>
        <v>3640</v>
      </c>
      <c r="G295" s="199">
        <v>1352147</v>
      </c>
      <c r="H295" s="195">
        <v>37049.198946759301</v>
      </c>
      <c r="I295" t="s">
        <v>3941</v>
      </c>
      <c r="M295" t="s">
        <v>2766</v>
      </c>
      <c r="N295" t="s">
        <v>3715</v>
      </c>
      <c r="O295" t="s">
        <v>262</v>
      </c>
      <c r="Q295" s="196">
        <v>20</v>
      </c>
      <c r="S295" t="s">
        <v>3340</v>
      </c>
      <c r="T295" t="s">
        <v>3591</v>
      </c>
      <c r="U295" s="198">
        <v>27.85</v>
      </c>
      <c r="V295" t="s">
        <v>279</v>
      </c>
      <c r="W295" t="s">
        <v>3716</v>
      </c>
      <c r="X295" t="s">
        <v>3928</v>
      </c>
      <c r="Y295" t="s">
        <v>3929</v>
      </c>
      <c r="Z295" t="s">
        <v>3930</v>
      </c>
      <c r="AA295">
        <v>112106</v>
      </c>
      <c r="AB295" s="195">
        <v>37529</v>
      </c>
      <c r="AC295" s="195">
        <v>37710</v>
      </c>
    </row>
    <row r="296" spans="1:29" x14ac:dyDescent="0.25">
      <c r="A296" s="43" t="str">
        <f t="shared" si="21"/>
        <v xml:space="preserve"> Metals Financial</v>
      </c>
      <c r="B296" s="43" t="str">
        <f t="shared" si="22"/>
        <v/>
      </c>
      <c r="C296" s="43" t="str">
        <f t="shared" si="23"/>
        <v>Metals</v>
      </c>
      <c r="D296" s="43" t="str">
        <f t="shared" si="24"/>
        <v>Financial</v>
      </c>
      <c r="E296" s="43">
        <f>IF(VLOOKUP(S296,'DD-Lookup'!$J$6:$L$50,3,FALSE)="Monthly",(YEAR(AC296)-YEAR(AB296))*12+MONTH(AC296)-MONTH(AB296)+1,(AC296-AB296+1))</f>
        <v>1</v>
      </c>
      <c r="F296" s="210">
        <f t="shared" si="25"/>
        <v>20</v>
      </c>
      <c r="G296" s="199">
        <v>1352149</v>
      </c>
      <c r="H296" s="195">
        <v>37049.199189814797</v>
      </c>
      <c r="I296" t="s">
        <v>3609</v>
      </c>
      <c r="M296" t="s">
        <v>3346</v>
      </c>
      <c r="N296" t="s">
        <v>3554</v>
      </c>
      <c r="O296" t="s">
        <v>3555</v>
      </c>
      <c r="P296" s="196">
        <v>20</v>
      </c>
      <c r="S296" t="s">
        <v>3556</v>
      </c>
      <c r="T296" t="s">
        <v>3557</v>
      </c>
      <c r="U296" s="198">
        <v>1670</v>
      </c>
      <c r="V296" t="s">
        <v>3611</v>
      </c>
      <c r="W296" t="s">
        <v>3563</v>
      </c>
      <c r="X296" t="s">
        <v>3559</v>
      </c>
      <c r="Y296" t="s">
        <v>3560</v>
      </c>
      <c r="Z296" t="s">
        <v>3561</v>
      </c>
      <c r="AA296">
        <v>2172827</v>
      </c>
    </row>
    <row r="297" spans="1:29" x14ac:dyDescent="0.25">
      <c r="A297" s="43" t="str">
        <f t="shared" si="21"/>
        <v xml:space="preserve"> Power Physical</v>
      </c>
      <c r="B297" s="43" t="str">
        <f t="shared" si="22"/>
        <v/>
      </c>
      <c r="C297" s="43" t="str">
        <f t="shared" si="23"/>
        <v>Power</v>
      </c>
      <c r="D297" s="43" t="str">
        <f t="shared" si="24"/>
        <v>Physical</v>
      </c>
      <c r="E297" s="43">
        <f>IF(VLOOKUP(S297,'DD-Lookup'!$J$6:$L$50,3,FALSE)="Monthly",(YEAR(AC297)-YEAR(AB297))*12+MONTH(AC297)-MONTH(AB297)+1,(AC297-AB297+1))</f>
        <v>31</v>
      </c>
      <c r="F297" s="210">
        <f t="shared" si="25"/>
        <v>775</v>
      </c>
      <c r="G297" s="199">
        <v>1352150</v>
      </c>
      <c r="H297" s="195">
        <v>37049.199374999997</v>
      </c>
      <c r="I297" t="s">
        <v>4034</v>
      </c>
      <c r="M297" t="s">
        <v>2766</v>
      </c>
      <c r="N297" t="s">
        <v>4022</v>
      </c>
      <c r="O297" t="s">
        <v>4065</v>
      </c>
      <c r="Q297" s="196">
        <v>25</v>
      </c>
      <c r="S297" t="s">
        <v>3340</v>
      </c>
      <c r="T297" t="s">
        <v>4023</v>
      </c>
      <c r="U297" s="198">
        <v>29.3</v>
      </c>
      <c r="V297" t="s">
        <v>1741</v>
      </c>
      <c r="W297" t="s">
        <v>4025</v>
      </c>
      <c r="X297" t="s">
        <v>4026</v>
      </c>
      <c r="Y297" t="s">
        <v>4027</v>
      </c>
      <c r="Z297" t="s">
        <v>3562</v>
      </c>
      <c r="AA297">
        <v>111779.1</v>
      </c>
      <c r="AB297" s="195">
        <v>37073</v>
      </c>
      <c r="AC297" s="195">
        <v>37103</v>
      </c>
    </row>
    <row r="298" spans="1:29" x14ac:dyDescent="0.25">
      <c r="A298" s="43" t="str">
        <f t="shared" si="21"/>
        <v xml:space="preserve"> Power Physical</v>
      </c>
      <c r="B298" s="43" t="str">
        <f t="shared" si="22"/>
        <v/>
      </c>
      <c r="C298" s="43" t="str">
        <f t="shared" si="23"/>
        <v>Power</v>
      </c>
      <c r="D298" s="43" t="str">
        <f t="shared" si="24"/>
        <v>Physical</v>
      </c>
      <c r="E298" s="43">
        <f>IF(VLOOKUP(S298,'DD-Lookup'!$J$6:$L$50,3,FALSE)="Monthly",(YEAR(AC298)-YEAR(AB298))*12+MONTH(AC298)-MONTH(AB298)+1,(AC298-AB298+1))</f>
        <v>182</v>
      </c>
      <c r="F298" s="210">
        <f t="shared" si="25"/>
        <v>3640</v>
      </c>
      <c r="G298" s="199">
        <v>1352151</v>
      </c>
      <c r="H298" s="195">
        <v>37049.199398148201</v>
      </c>
      <c r="I298" t="s">
        <v>3941</v>
      </c>
      <c r="M298" t="s">
        <v>2766</v>
      </c>
      <c r="N298" t="s">
        <v>3715</v>
      </c>
      <c r="O298" t="s">
        <v>262</v>
      </c>
      <c r="Q298" s="196">
        <v>20</v>
      </c>
      <c r="S298" t="s">
        <v>3340</v>
      </c>
      <c r="T298" t="s">
        <v>3591</v>
      </c>
      <c r="U298" s="198">
        <v>27.85</v>
      </c>
      <c r="V298" t="s">
        <v>279</v>
      </c>
      <c r="W298" t="s">
        <v>3716</v>
      </c>
      <c r="X298" t="s">
        <v>3928</v>
      </c>
      <c r="Y298" t="s">
        <v>3929</v>
      </c>
      <c r="Z298" t="s">
        <v>3930</v>
      </c>
      <c r="AA298">
        <v>112107</v>
      </c>
      <c r="AB298" s="195">
        <v>37529</v>
      </c>
      <c r="AC298" s="195">
        <v>37710</v>
      </c>
    </row>
    <row r="299" spans="1:29" x14ac:dyDescent="0.25">
      <c r="A299" s="43" t="str">
        <f t="shared" si="21"/>
        <v xml:space="preserve"> Metals Financial</v>
      </c>
      <c r="B299" s="43" t="str">
        <f t="shared" si="22"/>
        <v/>
      </c>
      <c r="C299" s="43" t="str">
        <f t="shared" si="23"/>
        <v>Metals</v>
      </c>
      <c r="D299" s="43" t="str">
        <f t="shared" si="24"/>
        <v>Financial</v>
      </c>
      <c r="E299" s="43">
        <f>IF(VLOOKUP(S299,'DD-Lookup'!$J$6:$L$50,3,FALSE)="Monthly",(YEAR(AC299)-YEAR(AB299))*12+MONTH(AC299)-MONTH(AB299)+1,(AC299-AB299+1))</f>
        <v>1</v>
      </c>
      <c r="F299" s="210">
        <f t="shared" si="25"/>
        <v>50</v>
      </c>
      <c r="G299" s="199">
        <v>1352153</v>
      </c>
      <c r="H299" s="195">
        <v>37049.199999999997</v>
      </c>
      <c r="I299" t="s">
        <v>3604</v>
      </c>
      <c r="M299" t="s">
        <v>3346</v>
      </c>
      <c r="N299" t="s">
        <v>3566</v>
      </c>
      <c r="O299" t="s">
        <v>4085</v>
      </c>
      <c r="P299" s="196">
        <v>50</v>
      </c>
      <c r="S299" t="s">
        <v>3556</v>
      </c>
      <c r="T299" t="s">
        <v>3557</v>
      </c>
      <c r="U299" s="198">
        <v>1512</v>
      </c>
      <c r="V299" t="s">
        <v>2129</v>
      </c>
      <c r="W299" t="s">
        <v>3603</v>
      </c>
      <c r="X299" t="s">
        <v>3559</v>
      </c>
      <c r="Y299" t="s">
        <v>3560</v>
      </c>
      <c r="Z299" t="s">
        <v>3561</v>
      </c>
      <c r="AA299">
        <v>2172829</v>
      </c>
      <c r="AB299" s="195">
        <v>37118</v>
      </c>
      <c r="AC299" s="195">
        <v>37118</v>
      </c>
    </row>
    <row r="300" spans="1:29" x14ac:dyDescent="0.25">
      <c r="A300" s="43" t="str">
        <f t="shared" si="21"/>
        <v xml:space="preserve"> Metals Financial</v>
      </c>
      <c r="B300" s="43" t="str">
        <f t="shared" si="22"/>
        <v/>
      </c>
      <c r="C300" s="43" t="str">
        <f t="shared" si="23"/>
        <v>Metals</v>
      </c>
      <c r="D300" s="43" t="str">
        <f t="shared" si="24"/>
        <v>Financial</v>
      </c>
      <c r="E300" s="43">
        <f>IF(VLOOKUP(S300,'DD-Lookup'!$J$6:$L$50,3,FALSE)="Monthly",(YEAR(AC300)-YEAR(AB300))*12+MONTH(AC300)-MONTH(AB300)+1,(AC300-AB300+1))</f>
        <v>1</v>
      </c>
      <c r="F300" s="210">
        <f t="shared" si="25"/>
        <v>50</v>
      </c>
      <c r="G300" s="199">
        <v>1352154</v>
      </c>
      <c r="H300" s="195">
        <v>37049.199999999997</v>
      </c>
      <c r="I300" t="s">
        <v>3604</v>
      </c>
      <c r="M300" t="s">
        <v>3346</v>
      </c>
      <c r="N300" t="s">
        <v>3566</v>
      </c>
      <c r="O300" t="s">
        <v>3567</v>
      </c>
      <c r="Q300" s="196">
        <v>50</v>
      </c>
      <c r="S300" t="s">
        <v>3556</v>
      </c>
      <c r="T300" t="s">
        <v>3557</v>
      </c>
      <c r="U300" s="198">
        <v>1516.25</v>
      </c>
      <c r="V300" t="s">
        <v>2129</v>
      </c>
      <c r="W300" t="s">
        <v>3603</v>
      </c>
      <c r="X300" t="s">
        <v>3559</v>
      </c>
      <c r="Y300" t="s">
        <v>3560</v>
      </c>
      <c r="Z300" t="s">
        <v>3561</v>
      </c>
      <c r="AA300">
        <v>2172831</v>
      </c>
    </row>
    <row r="301" spans="1:29" x14ac:dyDescent="0.25">
      <c r="A301" s="43" t="str">
        <f t="shared" si="21"/>
        <v xml:space="preserve"> Metals Financial</v>
      </c>
      <c r="B301" s="43" t="str">
        <f t="shared" si="22"/>
        <v/>
      </c>
      <c r="C301" s="43" t="str">
        <f t="shared" si="23"/>
        <v>Metals</v>
      </c>
      <c r="D301" s="43" t="str">
        <f t="shared" si="24"/>
        <v>Financial</v>
      </c>
      <c r="E301" s="43">
        <f>IF(VLOOKUP(S301,'DD-Lookup'!$J$6:$L$50,3,FALSE)="Monthly",(YEAR(AC301)-YEAR(AB301))*12+MONTH(AC301)-MONTH(AB301)+1,(AC301-AB301+1))</f>
        <v>1</v>
      </c>
      <c r="F301" s="210">
        <f t="shared" si="25"/>
        <v>10</v>
      </c>
      <c r="G301" s="199">
        <v>1352155</v>
      </c>
      <c r="H301" s="195">
        <v>37049.202384259297</v>
      </c>
      <c r="I301" t="s">
        <v>2644</v>
      </c>
      <c r="M301" t="s">
        <v>3346</v>
      </c>
      <c r="N301" t="s">
        <v>3566</v>
      </c>
      <c r="O301" t="s">
        <v>3567</v>
      </c>
      <c r="P301" s="196">
        <v>10</v>
      </c>
      <c r="S301" t="s">
        <v>3556</v>
      </c>
      <c r="T301" t="s">
        <v>3557</v>
      </c>
      <c r="U301" s="198">
        <v>1515</v>
      </c>
      <c r="V301" t="s">
        <v>2645</v>
      </c>
      <c r="W301" t="s">
        <v>3563</v>
      </c>
      <c r="X301" t="s">
        <v>3559</v>
      </c>
      <c r="Y301" t="s">
        <v>3560</v>
      </c>
      <c r="Z301" t="s">
        <v>3561</v>
      </c>
      <c r="AA301">
        <v>2172833</v>
      </c>
    </row>
    <row r="302" spans="1:29" x14ac:dyDescent="0.25">
      <c r="A302" s="43" t="str">
        <f t="shared" si="21"/>
        <v xml:space="preserve"> Metals Financial</v>
      </c>
      <c r="B302" s="43" t="str">
        <f t="shared" si="22"/>
        <v/>
      </c>
      <c r="C302" s="43" t="str">
        <f t="shared" si="23"/>
        <v>Metals</v>
      </c>
      <c r="D302" s="43" t="str">
        <f t="shared" si="24"/>
        <v>Financial</v>
      </c>
      <c r="E302" s="43">
        <f>IF(VLOOKUP(S302,'DD-Lookup'!$J$6:$L$50,3,FALSE)="Monthly",(YEAR(AC302)-YEAR(AB302))*12+MONTH(AC302)-MONTH(AB302)+1,(AC302-AB302+1))</f>
        <v>1</v>
      </c>
      <c r="F302" s="210">
        <f t="shared" si="25"/>
        <v>20</v>
      </c>
      <c r="G302" s="199">
        <v>1352156</v>
      </c>
      <c r="H302" s="195">
        <v>37049.203240740702</v>
      </c>
      <c r="I302" t="s">
        <v>3936</v>
      </c>
      <c r="M302" t="s">
        <v>3346</v>
      </c>
      <c r="N302" t="s">
        <v>3554</v>
      </c>
      <c r="O302" t="s">
        <v>3555</v>
      </c>
      <c r="P302" s="196">
        <v>20</v>
      </c>
      <c r="S302" t="s">
        <v>3556</v>
      </c>
      <c r="T302" t="s">
        <v>3557</v>
      </c>
      <c r="U302" s="198">
        <v>1669</v>
      </c>
      <c r="V302" t="s">
        <v>3937</v>
      </c>
      <c r="W302" t="s">
        <v>3563</v>
      </c>
      <c r="X302" t="s">
        <v>3559</v>
      </c>
      <c r="Y302" t="s">
        <v>3560</v>
      </c>
      <c r="Z302" t="s">
        <v>3561</v>
      </c>
      <c r="AA302">
        <v>2172835</v>
      </c>
    </row>
    <row r="303" spans="1:29" x14ac:dyDescent="0.25">
      <c r="A303" s="43" t="str">
        <f t="shared" si="21"/>
        <v xml:space="preserve"> Metals Financial</v>
      </c>
      <c r="B303" s="43" t="str">
        <f t="shared" si="22"/>
        <v/>
      </c>
      <c r="C303" s="43" t="str">
        <f t="shared" si="23"/>
        <v>Metals</v>
      </c>
      <c r="D303" s="43" t="str">
        <f t="shared" si="24"/>
        <v>Financial</v>
      </c>
      <c r="E303" s="43">
        <f>IF(VLOOKUP(S303,'DD-Lookup'!$J$6:$L$50,3,FALSE)="Monthly",(YEAR(AC303)-YEAR(AB303))*12+MONTH(AC303)-MONTH(AB303)+1,(AC303-AB303+1))</f>
        <v>1</v>
      </c>
      <c r="F303" s="210">
        <f t="shared" si="25"/>
        <v>9</v>
      </c>
      <c r="G303" s="199">
        <v>1352157</v>
      </c>
      <c r="H303" s="195">
        <v>37049.203379629602</v>
      </c>
      <c r="I303" t="s">
        <v>2657</v>
      </c>
      <c r="M303" t="s">
        <v>3346</v>
      </c>
      <c r="N303" t="s">
        <v>3566</v>
      </c>
      <c r="O303" t="s">
        <v>3567</v>
      </c>
      <c r="P303" s="196">
        <v>9</v>
      </c>
      <c r="S303" t="s">
        <v>3556</v>
      </c>
      <c r="T303" t="s">
        <v>3557</v>
      </c>
      <c r="U303" s="198">
        <v>1515</v>
      </c>
      <c r="V303" t="s">
        <v>285</v>
      </c>
      <c r="W303" t="s">
        <v>3563</v>
      </c>
      <c r="X303" t="s">
        <v>3559</v>
      </c>
      <c r="Y303" t="s">
        <v>3560</v>
      </c>
      <c r="Z303" t="s">
        <v>3561</v>
      </c>
      <c r="AA303">
        <v>2172837</v>
      </c>
    </row>
    <row r="304" spans="1:29" x14ac:dyDescent="0.25">
      <c r="A304" s="43" t="str">
        <f t="shared" si="21"/>
        <v xml:space="preserve"> Metals Financial</v>
      </c>
      <c r="B304" s="43" t="str">
        <f t="shared" si="22"/>
        <v/>
      </c>
      <c r="C304" s="43" t="str">
        <f t="shared" si="23"/>
        <v>Metals</v>
      </c>
      <c r="D304" s="43" t="str">
        <f t="shared" si="24"/>
        <v>Financial</v>
      </c>
      <c r="E304" s="43">
        <f>IF(VLOOKUP(S304,'DD-Lookup'!$J$6:$L$50,3,FALSE)="Monthly",(YEAR(AC304)-YEAR(AB304))*12+MONTH(AC304)-MONTH(AB304)+1,(AC304-AB304+1))</f>
        <v>1</v>
      </c>
      <c r="F304" s="210">
        <f t="shared" si="25"/>
        <v>1</v>
      </c>
      <c r="G304" s="199">
        <v>1352158</v>
      </c>
      <c r="H304" s="195">
        <v>37049.203425925902</v>
      </c>
      <c r="I304" t="s">
        <v>3712</v>
      </c>
      <c r="M304" t="s">
        <v>3346</v>
      </c>
      <c r="N304" t="s">
        <v>3566</v>
      </c>
      <c r="O304" t="s">
        <v>3567</v>
      </c>
      <c r="P304" s="196">
        <v>1</v>
      </c>
      <c r="S304" t="s">
        <v>3556</v>
      </c>
      <c r="T304" t="s">
        <v>3557</v>
      </c>
      <c r="U304" s="198">
        <v>1515</v>
      </c>
      <c r="V304" t="s">
        <v>2294</v>
      </c>
      <c r="W304" t="s">
        <v>3563</v>
      </c>
      <c r="X304" t="s">
        <v>3559</v>
      </c>
      <c r="Y304" t="s">
        <v>3560</v>
      </c>
      <c r="Z304" t="s">
        <v>3561</v>
      </c>
      <c r="AA304">
        <v>2172839</v>
      </c>
    </row>
    <row r="305" spans="1:29" x14ac:dyDescent="0.25">
      <c r="A305" s="43" t="str">
        <f t="shared" si="21"/>
        <v xml:space="preserve"> Power Physical</v>
      </c>
      <c r="B305" s="43" t="str">
        <f t="shared" si="22"/>
        <v/>
      </c>
      <c r="C305" s="43" t="str">
        <f t="shared" si="23"/>
        <v>Power</v>
      </c>
      <c r="D305" s="43" t="str">
        <f t="shared" si="24"/>
        <v>Physical</v>
      </c>
      <c r="E305" s="43">
        <f>IF(VLOOKUP(S305,'DD-Lookup'!$J$6:$L$50,3,FALSE)="Monthly",(YEAR(AC305)-YEAR(AB305))*12+MONTH(AC305)-MONTH(AB305)+1,(AC305-AB305+1))</f>
        <v>31</v>
      </c>
      <c r="F305" s="210">
        <f t="shared" si="25"/>
        <v>775</v>
      </c>
      <c r="G305" s="199">
        <v>1352159</v>
      </c>
      <c r="H305" s="195">
        <v>37049.203553240703</v>
      </c>
      <c r="I305" t="s">
        <v>3607</v>
      </c>
      <c r="M305" t="s">
        <v>2766</v>
      </c>
      <c r="N305" t="s">
        <v>4022</v>
      </c>
      <c r="O305" t="s">
        <v>4065</v>
      </c>
      <c r="Q305" s="196">
        <v>25</v>
      </c>
      <c r="S305" t="s">
        <v>3340</v>
      </c>
      <c r="T305" t="s">
        <v>4023</v>
      </c>
      <c r="U305" s="198">
        <v>29.4</v>
      </c>
      <c r="V305" t="s">
        <v>4060</v>
      </c>
      <c r="W305" t="s">
        <v>4025</v>
      </c>
      <c r="X305" t="s">
        <v>4026</v>
      </c>
      <c r="Y305" t="s">
        <v>4027</v>
      </c>
      <c r="Z305" t="s">
        <v>3562</v>
      </c>
      <c r="AA305">
        <v>111783.1</v>
      </c>
      <c r="AB305" s="195">
        <v>37073</v>
      </c>
      <c r="AC305" s="195">
        <v>37103</v>
      </c>
    </row>
    <row r="306" spans="1:29" x14ac:dyDescent="0.25">
      <c r="A306" s="43" t="str">
        <f t="shared" si="21"/>
        <v xml:space="preserve"> Metals Financial</v>
      </c>
      <c r="B306" s="43" t="str">
        <f t="shared" si="22"/>
        <v/>
      </c>
      <c r="C306" s="43" t="str">
        <f t="shared" si="23"/>
        <v>Metals</v>
      </c>
      <c r="D306" s="43" t="str">
        <f t="shared" si="24"/>
        <v>Financial</v>
      </c>
      <c r="E306" s="43">
        <f>IF(VLOOKUP(S306,'DD-Lookup'!$J$6:$L$50,3,FALSE)="Monthly",(YEAR(AC306)-YEAR(AB306))*12+MONTH(AC306)-MONTH(AB306)+1,(AC306-AB306+1))</f>
        <v>1</v>
      </c>
      <c r="F306" s="210">
        <f t="shared" si="25"/>
        <v>20</v>
      </c>
      <c r="G306" s="199">
        <v>1352160</v>
      </c>
      <c r="H306" s="195">
        <v>37049.203773148103</v>
      </c>
      <c r="I306" t="s">
        <v>3527</v>
      </c>
      <c r="M306" t="s">
        <v>3346</v>
      </c>
      <c r="N306" t="s">
        <v>3554</v>
      </c>
      <c r="O306" t="s">
        <v>3555</v>
      </c>
      <c r="Q306" s="196">
        <v>20</v>
      </c>
      <c r="S306" t="s">
        <v>3556</v>
      </c>
      <c r="T306" t="s">
        <v>3557</v>
      </c>
      <c r="U306" s="198">
        <v>1669</v>
      </c>
      <c r="V306" t="s">
        <v>3813</v>
      </c>
      <c r="W306" t="s">
        <v>3563</v>
      </c>
      <c r="X306" t="s">
        <v>3559</v>
      </c>
      <c r="Y306" t="s">
        <v>3560</v>
      </c>
      <c r="Z306" t="s">
        <v>3561</v>
      </c>
      <c r="AA306">
        <v>2172841</v>
      </c>
    </row>
    <row r="307" spans="1:29" x14ac:dyDescent="0.25">
      <c r="A307" s="43" t="str">
        <f t="shared" si="21"/>
        <v xml:space="preserve"> Metals Financial</v>
      </c>
      <c r="B307" s="43" t="str">
        <f t="shared" si="22"/>
        <v/>
      </c>
      <c r="C307" s="43" t="str">
        <f t="shared" si="23"/>
        <v>Metals</v>
      </c>
      <c r="D307" s="43" t="str">
        <f t="shared" si="24"/>
        <v>Financial</v>
      </c>
      <c r="E307" s="43">
        <f>IF(VLOOKUP(S307,'DD-Lookup'!$J$6:$L$50,3,FALSE)="Monthly",(YEAR(AC307)-YEAR(AB307))*12+MONTH(AC307)-MONTH(AB307)+1,(AC307-AB307+1))</f>
        <v>1</v>
      </c>
      <c r="F307" s="210">
        <f t="shared" si="25"/>
        <v>3</v>
      </c>
      <c r="G307" s="199">
        <v>1352161</v>
      </c>
      <c r="H307" s="195">
        <v>37049.2042939815</v>
      </c>
      <c r="I307" t="s">
        <v>3604</v>
      </c>
      <c r="M307" t="s">
        <v>3346</v>
      </c>
      <c r="N307" t="s">
        <v>3580</v>
      </c>
      <c r="O307" t="s">
        <v>3581</v>
      </c>
      <c r="P307" s="196">
        <v>3</v>
      </c>
      <c r="S307" t="s">
        <v>3582</v>
      </c>
      <c r="T307" t="s">
        <v>3557</v>
      </c>
      <c r="U307" s="198">
        <v>7060</v>
      </c>
      <c r="V307" t="s">
        <v>2336</v>
      </c>
      <c r="W307" t="s">
        <v>3583</v>
      </c>
      <c r="X307" t="s">
        <v>3559</v>
      </c>
      <c r="Y307" t="s">
        <v>3560</v>
      </c>
      <c r="Z307" t="s">
        <v>3561</v>
      </c>
      <c r="AA307">
        <v>2172843</v>
      </c>
    </row>
    <row r="308" spans="1:29" x14ac:dyDescent="0.25">
      <c r="A308" s="43" t="str">
        <f t="shared" si="21"/>
        <v xml:space="preserve"> Metals Financial</v>
      </c>
      <c r="B308" s="43" t="str">
        <f t="shared" si="22"/>
        <v/>
      </c>
      <c r="C308" s="43" t="str">
        <f t="shared" si="23"/>
        <v>Metals</v>
      </c>
      <c r="D308" s="43" t="str">
        <f t="shared" si="24"/>
        <v>Financial</v>
      </c>
      <c r="E308" s="43">
        <f>IF(VLOOKUP(S308,'DD-Lookup'!$J$6:$L$50,3,FALSE)="Monthly",(YEAR(AC308)-YEAR(AB308))*12+MONTH(AC308)-MONTH(AB308)+1,(AC308-AB308+1))</f>
        <v>1</v>
      </c>
      <c r="F308" s="210">
        <f t="shared" si="25"/>
        <v>20</v>
      </c>
      <c r="G308" s="199">
        <v>1352162</v>
      </c>
      <c r="H308" s="195">
        <v>37049.204768518503</v>
      </c>
      <c r="I308" t="s">
        <v>3604</v>
      </c>
      <c r="M308" t="s">
        <v>3346</v>
      </c>
      <c r="N308" t="s">
        <v>3554</v>
      </c>
      <c r="O308" t="s">
        <v>3555</v>
      </c>
      <c r="P308" s="196">
        <v>20</v>
      </c>
      <c r="S308" t="s">
        <v>3556</v>
      </c>
      <c r="T308" t="s">
        <v>3557</v>
      </c>
      <c r="U308" s="198">
        <v>1668</v>
      </c>
      <c r="V308" t="s">
        <v>2626</v>
      </c>
      <c r="W308" t="s">
        <v>3563</v>
      </c>
      <c r="X308" t="s">
        <v>3559</v>
      </c>
      <c r="Y308" t="s">
        <v>3560</v>
      </c>
      <c r="Z308" t="s">
        <v>3561</v>
      </c>
      <c r="AA308">
        <v>2172845</v>
      </c>
    </row>
    <row r="309" spans="1:29" x14ac:dyDescent="0.25">
      <c r="A309" s="43" t="str">
        <f t="shared" si="21"/>
        <v xml:space="preserve"> Natural Gas Physical</v>
      </c>
      <c r="B309" s="43" t="str">
        <f t="shared" si="22"/>
        <v/>
      </c>
      <c r="C309" s="43" t="str">
        <f t="shared" si="23"/>
        <v>Natural Gas</v>
      </c>
      <c r="D309" s="43" t="str">
        <f t="shared" si="24"/>
        <v>Physical</v>
      </c>
      <c r="E309" s="43">
        <f>IF(VLOOKUP(S309,'DD-Lookup'!$J$6:$L$50,3,FALSE)="Monthly",(YEAR(AC309)-YEAR(AB309))*12+MONTH(AC309)-MONTH(AB309)+1,(AC309-AB309+1))</f>
        <v>3</v>
      </c>
      <c r="F309" s="210">
        <f t="shared" si="25"/>
        <v>75000</v>
      </c>
      <c r="G309" s="199">
        <v>1352163</v>
      </c>
      <c r="H309" s="195">
        <v>37049.205023148097</v>
      </c>
      <c r="I309" t="s">
        <v>4228</v>
      </c>
      <c r="M309" t="s">
        <v>3341</v>
      </c>
      <c r="N309" t="s">
        <v>3931</v>
      </c>
      <c r="O309" t="s">
        <v>4229</v>
      </c>
      <c r="P309" s="196">
        <v>25000</v>
      </c>
      <c r="S309" t="s">
        <v>3590</v>
      </c>
      <c r="T309" t="s">
        <v>3591</v>
      </c>
      <c r="U309" s="198">
        <v>25.7</v>
      </c>
      <c r="V309" t="s">
        <v>4230</v>
      </c>
      <c r="W309" t="s">
        <v>3932</v>
      </c>
      <c r="X309" t="s">
        <v>3933</v>
      </c>
      <c r="Y309" t="s">
        <v>3594</v>
      </c>
      <c r="Z309" t="s">
        <v>3562</v>
      </c>
      <c r="AA309">
        <v>106862</v>
      </c>
      <c r="AB309" s="195">
        <v>37257</v>
      </c>
      <c r="AC309" s="195">
        <v>37346</v>
      </c>
    </row>
    <row r="310" spans="1:29" x14ac:dyDescent="0.25">
      <c r="A310" s="43" t="str">
        <f t="shared" si="21"/>
        <v xml:space="preserve"> Power Physical</v>
      </c>
      <c r="B310" s="43" t="str">
        <f t="shared" si="22"/>
        <v/>
      </c>
      <c r="C310" s="43" t="str">
        <f t="shared" si="23"/>
        <v>Power</v>
      </c>
      <c r="D310" s="43" t="str">
        <f t="shared" si="24"/>
        <v>Physical</v>
      </c>
      <c r="E310" s="43">
        <f>IF(VLOOKUP(S310,'DD-Lookup'!$J$6:$L$50,3,FALSE)="Monthly",(YEAR(AC310)-YEAR(AB310))*12+MONTH(AC310)-MONTH(AB310)+1,(AC310-AB310+1))</f>
        <v>92</v>
      </c>
      <c r="F310" s="210">
        <f t="shared" si="25"/>
        <v>2300</v>
      </c>
      <c r="G310" s="199">
        <v>1352164</v>
      </c>
      <c r="H310" s="195">
        <v>37049.206018518496</v>
      </c>
      <c r="I310" t="s">
        <v>240</v>
      </c>
      <c r="M310" t="s">
        <v>2766</v>
      </c>
      <c r="N310" t="s">
        <v>4022</v>
      </c>
      <c r="O310" t="s">
        <v>4049</v>
      </c>
      <c r="Q310" s="196">
        <v>25</v>
      </c>
      <c r="S310" t="s">
        <v>3340</v>
      </c>
      <c r="T310" t="s">
        <v>4023</v>
      </c>
      <c r="U310" s="198">
        <v>34.6</v>
      </c>
      <c r="V310" t="s">
        <v>241</v>
      </c>
      <c r="W310" t="s">
        <v>4051</v>
      </c>
      <c r="X310" t="s">
        <v>4026</v>
      </c>
      <c r="Y310" t="s">
        <v>4027</v>
      </c>
      <c r="Z310" t="s">
        <v>3562</v>
      </c>
      <c r="AA310">
        <v>111785.1</v>
      </c>
      <c r="AB310" s="195">
        <v>37165</v>
      </c>
      <c r="AC310" s="195">
        <v>37256</v>
      </c>
    </row>
    <row r="311" spans="1:29" x14ac:dyDescent="0.25">
      <c r="A311" s="43" t="str">
        <f t="shared" si="21"/>
        <v xml:space="preserve"> Metals Financial</v>
      </c>
      <c r="B311" s="43" t="str">
        <f t="shared" si="22"/>
        <v/>
      </c>
      <c r="C311" s="43" t="str">
        <f t="shared" si="23"/>
        <v>Metals</v>
      </c>
      <c r="D311" s="43" t="str">
        <f t="shared" si="24"/>
        <v>Financial</v>
      </c>
      <c r="E311" s="43">
        <f>IF(VLOOKUP(S311,'DD-Lookup'!$J$6:$L$50,3,FALSE)="Monthly",(YEAR(AC311)-YEAR(AB311))*12+MONTH(AC311)-MONTH(AB311)+1,(AC311-AB311+1))</f>
        <v>1</v>
      </c>
      <c r="F311" s="210">
        <f t="shared" si="25"/>
        <v>20</v>
      </c>
      <c r="G311" s="199">
        <v>1352165</v>
      </c>
      <c r="H311" s="195">
        <v>37049.206145833297</v>
      </c>
      <c r="I311" t="s">
        <v>3527</v>
      </c>
      <c r="M311" t="s">
        <v>3346</v>
      </c>
      <c r="N311" t="s">
        <v>3554</v>
      </c>
      <c r="O311" t="s">
        <v>3555</v>
      </c>
      <c r="Q311" s="196">
        <v>20</v>
      </c>
      <c r="S311" t="s">
        <v>3556</v>
      </c>
      <c r="T311" t="s">
        <v>3557</v>
      </c>
      <c r="U311" s="198">
        <v>1669</v>
      </c>
      <c r="V311" t="s">
        <v>3813</v>
      </c>
      <c r="W311" t="s">
        <v>3563</v>
      </c>
      <c r="X311" t="s">
        <v>3559</v>
      </c>
      <c r="Y311" t="s">
        <v>3560</v>
      </c>
      <c r="Z311" t="s">
        <v>3561</v>
      </c>
      <c r="AA311">
        <v>2172847</v>
      </c>
    </row>
    <row r="312" spans="1:29" x14ac:dyDescent="0.25">
      <c r="A312" s="43" t="str">
        <f t="shared" si="21"/>
        <v xml:space="preserve"> Power Physical</v>
      </c>
      <c r="B312" s="43" t="str">
        <f t="shared" si="22"/>
        <v/>
      </c>
      <c r="C312" s="43" t="str">
        <f t="shared" si="23"/>
        <v>Power</v>
      </c>
      <c r="D312" s="43" t="str">
        <f t="shared" si="24"/>
        <v>Physical</v>
      </c>
      <c r="E312" s="43">
        <f>IF(VLOOKUP(S312,'DD-Lookup'!$J$6:$L$50,3,FALSE)="Monthly",(YEAR(AC312)-YEAR(AB312))*12+MONTH(AC312)-MONTH(AB312)+1,(AC312-AB312+1))</f>
        <v>365</v>
      </c>
      <c r="F312" s="210">
        <f t="shared" si="25"/>
        <v>9125</v>
      </c>
      <c r="G312" s="199">
        <v>1352166</v>
      </c>
      <c r="H312" s="195">
        <v>37049.2062152777</v>
      </c>
      <c r="I312" t="s">
        <v>4048</v>
      </c>
      <c r="M312" t="s">
        <v>2766</v>
      </c>
      <c r="N312" t="s">
        <v>4022</v>
      </c>
      <c r="O312" t="s">
        <v>1647</v>
      </c>
      <c r="P312" s="196">
        <v>25</v>
      </c>
      <c r="S312" t="s">
        <v>3340</v>
      </c>
      <c r="T312" t="s">
        <v>4023</v>
      </c>
      <c r="U312" s="198">
        <v>23.55</v>
      </c>
      <c r="V312" t="s">
        <v>4050</v>
      </c>
      <c r="W312" t="s">
        <v>4051</v>
      </c>
      <c r="X312" t="s">
        <v>4026</v>
      </c>
      <c r="Y312" t="s">
        <v>4027</v>
      </c>
      <c r="Z312" t="s">
        <v>3562</v>
      </c>
      <c r="AA312">
        <v>111786.1</v>
      </c>
      <c r="AB312" s="195">
        <v>37257</v>
      </c>
      <c r="AC312" s="195">
        <v>37621</v>
      </c>
    </row>
    <row r="313" spans="1:29" x14ac:dyDescent="0.25">
      <c r="A313" s="43" t="str">
        <f t="shared" si="21"/>
        <v xml:space="preserve"> Metals Financial</v>
      </c>
      <c r="B313" s="43" t="str">
        <f t="shared" si="22"/>
        <v/>
      </c>
      <c r="C313" s="43" t="str">
        <f t="shared" si="23"/>
        <v>Metals</v>
      </c>
      <c r="D313" s="43" t="str">
        <f t="shared" si="24"/>
        <v>Financial</v>
      </c>
      <c r="E313" s="43">
        <f>IF(VLOOKUP(S313,'DD-Lookup'!$J$6:$L$50,3,FALSE)="Monthly",(YEAR(AC313)-YEAR(AB313))*12+MONTH(AC313)-MONTH(AB313)+1,(AC313-AB313+1))</f>
        <v>1</v>
      </c>
      <c r="F313" s="210">
        <f t="shared" si="25"/>
        <v>5</v>
      </c>
      <c r="G313" s="199">
        <v>1352167</v>
      </c>
      <c r="H313" s="195">
        <v>37049.206377314797</v>
      </c>
      <c r="I313" t="s">
        <v>3713</v>
      </c>
      <c r="M313" t="s">
        <v>3346</v>
      </c>
      <c r="N313" t="s">
        <v>3580</v>
      </c>
      <c r="O313" t="s">
        <v>3581</v>
      </c>
      <c r="Q313" s="196">
        <v>5</v>
      </c>
      <c r="S313" t="s">
        <v>3582</v>
      </c>
      <c r="T313" t="s">
        <v>3557</v>
      </c>
      <c r="U313" s="198">
        <v>7075</v>
      </c>
      <c r="V313" t="s">
        <v>226</v>
      </c>
      <c r="W313" t="s">
        <v>3583</v>
      </c>
      <c r="X313" t="s">
        <v>3559</v>
      </c>
      <c r="Y313" t="s">
        <v>3560</v>
      </c>
      <c r="Z313" t="s">
        <v>3561</v>
      </c>
      <c r="AA313">
        <v>2172849</v>
      </c>
    </row>
    <row r="314" spans="1:29" x14ac:dyDescent="0.25">
      <c r="A314" s="43" t="str">
        <f t="shared" si="21"/>
        <v xml:space="preserve"> Metals Financial</v>
      </c>
      <c r="B314" s="43" t="str">
        <f t="shared" si="22"/>
        <v/>
      </c>
      <c r="C314" s="43" t="str">
        <f t="shared" si="23"/>
        <v>Metals</v>
      </c>
      <c r="D314" s="43" t="str">
        <f t="shared" si="24"/>
        <v>Financial</v>
      </c>
      <c r="E314" s="43">
        <f>IF(VLOOKUP(S314,'DD-Lookup'!$J$6:$L$50,3,FALSE)="Monthly",(YEAR(AC314)-YEAR(AB314))*12+MONTH(AC314)-MONTH(AB314)+1,(AC314-AB314+1))</f>
        <v>1</v>
      </c>
      <c r="F314" s="210">
        <f t="shared" si="25"/>
        <v>5</v>
      </c>
      <c r="G314" s="199">
        <v>1352168</v>
      </c>
      <c r="H314" s="195">
        <v>37049.206828703696</v>
      </c>
      <c r="I314" t="s">
        <v>3578</v>
      </c>
      <c r="M314" t="s">
        <v>3346</v>
      </c>
      <c r="N314" t="s">
        <v>3580</v>
      </c>
      <c r="O314" t="s">
        <v>3581</v>
      </c>
      <c r="Q314" s="196">
        <v>5</v>
      </c>
      <c r="S314" t="s">
        <v>3582</v>
      </c>
      <c r="T314" t="s">
        <v>3557</v>
      </c>
      <c r="U314" s="198">
        <v>7075</v>
      </c>
      <c r="V314" t="s">
        <v>3125</v>
      </c>
      <c r="W314" t="s">
        <v>3583</v>
      </c>
      <c r="X314" t="s">
        <v>3559</v>
      </c>
      <c r="Y314" t="s">
        <v>3560</v>
      </c>
      <c r="Z314" t="s">
        <v>3561</v>
      </c>
      <c r="AA314">
        <v>2172851</v>
      </c>
    </row>
    <row r="315" spans="1:29" x14ac:dyDescent="0.25">
      <c r="A315" s="43" t="str">
        <f t="shared" si="21"/>
        <v xml:space="preserve"> Metals Financial</v>
      </c>
      <c r="B315" s="43" t="str">
        <f t="shared" si="22"/>
        <v/>
      </c>
      <c r="C315" s="43" t="str">
        <f t="shared" si="23"/>
        <v>Metals</v>
      </c>
      <c r="D315" s="43" t="str">
        <f t="shared" si="24"/>
        <v>Financial</v>
      </c>
      <c r="E315" s="43">
        <f>IF(VLOOKUP(S315,'DD-Lookup'!$J$6:$L$50,3,FALSE)="Monthly",(YEAR(AC315)-YEAR(AB315))*12+MONTH(AC315)-MONTH(AB315)+1,(AC315-AB315+1))</f>
        <v>1</v>
      </c>
      <c r="F315" s="210">
        <f t="shared" si="25"/>
        <v>10</v>
      </c>
      <c r="G315" s="199">
        <v>1352169</v>
      </c>
      <c r="H315" s="195">
        <v>37049.207499999997</v>
      </c>
      <c r="I315" t="s">
        <v>3586</v>
      </c>
      <c r="M315" t="s">
        <v>3346</v>
      </c>
      <c r="N315" t="s">
        <v>3597</v>
      </c>
      <c r="O315" t="s">
        <v>3598</v>
      </c>
      <c r="Q315" s="196">
        <v>10</v>
      </c>
      <c r="S315" t="s">
        <v>3599</v>
      </c>
      <c r="T315" t="s">
        <v>3557</v>
      </c>
      <c r="U315" s="198">
        <v>4990</v>
      </c>
      <c r="V315" t="s">
        <v>3811</v>
      </c>
      <c r="W315" t="s">
        <v>3574</v>
      </c>
      <c r="X315" t="s">
        <v>3559</v>
      </c>
      <c r="Y315" t="s">
        <v>3560</v>
      </c>
      <c r="Z315" t="s">
        <v>3561</v>
      </c>
      <c r="AA315">
        <v>2172853</v>
      </c>
    </row>
    <row r="316" spans="1:29" x14ac:dyDescent="0.25">
      <c r="A316" s="43" t="str">
        <f t="shared" si="21"/>
        <v xml:space="preserve"> Metals Financial</v>
      </c>
      <c r="B316" s="43" t="str">
        <f t="shared" si="22"/>
        <v/>
      </c>
      <c r="C316" s="43" t="str">
        <f t="shared" si="23"/>
        <v>Metals</v>
      </c>
      <c r="D316" s="43" t="str">
        <f t="shared" si="24"/>
        <v>Financial</v>
      </c>
      <c r="E316" s="43">
        <f>IF(VLOOKUP(S316,'DD-Lookup'!$J$6:$L$50,3,FALSE)="Monthly",(YEAR(AC316)-YEAR(AB316))*12+MONTH(AC316)-MONTH(AB316)+1,(AC316-AB316+1))</f>
        <v>1</v>
      </c>
      <c r="F316" s="210">
        <f t="shared" si="25"/>
        <v>8</v>
      </c>
      <c r="G316" s="199">
        <v>1352170</v>
      </c>
      <c r="H316" s="195">
        <v>37049.208078703698</v>
      </c>
      <c r="I316" t="s">
        <v>3604</v>
      </c>
      <c r="M316" t="s">
        <v>3346</v>
      </c>
      <c r="N316" t="s">
        <v>3580</v>
      </c>
      <c r="O316" t="s">
        <v>3581</v>
      </c>
      <c r="P316" s="196">
        <v>8</v>
      </c>
      <c r="S316" t="s">
        <v>3582</v>
      </c>
      <c r="T316" t="s">
        <v>3557</v>
      </c>
      <c r="U316" s="198">
        <v>7060</v>
      </c>
      <c r="V316" t="s">
        <v>2336</v>
      </c>
      <c r="W316" t="s">
        <v>3583</v>
      </c>
      <c r="X316" t="s">
        <v>3559</v>
      </c>
      <c r="Y316" t="s">
        <v>3560</v>
      </c>
      <c r="Z316" t="s">
        <v>3561</v>
      </c>
      <c r="AA316">
        <v>2172855</v>
      </c>
    </row>
    <row r="317" spans="1:29" x14ac:dyDescent="0.25">
      <c r="A317" s="43" t="str">
        <f t="shared" si="21"/>
        <v xml:space="preserve"> Metals Financial</v>
      </c>
      <c r="B317" s="43" t="str">
        <f t="shared" si="22"/>
        <v/>
      </c>
      <c r="C317" s="43" t="str">
        <f t="shared" si="23"/>
        <v>Metals</v>
      </c>
      <c r="D317" s="43" t="str">
        <f t="shared" si="24"/>
        <v>Financial</v>
      </c>
      <c r="E317" s="43">
        <f>IF(VLOOKUP(S317,'DD-Lookup'!$J$6:$L$50,3,FALSE)="Monthly",(YEAR(AC317)-YEAR(AB317))*12+MONTH(AC317)-MONTH(AB317)+1,(AC317-AB317+1))</f>
        <v>1</v>
      </c>
      <c r="F317" s="210">
        <f t="shared" si="25"/>
        <v>2</v>
      </c>
      <c r="G317" s="199">
        <v>1352171</v>
      </c>
      <c r="H317" s="195">
        <v>37049.208599537</v>
      </c>
      <c r="I317" t="s">
        <v>3565</v>
      </c>
      <c r="M317" t="s">
        <v>3346</v>
      </c>
      <c r="N317" t="s">
        <v>3580</v>
      </c>
      <c r="O317" t="s">
        <v>3581</v>
      </c>
      <c r="P317" s="196">
        <v>2</v>
      </c>
      <c r="S317" t="s">
        <v>3582</v>
      </c>
      <c r="T317" t="s">
        <v>3557</v>
      </c>
      <c r="U317" s="198">
        <v>7060</v>
      </c>
      <c r="V317" t="s">
        <v>3568</v>
      </c>
      <c r="W317" t="s">
        <v>3583</v>
      </c>
      <c r="X317" t="s">
        <v>3559</v>
      </c>
      <c r="Y317" t="s">
        <v>3560</v>
      </c>
      <c r="Z317" t="s">
        <v>3561</v>
      </c>
      <c r="AA317">
        <v>2172857</v>
      </c>
    </row>
    <row r="318" spans="1:29" x14ac:dyDescent="0.25">
      <c r="A318" s="43" t="str">
        <f t="shared" si="21"/>
        <v>US Crude Financial</v>
      </c>
      <c r="B318" s="43" t="str">
        <f t="shared" si="22"/>
        <v>US</v>
      </c>
      <c r="C318" s="43" t="str">
        <f t="shared" si="23"/>
        <v>Crude</v>
      </c>
      <c r="D318" s="43" t="str">
        <f t="shared" si="24"/>
        <v>Financial</v>
      </c>
      <c r="E318" s="43">
        <f>IF(VLOOKUP(S318,'DD-Lookup'!$J$6:$L$50,3,FALSE)="Monthly",(YEAR(AC318)-YEAR(AB318))*12+MONTH(AC318)-MONTH(AB318)+1,(AC318-AB318+1))</f>
        <v>1</v>
      </c>
      <c r="F318" s="210">
        <f t="shared" si="25"/>
        <v>50000</v>
      </c>
      <c r="G318" s="199">
        <v>1352172</v>
      </c>
      <c r="H318" s="195">
        <v>37049.209687499999</v>
      </c>
      <c r="I318" t="s">
        <v>3527</v>
      </c>
      <c r="M318" t="s">
        <v>3437</v>
      </c>
      <c r="N318" t="s">
        <v>2653</v>
      </c>
      <c r="O318" t="s">
        <v>2334</v>
      </c>
      <c r="Q318" s="196">
        <v>50000</v>
      </c>
      <c r="S318" t="s">
        <v>3347</v>
      </c>
      <c r="T318" t="s">
        <v>3557</v>
      </c>
      <c r="U318" s="198">
        <v>27.52</v>
      </c>
      <c r="V318" t="s">
        <v>3819</v>
      </c>
      <c r="W318" t="s">
        <v>2655</v>
      </c>
      <c r="X318" t="s">
        <v>2193</v>
      </c>
      <c r="Y318" t="s">
        <v>2778</v>
      </c>
      <c r="Z318" t="s">
        <v>2995</v>
      </c>
      <c r="AA318">
        <v>115322</v>
      </c>
      <c r="AB318" s="195">
        <v>37073</v>
      </c>
      <c r="AC318" s="195">
        <v>37103</v>
      </c>
    </row>
    <row r="319" spans="1:29" x14ac:dyDescent="0.25">
      <c r="A319" s="43" t="str">
        <f t="shared" si="21"/>
        <v xml:space="preserve"> Natural Gas Physical</v>
      </c>
      <c r="B319" s="43" t="str">
        <f t="shared" si="22"/>
        <v/>
      </c>
      <c r="C319" s="43" t="str">
        <f t="shared" si="23"/>
        <v>Natural Gas</v>
      </c>
      <c r="D319" s="43" t="str">
        <f t="shared" si="24"/>
        <v>Physical</v>
      </c>
      <c r="E319" s="43">
        <f>IF(VLOOKUP(S319,'DD-Lookup'!$J$6:$L$50,3,FALSE)="Monthly",(YEAR(AC319)-YEAR(AB319))*12+MONTH(AC319)-MONTH(AB319)+1,(AC319-AB319+1))</f>
        <v>1</v>
      </c>
      <c r="F319" s="210">
        <f t="shared" si="25"/>
        <v>50000</v>
      </c>
      <c r="G319" s="199">
        <v>1352173</v>
      </c>
      <c r="H319" s="195">
        <v>37049.209826388898</v>
      </c>
      <c r="I319" t="s">
        <v>265</v>
      </c>
      <c r="M319" t="s">
        <v>3341</v>
      </c>
      <c r="N319" t="s">
        <v>3588</v>
      </c>
      <c r="O319" t="s">
        <v>1679</v>
      </c>
      <c r="Q319" s="196">
        <v>50000</v>
      </c>
      <c r="S319" t="s">
        <v>3590</v>
      </c>
      <c r="T319" t="s">
        <v>3591</v>
      </c>
      <c r="U319" s="198">
        <v>20.9</v>
      </c>
      <c r="V319" t="s">
        <v>267</v>
      </c>
      <c r="W319" t="s">
        <v>3600</v>
      </c>
      <c r="X319" t="s">
        <v>3593</v>
      </c>
      <c r="Y319" t="s">
        <v>3594</v>
      </c>
      <c r="Z319" t="s">
        <v>3562</v>
      </c>
      <c r="AA319">
        <v>106865</v>
      </c>
      <c r="AB319" s="195">
        <v>37049.875011574099</v>
      </c>
      <c r="AC319" s="195">
        <v>37049.875011574099</v>
      </c>
    </row>
    <row r="320" spans="1:29" x14ac:dyDescent="0.25">
      <c r="A320" s="43" t="str">
        <f t="shared" si="21"/>
        <v xml:space="preserve"> Crude Financial</v>
      </c>
      <c r="B320" s="43" t="str">
        <f t="shared" si="22"/>
        <v/>
      </c>
      <c r="C320" s="43" t="str">
        <f t="shared" si="23"/>
        <v>Crude</v>
      </c>
      <c r="D320" s="43" t="str">
        <f t="shared" si="24"/>
        <v>Financial</v>
      </c>
      <c r="E320" s="43">
        <f>IF(VLOOKUP(S320,'DD-Lookup'!$J$6:$L$50,3,FALSE)="Monthly",(YEAR(AC320)-YEAR(AB320))*12+MONTH(AC320)-MONTH(AB320)+1,(AC320-AB320+1))</f>
        <v>3</v>
      </c>
      <c r="F320" s="210">
        <f t="shared" si="25"/>
        <v>300000</v>
      </c>
      <c r="G320" s="199">
        <v>1352174</v>
      </c>
      <c r="H320" s="195">
        <v>37049.210995370398</v>
      </c>
      <c r="I320" t="s">
        <v>3527</v>
      </c>
      <c r="M320" t="s">
        <v>3437</v>
      </c>
      <c r="N320" t="s">
        <v>286</v>
      </c>
      <c r="O320" t="s">
        <v>287</v>
      </c>
      <c r="P320" s="196">
        <v>100000</v>
      </c>
      <c r="S320" t="s">
        <v>3343</v>
      </c>
      <c r="T320" t="s">
        <v>3557</v>
      </c>
      <c r="U320" s="198">
        <v>-0.05</v>
      </c>
      <c r="V320" t="s">
        <v>288</v>
      </c>
      <c r="W320" t="s">
        <v>289</v>
      </c>
      <c r="X320" t="s">
        <v>290</v>
      </c>
      <c r="Y320" t="s">
        <v>3575</v>
      </c>
      <c r="Z320" t="s">
        <v>3930</v>
      </c>
      <c r="AA320" t="s">
        <v>291</v>
      </c>
      <c r="AB320" s="195">
        <v>37165</v>
      </c>
      <c r="AC320" s="195">
        <v>37256</v>
      </c>
    </row>
    <row r="321" spans="1:29" x14ac:dyDescent="0.25">
      <c r="A321" s="43" t="str">
        <f t="shared" si="21"/>
        <v xml:space="preserve"> Power Physical</v>
      </c>
      <c r="B321" s="43" t="str">
        <f t="shared" si="22"/>
        <v/>
      </c>
      <c r="C321" s="43" t="str">
        <f t="shared" si="23"/>
        <v>Power</v>
      </c>
      <c r="D321" s="43" t="str">
        <f t="shared" si="24"/>
        <v>Physical</v>
      </c>
      <c r="E321" s="43">
        <f>IF(VLOOKUP(S321,'DD-Lookup'!$J$6:$L$50,3,FALSE)="Monthly",(YEAR(AC321)-YEAR(AB321))*12+MONTH(AC321)-MONTH(AB321)+1,(AC321-AB321+1))</f>
        <v>182</v>
      </c>
      <c r="F321" s="210">
        <f t="shared" si="25"/>
        <v>3640</v>
      </c>
      <c r="G321" s="199">
        <v>1352175</v>
      </c>
      <c r="H321" s="195">
        <v>37049.212361111102</v>
      </c>
      <c r="I321" t="s">
        <v>3601</v>
      </c>
      <c r="M321" t="s">
        <v>2766</v>
      </c>
      <c r="N321" t="s">
        <v>3715</v>
      </c>
      <c r="O321" t="s">
        <v>4101</v>
      </c>
      <c r="P321" s="196">
        <v>20</v>
      </c>
      <c r="S321" t="s">
        <v>3340</v>
      </c>
      <c r="T321" t="s">
        <v>3591</v>
      </c>
      <c r="U321" s="198">
        <v>18.16</v>
      </c>
      <c r="V321" t="s">
        <v>261</v>
      </c>
      <c r="W321" t="s">
        <v>3716</v>
      </c>
      <c r="X321" t="s">
        <v>3928</v>
      </c>
      <c r="Y321" t="s">
        <v>3929</v>
      </c>
      <c r="Z321" t="s">
        <v>3930</v>
      </c>
      <c r="AA321">
        <v>111791.1</v>
      </c>
      <c r="AB321" s="195">
        <v>37347</v>
      </c>
      <c r="AC321" s="195">
        <v>37528</v>
      </c>
    </row>
    <row r="322" spans="1:29" x14ac:dyDescent="0.25">
      <c r="A322" s="43" t="str">
        <f t="shared" si="21"/>
        <v xml:space="preserve"> Aluminum Physical</v>
      </c>
      <c r="B322" s="43" t="str">
        <f t="shared" si="22"/>
        <v/>
      </c>
      <c r="C322" s="43" t="str">
        <f t="shared" si="23"/>
        <v>Aluminum</v>
      </c>
      <c r="D322" s="43" t="str">
        <f t="shared" si="24"/>
        <v>Physical</v>
      </c>
      <c r="E322" s="43" t="e">
        <f>IF(VLOOKUP(S322,'DD-Lookup'!$J$6:$L$50,3,FALSE)="Monthly",(YEAR(AC322)-YEAR(AB322))*12+MONTH(AC322)-MONTH(AB322)+1,(AC322-AB322+1))</f>
        <v>#N/A</v>
      </c>
      <c r="F322" s="210" t="e">
        <f t="shared" si="25"/>
        <v>#N/A</v>
      </c>
      <c r="G322" s="199">
        <v>1352176</v>
      </c>
      <c r="H322" s="195">
        <v>37049.212384259299</v>
      </c>
      <c r="I322" t="s">
        <v>292</v>
      </c>
      <c r="M322" t="s">
        <v>293</v>
      </c>
      <c r="N322" t="s">
        <v>294</v>
      </c>
      <c r="O322" t="s">
        <v>295</v>
      </c>
      <c r="P322" s="196">
        <v>20</v>
      </c>
      <c r="S322" t="s">
        <v>296</v>
      </c>
      <c r="T322" t="s">
        <v>3557</v>
      </c>
      <c r="U322" s="198">
        <v>37</v>
      </c>
      <c r="V322" t="s">
        <v>297</v>
      </c>
      <c r="W322" t="s">
        <v>298</v>
      </c>
      <c r="X322" t="s">
        <v>3559</v>
      </c>
      <c r="Y322" t="s">
        <v>3560</v>
      </c>
      <c r="Z322" t="s">
        <v>3702</v>
      </c>
      <c r="AA322" t="s">
        <v>299</v>
      </c>
      <c r="AB322" s="195">
        <v>37073</v>
      </c>
      <c r="AC322" s="195">
        <v>37103</v>
      </c>
    </row>
    <row r="323" spans="1:29" x14ac:dyDescent="0.25">
      <c r="A323" s="43" t="str">
        <f t="shared" si="21"/>
        <v xml:space="preserve"> Power Physical</v>
      </c>
      <c r="B323" s="43" t="str">
        <f t="shared" si="22"/>
        <v/>
      </c>
      <c r="C323" s="43" t="str">
        <f t="shared" si="23"/>
        <v>Power</v>
      </c>
      <c r="D323" s="43" t="str">
        <f t="shared" si="24"/>
        <v>Physical</v>
      </c>
      <c r="E323" s="43">
        <f>IF(VLOOKUP(S323,'DD-Lookup'!$J$6:$L$50,3,FALSE)="Monthly",(YEAR(AC323)-YEAR(AB323))*12+MONTH(AC323)-MONTH(AB323)+1,(AC323-AB323+1))</f>
        <v>31</v>
      </c>
      <c r="F323" s="210">
        <f t="shared" si="25"/>
        <v>775</v>
      </c>
      <c r="G323" s="199">
        <v>1352177</v>
      </c>
      <c r="H323" s="195">
        <v>37049.214386574102</v>
      </c>
      <c r="I323" t="s">
        <v>4169</v>
      </c>
      <c r="M323" t="s">
        <v>2766</v>
      </c>
      <c r="N323" t="s">
        <v>4022</v>
      </c>
      <c r="O323" t="s">
        <v>4065</v>
      </c>
      <c r="P323" s="196">
        <v>25</v>
      </c>
      <c r="S323" t="s">
        <v>3340</v>
      </c>
      <c r="T323" t="s">
        <v>4023</v>
      </c>
      <c r="U323" s="198">
        <v>29.3</v>
      </c>
      <c r="V323" t="s">
        <v>4170</v>
      </c>
      <c r="W323" t="s">
        <v>4025</v>
      </c>
      <c r="X323" t="s">
        <v>4026</v>
      </c>
      <c r="Y323" t="s">
        <v>4027</v>
      </c>
      <c r="Z323" t="s">
        <v>3562</v>
      </c>
      <c r="AA323">
        <v>111792.1</v>
      </c>
      <c r="AB323" s="195">
        <v>37073</v>
      </c>
      <c r="AC323" s="195">
        <v>37103</v>
      </c>
    </row>
    <row r="324" spans="1:29" x14ac:dyDescent="0.25">
      <c r="A324" s="43" t="str">
        <f t="shared" si="21"/>
        <v xml:space="preserve"> Metals Financial</v>
      </c>
      <c r="B324" s="43" t="str">
        <f t="shared" si="22"/>
        <v/>
      </c>
      <c r="C324" s="43" t="str">
        <f t="shared" si="23"/>
        <v>Metals</v>
      </c>
      <c r="D324" s="43" t="str">
        <f t="shared" si="24"/>
        <v>Financial</v>
      </c>
      <c r="E324" s="43">
        <f>IF(VLOOKUP(S324,'DD-Lookup'!$J$6:$L$50,3,FALSE)="Monthly",(YEAR(AC324)-YEAR(AB324))*12+MONTH(AC324)-MONTH(AB324)+1,(AC324-AB324+1))</f>
        <v>1</v>
      </c>
      <c r="F324" s="210">
        <f t="shared" si="25"/>
        <v>20</v>
      </c>
      <c r="G324" s="199">
        <v>1352178</v>
      </c>
      <c r="H324" s="195">
        <v>37049.214675925898</v>
      </c>
      <c r="I324" t="s">
        <v>3527</v>
      </c>
      <c r="M324" t="s">
        <v>3346</v>
      </c>
      <c r="N324" t="s">
        <v>3554</v>
      </c>
      <c r="O324" t="s">
        <v>3555</v>
      </c>
      <c r="Q324" s="196">
        <v>20</v>
      </c>
      <c r="S324" t="s">
        <v>3556</v>
      </c>
      <c r="T324" t="s">
        <v>3557</v>
      </c>
      <c r="U324" s="198">
        <v>1669</v>
      </c>
      <c r="V324" t="s">
        <v>3813</v>
      </c>
      <c r="W324" t="s">
        <v>3563</v>
      </c>
      <c r="X324" t="s">
        <v>3559</v>
      </c>
      <c r="Y324" t="s">
        <v>3560</v>
      </c>
      <c r="Z324" t="s">
        <v>3561</v>
      </c>
      <c r="AA324">
        <v>2172859</v>
      </c>
    </row>
    <row r="325" spans="1:29" x14ac:dyDescent="0.25">
      <c r="A325" s="43" t="str">
        <f t="shared" si="21"/>
        <v xml:space="preserve"> Metals Financial</v>
      </c>
      <c r="B325" s="43" t="str">
        <f t="shared" si="22"/>
        <v/>
      </c>
      <c r="C325" s="43" t="str">
        <f t="shared" si="23"/>
        <v>Metals</v>
      </c>
      <c r="D325" s="43" t="str">
        <f t="shared" si="24"/>
        <v>Financial</v>
      </c>
      <c r="E325" s="43">
        <f>IF(VLOOKUP(S325,'DD-Lookup'!$J$6:$L$50,3,FALSE)="Monthly",(YEAR(AC325)-YEAR(AB325))*12+MONTH(AC325)-MONTH(AB325)+1,(AC325-AB325+1))</f>
        <v>1</v>
      </c>
      <c r="F325" s="210">
        <f t="shared" si="25"/>
        <v>2</v>
      </c>
      <c r="G325" s="199">
        <v>1352179</v>
      </c>
      <c r="H325" s="195">
        <v>37049.215104166702</v>
      </c>
      <c r="I325" t="s">
        <v>3577</v>
      </c>
      <c r="M325" t="s">
        <v>3346</v>
      </c>
      <c r="N325" t="s">
        <v>3566</v>
      </c>
      <c r="O325" t="s">
        <v>3567</v>
      </c>
      <c r="Q325" s="196">
        <v>2</v>
      </c>
      <c r="S325" t="s">
        <v>3556</v>
      </c>
      <c r="T325" t="s">
        <v>3557</v>
      </c>
      <c r="U325" s="198">
        <v>1515</v>
      </c>
      <c r="V325" t="s">
        <v>3613</v>
      </c>
      <c r="W325" t="s">
        <v>3563</v>
      </c>
      <c r="X325" t="s">
        <v>3559</v>
      </c>
      <c r="Y325" t="s">
        <v>3560</v>
      </c>
      <c r="Z325" t="s">
        <v>3561</v>
      </c>
      <c r="AA325">
        <v>2172861</v>
      </c>
    </row>
    <row r="326" spans="1:29" x14ac:dyDescent="0.25">
      <c r="A326" s="43" t="str">
        <f t="shared" si="21"/>
        <v xml:space="preserve"> Power Physical</v>
      </c>
      <c r="B326" s="43" t="str">
        <f t="shared" si="22"/>
        <v/>
      </c>
      <c r="C326" s="43" t="str">
        <f t="shared" si="23"/>
        <v>Power</v>
      </c>
      <c r="D326" s="43" t="str">
        <f t="shared" si="24"/>
        <v>Physical</v>
      </c>
      <c r="E326" s="43">
        <f>IF(VLOOKUP(S326,'DD-Lookup'!$J$6:$L$50,3,FALSE)="Monthly",(YEAR(AC326)-YEAR(AB326))*12+MONTH(AC326)-MONTH(AB326)+1,(AC326-AB326+1))</f>
        <v>92</v>
      </c>
      <c r="F326" s="210">
        <f t="shared" si="25"/>
        <v>2300</v>
      </c>
      <c r="G326" s="199">
        <v>1352180</v>
      </c>
      <c r="H326" s="195">
        <v>37049.215995370403</v>
      </c>
      <c r="I326" t="s">
        <v>3941</v>
      </c>
      <c r="M326" t="s">
        <v>2766</v>
      </c>
      <c r="N326" t="s">
        <v>4022</v>
      </c>
      <c r="O326" t="s">
        <v>4166</v>
      </c>
      <c r="P326" s="196">
        <v>25</v>
      </c>
      <c r="S326" t="s">
        <v>3340</v>
      </c>
      <c r="T326" t="s">
        <v>4023</v>
      </c>
      <c r="U326" s="198">
        <v>29.7</v>
      </c>
      <c r="V326" t="s">
        <v>4087</v>
      </c>
      <c r="W326" t="s">
        <v>4025</v>
      </c>
      <c r="X326" t="s">
        <v>4026</v>
      </c>
      <c r="Y326" t="s">
        <v>4027</v>
      </c>
      <c r="Z326" t="s">
        <v>3562</v>
      </c>
      <c r="AA326">
        <v>111794.1</v>
      </c>
      <c r="AB326" s="195">
        <v>37073</v>
      </c>
      <c r="AC326" s="195">
        <v>37164</v>
      </c>
    </row>
    <row r="327" spans="1:29" x14ac:dyDescent="0.25">
      <c r="A327" s="43" t="str">
        <f t="shared" si="21"/>
        <v xml:space="preserve"> Power Physical</v>
      </c>
      <c r="B327" s="43" t="str">
        <f t="shared" si="22"/>
        <v/>
      </c>
      <c r="C327" s="43" t="str">
        <f t="shared" si="23"/>
        <v>Power</v>
      </c>
      <c r="D327" s="43" t="str">
        <f t="shared" si="24"/>
        <v>Physical</v>
      </c>
      <c r="E327" s="43">
        <f>IF(VLOOKUP(S327,'DD-Lookup'!$J$6:$L$50,3,FALSE)="Monthly",(YEAR(AC327)-YEAR(AB327))*12+MONTH(AC327)-MONTH(AB327)+1,(AC327-AB327+1))</f>
        <v>7</v>
      </c>
      <c r="F327" s="210">
        <f t="shared" si="25"/>
        <v>175</v>
      </c>
      <c r="G327" s="199">
        <v>1352181</v>
      </c>
      <c r="H327" s="195">
        <v>37049.216249999998</v>
      </c>
      <c r="I327" t="s">
        <v>4032</v>
      </c>
      <c r="M327" t="s">
        <v>2766</v>
      </c>
      <c r="N327" t="s">
        <v>4022</v>
      </c>
      <c r="O327" t="s">
        <v>4119</v>
      </c>
      <c r="P327" s="196">
        <v>25</v>
      </c>
      <c r="S327" t="s">
        <v>3340</v>
      </c>
      <c r="T327" t="s">
        <v>4023</v>
      </c>
      <c r="U327" s="198">
        <v>20.149999999999999</v>
      </c>
      <c r="V327" t="s">
        <v>4033</v>
      </c>
      <c r="W327" t="s">
        <v>4025</v>
      </c>
      <c r="X327" t="s">
        <v>4026</v>
      </c>
      <c r="Y327" t="s">
        <v>4027</v>
      </c>
      <c r="Z327" t="s">
        <v>3562</v>
      </c>
      <c r="AA327">
        <v>111795.1</v>
      </c>
      <c r="AB327" s="195">
        <v>37053.875</v>
      </c>
      <c r="AC327" s="195">
        <v>37059.875</v>
      </c>
    </row>
    <row r="328" spans="1:29" x14ac:dyDescent="0.25">
      <c r="A328" s="43" t="str">
        <f t="shared" si="21"/>
        <v xml:space="preserve"> Power Physical</v>
      </c>
      <c r="B328" s="43" t="str">
        <f t="shared" si="22"/>
        <v/>
      </c>
      <c r="C328" s="43" t="str">
        <f t="shared" si="23"/>
        <v>Power</v>
      </c>
      <c r="D328" s="43" t="str">
        <f t="shared" si="24"/>
        <v>Physical</v>
      </c>
      <c r="E328" s="43">
        <f>IF(VLOOKUP(S328,'DD-Lookup'!$J$6:$L$50,3,FALSE)="Monthly",(YEAR(AC328)-YEAR(AB328))*12+MONTH(AC328)-MONTH(AB328)+1,(AC328-AB328+1))</f>
        <v>31</v>
      </c>
      <c r="F328" s="210">
        <f t="shared" si="25"/>
        <v>775</v>
      </c>
      <c r="G328" s="199">
        <v>1352182</v>
      </c>
      <c r="H328" s="195">
        <v>37049.216597222199</v>
      </c>
      <c r="I328" t="s">
        <v>4055</v>
      </c>
      <c r="M328" t="s">
        <v>2766</v>
      </c>
      <c r="N328" t="s">
        <v>4022</v>
      </c>
      <c r="O328" t="s">
        <v>4061</v>
      </c>
      <c r="P328" s="196">
        <v>25</v>
      </c>
      <c r="S328" t="s">
        <v>3340</v>
      </c>
      <c r="T328" t="s">
        <v>4023</v>
      </c>
      <c r="U328" s="198">
        <v>19.899999999999999</v>
      </c>
      <c r="V328" t="s">
        <v>237</v>
      </c>
      <c r="W328" t="s">
        <v>4025</v>
      </c>
      <c r="X328" t="s">
        <v>4026</v>
      </c>
      <c r="Y328" t="s">
        <v>4027</v>
      </c>
      <c r="Z328" t="s">
        <v>3562</v>
      </c>
      <c r="AA328">
        <v>111796.1</v>
      </c>
      <c r="AB328" s="195">
        <v>37104</v>
      </c>
      <c r="AC328" s="195">
        <v>37134</v>
      </c>
    </row>
    <row r="329" spans="1:29" x14ac:dyDescent="0.25">
      <c r="A329" s="43" t="str">
        <f t="shared" si="21"/>
        <v xml:space="preserve"> Power Physical</v>
      </c>
      <c r="B329" s="43" t="str">
        <f t="shared" si="22"/>
        <v/>
      </c>
      <c r="C329" s="43" t="str">
        <f t="shared" si="23"/>
        <v>Power</v>
      </c>
      <c r="D329" s="43" t="str">
        <f t="shared" si="24"/>
        <v>Physical</v>
      </c>
      <c r="E329" s="43">
        <f>IF(VLOOKUP(S329,'DD-Lookup'!$J$6:$L$50,3,FALSE)="Monthly",(YEAR(AC329)-YEAR(AB329))*12+MONTH(AC329)-MONTH(AB329)+1,(AC329-AB329+1))</f>
        <v>30</v>
      </c>
      <c r="F329" s="210">
        <f t="shared" si="25"/>
        <v>750</v>
      </c>
      <c r="G329" s="199">
        <v>1352184</v>
      </c>
      <c r="H329" s="195">
        <v>37049.217048611099</v>
      </c>
      <c r="I329" t="s">
        <v>300</v>
      </c>
      <c r="M329" t="s">
        <v>2766</v>
      </c>
      <c r="N329" t="s">
        <v>4022</v>
      </c>
      <c r="O329" t="s">
        <v>4064</v>
      </c>
      <c r="P329" s="196">
        <v>25</v>
      </c>
      <c r="S329" t="s">
        <v>3340</v>
      </c>
      <c r="T329" t="s">
        <v>4023</v>
      </c>
      <c r="U329" s="198">
        <v>31.6</v>
      </c>
      <c r="V329" t="s">
        <v>301</v>
      </c>
      <c r="W329" t="s">
        <v>4025</v>
      </c>
      <c r="X329" t="s">
        <v>4026</v>
      </c>
      <c r="Y329" t="s">
        <v>4027</v>
      </c>
      <c r="Z329" t="s">
        <v>3562</v>
      </c>
      <c r="AA329">
        <v>111797.1</v>
      </c>
      <c r="AB329" s="195">
        <v>37135</v>
      </c>
      <c r="AC329" s="195">
        <v>37164</v>
      </c>
    </row>
    <row r="330" spans="1:29" x14ac:dyDescent="0.25">
      <c r="A330" s="43" t="str">
        <f t="shared" si="21"/>
        <v xml:space="preserve"> Power Physical</v>
      </c>
      <c r="B330" s="43" t="str">
        <f t="shared" si="22"/>
        <v/>
      </c>
      <c r="C330" s="43" t="str">
        <f t="shared" si="23"/>
        <v>Power</v>
      </c>
      <c r="D330" s="43" t="str">
        <f t="shared" si="24"/>
        <v>Physical</v>
      </c>
      <c r="E330" s="43">
        <f>IF(VLOOKUP(S330,'DD-Lookup'!$J$6:$L$50,3,FALSE)="Monthly",(YEAR(AC330)-YEAR(AB330))*12+MONTH(AC330)-MONTH(AB330)+1,(AC330-AB330+1))</f>
        <v>31</v>
      </c>
      <c r="F330" s="210">
        <f t="shared" si="25"/>
        <v>775</v>
      </c>
      <c r="G330" s="199">
        <v>1352185</v>
      </c>
      <c r="H330" s="195">
        <v>37049.2172222222</v>
      </c>
      <c r="I330" t="s">
        <v>4094</v>
      </c>
      <c r="M330" t="s">
        <v>2766</v>
      </c>
      <c r="N330" t="s">
        <v>4022</v>
      </c>
      <c r="O330" t="s">
        <v>4065</v>
      </c>
      <c r="P330" s="196">
        <v>25</v>
      </c>
      <c r="S330" t="s">
        <v>3340</v>
      </c>
      <c r="T330" t="s">
        <v>4023</v>
      </c>
      <c r="U330" s="198">
        <v>29.2</v>
      </c>
      <c r="V330" t="s">
        <v>234</v>
      </c>
      <c r="W330" t="s">
        <v>4025</v>
      </c>
      <c r="X330" t="s">
        <v>4026</v>
      </c>
      <c r="Y330" t="s">
        <v>4027</v>
      </c>
      <c r="Z330" t="s">
        <v>3562</v>
      </c>
      <c r="AA330">
        <v>111798.1</v>
      </c>
      <c r="AB330" s="195">
        <v>37073</v>
      </c>
      <c r="AC330" s="195">
        <v>37103</v>
      </c>
    </row>
    <row r="331" spans="1:29" x14ac:dyDescent="0.25">
      <c r="A331" s="43" t="str">
        <f t="shared" ref="A331:A394" si="26">B331&amp;" "&amp;C331&amp;" "&amp;D331</f>
        <v xml:space="preserve"> Power Physical</v>
      </c>
      <c r="B331" s="43" t="str">
        <f t="shared" ref="B331:B394" si="27">IF((LEFT(N331,2)="US"),"US","")</f>
        <v/>
      </c>
      <c r="C331" s="43" t="str">
        <f t="shared" ref="C331:C394" si="28">M331</f>
        <v>Power</v>
      </c>
      <c r="D331" s="43" t="str">
        <f t="shared" ref="D331:D394" si="29">IF(ISNUMBER(FIND("Phy",N331))=TRUE,"Physical","Financial")</f>
        <v>Physical</v>
      </c>
      <c r="E331" s="43">
        <f>IF(VLOOKUP(S331,'DD-Lookup'!$J$6:$L$50,3,FALSE)="Monthly",(YEAR(AC331)-YEAR(AB331))*12+MONTH(AC331)-MONTH(AB331)+1,(AC331-AB331+1))</f>
        <v>92</v>
      </c>
      <c r="F331" s="210">
        <f t="shared" ref="F331:F394" si="30">E331*SUM(P331:Q331)</f>
        <v>2300</v>
      </c>
      <c r="G331" s="199">
        <v>1352186</v>
      </c>
      <c r="H331" s="195">
        <v>37049.217326388898</v>
      </c>
      <c r="I331" t="s">
        <v>4039</v>
      </c>
      <c r="M331" t="s">
        <v>2766</v>
      </c>
      <c r="N331" t="s">
        <v>4022</v>
      </c>
      <c r="O331" t="s">
        <v>4166</v>
      </c>
      <c r="P331" s="196">
        <v>25</v>
      </c>
      <c r="S331" t="s">
        <v>3340</v>
      </c>
      <c r="T331" t="s">
        <v>4023</v>
      </c>
      <c r="U331" s="198">
        <v>29.5</v>
      </c>
      <c r="V331" t="s">
        <v>4074</v>
      </c>
      <c r="W331" t="s">
        <v>4025</v>
      </c>
      <c r="X331" t="s">
        <v>4026</v>
      </c>
      <c r="Y331" t="s">
        <v>4027</v>
      </c>
      <c r="Z331" t="s">
        <v>3562</v>
      </c>
      <c r="AA331">
        <v>111799.1</v>
      </c>
      <c r="AB331" s="195">
        <v>37073</v>
      </c>
      <c r="AC331" s="195">
        <v>37164</v>
      </c>
    </row>
    <row r="332" spans="1:29" x14ac:dyDescent="0.25">
      <c r="A332" s="43" t="str">
        <f t="shared" si="26"/>
        <v xml:space="preserve"> Power Physical</v>
      </c>
      <c r="B332" s="43" t="str">
        <f t="shared" si="27"/>
        <v/>
      </c>
      <c r="C332" s="43" t="str">
        <f t="shared" si="28"/>
        <v>Power</v>
      </c>
      <c r="D332" s="43" t="str">
        <f t="shared" si="29"/>
        <v>Physical</v>
      </c>
      <c r="E332" s="43">
        <f>IF(VLOOKUP(S332,'DD-Lookup'!$J$6:$L$50,3,FALSE)="Monthly",(YEAR(AC332)-YEAR(AB332))*12+MONTH(AC332)-MONTH(AB332)+1,(AC332-AB332+1))</f>
        <v>31</v>
      </c>
      <c r="F332" s="210">
        <f t="shared" si="30"/>
        <v>775</v>
      </c>
      <c r="G332" s="199">
        <v>1352187</v>
      </c>
      <c r="H332" s="195">
        <v>37049.217430555596</v>
      </c>
      <c r="I332" t="s">
        <v>4034</v>
      </c>
      <c r="M332" t="s">
        <v>2766</v>
      </c>
      <c r="N332" t="s">
        <v>4035</v>
      </c>
      <c r="O332" t="s">
        <v>242</v>
      </c>
      <c r="P332" s="196">
        <v>25</v>
      </c>
      <c r="S332" t="s">
        <v>3340</v>
      </c>
      <c r="T332" t="s">
        <v>4023</v>
      </c>
      <c r="U332" s="198">
        <v>29.3</v>
      </c>
      <c r="V332" t="s">
        <v>1741</v>
      </c>
      <c r="W332" t="s">
        <v>4037</v>
      </c>
      <c r="X332" t="s">
        <v>4026</v>
      </c>
      <c r="Y332" t="s">
        <v>4027</v>
      </c>
      <c r="Z332" t="s">
        <v>3562</v>
      </c>
      <c r="AA332">
        <v>111800.1</v>
      </c>
      <c r="AB332" s="195">
        <v>37073.875011574099</v>
      </c>
      <c r="AC332" s="195">
        <v>37103.875011574099</v>
      </c>
    </row>
    <row r="333" spans="1:29" x14ac:dyDescent="0.25">
      <c r="A333" s="43" t="str">
        <f t="shared" si="26"/>
        <v xml:space="preserve"> Power Physical</v>
      </c>
      <c r="B333" s="43" t="str">
        <f t="shared" si="27"/>
        <v/>
      </c>
      <c r="C333" s="43" t="str">
        <f t="shared" si="28"/>
        <v>Power</v>
      </c>
      <c r="D333" s="43" t="str">
        <f t="shared" si="29"/>
        <v>Physical</v>
      </c>
      <c r="E333" s="43">
        <f>IF(VLOOKUP(S333,'DD-Lookup'!$J$6:$L$50,3,FALSE)="Monthly",(YEAR(AC333)-YEAR(AB333))*12+MONTH(AC333)-MONTH(AB333)+1,(AC333-AB333+1))</f>
        <v>31</v>
      </c>
      <c r="F333" s="210">
        <f t="shared" si="30"/>
        <v>775</v>
      </c>
      <c r="G333" s="199">
        <v>1352188</v>
      </c>
      <c r="H333" s="195">
        <v>37049.217569444401</v>
      </c>
      <c r="I333" t="s">
        <v>4055</v>
      </c>
      <c r="M333" t="s">
        <v>2766</v>
      </c>
      <c r="N333" t="s">
        <v>4022</v>
      </c>
      <c r="O333" t="s">
        <v>4073</v>
      </c>
      <c r="P333" s="196">
        <v>25</v>
      </c>
      <c r="S333" t="s">
        <v>3340</v>
      </c>
      <c r="T333" t="s">
        <v>4023</v>
      </c>
      <c r="U333" s="198">
        <v>28</v>
      </c>
      <c r="V333" t="s">
        <v>237</v>
      </c>
      <c r="W333" t="s">
        <v>4025</v>
      </c>
      <c r="X333" t="s">
        <v>4026</v>
      </c>
      <c r="Y333" t="s">
        <v>4027</v>
      </c>
      <c r="Z333" t="s">
        <v>3562</v>
      </c>
      <c r="AA333">
        <v>111801.1</v>
      </c>
      <c r="AB333" s="195">
        <v>37104</v>
      </c>
      <c r="AC333" s="195">
        <v>37134</v>
      </c>
    </row>
    <row r="334" spans="1:29" x14ac:dyDescent="0.25">
      <c r="A334" s="43" t="str">
        <f t="shared" si="26"/>
        <v xml:space="preserve"> Metals Financial</v>
      </c>
      <c r="B334" s="43" t="str">
        <f t="shared" si="27"/>
        <v/>
      </c>
      <c r="C334" s="43" t="str">
        <f t="shared" si="28"/>
        <v>Metals</v>
      </c>
      <c r="D334" s="43" t="str">
        <f t="shared" si="29"/>
        <v>Financial</v>
      </c>
      <c r="E334" s="43">
        <f>IF(VLOOKUP(S334,'DD-Lookup'!$J$6:$L$50,3,FALSE)="Monthly",(YEAR(AC334)-YEAR(AB334))*12+MONTH(AC334)-MONTH(AB334)+1,(AC334-AB334+1))</f>
        <v>1</v>
      </c>
      <c r="F334" s="210">
        <f t="shared" si="30"/>
        <v>5</v>
      </c>
      <c r="G334" s="199">
        <v>1352189</v>
      </c>
      <c r="H334" s="195">
        <v>37049.218495370398</v>
      </c>
      <c r="I334" t="s">
        <v>3578</v>
      </c>
      <c r="M334" t="s">
        <v>3346</v>
      </c>
      <c r="N334" t="s">
        <v>3580</v>
      </c>
      <c r="O334" t="s">
        <v>3581</v>
      </c>
      <c r="Q334" s="196">
        <v>5</v>
      </c>
      <c r="S334" t="s">
        <v>3582</v>
      </c>
      <c r="T334" t="s">
        <v>3557</v>
      </c>
      <c r="U334" s="198">
        <v>7065</v>
      </c>
      <c r="V334" t="s">
        <v>3125</v>
      </c>
      <c r="W334" t="s">
        <v>3583</v>
      </c>
      <c r="X334" t="s">
        <v>3559</v>
      </c>
      <c r="Y334" t="s">
        <v>3560</v>
      </c>
      <c r="Z334" t="s">
        <v>3561</v>
      </c>
      <c r="AA334">
        <v>2172865</v>
      </c>
    </row>
    <row r="335" spans="1:29" x14ac:dyDescent="0.25">
      <c r="A335" s="43" t="str">
        <f t="shared" si="26"/>
        <v xml:space="preserve"> Metals Financial</v>
      </c>
      <c r="B335" s="43" t="str">
        <f t="shared" si="27"/>
        <v/>
      </c>
      <c r="C335" s="43" t="str">
        <f t="shared" si="28"/>
        <v>Metals</v>
      </c>
      <c r="D335" s="43" t="str">
        <f t="shared" si="29"/>
        <v>Financial</v>
      </c>
      <c r="E335" s="43">
        <f>IF(VLOOKUP(S335,'DD-Lookup'!$J$6:$L$50,3,FALSE)="Monthly",(YEAR(AC335)-YEAR(AB335))*12+MONTH(AC335)-MONTH(AB335)+1,(AC335-AB335+1))</f>
        <v>1</v>
      </c>
      <c r="F335" s="210">
        <f t="shared" si="30"/>
        <v>20</v>
      </c>
      <c r="G335" s="199">
        <v>1352190</v>
      </c>
      <c r="H335" s="195">
        <v>37049.219803240703</v>
      </c>
      <c r="I335" t="s">
        <v>3712</v>
      </c>
      <c r="M335" t="s">
        <v>3346</v>
      </c>
      <c r="N335" t="s">
        <v>3554</v>
      </c>
      <c r="O335" t="s">
        <v>3555</v>
      </c>
      <c r="Q335" s="196">
        <v>20</v>
      </c>
      <c r="S335" t="s">
        <v>3556</v>
      </c>
      <c r="T335" t="s">
        <v>3557</v>
      </c>
      <c r="U335" s="198">
        <v>1670</v>
      </c>
      <c r="V335" t="s">
        <v>3124</v>
      </c>
      <c r="W335" t="s">
        <v>3563</v>
      </c>
      <c r="X335" t="s">
        <v>3559</v>
      </c>
      <c r="Y335" t="s">
        <v>3560</v>
      </c>
      <c r="Z335" t="s">
        <v>3561</v>
      </c>
      <c r="AA335">
        <v>2172867</v>
      </c>
    </row>
    <row r="336" spans="1:29" x14ac:dyDescent="0.25">
      <c r="A336" s="43" t="str">
        <f t="shared" si="26"/>
        <v xml:space="preserve"> Metals Financial</v>
      </c>
      <c r="B336" s="43" t="str">
        <f t="shared" si="27"/>
        <v/>
      </c>
      <c r="C336" s="43" t="str">
        <f t="shared" si="28"/>
        <v>Metals</v>
      </c>
      <c r="D336" s="43" t="str">
        <f t="shared" si="29"/>
        <v>Financial</v>
      </c>
      <c r="E336" s="43">
        <f>IF(VLOOKUP(S336,'DD-Lookup'!$J$6:$L$50,3,FALSE)="Monthly",(YEAR(AC336)-YEAR(AB336))*12+MONTH(AC336)-MONTH(AB336)+1,(AC336-AB336+1))</f>
        <v>1</v>
      </c>
      <c r="F336" s="210">
        <f t="shared" si="30"/>
        <v>20</v>
      </c>
      <c r="G336" s="199">
        <v>1352191</v>
      </c>
      <c r="H336" s="195">
        <v>37049.220092592601</v>
      </c>
      <c r="I336" t="s">
        <v>1669</v>
      </c>
      <c r="M336" t="s">
        <v>3346</v>
      </c>
      <c r="N336" t="s">
        <v>3554</v>
      </c>
      <c r="O336" t="s">
        <v>3555</v>
      </c>
      <c r="P336" s="196">
        <v>20</v>
      </c>
      <c r="S336" t="s">
        <v>3556</v>
      </c>
      <c r="T336" t="s">
        <v>3557</v>
      </c>
      <c r="U336" s="198">
        <v>1669</v>
      </c>
      <c r="V336" t="s">
        <v>1670</v>
      </c>
      <c r="W336" t="s">
        <v>3563</v>
      </c>
      <c r="X336" t="s">
        <v>3559</v>
      </c>
      <c r="Y336" t="s">
        <v>3560</v>
      </c>
      <c r="Z336" t="s">
        <v>3561</v>
      </c>
      <c r="AA336">
        <v>2172869</v>
      </c>
    </row>
    <row r="337" spans="1:29" x14ac:dyDescent="0.25">
      <c r="A337" s="43" t="str">
        <f t="shared" si="26"/>
        <v xml:space="preserve"> Natural Gas Physical</v>
      </c>
      <c r="B337" s="43" t="str">
        <f t="shared" si="27"/>
        <v/>
      </c>
      <c r="C337" s="43" t="str">
        <f t="shared" si="28"/>
        <v>Natural Gas</v>
      </c>
      <c r="D337" s="43" t="str">
        <f t="shared" si="29"/>
        <v>Physical</v>
      </c>
      <c r="E337" s="43">
        <f>IF(VLOOKUP(S337,'DD-Lookup'!$J$6:$L$50,3,FALSE)="Monthly",(YEAR(AC337)-YEAR(AB337))*12+MONTH(AC337)-MONTH(AB337)+1,(AC337-AB337+1))</f>
        <v>1</v>
      </c>
      <c r="F337" s="210">
        <f t="shared" si="30"/>
        <v>25000</v>
      </c>
      <c r="G337" s="199">
        <v>1352192</v>
      </c>
      <c r="H337" s="195">
        <v>37049.220138888901</v>
      </c>
      <c r="I337" t="s">
        <v>3266</v>
      </c>
      <c r="M337" t="s">
        <v>3341</v>
      </c>
      <c r="N337" t="s">
        <v>3588</v>
      </c>
      <c r="O337" t="s">
        <v>3291</v>
      </c>
      <c r="Q337" s="196">
        <v>25000</v>
      </c>
      <c r="S337" t="s">
        <v>3590</v>
      </c>
      <c r="T337" t="s">
        <v>3591</v>
      </c>
      <c r="U337" s="198">
        <v>21.2</v>
      </c>
      <c r="V337" t="s">
        <v>3815</v>
      </c>
      <c r="W337" t="s">
        <v>3592</v>
      </c>
      <c r="X337" t="s">
        <v>3593</v>
      </c>
      <c r="Y337" t="s">
        <v>3594</v>
      </c>
      <c r="Z337" t="s">
        <v>3562</v>
      </c>
      <c r="AA337">
        <v>106872</v>
      </c>
      <c r="AB337" s="195">
        <v>37104.875011574099</v>
      </c>
      <c r="AC337" s="195">
        <v>37134.875011574099</v>
      </c>
    </row>
    <row r="338" spans="1:29" x14ac:dyDescent="0.25">
      <c r="A338" s="43" t="str">
        <f t="shared" si="26"/>
        <v xml:space="preserve"> Metals Financial</v>
      </c>
      <c r="B338" s="43" t="str">
        <f t="shared" si="27"/>
        <v/>
      </c>
      <c r="C338" s="43" t="str">
        <f t="shared" si="28"/>
        <v>Metals</v>
      </c>
      <c r="D338" s="43" t="str">
        <f t="shared" si="29"/>
        <v>Financial</v>
      </c>
      <c r="E338" s="43">
        <f>IF(VLOOKUP(S338,'DD-Lookup'!$J$6:$L$50,3,FALSE)="Monthly",(YEAR(AC338)-YEAR(AB338))*12+MONTH(AC338)-MONTH(AB338)+1,(AC338-AB338+1))</f>
        <v>1</v>
      </c>
      <c r="F338" s="210">
        <f t="shared" si="30"/>
        <v>4</v>
      </c>
      <c r="G338" s="199">
        <v>1352193</v>
      </c>
      <c r="H338" s="195">
        <v>37049.220335648097</v>
      </c>
      <c r="I338" t="s">
        <v>3565</v>
      </c>
      <c r="M338" t="s">
        <v>3346</v>
      </c>
      <c r="N338" t="s">
        <v>3554</v>
      </c>
      <c r="O338" t="s">
        <v>3555</v>
      </c>
      <c r="Q338" s="196">
        <v>4</v>
      </c>
      <c r="S338" t="s">
        <v>3556</v>
      </c>
      <c r="T338" t="s">
        <v>3557</v>
      </c>
      <c r="U338" s="198">
        <v>1670</v>
      </c>
      <c r="V338" t="s">
        <v>3568</v>
      </c>
      <c r="W338" t="s">
        <v>3563</v>
      </c>
      <c r="X338" t="s">
        <v>3559</v>
      </c>
      <c r="Y338" t="s">
        <v>3560</v>
      </c>
      <c r="Z338" t="s">
        <v>3561</v>
      </c>
      <c r="AA338">
        <v>2172871</v>
      </c>
    </row>
    <row r="339" spans="1:29" x14ac:dyDescent="0.25">
      <c r="A339" s="43" t="str">
        <f t="shared" si="26"/>
        <v xml:space="preserve"> Metals Financial</v>
      </c>
      <c r="B339" s="43" t="str">
        <f t="shared" si="27"/>
        <v/>
      </c>
      <c r="C339" s="43" t="str">
        <f t="shared" si="28"/>
        <v>Metals</v>
      </c>
      <c r="D339" s="43" t="str">
        <f t="shared" si="29"/>
        <v>Financial</v>
      </c>
      <c r="E339" s="43">
        <f>IF(VLOOKUP(S339,'DD-Lookup'!$J$6:$L$50,3,FALSE)="Monthly",(YEAR(AC339)-YEAR(AB339))*12+MONTH(AC339)-MONTH(AB339)+1,(AC339-AB339+1))</f>
        <v>1</v>
      </c>
      <c r="F339" s="210">
        <f t="shared" si="30"/>
        <v>5</v>
      </c>
      <c r="G339" s="199">
        <v>1352194</v>
      </c>
      <c r="H339" s="195">
        <v>37049.221655092602</v>
      </c>
      <c r="I339" t="s">
        <v>3934</v>
      </c>
      <c r="M339" t="s">
        <v>3346</v>
      </c>
      <c r="N339" t="s">
        <v>3554</v>
      </c>
      <c r="O339" t="s">
        <v>3555</v>
      </c>
      <c r="Q339" s="196">
        <v>5</v>
      </c>
      <c r="S339" t="s">
        <v>3556</v>
      </c>
      <c r="T339" t="s">
        <v>3557</v>
      </c>
      <c r="U339" s="198">
        <v>1670</v>
      </c>
      <c r="V339" t="s">
        <v>4090</v>
      </c>
      <c r="W339" t="s">
        <v>3563</v>
      </c>
      <c r="X339" t="s">
        <v>3559</v>
      </c>
      <c r="Y339" t="s">
        <v>3560</v>
      </c>
      <c r="Z339" t="s">
        <v>3561</v>
      </c>
      <c r="AA339">
        <v>2172873</v>
      </c>
    </row>
    <row r="340" spans="1:29" x14ac:dyDescent="0.25">
      <c r="A340" s="43" t="str">
        <f t="shared" si="26"/>
        <v xml:space="preserve"> Metals Financial</v>
      </c>
      <c r="B340" s="43" t="str">
        <f t="shared" si="27"/>
        <v/>
      </c>
      <c r="C340" s="43" t="str">
        <f t="shared" si="28"/>
        <v>Metals</v>
      </c>
      <c r="D340" s="43" t="str">
        <f t="shared" si="29"/>
        <v>Financial</v>
      </c>
      <c r="E340" s="43">
        <f>IF(VLOOKUP(S340,'DD-Lookup'!$J$6:$L$50,3,FALSE)="Monthly",(YEAR(AC340)-YEAR(AB340))*12+MONTH(AC340)-MONTH(AB340)+1,(AC340-AB340+1))</f>
        <v>1</v>
      </c>
      <c r="F340" s="210">
        <f t="shared" si="30"/>
        <v>11</v>
      </c>
      <c r="G340" s="199">
        <v>1352195</v>
      </c>
      <c r="H340" s="195">
        <v>37049.222175925897</v>
      </c>
      <c r="I340" t="s">
        <v>3712</v>
      </c>
      <c r="M340" t="s">
        <v>3346</v>
      </c>
      <c r="N340" t="s">
        <v>3554</v>
      </c>
      <c r="O340" t="s">
        <v>3555</v>
      </c>
      <c r="Q340" s="196">
        <v>11</v>
      </c>
      <c r="S340" t="s">
        <v>3556</v>
      </c>
      <c r="T340" t="s">
        <v>3557</v>
      </c>
      <c r="U340" s="198">
        <v>1670</v>
      </c>
      <c r="V340" t="s">
        <v>3124</v>
      </c>
      <c r="W340" t="s">
        <v>3563</v>
      </c>
      <c r="X340" t="s">
        <v>3559</v>
      </c>
      <c r="Y340" t="s">
        <v>3560</v>
      </c>
      <c r="Z340" t="s">
        <v>3561</v>
      </c>
      <c r="AA340">
        <v>2172875</v>
      </c>
    </row>
    <row r="341" spans="1:29" x14ac:dyDescent="0.25">
      <c r="A341" s="43" t="str">
        <f t="shared" si="26"/>
        <v xml:space="preserve"> Natural Gas Physical</v>
      </c>
      <c r="B341" s="43" t="str">
        <f t="shared" si="27"/>
        <v/>
      </c>
      <c r="C341" s="43" t="str">
        <f t="shared" si="28"/>
        <v>Natural Gas</v>
      </c>
      <c r="D341" s="43" t="str">
        <f t="shared" si="29"/>
        <v>Physical</v>
      </c>
      <c r="E341" s="43">
        <f>IF(VLOOKUP(S341,'DD-Lookup'!$J$6:$L$50,3,FALSE)="Monthly",(YEAR(AC341)-YEAR(AB341))*12+MONTH(AC341)-MONTH(AB341)+1,(AC341-AB341+1))</f>
        <v>1</v>
      </c>
      <c r="F341" s="210">
        <f t="shared" si="30"/>
        <v>50000</v>
      </c>
      <c r="G341" s="199">
        <v>1352196</v>
      </c>
      <c r="H341" s="195">
        <v>37049.223368055602</v>
      </c>
      <c r="I341" t="s">
        <v>4109</v>
      </c>
      <c r="M341" t="s">
        <v>3341</v>
      </c>
      <c r="N341" t="s">
        <v>3588</v>
      </c>
      <c r="O341" t="s">
        <v>236</v>
      </c>
      <c r="P341" s="196">
        <v>50000</v>
      </c>
      <c r="S341" t="s">
        <v>3590</v>
      </c>
      <c r="T341" t="s">
        <v>3591</v>
      </c>
      <c r="U341" s="198">
        <v>21.05</v>
      </c>
      <c r="V341" t="s">
        <v>4110</v>
      </c>
      <c r="W341" t="s">
        <v>3600</v>
      </c>
      <c r="X341" t="s">
        <v>3593</v>
      </c>
      <c r="Y341" t="s">
        <v>3594</v>
      </c>
      <c r="Z341" t="s">
        <v>3562</v>
      </c>
      <c r="AA341">
        <v>106875</v>
      </c>
      <c r="AB341" s="195">
        <v>37050.875011574099</v>
      </c>
      <c r="AC341" s="195">
        <v>37050.875011574099</v>
      </c>
    </row>
    <row r="342" spans="1:29" x14ac:dyDescent="0.25">
      <c r="A342" s="43" t="str">
        <f t="shared" si="26"/>
        <v xml:space="preserve"> Metals Financial</v>
      </c>
      <c r="B342" s="43" t="str">
        <f t="shared" si="27"/>
        <v/>
      </c>
      <c r="C342" s="43" t="str">
        <f t="shared" si="28"/>
        <v>Metals</v>
      </c>
      <c r="D342" s="43" t="str">
        <f t="shared" si="29"/>
        <v>Financial</v>
      </c>
      <c r="E342" s="43">
        <f>IF(VLOOKUP(S342,'DD-Lookup'!$J$6:$L$50,3,FALSE)="Monthly",(YEAR(AC342)-YEAR(AB342))*12+MONTH(AC342)-MONTH(AB342)+1,(AC342-AB342+1))</f>
        <v>1</v>
      </c>
      <c r="F342" s="210">
        <f t="shared" si="30"/>
        <v>10</v>
      </c>
      <c r="G342" s="199">
        <v>1352197</v>
      </c>
      <c r="H342" s="195">
        <v>37049.223391203697</v>
      </c>
      <c r="I342" t="s">
        <v>3579</v>
      </c>
      <c r="M342" t="s">
        <v>3346</v>
      </c>
      <c r="N342" t="s">
        <v>3580</v>
      </c>
      <c r="O342" t="s">
        <v>3581</v>
      </c>
      <c r="Q342" s="196">
        <v>10</v>
      </c>
      <c r="S342" t="s">
        <v>3582</v>
      </c>
      <c r="T342" t="s">
        <v>3557</v>
      </c>
      <c r="U342" s="198">
        <v>7075</v>
      </c>
      <c r="V342" t="s">
        <v>302</v>
      </c>
      <c r="W342" t="s">
        <v>3583</v>
      </c>
      <c r="X342" t="s">
        <v>3559</v>
      </c>
      <c r="Y342" t="s">
        <v>3560</v>
      </c>
      <c r="Z342" t="s">
        <v>3561</v>
      </c>
      <c r="AA342">
        <v>2172877</v>
      </c>
    </row>
    <row r="343" spans="1:29" x14ac:dyDescent="0.25">
      <c r="A343" s="43" t="str">
        <f t="shared" si="26"/>
        <v xml:space="preserve"> Natural Gas Physical</v>
      </c>
      <c r="B343" s="43" t="str">
        <f t="shared" si="27"/>
        <v/>
      </c>
      <c r="C343" s="43" t="str">
        <f t="shared" si="28"/>
        <v>Natural Gas</v>
      </c>
      <c r="D343" s="43" t="str">
        <f t="shared" si="29"/>
        <v>Physical</v>
      </c>
      <c r="E343" s="43">
        <f>IF(VLOOKUP(S343,'DD-Lookup'!$J$6:$L$50,3,FALSE)="Monthly",(YEAR(AC343)-YEAR(AB343))*12+MONTH(AC343)-MONTH(AB343)+1,(AC343-AB343+1))</f>
        <v>3</v>
      </c>
      <c r="F343" s="210">
        <f t="shared" si="30"/>
        <v>75000</v>
      </c>
      <c r="G343" s="199">
        <v>1352198</v>
      </c>
      <c r="H343" s="195">
        <v>37049.223483796297</v>
      </c>
      <c r="I343" t="s">
        <v>4094</v>
      </c>
      <c r="M343" t="s">
        <v>3341</v>
      </c>
      <c r="N343" t="s">
        <v>3931</v>
      </c>
      <c r="O343" t="s">
        <v>4229</v>
      </c>
      <c r="P343" s="196">
        <v>25000</v>
      </c>
      <c r="S343" t="s">
        <v>3590</v>
      </c>
      <c r="T343" t="s">
        <v>3591</v>
      </c>
      <c r="U343" s="198">
        <v>25.65</v>
      </c>
      <c r="V343" t="s">
        <v>4095</v>
      </c>
      <c r="W343" t="s">
        <v>3932</v>
      </c>
      <c r="X343" t="s">
        <v>3933</v>
      </c>
      <c r="Y343" t="s">
        <v>3594</v>
      </c>
      <c r="Z343" t="s">
        <v>3562</v>
      </c>
      <c r="AA343">
        <v>106876</v>
      </c>
      <c r="AB343" s="195">
        <v>37257</v>
      </c>
      <c r="AC343" s="195">
        <v>37346</v>
      </c>
    </row>
    <row r="344" spans="1:29" x14ac:dyDescent="0.25">
      <c r="A344" s="43" t="str">
        <f t="shared" si="26"/>
        <v xml:space="preserve"> Power Physical</v>
      </c>
      <c r="B344" s="43" t="str">
        <f t="shared" si="27"/>
        <v/>
      </c>
      <c r="C344" s="43" t="str">
        <f t="shared" si="28"/>
        <v>Power</v>
      </c>
      <c r="D344" s="43" t="str">
        <f t="shared" si="29"/>
        <v>Physical</v>
      </c>
      <c r="E344" s="43">
        <f>IF(VLOOKUP(S344,'DD-Lookup'!$J$6:$L$50,3,FALSE)="Monthly",(YEAR(AC344)-YEAR(AB344))*12+MONTH(AC344)-MONTH(AB344)+1,(AC344-AB344+1))</f>
        <v>5</v>
      </c>
      <c r="F344" s="210">
        <f t="shared" si="30"/>
        <v>100</v>
      </c>
      <c r="G344" s="199">
        <v>1352199</v>
      </c>
      <c r="H344" s="195">
        <v>37049.225509259297</v>
      </c>
      <c r="I344" t="s">
        <v>300</v>
      </c>
      <c r="M344" t="s">
        <v>2766</v>
      </c>
      <c r="N344" t="s">
        <v>4022</v>
      </c>
      <c r="O344" t="s">
        <v>4080</v>
      </c>
      <c r="Q344" s="196">
        <v>20</v>
      </c>
      <c r="S344" t="s">
        <v>3340</v>
      </c>
      <c r="T344" t="s">
        <v>4023</v>
      </c>
      <c r="U344" s="198">
        <v>31.65</v>
      </c>
      <c r="V344" t="s">
        <v>303</v>
      </c>
      <c r="W344" t="s">
        <v>4025</v>
      </c>
      <c r="X344" t="s">
        <v>4026</v>
      </c>
      <c r="Y344" t="s">
        <v>4027</v>
      </c>
      <c r="Z344" t="s">
        <v>3562</v>
      </c>
      <c r="AA344">
        <v>111812.1</v>
      </c>
      <c r="AB344" s="195">
        <v>37053.875</v>
      </c>
      <c r="AC344" s="195">
        <v>37057.875</v>
      </c>
    </row>
    <row r="345" spans="1:29" x14ac:dyDescent="0.25">
      <c r="A345" s="43" t="str">
        <f t="shared" si="26"/>
        <v xml:space="preserve"> Metals Financial</v>
      </c>
      <c r="B345" s="43" t="str">
        <f t="shared" si="27"/>
        <v/>
      </c>
      <c r="C345" s="43" t="str">
        <f t="shared" si="28"/>
        <v>Metals</v>
      </c>
      <c r="D345" s="43" t="str">
        <f t="shared" si="29"/>
        <v>Financial</v>
      </c>
      <c r="E345" s="43">
        <f>IF(VLOOKUP(S345,'DD-Lookup'!$J$6:$L$50,3,FALSE)="Monthly",(YEAR(AC345)-YEAR(AB345))*12+MONTH(AC345)-MONTH(AB345)+1,(AC345-AB345+1))</f>
        <v>1</v>
      </c>
      <c r="F345" s="210">
        <f t="shared" si="30"/>
        <v>11</v>
      </c>
      <c r="G345" s="199">
        <v>1352201</v>
      </c>
      <c r="H345" s="195">
        <v>37049.2260648148</v>
      </c>
      <c r="I345" t="s">
        <v>3565</v>
      </c>
      <c r="M345" t="s">
        <v>3346</v>
      </c>
      <c r="N345" t="s">
        <v>3566</v>
      </c>
      <c r="O345" t="s">
        <v>3567</v>
      </c>
      <c r="Q345" s="196">
        <v>11</v>
      </c>
      <c r="S345" t="s">
        <v>3556</v>
      </c>
      <c r="T345" t="s">
        <v>3557</v>
      </c>
      <c r="U345" s="198">
        <v>1515</v>
      </c>
      <c r="V345" t="s">
        <v>3568</v>
      </c>
      <c r="W345" t="s">
        <v>3563</v>
      </c>
      <c r="X345" t="s">
        <v>3559</v>
      </c>
      <c r="Y345" t="s">
        <v>3560</v>
      </c>
      <c r="Z345" t="s">
        <v>3561</v>
      </c>
      <c r="AA345">
        <v>2172879</v>
      </c>
    </row>
    <row r="346" spans="1:29" x14ac:dyDescent="0.25">
      <c r="A346" s="43" t="str">
        <f t="shared" si="26"/>
        <v xml:space="preserve"> Power Financial</v>
      </c>
      <c r="B346" s="43" t="str">
        <f t="shared" si="27"/>
        <v/>
      </c>
      <c r="C346" s="43" t="str">
        <f t="shared" si="28"/>
        <v>Power</v>
      </c>
      <c r="D346" s="43" t="str">
        <f t="shared" si="29"/>
        <v>Financial</v>
      </c>
      <c r="E346" s="43">
        <f>IF(VLOOKUP(S346,'DD-Lookup'!$J$6:$L$50,3,FALSE)="Monthly",(YEAR(AC346)-YEAR(AB346))*12+MONTH(AC346)-MONTH(AB346)+1,(AC346-AB346+1))</f>
        <v>367</v>
      </c>
      <c r="F346" s="210">
        <f t="shared" si="30"/>
        <v>3670</v>
      </c>
      <c r="G346" s="199">
        <v>1352202</v>
      </c>
      <c r="H346" s="195">
        <v>37049.226643518501</v>
      </c>
      <c r="I346" t="s">
        <v>4012</v>
      </c>
      <c r="M346" t="s">
        <v>2766</v>
      </c>
      <c r="N346" t="s">
        <v>4013</v>
      </c>
      <c r="O346" t="s">
        <v>304</v>
      </c>
      <c r="Q346" s="196">
        <v>10</v>
      </c>
      <c r="S346" t="s">
        <v>3340</v>
      </c>
      <c r="T346" t="s">
        <v>4015</v>
      </c>
      <c r="U346" s="198">
        <v>182.25</v>
      </c>
      <c r="V346" t="s">
        <v>4016</v>
      </c>
      <c r="W346" t="s">
        <v>4017</v>
      </c>
      <c r="X346" t="s">
        <v>4018</v>
      </c>
      <c r="Y346" t="s">
        <v>4019</v>
      </c>
      <c r="Z346" t="s">
        <v>4020</v>
      </c>
      <c r="AA346">
        <v>1352202</v>
      </c>
      <c r="AB346" s="195">
        <v>37987</v>
      </c>
      <c r="AC346" s="195">
        <v>38353</v>
      </c>
    </row>
    <row r="347" spans="1:29" x14ac:dyDescent="0.25">
      <c r="A347" s="43" t="str">
        <f t="shared" si="26"/>
        <v>US Natural Gas Financial</v>
      </c>
      <c r="B347" s="43" t="str">
        <f t="shared" si="27"/>
        <v>US</v>
      </c>
      <c r="C347" s="43" t="str">
        <f t="shared" si="28"/>
        <v>Natural Gas</v>
      </c>
      <c r="D347" s="43" t="str">
        <f t="shared" si="29"/>
        <v>Financial</v>
      </c>
      <c r="E347" s="43">
        <f>IF(VLOOKUP(S347,'DD-Lookup'!$J$6:$L$50,3,FALSE)="Monthly",(YEAR(AC347)-YEAR(AB347))*12+MONTH(AC347)-MONTH(AB347)+1,(AC347-AB347+1))</f>
        <v>31</v>
      </c>
      <c r="F347" s="210">
        <f t="shared" si="30"/>
        <v>155000</v>
      </c>
      <c r="G347" s="199">
        <v>1352203</v>
      </c>
      <c r="H347" s="195">
        <v>37049.227881944404</v>
      </c>
      <c r="I347" t="s">
        <v>3443</v>
      </c>
      <c r="M347" t="s">
        <v>3341</v>
      </c>
      <c r="N347" t="s">
        <v>2281</v>
      </c>
      <c r="O347" t="s">
        <v>2475</v>
      </c>
      <c r="Q347" s="196">
        <v>5000</v>
      </c>
      <c r="S347" t="s">
        <v>3342</v>
      </c>
      <c r="T347" t="s">
        <v>3557</v>
      </c>
      <c r="U347" s="198">
        <v>3.7650000000000001</v>
      </c>
      <c r="V347" t="s">
        <v>3082</v>
      </c>
      <c r="W347" t="s">
        <v>2853</v>
      </c>
      <c r="X347" t="s">
        <v>2282</v>
      </c>
      <c r="Y347" t="s">
        <v>3575</v>
      </c>
      <c r="Z347" t="s">
        <v>2995</v>
      </c>
      <c r="AA347" t="s">
        <v>305</v>
      </c>
      <c r="AB347" s="195">
        <v>37073.875</v>
      </c>
      <c r="AC347" s="195">
        <v>37103.875</v>
      </c>
    </row>
    <row r="348" spans="1:29" x14ac:dyDescent="0.25">
      <c r="A348" s="43" t="str">
        <f t="shared" si="26"/>
        <v>US Natural Gas Financial</v>
      </c>
      <c r="B348" s="43" t="str">
        <f t="shared" si="27"/>
        <v>US</v>
      </c>
      <c r="C348" s="43" t="str">
        <f t="shared" si="28"/>
        <v>Natural Gas</v>
      </c>
      <c r="D348" s="43" t="str">
        <f t="shared" si="29"/>
        <v>Financial</v>
      </c>
      <c r="E348" s="43">
        <f>IF(VLOOKUP(S348,'DD-Lookup'!$J$6:$L$50,3,FALSE)="Monthly",(YEAR(AC348)-YEAR(AB348))*12+MONTH(AC348)-MONTH(AB348)+1,(AC348-AB348+1))</f>
        <v>31</v>
      </c>
      <c r="F348" s="210">
        <f t="shared" si="30"/>
        <v>310000</v>
      </c>
      <c r="G348" s="199">
        <v>1352204</v>
      </c>
      <c r="H348" s="195">
        <v>37049.227962962999</v>
      </c>
      <c r="I348" t="s">
        <v>3443</v>
      </c>
      <c r="M348" t="s">
        <v>3341</v>
      </c>
      <c r="N348" t="s">
        <v>2281</v>
      </c>
      <c r="O348" t="s">
        <v>2475</v>
      </c>
      <c r="Q348" s="196">
        <v>10000</v>
      </c>
      <c r="S348" t="s">
        <v>3342</v>
      </c>
      <c r="T348" t="s">
        <v>3557</v>
      </c>
      <c r="U348" s="198">
        <v>3.77</v>
      </c>
      <c r="V348" t="s">
        <v>3082</v>
      </c>
      <c r="W348" t="s">
        <v>2853</v>
      </c>
      <c r="X348" t="s">
        <v>2282</v>
      </c>
      <c r="Y348" t="s">
        <v>3575</v>
      </c>
      <c r="Z348" t="s">
        <v>2995</v>
      </c>
      <c r="AA348" t="s">
        <v>306</v>
      </c>
      <c r="AB348" s="195">
        <v>37073.875</v>
      </c>
      <c r="AC348" s="195">
        <v>37103.875</v>
      </c>
    </row>
    <row r="349" spans="1:29" x14ac:dyDescent="0.25">
      <c r="A349" s="43" t="str">
        <f t="shared" si="26"/>
        <v xml:space="preserve"> Metals Financial</v>
      </c>
      <c r="B349" s="43" t="str">
        <f t="shared" si="27"/>
        <v/>
      </c>
      <c r="C349" s="43" t="str">
        <f t="shared" si="28"/>
        <v>Metals</v>
      </c>
      <c r="D349" s="43" t="str">
        <f t="shared" si="29"/>
        <v>Financial</v>
      </c>
      <c r="E349" s="43">
        <f>IF(VLOOKUP(S349,'DD-Lookup'!$J$6:$L$50,3,FALSE)="Monthly",(YEAR(AC349)-YEAR(AB349))*12+MONTH(AC349)-MONTH(AB349)+1,(AC349-AB349+1))</f>
        <v>1</v>
      </c>
      <c r="F349" s="210">
        <f t="shared" si="30"/>
        <v>2</v>
      </c>
      <c r="G349" s="199">
        <v>1352205</v>
      </c>
      <c r="H349" s="195">
        <v>37049.228067129603</v>
      </c>
      <c r="I349" t="s">
        <v>2716</v>
      </c>
      <c r="M349" t="s">
        <v>3346</v>
      </c>
      <c r="N349" t="s">
        <v>3566</v>
      </c>
      <c r="O349" t="s">
        <v>3567</v>
      </c>
      <c r="Q349" s="196">
        <v>2</v>
      </c>
      <c r="S349" t="s">
        <v>3556</v>
      </c>
      <c r="T349" t="s">
        <v>3557</v>
      </c>
      <c r="U349" s="198">
        <v>1515</v>
      </c>
      <c r="V349" t="s">
        <v>2717</v>
      </c>
      <c r="W349" t="s">
        <v>3563</v>
      </c>
      <c r="X349" t="s">
        <v>3559</v>
      </c>
      <c r="Y349" t="s">
        <v>3560</v>
      </c>
      <c r="Z349" t="s">
        <v>3561</v>
      </c>
      <c r="AA349">
        <v>2172883</v>
      </c>
    </row>
    <row r="350" spans="1:29" x14ac:dyDescent="0.25">
      <c r="A350" s="43" t="str">
        <f t="shared" si="26"/>
        <v xml:space="preserve"> Power Physical</v>
      </c>
      <c r="B350" s="43" t="str">
        <f t="shared" si="27"/>
        <v/>
      </c>
      <c r="C350" s="43" t="str">
        <f t="shared" si="28"/>
        <v>Power</v>
      </c>
      <c r="D350" s="43" t="str">
        <f t="shared" si="29"/>
        <v>Physical</v>
      </c>
      <c r="E350" s="43">
        <f>IF(VLOOKUP(S350,'DD-Lookup'!$J$6:$L$50,3,FALSE)="Monthly",(YEAR(AC350)-YEAR(AB350))*12+MONTH(AC350)-MONTH(AB350)+1,(AC350-AB350+1))</f>
        <v>182</v>
      </c>
      <c r="F350" s="210">
        <f t="shared" si="30"/>
        <v>3640</v>
      </c>
      <c r="G350" s="199">
        <v>1352206</v>
      </c>
      <c r="H350" s="195">
        <v>37049.228113425903</v>
      </c>
      <c r="I350" t="s">
        <v>2335</v>
      </c>
      <c r="M350" t="s">
        <v>2766</v>
      </c>
      <c r="N350" t="s">
        <v>3715</v>
      </c>
      <c r="O350" t="s">
        <v>3126</v>
      </c>
      <c r="P350" s="196">
        <v>20</v>
      </c>
      <c r="S350" t="s">
        <v>3340</v>
      </c>
      <c r="T350" t="s">
        <v>3591</v>
      </c>
      <c r="U350" s="198">
        <v>21.25</v>
      </c>
      <c r="V350" t="s">
        <v>3148</v>
      </c>
      <c r="W350" t="s">
        <v>3716</v>
      </c>
      <c r="X350" t="s">
        <v>3928</v>
      </c>
      <c r="Y350" t="s">
        <v>3929</v>
      </c>
      <c r="Z350" t="s">
        <v>3930</v>
      </c>
      <c r="AA350">
        <v>111818.1</v>
      </c>
      <c r="AB350" s="195">
        <v>37165</v>
      </c>
      <c r="AC350" s="195">
        <v>37346</v>
      </c>
    </row>
    <row r="351" spans="1:29" x14ac:dyDescent="0.25">
      <c r="A351" s="43" t="str">
        <f t="shared" si="26"/>
        <v xml:space="preserve"> Metals Financial</v>
      </c>
      <c r="B351" s="43" t="str">
        <f t="shared" si="27"/>
        <v/>
      </c>
      <c r="C351" s="43" t="str">
        <f t="shared" si="28"/>
        <v>Metals</v>
      </c>
      <c r="D351" s="43" t="str">
        <f t="shared" si="29"/>
        <v>Financial</v>
      </c>
      <c r="E351" s="43">
        <f>IF(VLOOKUP(S351,'DD-Lookup'!$J$6:$L$50,3,FALSE)="Monthly",(YEAR(AC351)-YEAR(AB351))*12+MONTH(AC351)-MONTH(AB351)+1,(AC351-AB351+1))</f>
        <v>1</v>
      </c>
      <c r="F351" s="210">
        <f t="shared" si="30"/>
        <v>5</v>
      </c>
      <c r="G351" s="199">
        <v>1352207</v>
      </c>
      <c r="H351" s="195">
        <v>37049.228761574101</v>
      </c>
      <c r="I351" t="s">
        <v>3292</v>
      </c>
      <c r="M351" t="s">
        <v>3346</v>
      </c>
      <c r="N351" t="s">
        <v>3554</v>
      </c>
      <c r="O351" t="s">
        <v>3555</v>
      </c>
      <c r="Q351" s="196">
        <v>5</v>
      </c>
      <c r="S351" t="s">
        <v>3556</v>
      </c>
      <c r="T351" t="s">
        <v>3557</v>
      </c>
      <c r="U351" s="198">
        <v>1671</v>
      </c>
      <c r="V351" t="s">
        <v>3817</v>
      </c>
      <c r="W351" t="s">
        <v>3563</v>
      </c>
      <c r="X351" t="s">
        <v>3559</v>
      </c>
      <c r="Y351" t="s">
        <v>3560</v>
      </c>
      <c r="Z351" t="s">
        <v>3561</v>
      </c>
      <c r="AA351">
        <v>2172885</v>
      </c>
    </row>
    <row r="352" spans="1:29" x14ac:dyDescent="0.25">
      <c r="A352" s="43" t="str">
        <f t="shared" si="26"/>
        <v xml:space="preserve"> Aluminum Physical</v>
      </c>
      <c r="B352" s="43" t="str">
        <f t="shared" si="27"/>
        <v/>
      </c>
      <c r="C352" s="43" t="str">
        <f t="shared" si="28"/>
        <v>Aluminum</v>
      </c>
      <c r="D352" s="43" t="str">
        <f t="shared" si="29"/>
        <v>Physical</v>
      </c>
      <c r="E352" s="43" t="e">
        <f>IF(VLOOKUP(S352,'DD-Lookup'!$J$6:$L$50,3,FALSE)="Monthly",(YEAR(AC352)-YEAR(AB352))*12+MONTH(AC352)-MONTH(AB352)+1,(AC352-AB352+1))</f>
        <v>#N/A</v>
      </c>
      <c r="F352" s="210" t="e">
        <f t="shared" si="30"/>
        <v>#N/A</v>
      </c>
      <c r="G352" s="199">
        <v>1352208</v>
      </c>
      <c r="H352" s="195">
        <v>37049.229479166701</v>
      </c>
      <c r="I352" t="s">
        <v>307</v>
      </c>
      <c r="M352" t="s">
        <v>293</v>
      </c>
      <c r="N352" t="s">
        <v>294</v>
      </c>
      <c r="O352" t="s">
        <v>308</v>
      </c>
      <c r="P352" s="196">
        <v>10</v>
      </c>
      <c r="S352" t="s">
        <v>296</v>
      </c>
      <c r="T352" t="s">
        <v>3557</v>
      </c>
      <c r="U352" s="198">
        <v>37</v>
      </c>
      <c r="V352" t="s">
        <v>309</v>
      </c>
      <c r="W352" t="s">
        <v>298</v>
      </c>
      <c r="X352" t="s">
        <v>3559</v>
      </c>
      <c r="Y352" t="s">
        <v>3560</v>
      </c>
      <c r="Z352" t="s">
        <v>3702</v>
      </c>
      <c r="AA352" t="s">
        <v>299</v>
      </c>
      <c r="AB352" s="195">
        <v>37104</v>
      </c>
      <c r="AC352" s="195">
        <v>37134</v>
      </c>
    </row>
    <row r="353" spans="1:29" x14ac:dyDescent="0.25">
      <c r="A353" s="43" t="str">
        <f t="shared" si="26"/>
        <v xml:space="preserve"> Aluminum Physical</v>
      </c>
      <c r="B353" s="43" t="str">
        <f t="shared" si="27"/>
        <v/>
      </c>
      <c r="C353" s="43" t="str">
        <f t="shared" si="28"/>
        <v>Aluminum</v>
      </c>
      <c r="D353" s="43" t="str">
        <f t="shared" si="29"/>
        <v>Physical</v>
      </c>
      <c r="E353" s="43" t="e">
        <f>IF(VLOOKUP(S353,'DD-Lookup'!$J$6:$L$50,3,FALSE)="Monthly",(YEAR(AC353)-YEAR(AB353))*12+MONTH(AC353)-MONTH(AB353)+1,(AC353-AB353+1))</f>
        <v>#N/A</v>
      </c>
      <c r="F353" s="210" t="e">
        <f t="shared" si="30"/>
        <v>#N/A</v>
      </c>
      <c r="G353" s="199">
        <v>1352209</v>
      </c>
      <c r="H353" s="195">
        <v>37049.229722222197</v>
      </c>
      <c r="I353" t="s">
        <v>307</v>
      </c>
      <c r="M353" t="s">
        <v>293</v>
      </c>
      <c r="N353" t="s">
        <v>294</v>
      </c>
      <c r="O353" t="s">
        <v>310</v>
      </c>
      <c r="Q353" s="196">
        <v>10</v>
      </c>
      <c r="S353" t="s">
        <v>296</v>
      </c>
      <c r="T353" t="s">
        <v>3557</v>
      </c>
      <c r="U353" s="198">
        <v>31</v>
      </c>
      <c r="V353" t="s">
        <v>309</v>
      </c>
      <c r="W353" t="s">
        <v>298</v>
      </c>
      <c r="X353" t="s">
        <v>3559</v>
      </c>
      <c r="Y353" t="s">
        <v>3560</v>
      </c>
      <c r="Z353" t="s">
        <v>3702</v>
      </c>
      <c r="AA353" t="s">
        <v>299</v>
      </c>
      <c r="AB353" s="195">
        <v>37104</v>
      </c>
      <c r="AC353" s="195">
        <v>37134</v>
      </c>
    </row>
    <row r="354" spans="1:29" x14ac:dyDescent="0.25">
      <c r="A354" s="43" t="str">
        <f t="shared" si="26"/>
        <v xml:space="preserve"> Metals Financial</v>
      </c>
      <c r="B354" s="43" t="str">
        <f t="shared" si="27"/>
        <v/>
      </c>
      <c r="C354" s="43" t="str">
        <f t="shared" si="28"/>
        <v>Metals</v>
      </c>
      <c r="D354" s="43" t="str">
        <f t="shared" si="29"/>
        <v>Financial</v>
      </c>
      <c r="E354" s="43">
        <f>IF(VLOOKUP(S354,'DD-Lookup'!$J$6:$L$50,3,FALSE)="Monthly",(YEAR(AC354)-YEAR(AB354))*12+MONTH(AC354)-MONTH(AB354)+1,(AC354-AB354+1))</f>
        <v>1</v>
      </c>
      <c r="F354" s="210">
        <f t="shared" si="30"/>
        <v>14</v>
      </c>
      <c r="G354" s="199">
        <v>1352211</v>
      </c>
      <c r="H354" s="195">
        <v>37049.231747685197</v>
      </c>
      <c r="I354" t="s">
        <v>3579</v>
      </c>
      <c r="M354" t="s">
        <v>3346</v>
      </c>
      <c r="N354" t="s">
        <v>3614</v>
      </c>
      <c r="O354" t="s">
        <v>3711</v>
      </c>
      <c r="Q354" s="196">
        <v>14</v>
      </c>
      <c r="S354" t="s">
        <v>3556</v>
      </c>
      <c r="T354" t="s">
        <v>3557</v>
      </c>
      <c r="U354" s="198">
        <v>928</v>
      </c>
      <c r="V354" t="s">
        <v>3606</v>
      </c>
      <c r="W354" t="s">
        <v>3583</v>
      </c>
      <c r="X354" t="s">
        <v>3559</v>
      </c>
      <c r="Y354" t="s">
        <v>3560</v>
      </c>
      <c r="Z354" t="s">
        <v>3561</v>
      </c>
      <c r="AA354">
        <v>2172903</v>
      </c>
    </row>
    <row r="355" spans="1:29" x14ac:dyDescent="0.25">
      <c r="A355" s="43" t="str">
        <f t="shared" si="26"/>
        <v xml:space="preserve"> Power Financial</v>
      </c>
      <c r="B355" s="43" t="str">
        <f t="shared" si="27"/>
        <v/>
      </c>
      <c r="C355" s="43" t="str">
        <f t="shared" si="28"/>
        <v>Power</v>
      </c>
      <c r="D355" s="43" t="str">
        <f t="shared" si="29"/>
        <v>Financial</v>
      </c>
      <c r="E355" s="43">
        <f>IF(VLOOKUP(S355,'DD-Lookup'!$J$6:$L$50,3,FALSE)="Monthly",(YEAR(AC355)-YEAR(AB355))*12+MONTH(AC355)-MONTH(AB355)+1,(AC355-AB355+1))</f>
        <v>121</v>
      </c>
      <c r="F355" s="210">
        <f t="shared" si="30"/>
        <v>1210</v>
      </c>
      <c r="G355" s="199">
        <v>1352212</v>
      </c>
      <c r="H355" s="195">
        <v>37049.236076388901</v>
      </c>
      <c r="I355" t="s">
        <v>1663</v>
      </c>
      <c r="M355" t="s">
        <v>2766</v>
      </c>
      <c r="N355" t="s">
        <v>4013</v>
      </c>
      <c r="O355" t="s">
        <v>1664</v>
      </c>
      <c r="Q355" s="196">
        <v>10</v>
      </c>
      <c r="S355" t="s">
        <v>3340</v>
      </c>
      <c r="T355" t="s">
        <v>4015</v>
      </c>
      <c r="U355" s="198">
        <v>200.5</v>
      </c>
      <c r="V355" t="s">
        <v>1665</v>
      </c>
      <c r="W355" t="s">
        <v>4017</v>
      </c>
      <c r="X355" t="s">
        <v>4018</v>
      </c>
      <c r="Y355" t="s">
        <v>4019</v>
      </c>
      <c r="Z355" t="s">
        <v>4020</v>
      </c>
      <c r="AA355">
        <v>1352212</v>
      </c>
      <c r="AB355" s="195">
        <v>37622</v>
      </c>
      <c r="AC355" s="195">
        <v>37742</v>
      </c>
    </row>
    <row r="356" spans="1:29" x14ac:dyDescent="0.25">
      <c r="A356" s="43" t="str">
        <f t="shared" si="26"/>
        <v xml:space="preserve"> Power Physical</v>
      </c>
      <c r="B356" s="43" t="str">
        <f t="shared" si="27"/>
        <v/>
      </c>
      <c r="C356" s="43" t="str">
        <f t="shared" si="28"/>
        <v>Power</v>
      </c>
      <c r="D356" s="43" t="str">
        <f t="shared" si="29"/>
        <v>Physical</v>
      </c>
      <c r="E356" s="43">
        <f>IF(VLOOKUP(S356,'DD-Lookup'!$J$6:$L$50,3,FALSE)="Monthly",(YEAR(AC356)-YEAR(AB356))*12+MONTH(AC356)-MONTH(AB356)+1,(AC356-AB356+1))</f>
        <v>182</v>
      </c>
      <c r="F356" s="210">
        <f t="shared" si="30"/>
        <v>3640</v>
      </c>
      <c r="G356" s="199">
        <v>1352213</v>
      </c>
      <c r="H356" s="195">
        <v>37049.236423611103</v>
      </c>
      <c r="I356" t="s">
        <v>3199</v>
      </c>
      <c r="M356" t="s">
        <v>2766</v>
      </c>
      <c r="N356" t="s">
        <v>3715</v>
      </c>
      <c r="O356" t="s">
        <v>3126</v>
      </c>
      <c r="Q356" s="196">
        <v>20</v>
      </c>
      <c r="S356" t="s">
        <v>3340</v>
      </c>
      <c r="T356" t="s">
        <v>3591</v>
      </c>
      <c r="U356" s="198">
        <v>21.26</v>
      </c>
      <c r="V356" t="s">
        <v>269</v>
      </c>
      <c r="W356" t="s">
        <v>3716</v>
      </c>
      <c r="X356" t="s">
        <v>3928</v>
      </c>
      <c r="Y356" t="s">
        <v>3929</v>
      </c>
      <c r="Z356" t="s">
        <v>3930</v>
      </c>
      <c r="AA356">
        <v>111831.1</v>
      </c>
      <c r="AB356" s="195">
        <v>37165</v>
      </c>
      <c r="AC356" s="195">
        <v>37346</v>
      </c>
    </row>
    <row r="357" spans="1:29" x14ac:dyDescent="0.25">
      <c r="A357" s="43" t="str">
        <f t="shared" si="26"/>
        <v xml:space="preserve"> Metals Financial</v>
      </c>
      <c r="B357" s="43" t="str">
        <f t="shared" si="27"/>
        <v/>
      </c>
      <c r="C357" s="43" t="str">
        <f t="shared" si="28"/>
        <v>Metals</v>
      </c>
      <c r="D357" s="43" t="str">
        <f t="shared" si="29"/>
        <v>Financial</v>
      </c>
      <c r="E357" s="43">
        <f>IF(VLOOKUP(S357,'DD-Lookup'!$J$6:$L$50,3,FALSE)="Monthly",(YEAR(AC357)-YEAR(AB357))*12+MONTH(AC357)-MONTH(AB357)+1,(AC357-AB357+1))</f>
        <v>1</v>
      </c>
      <c r="F357" s="210">
        <f t="shared" si="30"/>
        <v>5</v>
      </c>
      <c r="G357" s="199">
        <v>1352216</v>
      </c>
      <c r="H357" s="195">
        <v>37049.238240740699</v>
      </c>
      <c r="I357" t="s">
        <v>3934</v>
      </c>
      <c r="M357" t="s">
        <v>3346</v>
      </c>
      <c r="N357" t="s">
        <v>3614</v>
      </c>
      <c r="O357" t="s">
        <v>3711</v>
      </c>
      <c r="Q357" s="196">
        <v>5</v>
      </c>
      <c r="S357" t="s">
        <v>3556</v>
      </c>
      <c r="T357" t="s">
        <v>3557</v>
      </c>
      <c r="U357" s="198">
        <v>929</v>
      </c>
      <c r="V357" t="s">
        <v>4090</v>
      </c>
      <c r="W357" t="s">
        <v>3583</v>
      </c>
      <c r="X357" t="s">
        <v>3559</v>
      </c>
      <c r="Y357" t="s">
        <v>3560</v>
      </c>
      <c r="Z357" t="s">
        <v>3561</v>
      </c>
      <c r="AA357">
        <v>2172919</v>
      </c>
    </row>
    <row r="358" spans="1:29" x14ac:dyDescent="0.25">
      <c r="A358" s="43" t="str">
        <f t="shared" si="26"/>
        <v>US Natural Gas Financial</v>
      </c>
      <c r="B358" s="43" t="str">
        <f t="shared" si="27"/>
        <v>US</v>
      </c>
      <c r="C358" s="43" t="str">
        <f t="shared" si="28"/>
        <v>Natural Gas</v>
      </c>
      <c r="D358" s="43" t="str">
        <f t="shared" si="29"/>
        <v>Financial</v>
      </c>
      <c r="E358" s="43">
        <f>IF(VLOOKUP(S358,'DD-Lookup'!$J$6:$L$50,3,FALSE)="Monthly",(YEAR(AC358)-YEAR(AB358))*12+MONTH(AC358)-MONTH(AB358)+1,(AC358-AB358+1))</f>
        <v>31</v>
      </c>
      <c r="F358" s="210">
        <f t="shared" si="30"/>
        <v>310000</v>
      </c>
      <c r="G358" s="199">
        <v>1352217</v>
      </c>
      <c r="H358" s="195">
        <v>37049.239502314798</v>
      </c>
      <c r="I358" t="s">
        <v>3443</v>
      </c>
      <c r="M358" t="s">
        <v>3341</v>
      </c>
      <c r="N358" t="s">
        <v>2281</v>
      </c>
      <c r="O358" t="s">
        <v>2475</v>
      </c>
      <c r="P358" s="196">
        <v>10000</v>
      </c>
      <c r="S358" t="s">
        <v>3342</v>
      </c>
      <c r="T358" t="s">
        <v>3557</v>
      </c>
      <c r="U358" s="198">
        <v>3.7549999999999999</v>
      </c>
      <c r="V358" t="s">
        <v>3082</v>
      </c>
      <c r="W358" t="s">
        <v>2853</v>
      </c>
      <c r="X358" t="s">
        <v>2282</v>
      </c>
      <c r="Y358" t="s">
        <v>3575</v>
      </c>
      <c r="Z358" t="s">
        <v>2995</v>
      </c>
      <c r="AA358" t="s">
        <v>311</v>
      </c>
      <c r="AB358" s="195">
        <v>37073.875</v>
      </c>
      <c r="AC358" s="195">
        <v>37103.875</v>
      </c>
    </row>
    <row r="359" spans="1:29" x14ac:dyDescent="0.25">
      <c r="A359" s="43" t="str">
        <f t="shared" si="26"/>
        <v xml:space="preserve"> Power Financial</v>
      </c>
      <c r="B359" s="43" t="str">
        <f t="shared" si="27"/>
        <v/>
      </c>
      <c r="C359" s="43" t="str">
        <f t="shared" si="28"/>
        <v>Power</v>
      </c>
      <c r="D359" s="43" t="str">
        <f t="shared" si="29"/>
        <v>Financial</v>
      </c>
      <c r="E359" s="43">
        <f>IF(VLOOKUP(S359,'DD-Lookup'!$J$6:$L$50,3,FALSE)="Monthly",(YEAR(AC359)-YEAR(AB359))*12+MONTH(AC359)-MONTH(AB359)+1,(AC359-AB359+1))</f>
        <v>8</v>
      </c>
      <c r="F359" s="210">
        <f t="shared" si="30"/>
        <v>400</v>
      </c>
      <c r="G359" s="199">
        <v>1352219</v>
      </c>
      <c r="H359" s="195">
        <v>37049.239594907398</v>
      </c>
      <c r="I359" t="s">
        <v>2131</v>
      </c>
      <c r="M359" t="s">
        <v>2766</v>
      </c>
      <c r="N359" t="s">
        <v>4013</v>
      </c>
      <c r="O359" t="s">
        <v>1690</v>
      </c>
      <c r="P359" s="196">
        <v>50</v>
      </c>
      <c r="S359" t="s">
        <v>3340</v>
      </c>
      <c r="T359" t="s">
        <v>4015</v>
      </c>
      <c r="U359" s="198">
        <v>211.5</v>
      </c>
      <c r="V359" t="s">
        <v>223</v>
      </c>
      <c r="W359" t="s">
        <v>4078</v>
      </c>
      <c r="X359" t="s">
        <v>4018</v>
      </c>
      <c r="Y359" t="s">
        <v>4019</v>
      </c>
      <c r="Z359" t="s">
        <v>4020</v>
      </c>
      <c r="AA359">
        <v>1352219</v>
      </c>
      <c r="AB359" s="195">
        <v>37053</v>
      </c>
      <c r="AC359" s="195">
        <v>37060</v>
      </c>
    </row>
    <row r="360" spans="1:29" x14ac:dyDescent="0.25">
      <c r="A360" s="43" t="str">
        <f t="shared" si="26"/>
        <v>US Natural Gas Financial</v>
      </c>
      <c r="B360" s="43" t="str">
        <f t="shared" si="27"/>
        <v>US</v>
      </c>
      <c r="C360" s="43" t="str">
        <f t="shared" si="28"/>
        <v>Natural Gas</v>
      </c>
      <c r="D360" s="43" t="str">
        <f t="shared" si="29"/>
        <v>Financial</v>
      </c>
      <c r="E360" s="43">
        <f>IF(VLOOKUP(S360,'DD-Lookup'!$J$6:$L$50,3,FALSE)="Monthly",(YEAR(AC360)-YEAR(AB360))*12+MONTH(AC360)-MONTH(AB360)+1,(AC360-AB360+1))</f>
        <v>31</v>
      </c>
      <c r="F360" s="210">
        <f t="shared" si="30"/>
        <v>310000</v>
      </c>
      <c r="G360" s="199">
        <v>1352220</v>
      </c>
      <c r="H360" s="195">
        <v>37049.239606481497</v>
      </c>
      <c r="I360" t="s">
        <v>2472</v>
      </c>
      <c r="M360" t="s">
        <v>3341</v>
      </c>
      <c r="N360" t="s">
        <v>2281</v>
      </c>
      <c r="O360" t="s">
        <v>2475</v>
      </c>
      <c r="P360" s="196">
        <v>10000</v>
      </c>
      <c r="S360" t="s">
        <v>3342</v>
      </c>
      <c r="T360" t="s">
        <v>3557</v>
      </c>
      <c r="U360" s="198">
        <v>3.7549999999999999</v>
      </c>
      <c r="V360" t="s">
        <v>2231</v>
      </c>
      <c r="W360" t="s">
        <v>2853</v>
      </c>
      <c r="X360" t="s">
        <v>2282</v>
      </c>
      <c r="Y360" t="s">
        <v>3575</v>
      </c>
      <c r="Z360" t="s">
        <v>2995</v>
      </c>
      <c r="AA360" t="s">
        <v>312</v>
      </c>
      <c r="AB360" s="195">
        <v>37073.875</v>
      </c>
      <c r="AC360" s="195">
        <v>37103.875</v>
      </c>
    </row>
    <row r="361" spans="1:29" x14ac:dyDescent="0.25">
      <c r="A361" s="43" t="str">
        <f t="shared" si="26"/>
        <v>US Natural Gas Financial</v>
      </c>
      <c r="B361" s="43" t="str">
        <f t="shared" si="27"/>
        <v>US</v>
      </c>
      <c r="C361" s="43" t="str">
        <f t="shared" si="28"/>
        <v>Natural Gas</v>
      </c>
      <c r="D361" s="43" t="str">
        <f t="shared" si="29"/>
        <v>Financial</v>
      </c>
      <c r="E361" s="43">
        <f>IF(VLOOKUP(S361,'DD-Lookup'!$J$6:$L$50,3,FALSE)="Monthly",(YEAR(AC361)-YEAR(AB361))*12+MONTH(AC361)-MONTH(AB361)+1,(AC361-AB361+1))</f>
        <v>31</v>
      </c>
      <c r="F361" s="210">
        <f t="shared" si="30"/>
        <v>310000</v>
      </c>
      <c r="G361" s="199">
        <v>1352221</v>
      </c>
      <c r="H361" s="195">
        <v>37049.239872685197</v>
      </c>
      <c r="I361" t="s">
        <v>3443</v>
      </c>
      <c r="M361" t="s">
        <v>3341</v>
      </c>
      <c r="N361" t="s">
        <v>2281</v>
      </c>
      <c r="O361" t="s">
        <v>2475</v>
      </c>
      <c r="P361" s="196">
        <v>10000</v>
      </c>
      <c r="S361" t="s">
        <v>3342</v>
      </c>
      <c r="T361" t="s">
        <v>3557</v>
      </c>
      <c r="U361" s="198">
        <v>3.75</v>
      </c>
      <c r="V361" t="s">
        <v>3082</v>
      </c>
      <c r="W361" t="s">
        <v>2853</v>
      </c>
      <c r="X361" t="s">
        <v>2282</v>
      </c>
      <c r="Y361" t="s">
        <v>3575</v>
      </c>
      <c r="Z361" t="s">
        <v>2995</v>
      </c>
      <c r="AA361" t="s">
        <v>313</v>
      </c>
      <c r="AB361" s="195">
        <v>37073.875</v>
      </c>
      <c r="AC361" s="195">
        <v>37103.875</v>
      </c>
    </row>
    <row r="362" spans="1:29" x14ac:dyDescent="0.25">
      <c r="A362" s="43" t="str">
        <f t="shared" si="26"/>
        <v>US Natural Gas Financial</v>
      </c>
      <c r="B362" s="43" t="str">
        <f t="shared" si="27"/>
        <v>US</v>
      </c>
      <c r="C362" s="43" t="str">
        <f t="shared" si="28"/>
        <v>Natural Gas</v>
      </c>
      <c r="D362" s="43" t="str">
        <f t="shared" si="29"/>
        <v>Financial</v>
      </c>
      <c r="E362" s="43">
        <f>IF(VLOOKUP(S362,'DD-Lookup'!$J$6:$L$50,3,FALSE)="Monthly",(YEAR(AC362)-YEAR(AB362))*12+MONTH(AC362)-MONTH(AB362)+1,(AC362-AB362+1))</f>
        <v>31</v>
      </c>
      <c r="F362" s="210">
        <f t="shared" si="30"/>
        <v>310000</v>
      </c>
      <c r="G362" s="199">
        <v>1352223</v>
      </c>
      <c r="H362" s="195">
        <v>37049.239965277797</v>
      </c>
      <c r="I362" t="s">
        <v>2472</v>
      </c>
      <c r="M362" t="s">
        <v>3341</v>
      </c>
      <c r="N362" t="s">
        <v>2281</v>
      </c>
      <c r="O362" t="s">
        <v>2475</v>
      </c>
      <c r="P362" s="196">
        <v>10000</v>
      </c>
      <c r="S362" t="s">
        <v>3342</v>
      </c>
      <c r="T362" t="s">
        <v>3557</v>
      </c>
      <c r="U362" s="198">
        <v>3.75</v>
      </c>
      <c r="V362" t="s">
        <v>2231</v>
      </c>
      <c r="W362" t="s">
        <v>2853</v>
      </c>
      <c r="X362" t="s">
        <v>2282</v>
      </c>
      <c r="Y362" t="s">
        <v>3575</v>
      </c>
      <c r="Z362" t="s">
        <v>2995</v>
      </c>
      <c r="AA362" t="s">
        <v>314</v>
      </c>
      <c r="AB362" s="195">
        <v>37073.875</v>
      </c>
      <c r="AC362" s="195">
        <v>37103.875</v>
      </c>
    </row>
    <row r="363" spans="1:29" x14ac:dyDescent="0.25">
      <c r="A363" s="43" t="str">
        <f t="shared" si="26"/>
        <v>US Natural Gas Financial</v>
      </c>
      <c r="B363" s="43" t="str">
        <f t="shared" si="27"/>
        <v>US</v>
      </c>
      <c r="C363" s="43" t="str">
        <f t="shared" si="28"/>
        <v>Natural Gas</v>
      </c>
      <c r="D363" s="43" t="str">
        <f t="shared" si="29"/>
        <v>Financial</v>
      </c>
      <c r="E363" s="43">
        <f>IF(VLOOKUP(S363,'DD-Lookup'!$J$6:$L$50,3,FALSE)="Monthly",(YEAR(AC363)-YEAR(AB363))*12+MONTH(AC363)-MONTH(AB363)+1,(AC363-AB363+1))</f>
        <v>31</v>
      </c>
      <c r="F363" s="210">
        <f t="shared" si="30"/>
        <v>310000</v>
      </c>
      <c r="G363" s="199">
        <v>1352225</v>
      </c>
      <c r="H363" s="195">
        <v>37049.240844907399</v>
      </c>
      <c r="I363" t="s">
        <v>2472</v>
      </c>
      <c r="M363" t="s">
        <v>3341</v>
      </c>
      <c r="N363" t="s">
        <v>2281</v>
      </c>
      <c r="O363" t="s">
        <v>2475</v>
      </c>
      <c r="P363" s="196">
        <v>10000</v>
      </c>
      <c r="S363" t="s">
        <v>3342</v>
      </c>
      <c r="T363" t="s">
        <v>3557</v>
      </c>
      <c r="U363" s="198">
        <v>3.7450000000000001</v>
      </c>
      <c r="V363" t="s">
        <v>2231</v>
      </c>
      <c r="W363" t="s">
        <v>2853</v>
      </c>
      <c r="X363" t="s">
        <v>2282</v>
      </c>
      <c r="Y363" t="s">
        <v>3575</v>
      </c>
      <c r="Z363" t="s">
        <v>2995</v>
      </c>
      <c r="AA363" t="s">
        <v>315</v>
      </c>
      <c r="AB363" s="195">
        <v>37073.875</v>
      </c>
      <c r="AC363" s="195">
        <v>37103.875</v>
      </c>
    </row>
    <row r="364" spans="1:29" x14ac:dyDescent="0.25">
      <c r="A364" s="43" t="str">
        <f t="shared" si="26"/>
        <v>US Natural Gas Financial</v>
      </c>
      <c r="B364" s="43" t="str">
        <f t="shared" si="27"/>
        <v>US</v>
      </c>
      <c r="C364" s="43" t="str">
        <f t="shared" si="28"/>
        <v>Natural Gas</v>
      </c>
      <c r="D364" s="43" t="str">
        <f t="shared" si="29"/>
        <v>Financial</v>
      </c>
      <c r="E364" s="43">
        <f>IF(VLOOKUP(S364,'DD-Lookup'!$J$6:$L$50,3,FALSE)="Monthly",(YEAR(AC364)-YEAR(AB364))*12+MONTH(AC364)-MONTH(AB364)+1,(AC364-AB364+1))</f>
        <v>31</v>
      </c>
      <c r="F364" s="210">
        <f t="shared" si="30"/>
        <v>310000</v>
      </c>
      <c r="G364" s="199">
        <v>1352227</v>
      </c>
      <c r="H364" s="195">
        <v>37049.240914351903</v>
      </c>
      <c r="I364" t="s">
        <v>3443</v>
      </c>
      <c r="M364" t="s">
        <v>3341</v>
      </c>
      <c r="N364" t="s">
        <v>2281</v>
      </c>
      <c r="O364" t="s">
        <v>2475</v>
      </c>
      <c r="P364" s="196">
        <v>10000</v>
      </c>
      <c r="S364" t="s">
        <v>3342</v>
      </c>
      <c r="T364" t="s">
        <v>3557</v>
      </c>
      <c r="U364" s="198">
        <v>3.7450000000000001</v>
      </c>
      <c r="V364" t="s">
        <v>3082</v>
      </c>
      <c r="W364" t="s">
        <v>2853</v>
      </c>
      <c r="X364" t="s">
        <v>2282</v>
      </c>
      <c r="Y364" t="s">
        <v>3575</v>
      </c>
      <c r="Z364" t="s">
        <v>2995</v>
      </c>
      <c r="AA364" t="s">
        <v>316</v>
      </c>
      <c r="AB364" s="195">
        <v>37073.875</v>
      </c>
      <c r="AC364" s="195">
        <v>37103.875</v>
      </c>
    </row>
    <row r="365" spans="1:29" x14ac:dyDescent="0.25">
      <c r="A365" s="43" t="str">
        <f t="shared" si="26"/>
        <v xml:space="preserve"> Power Physical</v>
      </c>
      <c r="B365" s="43" t="str">
        <f t="shared" si="27"/>
        <v/>
      </c>
      <c r="C365" s="43" t="str">
        <f t="shared" si="28"/>
        <v>Power</v>
      </c>
      <c r="D365" s="43" t="str">
        <f t="shared" si="29"/>
        <v>Physical</v>
      </c>
      <c r="E365" s="43">
        <f>IF(VLOOKUP(S365,'DD-Lookup'!$J$6:$L$50,3,FALSE)="Monthly",(YEAR(AC365)-YEAR(AB365))*12+MONTH(AC365)-MONTH(AB365)+1,(AC365-AB365+1))</f>
        <v>182</v>
      </c>
      <c r="F365" s="210">
        <f t="shared" si="30"/>
        <v>3640</v>
      </c>
      <c r="G365" s="199">
        <v>1352230</v>
      </c>
      <c r="H365" s="195">
        <v>37049.2420949074</v>
      </c>
      <c r="I365" t="s">
        <v>3607</v>
      </c>
      <c r="M365" t="s">
        <v>2766</v>
      </c>
      <c r="N365" t="s">
        <v>3715</v>
      </c>
      <c r="O365" t="s">
        <v>262</v>
      </c>
      <c r="Q365" s="196">
        <v>20</v>
      </c>
      <c r="S365" t="s">
        <v>3340</v>
      </c>
      <c r="T365" t="s">
        <v>3591</v>
      </c>
      <c r="U365" s="198">
        <v>27.84</v>
      </c>
      <c r="V365" t="s">
        <v>248</v>
      </c>
      <c r="W365" t="s">
        <v>3716</v>
      </c>
      <c r="X365" t="s">
        <v>3928</v>
      </c>
      <c r="Y365" t="s">
        <v>3929</v>
      </c>
      <c r="Z365" t="s">
        <v>3930</v>
      </c>
      <c r="AA365">
        <v>112091</v>
      </c>
      <c r="AB365" s="195">
        <v>37529</v>
      </c>
      <c r="AC365" s="195">
        <v>37710</v>
      </c>
    </row>
    <row r="366" spans="1:29" x14ac:dyDescent="0.25">
      <c r="A366" s="43" t="str">
        <f t="shared" si="26"/>
        <v xml:space="preserve"> Power Physical</v>
      </c>
      <c r="B366" s="43" t="str">
        <f t="shared" si="27"/>
        <v/>
      </c>
      <c r="C366" s="43" t="str">
        <f t="shared" si="28"/>
        <v>Power</v>
      </c>
      <c r="D366" s="43" t="str">
        <f t="shared" si="29"/>
        <v>Physical</v>
      </c>
      <c r="E366" s="43">
        <f>IF(VLOOKUP(S366,'DD-Lookup'!$J$6:$L$50,3,FALSE)="Monthly",(YEAR(AC366)-YEAR(AB366))*12+MONTH(AC366)-MONTH(AB366)+1,(AC366-AB366+1))</f>
        <v>182</v>
      </c>
      <c r="F366" s="210">
        <f t="shared" si="30"/>
        <v>3640</v>
      </c>
      <c r="G366" s="199">
        <v>1352231</v>
      </c>
      <c r="H366" s="195">
        <v>37049.242303240702</v>
      </c>
      <c r="I366" t="s">
        <v>2335</v>
      </c>
      <c r="M366" t="s">
        <v>2766</v>
      </c>
      <c r="N366" t="s">
        <v>3715</v>
      </c>
      <c r="O366" t="s">
        <v>262</v>
      </c>
      <c r="Q366" s="196">
        <v>20</v>
      </c>
      <c r="S366" t="s">
        <v>3340</v>
      </c>
      <c r="T366" t="s">
        <v>3591</v>
      </c>
      <c r="U366" s="198">
        <v>27.84</v>
      </c>
      <c r="V366" t="s">
        <v>3148</v>
      </c>
      <c r="W366" t="s">
        <v>3716</v>
      </c>
      <c r="X366" t="s">
        <v>3928</v>
      </c>
      <c r="Y366" t="s">
        <v>3929</v>
      </c>
      <c r="Z366" t="s">
        <v>3930</v>
      </c>
      <c r="AA366">
        <v>112100</v>
      </c>
      <c r="AB366" s="195">
        <v>37529</v>
      </c>
      <c r="AC366" s="195">
        <v>37710</v>
      </c>
    </row>
    <row r="367" spans="1:29" x14ac:dyDescent="0.25">
      <c r="A367" s="43" t="str">
        <f t="shared" si="26"/>
        <v xml:space="preserve"> Power Physical</v>
      </c>
      <c r="B367" s="43" t="str">
        <f t="shared" si="27"/>
        <v/>
      </c>
      <c r="C367" s="43" t="str">
        <f t="shared" si="28"/>
        <v>Power</v>
      </c>
      <c r="D367" s="43" t="str">
        <f t="shared" si="29"/>
        <v>Physical</v>
      </c>
      <c r="E367" s="43">
        <f>IF(VLOOKUP(S367,'DD-Lookup'!$J$6:$L$50,3,FALSE)="Monthly",(YEAR(AC367)-YEAR(AB367))*12+MONTH(AC367)-MONTH(AB367)+1,(AC367-AB367+1))</f>
        <v>182</v>
      </c>
      <c r="F367" s="210">
        <f t="shared" si="30"/>
        <v>3640</v>
      </c>
      <c r="G367" s="199">
        <v>1352233</v>
      </c>
      <c r="H367" s="195">
        <v>37049.244270833296</v>
      </c>
      <c r="I367" t="s">
        <v>3199</v>
      </c>
      <c r="M367" t="s">
        <v>2766</v>
      </c>
      <c r="N367" t="s">
        <v>3715</v>
      </c>
      <c r="O367" t="s">
        <v>262</v>
      </c>
      <c r="Q367" s="196">
        <v>20</v>
      </c>
      <c r="S367" t="s">
        <v>3340</v>
      </c>
      <c r="T367" t="s">
        <v>3591</v>
      </c>
      <c r="U367" s="198">
        <v>27.84</v>
      </c>
      <c r="V367" t="s">
        <v>269</v>
      </c>
      <c r="W367" t="s">
        <v>3716</v>
      </c>
      <c r="X367" t="s">
        <v>3928</v>
      </c>
      <c r="Y367" t="s">
        <v>3929</v>
      </c>
      <c r="Z367" t="s">
        <v>3930</v>
      </c>
      <c r="AA367">
        <v>111972</v>
      </c>
      <c r="AB367" s="195">
        <v>37529</v>
      </c>
      <c r="AC367" s="195">
        <v>37710</v>
      </c>
    </row>
    <row r="368" spans="1:29" x14ac:dyDescent="0.25">
      <c r="A368" s="43" t="str">
        <f t="shared" si="26"/>
        <v xml:space="preserve"> Power Physical</v>
      </c>
      <c r="B368" s="43" t="str">
        <f t="shared" si="27"/>
        <v/>
      </c>
      <c r="C368" s="43" t="str">
        <f t="shared" si="28"/>
        <v>Power</v>
      </c>
      <c r="D368" s="43" t="str">
        <f t="shared" si="29"/>
        <v>Physical</v>
      </c>
      <c r="E368" s="43">
        <f>IF(VLOOKUP(S368,'DD-Lookup'!$J$6:$L$50,3,FALSE)="Monthly",(YEAR(AC368)-YEAR(AB368))*12+MONTH(AC368)-MONTH(AB368)+1,(AC368-AB368+1))</f>
        <v>182</v>
      </c>
      <c r="F368" s="210">
        <f t="shared" si="30"/>
        <v>1820</v>
      </c>
      <c r="G368" s="199">
        <v>1352234</v>
      </c>
      <c r="H368" s="195">
        <v>37049.244525463</v>
      </c>
      <c r="I368" t="s">
        <v>3199</v>
      </c>
      <c r="M368" t="s">
        <v>2766</v>
      </c>
      <c r="N368" t="s">
        <v>3715</v>
      </c>
      <c r="O368" t="s">
        <v>262</v>
      </c>
      <c r="Q368" s="196">
        <v>10</v>
      </c>
      <c r="S368" t="s">
        <v>3340</v>
      </c>
      <c r="T368" t="s">
        <v>3591</v>
      </c>
      <c r="U368" s="198">
        <v>27.84</v>
      </c>
      <c r="V368" t="s">
        <v>269</v>
      </c>
      <c r="W368" t="s">
        <v>3716</v>
      </c>
      <c r="X368" t="s">
        <v>3928</v>
      </c>
      <c r="Y368" t="s">
        <v>3929</v>
      </c>
      <c r="Z368" t="s">
        <v>3930</v>
      </c>
      <c r="AA368">
        <v>112102</v>
      </c>
      <c r="AB368" s="195">
        <v>37529</v>
      </c>
      <c r="AC368" s="195">
        <v>37710</v>
      </c>
    </row>
    <row r="369" spans="1:29" x14ac:dyDescent="0.25">
      <c r="A369" s="43" t="str">
        <f t="shared" si="26"/>
        <v xml:space="preserve"> Metals Financial</v>
      </c>
      <c r="B369" s="43" t="str">
        <f t="shared" si="27"/>
        <v/>
      </c>
      <c r="C369" s="43" t="str">
        <f t="shared" si="28"/>
        <v>Metals</v>
      </c>
      <c r="D369" s="43" t="str">
        <f t="shared" si="29"/>
        <v>Financial</v>
      </c>
      <c r="E369" s="43">
        <f>IF(VLOOKUP(S369,'DD-Lookup'!$J$6:$L$50,3,FALSE)="Monthly",(YEAR(AC369)-YEAR(AB369))*12+MONTH(AC369)-MONTH(AB369)+1,(AC369-AB369+1))</f>
        <v>1</v>
      </c>
      <c r="F369" s="210">
        <f t="shared" si="30"/>
        <v>3</v>
      </c>
      <c r="G369" s="199">
        <v>1352235</v>
      </c>
      <c r="H369" s="195">
        <v>37049.245057870401</v>
      </c>
      <c r="I369" t="s">
        <v>3748</v>
      </c>
      <c r="M369" t="s">
        <v>3346</v>
      </c>
      <c r="N369" t="s">
        <v>3614</v>
      </c>
      <c r="O369" t="s">
        <v>3234</v>
      </c>
      <c r="Q369" s="196">
        <v>3</v>
      </c>
      <c r="S369" t="s">
        <v>3556</v>
      </c>
      <c r="T369" t="s">
        <v>3557</v>
      </c>
      <c r="U369" s="198">
        <v>913.5</v>
      </c>
      <c r="V369" t="s">
        <v>3749</v>
      </c>
      <c r="W369" t="s">
        <v>3583</v>
      </c>
      <c r="X369" t="s">
        <v>3559</v>
      </c>
      <c r="Y369" t="s">
        <v>3560</v>
      </c>
      <c r="Z369" t="s">
        <v>3561</v>
      </c>
      <c r="AA369">
        <v>2172955</v>
      </c>
      <c r="AB369" s="195">
        <v>37062.875</v>
      </c>
      <c r="AC369" s="195">
        <v>37062.875</v>
      </c>
    </row>
    <row r="370" spans="1:29" x14ac:dyDescent="0.25">
      <c r="A370" s="43" t="str">
        <f t="shared" si="26"/>
        <v xml:space="preserve"> Power Physical</v>
      </c>
      <c r="B370" s="43" t="str">
        <f t="shared" si="27"/>
        <v/>
      </c>
      <c r="C370" s="43" t="str">
        <f t="shared" si="28"/>
        <v>Power</v>
      </c>
      <c r="D370" s="43" t="str">
        <f t="shared" si="29"/>
        <v>Physical</v>
      </c>
      <c r="E370" s="43">
        <f>IF(VLOOKUP(S370,'DD-Lookup'!$J$6:$L$50,3,FALSE)="Monthly",(YEAR(AC370)-YEAR(AB370))*12+MONTH(AC370)-MONTH(AB370)+1,(AC370-AB370+1))</f>
        <v>182</v>
      </c>
      <c r="F370" s="210">
        <f t="shared" si="30"/>
        <v>3640</v>
      </c>
      <c r="G370" s="199">
        <v>1352236</v>
      </c>
      <c r="H370" s="195">
        <v>37049.245451388902</v>
      </c>
      <c r="I370" t="s">
        <v>2335</v>
      </c>
      <c r="M370" t="s">
        <v>2766</v>
      </c>
      <c r="N370" t="s">
        <v>3715</v>
      </c>
      <c r="O370" t="s">
        <v>262</v>
      </c>
      <c r="Q370" s="196">
        <v>20</v>
      </c>
      <c r="S370" t="s">
        <v>3340</v>
      </c>
      <c r="T370" t="s">
        <v>3591</v>
      </c>
      <c r="U370" s="198">
        <v>28.74</v>
      </c>
      <c r="V370" t="s">
        <v>3148</v>
      </c>
      <c r="W370" t="s">
        <v>3716</v>
      </c>
      <c r="X370" t="s">
        <v>3928</v>
      </c>
      <c r="Y370" t="s">
        <v>3929</v>
      </c>
      <c r="Z370" t="s">
        <v>3930</v>
      </c>
      <c r="AA370">
        <v>112101</v>
      </c>
      <c r="AB370" s="195">
        <v>37529</v>
      </c>
      <c r="AC370" s="195">
        <v>37710</v>
      </c>
    </row>
    <row r="371" spans="1:29" x14ac:dyDescent="0.25">
      <c r="A371" s="43" t="str">
        <f t="shared" si="26"/>
        <v xml:space="preserve"> Metals Financial</v>
      </c>
      <c r="B371" s="43" t="str">
        <f t="shared" si="27"/>
        <v/>
      </c>
      <c r="C371" s="43" t="str">
        <f t="shared" si="28"/>
        <v>Metals</v>
      </c>
      <c r="D371" s="43" t="str">
        <f t="shared" si="29"/>
        <v>Financial</v>
      </c>
      <c r="E371" s="43">
        <f>IF(VLOOKUP(S371,'DD-Lookup'!$J$6:$L$50,3,FALSE)="Monthly",(YEAR(AC371)-YEAR(AB371))*12+MONTH(AC371)-MONTH(AB371)+1,(AC371-AB371+1))</f>
        <v>1</v>
      </c>
      <c r="F371" s="210">
        <f t="shared" si="30"/>
        <v>13</v>
      </c>
      <c r="G371" s="199">
        <v>1352237</v>
      </c>
      <c r="H371" s="195">
        <v>37049.248217592598</v>
      </c>
      <c r="I371" t="s">
        <v>3565</v>
      </c>
      <c r="M371" t="s">
        <v>3346</v>
      </c>
      <c r="N371" t="s">
        <v>3554</v>
      </c>
      <c r="O371" t="s">
        <v>3555</v>
      </c>
      <c r="Q371" s="196">
        <v>13</v>
      </c>
      <c r="S371" t="s">
        <v>3556</v>
      </c>
      <c r="T371" t="s">
        <v>3557</v>
      </c>
      <c r="U371" s="198">
        <v>1671</v>
      </c>
      <c r="V371" t="s">
        <v>3568</v>
      </c>
      <c r="W371" t="s">
        <v>3563</v>
      </c>
      <c r="X371" t="s">
        <v>3559</v>
      </c>
      <c r="Y371" t="s">
        <v>3560</v>
      </c>
      <c r="Z371" t="s">
        <v>3561</v>
      </c>
      <c r="AA371">
        <v>2172965</v>
      </c>
    </row>
    <row r="372" spans="1:29" x14ac:dyDescent="0.25">
      <c r="A372" s="43" t="str">
        <f t="shared" si="26"/>
        <v xml:space="preserve"> Metals Financial</v>
      </c>
      <c r="B372" s="43" t="str">
        <f t="shared" si="27"/>
        <v/>
      </c>
      <c r="C372" s="43" t="str">
        <f t="shared" si="28"/>
        <v>Metals</v>
      </c>
      <c r="D372" s="43" t="str">
        <f t="shared" si="29"/>
        <v>Financial</v>
      </c>
      <c r="E372" s="43">
        <f>IF(VLOOKUP(S372,'DD-Lookup'!$J$6:$L$50,3,FALSE)="Monthly",(YEAR(AC372)-YEAR(AB372))*12+MONTH(AC372)-MONTH(AB372)+1,(AC372-AB372+1))</f>
        <v>1</v>
      </c>
      <c r="F372" s="210">
        <f t="shared" si="30"/>
        <v>5</v>
      </c>
      <c r="G372" s="199">
        <v>1352238</v>
      </c>
      <c r="H372" s="195">
        <v>37049.2494560185</v>
      </c>
      <c r="I372" t="s">
        <v>3570</v>
      </c>
      <c r="M372" t="s">
        <v>3346</v>
      </c>
      <c r="N372" t="s">
        <v>3566</v>
      </c>
      <c r="O372" t="s">
        <v>3567</v>
      </c>
      <c r="Q372" s="196">
        <v>5</v>
      </c>
      <c r="S372" t="s">
        <v>3556</v>
      </c>
      <c r="T372" t="s">
        <v>3557</v>
      </c>
      <c r="U372" s="198">
        <v>1515</v>
      </c>
      <c r="V372" t="s">
        <v>3820</v>
      </c>
      <c r="W372" t="s">
        <v>3563</v>
      </c>
      <c r="X372" t="s">
        <v>3559</v>
      </c>
      <c r="Y372" t="s">
        <v>3560</v>
      </c>
      <c r="Z372" t="s">
        <v>3561</v>
      </c>
      <c r="AA372">
        <v>2172967</v>
      </c>
    </row>
    <row r="373" spans="1:29" x14ac:dyDescent="0.25">
      <c r="A373" s="43" t="str">
        <f t="shared" si="26"/>
        <v xml:space="preserve"> Metals Financial</v>
      </c>
      <c r="B373" s="43" t="str">
        <f t="shared" si="27"/>
        <v/>
      </c>
      <c r="C373" s="43" t="str">
        <f t="shared" si="28"/>
        <v>Metals</v>
      </c>
      <c r="D373" s="43" t="str">
        <f t="shared" si="29"/>
        <v>Financial</v>
      </c>
      <c r="E373" s="43">
        <f>IF(VLOOKUP(S373,'DD-Lookup'!$J$6:$L$50,3,FALSE)="Monthly",(YEAR(AC373)-YEAR(AB373))*12+MONTH(AC373)-MONTH(AB373)+1,(AC373-AB373+1))</f>
        <v>1</v>
      </c>
      <c r="F373" s="210">
        <f t="shared" si="30"/>
        <v>2</v>
      </c>
      <c r="G373" s="199">
        <v>1352239</v>
      </c>
      <c r="H373" s="195">
        <v>37049.2497337963</v>
      </c>
      <c r="I373" t="s">
        <v>3527</v>
      </c>
      <c r="M373" t="s">
        <v>3346</v>
      </c>
      <c r="N373" t="s">
        <v>3554</v>
      </c>
      <c r="O373" t="s">
        <v>3555</v>
      </c>
      <c r="Q373" s="196">
        <v>2</v>
      </c>
      <c r="S373" t="s">
        <v>3556</v>
      </c>
      <c r="T373" t="s">
        <v>3557</v>
      </c>
      <c r="U373" s="198">
        <v>1671</v>
      </c>
      <c r="V373" t="s">
        <v>3813</v>
      </c>
      <c r="W373" t="s">
        <v>3563</v>
      </c>
      <c r="X373" t="s">
        <v>3559</v>
      </c>
      <c r="Y373" t="s">
        <v>3560</v>
      </c>
      <c r="Z373" t="s">
        <v>3561</v>
      </c>
      <c r="AA373">
        <v>2172969</v>
      </c>
    </row>
    <row r="374" spans="1:29" x14ac:dyDescent="0.25">
      <c r="A374" s="43" t="str">
        <f t="shared" si="26"/>
        <v xml:space="preserve"> Power Physical</v>
      </c>
      <c r="B374" s="43" t="str">
        <f t="shared" si="27"/>
        <v/>
      </c>
      <c r="C374" s="43" t="str">
        <f t="shared" si="28"/>
        <v>Power</v>
      </c>
      <c r="D374" s="43" t="str">
        <f t="shared" si="29"/>
        <v>Physical</v>
      </c>
      <c r="E374" s="43">
        <f>IF(VLOOKUP(S374,'DD-Lookup'!$J$6:$L$50,3,FALSE)="Monthly",(YEAR(AC374)-YEAR(AB374))*12+MONTH(AC374)-MONTH(AB374)+1,(AC374-AB374+1))</f>
        <v>182</v>
      </c>
      <c r="F374" s="210">
        <f t="shared" si="30"/>
        <v>1820</v>
      </c>
      <c r="G374" s="199">
        <v>1352240</v>
      </c>
      <c r="H374" s="195">
        <v>37049.253541666701</v>
      </c>
      <c r="I374" t="s">
        <v>3199</v>
      </c>
      <c r="M374" t="s">
        <v>2766</v>
      </c>
      <c r="N374" t="s">
        <v>3715</v>
      </c>
      <c r="O374" t="s">
        <v>3126</v>
      </c>
      <c r="P374" s="196">
        <v>10</v>
      </c>
      <c r="S374" t="s">
        <v>3340</v>
      </c>
      <c r="T374" t="s">
        <v>3591</v>
      </c>
      <c r="U374" s="198">
        <v>21.28</v>
      </c>
      <c r="V374" t="s">
        <v>269</v>
      </c>
      <c r="W374" t="s">
        <v>3716</v>
      </c>
      <c r="X374" t="s">
        <v>3928</v>
      </c>
      <c r="Y374" t="s">
        <v>3929</v>
      </c>
      <c r="Z374" t="s">
        <v>3930</v>
      </c>
      <c r="AA374">
        <v>111846.1</v>
      </c>
      <c r="AB374" s="195">
        <v>37165</v>
      </c>
      <c r="AC374" s="195">
        <v>37346</v>
      </c>
    </row>
    <row r="375" spans="1:29" x14ac:dyDescent="0.25">
      <c r="A375" s="43" t="str">
        <f t="shared" si="26"/>
        <v>US Natural Gas Financial</v>
      </c>
      <c r="B375" s="43" t="str">
        <f t="shared" si="27"/>
        <v>US</v>
      </c>
      <c r="C375" s="43" t="str">
        <f t="shared" si="28"/>
        <v>Natural Gas</v>
      </c>
      <c r="D375" s="43" t="str">
        <f t="shared" si="29"/>
        <v>Financial</v>
      </c>
      <c r="E375" s="43">
        <f>IF(VLOOKUP(S375,'DD-Lookup'!$J$6:$L$50,3,FALSE)="Monthly",(YEAR(AC375)-YEAR(AB375))*12+MONTH(AC375)-MONTH(AB375)+1,(AC375-AB375+1))</f>
        <v>31</v>
      </c>
      <c r="F375" s="210">
        <f t="shared" si="30"/>
        <v>310000</v>
      </c>
      <c r="G375" s="199">
        <v>1352241</v>
      </c>
      <c r="H375" s="195">
        <v>37049.255231481497</v>
      </c>
      <c r="I375" t="s">
        <v>2472</v>
      </c>
      <c r="M375" t="s">
        <v>3341</v>
      </c>
      <c r="N375" t="s">
        <v>2281</v>
      </c>
      <c r="O375" t="s">
        <v>2475</v>
      </c>
      <c r="Q375" s="196">
        <v>10000</v>
      </c>
      <c r="S375" t="s">
        <v>3342</v>
      </c>
      <c r="T375" t="s">
        <v>3557</v>
      </c>
      <c r="U375" s="198">
        <v>3.7650000000000001</v>
      </c>
      <c r="V375" t="s">
        <v>2393</v>
      </c>
      <c r="W375" t="s">
        <v>2853</v>
      </c>
      <c r="X375" t="s">
        <v>2282</v>
      </c>
      <c r="Y375" t="s">
        <v>3575</v>
      </c>
      <c r="Z375" t="s">
        <v>2995</v>
      </c>
      <c r="AA375" t="s">
        <v>317</v>
      </c>
      <c r="AB375" s="195">
        <v>37073.875</v>
      </c>
      <c r="AC375" s="195">
        <v>37103.875</v>
      </c>
    </row>
    <row r="376" spans="1:29" x14ac:dyDescent="0.25">
      <c r="A376" s="43" t="str">
        <f t="shared" si="26"/>
        <v>US Crude Financial</v>
      </c>
      <c r="B376" s="43" t="str">
        <f t="shared" si="27"/>
        <v>US</v>
      </c>
      <c r="C376" s="43" t="str">
        <f t="shared" si="28"/>
        <v>Crude</v>
      </c>
      <c r="D376" s="43" t="str">
        <f t="shared" si="29"/>
        <v>Financial</v>
      </c>
      <c r="E376" s="43">
        <f>IF(VLOOKUP(S376,'DD-Lookup'!$J$6:$L$50,3,FALSE)="Monthly",(YEAR(AC376)-YEAR(AB376))*12+MONTH(AC376)-MONTH(AB376)+1,(AC376-AB376+1))</f>
        <v>1</v>
      </c>
      <c r="F376" s="210">
        <f t="shared" si="30"/>
        <v>25000</v>
      </c>
      <c r="G376" s="199">
        <v>1352242</v>
      </c>
      <c r="H376" s="195">
        <v>37049.255405092597</v>
      </c>
      <c r="I376" t="s">
        <v>2652</v>
      </c>
      <c r="M376" t="s">
        <v>3437</v>
      </c>
      <c r="N376" t="s">
        <v>2653</v>
      </c>
      <c r="O376" t="s">
        <v>3359</v>
      </c>
      <c r="P376" s="196">
        <v>25000</v>
      </c>
      <c r="S376" t="s">
        <v>3347</v>
      </c>
      <c r="T376" t="s">
        <v>3557</v>
      </c>
      <c r="U376" s="198">
        <v>27.5</v>
      </c>
      <c r="V376" t="s">
        <v>2460</v>
      </c>
      <c r="W376" t="s">
        <v>2655</v>
      </c>
      <c r="X376" t="s">
        <v>2656</v>
      </c>
      <c r="Y376" t="s">
        <v>2778</v>
      </c>
      <c r="Z376" t="s">
        <v>2995</v>
      </c>
      <c r="AA376">
        <v>115340</v>
      </c>
      <c r="AB376" s="195">
        <v>37073</v>
      </c>
      <c r="AC376" s="195">
        <v>37103</v>
      </c>
    </row>
    <row r="377" spans="1:29" x14ac:dyDescent="0.25">
      <c r="A377" s="43" t="str">
        <f t="shared" si="26"/>
        <v xml:space="preserve"> Metals Financial</v>
      </c>
      <c r="B377" s="43" t="str">
        <f t="shared" si="27"/>
        <v/>
      </c>
      <c r="C377" s="43" t="str">
        <f t="shared" si="28"/>
        <v>Metals</v>
      </c>
      <c r="D377" s="43" t="str">
        <f t="shared" si="29"/>
        <v>Financial</v>
      </c>
      <c r="E377" s="43">
        <f>IF(VLOOKUP(S377,'DD-Lookup'!$J$6:$L$50,3,FALSE)="Monthly",(YEAR(AC377)-YEAR(AB377))*12+MONTH(AC377)-MONTH(AB377)+1,(AC377-AB377+1))</f>
        <v>1</v>
      </c>
      <c r="F377" s="210">
        <f t="shared" si="30"/>
        <v>10</v>
      </c>
      <c r="G377" s="199">
        <v>1352246</v>
      </c>
      <c r="H377" s="195">
        <v>37049.2588888889</v>
      </c>
      <c r="I377" t="s">
        <v>2658</v>
      </c>
      <c r="M377" t="s">
        <v>3346</v>
      </c>
      <c r="N377" t="s">
        <v>3614</v>
      </c>
      <c r="O377" t="s">
        <v>3711</v>
      </c>
      <c r="Q377" s="196">
        <v>10</v>
      </c>
      <c r="S377" t="s">
        <v>3556</v>
      </c>
      <c r="T377" t="s">
        <v>3557</v>
      </c>
      <c r="U377" s="198">
        <v>929</v>
      </c>
      <c r="V377" t="s">
        <v>273</v>
      </c>
      <c r="W377" t="s">
        <v>3583</v>
      </c>
      <c r="X377" t="s">
        <v>3559</v>
      </c>
      <c r="Y377" t="s">
        <v>3560</v>
      </c>
      <c r="Z377" t="s">
        <v>3561</v>
      </c>
      <c r="AA377">
        <v>2172997</v>
      </c>
    </row>
    <row r="378" spans="1:29" x14ac:dyDescent="0.25">
      <c r="A378" s="43" t="str">
        <f t="shared" si="26"/>
        <v xml:space="preserve"> Power Physical</v>
      </c>
      <c r="B378" s="43" t="str">
        <f t="shared" si="27"/>
        <v/>
      </c>
      <c r="C378" s="43" t="str">
        <f t="shared" si="28"/>
        <v>Power</v>
      </c>
      <c r="D378" s="43" t="str">
        <f t="shared" si="29"/>
        <v>Physical</v>
      </c>
      <c r="E378" s="43">
        <f>IF(VLOOKUP(S378,'DD-Lookup'!$J$6:$L$50,3,FALSE)="Monthly",(YEAR(AC378)-YEAR(AB378))*12+MONTH(AC378)-MONTH(AB378)+1,(AC378-AB378+1))</f>
        <v>2</v>
      </c>
      <c r="F378" s="210">
        <f t="shared" si="30"/>
        <v>50</v>
      </c>
      <c r="G378" s="199">
        <v>1352247</v>
      </c>
      <c r="H378" s="195">
        <v>37049.259861111103</v>
      </c>
      <c r="I378" t="s">
        <v>240</v>
      </c>
      <c r="M378" t="s">
        <v>2766</v>
      </c>
      <c r="N378" t="s">
        <v>4022</v>
      </c>
      <c r="O378" t="s">
        <v>4100</v>
      </c>
      <c r="P378" s="196">
        <v>25</v>
      </c>
      <c r="S378" t="s">
        <v>3340</v>
      </c>
      <c r="T378" t="s">
        <v>4023</v>
      </c>
      <c r="U378" s="198">
        <v>13</v>
      </c>
      <c r="V378" t="s">
        <v>318</v>
      </c>
      <c r="W378" t="s">
        <v>4025</v>
      </c>
      <c r="X378" t="s">
        <v>4026</v>
      </c>
      <c r="Y378" t="s">
        <v>4027</v>
      </c>
      <c r="Z378" t="s">
        <v>3562</v>
      </c>
      <c r="AA378">
        <v>111856.1</v>
      </c>
      <c r="AB378" s="195">
        <v>37051.875</v>
      </c>
      <c r="AC378" s="195">
        <v>37052.875</v>
      </c>
    </row>
    <row r="379" spans="1:29" x14ac:dyDescent="0.25">
      <c r="A379" s="43" t="str">
        <f t="shared" si="26"/>
        <v xml:space="preserve"> Power Physical</v>
      </c>
      <c r="B379" s="43" t="str">
        <f t="shared" si="27"/>
        <v/>
      </c>
      <c r="C379" s="43" t="str">
        <f t="shared" si="28"/>
        <v>Power</v>
      </c>
      <c r="D379" s="43" t="str">
        <f t="shared" si="29"/>
        <v>Physical</v>
      </c>
      <c r="E379" s="43">
        <f>IF(VLOOKUP(S379,'DD-Lookup'!$J$6:$L$50,3,FALSE)="Monthly",(YEAR(AC379)-YEAR(AB379))*12+MONTH(AC379)-MONTH(AB379)+1,(AC379-AB379+1))</f>
        <v>182</v>
      </c>
      <c r="F379" s="210">
        <f t="shared" si="30"/>
        <v>3640</v>
      </c>
      <c r="G379" s="199">
        <v>1352248</v>
      </c>
      <c r="H379" s="195">
        <v>37049.260162036997</v>
      </c>
      <c r="I379" t="s">
        <v>2335</v>
      </c>
      <c r="M379" t="s">
        <v>2766</v>
      </c>
      <c r="N379" t="s">
        <v>3715</v>
      </c>
      <c r="O379" t="s">
        <v>4101</v>
      </c>
      <c r="Q379" s="196">
        <v>20</v>
      </c>
      <c r="S379" t="s">
        <v>3340</v>
      </c>
      <c r="T379" t="s">
        <v>3591</v>
      </c>
      <c r="U379" s="198">
        <v>18.16</v>
      </c>
      <c r="V379" t="s">
        <v>3148</v>
      </c>
      <c r="W379" t="s">
        <v>3716</v>
      </c>
      <c r="X379" t="s">
        <v>3928</v>
      </c>
      <c r="Y379" t="s">
        <v>3929</v>
      </c>
      <c r="Z379" t="s">
        <v>3930</v>
      </c>
      <c r="AA379">
        <v>111857.1</v>
      </c>
      <c r="AB379" s="195">
        <v>37347</v>
      </c>
      <c r="AC379" s="195">
        <v>37528</v>
      </c>
    </row>
    <row r="380" spans="1:29" x14ac:dyDescent="0.25">
      <c r="A380" s="43" t="str">
        <f t="shared" si="26"/>
        <v xml:space="preserve"> Metals Financial</v>
      </c>
      <c r="B380" s="43" t="str">
        <f t="shared" si="27"/>
        <v/>
      </c>
      <c r="C380" s="43" t="str">
        <f t="shared" si="28"/>
        <v>Metals</v>
      </c>
      <c r="D380" s="43" t="str">
        <f t="shared" si="29"/>
        <v>Financial</v>
      </c>
      <c r="E380" s="43">
        <f>IF(VLOOKUP(S380,'DD-Lookup'!$J$6:$L$50,3,FALSE)="Monthly",(YEAR(AC380)-YEAR(AB380))*12+MONTH(AC380)-MONTH(AB380)+1,(AC380-AB380+1))</f>
        <v>1</v>
      </c>
      <c r="F380" s="210">
        <f t="shared" si="30"/>
        <v>2</v>
      </c>
      <c r="G380" s="199">
        <v>1352249</v>
      </c>
      <c r="H380" s="195">
        <v>37049.260335648098</v>
      </c>
      <c r="I380" t="s">
        <v>3577</v>
      </c>
      <c r="M380" t="s">
        <v>3346</v>
      </c>
      <c r="N380" t="s">
        <v>3614</v>
      </c>
      <c r="O380" t="s">
        <v>3711</v>
      </c>
      <c r="Q380" s="196">
        <v>2</v>
      </c>
      <c r="S380" t="s">
        <v>3556</v>
      </c>
      <c r="T380" t="s">
        <v>3557</v>
      </c>
      <c r="U380" s="198">
        <v>929</v>
      </c>
      <c r="V380" t="s">
        <v>3613</v>
      </c>
      <c r="W380" t="s">
        <v>3583</v>
      </c>
      <c r="X380" t="s">
        <v>3559</v>
      </c>
      <c r="Y380" t="s">
        <v>3560</v>
      </c>
      <c r="Z380" t="s">
        <v>3561</v>
      </c>
      <c r="AA380">
        <v>2172999</v>
      </c>
    </row>
    <row r="381" spans="1:29" x14ac:dyDescent="0.25">
      <c r="A381" s="43" t="str">
        <f t="shared" si="26"/>
        <v xml:space="preserve"> Metals Financial</v>
      </c>
      <c r="B381" s="43" t="str">
        <f t="shared" si="27"/>
        <v/>
      </c>
      <c r="C381" s="43" t="str">
        <f t="shared" si="28"/>
        <v>Metals</v>
      </c>
      <c r="D381" s="43" t="str">
        <f t="shared" si="29"/>
        <v>Financial</v>
      </c>
      <c r="E381" s="43">
        <f>IF(VLOOKUP(S381,'DD-Lookup'!$J$6:$L$50,3,FALSE)="Monthly",(YEAR(AC381)-YEAR(AB381))*12+MONTH(AC381)-MONTH(AB381)+1,(AC381-AB381+1))</f>
        <v>1</v>
      </c>
      <c r="F381" s="210">
        <f t="shared" si="30"/>
        <v>20</v>
      </c>
      <c r="G381" s="199">
        <v>1352250</v>
      </c>
      <c r="H381" s="195">
        <v>37049.260370370401</v>
      </c>
      <c r="I381" t="s">
        <v>3577</v>
      </c>
      <c r="M381" t="s">
        <v>3346</v>
      </c>
      <c r="N381" t="s">
        <v>3614</v>
      </c>
      <c r="O381" t="s">
        <v>3711</v>
      </c>
      <c r="P381" s="196">
        <v>20</v>
      </c>
      <c r="S381" t="s">
        <v>3556</v>
      </c>
      <c r="T381" t="s">
        <v>3557</v>
      </c>
      <c r="U381" s="198">
        <v>928</v>
      </c>
      <c r="V381" t="s">
        <v>3613</v>
      </c>
      <c r="W381" t="s">
        <v>3583</v>
      </c>
      <c r="X381" t="s">
        <v>3559</v>
      </c>
      <c r="Y381" t="s">
        <v>3560</v>
      </c>
      <c r="Z381" t="s">
        <v>3561</v>
      </c>
      <c r="AA381">
        <v>2173001</v>
      </c>
    </row>
    <row r="382" spans="1:29" x14ac:dyDescent="0.25">
      <c r="A382" s="43" t="str">
        <f t="shared" si="26"/>
        <v>US Power Financial</v>
      </c>
      <c r="B382" s="43" t="str">
        <f t="shared" si="27"/>
        <v>US</v>
      </c>
      <c r="C382" s="43" t="str">
        <f t="shared" si="28"/>
        <v>Power</v>
      </c>
      <c r="D382" s="43" t="str">
        <f t="shared" si="29"/>
        <v>Financial</v>
      </c>
      <c r="E382" s="43">
        <f>IF(VLOOKUP(S382,'DD-Lookup'!$J$6:$L$50,3,FALSE)="Monthly",(YEAR(AC382)-YEAR(AB382))*12+MONTH(AC382)-MONTH(AB382)+1,(AC382-AB382+1))</f>
        <v>1</v>
      </c>
      <c r="F382" s="210">
        <f t="shared" si="30"/>
        <v>50</v>
      </c>
      <c r="G382" s="199">
        <v>1352251</v>
      </c>
      <c r="H382" s="195">
        <v>37049.260706018496</v>
      </c>
      <c r="I382" t="s">
        <v>2262</v>
      </c>
      <c r="M382" t="s">
        <v>2766</v>
      </c>
      <c r="N382" t="s">
        <v>2659</v>
      </c>
      <c r="O382" t="s">
        <v>319</v>
      </c>
      <c r="P382" s="196">
        <v>50</v>
      </c>
      <c r="S382" t="s">
        <v>3340</v>
      </c>
      <c r="T382" t="s">
        <v>3557</v>
      </c>
      <c r="U382" s="198">
        <v>30</v>
      </c>
      <c r="V382" t="s">
        <v>320</v>
      </c>
      <c r="W382" t="s">
        <v>2660</v>
      </c>
      <c r="X382" t="s">
        <v>2661</v>
      </c>
      <c r="Y382" t="s">
        <v>2662</v>
      </c>
      <c r="Z382" t="s">
        <v>2995</v>
      </c>
      <c r="AA382">
        <v>636095.1</v>
      </c>
      <c r="AB382" s="195">
        <v>37049.875011574099</v>
      </c>
      <c r="AC382" s="195">
        <v>37049.875011574099</v>
      </c>
    </row>
    <row r="383" spans="1:29" x14ac:dyDescent="0.25">
      <c r="A383" s="43" t="str">
        <f t="shared" si="26"/>
        <v xml:space="preserve"> Natural Gas Physical</v>
      </c>
      <c r="B383" s="43" t="str">
        <f t="shared" si="27"/>
        <v/>
      </c>
      <c r="C383" s="43" t="str">
        <f t="shared" si="28"/>
        <v>Natural Gas</v>
      </c>
      <c r="D383" s="43" t="str">
        <f t="shared" si="29"/>
        <v>Physical</v>
      </c>
      <c r="E383" s="43">
        <f>IF(VLOOKUP(S383,'DD-Lookup'!$J$6:$L$50,3,FALSE)="Monthly",(YEAR(AC383)-YEAR(AB383))*12+MONTH(AC383)-MONTH(AB383)+1,(AC383-AB383+1))</f>
        <v>1</v>
      </c>
      <c r="F383" s="210">
        <f t="shared" si="30"/>
        <v>50000</v>
      </c>
      <c r="G383" s="199">
        <v>1352252</v>
      </c>
      <c r="H383" s="195">
        <v>37049.260752314804</v>
      </c>
      <c r="I383" t="s">
        <v>4083</v>
      </c>
      <c r="M383" t="s">
        <v>3341</v>
      </c>
      <c r="N383" t="s">
        <v>3588</v>
      </c>
      <c r="O383" t="s">
        <v>1679</v>
      </c>
      <c r="Q383" s="196">
        <v>50000</v>
      </c>
      <c r="S383" t="s">
        <v>3590</v>
      </c>
      <c r="T383" t="s">
        <v>3591</v>
      </c>
      <c r="U383" s="198">
        <v>21.15</v>
      </c>
      <c r="V383" t="s">
        <v>4162</v>
      </c>
      <c r="W383" t="s">
        <v>3600</v>
      </c>
      <c r="X383" t="s">
        <v>3593</v>
      </c>
      <c r="Y383" t="s">
        <v>3594</v>
      </c>
      <c r="Z383" t="s">
        <v>3562</v>
      </c>
      <c r="AA383">
        <v>106894</v>
      </c>
      <c r="AB383" s="195">
        <v>37049.875011574099</v>
      </c>
      <c r="AC383" s="195">
        <v>37049.875011574099</v>
      </c>
    </row>
    <row r="384" spans="1:29" x14ac:dyDescent="0.25">
      <c r="A384" s="43" t="str">
        <f t="shared" si="26"/>
        <v>US Power Financial</v>
      </c>
      <c r="B384" s="43" t="str">
        <f t="shared" si="27"/>
        <v>US</v>
      </c>
      <c r="C384" s="43" t="str">
        <f t="shared" si="28"/>
        <v>Power</v>
      </c>
      <c r="D384" s="43" t="str">
        <f t="shared" si="29"/>
        <v>Financial</v>
      </c>
      <c r="E384" s="43">
        <f>IF(VLOOKUP(S384,'DD-Lookup'!$J$6:$L$50,3,FALSE)="Monthly",(YEAR(AC384)-YEAR(AB384))*12+MONTH(AC384)-MONTH(AB384)+1,(AC384-AB384+1))</f>
        <v>1</v>
      </c>
      <c r="F384" s="210">
        <f t="shared" si="30"/>
        <v>50</v>
      </c>
      <c r="G384" s="199">
        <v>1352254</v>
      </c>
      <c r="H384" s="195">
        <v>37049.261840277803</v>
      </c>
      <c r="I384" t="s">
        <v>3374</v>
      </c>
      <c r="M384" t="s">
        <v>2766</v>
      </c>
      <c r="N384" t="s">
        <v>2659</v>
      </c>
      <c r="O384" t="s">
        <v>319</v>
      </c>
      <c r="Q384" s="196">
        <v>50</v>
      </c>
      <c r="S384" t="s">
        <v>3340</v>
      </c>
      <c r="T384" t="s">
        <v>3557</v>
      </c>
      <c r="U384" s="198">
        <v>30.5</v>
      </c>
      <c r="V384" t="s">
        <v>3688</v>
      </c>
      <c r="W384" t="s">
        <v>2660</v>
      </c>
      <c r="X384" t="s">
        <v>2661</v>
      </c>
      <c r="Y384" t="s">
        <v>2662</v>
      </c>
      <c r="Z384" t="s">
        <v>2995</v>
      </c>
      <c r="AA384">
        <v>636096.1</v>
      </c>
      <c r="AB384" s="195">
        <v>37049.875011574099</v>
      </c>
      <c r="AC384" s="195">
        <v>37049.875011574099</v>
      </c>
    </row>
    <row r="385" spans="1:29" x14ac:dyDescent="0.25">
      <c r="A385" s="43" t="str">
        <f t="shared" si="26"/>
        <v>US Power Physical</v>
      </c>
      <c r="B385" s="43" t="str">
        <f t="shared" si="27"/>
        <v>US</v>
      </c>
      <c r="C385" s="43" t="str">
        <f t="shared" si="28"/>
        <v>Power</v>
      </c>
      <c r="D385" s="43" t="str">
        <f t="shared" si="29"/>
        <v>Physical</v>
      </c>
      <c r="E385" s="43">
        <f>IF(VLOOKUP(S385,'DD-Lookup'!$J$6:$L$50,3,FALSE)="Monthly",(YEAR(AC385)-YEAR(AB385))*12+MONTH(AC385)-MONTH(AB385)+1,(AC385-AB385+1))</f>
        <v>1</v>
      </c>
      <c r="F385" s="210">
        <f t="shared" si="30"/>
        <v>50</v>
      </c>
      <c r="G385" s="199">
        <v>1352255</v>
      </c>
      <c r="H385" s="195">
        <v>37049.262083333299</v>
      </c>
      <c r="I385" t="s">
        <v>2280</v>
      </c>
      <c r="M385" t="s">
        <v>2766</v>
      </c>
      <c r="N385" t="s">
        <v>3361</v>
      </c>
      <c r="O385" t="s">
        <v>321</v>
      </c>
      <c r="P385" s="196">
        <v>50</v>
      </c>
      <c r="S385" t="s">
        <v>3340</v>
      </c>
      <c r="T385" t="s">
        <v>3557</v>
      </c>
      <c r="U385" s="198">
        <v>36.25</v>
      </c>
      <c r="V385" t="s">
        <v>3204</v>
      </c>
      <c r="W385" t="s">
        <v>3296</v>
      </c>
      <c r="X385" t="s">
        <v>3368</v>
      </c>
      <c r="Y385" t="s">
        <v>2662</v>
      </c>
      <c r="Z385" t="s">
        <v>2990</v>
      </c>
      <c r="AA385">
        <v>636097.1</v>
      </c>
      <c r="AB385" s="195">
        <v>37053.875011574099</v>
      </c>
      <c r="AC385" s="195">
        <v>37053.875011574099</v>
      </c>
    </row>
    <row r="386" spans="1:29" x14ac:dyDescent="0.25">
      <c r="A386" s="43" t="str">
        <f t="shared" si="26"/>
        <v xml:space="preserve"> Natural Gas Physical</v>
      </c>
      <c r="B386" s="43" t="str">
        <f t="shared" si="27"/>
        <v/>
      </c>
      <c r="C386" s="43" t="str">
        <f t="shared" si="28"/>
        <v>Natural Gas</v>
      </c>
      <c r="D386" s="43" t="str">
        <f t="shared" si="29"/>
        <v>Physical</v>
      </c>
      <c r="E386" s="43">
        <f>IF(VLOOKUP(S386,'DD-Lookup'!$J$6:$L$50,3,FALSE)="Monthly",(YEAR(AC386)-YEAR(AB386))*12+MONTH(AC386)-MONTH(AB386)+1,(AC386-AB386+1))</f>
        <v>1</v>
      </c>
      <c r="F386" s="210">
        <f t="shared" si="30"/>
        <v>50000</v>
      </c>
      <c r="G386" s="199">
        <v>1352256</v>
      </c>
      <c r="H386" s="195">
        <v>37049.262384259302</v>
      </c>
      <c r="I386" t="s">
        <v>3564</v>
      </c>
      <c r="M386" t="s">
        <v>3341</v>
      </c>
      <c r="N386" t="s">
        <v>3588</v>
      </c>
      <c r="O386" t="s">
        <v>236</v>
      </c>
      <c r="Q386" s="196">
        <v>50000</v>
      </c>
      <c r="S386" t="s">
        <v>3590</v>
      </c>
      <c r="T386" t="s">
        <v>3591</v>
      </c>
      <c r="U386" s="198">
        <v>21.15</v>
      </c>
      <c r="V386" t="s">
        <v>2339</v>
      </c>
      <c r="W386" t="s">
        <v>3600</v>
      </c>
      <c r="X386" t="s">
        <v>3593</v>
      </c>
      <c r="Y386" t="s">
        <v>3594</v>
      </c>
      <c r="Z386" t="s">
        <v>3562</v>
      </c>
      <c r="AA386">
        <v>106895</v>
      </c>
      <c r="AB386" s="195">
        <v>37050.875011574099</v>
      </c>
      <c r="AC386" s="195">
        <v>37050.875011574099</v>
      </c>
    </row>
    <row r="387" spans="1:29" x14ac:dyDescent="0.25">
      <c r="A387" s="43" t="str">
        <f t="shared" si="26"/>
        <v xml:space="preserve"> Natural Gas Physical</v>
      </c>
      <c r="B387" s="43" t="str">
        <f t="shared" si="27"/>
        <v/>
      </c>
      <c r="C387" s="43" t="str">
        <f t="shared" si="28"/>
        <v>Natural Gas</v>
      </c>
      <c r="D387" s="43" t="str">
        <f t="shared" si="29"/>
        <v>Physical</v>
      </c>
      <c r="E387" s="43">
        <f>IF(VLOOKUP(S387,'DD-Lookup'!$J$6:$L$50,3,FALSE)="Monthly",(YEAR(AC387)-YEAR(AB387))*12+MONTH(AC387)-MONTH(AB387)+1,(AC387-AB387+1))</f>
        <v>1</v>
      </c>
      <c r="F387" s="210">
        <f t="shared" si="30"/>
        <v>50000</v>
      </c>
      <c r="G387" s="199">
        <v>1352257</v>
      </c>
      <c r="H387" s="195">
        <v>37049.262662036999</v>
      </c>
      <c r="I387" t="s">
        <v>3564</v>
      </c>
      <c r="M387" t="s">
        <v>3341</v>
      </c>
      <c r="N387" t="s">
        <v>3588</v>
      </c>
      <c r="O387" t="s">
        <v>266</v>
      </c>
      <c r="Q387" s="196">
        <v>50000</v>
      </c>
      <c r="S387" t="s">
        <v>3590</v>
      </c>
      <c r="T387" t="s">
        <v>3591</v>
      </c>
      <c r="U387" s="198">
        <v>21.1</v>
      </c>
      <c r="V387" t="s">
        <v>2339</v>
      </c>
      <c r="W387" t="s">
        <v>3600</v>
      </c>
      <c r="X387" t="s">
        <v>3593</v>
      </c>
      <c r="Y387" t="s">
        <v>3594</v>
      </c>
      <c r="Z387" t="s">
        <v>3562</v>
      </c>
      <c r="AA387">
        <v>106896</v>
      </c>
      <c r="AB387" s="195">
        <v>37051.875011574099</v>
      </c>
      <c r="AC387" s="195">
        <v>37072.875011574099</v>
      </c>
    </row>
    <row r="388" spans="1:29" x14ac:dyDescent="0.25">
      <c r="A388" s="43" t="str">
        <f t="shared" si="26"/>
        <v xml:space="preserve"> Power Physical</v>
      </c>
      <c r="B388" s="43" t="str">
        <f t="shared" si="27"/>
        <v/>
      </c>
      <c r="C388" s="43" t="str">
        <f t="shared" si="28"/>
        <v>Power</v>
      </c>
      <c r="D388" s="43" t="str">
        <f t="shared" si="29"/>
        <v>Physical</v>
      </c>
      <c r="E388" s="43">
        <f>IF(VLOOKUP(S388,'DD-Lookup'!$J$6:$L$50,3,FALSE)="Monthly",(YEAR(AC388)-YEAR(AB388))*12+MONTH(AC388)-MONTH(AB388)+1,(AC388-AB388+1))</f>
        <v>182</v>
      </c>
      <c r="F388" s="210">
        <f t="shared" si="30"/>
        <v>3640</v>
      </c>
      <c r="G388" s="199">
        <v>1352258</v>
      </c>
      <c r="H388" s="195">
        <v>37049.262789351902</v>
      </c>
      <c r="I388" t="s">
        <v>3199</v>
      </c>
      <c r="M388" t="s">
        <v>2766</v>
      </c>
      <c r="N388" t="s">
        <v>3715</v>
      </c>
      <c r="O388" t="s">
        <v>3126</v>
      </c>
      <c r="Q388" s="196">
        <v>20</v>
      </c>
      <c r="S388" t="s">
        <v>3340</v>
      </c>
      <c r="T388" t="s">
        <v>3591</v>
      </c>
      <c r="U388" s="198">
        <v>21.3</v>
      </c>
      <c r="V388" t="s">
        <v>269</v>
      </c>
      <c r="W388" t="s">
        <v>3716</v>
      </c>
      <c r="X388" t="s">
        <v>3928</v>
      </c>
      <c r="Y388" t="s">
        <v>3929</v>
      </c>
      <c r="Z388" t="s">
        <v>3930</v>
      </c>
      <c r="AA388">
        <v>111865.1</v>
      </c>
      <c r="AB388" s="195">
        <v>37165</v>
      </c>
      <c r="AC388" s="195">
        <v>37346</v>
      </c>
    </row>
    <row r="389" spans="1:29" x14ac:dyDescent="0.25">
      <c r="A389" s="43" t="str">
        <f t="shared" si="26"/>
        <v xml:space="preserve"> Natural Gas Physical</v>
      </c>
      <c r="B389" s="43" t="str">
        <f t="shared" si="27"/>
        <v/>
      </c>
      <c r="C389" s="43" t="str">
        <f t="shared" si="28"/>
        <v>Natural Gas</v>
      </c>
      <c r="D389" s="43" t="str">
        <f t="shared" si="29"/>
        <v>Physical</v>
      </c>
      <c r="E389" s="43">
        <f>IF(VLOOKUP(S389,'DD-Lookup'!$J$6:$L$50,3,FALSE)="Monthly",(YEAR(AC389)-YEAR(AB389))*12+MONTH(AC389)-MONTH(AB389)+1,(AC389-AB389+1))</f>
        <v>1</v>
      </c>
      <c r="F389" s="210">
        <f t="shared" si="30"/>
        <v>50000</v>
      </c>
      <c r="G389" s="199">
        <v>1352259</v>
      </c>
      <c r="H389" s="195">
        <v>37049.262824074103</v>
      </c>
      <c r="I389" t="s">
        <v>265</v>
      </c>
      <c r="M389" t="s">
        <v>3341</v>
      </c>
      <c r="N389" t="s">
        <v>3588</v>
      </c>
      <c r="O389" t="s">
        <v>3816</v>
      </c>
      <c r="Q389" s="196">
        <v>50000</v>
      </c>
      <c r="S389" t="s">
        <v>3590</v>
      </c>
      <c r="T389" t="s">
        <v>3591</v>
      </c>
      <c r="U389" s="198">
        <v>20.100000000000001</v>
      </c>
      <c r="V389" t="s">
        <v>267</v>
      </c>
      <c r="W389" t="s">
        <v>3600</v>
      </c>
      <c r="X389" t="s">
        <v>3593</v>
      </c>
      <c r="Y389" t="s">
        <v>3594</v>
      </c>
      <c r="Z389" t="s">
        <v>3562</v>
      </c>
      <c r="AA389">
        <v>106897</v>
      </c>
      <c r="AB389" s="195">
        <v>37051.875011574099</v>
      </c>
      <c r="AC389" s="195">
        <v>37052.875011574099</v>
      </c>
    </row>
    <row r="390" spans="1:29" x14ac:dyDescent="0.25">
      <c r="A390" s="43" t="str">
        <f t="shared" si="26"/>
        <v>US Power Financial</v>
      </c>
      <c r="B390" s="43" t="str">
        <f t="shared" si="27"/>
        <v>US</v>
      </c>
      <c r="C390" s="43" t="str">
        <f t="shared" si="28"/>
        <v>Power</v>
      </c>
      <c r="D390" s="43" t="str">
        <f t="shared" si="29"/>
        <v>Financial</v>
      </c>
      <c r="E390" s="43">
        <f>IF(VLOOKUP(S390,'DD-Lookup'!$J$6:$L$50,3,FALSE)="Monthly",(YEAR(AC390)-YEAR(AB390))*12+MONTH(AC390)-MONTH(AB390)+1,(AC390-AB390+1))</f>
        <v>1</v>
      </c>
      <c r="F390" s="210">
        <f t="shared" si="30"/>
        <v>50</v>
      </c>
      <c r="G390" s="199">
        <v>1352260</v>
      </c>
      <c r="H390" s="195">
        <v>37049.262835648202</v>
      </c>
      <c r="I390" t="s">
        <v>2286</v>
      </c>
      <c r="M390" t="s">
        <v>2766</v>
      </c>
      <c r="N390" t="s">
        <v>2659</v>
      </c>
      <c r="O390" t="s">
        <v>319</v>
      </c>
      <c r="Q390" s="196">
        <v>50</v>
      </c>
      <c r="S390" t="s">
        <v>3340</v>
      </c>
      <c r="T390" t="s">
        <v>3557</v>
      </c>
      <c r="U390" s="198">
        <v>30.5</v>
      </c>
      <c r="V390" t="s">
        <v>3239</v>
      </c>
      <c r="W390" t="s">
        <v>2660</v>
      </c>
      <c r="X390" t="s">
        <v>2661</v>
      </c>
      <c r="Y390" t="s">
        <v>2662</v>
      </c>
      <c r="Z390" t="s">
        <v>2995</v>
      </c>
      <c r="AA390">
        <v>636098.1</v>
      </c>
      <c r="AB390" s="195">
        <v>37049.875011574099</v>
      </c>
      <c r="AC390" s="195">
        <v>37049.875011574099</v>
      </c>
    </row>
    <row r="391" spans="1:29" x14ac:dyDescent="0.25">
      <c r="A391" s="43" t="str">
        <f t="shared" si="26"/>
        <v xml:space="preserve"> Power Physical</v>
      </c>
      <c r="B391" s="43" t="str">
        <f t="shared" si="27"/>
        <v/>
      </c>
      <c r="C391" s="43" t="str">
        <f t="shared" si="28"/>
        <v>Power</v>
      </c>
      <c r="D391" s="43" t="str">
        <f t="shared" si="29"/>
        <v>Physical</v>
      </c>
      <c r="E391" s="43">
        <f>IF(VLOOKUP(S391,'DD-Lookup'!$J$6:$L$50,3,FALSE)="Monthly",(YEAR(AC391)-YEAR(AB391))*12+MONTH(AC391)-MONTH(AB391)+1,(AC391-AB391+1))</f>
        <v>2</v>
      </c>
      <c r="F391" s="210">
        <f t="shared" si="30"/>
        <v>50</v>
      </c>
      <c r="G391" s="199">
        <v>1352261</v>
      </c>
      <c r="H391" s="195">
        <v>37049.265034722201</v>
      </c>
      <c r="I391" t="s">
        <v>3662</v>
      </c>
      <c r="M391" t="s">
        <v>2766</v>
      </c>
      <c r="N391" t="s">
        <v>4022</v>
      </c>
      <c r="O391" t="s">
        <v>4100</v>
      </c>
      <c r="P391" s="196">
        <v>25</v>
      </c>
      <c r="S391" t="s">
        <v>3340</v>
      </c>
      <c r="T391" t="s">
        <v>4023</v>
      </c>
      <c r="U391" s="198">
        <v>12.95</v>
      </c>
      <c r="V391" t="s">
        <v>3663</v>
      </c>
      <c r="W391" t="s">
        <v>4025</v>
      </c>
      <c r="X391" t="s">
        <v>4026</v>
      </c>
      <c r="Y391" t="s">
        <v>4027</v>
      </c>
      <c r="Z391" t="s">
        <v>3562</v>
      </c>
      <c r="AA391">
        <v>111866.1</v>
      </c>
      <c r="AB391" s="195">
        <v>37051.875</v>
      </c>
      <c r="AC391" s="195">
        <v>37052.875</v>
      </c>
    </row>
    <row r="392" spans="1:29" x14ac:dyDescent="0.25">
      <c r="A392" s="43" t="str">
        <f t="shared" si="26"/>
        <v>US Power Physical</v>
      </c>
      <c r="B392" s="43" t="str">
        <f t="shared" si="27"/>
        <v>US</v>
      </c>
      <c r="C392" s="43" t="str">
        <f t="shared" si="28"/>
        <v>Power</v>
      </c>
      <c r="D392" s="43" t="str">
        <f t="shared" si="29"/>
        <v>Physical</v>
      </c>
      <c r="E392" s="43">
        <f>IF(VLOOKUP(S392,'DD-Lookup'!$J$6:$L$50,3,FALSE)="Monthly",(YEAR(AC392)-YEAR(AB392))*12+MONTH(AC392)-MONTH(AB392)+1,(AC392-AB392+1))</f>
        <v>31</v>
      </c>
      <c r="F392" s="210">
        <f t="shared" si="30"/>
        <v>1550</v>
      </c>
      <c r="G392" s="199">
        <v>1352262</v>
      </c>
      <c r="H392" s="195">
        <v>37049.265960648103</v>
      </c>
      <c r="I392" t="s">
        <v>2254</v>
      </c>
      <c r="M392" t="s">
        <v>2766</v>
      </c>
      <c r="N392" t="s">
        <v>3361</v>
      </c>
      <c r="O392" t="s">
        <v>3745</v>
      </c>
      <c r="P392" s="196">
        <v>50</v>
      </c>
      <c r="S392" t="s">
        <v>3340</v>
      </c>
      <c r="T392" t="s">
        <v>3557</v>
      </c>
      <c r="U392" s="198">
        <v>78.75</v>
      </c>
      <c r="V392" t="s">
        <v>2665</v>
      </c>
      <c r="W392" t="s">
        <v>3380</v>
      </c>
      <c r="X392" t="s">
        <v>3381</v>
      </c>
      <c r="Y392" t="s">
        <v>2662</v>
      </c>
      <c r="Z392" t="s">
        <v>2990</v>
      </c>
      <c r="AA392">
        <v>636100.1</v>
      </c>
      <c r="AB392" s="195">
        <v>37073.875011574099</v>
      </c>
      <c r="AC392" s="195">
        <v>37103.875011574099</v>
      </c>
    </row>
    <row r="393" spans="1:29" x14ac:dyDescent="0.25">
      <c r="A393" s="43" t="str">
        <f t="shared" si="26"/>
        <v>US Power Physical</v>
      </c>
      <c r="B393" s="43" t="str">
        <f t="shared" si="27"/>
        <v>US</v>
      </c>
      <c r="C393" s="43" t="str">
        <f t="shared" si="28"/>
        <v>Power</v>
      </c>
      <c r="D393" s="43" t="str">
        <f t="shared" si="29"/>
        <v>Physical</v>
      </c>
      <c r="E393" s="43">
        <f>IF(VLOOKUP(S393,'DD-Lookup'!$J$6:$L$50,3,FALSE)="Monthly",(YEAR(AC393)-YEAR(AB393))*12+MONTH(AC393)-MONTH(AB393)+1,(AC393-AB393+1))</f>
        <v>31</v>
      </c>
      <c r="F393" s="210">
        <f t="shared" si="30"/>
        <v>1550</v>
      </c>
      <c r="G393" s="199">
        <v>1352263</v>
      </c>
      <c r="H393" s="195">
        <v>37049.2661689815</v>
      </c>
      <c r="I393" t="s">
        <v>2254</v>
      </c>
      <c r="M393" t="s">
        <v>2766</v>
      </c>
      <c r="N393" t="s">
        <v>3361</v>
      </c>
      <c r="O393" t="s">
        <v>3745</v>
      </c>
      <c r="P393" s="196">
        <v>50</v>
      </c>
      <c r="S393" t="s">
        <v>3340</v>
      </c>
      <c r="T393" t="s">
        <v>3557</v>
      </c>
      <c r="U393" s="198">
        <v>78.5</v>
      </c>
      <c r="V393" t="s">
        <v>2665</v>
      </c>
      <c r="W393" t="s">
        <v>3380</v>
      </c>
      <c r="X393" t="s">
        <v>3381</v>
      </c>
      <c r="Y393" t="s">
        <v>2662</v>
      </c>
      <c r="Z393" t="s">
        <v>2990</v>
      </c>
      <c r="AA393">
        <v>636101.1</v>
      </c>
      <c r="AB393" s="195">
        <v>37073.875011574099</v>
      </c>
      <c r="AC393" s="195">
        <v>37103.875011574099</v>
      </c>
    </row>
    <row r="394" spans="1:29" x14ac:dyDescent="0.25">
      <c r="A394" s="43" t="str">
        <f t="shared" si="26"/>
        <v xml:space="preserve"> Power Physical</v>
      </c>
      <c r="B394" s="43" t="str">
        <f t="shared" si="27"/>
        <v/>
      </c>
      <c r="C394" s="43" t="str">
        <f t="shared" si="28"/>
        <v>Power</v>
      </c>
      <c r="D394" s="43" t="str">
        <f t="shared" si="29"/>
        <v>Physical</v>
      </c>
      <c r="E394" s="43">
        <f>IF(VLOOKUP(S394,'DD-Lookup'!$J$6:$L$50,3,FALSE)="Monthly",(YEAR(AC394)-YEAR(AB394))*12+MONTH(AC394)-MONTH(AB394)+1,(AC394-AB394+1))</f>
        <v>7</v>
      </c>
      <c r="F394" s="210">
        <f t="shared" si="30"/>
        <v>35</v>
      </c>
      <c r="G394" s="199">
        <v>1352265</v>
      </c>
      <c r="H394" s="195">
        <v>37049.267569444397</v>
      </c>
      <c r="I394" t="s">
        <v>280</v>
      </c>
      <c r="M394" t="s">
        <v>2766</v>
      </c>
      <c r="N394" t="s">
        <v>4022</v>
      </c>
      <c r="O394" t="s">
        <v>4119</v>
      </c>
      <c r="Q394" s="196">
        <v>5</v>
      </c>
      <c r="S394" t="s">
        <v>3340</v>
      </c>
      <c r="T394" t="s">
        <v>4023</v>
      </c>
      <c r="U394" s="198">
        <v>20.2</v>
      </c>
      <c r="V394" t="s">
        <v>281</v>
      </c>
      <c r="W394" t="s">
        <v>4025</v>
      </c>
      <c r="X394" t="s">
        <v>4026</v>
      </c>
      <c r="Y394" t="s">
        <v>4027</v>
      </c>
      <c r="Z394" t="s">
        <v>3562</v>
      </c>
      <c r="AA394">
        <v>111869.1</v>
      </c>
      <c r="AB394" s="195">
        <v>37053.875</v>
      </c>
      <c r="AC394" s="195">
        <v>37059.875</v>
      </c>
    </row>
    <row r="395" spans="1:29" x14ac:dyDescent="0.25">
      <c r="A395" s="43" t="str">
        <f t="shared" ref="A395:A458" si="31">B395&amp;" "&amp;C395&amp;" "&amp;D395</f>
        <v>US Power Financial</v>
      </c>
      <c r="B395" s="43" t="str">
        <f t="shared" ref="B395:B458" si="32">IF((LEFT(N395,2)="US"),"US","")</f>
        <v>US</v>
      </c>
      <c r="C395" s="43" t="str">
        <f t="shared" ref="C395:C458" si="33">M395</f>
        <v>Power</v>
      </c>
      <c r="D395" s="43" t="str">
        <f t="shared" ref="D395:D458" si="34">IF(ISNUMBER(FIND("Phy",N395))=TRUE,"Physical","Financial")</f>
        <v>Financial</v>
      </c>
      <c r="E395" s="43">
        <f>IF(VLOOKUP(S395,'DD-Lookup'!$J$6:$L$50,3,FALSE)="Monthly",(YEAR(AC395)-YEAR(AB395))*12+MONTH(AC395)-MONTH(AB395)+1,(AC395-AB395+1))</f>
        <v>5</v>
      </c>
      <c r="F395" s="210">
        <f t="shared" ref="F395:F458" si="35">E395*SUM(P395:Q395)</f>
        <v>250</v>
      </c>
      <c r="G395" s="199">
        <v>1352266</v>
      </c>
      <c r="H395" s="195">
        <v>37049.268078703702</v>
      </c>
      <c r="I395" t="s">
        <v>2472</v>
      </c>
      <c r="M395" t="s">
        <v>2766</v>
      </c>
      <c r="N395" t="s">
        <v>2659</v>
      </c>
      <c r="O395" t="s">
        <v>3229</v>
      </c>
      <c r="P395" s="196">
        <v>50</v>
      </c>
      <c r="S395" t="s">
        <v>3340</v>
      </c>
      <c r="T395" t="s">
        <v>3557</v>
      </c>
      <c r="U395" s="198">
        <v>35.25</v>
      </c>
      <c r="V395" t="s">
        <v>322</v>
      </c>
      <c r="W395" t="s">
        <v>2258</v>
      </c>
      <c r="X395" t="s">
        <v>3368</v>
      </c>
      <c r="Y395" t="s">
        <v>2662</v>
      </c>
      <c r="Z395" t="s">
        <v>2995</v>
      </c>
      <c r="AA395">
        <v>636102.1</v>
      </c>
      <c r="AB395" s="195">
        <v>37053.875</v>
      </c>
      <c r="AC395" s="195">
        <v>37057.875</v>
      </c>
    </row>
    <row r="396" spans="1:29" x14ac:dyDescent="0.25">
      <c r="A396" s="43" t="str">
        <f t="shared" si="31"/>
        <v>US Natural Gas Financial</v>
      </c>
      <c r="B396" s="43" t="str">
        <f t="shared" si="32"/>
        <v>US</v>
      </c>
      <c r="C396" s="43" t="str">
        <f t="shared" si="33"/>
        <v>Natural Gas</v>
      </c>
      <c r="D396" s="43" t="str">
        <f t="shared" si="34"/>
        <v>Financial</v>
      </c>
      <c r="E396" s="43">
        <f>IF(VLOOKUP(S396,'DD-Lookup'!$J$6:$L$50,3,FALSE)="Monthly",(YEAR(AC396)-YEAR(AB396))*12+MONTH(AC396)-MONTH(AB396)+1,(AC396-AB396+1))</f>
        <v>31</v>
      </c>
      <c r="F396" s="210">
        <f t="shared" si="35"/>
        <v>155000</v>
      </c>
      <c r="G396" s="199">
        <v>1352267</v>
      </c>
      <c r="H396" s="195">
        <v>37049.269363425898</v>
      </c>
      <c r="I396" t="s">
        <v>3529</v>
      </c>
      <c r="M396" t="s">
        <v>3341</v>
      </c>
      <c r="N396" t="s">
        <v>2281</v>
      </c>
      <c r="O396" t="s">
        <v>2475</v>
      </c>
      <c r="Q396" s="196">
        <v>5000</v>
      </c>
      <c r="S396" t="s">
        <v>3342</v>
      </c>
      <c r="T396" t="s">
        <v>3557</v>
      </c>
      <c r="U396" s="198">
        <v>3.78</v>
      </c>
      <c r="V396" t="s">
        <v>2283</v>
      </c>
      <c r="W396" t="s">
        <v>2853</v>
      </c>
      <c r="X396" t="s">
        <v>2282</v>
      </c>
      <c r="Y396" t="s">
        <v>3575</v>
      </c>
      <c r="Z396" t="s">
        <v>2995</v>
      </c>
      <c r="AA396" t="s">
        <v>323</v>
      </c>
      <c r="AB396" s="195">
        <v>37073.875</v>
      </c>
      <c r="AC396" s="195">
        <v>37103.875</v>
      </c>
    </row>
    <row r="397" spans="1:29" x14ac:dyDescent="0.25">
      <c r="A397" s="43" t="str">
        <f t="shared" si="31"/>
        <v>US Power Physical</v>
      </c>
      <c r="B397" s="43" t="str">
        <f t="shared" si="32"/>
        <v>US</v>
      </c>
      <c r="C397" s="43" t="str">
        <f t="shared" si="33"/>
        <v>Power</v>
      </c>
      <c r="D397" s="43" t="str">
        <f t="shared" si="34"/>
        <v>Physical</v>
      </c>
      <c r="E397" s="43">
        <f>IF(VLOOKUP(S397,'DD-Lookup'!$J$6:$L$50,3,FALSE)="Monthly",(YEAR(AC397)-YEAR(AB397))*12+MONTH(AC397)-MONTH(AB397)+1,(AC397-AB397+1))</f>
        <v>30</v>
      </c>
      <c r="F397" s="210">
        <f t="shared" si="35"/>
        <v>1500</v>
      </c>
      <c r="G397" s="199">
        <v>1352268</v>
      </c>
      <c r="H397" s="195">
        <v>37049.269421296303</v>
      </c>
      <c r="I397" t="s">
        <v>3375</v>
      </c>
      <c r="M397" t="s">
        <v>2766</v>
      </c>
      <c r="N397" t="s">
        <v>3361</v>
      </c>
      <c r="O397" t="s">
        <v>4130</v>
      </c>
      <c r="Q397" s="196">
        <v>50</v>
      </c>
      <c r="S397" t="s">
        <v>3340</v>
      </c>
      <c r="T397" t="s">
        <v>3557</v>
      </c>
      <c r="U397" s="198">
        <v>49.75</v>
      </c>
      <c r="V397" t="s">
        <v>1717</v>
      </c>
      <c r="W397" t="s">
        <v>3825</v>
      </c>
      <c r="X397" t="s">
        <v>2263</v>
      </c>
      <c r="Y397" t="s">
        <v>2662</v>
      </c>
      <c r="Z397" t="s">
        <v>2990</v>
      </c>
      <c r="AA397">
        <v>636103.1</v>
      </c>
      <c r="AB397" s="195">
        <v>37408.591666666704</v>
      </c>
      <c r="AC397" s="195">
        <v>37437.591666666704</v>
      </c>
    </row>
    <row r="398" spans="1:29" x14ac:dyDescent="0.25">
      <c r="A398" s="43" t="str">
        <f t="shared" si="31"/>
        <v xml:space="preserve"> Power Physical</v>
      </c>
      <c r="B398" s="43" t="str">
        <f t="shared" si="32"/>
        <v/>
      </c>
      <c r="C398" s="43" t="str">
        <f t="shared" si="33"/>
        <v>Power</v>
      </c>
      <c r="D398" s="43" t="str">
        <f t="shared" si="34"/>
        <v>Physical</v>
      </c>
      <c r="E398" s="43">
        <f>IF(VLOOKUP(S398,'DD-Lookup'!$J$6:$L$50,3,FALSE)="Monthly",(YEAR(AC398)-YEAR(AB398))*12+MONTH(AC398)-MONTH(AB398)+1,(AC398-AB398+1))</f>
        <v>2</v>
      </c>
      <c r="F398" s="210">
        <f t="shared" si="35"/>
        <v>50</v>
      </c>
      <c r="G398" s="199">
        <v>1352269</v>
      </c>
      <c r="H398" s="195">
        <v>37049.269953703697</v>
      </c>
      <c r="I398" t="s">
        <v>4071</v>
      </c>
      <c r="M398" t="s">
        <v>2766</v>
      </c>
      <c r="N398" t="s">
        <v>4022</v>
      </c>
      <c r="O398" t="s">
        <v>4100</v>
      </c>
      <c r="P398" s="196">
        <v>25</v>
      </c>
      <c r="S398" t="s">
        <v>3340</v>
      </c>
      <c r="T398" t="s">
        <v>4023</v>
      </c>
      <c r="U398" s="198">
        <v>12.95</v>
      </c>
      <c r="V398" t="s">
        <v>4072</v>
      </c>
      <c r="W398" t="s">
        <v>4025</v>
      </c>
      <c r="X398" t="s">
        <v>4026</v>
      </c>
      <c r="Y398" t="s">
        <v>4027</v>
      </c>
      <c r="Z398" t="s">
        <v>3562</v>
      </c>
      <c r="AA398">
        <v>111870.1</v>
      </c>
      <c r="AB398" s="195">
        <v>37051.875</v>
      </c>
      <c r="AC398" s="195">
        <v>37052.875</v>
      </c>
    </row>
    <row r="399" spans="1:29" x14ac:dyDescent="0.25">
      <c r="A399" s="43" t="str">
        <f t="shared" si="31"/>
        <v>US Power Physical</v>
      </c>
      <c r="B399" s="43" t="str">
        <f t="shared" si="32"/>
        <v>US</v>
      </c>
      <c r="C399" s="43" t="str">
        <f t="shared" si="33"/>
        <v>Power</v>
      </c>
      <c r="D399" s="43" t="str">
        <f t="shared" si="34"/>
        <v>Physical</v>
      </c>
      <c r="E399" s="43">
        <f>IF(VLOOKUP(S399,'DD-Lookup'!$J$6:$L$50,3,FALSE)="Monthly",(YEAR(AC399)-YEAR(AB399))*12+MONTH(AC399)-MONTH(AB399)+1,(AC399-AB399+1))</f>
        <v>1</v>
      </c>
      <c r="F399" s="210">
        <f t="shared" si="35"/>
        <v>50</v>
      </c>
      <c r="G399" s="199">
        <v>1352271</v>
      </c>
      <c r="H399" s="195">
        <v>37049.270532407398</v>
      </c>
      <c r="I399" t="s">
        <v>2251</v>
      </c>
      <c r="M399" t="s">
        <v>2766</v>
      </c>
      <c r="N399" t="s">
        <v>3361</v>
      </c>
      <c r="O399" t="s">
        <v>3625</v>
      </c>
      <c r="Q399" s="196">
        <v>50</v>
      </c>
      <c r="S399" t="s">
        <v>3340</v>
      </c>
      <c r="T399" t="s">
        <v>3557</v>
      </c>
      <c r="U399" s="198">
        <v>36.25</v>
      </c>
      <c r="V399" t="s">
        <v>324</v>
      </c>
      <c r="W399" t="s">
        <v>3369</v>
      </c>
      <c r="X399" t="s">
        <v>2267</v>
      </c>
      <c r="Y399" t="s">
        <v>2662</v>
      </c>
      <c r="Z399" t="s">
        <v>2990</v>
      </c>
      <c r="AA399">
        <v>636105.1</v>
      </c>
      <c r="AB399" s="195">
        <v>37050.875011574099</v>
      </c>
      <c r="AC399" s="195">
        <v>37050.875011574099</v>
      </c>
    </row>
    <row r="400" spans="1:29" x14ac:dyDescent="0.25">
      <c r="A400" s="43" t="str">
        <f t="shared" si="31"/>
        <v>US Power Physical</v>
      </c>
      <c r="B400" s="43" t="str">
        <f t="shared" si="32"/>
        <v>US</v>
      </c>
      <c r="C400" s="43" t="str">
        <f t="shared" si="33"/>
        <v>Power</v>
      </c>
      <c r="D400" s="43" t="str">
        <f t="shared" si="34"/>
        <v>Physical</v>
      </c>
      <c r="E400" s="43">
        <f>IF(VLOOKUP(S400,'DD-Lookup'!$J$6:$L$50,3,FALSE)="Monthly",(YEAR(AC400)-YEAR(AB400))*12+MONTH(AC400)-MONTH(AB400)+1,(AC400-AB400+1))</f>
        <v>31</v>
      </c>
      <c r="F400" s="210">
        <f t="shared" si="35"/>
        <v>1550</v>
      </c>
      <c r="G400" s="199">
        <v>1352272</v>
      </c>
      <c r="H400" s="195">
        <v>37049.270659722199</v>
      </c>
      <c r="I400" t="s">
        <v>3375</v>
      </c>
      <c r="M400" t="s">
        <v>2766</v>
      </c>
      <c r="N400" t="s">
        <v>3361</v>
      </c>
      <c r="O400" t="s">
        <v>3842</v>
      </c>
      <c r="Q400" s="196">
        <v>50</v>
      </c>
      <c r="S400" t="s">
        <v>3340</v>
      </c>
      <c r="T400" t="s">
        <v>3557</v>
      </c>
      <c r="U400" s="198">
        <v>39.75</v>
      </c>
      <c r="V400" t="s">
        <v>1717</v>
      </c>
      <c r="W400" t="s">
        <v>3825</v>
      </c>
      <c r="X400" t="s">
        <v>2263</v>
      </c>
      <c r="Y400" t="s">
        <v>2662</v>
      </c>
      <c r="Z400" t="s">
        <v>2990</v>
      </c>
      <c r="AA400">
        <v>636106.1</v>
      </c>
      <c r="AB400" s="195">
        <v>37377.591666666704</v>
      </c>
      <c r="AC400" s="195">
        <v>37407.591666666704</v>
      </c>
    </row>
    <row r="401" spans="1:29" x14ac:dyDescent="0.25">
      <c r="A401" s="43" t="str">
        <f t="shared" si="31"/>
        <v>US Power Physical</v>
      </c>
      <c r="B401" s="43" t="str">
        <f t="shared" si="32"/>
        <v>US</v>
      </c>
      <c r="C401" s="43" t="str">
        <f t="shared" si="33"/>
        <v>Power</v>
      </c>
      <c r="D401" s="43" t="str">
        <f t="shared" si="34"/>
        <v>Physical</v>
      </c>
      <c r="E401" s="43">
        <f>IF(VLOOKUP(S401,'DD-Lookup'!$J$6:$L$50,3,FALSE)="Monthly",(YEAR(AC401)-YEAR(AB401))*12+MONTH(AC401)-MONTH(AB401)+1,(AC401-AB401+1))</f>
        <v>59</v>
      </c>
      <c r="F401" s="210">
        <f t="shared" si="35"/>
        <v>2950</v>
      </c>
      <c r="G401" s="199">
        <v>1352273</v>
      </c>
      <c r="H401" s="195">
        <v>37049.2707407407</v>
      </c>
      <c r="I401" t="s">
        <v>3529</v>
      </c>
      <c r="M401" t="s">
        <v>2766</v>
      </c>
      <c r="N401" t="s">
        <v>3361</v>
      </c>
      <c r="O401" t="s">
        <v>3829</v>
      </c>
      <c r="Q401" s="196">
        <v>50</v>
      </c>
      <c r="S401" t="s">
        <v>3340</v>
      </c>
      <c r="T401" t="s">
        <v>3557</v>
      </c>
      <c r="U401" s="198">
        <v>41.6</v>
      </c>
      <c r="V401" t="s">
        <v>1727</v>
      </c>
      <c r="W401" t="s">
        <v>3825</v>
      </c>
      <c r="X401" t="s">
        <v>2263</v>
      </c>
      <c r="Y401" t="s">
        <v>2662</v>
      </c>
      <c r="Z401" t="s">
        <v>2990</v>
      </c>
      <c r="AA401">
        <v>636107.1</v>
      </c>
      <c r="AB401" s="195">
        <v>37257.591666666704</v>
      </c>
      <c r="AC401" s="195">
        <v>37315.591666666704</v>
      </c>
    </row>
    <row r="402" spans="1:29" x14ac:dyDescent="0.25">
      <c r="A402" s="43" t="str">
        <f t="shared" si="31"/>
        <v>US Power Physical</v>
      </c>
      <c r="B402" s="43" t="str">
        <f t="shared" si="32"/>
        <v>US</v>
      </c>
      <c r="C402" s="43" t="str">
        <f t="shared" si="33"/>
        <v>Power</v>
      </c>
      <c r="D402" s="43" t="str">
        <f t="shared" si="34"/>
        <v>Physical</v>
      </c>
      <c r="E402" s="43">
        <f>IF(VLOOKUP(S402,'DD-Lookup'!$J$6:$L$50,3,FALSE)="Monthly",(YEAR(AC402)-YEAR(AB402))*12+MONTH(AC402)-MONTH(AB402)+1,(AC402-AB402+1))</f>
        <v>1</v>
      </c>
      <c r="F402" s="210">
        <f t="shared" si="35"/>
        <v>50</v>
      </c>
      <c r="G402" s="199">
        <v>1352274</v>
      </c>
      <c r="H402" s="195">
        <v>37049.270983796298</v>
      </c>
      <c r="I402" t="s">
        <v>4115</v>
      </c>
      <c r="M402" t="s">
        <v>2766</v>
      </c>
      <c r="N402" t="s">
        <v>3361</v>
      </c>
      <c r="O402" t="s">
        <v>1781</v>
      </c>
      <c r="P402" s="196">
        <v>50</v>
      </c>
      <c r="S402" t="s">
        <v>3340</v>
      </c>
      <c r="T402" t="s">
        <v>3557</v>
      </c>
      <c r="U402" s="198">
        <v>29</v>
      </c>
      <c r="V402" t="s">
        <v>4116</v>
      </c>
      <c r="W402" t="s">
        <v>3365</v>
      </c>
      <c r="X402" t="s">
        <v>3366</v>
      </c>
      <c r="Y402" t="s">
        <v>2662</v>
      </c>
      <c r="Z402" t="s">
        <v>2990</v>
      </c>
      <c r="AA402">
        <v>636108.1</v>
      </c>
      <c r="AB402" s="195">
        <v>37050.875011574099</v>
      </c>
      <c r="AC402" s="195">
        <v>37050.875011574099</v>
      </c>
    </row>
    <row r="403" spans="1:29" x14ac:dyDescent="0.25">
      <c r="A403" s="43" t="str">
        <f t="shared" si="31"/>
        <v>US Power Physical</v>
      </c>
      <c r="B403" s="43" t="str">
        <f t="shared" si="32"/>
        <v>US</v>
      </c>
      <c r="C403" s="43" t="str">
        <f t="shared" si="33"/>
        <v>Power</v>
      </c>
      <c r="D403" s="43" t="str">
        <f t="shared" si="34"/>
        <v>Physical</v>
      </c>
      <c r="E403" s="43">
        <f>IF(VLOOKUP(S403,'DD-Lookup'!$J$6:$L$50,3,FALSE)="Monthly",(YEAR(AC403)-YEAR(AB403))*12+MONTH(AC403)-MONTH(AB403)+1,(AC403-AB403+1))</f>
        <v>61</v>
      </c>
      <c r="F403" s="210">
        <f t="shared" si="35"/>
        <v>3050</v>
      </c>
      <c r="G403" s="199">
        <v>1352275</v>
      </c>
      <c r="H403" s="195">
        <v>37049.271018518499</v>
      </c>
      <c r="I403" t="s">
        <v>3375</v>
      </c>
      <c r="M403" t="s">
        <v>2766</v>
      </c>
      <c r="N403" t="s">
        <v>3361</v>
      </c>
      <c r="O403" t="s">
        <v>4112</v>
      </c>
      <c r="Q403" s="196">
        <v>50</v>
      </c>
      <c r="S403" t="s">
        <v>3340</v>
      </c>
      <c r="T403" t="s">
        <v>3557</v>
      </c>
      <c r="U403" s="198">
        <v>37.25</v>
      </c>
      <c r="V403" t="s">
        <v>1717</v>
      </c>
      <c r="W403" t="s">
        <v>3825</v>
      </c>
      <c r="X403" t="s">
        <v>2263</v>
      </c>
      <c r="Y403" t="s">
        <v>2662</v>
      </c>
      <c r="Z403" t="s">
        <v>2990</v>
      </c>
      <c r="AA403">
        <v>636109.1</v>
      </c>
      <c r="AB403" s="195">
        <v>37316.591666666704</v>
      </c>
      <c r="AC403" s="195">
        <v>37376.591666666704</v>
      </c>
    </row>
    <row r="404" spans="1:29" x14ac:dyDescent="0.25">
      <c r="A404" s="43" t="str">
        <f t="shared" si="31"/>
        <v xml:space="preserve"> Metals Financial</v>
      </c>
      <c r="B404" s="43" t="str">
        <f t="shared" si="32"/>
        <v/>
      </c>
      <c r="C404" s="43" t="str">
        <f t="shared" si="33"/>
        <v>Metals</v>
      </c>
      <c r="D404" s="43" t="str">
        <f t="shared" si="34"/>
        <v>Financial</v>
      </c>
      <c r="E404" s="43">
        <f>IF(VLOOKUP(S404,'DD-Lookup'!$J$6:$L$50,3,FALSE)="Monthly",(YEAR(AC404)-YEAR(AB404))*12+MONTH(AC404)-MONTH(AB404)+1,(AC404-AB404+1))</f>
        <v>1</v>
      </c>
      <c r="F404" s="210">
        <f t="shared" si="35"/>
        <v>20</v>
      </c>
      <c r="G404" s="199">
        <v>1352276</v>
      </c>
      <c r="H404" s="195">
        <v>37049.271122685197</v>
      </c>
      <c r="I404" t="s">
        <v>3609</v>
      </c>
      <c r="M404" t="s">
        <v>3346</v>
      </c>
      <c r="N404" t="s">
        <v>3554</v>
      </c>
      <c r="O404" t="s">
        <v>3555</v>
      </c>
      <c r="P404" s="196">
        <v>20</v>
      </c>
      <c r="S404" t="s">
        <v>3556</v>
      </c>
      <c r="T404" t="s">
        <v>3557</v>
      </c>
      <c r="U404" s="198">
        <v>1669</v>
      </c>
      <c r="V404" t="s">
        <v>3611</v>
      </c>
      <c r="W404" t="s">
        <v>3563</v>
      </c>
      <c r="X404" t="s">
        <v>3559</v>
      </c>
      <c r="Y404" t="s">
        <v>3560</v>
      </c>
      <c r="Z404" t="s">
        <v>3561</v>
      </c>
      <c r="AA404">
        <v>2173008</v>
      </c>
    </row>
    <row r="405" spans="1:29" x14ac:dyDescent="0.25">
      <c r="A405" s="43" t="str">
        <f t="shared" si="31"/>
        <v>US Power Physical</v>
      </c>
      <c r="B405" s="43" t="str">
        <f t="shared" si="32"/>
        <v>US</v>
      </c>
      <c r="C405" s="43" t="str">
        <f t="shared" si="33"/>
        <v>Power</v>
      </c>
      <c r="D405" s="43" t="str">
        <f t="shared" si="34"/>
        <v>Physical</v>
      </c>
      <c r="E405" s="43">
        <f>IF(VLOOKUP(S405,'DD-Lookup'!$J$6:$L$50,3,FALSE)="Monthly",(YEAR(AC405)-YEAR(AB405))*12+MONTH(AC405)-MONTH(AB405)+1,(AC405-AB405+1))</f>
        <v>1</v>
      </c>
      <c r="F405" s="210">
        <f t="shared" si="35"/>
        <v>50</v>
      </c>
      <c r="G405" s="199">
        <v>1352277</v>
      </c>
      <c r="H405" s="195">
        <v>37049.271446759303</v>
      </c>
      <c r="I405" t="s">
        <v>3360</v>
      </c>
      <c r="M405" t="s">
        <v>2766</v>
      </c>
      <c r="N405" t="s">
        <v>3361</v>
      </c>
      <c r="O405" t="s">
        <v>3625</v>
      </c>
      <c r="P405" s="196">
        <v>50</v>
      </c>
      <c r="S405" t="s">
        <v>3340</v>
      </c>
      <c r="T405" t="s">
        <v>3557</v>
      </c>
      <c r="U405" s="198">
        <v>36</v>
      </c>
      <c r="V405" t="s">
        <v>2782</v>
      </c>
      <c r="W405" t="s">
        <v>3369</v>
      </c>
      <c r="X405" t="s">
        <v>2267</v>
      </c>
      <c r="Y405" t="s">
        <v>2662</v>
      </c>
      <c r="Z405" t="s">
        <v>2990</v>
      </c>
      <c r="AA405">
        <v>636110.1</v>
      </c>
      <c r="AB405" s="195">
        <v>37050.875011574099</v>
      </c>
      <c r="AC405" s="195">
        <v>37050.875011574099</v>
      </c>
    </row>
    <row r="406" spans="1:29" x14ac:dyDescent="0.25">
      <c r="A406" s="43" t="str">
        <f t="shared" si="31"/>
        <v>US Power Physical</v>
      </c>
      <c r="B406" s="43" t="str">
        <f t="shared" si="32"/>
        <v>US</v>
      </c>
      <c r="C406" s="43" t="str">
        <f t="shared" si="33"/>
        <v>Power</v>
      </c>
      <c r="D406" s="43" t="str">
        <f t="shared" si="34"/>
        <v>Physical</v>
      </c>
      <c r="E406" s="43">
        <f>IF(VLOOKUP(S406,'DD-Lookup'!$J$6:$L$50,3,FALSE)="Monthly",(YEAR(AC406)-YEAR(AB406))*12+MONTH(AC406)-MONTH(AB406)+1,(AC406-AB406+1))</f>
        <v>30</v>
      </c>
      <c r="F406" s="210">
        <f t="shared" si="35"/>
        <v>1500</v>
      </c>
      <c r="G406" s="199">
        <v>1352278</v>
      </c>
      <c r="H406" s="195">
        <v>37049.271747685198</v>
      </c>
      <c r="I406" t="s">
        <v>2276</v>
      </c>
      <c r="M406" t="s">
        <v>2766</v>
      </c>
      <c r="N406" t="s">
        <v>3361</v>
      </c>
      <c r="O406" t="s">
        <v>2341</v>
      </c>
      <c r="P406" s="196">
        <v>50</v>
      </c>
      <c r="S406" t="s">
        <v>3340</v>
      </c>
      <c r="T406" t="s">
        <v>3557</v>
      </c>
      <c r="U406" s="198">
        <v>39.200000000000003</v>
      </c>
      <c r="V406" t="s">
        <v>3752</v>
      </c>
      <c r="W406" t="s">
        <v>3825</v>
      </c>
      <c r="X406" t="s">
        <v>2263</v>
      </c>
      <c r="Y406" t="s">
        <v>2662</v>
      </c>
      <c r="Z406" t="s">
        <v>2990</v>
      </c>
      <c r="AA406">
        <v>636111.1</v>
      </c>
      <c r="AB406" s="195">
        <v>37135.591666666704</v>
      </c>
      <c r="AC406" s="195">
        <v>37164.591666666704</v>
      </c>
    </row>
    <row r="407" spans="1:29" x14ac:dyDescent="0.25">
      <c r="A407" s="43" t="str">
        <f t="shared" si="31"/>
        <v>US Natural Gas Financial</v>
      </c>
      <c r="B407" s="43" t="str">
        <f t="shared" si="32"/>
        <v>US</v>
      </c>
      <c r="C407" s="43" t="str">
        <f t="shared" si="33"/>
        <v>Natural Gas</v>
      </c>
      <c r="D407" s="43" t="str">
        <f t="shared" si="34"/>
        <v>Financial</v>
      </c>
      <c r="E407" s="43">
        <f>IF(VLOOKUP(S407,'DD-Lookup'!$J$6:$L$50,3,FALSE)="Monthly",(YEAR(AC407)-YEAR(AB407))*12+MONTH(AC407)-MONTH(AB407)+1,(AC407-AB407+1))</f>
        <v>31</v>
      </c>
      <c r="F407" s="210">
        <f t="shared" si="35"/>
        <v>310000</v>
      </c>
      <c r="G407" s="199">
        <v>1352279</v>
      </c>
      <c r="H407" s="195">
        <v>37049.272488425901</v>
      </c>
      <c r="I407" t="s">
        <v>3529</v>
      </c>
      <c r="M407" t="s">
        <v>3341</v>
      </c>
      <c r="N407" t="s">
        <v>2281</v>
      </c>
      <c r="O407" t="s">
        <v>2475</v>
      </c>
      <c r="Q407" s="196">
        <v>10000</v>
      </c>
      <c r="S407" t="s">
        <v>3342</v>
      </c>
      <c r="T407" t="s">
        <v>3557</v>
      </c>
      <c r="U407" s="198">
        <v>3.7850000000000001</v>
      </c>
      <c r="V407" t="s">
        <v>3510</v>
      </c>
      <c r="W407" t="s">
        <v>2853</v>
      </c>
      <c r="X407" t="s">
        <v>2282</v>
      </c>
      <c r="Y407" t="s">
        <v>3575</v>
      </c>
      <c r="Z407" t="s">
        <v>2995</v>
      </c>
      <c r="AA407" t="s">
        <v>325</v>
      </c>
      <c r="AB407" s="195">
        <v>37073.875</v>
      </c>
      <c r="AC407" s="195">
        <v>37103.875</v>
      </c>
    </row>
    <row r="408" spans="1:29" x14ac:dyDescent="0.25">
      <c r="A408" s="43" t="str">
        <f t="shared" si="31"/>
        <v>US Power Physical</v>
      </c>
      <c r="B408" s="43" t="str">
        <f t="shared" si="32"/>
        <v>US</v>
      </c>
      <c r="C408" s="43" t="str">
        <f t="shared" si="33"/>
        <v>Power</v>
      </c>
      <c r="D408" s="43" t="str">
        <f t="shared" si="34"/>
        <v>Physical</v>
      </c>
      <c r="E408" s="43">
        <f>IF(VLOOKUP(S408,'DD-Lookup'!$J$6:$L$50,3,FALSE)="Monthly",(YEAR(AC408)-YEAR(AB408))*12+MONTH(AC408)-MONTH(AB408)+1,(AC408-AB408+1))</f>
        <v>5</v>
      </c>
      <c r="F408" s="210">
        <f t="shared" si="35"/>
        <v>250</v>
      </c>
      <c r="G408" s="199">
        <v>1352280</v>
      </c>
      <c r="H408" s="195">
        <v>37049.2729861111</v>
      </c>
      <c r="I408" t="s">
        <v>2286</v>
      </c>
      <c r="M408" t="s">
        <v>2766</v>
      </c>
      <c r="N408" t="s">
        <v>3361</v>
      </c>
      <c r="O408" t="s">
        <v>3957</v>
      </c>
      <c r="Q408" s="196">
        <v>50</v>
      </c>
      <c r="S408" t="s">
        <v>3340</v>
      </c>
      <c r="T408" t="s">
        <v>3557</v>
      </c>
      <c r="U408" s="198">
        <v>40.25</v>
      </c>
      <c r="V408" t="s">
        <v>4124</v>
      </c>
      <c r="W408" t="s">
        <v>3296</v>
      </c>
      <c r="X408" t="s">
        <v>3368</v>
      </c>
      <c r="Y408" t="s">
        <v>2662</v>
      </c>
      <c r="Z408" t="s">
        <v>2990</v>
      </c>
      <c r="AA408">
        <v>636112.1</v>
      </c>
      <c r="AB408" s="195">
        <v>37053.875011574099</v>
      </c>
      <c r="AC408" s="195">
        <v>37057.875011574099</v>
      </c>
    </row>
    <row r="409" spans="1:29" x14ac:dyDescent="0.25">
      <c r="A409" s="43" t="str">
        <f t="shared" si="31"/>
        <v>US Power Physical</v>
      </c>
      <c r="B409" s="43" t="str">
        <f t="shared" si="32"/>
        <v>US</v>
      </c>
      <c r="C409" s="43" t="str">
        <f t="shared" si="33"/>
        <v>Power</v>
      </c>
      <c r="D409" s="43" t="str">
        <f t="shared" si="34"/>
        <v>Physical</v>
      </c>
      <c r="E409" s="43">
        <f>IF(VLOOKUP(S409,'DD-Lookup'!$J$6:$L$50,3,FALSE)="Monthly",(YEAR(AC409)-YEAR(AB409))*12+MONTH(AC409)-MONTH(AB409)+1,(AC409-AB409+1))</f>
        <v>1</v>
      </c>
      <c r="F409" s="210">
        <f t="shared" si="35"/>
        <v>50</v>
      </c>
      <c r="G409" s="199">
        <v>1352281</v>
      </c>
      <c r="H409" s="195">
        <v>37049.273182870398</v>
      </c>
      <c r="I409" t="s">
        <v>2259</v>
      </c>
      <c r="M409" t="s">
        <v>2766</v>
      </c>
      <c r="N409" t="s">
        <v>3361</v>
      </c>
      <c r="O409" t="s">
        <v>1694</v>
      </c>
      <c r="Q409" s="196">
        <v>50</v>
      </c>
      <c r="S409" t="s">
        <v>3340</v>
      </c>
      <c r="T409" t="s">
        <v>3557</v>
      </c>
      <c r="U409" s="198">
        <v>36.5</v>
      </c>
      <c r="V409" t="s">
        <v>3827</v>
      </c>
      <c r="W409" t="s">
        <v>3296</v>
      </c>
      <c r="X409" t="s">
        <v>3368</v>
      </c>
      <c r="Y409" t="s">
        <v>2662</v>
      </c>
      <c r="Z409" t="s">
        <v>2990</v>
      </c>
      <c r="AA409">
        <v>636113.1</v>
      </c>
      <c r="AB409" s="195">
        <v>37050.875011574099</v>
      </c>
      <c r="AC409" s="195">
        <v>37050.875011574099</v>
      </c>
    </row>
    <row r="410" spans="1:29" x14ac:dyDescent="0.25">
      <c r="A410" s="43" t="str">
        <f t="shared" si="31"/>
        <v>US Power Physical</v>
      </c>
      <c r="B410" s="43" t="str">
        <f t="shared" si="32"/>
        <v>US</v>
      </c>
      <c r="C410" s="43" t="str">
        <f t="shared" si="33"/>
        <v>Power</v>
      </c>
      <c r="D410" s="43" t="str">
        <f t="shared" si="34"/>
        <v>Physical</v>
      </c>
      <c r="E410" s="43">
        <f>IF(VLOOKUP(S410,'DD-Lookup'!$J$6:$L$50,3,FALSE)="Monthly",(YEAR(AC410)-YEAR(AB410))*12+MONTH(AC410)-MONTH(AB410)+1,(AC410-AB410+1))</f>
        <v>1</v>
      </c>
      <c r="F410" s="210">
        <f t="shared" si="35"/>
        <v>50</v>
      </c>
      <c r="G410" s="199">
        <v>1352282</v>
      </c>
      <c r="H410" s="195">
        <v>37049.273379629602</v>
      </c>
      <c r="I410" t="s">
        <v>2259</v>
      </c>
      <c r="M410" t="s">
        <v>2766</v>
      </c>
      <c r="N410" t="s">
        <v>3361</v>
      </c>
      <c r="O410" t="s">
        <v>321</v>
      </c>
      <c r="Q410" s="196">
        <v>50</v>
      </c>
      <c r="S410" t="s">
        <v>3340</v>
      </c>
      <c r="T410" t="s">
        <v>3557</v>
      </c>
      <c r="U410" s="198">
        <v>39.75</v>
      </c>
      <c r="V410" t="s">
        <v>3827</v>
      </c>
      <c r="W410" t="s">
        <v>3296</v>
      </c>
      <c r="X410" t="s">
        <v>3368</v>
      </c>
      <c r="Y410" t="s">
        <v>2662</v>
      </c>
      <c r="Z410" t="s">
        <v>2990</v>
      </c>
      <c r="AA410">
        <v>636114.1</v>
      </c>
      <c r="AB410" s="195">
        <v>37053.875011574099</v>
      </c>
      <c r="AC410" s="195">
        <v>37053.875011574099</v>
      </c>
    </row>
    <row r="411" spans="1:29" x14ac:dyDescent="0.25">
      <c r="A411" s="43" t="str">
        <f t="shared" si="31"/>
        <v>US Power Financial</v>
      </c>
      <c r="B411" s="43" t="str">
        <f t="shared" si="32"/>
        <v>US</v>
      </c>
      <c r="C411" s="43" t="str">
        <f t="shared" si="33"/>
        <v>Power</v>
      </c>
      <c r="D411" s="43" t="str">
        <f t="shared" si="34"/>
        <v>Financial</v>
      </c>
      <c r="E411" s="43">
        <f>IF(VLOOKUP(S411,'DD-Lookup'!$J$6:$L$50,3,FALSE)="Monthly",(YEAR(AC411)-YEAR(AB411))*12+MONTH(AC411)-MONTH(AB411)+1,(AC411-AB411+1))</f>
        <v>1</v>
      </c>
      <c r="F411" s="210">
        <f t="shared" si="35"/>
        <v>50</v>
      </c>
      <c r="G411" s="199">
        <v>1352283</v>
      </c>
      <c r="H411" s="195">
        <v>37049.273460648103</v>
      </c>
      <c r="I411" t="s">
        <v>3374</v>
      </c>
      <c r="M411" t="s">
        <v>2766</v>
      </c>
      <c r="N411" t="s">
        <v>2659</v>
      </c>
      <c r="O411" t="s">
        <v>319</v>
      </c>
      <c r="Q411" s="196">
        <v>50</v>
      </c>
      <c r="S411" t="s">
        <v>3340</v>
      </c>
      <c r="T411" t="s">
        <v>3557</v>
      </c>
      <c r="U411" s="198">
        <v>32.5</v>
      </c>
      <c r="V411" t="s">
        <v>3688</v>
      </c>
      <c r="W411" t="s">
        <v>2660</v>
      </c>
      <c r="X411" t="s">
        <v>2661</v>
      </c>
      <c r="Y411" t="s">
        <v>2662</v>
      </c>
      <c r="Z411" t="s">
        <v>2995</v>
      </c>
      <c r="AA411">
        <v>636115.1</v>
      </c>
      <c r="AB411" s="195">
        <v>37049.875011574099</v>
      </c>
      <c r="AC411" s="195">
        <v>37049.875011574099</v>
      </c>
    </row>
    <row r="412" spans="1:29" x14ac:dyDescent="0.25">
      <c r="A412" s="43" t="str">
        <f t="shared" si="31"/>
        <v>US Natural Gas Financial</v>
      </c>
      <c r="B412" s="43" t="str">
        <f t="shared" si="32"/>
        <v>US</v>
      </c>
      <c r="C412" s="43" t="str">
        <f t="shared" si="33"/>
        <v>Natural Gas</v>
      </c>
      <c r="D412" s="43" t="str">
        <f t="shared" si="34"/>
        <v>Financial</v>
      </c>
      <c r="E412" s="43">
        <f>IF(VLOOKUP(S412,'DD-Lookup'!$J$6:$L$50,3,FALSE)="Monthly",(YEAR(AC412)-YEAR(AB412))*12+MONTH(AC412)-MONTH(AB412)+1,(AC412-AB412+1))</f>
        <v>31</v>
      </c>
      <c r="F412" s="210">
        <f t="shared" si="35"/>
        <v>310000</v>
      </c>
      <c r="G412" s="199">
        <v>1352284</v>
      </c>
      <c r="H412" s="195">
        <v>37049.273738425902</v>
      </c>
      <c r="I412" t="s">
        <v>3360</v>
      </c>
      <c r="M412" t="s">
        <v>3341</v>
      </c>
      <c r="N412" t="s">
        <v>2281</v>
      </c>
      <c r="O412" t="s">
        <v>2475</v>
      </c>
      <c r="Q412" s="196">
        <v>10000</v>
      </c>
      <c r="S412" t="s">
        <v>3342</v>
      </c>
      <c r="T412" t="s">
        <v>3557</v>
      </c>
      <c r="U412" s="198">
        <v>3.79</v>
      </c>
      <c r="V412" t="s">
        <v>3384</v>
      </c>
      <c r="W412" t="s">
        <v>2853</v>
      </c>
      <c r="X412" t="s">
        <v>2282</v>
      </c>
      <c r="Y412" t="s">
        <v>3575</v>
      </c>
      <c r="Z412" t="s">
        <v>2995</v>
      </c>
      <c r="AA412" t="s">
        <v>326</v>
      </c>
      <c r="AB412" s="195">
        <v>37073.875</v>
      </c>
      <c r="AC412" s="195">
        <v>37103.875</v>
      </c>
    </row>
    <row r="413" spans="1:29" x14ac:dyDescent="0.25">
      <c r="A413" s="43" t="str">
        <f t="shared" si="31"/>
        <v>US Power Physical</v>
      </c>
      <c r="B413" s="43" t="str">
        <f t="shared" si="32"/>
        <v>US</v>
      </c>
      <c r="C413" s="43" t="str">
        <f t="shared" si="33"/>
        <v>Power</v>
      </c>
      <c r="D413" s="43" t="str">
        <f t="shared" si="34"/>
        <v>Physical</v>
      </c>
      <c r="E413" s="43">
        <f>IF(VLOOKUP(S413,'DD-Lookup'!$J$6:$L$50,3,FALSE)="Monthly",(YEAR(AC413)-YEAR(AB413))*12+MONTH(AC413)-MONTH(AB413)+1,(AC413-AB413+1))</f>
        <v>5</v>
      </c>
      <c r="F413" s="210">
        <f t="shared" si="35"/>
        <v>250</v>
      </c>
      <c r="G413" s="199">
        <v>1352285</v>
      </c>
      <c r="H413" s="195">
        <v>37049.2738425926</v>
      </c>
      <c r="I413" t="s">
        <v>3382</v>
      </c>
      <c r="M413" t="s">
        <v>2766</v>
      </c>
      <c r="N413" t="s">
        <v>3361</v>
      </c>
      <c r="O413" t="s">
        <v>3750</v>
      </c>
      <c r="P413" s="196">
        <v>50</v>
      </c>
      <c r="S413" t="s">
        <v>3340</v>
      </c>
      <c r="T413" t="s">
        <v>3557</v>
      </c>
      <c r="U413" s="198">
        <v>42</v>
      </c>
      <c r="V413" t="s">
        <v>3487</v>
      </c>
      <c r="W413" t="s">
        <v>3365</v>
      </c>
      <c r="X413" t="s">
        <v>3366</v>
      </c>
      <c r="Y413" t="s">
        <v>2662</v>
      </c>
      <c r="Z413" t="s">
        <v>2990</v>
      </c>
      <c r="AA413">
        <v>636116.1</v>
      </c>
      <c r="AB413" s="195">
        <v>37053.875011574099</v>
      </c>
      <c r="AC413" s="195">
        <v>37057.875011574099</v>
      </c>
    </row>
    <row r="414" spans="1:29" x14ac:dyDescent="0.25">
      <c r="A414" s="43" t="str">
        <f t="shared" si="31"/>
        <v>US Power Physical</v>
      </c>
      <c r="B414" s="43" t="str">
        <f t="shared" si="32"/>
        <v>US</v>
      </c>
      <c r="C414" s="43" t="str">
        <f t="shared" si="33"/>
        <v>Power</v>
      </c>
      <c r="D414" s="43" t="str">
        <f t="shared" si="34"/>
        <v>Physical</v>
      </c>
      <c r="E414" s="43">
        <f>IF(VLOOKUP(S414,'DD-Lookup'!$J$6:$L$50,3,FALSE)="Monthly",(YEAR(AC414)-YEAR(AB414))*12+MONTH(AC414)-MONTH(AB414)+1,(AC414-AB414+1))</f>
        <v>1</v>
      </c>
      <c r="F414" s="210">
        <f t="shared" si="35"/>
        <v>50</v>
      </c>
      <c r="G414" s="199">
        <v>1352286</v>
      </c>
      <c r="H414" s="195">
        <v>37049.273854166699</v>
      </c>
      <c r="I414" t="s">
        <v>2280</v>
      </c>
      <c r="M414" t="s">
        <v>2766</v>
      </c>
      <c r="N414" t="s">
        <v>3361</v>
      </c>
      <c r="O414" t="s">
        <v>3625</v>
      </c>
      <c r="Q414" s="196">
        <v>50</v>
      </c>
      <c r="S414" t="s">
        <v>3340</v>
      </c>
      <c r="T414" t="s">
        <v>3557</v>
      </c>
      <c r="U414" s="198">
        <v>36.25</v>
      </c>
      <c r="V414" t="s">
        <v>1697</v>
      </c>
      <c r="W414" t="s">
        <v>3369</v>
      </c>
      <c r="X414" t="s">
        <v>2267</v>
      </c>
      <c r="Y414" t="s">
        <v>2662</v>
      </c>
      <c r="Z414" t="s">
        <v>2990</v>
      </c>
      <c r="AA414">
        <v>636117.1</v>
      </c>
      <c r="AB414" s="195">
        <v>37050.875011574099</v>
      </c>
      <c r="AC414" s="195">
        <v>37050.875011574099</v>
      </c>
    </row>
    <row r="415" spans="1:29" x14ac:dyDescent="0.25">
      <c r="A415" s="43" t="str">
        <f t="shared" si="31"/>
        <v>US Power Physical</v>
      </c>
      <c r="B415" s="43" t="str">
        <f t="shared" si="32"/>
        <v>US</v>
      </c>
      <c r="C415" s="43" t="str">
        <f t="shared" si="33"/>
        <v>Power</v>
      </c>
      <c r="D415" s="43" t="str">
        <f t="shared" si="34"/>
        <v>Physical</v>
      </c>
      <c r="E415" s="43">
        <f>IF(VLOOKUP(S415,'DD-Lookup'!$J$6:$L$50,3,FALSE)="Monthly",(YEAR(AC415)-YEAR(AB415))*12+MONTH(AC415)-MONTH(AB415)+1,(AC415-AB415+1))</f>
        <v>1</v>
      </c>
      <c r="F415" s="210">
        <f t="shared" si="35"/>
        <v>50</v>
      </c>
      <c r="G415" s="199">
        <v>1352287</v>
      </c>
      <c r="H415" s="195">
        <v>37049.273923611101</v>
      </c>
      <c r="I415" t="s">
        <v>2276</v>
      </c>
      <c r="M415" t="s">
        <v>2766</v>
      </c>
      <c r="N415" t="s">
        <v>3361</v>
      </c>
      <c r="O415" t="s">
        <v>1781</v>
      </c>
      <c r="P415" s="196">
        <v>50</v>
      </c>
      <c r="S415" t="s">
        <v>3340</v>
      </c>
      <c r="T415" t="s">
        <v>3557</v>
      </c>
      <c r="U415" s="198">
        <v>29.25</v>
      </c>
      <c r="V415" t="s">
        <v>3233</v>
      </c>
      <c r="W415" t="s">
        <v>3365</v>
      </c>
      <c r="X415" t="s">
        <v>3366</v>
      </c>
      <c r="Y415" t="s">
        <v>2662</v>
      </c>
      <c r="Z415" t="s">
        <v>2990</v>
      </c>
      <c r="AA415">
        <v>636118.1</v>
      </c>
      <c r="AB415" s="195">
        <v>37050.875011574099</v>
      </c>
      <c r="AC415" s="195">
        <v>37050.875011574099</v>
      </c>
    </row>
    <row r="416" spans="1:29" x14ac:dyDescent="0.25">
      <c r="A416" s="43" t="str">
        <f t="shared" si="31"/>
        <v>US Power Physical</v>
      </c>
      <c r="B416" s="43" t="str">
        <f t="shared" si="32"/>
        <v>US</v>
      </c>
      <c r="C416" s="43" t="str">
        <f t="shared" si="33"/>
        <v>Power</v>
      </c>
      <c r="D416" s="43" t="str">
        <f t="shared" si="34"/>
        <v>Physical</v>
      </c>
      <c r="E416" s="43">
        <f>IF(VLOOKUP(S416,'DD-Lookup'!$J$6:$L$50,3,FALSE)="Monthly",(YEAR(AC416)-YEAR(AB416))*12+MONTH(AC416)-MONTH(AB416)+1,(AC416-AB416+1))</f>
        <v>5</v>
      </c>
      <c r="F416" s="210">
        <f t="shared" si="35"/>
        <v>250</v>
      </c>
      <c r="G416" s="199">
        <v>1352288</v>
      </c>
      <c r="H416" s="195">
        <v>37049.274259259299</v>
      </c>
      <c r="I416" t="s">
        <v>3363</v>
      </c>
      <c r="M416" t="s">
        <v>2766</v>
      </c>
      <c r="N416" t="s">
        <v>3361</v>
      </c>
      <c r="O416" t="s">
        <v>3750</v>
      </c>
      <c r="Q416" s="196">
        <v>50</v>
      </c>
      <c r="S416" t="s">
        <v>3340</v>
      </c>
      <c r="T416" t="s">
        <v>3557</v>
      </c>
      <c r="U416" s="198">
        <v>43</v>
      </c>
      <c r="V416" t="s">
        <v>3364</v>
      </c>
      <c r="W416" t="s">
        <v>3365</v>
      </c>
      <c r="X416" t="s">
        <v>3366</v>
      </c>
      <c r="Y416" t="s">
        <v>2662</v>
      </c>
      <c r="Z416" t="s">
        <v>2990</v>
      </c>
      <c r="AA416">
        <v>636119.1</v>
      </c>
      <c r="AB416" s="195">
        <v>37053.875011574099</v>
      </c>
      <c r="AC416" s="195">
        <v>37057.875011574099</v>
      </c>
    </row>
    <row r="417" spans="1:29" x14ac:dyDescent="0.25">
      <c r="A417" s="43" t="str">
        <f t="shared" si="31"/>
        <v>US Power Physical</v>
      </c>
      <c r="B417" s="43" t="str">
        <f t="shared" si="32"/>
        <v>US</v>
      </c>
      <c r="C417" s="43" t="str">
        <f t="shared" si="33"/>
        <v>Power</v>
      </c>
      <c r="D417" s="43" t="str">
        <f t="shared" si="34"/>
        <v>Physical</v>
      </c>
      <c r="E417" s="43">
        <f>IF(VLOOKUP(S417,'DD-Lookup'!$J$6:$L$50,3,FALSE)="Monthly",(YEAR(AC417)-YEAR(AB417))*12+MONTH(AC417)-MONTH(AB417)+1,(AC417-AB417+1))</f>
        <v>5</v>
      </c>
      <c r="F417" s="210">
        <f t="shared" si="35"/>
        <v>250</v>
      </c>
      <c r="G417" s="199">
        <v>1352289</v>
      </c>
      <c r="H417" s="195">
        <v>37049.274386574099</v>
      </c>
      <c r="I417" t="s">
        <v>2254</v>
      </c>
      <c r="M417" t="s">
        <v>2766</v>
      </c>
      <c r="N417" t="s">
        <v>3361</v>
      </c>
      <c r="O417" t="s">
        <v>3839</v>
      </c>
      <c r="P417" s="196">
        <v>50</v>
      </c>
      <c r="S417" t="s">
        <v>3340</v>
      </c>
      <c r="T417" t="s">
        <v>3557</v>
      </c>
      <c r="U417" s="198">
        <v>52.5</v>
      </c>
      <c r="V417" t="s">
        <v>2665</v>
      </c>
      <c r="W417" t="s">
        <v>3369</v>
      </c>
      <c r="X417" t="s">
        <v>2267</v>
      </c>
      <c r="Y417" t="s">
        <v>2662</v>
      </c>
      <c r="Z417" t="s">
        <v>2990</v>
      </c>
      <c r="AA417">
        <v>636120.1</v>
      </c>
      <c r="AB417" s="195">
        <v>37053.875011574099</v>
      </c>
      <c r="AC417" s="195">
        <v>37057.875011574099</v>
      </c>
    </row>
    <row r="418" spans="1:29" x14ac:dyDescent="0.25">
      <c r="A418" s="43" t="str">
        <f t="shared" si="31"/>
        <v>US Power Physical</v>
      </c>
      <c r="B418" s="43" t="str">
        <f t="shared" si="32"/>
        <v>US</v>
      </c>
      <c r="C418" s="43" t="str">
        <f t="shared" si="33"/>
        <v>Power</v>
      </c>
      <c r="D418" s="43" t="str">
        <f t="shared" si="34"/>
        <v>Physical</v>
      </c>
      <c r="E418" s="43">
        <f>IF(VLOOKUP(S418,'DD-Lookup'!$J$6:$L$50,3,FALSE)="Monthly",(YEAR(AC418)-YEAR(AB418))*12+MONTH(AC418)-MONTH(AB418)+1,(AC418-AB418+1))</f>
        <v>5</v>
      </c>
      <c r="F418" s="210">
        <f t="shared" si="35"/>
        <v>250</v>
      </c>
      <c r="G418" s="199">
        <v>1352290</v>
      </c>
      <c r="H418" s="195">
        <v>37049.274444444403</v>
      </c>
      <c r="I418" t="s">
        <v>3363</v>
      </c>
      <c r="M418" t="s">
        <v>2766</v>
      </c>
      <c r="N418" t="s">
        <v>3361</v>
      </c>
      <c r="O418" t="s">
        <v>3750</v>
      </c>
      <c r="Q418" s="196">
        <v>50</v>
      </c>
      <c r="S418" t="s">
        <v>3340</v>
      </c>
      <c r="T418" t="s">
        <v>3557</v>
      </c>
      <c r="U418" s="198">
        <v>43.5</v>
      </c>
      <c r="V418" t="s">
        <v>3364</v>
      </c>
      <c r="W418" t="s">
        <v>3365</v>
      </c>
      <c r="X418" t="s">
        <v>3366</v>
      </c>
      <c r="Y418" t="s">
        <v>2662</v>
      </c>
      <c r="Z418" t="s">
        <v>2990</v>
      </c>
      <c r="AA418">
        <v>636121.1</v>
      </c>
      <c r="AB418" s="195">
        <v>37053.875011574099</v>
      </c>
      <c r="AC418" s="195">
        <v>37057.875011574099</v>
      </c>
    </row>
    <row r="419" spans="1:29" x14ac:dyDescent="0.25">
      <c r="A419" s="43" t="str">
        <f t="shared" si="31"/>
        <v>US Power Physical</v>
      </c>
      <c r="B419" s="43" t="str">
        <f t="shared" si="32"/>
        <v>US</v>
      </c>
      <c r="C419" s="43" t="str">
        <f t="shared" si="33"/>
        <v>Power</v>
      </c>
      <c r="D419" s="43" t="str">
        <f t="shared" si="34"/>
        <v>Physical</v>
      </c>
      <c r="E419" s="43">
        <f>IF(VLOOKUP(S419,'DD-Lookup'!$J$6:$L$50,3,FALSE)="Monthly",(YEAR(AC419)-YEAR(AB419))*12+MONTH(AC419)-MONTH(AB419)+1,(AC419-AB419+1))</f>
        <v>1</v>
      </c>
      <c r="F419" s="210">
        <f t="shared" si="35"/>
        <v>50</v>
      </c>
      <c r="G419" s="199">
        <v>1352291</v>
      </c>
      <c r="H419" s="195">
        <v>37049.274479166699</v>
      </c>
      <c r="I419" t="s">
        <v>2363</v>
      </c>
      <c r="M419" t="s">
        <v>2766</v>
      </c>
      <c r="N419" t="s">
        <v>3361</v>
      </c>
      <c r="O419" t="s">
        <v>3625</v>
      </c>
      <c r="P419" s="196">
        <v>50</v>
      </c>
      <c r="S419" t="s">
        <v>3340</v>
      </c>
      <c r="T419" t="s">
        <v>3557</v>
      </c>
      <c r="U419" s="198">
        <v>36</v>
      </c>
      <c r="V419" t="s">
        <v>327</v>
      </c>
      <c r="W419" t="s">
        <v>3369</v>
      </c>
      <c r="X419" t="s">
        <v>2267</v>
      </c>
      <c r="Y419" t="s">
        <v>2662</v>
      </c>
      <c r="Z419" t="s">
        <v>2990</v>
      </c>
      <c r="AA419">
        <v>636122.1</v>
      </c>
      <c r="AB419" s="195">
        <v>37050.875011574099</v>
      </c>
      <c r="AC419" s="195">
        <v>37050.875011574099</v>
      </c>
    </row>
    <row r="420" spans="1:29" x14ac:dyDescent="0.25">
      <c r="A420" s="43" t="str">
        <f t="shared" si="31"/>
        <v>US Power Physical</v>
      </c>
      <c r="B420" s="43" t="str">
        <f t="shared" si="32"/>
        <v>US</v>
      </c>
      <c r="C420" s="43" t="str">
        <f t="shared" si="33"/>
        <v>Power</v>
      </c>
      <c r="D420" s="43" t="str">
        <f t="shared" si="34"/>
        <v>Physical</v>
      </c>
      <c r="E420" s="43">
        <f>IF(VLOOKUP(S420,'DD-Lookup'!$J$6:$L$50,3,FALSE)="Monthly",(YEAR(AC420)-YEAR(AB420))*12+MONTH(AC420)-MONTH(AB420)+1,(AC420-AB420+1))</f>
        <v>5</v>
      </c>
      <c r="F420" s="210">
        <f t="shared" si="35"/>
        <v>250</v>
      </c>
      <c r="G420" s="199">
        <v>1352292</v>
      </c>
      <c r="H420" s="195">
        <v>37049.274571759299</v>
      </c>
      <c r="I420" t="s">
        <v>3363</v>
      </c>
      <c r="M420" t="s">
        <v>2766</v>
      </c>
      <c r="N420" t="s">
        <v>3361</v>
      </c>
      <c r="O420" t="s">
        <v>3750</v>
      </c>
      <c r="Q420" s="196">
        <v>50</v>
      </c>
      <c r="S420" t="s">
        <v>3340</v>
      </c>
      <c r="T420" t="s">
        <v>3557</v>
      </c>
      <c r="U420" s="198">
        <v>44</v>
      </c>
      <c r="V420" t="s">
        <v>3364</v>
      </c>
      <c r="W420" t="s">
        <v>3365</v>
      </c>
      <c r="X420" t="s">
        <v>3366</v>
      </c>
      <c r="Y420" t="s">
        <v>2662</v>
      </c>
      <c r="Z420" t="s">
        <v>2990</v>
      </c>
      <c r="AA420">
        <v>636123.1</v>
      </c>
      <c r="AB420" s="195">
        <v>37053.875011574099</v>
      </c>
      <c r="AC420" s="195">
        <v>37057.875011574099</v>
      </c>
    </row>
    <row r="421" spans="1:29" x14ac:dyDescent="0.25">
      <c r="A421" s="43" t="str">
        <f t="shared" si="31"/>
        <v>US Power Physical</v>
      </c>
      <c r="B421" s="43" t="str">
        <f t="shared" si="32"/>
        <v>US</v>
      </c>
      <c r="C421" s="43" t="str">
        <f t="shared" si="33"/>
        <v>Power</v>
      </c>
      <c r="D421" s="43" t="str">
        <f t="shared" si="34"/>
        <v>Physical</v>
      </c>
      <c r="E421" s="43">
        <f>IF(VLOOKUP(S421,'DD-Lookup'!$J$6:$L$50,3,FALSE)="Monthly",(YEAR(AC421)-YEAR(AB421))*12+MONTH(AC421)-MONTH(AB421)+1,(AC421-AB421+1))</f>
        <v>5</v>
      </c>
      <c r="F421" s="210">
        <f t="shared" si="35"/>
        <v>250</v>
      </c>
      <c r="G421" s="199">
        <v>1352293</v>
      </c>
      <c r="H421" s="195">
        <v>37049.274687500001</v>
      </c>
      <c r="I421" t="s">
        <v>3363</v>
      </c>
      <c r="M421" t="s">
        <v>2766</v>
      </c>
      <c r="N421" t="s">
        <v>3361</v>
      </c>
      <c r="O421" t="s">
        <v>3750</v>
      </c>
      <c r="Q421" s="196">
        <v>50</v>
      </c>
      <c r="S421" t="s">
        <v>3340</v>
      </c>
      <c r="T421" t="s">
        <v>3557</v>
      </c>
      <c r="U421" s="198">
        <v>44.5</v>
      </c>
      <c r="V421" t="s">
        <v>3364</v>
      </c>
      <c r="W421" t="s">
        <v>3365</v>
      </c>
      <c r="X421" t="s">
        <v>3366</v>
      </c>
      <c r="Y421" t="s">
        <v>2662</v>
      </c>
      <c r="Z421" t="s">
        <v>2990</v>
      </c>
      <c r="AA421">
        <v>636124.1</v>
      </c>
      <c r="AB421" s="195">
        <v>37053.875011574099</v>
      </c>
      <c r="AC421" s="195">
        <v>37057.875011574099</v>
      </c>
    </row>
    <row r="422" spans="1:29" x14ac:dyDescent="0.25">
      <c r="A422" s="43" t="str">
        <f t="shared" si="31"/>
        <v xml:space="preserve"> Metals Financial</v>
      </c>
      <c r="B422" s="43" t="str">
        <f t="shared" si="32"/>
        <v/>
      </c>
      <c r="C422" s="43" t="str">
        <f t="shared" si="33"/>
        <v>Metals</v>
      </c>
      <c r="D422" s="43" t="str">
        <f t="shared" si="34"/>
        <v>Financial</v>
      </c>
      <c r="E422" s="43">
        <f>IF(VLOOKUP(S422,'DD-Lookup'!$J$6:$L$50,3,FALSE)="Monthly",(YEAR(AC422)-YEAR(AB422))*12+MONTH(AC422)-MONTH(AB422)+1,(AC422-AB422+1))</f>
        <v>1</v>
      </c>
      <c r="F422" s="210">
        <f t="shared" si="35"/>
        <v>10</v>
      </c>
      <c r="G422" s="199">
        <v>1352294</v>
      </c>
      <c r="H422" s="195">
        <v>37049.275196759299</v>
      </c>
      <c r="I422" t="s">
        <v>3586</v>
      </c>
      <c r="M422" t="s">
        <v>3346</v>
      </c>
      <c r="N422" t="s">
        <v>3554</v>
      </c>
      <c r="O422" t="s">
        <v>3555</v>
      </c>
      <c r="Q422" s="196">
        <v>10</v>
      </c>
      <c r="S422" t="s">
        <v>3556</v>
      </c>
      <c r="T422" t="s">
        <v>3557</v>
      </c>
      <c r="U422" s="198">
        <v>1669</v>
      </c>
      <c r="V422" t="s">
        <v>3290</v>
      </c>
      <c r="W422" t="s">
        <v>3563</v>
      </c>
      <c r="X422" t="s">
        <v>3559</v>
      </c>
      <c r="Y422" t="s">
        <v>3560</v>
      </c>
      <c r="Z422" t="s">
        <v>3561</v>
      </c>
      <c r="AA422">
        <v>2173010</v>
      </c>
    </row>
    <row r="423" spans="1:29" x14ac:dyDescent="0.25">
      <c r="A423" s="43" t="str">
        <f t="shared" si="31"/>
        <v xml:space="preserve"> Metals Financial</v>
      </c>
      <c r="B423" s="43" t="str">
        <f t="shared" si="32"/>
        <v/>
      </c>
      <c r="C423" s="43" t="str">
        <f t="shared" si="33"/>
        <v>Metals</v>
      </c>
      <c r="D423" s="43" t="str">
        <f t="shared" si="34"/>
        <v>Financial</v>
      </c>
      <c r="E423" s="43">
        <f>IF(VLOOKUP(S423,'DD-Lookup'!$J$6:$L$50,3,FALSE)="Monthly",(YEAR(AC423)-YEAR(AB423))*12+MONTH(AC423)-MONTH(AB423)+1,(AC423-AB423+1))</f>
        <v>1</v>
      </c>
      <c r="F423" s="210">
        <f t="shared" si="35"/>
        <v>10</v>
      </c>
      <c r="G423" s="199">
        <v>1352295</v>
      </c>
      <c r="H423" s="195">
        <v>37049.275405092601</v>
      </c>
      <c r="I423" t="s">
        <v>2644</v>
      </c>
      <c r="M423" t="s">
        <v>3346</v>
      </c>
      <c r="N423" t="s">
        <v>3554</v>
      </c>
      <c r="O423" t="s">
        <v>3555</v>
      </c>
      <c r="P423" s="196">
        <v>10</v>
      </c>
      <c r="S423" t="s">
        <v>3556</v>
      </c>
      <c r="T423" t="s">
        <v>3557</v>
      </c>
      <c r="U423" s="198">
        <v>1669</v>
      </c>
      <c r="V423" t="s">
        <v>2645</v>
      </c>
      <c r="W423" t="s">
        <v>3563</v>
      </c>
      <c r="X423" t="s">
        <v>3559</v>
      </c>
      <c r="Y423" t="s">
        <v>3560</v>
      </c>
      <c r="Z423" t="s">
        <v>3561</v>
      </c>
      <c r="AA423">
        <v>2173012</v>
      </c>
    </row>
    <row r="424" spans="1:29" x14ac:dyDescent="0.25">
      <c r="A424" s="43" t="str">
        <f t="shared" si="31"/>
        <v>US Power Physical</v>
      </c>
      <c r="B424" s="43" t="str">
        <f t="shared" si="32"/>
        <v>US</v>
      </c>
      <c r="C424" s="43" t="str">
        <f t="shared" si="33"/>
        <v>Power</v>
      </c>
      <c r="D424" s="43" t="str">
        <f t="shared" si="34"/>
        <v>Physical</v>
      </c>
      <c r="E424" s="43">
        <f>IF(VLOOKUP(S424,'DD-Lookup'!$J$6:$L$50,3,FALSE)="Monthly",(YEAR(AC424)-YEAR(AB424))*12+MONTH(AC424)-MONTH(AB424)+1,(AC424-AB424+1))</f>
        <v>1</v>
      </c>
      <c r="F424" s="210">
        <f t="shared" si="35"/>
        <v>50</v>
      </c>
      <c r="G424" s="199">
        <v>1352297</v>
      </c>
      <c r="H424" s="195">
        <v>37049.275532407402</v>
      </c>
      <c r="I424" t="s">
        <v>2276</v>
      </c>
      <c r="M424" t="s">
        <v>2766</v>
      </c>
      <c r="N424" t="s">
        <v>2274</v>
      </c>
      <c r="O424" t="s">
        <v>328</v>
      </c>
      <c r="P424" s="196">
        <v>50</v>
      </c>
      <c r="S424" t="s">
        <v>3340</v>
      </c>
      <c r="T424" t="s">
        <v>3557</v>
      </c>
      <c r="U424" s="198">
        <v>35.25</v>
      </c>
      <c r="V424" t="s">
        <v>3483</v>
      </c>
      <c r="W424" t="s">
        <v>2275</v>
      </c>
      <c r="X424" t="s">
        <v>2463</v>
      </c>
      <c r="Y424" t="s">
        <v>2662</v>
      </c>
      <c r="Z424" t="s">
        <v>2990</v>
      </c>
      <c r="AA424">
        <v>636126.1</v>
      </c>
      <c r="AB424" s="195">
        <v>37050.875011574099</v>
      </c>
      <c r="AC424" s="195">
        <v>37050.875011574099</v>
      </c>
    </row>
    <row r="425" spans="1:29" x14ac:dyDescent="0.25">
      <c r="A425" s="43" t="str">
        <f t="shared" si="31"/>
        <v>US Power Physical</v>
      </c>
      <c r="B425" s="43" t="str">
        <f t="shared" si="32"/>
        <v>US</v>
      </c>
      <c r="C425" s="43" t="str">
        <f t="shared" si="33"/>
        <v>Power</v>
      </c>
      <c r="D425" s="43" t="str">
        <f t="shared" si="34"/>
        <v>Physical</v>
      </c>
      <c r="E425" s="43">
        <f>IF(VLOOKUP(S425,'DD-Lookup'!$J$6:$L$50,3,FALSE)="Monthly",(YEAR(AC425)-YEAR(AB425))*12+MONTH(AC425)-MONTH(AB425)+1,(AC425-AB425+1))</f>
        <v>5</v>
      </c>
      <c r="F425" s="210">
        <f t="shared" si="35"/>
        <v>250</v>
      </c>
      <c r="G425" s="199">
        <v>1352298</v>
      </c>
      <c r="H425" s="195">
        <v>37049.275543981501</v>
      </c>
      <c r="I425" t="s">
        <v>3297</v>
      </c>
      <c r="M425" t="s">
        <v>2766</v>
      </c>
      <c r="N425" t="s">
        <v>3361</v>
      </c>
      <c r="O425" t="s">
        <v>3750</v>
      </c>
      <c r="Q425" s="196">
        <v>50</v>
      </c>
      <c r="S425" t="s">
        <v>3340</v>
      </c>
      <c r="T425" t="s">
        <v>3557</v>
      </c>
      <c r="U425" s="198">
        <v>45</v>
      </c>
      <c r="V425" t="s">
        <v>2710</v>
      </c>
      <c r="W425" t="s">
        <v>3365</v>
      </c>
      <c r="X425" t="s">
        <v>3366</v>
      </c>
      <c r="Y425" t="s">
        <v>2662</v>
      </c>
      <c r="Z425" t="s">
        <v>2990</v>
      </c>
      <c r="AA425">
        <v>636127.1</v>
      </c>
      <c r="AB425" s="195">
        <v>37053.875011574099</v>
      </c>
      <c r="AC425" s="195">
        <v>37057.875011574099</v>
      </c>
    </row>
    <row r="426" spans="1:29" x14ac:dyDescent="0.25">
      <c r="A426" s="43" t="str">
        <f t="shared" si="31"/>
        <v>US Power Physical</v>
      </c>
      <c r="B426" s="43" t="str">
        <f t="shared" si="32"/>
        <v>US</v>
      </c>
      <c r="C426" s="43" t="str">
        <f t="shared" si="33"/>
        <v>Power</v>
      </c>
      <c r="D426" s="43" t="str">
        <f t="shared" si="34"/>
        <v>Physical</v>
      </c>
      <c r="E426" s="43">
        <f>IF(VLOOKUP(S426,'DD-Lookup'!$J$6:$L$50,3,FALSE)="Monthly",(YEAR(AC426)-YEAR(AB426))*12+MONTH(AC426)-MONTH(AB426)+1,(AC426-AB426+1))</f>
        <v>1</v>
      </c>
      <c r="F426" s="210">
        <f t="shared" si="35"/>
        <v>50</v>
      </c>
      <c r="G426" s="199">
        <v>1352299</v>
      </c>
      <c r="H426" s="195">
        <v>37049.275833333297</v>
      </c>
      <c r="I426" t="s">
        <v>2465</v>
      </c>
      <c r="M426" t="s">
        <v>2766</v>
      </c>
      <c r="N426" t="s">
        <v>2274</v>
      </c>
      <c r="O426" t="s">
        <v>328</v>
      </c>
      <c r="Q426" s="196">
        <v>50</v>
      </c>
      <c r="S426" t="s">
        <v>3340</v>
      </c>
      <c r="T426" t="s">
        <v>3557</v>
      </c>
      <c r="U426" s="198">
        <v>35.25</v>
      </c>
      <c r="V426" t="s">
        <v>3843</v>
      </c>
      <c r="W426" t="s">
        <v>2275</v>
      </c>
      <c r="X426" t="s">
        <v>2463</v>
      </c>
      <c r="Y426" t="s">
        <v>2662</v>
      </c>
      <c r="Z426" t="s">
        <v>2990</v>
      </c>
      <c r="AA426">
        <v>636128.1</v>
      </c>
      <c r="AB426" s="195">
        <v>37050.875011574099</v>
      </c>
      <c r="AC426" s="195">
        <v>37050.875011574099</v>
      </c>
    </row>
    <row r="427" spans="1:29" x14ac:dyDescent="0.25">
      <c r="A427" s="43" t="str">
        <f t="shared" si="31"/>
        <v>US Power Physical</v>
      </c>
      <c r="B427" s="43" t="str">
        <f t="shared" si="32"/>
        <v>US</v>
      </c>
      <c r="C427" s="43" t="str">
        <f t="shared" si="33"/>
        <v>Power</v>
      </c>
      <c r="D427" s="43" t="str">
        <f t="shared" si="34"/>
        <v>Physical</v>
      </c>
      <c r="E427" s="43">
        <f>IF(VLOOKUP(S427,'DD-Lookup'!$J$6:$L$50,3,FALSE)="Monthly",(YEAR(AC427)-YEAR(AB427))*12+MONTH(AC427)-MONTH(AB427)+1,(AC427-AB427+1))</f>
        <v>5</v>
      </c>
      <c r="F427" s="210">
        <f t="shared" si="35"/>
        <v>250</v>
      </c>
      <c r="G427" s="199">
        <v>1352300</v>
      </c>
      <c r="H427" s="195">
        <v>37049.275856481501</v>
      </c>
      <c r="I427" t="s">
        <v>2276</v>
      </c>
      <c r="M427" t="s">
        <v>2766</v>
      </c>
      <c r="N427" t="s">
        <v>3361</v>
      </c>
      <c r="O427" t="s">
        <v>3750</v>
      </c>
      <c r="P427" s="196">
        <v>50</v>
      </c>
      <c r="S427" t="s">
        <v>3340</v>
      </c>
      <c r="T427" t="s">
        <v>3557</v>
      </c>
      <c r="U427" s="198">
        <v>44.5</v>
      </c>
      <c r="V427" t="s">
        <v>4234</v>
      </c>
      <c r="W427" t="s">
        <v>3365</v>
      </c>
      <c r="X427" t="s">
        <v>3366</v>
      </c>
      <c r="Y427" t="s">
        <v>2662</v>
      </c>
      <c r="Z427" t="s">
        <v>2990</v>
      </c>
      <c r="AA427">
        <v>636129.1</v>
      </c>
      <c r="AB427" s="195">
        <v>37053.875011574099</v>
      </c>
      <c r="AC427" s="195">
        <v>37057.875011574099</v>
      </c>
    </row>
    <row r="428" spans="1:29" x14ac:dyDescent="0.25">
      <c r="A428" s="43" t="str">
        <f t="shared" si="31"/>
        <v>US Power Physical</v>
      </c>
      <c r="B428" s="43" t="str">
        <f t="shared" si="32"/>
        <v>US</v>
      </c>
      <c r="C428" s="43" t="str">
        <f t="shared" si="33"/>
        <v>Power</v>
      </c>
      <c r="D428" s="43" t="str">
        <f t="shared" si="34"/>
        <v>Physical</v>
      </c>
      <c r="E428" s="43">
        <f>IF(VLOOKUP(S428,'DD-Lookup'!$J$6:$L$50,3,FALSE)="Monthly",(YEAR(AC428)-YEAR(AB428))*12+MONTH(AC428)-MONTH(AB428)+1,(AC428-AB428+1))</f>
        <v>5</v>
      </c>
      <c r="F428" s="210">
        <f t="shared" si="35"/>
        <v>250</v>
      </c>
      <c r="G428" s="199">
        <v>1352301</v>
      </c>
      <c r="H428" s="195">
        <v>37049.275960648098</v>
      </c>
      <c r="I428" t="s">
        <v>2254</v>
      </c>
      <c r="M428" t="s">
        <v>2766</v>
      </c>
      <c r="N428" t="s">
        <v>3361</v>
      </c>
      <c r="O428" t="s">
        <v>3750</v>
      </c>
      <c r="P428" s="196">
        <v>50</v>
      </c>
      <c r="S428" t="s">
        <v>3340</v>
      </c>
      <c r="T428" t="s">
        <v>3557</v>
      </c>
      <c r="U428" s="198">
        <v>44</v>
      </c>
      <c r="V428" t="s">
        <v>2665</v>
      </c>
      <c r="W428" t="s">
        <v>3365</v>
      </c>
      <c r="X428" t="s">
        <v>3366</v>
      </c>
      <c r="Y428" t="s">
        <v>2662</v>
      </c>
      <c r="Z428" t="s">
        <v>2990</v>
      </c>
      <c r="AA428">
        <v>636130.1</v>
      </c>
      <c r="AB428" s="195">
        <v>37053.875011574099</v>
      </c>
      <c r="AC428" s="195">
        <v>37057.875011574099</v>
      </c>
    </row>
    <row r="429" spans="1:29" x14ac:dyDescent="0.25">
      <c r="A429" s="43" t="str">
        <f t="shared" si="31"/>
        <v>US Power Physical</v>
      </c>
      <c r="B429" s="43" t="str">
        <f t="shared" si="32"/>
        <v>US</v>
      </c>
      <c r="C429" s="43" t="str">
        <f t="shared" si="33"/>
        <v>Power</v>
      </c>
      <c r="D429" s="43" t="str">
        <f t="shared" si="34"/>
        <v>Physical</v>
      </c>
      <c r="E429" s="43">
        <f>IF(VLOOKUP(S429,'DD-Lookup'!$J$6:$L$50,3,FALSE)="Monthly",(YEAR(AC429)-YEAR(AB429))*12+MONTH(AC429)-MONTH(AB429)+1,(AC429-AB429+1))</f>
        <v>5</v>
      </c>
      <c r="F429" s="210">
        <f t="shared" si="35"/>
        <v>250</v>
      </c>
      <c r="G429" s="199">
        <v>1352302</v>
      </c>
      <c r="H429" s="195">
        <v>37049.276087963</v>
      </c>
      <c r="I429" t="s">
        <v>3363</v>
      </c>
      <c r="M429" t="s">
        <v>2766</v>
      </c>
      <c r="N429" t="s">
        <v>3361</v>
      </c>
      <c r="O429" t="s">
        <v>3750</v>
      </c>
      <c r="Q429" s="196">
        <v>50</v>
      </c>
      <c r="S429" t="s">
        <v>3340</v>
      </c>
      <c r="T429" t="s">
        <v>3557</v>
      </c>
      <c r="U429" s="198">
        <v>44.5</v>
      </c>
      <c r="V429" t="s">
        <v>3364</v>
      </c>
      <c r="W429" t="s">
        <v>3365</v>
      </c>
      <c r="X429" t="s">
        <v>3366</v>
      </c>
      <c r="Y429" t="s">
        <v>2662</v>
      </c>
      <c r="Z429" t="s">
        <v>2990</v>
      </c>
      <c r="AA429">
        <v>636131.1</v>
      </c>
      <c r="AB429" s="195">
        <v>37053.875011574099</v>
      </c>
      <c r="AC429" s="195">
        <v>37057.875011574099</v>
      </c>
    </row>
    <row r="430" spans="1:29" x14ac:dyDescent="0.25">
      <c r="A430" s="43" t="str">
        <f t="shared" si="31"/>
        <v>US Power Physical</v>
      </c>
      <c r="B430" s="43" t="str">
        <f t="shared" si="32"/>
        <v>US</v>
      </c>
      <c r="C430" s="43" t="str">
        <f t="shared" si="33"/>
        <v>Power</v>
      </c>
      <c r="D430" s="43" t="str">
        <f t="shared" si="34"/>
        <v>Physical</v>
      </c>
      <c r="E430" s="43">
        <f>IF(VLOOKUP(S430,'DD-Lookup'!$J$6:$L$50,3,FALSE)="Monthly",(YEAR(AC430)-YEAR(AB430))*12+MONTH(AC430)-MONTH(AB430)+1,(AC430-AB430+1))</f>
        <v>5</v>
      </c>
      <c r="F430" s="210">
        <f t="shared" si="35"/>
        <v>250</v>
      </c>
      <c r="G430" s="199">
        <v>1352303</v>
      </c>
      <c r="H430" s="195">
        <v>37049.276192129597</v>
      </c>
      <c r="I430" t="s">
        <v>329</v>
      </c>
      <c r="J430" t="s">
        <v>2413</v>
      </c>
      <c r="K430" t="s">
        <v>2272</v>
      </c>
      <c r="M430" t="s">
        <v>2766</v>
      </c>
      <c r="N430" t="s">
        <v>3361</v>
      </c>
      <c r="O430" t="s">
        <v>3839</v>
      </c>
      <c r="Q430" s="196">
        <v>50</v>
      </c>
      <c r="S430" t="s">
        <v>3340</v>
      </c>
      <c r="T430" t="s">
        <v>3557</v>
      </c>
      <c r="U430" s="198">
        <v>53</v>
      </c>
      <c r="V430" t="s">
        <v>3041</v>
      </c>
      <c r="W430" t="s">
        <v>3369</v>
      </c>
      <c r="X430" t="s">
        <v>2267</v>
      </c>
      <c r="Y430" t="s">
        <v>2662</v>
      </c>
      <c r="Z430" t="s">
        <v>2990</v>
      </c>
      <c r="AA430">
        <v>636132.1</v>
      </c>
      <c r="AB430" s="195">
        <v>37053.875011574099</v>
      </c>
      <c r="AC430" s="195">
        <v>37057.875011574099</v>
      </c>
    </row>
    <row r="431" spans="1:29" x14ac:dyDescent="0.25">
      <c r="A431" s="43" t="str">
        <f t="shared" si="31"/>
        <v>US Crude Financial</v>
      </c>
      <c r="B431" s="43" t="str">
        <f t="shared" si="32"/>
        <v>US</v>
      </c>
      <c r="C431" s="43" t="str">
        <f t="shared" si="33"/>
        <v>Crude</v>
      </c>
      <c r="D431" s="43" t="str">
        <f t="shared" si="34"/>
        <v>Financial</v>
      </c>
      <c r="E431" s="43">
        <f>IF(VLOOKUP(S431,'DD-Lookup'!$J$6:$L$50,3,FALSE)="Monthly",(YEAR(AC431)-YEAR(AB431))*12+MONTH(AC431)-MONTH(AB431)+1,(AC431-AB431+1))</f>
        <v>1</v>
      </c>
      <c r="F431" s="210">
        <f t="shared" si="35"/>
        <v>50000</v>
      </c>
      <c r="G431" s="199">
        <v>1352304</v>
      </c>
      <c r="H431" s="195">
        <v>37049.276319444398</v>
      </c>
      <c r="I431" t="s">
        <v>2652</v>
      </c>
      <c r="M431" t="s">
        <v>3437</v>
      </c>
      <c r="N431" t="s">
        <v>2653</v>
      </c>
      <c r="O431" t="s">
        <v>3359</v>
      </c>
      <c r="P431" s="196">
        <v>50000</v>
      </c>
      <c r="S431" t="s">
        <v>3347</v>
      </c>
      <c r="T431" t="s">
        <v>3557</v>
      </c>
      <c r="U431" s="198">
        <v>27.46</v>
      </c>
      <c r="V431" t="s">
        <v>2460</v>
      </c>
      <c r="W431" t="s">
        <v>2655</v>
      </c>
      <c r="X431" t="s">
        <v>2656</v>
      </c>
      <c r="Y431" t="s">
        <v>2778</v>
      </c>
      <c r="Z431" t="s">
        <v>2995</v>
      </c>
      <c r="AA431">
        <v>115360</v>
      </c>
      <c r="AB431" s="195">
        <v>37073</v>
      </c>
      <c r="AC431" s="195">
        <v>37103</v>
      </c>
    </row>
    <row r="432" spans="1:29" x14ac:dyDescent="0.25">
      <c r="A432" s="43" t="str">
        <f t="shared" si="31"/>
        <v>US Power Physical</v>
      </c>
      <c r="B432" s="43" t="str">
        <f t="shared" si="32"/>
        <v>US</v>
      </c>
      <c r="C432" s="43" t="str">
        <f t="shared" si="33"/>
        <v>Power</v>
      </c>
      <c r="D432" s="43" t="str">
        <f t="shared" si="34"/>
        <v>Physical</v>
      </c>
      <c r="E432" s="43">
        <f>IF(VLOOKUP(S432,'DD-Lookup'!$J$6:$L$50,3,FALSE)="Monthly",(YEAR(AC432)-YEAR(AB432))*12+MONTH(AC432)-MONTH(AB432)+1,(AC432-AB432+1))</f>
        <v>5</v>
      </c>
      <c r="F432" s="210">
        <f t="shared" si="35"/>
        <v>250</v>
      </c>
      <c r="G432" s="199">
        <v>1352305</v>
      </c>
      <c r="H432" s="195">
        <v>37049.276481481502</v>
      </c>
      <c r="I432" t="s">
        <v>2780</v>
      </c>
      <c r="J432" t="s">
        <v>2271</v>
      </c>
      <c r="K432" t="s">
        <v>2272</v>
      </c>
      <c r="M432" t="s">
        <v>2766</v>
      </c>
      <c r="N432" t="s">
        <v>3361</v>
      </c>
      <c r="O432" t="s">
        <v>3957</v>
      </c>
      <c r="Q432" s="196">
        <v>50</v>
      </c>
      <c r="S432" t="s">
        <v>3340</v>
      </c>
      <c r="T432" t="s">
        <v>3557</v>
      </c>
      <c r="U432" s="198">
        <v>40.75</v>
      </c>
      <c r="V432" t="s">
        <v>3146</v>
      </c>
      <c r="W432" t="s">
        <v>3296</v>
      </c>
      <c r="X432" t="s">
        <v>3368</v>
      </c>
      <c r="Y432" t="s">
        <v>2662</v>
      </c>
      <c r="Z432" t="s">
        <v>2990</v>
      </c>
      <c r="AA432">
        <v>636133.1</v>
      </c>
      <c r="AB432" s="195">
        <v>37053.875011574099</v>
      </c>
      <c r="AC432" s="195">
        <v>37057.875011574099</v>
      </c>
    </row>
    <row r="433" spans="1:29" x14ac:dyDescent="0.25">
      <c r="A433" s="43" t="str">
        <f t="shared" si="31"/>
        <v>US Power Physical</v>
      </c>
      <c r="B433" s="43" t="str">
        <f t="shared" si="32"/>
        <v>US</v>
      </c>
      <c r="C433" s="43" t="str">
        <f t="shared" si="33"/>
        <v>Power</v>
      </c>
      <c r="D433" s="43" t="str">
        <f t="shared" si="34"/>
        <v>Physical</v>
      </c>
      <c r="E433" s="43">
        <f>IF(VLOOKUP(S433,'DD-Lookup'!$J$6:$L$50,3,FALSE)="Monthly",(YEAR(AC433)-YEAR(AB433))*12+MONTH(AC433)-MONTH(AB433)+1,(AC433-AB433+1))</f>
        <v>92</v>
      </c>
      <c r="F433" s="210">
        <f t="shared" si="35"/>
        <v>4600</v>
      </c>
      <c r="G433" s="199">
        <v>1352307</v>
      </c>
      <c r="H433" s="195">
        <v>37049.276539351798</v>
      </c>
      <c r="I433" t="s">
        <v>3382</v>
      </c>
      <c r="M433" t="s">
        <v>2766</v>
      </c>
      <c r="N433" t="s">
        <v>3361</v>
      </c>
      <c r="O433" t="s">
        <v>3378</v>
      </c>
      <c r="Q433" s="196">
        <v>50</v>
      </c>
      <c r="S433" t="s">
        <v>3340</v>
      </c>
      <c r="T433" t="s">
        <v>3557</v>
      </c>
      <c r="U433" s="198">
        <v>34.200000000000003</v>
      </c>
      <c r="V433" t="s">
        <v>3828</v>
      </c>
      <c r="W433" t="s">
        <v>3380</v>
      </c>
      <c r="X433" t="s">
        <v>3381</v>
      </c>
      <c r="Y433" t="s">
        <v>2662</v>
      </c>
      <c r="Z433" t="s">
        <v>2990</v>
      </c>
      <c r="AA433">
        <v>636135.1</v>
      </c>
      <c r="AB433" s="195">
        <v>37165.715972222199</v>
      </c>
      <c r="AC433" s="195">
        <v>37256.715972222199</v>
      </c>
    </row>
    <row r="434" spans="1:29" x14ac:dyDescent="0.25">
      <c r="A434" s="43" t="str">
        <f t="shared" si="31"/>
        <v>US Power Physical</v>
      </c>
      <c r="B434" s="43" t="str">
        <f t="shared" si="32"/>
        <v>US</v>
      </c>
      <c r="C434" s="43" t="str">
        <f t="shared" si="33"/>
        <v>Power</v>
      </c>
      <c r="D434" s="43" t="str">
        <f t="shared" si="34"/>
        <v>Physical</v>
      </c>
      <c r="E434" s="43">
        <f>IF(VLOOKUP(S434,'DD-Lookup'!$J$6:$L$50,3,FALSE)="Monthly",(YEAR(AC434)-YEAR(AB434))*12+MONTH(AC434)-MONTH(AB434)+1,(AC434-AB434+1))</f>
        <v>92</v>
      </c>
      <c r="F434" s="210">
        <f t="shared" si="35"/>
        <v>4600</v>
      </c>
      <c r="G434" s="199">
        <v>1352308</v>
      </c>
      <c r="H434" s="195">
        <v>37049.276597222197</v>
      </c>
      <c r="I434" t="s">
        <v>3382</v>
      </c>
      <c r="M434" t="s">
        <v>2766</v>
      </c>
      <c r="N434" t="s">
        <v>3361</v>
      </c>
      <c r="O434" t="s">
        <v>3378</v>
      </c>
      <c r="Q434" s="196">
        <v>50</v>
      </c>
      <c r="S434" t="s">
        <v>3340</v>
      </c>
      <c r="T434" t="s">
        <v>3557</v>
      </c>
      <c r="U434" s="198">
        <v>34.299999999999997</v>
      </c>
      <c r="V434" t="s">
        <v>3828</v>
      </c>
      <c r="W434" t="s">
        <v>3380</v>
      </c>
      <c r="X434" t="s">
        <v>3381</v>
      </c>
      <c r="Y434" t="s">
        <v>2662</v>
      </c>
      <c r="Z434" t="s">
        <v>2990</v>
      </c>
      <c r="AA434">
        <v>636136.1</v>
      </c>
      <c r="AB434" s="195">
        <v>37165.715972222199</v>
      </c>
      <c r="AC434" s="195">
        <v>37256.715972222199</v>
      </c>
    </row>
    <row r="435" spans="1:29" x14ac:dyDescent="0.25">
      <c r="A435" s="43" t="str">
        <f t="shared" si="31"/>
        <v>US Power Financial</v>
      </c>
      <c r="B435" s="43" t="str">
        <f t="shared" si="32"/>
        <v>US</v>
      </c>
      <c r="C435" s="43" t="str">
        <f t="shared" si="33"/>
        <v>Power</v>
      </c>
      <c r="D435" s="43" t="str">
        <f t="shared" si="34"/>
        <v>Financial</v>
      </c>
      <c r="E435" s="43">
        <f>IF(VLOOKUP(S435,'DD-Lookup'!$J$6:$L$50,3,FALSE)="Monthly",(YEAR(AC435)-YEAR(AB435))*12+MONTH(AC435)-MONTH(AB435)+1,(AC435-AB435+1))</f>
        <v>1</v>
      </c>
      <c r="F435" s="210">
        <f t="shared" si="35"/>
        <v>50</v>
      </c>
      <c r="G435" s="199">
        <v>1352309</v>
      </c>
      <c r="H435" s="195">
        <v>37049.276655092603</v>
      </c>
      <c r="I435" t="s">
        <v>2280</v>
      </c>
      <c r="M435" t="s">
        <v>2766</v>
      </c>
      <c r="N435" t="s">
        <v>2659</v>
      </c>
      <c r="O435" t="s">
        <v>319</v>
      </c>
      <c r="P435" s="196">
        <v>50</v>
      </c>
      <c r="S435" t="s">
        <v>3340</v>
      </c>
      <c r="T435" t="s">
        <v>3557</v>
      </c>
      <c r="U435" s="198">
        <v>32</v>
      </c>
      <c r="V435" t="s">
        <v>3204</v>
      </c>
      <c r="W435" t="s">
        <v>2660</v>
      </c>
      <c r="X435" t="s">
        <v>2661</v>
      </c>
      <c r="Y435" t="s">
        <v>2662</v>
      </c>
      <c r="Z435" t="s">
        <v>2995</v>
      </c>
      <c r="AA435">
        <v>636137.1</v>
      </c>
      <c r="AB435" s="195">
        <v>37049.875011574099</v>
      </c>
      <c r="AC435" s="195">
        <v>37049.875011574099</v>
      </c>
    </row>
    <row r="436" spans="1:29" x14ac:dyDescent="0.25">
      <c r="A436" s="43" t="str">
        <f t="shared" si="31"/>
        <v>US Power Physical</v>
      </c>
      <c r="B436" s="43" t="str">
        <f t="shared" si="32"/>
        <v>US</v>
      </c>
      <c r="C436" s="43" t="str">
        <f t="shared" si="33"/>
        <v>Power</v>
      </c>
      <c r="D436" s="43" t="str">
        <f t="shared" si="34"/>
        <v>Physical</v>
      </c>
      <c r="E436" s="43">
        <f>IF(VLOOKUP(S436,'DD-Lookup'!$J$6:$L$50,3,FALSE)="Monthly",(YEAR(AC436)-YEAR(AB436))*12+MONTH(AC436)-MONTH(AB436)+1,(AC436-AB436+1))</f>
        <v>1</v>
      </c>
      <c r="F436" s="210">
        <f t="shared" si="35"/>
        <v>50</v>
      </c>
      <c r="G436" s="199">
        <v>1352310</v>
      </c>
      <c r="H436" s="195">
        <v>37049.276689814797</v>
      </c>
      <c r="I436" t="s">
        <v>3374</v>
      </c>
      <c r="M436" t="s">
        <v>2766</v>
      </c>
      <c r="N436" t="s">
        <v>3361</v>
      </c>
      <c r="O436" t="s">
        <v>3647</v>
      </c>
      <c r="P436" s="196">
        <v>50</v>
      </c>
      <c r="S436" t="s">
        <v>3340</v>
      </c>
      <c r="T436" t="s">
        <v>3557</v>
      </c>
      <c r="U436" s="198">
        <v>31</v>
      </c>
      <c r="V436" t="s">
        <v>3065</v>
      </c>
      <c r="W436" t="s">
        <v>2781</v>
      </c>
      <c r="X436" t="s">
        <v>3370</v>
      </c>
      <c r="Y436" t="s">
        <v>2662</v>
      </c>
      <c r="Z436" t="s">
        <v>2990</v>
      </c>
      <c r="AA436">
        <v>636138.1</v>
      </c>
      <c r="AB436" s="195">
        <v>37050.875011574099</v>
      </c>
      <c r="AC436" s="195">
        <v>37050.875011574099</v>
      </c>
    </row>
    <row r="437" spans="1:29" x14ac:dyDescent="0.25">
      <c r="A437" s="43" t="str">
        <f t="shared" si="31"/>
        <v>US Power Physical</v>
      </c>
      <c r="B437" s="43" t="str">
        <f t="shared" si="32"/>
        <v>US</v>
      </c>
      <c r="C437" s="43" t="str">
        <f t="shared" si="33"/>
        <v>Power</v>
      </c>
      <c r="D437" s="43" t="str">
        <f t="shared" si="34"/>
        <v>Physical</v>
      </c>
      <c r="E437" s="43">
        <f>IF(VLOOKUP(S437,'DD-Lookup'!$J$6:$L$50,3,FALSE)="Monthly",(YEAR(AC437)-YEAR(AB437))*12+MONTH(AC437)-MONTH(AB437)+1,(AC437-AB437+1))</f>
        <v>1</v>
      </c>
      <c r="F437" s="210">
        <f t="shared" si="35"/>
        <v>50</v>
      </c>
      <c r="G437" s="199">
        <v>1352311</v>
      </c>
      <c r="H437" s="195">
        <v>37049.276886574102</v>
      </c>
      <c r="I437" t="s">
        <v>2259</v>
      </c>
      <c r="M437" t="s">
        <v>2766</v>
      </c>
      <c r="N437" t="s">
        <v>3361</v>
      </c>
      <c r="O437" t="s">
        <v>1720</v>
      </c>
      <c r="P437" s="196">
        <v>50</v>
      </c>
      <c r="S437" t="s">
        <v>3340</v>
      </c>
      <c r="T437" t="s">
        <v>3557</v>
      </c>
      <c r="U437" s="198">
        <v>29.8</v>
      </c>
      <c r="V437" t="s">
        <v>2260</v>
      </c>
      <c r="W437" t="s">
        <v>3376</v>
      </c>
      <c r="X437" t="s">
        <v>3377</v>
      </c>
      <c r="Y437" t="s">
        <v>2662</v>
      </c>
      <c r="Z437" t="s">
        <v>2990</v>
      </c>
      <c r="AA437">
        <v>636139.1</v>
      </c>
      <c r="AB437" s="195">
        <v>37050.875011574099</v>
      </c>
      <c r="AC437" s="195">
        <v>37050.875011574099</v>
      </c>
    </row>
    <row r="438" spans="1:29" x14ac:dyDescent="0.25">
      <c r="A438" s="43" t="str">
        <f t="shared" si="31"/>
        <v>US Natural Gas Financial</v>
      </c>
      <c r="B438" s="43" t="str">
        <f t="shared" si="32"/>
        <v>US</v>
      </c>
      <c r="C438" s="43" t="str">
        <f t="shared" si="33"/>
        <v>Natural Gas</v>
      </c>
      <c r="D438" s="43" t="str">
        <f t="shared" si="34"/>
        <v>Financial</v>
      </c>
      <c r="E438" s="43">
        <f>IF(VLOOKUP(S438,'DD-Lookup'!$J$6:$L$50,3,FALSE)="Monthly",(YEAR(AC438)-YEAR(AB438))*12+MONTH(AC438)-MONTH(AB438)+1,(AC438-AB438+1))</f>
        <v>31</v>
      </c>
      <c r="F438" s="210">
        <f t="shared" si="35"/>
        <v>77500</v>
      </c>
      <c r="G438" s="199">
        <v>1352312</v>
      </c>
      <c r="H438" s="195">
        <v>37049.276921296303</v>
      </c>
      <c r="I438" t="s">
        <v>2276</v>
      </c>
      <c r="M438" t="s">
        <v>3341</v>
      </c>
      <c r="N438" t="s">
        <v>2281</v>
      </c>
      <c r="O438" t="s">
        <v>2475</v>
      </c>
      <c r="Q438" s="196">
        <v>2500</v>
      </c>
      <c r="S438" t="s">
        <v>3342</v>
      </c>
      <c r="T438" t="s">
        <v>3557</v>
      </c>
      <c r="U438" s="198">
        <v>3.7949999999999999</v>
      </c>
      <c r="V438" t="s">
        <v>3172</v>
      </c>
      <c r="W438" t="s">
        <v>2853</v>
      </c>
      <c r="X438" t="s">
        <v>2282</v>
      </c>
      <c r="Y438" t="s">
        <v>3575</v>
      </c>
      <c r="Z438" t="s">
        <v>2995</v>
      </c>
      <c r="AA438" t="s">
        <v>330</v>
      </c>
      <c r="AB438" s="195">
        <v>37073.875</v>
      </c>
      <c r="AC438" s="195">
        <v>37103.875</v>
      </c>
    </row>
    <row r="439" spans="1:29" x14ac:dyDescent="0.25">
      <c r="A439" s="43" t="str">
        <f t="shared" si="31"/>
        <v>US Power Financial</v>
      </c>
      <c r="B439" s="43" t="str">
        <f t="shared" si="32"/>
        <v>US</v>
      </c>
      <c r="C439" s="43" t="str">
        <f t="shared" si="33"/>
        <v>Power</v>
      </c>
      <c r="D439" s="43" t="str">
        <f t="shared" si="34"/>
        <v>Financial</v>
      </c>
      <c r="E439" s="43">
        <f>IF(VLOOKUP(S439,'DD-Lookup'!$J$6:$L$50,3,FALSE)="Monthly",(YEAR(AC439)-YEAR(AB439))*12+MONTH(AC439)-MONTH(AB439)+1,(AC439-AB439+1))</f>
        <v>1</v>
      </c>
      <c r="F439" s="210">
        <f t="shared" si="35"/>
        <v>50</v>
      </c>
      <c r="G439" s="199">
        <v>1352313</v>
      </c>
      <c r="H439" s="195">
        <v>37049.277048611097</v>
      </c>
      <c r="I439" t="s">
        <v>3360</v>
      </c>
      <c r="M439" t="s">
        <v>2766</v>
      </c>
      <c r="N439" t="s">
        <v>2659</v>
      </c>
      <c r="O439" t="s">
        <v>319</v>
      </c>
      <c r="Q439" s="196">
        <v>50</v>
      </c>
      <c r="S439" t="s">
        <v>3340</v>
      </c>
      <c r="T439" t="s">
        <v>3557</v>
      </c>
      <c r="U439" s="198">
        <v>32</v>
      </c>
      <c r="V439" t="s">
        <v>331</v>
      </c>
      <c r="W439" t="s">
        <v>2660</v>
      </c>
      <c r="X439" t="s">
        <v>2661</v>
      </c>
      <c r="Y439" t="s">
        <v>2662</v>
      </c>
      <c r="Z439" t="s">
        <v>2995</v>
      </c>
      <c r="AA439">
        <v>636140.1</v>
      </c>
      <c r="AB439" s="195">
        <v>37049.875011574099</v>
      </c>
      <c r="AC439" s="195">
        <v>37049.875011574099</v>
      </c>
    </row>
    <row r="440" spans="1:29" x14ac:dyDescent="0.25">
      <c r="A440" s="43" t="str">
        <f t="shared" si="31"/>
        <v>US Power Physical</v>
      </c>
      <c r="B440" s="43" t="str">
        <f t="shared" si="32"/>
        <v>US</v>
      </c>
      <c r="C440" s="43" t="str">
        <f t="shared" si="33"/>
        <v>Power</v>
      </c>
      <c r="D440" s="43" t="str">
        <f t="shared" si="34"/>
        <v>Physical</v>
      </c>
      <c r="E440" s="43">
        <f>IF(VLOOKUP(S440,'DD-Lookup'!$J$6:$L$50,3,FALSE)="Monthly",(YEAR(AC440)-YEAR(AB440))*12+MONTH(AC440)-MONTH(AB440)+1,(AC440-AB440+1))</f>
        <v>1</v>
      </c>
      <c r="F440" s="210">
        <f t="shared" si="35"/>
        <v>50</v>
      </c>
      <c r="G440" s="199">
        <v>1352315</v>
      </c>
      <c r="H440" s="195">
        <v>37049.277303240699</v>
      </c>
      <c r="I440" t="s">
        <v>2262</v>
      </c>
      <c r="M440" t="s">
        <v>2766</v>
      </c>
      <c r="N440" t="s">
        <v>3361</v>
      </c>
      <c r="O440" t="s">
        <v>1720</v>
      </c>
      <c r="Q440" s="196">
        <v>50</v>
      </c>
      <c r="S440" t="s">
        <v>3340</v>
      </c>
      <c r="T440" t="s">
        <v>3557</v>
      </c>
      <c r="U440" s="198">
        <v>29.9</v>
      </c>
      <c r="V440" t="s">
        <v>1700</v>
      </c>
      <c r="W440" t="s">
        <v>3376</v>
      </c>
      <c r="X440" t="s">
        <v>3377</v>
      </c>
      <c r="Y440" t="s">
        <v>2662</v>
      </c>
      <c r="Z440" t="s">
        <v>2990</v>
      </c>
      <c r="AA440">
        <v>636141.1</v>
      </c>
      <c r="AB440" s="195">
        <v>37050.875011574099</v>
      </c>
      <c r="AC440" s="195">
        <v>37050.875011574099</v>
      </c>
    </row>
    <row r="441" spans="1:29" x14ac:dyDescent="0.25">
      <c r="A441" s="43" t="str">
        <f t="shared" si="31"/>
        <v>US Power Physical</v>
      </c>
      <c r="B441" s="43" t="str">
        <f t="shared" si="32"/>
        <v>US</v>
      </c>
      <c r="C441" s="43" t="str">
        <f t="shared" si="33"/>
        <v>Power</v>
      </c>
      <c r="D441" s="43" t="str">
        <f t="shared" si="34"/>
        <v>Physical</v>
      </c>
      <c r="E441" s="43">
        <f>IF(VLOOKUP(S441,'DD-Lookup'!$J$6:$L$50,3,FALSE)="Monthly",(YEAR(AC441)-YEAR(AB441))*12+MONTH(AC441)-MONTH(AB441)+1,(AC441-AB441+1))</f>
        <v>1</v>
      </c>
      <c r="F441" s="210">
        <f t="shared" si="35"/>
        <v>50</v>
      </c>
      <c r="G441" s="199">
        <v>1352316</v>
      </c>
      <c r="H441" s="195">
        <v>37049.277627314797</v>
      </c>
      <c r="I441" t="s">
        <v>3530</v>
      </c>
      <c r="M441" t="s">
        <v>2766</v>
      </c>
      <c r="N441" t="s">
        <v>3361</v>
      </c>
      <c r="O441" t="s">
        <v>1720</v>
      </c>
      <c r="Q441" s="196">
        <v>50</v>
      </c>
      <c r="S441" t="s">
        <v>3340</v>
      </c>
      <c r="T441" t="s">
        <v>3557</v>
      </c>
      <c r="U441" s="198">
        <v>30</v>
      </c>
      <c r="V441" t="s">
        <v>2270</v>
      </c>
      <c r="W441" t="s">
        <v>3376</v>
      </c>
      <c r="X441" t="s">
        <v>3377</v>
      </c>
      <c r="Y441" t="s">
        <v>2662</v>
      </c>
      <c r="Z441" t="s">
        <v>2990</v>
      </c>
      <c r="AA441">
        <v>636142.1</v>
      </c>
      <c r="AB441" s="195">
        <v>37050.875011574099</v>
      </c>
      <c r="AC441" s="195">
        <v>37050.875011574099</v>
      </c>
    </row>
    <row r="442" spans="1:29" x14ac:dyDescent="0.25">
      <c r="A442" s="43" t="str">
        <f t="shared" si="31"/>
        <v>US Power Physical</v>
      </c>
      <c r="B442" s="43" t="str">
        <f t="shared" si="32"/>
        <v>US</v>
      </c>
      <c r="C442" s="43" t="str">
        <f t="shared" si="33"/>
        <v>Power</v>
      </c>
      <c r="D442" s="43" t="str">
        <f t="shared" si="34"/>
        <v>Physical</v>
      </c>
      <c r="E442" s="43">
        <f>IF(VLOOKUP(S442,'DD-Lookup'!$J$6:$L$50,3,FALSE)="Monthly",(YEAR(AC442)-YEAR(AB442))*12+MONTH(AC442)-MONTH(AB442)+1,(AC442-AB442+1))</f>
        <v>1</v>
      </c>
      <c r="F442" s="210">
        <f t="shared" si="35"/>
        <v>50</v>
      </c>
      <c r="G442" s="199">
        <v>1352317</v>
      </c>
      <c r="H442" s="195">
        <v>37049.277777777803</v>
      </c>
      <c r="I442" t="s">
        <v>2251</v>
      </c>
      <c r="M442" t="s">
        <v>2766</v>
      </c>
      <c r="N442" t="s">
        <v>3361</v>
      </c>
      <c r="O442" t="s">
        <v>332</v>
      </c>
      <c r="P442" s="196">
        <v>50</v>
      </c>
      <c r="S442" t="s">
        <v>3340</v>
      </c>
      <c r="T442" t="s">
        <v>3557</v>
      </c>
      <c r="U442" s="198">
        <v>8.5</v>
      </c>
      <c r="V442" t="s">
        <v>3271</v>
      </c>
      <c r="W442" t="s">
        <v>3372</v>
      </c>
      <c r="X442" t="s">
        <v>3373</v>
      </c>
      <c r="Y442" t="s">
        <v>2662</v>
      </c>
      <c r="Z442" t="s">
        <v>2990</v>
      </c>
      <c r="AA442">
        <v>636143.1</v>
      </c>
      <c r="AB442" s="195">
        <v>37050.875011574099</v>
      </c>
      <c r="AC442" s="195">
        <v>37050.875011574099</v>
      </c>
    </row>
    <row r="443" spans="1:29" x14ac:dyDescent="0.25">
      <c r="A443" s="43" t="str">
        <f t="shared" si="31"/>
        <v>US Power Physical</v>
      </c>
      <c r="B443" s="43" t="str">
        <f t="shared" si="32"/>
        <v>US</v>
      </c>
      <c r="C443" s="43" t="str">
        <f t="shared" si="33"/>
        <v>Power</v>
      </c>
      <c r="D443" s="43" t="str">
        <f t="shared" si="34"/>
        <v>Physical</v>
      </c>
      <c r="E443" s="43">
        <f>IF(VLOOKUP(S443,'DD-Lookup'!$J$6:$L$50,3,FALSE)="Monthly",(YEAR(AC443)-YEAR(AB443))*12+MONTH(AC443)-MONTH(AB443)+1,(AC443-AB443+1))</f>
        <v>30</v>
      </c>
      <c r="F443" s="210">
        <f t="shared" si="35"/>
        <v>1500</v>
      </c>
      <c r="G443" s="199">
        <v>1352318</v>
      </c>
      <c r="H443" s="195">
        <v>37049.277858796202</v>
      </c>
      <c r="I443" t="s">
        <v>2255</v>
      </c>
      <c r="M443" t="s">
        <v>2766</v>
      </c>
      <c r="N443" t="s">
        <v>3361</v>
      </c>
      <c r="O443" t="s">
        <v>2256</v>
      </c>
      <c r="Q443" s="196">
        <v>50</v>
      </c>
      <c r="S443" t="s">
        <v>3340</v>
      </c>
      <c r="T443" t="s">
        <v>3557</v>
      </c>
      <c r="U443" s="198">
        <v>36.299999999999997</v>
      </c>
      <c r="V443" t="s">
        <v>3795</v>
      </c>
      <c r="W443" t="s">
        <v>3380</v>
      </c>
      <c r="X443" t="s">
        <v>3366</v>
      </c>
      <c r="Y443" t="s">
        <v>2662</v>
      </c>
      <c r="Z443" t="s">
        <v>2990</v>
      </c>
      <c r="AA443">
        <v>636144.1</v>
      </c>
      <c r="AB443" s="195">
        <v>37135.715972222199</v>
      </c>
      <c r="AC443" s="195">
        <v>37164.715972222199</v>
      </c>
    </row>
    <row r="444" spans="1:29" x14ac:dyDescent="0.25">
      <c r="A444" s="43" t="str">
        <f t="shared" si="31"/>
        <v>US Power Physical</v>
      </c>
      <c r="B444" s="43" t="str">
        <f t="shared" si="32"/>
        <v>US</v>
      </c>
      <c r="C444" s="43" t="str">
        <f t="shared" si="33"/>
        <v>Power</v>
      </c>
      <c r="D444" s="43" t="str">
        <f t="shared" si="34"/>
        <v>Physical</v>
      </c>
      <c r="E444" s="43">
        <f>IF(VLOOKUP(S444,'DD-Lookup'!$J$6:$L$50,3,FALSE)="Monthly",(YEAR(AC444)-YEAR(AB444))*12+MONTH(AC444)-MONTH(AB444)+1,(AC444-AB444+1))</f>
        <v>30</v>
      </c>
      <c r="F444" s="210">
        <f t="shared" si="35"/>
        <v>1500</v>
      </c>
      <c r="G444" s="199">
        <v>1352319</v>
      </c>
      <c r="H444" s="195">
        <v>37049.278020833299</v>
      </c>
      <c r="I444" t="s">
        <v>2244</v>
      </c>
      <c r="M444" t="s">
        <v>2766</v>
      </c>
      <c r="N444" t="s">
        <v>3361</v>
      </c>
      <c r="O444" t="s">
        <v>2277</v>
      </c>
      <c r="Q444" s="196">
        <v>50</v>
      </c>
      <c r="S444" t="s">
        <v>3340</v>
      </c>
      <c r="T444" t="s">
        <v>3557</v>
      </c>
      <c r="U444" s="198">
        <v>42.65</v>
      </c>
      <c r="V444" t="s">
        <v>3494</v>
      </c>
      <c r="W444" t="s">
        <v>3369</v>
      </c>
      <c r="X444" t="s">
        <v>2279</v>
      </c>
      <c r="Y444" t="s">
        <v>2662</v>
      </c>
      <c r="Z444" t="s">
        <v>2990</v>
      </c>
      <c r="AA444">
        <v>636145.1</v>
      </c>
      <c r="AB444" s="195">
        <v>37135.594444444403</v>
      </c>
      <c r="AC444" s="195">
        <v>37164.594444444403</v>
      </c>
    </row>
    <row r="445" spans="1:29" x14ac:dyDescent="0.25">
      <c r="A445" s="43" t="str">
        <f t="shared" si="31"/>
        <v>US Power Physical</v>
      </c>
      <c r="B445" s="43" t="str">
        <f t="shared" si="32"/>
        <v>US</v>
      </c>
      <c r="C445" s="43" t="str">
        <f t="shared" si="33"/>
        <v>Power</v>
      </c>
      <c r="D445" s="43" t="str">
        <f t="shared" si="34"/>
        <v>Physical</v>
      </c>
      <c r="E445" s="43">
        <f>IF(VLOOKUP(S445,'DD-Lookup'!$J$6:$L$50,3,FALSE)="Monthly",(YEAR(AC445)-YEAR(AB445))*12+MONTH(AC445)-MONTH(AB445)+1,(AC445-AB445+1))</f>
        <v>1</v>
      </c>
      <c r="F445" s="210">
        <f t="shared" si="35"/>
        <v>50</v>
      </c>
      <c r="G445" s="199">
        <v>1352320</v>
      </c>
      <c r="H445" s="195">
        <v>37049.278240740699</v>
      </c>
      <c r="I445" t="s">
        <v>2288</v>
      </c>
      <c r="M445" t="s">
        <v>2766</v>
      </c>
      <c r="N445" t="s">
        <v>3361</v>
      </c>
      <c r="O445" t="s">
        <v>3625</v>
      </c>
      <c r="P445" s="196">
        <v>50</v>
      </c>
      <c r="S445" t="s">
        <v>3340</v>
      </c>
      <c r="T445" t="s">
        <v>3557</v>
      </c>
      <c r="U445" s="198">
        <v>35.75</v>
      </c>
      <c r="V445" t="s">
        <v>2784</v>
      </c>
      <c r="W445" t="s">
        <v>3369</v>
      </c>
      <c r="X445" t="s">
        <v>2267</v>
      </c>
      <c r="Y445" t="s">
        <v>2662</v>
      </c>
      <c r="Z445" t="s">
        <v>2990</v>
      </c>
      <c r="AA445">
        <v>636146.1</v>
      </c>
      <c r="AB445" s="195">
        <v>37050.875011574099</v>
      </c>
      <c r="AC445" s="195">
        <v>37050.875011574099</v>
      </c>
    </row>
    <row r="446" spans="1:29" x14ac:dyDescent="0.25">
      <c r="A446" s="43" t="str">
        <f t="shared" si="31"/>
        <v>US Power Physical</v>
      </c>
      <c r="B446" s="43" t="str">
        <f t="shared" si="32"/>
        <v>US</v>
      </c>
      <c r="C446" s="43" t="str">
        <f t="shared" si="33"/>
        <v>Power</v>
      </c>
      <c r="D446" s="43" t="str">
        <f t="shared" si="34"/>
        <v>Physical</v>
      </c>
      <c r="E446" s="43">
        <f>IF(VLOOKUP(S446,'DD-Lookup'!$J$6:$L$50,3,FALSE)="Monthly",(YEAR(AC446)-YEAR(AB446))*12+MONTH(AC446)-MONTH(AB446)+1,(AC446-AB446+1))</f>
        <v>1</v>
      </c>
      <c r="F446" s="210">
        <f t="shared" si="35"/>
        <v>50</v>
      </c>
      <c r="G446" s="199">
        <v>1352321</v>
      </c>
      <c r="H446" s="195">
        <v>37049.278287036999</v>
      </c>
      <c r="I446" t="s">
        <v>2527</v>
      </c>
      <c r="M446" t="s">
        <v>2766</v>
      </c>
      <c r="N446" t="s">
        <v>3361</v>
      </c>
      <c r="O446" t="s">
        <v>1720</v>
      </c>
      <c r="P446" s="196">
        <v>50</v>
      </c>
      <c r="S446" t="s">
        <v>3340</v>
      </c>
      <c r="T446" t="s">
        <v>3557</v>
      </c>
      <c r="U446" s="198">
        <v>29.9</v>
      </c>
      <c r="V446" t="s">
        <v>2252</v>
      </c>
      <c r="W446" t="s">
        <v>3376</v>
      </c>
      <c r="X446" t="s">
        <v>3377</v>
      </c>
      <c r="Y446" t="s">
        <v>2662</v>
      </c>
      <c r="Z446" t="s">
        <v>2990</v>
      </c>
      <c r="AA446">
        <v>636147.1</v>
      </c>
      <c r="AB446" s="195">
        <v>37050.875011574099</v>
      </c>
      <c r="AC446" s="195">
        <v>37050.875011574099</v>
      </c>
    </row>
    <row r="447" spans="1:29" x14ac:dyDescent="0.25">
      <c r="A447" s="43" t="str">
        <f t="shared" si="31"/>
        <v>US Power Physical</v>
      </c>
      <c r="B447" s="43" t="str">
        <f t="shared" si="32"/>
        <v>US</v>
      </c>
      <c r="C447" s="43" t="str">
        <f t="shared" si="33"/>
        <v>Power</v>
      </c>
      <c r="D447" s="43" t="str">
        <f t="shared" si="34"/>
        <v>Physical</v>
      </c>
      <c r="E447" s="43">
        <f>IF(VLOOKUP(S447,'DD-Lookup'!$J$6:$L$50,3,FALSE)="Monthly",(YEAR(AC447)-YEAR(AB447))*12+MONTH(AC447)-MONTH(AB447)+1,(AC447-AB447+1))</f>
        <v>1</v>
      </c>
      <c r="F447" s="210">
        <f t="shared" si="35"/>
        <v>50</v>
      </c>
      <c r="G447" s="199">
        <v>1352322</v>
      </c>
      <c r="H447" s="195">
        <v>37049.278379629599</v>
      </c>
      <c r="I447" t="s">
        <v>2262</v>
      </c>
      <c r="M447" t="s">
        <v>2766</v>
      </c>
      <c r="N447" t="s">
        <v>3361</v>
      </c>
      <c r="O447" t="s">
        <v>1720</v>
      </c>
      <c r="Q447" s="196">
        <v>50</v>
      </c>
      <c r="S447" t="s">
        <v>3340</v>
      </c>
      <c r="T447" t="s">
        <v>3557</v>
      </c>
      <c r="U447" s="198">
        <v>30</v>
      </c>
      <c r="V447" t="s">
        <v>1700</v>
      </c>
      <c r="W447" t="s">
        <v>3376</v>
      </c>
      <c r="X447" t="s">
        <v>3377</v>
      </c>
      <c r="Y447" t="s">
        <v>2662</v>
      </c>
      <c r="Z447" t="s">
        <v>2990</v>
      </c>
      <c r="AA447">
        <v>636148.1</v>
      </c>
      <c r="AB447" s="195">
        <v>37050.875011574099</v>
      </c>
      <c r="AC447" s="195">
        <v>37050.875011574099</v>
      </c>
    </row>
    <row r="448" spans="1:29" x14ac:dyDescent="0.25">
      <c r="A448" s="43" t="str">
        <f t="shared" si="31"/>
        <v>US Power Physical</v>
      </c>
      <c r="B448" s="43" t="str">
        <f t="shared" si="32"/>
        <v>US</v>
      </c>
      <c r="C448" s="43" t="str">
        <f t="shared" si="33"/>
        <v>Power</v>
      </c>
      <c r="D448" s="43" t="str">
        <f t="shared" si="34"/>
        <v>Physical</v>
      </c>
      <c r="E448" s="43">
        <f>IF(VLOOKUP(S448,'DD-Lookup'!$J$6:$L$50,3,FALSE)="Monthly",(YEAR(AC448)-YEAR(AB448))*12+MONTH(AC448)-MONTH(AB448)+1,(AC448-AB448+1))</f>
        <v>1</v>
      </c>
      <c r="F448" s="210">
        <f t="shared" si="35"/>
        <v>50</v>
      </c>
      <c r="G448" s="199">
        <v>1352323</v>
      </c>
      <c r="H448" s="195">
        <v>37049.278379629599</v>
      </c>
      <c r="I448" t="s">
        <v>2276</v>
      </c>
      <c r="M448" t="s">
        <v>2766</v>
      </c>
      <c r="N448" t="s">
        <v>3361</v>
      </c>
      <c r="O448" t="s">
        <v>3625</v>
      </c>
      <c r="Q448" s="196">
        <v>50</v>
      </c>
      <c r="S448" t="s">
        <v>3340</v>
      </c>
      <c r="T448" t="s">
        <v>3557</v>
      </c>
      <c r="U448" s="198">
        <v>36</v>
      </c>
      <c r="V448" t="s">
        <v>3483</v>
      </c>
      <c r="W448" t="s">
        <v>3369</v>
      </c>
      <c r="X448" t="s">
        <v>2267</v>
      </c>
      <c r="Y448" t="s">
        <v>2662</v>
      </c>
      <c r="Z448" t="s">
        <v>2990</v>
      </c>
      <c r="AA448">
        <v>636149.1</v>
      </c>
      <c r="AB448" s="195">
        <v>37050.875011574099</v>
      </c>
      <c r="AC448" s="195">
        <v>37050.875011574099</v>
      </c>
    </row>
    <row r="449" spans="1:29" x14ac:dyDescent="0.25">
      <c r="A449" s="43" t="str">
        <f t="shared" si="31"/>
        <v>US Power Physical</v>
      </c>
      <c r="B449" s="43" t="str">
        <f t="shared" si="32"/>
        <v>US</v>
      </c>
      <c r="C449" s="43" t="str">
        <f t="shared" si="33"/>
        <v>Power</v>
      </c>
      <c r="D449" s="43" t="str">
        <f t="shared" si="34"/>
        <v>Physical</v>
      </c>
      <c r="E449" s="43">
        <f>IF(VLOOKUP(S449,'DD-Lookup'!$J$6:$L$50,3,FALSE)="Monthly",(YEAR(AC449)-YEAR(AB449))*12+MONTH(AC449)-MONTH(AB449)+1,(AC449-AB449+1))</f>
        <v>1</v>
      </c>
      <c r="F449" s="210">
        <f t="shared" si="35"/>
        <v>50</v>
      </c>
      <c r="G449" s="199">
        <v>1352324</v>
      </c>
      <c r="H449" s="195">
        <v>37049.278391203698</v>
      </c>
      <c r="I449" t="s">
        <v>3367</v>
      </c>
      <c r="M449" t="s">
        <v>2766</v>
      </c>
      <c r="N449" t="s">
        <v>3361</v>
      </c>
      <c r="O449" t="s">
        <v>1720</v>
      </c>
      <c r="P449" s="196">
        <v>50</v>
      </c>
      <c r="S449" t="s">
        <v>3340</v>
      </c>
      <c r="T449" t="s">
        <v>3557</v>
      </c>
      <c r="U449" s="198">
        <v>29.9</v>
      </c>
      <c r="V449" t="s">
        <v>2721</v>
      </c>
      <c r="W449" t="s">
        <v>3376</v>
      </c>
      <c r="X449" t="s">
        <v>3377</v>
      </c>
      <c r="Y449" t="s">
        <v>2662</v>
      </c>
      <c r="Z449" t="s">
        <v>2990</v>
      </c>
      <c r="AA449">
        <v>636150.1</v>
      </c>
      <c r="AB449" s="195">
        <v>37050.875011574099</v>
      </c>
      <c r="AC449" s="195">
        <v>37050.875011574099</v>
      </c>
    </row>
    <row r="450" spans="1:29" x14ac:dyDescent="0.25">
      <c r="A450" s="43" t="str">
        <f t="shared" si="31"/>
        <v>US Power Physical</v>
      </c>
      <c r="B450" s="43" t="str">
        <f t="shared" si="32"/>
        <v>US</v>
      </c>
      <c r="C450" s="43" t="str">
        <f t="shared" si="33"/>
        <v>Power</v>
      </c>
      <c r="D450" s="43" t="str">
        <f t="shared" si="34"/>
        <v>Physical</v>
      </c>
      <c r="E450" s="43">
        <f>IF(VLOOKUP(S450,'DD-Lookup'!$J$6:$L$50,3,FALSE)="Monthly",(YEAR(AC450)-YEAR(AB450))*12+MONTH(AC450)-MONTH(AB450)+1,(AC450-AB450+1))</f>
        <v>1</v>
      </c>
      <c r="F450" s="210">
        <f t="shared" si="35"/>
        <v>50</v>
      </c>
      <c r="G450" s="199">
        <v>1352325</v>
      </c>
      <c r="H450" s="195">
        <v>37049.278414351902</v>
      </c>
      <c r="I450" t="s">
        <v>2465</v>
      </c>
      <c r="M450" t="s">
        <v>2766</v>
      </c>
      <c r="N450" t="s">
        <v>2274</v>
      </c>
      <c r="O450" t="s">
        <v>328</v>
      </c>
      <c r="P450" s="196">
        <v>50</v>
      </c>
      <c r="S450" t="s">
        <v>3340</v>
      </c>
      <c r="T450" t="s">
        <v>3557</v>
      </c>
      <c r="U450" s="198">
        <v>35.5</v>
      </c>
      <c r="V450" t="s">
        <v>3843</v>
      </c>
      <c r="W450" t="s">
        <v>2275</v>
      </c>
      <c r="X450" t="s">
        <v>2463</v>
      </c>
      <c r="Y450" t="s">
        <v>2662</v>
      </c>
      <c r="Z450" t="s">
        <v>2990</v>
      </c>
      <c r="AA450">
        <v>636151.1</v>
      </c>
      <c r="AB450" s="195">
        <v>37050.875011574099</v>
      </c>
      <c r="AC450" s="195">
        <v>37050.875011574099</v>
      </c>
    </row>
    <row r="451" spans="1:29" x14ac:dyDescent="0.25">
      <c r="A451" s="43" t="str">
        <f t="shared" si="31"/>
        <v>US Power Financial</v>
      </c>
      <c r="B451" s="43" t="str">
        <f t="shared" si="32"/>
        <v>US</v>
      </c>
      <c r="C451" s="43" t="str">
        <f t="shared" si="33"/>
        <v>Power</v>
      </c>
      <c r="D451" s="43" t="str">
        <f t="shared" si="34"/>
        <v>Financial</v>
      </c>
      <c r="E451" s="43">
        <f>IF(VLOOKUP(S451,'DD-Lookup'!$J$6:$L$50,3,FALSE)="Monthly",(YEAR(AC451)-YEAR(AB451))*12+MONTH(AC451)-MONTH(AB451)+1,(AC451-AB451+1))</f>
        <v>1</v>
      </c>
      <c r="F451" s="210">
        <f t="shared" si="35"/>
        <v>50</v>
      </c>
      <c r="G451" s="199">
        <v>1352327</v>
      </c>
      <c r="H451" s="195">
        <v>37049.278530092597</v>
      </c>
      <c r="I451" t="s">
        <v>3360</v>
      </c>
      <c r="M451" t="s">
        <v>2766</v>
      </c>
      <c r="N451" t="s">
        <v>2659</v>
      </c>
      <c r="O451" t="s">
        <v>319</v>
      </c>
      <c r="Q451" s="196">
        <v>50</v>
      </c>
      <c r="S451" t="s">
        <v>3340</v>
      </c>
      <c r="T451" t="s">
        <v>3557</v>
      </c>
      <c r="U451" s="198">
        <v>32</v>
      </c>
      <c r="V451" t="s">
        <v>331</v>
      </c>
      <c r="W451" t="s">
        <v>2660</v>
      </c>
      <c r="X451" t="s">
        <v>2661</v>
      </c>
      <c r="Y451" t="s">
        <v>2662</v>
      </c>
      <c r="Z451" t="s">
        <v>2995</v>
      </c>
      <c r="AA451">
        <v>636153.1</v>
      </c>
      <c r="AB451" s="195">
        <v>37049.875011574099</v>
      </c>
      <c r="AC451" s="195">
        <v>37049.875011574099</v>
      </c>
    </row>
    <row r="452" spans="1:29" x14ac:dyDescent="0.25">
      <c r="A452" s="43" t="str">
        <f t="shared" si="31"/>
        <v>US Power Physical</v>
      </c>
      <c r="B452" s="43" t="str">
        <f t="shared" si="32"/>
        <v>US</v>
      </c>
      <c r="C452" s="43" t="str">
        <f t="shared" si="33"/>
        <v>Power</v>
      </c>
      <c r="D452" s="43" t="str">
        <f t="shared" si="34"/>
        <v>Physical</v>
      </c>
      <c r="E452" s="43">
        <f>IF(VLOOKUP(S452,'DD-Lookup'!$J$6:$L$50,3,FALSE)="Monthly",(YEAR(AC452)-YEAR(AB452))*12+MONTH(AC452)-MONTH(AB452)+1,(AC452-AB452+1))</f>
        <v>1</v>
      </c>
      <c r="F452" s="210">
        <f t="shared" si="35"/>
        <v>50</v>
      </c>
      <c r="G452" s="199">
        <v>1352329</v>
      </c>
      <c r="H452" s="195">
        <v>37049.278657407398</v>
      </c>
      <c r="I452" t="s">
        <v>2286</v>
      </c>
      <c r="M452" t="s">
        <v>2766</v>
      </c>
      <c r="N452" t="s">
        <v>3361</v>
      </c>
      <c r="O452" t="s">
        <v>1720</v>
      </c>
      <c r="Q452" s="196">
        <v>50</v>
      </c>
      <c r="S452" t="s">
        <v>3340</v>
      </c>
      <c r="T452" t="s">
        <v>3557</v>
      </c>
      <c r="U452" s="198">
        <v>30</v>
      </c>
      <c r="V452" t="s">
        <v>3947</v>
      </c>
      <c r="W452" t="s">
        <v>3376</v>
      </c>
      <c r="X452" t="s">
        <v>3377</v>
      </c>
      <c r="Y452" t="s">
        <v>2662</v>
      </c>
      <c r="Z452" t="s">
        <v>2990</v>
      </c>
      <c r="AA452">
        <v>636155.1</v>
      </c>
      <c r="AB452" s="195">
        <v>37050.875011574099</v>
      </c>
      <c r="AC452" s="195">
        <v>37050.875011574099</v>
      </c>
    </row>
    <row r="453" spans="1:29" x14ac:dyDescent="0.25">
      <c r="A453" s="43" t="str">
        <f t="shared" si="31"/>
        <v>US Power Physical</v>
      </c>
      <c r="B453" s="43" t="str">
        <f t="shared" si="32"/>
        <v>US</v>
      </c>
      <c r="C453" s="43" t="str">
        <f t="shared" si="33"/>
        <v>Power</v>
      </c>
      <c r="D453" s="43" t="str">
        <f t="shared" si="34"/>
        <v>Physical</v>
      </c>
      <c r="E453" s="43">
        <f>IF(VLOOKUP(S453,'DD-Lookup'!$J$6:$L$50,3,FALSE)="Monthly",(YEAR(AC453)-YEAR(AB453))*12+MONTH(AC453)-MONTH(AB453)+1,(AC453-AB453+1))</f>
        <v>1</v>
      </c>
      <c r="F453" s="210">
        <f t="shared" si="35"/>
        <v>50</v>
      </c>
      <c r="G453" s="199">
        <v>1352330</v>
      </c>
      <c r="H453" s="195">
        <v>37049.278668981497</v>
      </c>
      <c r="I453" t="s">
        <v>2527</v>
      </c>
      <c r="M453" t="s">
        <v>2766</v>
      </c>
      <c r="N453" t="s">
        <v>3361</v>
      </c>
      <c r="O453" t="s">
        <v>3647</v>
      </c>
      <c r="Q453" s="196">
        <v>50</v>
      </c>
      <c r="S453" t="s">
        <v>3340</v>
      </c>
      <c r="T453" t="s">
        <v>3557</v>
      </c>
      <c r="U453" s="198">
        <v>32</v>
      </c>
      <c r="V453" t="s">
        <v>2480</v>
      </c>
      <c r="W453" t="s">
        <v>2781</v>
      </c>
      <c r="X453" t="s">
        <v>3370</v>
      </c>
      <c r="Y453" t="s">
        <v>2662</v>
      </c>
      <c r="Z453" t="s">
        <v>2990</v>
      </c>
      <c r="AA453">
        <v>636156.1</v>
      </c>
      <c r="AB453" s="195">
        <v>37050.875011574099</v>
      </c>
      <c r="AC453" s="195">
        <v>37050.875011574099</v>
      </c>
    </row>
    <row r="454" spans="1:29" x14ac:dyDescent="0.25">
      <c r="A454" s="43" t="str">
        <f t="shared" si="31"/>
        <v>US Power Physical</v>
      </c>
      <c r="B454" s="43" t="str">
        <f t="shared" si="32"/>
        <v>US</v>
      </c>
      <c r="C454" s="43" t="str">
        <f t="shared" si="33"/>
        <v>Power</v>
      </c>
      <c r="D454" s="43" t="str">
        <f t="shared" si="34"/>
        <v>Physical</v>
      </c>
      <c r="E454" s="43">
        <f>IF(VLOOKUP(S454,'DD-Lookup'!$J$6:$L$50,3,FALSE)="Monthly",(YEAR(AC454)-YEAR(AB454))*12+MONTH(AC454)-MONTH(AB454)+1,(AC454-AB454+1))</f>
        <v>1</v>
      </c>
      <c r="F454" s="210">
        <f t="shared" si="35"/>
        <v>50</v>
      </c>
      <c r="G454" s="199">
        <v>1352331</v>
      </c>
      <c r="H454" s="195">
        <v>37049.278749999998</v>
      </c>
      <c r="I454" t="s">
        <v>2264</v>
      </c>
      <c r="M454" t="s">
        <v>2766</v>
      </c>
      <c r="N454" t="s">
        <v>3361</v>
      </c>
      <c r="O454" t="s">
        <v>1781</v>
      </c>
      <c r="Q454" s="196">
        <v>50</v>
      </c>
      <c r="S454" t="s">
        <v>3340</v>
      </c>
      <c r="T454" t="s">
        <v>3557</v>
      </c>
      <c r="U454" s="198">
        <v>31</v>
      </c>
      <c r="V454" t="s">
        <v>2718</v>
      </c>
      <c r="W454" t="s">
        <v>3365</v>
      </c>
      <c r="X454" t="s">
        <v>3366</v>
      </c>
      <c r="Y454" t="s">
        <v>2662</v>
      </c>
      <c r="Z454" t="s">
        <v>2990</v>
      </c>
      <c r="AA454">
        <v>636157.1</v>
      </c>
      <c r="AB454" s="195">
        <v>37050.875011574099</v>
      </c>
      <c r="AC454" s="195">
        <v>37050.875011574099</v>
      </c>
    </row>
    <row r="455" spans="1:29" x14ac:dyDescent="0.25">
      <c r="A455" s="43" t="str">
        <f t="shared" si="31"/>
        <v>US Power Physical</v>
      </c>
      <c r="B455" s="43" t="str">
        <f t="shared" si="32"/>
        <v>US</v>
      </c>
      <c r="C455" s="43" t="str">
        <f t="shared" si="33"/>
        <v>Power</v>
      </c>
      <c r="D455" s="43" t="str">
        <f t="shared" si="34"/>
        <v>Physical</v>
      </c>
      <c r="E455" s="43">
        <f>IF(VLOOKUP(S455,'DD-Lookup'!$J$6:$L$50,3,FALSE)="Monthly",(YEAR(AC455)-YEAR(AB455))*12+MONTH(AC455)-MONTH(AB455)+1,(AC455-AB455+1))</f>
        <v>1</v>
      </c>
      <c r="F455" s="210">
        <f t="shared" si="35"/>
        <v>50</v>
      </c>
      <c r="G455" s="199">
        <v>1352333</v>
      </c>
      <c r="H455" s="195">
        <v>37049.278877314799</v>
      </c>
      <c r="I455" t="s">
        <v>2269</v>
      </c>
      <c r="M455" t="s">
        <v>2766</v>
      </c>
      <c r="N455" t="s">
        <v>3361</v>
      </c>
      <c r="O455" t="s">
        <v>1720</v>
      </c>
      <c r="Q455" s="196">
        <v>50</v>
      </c>
      <c r="S455" t="s">
        <v>3340</v>
      </c>
      <c r="T455" t="s">
        <v>3557</v>
      </c>
      <c r="U455" s="198">
        <v>30.1</v>
      </c>
      <c r="V455" t="s">
        <v>4117</v>
      </c>
      <c r="W455" t="s">
        <v>3376</v>
      </c>
      <c r="X455" t="s">
        <v>3377</v>
      </c>
      <c r="Y455" t="s">
        <v>2662</v>
      </c>
      <c r="Z455" t="s">
        <v>2990</v>
      </c>
      <c r="AA455">
        <v>636159.1</v>
      </c>
      <c r="AB455" s="195">
        <v>37050.875011574099</v>
      </c>
      <c r="AC455" s="195">
        <v>37050.875011574099</v>
      </c>
    </row>
    <row r="456" spans="1:29" x14ac:dyDescent="0.25">
      <c r="A456" s="43" t="str">
        <f t="shared" si="31"/>
        <v>US Power Physical</v>
      </c>
      <c r="B456" s="43" t="str">
        <f t="shared" si="32"/>
        <v>US</v>
      </c>
      <c r="C456" s="43" t="str">
        <f t="shared" si="33"/>
        <v>Power</v>
      </c>
      <c r="D456" s="43" t="str">
        <f t="shared" si="34"/>
        <v>Physical</v>
      </c>
      <c r="E456" s="43">
        <f>IF(VLOOKUP(S456,'DD-Lookup'!$J$6:$L$50,3,FALSE)="Monthly",(YEAR(AC456)-YEAR(AB456))*12+MONTH(AC456)-MONTH(AB456)+1,(AC456-AB456+1))</f>
        <v>1</v>
      </c>
      <c r="F456" s="210">
        <f t="shared" si="35"/>
        <v>50</v>
      </c>
      <c r="G456" s="199">
        <v>1352334</v>
      </c>
      <c r="H456" s="195">
        <v>37049.279097222199</v>
      </c>
      <c r="I456" t="s">
        <v>3530</v>
      </c>
      <c r="M456" t="s">
        <v>2766</v>
      </c>
      <c r="N456" t="s">
        <v>3361</v>
      </c>
      <c r="O456" t="s">
        <v>3625</v>
      </c>
      <c r="Q456" s="196">
        <v>50</v>
      </c>
      <c r="S456" t="s">
        <v>3340</v>
      </c>
      <c r="T456" t="s">
        <v>3557</v>
      </c>
      <c r="U456" s="198">
        <v>36.25</v>
      </c>
      <c r="V456" t="s">
        <v>2253</v>
      </c>
      <c r="W456" t="s">
        <v>3369</v>
      </c>
      <c r="X456" t="s">
        <v>2267</v>
      </c>
      <c r="Y456" t="s">
        <v>2662</v>
      </c>
      <c r="Z456" t="s">
        <v>2990</v>
      </c>
      <c r="AA456">
        <v>636160.1</v>
      </c>
      <c r="AB456" s="195">
        <v>37050.875011574099</v>
      </c>
      <c r="AC456" s="195">
        <v>37050.875011574099</v>
      </c>
    </row>
    <row r="457" spans="1:29" x14ac:dyDescent="0.25">
      <c r="A457" s="43" t="str">
        <f t="shared" si="31"/>
        <v>US Power Physical</v>
      </c>
      <c r="B457" s="43" t="str">
        <f t="shared" si="32"/>
        <v>US</v>
      </c>
      <c r="C457" s="43" t="str">
        <f t="shared" si="33"/>
        <v>Power</v>
      </c>
      <c r="D457" s="43" t="str">
        <f t="shared" si="34"/>
        <v>Physical</v>
      </c>
      <c r="E457" s="43">
        <f>IF(VLOOKUP(S457,'DD-Lookup'!$J$6:$L$50,3,FALSE)="Monthly",(YEAR(AC457)-YEAR(AB457))*12+MONTH(AC457)-MONTH(AB457)+1,(AC457-AB457+1))</f>
        <v>1</v>
      </c>
      <c r="F457" s="210">
        <f t="shared" si="35"/>
        <v>50</v>
      </c>
      <c r="G457" s="199">
        <v>1352335</v>
      </c>
      <c r="H457" s="195">
        <v>37049.279166666704</v>
      </c>
      <c r="I457" t="s">
        <v>2273</v>
      </c>
      <c r="M457" t="s">
        <v>2766</v>
      </c>
      <c r="N457" t="s">
        <v>3361</v>
      </c>
      <c r="O457" t="s">
        <v>1694</v>
      </c>
      <c r="Q457" s="196">
        <v>50</v>
      </c>
      <c r="S457" t="s">
        <v>3340</v>
      </c>
      <c r="T457" t="s">
        <v>3557</v>
      </c>
      <c r="U457" s="198">
        <v>37</v>
      </c>
      <c r="V457" t="s">
        <v>4138</v>
      </c>
      <c r="W457" t="s">
        <v>3296</v>
      </c>
      <c r="X457" t="s">
        <v>3368</v>
      </c>
      <c r="Y457" t="s">
        <v>2662</v>
      </c>
      <c r="Z457" t="s">
        <v>2990</v>
      </c>
      <c r="AA457">
        <v>636161.1</v>
      </c>
      <c r="AB457" s="195">
        <v>37050.875011574099</v>
      </c>
      <c r="AC457" s="195">
        <v>37050.875011574099</v>
      </c>
    </row>
    <row r="458" spans="1:29" x14ac:dyDescent="0.25">
      <c r="A458" s="43" t="str">
        <f t="shared" si="31"/>
        <v>US Power Financial</v>
      </c>
      <c r="B458" s="43" t="str">
        <f t="shared" si="32"/>
        <v>US</v>
      </c>
      <c r="C458" s="43" t="str">
        <f t="shared" si="33"/>
        <v>Power</v>
      </c>
      <c r="D458" s="43" t="str">
        <f t="shared" si="34"/>
        <v>Financial</v>
      </c>
      <c r="E458" s="43">
        <f>IF(VLOOKUP(S458,'DD-Lookup'!$J$6:$L$50,3,FALSE)="Monthly",(YEAR(AC458)-YEAR(AB458))*12+MONTH(AC458)-MONTH(AB458)+1,(AC458-AB458+1))</f>
        <v>1</v>
      </c>
      <c r="F458" s="210">
        <f t="shared" si="35"/>
        <v>50</v>
      </c>
      <c r="G458" s="199">
        <v>1352336</v>
      </c>
      <c r="H458" s="195">
        <v>37049.279236111099</v>
      </c>
      <c r="I458" t="s">
        <v>3064</v>
      </c>
      <c r="M458" t="s">
        <v>2766</v>
      </c>
      <c r="N458" t="s">
        <v>2659</v>
      </c>
      <c r="O458" t="s">
        <v>319</v>
      </c>
      <c r="Q458" s="196">
        <v>50</v>
      </c>
      <c r="S458" t="s">
        <v>3340</v>
      </c>
      <c r="T458" t="s">
        <v>3557</v>
      </c>
      <c r="U458" s="198">
        <v>32.5</v>
      </c>
      <c r="V458" t="s">
        <v>3067</v>
      </c>
      <c r="W458" t="s">
        <v>2660</v>
      </c>
      <c r="X458" t="s">
        <v>2661</v>
      </c>
      <c r="Y458" t="s">
        <v>2662</v>
      </c>
      <c r="Z458" t="s">
        <v>2995</v>
      </c>
      <c r="AA458">
        <v>636162.1</v>
      </c>
      <c r="AB458" s="195">
        <v>37049.875011574099</v>
      </c>
      <c r="AC458" s="195">
        <v>37049.875011574099</v>
      </c>
    </row>
    <row r="459" spans="1:29" x14ac:dyDescent="0.25">
      <c r="A459" s="43" t="str">
        <f t="shared" ref="A459:A522" si="36">B459&amp;" "&amp;C459&amp;" "&amp;D459</f>
        <v>US Power Financial</v>
      </c>
      <c r="B459" s="43" t="str">
        <f t="shared" ref="B459:B522" si="37">IF((LEFT(N459,2)="US"),"US","")</f>
        <v>US</v>
      </c>
      <c r="C459" s="43" t="str">
        <f t="shared" ref="C459:C522" si="38">M459</f>
        <v>Power</v>
      </c>
      <c r="D459" s="43" t="str">
        <f t="shared" ref="D459:D522" si="39">IF(ISNUMBER(FIND("Phy",N459))=TRUE,"Physical","Financial")</f>
        <v>Financial</v>
      </c>
      <c r="E459" s="43">
        <f>IF(VLOOKUP(S459,'DD-Lookup'!$J$6:$L$50,3,FALSE)="Monthly",(YEAR(AC459)-YEAR(AB459))*12+MONTH(AC459)-MONTH(AB459)+1,(AC459-AB459+1))</f>
        <v>1</v>
      </c>
      <c r="F459" s="210">
        <f t="shared" ref="F459:F522" si="40">E459*SUM(P459:Q459)</f>
        <v>50</v>
      </c>
      <c r="G459" s="199">
        <v>1352337</v>
      </c>
      <c r="H459" s="195">
        <v>37049.279421296298</v>
      </c>
      <c r="I459" t="s">
        <v>2262</v>
      </c>
      <c r="M459" t="s">
        <v>2766</v>
      </c>
      <c r="N459" t="s">
        <v>2659</v>
      </c>
      <c r="O459" t="s">
        <v>319</v>
      </c>
      <c r="P459" s="196">
        <v>50</v>
      </c>
      <c r="S459" t="s">
        <v>3340</v>
      </c>
      <c r="T459" t="s">
        <v>3557</v>
      </c>
      <c r="U459" s="198">
        <v>32</v>
      </c>
      <c r="V459" t="s">
        <v>1699</v>
      </c>
      <c r="W459" t="s">
        <v>2660</v>
      </c>
      <c r="X459" t="s">
        <v>2661</v>
      </c>
      <c r="Y459" t="s">
        <v>2662</v>
      </c>
      <c r="Z459" t="s">
        <v>2995</v>
      </c>
      <c r="AA459">
        <v>636163.1</v>
      </c>
      <c r="AB459" s="195">
        <v>37049.875011574099</v>
      </c>
      <c r="AC459" s="195">
        <v>37049.875011574099</v>
      </c>
    </row>
    <row r="460" spans="1:29" x14ac:dyDescent="0.25">
      <c r="A460" s="43" t="str">
        <f t="shared" si="36"/>
        <v>US Power Physical</v>
      </c>
      <c r="B460" s="43" t="str">
        <f t="shared" si="37"/>
        <v>US</v>
      </c>
      <c r="C460" s="43" t="str">
        <f t="shared" si="38"/>
        <v>Power</v>
      </c>
      <c r="D460" s="43" t="str">
        <f t="shared" si="39"/>
        <v>Physical</v>
      </c>
      <c r="E460" s="43">
        <f>IF(VLOOKUP(S460,'DD-Lookup'!$J$6:$L$50,3,FALSE)="Monthly",(YEAR(AC460)-YEAR(AB460))*12+MONTH(AC460)-MONTH(AB460)+1,(AC460-AB460+1))</f>
        <v>92</v>
      </c>
      <c r="F460" s="210">
        <f t="shared" si="40"/>
        <v>4600</v>
      </c>
      <c r="G460" s="199">
        <v>1352338</v>
      </c>
      <c r="H460" s="195">
        <v>37049.279479166697</v>
      </c>
      <c r="I460" t="s">
        <v>2264</v>
      </c>
      <c r="J460" t="s">
        <v>2271</v>
      </c>
      <c r="K460" t="s">
        <v>2272</v>
      </c>
      <c r="M460" t="s">
        <v>2766</v>
      </c>
      <c r="N460" t="s">
        <v>3361</v>
      </c>
      <c r="O460" t="s">
        <v>3927</v>
      </c>
      <c r="P460" s="196">
        <v>50</v>
      </c>
      <c r="S460" t="s">
        <v>3340</v>
      </c>
      <c r="T460" t="s">
        <v>3557</v>
      </c>
      <c r="U460" s="198">
        <v>36.35</v>
      </c>
      <c r="V460" t="s">
        <v>3486</v>
      </c>
      <c r="W460" t="s">
        <v>3825</v>
      </c>
      <c r="X460" t="s">
        <v>2263</v>
      </c>
      <c r="Y460" t="s">
        <v>2662</v>
      </c>
      <c r="Z460" t="s">
        <v>2990</v>
      </c>
      <c r="AA460">
        <v>636164.1</v>
      </c>
      <c r="AB460" s="195">
        <v>37165.591666666704</v>
      </c>
      <c r="AC460" s="195">
        <v>37256.591666666704</v>
      </c>
    </row>
    <row r="461" spans="1:29" x14ac:dyDescent="0.25">
      <c r="A461" s="43" t="str">
        <f t="shared" si="36"/>
        <v>US Power Physical</v>
      </c>
      <c r="B461" s="43" t="str">
        <f t="shared" si="37"/>
        <v>US</v>
      </c>
      <c r="C461" s="43" t="str">
        <f t="shared" si="38"/>
        <v>Power</v>
      </c>
      <c r="D461" s="43" t="str">
        <f t="shared" si="39"/>
        <v>Physical</v>
      </c>
      <c r="E461" s="43">
        <f>IF(VLOOKUP(S461,'DD-Lookup'!$J$6:$L$50,3,FALSE)="Monthly",(YEAR(AC461)-YEAR(AB461))*12+MONTH(AC461)-MONTH(AB461)+1,(AC461-AB461+1))</f>
        <v>1</v>
      </c>
      <c r="F461" s="210">
        <f t="shared" si="40"/>
        <v>50</v>
      </c>
      <c r="G461" s="199">
        <v>1352339</v>
      </c>
      <c r="H461" s="195">
        <v>37049.2801273148</v>
      </c>
      <c r="I461" t="s">
        <v>2262</v>
      </c>
      <c r="M461" t="s">
        <v>2766</v>
      </c>
      <c r="N461" t="s">
        <v>3361</v>
      </c>
      <c r="O461" t="s">
        <v>1720</v>
      </c>
      <c r="Q461" s="196">
        <v>50</v>
      </c>
      <c r="S461" t="s">
        <v>3340</v>
      </c>
      <c r="T461" t="s">
        <v>3557</v>
      </c>
      <c r="U461" s="198">
        <v>30.2</v>
      </c>
      <c r="V461" t="s">
        <v>1700</v>
      </c>
      <c r="W461" t="s">
        <v>3376</v>
      </c>
      <c r="X461" t="s">
        <v>3377</v>
      </c>
      <c r="Y461" t="s">
        <v>2662</v>
      </c>
      <c r="Z461" t="s">
        <v>2990</v>
      </c>
      <c r="AA461">
        <v>636165.1</v>
      </c>
      <c r="AB461" s="195">
        <v>37050.875011574099</v>
      </c>
      <c r="AC461" s="195">
        <v>37050.875011574099</v>
      </c>
    </row>
    <row r="462" spans="1:29" x14ac:dyDescent="0.25">
      <c r="A462" s="43" t="str">
        <f t="shared" si="36"/>
        <v>US Power Financial</v>
      </c>
      <c r="B462" s="43" t="str">
        <f t="shared" si="37"/>
        <v>US</v>
      </c>
      <c r="C462" s="43" t="str">
        <f t="shared" si="38"/>
        <v>Power</v>
      </c>
      <c r="D462" s="43" t="str">
        <f t="shared" si="39"/>
        <v>Financial</v>
      </c>
      <c r="E462" s="43">
        <f>IF(VLOOKUP(S462,'DD-Lookup'!$J$6:$L$50,3,FALSE)="Monthly",(YEAR(AC462)-YEAR(AB462))*12+MONTH(AC462)-MONTH(AB462)+1,(AC462-AB462+1))</f>
        <v>1</v>
      </c>
      <c r="F462" s="210">
        <f t="shared" si="40"/>
        <v>50</v>
      </c>
      <c r="G462" s="199">
        <v>1352340</v>
      </c>
      <c r="H462" s="195">
        <v>37049.280208333301</v>
      </c>
      <c r="I462" t="s">
        <v>3374</v>
      </c>
      <c r="M462" t="s">
        <v>2766</v>
      </c>
      <c r="N462" t="s">
        <v>2659</v>
      </c>
      <c r="O462" t="s">
        <v>319</v>
      </c>
      <c r="Q462" s="196">
        <v>50</v>
      </c>
      <c r="S462" t="s">
        <v>3340</v>
      </c>
      <c r="T462" t="s">
        <v>3557</v>
      </c>
      <c r="U462" s="198">
        <v>32.5</v>
      </c>
      <c r="V462" t="s">
        <v>3688</v>
      </c>
      <c r="W462" t="s">
        <v>2660</v>
      </c>
      <c r="X462" t="s">
        <v>2661</v>
      </c>
      <c r="Y462" t="s">
        <v>2662</v>
      </c>
      <c r="Z462" t="s">
        <v>2995</v>
      </c>
      <c r="AA462">
        <v>636166.1</v>
      </c>
      <c r="AB462" s="195">
        <v>37049.875011574099</v>
      </c>
      <c r="AC462" s="195">
        <v>37049.875011574099</v>
      </c>
    </row>
    <row r="463" spans="1:29" x14ac:dyDescent="0.25">
      <c r="A463" s="43" t="str">
        <f t="shared" si="36"/>
        <v>US Natural Gas Financial</v>
      </c>
      <c r="B463" s="43" t="str">
        <f t="shared" si="37"/>
        <v>US</v>
      </c>
      <c r="C463" s="43" t="str">
        <f t="shared" si="38"/>
        <v>Natural Gas</v>
      </c>
      <c r="D463" s="43" t="str">
        <f t="shared" si="39"/>
        <v>Financial</v>
      </c>
      <c r="E463" s="43">
        <f>IF(VLOOKUP(S463,'DD-Lookup'!$J$6:$L$50,3,FALSE)="Monthly",(YEAR(AC463)-YEAR(AB463))*12+MONTH(AC463)-MONTH(AB463)+1,(AC463-AB463+1))</f>
        <v>31</v>
      </c>
      <c r="F463" s="210">
        <f t="shared" si="40"/>
        <v>310000</v>
      </c>
      <c r="G463" s="199">
        <v>1352341</v>
      </c>
      <c r="H463" s="195">
        <v>37049.280405092599</v>
      </c>
      <c r="I463" t="s">
        <v>2462</v>
      </c>
      <c r="M463" t="s">
        <v>3341</v>
      </c>
      <c r="N463" t="s">
        <v>2281</v>
      </c>
      <c r="O463" t="s">
        <v>2475</v>
      </c>
      <c r="Q463" s="196">
        <v>10000</v>
      </c>
      <c r="S463" t="s">
        <v>3342</v>
      </c>
      <c r="T463" t="s">
        <v>3557</v>
      </c>
      <c r="U463" s="198">
        <v>3.8</v>
      </c>
      <c r="V463" t="s">
        <v>2207</v>
      </c>
      <c r="W463" t="s">
        <v>2853</v>
      </c>
      <c r="X463" t="s">
        <v>2282</v>
      </c>
      <c r="Y463" t="s">
        <v>3575</v>
      </c>
      <c r="Z463" t="s">
        <v>2995</v>
      </c>
      <c r="AA463" t="s">
        <v>333</v>
      </c>
      <c r="AB463" s="195">
        <v>37073.875</v>
      </c>
      <c r="AC463" s="195">
        <v>37103.875</v>
      </c>
    </row>
    <row r="464" spans="1:29" x14ac:dyDescent="0.25">
      <c r="A464" s="43" t="str">
        <f t="shared" si="36"/>
        <v>US Power Physical</v>
      </c>
      <c r="B464" s="43" t="str">
        <f t="shared" si="37"/>
        <v>US</v>
      </c>
      <c r="C464" s="43" t="str">
        <f t="shared" si="38"/>
        <v>Power</v>
      </c>
      <c r="D464" s="43" t="str">
        <f t="shared" si="39"/>
        <v>Physical</v>
      </c>
      <c r="E464" s="43">
        <f>IF(VLOOKUP(S464,'DD-Lookup'!$J$6:$L$50,3,FALSE)="Monthly",(YEAR(AC464)-YEAR(AB464))*12+MONTH(AC464)-MONTH(AB464)+1,(AC464-AB464+1))</f>
        <v>1</v>
      </c>
      <c r="F464" s="210">
        <f t="shared" si="40"/>
        <v>50</v>
      </c>
      <c r="G464" s="199">
        <v>1352342</v>
      </c>
      <c r="H464" s="195">
        <v>37049.280879629601</v>
      </c>
      <c r="I464" t="s">
        <v>3367</v>
      </c>
      <c r="M464" t="s">
        <v>2766</v>
      </c>
      <c r="N464" t="s">
        <v>3361</v>
      </c>
      <c r="O464" t="s">
        <v>3697</v>
      </c>
      <c r="P464" s="196">
        <v>50</v>
      </c>
      <c r="S464" t="s">
        <v>3340</v>
      </c>
      <c r="T464" t="s">
        <v>3557</v>
      </c>
      <c r="U464" s="198">
        <v>30</v>
      </c>
      <c r="V464" t="s">
        <v>3826</v>
      </c>
      <c r="W464" t="s">
        <v>3372</v>
      </c>
      <c r="X464" t="s">
        <v>3362</v>
      </c>
      <c r="Y464" t="s">
        <v>2662</v>
      </c>
      <c r="Z464" t="s">
        <v>2990</v>
      </c>
      <c r="AA464">
        <v>636167.1</v>
      </c>
      <c r="AB464" s="195">
        <v>37050.875011574099</v>
      </c>
      <c r="AC464" s="195">
        <v>37050.875011574099</v>
      </c>
    </row>
    <row r="465" spans="1:29" x14ac:dyDescent="0.25">
      <c r="A465" s="43" t="str">
        <f t="shared" si="36"/>
        <v>US Power Financial</v>
      </c>
      <c r="B465" s="43" t="str">
        <f t="shared" si="37"/>
        <v>US</v>
      </c>
      <c r="C465" s="43" t="str">
        <f t="shared" si="38"/>
        <v>Power</v>
      </c>
      <c r="D465" s="43" t="str">
        <f t="shared" si="39"/>
        <v>Financial</v>
      </c>
      <c r="E465" s="43">
        <f>IF(VLOOKUP(S465,'DD-Lookup'!$J$6:$L$50,3,FALSE)="Monthly",(YEAR(AC465)-YEAR(AB465))*12+MONTH(AC465)-MONTH(AB465)+1,(AC465-AB465+1))</f>
        <v>1</v>
      </c>
      <c r="F465" s="210">
        <f t="shared" si="40"/>
        <v>50</v>
      </c>
      <c r="G465" s="199">
        <v>1352343</v>
      </c>
      <c r="H465" s="195">
        <v>37049.280925925901</v>
      </c>
      <c r="I465" t="s">
        <v>3374</v>
      </c>
      <c r="M465" t="s">
        <v>2766</v>
      </c>
      <c r="N465" t="s">
        <v>2659</v>
      </c>
      <c r="O465" t="s">
        <v>319</v>
      </c>
      <c r="Q465" s="196">
        <v>50</v>
      </c>
      <c r="S465" t="s">
        <v>3340</v>
      </c>
      <c r="T465" t="s">
        <v>3557</v>
      </c>
      <c r="U465" s="198">
        <v>32.5</v>
      </c>
      <c r="V465" t="s">
        <v>3688</v>
      </c>
      <c r="W465" t="s">
        <v>2660</v>
      </c>
      <c r="X465" t="s">
        <v>2661</v>
      </c>
      <c r="Y465" t="s">
        <v>2662</v>
      </c>
      <c r="Z465" t="s">
        <v>2995</v>
      </c>
      <c r="AA465">
        <v>636168.1</v>
      </c>
      <c r="AB465" s="195">
        <v>37049.875011574099</v>
      </c>
      <c r="AC465" s="195">
        <v>37049.875011574099</v>
      </c>
    </row>
    <row r="466" spans="1:29" x14ac:dyDescent="0.25">
      <c r="A466" s="43" t="str">
        <f t="shared" si="36"/>
        <v>US Power Physical</v>
      </c>
      <c r="B466" s="43" t="str">
        <f t="shared" si="37"/>
        <v>US</v>
      </c>
      <c r="C466" s="43" t="str">
        <f t="shared" si="38"/>
        <v>Power</v>
      </c>
      <c r="D466" s="43" t="str">
        <f t="shared" si="39"/>
        <v>Physical</v>
      </c>
      <c r="E466" s="43">
        <f>IF(VLOOKUP(S466,'DD-Lookup'!$J$6:$L$50,3,FALSE)="Monthly",(YEAR(AC466)-YEAR(AB466))*12+MONTH(AC466)-MONTH(AB466)+1,(AC466-AB466+1))</f>
        <v>1</v>
      </c>
      <c r="F466" s="210">
        <f t="shared" si="40"/>
        <v>50</v>
      </c>
      <c r="G466" s="199">
        <v>1352344</v>
      </c>
      <c r="H466" s="195">
        <v>37049.2809375</v>
      </c>
      <c r="I466" t="s">
        <v>3382</v>
      </c>
      <c r="M466" t="s">
        <v>2766</v>
      </c>
      <c r="N466" t="s">
        <v>3361</v>
      </c>
      <c r="O466" t="s">
        <v>1720</v>
      </c>
      <c r="Q466" s="196">
        <v>50</v>
      </c>
      <c r="S466" t="s">
        <v>3340</v>
      </c>
      <c r="T466" t="s">
        <v>3557</v>
      </c>
      <c r="U466" s="198">
        <v>30.3</v>
      </c>
      <c r="V466" t="s">
        <v>3055</v>
      </c>
      <c r="W466" t="s">
        <v>3376</v>
      </c>
      <c r="X466" t="s">
        <v>3377</v>
      </c>
      <c r="Y466" t="s">
        <v>2662</v>
      </c>
      <c r="Z466" t="s">
        <v>2990</v>
      </c>
      <c r="AA466">
        <v>636169.1</v>
      </c>
      <c r="AB466" s="195">
        <v>37050.875011574099</v>
      </c>
      <c r="AC466" s="195">
        <v>37050.875011574099</v>
      </c>
    </row>
    <row r="467" spans="1:29" x14ac:dyDescent="0.25">
      <c r="A467" s="43" t="str">
        <f t="shared" si="36"/>
        <v>US Power Physical</v>
      </c>
      <c r="B467" s="43" t="str">
        <f t="shared" si="37"/>
        <v>US</v>
      </c>
      <c r="C467" s="43" t="str">
        <f t="shared" si="38"/>
        <v>Power</v>
      </c>
      <c r="D467" s="43" t="str">
        <f t="shared" si="39"/>
        <v>Physical</v>
      </c>
      <c r="E467" s="43">
        <f>IF(VLOOKUP(S467,'DD-Lookup'!$J$6:$L$50,3,FALSE)="Monthly",(YEAR(AC467)-YEAR(AB467))*12+MONTH(AC467)-MONTH(AB467)+1,(AC467-AB467+1))</f>
        <v>1</v>
      </c>
      <c r="F467" s="210">
        <f t="shared" si="40"/>
        <v>50</v>
      </c>
      <c r="G467" s="199">
        <v>1352345</v>
      </c>
      <c r="H467" s="195">
        <v>37049.281030092599</v>
      </c>
      <c r="I467" t="s">
        <v>4113</v>
      </c>
      <c r="M467" t="s">
        <v>2766</v>
      </c>
      <c r="N467" t="s">
        <v>3361</v>
      </c>
      <c r="O467" t="s">
        <v>1781</v>
      </c>
      <c r="P467" s="196">
        <v>50</v>
      </c>
      <c r="S467" t="s">
        <v>3340</v>
      </c>
      <c r="T467" t="s">
        <v>3557</v>
      </c>
      <c r="U467" s="198">
        <v>30.75</v>
      </c>
      <c r="V467" t="s">
        <v>4114</v>
      </c>
      <c r="W467" t="s">
        <v>3365</v>
      </c>
      <c r="X467" t="s">
        <v>3366</v>
      </c>
      <c r="Y467" t="s">
        <v>2662</v>
      </c>
      <c r="Z467" t="s">
        <v>2990</v>
      </c>
      <c r="AA467">
        <v>636170.1</v>
      </c>
      <c r="AB467" s="195">
        <v>37050.875011574099</v>
      </c>
      <c r="AC467" s="195">
        <v>37050.875011574099</v>
      </c>
    </row>
    <row r="468" spans="1:29" x14ac:dyDescent="0.25">
      <c r="A468" s="43" t="str">
        <f t="shared" si="36"/>
        <v>US Power Physical</v>
      </c>
      <c r="B468" s="43" t="str">
        <f t="shared" si="37"/>
        <v>US</v>
      </c>
      <c r="C468" s="43" t="str">
        <f t="shared" si="38"/>
        <v>Power</v>
      </c>
      <c r="D468" s="43" t="str">
        <f t="shared" si="39"/>
        <v>Physical</v>
      </c>
      <c r="E468" s="43">
        <f>IF(VLOOKUP(S468,'DD-Lookup'!$J$6:$L$50,3,FALSE)="Monthly",(YEAR(AC468)-YEAR(AB468))*12+MONTH(AC468)-MONTH(AB468)+1,(AC468-AB468+1))</f>
        <v>1</v>
      </c>
      <c r="F468" s="210">
        <f t="shared" si="40"/>
        <v>50</v>
      </c>
      <c r="G468" s="199">
        <v>1352347</v>
      </c>
      <c r="H468" s="195">
        <v>37049.2811111111</v>
      </c>
      <c r="I468" t="s">
        <v>2276</v>
      </c>
      <c r="M468" t="s">
        <v>2766</v>
      </c>
      <c r="N468" t="s">
        <v>2274</v>
      </c>
      <c r="O468" t="s">
        <v>328</v>
      </c>
      <c r="P468" s="196">
        <v>50</v>
      </c>
      <c r="S468" t="s">
        <v>3340</v>
      </c>
      <c r="T468" t="s">
        <v>3557</v>
      </c>
      <c r="U468" s="198">
        <v>35.25</v>
      </c>
      <c r="V468" t="s">
        <v>3483</v>
      </c>
      <c r="W468" t="s">
        <v>2275</v>
      </c>
      <c r="X468" t="s">
        <v>2463</v>
      </c>
      <c r="Y468" t="s">
        <v>2662</v>
      </c>
      <c r="Z468" t="s">
        <v>2990</v>
      </c>
      <c r="AA468">
        <v>636172.1</v>
      </c>
      <c r="AB468" s="195">
        <v>37050.875011574099</v>
      </c>
      <c r="AC468" s="195">
        <v>37050.875011574099</v>
      </c>
    </row>
    <row r="469" spans="1:29" x14ac:dyDescent="0.25">
      <c r="A469" s="43" t="str">
        <f t="shared" si="36"/>
        <v>US Power Physical</v>
      </c>
      <c r="B469" s="43" t="str">
        <f t="shared" si="37"/>
        <v>US</v>
      </c>
      <c r="C469" s="43" t="str">
        <f t="shared" si="38"/>
        <v>Power</v>
      </c>
      <c r="D469" s="43" t="str">
        <f t="shared" si="39"/>
        <v>Physical</v>
      </c>
      <c r="E469" s="43">
        <f>IF(VLOOKUP(S469,'DD-Lookup'!$J$6:$L$50,3,FALSE)="Monthly",(YEAR(AC469)-YEAR(AB469))*12+MONTH(AC469)-MONTH(AB469)+1,(AC469-AB469+1))</f>
        <v>5</v>
      </c>
      <c r="F469" s="210">
        <f t="shared" si="40"/>
        <v>250</v>
      </c>
      <c r="G469" s="199">
        <v>1352348</v>
      </c>
      <c r="H469" s="195">
        <v>37049.281168981499</v>
      </c>
      <c r="I469" t="s">
        <v>2262</v>
      </c>
      <c r="M469" t="s">
        <v>2766</v>
      </c>
      <c r="N469" t="s">
        <v>3361</v>
      </c>
      <c r="O469" t="s">
        <v>3307</v>
      </c>
      <c r="P469" s="196">
        <v>50</v>
      </c>
      <c r="S469" t="s">
        <v>3340</v>
      </c>
      <c r="T469" t="s">
        <v>3557</v>
      </c>
      <c r="U469" s="198">
        <v>45</v>
      </c>
      <c r="V469" t="s">
        <v>1700</v>
      </c>
      <c r="W469" t="s">
        <v>3376</v>
      </c>
      <c r="X469" t="s">
        <v>3377</v>
      </c>
      <c r="Y469" t="s">
        <v>2662</v>
      </c>
      <c r="Z469" t="s">
        <v>2990</v>
      </c>
      <c r="AA469">
        <v>636173.1</v>
      </c>
      <c r="AB469" s="195">
        <v>37053.875011574099</v>
      </c>
      <c r="AC469" s="195">
        <v>37057.875011574099</v>
      </c>
    </row>
    <row r="470" spans="1:29" x14ac:dyDescent="0.25">
      <c r="A470" s="43" t="str">
        <f t="shared" si="36"/>
        <v>US Power Physical</v>
      </c>
      <c r="B470" s="43" t="str">
        <f t="shared" si="37"/>
        <v>US</v>
      </c>
      <c r="C470" s="43" t="str">
        <f t="shared" si="38"/>
        <v>Power</v>
      </c>
      <c r="D470" s="43" t="str">
        <f t="shared" si="39"/>
        <v>Physical</v>
      </c>
      <c r="E470" s="43">
        <f>IF(VLOOKUP(S470,'DD-Lookup'!$J$6:$L$50,3,FALSE)="Monthly",(YEAR(AC470)-YEAR(AB470))*12+MONTH(AC470)-MONTH(AB470)+1,(AC470-AB470+1))</f>
        <v>1</v>
      </c>
      <c r="F470" s="210">
        <f t="shared" si="40"/>
        <v>50</v>
      </c>
      <c r="G470" s="199">
        <v>1352349</v>
      </c>
      <c r="H470" s="195">
        <v>37049.281273148103</v>
      </c>
      <c r="I470" t="s">
        <v>2527</v>
      </c>
      <c r="M470" t="s">
        <v>2766</v>
      </c>
      <c r="N470" t="s">
        <v>3361</v>
      </c>
      <c r="O470" t="s">
        <v>3647</v>
      </c>
      <c r="P470" s="196">
        <v>50</v>
      </c>
      <c r="S470" t="s">
        <v>3340</v>
      </c>
      <c r="T470" t="s">
        <v>3557</v>
      </c>
      <c r="U470" s="198">
        <v>32.5</v>
      </c>
      <c r="V470" t="s">
        <v>2480</v>
      </c>
      <c r="W470" t="s">
        <v>2781</v>
      </c>
      <c r="X470" t="s">
        <v>3370</v>
      </c>
      <c r="Y470" t="s">
        <v>2662</v>
      </c>
      <c r="Z470" t="s">
        <v>2990</v>
      </c>
      <c r="AA470">
        <v>636174.1</v>
      </c>
      <c r="AB470" s="195">
        <v>37050.875011574099</v>
      </c>
      <c r="AC470" s="195">
        <v>37050.875011574099</v>
      </c>
    </row>
    <row r="471" spans="1:29" x14ac:dyDescent="0.25">
      <c r="A471" s="43" t="str">
        <f t="shared" si="36"/>
        <v>US Power Physical</v>
      </c>
      <c r="B471" s="43" t="str">
        <f t="shared" si="37"/>
        <v>US</v>
      </c>
      <c r="C471" s="43" t="str">
        <f t="shared" si="38"/>
        <v>Power</v>
      </c>
      <c r="D471" s="43" t="str">
        <f t="shared" si="39"/>
        <v>Physical</v>
      </c>
      <c r="E471" s="43">
        <f>IF(VLOOKUP(S471,'DD-Lookup'!$J$6:$L$50,3,FALSE)="Monthly",(YEAR(AC471)-YEAR(AB471))*12+MONTH(AC471)-MONTH(AB471)+1,(AC471-AB471+1))</f>
        <v>1</v>
      </c>
      <c r="F471" s="210">
        <f t="shared" si="40"/>
        <v>50</v>
      </c>
      <c r="G471" s="199">
        <v>1352350</v>
      </c>
      <c r="H471" s="195">
        <v>37049.2816550926</v>
      </c>
      <c r="I471" t="s">
        <v>3530</v>
      </c>
      <c r="M471" t="s">
        <v>2766</v>
      </c>
      <c r="N471" t="s">
        <v>3361</v>
      </c>
      <c r="O471" t="s">
        <v>3625</v>
      </c>
      <c r="Q471" s="196">
        <v>50</v>
      </c>
      <c r="S471" t="s">
        <v>3340</v>
      </c>
      <c r="T471" t="s">
        <v>3557</v>
      </c>
      <c r="U471" s="198">
        <v>36.5</v>
      </c>
      <c r="V471" t="s">
        <v>2253</v>
      </c>
      <c r="W471" t="s">
        <v>3369</v>
      </c>
      <c r="X471" t="s">
        <v>2267</v>
      </c>
      <c r="Y471" t="s">
        <v>2662</v>
      </c>
      <c r="Z471" t="s">
        <v>2990</v>
      </c>
      <c r="AA471">
        <v>636175.1</v>
      </c>
      <c r="AB471" s="195">
        <v>37050.875011574099</v>
      </c>
      <c r="AC471" s="195">
        <v>37050.875011574099</v>
      </c>
    </row>
    <row r="472" spans="1:29" x14ac:dyDescent="0.25">
      <c r="A472" s="43" t="str">
        <f t="shared" si="36"/>
        <v>US Power Physical</v>
      </c>
      <c r="B472" s="43" t="str">
        <f t="shared" si="37"/>
        <v>US</v>
      </c>
      <c r="C472" s="43" t="str">
        <f t="shared" si="38"/>
        <v>Power</v>
      </c>
      <c r="D472" s="43" t="str">
        <f t="shared" si="39"/>
        <v>Physical</v>
      </c>
      <c r="E472" s="43">
        <f>IF(VLOOKUP(S472,'DD-Lookup'!$J$6:$L$50,3,FALSE)="Monthly",(YEAR(AC472)-YEAR(AB472))*12+MONTH(AC472)-MONTH(AB472)+1,(AC472-AB472+1))</f>
        <v>1</v>
      </c>
      <c r="F472" s="210">
        <f t="shared" si="40"/>
        <v>50</v>
      </c>
      <c r="G472" s="199">
        <v>1352351</v>
      </c>
      <c r="H472" s="195">
        <v>37049.281678240703</v>
      </c>
      <c r="I472" t="s">
        <v>2276</v>
      </c>
      <c r="M472" t="s">
        <v>2766</v>
      </c>
      <c r="N472" t="s">
        <v>3361</v>
      </c>
      <c r="O472" t="s">
        <v>1781</v>
      </c>
      <c r="P472" s="196">
        <v>50</v>
      </c>
      <c r="S472" t="s">
        <v>3340</v>
      </c>
      <c r="T472" t="s">
        <v>3557</v>
      </c>
      <c r="U472" s="198">
        <v>30.75</v>
      </c>
      <c r="V472" t="s">
        <v>3233</v>
      </c>
      <c r="W472" t="s">
        <v>3365</v>
      </c>
      <c r="X472" t="s">
        <v>3366</v>
      </c>
      <c r="Y472" t="s">
        <v>2662</v>
      </c>
      <c r="Z472" t="s">
        <v>2990</v>
      </c>
      <c r="AA472">
        <v>636176.1</v>
      </c>
      <c r="AB472" s="195">
        <v>37050.875011574099</v>
      </c>
      <c r="AC472" s="195">
        <v>37050.875011574099</v>
      </c>
    </row>
    <row r="473" spans="1:29" x14ac:dyDescent="0.25">
      <c r="A473" s="43" t="str">
        <f t="shared" si="36"/>
        <v>US Power Physical</v>
      </c>
      <c r="B473" s="43" t="str">
        <f t="shared" si="37"/>
        <v>US</v>
      </c>
      <c r="C473" s="43" t="str">
        <f t="shared" si="38"/>
        <v>Power</v>
      </c>
      <c r="D473" s="43" t="str">
        <f t="shared" si="39"/>
        <v>Physical</v>
      </c>
      <c r="E473" s="43">
        <f>IF(VLOOKUP(S473,'DD-Lookup'!$J$6:$L$50,3,FALSE)="Monthly",(YEAR(AC473)-YEAR(AB473))*12+MONTH(AC473)-MONTH(AB473)+1,(AC473-AB473+1))</f>
        <v>1</v>
      </c>
      <c r="F473" s="210">
        <f t="shared" si="40"/>
        <v>50</v>
      </c>
      <c r="G473" s="199">
        <v>1352352</v>
      </c>
      <c r="H473" s="195">
        <v>37049.2817476852</v>
      </c>
      <c r="I473" t="s">
        <v>3374</v>
      </c>
      <c r="M473" t="s">
        <v>2766</v>
      </c>
      <c r="N473" t="s">
        <v>3361</v>
      </c>
      <c r="O473" t="s">
        <v>1716</v>
      </c>
      <c r="Q473" s="196">
        <v>50</v>
      </c>
      <c r="S473" t="s">
        <v>3340</v>
      </c>
      <c r="T473" t="s">
        <v>3557</v>
      </c>
      <c r="U473" s="198">
        <v>14.5</v>
      </c>
      <c r="V473" t="s">
        <v>2786</v>
      </c>
      <c r="W473" t="s">
        <v>3376</v>
      </c>
      <c r="X473" t="s">
        <v>3377</v>
      </c>
      <c r="Y473" t="s">
        <v>2662</v>
      </c>
      <c r="Z473" t="s">
        <v>2990</v>
      </c>
      <c r="AA473">
        <v>636177.1</v>
      </c>
      <c r="AB473" s="195">
        <v>37050.875011574099</v>
      </c>
      <c r="AC473" s="195">
        <v>37050.875011574099</v>
      </c>
    </row>
    <row r="474" spans="1:29" x14ac:dyDescent="0.25">
      <c r="A474" s="43" t="str">
        <f t="shared" si="36"/>
        <v>US Power Financial</v>
      </c>
      <c r="B474" s="43" t="str">
        <f t="shared" si="37"/>
        <v>US</v>
      </c>
      <c r="C474" s="43" t="str">
        <f t="shared" si="38"/>
        <v>Power</v>
      </c>
      <c r="D474" s="43" t="str">
        <f t="shared" si="39"/>
        <v>Financial</v>
      </c>
      <c r="E474" s="43">
        <f>IF(VLOOKUP(S474,'DD-Lookup'!$J$6:$L$50,3,FALSE)="Monthly",(YEAR(AC474)-YEAR(AB474))*12+MONTH(AC474)-MONTH(AB474)+1,(AC474-AB474+1))</f>
        <v>5</v>
      </c>
      <c r="F474" s="210">
        <f t="shared" si="40"/>
        <v>250</v>
      </c>
      <c r="G474" s="199">
        <v>1352353</v>
      </c>
      <c r="H474" s="195">
        <v>37049.281840277799</v>
      </c>
      <c r="I474" t="s">
        <v>2483</v>
      </c>
      <c r="M474" t="s">
        <v>2766</v>
      </c>
      <c r="N474" t="s">
        <v>2659</v>
      </c>
      <c r="O474" t="s">
        <v>3772</v>
      </c>
      <c r="Q474" s="196">
        <v>50</v>
      </c>
      <c r="S474" t="s">
        <v>3340</v>
      </c>
      <c r="T474" t="s">
        <v>3557</v>
      </c>
      <c r="U474" s="198">
        <v>48.25</v>
      </c>
      <c r="V474" t="s">
        <v>3270</v>
      </c>
      <c r="W474" t="s">
        <v>2258</v>
      </c>
      <c r="X474" t="s">
        <v>3368</v>
      </c>
      <c r="Y474" t="s">
        <v>2662</v>
      </c>
      <c r="Z474" t="s">
        <v>2995</v>
      </c>
      <c r="AA474">
        <v>636178.1</v>
      </c>
      <c r="AB474" s="195">
        <v>37053.875011574099</v>
      </c>
      <c r="AC474" s="195">
        <v>37057.875011574099</v>
      </c>
    </row>
    <row r="475" spans="1:29" x14ac:dyDescent="0.25">
      <c r="A475" s="43" t="str">
        <f t="shared" si="36"/>
        <v>US Power Financial</v>
      </c>
      <c r="B475" s="43" t="str">
        <f t="shared" si="37"/>
        <v>US</v>
      </c>
      <c r="C475" s="43" t="str">
        <f t="shared" si="38"/>
        <v>Power</v>
      </c>
      <c r="D475" s="43" t="str">
        <f t="shared" si="39"/>
        <v>Financial</v>
      </c>
      <c r="E475" s="43">
        <f>IF(VLOOKUP(S475,'DD-Lookup'!$J$6:$L$50,3,FALSE)="Monthly",(YEAR(AC475)-YEAR(AB475))*12+MONTH(AC475)-MONTH(AB475)+1,(AC475-AB475+1))</f>
        <v>1</v>
      </c>
      <c r="F475" s="210">
        <f t="shared" si="40"/>
        <v>50</v>
      </c>
      <c r="G475" s="199">
        <v>1352354</v>
      </c>
      <c r="H475" s="195">
        <v>37049.282037037003</v>
      </c>
      <c r="I475" t="s">
        <v>2257</v>
      </c>
      <c r="M475" t="s">
        <v>2766</v>
      </c>
      <c r="N475" t="s">
        <v>2659</v>
      </c>
      <c r="O475" t="s">
        <v>1709</v>
      </c>
      <c r="P475" s="196">
        <v>50</v>
      </c>
      <c r="S475" t="s">
        <v>3340</v>
      </c>
      <c r="T475" t="s">
        <v>3557</v>
      </c>
      <c r="U475" s="198">
        <v>29.3</v>
      </c>
      <c r="V475" t="s">
        <v>3845</v>
      </c>
      <c r="W475" t="s">
        <v>2258</v>
      </c>
      <c r="X475" t="s">
        <v>3368</v>
      </c>
      <c r="Y475" t="s">
        <v>2662</v>
      </c>
      <c r="Z475" t="s">
        <v>2995</v>
      </c>
      <c r="AA475">
        <v>636179.1</v>
      </c>
      <c r="AB475" s="195">
        <v>37050.875011574099</v>
      </c>
      <c r="AC475" s="195">
        <v>37050.875011574099</v>
      </c>
    </row>
    <row r="476" spans="1:29" x14ac:dyDescent="0.25">
      <c r="A476" s="43" t="str">
        <f t="shared" si="36"/>
        <v>US Power Financial</v>
      </c>
      <c r="B476" s="43" t="str">
        <f t="shared" si="37"/>
        <v>US</v>
      </c>
      <c r="C476" s="43" t="str">
        <f t="shared" si="38"/>
        <v>Power</v>
      </c>
      <c r="D476" s="43" t="str">
        <f t="shared" si="39"/>
        <v>Financial</v>
      </c>
      <c r="E476" s="43">
        <f>IF(VLOOKUP(S476,'DD-Lookup'!$J$6:$L$50,3,FALSE)="Monthly",(YEAR(AC476)-YEAR(AB476))*12+MONTH(AC476)-MONTH(AB476)+1,(AC476-AB476+1))</f>
        <v>5</v>
      </c>
      <c r="F476" s="210">
        <f t="shared" si="40"/>
        <v>250</v>
      </c>
      <c r="G476" s="199">
        <v>1352355</v>
      </c>
      <c r="H476" s="195">
        <v>37049.282118055598</v>
      </c>
      <c r="I476" t="s">
        <v>2244</v>
      </c>
      <c r="M476" t="s">
        <v>2766</v>
      </c>
      <c r="N476" t="s">
        <v>2659</v>
      </c>
      <c r="O476" t="s">
        <v>334</v>
      </c>
      <c r="Q476" s="196">
        <v>50</v>
      </c>
      <c r="S476" t="s">
        <v>3340</v>
      </c>
      <c r="T476" t="s">
        <v>3557</v>
      </c>
      <c r="U476" s="198">
        <v>57.5</v>
      </c>
      <c r="V476" t="s">
        <v>3136</v>
      </c>
      <c r="W476" t="s">
        <v>2258</v>
      </c>
      <c r="X476" t="s">
        <v>3368</v>
      </c>
      <c r="Y476" t="s">
        <v>2662</v>
      </c>
      <c r="Z476" t="s">
        <v>2995</v>
      </c>
      <c r="AA476">
        <v>636180.1</v>
      </c>
      <c r="AB476" s="195">
        <v>37060.875</v>
      </c>
      <c r="AC476" s="195">
        <v>37064.875</v>
      </c>
    </row>
    <row r="477" spans="1:29" x14ac:dyDescent="0.25">
      <c r="A477" s="43" t="str">
        <f t="shared" si="36"/>
        <v>US Power Financial</v>
      </c>
      <c r="B477" s="43" t="str">
        <f t="shared" si="37"/>
        <v>US</v>
      </c>
      <c r="C477" s="43" t="str">
        <f t="shared" si="38"/>
        <v>Power</v>
      </c>
      <c r="D477" s="43" t="str">
        <f t="shared" si="39"/>
        <v>Financial</v>
      </c>
      <c r="E477" s="43">
        <f>IF(VLOOKUP(S477,'DD-Lookup'!$J$6:$L$50,3,FALSE)="Monthly",(YEAR(AC477)-YEAR(AB477))*12+MONTH(AC477)-MONTH(AB477)+1,(AC477-AB477+1))</f>
        <v>1</v>
      </c>
      <c r="F477" s="210">
        <f t="shared" si="40"/>
        <v>50</v>
      </c>
      <c r="G477" s="199">
        <v>1352356</v>
      </c>
      <c r="H477" s="195">
        <v>37049.282141203701</v>
      </c>
      <c r="I477" t="s">
        <v>2257</v>
      </c>
      <c r="M477" t="s">
        <v>2766</v>
      </c>
      <c r="N477" t="s">
        <v>2659</v>
      </c>
      <c r="O477" t="s">
        <v>1709</v>
      </c>
      <c r="P477" s="196">
        <v>50</v>
      </c>
      <c r="S477" t="s">
        <v>3340</v>
      </c>
      <c r="T477" t="s">
        <v>3557</v>
      </c>
      <c r="U477" s="198">
        <v>29.2</v>
      </c>
      <c r="V477" t="s">
        <v>3845</v>
      </c>
      <c r="W477" t="s">
        <v>2258</v>
      </c>
      <c r="X477" t="s">
        <v>3368</v>
      </c>
      <c r="Y477" t="s">
        <v>2662</v>
      </c>
      <c r="Z477" t="s">
        <v>2995</v>
      </c>
      <c r="AA477">
        <v>636181.1</v>
      </c>
      <c r="AB477" s="195">
        <v>37050.875011574099</v>
      </c>
      <c r="AC477" s="195">
        <v>37050.875011574099</v>
      </c>
    </row>
    <row r="478" spans="1:29" x14ac:dyDescent="0.25">
      <c r="A478" s="43" t="str">
        <f t="shared" si="36"/>
        <v>US Power Physical</v>
      </c>
      <c r="B478" s="43" t="str">
        <f t="shared" si="37"/>
        <v>US</v>
      </c>
      <c r="C478" s="43" t="str">
        <f t="shared" si="38"/>
        <v>Power</v>
      </c>
      <c r="D478" s="43" t="str">
        <f t="shared" si="39"/>
        <v>Physical</v>
      </c>
      <c r="E478" s="43">
        <f>IF(VLOOKUP(S478,'DD-Lookup'!$J$6:$L$50,3,FALSE)="Monthly",(YEAR(AC478)-YEAR(AB478))*12+MONTH(AC478)-MONTH(AB478)+1,(AC478-AB478+1))</f>
        <v>30</v>
      </c>
      <c r="F478" s="210">
        <f t="shared" si="40"/>
        <v>1500</v>
      </c>
      <c r="G478" s="199">
        <v>1352357</v>
      </c>
      <c r="H478" s="195">
        <v>37049.282233796301</v>
      </c>
      <c r="I478" t="s">
        <v>2288</v>
      </c>
      <c r="M478" t="s">
        <v>2766</v>
      </c>
      <c r="N478" t="s">
        <v>3361</v>
      </c>
      <c r="O478" t="s">
        <v>2256</v>
      </c>
      <c r="Q478" s="196">
        <v>50</v>
      </c>
      <c r="S478" t="s">
        <v>3340</v>
      </c>
      <c r="T478" t="s">
        <v>3557</v>
      </c>
      <c r="U478" s="198">
        <v>36.4</v>
      </c>
      <c r="V478" t="s">
        <v>2784</v>
      </c>
      <c r="W478" t="s">
        <v>3380</v>
      </c>
      <c r="X478" t="s">
        <v>3366</v>
      </c>
      <c r="Y478" t="s">
        <v>2662</v>
      </c>
      <c r="Z478" t="s">
        <v>2990</v>
      </c>
      <c r="AA478">
        <v>636182.1</v>
      </c>
      <c r="AB478" s="195">
        <v>37135.715972222199</v>
      </c>
      <c r="AC478" s="195">
        <v>37164.715972222199</v>
      </c>
    </row>
    <row r="479" spans="1:29" x14ac:dyDescent="0.25">
      <c r="A479" s="43" t="str">
        <f t="shared" si="36"/>
        <v>US Power Physical</v>
      </c>
      <c r="B479" s="43" t="str">
        <f t="shared" si="37"/>
        <v>US</v>
      </c>
      <c r="C479" s="43" t="str">
        <f t="shared" si="38"/>
        <v>Power</v>
      </c>
      <c r="D479" s="43" t="str">
        <f t="shared" si="39"/>
        <v>Physical</v>
      </c>
      <c r="E479" s="43">
        <f>IF(VLOOKUP(S479,'DD-Lookup'!$J$6:$L$50,3,FALSE)="Monthly",(YEAR(AC479)-YEAR(AB479))*12+MONTH(AC479)-MONTH(AB479)+1,(AC479-AB479+1))</f>
        <v>1</v>
      </c>
      <c r="F479" s="210">
        <f t="shared" si="40"/>
        <v>50</v>
      </c>
      <c r="G479" s="199">
        <v>1352358</v>
      </c>
      <c r="H479" s="195">
        <v>37049.282291666699</v>
      </c>
      <c r="I479" t="s">
        <v>3530</v>
      </c>
      <c r="M479" t="s">
        <v>2766</v>
      </c>
      <c r="N479" t="s">
        <v>3361</v>
      </c>
      <c r="O479" t="s">
        <v>3625</v>
      </c>
      <c r="Q479" s="196">
        <v>50</v>
      </c>
      <c r="S479" t="s">
        <v>3340</v>
      </c>
      <c r="T479" t="s">
        <v>3557</v>
      </c>
      <c r="U479" s="198">
        <v>36.75</v>
      </c>
      <c r="V479" t="s">
        <v>2253</v>
      </c>
      <c r="W479" t="s">
        <v>3369</v>
      </c>
      <c r="X479" t="s">
        <v>2267</v>
      </c>
      <c r="Y479" t="s">
        <v>2662</v>
      </c>
      <c r="Z479" t="s">
        <v>2990</v>
      </c>
      <c r="AA479">
        <v>636183.1</v>
      </c>
      <c r="AB479" s="195">
        <v>37050.875011574099</v>
      </c>
      <c r="AC479" s="195">
        <v>37050.875011574099</v>
      </c>
    </row>
    <row r="480" spans="1:29" x14ac:dyDescent="0.25">
      <c r="A480" s="43" t="str">
        <f t="shared" si="36"/>
        <v>US Natural Gas Financial</v>
      </c>
      <c r="B480" s="43" t="str">
        <f t="shared" si="37"/>
        <v>US</v>
      </c>
      <c r="C480" s="43" t="str">
        <f t="shared" si="38"/>
        <v>Natural Gas</v>
      </c>
      <c r="D480" s="43" t="str">
        <f t="shared" si="39"/>
        <v>Financial</v>
      </c>
      <c r="E480" s="43">
        <f>IF(VLOOKUP(S480,'DD-Lookup'!$J$6:$L$50,3,FALSE)="Monthly",(YEAR(AC480)-YEAR(AB480))*12+MONTH(AC480)-MONTH(AB480)+1,(AC480-AB480+1))</f>
        <v>31</v>
      </c>
      <c r="F480" s="210">
        <f t="shared" si="40"/>
        <v>155000</v>
      </c>
      <c r="G480" s="199">
        <v>1352359</v>
      </c>
      <c r="H480" s="195">
        <v>37049.2824652778</v>
      </c>
      <c r="I480" t="s">
        <v>3529</v>
      </c>
      <c r="M480" t="s">
        <v>3341</v>
      </c>
      <c r="N480" t="s">
        <v>2281</v>
      </c>
      <c r="O480" t="s">
        <v>2475</v>
      </c>
      <c r="P480" s="196">
        <v>5000</v>
      </c>
      <c r="S480" t="s">
        <v>3342</v>
      </c>
      <c r="T480" t="s">
        <v>3557</v>
      </c>
      <c r="U480" s="198">
        <v>3.7949999999999999</v>
      </c>
      <c r="V480" t="s">
        <v>2283</v>
      </c>
      <c r="W480" t="s">
        <v>2853</v>
      </c>
      <c r="X480" t="s">
        <v>2282</v>
      </c>
      <c r="Y480" t="s">
        <v>3575</v>
      </c>
      <c r="Z480" t="s">
        <v>2995</v>
      </c>
      <c r="AA480" t="s">
        <v>335</v>
      </c>
      <c r="AB480" s="195">
        <v>37073.875</v>
      </c>
      <c r="AC480" s="195">
        <v>37103.875</v>
      </c>
    </row>
    <row r="481" spans="1:29" x14ac:dyDescent="0.25">
      <c r="A481" s="43" t="str">
        <f t="shared" si="36"/>
        <v>US Power Physical</v>
      </c>
      <c r="B481" s="43" t="str">
        <f t="shared" si="37"/>
        <v>US</v>
      </c>
      <c r="C481" s="43" t="str">
        <f t="shared" si="38"/>
        <v>Power</v>
      </c>
      <c r="D481" s="43" t="str">
        <f t="shared" si="39"/>
        <v>Physical</v>
      </c>
      <c r="E481" s="43">
        <f>IF(VLOOKUP(S481,'DD-Lookup'!$J$6:$L$50,3,FALSE)="Monthly",(YEAR(AC481)-YEAR(AB481))*12+MONTH(AC481)-MONTH(AB481)+1,(AC481-AB481+1))</f>
        <v>1</v>
      </c>
      <c r="F481" s="210">
        <f t="shared" si="40"/>
        <v>50</v>
      </c>
      <c r="G481" s="199">
        <v>1352360</v>
      </c>
      <c r="H481" s="195">
        <v>37049.2824652778</v>
      </c>
      <c r="I481" t="s">
        <v>3530</v>
      </c>
      <c r="M481" t="s">
        <v>2766</v>
      </c>
      <c r="N481" t="s">
        <v>3361</v>
      </c>
      <c r="O481" t="s">
        <v>3647</v>
      </c>
      <c r="P481" s="196">
        <v>50</v>
      </c>
      <c r="S481" t="s">
        <v>3340</v>
      </c>
      <c r="T481" t="s">
        <v>3557</v>
      </c>
      <c r="U481" s="198">
        <v>32.25</v>
      </c>
      <c r="V481" t="s">
        <v>3742</v>
      </c>
      <c r="W481" t="s">
        <v>2781</v>
      </c>
      <c r="X481" t="s">
        <v>3370</v>
      </c>
      <c r="Y481" t="s">
        <v>2662</v>
      </c>
      <c r="Z481" t="s">
        <v>2990</v>
      </c>
      <c r="AA481">
        <v>636184.1</v>
      </c>
      <c r="AB481" s="195">
        <v>37050.875011574099</v>
      </c>
      <c r="AC481" s="195">
        <v>37050.875011574099</v>
      </c>
    </row>
    <row r="482" spans="1:29" x14ac:dyDescent="0.25">
      <c r="A482" s="43" t="str">
        <f t="shared" si="36"/>
        <v>US Power Financial</v>
      </c>
      <c r="B482" s="43" t="str">
        <f t="shared" si="37"/>
        <v>US</v>
      </c>
      <c r="C482" s="43" t="str">
        <f t="shared" si="38"/>
        <v>Power</v>
      </c>
      <c r="D482" s="43" t="str">
        <f t="shared" si="39"/>
        <v>Financial</v>
      </c>
      <c r="E482" s="43">
        <f>IF(VLOOKUP(S482,'DD-Lookup'!$J$6:$L$50,3,FALSE)="Monthly",(YEAR(AC482)-YEAR(AB482))*12+MONTH(AC482)-MONTH(AB482)+1,(AC482-AB482+1))</f>
        <v>1</v>
      </c>
      <c r="F482" s="210">
        <f t="shared" si="40"/>
        <v>50</v>
      </c>
      <c r="G482" s="199">
        <v>1352361</v>
      </c>
      <c r="H482" s="195">
        <v>37049.282500000001</v>
      </c>
      <c r="I482" t="s">
        <v>3484</v>
      </c>
      <c r="M482" t="s">
        <v>2766</v>
      </c>
      <c r="N482" t="s">
        <v>2659</v>
      </c>
      <c r="O482" t="s">
        <v>1704</v>
      </c>
      <c r="P482" s="196">
        <v>50</v>
      </c>
      <c r="S482" t="s">
        <v>3340</v>
      </c>
      <c r="T482" t="s">
        <v>3557</v>
      </c>
      <c r="U482" s="198">
        <v>48.5</v>
      </c>
      <c r="V482" t="s">
        <v>3202</v>
      </c>
      <c r="W482" t="s">
        <v>2258</v>
      </c>
      <c r="X482" t="s">
        <v>3368</v>
      </c>
      <c r="Y482" t="s">
        <v>2662</v>
      </c>
      <c r="Z482" t="s">
        <v>2995</v>
      </c>
      <c r="AA482">
        <v>636186.1</v>
      </c>
      <c r="AB482" s="195">
        <v>37050.875011574099</v>
      </c>
      <c r="AC482" s="195">
        <v>37050.875011574099</v>
      </c>
    </row>
    <row r="483" spans="1:29" x14ac:dyDescent="0.25">
      <c r="A483" s="43" t="str">
        <f t="shared" si="36"/>
        <v>US Power Physical</v>
      </c>
      <c r="B483" s="43" t="str">
        <f t="shared" si="37"/>
        <v>US</v>
      </c>
      <c r="C483" s="43" t="str">
        <f t="shared" si="38"/>
        <v>Power</v>
      </c>
      <c r="D483" s="43" t="str">
        <f t="shared" si="39"/>
        <v>Physical</v>
      </c>
      <c r="E483" s="43">
        <f>IF(VLOOKUP(S483,'DD-Lookup'!$J$6:$L$50,3,FALSE)="Monthly",(YEAR(AC483)-YEAR(AB483))*12+MONTH(AC483)-MONTH(AB483)+1,(AC483-AB483+1))</f>
        <v>5</v>
      </c>
      <c r="F483" s="210">
        <f t="shared" si="40"/>
        <v>250</v>
      </c>
      <c r="G483" s="199">
        <v>1352362</v>
      </c>
      <c r="H483" s="195">
        <v>37049.2827314815</v>
      </c>
      <c r="I483" t="s">
        <v>2650</v>
      </c>
      <c r="M483" t="s">
        <v>2766</v>
      </c>
      <c r="N483" t="s">
        <v>3361</v>
      </c>
      <c r="O483" t="s">
        <v>2602</v>
      </c>
      <c r="P483" s="196">
        <v>50</v>
      </c>
      <c r="S483" t="s">
        <v>3340</v>
      </c>
      <c r="T483" t="s">
        <v>3557</v>
      </c>
      <c r="U483" s="198">
        <v>43.5</v>
      </c>
      <c r="V483" t="s">
        <v>3133</v>
      </c>
      <c r="W483" t="s">
        <v>3372</v>
      </c>
      <c r="X483" t="s">
        <v>3362</v>
      </c>
      <c r="Y483" t="s">
        <v>2662</v>
      </c>
      <c r="Z483" t="s">
        <v>2990</v>
      </c>
      <c r="AA483">
        <v>636189.1</v>
      </c>
      <c r="AB483" s="195">
        <v>37053.875011574099</v>
      </c>
      <c r="AC483" s="195">
        <v>37057.875011574099</v>
      </c>
    </row>
    <row r="484" spans="1:29" x14ac:dyDescent="0.25">
      <c r="A484" s="43" t="str">
        <f t="shared" si="36"/>
        <v>US Power Financial</v>
      </c>
      <c r="B484" s="43" t="str">
        <f t="shared" si="37"/>
        <v>US</v>
      </c>
      <c r="C484" s="43" t="str">
        <f t="shared" si="38"/>
        <v>Power</v>
      </c>
      <c r="D484" s="43" t="str">
        <f t="shared" si="39"/>
        <v>Financial</v>
      </c>
      <c r="E484" s="43">
        <f>IF(VLOOKUP(S484,'DD-Lookup'!$J$6:$L$50,3,FALSE)="Monthly",(YEAR(AC484)-YEAR(AB484))*12+MONTH(AC484)-MONTH(AB484)+1,(AC484-AB484+1))</f>
        <v>5</v>
      </c>
      <c r="F484" s="210">
        <f t="shared" si="40"/>
        <v>250</v>
      </c>
      <c r="G484" s="199">
        <v>1352363</v>
      </c>
      <c r="H484" s="195">
        <v>37049.282812500001</v>
      </c>
      <c r="I484" t="s">
        <v>3382</v>
      </c>
      <c r="M484" t="s">
        <v>2766</v>
      </c>
      <c r="N484" t="s">
        <v>2659</v>
      </c>
      <c r="O484" t="s">
        <v>3772</v>
      </c>
      <c r="P484" s="196">
        <v>50</v>
      </c>
      <c r="S484" t="s">
        <v>3340</v>
      </c>
      <c r="T484" t="s">
        <v>3557</v>
      </c>
      <c r="U484" s="198">
        <v>48</v>
      </c>
      <c r="V484" t="s">
        <v>3488</v>
      </c>
      <c r="W484" t="s">
        <v>2258</v>
      </c>
      <c r="X484" t="s">
        <v>3368</v>
      </c>
      <c r="Y484" t="s">
        <v>2662</v>
      </c>
      <c r="Z484" t="s">
        <v>2995</v>
      </c>
      <c r="AA484">
        <v>636190.1</v>
      </c>
      <c r="AB484" s="195">
        <v>37053.875011574099</v>
      </c>
      <c r="AC484" s="195">
        <v>37057.875011574099</v>
      </c>
    </row>
    <row r="485" spans="1:29" x14ac:dyDescent="0.25">
      <c r="A485" s="43" t="str">
        <f t="shared" si="36"/>
        <v>US Power Financial</v>
      </c>
      <c r="B485" s="43" t="str">
        <f t="shared" si="37"/>
        <v>US</v>
      </c>
      <c r="C485" s="43" t="str">
        <f t="shared" si="38"/>
        <v>Power</v>
      </c>
      <c r="D485" s="43" t="str">
        <f t="shared" si="39"/>
        <v>Financial</v>
      </c>
      <c r="E485" s="43">
        <f>IF(VLOOKUP(S485,'DD-Lookup'!$J$6:$L$50,3,FALSE)="Monthly",(YEAR(AC485)-YEAR(AB485))*12+MONTH(AC485)-MONTH(AB485)+1,(AC485-AB485+1))</f>
        <v>5</v>
      </c>
      <c r="F485" s="210">
        <f t="shared" si="40"/>
        <v>250</v>
      </c>
      <c r="G485" s="199">
        <v>1352364</v>
      </c>
      <c r="H485" s="195">
        <v>37049.282905092601</v>
      </c>
      <c r="I485" t="s">
        <v>2244</v>
      </c>
      <c r="M485" t="s">
        <v>2766</v>
      </c>
      <c r="N485" t="s">
        <v>2659</v>
      </c>
      <c r="O485" t="s">
        <v>2144</v>
      </c>
      <c r="Q485" s="196">
        <v>50</v>
      </c>
      <c r="S485" t="s">
        <v>3340</v>
      </c>
      <c r="T485" t="s">
        <v>3557</v>
      </c>
      <c r="U485" s="198">
        <v>47.75</v>
      </c>
      <c r="V485" t="s">
        <v>3136</v>
      </c>
      <c r="W485" t="s">
        <v>2258</v>
      </c>
      <c r="X485" t="s">
        <v>3368</v>
      </c>
      <c r="Y485" t="s">
        <v>2662</v>
      </c>
      <c r="Z485" t="s">
        <v>2995</v>
      </c>
      <c r="AA485">
        <v>636191.1</v>
      </c>
      <c r="AB485" s="195">
        <v>37060.875</v>
      </c>
      <c r="AC485" s="195">
        <v>37064.875</v>
      </c>
    </row>
    <row r="486" spans="1:29" x14ac:dyDescent="0.25">
      <c r="A486" s="43" t="str">
        <f t="shared" si="36"/>
        <v xml:space="preserve"> Metals Financial</v>
      </c>
      <c r="B486" s="43" t="str">
        <f t="shared" si="37"/>
        <v/>
      </c>
      <c r="C486" s="43" t="str">
        <f t="shared" si="38"/>
        <v>Metals</v>
      </c>
      <c r="D486" s="43" t="str">
        <f t="shared" si="39"/>
        <v>Financial</v>
      </c>
      <c r="E486" s="43">
        <f>IF(VLOOKUP(S486,'DD-Lookup'!$J$6:$L$50,3,FALSE)="Monthly",(YEAR(AC486)-YEAR(AB486))*12+MONTH(AC486)-MONTH(AB486)+1,(AC486-AB486+1))</f>
        <v>1</v>
      </c>
      <c r="F486" s="210">
        <f t="shared" si="40"/>
        <v>8</v>
      </c>
      <c r="G486" s="199">
        <v>1352365</v>
      </c>
      <c r="H486" s="195">
        <v>37049.283518518503</v>
      </c>
      <c r="I486" t="s">
        <v>4084</v>
      </c>
      <c r="M486" t="s">
        <v>3346</v>
      </c>
      <c r="N486" t="s">
        <v>3566</v>
      </c>
      <c r="O486" t="s">
        <v>3567</v>
      </c>
      <c r="P486" s="196">
        <v>8</v>
      </c>
      <c r="S486" t="s">
        <v>3556</v>
      </c>
      <c r="T486" t="s">
        <v>3557</v>
      </c>
      <c r="U486" s="198">
        <v>1514</v>
      </c>
      <c r="V486" t="s">
        <v>4086</v>
      </c>
      <c r="W486" t="s">
        <v>3563</v>
      </c>
      <c r="X486" t="s">
        <v>3559</v>
      </c>
      <c r="Y486" t="s">
        <v>3560</v>
      </c>
      <c r="Z486" t="s">
        <v>3561</v>
      </c>
      <c r="AA486">
        <v>2173063</v>
      </c>
    </row>
    <row r="487" spans="1:29" x14ac:dyDescent="0.25">
      <c r="A487" s="43" t="str">
        <f t="shared" si="36"/>
        <v>US Power Physical</v>
      </c>
      <c r="B487" s="43" t="str">
        <f t="shared" si="37"/>
        <v>US</v>
      </c>
      <c r="C487" s="43" t="str">
        <f t="shared" si="38"/>
        <v>Power</v>
      </c>
      <c r="D487" s="43" t="str">
        <f t="shared" si="39"/>
        <v>Physical</v>
      </c>
      <c r="E487" s="43">
        <f>IF(VLOOKUP(S487,'DD-Lookup'!$J$6:$L$50,3,FALSE)="Monthly",(YEAR(AC487)-YEAR(AB487))*12+MONTH(AC487)-MONTH(AB487)+1,(AC487-AB487+1))</f>
        <v>1</v>
      </c>
      <c r="F487" s="210">
        <f t="shared" si="40"/>
        <v>50</v>
      </c>
      <c r="G487" s="199">
        <v>1352366</v>
      </c>
      <c r="H487" s="195">
        <v>37049.283599536997</v>
      </c>
      <c r="I487" t="s">
        <v>2465</v>
      </c>
      <c r="J487" t="s">
        <v>2271</v>
      </c>
      <c r="K487" t="s">
        <v>2272</v>
      </c>
      <c r="M487" t="s">
        <v>2766</v>
      </c>
      <c r="N487" t="s">
        <v>3361</v>
      </c>
      <c r="O487" t="s">
        <v>1694</v>
      </c>
      <c r="P487" s="196">
        <v>50</v>
      </c>
      <c r="S487" t="s">
        <v>3340</v>
      </c>
      <c r="T487" t="s">
        <v>3557</v>
      </c>
      <c r="U487" s="198">
        <v>37</v>
      </c>
      <c r="V487" t="s">
        <v>3146</v>
      </c>
      <c r="W487" t="s">
        <v>3296</v>
      </c>
      <c r="X487" t="s">
        <v>3368</v>
      </c>
      <c r="Y487" t="s">
        <v>2662</v>
      </c>
      <c r="Z487" t="s">
        <v>2990</v>
      </c>
      <c r="AA487">
        <v>636192.1</v>
      </c>
      <c r="AB487" s="195">
        <v>37050.875011574099</v>
      </c>
      <c r="AC487" s="195">
        <v>37050.875011574099</v>
      </c>
    </row>
    <row r="488" spans="1:29" x14ac:dyDescent="0.25">
      <c r="A488" s="43" t="str">
        <f t="shared" si="36"/>
        <v>US Natural Gas Financial</v>
      </c>
      <c r="B488" s="43" t="str">
        <f t="shared" si="37"/>
        <v>US</v>
      </c>
      <c r="C488" s="43" t="str">
        <f t="shared" si="38"/>
        <v>Natural Gas</v>
      </c>
      <c r="D488" s="43" t="str">
        <f t="shared" si="39"/>
        <v>Financial</v>
      </c>
      <c r="E488" s="43">
        <f>IF(VLOOKUP(S488,'DD-Lookup'!$J$6:$L$50,3,FALSE)="Monthly",(YEAR(AC488)-YEAR(AB488))*12+MONTH(AC488)-MONTH(AB488)+1,(AC488-AB488+1))</f>
        <v>31</v>
      </c>
      <c r="F488" s="210">
        <f t="shared" si="40"/>
        <v>155000</v>
      </c>
      <c r="G488" s="199">
        <v>1352367</v>
      </c>
      <c r="H488" s="195">
        <v>37049.283761574101</v>
      </c>
      <c r="I488" t="s">
        <v>2280</v>
      </c>
      <c r="M488" t="s">
        <v>3341</v>
      </c>
      <c r="N488" t="s">
        <v>2281</v>
      </c>
      <c r="O488" t="s">
        <v>2475</v>
      </c>
      <c r="P488" s="196">
        <v>5000</v>
      </c>
      <c r="S488" t="s">
        <v>3342</v>
      </c>
      <c r="T488" t="s">
        <v>3557</v>
      </c>
      <c r="U488" s="198">
        <v>3.7949999999999999</v>
      </c>
      <c r="V488" t="s">
        <v>2344</v>
      </c>
      <c r="W488" t="s">
        <v>2853</v>
      </c>
      <c r="X488" t="s">
        <v>2282</v>
      </c>
      <c r="Y488" t="s">
        <v>3575</v>
      </c>
      <c r="Z488" t="s">
        <v>2995</v>
      </c>
      <c r="AA488" t="s">
        <v>336</v>
      </c>
      <c r="AB488" s="195">
        <v>37073.875</v>
      </c>
      <c r="AC488" s="195">
        <v>37103.875</v>
      </c>
    </row>
    <row r="489" spans="1:29" x14ac:dyDescent="0.25">
      <c r="A489" s="43" t="str">
        <f t="shared" si="36"/>
        <v>US Power Physical</v>
      </c>
      <c r="B489" s="43" t="str">
        <f t="shared" si="37"/>
        <v>US</v>
      </c>
      <c r="C489" s="43" t="str">
        <f t="shared" si="38"/>
        <v>Power</v>
      </c>
      <c r="D489" s="43" t="str">
        <f t="shared" si="39"/>
        <v>Physical</v>
      </c>
      <c r="E489" s="43">
        <f>IF(VLOOKUP(S489,'DD-Lookup'!$J$6:$L$50,3,FALSE)="Monthly",(YEAR(AC489)-YEAR(AB489))*12+MONTH(AC489)-MONTH(AB489)+1,(AC489-AB489+1))</f>
        <v>5</v>
      </c>
      <c r="F489" s="210">
        <f t="shared" si="40"/>
        <v>250</v>
      </c>
      <c r="G489" s="199">
        <v>1352368</v>
      </c>
      <c r="H489" s="195">
        <v>37049.283969907403</v>
      </c>
      <c r="I489" t="s">
        <v>2527</v>
      </c>
      <c r="M489" t="s">
        <v>2766</v>
      </c>
      <c r="N489" t="s">
        <v>3361</v>
      </c>
      <c r="O489" t="s">
        <v>3307</v>
      </c>
      <c r="P489" s="196">
        <v>50</v>
      </c>
      <c r="S489" t="s">
        <v>3340</v>
      </c>
      <c r="T489" t="s">
        <v>3557</v>
      </c>
      <c r="U489" s="198">
        <v>44.5</v>
      </c>
      <c r="V489" t="s">
        <v>2252</v>
      </c>
      <c r="W489" t="s">
        <v>3376</v>
      </c>
      <c r="X489" t="s">
        <v>3377</v>
      </c>
      <c r="Y489" t="s">
        <v>2662</v>
      </c>
      <c r="Z489" t="s">
        <v>2990</v>
      </c>
      <c r="AA489">
        <v>636193.1</v>
      </c>
      <c r="AB489" s="195">
        <v>37053.875011574099</v>
      </c>
      <c r="AC489" s="195">
        <v>37057.875011574099</v>
      </c>
    </row>
    <row r="490" spans="1:29" x14ac:dyDescent="0.25">
      <c r="A490" s="43" t="str">
        <f t="shared" si="36"/>
        <v>US Power Physical</v>
      </c>
      <c r="B490" s="43" t="str">
        <f t="shared" si="37"/>
        <v>US</v>
      </c>
      <c r="C490" s="43" t="str">
        <f t="shared" si="38"/>
        <v>Power</v>
      </c>
      <c r="D490" s="43" t="str">
        <f t="shared" si="39"/>
        <v>Physical</v>
      </c>
      <c r="E490" s="43">
        <f>IF(VLOOKUP(S490,'DD-Lookup'!$J$6:$L$50,3,FALSE)="Monthly",(YEAR(AC490)-YEAR(AB490))*12+MONTH(AC490)-MONTH(AB490)+1,(AC490-AB490+1))</f>
        <v>1</v>
      </c>
      <c r="F490" s="210">
        <f t="shared" si="40"/>
        <v>50</v>
      </c>
      <c r="G490" s="199">
        <v>1352370</v>
      </c>
      <c r="H490" s="195">
        <v>37049.284050925897</v>
      </c>
      <c r="I490" t="s">
        <v>2259</v>
      </c>
      <c r="M490" t="s">
        <v>2766</v>
      </c>
      <c r="N490" t="s">
        <v>3361</v>
      </c>
      <c r="O490" t="s">
        <v>1720</v>
      </c>
      <c r="P490" s="196">
        <v>50</v>
      </c>
      <c r="S490" t="s">
        <v>3340</v>
      </c>
      <c r="T490" t="s">
        <v>3557</v>
      </c>
      <c r="U490" s="198">
        <v>30.2</v>
      </c>
      <c r="V490" t="s">
        <v>2260</v>
      </c>
      <c r="W490" t="s">
        <v>3376</v>
      </c>
      <c r="X490" t="s">
        <v>3377</v>
      </c>
      <c r="Y490" t="s">
        <v>2662</v>
      </c>
      <c r="Z490" t="s">
        <v>2990</v>
      </c>
      <c r="AA490">
        <v>636194.1</v>
      </c>
      <c r="AB490" s="195">
        <v>37050.875011574099</v>
      </c>
      <c r="AC490" s="195">
        <v>37050.875011574099</v>
      </c>
    </row>
    <row r="491" spans="1:29" x14ac:dyDescent="0.25">
      <c r="A491" s="43" t="str">
        <f t="shared" si="36"/>
        <v>US Power Physical</v>
      </c>
      <c r="B491" s="43" t="str">
        <f t="shared" si="37"/>
        <v>US</v>
      </c>
      <c r="C491" s="43" t="str">
        <f t="shared" si="38"/>
        <v>Power</v>
      </c>
      <c r="D491" s="43" t="str">
        <f t="shared" si="39"/>
        <v>Physical</v>
      </c>
      <c r="E491" s="43">
        <f>IF(VLOOKUP(S491,'DD-Lookup'!$J$6:$L$50,3,FALSE)="Monthly",(YEAR(AC491)-YEAR(AB491))*12+MONTH(AC491)-MONTH(AB491)+1,(AC491-AB491+1))</f>
        <v>30</v>
      </c>
      <c r="F491" s="210">
        <f t="shared" si="40"/>
        <v>1500</v>
      </c>
      <c r="G491" s="199">
        <v>1352372</v>
      </c>
      <c r="H491" s="195">
        <v>37049.284456018497</v>
      </c>
      <c r="I491" t="s">
        <v>3382</v>
      </c>
      <c r="M491" t="s">
        <v>2766</v>
      </c>
      <c r="N491" t="s">
        <v>3361</v>
      </c>
      <c r="O491" t="s">
        <v>2256</v>
      </c>
      <c r="Q491" s="196">
        <v>50</v>
      </c>
      <c r="S491" t="s">
        <v>3340</v>
      </c>
      <c r="T491" t="s">
        <v>3557</v>
      </c>
      <c r="U491" s="198">
        <v>36.5</v>
      </c>
      <c r="V491" t="s">
        <v>3828</v>
      </c>
      <c r="W491" t="s">
        <v>3380</v>
      </c>
      <c r="X491" t="s">
        <v>3366</v>
      </c>
      <c r="Y491" t="s">
        <v>2662</v>
      </c>
      <c r="Z491" t="s">
        <v>2990</v>
      </c>
      <c r="AA491">
        <v>636196.1</v>
      </c>
      <c r="AB491" s="195">
        <v>37135.715972222199</v>
      </c>
      <c r="AC491" s="195">
        <v>37164.715972222199</v>
      </c>
    </row>
    <row r="492" spans="1:29" x14ac:dyDescent="0.25">
      <c r="A492" s="43" t="str">
        <f t="shared" si="36"/>
        <v>US Power Physical</v>
      </c>
      <c r="B492" s="43" t="str">
        <f t="shared" si="37"/>
        <v>US</v>
      </c>
      <c r="C492" s="43" t="str">
        <f t="shared" si="38"/>
        <v>Power</v>
      </c>
      <c r="D492" s="43" t="str">
        <f t="shared" si="39"/>
        <v>Physical</v>
      </c>
      <c r="E492" s="43">
        <f>IF(VLOOKUP(S492,'DD-Lookup'!$J$6:$L$50,3,FALSE)="Monthly",(YEAR(AC492)-YEAR(AB492))*12+MONTH(AC492)-MONTH(AB492)+1,(AC492-AB492+1))</f>
        <v>1</v>
      </c>
      <c r="F492" s="210">
        <f t="shared" si="40"/>
        <v>50</v>
      </c>
      <c r="G492" s="199">
        <v>1352371</v>
      </c>
      <c r="H492" s="195">
        <v>37049.284456018497</v>
      </c>
      <c r="I492" t="s">
        <v>2780</v>
      </c>
      <c r="J492" t="s">
        <v>2271</v>
      </c>
      <c r="K492" t="s">
        <v>2272</v>
      </c>
      <c r="M492" t="s">
        <v>2766</v>
      </c>
      <c r="N492" t="s">
        <v>3361</v>
      </c>
      <c r="O492" t="s">
        <v>1694</v>
      </c>
      <c r="P492" s="196">
        <v>50</v>
      </c>
      <c r="S492" t="s">
        <v>3340</v>
      </c>
      <c r="T492" t="s">
        <v>3557</v>
      </c>
      <c r="U492" s="198">
        <v>37</v>
      </c>
      <c r="V492" t="s">
        <v>3146</v>
      </c>
      <c r="W492" t="s">
        <v>3296</v>
      </c>
      <c r="X492" t="s">
        <v>3368</v>
      </c>
      <c r="Y492" t="s">
        <v>2662</v>
      </c>
      <c r="Z492" t="s">
        <v>2990</v>
      </c>
      <c r="AA492">
        <v>636195.1</v>
      </c>
      <c r="AB492" s="195">
        <v>37050.875011574099</v>
      </c>
      <c r="AC492" s="195">
        <v>37050.875011574099</v>
      </c>
    </row>
    <row r="493" spans="1:29" x14ac:dyDescent="0.25">
      <c r="A493" s="43" t="str">
        <f t="shared" si="36"/>
        <v xml:space="preserve"> Metals Financial</v>
      </c>
      <c r="B493" s="43" t="str">
        <f t="shared" si="37"/>
        <v/>
      </c>
      <c r="C493" s="43" t="str">
        <f t="shared" si="38"/>
        <v>Metals</v>
      </c>
      <c r="D493" s="43" t="str">
        <f t="shared" si="39"/>
        <v>Financial</v>
      </c>
      <c r="E493" s="43">
        <f>IF(VLOOKUP(S493,'DD-Lookup'!$J$6:$L$50,3,FALSE)="Monthly",(YEAR(AC493)-YEAR(AB493))*12+MONTH(AC493)-MONTH(AB493)+1,(AC493-AB493+1))</f>
        <v>1</v>
      </c>
      <c r="F493" s="210">
        <f t="shared" si="40"/>
        <v>20</v>
      </c>
      <c r="G493" s="199">
        <v>1352373</v>
      </c>
      <c r="H493" s="195">
        <v>37049.284502314797</v>
      </c>
      <c r="I493" t="s">
        <v>2657</v>
      </c>
      <c r="M493" t="s">
        <v>3346</v>
      </c>
      <c r="N493" t="s">
        <v>3584</v>
      </c>
      <c r="O493" t="s">
        <v>3585</v>
      </c>
      <c r="Q493" s="196">
        <v>20</v>
      </c>
      <c r="S493" t="s">
        <v>3556</v>
      </c>
      <c r="T493" t="s">
        <v>3557</v>
      </c>
      <c r="U493" s="198">
        <v>464</v>
      </c>
      <c r="V493" t="s">
        <v>4099</v>
      </c>
      <c r="W493" t="s">
        <v>3574</v>
      </c>
      <c r="X493" t="s">
        <v>3559</v>
      </c>
      <c r="Y493" t="s">
        <v>3560</v>
      </c>
      <c r="Z493" t="s">
        <v>3561</v>
      </c>
      <c r="AA493">
        <v>2173067</v>
      </c>
    </row>
    <row r="494" spans="1:29" x14ac:dyDescent="0.25">
      <c r="A494" s="43" t="str">
        <f t="shared" si="36"/>
        <v>US Power Physical</v>
      </c>
      <c r="B494" s="43" t="str">
        <f t="shared" si="37"/>
        <v>US</v>
      </c>
      <c r="C494" s="43" t="str">
        <f t="shared" si="38"/>
        <v>Power</v>
      </c>
      <c r="D494" s="43" t="str">
        <f t="shared" si="39"/>
        <v>Physical</v>
      </c>
      <c r="E494" s="43">
        <f>IF(VLOOKUP(S494,'DD-Lookup'!$J$6:$L$50,3,FALSE)="Monthly",(YEAR(AC494)-YEAR(AB494))*12+MONTH(AC494)-MONTH(AB494)+1,(AC494-AB494+1))</f>
        <v>1</v>
      </c>
      <c r="F494" s="210">
        <f t="shared" si="40"/>
        <v>50</v>
      </c>
      <c r="G494" s="199">
        <v>1352374</v>
      </c>
      <c r="H494" s="195">
        <v>37049.284664351799</v>
      </c>
      <c r="I494" t="s">
        <v>2244</v>
      </c>
      <c r="M494" t="s">
        <v>2766</v>
      </c>
      <c r="N494" t="s">
        <v>3361</v>
      </c>
      <c r="O494" t="s">
        <v>3625</v>
      </c>
      <c r="Q494" s="196">
        <v>50</v>
      </c>
      <c r="S494" t="s">
        <v>3340</v>
      </c>
      <c r="T494" t="s">
        <v>3557</v>
      </c>
      <c r="U494" s="198">
        <v>37</v>
      </c>
      <c r="V494" t="s">
        <v>3057</v>
      </c>
      <c r="W494" t="s">
        <v>3369</v>
      </c>
      <c r="X494" t="s">
        <v>2267</v>
      </c>
      <c r="Y494" t="s">
        <v>2662</v>
      </c>
      <c r="Z494" t="s">
        <v>2990</v>
      </c>
      <c r="AA494">
        <v>636197.1</v>
      </c>
      <c r="AB494" s="195">
        <v>37050.875011574099</v>
      </c>
      <c r="AC494" s="195">
        <v>37050.875011574099</v>
      </c>
    </row>
    <row r="495" spans="1:29" x14ac:dyDescent="0.25">
      <c r="A495" s="43" t="str">
        <f t="shared" si="36"/>
        <v>US Power Physical</v>
      </c>
      <c r="B495" s="43" t="str">
        <f t="shared" si="37"/>
        <v>US</v>
      </c>
      <c r="C495" s="43" t="str">
        <f t="shared" si="38"/>
        <v>Power</v>
      </c>
      <c r="D495" s="43" t="str">
        <f t="shared" si="39"/>
        <v>Physical</v>
      </c>
      <c r="E495" s="43">
        <f>IF(VLOOKUP(S495,'DD-Lookup'!$J$6:$L$50,3,FALSE)="Monthly",(YEAR(AC495)-YEAR(AB495))*12+MONTH(AC495)-MONTH(AB495)+1,(AC495-AB495+1))</f>
        <v>1</v>
      </c>
      <c r="F495" s="210">
        <f t="shared" si="40"/>
        <v>50</v>
      </c>
      <c r="G495" s="199">
        <v>1352375</v>
      </c>
      <c r="H495" s="195">
        <v>37049.284780092603</v>
      </c>
      <c r="I495" t="s">
        <v>3484</v>
      </c>
      <c r="M495" t="s">
        <v>2766</v>
      </c>
      <c r="N495" t="s">
        <v>3361</v>
      </c>
      <c r="O495" t="s">
        <v>337</v>
      </c>
      <c r="Q495" s="196">
        <v>50</v>
      </c>
      <c r="S495" t="s">
        <v>3340</v>
      </c>
      <c r="T495" t="s">
        <v>3557</v>
      </c>
      <c r="U495" s="198">
        <v>9.75</v>
      </c>
      <c r="V495" t="s">
        <v>3956</v>
      </c>
      <c r="W495" t="s">
        <v>3372</v>
      </c>
      <c r="X495" t="s">
        <v>3373</v>
      </c>
      <c r="Y495" t="s">
        <v>2662</v>
      </c>
      <c r="Z495" t="s">
        <v>2990</v>
      </c>
      <c r="AA495">
        <v>636198.1</v>
      </c>
      <c r="AB495" s="195">
        <v>37050.875011574099</v>
      </c>
      <c r="AC495" s="195">
        <v>37050.875011574099</v>
      </c>
    </row>
    <row r="496" spans="1:29" x14ac:dyDescent="0.25">
      <c r="A496" s="43" t="str">
        <f t="shared" si="36"/>
        <v>US Power Physical</v>
      </c>
      <c r="B496" s="43" t="str">
        <f t="shared" si="37"/>
        <v>US</v>
      </c>
      <c r="C496" s="43" t="str">
        <f t="shared" si="38"/>
        <v>Power</v>
      </c>
      <c r="D496" s="43" t="str">
        <f t="shared" si="39"/>
        <v>Physical</v>
      </c>
      <c r="E496" s="43">
        <f>IF(VLOOKUP(S496,'DD-Lookup'!$J$6:$L$50,3,FALSE)="Monthly",(YEAR(AC496)-YEAR(AB496))*12+MONTH(AC496)-MONTH(AB496)+1,(AC496-AB496+1))</f>
        <v>1</v>
      </c>
      <c r="F496" s="210">
        <f t="shared" si="40"/>
        <v>50</v>
      </c>
      <c r="G496" s="199">
        <v>1352376</v>
      </c>
      <c r="H496" s="195">
        <v>37049.284791666701</v>
      </c>
      <c r="I496" t="s">
        <v>3339</v>
      </c>
      <c r="M496" t="s">
        <v>2766</v>
      </c>
      <c r="N496" t="s">
        <v>3361</v>
      </c>
      <c r="O496" t="s">
        <v>3625</v>
      </c>
      <c r="Q496" s="196">
        <v>50</v>
      </c>
      <c r="S496" t="s">
        <v>3340</v>
      </c>
      <c r="T496" t="s">
        <v>3557</v>
      </c>
      <c r="U496" s="198">
        <v>37.25</v>
      </c>
      <c r="V496" t="s">
        <v>3143</v>
      </c>
      <c r="W496" t="s">
        <v>3369</v>
      </c>
      <c r="X496" t="s">
        <v>2267</v>
      </c>
      <c r="Y496" t="s">
        <v>2662</v>
      </c>
      <c r="Z496" t="s">
        <v>2990</v>
      </c>
      <c r="AA496">
        <v>636199.1</v>
      </c>
      <c r="AB496" s="195">
        <v>37050.875011574099</v>
      </c>
      <c r="AC496" s="195">
        <v>37050.875011574099</v>
      </c>
    </row>
    <row r="497" spans="1:29" x14ac:dyDescent="0.25">
      <c r="A497" s="43" t="str">
        <f t="shared" si="36"/>
        <v xml:space="preserve"> Metals Financial</v>
      </c>
      <c r="B497" s="43" t="str">
        <f t="shared" si="37"/>
        <v/>
      </c>
      <c r="C497" s="43" t="str">
        <f t="shared" si="38"/>
        <v>Metals</v>
      </c>
      <c r="D497" s="43" t="str">
        <f t="shared" si="39"/>
        <v>Financial</v>
      </c>
      <c r="E497" s="43">
        <f>IF(VLOOKUP(S497,'DD-Lookup'!$J$6:$L$50,3,FALSE)="Monthly",(YEAR(AC497)-YEAR(AB497))*12+MONTH(AC497)-MONTH(AB497)+1,(AC497-AB497+1))</f>
        <v>1</v>
      </c>
      <c r="F497" s="210">
        <f t="shared" si="40"/>
        <v>20</v>
      </c>
      <c r="G497" s="199">
        <v>1352377</v>
      </c>
      <c r="H497" s="195">
        <v>37049.285104166702</v>
      </c>
      <c r="I497" t="s">
        <v>3570</v>
      </c>
      <c r="M497" t="s">
        <v>3346</v>
      </c>
      <c r="N497" t="s">
        <v>3554</v>
      </c>
      <c r="O497" t="s">
        <v>3555</v>
      </c>
      <c r="P497" s="196">
        <v>20</v>
      </c>
      <c r="S497" t="s">
        <v>3556</v>
      </c>
      <c r="T497" t="s">
        <v>3557</v>
      </c>
      <c r="U497" s="198">
        <v>1668</v>
      </c>
      <c r="V497" t="s">
        <v>3820</v>
      </c>
      <c r="W497" t="s">
        <v>3563</v>
      </c>
      <c r="X497" t="s">
        <v>3559</v>
      </c>
      <c r="Y497" t="s">
        <v>3560</v>
      </c>
      <c r="Z497" t="s">
        <v>3561</v>
      </c>
      <c r="AA497">
        <v>2173069</v>
      </c>
    </row>
    <row r="498" spans="1:29" x14ac:dyDescent="0.25">
      <c r="A498" s="43" t="str">
        <f t="shared" si="36"/>
        <v>US Natural Gas Financial</v>
      </c>
      <c r="B498" s="43" t="str">
        <f t="shared" si="37"/>
        <v>US</v>
      </c>
      <c r="C498" s="43" t="str">
        <f t="shared" si="38"/>
        <v>Natural Gas</v>
      </c>
      <c r="D498" s="43" t="str">
        <f t="shared" si="39"/>
        <v>Financial</v>
      </c>
      <c r="E498" s="43">
        <f>IF(VLOOKUP(S498,'DD-Lookup'!$J$6:$L$50,3,FALSE)="Monthly",(YEAR(AC498)-YEAR(AB498))*12+MONTH(AC498)-MONTH(AB498)+1,(AC498-AB498+1))</f>
        <v>31</v>
      </c>
      <c r="F498" s="210">
        <f t="shared" si="40"/>
        <v>310000</v>
      </c>
      <c r="G498" s="199">
        <v>1352378</v>
      </c>
      <c r="H498" s="195">
        <v>37049.285173611097</v>
      </c>
      <c r="I498" t="s">
        <v>3079</v>
      </c>
      <c r="M498" t="s">
        <v>3341</v>
      </c>
      <c r="N498" t="s">
        <v>2281</v>
      </c>
      <c r="O498" t="s">
        <v>2475</v>
      </c>
      <c r="Q498" s="196">
        <v>10000</v>
      </c>
      <c r="S498" t="s">
        <v>3342</v>
      </c>
      <c r="T498" t="s">
        <v>3557</v>
      </c>
      <c r="U498" s="198">
        <v>3.8</v>
      </c>
      <c r="V498" t="s">
        <v>1767</v>
      </c>
      <c r="W498" t="s">
        <v>2853</v>
      </c>
      <c r="X498" t="s">
        <v>2282</v>
      </c>
      <c r="Y498" t="s">
        <v>3575</v>
      </c>
      <c r="Z498" t="s">
        <v>2995</v>
      </c>
      <c r="AA498" t="s">
        <v>338</v>
      </c>
      <c r="AB498" s="195">
        <v>37073.875</v>
      </c>
      <c r="AC498" s="195">
        <v>37103.875</v>
      </c>
    </row>
    <row r="499" spans="1:29" x14ac:dyDescent="0.25">
      <c r="A499" s="43" t="str">
        <f t="shared" si="36"/>
        <v>US Power Physical</v>
      </c>
      <c r="B499" s="43" t="str">
        <f t="shared" si="37"/>
        <v>US</v>
      </c>
      <c r="C499" s="43" t="str">
        <f t="shared" si="38"/>
        <v>Power</v>
      </c>
      <c r="D499" s="43" t="str">
        <f t="shared" si="39"/>
        <v>Physical</v>
      </c>
      <c r="E499" s="43">
        <f>IF(VLOOKUP(S499,'DD-Lookup'!$J$6:$L$50,3,FALSE)="Monthly",(YEAR(AC499)-YEAR(AB499))*12+MONTH(AC499)-MONTH(AB499)+1,(AC499-AB499+1))</f>
        <v>1</v>
      </c>
      <c r="F499" s="210">
        <f t="shared" si="40"/>
        <v>50</v>
      </c>
      <c r="G499" s="199">
        <v>1352379</v>
      </c>
      <c r="H499" s="195">
        <v>37049.285208333298</v>
      </c>
      <c r="I499" t="s">
        <v>2527</v>
      </c>
      <c r="M499" t="s">
        <v>2766</v>
      </c>
      <c r="N499" t="s">
        <v>3361</v>
      </c>
      <c r="O499" t="s">
        <v>3625</v>
      </c>
      <c r="Q499" s="196">
        <v>50</v>
      </c>
      <c r="S499" t="s">
        <v>3340</v>
      </c>
      <c r="T499" t="s">
        <v>3557</v>
      </c>
      <c r="U499" s="198">
        <v>37.5</v>
      </c>
      <c r="V499" t="s">
        <v>2664</v>
      </c>
      <c r="W499" t="s">
        <v>3369</v>
      </c>
      <c r="X499" t="s">
        <v>2267</v>
      </c>
      <c r="Y499" t="s">
        <v>2662</v>
      </c>
      <c r="Z499" t="s">
        <v>2990</v>
      </c>
      <c r="AA499">
        <v>636200.1</v>
      </c>
      <c r="AB499" s="195">
        <v>37050.875011574099</v>
      </c>
      <c r="AC499" s="195">
        <v>37050.875011574099</v>
      </c>
    </row>
    <row r="500" spans="1:29" x14ac:dyDescent="0.25">
      <c r="A500" s="43" t="str">
        <f t="shared" si="36"/>
        <v>US Natural Gas Financial</v>
      </c>
      <c r="B500" s="43" t="str">
        <f t="shared" si="37"/>
        <v>US</v>
      </c>
      <c r="C500" s="43" t="str">
        <f t="shared" si="38"/>
        <v>Natural Gas</v>
      </c>
      <c r="D500" s="43" t="str">
        <f t="shared" si="39"/>
        <v>Financial</v>
      </c>
      <c r="E500" s="43">
        <f>IF(VLOOKUP(S500,'DD-Lookup'!$J$6:$L$50,3,FALSE)="Monthly",(YEAR(AC500)-YEAR(AB500))*12+MONTH(AC500)-MONTH(AB500)+1,(AC500-AB500+1))</f>
        <v>31</v>
      </c>
      <c r="F500" s="210">
        <f t="shared" si="40"/>
        <v>310000</v>
      </c>
      <c r="G500" s="199">
        <v>1352380</v>
      </c>
      <c r="H500" s="195">
        <v>37049.285266203697</v>
      </c>
      <c r="I500" t="s">
        <v>3529</v>
      </c>
      <c r="M500" t="s">
        <v>3341</v>
      </c>
      <c r="N500" t="s">
        <v>2281</v>
      </c>
      <c r="O500" t="s">
        <v>2475</v>
      </c>
      <c r="Q500" s="196">
        <v>10000</v>
      </c>
      <c r="S500" t="s">
        <v>3342</v>
      </c>
      <c r="T500" t="s">
        <v>3557</v>
      </c>
      <c r="U500" s="198">
        <v>3.8050000000000002</v>
      </c>
      <c r="V500" t="s">
        <v>2283</v>
      </c>
      <c r="W500" t="s">
        <v>2853</v>
      </c>
      <c r="X500" t="s">
        <v>2282</v>
      </c>
      <c r="Y500" t="s">
        <v>3575</v>
      </c>
      <c r="Z500" t="s">
        <v>2995</v>
      </c>
      <c r="AA500" t="s">
        <v>339</v>
      </c>
      <c r="AB500" s="195">
        <v>37073.875</v>
      </c>
      <c r="AC500" s="195">
        <v>37103.875</v>
      </c>
    </row>
    <row r="501" spans="1:29" x14ac:dyDescent="0.25">
      <c r="A501" s="43" t="str">
        <f t="shared" si="36"/>
        <v>US Power Physical</v>
      </c>
      <c r="B501" s="43" t="str">
        <f t="shared" si="37"/>
        <v>US</v>
      </c>
      <c r="C501" s="43" t="str">
        <f t="shared" si="38"/>
        <v>Power</v>
      </c>
      <c r="D501" s="43" t="str">
        <f t="shared" si="39"/>
        <v>Physical</v>
      </c>
      <c r="E501" s="43">
        <f>IF(VLOOKUP(S501,'DD-Lookup'!$J$6:$L$50,3,FALSE)="Monthly",(YEAR(AC501)-YEAR(AB501))*12+MONTH(AC501)-MONTH(AB501)+1,(AC501-AB501+1))</f>
        <v>59</v>
      </c>
      <c r="F501" s="210">
        <f t="shared" si="40"/>
        <v>2950</v>
      </c>
      <c r="G501" s="199">
        <v>1352381</v>
      </c>
      <c r="H501" s="195">
        <v>37049.285335648201</v>
      </c>
      <c r="I501" t="s">
        <v>2276</v>
      </c>
      <c r="M501" t="s">
        <v>2766</v>
      </c>
      <c r="N501" t="s">
        <v>3361</v>
      </c>
      <c r="O501" t="s">
        <v>2197</v>
      </c>
      <c r="Q501" s="196">
        <v>50</v>
      </c>
      <c r="S501" t="s">
        <v>3340</v>
      </c>
      <c r="T501" t="s">
        <v>3557</v>
      </c>
      <c r="U501" s="198">
        <v>39</v>
      </c>
      <c r="V501" t="s">
        <v>4202</v>
      </c>
      <c r="W501" t="s">
        <v>3369</v>
      </c>
      <c r="X501" t="s">
        <v>2267</v>
      </c>
      <c r="Y501" t="s">
        <v>2662</v>
      </c>
      <c r="Z501" t="s">
        <v>2990</v>
      </c>
      <c r="AA501">
        <v>636201.1</v>
      </c>
      <c r="AB501" s="195">
        <v>37257.594444444403</v>
      </c>
      <c r="AC501" s="195">
        <v>37315.594444444403</v>
      </c>
    </row>
    <row r="502" spans="1:29" x14ac:dyDescent="0.25">
      <c r="A502" s="43" t="str">
        <f t="shared" si="36"/>
        <v xml:space="preserve"> Metals Financial</v>
      </c>
      <c r="B502" s="43" t="str">
        <f t="shared" si="37"/>
        <v/>
      </c>
      <c r="C502" s="43" t="str">
        <f t="shared" si="38"/>
        <v>Metals</v>
      </c>
      <c r="D502" s="43" t="str">
        <f t="shared" si="39"/>
        <v>Financial</v>
      </c>
      <c r="E502" s="43">
        <f>IF(VLOOKUP(S502,'DD-Lookup'!$J$6:$L$50,3,FALSE)="Monthly",(YEAR(AC502)-YEAR(AB502))*12+MONTH(AC502)-MONTH(AB502)+1,(AC502-AB502+1))</f>
        <v>1</v>
      </c>
      <c r="F502" s="210">
        <f t="shared" si="40"/>
        <v>5</v>
      </c>
      <c r="G502" s="199">
        <v>1352382</v>
      </c>
      <c r="H502" s="195">
        <v>37049.285381944399</v>
      </c>
      <c r="I502" t="s">
        <v>3586</v>
      </c>
      <c r="M502" t="s">
        <v>3346</v>
      </c>
      <c r="N502" t="s">
        <v>3554</v>
      </c>
      <c r="O502" t="s">
        <v>3555</v>
      </c>
      <c r="Q502" s="196">
        <v>5</v>
      </c>
      <c r="S502" t="s">
        <v>3556</v>
      </c>
      <c r="T502" t="s">
        <v>3557</v>
      </c>
      <c r="U502" s="198">
        <v>1668</v>
      </c>
      <c r="V502" t="s">
        <v>3290</v>
      </c>
      <c r="W502" t="s">
        <v>3563</v>
      </c>
      <c r="X502" t="s">
        <v>3559</v>
      </c>
      <c r="Y502" t="s">
        <v>3560</v>
      </c>
      <c r="Z502" t="s">
        <v>3561</v>
      </c>
      <c r="AA502">
        <v>2173071</v>
      </c>
    </row>
    <row r="503" spans="1:29" x14ac:dyDescent="0.25">
      <c r="A503" s="43" t="str">
        <f t="shared" si="36"/>
        <v xml:space="preserve"> Metals Financial</v>
      </c>
      <c r="B503" s="43" t="str">
        <f t="shared" si="37"/>
        <v/>
      </c>
      <c r="C503" s="43" t="str">
        <f t="shared" si="38"/>
        <v>Metals</v>
      </c>
      <c r="D503" s="43" t="str">
        <f t="shared" si="39"/>
        <v>Financial</v>
      </c>
      <c r="E503" s="43">
        <f>IF(VLOOKUP(S503,'DD-Lookup'!$J$6:$L$50,3,FALSE)="Monthly",(YEAR(AC503)-YEAR(AB503))*12+MONTH(AC503)-MONTH(AB503)+1,(AC503-AB503+1))</f>
        <v>1</v>
      </c>
      <c r="F503" s="210">
        <f t="shared" si="40"/>
        <v>10</v>
      </c>
      <c r="G503" s="199">
        <v>1352383</v>
      </c>
      <c r="H503" s="195">
        <v>37049.285428240699</v>
      </c>
      <c r="I503" t="s">
        <v>3934</v>
      </c>
      <c r="M503" t="s">
        <v>3346</v>
      </c>
      <c r="N503" t="s">
        <v>3614</v>
      </c>
      <c r="O503" t="s">
        <v>3711</v>
      </c>
      <c r="P503" s="196">
        <v>10</v>
      </c>
      <c r="S503" t="s">
        <v>3556</v>
      </c>
      <c r="T503" t="s">
        <v>3557</v>
      </c>
      <c r="U503" s="198">
        <v>926</v>
      </c>
      <c r="V503" t="s">
        <v>2464</v>
      </c>
      <c r="W503" t="s">
        <v>3583</v>
      </c>
      <c r="X503" t="s">
        <v>3559</v>
      </c>
      <c r="Y503" t="s">
        <v>3560</v>
      </c>
      <c r="Z503" t="s">
        <v>3561</v>
      </c>
      <c r="AA503">
        <v>2173073</v>
      </c>
    </row>
    <row r="504" spans="1:29" x14ac:dyDescent="0.25">
      <c r="A504" s="43" t="str">
        <f t="shared" si="36"/>
        <v>US Crude Financial</v>
      </c>
      <c r="B504" s="43" t="str">
        <f t="shared" si="37"/>
        <v>US</v>
      </c>
      <c r="C504" s="43" t="str">
        <f t="shared" si="38"/>
        <v>Crude</v>
      </c>
      <c r="D504" s="43" t="str">
        <f t="shared" si="39"/>
        <v>Financial</v>
      </c>
      <c r="E504" s="43">
        <f>IF(VLOOKUP(S504,'DD-Lookup'!$J$6:$L$50,3,FALSE)="Monthly",(YEAR(AC504)-YEAR(AB504))*12+MONTH(AC504)-MONTH(AB504)+1,(AC504-AB504+1))</f>
        <v>1</v>
      </c>
      <c r="F504" s="210">
        <f t="shared" si="40"/>
        <v>50000</v>
      </c>
      <c r="G504" s="199">
        <v>1352384</v>
      </c>
      <c r="H504" s="195">
        <v>37049.285532407397</v>
      </c>
      <c r="I504" t="s">
        <v>2652</v>
      </c>
      <c r="M504" t="s">
        <v>3437</v>
      </c>
      <c r="N504" t="s">
        <v>2653</v>
      </c>
      <c r="O504" t="s">
        <v>3359</v>
      </c>
      <c r="P504" s="196">
        <v>50000</v>
      </c>
      <c r="S504" t="s">
        <v>3347</v>
      </c>
      <c r="T504" t="s">
        <v>3557</v>
      </c>
      <c r="U504" s="198">
        <v>27.44</v>
      </c>
      <c r="V504" t="s">
        <v>2460</v>
      </c>
      <c r="W504" t="s">
        <v>2655</v>
      </c>
      <c r="X504" t="s">
        <v>2656</v>
      </c>
      <c r="Y504" t="s">
        <v>2778</v>
      </c>
      <c r="Z504" t="s">
        <v>2995</v>
      </c>
      <c r="AA504">
        <v>115364</v>
      </c>
      <c r="AB504" s="195">
        <v>37073</v>
      </c>
      <c r="AC504" s="195">
        <v>37103</v>
      </c>
    </row>
    <row r="505" spans="1:29" x14ac:dyDescent="0.25">
      <c r="A505" s="43" t="str">
        <f t="shared" si="36"/>
        <v>US Natural Gas Financial</v>
      </c>
      <c r="B505" s="43" t="str">
        <f t="shared" si="37"/>
        <v>US</v>
      </c>
      <c r="C505" s="43" t="str">
        <f t="shared" si="38"/>
        <v>Natural Gas</v>
      </c>
      <c r="D505" s="43" t="str">
        <f t="shared" si="39"/>
        <v>Financial</v>
      </c>
      <c r="E505" s="43">
        <f>IF(VLOOKUP(S505,'DD-Lookup'!$J$6:$L$50,3,FALSE)="Monthly",(YEAR(AC505)-YEAR(AB505))*12+MONTH(AC505)-MONTH(AB505)+1,(AC505-AB505+1))</f>
        <v>31</v>
      </c>
      <c r="F505" s="210">
        <f t="shared" si="40"/>
        <v>155000</v>
      </c>
      <c r="G505" s="199">
        <v>1352385</v>
      </c>
      <c r="H505" s="195">
        <v>37049.285578703697</v>
      </c>
      <c r="I505" t="s">
        <v>3529</v>
      </c>
      <c r="M505" t="s">
        <v>3341</v>
      </c>
      <c r="N505" t="s">
        <v>2281</v>
      </c>
      <c r="O505" t="s">
        <v>2475</v>
      </c>
      <c r="P505" s="196">
        <v>5000</v>
      </c>
      <c r="S505" t="s">
        <v>3342</v>
      </c>
      <c r="T505" t="s">
        <v>3557</v>
      </c>
      <c r="U505" s="198">
        <v>3.8</v>
      </c>
      <c r="V505" t="s">
        <v>3510</v>
      </c>
      <c r="W505" t="s">
        <v>2853</v>
      </c>
      <c r="X505" t="s">
        <v>2282</v>
      </c>
      <c r="Y505" t="s">
        <v>3575</v>
      </c>
      <c r="Z505" t="s">
        <v>2995</v>
      </c>
      <c r="AA505" t="s">
        <v>340</v>
      </c>
      <c r="AB505" s="195">
        <v>37073.875</v>
      </c>
      <c r="AC505" s="195">
        <v>37103.875</v>
      </c>
    </row>
    <row r="506" spans="1:29" x14ac:dyDescent="0.25">
      <c r="A506" s="43" t="str">
        <f t="shared" si="36"/>
        <v>US Power Physical</v>
      </c>
      <c r="B506" s="43" t="str">
        <f t="shared" si="37"/>
        <v>US</v>
      </c>
      <c r="C506" s="43" t="str">
        <f t="shared" si="38"/>
        <v>Power</v>
      </c>
      <c r="D506" s="43" t="str">
        <f t="shared" si="39"/>
        <v>Physical</v>
      </c>
      <c r="E506" s="43">
        <f>IF(VLOOKUP(S506,'DD-Lookup'!$J$6:$L$50,3,FALSE)="Monthly",(YEAR(AC506)-YEAR(AB506))*12+MONTH(AC506)-MONTH(AB506)+1,(AC506-AB506+1))</f>
        <v>30</v>
      </c>
      <c r="F506" s="210">
        <f t="shared" si="40"/>
        <v>1500</v>
      </c>
      <c r="G506" s="199">
        <v>1352386</v>
      </c>
      <c r="H506" s="195">
        <v>37049.285671296202</v>
      </c>
      <c r="I506" t="s">
        <v>2288</v>
      </c>
      <c r="M506" t="s">
        <v>2766</v>
      </c>
      <c r="N506" t="s">
        <v>3361</v>
      </c>
      <c r="O506" t="s">
        <v>2256</v>
      </c>
      <c r="Q506" s="196">
        <v>50</v>
      </c>
      <c r="S506" t="s">
        <v>3340</v>
      </c>
      <c r="T506" t="s">
        <v>3557</v>
      </c>
      <c r="U506" s="198">
        <v>36.6</v>
      </c>
      <c r="V506" t="s">
        <v>2784</v>
      </c>
      <c r="W506" t="s">
        <v>3380</v>
      </c>
      <c r="X506" t="s">
        <v>3366</v>
      </c>
      <c r="Y506" t="s">
        <v>2662</v>
      </c>
      <c r="Z506" t="s">
        <v>2990</v>
      </c>
      <c r="AA506">
        <v>636202.1</v>
      </c>
      <c r="AB506" s="195">
        <v>37135.715972222199</v>
      </c>
      <c r="AC506" s="195">
        <v>37164.715972222199</v>
      </c>
    </row>
    <row r="507" spans="1:29" x14ac:dyDescent="0.25">
      <c r="A507" s="43" t="str">
        <f t="shared" si="36"/>
        <v xml:space="preserve"> Metals Financial</v>
      </c>
      <c r="B507" s="43" t="str">
        <f t="shared" si="37"/>
        <v/>
      </c>
      <c r="C507" s="43" t="str">
        <f t="shared" si="38"/>
        <v>Metals</v>
      </c>
      <c r="D507" s="43" t="str">
        <f t="shared" si="39"/>
        <v>Financial</v>
      </c>
      <c r="E507" s="43">
        <f>IF(VLOOKUP(S507,'DD-Lookup'!$J$6:$L$50,3,FALSE)="Monthly",(YEAR(AC507)-YEAR(AB507))*12+MONTH(AC507)-MONTH(AB507)+1,(AC507-AB507+1))</f>
        <v>1</v>
      </c>
      <c r="F507" s="210">
        <f t="shared" si="40"/>
        <v>8</v>
      </c>
      <c r="G507" s="199">
        <v>1352387</v>
      </c>
      <c r="H507" s="195">
        <v>37049.285833333299</v>
      </c>
      <c r="I507" t="s">
        <v>3553</v>
      </c>
      <c r="M507" t="s">
        <v>3346</v>
      </c>
      <c r="N507" t="s">
        <v>3566</v>
      </c>
      <c r="O507" t="s">
        <v>3567</v>
      </c>
      <c r="Q507" s="196">
        <v>8</v>
      </c>
      <c r="S507" t="s">
        <v>3556</v>
      </c>
      <c r="T507" t="s">
        <v>3557</v>
      </c>
      <c r="U507" s="198">
        <v>1515</v>
      </c>
      <c r="V507" t="s">
        <v>3121</v>
      </c>
      <c r="W507" t="s">
        <v>3563</v>
      </c>
      <c r="X507" t="s">
        <v>3559</v>
      </c>
      <c r="Y507" t="s">
        <v>3560</v>
      </c>
      <c r="Z507" t="s">
        <v>3561</v>
      </c>
      <c r="AA507">
        <v>2173075</v>
      </c>
    </row>
    <row r="508" spans="1:29" x14ac:dyDescent="0.25">
      <c r="A508" s="43" t="str">
        <f t="shared" si="36"/>
        <v>US Power Physical</v>
      </c>
      <c r="B508" s="43" t="str">
        <f t="shared" si="37"/>
        <v>US</v>
      </c>
      <c r="C508" s="43" t="str">
        <f t="shared" si="38"/>
        <v>Power</v>
      </c>
      <c r="D508" s="43" t="str">
        <f t="shared" si="39"/>
        <v>Physical</v>
      </c>
      <c r="E508" s="43">
        <f>IF(VLOOKUP(S508,'DD-Lookup'!$J$6:$L$50,3,FALSE)="Monthly",(YEAR(AC508)-YEAR(AB508))*12+MONTH(AC508)-MONTH(AB508)+1,(AC508-AB508+1))</f>
        <v>5</v>
      </c>
      <c r="F508" s="210">
        <f t="shared" si="40"/>
        <v>250</v>
      </c>
      <c r="G508" s="199">
        <v>1352389</v>
      </c>
      <c r="H508" s="195">
        <v>37049.286018518498</v>
      </c>
      <c r="I508" t="s">
        <v>3530</v>
      </c>
      <c r="M508" t="s">
        <v>2766</v>
      </c>
      <c r="N508" t="s">
        <v>3361</v>
      </c>
      <c r="O508" t="s">
        <v>3839</v>
      </c>
      <c r="Q508" s="196">
        <v>50</v>
      </c>
      <c r="S508" t="s">
        <v>3340</v>
      </c>
      <c r="T508" t="s">
        <v>3557</v>
      </c>
      <c r="U508" s="198">
        <v>54</v>
      </c>
      <c r="V508" t="s">
        <v>2253</v>
      </c>
      <c r="W508" t="s">
        <v>3369</v>
      </c>
      <c r="X508" t="s">
        <v>2267</v>
      </c>
      <c r="Y508" t="s">
        <v>2662</v>
      </c>
      <c r="Z508" t="s">
        <v>2990</v>
      </c>
      <c r="AA508">
        <v>636204.1</v>
      </c>
      <c r="AB508" s="195">
        <v>37053.875011574099</v>
      </c>
      <c r="AC508" s="195">
        <v>37057.875011574099</v>
      </c>
    </row>
    <row r="509" spans="1:29" x14ac:dyDescent="0.25">
      <c r="A509" s="43" t="str">
        <f t="shared" si="36"/>
        <v>US Power Physical</v>
      </c>
      <c r="B509" s="43" t="str">
        <f t="shared" si="37"/>
        <v>US</v>
      </c>
      <c r="C509" s="43" t="str">
        <f t="shared" si="38"/>
        <v>Power</v>
      </c>
      <c r="D509" s="43" t="str">
        <f t="shared" si="39"/>
        <v>Physical</v>
      </c>
      <c r="E509" s="43">
        <f>IF(VLOOKUP(S509,'DD-Lookup'!$J$6:$L$50,3,FALSE)="Monthly",(YEAR(AC509)-YEAR(AB509))*12+MONTH(AC509)-MONTH(AB509)+1,(AC509-AB509+1))</f>
        <v>1</v>
      </c>
      <c r="F509" s="210">
        <f t="shared" si="40"/>
        <v>50</v>
      </c>
      <c r="G509" s="199">
        <v>1352390</v>
      </c>
      <c r="H509" s="195">
        <v>37049.286076388897</v>
      </c>
      <c r="I509" t="s">
        <v>3339</v>
      </c>
      <c r="M509" t="s">
        <v>2766</v>
      </c>
      <c r="N509" t="s">
        <v>3361</v>
      </c>
      <c r="O509" t="s">
        <v>3697</v>
      </c>
      <c r="Q509" s="196">
        <v>50</v>
      </c>
      <c r="S509" t="s">
        <v>3340</v>
      </c>
      <c r="T509" t="s">
        <v>3557</v>
      </c>
      <c r="U509" s="198">
        <v>30.5</v>
      </c>
      <c r="V509" t="s">
        <v>4127</v>
      </c>
      <c r="W509" t="s">
        <v>3372</v>
      </c>
      <c r="X509" t="s">
        <v>3362</v>
      </c>
      <c r="Y509" t="s">
        <v>2662</v>
      </c>
      <c r="Z509" t="s">
        <v>2990</v>
      </c>
      <c r="AA509">
        <v>636205.1</v>
      </c>
      <c r="AB509" s="195">
        <v>37050.875011574099</v>
      </c>
      <c r="AC509" s="195">
        <v>37050.875011574099</v>
      </c>
    </row>
    <row r="510" spans="1:29" x14ac:dyDescent="0.25">
      <c r="A510" s="43" t="str">
        <f t="shared" si="36"/>
        <v>US Natural Gas Financial</v>
      </c>
      <c r="B510" s="43" t="str">
        <f t="shared" si="37"/>
        <v>US</v>
      </c>
      <c r="C510" s="43" t="str">
        <f t="shared" si="38"/>
        <v>Natural Gas</v>
      </c>
      <c r="D510" s="43" t="str">
        <f t="shared" si="39"/>
        <v>Financial</v>
      </c>
      <c r="E510" s="43">
        <f>IF(VLOOKUP(S510,'DD-Lookup'!$J$6:$L$50,3,FALSE)="Monthly",(YEAR(AC510)-YEAR(AB510))*12+MONTH(AC510)-MONTH(AB510)+1,(AC510-AB510+1))</f>
        <v>31</v>
      </c>
      <c r="F510" s="210">
        <f t="shared" si="40"/>
        <v>155000</v>
      </c>
      <c r="G510" s="199">
        <v>1352391</v>
      </c>
      <c r="H510" s="195">
        <v>37049.286134259302</v>
      </c>
      <c r="I510" t="s">
        <v>2280</v>
      </c>
      <c r="M510" t="s">
        <v>3341</v>
      </c>
      <c r="N510" t="s">
        <v>2281</v>
      </c>
      <c r="O510" t="s">
        <v>2475</v>
      </c>
      <c r="P510" s="196">
        <v>5000</v>
      </c>
      <c r="S510" t="s">
        <v>3342</v>
      </c>
      <c r="T510" t="s">
        <v>3557</v>
      </c>
      <c r="U510" s="198">
        <v>3.8</v>
      </c>
      <c r="V510" t="s">
        <v>2344</v>
      </c>
      <c r="W510" t="s">
        <v>2853</v>
      </c>
      <c r="X510" t="s">
        <v>2282</v>
      </c>
      <c r="Y510" t="s">
        <v>3575</v>
      </c>
      <c r="Z510" t="s">
        <v>2995</v>
      </c>
      <c r="AA510" t="s">
        <v>341</v>
      </c>
      <c r="AB510" s="195">
        <v>37073.875</v>
      </c>
      <c r="AC510" s="195">
        <v>37103.875</v>
      </c>
    </row>
    <row r="511" spans="1:29" x14ac:dyDescent="0.25">
      <c r="A511" s="43" t="str">
        <f t="shared" si="36"/>
        <v>US Power Physical</v>
      </c>
      <c r="B511" s="43" t="str">
        <f t="shared" si="37"/>
        <v>US</v>
      </c>
      <c r="C511" s="43" t="str">
        <f t="shared" si="38"/>
        <v>Power</v>
      </c>
      <c r="D511" s="43" t="str">
        <f t="shared" si="39"/>
        <v>Physical</v>
      </c>
      <c r="E511" s="43">
        <f>IF(VLOOKUP(S511,'DD-Lookup'!$J$6:$L$50,3,FALSE)="Monthly",(YEAR(AC511)-YEAR(AB511))*12+MONTH(AC511)-MONTH(AB511)+1,(AC511-AB511+1))</f>
        <v>1</v>
      </c>
      <c r="F511" s="210">
        <f t="shared" si="40"/>
        <v>50</v>
      </c>
      <c r="G511" s="199">
        <v>1352392</v>
      </c>
      <c r="H511" s="195">
        <v>37049.286145833299</v>
      </c>
      <c r="I511" t="s">
        <v>2288</v>
      </c>
      <c r="M511" t="s">
        <v>2766</v>
      </c>
      <c r="N511" t="s">
        <v>2274</v>
      </c>
      <c r="O511" t="s">
        <v>328</v>
      </c>
      <c r="Q511" s="196">
        <v>50</v>
      </c>
      <c r="S511" t="s">
        <v>3340</v>
      </c>
      <c r="T511" t="s">
        <v>3557</v>
      </c>
      <c r="U511" s="198">
        <v>35.5</v>
      </c>
      <c r="V511" t="s">
        <v>2165</v>
      </c>
      <c r="W511" t="s">
        <v>2275</v>
      </c>
      <c r="X511" t="s">
        <v>2463</v>
      </c>
      <c r="Y511" t="s">
        <v>2662</v>
      </c>
      <c r="Z511" t="s">
        <v>2990</v>
      </c>
      <c r="AA511">
        <v>636206.1</v>
      </c>
      <c r="AB511" s="195">
        <v>37050.875011574099</v>
      </c>
      <c r="AC511" s="195">
        <v>37050.875011574099</v>
      </c>
    </row>
    <row r="512" spans="1:29" x14ac:dyDescent="0.25">
      <c r="A512" s="43" t="str">
        <f t="shared" si="36"/>
        <v xml:space="preserve"> Metals Financial</v>
      </c>
      <c r="B512" s="43" t="str">
        <f t="shared" si="37"/>
        <v/>
      </c>
      <c r="C512" s="43" t="str">
        <f t="shared" si="38"/>
        <v>Metals</v>
      </c>
      <c r="D512" s="43" t="str">
        <f t="shared" si="39"/>
        <v>Financial</v>
      </c>
      <c r="E512" s="43">
        <f>IF(VLOOKUP(S512,'DD-Lookup'!$J$6:$L$50,3,FALSE)="Monthly",(YEAR(AC512)-YEAR(AB512))*12+MONTH(AC512)-MONTH(AB512)+1,(AC512-AB512+1))</f>
        <v>1</v>
      </c>
      <c r="F512" s="210">
        <f t="shared" si="40"/>
        <v>2</v>
      </c>
      <c r="G512" s="199">
        <v>1352393</v>
      </c>
      <c r="H512" s="195">
        <v>37049.286180555602</v>
      </c>
      <c r="I512" t="s">
        <v>3577</v>
      </c>
      <c r="M512" t="s">
        <v>3346</v>
      </c>
      <c r="N512" t="s">
        <v>3554</v>
      </c>
      <c r="O512" t="s">
        <v>3555</v>
      </c>
      <c r="Q512" s="196">
        <v>2</v>
      </c>
      <c r="S512" t="s">
        <v>3556</v>
      </c>
      <c r="T512" t="s">
        <v>3557</v>
      </c>
      <c r="U512" s="198">
        <v>1668</v>
      </c>
      <c r="V512" t="s">
        <v>3613</v>
      </c>
      <c r="W512" t="s">
        <v>3563</v>
      </c>
      <c r="X512" t="s">
        <v>3559</v>
      </c>
      <c r="Y512" t="s">
        <v>3560</v>
      </c>
      <c r="Z512" t="s">
        <v>3561</v>
      </c>
      <c r="AA512">
        <v>2173077</v>
      </c>
    </row>
    <row r="513" spans="1:29" x14ac:dyDescent="0.25">
      <c r="A513" s="43" t="str">
        <f t="shared" si="36"/>
        <v>US Power Physical</v>
      </c>
      <c r="B513" s="43" t="str">
        <f t="shared" si="37"/>
        <v>US</v>
      </c>
      <c r="C513" s="43" t="str">
        <f t="shared" si="38"/>
        <v>Power</v>
      </c>
      <c r="D513" s="43" t="str">
        <f t="shared" si="39"/>
        <v>Physical</v>
      </c>
      <c r="E513" s="43">
        <f>IF(VLOOKUP(S513,'DD-Lookup'!$J$6:$L$50,3,FALSE)="Monthly",(YEAR(AC513)-YEAR(AB513))*12+MONTH(AC513)-MONTH(AB513)+1,(AC513-AB513+1))</f>
        <v>1</v>
      </c>
      <c r="F513" s="210">
        <f t="shared" si="40"/>
        <v>50</v>
      </c>
      <c r="G513" s="199">
        <v>1352394</v>
      </c>
      <c r="H513" s="195">
        <v>37049.286550925899</v>
      </c>
      <c r="I513" t="s">
        <v>3484</v>
      </c>
      <c r="M513" t="s">
        <v>2766</v>
      </c>
      <c r="N513" t="s">
        <v>3361</v>
      </c>
      <c r="O513" t="s">
        <v>1694</v>
      </c>
      <c r="P513" s="196">
        <v>50</v>
      </c>
      <c r="S513" t="s">
        <v>3340</v>
      </c>
      <c r="T513" t="s">
        <v>3557</v>
      </c>
      <c r="U513" s="198">
        <v>36.75</v>
      </c>
      <c r="V513" t="s">
        <v>342</v>
      </c>
      <c r="W513" t="s">
        <v>3296</v>
      </c>
      <c r="X513" t="s">
        <v>3368</v>
      </c>
      <c r="Y513" t="s">
        <v>2662</v>
      </c>
      <c r="Z513" t="s">
        <v>2990</v>
      </c>
      <c r="AA513">
        <v>636207.1</v>
      </c>
      <c r="AB513" s="195">
        <v>37050.875011574099</v>
      </c>
      <c r="AC513" s="195">
        <v>37050.875011574099</v>
      </c>
    </row>
    <row r="514" spans="1:29" x14ac:dyDescent="0.25">
      <c r="A514" s="43" t="str">
        <f t="shared" si="36"/>
        <v>US Power Physical</v>
      </c>
      <c r="B514" s="43" t="str">
        <f t="shared" si="37"/>
        <v>US</v>
      </c>
      <c r="C514" s="43" t="str">
        <f t="shared" si="38"/>
        <v>Power</v>
      </c>
      <c r="D514" s="43" t="str">
        <f t="shared" si="39"/>
        <v>Physical</v>
      </c>
      <c r="E514" s="43">
        <f>IF(VLOOKUP(S514,'DD-Lookup'!$J$6:$L$50,3,FALSE)="Monthly",(YEAR(AC514)-YEAR(AB514))*12+MONTH(AC514)-MONTH(AB514)+1,(AC514-AB514+1))</f>
        <v>1</v>
      </c>
      <c r="F514" s="210">
        <f t="shared" si="40"/>
        <v>50</v>
      </c>
      <c r="G514" s="199">
        <v>1352395</v>
      </c>
      <c r="H514" s="195">
        <v>37049.286585648202</v>
      </c>
      <c r="I514" t="s">
        <v>3530</v>
      </c>
      <c r="M514" t="s">
        <v>2766</v>
      </c>
      <c r="N514" t="s">
        <v>3361</v>
      </c>
      <c r="O514" t="s">
        <v>3625</v>
      </c>
      <c r="P514" s="196">
        <v>50</v>
      </c>
      <c r="S514" t="s">
        <v>3340</v>
      </c>
      <c r="T514" t="s">
        <v>3557</v>
      </c>
      <c r="U514" s="198">
        <v>37</v>
      </c>
      <c r="V514" t="s">
        <v>2253</v>
      </c>
      <c r="W514" t="s">
        <v>3369</v>
      </c>
      <c r="X514" t="s">
        <v>2267</v>
      </c>
      <c r="Y514" t="s">
        <v>2662</v>
      </c>
      <c r="Z514" t="s">
        <v>2990</v>
      </c>
      <c r="AA514">
        <v>636208.1</v>
      </c>
      <c r="AB514" s="195">
        <v>37050.875011574099</v>
      </c>
      <c r="AC514" s="195">
        <v>37050.875011574099</v>
      </c>
    </row>
    <row r="515" spans="1:29" x14ac:dyDescent="0.25">
      <c r="A515" s="43" t="str">
        <f t="shared" si="36"/>
        <v>US Power Physical</v>
      </c>
      <c r="B515" s="43" t="str">
        <f t="shared" si="37"/>
        <v>US</v>
      </c>
      <c r="C515" s="43" t="str">
        <f t="shared" si="38"/>
        <v>Power</v>
      </c>
      <c r="D515" s="43" t="str">
        <f t="shared" si="39"/>
        <v>Physical</v>
      </c>
      <c r="E515" s="43">
        <f>IF(VLOOKUP(S515,'DD-Lookup'!$J$6:$L$50,3,FALSE)="Monthly",(YEAR(AC515)-YEAR(AB515))*12+MONTH(AC515)-MONTH(AB515)+1,(AC515-AB515+1))</f>
        <v>30</v>
      </c>
      <c r="F515" s="210">
        <f t="shared" si="40"/>
        <v>1500</v>
      </c>
      <c r="G515" s="199">
        <v>1352396</v>
      </c>
      <c r="H515" s="195">
        <v>37049.286851851903</v>
      </c>
      <c r="I515" t="s">
        <v>2276</v>
      </c>
      <c r="M515" t="s">
        <v>2766</v>
      </c>
      <c r="N515" t="s">
        <v>3361</v>
      </c>
      <c r="O515" t="s">
        <v>2341</v>
      </c>
      <c r="Q515" s="196">
        <v>50</v>
      </c>
      <c r="S515" t="s">
        <v>3340</v>
      </c>
      <c r="T515" t="s">
        <v>3557</v>
      </c>
      <c r="U515" s="198">
        <v>39.5</v>
      </c>
      <c r="V515" t="s">
        <v>3752</v>
      </c>
      <c r="W515" t="s">
        <v>3825</v>
      </c>
      <c r="X515" t="s">
        <v>2263</v>
      </c>
      <c r="Y515" t="s">
        <v>2662</v>
      </c>
      <c r="Z515" t="s">
        <v>2990</v>
      </c>
      <c r="AA515">
        <v>636209.1</v>
      </c>
      <c r="AB515" s="195">
        <v>37135.591666666704</v>
      </c>
      <c r="AC515" s="195">
        <v>37164.591666666704</v>
      </c>
    </row>
    <row r="516" spans="1:29" x14ac:dyDescent="0.25">
      <c r="A516" s="43" t="str">
        <f t="shared" si="36"/>
        <v>US Power Physical</v>
      </c>
      <c r="B516" s="43" t="str">
        <f t="shared" si="37"/>
        <v>US</v>
      </c>
      <c r="C516" s="43" t="str">
        <f t="shared" si="38"/>
        <v>Power</v>
      </c>
      <c r="D516" s="43" t="str">
        <f t="shared" si="39"/>
        <v>Physical</v>
      </c>
      <c r="E516" s="43">
        <f>IF(VLOOKUP(S516,'DD-Lookup'!$J$6:$L$50,3,FALSE)="Monthly",(YEAR(AC516)-YEAR(AB516))*12+MONTH(AC516)-MONTH(AB516)+1,(AC516-AB516+1))</f>
        <v>59</v>
      </c>
      <c r="F516" s="210">
        <f t="shared" si="40"/>
        <v>2950</v>
      </c>
      <c r="G516" s="199">
        <v>1352397</v>
      </c>
      <c r="H516" s="195">
        <v>37049.286886574097</v>
      </c>
      <c r="I516" t="s">
        <v>2264</v>
      </c>
      <c r="M516" t="s">
        <v>2766</v>
      </c>
      <c r="N516" t="s">
        <v>3361</v>
      </c>
      <c r="O516" t="s">
        <v>3829</v>
      </c>
      <c r="Q516" s="196">
        <v>50</v>
      </c>
      <c r="S516" t="s">
        <v>3340</v>
      </c>
      <c r="T516" t="s">
        <v>3557</v>
      </c>
      <c r="U516" s="198">
        <v>41.85</v>
      </c>
      <c r="V516" t="s">
        <v>343</v>
      </c>
      <c r="W516" t="s">
        <v>3825</v>
      </c>
      <c r="X516" t="s">
        <v>2263</v>
      </c>
      <c r="Y516" t="s">
        <v>2662</v>
      </c>
      <c r="Z516" t="s">
        <v>2990</v>
      </c>
      <c r="AA516">
        <v>636210.1</v>
      </c>
      <c r="AB516" s="195">
        <v>37257.591666666704</v>
      </c>
      <c r="AC516" s="195">
        <v>37315.591666666704</v>
      </c>
    </row>
    <row r="517" spans="1:29" x14ac:dyDescent="0.25">
      <c r="A517" s="43" t="str">
        <f t="shared" si="36"/>
        <v>US Power Financial</v>
      </c>
      <c r="B517" s="43" t="str">
        <f t="shared" si="37"/>
        <v>US</v>
      </c>
      <c r="C517" s="43" t="str">
        <f t="shared" si="38"/>
        <v>Power</v>
      </c>
      <c r="D517" s="43" t="str">
        <f t="shared" si="39"/>
        <v>Financial</v>
      </c>
      <c r="E517" s="43">
        <f>IF(VLOOKUP(S517,'DD-Lookup'!$J$6:$L$50,3,FALSE)="Monthly",(YEAR(AC517)-YEAR(AB517))*12+MONTH(AC517)-MONTH(AB517)+1,(AC517-AB517+1))</f>
        <v>5</v>
      </c>
      <c r="F517" s="210">
        <f t="shared" si="40"/>
        <v>250</v>
      </c>
      <c r="G517" s="199">
        <v>1352398</v>
      </c>
      <c r="H517" s="195">
        <v>37049.287002314799</v>
      </c>
      <c r="I517" t="s">
        <v>2262</v>
      </c>
      <c r="M517" t="s">
        <v>2766</v>
      </c>
      <c r="N517" t="s">
        <v>2659</v>
      </c>
      <c r="O517" t="s">
        <v>3772</v>
      </c>
      <c r="P517" s="196">
        <v>50</v>
      </c>
      <c r="S517" t="s">
        <v>3340</v>
      </c>
      <c r="T517" t="s">
        <v>3557</v>
      </c>
      <c r="U517" s="198">
        <v>47.5</v>
      </c>
      <c r="V517" t="s">
        <v>3824</v>
      </c>
      <c r="W517" t="s">
        <v>2258</v>
      </c>
      <c r="X517" t="s">
        <v>3368</v>
      </c>
      <c r="Y517" t="s">
        <v>2662</v>
      </c>
      <c r="Z517" t="s">
        <v>2995</v>
      </c>
      <c r="AA517">
        <v>636212.1</v>
      </c>
      <c r="AB517" s="195">
        <v>37053.875011574099</v>
      </c>
      <c r="AC517" s="195">
        <v>37057.875011574099</v>
      </c>
    </row>
    <row r="518" spans="1:29" x14ac:dyDescent="0.25">
      <c r="A518" s="43" t="str">
        <f t="shared" si="36"/>
        <v>US Power Physical</v>
      </c>
      <c r="B518" s="43" t="str">
        <f t="shared" si="37"/>
        <v>US</v>
      </c>
      <c r="C518" s="43" t="str">
        <f t="shared" si="38"/>
        <v>Power</v>
      </c>
      <c r="D518" s="43" t="str">
        <f t="shared" si="39"/>
        <v>Physical</v>
      </c>
      <c r="E518" s="43">
        <f>IF(VLOOKUP(S518,'DD-Lookup'!$J$6:$L$50,3,FALSE)="Monthly",(YEAR(AC518)-YEAR(AB518))*12+MONTH(AC518)-MONTH(AB518)+1,(AC518-AB518+1))</f>
        <v>62</v>
      </c>
      <c r="F518" s="210">
        <f t="shared" si="40"/>
        <v>3100</v>
      </c>
      <c r="G518" s="199">
        <v>1352402</v>
      </c>
      <c r="H518" s="195">
        <v>37049.287499999999</v>
      </c>
      <c r="I518" t="s">
        <v>2527</v>
      </c>
      <c r="M518" t="s">
        <v>2766</v>
      </c>
      <c r="N518" t="s">
        <v>3361</v>
      </c>
      <c r="O518" t="s">
        <v>2577</v>
      </c>
      <c r="P518" s="196">
        <v>50</v>
      </c>
      <c r="S518" t="s">
        <v>3340</v>
      </c>
      <c r="T518" t="s">
        <v>3557</v>
      </c>
      <c r="U518" s="198">
        <v>68</v>
      </c>
      <c r="V518" t="s">
        <v>1705</v>
      </c>
      <c r="W518" t="s">
        <v>3825</v>
      </c>
      <c r="X518" t="s">
        <v>2263</v>
      </c>
      <c r="Y518" t="s">
        <v>2662</v>
      </c>
      <c r="Z518" t="s">
        <v>2990</v>
      </c>
      <c r="AA518">
        <v>636216.1</v>
      </c>
      <c r="AB518" s="195">
        <v>37438.591666666704</v>
      </c>
      <c r="AC518" s="195">
        <v>37499.591666666704</v>
      </c>
    </row>
    <row r="519" spans="1:29" x14ac:dyDescent="0.25">
      <c r="A519" s="43" t="str">
        <f t="shared" si="36"/>
        <v>US Power Physical</v>
      </c>
      <c r="B519" s="43" t="str">
        <f t="shared" si="37"/>
        <v>US</v>
      </c>
      <c r="C519" s="43" t="str">
        <f t="shared" si="38"/>
        <v>Power</v>
      </c>
      <c r="D519" s="43" t="str">
        <f t="shared" si="39"/>
        <v>Physical</v>
      </c>
      <c r="E519" s="43">
        <f>IF(VLOOKUP(S519,'DD-Lookup'!$J$6:$L$50,3,FALSE)="Monthly",(YEAR(AC519)-YEAR(AB519))*12+MONTH(AC519)-MONTH(AB519)+1,(AC519-AB519+1))</f>
        <v>62</v>
      </c>
      <c r="F519" s="210">
        <f t="shared" si="40"/>
        <v>3100</v>
      </c>
      <c r="G519" s="199">
        <v>1352403</v>
      </c>
      <c r="H519" s="195">
        <v>37049.287499999999</v>
      </c>
      <c r="I519" t="s">
        <v>2527</v>
      </c>
      <c r="M519" t="s">
        <v>2766</v>
      </c>
      <c r="N519" t="s">
        <v>3361</v>
      </c>
      <c r="O519" t="s">
        <v>3954</v>
      </c>
      <c r="Q519" s="196">
        <v>50</v>
      </c>
      <c r="S519" t="s">
        <v>3340</v>
      </c>
      <c r="T519" t="s">
        <v>3557</v>
      </c>
      <c r="U519" s="198">
        <v>68.75</v>
      </c>
      <c r="V519" t="s">
        <v>2480</v>
      </c>
      <c r="W519" t="s">
        <v>3380</v>
      </c>
      <c r="X519" t="s">
        <v>3381</v>
      </c>
      <c r="Y519" t="s">
        <v>2662</v>
      </c>
      <c r="Z519" t="s">
        <v>2990</v>
      </c>
      <c r="AA519">
        <v>636217.1</v>
      </c>
      <c r="AB519" s="195">
        <v>37438.715972222199</v>
      </c>
      <c r="AC519" s="195">
        <v>37499.715972222199</v>
      </c>
    </row>
    <row r="520" spans="1:29" x14ac:dyDescent="0.25">
      <c r="A520" s="43" t="str">
        <f t="shared" si="36"/>
        <v>US Power Physical</v>
      </c>
      <c r="B520" s="43" t="str">
        <f t="shared" si="37"/>
        <v>US</v>
      </c>
      <c r="C520" s="43" t="str">
        <f t="shared" si="38"/>
        <v>Power</v>
      </c>
      <c r="D520" s="43" t="str">
        <f t="shared" si="39"/>
        <v>Physical</v>
      </c>
      <c r="E520" s="43">
        <f>IF(VLOOKUP(S520,'DD-Lookup'!$J$6:$L$50,3,FALSE)="Monthly",(YEAR(AC520)-YEAR(AB520))*12+MONTH(AC520)-MONTH(AB520)+1,(AC520-AB520+1))</f>
        <v>5</v>
      </c>
      <c r="F520" s="210">
        <f t="shared" si="40"/>
        <v>250</v>
      </c>
      <c r="G520" s="199">
        <v>1352405</v>
      </c>
      <c r="H520" s="195">
        <v>37049.287557870397</v>
      </c>
      <c r="I520" t="s">
        <v>2255</v>
      </c>
      <c r="M520" t="s">
        <v>2766</v>
      </c>
      <c r="N520" t="s">
        <v>3361</v>
      </c>
      <c r="O520" t="s">
        <v>3307</v>
      </c>
      <c r="P520" s="196">
        <v>50</v>
      </c>
      <c r="S520" t="s">
        <v>3340</v>
      </c>
      <c r="T520" t="s">
        <v>3557</v>
      </c>
      <c r="U520" s="198">
        <v>45.5</v>
      </c>
      <c r="V520" t="s">
        <v>3743</v>
      </c>
      <c r="W520" t="s">
        <v>3376</v>
      </c>
      <c r="X520" t="s">
        <v>3377</v>
      </c>
      <c r="Y520" t="s">
        <v>2662</v>
      </c>
      <c r="Z520" t="s">
        <v>2990</v>
      </c>
      <c r="AA520">
        <v>636219.1</v>
      </c>
      <c r="AB520" s="195">
        <v>37053.875011574099</v>
      </c>
      <c r="AC520" s="195">
        <v>37057.875011574099</v>
      </c>
    </row>
    <row r="521" spans="1:29" x14ac:dyDescent="0.25">
      <c r="A521" s="43" t="str">
        <f t="shared" si="36"/>
        <v>US Power Physical</v>
      </c>
      <c r="B521" s="43" t="str">
        <f t="shared" si="37"/>
        <v>US</v>
      </c>
      <c r="C521" s="43" t="str">
        <f t="shared" si="38"/>
        <v>Power</v>
      </c>
      <c r="D521" s="43" t="str">
        <f t="shared" si="39"/>
        <v>Physical</v>
      </c>
      <c r="E521" s="43">
        <f>IF(VLOOKUP(S521,'DD-Lookup'!$J$6:$L$50,3,FALSE)="Monthly",(YEAR(AC521)-YEAR(AB521))*12+MONTH(AC521)-MONTH(AB521)+1,(AC521-AB521+1))</f>
        <v>1</v>
      </c>
      <c r="F521" s="210">
        <f t="shared" si="40"/>
        <v>50</v>
      </c>
      <c r="G521" s="199">
        <v>1352406</v>
      </c>
      <c r="H521" s="195">
        <v>37049.2875810185</v>
      </c>
      <c r="I521" t="s">
        <v>2465</v>
      </c>
      <c r="M521" t="s">
        <v>2766</v>
      </c>
      <c r="N521" t="s">
        <v>2274</v>
      </c>
      <c r="O521" t="s">
        <v>328</v>
      </c>
      <c r="P521" s="196">
        <v>50</v>
      </c>
      <c r="S521" t="s">
        <v>3340</v>
      </c>
      <c r="T521" t="s">
        <v>3557</v>
      </c>
      <c r="U521" s="198">
        <v>35.5</v>
      </c>
      <c r="V521" t="s">
        <v>3843</v>
      </c>
      <c r="W521" t="s">
        <v>2275</v>
      </c>
      <c r="X521" t="s">
        <v>2463</v>
      </c>
      <c r="Y521" t="s">
        <v>2662</v>
      </c>
      <c r="Z521" t="s">
        <v>2990</v>
      </c>
      <c r="AA521">
        <v>636220.1</v>
      </c>
      <c r="AB521" s="195">
        <v>37050.875011574099</v>
      </c>
      <c r="AC521" s="195">
        <v>37050.875011574099</v>
      </c>
    </row>
    <row r="522" spans="1:29" x14ac:dyDescent="0.25">
      <c r="A522" s="43" t="str">
        <f t="shared" si="36"/>
        <v>US Power Physical</v>
      </c>
      <c r="B522" s="43" t="str">
        <f t="shared" si="37"/>
        <v>US</v>
      </c>
      <c r="C522" s="43" t="str">
        <f t="shared" si="38"/>
        <v>Power</v>
      </c>
      <c r="D522" s="43" t="str">
        <f t="shared" si="39"/>
        <v>Physical</v>
      </c>
      <c r="E522" s="43">
        <f>IF(VLOOKUP(S522,'DD-Lookup'!$J$6:$L$50,3,FALSE)="Monthly",(YEAR(AC522)-YEAR(AB522))*12+MONTH(AC522)-MONTH(AB522)+1,(AC522-AB522+1))</f>
        <v>5</v>
      </c>
      <c r="F522" s="210">
        <f t="shared" si="40"/>
        <v>250</v>
      </c>
      <c r="G522" s="199">
        <v>1352410</v>
      </c>
      <c r="H522" s="195">
        <v>37049.287685185198</v>
      </c>
      <c r="I522" t="s">
        <v>2527</v>
      </c>
      <c r="M522" t="s">
        <v>2766</v>
      </c>
      <c r="N522" t="s">
        <v>3361</v>
      </c>
      <c r="O522" t="s">
        <v>3307</v>
      </c>
      <c r="P522" s="196">
        <v>50</v>
      </c>
      <c r="S522" t="s">
        <v>3340</v>
      </c>
      <c r="T522" t="s">
        <v>3557</v>
      </c>
      <c r="U522" s="198">
        <v>45</v>
      </c>
      <c r="V522" t="s">
        <v>2252</v>
      </c>
      <c r="W522" t="s">
        <v>3376</v>
      </c>
      <c r="X522" t="s">
        <v>3377</v>
      </c>
      <c r="Y522" t="s">
        <v>2662</v>
      </c>
      <c r="Z522" t="s">
        <v>2990</v>
      </c>
      <c r="AA522">
        <v>636224.1</v>
      </c>
      <c r="AB522" s="195">
        <v>37053.875011574099</v>
      </c>
      <c r="AC522" s="195">
        <v>37057.875011574099</v>
      </c>
    </row>
    <row r="523" spans="1:29" x14ac:dyDescent="0.25">
      <c r="A523" s="43" t="str">
        <f t="shared" ref="A523:A586" si="41">B523&amp;" "&amp;C523&amp;" "&amp;D523</f>
        <v>US Power Physical</v>
      </c>
      <c r="B523" s="43" t="str">
        <f t="shared" ref="B523:B586" si="42">IF((LEFT(N523,2)="US"),"US","")</f>
        <v>US</v>
      </c>
      <c r="C523" s="43" t="str">
        <f t="shared" ref="C523:C586" si="43">M523</f>
        <v>Power</v>
      </c>
      <c r="D523" s="43" t="str">
        <f t="shared" ref="D523:D586" si="44">IF(ISNUMBER(FIND("Phy",N523))=TRUE,"Physical","Financial")</f>
        <v>Physical</v>
      </c>
      <c r="E523" s="43">
        <f>IF(VLOOKUP(S523,'DD-Lookup'!$J$6:$L$50,3,FALSE)="Monthly",(YEAR(AC523)-YEAR(AB523))*12+MONTH(AC523)-MONTH(AB523)+1,(AC523-AB523+1))</f>
        <v>5</v>
      </c>
      <c r="F523" s="210">
        <f t="shared" ref="F523:F586" si="45">E523*SUM(P523:Q523)</f>
        <v>250</v>
      </c>
      <c r="G523" s="199">
        <v>1352409</v>
      </c>
      <c r="H523" s="195">
        <v>37049.287685185198</v>
      </c>
      <c r="I523" t="s">
        <v>2251</v>
      </c>
      <c r="M523" t="s">
        <v>2766</v>
      </c>
      <c r="N523" t="s">
        <v>3361</v>
      </c>
      <c r="O523" t="s">
        <v>2602</v>
      </c>
      <c r="Q523" s="196">
        <v>50</v>
      </c>
      <c r="S523" t="s">
        <v>3340</v>
      </c>
      <c r="T523" t="s">
        <v>3557</v>
      </c>
      <c r="U523" s="198">
        <v>44</v>
      </c>
      <c r="V523" t="s">
        <v>2178</v>
      </c>
      <c r="W523" t="s">
        <v>3372</v>
      </c>
      <c r="X523" t="s">
        <v>3362</v>
      </c>
      <c r="Y523" t="s">
        <v>2662</v>
      </c>
      <c r="Z523" t="s">
        <v>2990</v>
      </c>
      <c r="AA523">
        <v>636223.1</v>
      </c>
      <c r="AB523" s="195">
        <v>37053.875011574099</v>
      </c>
      <c r="AC523" s="195">
        <v>37057.875011574099</v>
      </c>
    </row>
    <row r="524" spans="1:29" x14ac:dyDescent="0.25">
      <c r="A524" s="43" t="str">
        <f t="shared" si="41"/>
        <v>US Power Physical</v>
      </c>
      <c r="B524" s="43" t="str">
        <f t="shared" si="42"/>
        <v>US</v>
      </c>
      <c r="C524" s="43" t="str">
        <f t="shared" si="43"/>
        <v>Power</v>
      </c>
      <c r="D524" s="43" t="str">
        <f t="shared" si="44"/>
        <v>Physical</v>
      </c>
      <c r="E524" s="43">
        <f>IF(VLOOKUP(S524,'DD-Lookup'!$J$6:$L$50,3,FALSE)="Monthly",(YEAR(AC524)-YEAR(AB524))*12+MONTH(AC524)-MONTH(AB524)+1,(AC524-AB524+1))</f>
        <v>1</v>
      </c>
      <c r="F524" s="210">
        <f t="shared" si="45"/>
        <v>50</v>
      </c>
      <c r="G524" s="199">
        <v>1352412</v>
      </c>
      <c r="H524" s="195">
        <v>37049.288020833301</v>
      </c>
      <c r="I524" t="s">
        <v>3367</v>
      </c>
      <c r="M524" t="s">
        <v>2766</v>
      </c>
      <c r="N524" t="s">
        <v>3361</v>
      </c>
      <c r="O524" t="s">
        <v>1720</v>
      </c>
      <c r="P524" s="196">
        <v>50</v>
      </c>
      <c r="S524" t="s">
        <v>3340</v>
      </c>
      <c r="T524" t="s">
        <v>3557</v>
      </c>
      <c r="U524" s="198">
        <v>30</v>
      </c>
      <c r="V524" t="s">
        <v>1710</v>
      </c>
      <c r="W524" t="s">
        <v>3376</v>
      </c>
      <c r="X524" t="s">
        <v>3377</v>
      </c>
      <c r="Y524" t="s">
        <v>2662</v>
      </c>
      <c r="Z524" t="s">
        <v>2990</v>
      </c>
      <c r="AA524">
        <v>636225.1</v>
      </c>
      <c r="AB524" s="195">
        <v>37050.875011574099</v>
      </c>
      <c r="AC524" s="195">
        <v>37050.875011574099</v>
      </c>
    </row>
    <row r="525" spans="1:29" x14ac:dyDescent="0.25">
      <c r="A525" s="43" t="str">
        <f t="shared" si="41"/>
        <v>US Power Physical</v>
      </c>
      <c r="B525" s="43" t="str">
        <f t="shared" si="42"/>
        <v>US</v>
      </c>
      <c r="C525" s="43" t="str">
        <f t="shared" si="43"/>
        <v>Power</v>
      </c>
      <c r="D525" s="43" t="str">
        <f t="shared" si="44"/>
        <v>Physical</v>
      </c>
      <c r="E525" s="43">
        <f>IF(VLOOKUP(S525,'DD-Lookup'!$J$6:$L$50,3,FALSE)="Monthly",(YEAR(AC525)-YEAR(AB525))*12+MONTH(AC525)-MONTH(AB525)+1,(AC525-AB525+1))</f>
        <v>1</v>
      </c>
      <c r="F525" s="210">
        <f t="shared" si="45"/>
        <v>50</v>
      </c>
      <c r="G525" s="199">
        <v>1352413</v>
      </c>
      <c r="H525" s="195">
        <v>37049.288032407399</v>
      </c>
      <c r="I525" t="s">
        <v>344</v>
      </c>
      <c r="J525" t="s">
        <v>2413</v>
      </c>
      <c r="K525" t="s">
        <v>2272</v>
      </c>
      <c r="M525" t="s">
        <v>2766</v>
      </c>
      <c r="N525" t="s">
        <v>3361</v>
      </c>
      <c r="O525" t="s">
        <v>3647</v>
      </c>
      <c r="P525" s="196">
        <v>50</v>
      </c>
      <c r="S525" t="s">
        <v>3340</v>
      </c>
      <c r="T525" t="s">
        <v>3557</v>
      </c>
      <c r="U525" s="198">
        <v>31.75</v>
      </c>
      <c r="V525" t="s">
        <v>3041</v>
      </c>
      <c r="W525" t="s">
        <v>2781</v>
      </c>
      <c r="X525" t="s">
        <v>3370</v>
      </c>
      <c r="Y525" t="s">
        <v>2662</v>
      </c>
      <c r="Z525" t="s">
        <v>2990</v>
      </c>
      <c r="AA525">
        <v>636226.1</v>
      </c>
      <c r="AB525" s="195">
        <v>37050.875011574099</v>
      </c>
      <c r="AC525" s="195">
        <v>37050.875011574099</v>
      </c>
    </row>
    <row r="526" spans="1:29" x14ac:dyDescent="0.25">
      <c r="A526" s="43" t="str">
        <f t="shared" si="41"/>
        <v xml:space="preserve"> Metals Financial</v>
      </c>
      <c r="B526" s="43" t="str">
        <f t="shared" si="42"/>
        <v/>
      </c>
      <c r="C526" s="43" t="str">
        <f t="shared" si="43"/>
        <v>Metals</v>
      </c>
      <c r="D526" s="43" t="str">
        <f t="shared" si="44"/>
        <v>Financial</v>
      </c>
      <c r="E526" s="43">
        <f>IF(VLOOKUP(S526,'DD-Lookup'!$J$6:$L$50,3,FALSE)="Monthly",(YEAR(AC526)-YEAR(AB526))*12+MONTH(AC526)-MONTH(AB526)+1,(AC526-AB526+1))</f>
        <v>1</v>
      </c>
      <c r="F526" s="210">
        <f t="shared" si="45"/>
        <v>10</v>
      </c>
      <c r="G526" s="199">
        <v>1352414</v>
      </c>
      <c r="H526" s="195">
        <v>37049.288148148102</v>
      </c>
      <c r="I526" t="s">
        <v>3578</v>
      </c>
      <c r="M526" t="s">
        <v>3346</v>
      </c>
      <c r="N526" t="s">
        <v>3614</v>
      </c>
      <c r="O526" t="s">
        <v>3711</v>
      </c>
      <c r="P526" s="196">
        <v>10</v>
      </c>
      <c r="S526" t="s">
        <v>3556</v>
      </c>
      <c r="T526" t="s">
        <v>3557</v>
      </c>
      <c r="U526" s="198">
        <v>925</v>
      </c>
      <c r="V526" t="s">
        <v>3125</v>
      </c>
      <c r="W526" t="s">
        <v>3583</v>
      </c>
      <c r="X526" t="s">
        <v>3559</v>
      </c>
      <c r="Y526" t="s">
        <v>3560</v>
      </c>
      <c r="Z526" t="s">
        <v>3561</v>
      </c>
      <c r="AA526">
        <v>2173090</v>
      </c>
    </row>
    <row r="527" spans="1:29" x14ac:dyDescent="0.25">
      <c r="A527" s="43" t="str">
        <f t="shared" si="41"/>
        <v>US Power Physical</v>
      </c>
      <c r="B527" s="43" t="str">
        <f t="shared" si="42"/>
        <v>US</v>
      </c>
      <c r="C527" s="43" t="str">
        <f t="shared" si="43"/>
        <v>Power</v>
      </c>
      <c r="D527" s="43" t="str">
        <f t="shared" si="44"/>
        <v>Physical</v>
      </c>
      <c r="E527" s="43">
        <f>IF(VLOOKUP(S527,'DD-Lookup'!$J$6:$L$50,3,FALSE)="Monthly",(YEAR(AC527)-YEAR(AB527))*12+MONTH(AC527)-MONTH(AB527)+1,(AC527-AB527+1))</f>
        <v>1</v>
      </c>
      <c r="F527" s="210">
        <f t="shared" si="45"/>
        <v>50</v>
      </c>
      <c r="G527" s="199">
        <v>1352415</v>
      </c>
      <c r="H527" s="195">
        <v>37049.288402777798</v>
      </c>
      <c r="I527" t="s">
        <v>2288</v>
      </c>
      <c r="M527" t="s">
        <v>2766</v>
      </c>
      <c r="N527" t="s">
        <v>3361</v>
      </c>
      <c r="O527" t="s">
        <v>1781</v>
      </c>
      <c r="P527" s="196">
        <v>50</v>
      </c>
      <c r="S527" t="s">
        <v>3340</v>
      </c>
      <c r="T527" t="s">
        <v>3557</v>
      </c>
      <c r="U527" s="198">
        <v>30.75</v>
      </c>
      <c r="V527" t="s">
        <v>3269</v>
      </c>
      <c r="W527" t="s">
        <v>3365</v>
      </c>
      <c r="X527" t="s">
        <v>3366</v>
      </c>
      <c r="Y527" t="s">
        <v>2662</v>
      </c>
      <c r="Z527" t="s">
        <v>2990</v>
      </c>
      <c r="AA527">
        <v>636228.1</v>
      </c>
      <c r="AB527" s="195">
        <v>37050.875011574099</v>
      </c>
      <c r="AC527" s="195">
        <v>37050.875011574099</v>
      </c>
    </row>
    <row r="528" spans="1:29" x14ac:dyDescent="0.25">
      <c r="A528" s="43" t="str">
        <f t="shared" si="41"/>
        <v xml:space="preserve"> Metals Financial</v>
      </c>
      <c r="B528" s="43" t="str">
        <f t="shared" si="42"/>
        <v/>
      </c>
      <c r="C528" s="43" t="str">
        <f t="shared" si="43"/>
        <v>Metals</v>
      </c>
      <c r="D528" s="43" t="str">
        <f t="shared" si="44"/>
        <v>Financial</v>
      </c>
      <c r="E528" s="43">
        <f>IF(VLOOKUP(S528,'DD-Lookup'!$J$6:$L$50,3,FALSE)="Monthly",(YEAR(AC528)-YEAR(AB528))*12+MONTH(AC528)-MONTH(AB528)+1,(AC528-AB528+1))</f>
        <v>1</v>
      </c>
      <c r="F528" s="210">
        <f t="shared" si="45"/>
        <v>20</v>
      </c>
      <c r="G528" s="199">
        <v>1352416</v>
      </c>
      <c r="H528" s="195">
        <v>37049.288483796299</v>
      </c>
      <c r="I528" t="s">
        <v>3292</v>
      </c>
      <c r="M528" t="s">
        <v>3346</v>
      </c>
      <c r="N528" t="s">
        <v>3614</v>
      </c>
      <c r="O528" t="s">
        <v>3711</v>
      </c>
      <c r="Q528" s="196">
        <v>20</v>
      </c>
      <c r="S528" t="s">
        <v>3556</v>
      </c>
      <c r="T528" t="s">
        <v>3557</v>
      </c>
      <c r="U528" s="198">
        <v>922</v>
      </c>
      <c r="V528" t="s">
        <v>3293</v>
      </c>
      <c r="W528" t="s">
        <v>3583</v>
      </c>
      <c r="X528" t="s">
        <v>3559</v>
      </c>
      <c r="Y528" t="s">
        <v>3560</v>
      </c>
      <c r="Z528" t="s">
        <v>3561</v>
      </c>
      <c r="AA528">
        <v>2173095</v>
      </c>
    </row>
    <row r="529" spans="1:29" x14ac:dyDescent="0.25">
      <c r="A529" s="43" t="str">
        <f t="shared" si="41"/>
        <v>US Power Physical</v>
      </c>
      <c r="B529" s="43" t="str">
        <f t="shared" si="42"/>
        <v>US</v>
      </c>
      <c r="C529" s="43" t="str">
        <f t="shared" si="43"/>
        <v>Power</v>
      </c>
      <c r="D529" s="43" t="str">
        <f t="shared" si="44"/>
        <v>Physical</v>
      </c>
      <c r="E529" s="43">
        <f>IF(VLOOKUP(S529,'DD-Lookup'!$J$6:$L$50,3,FALSE)="Monthly",(YEAR(AC529)-YEAR(AB529))*12+MONTH(AC529)-MONTH(AB529)+1,(AC529-AB529+1))</f>
        <v>59</v>
      </c>
      <c r="F529" s="210">
        <f t="shared" si="45"/>
        <v>2950</v>
      </c>
      <c r="G529" s="199">
        <v>1352417</v>
      </c>
      <c r="H529" s="195">
        <v>37049.288634259297</v>
      </c>
      <c r="I529" t="s">
        <v>2254</v>
      </c>
      <c r="M529" t="s">
        <v>2766</v>
      </c>
      <c r="N529" t="s">
        <v>3361</v>
      </c>
      <c r="O529" t="s">
        <v>345</v>
      </c>
      <c r="Q529" s="196">
        <v>50</v>
      </c>
      <c r="S529" t="s">
        <v>3340</v>
      </c>
      <c r="T529" t="s">
        <v>3557</v>
      </c>
      <c r="U529" s="198">
        <v>37.75</v>
      </c>
      <c r="V529" t="s">
        <v>2665</v>
      </c>
      <c r="W529" t="s">
        <v>2781</v>
      </c>
      <c r="X529" t="s">
        <v>3370</v>
      </c>
      <c r="Y529" t="s">
        <v>2662</v>
      </c>
      <c r="Z529" t="s">
        <v>2990</v>
      </c>
      <c r="AA529">
        <v>636231.1</v>
      </c>
      <c r="AB529" s="195">
        <v>37257.600694444402</v>
      </c>
      <c r="AC529" s="195">
        <v>37315.600694444402</v>
      </c>
    </row>
    <row r="530" spans="1:29" x14ac:dyDescent="0.25">
      <c r="A530" s="43" t="str">
        <f t="shared" si="41"/>
        <v>US Power Physical</v>
      </c>
      <c r="B530" s="43" t="str">
        <f t="shared" si="42"/>
        <v>US</v>
      </c>
      <c r="C530" s="43" t="str">
        <f t="shared" si="43"/>
        <v>Power</v>
      </c>
      <c r="D530" s="43" t="str">
        <f t="shared" si="44"/>
        <v>Physical</v>
      </c>
      <c r="E530" s="43">
        <f>IF(VLOOKUP(S530,'DD-Lookup'!$J$6:$L$50,3,FALSE)="Monthly",(YEAR(AC530)-YEAR(AB530))*12+MONTH(AC530)-MONTH(AB530)+1,(AC530-AB530+1))</f>
        <v>1</v>
      </c>
      <c r="F530" s="210">
        <f t="shared" si="45"/>
        <v>50</v>
      </c>
      <c r="G530" s="199">
        <v>1352418</v>
      </c>
      <c r="H530" s="195">
        <v>37049.288946759298</v>
      </c>
      <c r="I530" t="s">
        <v>3339</v>
      </c>
      <c r="M530" t="s">
        <v>2766</v>
      </c>
      <c r="N530" t="s">
        <v>3361</v>
      </c>
      <c r="O530" t="s">
        <v>3697</v>
      </c>
      <c r="Q530" s="196">
        <v>50</v>
      </c>
      <c r="S530" t="s">
        <v>3340</v>
      </c>
      <c r="T530" t="s">
        <v>3557</v>
      </c>
      <c r="U530" s="198">
        <v>30.75</v>
      </c>
      <c r="V530" t="s">
        <v>4127</v>
      </c>
      <c r="W530" t="s">
        <v>3372</v>
      </c>
      <c r="X530" t="s">
        <v>3362</v>
      </c>
      <c r="Y530" t="s">
        <v>2662</v>
      </c>
      <c r="Z530" t="s">
        <v>2990</v>
      </c>
      <c r="AA530">
        <v>636232.1</v>
      </c>
      <c r="AB530" s="195">
        <v>37050.875011574099</v>
      </c>
      <c r="AC530" s="195">
        <v>37050.875011574099</v>
      </c>
    </row>
    <row r="531" spans="1:29" x14ac:dyDescent="0.25">
      <c r="A531" s="43" t="str">
        <f t="shared" si="41"/>
        <v xml:space="preserve"> Metals Financial</v>
      </c>
      <c r="B531" s="43" t="str">
        <f t="shared" si="42"/>
        <v/>
      </c>
      <c r="C531" s="43" t="str">
        <f t="shared" si="43"/>
        <v>Metals</v>
      </c>
      <c r="D531" s="43" t="str">
        <f t="shared" si="44"/>
        <v>Financial</v>
      </c>
      <c r="E531" s="43">
        <f>IF(VLOOKUP(S531,'DD-Lookup'!$J$6:$L$50,3,FALSE)="Monthly",(YEAR(AC531)-YEAR(AB531))*12+MONTH(AC531)-MONTH(AB531)+1,(AC531-AB531+1))</f>
        <v>1</v>
      </c>
      <c r="F531" s="210">
        <f t="shared" si="45"/>
        <v>20</v>
      </c>
      <c r="G531" s="199">
        <v>1352419</v>
      </c>
      <c r="H531" s="195">
        <v>37049.2891087963</v>
      </c>
      <c r="I531" t="s">
        <v>346</v>
      </c>
      <c r="M531" t="s">
        <v>3346</v>
      </c>
      <c r="N531" t="s">
        <v>3614</v>
      </c>
      <c r="O531" t="s">
        <v>3711</v>
      </c>
      <c r="Q531" s="196">
        <v>20</v>
      </c>
      <c r="S531" t="s">
        <v>3556</v>
      </c>
      <c r="T531" t="s">
        <v>3557</v>
      </c>
      <c r="U531" s="198">
        <v>922</v>
      </c>
      <c r="V531" t="s">
        <v>347</v>
      </c>
      <c r="W531" t="s">
        <v>3583</v>
      </c>
      <c r="X531" t="s">
        <v>3559</v>
      </c>
      <c r="Y531" t="s">
        <v>3560</v>
      </c>
      <c r="Z531" t="s">
        <v>3561</v>
      </c>
      <c r="AA531">
        <v>2173105</v>
      </c>
    </row>
    <row r="532" spans="1:29" x14ac:dyDescent="0.25">
      <c r="A532" s="43" t="str">
        <f t="shared" si="41"/>
        <v>US Power Physical</v>
      </c>
      <c r="B532" s="43" t="str">
        <f t="shared" si="42"/>
        <v>US</v>
      </c>
      <c r="C532" s="43" t="str">
        <f t="shared" si="43"/>
        <v>Power</v>
      </c>
      <c r="D532" s="43" t="str">
        <f t="shared" si="44"/>
        <v>Physical</v>
      </c>
      <c r="E532" s="43">
        <f>IF(VLOOKUP(S532,'DD-Lookup'!$J$6:$L$50,3,FALSE)="Monthly",(YEAR(AC532)-YEAR(AB532))*12+MONTH(AC532)-MONTH(AB532)+1,(AC532-AB532+1))</f>
        <v>1</v>
      </c>
      <c r="F532" s="210">
        <f t="shared" si="45"/>
        <v>50</v>
      </c>
      <c r="G532" s="199">
        <v>1352420</v>
      </c>
      <c r="H532" s="195">
        <v>37049.289479166699</v>
      </c>
      <c r="I532" t="s">
        <v>2286</v>
      </c>
      <c r="M532" t="s">
        <v>2766</v>
      </c>
      <c r="N532" t="s">
        <v>3361</v>
      </c>
      <c r="O532" t="s">
        <v>1694</v>
      </c>
      <c r="P532" s="196">
        <v>50</v>
      </c>
      <c r="S532" t="s">
        <v>3340</v>
      </c>
      <c r="T532" t="s">
        <v>3557</v>
      </c>
      <c r="U532" s="198">
        <v>36.6</v>
      </c>
      <c r="V532" t="s">
        <v>348</v>
      </c>
      <c r="W532" t="s">
        <v>3296</v>
      </c>
      <c r="X532" t="s">
        <v>3368</v>
      </c>
      <c r="Y532" t="s">
        <v>2662</v>
      </c>
      <c r="Z532" t="s">
        <v>2990</v>
      </c>
      <c r="AA532">
        <v>636233.1</v>
      </c>
      <c r="AB532" s="195">
        <v>37050.875011574099</v>
      </c>
      <c r="AC532" s="195">
        <v>37050.875011574099</v>
      </c>
    </row>
    <row r="533" spans="1:29" x14ac:dyDescent="0.25">
      <c r="A533" s="43" t="str">
        <f t="shared" si="41"/>
        <v>US Power Physical</v>
      </c>
      <c r="B533" s="43" t="str">
        <f t="shared" si="42"/>
        <v>US</v>
      </c>
      <c r="C533" s="43" t="str">
        <f t="shared" si="43"/>
        <v>Power</v>
      </c>
      <c r="D533" s="43" t="str">
        <f t="shared" si="44"/>
        <v>Physical</v>
      </c>
      <c r="E533" s="43">
        <f>IF(VLOOKUP(S533,'DD-Lookup'!$J$6:$L$50,3,FALSE)="Monthly",(YEAR(AC533)-YEAR(AB533))*12+MONTH(AC533)-MONTH(AB533)+1,(AC533-AB533+1))</f>
        <v>30</v>
      </c>
      <c r="F533" s="210">
        <f t="shared" si="45"/>
        <v>1500</v>
      </c>
      <c r="G533" s="199">
        <v>1352421</v>
      </c>
      <c r="H533" s="195">
        <v>37049.290034722202</v>
      </c>
      <c r="I533" t="s">
        <v>2276</v>
      </c>
      <c r="M533" t="s">
        <v>2766</v>
      </c>
      <c r="N533" t="s">
        <v>3361</v>
      </c>
      <c r="O533" t="s">
        <v>349</v>
      </c>
      <c r="Q533" s="196">
        <v>50</v>
      </c>
      <c r="S533" t="s">
        <v>3340</v>
      </c>
      <c r="T533" t="s">
        <v>3557</v>
      </c>
      <c r="U533" s="198">
        <v>45</v>
      </c>
      <c r="V533" t="s">
        <v>3840</v>
      </c>
      <c r="W533" t="s">
        <v>2278</v>
      </c>
      <c r="X533" t="s">
        <v>3513</v>
      </c>
      <c r="Y533" t="s">
        <v>2662</v>
      </c>
      <c r="Z533" t="s">
        <v>2990</v>
      </c>
      <c r="AA533">
        <v>636236.1</v>
      </c>
      <c r="AB533" s="195">
        <v>37135.875</v>
      </c>
      <c r="AC533" s="195">
        <v>37164.875</v>
      </c>
    </row>
    <row r="534" spans="1:29" x14ac:dyDescent="0.25">
      <c r="A534" s="43" t="str">
        <f t="shared" si="41"/>
        <v xml:space="preserve"> Metals Financial</v>
      </c>
      <c r="B534" s="43" t="str">
        <f t="shared" si="42"/>
        <v/>
      </c>
      <c r="C534" s="43" t="str">
        <f t="shared" si="43"/>
        <v>Metals</v>
      </c>
      <c r="D534" s="43" t="str">
        <f t="shared" si="44"/>
        <v>Financial</v>
      </c>
      <c r="E534" s="43">
        <f>IF(VLOOKUP(S534,'DD-Lookup'!$J$6:$L$50,3,FALSE)="Monthly",(YEAR(AC534)-YEAR(AB534))*12+MONTH(AC534)-MONTH(AB534)+1,(AC534-AB534+1))</f>
        <v>1</v>
      </c>
      <c r="F534" s="210">
        <f t="shared" si="45"/>
        <v>2</v>
      </c>
      <c r="G534" s="199">
        <v>1352422</v>
      </c>
      <c r="H534" s="195">
        <v>37049.290312500001</v>
      </c>
      <c r="I534" t="s">
        <v>2658</v>
      </c>
      <c r="M534" t="s">
        <v>3346</v>
      </c>
      <c r="N534" t="s">
        <v>3614</v>
      </c>
      <c r="O534" t="s">
        <v>3711</v>
      </c>
      <c r="Q534" s="196">
        <v>2</v>
      </c>
      <c r="S534" t="s">
        <v>3556</v>
      </c>
      <c r="T534" t="s">
        <v>3557</v>
      </c>
      <c r="U534" s="198">
        <v>923</v>
      </c>
      <c r="V534" t="s">
        <v>1672</v>
      </c>
      <c r="W534" t="s">
        <v>3583</v>
      </c>
      <c r="X534" t="s">
        <v>3559</v>
      </c>
      <c r="Y534" t="s">
        <v>3560</v>
      </c>
      <c r="Z534" t="s">
        <v>3561</v>
      </c>
      <c r="AA534">
        <v>2173116</v>
      </c>
    </row>
    <row r="535" spans="1:29" x14ac:dyDescent="0.25">
      <c r="A535" s="43" t="str">
        <f t="shared" si="41"/>
        <v>US Power Physical</v>
      </c>
      <c r="B535" s="43" t="str">
        <f t="shared" si="42"/>
        <v>US</v>
      </c>
      <c r="C535" s="43" t="str">
        <f t="shared" si="43"/>
        <v>Power</v>
      </c>
      <c r="D535" s="43" t="str">
        <f t="shared" si="44"/>
        <v>Physical</v>
      </c>
      <c r="E535" s="43">
        <f>IF(VLOOKUP(S535,'DD-Lookup'!$J$6:$L$50,3,FALSE)="Monthly",(YEAR(AC535)-YEAR(AB535))*12+MONTH(AC535)-MONTH(AB535)+1,(AC535-AB535+1))</f>
        <v>1</v>
      </c>
      <c r="F535" s="210">
        <f t="shared" si="45"/>
        <v>50</v>
      </c>
      <c r="G535" s="199">
        <v>1352423</v>
      </c>
      <c r="H535" s="195">
        <v>37049.290520833303</v>
      </c>
      <c r="I535" t="s">
        <v>2288</v>
      </c>
      <c r="M535" t="s">
        <v>2766</v>
      </c>
      <c r="N535" t="s">
        <v>2274</v>
      </c>
      <c r="O535" t="s">
        <v>328</v>
      </c>
      <c r="P535" s="196">
        <v>50</v>
      </c>
      <c r="S535" t="s">
        <v>3340</v>
      </c>
      <c r="T535" t="s">
        <v>3557</v>
      </c>
      <c r="U535" s="198">
        <v>35.35</v>
      </c>
      <c r="V535" t="s">
        <v>2165</v>
      </c>
      <c r="W535" t="s">
        <v>2275</v>
      </c>
      <c r="X535" t="s">
        <v>2463</v>
      </c>
      <c r="Y535" t="s">
        <v>2662</v>
      </c>
      <c r="Z535" t="s">
        <v>2990</v>
      </c>
      <c r="AA535">
        <v>636238.1</v>
      </c>
      <c r="AB535" s="195">
        <v>37050.875011574099</v>
      </c>
      <c r="AC535" s="195">
        <v>37050.875011574099</v>
      </c>
    </row>
    <row r="536" spans="1:29" x14ac:dyDescent="0.25">
      <c r="A536" s="43" t="str">
        <f t="shared" si="41"/>
        <v xml:space="preserve"> Metals Financial</v>
      </c>
      <c r="B536" s="43" t="str">
        <f t="shared" si="42"/>
        <v/>
      </c>
      <c r="C536" s="43" t="str">
        <f t="shared" si="43"/>
        <v>Metals</v>
      </c>
      <c r="D536" s="43" t="str">
        <f t="shared" si="44"/>
        <v>Financial</v>
      </c>
      <c r="E536" s="43">
        <f>IF(VLOOKUP(S536,'DD-Lookup'!$J$6:$L$50,3,FALSE)="Monthly",(YEAR(AC536)-YEAR(AB536))*12+MONTH(AC536)-MONTH(AB536)+1,(AC536-AB536+1))</f>
        <v>1</v>
      </c>
      <c r="F536" s="210">
        <f t="shared" si="45"/>
        <v>5</v>
      </c>
      <c r="G536" s="199">
        <v>1352424</v>
      </c>
      <c r="H536" s="195">
        <v>37049.290520833303</v>
      </c>
      <c r="I536" t="s">
        <v>3577</v>
      </c>
      <c r="M536" t="s">
        <v>3346</v>
      </c>
      <c r="N536" t="s">
        <v>3614</v>
      </c>
      <c r="O536" t="s">
        <v>3711</v>
      </c>
      <c r="Q536" s="196">
        <v>5</v>
      </c>
      <c r="S536" t="s">
        <v>3556</v>
      </c>
      <c r="T536" t="s">
        <v>3557</v>
      </c>
      <c r="U536" s="198">
        <v>923</v>
      </c>
      <c r="V536" t="s">
        <v>3613</v>
      </c>
      <c r="W536" t="s">
        <v>3583</v>
      </c>
      <c r="X536" t="s">
        <v>3559</v>
      </c>
      <c r="Y536" t="s">
        <v>3560</v>
      </c>
      <c r="Z536" t="s">
        <v>3561</v>
      </c>
      <c r="AA536">
        <v>2173121</v>
      </c>
    </row>
    <row r="537" spans="1:29" x14ac:dyDescent="0.25">
      <c r="A537" s="43" t="str">
        <f t="shared" si="41"/>
        <v>US Power Physical</v>
      </c>
      <c r="B537" s="43" t="str">
        <f t="shared" si="42"/>
        <v>US</v>
      </c>
      <c r="C537" s="43" t="str">
        <f t="shared" si="43"/>
        <v>Power</v>
      </c>
      <c r="D537" s="43" t="str">
        <f t="shared" si="44"/>
        <v>Physical</v>
      </c>
      <c r="E537" s="43">
        <f>IF(VLOOKUP(S537,'DD-Lookup'!$J$6:$L$50,3,FALSE)="Monthly",(YEAR(AC537)-YEAR(AB537))*12+MONTH(AC537)-MONTH(AB537)+1,(AC537-AB537+1))</f>
        <v>1</v>
      </c>
      <c r="F537" s="210">
        <f t="shared" si="45"/>
        <v>50</v>
      </c>
      <c r="G537" s="199">
        <v>1352425</v>
      </c>
      <c r="H537" s="195">
        <v>37049.290578703702</v>
      </c>
      <c r="I537" t="s">
        <v>3530</v>
      </c>
      <c r="M537" t="s">
        <v>2766</v>
      </c>
      <c r="N537" t="s">
        <v>2274</v>
      </c>
      <c r="O537" t="s">
        <v>328</v>
      </c>
      <c r="Q537" s="196">
        <v>50</v>
      </c>
      <c r="S537" t="s">
        <v>3340</v>
      </c>
      <c r="T537" t="s">
        <v>3557</v>
      </c>
      <c r="U537" s="198">
        <v>35.4</v>
      </c>
      <c r="V537" t="s">
        <v>3831</v>
      </c>
      <c r="W537" t="s">
        <v>2275</v>
      </c>
      <c r="X537" t="s">
        <v>2463</v>
      </c>
      <c r="Y537" t="s">
        <v>2662</v>
      </c>
      <c r="Z537" t="s">
        <v>2990</v>
      </c>
      <c r="AA537">
        <v>636239.1</v>
      </c>
      <c r="AB537" s="195">
        <v>37050.875011574099</v>
      </c>
      <c r="AC537" s="195">
        <v>37050.875011574099</v>
      </c>
    </row>
    <row r="538" spans="1:29" x14ac:dyDescent="0.25">
      <c r="A538" s="43" t="str">
        <f t="shared" si="41"/>
        <v>US Power Physical</v>
      </c>
      <c r="B538" s="43" t="str">
        <f t="shared" si="42"/>
        <v>US</v>
      </c>
      <c r="C538" s="43" t="str">
        <f t="shared" si="43"/>
        <v>Power</v>
      </c>
      <c r="D538" s="43" t="str">
        <f t="shared" si="44"/>
        <v>Physical</v>
      </c>
      <c r="E538" s="43">
        <f>IF(VLOOKUP(S538,'DD-Lookup'!$J$6:$L$50,3,FALSE)="Monthly",(YEAR(AC538)-YEAR(AB538))*12+MONTH(AC538)-MONTH(AB538)+1,(AC538-AB538+1))</f>
        <v>1</v>
      </c>
      <c r="F538" s="210">
        <f t="shared" si="45"/>
        <v>50</v>
      </c>
      <c r="G538" s="199">
        <v>1352426</v>
      </c>
      <c r="H538" s="195">
        <v>37049.290648148097</v>
      </c>
      <c r="I538" t="s">
        <v>3367</v>
      </c>
      <c r="M538" t="s">
        <v>2766</v>
      </c>
      <c r="N538" t="s">
        <v>3361</v>
      </c>
      <c r="O538" t="s">
        <v>1720</v>
      </c>
      <c r="P538" s="196">
        <v>50</v>
      </c>
      <c r="S538" t="s">
        <v>3340</v>
      </c>
      <c r="T538" t="s">
        <v>3557</v>
      </c>
      <c r="U538" s="198">
        <v>29.7</v>
      </c>
      <c r="V538" t="s">
        <v>2721</v>
      </c>
      <c r="W538" t="s">
        <v>3376</v>
      </c>
      <c r="X538" t="s">
        <v>3377</v>
      </c>
      <c r="Y538" t="s">
        <v>2662</v>
      </c>
      <c r="Z538" t="s">
        <v>2990</v>
      </c>
      <c r="AA538">
        <v>636240.1</v>
      </c>
      <c r="AB538" s="195">
        <v>37050.875011574099</v>
      </c>
      <c r="AC538" s="195">
        <v>37050.875011574099</v>
      </c>
    </row>
    <row r="539" spans="1:29" x14ac:dyDescent="0.25">
      <c r="A539" s="43" t="str">
        <f t="shared" si="41"/>
        <v>US Power Financial</v>
      </c>
      <c r="B539" s="43" t="str">
        <f t="shared" si="42"/>
        <v>US</v>
      </c>
      <c r="C539" s="43" t="str">
        <f t="shared" si="43"/>
        <v>Power</v>
      </c>
      <c r="D539" s="43" t="str">
        <f t="shared" si="44"/>
        <v>Financial</v>
      </c>
      <c r="E539" s="43">
        <f>IF(VLOOKUP(S539,'DD-Lookup'!$J$6:$L$50,3,FALSE)="Monthly",(YEAR(AC539)-YEAR(AB539))*12+MONTH(AC539)-MONTH(AB539)+1,(AC539-AB539+1))</f>
        <v>1</v>
      </c>
      <c r="F539" s="210">
        <f t="shared" si="45"/>
        <v>50</v>
      </c>
      <c r="G539" s="199">
        <v>1352427</v>
      </c>
      <c r="H539" s="195">
        <v>37049.2906828704</v>
      </c>
      <c r="I539" t="s">
        <v>2244</v>
      </c>
      <c r="M539" t="s">
        <v>2766</v>
      </c>
      <c r="N539" t="s">
        <v>2659</v>
      </c>
      <c r="O539" t="s">
        <v>1703</v>
      </c>
      <c r="P539" s="196">
        <v>50</v>
      </c>
      <c r="S539" t="s">
        <v>3340</v>
      </c>
      <c r="T539" t="s">
        <v>3557</v>
      </c>
      <c r="U539" s="198">
        <v>39.5</v>
      </c>
      <c r="V539" t="s">
        <v>3136</v>
      </c>
      <c r="W539" t="s">
        <v>2258</v>
      </c>
      <c r="X539" t="s">
        <v>3368</v>
      </c>
      <c r="Y539" t="s">
        <v>2662</v>
      </c>
      <c r="Z539" t="s">
        <v>2995</v>
      </c>
      <c r="AA539">
        <v>636241.1</v>
      </c>
      <c r="AB539" s="195">
        <v>37050.875011574099</v>
      </c>
      <c r="AC539" s="195">
        <v>37050.875011574099</v>
      </c>
    </row>
    <row r="540" spans="1:29" x14ac:dyDescent="0.25">
      <c r="A540" s="43" t="str">
        <f t="shared" si="41"/>
        <v>US Power Physical</v>
      </c>
      <c r="B540" s="43" t="str">
        <f t="shared" si="42"/>
        <v>US</v>
      </c>
      <c r="C540" s="43" t="str">
        <f t="shared" si="43"/>
        <v>Power</v>
      </c>
      <c r="D540" s="43" t="str">
        <f t="shared" si="44"/>
        <v>Physical</v>
      </c>
      <c r="E540" s="43">
        <f>IF(VLOOKUP(S540,'DD-Lookup'!$J$6:$L$50,3,FALSE)="Monthly",(YEAR(AC540)-YEAR(AB540))*12+MONTH(AC540)-MONTH(AB540)+1,(AC540-AB540+1))</f>
        <v>30</v>
      </c>
      <c r="F540" s="210">
        <f t="shared" si="45"/>
        <v>1500</v>
      </c>
      <c r="G540" s="199">
        <v>1352428</v>
      </c>
      <c r="H540" s="195">
        <v>37049.290798611102</v>
      </c>
      <c r="I540" t="s">
        <v>2280</v>
      </c>
      <c r="M540" t="s">
        <v>2766</v>
      </c>
      <c r="N540" t="s">
        <v>3361</v>
      </c>
      <c r="O540" t="s">
        <v>3036</v>
      </c>
      <c r="Q540" s="196">
        <v>50</v>
      </c>
      <c r="S540" t="s">
        <v>3340</v>
      </c>
      <c r="T540" t="s">
        <v>3557</v>
      </c>
      <c r="U540" s="198">
        <v>51.5</v>
      </c>
      <c r="V540" t="s">
        <v>1697</v>
      </c>
      <c r="W540" t="s">
        <v>3369</v>
      </c>
      <c r="X540" t="s">
        <v>3197</v>
      </c>
      <c r="Y540" t="s">
        <v>2662</v>
      </c>
      <c r="Z540" t="s">
        <v>2990</v>
      </c>
      <c r="AA540">
        <v>636242.1</v>
      </c>
      <c r="AB540" s="195">
        <v>37408.875</v>
      </c>
      <c r="AC540" s="195">
        <v>37437.875</v>
      </c>
    </row>
    <row r="541" spans="1:29" x14ac:dyDescent="0.25">
      <c r="A541" s="43" t="str">
        <f t="shared" si="41"/>
        <v>US Power Physical</v>
      </c>
      <c r="B541" s="43" t="str">
        <f t="shared" si="42"/>
        <v>US</v>
      </c>
      <c r="C541" s="43" t="str">
        <f t="shared" si="43"/>
        <v>Power</v>
      </c>
      <c r="D541" s="43" t="str">
        <f t="shared" si="44"/>
        <v>Physical</v>
      </c>
      <c r="E541" s="43">
        <f>IF(VLOOKUP(S541,'DD-Lookup'!$J$6:$L$50,3,FALSE)="Monthly",(YEAR(AC541)-YEAR(AB541))*12+MONTH(AC541)-MONTH(AB541)+1,(AC541-AB541+1))</f>
        <v>5</v>
      </c>
      <c r="F541" s="210">
        <f t="shared" si="45"/>
        <v>250</v>
      </c>
      <c r="G541" s="199">
        <v>1352429</v>
      </c>
      <c r="H541" s="195">
        <v>37049.290821759299</v>
      </c>
      <c r="I541" t="s">
        <v>2259</v>
      </c>
      <c r="M541" t="s">
        <v>2766</v>
      </c>
      <c r="N541" t="s">
        <v>3361</v>
      </c>
      <c r="O541" t="s">
        <v>3957</v>
      </c>
      <c r="Q541" s="196">
        <v>50</v>
      </c>
      <c r="S541" t="s">
        <v>3340</v>
      </c>
      <c r="T541" t="s">
        <v>3557</v>
      </c>
      <c r="U541" s="198">
        <v>40.75</v>
      </c>
      <c r="V541" t="s">
        <v>3827</v>
      </c>
      <c r="W541" t="s">
        <v>3296</v>
      </c>
      <c r="X541" t="s">
        <v>3368</v>
      </c>
      <c r="Y541" t="s">
        <v>2662</v>
      </c>
      <c r="Z541" t="s">
        <v>2990</v>
      </c>
      <c r="AA541">
        <v>636243.1</v>
      </c>
      <c r="AB541" s="195">
        <v>37053.875011574099</v>
      </c>
      <c r="AC541" s="195">
        <v>37057.875011574099</v>
      </c>
    </row>
    <row r="542" spans="1:29" x14ac:dyDescent="0.25">
      <c r="A542" s="43" t="str">
        <f t="shared" si="41"/>
        <v>US Power Physical</v>
      </c>
      <c r="B542" s="43" t="str">
        <f t="shared" si="42"/>
        <v>US</v>
      </c>
      <c r="C542" s="43" t="str">
        <f t="shared" si="43"/>
        <v>Power</v>
      </c>
      <c r="D542" s="43" t="str">
        <f t="shared" si="44"/>
        <v>Physical</v>
      </c>
      <c r="E542" s="43">
        <f>IF(VLOOKUP(S542,'DD-Lookup'!$J$6:$L$50,3,FALSE)="Monthly",(YEAR(AC542)-YEAR(AB542))*12+MONTH(AC542)-MONTH(AB542)+1,(AC542-AB542+1))</f>
        <v>1</v>
      </c>
      <c r="F542" s="210">
        <f t="shared" si="45"/>
        <v>50</v>
      </c>
      <c r="G542" s="199">
        <v>1352430</v>
      </c>
      <c r="H542" s="195">
        <v>37049.290891203702</v>
      </c>
      <c r="I542" t="s">
        <v>3530</v>
      </c>
      <c r="M542" t="s">
        <v>2766</v>
      </c>
      <c r="N542" t="s">
        <v>3361</v>
      </c>
      <c r="O542" t="s">
        <v>3701</v>
      </c>
      <c r="Q542" s="196">
        <v>50</v>
      </c>
      <c r="S542" t="s">
        <v>3340</v>
      </c>
      <c r="T542" t="s">
        <v>3557</v>
      </c>
      <c r="U542" s="198">
        <v>41</v>
      </c>
      <c r="V542" t="s">
        <v>3742</v>
      </c>
      <c r="W542" t="s">
        <v>2278</v>
      </c>
      <c r="X542" t="s">
        <v>3513</v>
      </c>
      <c r="Y542" t="s">
        <v>2662</v>
      </c>
      <c r="Z542" t="s">
        <v>2990</v>
      </c>
      <c r="AA542">
        <v>636244.1</v>
      </c>
      <c r="AB542" s="195">
        <v>37050.875011574099</v>
      </c>
      <c r="AC542" s="195">
        <v>37050.875011574099</v>
      </c>
    </row>
    <row r="543" spans="1:29" x14ac:dyDescent="0.25">
      <c r="A543" s="43" t="str">
        <f t="shared" si="41"/>
        <v>US Power Financial</v>
      </c>
      <c r="B543" s="43" t="str">
        <f t="shared" si="42"/>
        <v>US</v>
      </c>
      <c r="C543" s="43" t="str">
        <f t="shared" si="43"/>
        <v>Power</v>
      </c>
      <c r="D543" s="43" t="str">
        <f t="shared" si="44"/>
        <v>Financial</v>
      </c>
      <c r="E543" s="43">
        <f>IF(VLOOKUP(S543,'DD-Lookup'!$J$6:$L$50,3,FALSE)="Monthly",(YEAR(AC543)-YEAR(AB543))*12+MONTH(AC543)-MONTH(AB543)+1,(AC543-AB543+1))</f>
        <v>30</v>
      </c>
      <c r="F543" s="210">
        <f t="shared" si="45"/>
        <v>1500</v>
      </c>
      <c r="G543" s="199">
        <v>1352431</v>
      </c>
      <c r="H543" s="195">
        <v>37049.2911805556</v>
      </c>
      <c r="I543" t="s">
        <v>3382</v>
      </c>
      <c r="M543" t="s">
        <v>2766</v>
      </c>
      <c r="N543" t="s">
        <v>2659</v>
      </c>
      <c r="O543" t="s">
        <v>3189</v>
      </c>
      <c r="P543" s="196">
        <v>50</v>
      </c>
      <c r="S543" t="s">
        <v>3340</v>
      </c>
      <c r="T543" t="s">
        <v>3557</v>
      </c>
      <c r="U543" s="198">
        <v>52.25</v>
      </c>
      <c r="V543" t="s">
        <v>3488</v>
      </c>
      <c r="W543" t="s">
        <v>2268</v>
      </c>
      <c r="X543" t="s">
        <v>3383</v>
      </c>
      <c r="Y543" t="s">
        <v>2662</v>
      </c>
      <c r="Z543" t="s">
        <v>2995</v>
      </c>
      <c r="AA543">
        <v>636245.1</v>
      </c>
      <c r="AB543" s="195">
        <v>37135.875011574099</v>
      </c>
      <c r="AC543" s="195">
        <v>37164.875011574099</v>
      </c>
    </row>
    <row r="544" spans="1:29" x14ac:dyDescent="0.25">
      <c r="A544" s="43" t="str">
        <f t="shared" si="41"/>
        <v>US Power Physical</v>
      </c>
      <c r="B544" s="43" t="str">
        <f t="shared" si="42"/>
        <v>US</v>
      </c>
      <c r="C544" s="43" t="str">
        <f t="shared" si="43"/>
        <v>Power</v>
      </c>
      <c r="D544" s="43" t="str">
        <f t="shared" si="44"/>
        <v>Physical</v>
      </c>
      <c r="E544" s="43">
        <f>IF(VLOOKUP(S544,'DD-Lookup'!$J$6:$L$50,3,FALSE)="Monthly",(YEAR(AC544)-YEAR(AB544))*12+MONTH(AC544)-MONTH(AB544)+1,(AC544-AB544+1))</f>
        <v>1</v>
      </c>
      <c r="F544" s="210">
        <f t="shared" si="45"/>
        <v>50</v>
      </c>
      <c r="G544" s="199">
        <v>1352432</v>
      </c>
      <c r="H544" s="195">
        <v>37049.291261574101</v>
      </c>
      <c r="I544" t="s">
        <v>3087</v>
      </c>
      <c r="M544" t="s">
        <v>2766</v>
      </c>
      <c r="N544" t="s">
        <v>3361</v>
      </c>
      <c r="O544" t="s">
        <v>1720</v>
      </c>
      <c r="Q544" s="196">
        <v>50</v>
      </c>
      <c r="S544" t="s">
        <v>3340</v>
      </c>
      <c r="T544" t="s">
        <v>3557</v>
      </c>
      <c r="U544" s="198">
        <v>29.7</v>
      </c>
      <c r="V544" t="s">
        <v>1708</v>
      </c>
      <c r="W544" t="s">
        <v>3376</v>
      </c>
      <c r="X544" t="s">
        <v>3377</v>
      </c>
      <c r="Y544" t="s">
        <v>2662</v>
      </c>
      <c r="Z544" t="s">
        <v>2990</v>
      </c>
      <c r="AA544">
        <v>636246.1</v>
      </c>
      <c r="AB544" s="195">
        <v>37050.875011574099</v>
      </c>
      <c r="AC544" s="195">
        <v>37050.875011574099</v>
      </c>
    </row>
    <row r="545" spans="1:29" x14ac:dyDescent="0.25">
      <c r="A545" s="43" t="str">
        <f t="shared" si="41"/>
        <v xml:space="preserve"> Metals Financial</v>
      </c>
      <c r="B545" s="43" t="str">
        <f t="shared" si="42"/>
        <v/>
      </c>
      <c r="C545" s="43" t="str">
        <f t="shared" si="43"/>
        <v>Metals</v>
      </c>
      <c r="D545" s="43" t="str">
        <f t="shared" si="44"/>
        <v>Financial</v>
      </c>
      <c r="E545" s="43">
        <f>IF(VLOOKUP(S545,'DD-Lookup'!$J$6:$L$50,3,FALSE)="Monthly",(YEAR(AC545)-YEAR(AB545))*12+MONTH(AC545)-MONTH(AB545)+1,(AC545-AB545+1))</f>
        <v>1</v>
      </c>
      <c r="F545" s="210">
        <f t="shared" si="45"/>
        <v>20</v>
      </c>
      <c r="G545" s="199">
        <v>1352433</v>
      </c>
      <c r="H545" s="195">
        <v>37049.291296296302</v>
      </c>
      <c r="I545" t="s">
        <v>3609</v>
      </c>
      <c r="M545" t="s">
        <v>3346</v>
      </c>
      <c r="N545" t="s">
        <v>3554</v>
      </c>
      <c r="O545" t="s">
        <v>3555</v>
      </c>
      <c r="P545" s="196">
        <v>20</v>
      </c>
      <c r="S545" t="s">
        <v>3556</v>
      </c>
      <c r="T545" t="s">
        <v>3557</v>
      </c>
      <c r="U545" s="198">
        <v>1666</v>
      </c>
      <c r="V545" t="s">
        <v>3611</v>
      </c>
      <c r="W545" t="s">
        <v>3563</v>
      </c>
      <c r="X545" t="s">
        <v>3559</v>
      </c>
      <c r="Y545" t="s">
        <v>3560</v>
      </c>
      <c r="Z545" t="s">
        <v>3561</v>
      </c>
      <c r="AA545">
        <v>2173131</v>
      </c>
    </row>
    <row r="546" spans="1:29" x14ac:dyDescent="0.25">
      <c r="A546" s="43" t="str">
        <f t="shared" si="41"/>
        <v xml:space="preserve"> Metals Financial</v>
      </c>
      <c r="B546" s="43" t="str">
        <f t="shared" si="42"/>
        <v/>
      </c>
      <c r="C546" s="43" t="str">
        <f t="shared" si="43"/>
        <v>Metals</v>
      </c>
      <c r="D546" s="43" t="str">
        <f t="shared" si="44"/>
        <v>Financial</v>
      </c>
      <c r="E546" s="43">
        <f>IF(VLOOKUP(S546,'DD-Lookup'!$J$6:$L$50,3,FALSE)="Monthly",(YEAR(AC546)-YEAR(AB546))*12+MONTH(AC546)-MONTH(AB546)+1,(AC546-AB546+1))</f>
        <v>1</v>
      </c>
      <c r="F546" s="210">
        <f t="shared" si="45"/>
        <v>12</v>
      </c>
      <c r="G546" s="199">
        <v>1352434</v>
      </c>
      <c r="H546" s="195">
        <v>37049.2913541667</v>
      </c>
      <c r="I546" t="s">
        <v>3570</v>
      </c>
      <c r="M546" t="s">
        <v>3346</v>
      </c>
      <c r="N546" t="s">
        <v>3566</v>
      </c>
      <c r="O546" t="s">
        <v>3567</v>
      </c>
      <c r="P546" s="196">
        <v>12</v>
      </c>
      <c r="S546" t="s">
        <v>3556</v>
      </c>
      <c r="T546" t="s">
        <v>3557</v>
      </c>
      <c r="U546" s="198">
        <v>1513</v>
      </c>
      <c r="V546" t="s">
        <v>3820</v>
      </c>
      <c r="W546" t="s">
        <v>3563</v>
      </c>
      <c r="X546" t="s">
        <v>3559</v>
      </c>
      <c r="Y546" t="s">
        <v>3560</v>
      </c>
      <c r="Z546" t="s">
        <v>3561</v>
      </c>
      <c r="AA546">
        <v>2173133</v>
      </c>
    </row>
    <row r="547" spans="1:29" x14ac:dyDescent="0.25">
      <c r="A547" s="43" t="str">
        <f t="shared" si="41"/>
        <v xml:space="preserve"> Metals Financial</v>
      </c>
      <c r="B547" s="43" t="str">
        <f t="shared" si="42"/>
        <v/>
      </c>
      <c r="C547" s="43" t="str">
        <f t="shared" si="43"/>
        <v>Metals</v>
      </c>
      <c r="D547" s="43" t="str">
        <f t="shared" si="44"/>
        <v>Financial</v>
      </c>
      <c r="E547" s="43">
        <f>IF(VLOOKUP(S547,'DD-Lookup'!$J$6:$L$50,3,FALSE)="Monthly",(YEAR(AC547)-YEAR(AB547))*12+MONTH(AC547)-MONTH(AB547)+1,(AC547-AB547+1))</f>
        <v>1</v>
      </c>
      <c r="F547" s="210">
        <f t="shared" si="45"/>
        <v>5</v>
      </c>
      <c r="G547" s="199">
        <v>1352435</v>
      </c>
      <c r="H547" s="195">
        <v>37049.291365740697</v>
      </c>
      <c r="I547" t="s">
        <v>3292</v>
      </c>
      <c r="M547" t="s">
        <v>3346</v>
      </c>
      <c r="N547" t="s">
        <v>3614</v>
      </c>
      <c r="O547" t="s">
        <v>3711</v>
      </c>
      <c r="P547" s="196">
        <v>5</v>
      </c>
      <c r="S547" t="s">
        <v>3556</v>
      </c>
      <c r="T547" t="s">
        <v>3557</v>
      </c>
      <c r="U547" s="198">
        <v>922</v>
      </c>
      <c r="V547" t="s">
        <v>3817</v>
      </c>
      <c r="W547" t="s">
        <v>3583</v>
      </c>
      <c r="X547" t="s">
        <v>3559</v>
      </c>
      <c r="Y547" t="s">
        <v>3560</v>
      </c>
      <c r="Z547" t="s">
        <v>3561</v>
      </c>
      <c r="AA547">
        <v>2173135</v>
      </c>
    </row>
    <row r="548" spans="1:29" x14ac:dyDescent="0.25">
      <c r="A548" s="43" t="str">
        <f t="shared" si="41"/>
        <v xml:space="preserve"> Metals Financial</v>
      </c>
      <c r="B548" s="43" t="str">
        <f t="shared" si="42"/>
        <v/>
      </c>
      <c r="C548" s="43" t="str">
        <f t="shared" si="43"/>
        <v>Metals</v>
      </c>
      <c r="D548" s="43" t="str">
        <f t="shared" si="44"/>
        <v>Financial</v>
      </c>
      <c r="E548" s="43">
        <f>IF(VLOOKUP(S548,'DD-Lookup'!$J$6:$L$50,3,FALSE)="Monthly",(YEAR(AC548)-YEAR(AB548))*12+MONTH(AC548)-MONTH(AB548)+1,(AC548-AB548+1))</f>
        <v>1</v>
      </c>
      <c r="F548" s="210">
        <f t="shared" si="45"/>
        <v>20</v>
      </c>
      <c r="G548" s="199">
        <v>1352437</v>
      </c>
      <c r="H548" s="195">
        <v>37049.291412036997</v>
      </c>
      <c r="I548" t="s">
        <v>2644</v>
      </c>
      <c r="M548" t="s">
        <v>3346</v>
      </c>
      <c r="N548" t="s">
        <v>3554</v>
      </c>
      <c r="O548" t="s">
        <v>3555</v>
      </c>
      <c r="P548" s="196">
        <v>20</v>
      </c>
      <c r="S548" t="s">
        <v>3556</v>
      </c>
      <c r="T548" t="s">
        <v>3557</v>
      </c>
      <c r="U548" s="198">
        <v>1665</v>
      </c>
      <c r="V548" t="s">
        <v>2645</v>
      </c>
      <c r="W548" t="s">
        <v>3563</v>
      </c>
      <c r="X548" t="s">
        <v>3559</v>
      </c>
      <c r="Y548" t="s">
        <v>3560</v>
      </c>
      <c r="Z548" t="s">
        <v>3561</v>
      </c>
      <c r="AA548">
        <v>2173139</v>
      </c>
    </row>
    <row r="549" spans="1:29" x14ac:dyDescent="0.25">
      <c r="A549" s="43" t="str">
        <f t="shared" si="41"/>
        <v xml:space="preserve"> Metals Financial</v>
      </c>
      <c r="B549" s="43" t="str">
        <f t="shared" si="42"/>
        <v/>
      </c>
      <c r="C549" s="43" t="str">
        <f t="shared" si="43"/>
        <v>Metals</v>
      </c>
      <c r="D549" s="43" t="str">
        <f t="shared" si="44"/>
        <v>Financial</v>
      </c>
      <c r="E549" s="43">
        <f>IF(VLOOKUP(S549,'DD-Lookup'!$J$6:$L$50,3,FALSE)="Monthly",(YEAR(AC549)-YEAR(AB549))*12+MONTH(AC549)-MONTH(AB549)+1,(AC549-AB549+1))</f>
        <v>1</v>
      </c>
      <c r="F549" s="210">
        <f t="shared" si="45"/>
        <v>20</v>
      </c>
      <c r="G549" s="199">
        <v>1352436</v>
      </c>
      <c r="H549" s="195">
        <v>37049.291412036997</v>
      </c>
      <c r="I549" t="s">
        <v>3578</v>
      </c>
      <c r="M549" t="s">
        <v>3346</v>
      </c>
      <c r="N549" t="s">
        <v>3584</v>
      </c>
      <c r="O549" t="s">
        <v>3585</v>
      </c>
      <c r="P549" s="196">
        <v>20</v>
      </c>
      <c r="S549" t="s">
        <v>3556</v>
      </c>
      <c r="T549" t="s">
        <v>3557</v>
      </c>
      <c r="U549" s="198">
        <v>462</v>
      </c>
      <c r="V549" t="s">
        <v>3125</v>
      </c>
      <c r="W549" t="s">
        <v>3574</v>
      </c>
      <c r="X549" t="s">
        <v>3559</v>
      </c>
      <c r="Y549" t="s">
        <v>3560</v>
      </c>
      <c r="Z549" t="s">
        <v>3561</v>
      </c>
      <c r="AA549">
        <v>2173137</v>
      </c>
    </row>
    <row r="550" spans="1:29" x14ac:dyDescent="0.25">
      <c r="A550" s="43" t="str">
        <f t="shared" si="41"/>
        <v xml:space="preserve"> Metals Financial</v>
      </c>
      <c r="B550" s="43" t="str">
        <f t="shared" si="42"/>
        <v/>
      </c>
      <c r="C550" s="43" t="str">
        <f t="shared" si="43"/>
        <v>Metals</v>
      </c>
      <c r="D550" s="43" t="str">
        <f t="shared" si="44"/>
        <v>Financial</v>
      </c>
      <c r="E550" s="43">
        <f>IF(VLOOKUP(S550,'DD-Lookup'!$J$6:$L$50,3,FALSE)="Monthly",(YEAR(AC550)-YEAR(AB550))*12+MONTH(AC550)-MONTH(AB550)+1,(AC550-AB550+1))</f>
        <v>1</v>
      </c>
      <c r="F550" s="210">
        <f t="shared" si="45"/>
        <v>12</v>
      </c>
      <c r="G550" s="199">
        <v>1352438</v>
      </c>
      <c r="H550" s="195">
        <v>37049.2914930556</v>
      </c>
      <c r="I550" t="s">
        <v>3694</v>
      </c>
      <c r="M550" t="s">
        <v>3346</v>
      </c>
      <c r="N550" t="s">
        <v>3566</v>
      </c>
      <c r="O550" t="s">
        <v>3567</v>
      </c>
      <c r="Q550" s="196">
        <v>12</v>
      </c>
      <c r="S550" t="s">
        <v>3556</v>
      </c>
      <c r="T550" t="s">
        <v>3557</v>
      </c>
      <c r="U550" s="198">
        <v>1513</v>
      </c>
      <c r="V550" t="s">
        <v>3695</v>
      </c>
      <c r="W550" t="s">
        <v>3563</v>
      </c>
      <c r="X550" t="s">
        <v>3559</v>
      </c>
      <c r="Y550" t="s">
        <v>3560</v>
      </c>
      <c r="Z550" t="s">
        <v>3561</v>
      </c>
      <c r="AA550">
        <v>2173143</v>
      </c>
    </row>
    <row r="551" spans="1:29" x14ac:dyDescent="0.25">
      <c r="A551" s="43" t="str">
        <f t="shared" si="41"/>
        <v xml:space="preserve"> Metals Financial</v>
      </c>
      <c r="B551" s="43" t="str">
        <f t="shared" si="42"/>
        <v/>
      </c>
      <c r="C551" s="43" t="str">
        <f t="shared" si="43"/>
        <v>Metals</v>
      </c>
      <c r="D551" s="43" t="str">
        <f t="shared" si="44"/>
        <v>Financial</v>
      </c>
      <c r="E551" s="43">
        <f>IF(VLOOKUP(S551,'DD-Lookup'!$J$6:$L$50,3,FALSE)="Monthly",(YEAR(AC551)-YEAR(AB551))*12+MONTH(AC551)-MONTH(AB551)+1,(AC551-AB551+1))</f>
        <v>1</v>
      </c>
      <c r="F551" s="210">
        <f t="shared" si="45"/>
        <v>13</v>
      </c>
      <c r="G551" s="199">
        <v>1352439</v>
      </c>
      <c r="H551" s="195">
        <v>37049.291504629597</v>
      </c>
      <c r="I551" t="s">
        <v>3527</v>
      </c>
      <c r="M551" t="s">
        <v>3346</v>
      </c>
      <c r="N551" t="s">
        <v>3554</v>
      </c>
      <c r="O551" t="s">
        <v>3555</v>
      </c>
      <c r="Q551" s="196">
        <v>13</v>
      </c>
      <c r="S551" t="s">
        <v>3556</v>
      </c>
      <c r="T551" t="s">
        <v>3557</v>
      </c>
      <c r="U551" s="198">
        <v>1666</v>
      </c>
      <c r="V551" t="s">
        <v>3813</v>
      </c>
      <c r="W551" t="s">
        <v>3563</v>
      </c>
      <c r="X551" t="s">
        <v>3559</v>
      </c>
      <c r="Y551" t="s">
        <v>3560</v>
      </c>
      <c r="Z551" t="s">
        <v>3561</v>
      </c>
      <c r="AA551">
        <v>2173147</v>
      </c>
    </row>
    <row r="552" spans="1:29" x14ac:dyDescent="0.25">
      <c r="A552" s="43" t="str">
        <f t="shared" si="41"/>
        <v xml:space="preserve"> Metals Financial</v>
      </c>
      <c r="B552" s="43" t="str">
        <f t="shared" si="42"/>
        <v/>
      </c>
      <c r="C552" s="43" t="str">
        <f t="shared" si="43"/>
        <v>Metals</v>
      </c>
      <c r="D552" s="43" t="str">
        <f t="shared" si="44"/>
        <v>Financial</v>
      </c>
      <c r="E552" s="43">
        <f>IF(VLOOKUP(S552,'DD-Lookup'!$J$6:$L$50,3,FALSE)="Monthly",(YEAR(AC552)-YEAR(AB552))*12+MONTH(AC552)-MONTH(AB552)+1,(AC552-AB552+1))</f>
        <v>1</v>
      </c>
      <c r="F552" s="210">
        <f t="shared" si="45"/>
        <v>20</v>
      </c>
      <c r="G552" s="199">
        <v>1352440</v>
      </c>
      <c r="H552" s="195">
        <v>37049.291562500002</v>
      </c>
      <c r="I552" t="s">
        <v>3570</v>
      </c>
      <c r="M552" t="s">
        <v>3346</v>
      </c>
      <c r="N552" t="s">
        <v>3566</v>
      </c>
      <c r="O552" t="s">
        <v>3567</v>
      </c>
      <c r="P552" s="196">
        <v>20</v>
      </c>
      <c r="S552" t="s">
        <v>3556</v>
      </c>
      <c r="T552" t="s">
        <v>3557</v>
      </c>
      <c r="U552" s="198">
        <v>1512</v>
      </c>
      <c r="V552" t="s">
        <v>3820</v>
      </c>
      <c r="W552" t="s">
        <v>3563</v>
      </c>
      <c r="X552" t="s">
        <v>3559</v>
      </c>
      <c r="Y552" t="s">
        <v>3560</v>
      </c>
      <c r="Z552" t="s">
        <v>3561</v>
      </c>
      <c r="AA552">
        <v>2173149</v>
      </c>
    </row>
    <row r="553" spans="1:29" x14ac:dyDescent="0.25">
      <c r="A553" s="43" t="str">
        <f t="shared" si="41"/>
        <v>US Power Physical</v>
      </c>
      <c r="B553" s="43" t="str">
        <f t="shared" si="42"/>
        <v>US</v>
      </c>
      <c r="C553" s="43" t="str">
        <f t="shared" si="43"/>
        <v>Power</v>
      </c>
      <c r="D553" s="43" t="str">
        <f t="shared" si="44"/>
        <v>Physical</v>
      </c>
      <c r="E553" s="43">
        <f>IF(VLOOKUP(S553,'DD-Lookup'!$J$6:$L$50,3,FALSE)="Monthly",(YEAR(AC553)-YEAR(AB553))*12+MONTH(AC553)-MONTH(AB553)+1,(AC553-AB553+1))</f>
        <v>1</v>
      </c>
      <c r="F553" s="210">
        <f t="shared" si="45"/>
        <v>50</v>
      </c>
      <c r="G553" s="199">
        <v>1352442</v>
      </c>
      <c r="H553" s="195">
        <v>37049.291817129597</v>
      </c>
      <c r="I553" t="s">
        <v>2244</v>
      </c>
      <c r="M553" t="s">
        <v>2766</v>
      </c>
      <c r="N553" t="s">
        <v>3361</v>
      </c>
      <c r="O553" t="s">
        <v>1720</v>
      </c>
      <c r="Q553" s="196">
        <v>50</v>
      </c>
      <c r="S553" t="s">
        <v>3340</v>
      </c>
      <c r="T553" t="s">
        <v>3557</v>
      </c>
      <c r="U553" s="198">
        <v>29.7</v>
      </c>
      <c r="V553" t="s">
        <v>3298</v>
      </c>
      <c r="W553" t="s">
        <v>3376</v>
      </c>
      <c r="X553" t="s">
        <v>3377</v>
      </c>
      <c r="Y553" t="s">
        <v>2662</v>
      </c>
      <c r="Z553" t="s">
        <v>2990</v>
      </c>
      <c r="AA553">
        <v>636248.1</v>
      </c>
      <c r="AB553" s="195">
        <v>37050.875011574099</v>
      </c>
      <c r="AC553" s="195">
        <v>37050.875011574099</v>
      </c>
    </row>
    <row r="554" spans="1:29" x14ac:dyDescent="0.25">
      <c r="A554" s="43" t="str">
        <f t="shared" si="41"/>
        <v>US Power Physical</v>
      </c>
      <c r="B554" s="43" t="str">
        <f t="shared" si="42"/>
        <v>US</v>
      </c>
      <c r="C554" s="43" t="str">
        <f t="shared" si="43"/>
        <v>Power</v>
      </c>
      <c r="D554" s="43" t="str">
        <f t="shared" si="44"/>
        <v>Physical</v>
      </c>
      <c r="E554" s="43">
        <f>IF(VLOOKUP(S554,'DD-Lookup'!$J$6:$L$50,3,FALSE)="Monthly",(YEAR(AC554)-YEAR(AB554))*12+MONTH(AC554)-MONTH(AB554)+1,(AC554-AB554+1))</f>
        <v>62</v>
      </c>
      <c r="F554" s="210">
        <f t="shared" si="45"/>
        <v>3100</v>
      </c>
      <c r="G554" s="199">
        <v>1352443</v>
      </c>
      <c r="H554" s="195">
        <v>37049.291875000003</v>
      </c>
      <c r="I554" t="s">
        <v>2276</v>
      </c>
      <c r="M554" t="s">
        <v>2766</v>
      </c>
      <c r="N554" t="s">
        <v>3361</v>
      </c>
      <c r="O554" t="s">
        <v>3954</v>
      </c>
      <c r="Q554" s="196">
        <v>50</v>
      </c>
      <c r="S554" t="s">
        <v>3340</v>
      </c>
      <c r="T554" t="s">
        <v>3557</v>
      </c>
      <c r="U554" s="198">
        <v>69</v>
      </c>
      <c r="V554" t="s">
        <v>3240</v>
      </c>
      <c r="W554" t="s">
        <v>3380</v>
      </c>
      <c r="X554" t="s">
        <v>3381</v>
      </c>
      <c r="Y554" t="s">
        <v>2662</v>
      </c>
      <c r="Z554" t="s">
        <v>2990</v>
      </c>
      <c r="AA554">
        <v>636249.1</v>
      </c>
      <c r="AB554" s="195">
        <v>37438.715972222199</v>
      </c>
      <c r="AC554" s="195">
        <v>37499.715972222199</v>
      </c>
    </row>
    <row r="555" spans="1:29" x14ac:dyDescent="0.25">
      <c r="A555" s="43" t="str">
        <f t="shared" si="41"/>
        <v>US Power Physical</v>
      </c>
      <c r="B555" s="43" t="str">
        <f t="shared" si="42"/>
        <v>US</v>
      </c>
      <c r="C555" s="43" t="str">
        <f t="shared" si="43"/>
        <v>Power</v>
      </c>
      <c r="D555" s="43" t="str">
        <f t="shared" si="44"/>
        <v>Physical</v>
      </c>
      <c r="E555" s="43">
        <f>IF(VLOOKUP(S555,'DD-Lookup'!$J$6:$L$50,3,FALSE)="Monthly",(YEAR(AC555)-YEAR(AB555))*12+MONTH(AC555)-MONTH(AB555)+1,(AC555-AB555+1))</f>
        <v>1</v>
      </c>
      <c r="F555" s="210">
        <f t="shared" si="45"/>
        <v>50</v>
      </c>
      <c r="G555" s="199">
        <v>1352444</v>
      </c>
      <c r="H555" s="195">
        <v>37049.291956018496</v>
      </c>
      <c r="I555" t="s">
        <v>2286</v>
      </c>
      <c r="M555" t="s">
        <v>2766</v>
      </c>
      <c r="N555" t="s">
        <v>3361</v>
      </c>
      <c r="O555" t="s">
        <v>1720</v>
      </c>
      <c r="Q555" s="196">
        <v>50</v>
      </c>
      <c r="S555" t="s">
        <v>3340</v>
      </c>
      <c r="T555" t="s">
        <v>3557</v>
      </c>
      <c r="U555" s="198">
        <v>29.7</v>
      </c>
      <c r="V555" t="s">
        <v>3947</v>
      </c>
      <c r="W555" t="s">
        <v>3376</v>
      </c>
      <c r="X555" t="s">
        <v>3377</v>
      </c>
      <c r="Y555" t="s">
        <v>2662</v>
      </c>
      <c r="Z555" t="s">
        <v>2990</v>
      </c>
      <c r="AA555">
        <v>636250.1</v>
      </c>
      <c r="AB555" s="195">
        <v>37050.875011574099</v>
      </c>
      <c r="AC555" s="195">
        <v>37050.875011574099</v>
      </c>
    </row>
    <row r="556" spans="1:29" x14ac:dyDescent="0.25">
      <c r="A556" s="43" t="str">
        <f t="shared" si="41"/>
        <v>US Crude Financial</v>
      </c>
      <c r="B556" s="43" t="str">
        <f t="shared" si="42"/>
        <v>US</v>
      </c>
      <c r="C556" s="43" t="str">
        <f t="shared" si="43"/>
        <v>Crude</v>
      </c>
      <c r="D556" s="43" t="str">
        <f t="shared" si="44"/>
        <v>Financial</v>
      </c>
      <c r="E556" s="43">
        <f>IF(VLOOKUP(S556,'DD-Lookup'!$J$6:$L$50,3,FALSE)="Monthly",(YEAR(AC556)-YEAR(AB556))*12+MONTH(AC556)-MONTH(AB556)+1,(AC556-AB556+1))</f>
        <v>1</v>
      </c>
      <c r="F556" s="210">
        <f t="shared" si="45"/>
        <v>50000</v>
      </c>
      <c r="G556" s="199">
        <v>1352445</v>
      </c>
      <c r="H556" s="195">
        <v>37049.292060185202</v>
      </c>
      <c r="I556" t="s">
        <v>2652</v>
      </c>
      <c r="M556" t="s">
        <v>3437</v>
      </c>
      <c r="N556" t="s">
        <v>2653</v>
      </c>
      <c r="O556" t="s">
        <v>3359</v>
      </c>
      <c r="P556" s="196">
        <v>50000</v>
      </c>
      <c r="S556" t="s">
        <v>3347</v>
      </c>
      <c r="T556" t="s">
        <v>3557</v>
      </c>
      <c r="U556" s="198">
        <v>27.42</v>
      </c>
      <c r="V556" t="s">
        <v>2654</v>
      </c>
      <c r="W556" t="s">
        <v>2655</v>
      </c>
      <c r="X556" t="s">
        <v>2656</v>
      </c>
      <c r="Y556" t="s">
        <v>2778</v>
      </c>
      <c r="Z556" t="s">
        <v>2995</v>
      </c>
      <c r="AA556">
        <v>115365</v>
      </c>
      <c r="AB556" s="195">
        <v>37073</v>
      </c>
      <c r="AC556" s="195">
        <v>37103</v>
      </c>
    </row>
    <row r="557" spans="1:29" x14ac:dyDescent="0.25">
      <c r="A557" s="43" t="str">
        <f t="shared" si="41"/>
        <v xml:space="preserve"> Metals Financial</v>
      </c>
      <c r="B557" s="43" t="str">
        <f t="shared" si="42"/>
        <v/>
      </c>
      <c r="C557" s="43" t="str">
        <f t="shared" si="43"/>
        <v>Metals</v>
      </c>
      <c r="D557" s="43" t="str">
        <f t="shared" si="44"/>
        <v>Financial</v>
      </c>
      <c r="E557" s="43">
        <f>IF(VLOOKUP(S557,'DD-Lookup'!$J$6:$L$50,3,FALSE)="Monthly",(YEAR(AC557)-YEAR(AB557))*12+MONTH(AC557)-MONTH(AB557)+1,(AC557-AB557+1))</f>
        <v>1</v>
      </c>
      <c r="F557" s="210">
        <f t="shared" si="45"/>
        <v>20</v>
      </c>
      <c r="G557" s="199">
        <v>1352446</v>
      </c>
      <c r="H557" s="195">
        <v>37049.292106481502</v>
      </c>
      <c r="I557" t="s">
        <v>1669</v>
      </c>
      <c r="M557" t="s">
        <v>3346</v>
      </c>
      <c r="N557" t="s">
        <v>3554</v>
      </c>
      <c r="O557" t="s">
        <v>3555</v>
      </c>
      <c r="P557" s="196">
        <v>20</v>
      </c>
      <c r="S557" t="s">
        <v>3556</v>
      </c>
      <c r="T557" t="s">
        <v>3557</v>
      </c>
      <c r="U557" s="198">
        <v>1665</v>
      </c>
      <c r="V557" t="s">
        <v>1670</v>
      </c>
      <c r="W557" t="s">
        <v>3563</v>
      </c>
      <c r="X557" t="s">
        <v>3559</v>
      </c>
      <c r="Y557" t="s">
        <v>3560</v>
      </c>
      <c r="Z557" t="s">
        <v>3561</v>
      </c>
      <c r="AA557">
        <v>2173157</v>
      </c>
    </row>
    <row r="558" spans="1:29" x14ac:dyDescent="0.25">
      <c r="A558" s="43" t="str">
        <f t="shared" si="41"/>
        <v>US Power Physical</v>
      </c>
      <c r="B558" s="43" t="str">
        <f t="shared" si="42"/>
        <v>US</v>
      </c>
      <c r="C558" s="43" t="str">
        <f t="shared" si="43"/>
        <v>Power</v>
      </c>
      <c r="D558" s="43" t="str">
        <f t="shared" si="44"/>
        <v>Physical</v>
      </c>
      <c r="E558" s="43">
        <f>IF(VLOOKUP(S558,'DD-Lookup'!$J$6:$L$50,3,FALSE)="Monthly",(YEAR(AC558)-YEAR(AB558))*12+MONTH(AC558)-MONTH(AB558)+1,(AC558-AB558+1))</f>
        <v>1</v>
      </c>
      <c r="F558" s="210">
        <f t="shared" si="45"/>
        <v>50</v>
      </c>
      <c r="G558" s="199">
        <v>1352448</v>
      </c>
      <c r="H558" s="195">
        <v>37049.292175925897</v>
      </c>
      <c r="I558" t="s">
        <v>2244</v>
      </c>
      <c r="M558" t="s">
        <v>2766</v>
      </c>
      <c r="N558" t="s">
        <v>3361</v>
      </c>
      <c r="O558" t="s">
        <v>1720</v>
      </c>
      <c r="Q558" s="196">
        <v>50</v>
      </c>
      <c r="S558" t="s">
        <v>3340</v>
      </c>
      <c r="T558" t="s">
        <v>3557</v>
      </c>
      <c r="U558" s="198">
        <v>29.7</v>
      </c>
      <c r="V558" t="s">
        <v>3298</v>
      </c>
      <c r="W558" t="s">
        <v>3376</v>
      </c>
      <c r="X558" t="s">
        <v>3377</v>
      </c>
      <c r="Y558" t="s">
        <v>2662</v>
      </c>
      <c r="Z558" t="s">
        <v>2990</v>
      </c>
      <c r="AA558">
        <v>636254.1</v>
      </c>
      <c r="AB558" s="195">
        <v>37050.875011574099</v>
      </c>
      <c r="AC558" s="195">
        <v>37050.875011574099</v>
      </c>
    </row>
    <row r="559" spans="1:29" x14ac:dyDescent="0.25">
      <c r="A559" s="43" t="str">
        <f t="shared" si="41"/>
        <v>US Power Physical</v>
      </c>
      <c r="B559" s="43" t="str">
        <f t="shared" si="42"/>
        <v>US</v>
      </c>
      <c r="C559" s="43" t="str">
        <f t="shared" si="43"/>
        <v>Power</v>
      </c>
      <c r="D559" s="43" t="str">
        <f t="shared" si="44"/>
        <v>Physical</v>
      </c>
      <c r="E559" s="43">
        <f>IF(VLOOKUP(S559,'DD-Lookup'!$J$6:$L$50,3,FALSE)="Monthly",(YEAR(AC559)-YEAR(AB559))*12+MONTH(AC559)-MONTH(AB559)+1,(AC559-AB559+1))</f>
        <v>1</v>
      </c>
      <c r="F559" s="210">
        <f t="shared" si="45"/>
        <v>50</v>
      </c>
      <c r="G559" s="199">
        <v>1352449</v>
      </c>
      <c r="H559" s="195">
        <v>37049.292175925897</v>
      </c>
      <c r="I559" t="s">
        <v>3339</v>
      </c>
      <c r="M559" t="s">
        <v>2766</v>
      </c>
      <c r="N559" t="s">
        <v>3361</v>
      </c>
      <c r="O559" t="s">
        <v>3701</v>
      </c>
      <c r="P559" s="196">
        <v>50</v>
      </c>
      <c r="S559" t="s">
        <v>3340</v>
      </c>
      <c r="T559" t="s">
        <v>3557</v>
      </c>
      <c r="U559" s="198">
        <v>45.5</v>
      </c>
      <c r="V559" t="s">
        <v>3143</v>
      </c>
      <c r="W559" t="s">
        <v>2278</v>
      </c>
      <c r="X559" t="s">
        <v>3513</v>
      </c>
      <c r="Y559" t="s">
        <v>2662</v>
      </c>
      <c r="Z559" t="s">
        <v>2990</v>
      </c>
      <c r="AA559">
        <v>636255.1</v>
      </c>
      <c r="AB559" s="195">
        <v>37050.345833333296</v>
      </c>
      <c r="AC559" s="195">
        <v>37050.345833333296</v>
      </c>
    </row>
    <row r="560" spans="1:29" x14ac:dyDescent="0.25">
      <c r="A560" s="43" t="str">
        <f t="shared" si="41"/>
        <v xml:space="preserve"> Metals Financial</v>
      </c>
      <c r="B560" s="43" t="str">
        <f t="shared" si="42"/>
        <v/>
      </c>
      <c r="C560" s="43" t="str">
        <f t="shared" si="43"/>
        <v>Metals</v>
      </c>
      <c r="D560" s="43" t="str">
        <f t="shared" si="44"/>
        <v>Financial</v>
      </c>
      <c r="E560" s="43">
        <f>IF(VLOOKUP(S560,'DD-Lookup'!$J$6:$L$50,3,FALSE)="Monthly",(YEAR(AC560)-YEAR(AB560))*12+MONTH(AC560)-MONTH(AB560)+1,(AC560-AB560+1))</f>
        <v>1</v>
      </c>
      <c r="F560" s="210">
        <f t="shared" si="45"/>
        <v>4</v>
      </c>
      <c r="G560" s="199">
        <v>1352450</v>
      </c>
      <c r="H560" s="195">
        <v>37049.292222222197</v>
      </c>
      <c r="I560" t="s">
        <v>1640</v>
      </c>
      <c r="M560" t="s">
        <v>3346</v>
      </c>
      <c r="N560" t="s">
        <v>3614</v>
      </c>
      <c r="O560" t="s">
        <v>4231</v>
      </c>
      <c r="Q560" s="196">
        <v>4</v>
      </c>
      <c r="S560" t="s">
        <v>3556</v>
      </c>
      <c r="T560" t="s">
        <v>3557</v>
      </c>
      <c r="U560" s="198">
        <v>919.5</v>
      </c>
      <c r="V560" t="s">
        <v>1641</v>
      </c>
      <c r="W560" t="s">
        <v>3583</v>
      </c>
      <c r="X560" t="s">
        <v>3559</v>
      </c>
      <c r="Y560" t="s">
        <v>3560</v>
      </c>
      <c r="Z560" t="s">
        <v>3561</v>
      </c>
      <c r="AA560">
        <v>2173159</v>
      </c>
      <c r="AB560" s="195">
        <v>37118.875</v>
      </c>
      <c r="AC560" s="195">
        <v>37118.875</v>
      </c>
    </row>
    <row r="561" spans="1:29" x14ac:dyDescent="0.25">
      <c r="A561" s="43" t="str">
        <f t="shared" si="41"/>
        <v>US Natural Gas Financial</v>
      </c>
      <c r="B561" s="43" t="str">
        <f t="shared" si="42"/>
        <v>US</v>
      </c>
      <c r="C561" s="43" t="str">
        <f t="shared" si="43"/>
        <v>Natural Gas</v>
      </c>
      <c r="D561" s="43" t="str">
        <f t="shared" si="44"/>
        <v>Financial</v>
      </c>
      <c r="E561" s="43">
        <f>IF(VLOOKUP(S561,'DD-Lookup'!$J$6:$L$50,3,FALSE)="Monthly",(YEAR(AC561)-YEAR(AB561))*12+MONTH(AC561)-MONTH(AB561)+1,(AC561-AB561+1))</f>
        <v>31</v>
      </c>
      <c r="F561" s="210">
        <f t="shared" si="45"/>
        <v>310000</v>
      </c>
      <c r="G561" s="199">
        <v>1352451</v>
      </c>
      <c r="H561" s="195">
        <v>37049.292337963001</v>
      </c>
      <c r="I561" t="s">
        <v>3482</v>
      </c>
      <c r="M561" t="s">
        <v>3341</v>
      </c>
      <c r="N561" t="s">
        <v>2281</v>
      </c>
      <c r="O561" t="s">
        <v>2475</v>
      </c>
      <c r="P561" s="196">
        <v>10000</v>
      </c>
      <c r="S561" t="s">
        <v>3342</v>
      </c>
      <c r="T561" t="s">
        <v>3557</v>
      </c>
      <c r="U561" s="198">
        <v>3.8050000000000002</v>
      </c>
      <c r="V561" t="s">
        <v>2482</v>
      </c>
      <c r="W561" t="s">
        <v>2853</v>
      </c>
      <c r="X561" t="s">
        <v>2282</v>
      </c>
      <c r="Y561" t="s">
        <v>3575</v>
      </c>
      <c r="Z561" t="s">
        <v>2995</v>
      </c>
      <c r="AA561" t="s">
        <v>350</v>
      </c>
      <c r="AB561" s="195">
        <v>37073.875</v>
      </c>
      <c r="AC561" s="195">
        <v>37103.875</v>
      </c>
    </row>
    <row r="562" spans="1:29" x14ac:dyDescent="0.25">
      <c r="A562" s="43" t="str">
        <f t="shared" si="41"/>
        <v xml:space="preserve"> Metals Financial</v>
      </c>
      <c r="B562" s="43" t="str">
        <f t="shared" si="42"/>
        <v/>
      </c>
      <c r="C562" s="43" t="str">
        <f t="shared" si="43"/>
        <v>Metals</v>
      </c>
      <c r="D562" s="43" t="str">
        <f t="shared" si="44"/>
        <v>Financial</v>
      </c>
      <c r="E562" s="43">
        <f>IF(VLOOKUP(S562,'DD-Lookup'!$J$6:$L$50,3,FALSE)="Monthly",(YEAR(AC562)-YEAR(AB562))*12+MONTH(AC562)-MONTH(AB562)+1,(AC562-AB562+1))</f>
        <v>1</v>
      </c>
      <c r="F562" s="210">
        <f t="shared" si="45"/>
        <v>20</v>
      </c>
      <c r="G562" s="199">
        <v>1352452</v>
      </c>
      <c r="H562" s="195">
        <v>37049.292349536998</v>
      </c>
      <c r="I562" t="s">
        <v>3577</v>
      </c>
      <c r="M562" t="s">
        <v>3346</v>
      </c>
      <c r="N562" t="s">
        <v>3566</v>
      </c>
      <c r="O562" t="s">
        <v>3567</v>
      </c>
      <c r="P562" s="196">
        <v>20</v>
      </c>
      <c r="S562" t="s">
        <v>3556</v>
      </c>
      <c r="T562" t="s">
        <v>3557</v>
      </c>
      <c r="U562" s="198">
        <v>1510</v>
      </c>
      <c r="V562" t="s">
        <v>3304</v>
      </c>
      <c r="W562" t="s">
        <v>3563</v>
      </c>
      <c r="X562" t="s">
        <v>3559</v>
      </c>
      <c r="Y562" t="s">
        <v>3560</v>
      </c>
      <c r="Z562" t="s">
        <v>3561</v>
      </c>
      <c r="AA562">
        <v>2173161</v>
      </c>
    </row>
    <row r="563" spans="1:29" x14ac:dyDescent="0.25">
      <c r="A563" s="43" t="str">
        <f t="shared" si="41"/>
        <v>US Power Physical</v>
      </c>
      <c r="B563" s="43" t="str">
        <f t="shared" si="42"/>
        <v>US</v>
      </c>
      <c r="C563" s="43" t="str">
        <f t="shared" si="43"/>
        <v>Power</v>
      </c>
      <c r="D563" s="43" t="str">
        <f t="shared" si="44"/>
        <v>Physical</v>
      </c>
      <c r="E563" s="43">
        <f>IF(VLOOKUP(S563,'DD-Lookup'!$J$6:$L$50,3,FALSE)="Monthly",(YEAR(AC563)-YEAR(AB563))*12+MONTH(AC563)-MONTH(AB563)+1,(AC563-AB563+1))</f>
        <v>1</v>
      </c>
      <c r="F563" s="210">
        <f t="shared" si="45"/>
        <v>50</v>
      </c>
      <c r="G563" s="199">
        <v>1352454</v>
      </c>
      <c r="H563" s="195">
        <v>37049.292523148099</v>
      </c>
      <c r="I563" t="s">
        <v>2276</v>
      </c>
      <c r="M563" t="s">
        <v>2766</v>
      </c>
      <c r="N563" t="s">
        <v>3361</v>
      </c>
      <c r="O563" t="s">
        <v>3625</v>
      </c>
      <c r="Q563" s="196">
        <v>50</v>
      </c>
      <c r="S563" t="s">
        <v>3340</v>
      </c>
      <c r="T563" t="s">
        <v>3557</v>
      </c>
      <c r="U563" s="198">
        <v>37.25</v>
      </c>
      <c r="V563" t="s">
        <v>3483</v>
      </c>
      <c r="W563" t="s">
        <v>3369</v>
      </c>
      <c r="X563" t="s">
        <v>2267</v>
      </c>
      <c r="Y563" t="s">
        <v>2662</v>
      </c>
      <c r="Z563" t="s">
        <v>2990</v>
      </c>
      <c r="AA563">
        <v>636258.1</v>
      </c>
      <c r="AB563" s="195">
        <v>37050.875011574099</v>
      </c>
      <c r="AC563" s="195">
        <v>37050.875011574099</v>
      </c>
    </row>
    <row r="564" spans="1:29" x14ac:dyDescent="0.25">
      <c r="A564" s="43" t="str">
        <f t="shared" si="41"/>
        <v>US Power Physical</v>
      </c>
      <c r="B564" s="43" t="str">
        <f t="shared" si="42"/>
        <v>US</v>
      </c>
      <c r="C564" s="43" t="str">
        <f t="shared" si="43"/>
        <v>Power</v>
      </c>
      <c r="D564" s="43" t="str">
        <f t="shared" si="44"/>
        <v>Physical</v>
      </c>
      <c r="E564" s="43">
        <f>IF(VLOOKUP(S564,'DD-Lookup'!$J$6:$L$50,3,FALSE)="Monthly",(YEAR(AC564)-YEAR(AB564))*12+MONTH(AC564)-MONTH(AB564)+1,(AC564-AB564+1))</f>
        <v>1</v>
      </c>
      <c r="F564" s="210">
        <f t="shared" si="45"/>
        <v>50</v>
      </c>
      <c r="G564" s="199">
        <v>1352455</v>
      </c>
      <c r="H564" s="195">
        <v>37049.292534722197</v>
      </c>
      <c r="I564" t="s">
        <v>3484</v>
      </c>
      <c r="M564" t="s">
        <v>2766</v>
      </c>
      <c r="N564" t="s">
        <v>3361</v>
      </c>
      <c r="O564" t="s">
        <v>1694</v>
      </c>
      <c r="Q564" s="196">
        <v>50</v>
      </c>
      <c r="S564" t="s">
        <v>3340</v>
      </c>
      <c r="T564" t="s">
        <v>3557</v>
      </c>
      <c r="U564" s="198">
        <v>36.5</v>
      </c>
      <c r="V564" t="s">
        <v>342</v>
      </c>
      <c r="W564" t="s">
        <v>3296</v>
      </c>
      <c r="X564" t="s">
        <v>3368</v>
      </c>
      <c r="Y564" t="s">
        <v>2662</v>
      </c>
      <c r="Z564" t="s">
        <v>2990</v>
      </c>
      <c r="AA564">
        <v>636259.1</v>
      </c>
      <c r="AB564" s="195">
        <v>37050.875011574099</v>
      </c>
      <c r="AC564" s="195">
        <v>37050.875011574099</v>
      </c>
    </row>
    <row r="565" spans="1:29" x14ac:dyDescent="0.25">
      <c r="A565" s="43" t="str">
        <f t="shared" si="41"/>
        <v xml:space="preserve"> Metals Financial</v>
      </c>
      <c r="B565" s="43" t="str">
        <f t="shared" si="42"/>
        <v/>
      </c>
      <c r="C565" s="43" t="str">
        <f t="shared" si="43"/>
        <v>Metals</v>
      </c>
      <c r="D565" s="43" t="str">
        <f t="shared" si="44"/>
        <v>Financial</v>
      </c>
      <c r="E565" s="43">
        <f>IF(VLOOKUP(S565,'DD-Lookup'!$J$6:$L$50,3,FALSE)="Monthly",(YEAR(AC565)-YEAR(AB565))*12+MONTH(AC565)-MONTH(AB565)+1,(AC565-AB565+1))</f>
        <v>1</v>
      </c>
      <c r="F565" s="210">
        <f t="shared" si="45"/>
        <v>5</v>
      </c>
      <c r="G565" s="199">
        <v>1352456</v>
      </c>
      <c r="H565" s="195">
        <v>37049.292627314797</v>
      </c>
      <c r="I565" t="s">
        <v>3586</v>
      </c>
      <c r="M565" t="s">
        <v>3346</v>
      </c>
      <c r="N565" t="s">
        <v>3554</v>
      </c>
      <c r="O565" t="s">
        <v>3555</v>
      </c>
      <c r="Q565" s="196">
        <v>5</v>
      </c>
      <c r="S565" t="s">
        <v>3556</v>
      </c>
      <c r="T565" t="s">
        <v>3557</v>
      </c>
      <c r="U565" s="198">
        <v>1666</v>
      </c>
      <c r="V565" t="s">
        <v>3290</v>
      </c>
      <c r="W565" t="s">
        <v>3563</v>
      </c>
      <c r="X565" t="s">
        <v>3559</v>
      </c>
      <c r="Y565" t="s">
        <v>3560</v>
      </c>
      <c r="Z565" t="s">
        <v>3561</v>
      </c>
      <c r="AA565">
        <v>2173167</v>
      </c>
    </row>
    <row r="566" spans="1:29" x14ac:dyDescent="0.25">
      <c r="A566" s="43" t="str">
        <f t="shared" si="41"/>
        <v xml:space="preserve"> Metals Financial</v>
      </c>
      <c r="B566" s="43" t="str">
        <f t="shared" si="42"/>
        <v/>
      </c>
      <c r="C566" s="43" t="str">
        <f t="shared" si="43"/>
        <v>Metals</v>
      </c>
      <c r="D566" s="43" t="str">
        <f t="shared" si="44"/>
        <v>Financial</v>
      </c>
      <c r="E566" s="43">
        <f>IF(VLOOKUP(S566,'DD-Lookup'!$J$6:$L$50,3,FALSE)="Monthly",(YEAR(AC566)-YEAR(AB566))*12+MONTH(AC566)-MONTH(AB566)+1,(AC566-AB566+1))</f>
        <v>1</v>
      </c>
      <c r="F566" s="210">
        <f t="shared" si="45"/>
        <v>20</v>
      </c>
      <c r="G566" s="199">
        <v>1352458</v>
      </c>
      <c r="H566" s="195">
        <v>37049.292789351799</v>
      </c>
      <c r="I566" t="s">
        <v>3570</v>
      </c>
      <c r="M566" t="s">
        <v>3346</v>
      </c>
      <c r="N566" t="s">
        <v>3566</v>
      </c>
      <c r="O566" t="s">
        <v>3567</v>
      </c>
      <c r="P566" s="196">
        <v>20</v>
      </c>
      <c r="S566" t="s">
        <v>3556</v>
      </c>
      <c r="T566" t="s">
        <v>3557</v>
      </c>
      <c r="U566" s="198">
        <v>1510</v>
      </c>
      <c r="V566" t="s">
        <v>246</v>
      </c>
      <c r="W566" t="s">
        <v>3563</v>
      </c>
      <c r="X566" t="s">
        <v>3559</v>
      </c>
      <c r="Y566" t="s">
        <v>3560</v>
      </c>
      <c r="Z566" t="s">
        <v>3561</v>
      </c>
      <c r="AA566">
        <v>2173171</v>
      </c>
    </row>
    <row r="567" spans="1:29" x14ac:dyDescent="0.25">
      <c r="A567" s="43" t="str">
        <f t="shared" si="41"/>
        <v>US Power Physical</v>
      </c>
      <c r="B567" s="43" t="str">
        <f t="shared" si="42"/>
        <v>US</v>
      </c>
      <c r="C567" s="43" t="str">
        <f t="shared" si="43"/>
        <v>Power</v>
      </c>
      <c r="D567" s="43" t="str">
        <f t="shared" si="44"/>
        <v>Physical</v>
      </c>
      <c r="E567" s="43">
        <f>IF(VLOOKUP(S567,'DD-Lookup'!$J$6:$L$50,3,FALSE)="Monthly",(YEAR(AC567)-YEAR(AB567))*12+MONTH(AC567)-MONTH(AB567)+1,(AC567-AB567+1))</f>
        <v>1</v>
      </c>
      <c r="F567" s="210">
        <f t="shared" si="45"/>
        <v>50</v>
      </c>
      <c r="G567" s="199">
        <v>1352459</v>
      </c>
      <c r="H567" s="195">
        <v>37049.292789351799</v>
      </c>
      <c r="I567" t="s">
        <v>3530</v>
      </c>
      <c r="M567" t="s">
        <v>2766</v>
      </c>
      <c r="N567" t="s">
        <v>3361</v>
      </c>
      <c r="O567" t="s">
        <v>3625</v>
      </c>
      <c r="P567" s="196">
        <v>50</v>
      </c>
      <c r="S567" t="s">
        <v>3340</v>
      </c>
      <c r="T567" t="s">
        <v>3557</v>
      </c>
      <c r="U567" s="198">
        <v>37</v>
      </c>
      <c r="V567" t="s">
        <v>2253</v>
      </c>
      <c r="W567" t="s">
        <v>3369</v>
      </c>
      <c r="X567" t="s">
        <v>2267</v>
      </c>
      <c r="Y567" t="s">
        <v>2662</v>
      </c>
      <c r="Z567" t="s">
        <v>2990</v>
      </c>
      <c r="AA567">
        <v>636262.1</v>
      </c>
      <c r="AB567" s="195">
        <v>37050.875011574099</v>
      </c>
      <c r="AC567" s="195">
        <v>37050.875011574099</v>
      </c>
    </row>
    <row r="568" spans="1:29" x14ac:dyDescent="0.25">
      <c r="A568" s="43" t="str">
        <f t="shared" si="41"/>
        <v>US Power Physical</v>
      </c>
      <c r="B568" s="43" t="str">
        <f t="shared" si="42"/>
        <v>US</v>
      </c>
      <c r="C568" s="43" t="str">
        <f t="shared" si="43"/>
        <v>Power</v>
      </c>
      <c r="D568" s="43" t="str">
        <f t="shared" si="44"/>
        <v>Physical</v>
      </c>
      <c r="E568" s="43">
        <f>IF(VLOOKUP(S568,'DD-Lookup'!$J$6:$L$50,3,FALSE)="Monthly",(YEAR(AC568)-YEAR(AB568))*12+MONTH(AC568)-MONTH(AB568)+1,(AC568-AB568+1))</f>
        <v>5</v>
      </c>
      <c r="F568" s="210">
        <f t="shared" si="45"/>
        <v>250</v>
      </c>
      <c r="G568" s="199">
        <v>1352461</v>
      </c>
      <c r="H568" s="195">
        <v>37049.292870370402</v>
      </c>
      <c r="I568" t="s">
        <v>2276</v>
      </c>
      <c r="M568" t="s">
        <v>2766</v>
      </c>
      <c r="N568" t="s">
        <v>3361</v>
      </c>
      <c r="O568" t="s">
        <v>3839</v>
      </c>
      <c r="P568" s="196">
        <v>50</v>
      </c>
      <c r="S568" t="s">
        <v>3340</v>
      </c>
      <c r="T568" t="s">
        <v>3557</v>
      </c>
      <c r="U568" s="198">
        <v>53.5</v>
      </c>
      <c r="V568" t="s">
        <v>3483</v>
      </c>
      <c r="W568" t="s">
        <v>3369</v>
      </c>
      <c r="X568" t="s">
        <v>2267</v>
      </c>
      <c r="Y568" t="s">
        <v>2662</v>
      </c>
      <c r="Z568" t="s">
        <v>2990</v>
      </c>
      <c r="AA568">
        <v>636264.1</v>
      </c>
      <c r="AB568" s="195">
        <v>37053.875011574099</v>
      </c>
      <c r="AC568" s="195">
        <v>37057.875011574099</v>
      </c>
    </row>
    <row r="569" spans="1:29" x14ac:dyDescent="0.25">
      <c r="A569" s="43" t="str">
        <f t="shared" si="41"/>
        <v xml:space="preserve"> Metals Financial</v>
      </c>
      <c r="B569" s="43" t="str">
        <f t="shared" si="42"/>
        <v/>
      </c>
      <c r="C569" s="43" t="str">
        <f t="shared" si="43"/>
        <v>Metals</v>
      </c>
      <c r="D569" s="43" t="str">
        <f t="shared" si="44"/>
        <v>Financial</v>
      </c>
      <c r="E569" s="43">
        <f>IF(VLOOKUP(S569,'DD-Lookup'!$J$6:$L$50,3,FALSE)="Monthly",(YEAR(AC569)-YEAR(AB569))*12+MONTH(AC569)-MONTH(AB569)+1,(AC569-AB569+1))</f>
        <v>1</v>
      </c>
      <c r="F569" s="210">
        <f t="shared" si="45"/>
        <v>10</v>
      </c>
      <c r="G569" s="199">
        <v>1352462</v>
      </c>
      <c r="H569" s="195">
        <v>37049.292881944399</v>
      </c>
      <c r="I569" t="s">
        <v>3570</v>
      </c>
      <c r="M569" t="s">
        <v>3346</v>
      </c>
      <c r="N569" t="s">
        <v>3566</v>
      </c>
      <c r="O569" t="s">
        <v>3567</v>
      </c>
      <c r="P569" s="196">
        <v>10</v>
      </c>
      <c r="S569" t="s">
        <v>3556</v>
      </c>
      <c r="T569" t="s">
        <v>3557</v>
      </c>
      <c r="U569" s="198">
        <v>1510</v>
      </c>
      <c r="V569" t="s">
        <v>246</v>
      </c>
      <c r="W569" t="s">
        <v>3563</v>
      </c>
      <c r="X569" t="s">
        <v>3559</v>
      </c>
      <c r="Y569" t="s">
        <v>3560</v>
      </c>
      <c r="Z569" t="s">
        <v>3561</v>
      </c>
      <c r="AA569">
        <v>2173177</v>
      </c>
    </row>
    <row r="570" spans="1:29" x14ac:dyDescent="0.25">
      <c r="A570" s="43" t="str">
        <f t="shared" si="41"/>
        <v>US Power Physical</v>
      </c>
      <c r="B570" s="43" t="str">
        <f t="shared" si="42"/>
        <v>US</v>
      </c>
      <c r="C570" s="43" t="str">
        <f t="shared" si="43"/>
        <v>Power</v>
      </c>
      <c r="D570" s="43" t="str">
        <f t="shared" si="44"/>
        <v>Physical</v>
      </c>
      <c r="E570" s="43">
        <f>IF(VLOOKUP(S570,'DD-Lookup'!$J$6:$L$50,3,FALSE)="Monthly",(YEAR(AC570)-YEAR(AB570))*12+MONTH(AC570)-MONTH(AB570)+1,(AC570-AB570+1))</f>
        <v>1</v>
      </c>
      <c r="F570" s="210">
        <f t="shared" si="45"/>
        <v>50</v>
      </c>
      <c r="G570" s="199">
        <v>1352463</v>
      </c>
      <c r="H570" s="195">
        <v>37049.293101851901</v>
      </c>
      <c r="I570" t="s">
        <v>2264</v>
      </c>
      <c r="M570" t="s">
        <v>2766</v>
      </c>
      <c r="N570" t="s">
        <v>3361</v>
      </c>
      <c r="O570" t="s">
        <v>1781</v>
      </c>
      <c r="Q570" s="196">
        <v>50</v>
      </c>
      <c r="S570" t="s">
        <v>3340</v>
      </c>
      <c r="T570" t="s">
        <v>3557</v>
      </c>
      <c r="U570" s="198">
        <v>31</v>
      </c>
      <c r="V570" t="s">
        <v>2718</v>
      </c>
      <c r="W570" t="s">
        <v>3365</v>
      </c>
      <c r="X570" t="s">
        <v>3366</v>
      </c>
      <c r="Y570" t="s">
        <v>2662</v>
      </c>
      <c r="Z570" t="s">
        <v>2990</v>
      </c>
      <c r="AA570">
        <v>636266.1</v>
      </c>
      <c r="AB570" s="195">
        <v>37050.875011574099</v>
      </c>
      <c r="AC570" s="195">
        <v>37050.875011574099</v>
      </c>
    </row>
    <row r="571" spans="1:29" x14ac:dyDescent="0.25">
      <c r="A571" s="43" t="str">
        <f t="shared" si="41"/>
        <v>US Power Financial</v>
      </c>
      <c r="B571" s="43" t="str">
        <f t="shared" si="42"/>
        <v>US</v>
      </c>
      <c r="C571" s="43" t="str">
        <f t="shared" si="43"/>
        <v>Power</v>
      </c>
      <c r="D571" s="43" t="str">
        <f t="shared" si="44"/>
        <v>Financial</v>
      </c>
      <c r="E571" s="43">
        <f>IF(VLOOKUP(S571,'DD-Lookup'!$J$6:$L$50,3,FALSE)="Monthly",(YEAR(AC571)-YEAR(AB571))*12+MONTH(AC571)-MONTH(AB571)+1,(AC571-AB571+1))</f>
        <v>1</v>
      </c>
      <c r="F571" s="210">
        <f t="shared" si="45"/>
        <v>50</v>
      </c>
      <c r="G571" s="199">
        <v>1352464</v>
      </c>
      <c r="H571" s="195">
        <v>37049.293310185203</v>
      </c>
      <c r="I571" t="s">
        <v>2257</v>
      </c>
      <c r="M571" t="s">
        <v>2766</v>
      </c>
      <c r="N571" t="s">
        <v>2659</v>
      </c>
      <c r="O571" t="s">
        <v>1709</v>
      </c>
      <c r="P571" s="196">
        <v>50</v>
      </c>
      <c r="S571" t="s">
        <v>3340</v>
      </c>
      <c r="T571" t="s">
        <v>3557</v>
      </c>
      <c r="U571" s="198">
        <v>29.1</v>
      </c>
      <c r="V571" t="s">
        <v>3845</v>
      </c>
      <c r="W571" t="s">
        <v>2258</v>
      </c>
      <c r="X571" t="s">
        <v>3368</v>
      </c>
      <c r="Y571" t="s">
        <v>2662</v>
      </c>
      <c r="Z571" t="s">
        <v>2995</v>
      </c>
      <c r="AA571">
        <v>636267.1</v>
      </c>
      <c r="AB571" s="195">
        <v>37050.875011574099</v>
      </c>
      <c r="AC571" s="195">
        <v>37050.875011574099</v>
      </c>
    </row>
    <row r="572" spans="1:29" x14ac:dyDescent="0.25">
      <c r="A572" s="43" t="str">
        <f t="shared" si="41"/>
        <v>US Power Physical</v>
      </c>
      <c r="B572" s="43" t="str">
        <f t="shared" si="42"/>
        <v>US</v>
      </c>
      <c r="C572" s="43" t="str">
        <f t="shared" si="43"/>
        <v>Power</v>
      </c>
      <c r="D572" s="43" t="str">
        <f t="shared" si="44"/>
        <v>Physical</v>
      </c>
      <c r="E572" s="43">
        <f>IF(VLOOKUP(S572,'DD-Lookup'!$J$6:$L$50,3,FALSE)="Monthly",(YEAR(AC572)-YEAR(AB572))*12+MONTH(AC572)-MONTH(AB572)+1,(AC572-AB572+1))</f>
        <v>1</v>
      </c>
      <c r="F572" s="210">
        <f t="shared" si="45"/>
        <v>50</v>
      </c>
      <c r="G572" s="199">
        <v>1352465</v>
      </c>
      <c r="H572" s="195">
        <v>37049.293437499997</v>
      </c>
      <c r="I572" t="s">
        <v>3363</v>
      </c>
      <c r="M572" t="s">
        <v>2766</v>
      </c>
      <c r="N572" t="s">
        <v>3361</v>
      </c>
      <c r="O572" t="s">
        <v>1781</v>
      </c>
      <c r="P572" s="196">
        <v>50</v>
      </c>
      <c r="S572" t="s">
        <v>3340</v>
      </c>
      <c r="T572" t="s">
        <v>3557</v>
      </c>
      <c r="U572" s="198">
        <v>30.75</v>
      </c>
      <c r="V572" t="s">
        <v>3364</v>
      </c>
      <c r="W572" t="s">
        <v>3365</v>
      </c>
      <c r="X572" t="s">
        <v>3366</v>
      </c>
      <c r="Y572" t="s">
        <v>2662</v>
      </c>
      <c r="Z572" t="s">
        <v>2990</v>
      </c>
      <c r="AA572">
        <v>636268.1</v>
      </c>
      <c r="AB572" s="195">
        <v>37050.875011574099</v>
      </c>
      <c r="AC572" s="195">
        <v>37050.875011574099</v>
      </c>
    </row>
    <row r="573" spans="1:29" x14ac:dyDescent="0.25">
      <c r="A573" s="43" t="str">
        <f t="shared" si="41"/>
        <v xml:space="preserve"> Metals Financial</v>
      </c>
      <c r="B573" s="43" t="str">
        <f t="shared" si="42"/>
        <v/>
      </c>
      <c r="C573" s="43" t="str">
        <f t="shared" si="43"/>
        <v>Metals</v>
      </c>
      <c r="D573" s="43" t="str">
        <f t="shared" si="44"/>
        <v>Financial</v>
      </c>
      <c r="E573" s="43">
        <f>IF(VLOOKUP(S573,'DD-Lookup'!$J$6:$L$50,3,FALSE)="Monthly",(YEAR(AC573)-YEAR(AB573))*12+MONTH(AC573)-MONTH(AB573)+1,(AC573-AB573+1))</f>
        <v>1</v>
      </c>
      <c r="F573" s="210">
        <f t="shared" si="45"/>
        <v>20</v>
      </c>
      <c r="G573" s="199">
        <v>1352466</v>
      </c>
      <c r="H573" s="195">
        <v>37049.293460648201</v>
      </c>
      <c r="I573" t="s">
        <v>3586</v>
      </c>
      <c r="M573" t="s">
        <v>3346</v>
      </c>
      <c r="N573" t="s">
        <v>3584</v>
      </c>
      <c r="O573" t="s">
        <v>3585</v>
      </c>
      <c r="Q573" s="196">
        <v>20</v>
      </c>
      <c r="S573" t="s">
        <v>3556</v>
      </c>
      <c r="T573" t="s">
        <v>3557</v>
      </c>
      <c r="U573" s="198">
        <v>462</v>
      </c>
      <c r="V573" t="s">
        <v>3290</v>
      </c>
      <c r="W573" t="s">
        <v>3574</v>
      </c>
      <c r="X573" t="s">
        <v>3559</v>
      </c>
      <c r="Y573" t="s">
        <v>3560</v>
      </c>
      <c r="Z573" t="s">
        <v>3561</v>
      </c>
      <c r="AA573">
        <v>2173181</v>
      </c>
    </row>
    <row r="574" spans="1:29" x14ac:dyDescent="0.25">
      <c r="A574" s="43" t="str">
        <f t="shared" si="41"/>
        <v>US Power Physical</v>
      </c>
      <c r="B574" s="43" t="str">
        <f t="shared" si="42"/>
        <v>US</v>
      </c>
      <c r="C574" s="43" t="str">
        <f t="shared" si="43"/>
        <v>Power</v>
      </c>
      <c r="D574" s="43" t="str">
        <f t="shared" si="44"/>
        <v>Physical</v>
      </c>
      <c r="E574" s="43">
        <f>IF(VLOOKUP(S574,'DD-Lookup'!$J$6:$L$50,3,FALSE)="Monthly",(YEAR(AC574)-YEAR(AB574))*12+MONTH(AC574)-MONTH(AB574)+1,(AC574-AB574+1))</f>
        <v>1</v>
      </c>
      <c r="F574" s="210">
        <f t="shared" si="45"/>
        <v>50</v>
      </c>
      <c r="G574" s="199">
        <v>1352467</v>
      </c>
      <c r="H574" s="195">
        <v>37049.293564814798</v>
      </c>
      <c r="I574" t="s">
        <v>2269</v>
      </c>
      <c r="M574" t="s">
        <v>2766</v>
      </c>
      <c r="N574" t="s">
        <v>3361</v>
      </c>
      <c r="O574" t="s">
        <v>1720</v>
      </c>
      <c r="Q574" s="196">
        <v>50</v>
      </c>
      <c r="S574" t="s">
        <v>3340</v>
      </c>
      <c r="T574" t="s">
        <v>3557</v>
      </c>
      <c r="U574" s="198">
        <v>29.7</v>
      </c>
      <c r="V574" t="s">
        <v>4117</v>
      </c>
      <c r="W574" t="s">
        <v>3376</v>
      </c>
      <c r="X574" t="s">
        <v>3377</v>
      </c>
      <c r="Y574" t="s">
        <v>2662</v>
      </c>
      <c r="Z574" t="s">
        <v>2990</v>
      </c>
      <c r="AA574">
        <v>636269.1</v>
      </c>
      <c r="AB574" s="195">
        <v>37050.875011574099</v>
      </c>
      <c r="AC574" s="195">
        <v>37050.875011574099</v>
      </c>
    </row>
    <row r="575" spans="1:29" x14ac:dyDescent="0.25">
      <c r="A575" s="43" t="str">
        <f t="shared" si="41"/>
        <v>US Power Physical</v>
      </c>
      <c r="B575" s="43" t="str">
        <f t="shared" si="42"/>
        <v>US</v>
      </c>
      <c r="C575" s="43" t="str">
        <f t="shared" si="43"/>
        <v>Power</v>
      </c>
      <c r="D575" s="43" t="str">
        <f t="shared" si="44"/>
        <v>Physical</v>
      </c>
      <c r="E575" s="43">
        <f>IF(VLOOKUP(S575,'DD-Lookup'!$J$6:$L$50,3,FALSE)="Monthly",(YEAR(AC575)-YEAR(AB575))*12+MONTH(AC575)-MONTH(AB575)+1,(AC575-AB575+1))</f>
        <v>30</v>
      </c>
      <c r="F575" s="210">
        <f t="shared" si="45"/>
        <v>1500</v>
      </c>
      <c r="G575" s="199">
        <v>1352468</v>
      </c>
      <c r="H575" s="195">
        <v>37049.294085648202</v>
      </c>
      <c r="I575" t="s">
        <v>2276</v>
      </c>
      <c r="M575" t="s">
        <v>2766</v>
      </c>
      <c r="N575" t="s">
        <v>3361</v>
      </c>
      <c r="O575" t="s">
        <v>2277</v>
      </c>
      <c r="Q575" s="196">
        <v>50</v>
      </c>
      <c r="S575" t="s">
        <v>3340</v>
      </c>
      <c r="T575" t="s">
        <v>3557</v>
      </c>
      <c r="U575" s="198">
        <v>42.9</v>
      </c>
      <c r="V575" t="s">
        <v>3840</v>
      </c>
      <c r="W575" t="s">
        <v>3369</v>
      </c>
      <c r="X575" t="s">
        <v>2279</v>
      </c>
      <c r="Y575" t="s">
        <v>2662</v>
      </c>
      <c r="Z575" t="s">
        <v>2990</v>
      </c>
      <c r="AA575">
        <v>636271.1</v>
      </c>
      <c r="AB575" s="195">
        <v>37135.594444444403</v>
      </c>
      <c r="AC575" s="195">
        <v>37164.594444444403</v>
      </c>
    </row>
    <row r="576" spans="1:29" x14ac:dyDescent="0.25">
      <c r="A576" s="43" t="str">
        <f t="shared" si="41"/>
        <v>US Power Physical</v>
      </c>
      <c r="B576" s="43" t="str">
        <f t="shared" si="42"/>
        <v>US</v>
      </c>
      <c r="C576" s="43" t="str">
        <f t="shared" si="43"/>
        <v>Power</v>
      </c>
      <c r="D576" s="43" t="str">
        <f t="shared" si="44"/>
        <v>Physical</v>
      </c>
      <c r="E576" s="43">
        <f>IF(VLOOKUP(S576,'DD-Lookup'!$J$6:$L$50,3,FALSE)="Monthly",(YEAR(AC576)-YEAR(AB576))*12+MONTH(AC576)-MONTH(AB576)+1,(AC576-AB576+1))</f>
        <v>1</v>
      </c>
      <c r="F576" s="210">
        <f t="shared" si="45"/>
        <v>50</v>
      </c>
      <c r="G576" s="199">
        <v>1352469</v>
      </c>
      <c r="H576" s="195">
        <v>37049.294155092597</v>
      </c>
      <c r="I576" t="s">
        <v>2280</v>
      </c>
      <c r="M576" t="s">
        <v>2766</v>
      </c>
      <c r="N576" t="s">
        <v>3361</v>
      </c>
      <c r="O576" t="s">
        <v>3701</v>
      </c>
      <c r="P576" s="196">
        <v>50</v>
      </c>
      <c r="S576" t="s">
        <v>3340</v>
      </c>
      <c r="T576" t="s">
        <v>3557</v>
      </c>
      <c r="U576" s="198">
        <v>45</v>
      </c>
      <c r="V576" t="s">
        <v>4196</v>
      </c>
      <c r="W576" t="s">
        <v>2278</v>
      </c>
      <c r="X576" t="s">
        <v>3513</v>
      </c>
      <c r="Y576" t="s">
        <v>2662</v>
      </c>
      <c r="Z576" t="s">
        <v>2990</v>
      </c>
      <c r="AA576">
        <v>636272.1</v>
      </c>
      <c r="AB576" s="195">
        <v>37050.875011574099</v>
      </c>
      <c r="AC576" s="195">
        <v>37050.875011574099</v>
      </c>
    </row>
    <row r="577" spans="1:29" x14ac:dyDescent="0.25">
      <c r="A577" s="43" t="str">
        <f t="shared" si="41"/>
        <v>US Natural Gas Financial</v>
      </c>
      <c r="B577" s="43" t="str">
        <f t="shared" si="42"/>
        <v>US</v>
      </c>
      <c r="C577" s="43" t="str">
        <f t="shared" si="43"/>
        <v>Natural Gas</v>
      </c>
      <c r="D577" s="43" t="str">
        <f t="shared" si="44"/>
        <v>Financial</v>
      </c>
      <c r="E577" s="43">
        <f>IF(VLOOKUP(S577,'DD-Lookup'!$J$6:$L$50,3,FALSE)="Monthly",(YEAR(AC577)-YEAR(AB577))*12+MONTH(AC577)-MONTH(AB577)+1,(AC577-AB577+1))</f>
        <v>31</v>
      </c>
      <c r="F577" s="210">
        <f t="shared" si="45"/>
        <v>310000</v>
      </c>
      <c r="G577" s="199">
        <v>1352470</v>
      </c>
      <c r="H577" s="195">
        <v>37049.294270833299</v>
      </c>
      <c r="I577" t="s">
        <v>3360</v>
      </c>
      <c r="M577" t="s">
        <v>3341</v>
      </c>
      <c r="N577" t="s">
        <v>2281</v>
      </c>
      <c r="O577" t="s">
        <v>2475</v>
      </c>
      <c r="Q577" s="196">
        <v>10000</v>
      </c>
      <c r="S577" t="s">
        <v>3342</v>
      </c>
      <c r="T577" t="s">
        <v>3557</v>
      </c>
      <c r="U577" s="198">
        <v>3.81</v>
      </c>
      <c r="V577" t="s">
        <v>351</v>
      </c>
      <c r="W577" t="s">
        <v>2853</v>
      </c>
      <c r="X577" t="s">
        <v>2282</v>
      </c>
      <c r="Y577" t="s">
        <v>3575</v>
      </c>
      <c r="Z577" t="s">
        <v>2995</v>
      </c>
      <c r="AA577" t="s">
        <v>352</v>
      </c>
      <c r="AB577" s="195">
        <v>37073.875</v>
      </c>
      <c r="AC577" s="195">
        <v>37103.875</v>
      </c>
    </row>
    <row r="578" spans="1:29" x14ac:dyDescent="0.25">
      <c r="A578" s="43" t="str">
        <f t="shared" si="41"/>
        <v>US Power Physical</v>
      </c>
      <c r="B578" s="43" t="str">
        <f t="shared" si="42"/>
        <v>US</v>
      </c>
      <c r="C578" s="43" t="str">
        <f t="shared" si="43"/>
        <v>Power</v>
      </c>
      <c r="D578" s="43" t="str">
        <f t="shared" si="44"/>
        <v>Physical</v>
      </c>
      <c r="E578" s="43">
        <f>IF(VLOOKUP(S578,'DD-Lookup'!$J$6:$L$50,3,FALSE)="Monthly",(YEAR(AC578)-YEAR(AB578))*12+MONTH(AC578)-MONTH(AB578)+1,(AC578-AB578+1))</f>
        <v>1</v>
      </c>
      <c r="F578" s="210">
        <f t="shared" si="45"/>
        <v>50</v>
      </c>
      <c r="G578" s="199">
        <v>1352471</v>
      </c>
      <c r="H578" s="195">
        <v>37049.294305555602</v>
      </c>
      <c r="I578" t="s">
        <v>3374</v>
      </c>
      <c r="M578" t="s">
        <v>2766</v>
      </c>
      <c r="N578" t="s">
        <v>3361</v>
      </c>
      <c r="O578" t="s">
        <v>1720</v>
      </c>
      <c r="Q578" s="196">
        <v>50</v>
      </c>
      <c r="S578" t="s">
        <v>3340</v>
      </c>
      <c r="T578" t="s">
        <v>3557</v>
      </c>
      <c r="U578" s="198">
        <v>29.8</v>
      </c>
      <c r="V578" t="s">
        <v>2786</v>
      </c>
      <c r="W578" t="s">
        <v>3376</v>
      </c>
      <c r="X578" t="s">
        <v>3377</v>
      </c>
      <c r="Y578" t="s">
        <v>2662</v>
      </c>
      <c r="Z578" t="s">
        <v>2990</v>
      </c>
      <c r="AA578">
        <v>636273.1</v>
      </c>
      <c r="AB578" s="195">
        <v>37050.875011574099</v>
      </c>
      <c r="AC578" s="195">
        <v>37050.875011574099</v>
      </c>
    </row>
    <row r="579" spans="1:29" x14ac:dyDescent="0.25">
      <c r="A579" s="43" t="str">
        <f t="shared" si="41"/>
        <v>US Power Physical</v>
      </c>
      <c r="B579" s="43" t="str">
        <f t="shared" si="42"/>
        <v>US</v>
      </c>
      <c r="C579" s="43" t="str">
        <f t="shared" si="43"/>
        <v>Power</v>
      </c>
      <c r="D579" s="43" t="str">
        <f t="shared" si="44"/>
        <v>Physical</v>
      </c>
      <c r="E579" s="43">
        <f>IF(VLOOKUP(S579,'DD-Lookup'!$J$6:$L$50,3,FALSE)="Monthly",(YEAR(AC579)-YEAR(AB579))*12+MONTH(AC579)-MONTH(AB579)+1,(AC579-AB579+1))</f>
        <v>1</v>
      </c>
      <c r="F579" s="210">
        <f t="shared" si="45"/>
        <v>50</v>
      </c>
      <c r="G579" s="199">
        <v>1352472</v>
      </c>
      <c r="H579" s="195">
        <v>37049.294386574104</v>
      </c>
      <c r="I579" t="s">
        <v>2264</v>
      </c>
      <c r="M579" t="s">
        <v>2766</v>
      </c>
      <c r="N579" t="s">
        <v>3361</v>
      </c>
      <c r="O579" t="s">
        <v>1720</v>
      </c>
      <c r="Q579" s="196">
        <v>50</v>
      </c>
      <c r="S579" t="s">
        <v>3340</v>
      </c>
      <c r="T579" t="s">
        <v>3557</v>
      </c>
      <c r="U579" s="198">
        <v>29.9</v>
      </c>
      <c r="V579" t="s">
        <v>2265</v>
      </c>
      <c r="W579" t="s">
        <v>3376</v>
      </c>
      <c r="X579" t="s">
        <v>3377</v>
      </c>
      <c r="Y579" t="s">
        <v>2662</v>
      </c>
      <c r="Z579" t="s">
        <v>2990</v>
      </c>
      <c r="AA579">
        <v>636274.1</v>
      </c>
      <c r="AB579" s="195">
        <v>37050.875011574099</v>
      </c>
      <c r="AC579" s="195">
        <v>37050.875011574099</v>
      </c>
    </row>
    <row r="580" spans="1:29" x14ac:dyDescent="0.25">
      <c r="A580" s="43" t="str">
        <f t="shared" si="41"/>
        <v xml:space="preserve"> Crude Financial</v>
      </c>
      <c r="B580" s="43" t="str">
        <f t="shared" si="42"/>
        <v/>
      </c>
      <c r="C580" s="43" t="str">
        <f t="shared" si="43"/>
        <v>Crude</v>
      </c>
      <c r="D580" s="43" t="str">
        <f t="shared" si="44"/>
        <v>Financial</v>
      </c>
      <c r="E580" s="43">
        <f>IF(VLOOKUP(S580,'DD-Lookup'!$J$6:$L$50,3,FALSE)="Monthly",(YEAR(AC580)-YEAR(AB580))*12+MONTH(AC580)-MONTH(AB580)+1,(AC580-AB580+1))</f>
        <v>31</v>
      </c>
      <c r="F580" s="210">
        <f t="shared" si="45"/>
        <v>775000</v>
      </c>
      <c r="G580" s="199">
        <v>1352473</v>
      </c>
      <c r="H580" s="195">
        <v>37049.294421296298</v>
      </c>
      <c r="I580" t="s">
        <v>4097</v>
      </c>
      <c r="M580" t="s">
        <v>3437</v>
      </c>
      <c r="N580" t="s">
        <v>2296</v>
      </c>
      <c r="O580" t="s">
        <v>2297</v>
      </c>
      <c r="Q580" s="196">
        <v>25000</v>
      </c>
      <c r="S580" t="s">
        <v>2298</v>
      </c>
      <c r="T580" t="s">
        <v>3557</v>
      </c>
      <c r="U580" s="198">
        <v>28.5</v>
      </c>
      <c r="V580" t="s">
        <v>4098</v>
      </c>
      <c r="W580" t="s">
        <v>2648</v>
      </c>
      <c r="X580" t="s">
        <v>2649</v>
      </c>
      <c r="Y580" t="s">
        <v>2778</v>
      </c>
      <c r="Z580" t="s">
        <v>3930</v>
      </c>
      <c r="AA580">
        <v>115366</v>
      </c>
      <c r="AB580" s="195">
        <v>37073</v>
      </c>
      <c r="AC580" s="195">
        <v>37103</v>
      </c>
    </row>
    <row r="581" spans="1:29" x14ac:dyDescent="0.25">
      <c r="A581" s="43" t="str">
        <f t="shared" si="41"/>
        <v>US Power Physical</v>
      </c>
      <c r="B581" s="43" t="str">
        <f t="shared" si="42"/>
        <v>US</v>
      </c>
      <c r="C581" s="43" t="str">
        <f t="shared" si="43"/>
        <v>Power</v>
      </c>
      <c r="D581" s="43" t="str">
        <f t="shared" si="44"/>
        <v>Physical</v>
      </c>
      <c r="E581" s="43">
        <f>IF(VLOOKUP(S581,'DD-Lookup'!$J$6:$L$50,3,FALSE)="Monthly",(YEAR(AC581)-YEAR(AB581))*12+MONTH(AC581)-MONTH(AB581)+1,(AC581-AB581+1))</f>
        <v>92</v>
      </c>
      <c r="F581" s="210">
        <f t="shared" si="45"/>
        <v>9200</v>
      </c>
      <c r="G581" s="199">
        <v>1352474</v>
      </c>
      <c r="H581" s="195">
        <v>37049.294641203698</v>
      </c>
      <c r="I581" t="s">
        <v>3382</v>
      </c>
      <c r="M581" t="s">
        <v>2766</v>
      </c>
      <c r="N581" t="s">
        <v>3361</v>
      </c>
      <c r="O581" t="s">
        <v>353</v>
      </c>
      <c r="P581" s="196">
        <v>100</v>
      </c>
      <c r="S581" t="s">
        <v>3340</v>
      </c>
      <c r="T581" t="s">
        <v>3557</v>
      </c>
      <c r="U581" s="198">
        <v>34.049999999999997</v>
      </c>
      <c r="V581" t="s">
        <v>3066</v>
      </c>
      <c r="W581" t="s">
        <v>3825</v>
      </c>
      <c r="X581" t="s">
        <v>2263</v>
      </c>
      <c r="Y581" t="s">
        <v>2662</v>
      </c>
      <c r="Z581" t="s">
        <v>2990</v>
      </c>
      <c r="AA581">
        <v>636275.1</v>
      </c>
      <c r="AB581" s="195">
        <v>37530.875</v>
      </c>
      <c r="AC581" s="195">
        <v>37621.875</v>
      </c>
    </row>
    <row r="582" spans="1:29" x14ac:dyDescent="0.25">
      <c r="A582" s="43" t="str">
        <f t="shared" si="41"/>
        <v>US Power Financial</v>
      </c>
      <c r="B582" s="43" t="str">
        <f t="shared" si="42"/>
        <v>US</v>
      </c>
      <c r="C582" s="43" t="str">
        <f t="shared" si="43"/>
        <v>Power</v>
      </c>
      <c r="D582" s="43" t="str">
        <f t="shared" si="44"/>
        <v>Financial</v>
      </c>
      <c r="E582" s="43">
        <f>IF(VLOOKUP(S582,'DD-Lookup'!$J$6:$L$50,3,FALSE)="Monthly",(YEAR(AC582)-YEAR(AB582))*12+MONTH(AC582)-MONTH(AB582)+1,(AC582-AB582+1))</f>
        <v>1</v>
      </c>
      <c r="F582" s="210">
        <f t="shared" si="45"/>
        <v>50</v>
      </c>
      <c r="G582" s="199">
        <v>1352475</v>
      </c>
      <c r="H582" s="195">
        <v>37049.294641203698</v>
      </c>
      <c r="I582" t="s">
        <v>2363</v>
      </c>
      <c r="M582" t="s">
        <v>2766</v>
      </c>
      <c r="N582" t="s">
        <v>2659</v>
      </c>
      <c r="O582" t="s">
        <v>1703</v>
      </c>
      <c r="P582" s="196">
        <v>50</v>
      </c>
      <c r="S582" t="s">
        <v>3340</v>
      </c>
      <c r="T582" t="s">
        <v>3557</v>
      </c>
      <c r="U582" s="198">
        <v>39.25</v>
      </c>
      <c r="V582" t="s">
        <v>3823</v>
      </c>
      <c r="W582" t="s">
        <v>2258</v>
      </c>
      <c r="X582" t="s">
        <v>3368</v>
      </c>
      <c r="Y582" t="s">
        <v>2662</v>
      </c>
      <c r="Z582" t="s">
        <v>2995</v>
      </c>
      <c r="AA582">
        <v>636276.1</v>
      </c>
      <c r="AB582" s="195">
        <v>37050.875011574099</v>
      </c>
      <c r="AC582" s="195">
        <v>37050.875011574099</v>
      </c>
    </row>
    <row r="583" spans="1:29" x14ac:dyDescent="0.25">
      <c r="A583" s="43" t="str">
        <f t="shared" si="41"/>
        <v>US Power Physical</v>
      </c>
      <c r="B583" s="43" t="str">
        <f t="shared" si="42"/>
        <v>US</v>
      </c>
      <c r="C583" s="43" t="str">
        <f t="shared" si="43"/>
        <v>Power</v>
      </c>
      <c r="D583" s="43" t="str">
        <f t="shared" si="44"/>
        <v>Physical</v>
      </c>
      <c r="E583" s="43">
        <f>IF(VLOOKUP(S583,'DD-Lookup'!$J$6:$L$50,3,FALSE)="Monthly",(YEAR(AC583)-YEAR(AB583))*12+MONTH(AC583)-MONTH(AB583)+1,(AC583-AB583+1))</f>
        <v>1</v>
      </c>
      <c r="F583" s="210">
        <f t="shared" si="45"/>
        <v>50</v>
      </c>
      <c r="G583" s="199">
        <v>1352477</v>
      </c>
      <c r="H583" s="195">
        <v>37049.2948032407</v>
      </c>
      <c r="I583" t="s">
        <v>2465</v>
      </c>
      <c r="M583" t="s">
        <v>2766</v>
      </c>
      <c r="N583" t="s">
        <v>2274</v>
      </c>
      <c r="O583" t="s">
        <v>328</v>
      </c>
      <c r="Q583" s="196">
        <v>50</v>
      </c>
      <c r="S583" t="s">
        <v>3340</v>
      </c>
      <c r="T583" t="s">
        <v>3557</v>
      </c>
      <c r="U583" s="198">
        <v>35.35</v>
      </c>
      <c r="V583" t="s">
        <v>3843</v>
      </c>
      <c r="W583" t="s">
        <v>2275</v>
      </c>
      <c r="X583" t="s">
        <v>2463</v>
      </c>
      <c r="Y583" t="s">
        <v>2662</v>
      </c>
      <c r="Z583" t="s">
        <v>2990</v>
      </c>
      <c r="AA583">
        <v>636277.1</v>
      </c>
      <c r="AB583" s="195">
        <v>37050.875011574099</v>
      </c>
      <c r="AC583" s="195">
        <v>37050.875011574099</v>
      </c>
    </row>
    <row r="584" spans="1:29" x14ac:dyDescent="0.25">
      <c r="A584" s="43" t="str">
        <f t="shared" si="41"/>
        <v>US Power Physical</v>
      </c>
      <c r="B584" s="43" t="str">
        <f t="shared" si="42"/>
        <v>US</v>
      </c>
      <c r="C584" s="43" t="str">
        <f t="shared" si="43"/>
        <v>Power</v>
      </c>
      <c r="D584" s="43" t="str">
        <f t="shared" si="44"/>
        <v>Physical</v>
      </c>
      <c r="E584" s="43">
        <f>IF(VLOOKUP(S584,'DD-Lookup'!$J$6:$L$50,3,FALSE)="Monthly",(YEAR(AC584)-YEAR(AB584))*12+MONTH(AC584)-MONTH(AB584)+1,(AC584-AB584+1))</f>
        <v>1</v>
      </c>
      <c r="F584" s="210">
        <f t="shared" si="45"/>
        <v>50</v>
      </c>
      <c r="G584" s="199">
        <v>1352478</v>
      </c>
      <c r="H584" s="195">
        <v>37049.294814814799</v>
      </c>
      <c r="I584" t="s">
        <v>3530</v>
      </c>
      <c r="M584" t="s">
        <v>2766</v>
      </c>
      <c r="N584" t="s">
        <v>3361</v>
      </c>
      <c r="O584" t="s">
        <v>3625</v>
      </c>
      <c r="P584" s="196">
        <v>50</v>
      </c>
      <c r="S584" t="s">
        <v>3340</v>
      </c>
      <c r="T584" t="s">
        <v>3557</v>
      </c>
      <c r="U584" s="198">
        <v>37</v>
      </c>
      <c r="V584" t="s">
        <v>2253</v>
      </c>
      <c r="W584" t="s">
        <v>3369</v>
      </c>
      <c r="X584" t="s">
        <v>2267</v>
      </c>
      <c r="Y584" t="s">
        <v>2662</v>
      </c>
      <c r="Z584" t="s">
        <v>2990</v>
      </c>
      <c r="AA584">
        <v>636278.1</v>
      </c>
      <c r="AB584" s="195">
        <v>37050.875011574099</v>
      </c>
      <c r="AC584" s="195">
        <v>37050.875011574099</v>
      </c>
    </row>
    <row r="585" spans="1:29" x14ac:dyDescent="0.25">
      <c r="A585" s="43" t="str">
        <f t="shared" si="41"/>
        <v>US Natural Gas Financial</v>
      </c>
      <c r="B585" s="43" t="str">
        <f t="shared" si="42"/>
        <v>US</v>
      </c>
      <c r="C585" s="43" t="str">
        <f t="shared" si="43"/>
        <v>Natural Gas</v>
      </c>
      <c r="D585" s="43" t="str">
        <f t="shared" si="44"/>
        <v>Financial</v>
      </c>
      <c r="E585" s="43">
        <f>IF(VLOOKUP(S585,'DD-Lookup'!$J$6:$L$50,3,FALSE)="Monthly",(YEAR(AC585)-YEAR(AB585))*12+MONTH(AC585)-MONTH(AB585)+1,(AC585-AB585+1))</f>
        <v>31</v>
      </c>
      <c r="F585" s="210">
        <f t="shared" si="45"/>
        <v>310000</v>
      </c>
      <c r="G585" s="199">
        <v>1352479</v>
      </c>
      <c r="H585" s="195">
        <v>37049.295092592598</v>
      </c>
      <c r="I585" t="s">
        <v>3360</v>
      </c>
      <c r="M585" t="s">
        <v>3341</v>
      </c>
      <c r="N585" t="s">
        <v>2281</v>
      </c>
      <c r="O585" t="s">
        <v>2475</v>
      </c>
      <c r="P585" s="196">
        <v>10000</v>
      </c>
      <c r="S585" t="s">
        <v>3342</v>
      </c>
      <c r="T585" t="s">
        <v>3557</v>
      </c>
      <c r="U585" s="198">
        <v>3.8050000000000002</v>
      </c>
      <c r="V585" t="s">
        <v>354</v>
      </c>
      <c r="W585" t="s">
        <v>2853</v>
      </c>
      <c r="X585" t="s">
        <v>2282</v>
      </c>
      <c r="Y585" t="s">
        <v>3575</v>
      </c>
      <c r="Z585" t="s">
        <v>2995</v>
      </c>
      <c r="AA585" t="s">
        <v>355</v>
      </c>
      <c r="AB585" s="195">
        <v>37073.875</v>
      </c>
      <c r="AC585" s="195">
        <v>37103.875</v>
      </c>
    </row>
    <row r="586" spans="1:29" x14ac:dyDescent="0.25">
      <c r="A586" s="43" t="str">
        <f t="shared" si="41"/>
        <v>US Power Physical</v>
      </c>
      <c r="B586" s="43" t="str">
        <f t="shared" si="42"/>
        <v>US</v>
      </c>
      <c r="C586" s="43" t="str">
        <f t="shared" si="43"/>
        <v>Power</v>
      </c>
      <c r="D586" s="43" t="str">
        <f t="shared" si="44"/>
        <v>Physical</v>
      </c>
      <c r="E586" s="43">
        <f>IF(VLOOKUP(S586,'DD-Lookup'!$J$6:$L$50,3,FALSE)="Monthly",(YEAR(AC586)-YEAR(AB586))*12+MONTH(AC586)-MONTH(AB586)+1,(AC586-AB586+1))</f>
        <v>1</v>
      </c>
      <c r="F586" s="210">
        <f t="shared" si="45"/>
        <v>50</v>
      </c>
      <c r="G586" s="199">
        <v>1352481</v>
      </c>
      <c r="H586" s="195">
        <v>37049.295428240701</v>
      </c>
      <c r="I586" t="s">
        <v>3382</v>
      </c>
      <c r="M586" t="s">
        <v>2766</v>
      </c>
      <c r="N586" t="s">
        <v>3361</v>
      </c>
      <c r="O586" t="s">
        <v>1720</v>
      </c>
      <c r="Q586" s="196">
        <v>50</v>
      </c>
      <c r="S586" t="s">
        <v>3340</v>
      </c>
      <c r="T586" t="s">
        <v>3557</v>
      </c>
      <c r="U586" s="198">
        <v>30</v>
      </c>
      <c r="V586" t="s">
        <v>3055</v>
      </c>
      <c r="W586" t="s">
        <v>3376</v>
      </c>
      <c r="X586" t="s">
        <v>3377</v>
      </c>
      <c r="Y586" t="s">
        <v>2662</v>
      </c>
      <c r="Z586" t="s">
        <v>2990</v>
      </c>
      <c r="AA586">
        <v>636279.1</v>
      </c>
      <c r="AB586" s="195">
        <v>37050.875011574099</v>
      </c>
      <c r="AC586" s="195">
        <v>37050.875011574099</v>
      </c>
    </row>
    <row r="587" spans="1:29" x14ac:dyDescent="0.25">
      <c r="A587" s="43" t="str">
        <f t="shared" ref="A587:A650" si="46">B587&amp;" "&amp;C587&amp;" "&amp;D587</f>
        <v>US Power Physical</v>
      </c>
      <c r="B587" s="43" t="str">
        <f t="shared" ref="B587:B650" si="47">IF((LEFT(N587,2)="US"),"US","")</f>
        <v>US</v>
      </c>
      <c r="C587" s="43" t="str">
        <f t="shared" ref="C587:C650" si="48">M587</f>
        <v>Power</v>
      </c>
      <c r="D587" s="43" t="str">
        <f t="shared" ref="D587:D650" si="49">IF(ISNUMBER(FIND("Phy",N587))=TRUE,"Physical","Financial")</f>
        <v>Physical</v>
      </c>
      <c r="E587" s="43">
        <f>IF(VLOOKUP(S587,'DD-Lookup'!$J$6:$L$50,3,FALSE)="Monthly",(YEAR(AC587)-YEAR(AB587))*12+MONTH(AC587)-MONTH(AB587)+1,(AC587-AB587+1))</f>
        <v>5</v>
      </c>
      <c r="F587" s="210">
        <f t="shared" ref="F587:F650" si="50">E587*SUM(P587:Q587)</f>
        <v>250</v>
      </c>
      <c r="G587" s="199">
        <v>1352482</v>
      </c>
      <c r="H587" s="195">
        <v>37049.2955671296</v>
      </c>
      <c r="I587" t="s">
        <v>3530</v>
      </c>
      <c r="M587" t="s">
        <v>2766</v>
      </c>
      <c r="N587" t="s">
        <v>2274</v>
      </c>
      <c r="O587" t="s">
        <v>2591</v>
      </c>
      <c r="Q587" s="196">
        <v>50</v>
      </c>
      <c r="S587" t="s">
        <v>3340</v>
      </c>
      <c r="T587" t="s">
        <v>3557</v>
      </c>
      <c r="U587" s="198">
        <v>39.25</v>
      </c>
      <c r="V587" t="s">
        <v>3831</v>
      </c>
      <c r="W587" t="s">
        <v>2275</v>
      </c>
      <c r="X587" t="s">
        <v>2463</v>
      </c>
      <c r="Y587" t="s">
        <v>2662</v>
      </c>
      <c r="Z587" t="s">
        <v>2990</v>
      </c>
      <c r="AA587">
        <v>636280.1</v>
      </c>
      <c r="AB587" s="195">
        <v>37053.875011574099</v>
      </c>
      <c r="AC587" s="195">
        <v>37057.875011574099</v>
      </c>
    </row>
    <row r="588" spans="1:29" x14ac:dyDescent="0.25">
      <c r="A588" s="43" t="str">
        <f t="shared" si="46"/>
        <v xml:space="preserve"> Metals Financial</v>
      </c>
      <c r="B588" s="43" t="str">
        <f t="shared" si="47"/>
        <v/>
      </c>
      <c r="C588" s="43" t="str">
        <f t="shared" si="48"/>
        <v>Metals</v>
      </c>
      <c r="D588" s="43" t="str">
        <f t="shared" si="49"/>
        <v>Financial</v>
      </c>
      <c r="E588" s="43">
        <f>IF(VLOOKUP(S588,'DD-Lookup'!$J$6:$L$50,3,FALSE)="Monthly",(YEAR(AC588)-YEAR(AB588))*12+MONTH(AC588)-MONTH(AB588)+1,(AC588-AB588+1))</f>
        <v>1</v>
      </c>
      <c r="F588" s="210">
        <f t="shared" si="50"/>
        <v>1</v>
      </c>
      <c r="G588" s="199">
        <v>1352483</v>
      </c>
      <c r="H588" s="195">
        <v>37049.2955671296</v>
      </c>
      <c r="I588" t="s">
        <v>3292</v>
      </c>
      <c r="M588" t="s">
        <v>3346</v>
      </c>
      <c r="N588" t="s">
        <v>3580</v>
      </c>
      <c r="O588" t="s">
        <v>3581</v>
      </c>
      <c r="Q588" s="196">
        <v>1</v>
      </c>
      <c r="S588" t="s">
        <v>3582</v>
      </c>
      <c r="T588" t="s">
        <v>3557</v>
      </c>
      <c r="U588" s="198">
        <v>7015</v>
      </c>
      <c r="V588" t="s">
        <v>3817</v>
      </c>
      <c r="W588" t="s">
        <v>3583</v>
      </c>
      <c r="X588" t="s">
        <v>3559</v>
      </c>
      <c r="Y588" t="s">
        <v>3560</v>
      </c>
      <c r="Z588" t="s">
        <v>3561</v>
      </c>
      <c r="AA588">
        <v>2173203</v>
      </c>
    </row>
    <row r="589" spans="1:29" x14ac:dyDescent="0.25">
      <c r="A589" s="43" t="str">
        <f t="shared" si="46"/>
        <v>US Power Physical</v>
      </c>
      <c r="B589" s="43" t="str">
        <f t="shared" si="47"/>
        <v>US</v>
      </c>
      <c r="C589" s="43" t="str">
        <f t="shared" si="48"/>
        <v>Power</v>
      </c>
      <c r="D589" s="43" t="str">
        <f t="shared" si="49"/>
        <v>Physical</v>
      </c>
      <c r="E589" s="43">
        <f>IF(VLOOKUP(S589,'DD-Lookup'!$J$6:$L$50,3,FALSE)="Monthly",(YEAR(AC589)-YEAR(AB589))*12+MONTH(AC589)-MONTH(AB589)+1,(AC589-AB589+1))</f>
        <v>92</v>
      </c>
      <c r="F589" s="210">
        <f t="shared" si="50"/>
        <v>4600</v>
      </c>
      <c r="G589" s="199">
        <v>1352484</v>
      </c>
      <c r="H589" s="195">
        <v>37049.295729166697</v>
      </c>
      <c r="I589" t="s">
        <v>2254</v>
      </c>
      <c r="M589" t="s">
        <v>2766</v>
      </c>
      <c r="N589" t="s">
        <v>2274</v>
      </c>
      <c r="O589" t="s">
        <v>1746</v>
      </c>
      <c r="Q589" s="196">
        <v>50</v>
      </c>
      <c r="S589" t="s">
        <v>3340</v>
      </c>
      <c r="T589" t="s">
        <v>3557</v>
      </c>
      <c r="U589" s="198">
        <v>34.5</v>
      </c>
      <c r="V589" t="s">
        <v>2235</v>
      </c>
      <c r="W589" t="s">
        <v>2500</v>
      </c>
      <c r="X589" t="s">
        <v>2501</v>
      </c>
      <c r="Y589" t="s">
        <v>2662</v>
      </c>
      <c r="Z589" t="s">
        <v>2990</v>
      </c>
      <c r="AA589">
        <v>636281.1</v>
      </c>
      <c r="AB589" s="195">
        <v>37165</v>
      </c>
      <c r="AC589" s="195">
        <v>37256</v>
      </c>
    </row>
    <row r="590" spans="1:29" x14ac:dyDescent="0.25">
      <c r="A590" s="43" t="str">
        <f t="shared" si="46"/>
        <v>US Power Physical</v>
      </c>
      <c r="B590" s="43" t="str">
        <f t="shared" si="47"/>
        <v>US</v>
      </c>
      <c r="C590" s="43" t="str">
        <f t="shared" si="48"/>
        <v>Power</v>
      </c>
      <c r="D590" s="43" t="str">
        <f t="shared" si="49"/>
        <v>Physical</v>
      </c>
      <c r="E590" s="43">
        <f>IF(VLOOKUP(S590,'DD-Lookup'!$J$6:$L$50,3,FALSE)="Monthly",(YEAR(AC590)-YEAR(AB590))*12+MONTH(AC590)-MONTH(AB590)+1,(AC590-AB590+1))</f>
        <v>1</v>
      </c>
      <c r="F590" s="210">
        <f t="shared" si="50"/>
        <v>50</v>
      </c>
      <c r="G590" s="199">
        <v>1352485</v>
      </c>
      <c r="H590" s="195">
        <v>37049.295775462997</v>
      </c>
      <c r="I590" t="s">
        <v>2780</v>
      </c>
      <c r="J590" t="s">
        <v>2271</v>
      </c>
      <c r="K590" t="s">
        <v>2272</v>
      </c>
      <c r="M590" t="s">
        <v>2766</v>
      </c>
      <c r="N590" t="s">
        <v>3361</v>
      </c>
      <c r="O590" t="s">
        <v>1694</v>
      </c>
      <c r="P590" s="196">
        <v>50</v>
      </c>
      <c r="S590" t="s">
        <v>3340</v>
      </c>
      <c r="T590" t="s">
        <v>3557</v>
      </c>
      <c r="U590" s="198">
        <v>36.5</v>
      </c>
      <c r="V590" t="s">
        <v>3146</v>
      </c>
      <c r="W590" t="s">
        <v>3296</v>
      </c>
      <c r="X590" t="s">
        <v>3368</v>
      </c>
      <c r="Y590" t="s">
        <v>2662</v>
      </c>
      <c r="Z590" t="s">
        <v>2990</v>
      </c>
      <c r="AA590">
        <v>636282.1</v>
      </c>
      <c r="AB590" s="195">
        <v>37050.875011574099</v>
      </c>
      <c r="AC590" s="195">
        <v>37050.875011574099</v>
      </c>
    </row>
    <row r="591" spans="1:29" x14ac:dyDescent="0.25">
      <c r="A591" s="43" t="str">
        <f t="shared" si="46"/>
        <v>US Power Financial</v>
      </c>
      <c r="B591" s="43" t="str">
        <f t="shared" si="47"/>
        <v>US</v>
      </c>
      <c r="C591" s="43" t="str">
        <f t="shared" si="48"/>
        <v>Power</v>
      </c>
      <c r="D591" s="43" t="str">
        <f t="shared" si="49"/>
        <v>Financial</v>
      </c>
      <c r="E591" s="43">
        <f>IF(VLOOKUP(S591,'DD-Lookup'!$J$6:$L$50,3,FALSE)="Monthly",(YEAR(AC591)-YEAR(AB591))*12+MONTH(AC591)-MONTH(AB591)+1,(AC591-AB591+1))</f>
        <v>5</v>
      </c>
      <c r="F591" s="210">
        <f t="shared" si="50"/>
        <v>250</v>
      </c>
      <c r="G591" s="199">
        <v>1352486</v>
      </c>
      <c r="H591" s="195">
        <v>37049.295995370398</v>
      </c>
      <c r="I591" t="s">
        <v>2472</v>
      </c>
      <c r="M591" t="s">
        <v>2766</v>
      </c>
      <c r="N591" t="s">
        <v>2659</v>
      </c>
      <c r="O591" t="s">
        <v>3229</v>
      </c>
      <c r="P591" s="196">
        <v>50</v>
      </c>
      <c r="S591" t="s">
        <v>3340</v>
      </c>
      <c r="T591" t="s">
        <v>3557</v>
      </c>
      <c r="U591" s="198">
        <v>35.25</v>
      </c>
      <c r="V591" t="s">
        <v>322</v>
      </c>
      <c r="W591" t="s">
        <v>2258</v>
      </c>
      <c r="X591" t="s">
        <v>3368</v>
      </c>
      <c r="Y591" t="s">
        <v>2662</v>
      </c>
      <c r="Z591" t="s">
        <v>2995</v>
      </c>
      <c r="AA591">
        <v>636283.1</v>
      </c>
      <c r="AB591" s="195">
        <v>37053.875</v>
      </c>
      <c r="AC591" s="195">
        <v>37057.875</v>
      </c>
    </row>
    <row r="592" spans="1:29" x14ac:dyDescent="0.25">
      <c r="A592" s="43" t="str">
        <f t="shared" si="46"/>
        <v>US Power Physical</v>
      </c>
      <c r="B592" s="43" t="str">
        <f t="shared" si="47"/>
        <v>US</v>
      </c>
      <c r="C592" s="43" t="str">
        <f t="shared" si="48"/>
        <v>Power</v>
      </c>
      <c r="D592" s="43" t="str">
        <f t="shared" si="49"/>
        <v>Physical</v>
      </c>
      <c r="E592" s="43">
        <f>IF(VLOOKUP(S592,'DD-Lookup'!$J$6:$L$50,3,FALSE)="Monthly",(YEAR(AC592)-YEAR(AB592))*12+MONTH(AC592)-MONTH(AB592)+1,(AC592-AB592+1))</f>
        <v>1</v>
      </c>
      <c r="F592" s="210">
        <f t="shared" si="50"/>
        <v>50</v>
      </c>
      <c r="G592" s="199">
        <v>1352487</v>
      </c>
      <c r="H592" s="195">
        <v>37049.296192129601</v>
      </c>
      <c r="I592" t="s">
        <v>3360</v>
      </c>
      <c r="M592" t="s">
        <v>2766</v>
      </c>
      <c r="N592" t="s">
        <v>3361</v>
      </c>
      <c r="O592" t="s">
        <v>3625</v>
      </c>
      <c r="Q592" s="196">
        <v>50</v>
      </c>
      <c r="S592" t="s">
        <v>3340</v>
      </c>
      <c r="T592" t="s">
        <v>3557</v>
      </c>
      <c r="U592" s="198">
        <v>37.25</v>
      </c>
      <c r="V592" t="s">
        <v>2782</v>
      </c>
      <c r="W592" t="s">
        <v>3369</v>
      </c>
      <c r="X592" t="s">
        <v>2267</v>
      </c>
      <c r="Y592" t="s">
        <v>2662</v>
      </c>
      <c r="Z592" t="s">
        <v>2990</v>
      </c>
      <c r="AA592">
        <v>636284.1</v>
      </c>
      <c r="AB592" s="195">
        <v>37050.875011574099</v>
      </c>
      <c r="AC592" s="195">
        <v>37050.875011574099</v>
      </c>
    </row>
    <row r="593" spans="1:29" x14ac:dyDescent="0.25">
      <c r="A593" s="43" t="str">
        <f t="shared" si="46"/>
        <v>US Crude Financial</v>
      </c>
      <c r="B593" s="43" t="str">
        <f t="shared" si="47"/>
        <v>US</v>
      </c>
      <c r="C593" s="43" t="str">
        <f t="shared" si="48"/>
        <v>Crude</v>
      </c>
      <c r="D593" s="43" t="str">
        <f t="shared" si="49"/>
        <v>Financial</v>
      </c>
      <c r="E593" s="43">
        <f>IF(VLOOKUP(S593,'DD-Lookup'!$J$6:$L$50,3,FALSE)="Monthly",(YEAR(AC593)-YEAR(AB593))*12+MONTH(AC593)-MONTH(AB593)+1,(AC593-AB593+1))</f>
        <v>1</v>
      </c>
      <c r="F593" s="210">
        <f t="shared" si="50"/>
        <v>50000</v>
      </c>
      <c r="G593" s="199">
        <v>1352488</v>
      </c>
      <c r="H593" s="195">
        <v>37049.296319444402</v>
      </c>
      <c r="I593" t="s">
        <v>2652</v>
      </c>
      <c r="M593" t="s">
        <v>3437</v>
      </c>
      <c r="N593" t="s">
        <v>2653</v>
      </c>
      <c r="O593" t="s">
        <v>3359</v>
      </c>
      <c r="P593" s="196">
        <v>50000</v>
      </c>
      <c r="S593" t="s">
        <v>3347</v>
      </c>
      <c r="T593" t="s">
        <v>3557</v>
      </c>
      <c r="U593" s="198">
        <v>27.44</v>
      </c>
      <c r="V593" t="s">
        <v>2654</v>
      </c>
      <c r="W593" t="s">
        <v>2655</v>
      </c>
      <c r="X593" t="s">
        <v>2656</v>
      </c>
      <c r="Y593" t="s">
        <v>2778</v>
      </c>
      <c r="Z593" t="s">
        <v>2995</v>
      </c>
      <c r="AA593">
        <v>115369</v>
      </c>
      <c r="AB593" s="195">
        <v>37073</v>
      </c>
      <c r="AC593" s="195">
        <v>37103</v>
      </c>
    </row>
    <row r="594" spans="1:29" x14ac:dyDescent="0.25">
      <c r="A594" s="43" t="str">
        <f t="shared" si="46"/>
        <v>US Power Physical</v>
      </c>
      <c r="B594" s="43" t="str">
        <f t="shared" si="47"/>
        <v>US</v>
      </c>
      <c r="C594" s="43" t="str">
        <f t="shared" si="48"/>
        <v>Power</v>
      </c>
      <c r="D594" s="43" t="str">
        <f t="shared" si="49"/>
        <v>Physical</v>
      </c>
      <c r="E594" s="43">
        <f>IF(VLOOKUP(S594,'DD-Lookup'!$J$6:$L$50,3,FALSE)="Monthly",(YEAR(AC594)-YEAR(AB594))*12+MONTH(AC594)-MONTH(AB594)+1,(AC594-AB594+1))</f>
        <v>1</v>
      </c>
      <c r="F594" s="210">
        <f t="shared" si="50"/>
        <v>50</v>
      </c>
      <c r="G594" s="199">
        <v>1352489</v>
      </c>
      <c r="H594" s="195">
        <v>37049.296493055597</v>
      </c>
      <c r="I594" t="s">
        <v>3841</v>
      </c>
      <c r="J594" t="s">
        <v>2233</v>
      </c>
      <c r="K594" t="s">
        <v>2272</v>
      </c>
      <c r="M594" t="s">
        <v>2766</v>
      </c>
      <c r="N594" t="s">
        <v>3361</v>
      </c>
      <c r="O594" t="s">
        <v>3701</v>
      </c>
      <c r="P594" s="196">
        <v>50</v>
      </c>
      <c r="S594" t="s">
        <v>3340</v>
      </c>
      <c r="T594" t="s">
        <v>3557</v>
      </c>
      <c r="U594" s="198">
        <v>43.5</v>
      </c>
      <c r="V594" t="s">
        <v>356</v>
      </c>
      <c r="W594" t="s">
        <v>2278</v>
      </c>
      <c r="X594" t="s">
        <v>3513</v>
      </c>
      <c r="Y594" t="s">
        <v>2662</v>
      </c>
      <c r="Z594" t="s">
        <v>2990</v>
      </c>
      <c r="AA594">
        <v>636285.1</v>
      </c>
      <c r="AB594" s="195">
        <v>37050.875011574099</v>
      </c>
      <c r="AC594" s="195">
        <v>37050.875011574099</v>
      </c>
    </row>
    <row r="595" spans="1:29" x14ac:dyDescent="0.25">
      <c r="A595" s="43" t="str">
        <f t="shared" si="46"/>
        <v>US Power Physical</v>
      </c>
      <c r="B595" s="43" t="str">
        <f t="shared" si="47"/>
        <v>US</v>
      </c>
      <c r="C595" s="43" t="str">
        <f t="shared" si="48"/>
        <v>Power</v>
      </c>
      <c r="D595" s="43" t="str">
        <f t="shared" si="49"/>
        <v>Physical</v>
      </c>
      <c r="E595" s="43">
        <f>IF(VLOOKUP(S595,'DD-Lookup'!$J$6:$L$50,3,FALSE)="Monthly",(YEAR(AC595)-YEAR(AB595))*12+MONTH(AC595)-MONTH(AB595)+1,(AC595-AB595+1))</f>
        <v>1</v>
      </c>
      <c r="F595" s="210">
        <f t="shared" si="50"/>
        <v>50</v>
      </c>
      <c r="G595" s="199">
        <v>1352490</v>
      </c>
      <c r="H595" s="195">
        <v>37049.296643518501</v>
      </c>
      <c r="I595" t="s">
        <v>2269</v>
      </c>
      <c r="M595" t="s">
        <v>2766</v>
      </c>
      <c r="N595" t="s">
        <v>3361</v>
      </c>
      <c r="O595" t="s">
        <v>1720</v>
      </c>
      <c r="Q595" s="196">
        <v>50</v>
      </c>
      <c r="S595" t="s">
        <v>3340</v>
      </c>
      <c r="T595" t="s">
        <v>3557</v>
      </c>
      <c r="U595" s="198">
        <v>30.1</v>
      </c>
      <c r="V595" t="s">
        <v>4117</v>
      </c>
      <c r="W595" t="s">
        <v>3376</v>
      </c>
      <c r="X595" t="s">
        <v>3377</v>
      </c>
      <c r="Y595" t="s">
        <v>2662</v>
      </c>
      <c r="Z595" t="s">
        <v>2990</v>
      </c>
      <c r="AA595">
        <v>636286.1</v>
      </c>
      <c r="AB595" s="195">
        <v>37050.875011574099</v>
      </c>
      <c r="AC595" s="195">
        <v>37050.875011574099</v>
      </c>
    </row>
    <row r="596" spans="1:29" x14ac:dyDescent="0.25">
      <c r="A596" s="43" t="str">
        <f t="shared" si="46"/>
        <v>US Power Physical</v>
      </c>
      <c r="B596" s="43" t="str">
        <f t="shared" si="47"/>
        <v>US</v>
      </c>
      <c r="C596" s="43" t="str">
        <f t="shared" si="48"/>
        <v>Power</v>
      </c>
      <c r="D596" s="43" t="str">
        <f t="shared" si="49"/>
        <v>Physical</v>
      </c>
      <c r="E596" s="43">
        <f>IF(VLOOKUP(S596,'DD-Lookup'!$J$6:$L$50,3,FALSE)="Monthly",(YEAR(AC596)-YEAR(AB596))*12+MONTH(AC596)-MONTH(AB596)+1,(AC596-AB596+1))</f>
        <v>1</v>
      </c>
      <c r="F596" s="210">
        <f t="shared" si="50"/>
        <v>50</v>
      </c>
      <c r="G596" s="199">
        <v>1352491</v>
      </c>
      <c r="H596" s="195">
        <v>37049.296747685199</v>
      </c>
      <c r="I596" t="s">
        <v>2429</v>
      </c>
      <c r="M596" t="s">
        <v>2766</v>
      </c>
      <c r="N596" t="s">
        <v>3361</v>
      </c>
      <c r="O596" t="s">
        <v>1781</v>
      </c>
      <c r="Q596" s="196">
        <v>50</v>
      </c>
      <c r="S596" t="s">
        <v>3340</v>
      </c>
      <c r="T596" t="s">
        <v>3557</v>
      </c>
      <c r="U596" s="198">
        <v>31.5</v>
      </c>
      <c r="V596" t="s">
        <v>1706</v>
      </c>
      <c r="W596" t="s">
        <v>3365</v>
      </c>
      <c r="X596" t="s">
        <v>3366</v>
      </c>
      <c r="Y596" t="s">
        <v>2662</v>
      </c>
      <c r="Z596" t="s">
        <v>2990</v>
      </c>
      <c r="AA596">
        <v>636287.1</v>
      </c>
      <c r="AB596" s="195">
        <v>37050.875011574099</v>
      </c>
      <c r="AC596" s="195">
        <v>37050.875011574099</v>
      </c>
    </row>
    <row r="597" spans="1:29" x14ac:dyDescent="0.25">
      <c r="A597" s="43" t="str">
        <f t="shared" si="46"/>
        <v>US Power Physical</v>
      </c>
      <c r="B597" s="43" t="str">
        <f t="shared" si="47"/>
        <v>US</v>
      </c>
      <c r="C597" s="43" t="str">
        <f t="shared" si="48"/>
        <v>Power</v>
      </c>
      <c r="D597" s="43" t="str">
        <f t="shared" si="49"/>
        <v>Physical</v>
      </c>
      <c r="E597" s="43">
        <f>IF(VLOOKUP(S597,'DD-Lookup'!$J$6:$L$50,3,FALSE)="Monthly",(YEAR(AC597)-YEAR(AB597))*12+MONTH(AC597)-MONTH(AB597)+1,(AC597-AB597+1))</f>
        <v>1</v>
      </c>
      <c r="F597" s="210">
        <f t="shared" si="50"/>
        <v>50</v>
      </c>
      <c r="G597" s="199">
        <v>1352492</v>
      </c>
      <c r="H597" s="195">
        <v>37049.296840277799</v>
      </c>
      <c r="I597" t="s">
        <v>3339</v>
      </c>
      <c r="M597" t="s">
        <v>2766</v>
      </c>
      <c r="N597" t="s">
        <v>3361</v>
      </c>
      <c r="O597" t="s">
        <v>1720</v>
      </c>
      <c r="Q597" s="196">
        <v>50</v>
      </c>
      <c r="S597" t="s">
        <v>3340</v>
      </c>
      <c r="T597" t="s">
        <v>3557</v>
      </c>
      <c r="U597" s="198">
        <v>30.2</v>
      </c>
      <c r="V597" t="s">
        <v>4126</v>
      </c>
      <c r="W597" t="s">
        <v>3376</v>
      </c>
      <c r="X597" t="s">
        <v>3377</v>
      </c>
      <c r="Y597" t="s">
        <v>2662</v>
      </c>
      <c r="Z597" t="s">
        <v>2990</v>
      </c>
      <c r="AA597">
        <v>636288.1</v>
      </c>
      <c r="AB597" s="195">
        <v>37050.875011574099</v>
      </c>
      <c r="AC597" s="195">
        <v>37050.875011574099</v>
      </c>
    </row>
    <row r="598" spans="1:29" x14ac:dyDescent="0.25">
      <c r="A598" s="43" t="str">
        <f t="shared" si="46"/>
        <v>US Power Physical</v>
      </c>
      <c r="B598" s="43" t="str">
        <f t="shared" si="47"/>
        <v>US</v>
      </c>
      <c r="C598" s="43" t="str">
        <f t="shared" si="48"/>
        <v>Power</v>
      </c>
      <c r="D598" s="43" t="str">
        <f t="shared" si="49"/>
        <v>Physical</v>
      </c>
      <c r="E598" s="43">
        <f>IF(VLOOKUP(S598,'DD-Lookup'!$J$6:$L$50,3,FALSE)="Monthly",(YEAR(AC598)-YEAR(AB598))*12+MONTH(AC598)-MONTH(AB598)+1,(AC598-AB598+1))</f>
        <v>1</v>
      </c>
      <c r="F598" s="210">
        <f t="shared" si="50"/>
        <v>50</v>
      </c>
      <c r="G598" s="199">
        <v>1352493</v>
      </c>
      <c r="H598" s="195">
        <v>37049.296956018501</v>
      </c>
      <c r="I598" t="s">
        <v>3841</v>
      </c>
      <c r="J598" t="s">
        <v>2233</v>
      </c>
      <c r="K598" t="s">
        <v>2272</v>
      </c>
      <c r="M598" t="s">
        <v>2766</v>
      </c>
      <c r="N598" t="s">
        <v>3361</v>
      </c>
      <c r="O598" t="s">
        <v>3701</v>
      </c>
      <c r="P598" s="196">
        <v>50</v>
      </c>
      <c r="S598" t="s">
        <v>3340</v>
      </c>
      <c r="T598" t="s">
        <v>3557</v>
      </c>
      <c r="U598" s="198">
        <v>42</v>
      </c>
      <c r="V598" t="s">
        <v>356</v>
      </c>
      <c r="W598" t="s">
        <v>2278</v>
      </c>
      <c r="X598" t="s">
        <v>3513</v>
      </c>
      <c r="Y598" t="s">
        <v>2662</v>
      </c>
      <c r="Z598" t="s">
        <v>2990</v>
      </c>
      <c r="AA598">
        <v>636289.1</v>
      </c>
      <c r="AB598" s="195">
        <v>37050.875011574099</v>
      </c>
      <c r="AC598" s="195">
        <v>37050.875011574099</v>
      </c>
    </row>
    <row r="599" spans="1:29" x14ac:dyDescent="0.25">
      <c r="A599" s="43" t="str">
        <f t="shared" si="46"/>
        <v>US Power Physical</v>
      </c>
      <c r="B599" s="43" t="str">
        <f t="shared" si="47"/>
        <v>US</v>
      </c>
      <c r="C599" s="43" t="str">
        <f t="shared" si="48"/>
        <v>Power</v>
      </c>
      <c r="D599" s="43" t="str">
        <f t="shared" si="49"/>
        <v>Physical</v>
      </c>
      <c r="E599" s="43">
        <f>IF(VLOOKUP(S599,'DD-Lookup'!$J$6:$L$50,3,FALSE)="Monthly",(YEAR(AC599)-YEAR(AB599))*12+MONTH(AC599)-MONTH(AB599)+1,(AC599-AB599+1))</f>
        <v>1</v>
      </c>
      <c r="F599" s="210">
        <f t="shared" si="50"/>
        <v>50</v>
      </c>
      <c r="G599" s="199">
        <v>1352494</v>
      </c>
      <c r="H599" s="195">
        <v>37049.297129629602</v>
      </c>
      <c r="I599" t="s">
        <v>2254</v>
      </c>
      <c r="M599" t="s">
        <v>2766</v>
      </c>
      <c r="N599" t="s">
        <v>3361</v>
      </c>
      <c r="O599" t="s">
        <v>1781</v>
      </c>
      <c r="P599" s="196">
        <v>50</v>
      </c>
      <c r="S599" t="s">
        <v>3340</v>
      </c>
      <c r="T599" t="s">
        <v>3557</v>
      </c>
      <c r="U599" s="198">
        <v>31.25</v>
      </c>
      <c r="V599" t="s">
        <v>2665</v>
      </c>
      <c r="W599" t="s">
        <v>3365</v>
      </c>
      <c r="X599" t="s">
        <v>3366</v>
      </c>
      <c r="Y599" t="s">
        <v>2662</v>
      </c>
      <c r="Z599" t="s">
        <v>2990</v>
      </c>
      <c r="AA599">
        <v>636290.1</v>
      </c>
      <c r="AB599" s="195">
        <v>37050.875011574099</v>
      </c>
      <c r="AC599" s="195">
        <v>37050.875011574099</v>
      </c>
    </row>
    <row r="600" spans="1:29" x14ac:dyDescent="0.25">
      <c r="A600" s="43" t="str">
        <f t="shared" si="46"/>
        <v>US Power Physical</v>
      </c>
      <c r="B600" s="43" t="str">
        <f t="shared" si="47"/>
        <v>US</v>
      </c>
      <c r="C600" s="43" t="str">
        <f t="shared" si="48"/>
        <v>Power</v>
      </c>
      <c r="D600" s="43" t="str">
        <f t="shared" si="49"/>
        <v>Physical</v>
      </c>
      <c r="E600" s="43">
        <f>IF(VLOOKUP(S600,'DD-Lookup'!$J$6:$L$50,3,FALSE)="Monthly",(YEAR(AC600)-YEAR(AB600))*12+MONTH(AC600)-MONTH(AB600)+1,(AC600-AB600+1))</f>
        <v>1</v>
      </c>
      <c r="F600" s="210">
        <f t="shared" si="50"/>
        <v>50</v>
      </c>
      <c r="G600" s="199">
        <v>1352495</v>
      </c>
      <c r="H600" s="195">
        <v>37049.2973263889</v>
      </c>
      <c r="I600" t="s">
        <v>3530</v>
      </c>
      <c r="M600" t="s">
        <v>2766</v>
      </c>
      <c r="N600" t="s">
        <v>3361</v>
      </c>
      <c r="O600" t="s">
        <v>3625</v>
      </c>
      <c r="Q600" s="196">
        <v>50</v>
      </c>
      <c r="S600" t="s">
        <v>3340</v>
      </c>
      <c r="T600" t="s">
        <v>3557</v>
      </c>
      <c r="U600" s="198">
        <v>37.5</v>
      </c>
      <c r="V600" t="s">
        <v>2253</v>
      </c>
      <c r="W600" t="s">
        <v>3369</v>
      </c>
      <c r="X600" t="s">
        <v>2267</v>
      </c>
      <c r="Y600" t="s">
        <v>2662</v>
      </c>
      <c r="Z600" t="s">
        <v>2990</v>
      </c>
      <c r="AA600">
        <v>636291.1</v>
      </c>
      <c r="AB600" s="195">
        <v>37050.875011574099</v>
      </c>
      <c r="AC600" s="195">
        <v>37050.875011574099</v>
      </c>
    </row>
    <row r="601" spans="1:29" x14ac:dyDescent="0.25">
      <c r="A601" s="43" t="str">
        <f t="shared" si="46"/>
        <v>US Power Physical</v>
      </c>
      <c r="B601" s="43" t="str">
        <f t="shared" si="47"/>
        <v>US</v>
      </c>
      <c r="C601" s="43" t="str">
        <f t="shared" si="48"/>
        <v>Power</v>
      </c>
      <c r="D601" s="43" t="str">
        <f t="shared" si="49"/>
        <v>Physical</v>
      </c>
      <c r="E601" s="43">
        <f>IF(VLOOKUP(S601,'DD-Lookup'!$J$6:$L$50,3,FALSE)="Monthly",(YEAR(AC601)-YEAR(AB601))*12+MONTH(AC601)-MONTH(AB601)+1,(AC601-AB601+1))</f>
        <v>30</v>
      </c>
      <c r="F601" s="210">
        <f t="shared" si="50"/>
        <v>1500</v>
      </c>
      <c r="G601" s="199">
        <v>1352496</v>
      </c>
      <c r="H601" s="195">
        <v>37049.297453703701</v>
      </c>
      <c r="I601" t="s">
        <v>2280</v>
      </c>
      <c r="M601" t="s">
        <v>2766</v>
      </c>
      <c r="N601" t="s">
        <v>3361</v>
      </c>
      <c r="O601" t="s">
        <v>3036</v>
      </c>
      <c r="Q601" s="196">
        <v>50</v>
      </c>
      <c r="S601" t="s">
        <v>3340</v>
      </c>
      <c r="T601" t="s">
        <v>3557</v>
      </c>
      <c r="U601" s="198">
        <v>51.75</v>
      </c>
      <c r="V601" t="s">
        <v>1697</v>
      </c>
      <c r="W601" t="s">
        <v>3369</v>
      </c>
      <c r="X601" t="s">
        <v>3197</v>
      </c>
      <c r="Y601" t="s">
        <v>2662</v>
      </c>
      <c r="Z601" t="s">
        <v>2990</v>
      </c>
      <c r="AA601">
        <v>636292.1</v>
      </c>
      <c r="AB601" s="195">
        <v>37408.875</v>
      </c>
      <c r="AC601" s="195">
        <v>37437.875</v>
      </c>
    </row>
    <row r="602" spans="1:29" x14ac:dyDescent="0.25">
      <c r="A602" s="43" t="str">
        <f t="shared" si="46"/>
        <v>US Power Physical</v>
      </c>
      <c r="B602" s="43" t="str">
        <f t="shared" si="47"/>
        <v>US</v>
      </c>
      <c r="C602" s="43" t="str">
        <f t="shared" si="48"/>
        <v>Power</v>
      </c>
      <c r="D602" s="43" t="str">
        <f t="shared" si="49"/>
        <v>Physical</v>
      </c>
      <c r="E602" s="43">
        <f>IF(VLOOKUP(S602,'DD-Lookup'!$J$6:$L$50,3,FALSE)="Monthly",(YEAR(AC602)-YEAR(AB602))*12+MONTH(AC602)-MONTH(AB602)+1,(AC602-AB602+1))</f>
        <v>1</v>
      </c>
      <c r="F602" s="210">
        <f t="shared" si="50"/>
        <v>50</v>
      </c>
      <c r="G602" s="199">
        <v>1352497</v>
      </c>
      <c r="H602" s="195">
        <v>37049.297824074099</v>
      </c>
      <c r="I602" t="s">
        <v>3360</v>
      </c>
      <c r="M602" t="s">
        <v>2766</v>
      </c>
      <c r="N602" t="s">
        <v>3361</v>
      </c>
      <c r="O602" t="s">
        <v>3647</v>
      </c>
      <c r="Q602" s="196">
        <v>50</v>
      </c>
      <c r="S602" t="s">
        <v>3340</v>
      </c>
      <c r="T602" t="s">
        <v>3557</v>
      </c>
      <c r="U602" s="198">
        <v>31.75</v>
      </c>
      <c r="V602" t="s">
        <v>2782</v>
      </c>
      <c r="W602" t="s">
        <v>2781</v>
      </c>
      <c r="X602" t="s">
        <v>3370</v>
      </c>
      <c r="Y602" t="s">
        <v>2662</v>
      </c>
      <c r="Z602" t="s">
        <v>2990</v>
      </c>
      <c r="AA602">
        <v>636294.1</v>
      </c>
      <c r="AB602" s="195">
        <v>37050.875011574099</v>
      </c>
      <c r="AC602" s="195">
        <v>37050.875011574099</v>
      </c>
    </row>
    <row r="603" spans="1:29" x14ac:dyDescent="0.25">
      <c r="A603" s="43" t="str">
        <f t="shared" si="46"/>
        <v xml:space="preserve"> Metals Financial</v>
      </c>
      <c r="B603" s="43" t="str">
        <f t="shared" si="47"/>
        <v/>
      </c>
      <c r="C603" s="43" t="str">
        <f t="shared" si="48"/>
        <v>Metals</v>
      </c>
      <c r="D603" s="43" t="str">
        <f t="shared" si="49"/>
        <v>Financial</v>
      </c>
      <c r="E603" s="43">
        <f>IF(VLOOKUP(S603,'DD-Lookup'!$J$6:$L$50,3,FALSE)="Monthly",(YEAR(AC603)-YEAR(AB603))*12+MONTH(AC603)-MONTH(AB603)+1,(AC603-AB603+1))</f>
        <v>1</v>
      </c>
      <c r="F603" s="210">
        <f t="shared" si="50"/>
        <v>20</v>
      </c>
      <c r="G603" s="199">
        <v>1352498</v>
      </c>
      <c r="H603" s="195">
        <v>37049.297939814802</v>
      </c>
      <c r="I603" t="s">
        <v>3602</v>
      </c>
      <c r="M603" t="s">
        <v>3346</v>
      </c>
      <c r="N603" t="s">
        <v>3566</v>
      </c>
      <c r="O603" t="s">
        <v>3567</v>
      </c>
      <c r="Q603" s="196">
        <v>20</v>
      </c>
      <c r="S603" t="s">
        <v>3556</v>
      </c>
      <c r="T603" t="s">
        <v>3557</v>
      </c>
      <c r="U603" s="198">
        <v>1512</v>
      </c>
      <c r="V603" t="s">
        <v>1655</v>
      </c>
      <c r="W603" t="s">
        <v>3563</v>
      </c>
      <c r="X603" t="s">
        <v>3559</v>
      </c>
      <c r="Y603" t="s">
        <v>3560</v>
      </c>
      <c r="Z603" t="s">
        <v>3561</v>
      </c>
      <c r="AA603">
        <v>2173213</v>
      </c>
    </row>
    <row r="604" spans="1:29" x14ac:dyDescent="0.25">
      <c r="A604" s="43" t="str">
        <f t="shared" si="46"/>
        <v xml:space="preserve"> Metals Financial</v>
      </c>
      <c r="B604" s="43" t="str">
        <f t="shared" si="47"/>
        <v/>
      </c>
      <c r="C604" s="43" t="str">
        <f t="shared" si="48"/>
        <v>Metals</v>
      </c>
      <c r="D604" s="43" t="str">
        <f t="shared" si="49"/>
        <v>Financial</v>
      </c>
      <c r="E604" s="43">
        <f>IF(VLOOKUP(S604,'DD-Lookup'!$J$6:$L$50,3,FALSE)="Monthly",(YEAR(AC604)-YEAR(AB604))*12+MONTH(AC604)-MONTH(AB604)+1,(AC604-AB604+1))</f>
        <v>1</v>
      </c>
      <c r="F604" s="210">
        <f t="shared" si="50"/>
        <v>10</v>
      </c>
      <c r="G604" s="199">
        <v>1352499</v>
      </c>
      <c r="H604" s="195">
        <v>37049.2980902778</v>
      </c>
      <c r="I604" t="s">
        <v>3527</v>
      </c>
      <c r="M604" t="s">
        <v>3346</v>
      </c>
      <c r="N604" t="s">
        <v>3566</v>
      </c>
      <c r="O604" t="s">
        <v>3567</v>
      </c>
      <c r="P604" s="196">
        <v>10</v>
      </c>
      <c r="S604" t="s">
        <v>3556</v>
      </c>
      <c r="T604" t="s">
        <v>3557</v>
      </c>
      <c r="U604" s="198">
        <v>1511</v>
      </c>
      <c r="V604" t="s">
        <v>3569</v>
      </c>
      <c r="W604" t="s">
        <v>3563</v>
      </c>
      <c r="X604" t="s">
        <v>3559</v>
      </c>
      <c r="Y604" t="s">
        <v>3560</v>
      </c>
      <c r="Z604" t="s">
        <v>3561</v>
      </c>
      <c r="AA604">
        <v>2173215</v>
      </c>
    </row>
    <row r="605" spans="1:29" x14ac:dyDescent="0.25">
      <c r="A605" s="43" t="str">
        <f t="shared" si="46"/>
        <v>US Power Physical</v>
      </c>
      <c r="B605" s="43" t="str">
        <f t="shared" si="47"/>
        <v>US</v>
      </c>
      <c r="C605" s="43" t="str">
        <f t="shared" si="48"/>
        <v>Power</v>
      </c>
      <c r="D605" s="43" t="str">
        <f t="shared" si="49"/>
        <v>Physical</v>
      </c>
      <c r="E605" s="43">
        <f>IF(VLOOKUP(S605,'DD-Lookup'!$J$6:$L$50,3,FALSE)="Monthly",(YEAR(AC605)-YEAR(AB605))*12+MONTH(AC605)-MONTH(AB605)+1,(AC605-AB605+1))</f>
        <v>61</v>
      </c>
      <c r="F605" s="210">
        <f t="shared" si="50"/>
        <v>3050</v>
      </c>
      <c r="G605" s="199">
        <v>1352500</v>
      </c>
      <c r="H605" s="195">
        <v>37049.298113425903</v>
      </c>
      <c r="I605" t="s">
        <v>2527</v>
      </c>
      <c r="M605" t="s">
        <v>2766</v>
      </c>
      <c r="N605" t="s">
        <v>3361</v>
      </c>
      <c r="O605" t="s">
        <v>4112</v>
      </c>
      <c r="Q605" s="196">
        <v>50</v>
      </c>
      <c r="S605" t="s">
        <v>3340</v>
      </c>
      <c r="T605" t="s">
        <v>3557</v>
      </c>
      <c r="U605" s="198">
        <v>37.5</v>
      </c>
      <c r="V605" t="s">
        <v>1705</v>
      </c>
      <c r="W605" t="s">
        <v>3825</v>
      </c>
      <c r="X605" t="s">
        <v>2263</v>
      </c>
      <c r="Y605" t="s">
        <v>2662</v>
      </c>
      <c r="Z605" t="s">
        <v>2990</v>
      </c>
      <c r="AA605">
        <v>636295.1</v>
      </c>
      <c r="AB605" s="195">
        <v>37316.591666666704</v>
      </c>
      <c r="AC605" s="195">
        <v>37376.591666666704</v>
      </c>
    </row>
    <row r="606" spans="1:29" x14ac:dyDescent="0.25">
      <c r="A606" s="43" t="str">
        <f t="shared" si="46"/>
        <v>US Power Physical</v>
      </c>
      <c r="B606" s="43" t="str">
        <f t="shared" si="47"/>
        <v>US</v>
      </c>
      <c r="C606" s="43" t="str">
        <f t="shared" si="48"/>
        <v>Power</v>
      </c>
      <c r="D606" s="43" t="str">
        <f t="shared" si="49"/>
        <v>Physical</v>
      </c>
      <c r="E606" s="43">
        <f>IF(VLOOKUP(S606,'DD-Lookup'!$J$6:$L$50,3,FALSE)="Monthly",(YEAR(AC606)-YEAR(AB606))*12+MONTH(AC606)-MONTH(AB606)+1,(AC606-AB606+1))</f>
        <v>1</v>
      </c>
      <c r="F606" s="210">
        <f t="shared" si="50"/>
        <v>50</v>
      </c>
      <c r="G606" s="199">
        <v>1352502</v>
      </c>
      <c r="H606" s="195">
        <v>37049.298263888901</v>
      </c>
      <c r="I606" t="s">
        <v>3841</v>
      </c>
      <c r="J606" t="s">
        <v>2233</v>
      </c>
      <c r="K606" t="s">
        <v>2272</v>
      </c>
      <c r="M606" t="s">
        <v>2766</v>
      </c>
      <c r="N606" t="s">
        <v>3361</v>
      </c>
      <c r="O606" t="s">
        <v>3701</v>
      </c>
      <c r="P606" s="196">
        <v>50</v>
      </c>
      <c r="S606" t="s">
        <v>3340</v>
      </c>
      <c r="T606" t="s">
        <v>3557</v>
      </c>
      <c r="U606" s="198">
        <v>40.5</v>
      </c>
      <c r="V606" t="s">
        <v>356</v>
      </c>
      <c r="W606" t="s">
        <v>2278</v>
      </c>
      <c r="X606" t="s">
        <v>3513</v>
      </c>
      <c r="Y606" t="s">
        <v>2662</v>
      </c>
      <c r="Z606" t="s">
        <v>2990</v>
      </c>
      <c r="AA606">
        <v>636296.1</v>
      </c>
      <c r="AB606" s="195">
        <v>37050.875011574099</v>
      </c>
      <c r="AC606" s="195">
        <v>37050.875011574099</v>
      </c>
    </row>
    <row r="607" spans="1:29" x14ac:dyDescent="0.25">
      <c r="A607" s="43" t="str">
        <f t="shared" si="46"/>
        <v xml:space="preserve"> Metals Financial</v>
      </c>
      <c r="B607" s="43" t="str">
        <f t="shared" si="47"/>
        <v/>
      </c>
      <c r="C607" s="43" t="str">
        <f t="shared" si="48"/>
        <v>Metals</v>
      </c>
      <c r="D607" s="43" t="str">
        <f t="shared" si="49"/>
        <v>Financial</v>
      </c>
      <c r="E607" s="43">
        <f>IF(VLOOKUP(S607,'DD-Lookup'!$J$6:$L$50,3,FALSE)="Monthly",(YEAR(AC607)-YEAR(AB607))*12+MONTH(AC607)-MONTH(AB607)+1,(AC607-AB607+1))</f>
        <v>1</v>
      </c>
      <c r="F607" s="210">
        <f t="shared" si="50"/>
        <v>20</v>
      </c>
      <c r="G607" s="199">
        <v>1352503</v>
      </c>
      <c r="H607" s="195">
        <v>37049.298483796301</v>
      </c>
      <c r="I607" t="s">
        <v>3936</v>
      </c>
      <c r="M607" t="s">
        <v>3346</v>
      </c>
      <c r="N607" t="s">
        <v>3554</v>
      </c>
      <c r="O607" t="s">
        <v>3555</v>
      </c>
      <c r="P607" s="196">
        <v>20</v>
      </c>
      <c r="S607" t="s">
        <v>3556</v>
      </c>
      <c r="T607" t="s">
        <v>3557</v>
      </c>
      <c r="U607" s="198">
        <v>1665</v>
      </c>
      <c r="V607" t="s">
        <v>3937</v>
      </c>
      <c r="W607" t="s">
        <v>3563</v>
      </c>
      <c r="X607" t="s">
        <v>3559</v>
      </c>
      <c r="Y607" t="s">
        <v>3560</v>
      </c>
      <c r="Z607" t="s">
        <v>3561</v>
      </c>
      <c r="AA607">
        <v>2173221</v>
      </c>
    </row>
    <row r="608" spans="1:29" x14ac:dyDescent="0.25">
      <c r="A608" s="43" t="str">
        <f t="shared" si="46"/>
        <v xml:space="preserve"> Metals Financial</v>
      </c>
      <c r="B608" s="43" t="str">
        <f t="shared" si="47"/>
        <v/>
      </c>
      <c r="C608" s="43" t="str">
        <f t="shared" si="48"/>
        <v>Metals</v>
      </c>
      <c r="D608" s="43" t="str">
        <f t="shared" si="49"/>
        <v>Financial</v>
      </c>
      <c r="E608" s="43">
        <f>IF(VLOOKUP(S608,'DD-Lookup'!$J$6:$L$50,3,FALSE)="Monthly",(YEAR(AC608)-YEAR(AB608))*12+MONTH(AC608)-MONTH(AB608)+1,(AC608-AB608+1))</f>
        <v>1</v>
      </c>
      <c r="F608" s="210">
        <f t="shared" si="50"/>
        <v>10</v>
      </c>
      <c r="G608" s="199">
        <v>1352504</v>
      </c>
      <c r="H608" s="195">
        <v>37049.298784722203</v>
      </c>
      <c r="I608" t="s">
        <v>357</v>
      </c>
      <c r="M608" t="s">
        <v>3346</v>
      </c>
      <c r="N608" t="s">
        <v>3554</v>
      </c>
      <c r="O608" t="s">
        <v>3555</v>
      </c>
      <c r="P608" s="196">
        <v>10</v>
      </c>
      <c r="S608" t="s">
        <v>3556</v>
      </c>
      <c r="T608" t="s">
        <v>3557</v>
      </c>
      <c r="U608" s="198">
        <v>1664</v>
      </c>
      <c r="V608" t="s">
        <v>358</v>
      </c>
      <c r="W608" t="s">
        <v>3563</v>
      </c>
      <c r="X608" t="s">
        <v>3559</v>
      </c>
      <c r="Y608" t="s">
        <v>3560</v>
      </c>
      <c r="Z608" t="s">
        <v>3561</v>
      </c>
      <c r="AA608">
        <v>2173227</v>
      </c>
    </row>
    <row r="609" spans="1:29" x14ac:dyDescent="0.25">
      <c r="A609" s="43" t="str">
        <f t="shared" si="46"/>
        <v>US Power Physical</v>
      </c>
      <c r="B609" s="43" t="str">
        <f t="shared" si="47"/>
        <v>US</v>
      </c>
      <c r="C609" s="43" t="str">
        <f t="shared" si="48"/>
        <v>Power</v>
      </c>
      <c r="D609" s="43" t="str">
        <f t="shared" si="49"/>
        <v>Physical</v>
      </c>
      <c r="E609" s="43">
        <f>IF(VLOOKUP(S609,'DD-Lookup'!$J$6:$L$50,3,FALSE)="Monthly",(YEAR(AC609)-YEAR(AB609))*12+MONTH(AC609)-MONTH(AB609)+1,(AC609-AB609+1))</f>
        <v>1</v>
      </c>
      <c r="F609" s="210">
        <f t="shared" si="50"/>
        <v>50</v>
      </c>
      <c r="G609" s="199">
        <v>1352505</v>
      </c>
      <c r="H609" s="195">
        <v>37049.2988078704</v>
      </c>
      <c r="I609" t="s">
        <v>2244</v>
      </c>
      <c r="M609" t="s">
        <v>2766</v>
      </c>
      <c r="N609" t="s">
        <v>3361</v>
      </c>
      <c r="O609" t="s">
        <v>3701</v>
      </c>
      <c r="Q609" s="196">
        <v>50</v>
      </c>
      <c r="S609" t="s">
        <v>3340</v>
      </c>
      <c r="T609" t="s">
        <v>3557</v>
      </c>
      <c r="U609" s="198">
        <v>39.75</v>
      </c>
      <c r="V609" t="s">
        <v>3057</v>
      </c>
      <c r="W609" t="s">
        <v>2278</v>
      </c>
      <c r="X609" t="s">
        <v>3513</v>
      </c>
      <c r="Y609" t="s">
        <v>2662</v>
      </c>
      <c r="Z609" t="s">
        <v>2990</v>
      </c>
      <c r="AA609">
        <v>636299.1</v>
      </c>
      <c r="AB609" s="195">
        <v>37050.875011574099</v>
      </c>
      <c r="AC609" s="195">
        <v>37050.875011574099</v>
      </c>
    </row>
    <row r="610" spans="1:29" x14ac:dyDescent="0.25">
      <c r="A610" s="43" t="str">
        <f t="shared" si="46"/>
        <v>US Power Physical</v>
      </c>
      <c r="B610" s="43" t="str">
        <f t="shared" si="47"/>
        <v>US</v>
      </c>
      <c r="C610" s="43" t="str">
        <f t="shared" si="48"/>
        <v>Power</v>
      </c>
      <c r="D610" s="43" t="str">
        <f t="shared" si="49"/>
        <v>Physical</v>
      </c>
      <c r="E610" s="43">
        <f>IF(VLOOKUP(S610,'DD-Lookup'!$J$6:$L$50,3,FALSE)="Monthly",(YEAR(AC610)-YEAR(AB610))*12+MONTH(AC610)-MONTH(AB610)+1,(AC610-AB610+1))</f>
        <v>62</v>
      </c>
      <c r="F610" s="210">
        <f t="shared" si="50"/>
        <v>3100</v>
      </c>
      <c r="G610" s="199">
        <v>1352506</v>
      </c>
      <c r="H610" s="195">
        <v>37049.298888888901</v>
      </c>
      <c r="I610" t="s">
        <v>3360</v>
      </c>
      <c r="M610" t="s">
        <v>2766</v>
      </c>
      <c r="N610" t="s">
        <v>3361</v>
      </c>
      <c r="O610" t="s">
        <v>3954</v>
      </c>
      <c r="Q610" s="196">
        <v>50</v>
      </c>
      <c r="S610" t="s">
        <v>3340</v>
      </c>
      <c r="T610" t="s">
        <v>3557</v>
      </c>
      <c r="U610" s="198">
        <v>69.25</v>
      </c>
      <c r="V610" t="s">
        <v>3190</v>
      </c>
      <c r="W610" t="s">
        <v>3380</v>
      </c>
      <c r="X610" t="s">
        <v>3381</v>
      </c>
      <c r="Y610" t="s">
        <v>2662</v>
      </c>
      <c r="Z610" t="s">
        <v>2990</v>
      </c>
      <c r="AA610">
        <v>636300.1</v>
      </c>
      <c r="AB610" s="195">
        <v>37438.715972222199</v>
      </c>
      <c r="AC610" s="195">
        <v>37499.715972222199</v>
      </c>
    </row>
    <row r="611" spans="1:29" x14ac:dyDescent="0.25">
      <c r="A611" s="43" t="str">
        <f t="shared" si="46"/>
        <v>US Power Physical</v>
      </c>
      <c r="B611" s="43" t="str">
        <f t="shared" si="47"/>
        <v>US</v>
      </c>
      <c r="C611" s="43" t="str">
        <f t="shared" si="48"/>
        <v>Power</v>
      </c>
      <c r="D611" s="43" t="str">
        <f t="shared" si="49"/>
        <v>Physical</v>
      </c>
      <c r="E611" s="43">
        <f>IF(VLOOKUP(S611,'DD-Lookup'!$J$6:$L$50,3,FALSE)="Monthly",(YEAR(AC611)-YEAR(AB611))*12+MONTH(AC611)-MONTH(AB611)+1,(AC611-AB611+1))</f>
        <v>1</v>
      </c>
      <c r="F611" s="210">
        <f t="shared" si="50"/>
        <v>50</v>
      </c>
      <c r="G611" s="199">
        <v>1352507</v>
      </c>
      <c r="H611" s="195">
        <v>37049.298900463</v>
      </c>
      <c r="I611" t="s">
        <v>2266</v>
      </c>
      <c r="M611" t="s">
        <v>2766</v>
      </c>
      <c r="N611" t="s">
        <v>3361</v>
      </c>
      <c r="O611" t="s">
        <v>3647</v>
      </c>
      <c r="Q611" s="196">
        <v>50</v>
      </c>
      <c r="S611" t="s">
        <v>3340</v>
      </c>
      <c r="T611" t="s">
        <v>3557</v>
      </c>
      <c r="U611" s="198">
        <v>32</v>
      </c>
      <c r="V611" t="s">
        <v>3141</v>
      </c>
      <c r="W611" t="s">
        <v>2781</v>
      </c>
      <c r="X611" t="s">
        <v>3370</v>
      </c>
      <c r="Y611" t="s">
        <v>2662</v>
      </c>
      <c r="Z611" t="s">
        <v>2990</v>
      </c>
      <c r="AA611">
        <v>636301.1</v>
      </c>
      <c r="AB611" s="195">
        <v>37050.875011574099</v>
      </c>
      <c r="AC611" s="195">
        <v>37050.875011574099</v>
      </c>
    </row>
    <row r="612" spans="1:29" x14ac:dyDescent="0.25">
      <c r="A612" s="43" t="str">
        <f t="shared" si="46"/>
        <v xml:space="preserve"> Metals Financial</v>
      </c>
      <c r="B612" s="43" t="str">
        <f t="shared" si="47"/>
        <v/>
      </c>
      <c r="C612" s="43" t="str">
        <f t="shared" si="48"/>
        <v>Metals</v>
      </c>
      <c r="D612" s="43" t="str">
        <f t="shared" si="49"/>
        <v>Financial</v>
      </c>
      <c r="E612" s="43">
        <f>IF(VLOOKUP(S612,'DD-Lookup'!$J$6:$L$50,3,FALSE)="Monthly",(YEAR(AC612)-YEAR(AB612))*12+MONTH(AC612)-MONTH(AB612)+1,(AC612-AB612+1))</f>
        <v>1</v>
      </c>
      <c r="F612" s="210">
        <f t="shared" si="50"/>
        <v>9</v>
      </c>
      <c r="G612" s="199">
        <v>1352509</v>
      </c>
      <c r="H612" s="195">
        <v>37049.299050925903</v>
      </c>
      <c r="I612" t="s">
        <v>3579</v>
      </c>
      <c r="M612" t="s">
        <v>3346</v>
      </c>
      <c r="N612" t="s">
        <v>3614</v>
      </c>
      <c r="O612" t="s">
        <v>3711</v>
      </c>
      <c r="Q612" s="196">
        <v>9</v>
      </c>
      <c r="S612" t="s">
        <v>3556</v>
      </c>
      <c r="T612" t="s">
        <v>3557</v>
      </c>
      <c r="U612" s="198">
        <v>923</v>
      </c>
      <c r="V612" t="s">
        <v>4089</v>
      </c>
      <c r="W612" t="s">
        <v>3583</v>
      </c>
      <c r="X612" t="s">
        <v>3559</v>
      </c>
      <c r="Y612" t="s">
        <v>3560</v>
      </c>
      <c r="Z612" t="s">
        <v>3561</v>
      </c>
      <c r="AA612">
        <v>2173231</v>
      </c>
    </row>
    <row r="613" spans="1:29" x14ac:dyDescent="0.25">
      <c r="A613" s="43" t="str">
        <f t="shared" si="46"/>
        <v>US Power Physical</v>
      </c>
      <c r="B613" s="43" t="str">
        <f t="shared" si="47"/>
        <v>US</v>
      </c>
      <c r="C613" s="43" t="str">
        <f t="shared" si="48"/>
        <v>Power</v>
      </c>
      <c r="D613" s="43" t="str">
        <f t="shared" si="49"/>
        <v>Physical</v>
      </c>
      <c r="E613" s="43">
        <f>IF(VLOOKUP(S613,'DD-Lookup'!$J$6:$L$50,3,FALSE)="Monthly",(YEAR(AC613)-YEAR(AB613))*12+MONTH(AC613)-MONTH(AB613)+1,(AC613-AB613+1))</f>
        <v>1</v>
      </c>
      <c r="F613" s="210">
        <f t="shared" si="50"/>
        <v>50</v>
      </c>
      <c r="G613" s="199">
        <v>1352508</v>
      </c>
      <c r="H613" s="195">
        <v>37049.299050925903</v>
      </c>
      <c r="I613" t="s">
        <v>3363</v>
      </c>
      <c r="M613" t="s">
        <v>2766</v>
      </c>
      <c r="N613" t="s">
        <v>3361</v>
      </c>
      <c r="O613" t="s">
        <v>337</v>
      </c>
      <c r="Q613" s="196">
        <v>50</v>
      </c>
      <c r="S613" t="s">
        <v>3340</v>
      </c>
      <c r="T613" t="s">
        <v>3557</v>
      </c>
      <c r="U613" s="198">
        <v>10</v>
      </c>
      <c r="V613" t="s">
        <v>2779</v>
      </c>
      <c r="W613" t="s">
        <v>3372</v>
      </c>
      <c r="X613" t="s">
        <v>3373</v>
      </c>
      <c r="Y613" t="s">
        <v>2662</v>
      </c>
      <c r="Z613" t="s">
        <v>2990</v>
      </c>
      <c r="AA613">
        <v>636302.1</v>
      </c>
      <c r="AB613" s="195">
        <v>37050.875011574099</v>
      </c>
      <c r="AC613" s="195">
        <v>37050.875011574099</v>
      </c>
    </row>
    <row r="614" spans="1:29" x14ac:dyDescent="0.25">
      <c r="A614" s="43" t="str">
        <f t="shared" si="46"/>
        <v>US Power Physical</v>
      </c>
      <c r="B614" s="43" t="str">
        <f t="shared" si="47"/>
        <v>US</v>
      </c>
      <c r="C614" s="43" t="str">
        <f t="shared" si="48"/>
        <v>Power</v>
      </c>
      <c r="D614" s="43" t="str">
        <f t="shared" si="49"/>
        <v>Physical</v>
      </c>
      <c r="E614" s="43">
        <f>IF(VLOOKUP(S614,'DD-Lookup'!$J$6:$L$50,3,FALSE)="Monthly",(YEAR(AC614)-YEAR(AB614))*12+MONTH(AC614)-MONTH(AB614)+1,(AC614-AB614+1))</f>
        <v>1</v>
      </c>
      <c r="F614" s="210">
        <f t="shared" si="50"/>
        <v>50</v>
      </c>
      <c r="G614" s="199">
        <v>1352510</v>
      </c>
      <c r="H614" s="195">
        <v>37049.299108796302</v>
      </c>
      <c r="I614" t="s">
        <v>3360</v>
      </c>
      <c r="M614" t="s">
        <v>2766</v>
      </c>
      <c r="N614" t="s">
        <v>3361</v>
      </c>
      <c r="O614" t="s">
        <v>3647</v>
      </c>
      <c r="Q614" s="196">
        <v>50</v>
      </c>
      <c r="S614" t="s">
        <v>3340</v>
      </c>
      <c r="T614" t="s">
        <v>3557</v>
      </c>
      <c r="U614" s="198">
        <v>32.25</v>
      </c>
      <c r="V614" t="s">
        <v>2782</v>
      </c>
      <c r="W614" t="s">
        <v>2781</v>
      </c>
      <c r="X614" t="s">
        <v>3370</v>
      </c>
      <c r="Y614" t="s">
        <v>2662</v>
      </c>
      <c r="Z614" t="s">
        <v>2990</v>
      </c>
      <c r="AA614">
        <v>636303.1</v>
      </c>
      <c r="AB614" s="195">
        <v>37050.875011574099</v>
      </c>
      <c r="AC614" s="195">
        <v>37050.875011574099</v>
      </c>
    </row>
    <row r="615" spans="1:29" x14ac:dyDescent="0.25">
      <c r="A615" s="43" t="str">
        <f t="shared" si="46"/>
        <v xml:space="preserve"> Metals Financial</v>
      </c>
      <c r="B615" s="43" t="str">
        <f t="shared" si="47"/>
        <v/>
      </c>
      <c r="C615" s="43" t="str">
        <f t="shared" si="48"/>
        <v>Metals</v>
      </c>
      <c r="D615" s="43" t="str">
        <f t="shared" si="49"/>
        <v>Financial</v>
      </c>
      <c r="E615" s="43">
        <f>IF(VLOOKUP(S615,'DD-Lookup'!$J$6:$L$50,3,FALSE)="Monthly",(YEAR(AC615)-YEAR(AB615))*12+MONTH(AC615)-MONTH(AB615)+1,(AC615-AB615+1))</f>
        <v>1</v>
      </c>
      <c r="F615" s="210">
        <f t="shared" si="50"/>
        <v>20</v>
      </c>
      <c r="G615" s="199">
        <v>1352512</v>
      </c>
      <c r="H615" s="195">
        <v>37049.299282407403</v>
      </c>
      <c r="I615" t="s">
        <v>3527</v>
      </c>
      <c r="M615" t="s">
        <v>3346</v>
      </c>
      <c r="N615" t="s">
        <v>3566</v>
      </c>
      <c r="O615" t="s">
        <v>3567</v>
      </c>
      <c r="P615" s="196">
        <v>20</v>
      </c>
      <c r="S615" t="s">
        <v>3556</v>
      </c>
      <c r="T615" t="s">
        <v>3557</v>
      </c>
      <c r="U615" s="198">
        <v>1510</v>
      </c>
      <c r="V615" t="s">
        <v>3569</v>
      </c>
      <c r="W615" t="s">
        <v>3563</v>
      </c>
      <c r="X615" t="s">
        <v>3559</v>
      </c>
      <c r="Y615" t="s">
        <v>3560</v>
      </c>
      <c r="Z615" t="s">
        <v>3561</v>
      </c>
      <c r="AA615">
        <v>2173235</v>
      </c>
    </row>
    <row r="616" spans="1:29" x14ac:dyDescent="0.25">
      <c r="A616" s="43" t="str">
        <f t="shared" si="46"/>
        <v>US Crude Financial</v>
      </c>
      <c r="B616" s="43" t="str">
        <f t="shared" si="47"/>
        <v>US</v>
      </c>
      <c r="C616" s="43" t="str">
        <f t="shared" si="48"/>
        <v>Crude</v>
      </c>
      <c r="D616" s="43" t="str">
        <f t="shared" si="49"/>
        <v>Financial</v>
      </c>
      <c r="E616" s="43">
        <f>IF(VLOOKUP(S616,'DD-Lookup'!$J$6:$L$50,3,FALSE)="Monthly",(YEAR(AC616)-YEAR(AB616))*12+MONTH(AC616)-MONTH(AB616)+1,(AC616-AB616+1))</f>
        <v>1</v>
      </c>
      <c r="F616" s="210">
        <f t="shared" si="50"/>
        <v>50000</v>
      </c>
      <c r="G616" s="199">
        <v>1352511</v>
      </c>
      <c r="H616" s="195">
        <v>37049.299282407403</v>
      </c>
      <c r="I616" t="s">
        <v>2652</v>
      </c>
      <c r="M616" t="s">
        <v>3437</v>
      </c>
      <c r="N616" t="s">
        <v>2653</v>
      </c>
      <c r="O616" t="s">
        <v>3359</v>
      </c>
      <c r="Q616" s="196">
        <v>50000</v>
      </c>
      <c r="S616" t="s">
        <v>3347</v>
      </c>
      <c r="T616" t="s">
        <v>3557</v>
      </c>
      <c r="U616" s="198">
        <v>27.46</v>
      </c>
      <c r="V616" t="s">
        <v>2460</v>
      </c>
      <c r="W616" t="s">
        <v>2655</v>
      </c>
      <c r="X616" t="s">
        <v>2656</v>
      </c>
      <c r="Y616" t="s">
        <v>2778</v>
      </c>
      <c r="Z616" t="s">
        <v>2995</v>
      </c>
      <c r="AA616">
        <v>115370</v>
      </c>
      <c r="AB616" s="195">
        <v>37073</v>
      </c>
      <c r="AC616" s="195">
        <v>37103</v>
      </c>
    </row>
    <row r="617" spans="1:29" x14ac:dyDescent="0.25">
      <c r="A617" s="43" t="str">
        <f t="shared" si="46"/>
        <v>US Power Physical</v>
      </c>
      <c r="B617" s="43" t="str">
        <f t="shared" si="47"/>
        <v>US</v>
      </c>
      <c r="C617" s="43" t="str">
        <f t="shared" si="48"/>
        <v>Power</v>
      </c>
      <c r="D617" s="43" t="str">
        <f t="shared" si="49"/>
        <v>Physical</v>
      </c>
      <c r="E617" s="43">
        <f>IF(VLOOKUP(S617,'DD-Lookup'!$J$6:$L$50,3,FALSE)="Monthly",(YEAR(AC617)-YEAR(AB617))*12+MONTH(AC617)-MONTH(AB617)+1,(AC617-AB617+1))</f>
        <v>1</v>
      </c>
      <c r="F617" s="210">
        <f t="shared" si="50"/>
        <v>50</v>
      </c>
      <c r="G617" s="199">
        <v>1352513</v>
      </c>
      <c r="H617" s="195">
        <v>37049.299444444398</v>
      </c>
      <c r="I617" t="s">
        <v>2280</v>
      </c>
      <c r="M617" t="s">
        <v>2766</v>
      </c>
      <c r="N617" t="s">
        <v>2274</v>
      </c>
      <c r="O617" t="s">
        <v>328</v>
      </c>
      <c r="Q617" s="196">
        <v>50</v>
      </c>
      <c r="S617" t="s">
        <v>3340</v>
      </c>
      <c r="T617" t="s">
        <v>3557</v>
      </c>
      <c r="U617" s="198">
        <v>35.75</v>
      </c>
      <c r="V617" t="s">
        <v>1697</v>
      </c>
      <c r="W617" t="s">
        <v>2275</v>
      </c>
      <c r="X617" t="s">
        <v>2463</v>
      </c>
      <c r="Y617" t="s">
        <v>2662</v>
      </c>
      <c r="Z617" t="s">
        <v>2990</v>
      </c>
      <c r="AA617">
        <v>636304.1</v>
      </c>
      <c r="AB617" s="195">
        <v>37050.875011574099</v>
      </c>
      <c r="AC617" s="195">
        <v>37050.875011574099</v>
      </c>
    </row>
    <row r="618" spans="1:29" x14ac:dyDescent="0.25">
      <c r="A618" s="43" t="str">
        <f t="shared" si="46"/>
        <v>US Power Physical</v>
      </c>
      <c r="B618" s="43" t="str">
        <f t="shared" si="47"/>
        <v>US</v>
      </c>
      <c r="C618" s="43" t="str">
        <f t="shared" si="48"/>
        <v>Power</v>
      </c>
      <c r="D618" s="43" t="str">
        <f t="shared" si="49"/>
        <v>Physical</v>
      </c>
      <c r="E618" s="43">
        <f>IF(VLOOKUP(S618,'DD-Lookup'!$J$6:$L$50,3,FALSE)="Monthly",(YEAR(AC618)-YEAR(AB618))*12+MONTH(AC618)-MONTH(AB618)+1,(AC618-AB618+1))</f>
        <v>5</v>
      </c>
      <c r="F618" s="210">
        <f t="shared" si="50"/>
        <v>250</v>
      </c>
      <c r="G618" s="199">
        <v>1352514</v>
      </c>
      <c r="H618" s="195">
        <v>37049.299537036997</v>
      </c>
      <c r="I618" t="s">
        <v>3360</v>
      </c>
      <c r="M618" t="s">
        <v>2766</v>
      </c>
      <c r="N618" t="s">
        <v>3361</v>
      </c>
      <c r="O618" t="s">
        <v>3706</v>
      </c>
      <c r="Q618" s="196">
        <v>50</v>
      </c>
      <c r="S618" t="s">
        <v>3340</v>
      </c>
      <c r="T618" t="s">
        <v>3557</v>
      </c>
      <c r="U618" s="198">
        <v>41</v>
      </c>
      <c r="V618" t="s">
        <v>2340</v>
      </c>
      <c r="W618" t="s">
        <v>3365</v>
      </c>
      <c r="X618" t="s">
        <v>3366</v>
      </c>
      <c r="Y618" t="s">
        <v>2662</v>
      </c>
      <c r="Z618" t="s">
        <v>2990</v>
      </c>
      <c r="AA618">
        <v>636305.1</v>
      </c>
      <c r="AB618" s="195">
        <v>37060.875</v>
      </c>
      <c r="AC618" s="195">
        <v>37064.875</v>
      </c>
    </row>
    <row r="619" spans="1:29" x14ac:dyDescent="0.25">
      <c r="A619" s="43" t="str">
        <f t="shared" si="46"/>
        <v xml:space="preserve"> Metals Financial</v>
      </c>
      <c r="B619" s="43" t="str">
        <f t="shared" si="47"/>
        <v/>
      </c>
      <c r="C619" s="43" t="str">
        <f t="shared" si="48"/>
        <v>Metals</v>
      </c>
      <c r="D619" s="43" t="str">
        <f t="shared" si="49"/>
        <v>Financial</v>
      </c>
      <c r="E619" s="43">
        <f>IF(VLOOKUP(S619,'DD-Lookup'!$J$6:$L$50,3,FALSE)="Monthly",(YEAR(AC619)-YEAR(AB619))*12+MONTH(AC619)-MONTH(AB619)+1,(AC619-AB619+1))</f>
        <v>1</v>
      </c>
      <c r="F619" s="210">
        <f t="shared" si="50"/>
        <v>10</v>
      </c>
      <c r="G619" s="199">
        <v>1352516</v>
      </c>
      <c r="H619" s="195">
        <v>37049.299629629597</v>
      </c>
      <c r="I619" t="s">
        <v>3586</v>
      </c>
      <c r="M619" t="s">
        <v>3346</v>
      </c>
      <c r="N619" t="s">
        <v>3554</v>
      </c>
      <c r="O619" t="s">
        <v>3555</v>
      </c>
      <c r="Q619" s="196">
        <v>10</v>
      </c>
      <c r="S619" t="s">
        <v>3556</v>
      </c>
      <c r="T619" t="s">
        <v>3557</v>
      </c>
      <c r="U619" s="198">
        <v>1665</v>
      </c>
      <c r="V619" t="s">
        <v>3290</v>
      </c>
      <c r="W619" t="s">
        <v>3563</v>
      </c>
      <c r="X619" t="s">
        <v>3559</v>
      </c>
      <c r="Y619" t="s">
        <v>3560</v>
      </c>
      <c r="Z619" t="s">
        <v>3561</v>
      </c>
      <c r="AA619">
        <v>2173239</v>
      </c>
    </row>
    <row r="620" spans="1:29" x14ac:dyDescent="0.25">
      <c r="A620" s="43" t="str">
        <f t="shared" si="46"/>
        <v xml:space="preserve"> Metals Financial</v>
      </c>
      <c r="B620" s="43" t="str">
        <f t="shared" si="47"/>
        <v/>
      </c>
      <c r="C620" s="43" t="str">
        <f t="shared" si="48"/>
        <v>Metals</v>
      </c>
      <c r="D620" s="43" t="str">
        <f t="shared" si="49"/>
        <v>Financial</v>
      </c>
      <c r="E620" s="43">
        <f>IF(VLOOKUP(S620,'DD-Lookup'!$J$6:$L$50,3,FALSE)="Monthly",(YEAR(AC620)-YEAR(AB620))*12+MONTH(AC620)-MONTH(AB620)+1,(AC620-AB620+1))</f>
        <v>1</v>
      </c>
      <c r="F620" s="210">
        <f t="shared" si="50"/>
        <v>20</v>
      </c>
      <c r="G620" s="199">
        <v>1352517</v>
      </c>
      <c r="H620" s="195">
        <v>37049.299826388902</v>
      </c>
      <c r="I620" t="s">
        <v>3694</v>
      </c>
      <c r="M620" t="s">
        <v>3346</v>
      </c>
      <c r="N620" t="s">
        <v>3566</v>
      </c>
      <c r="O620" t="s">
        <v>3567</v>
      </c>
      <c r="Q620" s="196">
        <v>20</v>
      </c>
      <c r="S620" t="s">
        <v>3556</v>
      </c>
      <c r="T620" t="s">
        <v>3557</v>
      </c>
      <c r="U620" s="198">
        <v>1510</v>
      </c>
      <c r="V620" t="s">
        <v>3700</v>
      </c>
      <c r="W620" t="s">
        <v>3563</v>
      </c>
      <c r="X620" t="s">
        <v>3559</v>
      </c>
      <c r="Y620" t="s">
        <v>3560</v>
      </c>
      <c r="Z620" t="s">
        <v>3561</v>
      </c>
      <c r="AA620">
        <v>2173241</v>
      </c>
    </row>
    <row r="621" spans="1:29" x14ac:dyDescent="0.25">
      <c r="A621" s="43" t="str">
        <f t="shared" si="46"/>
        <v>US Power Physical</v>
      </c>
      <c r="B621" s="43" t="str">
        <f t="shared" si="47"/>
        <v>US</v>
      </c>
      <c r="C621" s="43" t="str">
        <f t="shared" si="48"/>
        <v>Power</v>
      </c>
      <c r="D621" s="43" t="str">
        <f t="shared" si="49"/>
        <v>Physical</v>
      </c>
      <c r="E621" s="43">
        <f>IF(VLOOKUP(S621,'DD-Lookup'!$J$6:$L$50,3,FALSE)="Monthly",(YEAR(AC621)-YEAR(AB621))*12+MONTH(AC621)-MONTH(AB621)+1,(AC621-AB621+1))</f>
        <v>1</v>
      </c>
      <c r="F621" s="210">
        <f t="shared" si="50"/>
        <v>50</v>
      </c>
      <c r="G621" s="199">
        <v>1352518</v>
      </c>
      <c r="H621" s="195">
        <v>37049.300023148098</v>
      </c>
      <c r="I621" t="s">
        <v>2262</v>
      </c>
      <c r="M621" t="s">
        <v>2766</v>
      </c>
      <c r="N621" t="s">
        <v>3361</v>
      </c>
      <c r="O621" t="s">
        <v>1720</v>
      </c>
      <c r="Q621" s="196">
        <v>50</v>
      </c>
      <c r="S621" t="s">
        <v>3340</v>
      </c>
      <c r="T621" t="s">
        <v>3557</v>
      </c>
      <c r="U621" s="198">
        <v>30.3</v>
      </c>
      <c r="V621" t="s">
        <v>1700</v>
      </c>
      <c r="W621" t="s">
        <v>3376</v>
      </c>
      <c r="X621" t="s">
        <v>3377</v>
      </c>
      <c r="Y621" t="s">
        <v>2662</v>
      </c>
      <c r="Z621" t="s">
        <v>2990</v>
      </c>
      <c r="AA621">
        <v>636307.1</v>
      </c>
      <c r="AB621" s="195">
        <v>37050.875011574099</v>
      </c>
      <c r="AC621" s="195">
        <v>37050.875011574099</v>
      </c>
    </row>
    <row r="622" spans="1:29" x14ac:dyDescent="0.25">
      <c r="A622" s="43" t="str">
        <f t="shared" si="46"/>
        <v xml:space="preserve"> Metals Financial</v>
      </c>
      <c r="B622" s="43" t="str">
        <f t="shared" si="47"/>
        <v/>
      </c>
      <c r="C622" s="43" t="str">
        <f t="shared" si="48"/>
        <v>Metals</v>
      </c>
      <c r="D622" s="43" t="str">
        <f t="shared" si="49"/>
        <v>Financial</v>
      </c>
      <c r="E622" s="43">
        <f>IF(VLOOKUP(S622,'DD-Lookup'!$J$6:$L$50,3,FALSE)="Monthly",(YEAR(AC622)-YEAR(AB622))*12+MONTH(AC622)-MONTH(AB622)+1,(AC622-AB622+1))</f>
        <v>1</v>
      </c>
      <c r="F622" s="210">
        <f t="shared" si="50"/>
        <v>20</v>
      </c>
      <c r="G622" s="199">
        <v>1352519</v>
      </c>
      <c r="H622" s="195">
        <v>37049.300127314797</v>
      </c>
      <c r="I622" t="s">
        <v>3527</v>
      </c>
      <c r="M622" t="s">
        <v>3346</v>
      </c>
      <c r="N622" t="s">
        <v>3566</v>
      </c>
      <c r="O622" t="s">
        <v>3567</v>
      </c>
      <c r="P622" s="196">
        <v>20</v>
      </c>
      <c r="S622" t="s">
        <v>3556</v>
      </c>
      <c r="T622" t="s">
        <v>3557</v>
      </c>
      <c r="U622" s="198">
        <v>1509</v>
      </c>
      <c r="V622" t="s">
        <v>3569</v>
      </c>
      <c r="W622" t="s">
        <v>3563</v>
      </c>
      <c r="X622" t="s">
        <v>3559</v>
      </c>
      <c r="Y622" t="s">
        <v>3560</v>
      </c>
      <c r="Z622" t="s">
        <v>3561</v>
      </c>
      <c r="AA622">
        <v>2173245</v>
      </c>
    </row>
    <row r="623" spans="1:29" x14ac:dyDescent="0.25">
      <c r="A623" s="43" t="str">
        <f t="shared" si="46"/>
        <v xml:space="preserve"> Metals Financial</v>
      </c>
      <c r="B623" s="43" t="str">
        <f t="shared" si="47"/>
        <v/>
      </c>
      <c r="C623" s="43" t="str">
        <f t="shared" si="48"/>
        <v>Metals</v>
      </c>
      <c r="D623" s="43" t="str">
        <f t="shared" si="49"/>
        <v>Financial</v>
      </c>
      <c r="E623" s="43">
        <f>IF(VLOOKUP(S623,'DD-Lookup'!$J$6:$L$50,3,FALSE)="Monthly",(YEAR(AC623)-YEAR(AB623))*12+MONTH(AC623)-MONTH(AB623)+1,(AC623-AB623+1))</f>
        <v>1</v>
      </c>
      <c r="F623" s="210">
        <f t="shared" si="50"/>
        <v>20</v>
      </c>
      <c r="G623" s="199">
        <v>1352520</v>
      </c>
      <c r="H623" s="195">
        <v>37049.300208333298</v>
      </c>
      <c r="I623" t="s">
        <v>2658</v>
      </c>
      <c r="M623" t="s">
        <v>3346</v>
      </c>
      <c r="N623" t="s">
        <v>3614</v>
      </c>
      <c r="O623" t="s">
        <v>3711</v>
      </c>
      <c r="Q623" s="196">
        <v>20</v>
      </c>
      <c r="S623" t="s">
        <v>3556</v>
      </c>
      <c r="T623" t="s">
        <v>3557</v>
      </c>
      <c r="U623" s="198">
        <v>924</v>
      </c>
      <c r="V623" t="s">
        <v>1672</v>
      </c>
      <c r="W623" t="s">
        <v>3583</v>
      </c>
      <c r="X623" t="s">
        <v>3559</v>
      </c>
      <c r="Y623" t="s">
        <v>3560</v>
      </c>
      <c r="Z623" t="s">
        <v>3561</v>
      </c>
      <c r="AA623">
        <v>2173247</v>
      </c>
    </row>
    <row r="624" spans="1:29" x14ac:dyDescent="0.25">
      <c r="A624" s="43" t="str">
        <f t="shared" si="46"/>
        <v>US Crude Financial</v>
      </c>
      <c r="B624" s="43" t="str">
        <f t="shared" si="47"/>
        <v>US</v>
      </c>
      <c r="C624" s="43" t="str">
        <f t="shared" si="48"/>
        <v>Crude</v>
      </c>
      <c r="D624" s="43" t="str">
        <f t="shared" si="49"/>
        <v>Financial</v>
      </c>
      <c r="E624" s="43">
        <f>IF(VLOOKUP(S624,'DD-Lookup'!$J$6:$L$50,3,FALSE)="Monthly",(YEAR(AC624)-YEAR(AB624))*12+MONTH(AC624)-MONTH(AB624)+1,(AC624-AB624+1))</f>
        <v>1</v>
      </c>
      <c r="F624" s="210">
        <f t="shared" si="50"/>
        <v>50000</v>
      </c>
      <c r="G624" s="199">
        <v>1352521</v>
      </c>
      <c r="H624" s="195">
        <v>37049.300254629597</v>
      </c>
      <c r="I624" t="s">
        <v>2652</v>
      </c>
      <c r="M624" t="s">
        <v>3437</v>
      </c>
      <c r="N624" t="s">
        <v>2653</v>
      </c>
      <c r="O624" t="s">
        <v>3359</v>
      </c>
      <c r="P624" s="196">
        <v>50000</v>
      </c>
      <c r="S624" t="s">
        <v>3347</v>
      </c>
      <c r="T624" t="s">
        <v>3557</v>
      </c>
      <c r="U624" s="198">
        <v>27.44</v>
      </c>
      <c r="V624" t="s">
        <v>2654</v>
      </c>
      <c r="W624" t="s">
        <v>2655</v>
      </c>
      <c r="X624" t="s">
        <v>2656</v>
      </c>
      <c r="Y624" t="s">
        <v>2778</v>
      </c>
      <c r="Z624" t="s">
        <v>2995</v>
      </c>
      <c r="AA624">
        <v>115371</v>
      </c>
      <c r="AB624" s="195">
        <v>37073</v>
      </c>
      <c r="AC624" s="195">
        <v>37103</v>
      </c>
    </row>
    <row r="625" spans="1:29" x14ac:dyDescent="0.25">
      <c r="A625" s="43" t="str">
        <f t="shared" si="46"/>
        <v xml:space="preserve"> Metals Financial</v>
      </c>
      <c r="B625" s="43" t="str">
        <f t="shared" si="47"/>
        <v/>
      </c>
      <c r="C625" s="43" t="str">
        <f t="shared" si="48"/>
        <v>Metals</v>
      </c>
      <c r="D625" s="43" t="str">
        <f t="shared" si="49"/>
        <v>Financial</v>
      </c>
      <c r="E625" s="43">
        <f>IF(VLOOKUP(S625,'DD-Lookup'!$J$6:$L$50,3,FALSE)="Monthly",(YEAR(AC625)-YEAR(AB625))*12+MONTH(AC625)-MONTH(AB625)+1,(AC625-AB625+1))</f>
        <v>1</v>
      </c>
      <c r="F625" s="210">
        <f t="shared" si="50"/>
        <v>10</v>
      </c>
      <c r="G625" s="199">
        <v>1352522</v>
      </c>
      <c r="H625" s="195">
        <v>37049.300266203703</v>
      </c>
      <c r="I625" t="s">
        <v>3605</v>
      </c>
      <c r="M625" t="s">
        <v>3346</v>
      </c>
      <c r="N625" t="s">
        <v>3580</v>
      </c>
      <c r="O625" t="s">
        <v>3581</v>
      </c>
      <c r="P625" s="196">
        <v>10</v>
      </c>
      <c r="S625" t="s">
        <v>3582</v>
      </c>
      <c r="T625" t="s">
        <v>3557</v>
      </c>
      <c r="U625" s="198">
        <v>7000</v>
      </c>
      <c r="V625" t="s">
        <v>3263</v>
      </c>
      <c r="W625" t="s">
        <v>3583</v>
      </c>
      <c r="X625" t="s">
        <v>3559</v>
      </c>
      <c r="Y625" t="s">
        <v>3560</v>
      </c>
      <c r="Z625" t="s">
        <v>3561</v>
      </c>
      <c r="AA625">
        <v>2173249</v>
      </c>
    </row>
    <row r="626" spans="1:29" x14ac:dyDescent="0.25">
      <c r="A626" s="43" t="str">
        <f t="shared" si="46"/>
        <v xml:space="preserve"> Metals Financial</v>
      </c>
      <c r="B626" s="43" t="str">
        <f t="shared" si="47"/>
        <v/>
      </c>
      <c r="C626" s="43" t="str">
        <f t="shared" si="48"/>
        <v>Metals</v>
      </c>
      <c r="D626" s="43" t="str">
        <f t="shared" si="49"/>
        <v>Financial</v>
      </c>
      <c r="E626" s="43">
        <f>IF(VLOOKUP(S626,'DD-Lookup'!$J$6:$L$50,3,FALSE)="Monthly",(YEAR(AC626)-YEAR(AB626))*12+MONTH(AC626)-MONTH(AB626)+1,(AC626-AB626+1))</f>
        <v>1</v>
      </c>
      <c r="F626" s="210">
        <f t="shared" si="50"/>
        <v>15</v>
      </c>
      <c r="G626" s="199">
        <v>1352523</v>
      </c>
      <c r="H626" s="195">
        <v>37049.300277777802</v>
      </c>
      <c r="I626" t="s">
        <v>3527</v>
      </c>
      <c r="M626" t="s">
        <v>3346</v>
      </c>
      <c r="N626" t="s">
        <v>3614</v>
      </c>
      <c r="O626" t="s">
        <v>3711</v>
      </c>
      <c r="P626" s="196">
        <v>15</v>
      </c>
      <c r="S626" t="s">
        <v>3556</v>
      </c>
      <c r="T626" t="s">
        <v>3557</v>
      </c>
      <c r="U626" s="198">
        <v>923</v>
      </c>
      <c r="V626" t="s">
        <v>3813</v>
      </c>
      <c r="W626" t="s">
        <v>3583</v>
      </c>
      <c r="X626" t="s">
        <v>3559</v>
      </c>
      <c r="Y626" t="s">
        <v>3560</v>
      </c>
      <c r="Z626" t="s">
        <v>3561</v>
      </c>
      <c r="AA626">
        <v>2173251</v>
      </c>
    </row>
    <row r="627" spans="1:29" x14ac:dyDescent="0.25">
      <c r="A627" s="43" t="str">
        <f t="shared" si="46"/>
        <v>US Power Physical</v>
      </c>
      <c r="B627" s="43" t="str">
        <f t="shared" si="47"/>
        <v>US</v>
      </c>
      <c r="C627" s="43" t="str">
        <f t="shared" si="48"/>
        <v>Power</v>
      </c>
      <c r="D627" s="43" t="str">
        <f t="shared" si="49"/>
        <v>Physical</v>
      </c>
      <c r="E627" s="43">
        <f>IF(VLOOKUP(S627,'DD-Lookup'!$J$6:$L$50,3,FALSE)="Monthly",(YEAR(AC627)-YEAR(AB627))*12+MONTH(AC627)-MONTH(AB627)+1,(AC627-AB627+1))</f>
        <v>1</v>
      </c>
      <c r="F627" s="210">
        <f t="shared" si="50"/>
        <v>50</v>
      </c>
      <c r="G627" s="199">
        <v>1352524</v>
      </c>
      <c r="H627" s="195">
        <v>37049.300289351799</v>
      </c>
      <c r="I627" t="s">
        <v>3530</v>
      </c>
      <c r="M627" t="s">
        <v>2766</v>
      </c>
      <c r="N627" t="s">
        <v>2274</v>
      </c>
      <c r="O627" t="s">
        <v>328</v>
      </c>
      <c r="P627" s="196">
        <v>50</v>
      </c>
      <c r="S627" t="s">
        <v>3340</v>
      </c>
      <c r="T627" t="s">
        <v>3557</v>
      </c>
      <c r="U627" s="198">
        <v>35.700000000000003</v>
      </c>
      <c r="V627" t="s">
        <v>3831</v>
      </c>
      <c r="W627" t="s">
        <v>2275</v>
      </c>
      <c r="X627" t="s">
        <v>2463</v>
      </c>
      <c r="Y627" t="s">
        <v>2662</v>
      </c>
      <c r="Z627" t="s">
        <v>2990</v>
      </c>
      <c r="AA627">
        <v>636308.1</v>
      </c>
      <c r="AB627" s="195">
        <v>37050.875011574099</v>
      </c>
      <c r="AC627" s="195">
        <v>37050.875011574099</v>
      </c>
    </row>
    <row r="628" spans="1:29" x14ac:dyDescent="0.25">
      <c r="A628" s="43" t="str">
        <f t="shared" si="46"/>
        <v xml:space="preserve"> Metals Financial</v>
      </c>
      <c r="B628" s="43" t="str">
        <f t="shared" si="47"/>
        <v/>
      </c>
      <c r="C628" s="43" t="str">
        <f t="shared" si="48"/>
        <v>Metals</v>
      </c>
      <c r="D628" s="43" t="str">
        <f t="shared" si="49"/>
        <v>Financial</v>
      </c>
      <c r="E628" s="43">
        <f>IF(VLOOKUP(S628,'DD-Lookup'!$J$6:$L$50,3,FALSE)="Monthly",(YEAR(AC628)-YEAR(AB628))*12+MONTH(AC628)-MONTH(AB628)+1,(AC628-AB628+1))</f>
        <v>1</v>
      </c>
      <c r="F628" s="210">
        <f t="shared" si="50"/>
        <v>10</v>
      </c>
      <c r="G628" s="199">
        <v>1352525</v>
      </c>
      <c r="H628" s="195">
        <v>37049.300300925897</v>
      </c>
      <c r="I628" t="s">
        <v>3577</v>
      </c>
      <c r="M628" t="s">
        <v>3346</v>
      </c>
      <c r="N628" t="s">
        <v>3554</v>
      </c>
      <c r="O628" t="s">
        <v>3555</v>
      </c>
      <c r="P628" s="196">
        <v>10</v>
      </c>
      <c r="S628" t="s">
        <v>3556</v>
      </c>
      <c r="T628" t="s">
        <v>3557</v>
      </c>
      <c r="U628" s="198">
        <v>1664</v>
      </c>
      <c r="V628" t="s">
        <v>3304</v>
      </c>
      <c r="W628" t="s">
        <v>3563</v>
      </c>
      <c r="X628" t="s">
        <v>3559</v>
      </c>
      <c r="Y628" t="s">
        <v>3560</v>
      </c>
      <c r="Z628" t="s">
        <v>3561</v>
      </c>
      <c r="AA628">
        <v>2173253</v>
      </c>
    </row>
    <row r="629" spans="1:29" x14ac:dyDescent="0.25">
      <c r="A629" s="43" t="str">
        <f t="shared" si="46"/>
        <v xml:space="preserve"> Metals Financial</v>
      </c>
      <c r="B629" s="43" t="str">
        <f t="shared" si="47"/>
        <v/>
      </c>
      <c r="C629" s="43" t="str">
        <f t="shared" si="48"/>
        <v>Metals</v>
      </c>
      <c r="D629" s="43" t="str">
        <f t="shared" si="49"/>
        <v>Financial</v>
      </c>
      <c r="E629" s="43">
        <f>IF(VLOOKUP(S629,'DD-Lookup'!$J$6:$L$50,3,FALSE)="Monthly",(YEAR(AC629)-YEAR(AB629))*12+MONTH(AC629)-MONTH(AB629)+1,(AC629-AB629+1))</f>
        <v>1</v>
      </c>
      <c r="F629" s="210">
        <f t="shared" si="50"/>
        <v>8</v>
      </c>
      <c r="G629" s="199">
        <v>1352528</v>
      </c>
      <c r="H629" s="195">
        <v>37049.300370370402</v>
      </c>
      <c r="I629" t="s">
        <v>2716</v>
      </c>
      <c r="M629" t="s">
        <v>3346</v>
      </c>
      <c r="N629" t="s">
        <v>3554</v>
      </c>
      <c r="O629" t="s">
        <v>3516</v>
      </c>
      <c r="Q629" s="196">
        <v>8</v>
      </c>
      <c r="S629" t="s">
        <v>3556</v>
      </c>
      <c r="T629" t="s">
        <v>3557</v>
      </c>
      <c r="U629" s="198">
        <v>1666</v>
      </c>
      <c r="V629" t="s">
        <v>2717</v>
      </c>
      <c r="W629" t="s">
        <v>3563</v>
      </c>
      <c r="X629" t="s">
        <v>3559</v>
      </c>
      <c r="Y629" t="s">
        <v>3560</v>
      </c>
      <c r="Z629" t="s">
        <v>3561</v>
      </c>
      <c r="AA629">
        <v>2173255</v>
      </c>
      <c r="AB629" s="195">
        <v>37090.6472222222</v>
      </c>
      <c r="AC629" s="195">
        <v>37090.6472222222</v>
      </c>
    </row>
    <row r="630" spans="1:29" x14ac:dyDescent="0.25">
      <c r="A630" s="43" t="str">
        <f t="shared" si="46"/>
        <v xml:space="preserve"> Metals Financial</v>
      </c>
      <c r="B630" s="43" t="str">
        <f t="shared" si="47"/>
        <v/>
      </c>
      <c r="C630" s="43" t="str">
        <f t="shared" si="48"/>
        <v>Metals</v>
      </c>
      <c r="D630" s="43" t="str">
        <f t="shared" si="49"/>
        <v>Financial</v>
      </c>
      <c r="E630" s="43">
        <f>IF(VLOOKUP(S630,'DD-Lookup'!$J$6:$L$50,3,FALSE)="Monthly",(YEAR(AC630)-YEAR(AB630))*12+MONTH(AC630)-MONTH(AB630)+1,(AC630-AB630+1))</f>
        <v>1</v>
      </c>
      <c r="F630" s="210">
        <f t="shared" si="50"/>
        <v>12</v>
      </c>
      <c r="G630" s="199">
        <v>1352530</v>
      </c>
      <c r="H630" s="195">
        <v>37049.300439814797</v>
      </c>
      <c r="I630" t="s">
        <v>3712</v>
      </c>
      <c r="M630" t="s">
        <v>3346</v>
      </c>
      <c r="N630" t="s">
        <v>3554</v>
      </c>
      <c r="O630" t="s">
        <v>3555</v>
      </c>
      <c r="Q630" s="196">
        <v>12</v>
      </c>
      <c r="S630" t="s">
        <v>3556</v>
      </c>
      <c r="T630" t="s">
        <v>3557</v>
      </c>
      <c r="U630" s="198">
        <v>1665</v>
      </c>
      <c r="V630" t="s">
        <v>359</v>
      </c>
      <c r="W630" t="s">
        <v>3563</v>
      </c>
      <c r="X630" t="s">
        <v>3559</v>
      </c>
      <c r="Y630" t="s">
        <v>3560</v>
      </c>
      <c r="Z630" t="s">
        <v>3561</v>
      </c>
      <c r="AA630">
        <v>2173257</v>
      </c>
    </row>
    <row r="631" spans="1:29" x14ac:dyDescent="0.25">
      <c r="A631" s="43" t="str">
        <f t="shared" si="46"/>
        <v xml:space="preserve"> Metals Financial</v>
      </c>
      <c r="B631" s="43" t="str">
        <f t="shared" si="47"/>
        <v/>
      </c>
      <c r="C631" s="43" t="str">
        <f t="shared" si="48"/>
        <v>Metals</v>
      </c>
      <c r="D631" s="43" t="str">
        <f t="shared" si="49"/>
        <v>Financial</v>
      </c>
      <c r="E631" s="43">
        <f>IF(VLOOKUP(S631,'DD-Lookup'!$J$6:$L$50,3,FALSE)="Monthly",(YEAR(AC631)-YEAR(AB631))*12+MONTH(AC631)-MONTH(AB631)+1,(AC631-AB631+1))</f>
        <v>1</v>
      </c>
      <c r="F631" s="210">
        <f t="shared" si="50"/>
        <v>20</v>
      </c>
      <c r="G631" s="199">
        <v>1352531</v>
      </c>
      <c r="H631" s="195">
        <v>37049.300590277802</v>
      </c>
      <c r="I631" t="s">
        <v>3570</v>
      </c>
      <c r="M631" t="s">
        <v>3346</v>
      </c>
      <c r="N631" t="s">
        <v>3566</v>
      </c>
      <c r="O631" t="s">
        <v>3567</v>
      </c>
      <c r="P631" s="196">
        <v>20</v>
      </c>
      <c r="S631" t="s">
        <v>3556</v>
      </c>
      <c r="T631" t="s">
        <v>3557</v>
      </c>
      <c r="U631" s="198">
        <v>1508</v>
      </c>
      <c r="V631" t="s">
        <v>3820</v>
      </c>
      <c r="W631" t="s">
        <v>3563</v>
      </c>
      <c r="X631" t="s">
        <v>3559</v>
      </c>
      <c r="Y631" t="s">
        <v>3560</v>
      </c>
      <c r="Z631" t="s">
        <v>3561</v>
      </c>
      <c r="AA631">
        <v>2173259</v>
      </c>
    </row>
    <row r="632" spans="1:29" x14ac:dyDescent="0.25">
      <c r="A632" s="43" t="str">
        <f t="shared" si="46"/>
        <v xml:space="preserve"> Metals Financial</v>
      </c>
      <c r="B632" s="43" t="str">
        <f t="shared" si="47"/>
        <v/>
      </c>
      <c r="C632" s="43" t="str">
        <f t="shared" si="48"/>
        <v>Metals</v>
      </c>
      <c r="D632" s="43" t="str">
        <f t="shared" si="49"/>
        <v>Financial</v>
      </c>
      <c r="E632" s="43">
        <f>IF(VLOOKUP(S632,'DD-Lookup'!$J$6:$L$50,3,FALSE)="Monthly",(YEAR(AC632)-YEAR(AB632))*12+MONTH(AC632)-MONTH(AB632)+1,(AC632-AB632+1))</f>
        <v>1</v>
      </c>
      <c r="F632" s="210">
        <f t="shared" si="50"/>
        <v>9</v>
      </c>
      <c r="G632" s="199">
        <v>1352532</v>
      </c>
      <c r="H632" s="195">
        <v>37049.300625000003</v>
      </c>
      <c r="I632" t="s">
        <v>3712</v>
      </c>
      <c r="M632" t="s">
        <v>3346</v>
      </c>
      <c r="N632" t="s">
        <v>3580</v>
      </c>
      <c r="O632" t="s">
        <v>3581</v>
      </c>
      <c r="Q632" s="196">
        <v>9</v>
      </c>
      <c r="S632" t="s">
        <v>3582</v>
      </c>
      <c r="T632" t="s">
        <v>3557</v>
      </c>
      <c r="U632" s="198">
        <v>7005</v>
      </c>
      <c r="V632" t="s">
        <v>2245</v>
      </c>
      <c r="W632" t="s">
        <v>3583</v>
      </c>
      <c r="X632" t="s">
        <v>3559</v>
      </c>
      <c r="Y632" t="s">
        <v>3560</v>
      </c>
      <c r="Z632" t="s">
        <v>3561</v>
      </c>
      <c r="AA632">
        <v>2173261</v>
      </c>
    </row>
    <row r="633" spans="1:29" x14ac:dyDescent="0.25">
      <c r="A633" s="43" t="str">
        <f t="shared" si="46"/>
        <v xml:space="preserve"> Metals Financial</v>
      </c>
      <c r="B633" s="43" t="str">
        <f t="shared" si="47"/>
        <v/>
      </c>
      <c r="C633" s="43" t="str">
        <f t="shared" si="48"/>
        <v>Metals</v>
      </c>
      <c r="D633" s="43" t="str">
        <f t="shared" si="49"/>
        <v>Financial</v>
      </c>
      <c r="E633" s="43">
        <f>IF(VLOOKUP(S633,'DD-Lookup'!$J$6:$L$50,3,FALSE)="Monthly",(YEAR(AC633)-YEAR(AB633))*12+MONTH(AC633)-MONTH(AB633)+1,(AC633-AB633+1))</f>
        <v>1</v>
      </c>
      <c r="F633" s="210">
        <f t="shared" si="50"/>
        <v>20</v>
      </c>
      <c r="G633" s="199">
        <v>1352533</v>
      </c>
      <c r="H633" s="195">
        <v>37049.300682870402</v>
      </c>
      <c r="I633" t="s">
        <v>3712</v>
      </c>
      <c r="M633" t="s">
        <v>3346</v>
      </c>
      <c r="N633" t="s">
        <v>3566</v>
      </c>
      <c r="O633" t="s">
        <v>3567</v>
      </c>
      <c r="Q633" s="196">
        <v>20</v>
      </c>
      <c r="S633" t="s">
        <v>3556</v>
      </c>
      <c r="T633" t="s">
        <v>3557</v>
      </c>
      <c r="U633" s="198">
        <v>1509</v>
      </c>
      <c r="V633" t="s">
        <v>2294</v>
      </c>
      <c r="W633" t="s">
        <v>3563</v>
      </c>
      <c r="X633" t="s">
        <v>3559</v>
      </c>
      <c r="Y633" t="s">
        <v>3560</v>
      </c>
      <c r="Z633" t="s">
        <v>3561</v>
      </c>
      <c r="AA633">
        <v>2173263</v>
      </c>
    </row>
    <row r="634" spans="1:29" x14ac:dyDescent="0.25">
      <c r="A634" s="43" t="str">
        <f t="shared" si="46"/>
        <v xml:space="preserve"> Metals Financial</v>
      </c>
      <c r="B634" s="43" t="str">
        <f t="shared" si="47"/>
        <v/>
      </c>
      <c r="C634" s="43" t="str">
        <f t="shared" si="48"/>
        <v>Metals</v>
      </c>
      <c r="D634" s="43" t="str">
        <f t="shared" si="49"/>
        <v>Financial</v>
      </c>
      <c r="E634" s="43">
        <f>IF(VLOOKUP(S634,'DD-Lookup'!$J$6:$L$50,3,FALSE)="Monthly",(YEAR(AC634)-YEAR(AB634))*12+MONTH(AC634)-MONTH(AB634)+1,(AC634-AB634+1))</f>
        <v>1</v>
      </c>
      <c r="F634" s="210">
        <f t="shared" si="50"/>
        <v>10</v>
      </c>
      <c r="G634" s="199">
        <v>1352534</v>
      </c>
      <c r="H634" s="195">
        <v>37049.300706018497</v>
      </c>
      <c r="I634" t="s">
        <v>3527</v>
      </c>
      <c r="M634" t="s">
        <v>3346</v>
      </c>
      <c r="N634" t="s">
        <v>3580</v>
      </c>
      <c r="O634" t="s">
        <v>3581</v>
      </c>
      <c r="P634" s="196">
        <v>10</v>
      </c>
      <c r="S634" t="s">
        <v>3582</v>
      </c>
      <c r="T634" t="s">
        <v>3557</v>
      </c>
      <c r="U634" s="198">
        <v>6990</v>
      </c>
      <c r="V634" t="s">
        <v>3569</v>
      </c>
      <c r="W634" t="s">
        <v>3583</v>
      </c>
      <c r="X634" t="s">
        <v>3559</v>
      </c>
      <c r="Y634" t="s">
        <v>3560</v>
      </c>
      <c r="Z634" t="s">
        <v>3561</v>
      </c>
      <c r="AA634">
        <v>2173265</v>
      </c>
    </row>
    <row r="635" spans="1:29" x14ac:dyDescent="0.25">
      <c r="A635" s="43" t="str">
        <f t="shared" si="46"/>
        <v>US Power Physical</v>
      </c>
      <c r="B635" s="43" t="str">
        <f t="shared" si="47"/>
        <v>US</v>
      </c>
      <c r="C635" s="43" t="str">
        <f t="shared" si="48"/>
        <v>Power</v>
      </c>
      <c r="D635" s="43" t="str">
        <f t="shared" si="49"/>
        <v>Physical</v>
      </c>
      <c r="E635" s="43">
        <f>IF(VLOOKUP(S635,'DD-Lookup'!$J$6:$L$50,3,FALSE)="Monthly",(YEAR(AC635)-YEAR(AB635))*12+MONTH(AC635)-MONTH(AB635)+1,(AC635-AB635+1))</f>
        <v>1</v>
      </c>
      <c r="F635" s="210">
        <f t="shared" si="50"/>
        <v>50</v>
      </c>
      <c r="G635" s="199">
        <v>1352535</v>
      </c>
      <c r="H635" s="195">
        <v>37049.300833333298</v>
      </c>
      <c r="I635" t="s">
        <v>2276</v>
      </c>
      <c r="M635" t="s">
        <v>2766</v>
      </c>
      <c r="N635" t="s">
        <v>2274</v>
      </c>
      <c r="O635" t="s">
        <v>328</v>
      </c>
      <c r="Q635" s="196">
        <v>50</v>
      </c>
      <c r="S635" t="s">
        <v>3340</v>
      </c>
      <c r="T635" t="s">
        <v>3557</v>
      </c>
      <c r="U635" s="198">
        <v>35.799999999999997</v>
      </c>
      <c r="V635" t="s">
        <v>3483</v>
      </c>
      <c r="W635" t="s">
        <v>2275</v>
      </c>
      <c r="X635" t="s">
        <v>2463</v>
      </c>
      <c r="Y635" t="s">
        <v>2662</v>
      </c>
      <c r="Z635" t="s">
        <v>2990</v>
      </c>
      <c r="AA635">
        <v>636312.1</v>
      </c>
      <c r="AB635" s="195">
        <v>37050.875011574099</v>
      </c>
      <c r="AC635" s="195">
        <v>37050.875011574099</v>
      </c>
    </row>
    <row r="636" spans="1:29" x14ac:dyDescent="0.25">
      <c r="A636" s="43" t="str">
        <f t="shared" si="46"/>
        <v>US Power Physical</v>
      </c>
      <c r="B636" s="43" t="str">
        <f t="shared" si="47"/>
        <v>US</v>
      </c>
      <c r="C636" s="43" t="str">
        <f t="shared" si="48"/>
        <v>Power</v>
      </c>
      <c r="D636" s="43" t="str">
        <f t="shared" si="49"/>
        <v>Physical</v>
      </c>
      <c r="E636" s="43">
        <f>IF(VLOOKUP(S636,'DD-Lookup'!$J$6:$L$50,3,FALSE)="Monthly",(YEAR(AC636)-YEAR(AB636))*12+MONTH(AC636)-MONTH(AB636)+1,(AC636-AB636+1))</f>
        <v>1</v>
      </c>
      <c r="F636" s="210">
        <f t="shared" si="50"/>
        <v>50</v>
      </c>
      <c r="G636" s="199">
        <v>1352536</v>
      </c>
      <c r="H636" s="195">
        <v>37049.300879629598</v>
      </c>
      <c r="I636" t="s">
        <v>2465</v>
      </c>
      <c r="M636" t="s">
        <v>2766</v>
      </c>
      <c r="N636" t="s">
        <v>2274</v>
      </c>
      <c r="O636" t="s">
        <v>328</v>
      </c>
      <c r="P636" s="196">
        <v>50</v>
      </c>
      <c r="S636" t="s">
        <v>3340</v>
      </c>
      <c r="T636" t="s">
        <v>3557</v>
      </c>
      <c r="U636" s="198">
        <v>35.700000000000003</v>
      </c>
      <c r="V636" t="s">
        <v>3843</v>
      </c>
      <c r="W636" t="s">
        <v>2275</v>
      </c>
      <c r="X636" t="s">
        <v>2463</v>
      </c>
      <c r="Y636" t="s">
        <v>2662</v>
      </c>
      <c r="Z636" t="s">
        <v>2990</v>
      </c>
      <c r="AA636">
        <v>636313.1</v>
      </c>
      <c r="AB636" s="195">
        <v>37050.875011574099</v>
      </c>
      <c r="AC636" s="195">
        <v>37050.875011574099</v>
      </c>
    </row>
    <row r="637" spans="1:29" x14ac:dyDescent="0.25">
      <c r="A637" s="43" t="str">
        <f t="shared" si="46"/>
        <v xml:space="preserve"> Metals Financial</v>
      </c>
      <c r="B637" s="43" t="str">
        <f t="shared" si="47"/>
        <v/>
      </c>
      <c r="C637" s="43" t="str">
        <f t="shared" si="48"/>
        <v>Metals</v>
      </c>
      <c r="D637" s="43" t="str">
        <f t="shared" si="49"/>
        <v>Financial</v>
      </c>
      <c r="E637" s="43">
        <f>IF(VLOOKUP(S637,'DD-Lookup'!$J$6:$L$50,3,FALSE)="Monthly",(YEAR(AC637)-YEAR(AB637))*12+MONTH(AC637)-MONTH(AB637)+1,(AC637-AB637+1))</f>
        <v>1</v>
      </c>
      <c r="F637" s="210">
        <f t="shared" si="50"/>
        <v>20</v>
      </c>
      <c r="G637" s="199">
        <v>1352538</v>
      </c>
      <c r="H637" s="195">
        <v>37049.301620370403</v>
      </c>
      <c r="I637" t="s">
        <v>3604</v>
      </c>
      <c r="M637" t="s">
        <v>3346</v>
      </c>
      <c r="N637" t="s">
        <v>3614</v>
      </c>
      <c r="O637" t="s">
        <v>3711</v>
      </c>
      <c r="P637" s="196">
        <v>20</v>
      </c>
      <c r="S637" t="s">
        <v>3556</v>
      </c>
      <c r="T637" t="s">
        <v>3557</v>
      </c>
      <c r="U637" s="198">
        <v>922</v>
      </c>
      <c r="V637" t="s">
        <v>2626</v>
      </c>
      <c r="W637" t="s">
        <v>3583</v>
      </c>
      <c r="X637" t="s">
        <v>3559</v>
      </c>
      <c r="Y637" t="s">
        <v>3560</v>
      </c>
      <c r="Z637" t="s">
        <v>3561</v>
      </c>
      <c r="AA637">
        <v>2173267</v>
      </c>
    </row>
    <row r="638" spans="1:29" x14ac:dyDescent="0.25">
      <c r="A638" s="43" t="str">
        <f t="shared" si="46"/>
        <v xml:space="preserve"> Metals Financial</v>
      </c>
      <c r="B638" s="43" t="str">
        <f t="shared" si="47"/>
        <v/>
      </c>
      <c r="C638" s="43" t="str">
        <f t="shared" si="48"/>
        <v>Metals</v>
      </c>
      <c r="D638" s="43" t="str">
        <f t="shared" si="49"/>
        <v>Financial</v>
      </c>
      <c r="E638" s="43">
        <f>IF(VLOOKUP(S638,'DD-Lookup'!$J$6:$L$50,3,FALSE)="Monthly",(YEAR(AC638)-YEAR(AB638))*12+MONTH(AC638)-MONTH(AB638)+1,(AC638-AB638+1))</f>
        <v>1</v>
      </c>
      <c r="F638" s="210">
        <f t="shared" si="50"/>
        <v>5</v>
      </c>
      <c r="G638" s="199">
        <v>1352539</v>
      </c>
      <c r="H638" s="195">
        <v>37049.301840277803</v>
      </c>
      <c r="I638" t="s">
        <v>3712</v>
      </c>
      <c r="M638" t="s">
        <v>3346</v>
      </c>
      <c r="N638" t="s">
        <v>3580</v>
      </c>
      <c r="O638" t="s">
        <v>3581</v>
      </c>
      <c r="Q638" s="196">
        <v>5</v>
      </c>
      <c r="S638" t="s">
        <v>3582</v>
      </c>
      <c r="T638" t="s">
        <v>3557</v>
      </c>
      <c r="U638" s="198">
        <v>6995</v>
      </c>
      <c r="V638" t="s">
        <v>2245</v>
      </c>
      <c r="W638" t="s">
        <v>3583</v>
      </c>
      <c r="X638" t="s">
        <v>3559</v>
      </c>
      <c r="Y638" t="s">
        <v>3560</v>
      </c>
      <c r="Z638" t="s">
        <v>3561</v>
      </c>
      <c r="AA638">
        <v>2173269</v>
      </c>
    </row>
    <row r="639" spans="1:29" x14ac:dyDescent="0.25">
      <c r="A639" s="43" t="str">
        <f t="shared" si="46"/>
        <v xml:space="preserve"> Metals Financial</v>
      </c>
      <c r="B639" s="43" t="str">
        <f t="shared" si="47"/>
        <v/>
      </c>
      <c r="C639" s="43" t="str">
        <f t="shared" si="48"/>
        <v>Metals</v>
      </c>
      <c r="D639" s="43" t="str">
        <f t="shared" si="49"/>
        <v>Financial</v>
      </c>
      <c r="E639" s="43">
        <f>IF(VLOOKUP(S639,'DD-Lookup'!$J$6:$L$50,3,FALSE)="Monthly",(YEAR(AC639)-YEAR(AB639))*12+MONTH(AC639)-MONTH(AB639)+1,(AC639-AB639+1))</f>
        <v>1</v>
      </c>
      <c r="F639" s="210">
        <f t="shared" si="50"/>
        <v>5</v>
      </c>
      <c r="G639" s="199">
        <v>1352541</v>
      </c>
      <c r="H639" s="195">
        <v>37049.3023032407</v>
      </c>
      <c r="I639" t="s">
        <v>3579</v>
      </c>
      <c r="M639" t="s">
        <v>3346</v>
      </c>
      <c r="N639" t="s">
        <v>3580</v>
      </c>
      <c r="O639" t="s">
        <v>3581</v>
      </c>
      <c r="Q639" s="196">
        <v>5</v>
      </c>
      <c r="S639" t="s">
        <v>3582</v>
      </c>
      <c r="T639" t="s">
        <v>3557</v>
      </c>
      <c r="U639" s="198">
        <v>6990</v>
      </c>
      <c r="V639" t="s">
        <v>302</v>
      </c>
      <c r="W639" t="s">
        <v>3583</v>
      </c>
      <c r="X639" t="s">
        <v>3559</v>
      </c>
      <c r="Y639" t="s">
        <v>3560</v>
      </c>
      <c r="Z639" t="s">
        <v>3561</v>
      </c>
      <c r="AA639">
        <v>2173271</v>
      </c>
    </row>
    <row r="640" spans="1:29" x14ac:dyDescent="0.25">
      <c r="A640" s="43" t="str">
        <f t="shared" si="46"/>
        <v>US Power Physical</v>
      </c>
      <c r="B640" s="43" t="str">
        <f t="shared" si="47"/>
        <v>US</v>
      </c>
      <c r="C640" s="43" t="str">
        <f t="shared" si="48"/>
        <v>Power</v>
      </c>
      <c r="D640" s="43" t="str">
        <f t="shared" si="49"/>
        <v>Physical</v>
      </c>
      <c r="E640" s="43">
        <f>IF(VLOOKUP(S640,'DD-Lookup'!$J$6:$L$50,3,FALSE)="Monthly",(YEAR(AC640)-YEAR(AB640))*12+MONTH(AC640)-MONTH(AB640)+1,(AC640-AB640+1))</f>
        <v>5</v>
      </c>
      <c r="F640" s="210">
        <f t="shared" si="50"/>
        <v>250</v>
      </c>
      <c r="G640" s="199">
        <v>1352543</v>
      </c>
      <c r="H640" s="195">
        <v>37049.302430555603</v>
      </c>
      <c r="I640" t="s">
        <v>2259</v>
      </c>
      <c r="M640" t="s">
        <v>2766</v>
      </c>
      <c r="N640" t="s">
        <v>2274</v>
      </c>
      <c r="O640" t="s">
        <v>2591</v>
      </c>
      <c r="Q640" s="196">
        <v>50</v>
      </c>
      <c r="S640" t="s">
        <v>3340</v>
      </c>
      <c r="T640" t="s">
        <v>3557</v>
      </c>
      <c r="U640" s="198">
        <v>39.75</v>
      </c>
      <c r="V640" t="s">
        <v>4175</v>
      </c>
      <c r="W640" t="s">
        <v>2275</v>
      </c>
      <c r="X640" t="s">
        <v>2463</v>
      </c>
      <c r="Y640" t="s">
        <v>2662</v>
      </c>
      <c r="Z640" t="s">
        <v>2990</v>
      </c>
      <c r="AA640">
        <v>636315.1</v>
      </c>
      <c r="AB640" s="195">
        <v>37053.875011574099</v>
      </c>
      <c r="AC640" s="195">
        <v>37057.875011574099</v>
      </c>
    </row>
    <row r="641" spans="1:29" x14ac:dyDescent="0.25">
      <c r="A641" s="43" t="str">
        <f t="shared" si="46"/>
        <v>US Power Physical</v>
      </c>
      <c r="B641" s="43" t="str">
        <f t="shared" si="47"/>
        <v>US</v>
      </c>
      <c r="C641" s="43" t="str">
        <f t="shared" si="48"/>
        <v>Power</v>
      </c>
      <c r="D641" s="43" t="str">
        <f t="shared" si="49"/>
        <v>Physical</v>
      </c>
      <c r="E641" s="43">
        <f>IF(VLOOKUP(S641,'DD-Lookup'!$J$6:$L$50,3,FALSE)="Monthly",(YEAR(AC641)-YEAR(AB641))*12+MONTH(AC641)-MONTH(AB641)+1,(AC641-AB641+1))</f>
        <v>1</v>
      </c>
      <c r="F641" s="210">
        <f t="shared" si="50"/>
        <v>50</v>
      </c>
      <c r="G641" s="199">
        <v>1352544</v>
      </c>
      <c r="H641" s="195">
        <v>37049.302534722199</v>
      </c>
      <c r="I641" t="s">
        <v>3382</v>
      </c>
      <c r="M641" t="s">
        <v>2766</v>
      </c>
      <c r="N641" t="s">
        <v>3361</v>
      </c>
      <c r="O641" t="s">
        <v>1720</v>
      </c>
      <c r="Q641" s="196">
        <v>50</v>
      </c>
      <c r="S641" t="s">
        <v>3340</v>
      </c>
      <c r="T641" t="s">
        <v>3557</v>
      </c>
      <c r="U641" s="198">
        <v>30.4</v>
      </c>
      <c r="V641" t="s">
        <v>3055</v>
      </c>
      <c r="W641" t="s">
        <v>3376</v>
      </c>
      <c r="X641" t="s">
        <v>3377</v>
      </c>
      <c r="Y641" t="s">
        <v>2662</v>
      </c>
      <c r="Z641" t="s">
        <v>2990</v>
      </c>
      <c r="AA641">
        <v>636316.1</v>
      </c>
      <c r="AB641" s="195">
        <v>37050.875011574099</v>
      </c>
      <c r="AC641" s="195">
        <v>37050.875011574099</v>
      </c>
    </row>
    <row r="642" spans="1:29" x14ac:dyDescent="0.25">
      <c r="A642" s="43" t="str">
        <f t="shared" si="46"/>
        <v>US Natural Gas Financial</v>
      </c>
      <c r="B642" s="43" t="str">
        <f t="shared" si="47"/>
        <v>US</v>
      </c>
      <c r="C642" s="43" t="str">
        <f t="shared" si="48"/>
        <v>Natural Gas</v>
      </c>
      <c r="D642" s="43" t="str">
        <f t="shared" si="49"/>
        <v>Financial</v>
      </c>
      <c r="E642" s="43">
        <f>IF(VLOOKUP(S642,'DD-Lookup'!$J$6:$L$50,3,FALSE)="Monthly",(YEAR(AC642)-YEAR(AB642))*12+MONTH(AC642)-MONTH(AB642)+1,(AC642-AB642+1))</f>
        <v>31</v>
      </c>
      <c r="F642" s="210">
        <f t="shared" si="50"/>
        <v>310000</v>
      </c>
      <c r="G642" s="199">
        <v>1352545</v>
      </c>
      <c r="H642" s="195">
        <v>37049.3026157407</v>
      </c>
      <c r="I642" t="s">
        <v>3527</v>
      </c>
      <c r="M642" t="s">
        <v>3341</v>
      </c>
      <c r="N642" t="s">
        <v>2281</v>
      </c>
      <c r="O642" t="s">
        <v>2475</v>
      </c>
      <c r="Q642" s="196">
        <v>10000</v>
      </c>
      <c r="S642" t="s">
        <v>3342</v>
      </c>
      <c r="T642" t="s">
        <v>3557</v>
      </c>
      <c r="U642" s="198">
        <v>3.82</v>
      </c>
      <c r="V642" t="s">
        <v>360</v>
      </c>
      <c r="W642" t="s">
        <v>2853</v>
      </c>
      <c r="X642" t="s">
        <v>2282</v>
      </c>
      <c r="Y642" t="s">
        <v>3575</v>
      </c>
      <c r="Z642" t="s">
        <v>2995</v>
      </c>
      <c r="AA642" t="s">
        <v>361</v>
      </c>
      <c r="AB642" s="195">
        <v>37073.875</v>
      </c>
      <c r="AC642" s="195">
        <v>37103.875</v>
      </c>
    </row>
    <row r="643" spans="1:29" x14ac:dyDescent="0.25">
      <c r="A643" s="43" t="str">
        <f t="shared" si="46"/>
        <v>US Power Physical</v>
      </c>
      <c r="B643" s="43" t="str">
        <f t="shared" si="47"/>
        <v>US</v>
      </c>
      <c r="C643" s="43" t="str">
        <f t="shared" si="48"/>
        <v>Power</v>
      </c>
      <c r="D643" s="43" t="str">
        <f t="shared" si="49"/>
        <v>Physical</v>
      </c>
      <c r="E643" s="43">
        <f>IF(VLOOKUP(S643,'DD-Lookup'!$J$6:$L$50,3,FALSE)="Monthly",(YEAR(AC643)-YEAR(AB643))*12+MONTH(AC643)-MONTH(AB643)+1,(AC643-AB643+1))</f>
        <v>1</v>
      </c>
      <c r="F643" s="210">
        <f t="shared" si="50"/>
        <v>50</v>
      </c>
      <c r="G643" s="199">
        <v>1352546</v>
      </c>
      <c r="H643" s="195">
        <v>37049.302673611099</v>
      </c>
      <c r="I643" t="s">
        <v>3841</v>
      </c>
      <c r="J643" t="s">
        <v>2233</v>
      </c>
      <c r="K643" t="s">
        <v>2272</v>
      </c>
      <c r="M643" t="s">
        <v>2766</v>
      </c>
      <c r="N643" t="s">
        <v>3361</v>
      </c>
      <c r="O643" t="s">
        <v>3701</v>
      </c>
      <c r="P643" s="196">
        <v>50</v>
      </c>
      <c r="S643" t="s">
        <v>3340</v>
      </c>
      <c r="T643" t="s">
        <v>3557</v>
      </c>
      <c r="U643" s="198">
        <v>39.25</v>
      </c>
      <c r="V643" t="s">
        <v>356</v>
      </c>
      <c r="W643" t="s">
        <v>2278</v>
      </c>
      <c r="X643" t="s">
        <v>3513</v>
      </c>
      <c r="Y643" t="s">
        <v>2662</v>
      </c>
      <c r="Z643" t="s">
        <v>2990</v>
      </c>
      <c r="AA643">
        <v>636317.1</v>
      </c>
      <c r="AB643" s="195">
        <v>37050.875011574099</v>
      </c>
      <c r="AC643" s="195">
        <v>37050.875011574099</v>
      </c>
    </row>
    <row r="644" spans="1:29" x14ac:dyDescent="0.25">
      <c r="A644" s="43" t="str">
        <f t="shared" si="46"/>
        <v>US Natural Gas Financial</v>
      </c>
      <c r="B644" s="43" t="str">
        <f t="shared" si="47"/>
        <v>US</v>
      </c>
      <c r="C644" s="43" t="str">
        <f t="shared" si="48"/>
        <v>Natural Gas</v>
      </c>
      <c r="D644" s="43" t="str">
        <f t="shared" si="49"/>
        <v>Financial</v>
      </c>
      <c r="E644" s="43">
        <f>IF(VLOOKUP(S644,'DD-Lookup'!$J$6:$L$50,3,FALSE)="Monthly",(YEAR(AC644)-YEAR(AB644))*12+MONTH(AC644)-MONTH(AB644)+1,(AC644-AB644+1))</f>
        <v>31</v>
      </c>
      <c r="F644" s="210">
        <f t="shared" si="50"/>
        <v>310000</v>
      </c>
      <c r="G644" s="199">
        <v>1352547</v>
      </c>
      <c r="H644" s="195">
        <v>37049.302951388898</v>
      </c>
      <c r="I644" t="s">
        <v>2507</v>
      </c>
      <c r="M644" t="s">
        <v>3341</v>
      </c>
      <c r="N644" t="s">
        <v>2281</v>
      </c>
      <c r="O644" t="s">
        <v>2475</v>
      </c>
      <c r="Q644" s="196">
        <v>10000</v>
      </c>
      <c r="S644" t="s">
        <v>3342</v>
      </c>
      <c r="T644" t="s">
        <v>3557</v>
      </c>
      <c r="U644" s="198">
        <v>3.8250000000000002</v>
      </c>
      <c r="V644" t="s">
        <v>1644</v>
      </c>
      <c r="W644" t="s">
        <v>2853</v>
      </c>
      <c r="X644" t="s">
        <v>2282</v>
      </c>
      <c r="Y644" t="s">
        <v>3575</v>
      </c>
      <c r="Z644" t="s">
        <v>2995</v>
      </c>
      <c r="AA644" t="s">
        <v>362</v>
      </c>
      <c r="AB644" s="195">
        <v>37073.875</v>
      </c>
      <c r="AC644" s="195">
        <v>37103.875</v>
      </c>
    </row>
    <row r="645" spans="1:29" x14ac:dyDescent="0.25">
      <c r="A645" s="43" t="str">
        <f t="shared" si="46"/>
        <v xml:space="preserve"> Metals Financial</v>
      </c>
      <c r="B645" s="43" t="str">
        <f t="shared" si="47"/>
        <v/>
      </c>
      <c r="C645" s="43" t="str">
        <f t="shared" si="48"/>
        <v>Metals</v>
      </c>
      <c r="D645" s="43" t="str">
        <f t="shared" si="49"/>
        <v>Financial</v>
      </c>
      <c r="E645" s="43">
        <f>IF(VLOOKUP(S645,'DD-Lookup'!$J$6:$L$50,3,FALSE)="Monthly",(YEAR(AC645)-YEAR(AB645))*12+MONTH(AC645)-MONTH(AB645)+1,(AC645-AB645+1))</f>
        <v>1</v>
      </c>
      <c r="F645" s="210">
        <f t="shared" si="50"/>
        <v>20</v>
      </c>
      <c r="G645" s="199">
        <v>1352548</v>
      </c>
      <c r="H645" s="195">
        <v>37049.303182870397</v>
      </c>
      <c r="I645" t="s">
        <v>3586</v>
      </c>
      <c r="M645" t="s">
        <v>3346</v>
      </c>
      <c r="N645" t="s">
        <v>3584</v>
      </c>
      <c r="O645" t="s">
        <v>3585</v>
      </c>
      <c r="Q645" s="196">
        <v>20</v>
      </c>
      <c r="S645" t="s">
        <v>3556</v>
      </c>
      <c r="T645" t="s">
        <v>3557</v>
      </c>
      <c r="U645" s="198">
        <v>462</v>
      </c>
      <c r="V645" t="s">
        <v>3811</v>
      </c>
      <c r="W645" t="s">
        <v>3574</v>
      </c>
      <c r="X645" t="s">
        <v>3559</v>
      </c>
      <c r="Y645" t="s">
        <v>3560</v>
      </c>
      <c r="Z645" t="s">
        <v>3561</v>
      </c>
      <c r="AA645">
        <v>2173273</v>
      </c>
    </row>
    <row r="646" spans="1:29" x14ac:dyDescent="0.25">
      <c r="A646" s="43" t="str">
        <f t="shared" si="46"/>
        <v>US Power Financial</v>
      </c>
      <c r="B646" s="43" t="str">
        <f t="shared" si="47"/>
        <v>US</v>
      </c>
      <c r="C646" s="43" t="str">
        <f t="shared" si="48"/>
        <v>Power</v>
      </c>
      <c r="D646" s="43" t="str">
        <f t="shared" si="49"/>
        <v>Financial</v>
      </c>
      <c r="E646" s="43">
        <f>IF(VLOOKUP(S646,'DD-Lookup'!$J$6:$L$50,3,FALSE)="Monthly",(YEAR(AC646)-YEAR(AB646))*12+MONTH(AC646)-MONTH(AB646)+1,(AC646-AB646+1))</f>
        <v>1</v>
      </c>
      <c r="F646" s="210">
        <f t="shared" si="50"/>
        <v>50</v>
      </c>
      <c r="G646" s="199">
        <v>1352549</v>
      </c>
      <c r="H646" s="195">
        <v>37049.303263888898</v>
      </c>
      <c r="I646" t="s">
        <v>2712</v>
      </c>
      <c r="M646" t="s">
        <v>2766</v>
      </c>
      <c r="N646" t="s">
        <v>2659</v>
      </c>
      <c r="O646" t="s">
        <v>1704</v>
      </c>
      <c r="Q646" s="196">
        <v>50</v>
      </c>
      <c r="S646" t="s">
        <v>3340</v>
      </c>
      <c r="T646" t="s">
        <v>3557</v>
      </c>
      <c r="U646" s="198">
        <v>49</v>
      </c>
      <c r="V646" t="s">
        <v>2713</v>
      </c>
      <c r="W646" t="s">
        <v>2258</v>
      </c>
      <c r="X646" t="s">
        <v>3368</v>
      </c>
      <c r="Y646" t="s">
        <v>2662</v>
      </c>
      <c r="Z646" t="s">
        <v>2995</v>
      </c>
      <c r="AA646">
        <v>636318.1</v>
      </c>
      <c r="AB646" s="195">
        <v>37050.875011574099</v>
      </c>
      <c r="AC646" s="195">
        <v>37050.875011574099</v>
      </c>
    </row>
    <row r="647" spans="1:29" x14ac:dyDescent="0.25">
      <c r="A647" s="43" t="str">
        <f t="shared" si="46"/>
        <v xml:space="preserve"> Metals Financial</v>
      </c>
      <c r="B647" s="43" t="str">
        <f t="shared" si="47"/>
        <v/>
      </c>
      <c r="C647" s="43" t="str">
        <f t="shared" si="48"/>
        <v>Metals</v>
      </c>
      <c r="D647" s="43" t="str">
        <f t="shared" si="49"/>
        <v>Financial</v>
      </c>
      <c r="E647" s="43">
        <f>IF(VLOOKUP(S647,'DD-Lookup'!$J$6:$L$50,3,FALSE)="Monthly",(YEAR(AC647)-YEAR(AB647))*12+MONTH(AC647)-MONTH(AB647)+1,(AC647-AB647+1))</f>
        <v>1</v>
      </c>
      <c r="F647" s="210">
        <f t="shared" si="50"/>
        <v>2</v>
      </c>
      <c r="G647" s="199">
        <v>1352550</v>
      </c>
      <c r="H647" s="195">
        <v>37049.303298611099</v>
      </c>
      <c r="I647" t="s">
        <v>2716</v>
      </c>
      <c r="M647" t="s">
        <v>3346</v>
      </c>
      <c r="N647" t="s">
        <v>3614</v>
      </c>
      <c r="O647" t="s">
        <v>3711</v>
      </c>
      <c r="Q647" s="196">
        <v>2</v>
      </c>
      <c r="S647" t="s">
        <v>3556</v>
      </c>
      <c r="T647" t="s">
        <v>3557</v>
      </c>
      <c r="U647" s="198">
        <v>923</v>
      </c>
      <c r="V647" t="s">
        <v>2717</v>
      </c>
      <c r="W647" t="s">
        <v>3583</v>
      </c>
      <c r="X647" t="s">
        <v>3559</v>
      </c>
      <c r="Y647" t="s">
        <v>3560</v>
      </c>
      <c r="Z647" t="s">
        <v>3561</v>
      </c>
      <c r="AA647">
        <v>2173275</v>
      </c>
    </row>
    <row r="648" spans="1:29" x14ac:dyDescent="0.25">
      <c r="A648" s="43" t="str">
        <f t="shared" si="46"/>
        <v>US Power Physical</v>
      </c>
      <c r="B648" s="43" t="str">
        <f t="shared" si="47"/>
        <v>US</v>
      </c>
      <c r="C648" s="43" t="str">
        <f t="shared" si="48"/>
        <v>Power</v>
      </c>
      <c r="D648" s="43" t="str">
        <f t="shared" si="49"/>
        <v>Physical</v>
      </c>
      <c r="E648" s="43">
        <f>IF(VLOOKUP(S648,'DD-Lookup'!$J$6:$L$50,3,FALSE)="Monthly",(YEAR(AC648)-YEAR(AB648))*12+MONTH(AC648)-MONTH(AB648)+1,(AC648-AB648+1))</f>
        <v>1</v>
      </c>
      <c r="F648" s="210">
        <f t="shared" si="50"/>
        <v>50</v>
      </c>
      <c r="G648" s="199">
        <v>1352551</v>
      </c>
      <c r="H648" s="195">
        <v>37049.303333333301</v>
      </c>
      <c r="I648" t="s">
        <v>3841</v>
      </c>
      <c r="J648" t="s">
        <v>2233</v>
      </c>
      <c r="K648" t="s">
        <v>2272</v>
      </c>
      <c r="M648" t="s">
        <v>2766</v>
      </c>
      <c r="N648" t="s">
        <v>3361</v>
      </c>
      <c r="O648" t="s">
        <v>3701</v>
      </c>
      <c r="P648" s="196">
        <v>50</v>
      </c>
      <c r="S648" t="s">
        <v>3340</v>
      </c>
      <c r="T648" t="s">
        <v>3557</v>
      </c>
      <c r="U648" s="198">
        <v>38.75</v>
      </c>
      <c r="V648" t="s">
        <v>356</v>
      </c>
      <c r="W648" t="s">
        <v>2278</v>
      </c>
      <c r="X648" t="s">
        <v>3513</v>
      </c>
      <c r="Y648" t="s">
        <v>2662</v>
      </c>
      <c r="Z648" t="s">
        <v>2990</v>
      </c>
      <c r="AA648">
        <v>636319.1</v>
      </c>
      <c r="AB648" s="195">
        <v>37050.875011574099</v>
      </c>
      <c r="AC648" s="195">
        <v>37050.875011574099</v>
      </c>
    </row>
    <row r="649" spans="1:29" x14ac:dyDescent="0.25">
      <c r="A649" s="43" t="str">
        <f t="shared" si="46"/>
        <v>US Power Physical</v>
      </c>
      <c r="B649" s="43" t="str">
        <f t="shared" si="47"/>
        <v>US</v>
      </c>
      <c r="C649" s="43" t="str">
        <f t="shared" si="48"/>
        <v>Power</v>
      </c>
      <c r="D649" s="43" t="str">
        <f t="shared" si="49"/>
        <v>Physical</v>
      </c>
      <c r="E649" s="43">
        <f>IF(VLOOKUP(S649,'DD-Lookup'!$J$6:$L$50,3,FALSE)="Monthly",(YEAR(AC649)-YEAR(AB649))*12+MONTH(AC649)-MONTH(AB649)+1,(AC649-AB649+1))</f>
        <v>59</v>
      </c>
      <c r="F649" s="210">
        <f t="shared" si="50"/>
        <v>2950</v>
      </c>
      <c r="G649" s="199">
        <v>1352552</v>
      </c>
      <c r="H649" s="195">
        <v>37049.3034722222</v>
      </c>
      <c r="I649" t="s">
        <v>2254</v>
      </c>
      <c r="M649" t="s">
        <v>2766</v>
      </c>
      <c r="N649" t="s">
        <v>3361</v>
      </c>
      <c r="O649" t="s">
        <v>2197</v>
      </c>
      <c r="Q649" s="196">
        <v>50</v>
      </c>
      <c r="S649" t="s">
        <v>3340</v>
      </c>
      <c r="T649" t="s">
        <v>3557</v>
      </c>
      <c r="U649" s="198">
        <v>39.25</v>
      </c>
      <c r="V649" t="s">
        <v>2665</v>
      </c>
      <c r="W649" t="s">
        <v>3369</v>
      </c>
      <c r="X649" t="s">
        <v>2267</v>
      </c>
      <c r="Y649" t="s">
        <v>2662</v>
      </c>
      <c r="Z649" t="s">
        <v>2990</v>
      </c>
      <c r="AA649">
        <v>636320.1</v>
      </c>
      <c r="AB649" s="195">
        <v>37257.594444444403</v>
      </c>
      <c r="AC649" s="195">
        <v>37315.594444444403</v>
      </c>
    </row>
    <row r="650" spans="1:29" x14ac:dyDescent="0.25">
      <c r="A650" s="43" t="str">
        <f t="shared" si="46"/>
        <v xml:space="preserve"> Metals Financial</v>
      </c>
      <c r="B650" s="43" t="str">
        <f t="shared" si="47"/>
        <v/>
      </c>
      <c r="C650" s="43" t="str">
        <f t="shared" si="48"/>
        <v>Metals</v>
      </c>
      <c r="D650" s="43" t="str">
        <f t="shared" si="49"/>
        <v>Financial</v>
      </c>
      <c r="E650" s="43">
        <f>IF(VLOOKUP(S650,'DD-Lookup'!$J$6:$L$50,3,FALSE)="Monthly",(YEAR(AC650)-YEAR(AB650))*12+MONTH(AC650)-MONTH(AB650)+1,(AC650-AB650+1))</f>
        <v>1</v>
      </c>
      <c r="F650" s="210">
        <f t="shared" si="50"/>
        <v>20</v>
      </c>
      <c r="G650" s="199">
        <v>1352553</v>
      </c>
      <c r="H650" s="195">
        <v>37049.303495370397</v>
      </c>
      <c r="I650" t="s">
        <v>3609</v>
      </c>
      <c r="M650" t="s">
        <v>3346</v>
      </c>
      <c r="N650" t="s">
        <v>3554</v>
      </c>
      <c r="O650" t="s">
        <v>3555</v>
      </c>
      <c r="Q650" s="196">
        <v>20</v>
      </c>
      <c r="S650" t="s">
        <v>3556</v>
      </c>
      <c r="T650" t="s">
        <v>3557</v>
      </c>
      <c r="U650" s="198">
        <v>1666</v>
      </c>
      <c r="V650" t="s">
        <v>3611</v>
      </c>
      <c r="W650" t="s">
        <v>3563</v>
      </c>
      <c r="X650" t="s">
        <v>3559</v>
      </c>
      <c r="Y650" t="s">
        <v>3560</v>
      </c>
      <c r="Z650" t="s">
        <v>3561</v>
      </c>
      <c r="AA650">
        <v>2173277</v>
      </c>
    </row>
    <row r="651" spans="1:29" x14ac:dyDescent="0.25">
      <c r="A651" s="43" t="str">
        <f t="shared" ref="A651:A714" si="51">B651&amp;" "&amp;C651&amp;" "&amp;D651</f>
        <v xml:space="preserve"> Metals Financial</v>
      </c>
      <c r="B651" s="43" t="str">
        <f t="shared" ref="B651:B714" si="52">IF((LEFT(N651,2)="US"),"US","")</f>
        <v/>
      </c>
      <c r="C651" s="43" t="str">
        <f t="shared" ref="C651:C714" si="53">M651</f>
        <v>Metals</v>
      </c>
      <c r="D651" s="43" t="str">
        <f t="shared" ref="D651:D714" si="54">IF(ISNUMBER(FIND("Phy",N651))=TRUE,"Physical","Financial")</f>
        <v>Financial</v>
      </c>
      <c r="E651" s="43">
        <f>IF(VLOOKUP(S651,'DD-Lookup'!$J$6:$L$50,3,FALSE)="Monthly",(YEAR(AC651)-YEAR(AB651))*12+MONTH(AC651)-MONTH(AB651)+1,(AC651-AB651+1))</f>
        <v>1</v>
      </c>
      <c r="F651" s="210">
        <f t="shared" ref="F651:F714" si="55">E651*SUM(P651:Q651)</f>
        <v>20</v>
      </c>
      <c r="G651" s="199">
        <v>1352554</v>
      </c>
      <c r="H651" s="195">
        <v>37049.303599537001</v>
      </c>
      <c r="I651" t="s">
        <v>3570</v>
      </c>
      <c r="M651" t="s">
        <v>3346</v>
      </c>
      <c r="N651" t="s">
        <v>3566</v>
      </c>
      <c r="O651" t="s">
        <v>2338</v>
      </c>
      <c r="P651" s="196">
        <v>20</v>
      </c>
      <c r="S651" t="s">
        <v>3556</v>
      </c>
      <c r="T651" t="s">
        <v>3557</v>
      </c>
      <c r="U651" s="198">
        <v>1491</v>
      </c>
      <c r="V651" t="s">
        <v>3525</v>
      </c>
      <c r="W651" t="s">
        <v>3563</v>
      </c>
      <c r="X651" t="s">
        <v>3559</v>
      </c>
      <c r="Y651" t="s">
        <v>3560</v>
      </c>
      <c r="Z651" t="s">
        <v>3561</v>
      </c>
      <c r="AA651">
        <v>2173279</v>
      </c>
      <c r="AB651" s="195">
        <v>37062</v>
      </c>
      <c r="AC651" s="195">
        <v>37062</v>
      </c>
    </row>
    <row r="652" spans="1:29" x14ac:dyDescent="0.25">
      <c r="A652" s="43" t="str">
        <f t="shared" si="51"/>
        <v>US Natural Gas Financial</v>
      </c>
      <c r="B652" s="43" t="str">
        <f t="shared" si="52"/>
        <v>US</v>
      </c>
      <c r="C652" s="43" t="str">
        <f t="shared" si="53"/>
        <v>Natural Gas</v>
      </c>
      <c r="D652" s="43" t="str">
        <f t="shared" si="54"/>
        <v>Financial</v>
      </c>
      <c r="E652" s="43">
        <f>IF(VLOOKUP(S652,'DD-Lookup'!$J$6:$L$50,3,FALSE)="Monthly",(YEAR(AC652)-YEAR(AB652))*12+MONTH(AC652)-MONTH(AB652)+1,(AC652-AB652+1))</f>
        <v>31</v>
      </c>
      <c r="F652" s="210">
        <f t="shared" si="55"/>
        <v>310000</v>
      </c>
      <c r="G652" s="199">
        <v>1352555</v>
      </c>
      <c r="H652" s="195">
        <v>37049.303634259297</v>
      </c>
      <c r="I652" t="s">
        <v>3482</v>
      </c>
      <c r="M652" t="s">
        <v>3341</v>
      </c>
      <c r="N652" t="s">
        <v>2281</v>
      </c>
      <c r="O652" t="s">
        <v>3176</v>
      </c>
      <c r="Q652" s="196">
        <v>10000</v>
      </c>
      <c r="S652" t="s">
        <v>3342</v>
      </c>
      <c r="T652" t="s">
        <v>3557</v>
      </c>
      <c r="U652" s="198">
        <v>3.8250000000000002</v>
      </c>
      <c r="V652" t="s">
        <v>1742</v>
      </c>
      <c r="W652" t="s">
        <v>2853</v>
      </c>
      <c r="X652" t="s">
        <v>2282</v>
      </c>
      <c r="Y652" t="s">
        <v>3575</v>
      </c>
      <c r="Z652" t="s">
        <v>2995</v>
      </c>
      <c r="AA652" t="s">
        <v>363</v>
      </c>
      <c r="AB652" s="195">
        <v>37073.915972222203</v>
      </c>
      <c r="AC652" s="195">
        <v>37103.915972222203</v>
      </c>
    </row>
    <row r="653" spans="1:29" x14ac:dyDescent="0.25">
      <c r="A653" s="43" t="str">
        <f t="shared" si="51"/>
        <v>US Crude Financial</v>
      </c>
      <c r="B653" s="43" t="str">
        <f t="shared" si="52"/>
        <v>US</v>
      </c>
      <c r="C653" s="43" t="str">
        <f t="shared" si="53"/>
        <v>Crude</v>
      </c>
      <c r="D653" s="43" t="str">
        <f t="shared" si="54"/>
        <v>Financial</v>
      </c>
      <c r="E653" s="43">
        <f>IF(VLOOKUP(S653,'DD-Lookup'!$J$6:$L$50,3,FALSE)="Monthly",(YEAR(AC653)-YEAR(AB653))*12+MONTH(AC653)-MONTH(AB653)+1,(AC653-AB653+1))</f>
        <v>1</v>
      </c>
      <c r="F653" s="210">
        <f t="shared" si="55"/>
        <v>50000</v>
      </c>
      <c r="G653" s="199">
        <v>1352556</v>
      </c>
      <c r="H653" s="195">
        <v>37049.303668981498</v>
      </c>
      <c r="I653" t="s">
        <v>2371</v>
      </c>
      <c r="M653" t="s">
        <v>3437</v>
      </c>
      <c r="N653" t="s">
        <v>2653</v>
      </c>
      <c r="O653" t="s">
        <v>2334</v>
      </c>
      <c r="Q653" s="196">
        <v>50000</v>
      </c>
      <c r="S653" t="s">
        <v>3347</v>
      </c>
      <c r="T653" t="s">
        <v>3557</v>
      </c>
      <c r="U653" s="198">
        <v>27.46</v>
      </c>
      <c r="V653" t="s">
        <v>3619</v>
      </c>
      <c r="W653" t="s">
        <v>2655</v>
      </c>
      <c r="X653" t="s">
        <v>2193</v>
      </c>
      <c r="Y653" t="s">
        <v>2778</v>
      </c>
      <c r="Z653" t="s">
        <v>2995</v>
      </c>
      <c r="AA653">
        <v>115372</v>
      </c>
      <c r="AB653" s="195">
        <v>37073</v>
      </c>
      <c r="AC653" s="195">
        <v>37103</v>
      </c>
    </row>
    <row r="654" spans="1:29" x14ac:dyDescent="0.25">
      <c r="A654" s="43" t="str">
        <f t="shared" si="51"/>
        <v>US Power Physical</v>
      </c>
      <c r="B654" s="43" t="str">
        <f t="shared" si="52"/>
        <v>US</v>
      </c>
      <c r="C654" s="43" t="str">
        <f t="shared" si="53"/>
        <v>Power</v>
      </c>
      <c r="D654" s="43" t="str">
        <f t="shared" si="54"/>
        <v>Physical</v>
      </c>
      <c r="E654" s="43">
        <f>IF(VLOOKUP(S654,'DD-Lookup'!$J$6:$L$50,3,FALSE)="Monthly",(YEAR(AC654)-YEAR(AB654))*12+MONTH(AC654)-MONTH(AB654)+1,(AC654-AB654+1))</f>
        <v>1</v>
      </c>
      <c r="F654" s="210">
        <f t="shared" si="55"/>
        <v>50</v>
      </c>
      <c r="G654" s="199">
        <v>1352558</v>
      </c>
      <c r="H654" s="195">
        <v>37049.303854166697</v>
      </c>
      <c r="I654" t="s">
        <v>3841</v>
      </c>
      <c r="J654" t="s">
        <v>2233</v>
      </c>
      <c r="K654" t="s">
        <v>2272</v>
      </c>
      <c r="M654" t="s">
        <v>2766</v>
      </c>
      <c r="N654" t="s">
        <v>3361</v>
      </c>
      <c r="O654" t="s">
        <v>3701</v>
      </c>
      <c r="P654" s="196">
        <v>50</v>
      </c>
      <c r="S654" t="s">
        <v>3340</v>
      </c>
      <c r="T654" t="s">
        <v>3557</v>
      </c>
      <c r="U654" s="198">
        <v>38.25</v>
      </c>
      <c r="V654" t="s">
        <v>356</v>
      </c>
      <c r="W654" t="s">
        <v>2278</v>
      </c>
      <c r="X654" t="s">
        <v>3513</v>
      </c>
      <c r="Y654" t="s">
        <v>2662</v>
      </c>
      <c r="Z654" t="s">
        <v>2990</v>
      </c>
      <c r="AA654">
        <v>636321.1</v>
      </c>
      <c r="AB654" s="195">
        <v>37050.875011574099</v>
      </c>
      <c r="AC654" s="195">
        <v>37050.875011574099</v>
      </c>
    </row>
    <row r="655" spans="1:29" x14ac:dyDescent="0.25">
      <c r="A655" s="43" t="str">
        <f t="shared" si="51"/>
        <v>US Natural Gas Financial</v>
      </c>
      <c r="B655" s="43" t="str">
        <f t="shared" si="52"/>
        <v>US</v>
      </c>
      <c r="C655" s="43" t="str">
        <f t="shared" si="53"/>
        <v>Natural Gas</v>
      </c>
      <c r="D655" s="43" t="str">
        <f t="shared" si="54"/>
        <v>Financial</v>
      </c>
      <c r="E655" s="43">
        <f>IF(VLOOKUP(S655,'DD-Lookup'!$J$6:$L$50,3,FALSE)="Monthly",(YEAR(AC655)-YEAR(AB655))*12+MONTH(AC655)-MONTH(AB655)+1,(AC655-AB655+1))</f>
        <v>31</v>
      </c>
      <c r="F655" s="210">
        <f t="shared" si="55"/>
        <v>155000</v>
      </c>
      <c r="G655" s="199">
        <v>1352559</v>
      </c>
      <c r="H655" s="195">
        <v>37049.303900462997</v>
      </c>
      <c r="I655" t="s">
        <v>2502</v>
      </c>
      <c r="M655" t="s">
        <v>3341</v>
      </c>
      <c r="N655" t="s">
        <v>2281</v>
      </c>
      <c r="O655" t="s">
        <v>2475</v>
      </c>
      <c r="Q655" s="196">
        <v>5000</v>
      </c>
      <c r="S655" t="s">
        <v>3342</v>
      </c>
      <c r="T655" t="s">
        <v>3557</v>
      </c>
      <c r="U655" s="198">
        <v>3.83</v>
      </c>
      <c r="V655" t="s">
        <v>3237</v>
      </c>
      <c r="W655" t="s">
        <v>2853</v>
      </c>
      <c r="X655" t="s">
        <v>2282</v>
      </c>
      <c r="Y655" t="s">
        <v>3575</v>
      </c>
      <c r="Z655" t="s">
        <v>2995</v>
      </c>
      <c r="AA655" t="s">
        <v>364</v>
      </c>
      <c r="AB655" s="195">
        <v>37073.875</v>
      </c>
      <c r="AC655" s="195">
        <v>37103.875</v>
      </c>
    </row>
    <row r="656" spans="1:29" x14ac:dyDescent="0.25">
      <c r="A656" s="43" t="str">
        <f t="shared" si="51"/>
        <v>US Power Physical</v>
      </c>
      <c r="B656" s="43" t="str">
        <f t="shared" si="52"/>
        <v>US</v>
      </c>
      <c r="C656" s="43" t="str">
        <f t="shared" si="53"/>
        <v>Power</v>
      </c>
      <c r="D656" s="43" t="str">
        <f t="shared" si="54"/>
        <v>Physical</v>
      </c>
      <c r="E656" s="43">
        <f>IF(VLOOKUP(S656,'DD-Lookup'!$J$6:$L$50,3,FALSE)="Monthly",(YEAR(AC656)-YEAR(AB656))*12+MONTH(AC656)-MONTH(AB656)+1,(AC656-AB656+1))</f>
        <v>92</v>
      </c>
      <c r="F656" s="210">
        <f t="shared" si="55"/>
        <v>4600</v>
      </c>
      <c r="G656" s="199">
        <v>1352560</v>
      </c>
      <c r="H656" s="195">
        <v>37049.304097222201</v>
      </c>
      <c r="I656" t="s">
        <v>3375</v>
      </c>
      <c r="M656" t="s">
        <v>2766</v>
      </c>
      <c r="N656" t="s">
        <v>3361</v>
      </c>
      <c r="O656" t="s">
        <v>2234</v>
      </c>
      <c r="Q656" s="196">
        <v>50</v>
      </c>
      <c r="S656" t="s">
        <v>3340</v>
      </c>
      <c r="T656" t="s">
        <v>3557</v>
      </c>
      <c r="U656" s="198">
        <v>48.2</v>
      </c>
      <c r="V656" t="s">
        <v>4217</v>
      </c>
      <c r="W656" t="s">
        <v>2268</v>
      </c>
      <c r="X656" t="s">
        <v>3383</v>
      </c>
      <c r="Y656" t="s">
        <v>2662</v>
      </c>
      <c r="Z656" t="s">
        <v>2990</v>
      </c>
      <c r="AA656">
        <v>636322.1</v>
      </c>
      <c r="AB656" s="195">
        <v>37165.715972222199</v>
      </c>
      <c r="AC656" s="195">
        <v>37256.715972222199</v>
      </c>
    </row>
    <row r="657" spans="1:29" x14ac:dyDescent="0.25">
      <c r="A657" s="43" t="str">
        <f t="shared" si="51"/>
        <v>US Natural Gas Financial</v>
      </c>
      <c r="B657" s="43" t="str">
        <f t="shared" si="52"/>
        <v>US</v>
      </c>
      <c r="C657" s="43" t="str">
        <f t="shared" si="53"/>
        <v>Natural Gas</v>
      </c>
      <c r="D657" s="43" t="str">
        <f t="shared" si="54"/>
        <v>Financial</v>
      </c>
      <c r="E657" s="43">
        <f>IF(VLOOKUP(S657,'DD-Lookup'!$J$6:$L$50,3,FALSE)="Monthly",(YEAR(AC657)-YEAR(AB657))*12+MONTH(AC657)-MONTH(AB657)+1,(AC657-AB657+1))</f>
        <v>31</v>
      </c>
      <c r="F657" s="210">
        <f t="shared" si="55"/>
        <v>155000</v>
      </c>
      <c r="G657" s="199">
        <v>1352561</v>
      </c>
      <c r="H657" s="195">
        <v>37049.304108796299</v>
      </c>
      <c r="I657" t="s">
        <v>2284</v>
      </c>
      <c r="M657" t="s">
        <v>3341</v>
      </c>
      <c r="N657" t="s">
        <v>2281</v>
      </c>
      <c r="O657" t="s">
        <v>2475</v>
      </c>
      <c r="Q657" s="196">
        <v>5000</v>
      </c>
      <c r="S657" t="s">
        <v>3342</v>
      </c>
      <c r="T657" t="s">
        <v>3557</v>
      </c>
      <c r="U657" s="198">
        <v>3.83</v>
      </c>
      <c r="V657" t="s">
        <v>2285</v>
      </c>
      <c r="W657" t="s">
        <v>2853</v>
      </c>
      <c r="X657" t="s">
        <v>2282</v>
      </c>
      <c r="Y657" t="s">
        <v>3575</v>
      </c>
      <c r="Z657" t="s">
        <v>2995</v>
      </c>
      <c r="AA657" t="s">
        <v>365</v>
      </c>
      <c r="AB657" s="195">
        <v>37073.875</v>
      </c>
      <c r="AC657" s="195">
        <v>37103.875</v>
      </c>
    </row>
    <row r="658" spans="1:29" x14ac:dyDescent="0.25">
      <c r="A658" s="43" t="str">
        <f t="shared" si="51"/>
        <v>US Power Physical</v>
      </c>
      <c r="B658" s="43" t="str">
        <f t="shared" si="52"/>
        <v>US</v>
      </c>
      <c r="C658" s="43" t="str">
        <f t="shared" si="53"/>
        <v>Power</v>
      </c>
      <c r="D658" s="43" t="str">
        <f t="shared" si="54"/>
        <v>Physical</v>
      </c>
      <c r="E658" s="43">
        <f>IF(VLOOKUP(S658,'DD-Lookup'!$J$6:$L$50,3,FALSE)="Monthly",(YEAR(AC658)-YEAR(AB658))*12+MONTH(AC658)-MONTH(AB658)+1,(AC658-AB658+1))</f>
        <v>1</v>
      </c>
      <c r="F658" s="210">
        <f t="shared" si="55"/>
        <v>50</v>
      </c>
      <c r="G658" s="199">
        <v>1352562</v>
      </c>
      <c r="H658" s="195">
        <v>37049.304398148102</v>
      </c>
      <c r="I658" t="s">
        <v>3841</v>
      </c>
      <c r="J658" t="s">
        <v>2233</v>
      </c>
      <c r="K658" t="s">
        <v>2272</v>
      </c>
      <c r="M658" t="s">
        <v>2766</v>
      </c>
      <c r="N658" t="s">
        <v>3361</v>
      </c>
      <c r="O658" t="s">
        <v>3701</v>
      </c>
      <c r="P658" s="196">
        <v>50</v>
      </c>
      <c r="S658" t="s">
        <v>3340</v>
      </c>
      <c r="T658" t="s">
        <v>3557</v>
      </c>
      <c r="U658" s="198">
        <v>37.75</v>
      </c>
      <c r="V658" t="s">
        <v>356</v>
      </c>
      <c r="W658" t="s">
        <v>2278</v>
      </c>
      <c r="X658" t="s">
        <v>3513</v>
      </c>
      <c r="Y658" t="s">
        <v>2662</v>
      </c>
      <c r="Z658" t="s">
        <v>2990</v>
      </c>
      <c r="AA658">
        <v>636323.1</v>
      </c>
      <c r="AB658" s="195">
        <v>37050.875011574099</v>
      </c>
      <c r="AC658" s="195">
        <v>37050.875011574099</v>
      </c>
    </row>
    <row r="659" spans="1:29" x14ac:dyDescent="0.25">
      <c r="A659" s="43" t="str">
        <f t="shared" si="51"/>
        <v>US Power Physical</v>
      </c>
      <c r="B659" s="43" t="str">
        <f t="shared" si="52"/>
        <v>US</v>
      </c>
      <c r="C659" s="43" t="str">
        <f t="shared" si="53"/>
        <v>Power</v>
      </c>
      <c r="D659" s="43" t="str">
        <f t="shared" si="54"/>
        <v>Physical</v>
      </c>
      <c r="E659" s="43">
        <f>IF(VLOOKUP(S659,'DD-Lookup'!$J$6:$L$50,3,FALSE)="Monthly",(YEAR(AC659)-YEAR(AB659))*12+MONTH(AC659)-MONTH(AB659)+1,(AC659-AB659+1))</f>
        <v>1</v>
      </c>
      <c r="F659" s="210">
        <f t="shared" si="55"/>
        <v>50</v>
      </c>
      <c r="G659" s="199">
        <v>1352563</v>
      </c>
      <c r="H659" s="195">
        <v>37049.304432870398</v>
      </c>
      <c r="I659" t="s">
        <v>3064</v>
      </c>
      <c r="M659" t="s">
        <v>2766</v>
      </c>
      <c r="N659" t="s">
        <v>3361</v>
      </c>
      <c r="O659" t="s">
        <v>1720</v>
      </c>
      <c r="P659" s="196">
        <v>50</v>
      </c>
      <c r="S659" t="s">
        <v>3340</v>
      </c>
      <c r="T659" t="s">
        <v>3557</v>
      </c>
      <c r="U659" s="198">
        <v>30.3</v>
      </c>
      <c r="V659" t="s">
        <v>3797</v>
      </c>
      <c r="W659" t="s">
        <v>3376</v>
      </c>
      <c r="X659" t="s">
        <v>3377</v>
      </c>
      <c r="Y659" t="s">
        <v>2662</v>
      </c>
      <c r="Z659" t="s">
        <v>2990</v>
      </c>
      <c r="AA659">
        <v>636324.1</v>
      </c>
      <c r="AB659" s="195">
        <v>37050.875011574099</v>
      </c>
      <c r="AC659" s="195">
        <v>37050.875011574099</v>
      </c>
    </row>
    <row r="660" spans="1:29" x14ac:dyDescent="0.25">
      <c r="A660" s="43" t="str">
        <f t="shared" si="51"/>
        <v>US Power Physical</v>
      </c>
      <c r="B660" s="43" t="str">
        <f t="shared" si="52"/>
        <v>US</v>
      </c>
      <c r="C660" s="43" t="str">
        <f t="shared" si="53"/>
        <v>Power</v>
      </c>
      <c r="D660" s="43" t="str">
        <f t="shared" si="54"/>
        <v>Physical</v>
      </c>
      <c r="E660" s="43">
        <f>IF(VLOOKUP(S660,'DD-Lookup'!$J$6:$L$50,3,FALSE)="Monthly",(YEAR(AC660)-YEAR(AB660))*12+MONTH(AC660)-MONTH(AB660)+1,(AC660-AB660+1))</f>
        <v>1</v>
      </c>
      <c r="F660" s="210">
        <f t="shared" si="55"/>
        <v>50</v>
      </c>
      <c r="G660" s="199">
        <v>1352564</v>
      </c>
      <c r="H660" s="195">
        <v>37049.3046412037</v>
      </c>
      <c r="I660" t="s">
        <v>2288</v>
      </c>
      <c r="M660" t="s">
        <v>2766</v>
      </c>
      <c r="N660" t="s">
        <v>2274</v>
      </c>
      <c r="O660" t="s">
        <v>328</v>
      </c>
      <c r="P660" s="196">
        <v>50</v>
      </c>
      <c r="S660" t="s">
        <v>3340</v>
      </c>
      <c r="T660" t="s">
        <v>3557</v>
      </c>
      <c r="U660" s="198">
        <v>35.85</v>
      </c>
      <c r="V660" t="s">
        <v>2165</v>
      </c>
      <c r="W660" t="s">
        <v>2275</v>
      </c>
      <c r="X660" t="s">
        <v>2463</v>
      </c>
      <c r="Y660" t="s">
        <v>2662</v>
      </c>
      <c r="Z660" t="s">
        <v>2990</v>
      </c>
      <c r="AA660">
        <v>636325.1</v>
      </c>
      <c r="AB660" s="195">
        <v>37050.875011574099</v>
      </c>
      <c r="AC660" s="195">
        <v>37050.875011574099</v>
      </c>
    </row>
    <row r="661" spans="1:29" x14ac:dyDescent="0.25">
      <c r="A661" s="43" t="str">
        <f t="shared" si="51"/>
        <v>US Power Physical</v>
      </c>
      <c r="B661" s="43" t="str">
        <f t="shared" si="52"/>
        <v>US</v>
      </c>
      <c r="C661" s="43" t="str">
        <f t="shared" si="53"/>
        <v>Power</v>
      </c>
      <c r="D661" s="43" t="str">
        <f t="shared" si="54"/>
        <v>Physical</v>
      </c>
      <c r="E661" s="43">
        <f>IF(VLOOKUP(S661,'DD-Lookup'!$J$6:$L$50,3,FALSE)="Monthly",(YEAR(AC661)-YEAR(AB661))*12+MONTH(AC661)-MONTH(AB661)+1,(AC661-AB661+1))</f>
        <v>1</v>
      </c>
      <c r="F661" s="210">
        <f t="shared" si="55"/>
        <v>50</v>
      </c>
      <c r="G661" s="199">
        <v>1352565</v>
      </c>
      <c r="H661" s="195">
        <v>37049.304652777799</v>
      </c>
      <c r="I661" t="s">
        <v>3363</v>
      </c>
      <c r="M661" t="s">
        <v>2766</v>
      </c>
      <c r="N661" t="s">
        <v>3361</v>
      </c>
      <c r="O661" t="s">
        <v>1781</v>
      </c>
      <c r="P661" s="196">
        <v>50</v>
      </c>
      <c r="S661" t="s">
        <v>3340</v>
      </c>
      <c r="T661" t="s">
        <v>3557</v>
      </c>
      <c r="U661" s="198">
        <v>31.25</v>
      </c>
      <c r="V661" t="s">
        <v>3364</v>
      </c>
      <c r="W661" t="s">
        <v>3365</v>
      </c>
      <c r="X661" t="s">
        <v>3366</v>
      </c>
      <c r="Y661" t="s">
        <v>2662</v>
      </c>
      <c r="Z661" t="s">
        <v>2990</v>
      </c>
      <c r="AA661">
        <v>636326.1</v>
      </c>
      <c r="AB661" s="195">
        <v>37050.875011574099</v>
      </c>
      <c r="AC661" s="195">
        <v>37050.875011574099</v>
      </c>
    </row>
    <row r="662" spans="1:29" x14ac:dyDescent="0.25">
      <c r="A662" s="43" t="str">
        <f t="shared" si="51"/>
        <v>US Natural Gas Financial</v>
      </c>
      <c r="B662" s="43" t="str">
        <f t="shared" si="52"/>
        <v>US</v>
      </c>
      <c r="C662" s="43" t="str">
        <f t="shared" si="53"/>
        <v>Natural Gas</v>
      </c>
      <c r="D662" s="43" t="str">
        <f t="shared" si="54"/>
        <v>Financial</v>
      </c>
      <c r="E662" s="43">
        <f>IF(VLOOKUP(S662,'DD-Lookup'!$J$6:$L$50,3,FALSE)="Monthly",(YEAR(AC662)-YEAR(AB662))*12+MONTH(AC662)-MONTH(AB662)+1,(AC662-AB662+1))</f>
        <v>31</v>
      </c>
      <c r="F662" s="210">
        <f t="shared" si="55"/>
        <v>310000</v>
      </c>
      <c r="G662" s="199">
        <v>1352567</v>
      </c>
      <c r="H662" s="195">
        <v>37049.304837962998</v>
      </c>
      <c r="I662" t="s">
        <v>3079</v>
      </c>
      <c r="M662" t="s">
        <v>3341</v>
      </c>
      <c r="N662" t="s">
        <v>2281</v>
      </c>
      <c r="O662" t="s">
        <v>2475</v>
      </c>
      <c r="Q662" s="196">
        <v>10000</v>
      </c>
      <c r="S662" t="s">
        <v>3342</v>
      </c>
      <c r="T662" t="s">
        <v>3557</v>
      </c>
      <c r="U662" s="198">
        <v>3.835</v>
      </c>
      <c r="V662" t="s">
        <v>3317</v>
      </c>
      <c r="W662" t="s">
        <v>2853</v>
      </c>
      <c r="X662" t="s">
        <v>2282</v>
      </c>
      <c r="Y662" t="s">
        <v>3575</v>
      </c>
      <c r="Z662" t="s">
        <v>2995</v>
      </c>
      <c r="AA662" t="s">
        <v>366</v>
      </c>
      <c r="AB662" s="195">
        <v>37073.875</v>
      </c>
      <c r="AC662" s="195">
        <v>37103.875</v>
      </c>
    </row>
    <row r="663" spans="1:29" x14ac:dyDescent="0.25">
      <c r="A663" s="43" t="str">
        <f t="shared" si="51"/>
        <v>US Power Physical</v>
      </c>
      <c r="B663" s="43" t="str">
        <f t="shared" si="52"/>
        <v>US</v>
      </c>
      <c r="C663" s="43" t="str">
        <f t="shared" si="53"/>
        <v>Power</v>
      </c>
      <c r="D663" s="43" t="str">
        <f t="shared" si="54"/>
        <v>Physical</v>
      </c>
      <c r="E663" s="43">
        <f>IF(VLOOKUP(S663,'DD-Lookup'!$J$6:$L$50,3,FALSE)="Monthly",(YEAR(AC663)-YEAR(AB663))*12+MONTH(AC663)-MONTH(AB663)+1,(AC663-AB663+1))</f>
        <v>1</v>
      </c>
      <c r="F663" s="210">
        <f t="shared" si="55"/>
        <v>50</v>
      </c>
      <c r="G663" s="199">
        <v>1352568</v>
      </c>
      <c r="H663" s="195">
        <v>37049.304884259298</v>
      </c>
      <c r="I663" t="s">
        <v>3382</v>
      </c>
      <c r="M663" t="s">
        <v>2766</v>
      </c>
      <c r="N663" t="s">
        <v>3361</v>
      </c>
      <c r="O663" t="s">
        <v>1720</v>
      </c>
      <c r="Q663" s="196">
        <v>50</v>
      </c>
      <c r="S663" t="s">
        <v>3340</v>
      </c>
      <c r="T663" t="s">
        <v>3557</v>
      </c>
      <c r="U663" s="198">
        <v>30.4</v>
      </c>
      <c r="V663" t="s">
        <v>3055</v>
      </c>
      <c r="W663" t="s">
        <v>3376</v>
      </c>
      <c r="X663" t="s">
        <v>3377</v>
      </c>
      <c r="Y663" t="s">
        <v>2662</v>
      </c>
      <c r="Z663" t="s">
        <v>2990</v>
      </c>
      <c r="AA663">
        <v>636329.1</v>
      </c>
      <c r="AB663" s="195">
        <v>37050.875011574099</v>
      </c>
      <c r="AC663" s="195">
        <v>37050.875011574099</v>
      </c>
    </row>
    <row r="664" spans="1:29" x14ac:dyDescent="0.25">
      <c r="A664" s="43" t="str">
        <f t="shared" si="51"/>
        <v>US Power Physical</v>
      </c>
      <c r="B664" s="43" t="str">
        <f t="shared" si="52"/>
        <v>US</v>
      </c>
      <c r="C664" s="43" t="str">
        <f t="shared" si="53"/>
        <v>Power</v>
      </c>
      <c r="D664" s="43" t="str">
        <f t="shared" si="54"/>
        <v>Physical</v>
      </c>
      <c r="E664" s="43">
        <f>IF(VLOOKUP(S664,'DD-Lookup'!$J$6:$L$50,3,FALSE)="Monthly",(YEAR(AC664)-YEAR(AB664))*12+MONTH(AC664)-MONTH(AB664)+1,(AC664-AB664+1))</f>
        <v>30</v>
      </c>
      <c r="F664" s="210">
        <f t="shared" si="55"/>
        <v>1500</v>
      </c>
      <c r="G664" s="199">
        <v>1352569</v>
      </c>
      <c r="H664" s="195">
        <v>37049.305104166699</v>
      </c>
      <c r="I664" t="s">
        <v>3375</v>
      </c>
      <c r="M664" t="s">
        <v>2766</v>
      </c>
      <c r="N664" t="s">
        <v>3361</v>
      </c>
      <c r="O664" t="s">
        <v>4216</v>
      </c>
      <c r="Q664" s="196">
        <v>50</v>
      </c>
      <c r="S664" t="s">
        <v>3340</v>
      </c>
      <c r="T664" t="s">
        <v>3557</v>
      </c>
      <c r="U664" s="198">
        <v>44.05</v>
      </c>
      <c r="V664" t="s">
        <v>4217</v>
      </c>
      <c r="W664" t="s">
        <v>2268</v>
      </c>
      <c r="X664" t="s">
        <v>3383</v>
      </c>
      <c r="Y664" t="s">
        <v>2662</v>
      </c>
      <c r="Z664" t="s">
        <v>2990</v>
      </c>
      <c r="AA664">
        <v>636330.1</v>
      </c>
      <c r="AB664" s="195">
        <v>37500.715972222199</v>
      </c>
      <c r="AC664" s="195">
        <v>37529.715972222199</v>
      </c>
    </row>
    <row r="665" spans="1:29" x14ac:dyDescent="0.25">
      <c r="A665" s="43" t="str">
        <f t="shared" si="51"/>
        <v>US Power Physical</v>
      </c>
      <c r="B665" s="43" t="str">
        <f t="shared" si="52"/>
        <v>US</v>
      </c>
      <c r="C665" s="43" t="str">
        <f t="shared" si="53"/>
        <v>Power</v>
      </c>
      <c r="D665" s="43" t="str">
        <f t="shared" si="54"/>
        <v>Physical</v>
      </c>
      <c r="E665" s="43">
        <f>IF(VLOOKUP(S665,'DD-Lookup'!$J$6:$L$50,3,FALSE)="Monthly",(YEAR(AC665)-YEAR(AB665))*12+MONTH(AC665)-MONTH(AB665)+1,(AC665-AB665+1))</f>
        <v>5</v>
      </c>
      <c r="F665" s="210">
        <f t="shared" si="55"/>
        <v>250</v>
      </c>
      <c r="G665" s="199">
        <v>1352570</v>
      </c>
      <c r="H665" s="195">
        <v>37049.3051388889</v>
      </c>
      <c r="I665" t="s">
        <v>2254</v>
      </c>
      <c r="M665" t="s">
        <v>2766</v>
      </c>
      <c r="N665" t="s">
        <v>3361</v>
      </c>
      <c r="O665" t="s">
        <v>3750</v>
      </c>
      <c r="Q665" s="196">
        <v>50</v>
      </c>
      <c r="S665" t="s">
        <v>3340</v>
      </c>
      <c r="T665" t="s">
        <v>3557</v>
      </c>
      <c r="U665" s="198">
        <v>46</v>
      </c>
      <c r="V665" t="s">
        <v>2665</v>
      </c>
      <c r="W665" t="s">
        <v>3365</v>
      </c>
      <c r="X665" t="s">
        <v>3366</v>
      </c>
      <c r="Y665" t="s">
        <v>2662</v>
      </c>
      <c r="Z665" t="s">
        <v>2990</v>
      </c>
      <c r="AA665">
        <v>636331.1</v>
      </c>
      <c r="AB665" s="195">
        <v>37053.875011574099</v>
      </c>
      <c r="AC665" s="195">
        <v>37057.875011574099</v>
      </c>
    </row>
    <row r="666" spans="1:29" x14ac:dyDescent="0.25">
      <c r="A666" s="43" t="str">
        <f t="shared" si="51"/>
        <v>US Power Physical</v>
      </c>
      <c r="B666" s="43" t="str">
        <f t="shared" si="52"/>
        <v>US</v>
      </c>
      <c r="C666" s="43" t="str">
        <f t="shared" si="53"/>
        <v>Power</v>
      </c>
      <c r="D666" s="43" t="str">
        <f t="shared" si="54"/>
        <v>Physical</v>
      </c>
      <c r="E666" s="43">
        <f>IF(VLOOKUP(S666,'DD-Lookup'!$J$6:$L$50,3,FALSE)="Monthly",(YEAR(AC666)-YEAR(AB666))*12+MONTH(AC666)-MONTH(AB666)+1,(AC666-AB666+1))</f>
        <v>31</v>
      </c>
      <c r="F666" s="210">
        <f t="shared" si="55"/>
        <v>1550</v>
      </c>
      <c r="G666" s="199">
        <v>1352574</v>
      </c>
      <c r="H666" s="195">
        <v>37049.305393518502</v>
      </c>
      <c r="I666" t="s">
        <v>2280</v>
      </c>
      <c r="M666" t="s">
        <v>2766</v>
      </c>
      <c r="N666" t="s">
        <v>3361</v>
      </c>
      <c r="O666" t="s">
        <v>367</v>
      </c>
      <c r="Q666" s="196">
        <v>50</v>
      </c>
      <c r="S666" t="s">
        <v>3340</v>
      </c>
      <c r="T666" t="s">
        <v>3557</v>
      </c>
      <c r="U666" s="198">
        <v>89.75</v>
      </c>
      <c r="V666" t="s">
        <v>1697</v>
      </c>
      <c r="W666" t="s">
        <v>3369</v>
      </c>
      <c r="X666" t="s">
        <v>2279</v>
      </c>
      <c r="Y666" t="s">
        <v>2662</v>
      </c>
      <c r="Z666" t="s">
        <v>2990</v>
      </c>
      <c r="AA666">
        <v>636334.1</v>
      </c>
      <c r="AB666" s="195">
        <v>37073.875011574099</v>
      </c>
      <c r="AC666" s="195">
        <v>37103.875011574099</v>
      </c>
    </row>
    <row r="667" spans="1:29" x14ac:dyDescent="0.25">
      <c r="A667" s="43" t="str">
        <f t="shared" si="51"/>
        <v>US Power Physical</v>
      </c>
      <c r="B667" s="43" t="str">
        <f t="shared" si="52"/>
        <v>US</v>
      </c>
      <c r="C667" s="43" t="str">
        <f t="shared" si="53"/>
        <v>Power</v>
      </c>
      <c r="D667" s="43" t="str">
        <f t="shared" si="54"/>
        <v>Physical</v>
      </c>
      <c r="E667" s="43">
        <f>IF(VLOOKUP(S667,'DD-Lookup'!$J$6:$L$50,3,FALSE)="Monthly",(YEAR(AC667)-YEAR(AB667))*12+MONTH(AC667)-MONTH(AB667)+1,(AC667-AB667+1))</f>
        <v>1</v>
      </c>
      <c r="F667" s="210">
        <f t="shared" si="55"/>
        <v>50</v>
      </c>
      <c r="G667" s="199">
        <v>1352575</v>
      </c>
      <c r="H667" s="195">
        <v>37049.305868055599</v>
      </c>
      <c r="I667" t="s">
        <v>3833</v>
      </c>
      <c r="M667" t="s">
        <v>2766</v>
      </c>
      <c r="N667" t="s">
        <v>3361</v>
      </c>
      <c r="O667" t="s">
        <v>3697</v>
      </c>
      <c r="P667" s="196">
        <v>50</v>
      </c>
      <c r="S667" t="s">
        <v>3340</v>
      </c>
      <c r="T667" t="s">
        <v>3557</v>
      </c>
      <c r="U667" s="198">
        <v>31</v>
      </c>
      <c r="V667" t="s">
        <v>3834</v>
      </c>
      <c r="W667" t="s">
        <v>3372</v>
      </c>
      <c r="X667" t="s">
        <v>3362</v>
      </c>
      <c r="Y667" t="s">
        <v>2662</v>
      </c>
      <c r="Z667" t="s">
        <v>2990</v>
      </c>
      <c r="AA667">
        <v>636336.1</v>
      </c>
      <c r="AB667" s="195">
        <v>37050.875011574099</v>
      </c>
      <c r="AC667" s="195">
        <v>37050.875011574099</v>
      </c>
    </row>
    <row r="668" spans="1:29" x14ac:dyDescent="0.25">
      <c r="A668" s="43" t="str">
        <f t="shared" si="51"/>
        <v>US Crude Financial</v>
      </c>
      <c r="B668" s="43" t="str">
        <f t="shared" si="52"/>
        <v>US</v>
      </c>
      <c r="C668" s="43" t="str">
        <f t="shared" si="53"/>
        <v>Crude</v>
      </c>
      <c r="D668" s="43" t="str">
        <f t="shared" si="54"/>
        <v>Financial</v>
      </c>
      <c r="E668" s="43">
        <f>IF(VLOOKUP(S668,'DD-Lookup'!$J$6:$L$50,3,FALSE)="Monthly",(YEAR(AC668)-YEAR(AB668))*12+MONTH(AC668)-MONTH(AB668)+1,(AC668-AB668+1))</f>
        <v>1</v>
      </c>
      <c r="F668" s="210">
        <f t="shared" si="55"/>
        <v>50000</v>
      </c>
      <c r="G668" s="199">
        <v>1352576</v>
      </c>
      <c r="H668" s="195">
        <v>37049.3062615741</v>
      </c>
      <c r="I668" t="s">
        <v>2273</v>
      </c>
      <c r="M668" t="s">
        <v>3437</v>
      </c>
      <c r="N668" t="s">
        <v>2653</v>
      </c>
      <c r="O668" t="s">
        <v>2334</v>
      </c>
      <c r="Q668" s="196">
        <v>50000</v>
      </c>
      <c r="S668" t="s">
        <v>3347</v>
      </c>
      <c r="T668" t="s">
        <v>3557</v>
      </c>
      <c r="U668" s="198">
        <v>27.48</v>
      </c>
      <c r="V668" t="s">
        <v>3849</v>
      </c>
      <c r="W668" t="s">
        <v>2655</v>
      </c>
      <c r="X668" t="s">
        <v>2193</v>
      </c>
      <c r="Y668" t="s">
        <v>2778</v>
      </c>
      <c r="Z668" t="s">
        <v>2995</v>
      </c>
      <c r="AA668">
        <v>115373</v>
      </c>
      <c r="AB668" s="195">
        <v>37073</v>
      </c>
      <c r="AC668" s="195">
        <v>37103</v>
      </c>
    </row>
    <row r="669" spans="1:29" x14ac:dyDescent="0.25">
      <c r="A669" s="43" t="str">
        <f t="shared" si="51"/>
        <v xml:space="preserve"> Metals Financial</v>
      </c>
      <c r="B669" s="43" t="str">
        <f t="shared" si="52"/>
        <v/>
      </c>
      <c r="C669" s="43" t="str">
        <f t="shared" si="53"/>
        <v>Metals</v>
      </c>
      <c r="D669" s="43" t="str">
        <f t="shared" si="54"/>
        <v>Financial</v>
      </c>
      <c r="E669" s="43">
        <f>IF(VLOOKUP(S669,'DD-Lookup'!$J$6:$L$50,3,FALSE)="Monthly",(YEAR(AC669)-YEAR(AB669))*12+MONTH(AC669)-MONTH(AB669)+1,(AC669-AB669+1))</f>
        <v>1</v>
      </c>
      <c r="F669" s="210">
        <f t="shared" si="55"/>
        <v>2</v>
      </c>
      <c r="G669" s="199">
        <v>1352579</v>
      </c>
      <c r="H669" s="195">
        <v>37049.306701388901</v>
      </c>
      <c r="I669" t="s">
        <v>3577</v>
      </c>
      <c r="M669" t="s">
        <v>3346</v>
      </c>
      <c r="N669" t="s">
        <v>3614</v>
      </c>
      <c r="O669" t="s">
        <v>3711</v>
      </c>
      <c r="Q669" s="196">
        <v>2</v>
      </c>
      <c r="S669" t="s">
        <v>3556</v>
      </c>
      <c r="T669" t="s">
        <v>3557</v>
      </c>
      <c r="U669" s="198">
        <v>923</v>
      </c>
      <c r="V669" t="s">
        <v>3613</v>
      </c>
      <c r="W669" t="s">
        <v>3583</v>
      </c>
      <c r="X669" t="s">
        <v>3559</v>
      </c>
      <c r="Y669" t="s">
        <v>3560</v>
      </c>
      <c r="Z669" t="s">
        <v>3561</v>
      </c>
      <c r="AA669">
        <v>2173289</v>
      </c>
    </row>
    <row r="670" spans="1:29" x14ac:dyDescent="0.25">
      <c r="A670" s="43" t="str">
        <f t="shared" si="51"/>
        <v>US Natural Gas Financial</v>
      </c>
      <c r="B670" s="43" t="str">
        <f t="shared" si="52"/>
        <v>US</v>
      </c>
      <c r="C670" s="43" t="str">
        <f t="shared" si="53"/>
        <v>Natural Gas</v>
      </c>
      <c r="D670" s="43" t="str">
        <f t="shared" si="54"/>
        <v>Financial</v>
      </c>
      <c r="E670" s="43">
        <f>IF(VLOOKUP(S670,'DD-Lookup'!$J$6:$L$50,3,FALSE)="Monthly",(YEAR(AC670)-YEAR(AB670))*12+MONTH(AC670)-MONTH(AB670)+1,(AC670-AB670+1))</f>
        <v>31</v>
      </c>
      <c r="F670" s="210">
        <f t="shared" si="55"/>
        <v>465000</v>
      </c>
      <c r="G670" s="199">
        <v>1352580</v>
      </c>
      <c r="H670" s="195">
        <v>37049.306770833296</v>
      </c>
      <c r="I670" t="s">
        <v>3360</v>
      </c>
      <c r="M670" t="s">
        <v>3341</v>
      </c>
      <c r="N670" t="s">
        <v>2281</v>
      </c>
      <c r="O670" t="s">
        <v>2475</v>
      </c>
      <c r="Q670" s="196">
        <v>15000</v>
      </c>
      <c r="S670" t="s">
        <v>3342</v>
      </c>
      <c r="T670" t="s">
        <v>3557</v>
      </c>
      <c r="U670" s="198">
        <v>3.84</v>
      </c>
      <c r="V670" t="s">
        <v>351</v>
      </c>
      <c r="W670" t="s">
        <v>2853</v>
      </c>
      <c r="X670" t="s">
        <v>2282</v>
      </c>
      <c r="Y670" t="s">
        <v>3575</v>
      </c>
      <c r="Z670" t="s">
        <v>2995</v>
      </c>
      <c r="AA670" t="s">
        <v>368</v>
      </c>
      <c r="AB670" s="195">
        <v>37073.875</v>
      </c>
      <c r="AC670" s="195">
        <v>37103.875</v>
      </c>
    </row>
    <row r="671" spans="1:29" x14ac:dyDescent="0.25">
      <c r="A671" s="43" t="str">
        <f t="shared" si="51"/>
        <v>US Power Physical</v>
      </c>
      <c r="B671" s="43" t="str">
        <f t="shared" si="52"/>
        <v>US</v>
      </c>
      <c r="C671" s="43" t="str">
        <f t="shared" si="53"/>
        <v>Power</v>
      </c>
      <c r="D671" s="43" t="str">
        <f t="shared" si="54"/>
        <v>Physical</v>
      </c>
      <c r="E671" s="43">
        <f>IF(VLOOKUP(S671,'DD-Lookup'!$J$6:$L$50,3,FALSE)="Monthly",(YEAR(AC671)-YEAR(AB671))*12+MONTH(AC671)-MONTH(AB671)+1,(AC671-AB671+1))</f>
        <v>30</v>
      </c>
      <c r="F671" s="210">
        <f t="shared" si="55"/>
        <v>1500</v>
      </c>
      <c r="G671" s="199">
        <v>1352581</v>
      </c>
      <c r="H671" s="195">
        <v>37049.306782407402</v>
      </c>
      <c r="I671" t="s">
        <v>2244</v>
      </c>
      <c r="M671" t="s">
        <v>2766</v>
      </c>
      <c r="N671" t="s">
        <v>3361</v>
      </c>
      <c r="O671" t="s">
        <v>2785</v>
      </c>
      <c r="Q671" s="196">
        <v>50</v>
      </c>
      <c r="S671" t="s">
        <v>3340</v>
      </c>
      <c r="T671" t="s">
        <v>3557</v>
      </c>
      <c r="U671" s="198">
        <v>49.75</v>
      </c>
      <c r="V671" t="s">
        <v>1725</v>
      </c>
      <c r="W671" t="s">
        <v>3380</v>
      </c>
      <c r="X671" t="s">
        <v>3381</v>
      </c>
      <c r="Y671" t="s">
        <v>2662</v>
      </c>
      <c r="Z671" t="s">
        <v>2990</v>
      </c>
      <c r="AA671">
        <v>636337.1</v>
      </c>
      <c r="AB671" s="195">
        <v>37408.715972222199</v>
      </c>
      <c r="AC671" s="195">
        <v>37437.715972222199</v>
      </c>
    </row>
    <row r="672" spans="1:29" x14ac:dyDescent="0.25">
      <c r="A672" s="43" t="str">
        <f t="shared" si="51"/>
        <v xml:space="preserve"> Metals Financial</v>
      </c>
      <c r="B672" s="43" t="str">
        <f t="shared" si="52"/>
        <v/>
      </c>
      <c r="C672" s="43" t="str">
        <f t="shared" si="53"/>
        <v>Metals</v>
      </c>
      <c r="D672" s="43" t="str">
        <f t="shared" si="54"/>
        <v>Financial</v>
      </c>
      <c r="E672" s="43">
        <f>IF(VLOOKUP(S672,'DD-Lookup'!$J$6:$L$50,3,FALSE)="Monthly",(YEAR(AC672)-YEAR(AB672))*12+MONTH(AC672)-MONTH(AB672)+1,(AC672-AB672+1))</f>
        <v>1</v>
      </c>
      <c r="F672" s="210">
        <f t="shared" si="55"/>
        <v>20</v>
      </c>
      <c r="G672" s="199">
        <v>1352582</v>
      </c>
      <c r="H672" s="195">
        <v>37049.306886574101</v>
      </c>
      <c r="I672" t="s">
        <v>3579</v>
      </c>
      <c r="M672" t="s">
        <v>3346</v>
      </c>
      <c r="N672" t="s">
        <v>3554</v>
      </c>
      <c r="O672" t="s">
        <v>3555</v>
      </c>
      <c r="Q672" s="196">
        <v>20</v>
      </c>
      <c r="S672" t="s">
        <v>3556</v>
      </c>
      <c r="T672" t="s">
        <v>3557</v>
      </c>
      <c r="U672" s="198">
        <v>1667</v>
      </c>
      <c r="V672" t="s">
        <v>4089</v>
      </c>
      <c r="W672" t="s">
        <v>3563</v>
      </c>
      <c r="X672" t="s">
        <v>3559</v>
      </c>
      <c r="Y672" t="s">
        <v>3560</v>
      </c>
      <c r="Z672" t="s">
        <v>3561</v>
      </c>
      <c r="AA672">
        <v>2173297</v>
      </c>
    </row>
    <row r="673" spans="1:29" x14ac:dyDescent="0.25">
      <c r="A673" s="43" t="str">
        <f t="shared" si="51"/>
        <v>US Natural Gas Financial</v>
      </c>
      <c r="B673" s="43" t="str">
        <f t="shared" si="52"/>
        <v>US</v>
      </c>
      <c r="C673" s="43" t="str">
        <f t="shared" si="53"/>
        <v>Natural Gas</v>
      </c>
      <c r="D673" s="43" t="str">
        <f t="shared" si="54"/>
        <v>Financial</v>
      </c>
      <c r="E673" s="43">
        <f>IF(VLOOKUP(S673,'DD-Lookup'!$J$6:$L$50,3,FALSE)="Monthly",(YEAR(AC673)-YEAR(AB673))*12+MONTH(AC673)-MONTH(AB673)+1,(AC673-AB673+1))</f>
        <v>31</v>
      </c>
      <c r="F673" s="210">
        <f t="shared" si="55"/>
        <v>310000</v>
      </c>
      <c r="G673" s="199">
        <v>1352584</v>
      </c>
      <c r="H673" s="195">
        <v>37049.306898148097</v>
      </c>
      <c r="I673" t="s">
        <v>2269</v>
      </c>
      <c r="M673" t="s">
        <v>3341</v>
      </c>
      <c r="N673" t="s">
        <v>2281</v>
      </c>
      <c r="O673" t="s">
        <v>2475</v>
      </c>
      <c r="P673" s="196">
        <v>10000</v>
      </c>
      <c r="S673" t="s">
        <v>3342</v>
      </c>
      <c r="T673" t="s">
        <v>3557</v>
      </c>
      <c r="U673" s="198">
        <v>3.835</v>
      </c>
      <c r="V673" t="s">
        <v>3524</v>
      </c>
      <c r="W673" t="s">
        <v>2853</v>
      </c>
      <c r="X673" t="s">
        <v>2282</v>
      </c>
      <c r="Y673" t="s">
        <v>3575</v>
      </c>
      <c r="Z673" t="s">
        <v>2995</v>
      </c>
      <c r="AA673" t="s">
        <v>369</v>
      </c>
      <c r="AB673" s="195">
        <v>37073.875</v>
      </c>
      <c r="AC673" s="195">
        <v>37103.875</v>
      </c>
    </row>
    <row r="674" spans="1:29" x14ac:dyDescent="0.25">
      <c r="A674" s="43" t="str">
        <f t="shared" si="51"/>
        <v>US Power Physical</v>
      </c>
      <c r="B674" s="43" t="str">
        <f t="shared" si="52"/>
        <v>US</v>
      </c>
      <c r="C674" s="43" t="str">
        <f t="shared" si="53"/>
        <v>Power</v>
      </c>
      <c r="D674" s="43" t="str">
        <f t="shared" si="54"/>
        <v>Physical</v>
      </c>
      <c r="E674" s="43">
        <f>IF(VLOOKUP(S674,'DD-Lookup'!$J$6:$L$50,3,FALSE)="Monthly",(YEAR(AC674)-YEAR(AB674))*12+MONTH(AC674)-MONTH(AB674)+1,(AC674-AB674+1))</f>
        <v>30</v>
      </c>
      <c r="F674" s="210">
        <f t="shared" si="55"/>
        <v>1500</v>
      </c>
      <c r="G674" s="199">
        <v>1352583</v>
      </c>
      <c r="H674" s="195">
        <v>37049.306898148097</v>
      </c>
      <c r="I674" t="s">
        <v>3375</v>
      </c>
      <c r="M674" t="s">
        <v>2766</v>
      </c>
      <c r="N674" t="s">
        <v>2274</v>
      </c>
      <c r="O674" t="s">
        <v>3830</v>
      </c>
      <c r="Q674" s="196">
        <v>50</v>
      </c>
      <c r="S674" t="s">
        <v>3340</v>
      </c>
      <c r="T674" t="s">
        <v>3557</v>
      </c>
      <c r="U674" s="198">
        <v>44.25</v>
      </c>
      <c r="V674" t="s">
        <v>370</v>
      </c>
      <c r="W674" t="s">
        <v>2500</v>
      </c>
      <c r="X674" t="s">
        <v>2501</v>
      </c>
      <c r="Y674" t="s">
        <v>2662</v>
      </c>
      <c r="Z674" t="s">
        <v>2990</v>
      </c>
      <c r="AA674">
        <v>636338.1</v>
      </c>
      <c r="AB674" s="195">
        <v>37135.875011574099</v>
      </c>
      <c r="AC674" s="195">
        <v>37164.875011574099</v>
      </c>
    </row>
    <row r="675" spans="1:29" x14ac:dyDescent="0.25">
      <c r="A675" s="43" t="str">
        <f t="shared" si="51"/>
        <v>US Power Physical</v>
      </c>
      <c r="B675" s="43" t="str">
        <f t="shared" si="52"/>
        <v>US</v>
      </c>
      <c r="C675" s="43" t="str">
        <f t="shared" si="53"/>
        <v>Power</v>
      </c>
      <c r="D675" s="43" t="str">
        <f t="shared" si="54"/>
        <v>Physical</v>
      </c>
      <c r="E675" s="43">
        <f>IF(VLOOKUP(S675,'DD-Lookup'!$J$6:$L$50,3,FALSE)="Monthly",(YEAR(AC675)-YEAR(AB675))*12+MONTH(AC675)-MONTH(AB675)+1,(AC675-AB675+1))</f>
        <v>1</v>
      </c>
      <c r="F675" s="210">
        <f t="shared" si="55"/>
        <v>50</v>
      </c>
      <c r="G675" s="199">
        <v>1352586</v>
      </c>
      <c r="H675" s="195">
        <v>37049.307418981502</v>
      </c>
      <c r="I675" t="s">
        <v>2251</v>
      </c>
      <c r="M675" t="s">
        <v>2766</v>
      </c>
      <c r="N675" t="s">
        <v>3361</v>
      </c>
      <c r="O675" t="s">
        <v>3697</v>
      </c>
      <c r="P675" s="196">
        <v>50</v>
      </c>
      <c r="S675" t="s">
        <v>3340</v>
      </c>
      <c r="T675" t="s">
        <v>3557</v>
      </c>
      <c r="U675" s="198">
        <v>30.75</v>
      </c>
      <c r="V675" t="s">
        <v>4123</v>
      </c>
      <c r="W675" t="s">
        <v>3372</v>
      </c>
      <c r="X675" t="s">
        <v>3362</v>
      </c>
      <c r="Y675" t="s">
        <v>2662</v>
      </c>
      <c r="Z675" t="s">
        <v>2990</v>
      </c>
      <c r="AA675">
        <v>636339.1</v>
      </c>
      <c r="AB675" s="195">
        <v>37050.875011574099</v>
      </c>
      <c r="AC675" s="195">
        <v>37050.875011574099</v>
      </c>
    </row>
    <row r="676" spans="1:29" x14ac:dyDescent="0.25">
      <c r="A676" s="43" t="str">
        <f t="shared" si="51"/>
        <v xml:space="preserve"> Metals Financial</v>
      </c>
      <c r="B676" s="43" t="str">
        <f t="shared" si="52"/>
        <v/>
      </c>
      <c r="C676" s="43" t="str">
        <f t="shared" si="53"/>
        <v>Metals</v>
      </c>
      <c r="D676" s="43" t="str">
        <f t="shared" si="54"/>
        <v>Financial</v>
      </c>
      <c r="E676" s="43">
        <f>IF(VLOOKUP(S676,'DD-Lookup'!$J$6:$L$50,3,FALSE)="Monthly",(YEAR(AC676)-YEAR(AB676))*12+MONTH(AC676)-MONTH(AB676)+1,(AC676-AB676+1))</f>
        <v>1</v>
      </c>
      <c r="F676" s="210">
        <f t="shared" si="55"/>
        <v>2</v>
      </c>
      <c r="G676" s="199">
        <v>1352587</v>
      </c>
      <c r="H676" s="195">
        <v>37049.307465277801</v>
      </c>
      <c r="I676" t="s">
        <v>3577</v>
      </c>
      <c r="M676" t="s">
        <v>3346</v>
      </c>
      <c r="N676" t="s">
        <v>3566</v>
      </c>
      <c r="O676" t="s">
        <v>3567</v>
      </c>
      <c r="Q676" s="196">
        <v>2</v>
      </c>
      <c r="S676" t="s">
        <v>3556</v>
      </c>
      <c r="T676" t="s">
        <v>3557</v>
      </c>
      <c r="U676" s="198">
        <v>1510</v>
      </c>
      <c r="V676" t="s">
        <v>3613</v>
      </c>
      <c r="W676" t="s">
        <v>3563</v>
      </c>
      <c r="X676" t="s">
        <v>3559</v>
      </c>
      <c r="Y676" t="s">
        <v>3560</v>
      </c>
      <c r="Z676" t="s">
        <v>3561</v>
      </c>
      <c r="AA676">
        <v>2173308</v>
      </c>
    </row>
    <row r="677" spans="1:29" x14ac:dyDescent="0.25">
      <c r="A677" s="43" t="str">
        <f t="shared" si="51"/>
        <v xml:space="preserve"> Metals Financial</v>
      </c>
      <c r="B677" s="43" t="str">
        <f t="shared" si="52"/>
        <v/>
      </c>
      <c r="C677" s="43" t="str">
        <f t="shared" si="53"/>
        <v>Metals</v>
      </c>
      <c r="D677" s="43" t="str">
        <f t="shared" si="54"/>
        <v>Financial</v>
      </c>
      <c r="E677" s="43">
        <f>IF(VLOOKUP(S677,'DD-Lookup'!$J$6:$L$50,3,FALSE)="Monthly",(YEAR(AC677)-YEAR(AB677))*12+MONTH(AC677)-MONTH(AB677)+1,(AC677-AB677+1))</f>
        <v>1</v>
      </c>
      <c r="F677" s="210">
        <f t="shared" si="55"/>
        <v>2</v>
      </c>
      <c r="G677" s="199">
        <v>1352589</v>
      </c>
      <c r="H677" s="195">
        <v>37049.307673611103</v>
      </c>
      <c r="I677" t="s">
        <v>3577</v>
      </c>
      <c r="M677" t="s">
        <v>3346</v>
      </c>
      <c r="N677" t="s">
        <v>3614</v>
      </c>
      <c r="O677" t="s">
        <v>3711</v>
      </c>
      <c r="Q677" s="196">
        <v>2</v>
      </c>
      <c r="S677" t="s">
        <v>3556</v>
      </c>
      <c r="T677" t="s">
        <v>3557</v>
      </c>
      <c r="U677" s="198">
        <v>924</v>
      </c>
      <c r="V677" t="s">
        <v>3613</v>
      </c>
      <c r="W677" t="s">
        <v>3583</v>
      </c>
      <c r="X677" t="s">
        <v>3559</v>
      </c>
      <c r="Y677" t="s">
        <v>3560</v>
      </c>
      <c r="Z677" t="s">
        <v>3561</v>
      </c>
      <c r="AA677">
        <v>2173312</v>
      </c>
    </row>
    <row r="678" spans="1:29" x14ac:dyDescent="0.25">
      <c r="A678" s="43" t="str">
        <f t="shared" si="51"/>
        <v>US Power Physical</v>
      </c>
      <c r="B678" s="43" t="str">
        <f t="shared" si="52"/>
        <v>US</v>
      </c>
      <c r="C678" s="43" t="str">
        <f t="shared" si="53"/>
        <v>Power</v>
      </c>
      <c r="D678" s="43" t="str">
        <f t="shared" si="54"/>
        <v>Physical</v>
      </c>
      <c r="E678" s="43">
        <f>IF(VLOOKUP(S678,'DD-Lookup'!$J$6:$L$50,3,FALSE)="Monthly",(YEAR(AC678)-YEAR(AB678))*12+MONTH(AC678)-MONTH(AB678)+1,(AC678-AB678+1))</f>
        <v>1</v>
      </c>
      <c r="F678" s="210">
        <f t="shared" si="55"/>
        <v>50</v>
      </c>
      <c r="G678" s="199">
        <v>1352590</v>
      </c>
      <c r="H678" s="195">
        <v>37049.307696759301</v>
      </c>
      <c r="I678" t="s">
        <v>2474</v>
      </c>
      <c r="M678" t="s">
        <v>2766</v>
      </c>
      <c r="N678" t="s">
        <v>3361</v>
      </c>
      <c r="O678" t="s">
        <v>1720</v>
      </c>
      <c r="P678" s="196">
        <v>50</v>
      </c>
      <c r="S678" t="s">
        <v>3340</v>
      </c>
      <c r="T678" t="s">
        <v>3557</v>
      </c>
      <c r="U678" s="198">
        <v>30.3</v>
      </c>
      <c r="V678" t="s">
        <v>1707</v>
      </c>
      <c r="W678" t="s">
        <v>3376</v>
      </c>
      <c r="X678" t="s">
        <v>3377</v>
      </c>
      <c r="Y678" t="s">
        <v>2662</v>
      </c>
      <c r="Z678" t="s">
        <v>2990</v>
      </c>
      <c r="AA678">
        <v>636340.1</v>
      </c>
      <c r="AB678" s="195">
        <v>37050.875011574099</v>
      </c>
      <c r="AC678" s="195">
        <v>37050.875011574099</v>
      </c>
    </row>
    <row r="679" spans="1:29" x14ac:dyDescent="0.25">
      <c r="A679" s="43" t="str">
        <f t="shared" si="51"/>
        <v>US Power Physical</v>
      </c>
      <c r="B679" s="43" t="str">
        <f t="shared" si="52"/>
        <v>US</v>
      </c>
      <c r="C679" s="43" t="str">
        <f t="shared" si="53"/>
        <v>Power</v>
      </c>
      <c r="D679" s="43" t="str">
        <f t="shared" si="54"/>
        <v>Physical</v>
      </c>
      <c r="E679" s="43">
        <f>IF(VLOOKUP(S679,'DD-Lookup'!$J$6:$L$50,3,FALSE)="Monthly",(YEAR(AC679)-YEAR(AB679))*12+MONTH(AC679)-MONTH(AB679)+1,(AC679-AB679+1))</f>
        <v>30</v>
      </c>
      <c r="F679" s="210">
        <f t="shared" si="55"/>
        <v>1500</v>
      </c>
      <c r="G679" s="199">
        <v>1352591</v>
      </c>
      <c r="H679" s="195">
        <v>37049.307719907403</v>
      </c>
      <c r="I679" t="s">
        <v>3375</v>
      </c>
      <c r="M679" t="s">
        <v>2766</v>
      </c>
      <c r="N679" t="s">
        <v>3361</v>
      </c>
      <c r="O679" t="s">
        <v>3036</v>
      </c>
      <c r="Q679" s="196">
        <v>50</v>
      </c>
      <c r="S679" t="s">
        <v>3340</v>
      </c>
      <c r="T679" t="s">
        <v>3557</v>
      </c>
      <c r="U679" s="198">
        <v>52</v>
      </c>
      <c r="V679" t="s">
        <v>3379</v>
      </c>
      <c r="W679" t="s">
        <v>3369</v>
      </c>
      <c r="X679" t="s">
        <v>3197</v>
      </c>
      <c r="Y679" t="s">
        <v>2662</v>
      </c>
      <c r="Z679" t="s">
        <v>2990</v>
      </c>
      <c r="AA679">
        <v>636341.1</v>
      </c>
      <c r="AB679" s="195">
        <v>37408.875</v>
      </c>
      <c r="AC679" s="195">
        <v>37437.875</v>
      </c>
    </row>
    <row r="680" spans="1:29" x14ac:dyDescent="0.25">
      <c r="A680" s="43" t="str">
        <f t="shared" si="51"/>
        <v xml:space="preserve"> Metals Financial</v>
      </c>
      <c r="B680" s="43" t="str">
        <f t="shared" si="52"/>
        <v/>
      </c>
      <c r="C680" s="43" t="str">
        <f t="shared" si="53"/>
        <v>Metals</v>
      </c>
      <c r="D680" s="43" t="str">
        <f t="shared" si="54"/>
        <v>Financial</v>
      </c>
      <c r="E680" s="43">
        <f>IF(VLOOKUP(S680,'DD-Lookup'!$J$6:$L$50,3,FALSE)="Monthly",(YEAR(AC680)-YEAR(AB680))*12+MONTH(AC680)-MONTH(AB680)+1,(AC680-AB680+1))</f>
        <v>1</v>
      </c>
      <c r="F680" s="210">
        <f t="shared" si="55"/>
        <v>1</v>
      </c>
      <c r="G680" s="199">
        <v>1352592</v>
      </c>
      <c r="H680" s="195">
        <v>37049.307731481502</v>
      </c>
      <c r="I680" t="s">
        <v>3570</v>
      </c>
      <c r="M680" t="s">
        <v>3346</v>
      </c>
      <c r="N680" t="s">
        <v>3554</v>
      </c>
      <c r="O680" t="s">
        <v>3555</v>
      </c>
      <c r="Q680" s="196">
        <v>1</v>
      </c>
      <c r="S680" t="s">
        <v>3556</v>
      </c>
      <c r="T680" t="s">
        <v>3557</v>
      </c>
      <c r="U680" s="198">
        <v>1668</v>
      </c>
      <c r="V680" t="s">
        <v>246</v>
      </c>
      <c r="W680" t="s">
        <v>3563</v>
      </c>
      <c r="X680" t="s">
        <v>3559</v>
      </c>
      <c r="Y680" t="s">
        <v>3560</v>
      </c>
      <c r="Z680" t="s">
        <v>3561</v>
      </c>
      <c r="AA680">
        <v>2173314</v>
      </c>
    </row>
    <row r="681" spans="1:29" x14ac:dyDescent="0.25">
      <c r="A681" s="43" t="str">
        <f t="shared" si="51"/>
        <v>US Power Financial</v>
      </c>
      <c r="B681" s="43" t="str">
        <f t="shared" si="52"/>
        <v>US</v>
      </c>
      <c r="C681" s="43" t="str">
        <f t="shared" si="53"/>
        <v>Power</v>
      </c>
      <c r="D681" s="43" t="str">
        <f t="shared" si="54"/>
        <v>Financial</v>
      </c>
      <c r="E681" s="43">
        <f>IF(VLOOKUP(S681,'DD-Lookup'!$J$6:$L$50,3,FALSE)="Monthly",(YEAR(AC681)-YEAR(AB681))*12+MONTH(AC681)-MONTH(AB681)+1,(AC681-AB681+1))</f>
        <v>1</v>
      </c>
      <c r="F681" s="210">
        <f t="shared" si="55"/>
        <v>50</v>
      </c>
      <c r="G681" s="199">
        <v>1352593</v>
      </c>
      <c r="H681" s="195">
        <v>37049.307731481502</v>
      </c>
      <c r="I681" t="s">
        <v>2244</v>
      </c>
      <c r="M681" t="s">
        <v>2766</v>
      </c>
      <c r="N681" t="s">
        <v>2659</v>
      </c>
      <c r="O681" t="s">
        <v>1709</v>
      </c>
      <c r="P681" s="196">
        <v>50</v>
      </c>
      <c r="S681" t="s">
        <v>3340</v>
      </c>
      <c r="T681" t="s">
        <v>3557</v>
      </c>
      <c r="U681" s="198">
        <v>28.75</v>
      </c>
      <c r="V681" t="s">
        <v>3136</v>
      </c>
      <c r="W681" t="s">
        <v>2258</v>
      </c>
      <c r="X681" t="s">
        <v>3368</v>
      </c>
      <c r="Y681" t="s">
        <v>2662</v>
      </c>
      <c r="Z681" t="s">
        <v>2995</v>
      </c>
      <c r="AA681">
        <v>636342.1</v>
      </c>
      <c r="AB681" s="195">
        <v>37050.875011574099</v>
      </c>
      <c r="AC681" s="195">
        <v>37050.875011574099</v>
      </c>
    </row>
    <row r="682" spans="1:29" x14ac:dyDescent="0.25">
      <c r="A682" s="43" t="str">
        <f t="shared" si="51"/>
        <v xml:space="preserve"> Metals Financial</v>
      </c>
      <c r="B682" s="43" t="str">
        <f t="shared" si="52"/>
        <v/>
      </c>
      <c r="C682" s="43" t="str">
        <f t="shared" si="53"/>
        <v>Metals</v>
      </c>
      <c r="D682" s="43" t="str">
        <f t="shared" si="54"/>
        <v>Financial</v>
      </c>
      <c r="E682" s="43">
        <f>IF(VLOOKUP(S682,'DD-Lookup'!$J$6:$L$50,3,FALSE)="Monthly",(YEAR(AC682)-YEAR(AB682))*12+MONTH(AC682)-MONTH(AB682)+1,(AC682-AB682+1))</f>
        <v>1</v>
      </c>
      <c r="F682" s="210">
        <f t="shared" si="55"/>
        <v>19</v>
      </c>
      <c r="G682" s="199">
        <v>1352594</v>
      </c>
      <c r="H682" s="195">
        <v>37049.307754629597</v>
      </c>
      <c r="I682" t="s">
        <v>3602</v>
      </c>
      <c r="M682" t="s">
        <v>3346</v>
      </c>
      <c r="N682" t="s">
        <v>3554</v>
      </c>
      <c r="O682" t="s">
        <v>3555</v>
      </c>
      <c r="Q682" s="196">
        <v>19</v>
      </c>
      <c r="S682" t="s">
        <v>3556</v>
      </c>
      <c r="T682" t="s">
        <v>3557</v>
      </c>
      <c r="U682" s="198">
        <v>1668</v>
      </c>
      <c r="V682" t="s">
        <v>1655</v>
      </c>
      <c r="W682" t="s">
        <v>3563</v>
      </c>
      <c r="X682" t="s">
        <v>3559</v>
      </c>
      <c r="Y682" t="s">
        <v>3560</v>
      </c>
      <c r="Z682" t="s">
        <v>3561</v>
      </c>
      <c r="AA682">
        <v>2173317</v>
      </c>
    </row>
    <row r="683" spans="1:29" x14ac:dyDescent="0.25">
      <c r="A683" s="43" t="str">
        <f t="shared" si="51"/>
        <v>US Power Physical</v>
      </c>
      <c r="B683" s="43" t="str">
        <f t="shared" si="52"/>
        <v>US</v>
      </c>
      <c r="C683" s="43" t="str">
        <f t="shared" si="53"/>
        <v>Power</v>
      </c>
      <c r="D683" s="43" t="str">
        <f t="shared" si="54"/>
        <v>Physical</v>
      </c>
      <c r="E683" s="43">
        <f>IF(VLOOKUP(S683,'DD-Lookup'!$J$6:$L$50,3,FALSE)="Monthly",(YEAR(AC683)-YEAR(AB683))*12+MONTH(AC683)-MONTH(AB683)+1,(AC683-AB683+1))</f>
        <v>30</v>
      </c>
      <c r="F683" s="210">
        <f t="shared" si="55"/>
        <v>1500</v>
      </c>
      <c r="G683" s="199">
        <v>1352595</v>
      </c>
      <c r="H683" s="195">
        <v>37049.3077777777</v>
      </c>
      <c r="I683" t="s">
        <v>3375</v>
      </c>
      <c r="M683" t="s">
        <v>2766</v>
      </c>
      <c r="N683" t="s">
        <v>3361</v>
      </c>
      <c r="O683" t="s">
        <v>3036</v>
      </c>
      <c r="Q683" s="196">
        <v>50</v>
      </c>
      <c r="S683" t="s">
        <v>3340</v>
      </c>
      <c r="T683" t="s">
        <v>3557</v>
      </c>
      <c r="U683" s="198">
        <v>52.25</v>
      </c>
      <c r="V683" t="s">
        <v>3379</v>
      </c>
      <c r="W683" t="s">
        <v>3369</v>
      </c>
      <c r="X683" t="s">
        <v>3197</v>
      </c>
      <c r="Y683" t="s">
        <v>2662</v>
      </c>
      <c r="Z683" t="s">
        <v>2990</v>
      </c>
      <c r="AA683">
        <v>636343.1</v>
      </c>
      <c r="AB683" s="195">
        <v>37408.875</v>
      </c>
      <c r="AC683" s="195">
        <v>37437.875</v>
      </c>
    </row>
    <row r="684" spans="1:29" x14ac:dyDescent="0.25">
      <c r="A684" s="43" t="str">
        <f t="shared" si="51"/>
        <v>US Power Physical</v>
      </c>
      <c r="B684" s="43" t="str">
        <f t="shared" si="52"/>
        <v>US</v>
      </c>
      <c r="C684" s="43" t="str">
        <f t="shared" si="53"/>
        <v>Power</v>
      </c>
      <c r="D684" s="43" t="str">
        <f t="shared" si="54"/>
        <v>Physical</v>
      </c>
      <c r="E684" s="43">
        <f>IF(VLOOKUP(S684,'DD-Lookup'!$J$6:$L$50,3,FALSE)="Monthly",(YEAR(AC684)-YEAR(AB684))*12+MONTH(AC684)-MONTH(AB684)+1,(AC684-AB684+1))</f>
        <v>30</v>
      </c>
      <c r="F684" s="210">
        <f t="shared" si="55"/>
        <v>1500</v>
      </c>
      <c r="G684" s="199">
        <v>1352596</v>
      </c>
      <c r="H684" s="195">
        <v>37049.307835648098</v>
      </c>
      <c r="I684" t="s">
        <v>3375</v>
      </c>
      <c r="M684" t="s">
        <v>2766</v>
      </c>
      <c r="N684" t="s">
        <v>3361</v>
      </c>
      <c r="O684" t="s">
        <v>3036</v>
      </c>
      <c r="Q684" s="196">
        <v>50</v>
      </c>
      <c r="S684" t="s">
        <v>3340</v>
      </c>
      <c r="T684" t="s">
        <v>3557</v>
      </c>
      <c r="U684" s="198">
        <v>52.5</v>
      </c>
      <c r="V684" t="s">
        <v>3379</v>
      </c>
      <c r="W684" t="s">
        <v>3369</v>
      </c>
      <c r="X684" t="s">
        <v>3197</v>
      </c>
      <c r="Y684" t="s">
        <v>2662</v>
      </c>
      <c r="Z684" t="s">
        <v>2990</v>
      </c>
      <c r="AA684">
        <v>636344.1</v>
      </c>
      <c r="AB684" s="195">
        <v>37408.875</v>
      </c>
      <c r="AC684" s="195">
        <v>37437.875</v>
      </c>
    </row>
    <row r="685" spans="1:29" x14ac:dyDescent="0.25">
      <c r="A685" s="43" t="str">
        <f t="shared" si="51"/>
        <v xml:space="preserve"> Metals Financial</v>
      </c>
      <c r="B685" s="43" t="str">
        <f t="shared" si="52"/>
        <v/>
      </c>
      <c r="C685" s="43" t="str">
        <f t="shared" si="53"/>
        <v>Metals</v>
      </c>
      <c r="D685" s="43" t="str">
        <f t="shared" si="54"/>
        <v>Financial</v>
      </c>
      <c r="E685" s="43">
        <f>IF(VLOOKUP(S685,'DD-Lookup'!$J$6:$L$50,3,FALSE)="Monthly",(YEAR(AC685)-YEAR(AB685))*12+MONTH(AC685)-MONTH(AB685)+1,(AC685-AB685+1))</f>
        <v>1</v>
      </c>
      <c r="F685" s="210">
        <f t="shared" si="55"/>
        <v>18</v>
      </c>
      <c r="G685" s="199">
        <v>1352597</v>
      </c>
      <c r="H685" s="195">
        <v>37049.307858796303</v>
      </c>
      <c r="I685" t="s">
        <v>3570</v>
      </c>
      <c r="M685" t="s">
        <v>3346</v>
      </c>
      <c r="N685" t="s">
        <v>3566</v>
      </c>
      <c r="O685" t="s">
        <v>3567</v>
      </c>
      <c r="Q685" s="196">
        <v>18</v>
      </c>
      <c r="S685" t="s">
        <v>3556</v>
      </c>
      <c r="T685" t="s">
        <v>3557</v>
      </c>
      <c r="U685" s="198">
        <v>1511</v>
      </c>
      <c r="V685" t="s">
        <v>3820</v>
      </c>
      <c r="W685" t="s">
        <v>3563</v>
      </c>
      <c r="X685" t="s">
        <v>3559</v>
      </c>
      <c r="Y685" t="s">
        <v>3560</v>
      </c>
      <c r="Z685" t="s">
        <v>3561</v>
      </c>
      <c r="AA685">
        <v>2173319</v>
      </c>
    </row>
    <row r="686" spans="1:29" x14ac:dyDescent="0.25">
      <c r="A686" s="43" t="str">
        <f t="shared" si="51"/>
        <v>US Power Physical</v>
      </c>
      <c r="B686" s="43" t="str">
        <f t="shared" si="52"/>
        <v>US</v>
      </c>
      <c r="C686" s="43" t="str">
        <f t="shared" si="53"/>
        <v>Power</v>
      </c>
      <c r="D686" s="43" t="str">
        <f t="shared" si="54"/>
        <v>Physical</v>
      </c>
      <c r="E686" s="43">
        <f>IF(VLOOKUP(S686,'DD-Lookup'!$J$6:$L$50,3,FALSE)="Monthly",(YEAR(AC686)-YEAR(AB686))*12+MONTH(AC686)-MONTH(AB686)+1,(AC686-AB686+1))</f>
        <v>5</v>
      </c>
      <c r="F686" s="210">
        <f t="shared" si="55"/>
        <v>250</v>
      </c>
      <c r="G686" s="199">
        <v>1352598</v>
      </c>
      <c r="H686" s="195">
        <v>37049.307997685202</v>
      </c>
      <c r="I686" t="s">
        <v>2254</v>
      </c>
      <c r="M686" t="s">
        <v>2766</v>
      </c>
      <c r="N686" t="s">
        <v>3361</v>
      </c>
      <c r="O686" t="s">
        <v>2711</v>
      </c>
      <c r="Q686" s="196">
        <v>50</v>
      </c>
      <c r="S686" t="s">
        <v>3340</v>
      </c>
      <c r="T686" t="s">
        <v>3557</v>
      </c>
      <c r="U686" s="198">
        <v>61.5</v>
      </c>
      <c r="V686" t="s">
        <v>2665</v>
      </c>
      <c r="W686" t="s">
        <v>3369</v>
      </c>
      <c r="X686" t="s">
        <v>2267</v>
      </c>
      <c r="Y686" t="s">
        <v>2662</v>
      </c>
      <c r="Z686" t="s">
        <v>2990</v>
      </c>
      <c r="AA686">
        <v>636346.1</v>
      </c>
      <c r="AB686" s="195">
        <v>37067.875</v>
      </c>
      <c r="AC686" s="195">
        <v>37071.875</v>
      </c>
    </row>
    <row r="687" spans="1:29" x14ac:dyDescent="0.25">
      <c r="A687" s="43" t="str">
        <f t="shared" si="51"/>
        <v xml:space="preserve"> Metals Financial</v>
      </c>
      <c r="B687" s="43" t="str">
        <f t="shared" si="52"/>
        <v/>
      </c>
      <c r="C687" s="43" t="str">
        <f t="shared" si="53"/>
        <v>Metals</v>
      </c>
      <c r="D687" s="43" t="str">
        <f t="shared" si="54"/>
        <v>Financial</v>
      </c>
      <c r="E687" s="43">
        <f>IF(VLOOKUP(S687,'DD-Lookup'!$J$6:$L$50,3,FALSE)="Monthly",(YEAR(AC687)-YEAR(AB687))*12+MONTH(AC687)-MONTH(AB687)+1,(AC687-AB687+1))</f>
        <v>1</v>
      </c>
      <c r="F687" s="210">
        <f t="shared" si="55"/>
        <v>20</v>
      </c>
      <c r="G687" s="199">
        <v>1352599</v>
      </c>
      <c r="H687" s="195">
        <v>37049.308310185203</v>
      </c>
      <c r="I687" t="s">
        <v>3570</v>
      </c>
      <c r="M687" t="s">
        <v>3346</v>
      </c>
      <c r="N687" t="s">
        <v>3554</v>
      </c>
      <c r="O687" t="s">
        <v>3555</v>
      </c>
      <c r="P687" s="196">
        <v>20</v>
      </c>
      <c r="S687" t="s">
        <v>3556</v>
      </c>
      <c r="T687" t="s">
        <v>3557</v>
      </c>
      <c r="U687" s="198">
        <v>1667</v>
      </c>
      <c r="V687" t="s">
        <v>3820</v>
      </c>
      <c r="W687" t="s">
        <v>3563</v>
      </c>
      <c r="X687" t="s">
        <v>3559</v>
      </c>
      <c r="Y687" t="s">
        <v>3560</v>
      </c>
      <c r="Z687" t="s">
        <v>3561</v>
      </c>
      <c r="AA687">
        <v>2173323</v>
      </c>
    </row>
    <row r="688" spans="1:29" x14ac:dyDescent="0.25">
      <c r="A688" s="43" t="str">
        <f t="shared" si="51"/>
        <v>US Power Physical</v>
      </c>
      <c r="B688" s="43" t="str">
        <f t="shared" si="52"/>
        <v>US</v>
      </c>
      <c r="C688" s="43" t="str">
        <f t="shared" si="53"/>
        <v>Power</v>
      </c>
      <c r="D688" s="43" t="str">
        <f t="shared" si="54"/>
        <v>Physical</v>
      </c>
      <c r="E688" s="43">
        <f>IF(VLOOKUP(S688,'DD-Lookup'!$J$6:$L$50,3,FALSE)="Monthly",(YEAR(AC688)-YEAR(AB688))*12+MONTH(AC688)-MONTH(AB688)+1,(AC688-AB688+1))</f>
        <v>1</v>
      </c>
      <c r="F688" s="210">
        <f t="shared" si="55"/>
        <v>50</v>
      </c>
      <c r="G688" s="199">
        <v>1352600</v>
      </c>
      <c r="H688" s="195">
        <v>37049.308391203696</v>
      </c>
      <c r="I688" t="s">
        <v>3382</v>
      </c>
      <c r="M688" t="s">
        <v>2766</v>
      </c>
      <c r="N688" t="s">
        <v>3361</v>
      </c>
      <c r="O688" t="s">
        <v>1781</v>
      </c>
      <c r="P688" s="196">
        <v>50</v>
      </c>
      <c r="S688" t="s">
        <v>3340</v>
      </c>
      <c r="T688" t="s">
        <v>3557</v>
      </c>
      <c r="U688" s="198">
        <v>31</v>
      </c>
      <c r="V688" t="s">
        <v>2261</v>
      </c>
      <c r="W688" t="s">
        <v>3365</v>
      </c>
      <c r="X688" t="s">
        <v>3366</v>
      </c>
      <c r="Y688" t="s">
        <v>2662</v>
      </c>
      <c r="Z688" t="s">
        <v>2990</v>
      </c>
      <c r="AA688">
        <v>636347.1</v>
      </c>
      <c r="AB688" s="195">
        <v>37050.875011574099</v>
      </c>
      <c r="AC688" s="195">
        <v>37050.875011574099</v>
      </c>
    </row>
    <row r="689" spans="1:29" x14ac:dyDescent="0.25">
      <c r="A689" s="43" t="str">
        <f t="shared" si="51"/>
        <v xml:space="preserve"> Metals Financial</v>
      </c>
      <c r="B689" s="43" t="str">
        <f t="shared" si="52"/>
        <v/>
      </c>
      <c r="C689" s="43" t="str">
        <f t="shared" si="53"/>
        <v>Metals</v>
      </c>
      <c r="D689" s="43" t="str">
        <f t="shared" si="54"/>
        <v>Financial</v>
      </c>
      <c r="E689" s="43">
        <f>IF(VLOOKUP(S689,'DD-Lookup'!$J$6:$L$50,3,FALSE)="Monthly",(YEAR(AC689)-YEAR(AB689))*12+MONTH(AC689)-MONTH(AB689)+1,(AC689-AB689+1))</f>
        <v>1</v>
      </c>
      <c r="F689" s="210">
        <f t="shared" si="55"/>
        <v>20</v>
      </c>
      <c r="G689" s="199">
        <v>1352601</v>
      </c>
      <c r="H689" s="195">
        <v>37049.308483796303</v>
      </c>
      <c r="I689" t="s">
        <v>3527</v>
      </c>
      <c r="M689" t="s">
        <v>3346</v>
      </c>
      <c r="N689" t="s">
        <v>3554</v>
      </c>
      <c r="O689" t="s">
        <v>3555</v>
      </c>
      <c r="P689" s="196">
        <v>20</v>
      </c>
      <c r="S689" t="s">
        <v>3556</v>
      </c>
      <c r="T689" t="s">
        <v>3557</v>
      </c>
      <c r="U689" s="198">
        <v>1666</v>
      </c>
      <c r="V689" t="s">
        <v>3813</v>
      </c>
      <c r="W689" t="s">
        <v>3563</v>
      </c>
      <c r="X689" t="s">
        <v>3559</v>
      </c>
      <c r="Y689" t="s">
        <v>3560</v>
      </c>
      <c r="Z689" t="s">
        <v>3561</v>
      </c>
      <c r="AA689">
        <v>2173326</v>
      </c>
    </row>
    <row r="690" spans="1:29" x14ac:dyDescent="0.25">
      <c r="A690" s="43" t="str">
        <f t="shared" si="51"/>
        <v>US Power Physical</v>
      </c>
      <c r="B690" s="43" t="str">
        <f t="shared" si="52"/>
        <v>US</v>
      </c>
      <c r="C690" s="43" t="str">
        <f t="shared" si="53"/>
        <v>Power</v>
      </c>
      <c r="D690" s="43" t="str">
        <f t="shared" si="54"/>
        <v>Physical</v>
      </c>
      <c r="E690" s="43">
        <f>IF(VLOOKUP(S690,'DD-Lookup'!$J$6:$L$50,3,FALSE)="Monthly",(YEAR(AC690)-YEAR(AB690))*12+MONTH(AC690)-MONTH(AB690)+1,(AC690-AB690+1))</f>
        <v>5</v>
      </c>
      <c r="F690" s="210">
        <f t="shared" si="55"/>
        <v>250</v>
      </c>
      <c r="G690" s="199">
        <v>1352602</v>
      </c>
      <c r="H690" s="195">
        <v>37049.308576388903</v>
      </c>
      <c r="I690" t="s">
        <v>2254</v>
      </c>
      <c r="M690" t="s">
        <v>2766</v>
      </c>
      <c r="N690" t="s">
        <v>3361</v>
      </c>
      <c r="O690" t="s">
        <v>2142</v>
      </c>
      <c r="P690" s="196">
        <v>50</v>
      </c>
      <c r="S690" t="s">
        <v>3340</v>
      </c>
      <c r="T690" t="s">
        <v>3557</v>
      </c>
      <c r="U690" s="198">
        <v>56.5</v>
      </c>
      <c r="V690" t="s">
        <v>2665</v>
      </c>
      <c r="W690" t="s">
        <v>2781</v>
      </c>
      <c r="X690" t="s">
        <v>3370</v>
      </c>
      <c r="Y690" t="s">
        <v>2662</v>
      </c>
      <c r="Z690" t="s">
        <v>2990</v>
      </c>
      <c r="AA690">
        <v>636348.1</v>
      </c>
      <c r="AB690" s="195">
        <v>37067.875</v>
      </c>
      <c r="AC690" s="195">
        <v>37071.875</v>
      </c>
    </row>
    <row r="691" spans="1:29" x14ac:dyDescent="0.25">
      <c r="A691" s="43" t="str">
        <f t="shared" si="51"/>
        <v>US Power Physical</v>
      </c>
      <c r="B691" s="43" t="str">
        <f t="shared" si="52"/>
        <v>US</v>
      </c>
      <c r="C691" s="43" t="str">
        <f t="shared" si="53"/>
        <v>Power</v>
      </c>
      <c r="D691" s="43" t="str">
        <f t="shared" si="54"/>
        <v>Physical</v>
      </c>
      <c r="E691" s="43">
        <f>IF(VLOOKUP(S691,'DD-Lookup'!$J$6:$L$50,3,FALSE)="Monthly",(YEAR(AC691)-YEAR(AB691))*12+MONTH(AC691)-MONTH(AB691)+1,(AC691-AB691+1))</f>
        <v>1</v>
      </c>
      <c r="F691" s="210">
        <f t="shared" si="55"/>
        <v>50</v>
      </c>
      <c r="G691" s="199">
        <v>1352606</v>
      </c>
      <c r="H691" s="195">
        <v>37049.308645833298</v>
      </c>
      <c r="I691" t="s">
        <v>3339</v>
      </c>
      <c r="M691" t="s">
        <v>2766</v>
      </c>
      <c r="N691" t="s">
        <v>3361</v>
      </c>
      <c r="O691" t="s">
        <v>3701</v>
      </c>
      <c r="Q691" s="196">
        <v>50</v>
      </c>
      <c r="S691" t="s">
        <v>3340</v>
      </c>
      <c r="T691" t="s">
        <v>3557</v>
      </c>
      <c r="U691" s="198">
        <v>34</v>
      </c>
      <c r="V691" t="s">
        <v>3143</v>
      </c>
      <c r="W691" t="s">
        <v>2278</v>
      </c>
      <c r="X691" t="s">
        <v>3513</v>
      </c>
      <c r="Y691" t="s">
        <v>2662</v>
      </c>
      <c r="Z691" t="s">
        <v>2990</v>
      </c>
      <c r="AA691">
        <v>636349.1</v>
      </c>
      <c r="AB691" s="195">
        <v>37050.875011574099</v>
      </c>
      <c r="AC691" s="195">
        <v>37050.875011574099</v>
      </c>
    </row>
    <row r="692" spans="1:29" x14ac:dyDescent="0.25">
      <c r="A692" s="43" t="str">
        <f t="shared" si="51"/>
        <v>US Power Physical</v>
      </c>
      <c r="B692" s="43" t="str">
        <f t="shared" si="52"/>
        <v>US</v>
      </c>
      <c r="C692" s="43" t="str">
        <f t="shared" si="53"/>
        <v>Power</v>
      </c>
      <c r="D692" s="43" t="str">
        <f t="shared" si="54"/>
        <v>Physical</v>
      </c>
      <c r="E692" s="43">
        <f>IF(VLOOKUP(S692,'DD-Lookup'!$J$6:$L$50,3,FALSE)="Monthly",(YEAR(AC692)-YEAR(AB692))*12+MONTH(AC692)-MONTH(AB692)+1,(AC692-AB692+1))</f>
        <v>1</v>
      </c>
      <c r="F692" s="210">
        <f t="shared" si="55"/>
        <v>50</v>
      </c>
      <c r="G692" s="199">
        <v>1352607</v>
      </c>
      <c r="H692" s="195">
        <v>37049.308692129598</v>
      </c>
      <c r="I692" t="s">
        <v>3339</v>
      </c>
      <c r="M692" t="s">
        <v>2766</v>
      </c>
      <c r="N692" t="s">
        <v>3361</v>
      </c>
      <c r="O692" t="s">
        <v>3701</v>
      </c>
      <c r="Q692" s="196">
        <v>50</v>
      </c>
      <c r="S692" t="s">
        <v>3340</v>
      </c>
      <c r="T692" t="s">
        <v>3557</v>
      </c>
      <c r="U692" s="198">
        <v>34.5</v>
      </c>
      <c r="V692" t="s">
        <v>3143</v>
      </c>
      <c r="W692" t="s">
        <v>2278</v>
      </c>
      <c r="X692" t="s">
        <v>3513</v>
      </c>
      <c r="Y692" t="s">
        <v>2662</v>
      </c>
      <c r="Z692" t="s">
        <v>2990</v>
      </c>
      <c r="AA692">
        <v>636350.1</v>
      </c>
      <c r="AB692" s="195">
        <v>37050.875011574099</v>
      </c>
      <c r="AC692" s="195">
        <v>37050.875011574099</v>
      </c>
    </row>
    <row r="693" spans="1:29" x14ac:dyDescent="0.25">
      <c r="A693" s="43" t="str">
        <f t="shared" si="51"/>
        <v xml:space="preserve"> Metals Financial</v>
      </c>
      <c r="B693" s="43" t="str">
        <f t="shared" si="52"/>
        <v/>
      </c>
      <c r="C693" s="43" t="str">
        <f t="shared" si="53"/>
        <v>Metals</v>
      </c>
      <c r="D693" s="43" t="str">
        <f t="shared" si="54"/>
        <v>Financial</v>
      </c>
      <c r="E693" s="43">
        <f>IF(VLOOKUP(S693,'DD-Lookup'!$J$6:$L$50,3,FALSE)="Monthly",(YEAR(AC693)-YEAR(AB693))*12+MONTH(AC693)-MONTH(AB693)+1,(AC693-AB693+1))</f>
        <v>1</v>
      </c>
      <c r="F693" s="210">
        <f t="shared" si="55"/>
        <v>20</v>
      </c>
      <c r="G693" s="199">
        <v>1352608</v>
      </c>
      <c r="H693" s="195">
        <v>37049.308761574102</v>
      </c>
      <c r="I693" t="s">
        <v>3570</v>
      </c>
      <c r="M693" t="s">
        <v>3346</v>
      </c>
      <c r="N693" t="s">
        <v>3566</v>
      </c>
      <c r="O693" t="s">
        <v>2338</v>
      </c>
      <c r="P693" s="196">
        <v>20</v>
      </c>
      <c r="S693" t="s">
        <v>3556</v>
      </c>
      <c r="T693" t="s">
        <v>3557</v>
      </c>
      <c r="U693" s="198">
        <v>1492</v>
      </c>
      <c r="V693" t="s">
        <v>3525</v>
      </c>
      <c r="W693" t="s">
        <v>3563</v>
      </c>
      <c r="X693" t="s">
        <v>3559</v>
      </c>
      <c r="Y693" t="s">
        <v>3560</v>
      </c>
      <c r="Z693" t="s">
        <v>3561</v>
      </c>
      <c r="AA693">
        <v>2173331</v>
      </c>
      <c r="AB693" s="195">
        <v>37062</v>
      </c>
      <c r="AC693" s="195">
        <v>37062</v>
      </c>
    </row>
    <row r="694" spans="1:29" x14ac:dyDescent="0.25">
      <c r="A694" s="43" t="str">
        <f t="shared" si="51"/>
        <v>US Natural Gas Financial</v>
      </c>
      <c r="B694" s="43" t="str">
        <f t="shared" si="52"/>
        <v>US</v>
      </c>
      <c r="C694" s="43" t="str">
        <f t="shared" si="53"/>
        <v>Natural Gas</v>
      </c>
      <c r="D694" s="43" t="str">
        <f t="shared" si="54"/>
        <v>Financial</v>
      </c>
      <c r="E694" s="43">
        <f>IF(VLOOKUP(S694,'DD-Lookup'!$J$6:$L$50,3,FALSE)="Monthly",(YEAR(AC694)-YEAR(AB694))*12+MONTH(AC694)-MONTH(AB694)+1,(AC694-AB694+1))</f>
        <v>31</v>
      </c>
      <c r="F694" s="210">
        <f t="shared" si="55"/>
        <v>465000</v>
      </c>
      <c r="G694" s="199">
        <v>1352609</v>
      </c>
      <c r="H694" s="195">
        <v>37049.308888888903</v>
      </c>
      <c r="I694" t="s">
        <v>3360</v>
      </c>
      <c r="M694" t="s">
        <v>3341</v>
      </c>
      <c r="N694" t="s">
        <v>2281</v>
      </c>
      <c r="O694" t="s">
        <v>2475</v>
      </c>
      <c r="Q694" s="196">
        <v>15000</v>
      </c>
      <c r="S694" t="s">
        <v>3342</v>
      </c>
      <c r="T694" t="s">
        <v>3557</v>
      </c>
      <c r="U694" s="198">
        <v>3.835</v>
      </c>
      <c r="V694" t="s">
        <v>351</v>
      </c>
      <c r="W694" t="s">
        <v>2853</v>
      </c>
      <c r="X694" t="s">
        <v>2282</v>
      </c>
      <c r="Y694" t="s">
        <v>3575</v>
      </c>
      <c r="Z694" t="s">
        <v>2995</v>
      </c>
      <c r="AA694" t="s">
        <v>371</v>
      </c>
      <c r="AB694" s="195">
        <v>37073.875</v>
      </c>
      <c r="AC694" s="195">
        <v>37103.875</v>
      </c>
    </row>
    <row r="695" spans="1:29" x14ac:dyDescent="0.25">
      <c r="A695" s="43" t="str">
        <f t="shared" si="51"/>
        <v>US Power Physical</v>
      </c>
      <c r="B695" s="43" t="str">
        <f t="shared" si="52"/>
        <v>US</v>
      </c>
      <c r="C695" s="43" t="str">
        <f t="shared" si="53"/>
        <v>Power</v>
      </c>
      <c r="D695" s="43" t="str">
        <f t="shared" si="54"/>
        <v>Physical</v>
      </c>
      <c r="E695" s="43">
        <f>IF(VLOOKUP(S695,'DD-Lookup'!$J$6:$L$50,3,FALSE)="Monthly",(YEAR(AC695)-YEAR(AB695))*12+MONTH(AC695)-MONTH(AB695)+1,(AC695-AB695+1))</f>
        <v>31</v>
      </c>
      <c r="F695" s="210">
        <f t="shared" si="55"/>
        <v>1550</v>
      </c>
      <c r="G695" s="199">
        <v>1352614</v>
      </c>
      <c r="H695" s="195">
        <v>37049.309108796202</v>
      </c>
      <c r="I695" t="s">
        <v>3371</v>
      </c>
      <c r="M695" t="s">
        <v>2766</v>
      </c>
      <c r="N695" t="s">
        <v>3361</v>
      </c>
      <c r="O695" t="s">
        <v>4121</v>
      </c>
      <c r="P695" s="196">
        <v>50</v>
      </c>
      <c r="S695" t="s">
        <v>3340</v>
      </c>
      <c r="T695" t="s">
        <v>3557</v>
      </c>
      <c r="U695" s="198">
        <v>78</v>
      </c>
      <c r="V695" t="s">
        <v>3951</v>
      </c>
      <c r="W695" t="s">
        <v>3380</v>
      </c>
      <c r="X695" t="s">
        <v>3381</v>
      </c>
      <c r="Y695" t="s">
        <v>2662</v>
      </c>
      <c r="Z695" t="s">
        <v>2990</v>
      </c>
      <c r="AA695">
        <v>636351.1</v>
      </c>
      <c r="AB695" s="195">
        <v>37073.875011574099</v>
      </c>
      <c r="AC695" s="195">
        <v>37103.875011574099</v>
      </c>
    </row>
    <row r="696" spans="1:29" x14ac:dyDescent="0.25">
      <c r="A696" s="43" t="str">
        <f t="shared" si="51"/>
        <v>US Natural Gas Financial</v>
      </c>
      <c r="B696" s="43" t="str">
        <f t="shared" si="52"/>
        <v>US</v>
      </c>
      <c r="C696" s="43" t="str">
        <f t="shared" si="53"/>
        <v>Natural Gas</v>
      </c>
      <c r="D696" s="43" t="str">
        <f t="shared" si="54"/>
        <v>Financial</v>
      </c>
      <c r="E696" s="43">
        <f>IF(VLOOKUP(S696,'DD-Lookup'!$J$6:$L$50,3,FALSE)="Monthly",(YEAR(AC696)-YEAR(AB696))*12+MONTH(AC696)-MONTH(AB696)+1,(AC696-AB696+1))</f>
        <v>151</v>
      </c>
      <c r="F696" s="210">
        <f t="shared" si="55"/>
        <v>755000</v>
      </c>
      <c r="G696" s="199">
        <v>1352616</v>
      </c>
      <c r="H696" s="195">
        <v>37049.309282407397</v>
      </c>
      <c r="I696" t="s">
        <v>3527</v>
      </c>
      <c r="M696" t="s">
        <v>3341</v>
      </c>
      <c r="N696" t="s">
        <v>2281</v>
      </c>
      <c r="O696" t="s">
        <v>2491</v>
      </c>
      <c r="Q696" s="196">
        <v>5000</v>
      </c>
      <c r="S696" t="s">
        <v>3342</v>
      </c>
      <c r="T696" t="s">
        <v>3557</v>
      </c>
      <c r="U696" s="198">
        <v>4.3</v>
      </c>
      <c r="V696" t="s">
        <v>360</v>
      </c>
      <c r="W696" t="s">
        <v>2853</v>
      </c>
      <c r="X696" t="s">
        <v>2282</v>
      </c>
      <c r="Y696" t="s">
        <v>3575</v>
      </c>
      <c r="Z696" t="s">
        <v>2995</v>
      </c>
      <c r="AA696" t="s">
        <v>372</v>
      </c>
      <c r="AB696" s="195">
        <v>37196</v>
      </c>
      <c r="AC696" s="195">
        <v>37346</v>
      </c>
    </row>
    <row r="697" spans="1:29" x14ac:dyDescent="0.25">
      <c r="A697" s="43" t="str">
        <f t="shared" si="51"/>
        <v xml:space="preserve"> Power Physical</v>
      </c>
      <c r="B697" s="43" t="str">
        <f t="shared" si="52"/>
        <v/>
      </c>
      <c r="C697" s="43" t="str">
        <f t="shared" si="53"/>
        <v>Power</v>
      </c>
      <c r="D697" s="43" t="str">
        <f t="shared" si="54"/>
        <v>Physical</v>
      </c>
      <c r="E697" s="43">
        <f>IF(VLOOKUP(S697,'DD-Lookup'!$J$6:$L$50,3,FALSE)="Monthly",(YEAR(AC697)-YEAR(AB697))*12+MONTH(AC697)-MONTH(AB697)+1,(AC697-AB697+1))</f>
        <v>2</v>
      </c>
      <c r="F697" s="210">
        <f t="shared" si="55"/>
        <v>100</v>
      </c>
      <c r="G697" s="199">
        <v>1352617</v>
      </c>
      <c r="H697" s="195">
        <v>37049.309386574103</v>
      </c>
      <c r="I697" t="s">
        <v>4041</v>
      </c>
      <c r="M697" t="s">
        <v>2766</v>
      </c>
      <c r="N697" t="s">
        <v>4042</v>
      </c>
      <c r="O697" t="s">
        <v>1659</v>
      </c>
      <c r="Q697" s="196">
        <v>50</v>
      </c>
      <c r="S697" t="s">
        <v>3340</v>
      </c>
      <c r="T697" t="s">
        <v>4023</v>
      </c>
      <c r="U697" s="198">
        <v>13</v>
      </c>
      <c r="V697" t="s">
        <v>4059</v>
      </c>
      <c r="W697" t="s">
        <v>4044</v>
      </c>
      <c r="X697" t="s">
        <v>4026</v>
      </c>
      <c r="Y697" t="s">
        <v>4027</v>
      </c>
      <c r="Z697" t="s">
        <v>3562</v>
      </c>
      <c r="AA697">
        <v>111897.1</v>
      </c>
      <c r="AB697" s="195">
        <v>37051.875011574099</v>
      </c>
      <c r="AC697" s="195">
        <v>37052.875011574099</v>
      </c>
    </row>
    <row r="698" spans="1:29" x14ac:dyDescent="0.25">
      <c r="A698" s="43" t="str">
        <f t="shared" si="51"/>
        <v>US Power Physical</v>
      </c>
      <c r="B698" s="43" t="str">
        <f t="shared" si="52"/>
        <v>US</v>
      </c>
      <c r="C698" s="43" t="str">
        <f t="shared" si="53"/>
        <v>Power</v>
      </c>
      <c r="D698" s="43" t="str">
        <f t="shared" si="54"/>
        <v>Physical</v>
      </c>
      <c r="E698" s="43">
        <f>IF(VLOOKUP(S698,'DD-Lookup'!$J$6:$L$50,3,FALSE)="Monthly",(YEAR(AC698)-YEAR(AB698))*12+MONTH(AC698)-MONTH(AB698)+1,(AC698-AB698+1))</f>
        <v>1</v>
      </c>
      <c r="F698" s="210">
        <f t="shared" si="55"/>
        <v>50</v>
      </c>
      <c r="G698" s="199">
        <v>1352618</v>
      </c>
      <c r="H698" s="195">
        <v>37049.309409722198</v>
      </c>
      <c r="I698" t="s">
        <v>3363</v>
      </c>
      <c r="M698" t="s">
        <v>2766</v>
      </c>
      <c r="N698" t="s">
        <v>3361</v>
      </c>
      <c r="O698" t="s">
        <v>1781</v>
      </c>
      <c r="P698" s="196">
        <v>50</v>
      </c>
      <c r="S698" t="s">
        <v>3340</v>
      </c>
      <c r="T698" t="s">
        <v>3557</v>
      </c>
      <c r="U698" s="198">
        <v>30.75</v>
      </c>
      <c r="V698" t="s">
        <v>3364</v>
      </c>
      <c r="W698" t="s">
        <v>3365</v>
      </c>
      <c r="X698" t="s">
        <v>3366</v>
      </c>
      <c r="Y698" t="s">
        <v>2662</v>
      </c>
      <c r="Z698" t="s">
        <v>2990</v>
      </c>
      <c r="AA698">
        <v>636352.1</v>
      </c>
      <c r="AB698" s="195">
        <v>37050.875011574099</v>
      </c>
      <c r="AC698" s="195">
        <v>37050.875011574099</v>
      </c>
    </row>
    <row r="699" spans="1:29" x14ac:dyDescent="0.25">
      <c r="A699" s="43" t="str">
        <f t="shared" si="51"/>
        <v>US Power Physical</v>
      </c>
      <c r="B699" s="43" t="str">
        <f t="shared" si="52"/>
        <v>US</v>
      </c>
      <c r="C699" s="43" t="str">
        <f t="shared" si="53"/>
        <v>Power</v>
      </c>
      <c r="D699" s="43" t="str">
        <f t="shared" si="54"/>
        <v>Physical</v>
      </c>
      <c r="E699" s="43">
        <f>IF(VLOOKUP(S699,'DD-Lookup'!$J$6:$L$50,3,FALSE)="Monthly",(YEAR(AC699)-YEAR(AB699))*12+MONTH(AC699)-MONTH(AB699)+1,(AC699-AB699+1))</f>
        <v>30</v>
      </c>
      <c r="F699" s="210">
        <f t="shared" si="55"/>
        <v>1500</v>
      </c>
      <c r="G699" s="199">
        <v>1352619</v>
      </c>
      <c r="H699" s="195">
        <v>37049.309479166703</v>
      </c>
      <c r="I699" t="s">
        <v>2254</v>
      </c>
      <c r="M699" t="s">
        <v>2766</v>
      </c>
      <c r="N699" t="s">
        <v>3361</v>
      </c>
      <c r="O699" t="s">
        <v>3763</v>
      </c>
      <c r="Q699" s="196">
        <v>50</v>
      </c>
      <c r="S699" t="s">
        <v>3340</v>
      </c>
      <c r="T699" t="s">
        <v>3557</v>
      </c>
      <c r="U699" s="198">
        <v>35.450000000000003</v>
      </c>
      <c r="V699" t="s">
        <v>373</v>
      </c>
      <c r="W699" t="s">
        <v>3380</v>
      </c>
      <c r="X699" t="s">
        <v>3381</v>
      </c>
      <c r="Y699" t="s">
        <v>2662</v>
      </c>
      <c r="Z699" t="s">
        <v>2990</v>
      </c>
      <c r="AA699">
        <v>636353.1</v>
      </c>
      <c r="AB699" s="195">
        <v>37135.875011574099</v>
      </c>
      <c r="AC699" s="195">
        <v>37164.875011574099</v>
      </c>
    </row>
    <row r="700" spans="1:29" x14ac:dyDescent="0.25">
      <c r="A700" s="43" t="str">
        <f t="shared" si="51"/>
        <v>US Power Physical</v>
      </c>
      <c r="B700" s="43" t="str">
        <f t="shared" si="52"/>
        <v>US</v>
      </c>
      <c r="C700" s="43" t="str">
        <f t="shared" si="53"/>
        <v>Power</v>
      </c>
      <c r="D700" s="43" t="str">
        <f t="shared" si="54"/>
        <v>Physical</v>
      </c>
      <c r="E700" s="43">
        <f>IF(VLOOKUP(S700,'DD-Lookup'!$J$6:$L$50,3,FALSE)="Monthly",(YEAR(AC700)-YEAR(AB700))*12+MONTH(AC700)-MONTH(AB700)+1,(AC700-AB700+1))</f>
        <v>1</v>
      </c>
      <c r="F700" s="210">
        <f t="shared" si="55"/>
        <v>50</v>
      </c>
      <c r="G700" s="199">
        <v>1352621</v>
      </c>
      <c r="H700" s="195">
        <v>37049.309560185196</v>
      </c>
      <c r="I700" t="s">
        <v>3833</v>
      </c>
      <c r="M700" t="s">
        <v>2766</v>
      </c>
      <c r="N700" t="s">
        <v>3361</v>
      </c>
      <c r="O700" t="s">
        <v>3697</v>
      </c>
      <c r="P700" s="196">
        <v>50</v>
      </c>
      <c r="S700" t="s">
        <v>3340</v>
      </c>
      <c r="T700" t="s">
        <v>3557</v>
      </c>
      <c r="U700" s="198">
        <v>30.5</v>
      </c>
      <c r="V700" t="s">
        <v>3834</v>
      </c>
      <c r="W700" t="s">
        <v>3372</v>
      </c>
      <c r="X700" t="s">
        <v>3362</v>
      </c>
      <c r="Y700" t="s">
        <v>2662</v>
      </c>
      <c r="Z700" t="s">
        <v>2990</v>
      </c>
      <c r="AA700">
        <v>636354.1</v>
      </c>
      <c r="AB700" s="195">
        <v>37050.875011574099</v>
      </c>
      <c r="AC700" s="195">
        <v>37050.875011574099</v>
      </c>
    </row>
    <row r="701" spans="1:29" x14ac:dyDescent="0.25">
      <c r="A701" s="43" t="str">
        <f t="shared" si="51"/>
        <v xml:space="preserve"> Metals Financial</v>
      </c>
      <c r="B701" s="43" t="str">
        <f t="shared" si="52"/>
        <v/>
      </c>
      <c r="C701" s="43" t="str">
        <f t="shared" si="53"/>
        <v>Metals</v>
      </c>
      <c r="D701" s="43" t="str">
        <f t="shared" si="54"/>
        <v>Financial</v>
      </c>
      <c r="E701" s="43">
        <f>IF(VLOOKUP(S701,'DD-Lookup'!$J$6:$L$50,3,FALSE)="Monthly",(YEAR(AC701)-YEAR(AB701))*12+MONTH(AC701)-MONTH(AB701)+1,(AC701-AB701+1))</f>
        <v>1</v>
      </c>
      <c r="F701" s="210">
        <f t="shared" si="55"/>
        <v>20</v>
      </c>
      <c r="G701" s="199">
        <v>1352623</v>
      </c>
      <c r="H701" s="195">
        <v>37049.309664351902</v>
      </c>
      <c r="I701" t="s">
        <v>3712</v>
      </c>
      <c r="M701" t="s">
        <v>3346</v>
      </c>
      <c r="N701" t="s">
        <v>3566</v>
      </c>
      <c r="O701" t="s">
        <v>3567</v>
      </c>
      <c r="Q701" s="196">
        <v>20</v>
      </c>
      <c r="S701" t="s">
        <v>3556</v>
      </c>
      <c r="T701" t="s">
        <v>3557</v>
      </c>
      <c r="U701" s="198">
        <v>1511</v>
      </c>
      <c r="V701" t="s">
        <v>2294</v>
      </c>
      <c r="W701" t="s">
        <v>3563</v>
      </c>
      <c r="X701" t="s">
        <v>3559</v>
      </c>
      <c r="Y701" t="s">
        <v>3560</v>
      </c>
      <c r="Z701" t="s">
        <v>3561</v>
      </c>
      <c r="AA701">
        <v>2173340</v>
      </c>
    </row>
    <row r="702" spans="1:29" x14ac:dyDescent="0.25">
      <c r="A702" s="43" t="str">
        <f t="shared" si="51"/>
        <v>US Power Financial</v>
      </c>
      <c r="B702" s="43" t="str">
        <f t="shared" si="52"/>
        <v>US</v>
      </c>
      <c r="C702" s="43" t="str">
        <f t="shared" si="53"/>
        <v>Power</v>
      </c>
      <c r="D702" s="43" t="str">
        <f t="shared" si="54"/>
        <v>Financial</v>
      </c>
      <c r="E702" s="43">
        <f>IF(VLOOKUP(S702,'DD-Lookup'!$J$6:$L$50,3,FALSE)="Monthly",(YEAR(AC702)-YEAR(AB702))*12+MONTH(AC702)-MONTH(AB702)+1,(AC702-AB702+1))</f>
        <v>1</v>
      </c>
      <c r="F702" s="210">
        <f t="shared" si="55"/>
        <v>50</v>
      </c>
      <c r="G702" s="199">
        <v>1352625</v>
      </c>
      <c r="H702" s="195">
        <v>37049.309733796297</v>
      </c>
      <c r="I702" t="s">
        <v>2257</v>
      </c>
      <c r="M702" t="s">
        <v>2766</v>
      </c>
      <c r="N702" t="s">
        <v>2659</v>
      </c>
      <c r="O702" t="s">
        <v>1709</v>
      </c>
      <c r="Q702" s="196">
        <v>50</v>
      </c>
      <c r="S702" t="s">
        <v>3340</v>
      </c>
      <c r="T702" t="s">
        <v>3557</v>
      </c>
      <c r="U702" s="198">
        <v>28.75</v>
      </c>
      <c r="V702" t="s">
        <v>3845</v>
      </c>
      <c r="W702" t="s">
        <v>2258</v>
      </c>
      <c r="X702" t="s">
        <v>3368</v>
      </c>
      <c r="Y702" t="s">
        <v>2662</v>
      </c>
      <c r="Z702" t="s">
        <v>2995</v>
      </c>
      <c r="AA702">
        <v>636356.1</v>
      </c>
      <c r="AB702" s="195">
        <v>37050.875011574099</v>
      </c>
      <c r="AC702" s="195">
        <v>37050.875011574099</v>
      </c>
    </row>
    <row r="703" spans="1:29" x14ac:dyDescent="0.25">
      <c r="A703" s="43" t="str">
        <f t="shared" si="51"/>
        <v>US Power Physical</v>
      </c>
      <c r="B703" s="43" t="str">
        <f t="shared" si="52"/>
        <v>US</v>
      </c>
      <c r="C703" s="43" t="str">
        <f t="shared" si="53"/>
        <v>Power</v>
      </c>
      <c r="D703" s="43" t="str">
        <f t="shared" si="54"/>
        <v>Physical</v>
      </c>
      <c r="E703" s="43">
        <f>IF(VLOOKUP(S703,'DD-Lookup'!$J$6:$L$50,3,FALSE)="Monthly",(YEAR(AC703)-YEAR(AB703))*12+MONTH(AC703)-MONTH(AB703)+1,(AC703-AB703+1))</f>
        <v>30</v>
      </c>
      <c r="F703" s="210">
        <f t="shared" si="55"/>
        <v>1500</v>
      </c>
      <c r="G703" s="199">
        <v>1352626</v>
      </c>
      <c r="H703" s="195">
        <v>37049.310416666704</v>
      </c>
      <c r="I703" t="s">
        <v>3375</v>
      </c>
      <c r="M703" t="s">
        <v>2766</v>
      </c>
      <c r="N703" t="s">
        <v>2274</v>
      </c>
      <c r="O703" t="s">
        <v>374</v>
      </c>
      <c r="Q703" s="196">
        <v>50</v>
      </c>
      <c r="S703" t="s">
        <v>3340</v>
      </c>
      <c r="T703" t="s">
        <v>3557</v>
      </c>
      <c r="U703" s="198">
        <v>40.75</v>
      </c>
      <c r="V703" t="s">
        <v>370</v>
      </c>
      <c r="W703" t="s">
        <v>2500</v>
      </c>
      <c r="X703" t="s">
        <v>2501</v>
      </c>
      <c r="Y703" t="s">
        <v>2662</v>
      </c>
      <c r="Z703" t="s">
        <v>2990</v>
      </c>
      <c r="AA703">
        <v>636359.1</v>
      </c>
      <c r="AB703" s="195">
        <v>37408</v>
      </c>
      <c r="AC703" s="195">
        <v>37437</v>
      </c>
    </row>
    <row r="704" spans="1:29" x14ac:dyDescent="0.25">
      <c r="A704" s="43" t="str">
        <f t="shared" si="51"/>
        <v>US Power Physical</v>
      </c>
      <c r="B704" s="43" t="str">
        <f t="shared" si="52"/>
        <v>US</v>
      </c>
      <c r="C704" s="43" t="str">
        <f t="shared" si="53"/>
        <v>Power</v>
      </c>
      <c r="D704" s="43" t="str">
        <f t="shared" si="54"/>
        <v>Physical</v>
      </c>
      <c r="E704" s="43">
        <f>IF(VLOOKUP(S704,'DD-Lookup'!$J$6:$L$50,3,FALSE)="Monthly",(YEAR(AC704)-YEAR(AB704))*12+MONTH(AC704)-MONTH(AB704)+1,(AC704-AB704+1))</f>
        <v>30</v>
      </c>
      <c r="F704" s="210">
        <f t="shared" si="55"/>
        <v>1500</v>
      </c>
      <c r="G704" s="199">
        <v>1352627</v>
      </c>
      <c r="H704" s="195">
        <v>37049.310486111099</v>
      </c>
      <c r="I704" t="s">
        <v>2288</v>
      </c>
      <c r="M704" t="s">
        <v>2766</v>
      </c>
      <c r="N704" t="s">
        <v>3361</v>
      </c>
      <c r="O704" t="s">
        <v>2341</v>
      </c>
      <c r="Q704" s="196">
        <v>50</v>
      </c>
      <c r="S704" t="s">
        <v>3340</v>
      </c>
      <c r="T704" t="s">
        <v>3557</v>
      </c>
      <c r="U704" s="198">
        <v>39.5</v>
      </c>
      <c r="V704" t="s">
        <v>2784</v>
      </c>
      <c r="W704" t="s">
        <v>3825</v>
      </c>
      <c r="X704" t="s">
        <v>2263</v>
      </c>
      <c r="Y704" t="s">
        <v>2662</v>
      </c>
      <c r="Z704" t="s">
        <v>2990</v>
      </c>
      <c r="AA704">
        <v>636360.1</v>
      </c>
      <c r="AB704" s="195">
        <v>37135.591666666704</v>
      </c>
      <c r="AC704" s="195">
        <v>37164.591666666704</v>
      </c>
    </row>
    <row r="705" spans="1:29" x14ac:dyDescent="0.25">
      <c r="A705" s="43" t="str">
        <f t="shared" si="51"/>
        <v>US Natural Gas Financial</v>
      </c>
      <c r="B705" s="43" t="str">
        <f t="shared" si="52"/>
        <v>US</v>
      </c>
      <c r="C705" s="43" t="str">
        <f t="shared" si="53"/>
        <v>Natural Gas</v>
      </c>
      <c r="D705" s="43" t="str">
        <f t="shared" si="54"/>
        <v>Financial</v>
      </c>
      <c r="E705" s="43">
        <f>IF(VLOOKUP(S705,'DD-Lookup'!$J$6:$L$50,3,FALSE)="Monthly",(YEAR(AC705)-YEAR(AB705))*12+MONTH(AC705)-MONTH(AB705)+1,(AC705-AB705+1))</f>
        <v>31</v>
      </c>
      <c r="F705" s="210">
        <f t="shared" si="55"/>
        <v>155000</v>
      </c>
      <c r="G705" s="199">
        <v>1352628</v>
      </c>
      <c r="H705" s="195">
        <v>37049.310555555603</v>
      </c>
      <c r="I705" t="s">
        <v>2423</v>
      </c>
      <c r="M705" t="s">
        <v>3341</v>
      </c>
      <c r="N705" t="s">
        <v>2281</v>
      </c>
      <c r="O705" t="s">
        <v>2475</v>
      </c>
      <c r="P705" s="196">
        <v>5000</v>
      </c>
      <c r="S705" t="s">
        <v>3342</v>
      </c>
      <c r="T705" t="s">
        <v>3557</v>
      </c>
      <c r="U705" s="198">
        <v>3.83</v>
      </c>
      <c r="V705" t="s">
        <v>3274</v>
      </c>
      <c r="W705" t="s">
        <v>2853</v>
      </c>
      <c r="X705" t="s">
        <v>2282</v>
      </c>
      <c r="Y705" t="s">
        <v>3575</v>
      </c>
      <c r="Z705" t="s">
        <v>2995</v>
      </c>
      <c r="AA705" t="s">
        <v>375</v>
      </c>
      <c r="AB705" s="195">
        <v>37073.875</v>
      </c>
      <c r="AC705" s="195">
        <v>37103.875</v>
      </c>
    </row>
    <row r="706" spans="1:29" x14ac:dyDescent="0.25">
      <c r="A706" s="43" t="str">
        <f t="shared" si="51"/>
        <v>US Power Physical</v>
      </c>
      <c r="B706" s="43" t="str">
        <f t="shared" si="52"/>
        <v>US</v>
      </c>
      <c r="C706" s="43" t="str">
        <f t="shared" si="53"/>
        <v>Power</v>
      </c>
      <c r="D706" s="43" t="str">
        <f t="shared" si="54"/>
        <v>Physical</v>
      </c>
      <c r="E706" s="43">
        <f>IF(VLOOKUP(S706,'DD-Lookup'!$J$6:$L$50,3,FALSE)="Monthly",(YEAR(AC706)-YEAR(AB706))*12+MONTH(AC706)-MONTH(AB706)+1,(AC706-AB706+1))</f>
        <v>5</v>
      </c>
      <c r="F706" s="210">
        <f t="shared" si="55"/>
        <v>250</v>
      </c>
      <c r="G706" s="199">
        <v>1352631</v>
      </c>
      <c r="H706" s="195">
        <v>37049.310960648101</v>
      </c>
      <c r="I706" t="s">
        <v>2527</v>
      </c>
      <c r="M706" t="s">
        <v>2766</v>
      </c>
      <c r="N706" t="s">
        <v>3361</v>
      </c>
      <c r="O706" t="s">
        <v>3307</v>
      </c>
      <c r="P706" s="196">
        <v>50</v>
      </c>
      <c r="S706" t="s">
        <v>3340</v>
      </c>
      <c r="T706" t="s">
        <v>3557</v>
      </c>
      <c r="U706" s="198">
        <v>45.25</v>
      </c>
      <c r="V706" t="s">
        <v>2252</v>
      </c>
      <c r="W706" t="s">
        <v>3376</v>
      </c>
      <c r="X706" t="s">
        <v>3377</v>
      </c>
      <c r="Y706" t="s">
        <v>2662</v>
      </c>
      <c r="Z706" t="s">
        <v>2990</v>
      </c>
      <c r="AA706">
        <v>636363.1</v>
      </c>
      <c r="AB706" s="195">
        <v>37053.875011574099</v>
      </c>
      <c r="AC706" s="195">
        <v>37057.875011574099</v>
      </c>
    </row>
    <row r="707" spans="1:29" x14ac:dyDescent="0.25">
      <c r="A707" s="43" t="str">
        <f t="shared" si="51"/>
        <v>US Power Physical</v>
      </c>
      <c r="B707" s="43" t="str">
        <f t="shared" si="52"/>
        <v>US</v>
      </c>
      <c r="C707" s="43" t="str">
        <f t="shared" si="53"/>
        <v>Power</v>
      </c>
      <c r="D707" s="43" t="str">
        <f t="shared" si="54"/>
        <v>Physical</v>
      </c>
      <c r="E707" s="43">
        <f>IF(VLOOKUP(S707,'DD-Lookup'!$J$6:$L$50,3,FALSE)="Monthly",(YEAR(AC707)-YEAR(AB707))*12+MONTH(AC707)-MONTH(AB707)+1,(AC707-AB707+1))</f>
        <v>5</v>
      </c>
      <c r="F707" s="210">
        <f t="shared" si="55"/>
        <v>250</v>
      </c>
      <c r="G707" s="199">
        <v>1352632</v>
      </c>
      <c r="H707" s="195">
        <v>37049.311064814799</v>
      </c>
      <c r="I707" t="s">
        <v>2244</v>
      </c>
      <c r="J707" t="s">
        <v>2413</v>
      </c>
      <c r="K707" t="s">
        <v>2272</v>
      </c>
      <c r="M707" t="s">
        <v>2766</v>
      </c>
      <c r="N707" t="s">
        <v>3361</v>
      </c>
      <c r="O707" t="s">
        <v>3706</v>
      </c>
      <c r="Q707" s="196">
        <v>50</v>
      </c>
      <c r="S707" t="s">
        <v>3340</v>
      </c>
      <c r="T707" t="s">
        <v>3557</v>
      </c>
      <c r="U707" s="198">
        <v>41.25</v>
      </c>
      <c r="V707" t="s">
        <v>3135</v>
      </c>
      <c r="W707" t="s">
        <v>3365</v>
      </c>
      <c r="X707" t="s">
        <v>3366</v>
      </c>
      <c r="Y707" t="s">
        <v>2662</v>
      </c>
      <c r="Z707" t="s">
        <v>2990</v>
      </c>
      <c r="AA707">
        <v>636364.1</v>
      </c>
      <c r="AB707" s="195">
        <v>37060.875</v>
      </c>
      <c r="AC707" s="195">
        <v>37064.875</v>
      </c>
    </row>
    <row r="708" spans="1:29" x14ac:dyDescent="0.25">
      <c r="A708" s="43" t="str">
        <f t="shared" si="51"/>
        <v>US Power Physical</v>
      </c>
      <c r="B708" s="43" t="str">
        <f t="shared" si="52"/>
        <v>US</v>
      </c>
      <c r="C708" s="43" t="str">
        <f t="shared" si="53"/>
        <v>Power</v>
      </c>
      <c r="D708" s="43" t="str">
        <f t="shared" si="54"/>
        <v>Physical</v>
      </c>
      <c r="E708" s="43">
        <f>IF(VLOOKUP(S708,'DD-Lookup'!$J$6:$L$50,3,FALSE)="Monthly",(YEAR(AC708)-YEAR(AB708))*12+MONTH(AC708)-MONTH(AB708)+1,(AC708-AB708+1))</f>
        <v>1</v>
      </c>
      <c r="F708" s="210">
        <f t="shared" si="55"/>
        <v>50</v>
      </c>
      <c r="G708" s="199">
        <v>1352633</v>
      </c>
      <c r="H708" s="195">
        <v>37049.311168981403</v>
      </c>
      <c r="I708" t="s">
        <v>3367</v>
      </c>
      <c r="M708" t="s">
        <v>2766</v>
      </c>
      <c r="N708" t="s">
        <v>3361</v>
      </c>
      <c r="O708" t="s">
        <v>1720</v>
      </c>
      <c r="P708" s="196">
        <v>50</v>
      </c>
      <c r="S708" t="s">
        <v>3340</v>
      </c>
      <c r="T708" t="s">
        <v>3557</v>
      </c>
      <c r="U708" s="198">
        <v>30.2</v>
      </c>
      <c r="V708" t="s">
        <v>2721</v>
      </c>
      <c r="W708" t="s">
        <v>3376</v>
      </c>
      <c r="X708" t="s">
        <v>3377</v>
      </c>
      <c r="Y708" t="s">
        <v>2662</v>
      </c>
      <c r="Z708" t="s">
        <v>2990</v>
      </c>
      <c r="AA708">
        <v>636365.1</v>
      </c>
      <c r="AB708" s="195">
        <v>37050.875011574099</v>
      </c>
      <c r="AC708" s="195">
        <v>37050.875011574099</v>
      </c>
    </row>
    <row r="709" spans="1:29" x14ac:dyDescent="0.25">
      <c r="A709" s="43" t="str">
        <f t="shared" si="51"/>
        <v xml:space="preserve"> Power Physical</v>
      </c>
      <c r="B709" s="43" t="str">
        <f t="shared" si="52"/>
        <v/>
      </c>
      <c r="C709" s="43" t="str">
        <f t="shared" si="53"/>
        <v>Power</v>
      </c>
      <c r="D709" s="43" t="str">
        <f t="shared" si="54"/>
        <v>Physical</v>
      </c>
      <c r="E709" s="43">
        <f>IF(VLOOKUP(S709,'DD-Lookup'!$J$6:$L$50,3,FALSE)="Monthly",(YEAR(AC709)-YEAR(AB709))*12+MONTH(AC709)-MONTH(AB709)+1,(AC709-AB709+1))</f>
        <v>31</v>
      </c>
      <c r="F709" s="210">
        <f t="shared" si="55"/>
        <v>775</v>
      </c>
      <c r="G709" s="199">
        <v>1352635</v>
      </c>
      <c r="H709" s="195">
        <v>37049.311354166697</v>
      </c>
      <c r="I709" t="s">
        <v>376</v>
      </c>
      <c r="J709" t="s">
        <v>377</v>
      </c>
      <c r="K709" t="s">
        <v>2272</v>
      </c>
      <c r="M709" t="s">
        <v>2766</v>
      </c>
      <c r="N709" t="s">
        <v>4022</v>
      </c>
      <c r="O709" t="s">
        <v>4073</v>
      </c>
      <c r="P709" s="196">
        <v>25</v>
      </c>
      <c r="S709" t="s">
        <v>3340</v>
      </c>
      <c r="T709" t="s">
        <v>4023</v>
      </c>
      <c r="U709" s="198">
        <v>27.9</v>
      </c>
      <c r="V709" t="s">
        <v>378</v>
      </c>
      <c r="W709" t="s">
        <v>4025</v>
      </c>
      <c r="X709" t="s">
        <v>4026</v>
      </c>
      <c r="Y709" t="s">
        <v>4027</v>
      </c>
      <c r="Z709" t="s">
        <v>3562</v>
      </c>
      <c r="AA709">
        <v>111898.1</v>
      </c>
      <c r="AB709" s="195">
        <v>37104</v>
      </c>
      <c r="AC709" s="195">
        <v>37134</v>
      </c>
    </row>
    <row r="710" spans="1:29" x14ac:dyDescent="0.25">
      <c r="A710" s="43" t="str">
        <f t="shared" si="51"/>
        <v>US Power Physical</v>
      </c>
      <c r="B710" s="43" t="str">
        <f t="shared" si="52"/>
        <v>US</v>
      </c>
      <c r="C710" s="43" t="str">
        <f t="shared" si="53"/>
        <v>Power</v>
      </c>
      <c r="D710" s="43" t="str">
        <f t="shared" si="54"/>
        <v>Physical</v>
      </c>
      <c r="E710" s="43">
        <f>IF(VLOOKUP(S710,'DD-Lookup'!$J$6:$L$50,3,FALSE)="Monthly",(YEAR(AC710)-YEAR(AB710))*12+MONTH(AC710)-MONTH(AB710)+1,(AC710-AB710+1))</f>
        <v>5</v>
      </c>
      <c r="F710" s="210">
        <f t="shared" si="55"/>
        <v>250</v>
      </c>
      <c r="G710" s="199">
        <v>1352638</v>
      </c>
      <c r="H710" s="195">
        <v>37049.311585648102</v>
      </c>
      <c r="I710" t="s">
        <v>2244</v>
      </c>
      <c r="M710" t="s">
        <v>2766</v>
      </c>
      <c r="N710" t="s">
        <v>3361</v>
      </c>
      <c r="O710" t="s">
        <v>3706</v>
      </c>
      <c r="Q710" s="196">
        <v>50</v>
      </c>
      <c r="S710" t="s">
        <v>3340</v>
      </c>
      <c r="T710" t="s">
        <v>3557</v>
      </c>
      <c r="U710" s="198">
        <v>42.5</v>
      </c>
      <c r="V710" t="s">
        <v>2230</v>
      </c>
      <c r="W710" t="s">
        <v>3365</v>
      </c>
      <c r="X710" t="s">
        <v>3366</v>
      </c>
      <c r="Y710" t="s">
        <v>2662</v>
      </c>
      <c r="Z710" t="s">
        <v>2990</v>
      </c>
      <c r="AA710">
        <v>636370.1</v>
      </c>
      <c r="AB710" s="195">
        <v>37060.875</v>
      </c>
      <c r="AC710" s="195">
        <v>37064.875</v>
      </c>
    </row>
    <row r="711" spans="1:29" x14ac:dyDescent="0.25">
      <c r="A711" s="43" t="str">
        <f t="shared" si="51"/>
        <v>US Power Physical</v>
      </c>
      <c r="B711" s="43" t="str">
        <f t="shared" si="52"/>
        <v>US</v>
      </c>
      <c r="C711" s="43" t="str">
        <f t="shared" si="53"/>
        <v>Power</v>
      </c>
      <c r="D711" s="43" t="str">
        <f t="shared" si="54"/>
        <v>Physical</v>
      </c>
      <c r="E711" s="43">
        <f>IF(VLOOKUP(S711,'DD-Lookup'!$J$6:$L$50,3,FALSE)="Monthly",(YEAR(AC711)-YEAR(AB711))*12+MONTH(AC711)-MONTH(AB711)+1,(AC711-AB711+1))</f>
        <v>31</v>
      </c>
      <c r="F711" s="210">
        <f t="shared" si="55"/>
        <v>1550</v>
      </c>
      <c r="G711" s="199">
        <v>1352639</v>
      </c>
      <c r="H711" s="195">
        <v>37049.311655092599</v>
      </c>
      <c r="I711" t="s">
        <v>2244</v>
      </c>
      <c r="M711" t="s">
        <v>2766</v>
      </c>
      <c r="N711" t="s">
        <v>3361</v>
      </c>
      <c r="O711" t="s">
        <v>3745</v>
      </c>
      <c r="Q711" s="196">
        <v>50</v>
      </c>
      <c r="S711" t="s">
        <v>3340</v>
      </c>
      <c r="T711" t="s">
        <v>3557</v>
      </c>
      <c r="U711" s="198">
        <v>80.25</v>
      </c>
      <c r="V711" t="s">
        <v>1725</v>
      </c>
      <c r="W711" t="s">
        <v>3380</v>
      </c>
      <c r="X711" t="s">
        <v>3381</v>
      </c>
      <c r="Y711" t="s">
        <v>2662</v>
      </c>
      <c r="Z711" t="s">
        <v>2990</v>
      </c>
      <c r="AA711">
        <v>636371.1</v>
      </c>
      <c r="AB711" s="195">
        <v>37073.875011574099</v>
      </c>
      <c r="AC711" s="195">
        <v>37103.875011574099</v>
      </c>
    </row>
    <row r="712" spans="1:29" x14ac:dyDescent="0.25">
      <c r="A712" s="43" t="str">
        <f t="shared" si="51"/>
        <v>US Power Physical</v>
      </c>
      <c r="B712" s="43" t="str">
        <f t="shared" si="52"/>
        <v>US</v>
      </c>
      <c r="C712" s="43" t="str">
        <f t="shared" si="53"/>
        <v>Power</v>
      </c>
      <c r="D712" s="43" t="str">
        <f t="shared" si="54"/>
        <v>Physical</v>
      </c>
      <c r="E712" s="43">
        <f>IF(VLOOKUP(S712,'DD-Lookup'!$J$6:$L$50,3,FALSE)="Monthly",(YEAR(AC712)-YEAR(AB712))*12+MONTH(AC712)-MONTH(AB712)+1,(AC712-AB712+1))</f>
        <v>31</v>
      </c>
      <c r="F712" s="210">
        <f t="shared" si="55"/>
        <v>1550</v>
      </c>
      <c r="G712" s="199">
        <v>1352641</v>
      </c>
      <c r="H712" s="195">
        <v>37049.3117824074</v>
      </c>
      <c r="I712" t="s">
        <v>2363</v>
      </c>
      <c r="M712" t="s">
        <v>2766</v>
      </c>
      <c r="N712" t="s">
        <v>3361</v>
      </c>
      <c r="O712" t="s">
        <v>3173</v>
      </c>
      <c r="Q712" s="196">
        <v>50</v>
      </c>
      <c r="S712" t="s">
        <v>3340</v>
      </c>
      <c r="T712" t="s">
        <v>3557</v>
      </c>
      <c r="U712" s="198">
        <v>79</v>
      </c>
      <c r="V712" t="s">
        <v>4111</v>
      </c>
      <c r="W712" t="s">
        <v>3825</v>
      </c>
      <c r="X712" t="s">
        <v>3377</v>
      </c>
      <c r="Y712" t="s">
        <v>2662</v>
      </c>
      <c r="Z712" t="s">
        <v>2990</v>
      </c>
      <c r="AA712">
        <v>636373.1</v>
      </c>
      <c r="AB712" s="195">
        <v>37073.875011574099</v>
      </c>
      <c r="AC712" s="195">
        <v>37103.875011574099</v>
      </c>
    </row>
    <row r="713" spans="1:29" x14ac:dyDescent="0.25">
      <c r="A713" s="43" t="str">
        <f t="shared" si="51"/>
        <v>US Power Physical</v>
      </c>
      <c r="B713" s="43" t="str">
        <f t="shared" si="52"/>
        <v>US</v>
      </c>
      <c r="C713" s="43" t="str">
        <f t="shared" si="53"/>
        <v>Power</v>
      </c>
      <c r="D713" s="43" t="str">
        <f t="shared" si="54"/>
        <v>Physical</v>
      </c>
      <c r="E713" s="43">
        <f>IF(VLOOKUP(S713,'DD-Lookup'!$J$6:$L$50,3,FALSE)="Monthly",(YEAR(AC713)-YEAR(AB713))*12+MONTH(AC713)-MONTH(AB713)+1,(AC713-AB713+1))</f>
        <v>31</v>
      </c>
      <c r="F713" s="210">
        <f t="shared" si="55"/>
        <v>1550</v>
      </c>
      <c r="G713" s="199">
        <v>1352642</v>
      </c>
      <c r="H713" s="195">
        <v>37049.311909722201</v>
      </c>
      <c r="I713" t="s">
        <v>2273</v>
      </c>
      <c r="M713" t="s">
        <v>2766</v>
      </c>
      <c r="N713" t="s">
        <v>3361</v>
      </c>
      <c r="O713" t="s">
        <v>4167</v>
      </c>
      <c r="Q713" s="196">
        <v>50</v>
      </c>
      <c r="S713" t="s">
        <v>3340</v>
      </c>
      <c r="T713" t="s">
        <v>3557</v>
      </c>
      <c r="U713" s="198">
        <v>72</v>
      </c>
      <c r="V713" t="s">
        <v>4138</v>
      </c>
      <c r="W713" t="s">
        <v>2268</v>
      </c>
      <c r="X713" t="s">
        <v>3383</v>
      </c>
      <c r="Y713" t="s">
        <v>2662</v>
      </c>
      <c r="Z713" t="s">
        <v>2990</v>
      </c>
      <c r="AA713">
        <v>636374.1</v>
      </c>
      <c r="AB713" s="195">
        <v>37073.875011574099</v>
      </c>
      <c r="AC713" s="195">
        <v>37103.875011574099</v>
      </c>
    </row>
    <row r="714" spans="1:29" x14ac:dyDescent="0.25">
      <c r="A714" s="43" t="str">
        <f t="shared" si="51"/>
        <v>US Natural Gas Physical</v>
      </c>
      <c r="B714" s="43" t="str">
        <f t="shared" si="52"/>
        <v>US</v>
      </c>
      <c r="C714" s="43" t="str">
        <f t="shared" si="53"/>
        <v>Natural Gas</v>
      </c>
      <c r="D714" s="43" t="str">
        <f t="shared" si="54"/>
        <v>Physical</v>
      </c>
      <c r="E714" s="43">
        <f>IF(VLOOKUP(S714,'DD-Lookup'!$J$6:$L$50,3,FALSE)="Monthly",(YEAR(AC714)-YEAR(AB714))*12+MONTH(AC714)-MONTH(AB714)+1,(AC714-AB714+1))</f>
        <v>1</v>
      </c>
      <c r="F714" s="210">
        <f t="shared" si="55"/>
        <v>10000</v>
      </c>
      <c r="G714" s="199">
        <v>1352644</v>
      </c>
      <c r="H714" s="195">
        <v>37049.312118055597</v>
      </c>
      <c r="I714" t="s">
        <v>2276</v>
      </c>
      <c r="M714" t="s">
        <v>3341</v>
      </c>
      <c r="N714" t="s">
        <v>3747</v>
      </c>
      <c r="O714" t="s">
        <v>379</v>
      </c>
      <c r="Q714" s="196">
        <v>10000</v>
      </c>
      <c r="S714" t="s">
        <v>3342</v>
      </c>
      <c r="T714" t="s">
        <v>3557</v>
      </c>
      <c r="U714" s="198">
        <v>3.78</v>
      </c>
      <c r="V714" t="s">
        <v>3160</v>
      </c>
      <c r="W714" t="s">
        <v>2467</v>
      </c>
      <c r="X714" t="s">
        <v>2468</v>
      </c>
      <c r="Y714" t="s">
        <v>2469</v>
      </c>
      <c r="Z714" t="s">
        <v>2995</v>
      </c>
      <c r="AA714">
        <v>835549</v>
      </c>
      <c r="AB714" s="195">
        <v>37050.875011574099</v>
      </c>
      <c r="AC714" s="195">
        <v>37050.875011574099</v>
      </c>
    </row>
    <row r="715" spans="1:29" x14ac:dyDescent="0.25">
      <c r="A715" s="43" t="str">
        <f t="shared" ref="A715:A778" si="56">B715&amp;" "&amp;C715&amp;" "&amp;D715</f>
        <v>US Natural Gas Physical</v>
      </c>
      <c r="B715" s="43" t="str">
        <f t="shared" ref="B715:B778" si="57">IF((LEFT(N715,2)="US"),"US","")</f>
        <v>US</v>
      </c>
      <c r="C715" s="43" t="str">
        <f t="shared" ref="C715:C778" si="58">M715</f>
        <v>Natural Gas</v>
      </c>
      <c r="D715" s="43" t="str">
        <f t="shared" ref="D715:D778" si="59">IF(ISNUMBER(FIND("Phy",N715))=TRUE,"Physical","Financial")</f>
        <v>Physical</v>
      </c>
      <c r="E715" s="43">
        <f>IF(VLOOKUP(S715,'DD-Lookup'!$J$6:$L$50,3,FALSE)="Monthly",(YEAR(AC715)-YEAR(AB715))*12+MONTH(AC715)-MONTH(AB715)+1,(AC715-AB715+1))</f>
        <v>1</v>
      </c>
      <c r="F715" s="210">
        <f t="shared" ref="F715:F778" si="60">E715*SUM(P715:Q715)</f>
        <v>10000</v>
      </c>
      <c r="G715" s="199">
        <v>1352645</v>
      </c>
      <c r="H715" s="195">
        <v>37049.312152777798</v>
      </c>
      <c r="I715" t="s">
        <v>2470</v>
      </c>
      <c r="M715" t="s">
        <v>3341</v>
      </c>
      <c r="N715" t="s">
        <v>3747</v>
      </c>
      <c r="O715" t="s">
        <v>379</v>
      </c>
      <c r="Q715" s="196">
        <v>10000</v>
      </c>
      <c r="S715" t="s">
        <v>3342</v>
      </c>
      <c r="T715" t="s">
        <v>3557</v>
      </c>
      <c r="U715" s="198">
        <v>3.7850000000000001</v>
      </c>
      <c r="V715" t="s">
        <v>2497</v>
      </c>
      <c r="W715" t="s">
        <v>2467</v>
      </c>
      <c r="X715" t="s">
        <v>2468</v>
      </c>
      <c r="Y715" t="s">
        <v>2469</v>
      </c>
      <c r="Z715" t="s">
        <v>2995</v>
      </c>
      <c r="AA715">
        <v>835550</v>
      </c>
      <c r="AB715" s="195">
        <v>37050.875011574099</v>
      </c>
      <c r="AC715" s="195">
        <v>37050.875011574099</v>
      </c>
    </row>
    <row r="716" spans="1:29" x14ac:dyDescent="0.25">
      <c r="A716" s="43" t="str">
        <f t="shared" si="56"/>
        <v>US Natural Gas Physical</v>
      </c>
      <c r="B716" s="43" t="str">
        <f t="shared" si="57"/>
        <v>US</v>
      </c>
      <c r="C716" s="43" t="str">
        <f t="shared" si="58"/>
        <v>Natural Gas</v>
      </c>
      <c r="D716" s="43" t="str">
        <f t="shared" si="59"/>
        <v>Physical</v>
      </c>
      <c r="E716" s="43">
        <f>IF(VLOOKUP(S716,'DD-Lookup'!$J$6:$L$50,3,FALSE)="Monthly",(YEAR(AC716)-YEAR(AB716))*12+MONTH(AC716)-MONTH(AB716)+1,(AC716-AB716+1))</f>
        <v>1</v>
      </c>
      <c r="F716" s="210">
        <f t="shared" si="60"/>
        <v>10000</v>
      </c>
      <c r="G716" s="199">
        <v>1352646</v>
      </c>
      <c r="H716" s="195">
        <v>37049.312199073996</v>
      </c>
      <c r="I716" t="s">
        <v>3443</v>
      </c>
      <c r="M716" t="s">
        <v>3341</v>
      </c>
      <c r="N716" t="s">
        <v>3747</v>
      </c>
      <c r="O716" t="s">
        <v>379</v>
      </c>
      <c r="Q716" s="196">
        <v>10000</v>
      </c>
      <c r="S716" t="s">
        <v>3342</v>
      </c>
      <c r="T716" t="s">
        <v>3557</v>
      </c>
      <c r="U716" s="198">
        <v>3.79</v>
      </c>
      <c r="V716" t="s">
        <v>2346</v>
      </c>
      <c r="W716" t="s">
        <v>2467</v>
      </c>
      <c r="X716" t="s">
        <v>2468</v>
      </c>
      <c r="Y716" t="s">
        <v>2469</v>
      </c>
      <c r="Z716" t="s">
        <v>2995</v>
      </c>
      <c r="AA716">
        <v>835551</v>
      </c>
      <c r="AB716" s="195">
        <v>37050.875011574099</v>
      </c>
      <c r="AC716" s="195">
        <v>37050.875011574099</v>
      </c>
    </row>
    <row r="717" spans="1:29" x14ac:dyDescent="0.25">
      <c r="A717" s="43" t="str">
        <f t="shared" si="56"/>
        <v>US Natural Gas Physical</v>
      </c>
      <c r="B717" s="43" t="str">
        <f t="shared" si="57"/>
        <v>US</v>
      </c>
      <c r="C717" s="43" t="str">
        <f t="shared" si="58"/>
        <v>Natural Gas</v>
      </c>
      <c r="D717" s="43" t="str">
        <f t="shared" si="59"/>
        <v>Physical</v>
      </c>
      <c r="E717" s="43">
        <f>IF(VLOOKUP(S717,'DD-Lookup'!$J$6:$L$50,3,FALSE)="Monthly",(YEAR(AC717)-YEAR(AB717))*12+MONTH(AC717)-MONTH(AB717)+1,(AC717-AB717+1))</f>
        <v>1</v>
      </c>
      <c r="F717" s="210">
        <f t="shared" si="60"/>
        <v>10000</v>
      </c>
      <c r="G717" s="199">
        <v>1352647</v>
      </c>
      <c r="H717" s="195">
        <v>37049.3122337963</v>
      </c>
      <c r="I717" t="s">
        <v>3443</v>
      </c>
      <c r="M717" t="s">
        <v>3341</v>
      </c>
      <c r="N717" t="s">
        <v>3747</v>
      </c>
      <c r="O717" t="s">
        <v>379</v>
      </c>
      <c r="Q717" s="196">
        <v>10000</v>
      </c>
      <c r="S717" t="s">
        <v>3342</v>
      </c>
      <c r="T717" t="s">
        <v>3557</v>
      </c>
      <c r="U717" s="198">
        <v>3.7949999999999999</v>
      </c>
      <c r="V717" t="s">
        <v>2346</v>
      </c>
      <c r="W717" t="s">
        <v>2467</v>
      </c>
      <c r="X717" t="s">
        <v>2468</v>
      </c>
      <c r="Y717" t="s">
        <v>2469</v>
      </c>
      <c r="Z717" t="s">
        <v>2995</v>
      </c>
      <c r="AA717">
        <v>835552</v>
      </c>
      <c r="AB717" s="195">
        <v>37050.875011574099</v>
      </c>
      <c r="AC717" s="195">
        <v>37050.875011574099</v>
      </c>
    </row>
    <row r="718" spans="1:29" x14ac:dyDescent="0.25">
      <c r="A718" s="43" t="str">
        <f t="shared" si="56"/>
        <v>US Natural Gas Physical</v>
      </c>
      <c r="B718" s="43" t="str">
        <f t="shared" si="57"/>
        <v>US</v>
      </c>
      <c r="C718" s="43" t="str">
        <f t="shared" si="58"/>
        <v>Natural Gas</v>
      </c>
      <c r="D718" s="43" t="str">
        <f t="shared" si="59"/>
        <v>Physical</v>
      </c>
      <c r="E718" s="43">
        <f>IF(VLOOKUP(S718,'DD-Lookup'!$J$6:$L$50,3,FALSE)="Monthly",(YEAR(AC718)-YEAR(AB718))*12+MONTH(AC718)-MONTH(AB718)+1,(AC718-AB718+1))</f>
        <v>1</v>
      </c>
      <c r="F718" s="210">
        <f t="shared" si="60"/>
        <v>10000</v>
      </c>
      <c r="G718" s="199">
        <v>1352648</v>
      </c>
      <c r="H718" s="195">
        <v>37049.312280092599</v>
      </c>
      <c r="I718" t="s">
        <v>3443</v>
      </c>
      <c r="M718" t="s">
        <v>3341</v>
      </c>
      <c r="N718" t="s">
        <v>3747</v>
      </c>
      <c r="O718" t="s">
        <v>379</v>
      </c>
      <c r="Q718" s="196">
        <v>10000</v>
      </c>
      <c r="S718" t="s">
        <v>3342</v>
      </c>
      <c r="T718" t="s">
        <v>3557</v>
      </c>
      <c r="U718" s="198">
        <v>3.8</v>
      </c>
      <c r="V718" t="s">
        <v>2346</v>
      </c>
      <c r="W718" t="s">
        <v>2467</v>
      </c>
      <c r="X718" t="s">
        <v>2468</v>
      </c>
      <c r="Y718" t="s">
        <v>2469</v>
      </c>
      <c r="Z718" t="s">
        <v>2995</v>
      </c>
      <c r="AA718">
        <v>835553</v>
      </c>
      <c r="AB718" s="195">
        <v>37050.875011574099</v>
      </c>
      <c r="AC718" s="195">
        <v>37050.875011574099</v>
      </c>
    </row>
    <row r="719" spans="1:29" x14ac:dyDescent="0.25">
      <c r="A719" s="43" t="str">
        <f t="shared" si="56"/>
        <v xml:space="preserve"> Metals Financial</v>
      </c>
      <c r="B719" s="43" t="str">
        <f t="shared" si="57"/>
        <v/>
      </c>
      <c r="C719" s="43" t="str">
        <f t="shared" si="58"/>
        <v>Metals</v>
      </c>
      <c r="D719" s="43" t="str">
        <f t="shared" si="59"/>
        <v>Financial</v>
      </c>
      <c r="E719" s="43">
        <f>IF(VLOOKUP(S719,'DD-Lookup'!$J$6:$L$50,3,FALSE)="Monthly",(YEAR(AC719)-YEAR(AB719))*12+MONTH(AC719)-MONTH(AB719)+1,(AC719-AB719+1))</f>
        <v>1</v>
      </c>
      <c r="F719" s="210">
        <f t="shared" si="60"/>
        <v>20</v>
      </c>
      <c r="G719" s="199">
        <v>1352649</v>
      </c>
      <c r="H719" s="195">
        <v>37049.312349537002</v>
      </c>
      <c r="I719" t="s">
        <v>3578</v>
      </c>
      <c r="M719" t="s">
        <v>3346</v>
      </c>
      <c r="N719" t="s">
        <v>3566</v>
      </c>
      <c r="O719" t="s">
        <v>3567</v>
      </c>
      <c r="Q719" s="196">
        <v>20</v>
      </c>
      <c r="S719" t="s">
        <v>3556</v>
      </c>
      <c r="T719" t="s">
        <v>3557</v>
      </c>
      <c r="U719" s="198">
        <v>1512</v>
      </c>
      <c r="V719" t="s">
        <v>3587</v>
      </c>
      <c r="W719" t="s">
        <v>3563</v>
      </c>
      <c r="X719" t="s">
        <v>3559</v>
      </c>
      <c r="Y719" t="s">
        <v>3560</v>
      </c>
      <c r="Z719" t="s">
        <v>3561</v>
      </c>
      <c r="AA719">
        <v>2173357</v>
      </c>
    </row>
    <row r="720" spans="1:29" x14ac:dyDescent="0.25">
      <c r="A720" s="43" t="str">
        <f t="shared" si="56"/>
        <v>US Natural Gas Financial</v>
      </c>
      <c r="B720" s="43" t="str">
        <f t="shared" si="57"/>
        <v>US</v>
      </c>
      <c r="C720" s="43" t="str">
        <f t="shared" si="58"/>
        <v>Natural Gas</v>
      </c>
      <c r="D720" s="43" t="str">
        <f t="shared" si="59"/>
        <v>Financial</v>
      </c>
      <c r="E720" s="43">
        <f>IF(VLOOKUP(S720,'DD-Lookup'!$J$6:$L$50,3,FALSE)="Monthly",(YEAR(AC720)-YEAR(AB720))*12+MONTH(AC720)-MONTH(AB720)+1,(AC720-AB720+1))</f>
        <v>365</v>
      </c>
      <c r="F720" s="210">
        <f t="shared" si="60"/>
        <v>182500</v>
      </c>
      <c r="G720" s="199">
        <v>1352650</v>
      </c>
      <c r="H720" s="195">
        <v>37049.3123611111</v>
      </c>
      <c r="I720" t="s">
        <v>2284</v>
      </c>
      <c r="M720" t="s">
        <v>3341</v>
      </c>
      <c r="N720" t="s">
        <v>2281</v>
      </c>
      <c r="O720" t="s">
        <v>2511</v>
      </c>
      <c r="Q720" s="196">
        <v>500</v>
      </c>
      <c r="S720" t="s">
        <v>3342</v>
      </c>
      <c r="T720" t="s">
        <v>3557</v>
      </c>
      <c r="U720" s="198">
        <v>3.9849999999999999</v>
      </c>
      <c r="V720" t="s">
        <v>2285</v>
      </c>
      <c r="W720" t="s">
        <v>2853</v>
      </c>
      <c r="X720" t="s">
        <v>2282</v>
      </c>
      <c r="Y720" t="s">
        <v>3575</v>
      </c>
      <c r="Z720" t="s">
        <v>2995</v>
      </c>
      <c r="AA720" t="s">
        <v>380</v>
      </c>
      <c r="AB720" s="195">
        <v>37257.875</v>
      </c>
      <c r="AC720" s="195">
        <v>37621.875</v>
      </c>
    </row>
    <row r="721" spans="1:29" x14ac:dyDescent="0.25">
      <c r="A721" s="43" t="str">
        <f t="shared" si="56"/>
        <v xml:space="preserve"> Metals Financial</v>
      </c>
      <c r="B721" s="43" t="str">
        <f t="shared" si="57"/>
        <v/>
      </c>
      <c r="C721" s="43" t="str">
        <f t="shared" si="58"/>
        <v>Metals</v>
      </c>
      <c r="D721" s="43" t="str">
        <f t="shared" si="59"/>
        <v>Financial</v>
      </c>
      <c r="E721" s="43">
        <f>IF(VLOOKUP(S721,'DD-Lookup'!$J$6:$L$50,3,FALSE)="Monthly",(YEAR(AC721)-YEAR(AB721))*12+MONTH(AC721)-MONTH(AB721)+1,(AC721-AB721+1))</f>
        <v>1</v>
      </c>
      <c r="F721" s="210">
        <f t="shared" si="60"/>
        <v>20</v>
      </c>
      <c r="G721" s="199">
        <v>1352651</v>
      </c>
      <c r="H721" s="195">
        <v>37049.312534722201</v>
      </c>
      <c r="I721" t="s">
        <v>3570</v>
      </c>
      <c r="M721" t="s">
        <v>3346</v>
      </c>
      <c r="N721" t="s">
        <v>3566</v>
      </c>
      <c r="O721" t="s">
        <v>2338</v>
      </c>
      <c r="P721" s="196">
        <v>20</v>
      </c>
      <c r="S721" t="s">
        <v>3556</v>
      </c>
      <c r="T721" t="s">
        <v>3557</v>
      </c>
      <c r="U721" s="198">
        <v>1493</v>
      </c>
      <c r="V721" t="s">
        <v>3525</v>
      </c>
      <c r="W721" t="s">
        <v>3563</v>
      </c>
      <c r="X721" t="s">
        <v>3559</v>
      </c>
      <c r="Y721" t="s">
        <v>3560</v>
      </c>
      <c r="Z721" t="s">
        <v>3561</v>
      </c>
      <c r="AA721">
        <v>2173359</v>
      </c>
      <c r="AB721" s="195">
        <v>37062</v>
      </c>
      <c r="AC721" s="195">
        <v>37062</v>
      </c>
    </row>
    <row r="722" spans="1:29" x14ac:dyDescent="0.25">
      <c r="A722" s="43" t="str">
        <f t="shared" si="56"/>
        <v xml:space="preserve"> Metals Financial</v>
      </c>
      <c r="B722" s="43" t="str">
        <f t="shared" si="57"/>
        <v/>
      </c>
      <c r="C722" s="43" t="str">
        <f t="shared" si="58"/>
        <v>Metals</v>
      </c>
      <c r="D722" s="43" t="str">
        <f t="shared" si="59"/>
        <v>Financial</v>
      </c>
      <c r="E722" s="43">
        <f>IF(VLOOKUP(S722,'DD-Lookup'!$J$6:$L$50,3,FALSE)="Monthly",(YEAR(AC722)-YEAR(AB722))*12+MONTH(AC722)-MONTH(AB722)+1,(AC722-AB722+1))</f>
        <v>1</v>
      </c>
      <c r="F722" s="210">
        <f t="shared" si="60"/>
        <v>10</v>
      </c>
      <c r="G722" s="199">
        <v>1352652</v>
      </c>
      <c r="H722" s="195">
        <v>37049.312650462998</v>
      </c>
      <c r="I722" t="s">
        <v>3578</v>
      </c>
      <c r="M722" t="s">
        <v>3346</v>
      </c>
      <c r="N722" t="s">
        <v>3554</v>
      </c>
      <c r="O722" t="s">
        <v>3555</v>
      </c>
      <c r="Q722" s="196">
        <v>10</v>
      </c>
      <c r="S722" t="s">
        <v>3556</v>
      </c>
      <c r="T722" t="s">
        <v>3557</v>
      </c>
      <c r="U722" s="198">
        <v>1668</v>
      </c>
      <c r="V722" t="s">
        <v>3125</v>
      </c>
      <c r="W722" t="s">
        <v>3563</v>
      </c>
      <c r="X722" t="s">
        <v>3559</v>
      </c>
      <c r="Y722" t="s">
        <v>3560</v>
      </c>
      <c r="Z722" t="s">
        <v>3561</v>
      </c>
      <c r="AA722">
        <v>2173363</v>
      </c>
    </row>
    <row r="723" spans="1:29" x14ac:dyDescent="0.25">
      <c r="A723" s="43" t="str">
        <f t="shared" si="56"/>
        <v xml:space="preserve"> Metals Financial</v>
      </c>
      <c r="B723" s="43" t="str">
        <f t="shared" si="57"/>
        <v/>
      </c>
      <c r="C723" s="43" t="str">
        <f t="shared" si="58"/>
        <v>Metals</v>
      </c>
      <c r="D723" s="43" t="str">
        <f t="shared" si="59"/>
        <v>Financial</v>
      </c>
      <c r="E723" s="43">
        <f>IF(VLOOKUP(S723,'DD-Lookup'!$J$6:$L$50,3,FALSE)="Monthly",(YEAR(AC723)-YEAR(AB723))*12+MONTH(AC723)-MONTH(AB723)+1,(AC723-AB723+1))</f>
        <v>1</v>
      </c>
      <c r="F723" s="210">
        <f t="shared" si="60"/>
        <v>10</v>
      </c>
      <c r="G723" s="199">
        <v>1352653</v>
      </c>
      <c r="H723" s="195">
        <v>37049.312708333302</v>
      </c>
      <c r="I723" t="s">
        <v>3712</v>
      </c>
      <c r="M723" t="s">
        <v>3346</v>
      </c>
      <c r="N723" t="s">
        <v>3580</v>
      </c>
      <c r="O723" t="s">
        <v>3581</v>
      </c>
      <c r="Q723" s="196">
        <v>10</v>
      </c>
      <c r="S723" t="s">
        <v>3582</v>
      </c>
      <c r="T723" t="s">
        <v>3557</v>
      </c>
      <c r="U723" s="198">
        <v>7030</v>
      </c>
      <c r="V723" t="s">
        <v>2245</v>
      </c>
      <c r="W723" t="s">
        <v>3583</v>
      </c>
      <c r="X723" t="s">
        <v>3559</v>
      </c>
      <c r="Y723" t="s">
        <v>3560</v>
      </c>
      <c r="Z723" t="s">
        <v>3561</v>
      </c>
      <c r="AA723">
        <v>2173365</v>
      </c>
    </row>
    <row r="724" spans="1:29" x14ac:dyDescent="0.25">
      <c r="A724" s="43" t="str">
        <f t="shared" si="56"/>
        <v>US Power Physical</v>
      </c>
      <c r="B724" s="43" t="str">
        <f t="shared" si="57"/>
        <v>US</v>
      </c>
      <c r="C724" s="43" t="str">
        <f t="shared" si="58"/>
        <v>Power</v>
      </c>
      <c r="D724" s="43" t="str">
        <f t="shared" si="59"/>
        <v>Physical</v>
      </c>
      <c r="E724" s="43">
        <f>IF(VLOOKUP(S724,'DD-Lookup'!$J$6:$L$50,3,FALSE)="Monthly",(YEAR(AC724)-YEAR(AB724))*12+MONTH(AC724)-MONTH(AB724)+1,(AC724-AB724+1))</f>
        <v>92</v>
      </c>
      <c r="F724" s="210">
        <f t="shared" si="60"/>
        <v>4600</v>
      </c>
      <c r="G724" s="199">
        <v>1352655</v>
      </c>
      <c r="H724" s="195">
        <v>37049.312777777799</v>
      </c>
      <c r="I724" t="s">
        <v>2276</v>
      </c>
      <c r="M724" t="s">
        <v>2766</v>
      </c>
      <c r="N724" t="s">
        <v>3361</v>
      </c>
      <c r="O724" t="s">
        <v>3378</v>
      </c>
      <c r="Q724" s="196">
        <v>50</v>
      </c>
      <c r="S724" t="s">
        <v>3340</v>
      </c>
      <c r="T724" t="s">
        <v>3557</v>
      </c>
      <c r="U724" s="198">
        <v>34.4</v>
      </c>
      <c r="V724" t="s">
        <v>3752</v>
      </c>
      <c r="W724" t="s">
        <v>3380</v>
      </c>
      <c r="X724" t="s">
        <v>3381</v>
      </c>
      <c r="Y724" t="s">
        <v>2662</v>
      </c>
      <c r="Z724" t="s">
        <v>2990</v>
      </c>
      <c r="AA724">
        <v>636376.1</v>
      </c>
      <c r="AB724" s="195">
        <v>37165.715972222199</v>
      </c>
      <c r="AC724" s="195">
        <v>37256.715972222199</v>
      </c>
    </row>
    <row r="725" spans="1:29" x14ac:dyDescent="0.25">
      <c r="A725" s="43" t="str">
        <f t="shared" si="56"/>
        <v>US Power Financial</v>
      </c>
      <c r="B725" s="43" t="str">
        <f t="shared" si="57"/>
        <v>US</v>
      </c>
      <c r="C725" s="43" t="str">
        <f t="shared" si="58"/>
        <v>Power</v>
      </c>
      <c r="D725" s="43" t="str">
        <f t="shared" si="59"/>
        <v>Financial</v>
      </c>
      <c r="E725" s="43">
        <f>IF(VLOOKUP(S725,'DD-Lookup'!$J$6:$L$50,3,FALSE)="Monthly",(YEAR(AC725)-YEAR(AB725))*12+MONTH(AC725)-MONTH(AB725)+1,(AC725-AB725+1))</f>
        <v>1</v>
      </c>
      <c r="F725" s="210">
        <f t="shared" si="60"/>
        <v>50</v>
      </c>
      <c r="G725" s="199">
        <v>1352657</v>
      </c>
      <c r="H725" s="195">
        <v>37049.312881944403</v>
      </c>
      <c r="I725" t="s">
        <v>3374</v>
      </c>
      <c r="M725" t="s">
        <v>2766</v>
      </c>
      <c r="N725" t="s">
        <v>2659</v>
      </c>
      <c r="O725" t="s">
        <v>381</v>
      </c>
      <c r="Q725" s="196">
        <v>50</v>
      </c>
      <c r="S725" t="s">
        <v>3340</v>
      </c>
      <c r="T725" t="s">
        <v>3557</v>
      </c>
      <c r="U725" s="198">
        <v>31.5</v>
      </c>
      <c r="V725" t="s">
        <v>3688</v>
      </c>
      <c r="W725" t="s">
        <v>2660</v>
      </c>
      <c r="X725" t="s">
        <v>2661</v>
      </c>
      <c r="Y725" t="s">
        <v>2662</v>
      </c>
      <c r="Z725" t="s">
        <v>2995</v>
      </c>
      <c r="AA725">
        <v>636377.1</v>
      </c>
      <c r="AB725" s="195">
        <v>37049.875011574099</v>
      </c>
      <c r="AC725" s="195">
        <v>37049.875011574099</v>
      </c>
    </row>
    <row r="726" spans="1:29" x14ac:dyDescent="0.25">
      <c r="A726" s="43" t="str">
        <f t="shared" si="56"/>
        <v xml:space="preserve"> Metals Financial</v>
      </c>
      <c r="B726" s="43" t="str">
        <f t="shared" si="57"/>
        <v/>
      </c>
      <c r="C726" s="43" t="str">
        <f t="shared" si="58"/>
        <v>Metals</v>
      </c>
      <c r="D726" s="43" t="str">
        <f t="shared" si="59"/>
        <v>Financial</v>
      </c>
      <c r="E726" s="43">
        <f>IF(VLOOKUP(S726,'DD-Lookup'!$J$6:$L$50,3,FALSE)="Monthly",(YEAR(AC726)-YEAR(AB726))*12+MONTH(AC726)-MONTH(AB726)+1,(AC726-AB726+1))</f>
        <v>1</v>
      </c>
      <c r="F726" s="210">
        <f t="shared" si="60"/>
        <v>20</v>
      </c>
      <c r="G726" s="199">
        <v>1352658</v>
      </c>
      <c r="H726" s="195">
        <v>37049.312928240703</v>
      </c>
      <c r="I726" t="s">
        <v>1761</v>
      </c>
      <c r="M726" t="s">
        <v>3346</v>
      </c>
      <c r="N726" t="s">
        <v>3566</v>
      </c>
      <c r="O726" t="s">
        <v>3567</v>
      </c>
      <c r="Q726" s="196">
        <v>20</v>
      </c>
      <c r="S726" t="s">
        <v>3556</v>
      </c>
      <c r="T726" t="s">
        <v>3557</v>
      </c>
      <c r="U726" s="198">
        <v>1512</v>
      </c>
      <c r="V726" t="s">
        <v>1762</v>
      </c>
      <c r="W726" t="s">
        <v>3563</v>
      </c>
      <c r="X726" t="s">
        <v>3559</v>
      </c>
      <c r="Y726" t="s">
        <v>3560</v>
      </c>
      <c r="Z726" t="s">
        <v>3561</v>
      </c>
      <c r="AA726">
        <v>2173369</v>
      </c>
    </row>
    <row r="727" spans="1:29" x14ac:dyDescent="0.25">
      <c r="A727" s="43" t="str">
        <f t="shared" si="56"/>
        <v xml:space="preserve"> Metals Financial</v>
      </c>
      <c r="B727" s="43" t="str">
        <f t="shared" si="57"/>
        <v/>
      </c>
      <c r="C727" s="43" t="str">
        <f t="shared" si="58"/>
        <v>Metals</v>
      </c>
      <c r="D727" s="43" t="str">
        <f t="shared" si="59"/>
        <v>Financial</v>
      </c>
      <c r="E727" s="43">
        <f>IF(VLOOKUP(S727,'DD-Lookup'!$J$6:$L$50,3,FALSE)="Monthly",(YEAR(AC727)-YEAR(AB727))*12+MONTH(AC727)-MONTH(AB727)+1,(AC727-AB727+1))</f>
        <v>1</v>
      </c>
      <c r="F727" s="210">
        <f t="shared" si="60"/>
        <v>20</v>
      </c>
      <c r="G727" s="199">
        <v>1352659</v>
      </c>
      <c r="H727" s="195">
        <v>37049.3129976852</v>
      </c>
      <c r="I727" t="s">
        <v>3140</v>
      </c>
      <c r="M727" t="s">
        <v>3346</v>
      </c>
      <c r="N727" t="s">
        <v>3554</v>
      </c>
      <c r="O727" t="s">
        <v>3555</v>
      </c>
      <c r="P727" s="196">
        <v>20</v>
      </c>
      <c r="S727" t="s">
        <v>3556</v>
      </c>
      <c r="T727" t="s">
        <v>3557</v>
      </c>
      <c r="U727" s="198">
        <v>1667</v>
      </c>
      <c r="V727" t="s">
        <v>3746</v>
      </c>
      <c r="W727" t="s">
        <v>3563</v>
      </c>
      <c r="X727" t="s">
        <v>3559</v>
      </c>
      <c r="Y727" t="s">
        <v>3560</v>
      </c>
      <c r="Z727" t="s">
        <v>3561</v>
      </c>
      <c r="AA727">
        <v>2173371</v>
      </c>
    </row>
    <row r="728" spans="1:29" x14ac:dyDescent="0.25">
      <c r="A728" s="43" t="str">
        <f t="shared" si="56"/>
        <v>US Natural Gas Financial</v>
      </c>
      <c r="B728" s="43" t="str">
        <f t="shared" si="57"/>
        <v>US</v>
      </c>
      <c r="C728" s="43" t="str">
        <f t="shared" si="58"/>
        <v>Natural Gas</v>
      </c>
      <c r="D728" s="43" t="str">
        <f t="shared" si="59"/>
        <v>Financial</v>
      </c>
      <c r="E728" s="43">
        <f>IF(VLOOKUP(S728,'DD-Lookup'!$J$6:$L$50,3,FALSE)="Monthly",(YEAR(AC728)-YEAR(AB728))*12+MONTH(AC728)-MONTH(AB728)+1,(AC728-AB728+1))</f>
        <v>31</v>
      </c>
      <c r="F728" s="210">
        <f t="shared" si="60"/>
        <v>310000</v>
      </c>
      <c r="G728" s="199">
        <v>1352660</v>
      </c>
      <c r="H728" s="195">
        <v>37049.313032407401</v>
      </c>
      <c r="I728" t="s">
        <v>2273</v>
      </c>
      <c r="M728" t="s">
        <v>3341</v>
      </c>
      <c r="N728" t="s">
        <v>2281</v>
      </c>
      <c r="O728" t="s">
        <v>2475</v>
      </c>
      <c r="P728" s="196">
        <v>10000</v>
      </c>
      <c r="S728" t="s">
        <v>3342</v>
      </c>
      <c r="T728" t="s">
        <v>3557</v>
      </c>
      <c r="U728" s="198">
        <v>3.84</v>
      </c>
      <c r="V728" t="s">
        <v>2610</v>
      </c>
      <c r="W728" t="s">
        <v>2853</v>
      </c>
      <c r="X728" t="s">
        <v>2282</v>
      </c>
      <c r="Y728" t="s">
        <v>3575</v>
      </c>
      <c r="Z728" t="s">
        <v>2995</v>
      </c>
      <c r="AA728" t="s">
        <v>382</v>
      </c>
      <c r="AB728" s="195">
        <v>37073.875</v>
      </c>
      <c r="AC728" s="195">
        <v>37103.875</v>
      </c>
    </row>
    <row r="729" spans="1:29" x14ac:dyDescent="0.25">
      <c r="A729" s="43" t="str">
        <f t="shared" si="56"/>
        <v xml:space="preserve"> Metals Financial</v>
      </c>
      <c r="B729" s="43" t="str">
        <f t="shared" si="57"/>
        <v/>
      </c>
      <c r="C729" s="43" t="str">
        <f t="shared" si="58"/>
        <v>Metals</v>
      </c>
      <c r="D729" s="43" t="str">
        <f t="shared" si="59"/>
        <v>Financial</v>
      </c>
      <c r="E729" s="43">
        <f>IF(VLOOKUP(S729,'DD-Lookup'!$J$6:$L$50,3,FALSE)="Monthly",(YEAR(AC729)-YEAR(AB729))*12+MONTH(AC729)-MONTH(AB729)+1,(AC729-AB729+1))</f>
        <v>1</v>
      </c>
      <c r="F729" s="210">
        <f t="shared" si="60"/>
        <v>20</v>
      </c>
      <c r="G729" s="199">
        <v>1352661</v>
      </c>
      <c r="H729" s="195">
        <v>37049.313078703701</v>
      </c>
      <c r="I729" t="s">
        <v>3570</v>
      </c>
      <c r="M729" t="s">
        <v>3346</v>
      </c>
      <c r="N729" t="s">
        <v>3554</v>
      </c>
      <c r="O729" t="s">
        <v>3555</v>
      </c>
      <c r="Q729" s="196">
        <v>20</v>
      </c>
      <c r="S729" t="s">
        <v>3556</v>
      </c>
      <c r="T729" t="s">
        <v>3557</v>
      </c>
      <c r="U729" s="198">
        <v>1668</v>
      </c>
      <c r="V729" t="s">
        <v>3820</v>
      </c>
      <c r="W729" t="s">
        <v>3563</v>
      </c>
      <c r="X729" t="s">
        <v>3559</v>
      </c>
      <c r="Y729" t="s">
        <v>3560</v>
      </c>
      <c r="Z729" t="s">
        <v>3561</v>
      </c>
      <c r="AA729">
        <v>2173373</v>
      </c>
    </row>
    <row r="730" spans="1:29" x14ac:dyDescent="0.25">
      <c r="A730" s="43" t="str">
        <f t="shared" si="56"/>
        <v>US Natural Gas Physical</v>
      </c>
      <c r="B730" s="43" t="str">
        <f t="shared" si="57"/>
        <v>US</v>
      </c>
      <c r="C730" s="43" t="str">
        <f t="shared" si="58"/>
        <v>Natural Gas</v>
      </c>
      <c r="D730" s="43" t="str">
        <f t="shared" si="59"/>
        <v>Physical</v>
      </c>
      <c r="E730" s="43">
        <f>IF(VLOOKUP(S730,'DD-Lookup'!$J$6:$L$50,3,FALSE)="Monthly",(YEAR(AC730)-YEAR(AB730))*12+MONTH(AC730)-MONTH(AB730)+1,(AC730-AB730+1))</f>
        <v>1</v>
      </c>
      <c r="F730" s="210">
        <f t="shared" si="60"/>
        <v>200000</v>
      </c>
      <c r="G730" s="199">
        <v>1352662</v>
      </c>
      <c r="H730" s="195">
        <v>37049.3132175926</v>
      </c>
      <c r="I730" t="s">
        <v>2276</v>
      </c>
      <c r="M730" t="s">
        <v>3341</v>
      </c>
      <c r="N730" t="s">
        <v>3747</v>
      </c>
      <c r="O730" t="s">
        <v>379</v>
      </c>
      <c r="Q730" s="196">
        <v>200000</v>
      </c>
      <c r="S730" t="s">
        <v>3342</v>
      </c>
      <c r="T730" t="s">
        <v>3557</v>
      </c>
      <c r="U730" s="198">
        <v>3.7974999999999999</v>
      </c>
      <c r="V730" t="s">
        <v>3160</v>
      </c>
      <c r="W730" t="s">
        <v>2467</v>
      </c>
      <c r="X730" t="s">
        <v>2468</v>
      </c>
      <c r="Y730" t="s">
        <v>2469</v>
      </c>
      <c r="Z730" t="s">
        <v>2995</v>
      </c>
      <c r="AA730">
        <v>835554</v>
      </c>
      <c r="AB730" s="195">
        <v>37050.875011574099</v>
      </c>
      <c r="AC730" s="195">
        <v>37050.875011574099</v>
      </c>
    </row>
    <row r="731" spans="1:29" x14ac:dyDescent="0.25">
      <c r="A731" s="43" t="str">
        <f t="shared" si="56"/>
        <v xml:space="preserve"> Metals Financial</v>
      </c>
      <c r="B731" s="43" t="str">
        <f t="shared" si="57"/>
        <v/>
      </c>
      <c r="C731" s="43" t="str">
        <f t="shared" si="58"/>
        <v>Metals</v>
      </c>
      <c r="D731" s="43" t="str">
        <f t="shared" si="59"/>
        <v>Financial</v>
      </c>
      <c r="E731" s="43">
        <f>IF(VLOOKUP(S731,'DD-Lookup'!$J$6:$L$50,3,FALSE)="Monthly",(YEAR(AC731)-YEAR(AB731))*12+MONTH(AC731)-MONTH(AB731)+1,(AC731-AB731+1))</f>
        <v>1</v>
      </c>
      <c r="F731" s="210">
        <f t="shared" si="60"/>
        <v>20</v>
      </c>
      <c r="G731" s="199">
        <v>1352664</v>
      </c>
      <c r="H731" s="195">
        <v>37049.313460648104</v>
      </c>
      <c r="I731" t="s">
        <v>3609</v>
      </c>
      <c r="M731" t="s">
        <v>3346</v>
      </c>
      <c r="N731" t="s">
        <v>3566</v>
      </c>
      <c r="O731" t="s">
        <v>3567</v>
      </c>
      <c r="Q731" s="196">
        <v>20</v>
      </c>
      <c r="S731" t="s">
        <v>3556</v>
      </c>
      <c r="T731" t="s">
        <v>3557</v>
      </c>
      <c r="U731" s="198">
        <v>1513</v>
      </c>
      <c r="V731" t="s">
        <v>3481</v>
      </c>
      <c r="W731" t="s">
        <v>3563</v>
      </c>
      <c r="X731" t="s">
        <v>3559</v>
      </c>
      <c r="Y731" t="s">
        <v>3560</v>
      </c>
      <c r="Z731" t="s">
        <v>3561</v>
      </c>
      <c r="AA731">
        <v>2173385</v>
      </c>
    </row>
    <row r="732" spans="1:29" x14ac:dyDescent="0.25">
      <c r="A732" s="43" t="str">
        <f t="shared" si="56"/>
        <v>US Power Physical</v>
      </c>
      <c r="B732" s="43" t="str">
        <f t="shared" si="57"/>
        <v>US</v>
      </c>
      <c r="C732" s="43" t="str">
        <f t="shared" si="58"/>
        <v>Power</v>
      </c>
      <c r="D732" s="43" t="str">
        <f t="shared" si="59"/>
        <v>Physical</v>
      </c>
      <c r="E732" s="43">
        <f>IF(VLOOKUP(S732,'DD-Lookup'!$J$6:$L$50,3,FALSE)="Monthly",(YEAR(AC732)-YEAR(AB732))*12+MONTH(AC732)-MONTH(AB732)+1,(AC732-AB732+1))</f>
        <v>1</v>
      </c>
      <c r="F732" s="210">
        <f t="shared" si="60"/>
        <v>50</v>
      </c>
      <c r="G732" s="199">
        <v>1352663</v>
      </c>
      <c r="H732" s="195">
        <v>37049.313460648104</v>
      </c>
      <c r="I732" t="s">
        <v>2259</v>
      </c>
      <c r="M732" t="s">
        <v>2766</v>
      </c>
      <c r="N732" t="s">
        <v>3361</v>
      </c>
      <c r="O732" t="s">
        <v>1720</v>
      </c>
      <c r="Q732" s="196">
        <v>50</v>
      </c>
      <c r="S732" t="s">
        <v>3340</v>
      </c>
      <c r="T732" t="s">
        <v>3557</v>
      </c>
      <c r="U732" s="198">
        <v>30.3</v>
      </c>
      <c r="V732" t="s">
        <v>2260</v>
      </c>
      <c r="W732" t="s">
        <v>3376</v>
      </c>
      <c r="X732" t="s">
        <v>3377</v>
      </c>
      <c r="Y732" t="s">
        <v>2662</v>
      </c>
      <c r="Z732" t="s">
        <v>2990</v>
      </c>
      <c r="AA732">
        <v>636379.1</v>
      </c>
      <c r="AB732" s="195">
        <v>37050.875011574099</v>
      </c>
      <c r="AC732" s="195">
        <v>37050.875011574099</v>
      </c>
    </row>
    <row r="733" spans="1:29" x14ac:dyDescent="0.25">
      <c r="A733" s="43" t="str">
        <f t="shared" si="56"/>
        <v>US Power Physical</v>
      </c>
      <c r="B733" s="43" t="str">
        <f t="shared" si="57"/>
        <v>US</v>
      </c>
      <c r="C733" s="43" t="str">
        <f t="shared" si="58"/>
        <v>Power</v>
      </c>
      <c r="D733" s="43" t="str">
        <f t="shared" si="59"/>
        <v>Physical</v>
      </c>
      <c r="E733" s="43">
        <f>IF(VLOOKUP(S733,'DD-Lookup'!$J$6:$L$50,3,FALSE)="Monthly",(YEAR(AC733)-YEAR(AB733))*12+MONTH(AC733)-MONTH(AB733)+1,(AC733-AB733+1))</f>
        <v>1</v>
      </c>
      <c r="F733" s="210">
        <f t="shared" si="60"/>
        <v>50</v>
      </c>
      <c r="G733" s="199">
        <v>1352666</v>
      </c>
      <c r="H733" s="195">
        <v>37049.313784722202</v>
      </c>
      <c r="I733" t="s">
        <v>2259</v>
      </c>
      <c r="M733" t="s">
        <v>2766</v>
      </c>
      <c r="N733" t="s">
        <v>3361</v>
      </c>
      <c r="O733" t="s">
        <v>1720</v>
      </c>
      <c r="Q733" s="196">
        <v>50</v>
      </c>
      <c r="S733" t="s">
        <v>3340</v>
      </c>
      <c r="T733" t="s">
        <v>3557</v>
      </c>
      <c r="U733" s="198">
        <v>30.4</v>
      </c>
      <c r="V733" t="s">
        <v>3837</v>
      </c>
      <c r="W733" t="s">
        <v>3376</v>
      </c>
      <c r="X733" t="s">
        <v>3377</v>
      </c>
      <c r="Y733" t="s">
        <v>2662</v>
      </c>
      <c r="Z733" t="s">
        <v>2990</v>
      </c>
      <c r="AA733">
        <v>636381.1</v>
      </c>
      <c r="AB733" s="195">
        <v>37050.875011574099</v>
      </c>
      <c r="AC733" s="195">
        <v>37050.875011574099</v>
      </c>
    </row>
    <row r="734" spans="1:29" x14ac:dyDescent="0.25">
      <c r="A734" s="43" t="str">
        <f t="shared" si="56"/>
        <v>US Power Financial</v>
      </c>
      <c r="B734" s="43" t="str">
        <f t="shared" si="57"/>
        <v>US</v>
      </c>
      <c r="C734" s="43" t="str">
        <f t="shared" si="58"/>
        <v>Power</v>
      </c>
      <c r="D734" s="43" t="str">
        <f t="shared" si="59"/>
        <v>Financial</v>
      </c>
      <c r="E734" s="43">
        <f>IF(VLOOKUP(S734,'DD-Lookup'!$J$6:$L$50,3,FALSE)="Monthly",(YEAR(AC734)-YEAR(AB734))*12+MONTH(AC734)-MONTH(AB734)+1,(AC734-AB734+1))</f>
        <v>1</v>
      </c>
      <c r="F734" s="210">
        <f t="shared" si="60"/>
        <v>50</v>
      </c>
      <c r="G734" s="199">
        <v>1352668</v>
      </c>
      <c r="H734" s="195">
        <v>37049.313923611102</v>
      </c>
      <c r="I734" t="s">
        <v>2262</v>
      </c>
      <c r="M734" t="s">
        <v>2766</v>
      </c>
      <c r="N734" t="s">
        <v>2659</v>
      </c>
      <c r="O734" t="s">
        <v>1709</v>
      </c>
      <c r="P734" s="196">
        <v>50</v>
      </c>
      <c r="S734" t="s">
        <v>3340</v>
      </c>
      <c r="T734" t="s">
        <v>3557</v>
      </c>
      <c r="U734" s="198">
        <v>28.65</v>
      </c>
      <c r="V734" t="s">
        <v>3824</v>
      </c>
      <c r="W734" t="s">
        <v>2258</v>
      </c>
      <c r="X734" t="s">
        <v>3368</v>
      </c>
      <c r="Y734" t="s">
        <v>2662</v>
      </c>
      <c r="Z734" t="s">
        <v>2995</v>
      </c>
      <c r="AA734">
        <v>636383.1</v>
      </c>
      <c r="AB734" s="195">
        <v>37050.875011574099</v>
      </c>
      <c r="AC734" s="195">
        <v>37050.875011574099</v>
      </c>
    </row>
    <row r="735" spans="1:29" x14ac:dyDescent="0.25">
      <c r="A735" s="43" t="str">
        <f t="shared" si="56"/>
        <v>US Power Physical</v>
      </c>
      <c r="B735" s="43" t="str">
        <f t="shared" si="57"/>
        <v>US</v>
      </c>
      <c r="C735" s="43" t="str">
        <f t="shared" si="58"/>
        <v>Power</v>
      </c>
      <c r="D735" s="43" t="str">
        <f t="shared" si="59"/>
        <v>Physical</v>
      </c>
      <c r="E735" s="43">
        <f>IF(VLOOKUP(S735,'DD-Lookup'!$J$6:$L$50,3,FALSE)="Monthly",(YEAR(AC735)-YEAR(AB735))*12+MONTH(AC735)-MONTH(AB735)+1,(AC735-AB735+1))</f>
        <v>5</v>
      </c>
      <c r="F735" s="210">
        <f t="shared" si="60"/>
        <v>250</v>
      </c>
      <c r="G735" s="199">
        <v>1352669</v>
      </c>
      <c r="H735" s="195">
        <v>37049.313958333303</v>
      </c>
      <c r="I735" t="s">
        <v>2280</v>
      </c>
      <c r="M735" t="s">
        <v>2766</v>
      </c>
      <c r="N735" t="s">
        <v>3361</v>
      </c>
      <c r="O735" t="s">
        <v>383</v>
      </c>
      <c r="Q735" s="196">
        <v>50</v>
      </c>
      <c r="S735" t="s">
        <v>3340</v>
      </c>
      <c r="T735" t="s">
        <v>3557</v>
      </c>
      <c r="U735" s="198">
        <v>67</v>
      </c>
      <c r="V735" t="s">
        <v>1697</v>
      </c>
      <c r="W735" t="s">
        <v>3369</v>
      </c>
      <c r="X735" t="s">
        <v>2267</v>
      </c>
      <c r="Y735" t="s">
        <v>2662</v>
      </c>
      <c r="Z735" t="s">
        <v>2990</v>
      </c>
      <c r="AA735">
        <v>636384.1</v>
      </c>
      <c r="AB735" s="195">
        <v>37074.875</v>
      </c>
      <c r="AC735" s="195">
        <v>37078.875</v>
      </c>
    </row>
    <row r="736" spans="1:29" x14ac:dyDescent="0.25">
      <c r="A736" s="43" t="str">
        <f t="shared" si="56"/>
        <v>US Power Physical</v>
      </c>
      <c r="B736" s="43" t="str">
        <f t="shared" si="57"/>
        <v>US</v>
      </c>
      <c r="C736" s="43" t="str">
        <f t="shared" si="58"/>
        <v>Power</v>
      </c>
      <c r="D736" s="43" t="str">
        <f t="shared" si="59"/>
        <v>Physical</v>
      </c>
      <c r="E736" s="43">
        <f>IF(VLOOKUP(S736,'DD-Lookup'!$J$6:$L$50,3,FALSE)="Monthly",(YEAR(AC736)-YEAR(AB736))*12+MONTH(AC736)-MONTH(AB736)+1,(AC736-AB736+1))</f>
        <v>31</v>
      </c>
      <c r="F736" s="210">
        <f t="shared" si="60"/>
        <v>1550</v>
      </c>
      <c r="G736" s="199">
        <v>1352670</v>
      </c>
      <c r="H736" s="195">
        <v>37049.313969907402</v>
      </c>
      <c r="I736" t="s">
        <v>2266</v>
      </c>
      <c r="M736" t="s">
        <v>2766</v>
      </c>
      <c r="N736" t="s">
        <v>3361</v>
      </c>
      <c r="O736" t="s">
        <v>3745</v>
      </c>
      <c r="Q736" s="196">
        <v>50</v>
      </c>
      <c r="S736" t="s">
        <v>3340</v>
      </c>
      <c r="T736" t="s">
        <v>3557</v>
      </c>
      <c r="U736" s="198">
        <v>80.75</v>
      </c>
      <c r="V736" t="s">
        <v>4236</v>
      </c>
      <c r="W736" t="s">
        <v>3380</v>
      </c>
      <c r="X736" t="s">
        <v>3381</v>
      </c>
      <c r="Y736" t="s">
        <v>2662</v>
      </c>
      <c r="Z736" t="s">
        <v>2990</v>
      </c>
      <c r="AA736">
        <v>636385.1</v>
      </c>
      <c r="AB736" s="195">
        <v>37073.875011574099</v>
      </c>
      <c r="AC736" s="195">
        <v>37103.875011574099</v>
      </c>
    </row>
    <row r="737" spans="1:29" x14ac:dyDescent="0.25">
      <c r="A737" s="43" t="str">
        <f t="shared" si="56"/>
        <v>US Power Physical</v>
      </c>
      <c r="B737" s="43" t="str">
        <f t="shared" si="57"/>
        <v>US</v>
      </c>
      <c r="C737" s="43" t="str">
        <f t="shared" si="58"/>
        <v>Power</v>
      </c>
      <c r="D737" s="43" t="str">
        <f t="shared" si="59"/>
        <v>Physical</v>
      </c>
      <c r="E737" s="43">
        <f>IF(VLOOKUP(S737,'DD-Lookup'!$J$6:$L$50,3,FALSE)="Monthly",(YEAR(AC737)-YEAR(AB737))*12+MONTH(AC737)-MONTH(AB737)+1,(AC737-AB737+1))</f>
        <v>1</v>
      </c>
      <c r="F737" s="210">
        <f t="shared" si="60"/>
        <v>50</v>
      </c>
      <c r="G737" s="199">
        <v>1352671</v>
      </c>
      <c r="H737" s="195">
        <v>37049.313993055599</v>
      </c>
      <c r="I737" t="s">
        <v>2259</v>
      </c>
      <c r="M737" t="s">
        <v>2766</v>
      </c>
      <c r="N737" t="s">
        <v>3361</v>
      </c>
      <c r="O737" t="s">
        <v>1720</v>
      </c>
      <c r="Q737" s="196">
        <v>50</v>
      </c>
      <c r="S737" t="s">
        <v>3340</v>
      </c>
      <c r="T737" t="s">
        <v>3557</v>
      </c>
      <c r="U737" s="198">
        <v>30.5</v>
      </c>
      <c r="V737" t="s">
        <v>3837</v>
      </c>
      <c r="W737" t="s">
        <v>3376</v>
      </c>
      <c r="X737" t="s">
        <v>3377</v>
      </c>
      <c r="Y737" t="s">
        <v>2662</v>
      </c>
      <c r="Z737" t="s">
        <v>2990</v>
      </c>
      <c r="AA737">
        <v>636386.1</v>
      </c>
      <c r="AB737" s="195">
        <v>37050.875011574099</v>
      </c>
      <c r="AC737" s="195">
        <v>37050.875011574099</v>
      </c>
    </row>
    <row r="738" spans="1:29" x14ac:dyDescent="0.25">
      <c r="A738" s="43" t="str">
        <f t="shared" si="56"/>
        <v>US Power Physical</v>
      </c>
      <c r="B738" s="43" t="str">
        <f t="shared" si="57"/>
        <v>US</v>
      </c>
      <c r="C738" s="43" t="str">
        <f t="shared" si="58"/>
        <v>Power</v>
      </c>
      <c r="D738" s="43" t="str">
        <f t="shared" si="59"/>
        <v>Physical</v>
      </c>
      <c r="E738" s="43">
        <f>IF(VLOOKUP(S738,'DD-Lookup'!$J$6:$L$50,3,FALSE)="Monthly",(YEAR(AC738)-YEAR(AB738))*12+MONTH(AC738)-MONTH(AB738)+1,(AC738-AB738+1))</f>
        <v>30</v>
      </c>
      <c r="F738" s="210">
        <f t="shared" si="60"/>
        <v>1500</v>
      </c>
      <c r="G738" s="199">
        <v>1352672</v>
      </c>
      <c r="H738" s="195">
        <v>37049.314131944397</v>
      </c>
      <c r="I738" t="s">
        <v>2527</v>
      </c>
      <c r="M738" t="s">
        <v>2766</v>
      </c>
      <c r="N738" t="s">
        <v>2274</v>
      </c>
      <c r="O738" t="s">
        <v>3830</v>
      </c>
      <c r="Q738" s="196">
        <v>50</v>
      </c>
      <c r="S738" t="s">
        <v>3340</v>
      </c>
      <c r="T738" t="s">
        <v>3557</v>
      </c>
      <c r="U738" s="198">
        <v>44.5</v>
      </c>
      <c r="V738" t="s">
        <v>1724</v>
      </c>
      <c r="W738" t="s">
        <v>2500</v>
      </c>
      <c r="X738" t="s">
        <v>2501</v>
      </c>
      <c r="Y738" t="s">
        <v>2662</v>
      </c>
      <c r="Z738" t="s">
        <v>2990</v>
      </c>
      <c r="AA738">
        <v>636387.1</v>
      </c>
      <c r="AB738" s="195">
        <v>37135.875011574099</v>
      </c>
      <c r="AC738" s="195">
        <v>37164.875011574099</v>
      </c>
    </row>
    <row r="739" spans="1:29" x14ac:dyDescent="0.25">
      <c r="A739" s="43" t="str">
        <f t="shared" si="56"/>
        <v>US Power Physical</v>
      </c>
      <c r="B739" s="43" t="str">
        <f t="shared" si="57"/>
        <v>US</v>
      </c>
      <c r="C739" s="43" t="str">
        <f t="shared" si="58"/>
        <v>Power</v>
      </c>
      <c r="D739" s="43" t="str">
        <f t="shared" si="59"/>
        <v>Physical</v>
      </c>
      <c r="E739" s="43">
        <f>IF(VLOOKUP(S739,'DD-Lookup'!$J$6:$L$50,3,FALSE)="Monthly",(YEAR(AC739)-YEAR(AB739))*12+MONTH(AC739)-MONTH(AB739)+1,(AC739-AB739+1))</f>
        <v>1</v>
      </c>
      <c r="F739" s="210">
        <f t="shared" si="60"/>
        <v>50</v>
      </c>
      <c r="G739" s="199">
        <v>1352673</v>
      </c>
      <c r="H739" s="195">
        <v>37049.314247685201</v>
      </c>
      <c r="I739" t="s">
        <v>2259</v>
      </c>
      <c r="M739" t="s">
        <v>2766</v>
      </c>
      <c r="N739" t="s">
        <v>3361</v>
      </c>
      <c r="O739" t="s">
        <v>1720</v>
      </c>
      <c r="Q739" s="196">
        <v>50</v>
      </c>
      <c r="S739" t="s">
        <v>3340</v>
      </c>
      <c r="T739" t="s">
        <v>3557</v>
      </c>
      <c r="U739" s="198">
        <v>30.6</v>
      </c>
      <c r="V739" t="s">
        <v>3837</v>
      </c>
      <c r="W739" t="s">
        <v>3376</v>
      </c>
      <c r="X739" t="s">
        <v>3377</v>
      </c>
      <c r="Y739" t="s">
        <v>2662</v>
      </c>
      <c r="Z739" t="s">
        <v>2990</v>
      </c>
      <c r="AA739">
        <v>636388.1</v>
      </c>
      <c r="AB739" s="195">
        <v>37050.875011574099</v>
      </c>
      <c r="AC739" s="195">
        <v>37050.875011574099</v>
      </c>
    </row>
    <row r="740" spans="1:29" x14ac:dyDescent="0.25">
      <c r="A740" s="43" t="str">
        <f t="shared" si="56"/>
        <v>US Power Financial</v>
      </c>
      <c r="B740" s="43" t="str">
        <f t="shared" si="57"/>
        <v>US</v>
      </c>
      <c r="C740" s="43" t="str">
        <f t="shared" si="58"/>
        <v>Power</v>
      </c>
      <c r="D740" s="43" t="str">
        <f t="shared" si="59"/>
        <v>Financial</v>
      </c>
      <c r="E740" s="43">
        <f>IF(VLOOKUP(S740,'DD-Lookup'!$J$6:$L$50,3,FALSE)="Monthly",(YEAR(AC740)-YEAR(AB740))*12+MONTH(AC740)-MONTH(AB740)+1,(AC740-AB740+1))</f>
        <v>5</v>
      </c>
      <c r="F740" s="210">
        <f t="shared" si="60"/>
        <v>250</v>
      </c>
      <c r="G740" s="199">
        <v>1352674</v>
      </c>
      <c r="H740" s="195">
        <v>37049.314282407402</v>
      </c>
      <c r="I740" t="s">
        <v>2273</v>
      </c>
      <c r="J740" t="s">
        <v>2271</v>
      </c>
      <c r="K740" t="s">
        <v>2272</v>
      </c>
      <c r="M740" t="s">
        <v>2766</v>
      </c>
      <c r="N740" t="s">
        <v>2659</v>
      </c>
      <c r="O740" t="s">
        <v>2144</v>
      </c>
      <c r="Q740" s="196">
        <v>50</v>
      </c>
      <c r="S740" t="s">
        <v>3340</v>
      </c>
      <c r="T740" t="s">
        <v>3557</v>
      </c>
      <c r="U740" s="198">
        <v>48.75</v>
      </c>
      <c r="V740" t="s">
        <v>384</v>
      </c>
      <c r="W740" t="s">
        <v>2258</v>
      </c>
      <c r="X740" t="s">
        <v>3368</v>
      </c>
      <c r="Y740" t="s">
        <v>2662</v>
      </c>
      <c r="Z740" t="s">
        <v>2995</v>
      </c>
      <c r="AA740">
        <v>636389.1</v>
      </c>
      <c r="AB740" s="195">
        <v>37060.875</v>
      </c>
      <c r="AC740" s="195">
        <v>37064.875</v>
      </c>
    </row>
    <row r="741" spans="1:29" x14ac:dyDescent="0.25">
      <c r="A741" s="43" t="str">
        <f t="shared" si="56"/>
        <v>US Natural Gas Financial</v>
      </c>
      <c r="B741" s="43" t="str">
        <f t="shared" si="57"/>
        <v>US</v>
      </c>
      <c r="C741" s="43" t="str">
        <f t="shared" si="58"/>
        <v>Natural Gas</v>
      </c>
      <c r="D741" s="43" t="str">
        <f t="shared" si="59"/>
        <v>Financial</v>
      </c>
      <c r="E741" s="43">
        <f>IF(VLOOKUP(S741,'DD-Lookup'!$J$6:$L$50,3,FALSE)="Monthly",(YEAR(AC741)-YEAR(AB741))*12+MONTH(AC741)-MONTH(AB741)+1,(AC741-AB741+1))</f>
        <v>23</v>
      </c>
      <c r="F741" s="210">
        <f t="shared" si="60"/>
        <v>230000</v>
      </c>
      <c r="G741" s="199">
        <v>1352675</v>
      </c>
      <c r="H741" s="195">
        <v>37049.314305555599</v>
      </c>
      <c r="I741" t="s">
        <v>3360</v>
      </c>
      <c r="M741" t="s">
        <v>3341</v>
      </c>
      <c r="N741" t="s">
        <v>2281</v>
      </c>
      <c r="O741" t="s">
        <v>2156</v>
      </c>
      <c r="Q741" s="196">
        <v>10000</v>
      </c>
      <c r="S741" t="s">
        <v>3342</v>
      </c>
      <c r="T741" t="s">
        <v>3557</v>
      </c>
      <c r="U741" s="198">
        <v>3.7450000000000001</v>
      </c>
      <c r="V741" t="s">
        <v>3520</v>
      </c>
      <c r="W741" t="s">
        <v>2512</v>
      </c>
      <c r="X741" t="s">
        <v>2170</v>
      </c>
      <c r="Y741" t="s">
        <v>3575</v>
      </c>
      <c r="Z741" t="s">
        <v>2995</v>
      </c>
      <c r="AA741" t="s">
        <v>385</v>
      </c>
      <c r="AB741" s="195">
        <v>37050.875011574099</v>
      </c>
      <c r="AC741" s="195">
        <v>37072.875011574099</v>
      </c>
    </row>
    <row r="742" spans="1:29" x14ac:dyDescent="0.25">
      <c r="A742" s="43" t="str">
        <f t="shared" si="56"/>
        <v>US Natural Gas Financial</v>
      </c>
      <c r="B742" s="43" t="str">
        <f t="shared" si="57"/>
        <v>US</v>
      </c>
      <c r="C742" s="43" t="str">
        <f t="shared" si="58"/>
        <v>Natural Gas</v>
      </c>
      <c r="D742" s="43" t="str">
        <f t="shared" si="59"/>
        <v>Financial</v>
      </c>
      <c r="E742" s="43">
        <f>IF(VLOOKUP(S742,'DD-Lookup'!$J$6:$L$50,3,FALSE)="Monthly",(YEAR(AC742)-YEAR(AB742))*12+MONTH(AC742)-MONTH(AB742)+1,(AC742-AB742+1))</f>
        <v>23</v>
      </c>
      <c r="F742" s="210">
        <f t="shared" si="60"/>
        <v>115000</v>
      </c>
      <c r="G742" s="199">
        <v>1352676</v>
      </c>
      <c r="H742" s="195">
        <v>37049.314363425903</v>
      </c>
      <c r="I742" t="s">
        <v>3443</v>
      </c>
      <c r="M742" t="s">
        <v>3341</v>
      </c>
      <c r="N742" t="s">
        <v>2281</v>
      </c>
      <c r="O742" t="s">
        <v>2156</v>
      </c>
      <c r="Q742" s="196">
        <v>5000</v>
      </c>
      <c r="S742" t="s">
        <v>3342</v>
      </c>
      <c r="T742" t="s">
        <v>3557</v>
      </c>
      <c r="U742" s="198">
        <v>3.7450000000000001</v>
      </c>
      <c r="V742" t="s">
        <v>3191</v>
      </c>
      <c r="W742" t="s">
        <v>2512</v>
      </c>
      <c r="X742" t="s">
        <v>2170</v>
      </c>
      <c r="Y742" t="s">
        <v>3575</v>
      </c>
      <c r="Z742" t="s">
        <v>2995</v>
      </c>
      <c r="AA742" t="s">
        <v>386</v>
      </c>
      <c r="AB742" s="195">
        <v>37050.875011574099</v>
      </c>
      <c r="AC742" s="195">
        <v>37072.875011574099</v>
      </c>
    </row>
    <row r="743" spans="1:29" x14ac:dyDescent="0.25">
      <c r="A743" s="43" t="str">
        <f t="shared" si="56"/>
        <v xml:space="preserve"> Metals Financial</v>
      </c>
      <c r="B743" s="43" t="str">
        <f t="shared" si="57"/>
        <v/>
      </c>
      <c r="C743" s="43" t="str">
        <f t="shared" si="58"/>
        <v>Metals</v>
      </c>
      <c r="D743" s="43" t="str">
        <f t="shared" si="59"/>
        <v>Financial</v>
      </c>
      <c r="E743" s="43">
        <f>IF(VLOOKUP(S743,'DD-Lookup'!$J$6:$L$50,3,FALSE)="Monthly",(YEAR(AC743)-YEAR(AB743))*12+MONTH(AC743)-MONTH(AB743)+1,(AC743-AB743+1))</f>
        <v>1</v>
      </c>
      <c r="F743" s="210">
        <f t="shared" si="60"/>
        <v>20</v>
      </c>
      <c r="G743" s="199">
        <v>1352677</v>
      </c>
      <c r="H743" s="195">
        <v>37049.314444444397</v>
      </c>
      <c r="I743" t="s">
        <v>3570</v>
      </c>
      <c r="M743" t="s">
        <v>3346</v>
      </c>
      <c r="N743" t="s">
        <v>3566</v>
      </c>
      <c r="O743" t="s">
        <v>3567</v>
      </c>
      <c r="P743" s="196">
        <v>20</v>
      </c>
      <c r="S743" t="s">
        <v>3556</v>
      </c>
      <c r="T743" t="s">
        <v>3557</v>
      </c>
      <c r="U743" s="198">
        <v>1513</v>
      </c>
      <c r="V743" t="s">
        <v>3525</v>
      </c>
      <c r="W743" t="s">
        <v>3563</v>
      </c>
      <c r="X743" t="s">
        <v>3559</v>
      </c>
      <c r="Y743" t="s">
        <v>3560</v>
      </c>
      <c r="Z743" t="s">
        <v>3561</v>
      </c>
      <c r="AA743">
        <v>2173393</v>
      </c>
    </row>
    <row r="744" spans="1:29" x14ac:dyDescent="0.25">
      <c r="A744" s="43" t="str">
        <f t="shared" si="56"/>
        <v>US Power Physical</v>
      </c>
      <c r="B744" s="43" t="str">
        <f t="shared" si="57"/>
        <v>US</v>
      </c>
      <c r="C744" s="43" t="str">
        <f t="shared" si="58"/>
        <v>Power</v>
      </c>
      <c r="D744" s="43" t="str">
        <f t="shared" si="59"/>
        <v>Physical</v>
      </c>
      <c r="E744" s="43">
        <f>IF(VLOOKUP(S744,'DD-Lookup'!$J$6:$L$50,3,FALSE)="Monthly",(YEAR(AC744)-YEAR(AB744))*12+MONTH(AC744)-MONTH(AB744)+1,(AC744-AB744+1))</f>
        <v>1</v>
      </c>
      <c r="F744" s="210">
        <f t="shared" si="60"/>
        <v>50</v>
      </c>
      <c r="G744" s="199">
        <v>1352678</v>
      </c>
      <c r="H744" s="195">
        <v>37049.314803240697</v>
      </c>
      <c r="I744" t="s">
        <v>2276</v>
      </c>
      <c r="M744" t="s">
        <v>2766</v>
      </c>
      <c r="N744" t="s">
        <v>3361</v>
      </c>
      <c r="O744" t="s">
        <v>1694</v>
      </c>
      <c r="Q744" s="196">
        <v>50</v>
      </c>
      <c r="S744" t="s">
        <v>3340</v>
      </c>
      <c r="T744" t="s">
        <v>3557</v>
      </c>
      <c r="U744" s="198">
        <v>36.6</v>
      </c>
      <c r="V744" t="s">
        <v>3132</v>
      </c>
      <c r="W744" t="s">
        <v>3296</v>
      </c>
      <c r="X744" t="s">
        <v>3368</v>
      </c>
      <c r="Y744" t="s">
        <v>2662</v>
      </c>
      <c r="Z744" t="s">
        <v>2990</v>
      </c>
      <c r="AA744">
        <v>636390.1</v>
      </c>
      <c r="AB744" s="195">
        <v>37050.875011574099</v>
      </c>
      <c r="AC744" s="195">
        <v>37050.875011574099</v>
      </c>
    </row>
    <row r="745" spans="1:29" x14ac:dyDescent="0.25">
      <c r="A745" s="43" t="str">
        <f t="shared" si="56"/>
        <v>US Power Physical</v>
      </c>
      <c r="B745" s="43" t="str">
        <f t="shared" si="57"/>
        <v>US</v>
      </c>
      <c r="C745" s="43" t="str">
        <f t="shared" si="58"/>
        <v>Power</v>
      </c>
      <c r="D745" s="43" t="str">
        <f t="shared" si="59"/>
        <v>Physical</v>
      </c>
      <c r="E745" s="43">
        <f>IF(VLOOKUP(S745,'DD-Lookup'!$J$6:$L$50,3,FALSE)="Monthly",(YEAR(AC745)-YEAR(AB745))*12+MONTH(AC745)-MONTH(AB745)+1,(AC745-AB745+1))</f>
        <v>1</v>
      </c>
      <c r="F745" s="210">
        <f t="shared" si="60"/>
        <v>50</v>
      </c>
      <c r="G745" s="199">
        <v>1352679</v>
      </c>
      <c r="H745" s="195">
        <v>37049.314895833297</v>
      </c>
      <c r="I745" t="s">
        <v>2262</v>
      </c>
      <c r="M745" t="s">
        <v>2766</v>
      </c>
      <c r="N745" t="s">
        <v>3361</v>
      </c>
      <c r="O745" t="s">
        <v>1720</v>
      </c>
      <c r="P745" s="196">
        <v>50</v>
      </c>
      <c r="S745" t="s">
        <v>3340</v>
      </c>
      <c r="T745" t="s">
        <v>3557</v>
      </c>
      <c r="U745" s="198">
        <v>30.5</v>
      </c>
      <c r="V745" t="s">
        <v>1700</v>
      </c>
      <c r="W745" t="s">
        <v>3376</v>
      </c>
      <c r="X745" t="s">
        <v>3377</v>
      </c>
      <c r="Y745" t="s">
        <v>2662</v>
      </c>
      <c r="Z745" t="s">
        <v>2990</v>
      </c>
      <c r="AA745">
        <v>636391.1</v>
      </c>
      <c r="AB745" s="195">
        <v>37050.875011574099</v>
      </c>
      <c r="AC745" s="195">
        <v>37050.875011574099</v>
      </c>
    </row>
    <row r="746" spans="1:29" x14ac:dyDescent="0.25">
      <c r="A746" s="43" t="str">
        <f t="shared" si="56"/>
        <v xml:space="preserve"> Metals Financial</v>
      </c>
      <c r="B746" s="43" t="str">
        <f t="shared" si="57"/>
        <v/>
      </c>
      <c r="C746" s="43" t="str">
        <f t="shared" si="58"/>
        <v>Metals</v>
      </c>
      <c r="D746" s="43" t="str">
        <f t="shared" si="59"/>
        <v>Financial</v>
      </c>
      <c r="E746" s="43">
        <f>IF(VLOOKUP(S746,'DD-Lookup'!$J$6:$L$50,3,FALSE)="Monthly",(YEAR(AC746)-YEAR(AB746))*12+MONTH(AC746)-MONTH(AB746)+1,(AC746-AB746+1))</f>
        <v>1</v>
      </c>
      <c r="F746" s="210">
        <f t="shared" si="60"/>
        <v>20</v>
      </c>
      <c r="G746" s="199">
        <v>1352680</v>
      </c>
      <c r="H746" s="195">
        <v>37049.315011574101</v>
      </c>
      <c r="I746" t="s">
        <v>3570</v>
      </c>
      <c r="M746" t="s">
        <v>3346</v>
      </c>
      <c r="N746" t="s">
        <v>3566</v>
      </c>
      <c r="O746" t="s">
        <v>3567</v>
      </c>
      <c r="P746" s="196">
        <v>20</v>
      </c>
      <c r="S746" t="s">
        <v>3556</v>
      </c>
      <c r="T746" t="s">
        <v>3557</v>
      </c>
      <c r="U746" s="198">
        <v>1512</v>
      </c>
      <c r="V746" t="s">
        <v>3525</v>
      </c>
      <c r="W746" t="s">
        <v>3563</v>
      </c>
      <c r="X746" t="s">
        <v>3559</v>
      </c>
      <c r="Y746" t="s">
        <v>3560</v>
      </c>
      <c r="Z746" t="s">
        <v>3561</v>
      </c>
      <c r="AA746">
        <v>2173399</v>
      </c>
    </row>
    <row r="747" spans="1:29" x14ac:dyDescent="0.25">
      <c r="A747" s="43" t="str">
        <f t="shared" si="56"/>
        <v>US Power Physical</v>
      </c>
      <c r="B747" s="43" t="str">
        <f t="shared" si="57"/>
        <v>US</v>
      </c>
      <c r="C747" s="43" t="str">
        <f t="shared" si="58"/>
        <v>Power</v>
      </c>
      <c r="D747" s="43" t="str">
        <f t="shared" si="59"/>
        <v>Physical</v>
      </c>
      <c r="E747" s="43">
        <f>IF(VLOOKUP(S747,'DD-Lookup'!$J$6:$L$50,3,FALSE)="Monthly",(YEAR(AC747)-YEAR(AB747))*12+MONTH(AC747)-MONTH(AB747)+1,(AC747-AB747+1))</f>
        <v>1</v>
      </c>
      <c r="F747" s="210">
        <f t="shared" si="60"/>
        <v>50</v>
      </c>
      <c r="G747" s="199">
        <v>1352681</v>
      </c>
      <c r="H747" s="195">
        <v>37049.315185185202</v>
      </c>
      <c r="I747" t="s">
        <v>2259</v>
      </c>
      <c r="M747" t="s">
        <v>2766</v>
      </c>
      <c r="N747" t="s">
        <v>3361</v>
      </c>
      <c r="O747" t="s">
        <v>1720</v>
      </c>
      <c r="Q747" s="196">
        <v>50</v>
      </c>
      <c r="S747" t="s">
        <v>3340</v>
      </c>
      <c r="T747" t="s">
        <v>3557</v>
      </c>
      <c r="U747" s="198">
        <v>30.6</v>
      </c>
      <c r="V747" t="s">
        <v>3837</v>
      </c>
      <c r="W747" t="s">
        <v>3376</v>
      </c>
      <c r="X747" t="s">
        <v>3377</v>
      </c>
      <c r="Y747" t="s">
        <v>2662</v>
      </c>
      <c r="Z747" t="s">
        <v>2990</v>
      </c>
      <c r="AA747">
        <v>636392.1</v>
      </c>
      <c r="AB747" s="195">
        <v>37050.875011574099</v>
      </c>
      <c r="AC747" s="195">
        <v>37050.875011574099</v>
      </c>
    </row>
    <row r="748" spans="1:29" x14ac:dyDescent="0.25">
      <c r="A748" s="43" t="str">
        <f t="shared" si="56"/>
        <v>US Power Financial</v>
      </c>
      <c r="B748" s="43" t="str">
        <f t="shared" si="57"/>
        <v>US</v>
      </c>
      <c r="C748" s="43" t="str">
        <f t="shared" si="58"/>
        <v>Power</v>
      </c>
      <c r="D748" s="43" t="str">
        <f t="shared" si="59"/>
        <v>Financial</v>
      </c>
      <c r="E748" s="43">
        <f>IF(VLOOKUP(S748,'DD-Lookup'!$J$6:$L$50,3,FALSE)="Monthly",(YEAR(AC748)-YEAR(AB748))*12+MONTH(AC748)-MONTH(AB748)+1,(AC748-AB748+1))</f>
        <v>92</v>
      </c>
      <c r="F748" s="210">
        <f t="shared" si="60"/>
        <v>4600</v>
      </c>
      <c r="G748" s="199">
        <v>1352682</v>
      </c>
      <c r="H748" s="195">
        <v>37049.315509259301</v>
      </c>
      <c r="I748" t="s">
        <v>2483</v>
      </c>
      <c r="M748" t="s">
        <v>2766</v>
      </c>
      <c r="N748" t="s">
        <v>2659</v>
      </c>
      <c r="O748" t="s">
        <v>3150</v>
      </c>
      <c r="Q748" s="196">
        <v>50</v>
      </c>
      <c r="S748" t="s">
        <v>3340</v>
      </c>
      <c r="T748" t="s">
        <v>3557</v>
      </c>
      <c r="U748" s="198">
        <v>51.5</v>
      </c>
      <c r="V748" t="s">
        <v>2342</v>
      </c>
      <c r="W748" t="s">
        <v>2268</v>
      </c>
      <c r="X748" t="s">
        <v>3383</v>
      </c>
      <c r="Y748" t="s">
        <v>2662</v>
      </c>
      <c r="Z748" t="s">
        <v>2995</v>
      </c>
      <c r="AA748">
        <v>636393.1</v>
      </c>
      <c r="AB748" s="195">
        <v>37165</v>
      </c>
      <c r="AC748" s="195">
        <v>37256</v>
      </c>
    </row>
    <row r="749" spans="1:29" x14ac:dyDescent="0.25">
      <c r="A749" s="43" t="str">
        <f t="shared" si="56"/>
        <v>US Natural Gas Physical</v>
      </c>
      <c r="B749" s="43" t="str">
        <f t="shared" si="57"/>
        <v>US</v>
      </c>
      <c r="C749" s="43" t="str">
        <f t="shared" si="58"/>
        <v>Natural Gas</v>
      </c>
      <c r="D749" s="43" t="str">
        <f t="shared" si="59"/>
        <v>Physical</v>
      </c>
      <c r="E749" s="43">
        <f>IF(VLOOKUP(S749,'DD-Lookup'!$J$6:$L$50,3,FALSE)="Monthly",(YEAR(AC749)-YEAR(AB749))*12+MONTH(AC749)-MONTH(AB749)+1,(AC749-AB749+1))</f>
        <v>1</v>
      </c>
      <c r="F749" s="210">
        <f t="shared" si="60"/>
        <v>10000</v>
      </c>
      <c r="G749" s="199">
        <v>1352683</v>
      </c>
      <c r="H749" s="195">
        <v>37049.3155902777</v>
      </c>
      <c r="I749" t="s">
        <v>3529</v>
      </c>
      <c r="M749" t="s">
        <v>3341</v>
      </c>
      <c r="N749" t="s">
        <v>3747</v>
      </c>
      <c r="O749" t="s">
        <v>2722</v>
      </c>
      <c r="Q749" s="196">
        <v>10000</v>
      </c>
      <c r="S749" t="s">
        <v>3342</v>
      </c>
      <c r="T749" t="s">
        <v>3557</v>
      </c>
      <c r="U749" s="198">
        <v>3.7</v>
      </c>
      <c r="V749" t="s">
        <v>3851</v>
      </c>
      <c r="W749" t="s">
        <v>2175</v>
      </c>
      <c r="X749" t="s">
        <v>2176</v>
      </c>
      <c r="Y749" t="s">
        <v>2469</v>
      </c>
      <c r="Z749" t="s">
        <v>2995</v>
      </c>
      <c r="AA749">
        <v>835555</v>
      </c>
      <c r="AB749" s="195">
        <v>37050.875011574099</v>
      </c>
      <c r="AC749" s="195">
        <v>37050.875011574099</v>
      </c>
    </row>
    <row r="750" spans="1:29" x14ac:dyDescent="0.25">
      <c r="A750" s="43" t="str">
        <f t="shared" si="56"/>
        <v>US Natural Gas Physical</v>
      </c>
      <c r="B750" s="43" t="str">
        <f t="shared" si="57"/>
        <v>US</v>
      </c>
      <c r="C750" s="43" t="str">
        <f t="shared" si="58"/>
        <v>Natural Gas</v>
      </c>
      <c r="D750" s="43" t="str">
        <f t="shared" si="59"/>
        <v>Physical</v>
      </c>
      <c r="E750" s="43">
        <f>IF(VLOOKUP(S750,'DD-Lookup'!$J$6:$L$50,3,FALSE)="Monthly",(YEAR(AC750)-YEAR(AB750))*12+MONTH(AC750)-MONTH(AB750)+1,(AC750-AB750+1))</f>
        <v>1</v>
      </c>
      <c r="F750" s="210">
        <f t="shared" si="60"/>
        <v>5000</v>
      </c>
      <c r="G750" s="199">
        <v>1352684</v>
      </c>
      <c r="H750" s="195">
        <v>37049.315694444398</v>
      </c>
      <c r="I750" t="s">
        <v>2527</v>
      </c>
      <c r="M750" t="s">
        <v>3341</v>
      </c>
      <c r="N750" t="s">
        <v>3747</v>
      </c>
      <c r="O750" t="s">
        <v>2722</v>
      </c>
      <c r="Q750" s="196">
        <v>5000</v>
      </c>
      <c r="S750" t="s">
        <v>3342</v>
      </c>
      <c r="T750" t="s">
        <v>3557</v>
      </c>
      <c r="U750" s="198">
        <v>3.71</v>
      </c>
      <c r="V750" t="s">
        <v>2349</v>
      </c>
      <c r="W750" t="s">
        <v>2175</v>
      </c>
      <c r="X750" t="s">
        <v>2176</v>
      </c>
      <c r="Y750" t="s">
        <v>2469</v>
      </c>
      <c r="Z750" t="s">
        <v>2995</v>
      </c>
      <c r="AA750">
        <v>835556</v>
      </c>
      <c r="AB750" s="195">
        <v>37050.875011574099</v>
      </c>
      <c r="AC750" s="195">
        <v>37050.875011574099</v>
      </c>
    </row>
    <row r="751" spans="1:29" x14ac:dyDescent="0.25">
      <c r="A751" s="43" t="str">
        <f t="shared" si="56"/>
        <v>US Natural Gas Financial</v>
      </c>
      <c r="B751" s="43" t="str">
        <f t="shared" si="57"/>
        <v>US</v>
      </c>
      <c r="C751" s="43" t="str">
        <f t="shared" si="58"/>
        <v>Natural Gas</v>
      </c>
      <c r="D751" s="43" t="str">
        <f t="shared" si="59"/>
        <v>Financial</v>
      </c>
      <c r="E751" s="43">
        <f>IF(VLOOKUP(S751,'DD-Lookup'!$J$6:$L$50,3,FALSE)="Monthly",(YEAR(AC751)-YEAR(AB751))*12+MONTH(AC751)-MONTH(AB751)+1,(AC751-AB751+1))</f>
        <v>23</v>
      </c>
      <c r="F751" s="210">
        <f t="shared" si="60"/>
        <v>345000</v>
      </c>
      <c r="G751" s="199">
        <v>1352685</v>
      </c>
      <c r="H751" s="195">
        <v>37049.316168981502</v>
      </c>
      <c r="I751" t="s">
        <v>3443</v>
      </c>
      <c r="M751" t="s">
        <v>3341</v>
      </c>
      <c r="N751" t="s">
        <v>2281</v>
      </c>
      <c r="O751" t="s">
        <v>2156</v>
      </c>
      <c r="P751" s="196">
        <v>15000</v>
      </c>
      <c r="S751" t="s">
        <v>3342</v>
      </c>
      <c r="T751" t="s">
        <v>3557</v>
      </c>
      <c r="U751" s="198">
        <v>3.74</v>
      </c>
      <c r="V751" t="s">
        <v>3191</v>
      </c>
      <c r="W751" t="s">
        <v>2512</v>
      </c>
      <c r="X751" t="s">
        <v>2170</v>
      </c>
      <c r="Y751" t="s">
        <v>3575</v>
      </c>
      <c r="Z751" t="s">
        <v>2995</v>
      </c>
      <c r="AA751" t="s">
        <v>387</v>
      </c>
      <c r="AB751" s="195">
        <v>37050.875011574099</v>
      </c>
      <c r="AC751" s="195">
        <v>37072.875011574099</v>
      </c>
    </row>
    <row r="752" spans="1:29" x14ac:dyDescent="0.25">
      <c r="A752" s="43" t="str">
        <f t="shared" si="56"/>
        <v>US Power Physical</v>
      </c>
      <c r="B752" s="43" t="str">
        <f t="shared" si="57"/>
        <v>US</v>
      </c>
      <c r="C752" s="43" t="str">
        <f t="shared" si="58"/>
        <v>Power</v>
      </c>
      <c r="D752" s="43" t="str">
        <f t="shared" si="59"/>
        <v>Physical</v>
      </c>
      <c r="E752" s="43">
        <f>IF(VLOOKUP(S752,'DD-Lookup'!$J$6:$L$50,3,FALSE)="Monthly",(YEAR(AC752)-YEAR(AB752))*12+MONTH(AC752)-MONTH(AB752)+1,(AC752-AB752+1))</f>
        <v>1</v>
      </c>
      <c r="F752" s="210">
        <f t="shared" si="60"/>
        <v>50</v>
      </c>
      <c r="G752" s="199">
        <v>1352687</v>
      </c>
      <c r="H752" s="195">
        <v>37049.316400463002</v>
      </c>
      <c r="I752" t="s">
        <v>2269</v>
      </c>
      <c r="M752" t="s">
        <v>2766</v>
      </c>
      <c r="N752" t="s">
        <v>3361</v>
      </c>
      <c r="O752" t="s">
        <v>1781</v>
      </c>
      <c r="P752" s="196">
        <v>50</v>
      </c>
      <c r="S752" t="s">
        <v>3340</v>
      </c>
      <c r="T752" t="s">
        <v>3557</v>
      </c>
      <c r="U752" s="198">
        <v>30.75</v>
      </c>
      <c r="V752" t="s">
        <v>388</v>
      </c>
      <c r="W752" t="s">
        <v>3365</v>
      </c>
      <c r="X752" t="s">
        <v>3366</v>
      </c>
      <c r="Y752" t="s">
        <v>2662</v>
      </c>
      <c r="Z752" t="s">
        <v>2990</v>
      </c>
      <c r="AA752">
        <v>636394.1</v>
      </c>
      <c r="AB752" s="195">
        <v>37050.875011574099</v>
      </c>
      <c r="AC752" s="195">
        <v>37050.875011574099</v>
      </c>
    </row>
    <row r="753" spans="1:29" x14ac:dyDescent="0.25">
      <c r="A753" s="43" t="str">
        <f t="shared" si="56"/>
        <v>US Power Physical</v>
      </c>
      <c r="B753" s="43" t="str">
        <f t="shared" si="57"/>
        <v>US</v>
      </c>
      <c r="C753" s="43" t="str">
        <f t="shared" si="58"/>
        <v>Power</v>
      </c>
      <c r="D753" s="43" t="str">
        <f t="shared" si="59"/>
        <v>Physical</v>
      </c>
      <c r="E753" s="43">
        <f>IF(VLOOKUP(S753,'DD-Lookup'!$J$6:$L$50,3,FALSE)="Monthly",(YEAR(AC753)-YEAR(AB753))*12+MONTH(AC753)-MONTH(AB753)+1,(AC753-AB753+1))</f>
        <v>1</v>
      </c>
      <c r="F753" s="210">
        <f t="shared" si="60"/>
        <v>50</v>
      </c>
      <c r="G753" s="199">
        <v>1352688</v>
      </c>
      <c r="H753" s="195">
        <v>37049.316423611097</v>
      </c>
      <c r="I753" t="s">
        <v>3064</v>
      </c>
      <c r="M753" t="s">
        <v>2766</v>
      </c>
      <c r="N753" t="s">
        <v>3361</v>
      </c>
      <c r="O753" t="s">
        <v>1720</v>
      </c>
      <c r="P753" s="196">
        <v>50</v>
      </c>
      <c r="S753" t="s">
        <v>3340</v>
      </c>
      <c r="T753" t="s">
        <v>3557</v>
      </c>
      <c r="U753" s="198">
        <v>30.5</v>
      </c>
      <c r="V753" t="s">
        <v>3797</v>
      </c>
      <c r="W753" t="s">
        <v>3376</v>
      </c>
      <c r="X753" t="s">
        <v>3377</v>
      </c>
      <c r="Y753" t="s">
        <v>2662</v>
      </c>
      <c r="Z753" t="s">
        <v>2990</v>
      </c>
      <c r="AA753">
        <v>636395.1</v>
      </c>
      <c r="AB753" s="195">
        <v>37050.875011574099</v>
      </c>
      <c r="AC753" s="195">
        <v>37050.875011574099</v>
      </c>
    </row>
    <row r="754" spans="1:29" x14ac:dyDescent="0.25">
      <c r="A754" s="43" t="str">
        <f t="shared" si="56"/>
        <v>US Power Physical</v>
      </c>
      <c r="B754" s="43" t="str">
        <f t="shared" si="57"/>
        <v>US</v>
      </c>
      <c r="C754" s="43" t="str">
        <f t="shared" si="58"/>
        <v>Power</v>
      </c>
      <c r="D754" s="43" t="str">
        <f t="shared" si="59"/>
        <v>Physical</v>
      </c>
      <c r="E754" s="43">
        <f>IF(VLOOKUP(S754,'DD-Lookup'!$J$6:$L$50,3,FALSE)="Monthly",(YEAR(AC754)-YEAR(AB754))*12+MONTH(AC754)-MONTH(AB754)+1,(AC754-AB754+1))</f>
        <v>31</v>
      </c>
      <c r="F754" s="210">
        <f t="shared" si="60"/>
        <v>1550</v>
      </c>
      <c r="G754" s="199">
        <v>1352689</v>
      </c>
      <c r="H754" s="195">
        <v>37049.316527777803</v>
      </c>
      <c r="I754" t="s">
        <v>2527</v>
      </c>
      <c r="M754" t="s">
        <v>2766</v>
      </c>
      <c r="N754" t="s">
        <v>3361</v>
      </c>
      <c r="O754" t="s">
        <v>3745</v>
      </c>
      <c r="Q754" s="196">
        <v>50</v>
      </c>
      <c r="S754" t="s">
        <v>3340</v>
      </c>
      <c r="T754" t="s">
        <v>3557</v>
      </c>
      <c r="U754" s="198">
        <v>81.25</v>
      </c>
      <c r="V754" t="s">
        <v>4173</v>
      </c>
      <c r="W754" t="s">
        <v>3380</v>
      </c>
      <c r="X754" t="s">
        <v>3381</v>
      </c>
      <c r="Y754" t="s">
        <v>2662</v>
      </c>
      <c r="Z754" t="s">
        <v>2990</v>
      </c>
      <c r="AA754">
        <v>636396.1</v>
      </c>
      <c r="AB754" s="195">
        <v>37073.875011574099</v>
      </c>
      <c r="AC754" s="195">
        <v>37103.875011574099</v>
      </c>
    </row>
    <row r="755" spans="1:29" x14ac:dyDescent="0.25">
      <c r="A755" s="43" t="str">
        <f t="shared" si="56"/>
        <v>US Natural Gas Financial</v>
      </c>
      <c r="B755" s="43" t="str">
        <f t="shared" si="57"/>
        <v>US</v>
      </c>
      <c r="C755" s="43" t="str">
        <f t="shared" si="58"/>
        <v>Natural Gas</v>
      </c>
      <c r="D755" s="43" t="str">
        <f t="shared" si="59"/>
        <v>Financial</v>
      </c>
      <c r="E755" s="43">
        <f>IF(VLOOKUP(S755,'DD-Lookup'!$J$6:$L$50,3,FALSE)="Monthly",(YEAR(AC755)-YEAR(AB755))*12+MONTH(AC755)-MONTH(AB755)+1,(AC755-AB755+1))</f>
        <v>31</v>
      </c>
      <c r="F755" s="210">
        <f t="shared" si="60"/>
        <v>310000</v>
      </c>
      <c r="G755" s="199">
        <v>1352690</v>
      </c>
      <c r="H755" s="195">
        <v>37049.316539351901</v>
      </c>
      <c r="I755" t="s">
        <v>3482</v>
      </c>
      <c r="M755" t="s">
        <v>3341</v>
      </c>
      <c r="N755" t="s">
        <v>2281</v>
      </c>
      <c r="O755" t="s">
        <v>3176</v>
      </c>
      <c r="P755" s="196">
        <v>10000</v>
      </c>
      <c r="S755" t="s">
        <v>3342</v>
      </c>
      <c r="T755" t="s">
        <v>3557</v>
      </c>
      <c r="U755" s="198">
        <v>3.8250000000000002</v>
      </c>
      <c r="V755" t="s">
        <v>1742</v>
      </c>
      <c r="W755" t="s">
        <v>2853</v>
      </c>
      <c r="X755" t="s">
        <v>2282</v>
      </c>
      <c r="Y755" t="s">
        <v>3575</v>
      </c>
      <c r="Z755" t="s">
        <v>2995</v>
      </c>
      <c r="AA755" t="s">
        <v>389</v>
      </c>
      <c r="AB755" s="195">
        <v>37073.915972222203</v>
      </c>
      <c r="AC755" s="195">
        <v>37103.915972222203</v>
      </c>
    </row>
    <row r="756" spans="1:29" x14ac:dyDescent="0.25">
      <c r="A756" s="43" t="str">
        <f t="shared" si="56"/>
        <v>US Natural Gas Financial</v>
      </c>
      <c r="B756" s="43" t="str">
        <f t="shared" si="57"/>
        <v>US</v>
      </c>
      <c r="C756" s="43" t="str">
        <f t="shared" si="58"/>
        <v>Natural Gas</v>
      </c>
      <c r="D756" s="43" t="str">
        <f t="shared" si="59"/>
        <v>Financial</v>
      </c>
      <c r="E756" s="43">
        <f>IF(VLOOKUP(S756,'DD-Lookup'!$J$6:$L$50,3,FALSE)="Monthly",(YEAR(AC756)-YEAR(AB756))*12+MONTH(AC756)-MONTH(AB756)+1,(AC756-AB756+1))</f>
        <v>365</v>
      </c>
      <c r="F756" s="210">
        <f t="shared" si="60"/>
        <v>1825000</v>
      </c>
      <c r="G756" s="199">
        <v>1352691</v>
      </c>
      <c r="H756" s="195">
        <v>37049.316550925898</v>
      </c>
      <c r="I756" t="s">
        <v>2280</v>
      </c>
      <c r="M756" t="s">
        <v>3341</v>
      </c>
      <c r="N756" t="s">
        <v>2281</v>
      </c>
      <c r="O756" t="s">
        <v>2511</v>
      </c>
      <c r="P756" s="196">
        <v>5000</v>
      </c>
      <c r="S756" t="s">
        <v>3342</v>
      </c>
      <c r="T756" t="s">
        <v>3557</v>
      </c>
      <c r="U756" s="198">
        <v>3.9750000000000001</v>
      </c>
      <c r="V756" t="s">
        <v>2359</v>
      </c>
      <c r="W756" t="s">
        <v>2853</v>
      </c>
      <c r="X756" t="s">
        <v>2282</v>
      </c>
      <c r="Y756" t="s">
        <v>3575</v>
      </c>
      <c r="Z756" t="s">
        <v>2995</v>
      </c>
      <c r="AA756" t="s">
        <v>390</v>
      </c>
      <c r="AB756" s="195">
        <v>37257.875</v>
      </c>
      <c r="AC756" s="195">
        <v>37621.875</v>
      </c>
    </row>
    <row r="757" spans="1:29" x14ac:dyDescent="0.25">
      <c r="A757" s="43" t="str">
        <f t="shared" si="56"/>
        <v>US Power Physical</v>
      </c>
      <c r="B757" s="43" t="str">
        <f t="shared" si="57"/>
        <v>US</v>
      </c>
      <c r="C757" s="43" t="str">
        <f t="shared" si="58"/>
        <v>Power</v>
      </c>
      <c r="D757" s="43" t="str">
        <f t="shared" si="59"/>
        <v>Physical</v>
      </c>
      <c r="E757" s="43">
        <f>IF(VLOOKUP(S757,'DD-Lookup'!$J$6:$L$50,3,FALSE)="Monthly",(YEAR(AC757)-YEAR(AB757))*12+MONTH(AC757)-MONTH(AB757)+1,(AC757-AB757+1))</f>
        <v>1</v>
      </c>
      <c r="F757" s="210">
        <f t="shared" si="60"/>
        <v>50</v>
      </c>
      <c r="G757" s="199">
        <v>1352695</v>
      </c>
      <c r="H757" s="195">
        <v>37049.316782407397</v>
      </c>
      <c r="I757" t="s">
        <v>4113</v>
      </c>
      <c r="M757" t="s">
        <v>2766</v>
      </c>
      <c r="N757" t="s">
        <v>3361</v>
      </c>
      <c r="O757" t="s">
        <v>1781</v>
      </c>
      <c r="Q757" s="196">
        <v>50</v>
      </c>
      <c r="S757" t="s">
        <v>3340</v>
      </c>
      <c r="T757" t="s">
        <v>3557</v>
      </c>
      <c r="U757" s="198">
        <v>31</v>
      </c>
      <c r="V757" t="s">
        <v>1696</v>
      </c>
      <c r="W757" t="s">
        <v>3365</v>
      </c>
      <c r="X757" t="s">
        <v>3366</v>
      </c>
      <c r="Y757" t="s">
        <v>2662</v>
      </c>
      <c r="Z757" t="s">
        <v>2990</v>
      </c>
      <c r="AA757">
        <v>636398.1</v>
      </c>
      <c r="AB757" s="195">
        <v>37050.875011574099</v>
      </c>
      <c r="AC757" s="195">
        <v>37050.875011574099</v>
      </c>
    </row>
    <row r="758" spans="1:29" x14ac:dyDescent="0.25">
      <c r="A758" s="43" t="str">
        <f t="shared" si="56"/>
        <v>US Natural Gas Financial</v>
      </c>
      <c r="B758" s="43" t="str">
        <f t="shared" si="57"/>
        <v>US</v>
      </c>
      <c r="C758" s="43" t="str">
        <f t="shared" si="58"/>
        <v>Natural Gas</v>
      </c>
      <c r="D758" s="43" t="str">
        <f t="shared" si="59"/>
        <v>Financial</v>
      </c>
      <c r="E758" s="43">
        <f>IF(VLOOKUP(S758,'DD-Lookup'!$J$6:$L$50,3,FALSE)="Monthly",(YEAR(AC758)-YEAR(AB758))*12+MONTH(AC758)-MONTH(AB758)+1,(AC758-AB758+1))</f>
        <v>31</v>
      </c>
      <c r="F758" s="210">
        <f t="shared" si="60"/>
        <v>465000</v>
      </c>
      <c r="G758" s="199">
        <v>1352696</v>
      </c>
      <c r="H758" s="195">
        <v>37049.316874999997</v>
      </c>
      <c r="I758" t="s">
        <v>3375</v>
      </c>
      <c r="M758" t="s">
        <v>3341</v>
      </c>
      <c r="N758" t="s">
        <v>2281</v>
      </c>
      <c r="O758" t="s">
        <v>2475</v>
      </c>
      <c r="Q758" s="196">
        <v>15000</v>
      </c>
      <c r="S758" t="s">
        <v>3342</v>
      </c>
      <c r="T758" t="s">
        <v>3557</v>
      </c>
      <c r="U758" s="198">
        <v>3.83</v>
      </c>
      <c r="V758" t="s">
        <v>3838</v>
      </c>
      <c r="W758" t="s">
        <v>2853</v>
      </c>
      <c r="X758" t="s">
        <v>2282</v>
      </c>
      <c r="Y758" t="s">
        <v>3575</v>
      </c>
      <c r="Z758" t="s">
        <v>2995</v>
      </c>
      <c r="AA758" t="s">
        <v>391</v>
      </c>
      <c r="AB758" s="195">
        <v>37073.875</v>
      </c>
      <c r="AC758" s="195">
        <v>37103.875</v>
      </c>
    </row>
    <row r="759" spans="1:29" x14ac:dyDescent="0.25">
      <c r="A759" s="43" t="str">
        <f t="shared" si="56"/>
        <v>US Natural Gas Physical</v>
      </c>
      <c r="B759" s="43" t="str">
        <f t="shared" si="57"/>
        <v>US</v>
      </c>
      <c r="C759" s="43" t="str">
        <f t="shared" si="58"/>
        <v>Natural Gas</v>
      </c>
      <c r="D759" s="43" t="str">
        <f t="shared" si="59"/>
        <v>Physical</v>
      </c>
      <c r="E759" s="43">
        <f>IF(VLOOKUP(S759,'DD-Lookup'!$J$6:$L$50,3,FALSE)="Monthly",(YEAR(AC759)-YEAR(AB759))*12+MONTH(AC759)-MONTH(AB759)+1,(AC759-AB759+1))</f>
        <v>1</v>
      </c>
      <c r="F759" s="210">
        <f t="shared" si="60"/>
        <v>10000</v>
      </c>
      <c r="G759" s="199">
        <v>1352697</v>
      </c>
      <c r="H759" s="195">
        <v>37049.316956018498</v>
      </c>
      <c r="I759" t="s">
        <v>2470</v>
      </c>
      <c r="M759" t="s">
        <v>3341</v>
      </c>
      <c r="N759" t="s">
        <v>3747</v>
      </c>
      <c r="O759" t="s">
        <v>379</v>
      </c>
      <c r="P759" s="196">
        <v>10000</v>
      </c>
      <c r="S759" t="s">
        <v>3342</v>
      </c>
      <c r="T759" t="s">
        <v>3557</v>
      </c>
      <c r="U759" s="198">
        <v>3.7850000000000001</v>
      </c>
      <c r="V759" t="s">
        <v>1721</v>
      </c>
      <c r="W759" t="s">
        <v>2467</v>
      </c>
      <c r="X759" t="s">
        <v>2468</v>
      </c>
      <c r="Y759" t="s">
        <v>2469</v>
      </c>
      <c r="Z759" t="s">
        <v>2995</v>
      </c>
      <c r="AA759">
        <v>835557</v>
      </c>
      <c r="AB759" s="195">
        <v>37050.875011574099</v>
      </c>
      <c r="AC759" s="195">
        <v>37050.875011574099</v>
      </c>
    </row>
    <row r="760" spans="1:29" x14ac:dyDescent="0.25">
      <c r="A760" s="43" t="str">
        <f t="shared" si="56"/>
        <v>US Crude Financial</v>
      </c>
      <c r="B760" s="43" t="str">
        <f t="shared" si="57"/>
        <v>US</v>
      </c>
      <c r="C760" s="43" t="str">
        <f t="shared" si="58"/>
        <v>Crude</v>
      </c>
      <c r="D760" s="43" t="str">
        <f t="shared" si="59"/>
        <v>Financial</v>
      </c>
      <c r="E760" s="43">
        <f>IF(VLOOKUP(S760,'DD-Lookup'!$J$6:$L$50,3,FALSE)="Monthly",(YEAR(AC760)-YEAR(AB760))*12+MONTH(AC760)-MONTH(AB760)+1,(AC760-AB760+1))</f>
        <v>1</v>
      </c>
      <c r="F760" s="210">
        <f t="shared" si="60"/>
        <v>50000</v>
      </c>
      <c r="G760" s="199">
        <v>1352698</v>
      </c>
      <c r="H760" s="195">
        <v>37049.316967592596</v>
      </c>
      <c r="I760" t="s">
        <v>2280</v>
      </c>
      <c r="M760" t="s">
        <v>3437</v>
      </c>
      <c r="N760" t="s">
        <v>2653</v>
      </c>
      <c r="O760" t="s">
        <v>3359</v>
      </c>
      <c r="Q760" s="196">
        <v>50000</v>
      </c>
      <c r="S760" t="s">
        <v>3347</v>
      </c>
      <c r="T760" t="s">
        <v>3557</v>
      </c>
      <c r="U760" s="198">
        <v>27.5</v>
      </c>
      <c r="V760" t="s">
        <v>3468</v>
      </c>
      <c r="W760" t="s">
        <v>2655</v>
      </c>
      <c r="X760" t="s">
        <v>2656</v>
      </c>
      <c r="Y760" t="s">
        <v>2778</v>
      </c>
      <c r="Z760" t="s">
        <v>2995</v>
      </c>
      <c r="AA760">
        <v>115374</v>
      </c>
      <c r="AB760" s="195">
        <v>37073</v>
      </c>
      <c r="AC760" s="195">
        <v>37103</v>
      </c>
    </row>
    <row r="761" spans="1:29" x14ac:dyDescent="0.25">
      <c r="A761" s="43" t="str">
        <f t="shared" si="56"/>
        <v>US Power Physical</v>
      </c>
      <c r="B761" s="43" t="str">
        <f t="shared" si="57"/>
        <v>US</v>
      </c>
      <c r="C761" s="43" t="str">
        <f t="shared" si="58"/>
        <v>Power</v>
      </c>
      <c r="D761" s="43" t="str">
        <f t="shared" si="59"/>
        <v>Physical</v>
      </c>
      <c r="E761" s="43">
        <f>IF(VLOOKUP(S761,'DD-Lookup'!$J$6:$L$50,3,FALSE)="Monthly",(YEAR(AC761)-YEAR(AB761))*12+MONTH(AC761)-MONTH(AB761)+1,(AC761-AB761+1))</f>
        <v>5</v>
      </c>
      <c r="F761" s="210">
        <f t="shared" si="60"/>
        <v>250</v>
      </c>
      <c r="G761" s="199">
        <v>1352702</v>
      </c>
      <c r="H761" s="195">
        <v>37049.317048611098</v>
      </c>
      <c r="I761" t="s">
        <v>2255</v>
      </c>
      <c r="M761" t="s">
        <v>2766</v>
      </c>
      <c r="N761" t="s">
        <v>3361</v>
      </c>
      <c r="O761" t="s">
        <v>3698</v>
      </c>
      <c r="Q761" s="196">
        <v>50</v>
      </c>
      <c r="S761" t="s">
        <v>3340</v>
      </c>
      <c r="T761" t="s">
        <v>3557</v>
      </c>
      <c r="U761" s="198">
        <v>41</v>
      </c>
      <c r="V761" t="s">
        <v>3743</v>
      </c>
      <c r="W761" t="s">
        <v>3376</v>
      </c>
      <c r="X761" t="s">
        <v>3377</v>
      </c>
      <c r="Y761" t="s">
        <v>2662</v>
      </c>
      <c r="Z761" t="s">
        <v>2990</v>
      </c>
      <c r="AA761">
        <v>636399.1</v>
      </c>
      <c r="AB761" s="195">
        <v>37060.875</v>
      </c>
      <c r="AC761" s="195">
        <v>37064.875</v>
      </c>
    </row>
    <row r="762" spans="1:29" x14ac:dyDescent="0.25">
      <c r="A762" s="43" t="str">
        <f t="shared" si="56"/>
        <v>US Natural Gas Physical</v>
      </c>
      <c r="B762" s="43" t="str">
        <f t="shared" si="57"/>
        <v>US</v>
      </c>
      <c r="C762" s="43" t="str">
        <f t="shared" si="58"/>
        <v>Natural Gas</v>
      </c>
      <c r="D762" s="43" t="str">
        <f t="shared" si="59"/>
        <v>Physical</v>
      </c>
      <c r="E762" s="43">
        <f>IF(VLOOKUP(S762,'DD-Lookup'!$J$6:$L$50,3,FALSE)="Monthly",(YEAR(AC762)-YEAR(AB762))*12+MONTH(AC762)-MONTH(AB762)+1,(AC762-AB762+1))</f>
        <v>1</v>
      </c>
      <c r="F762" s="210">
        <f t="shared" si="60"/>
        <v>20000</v>
      </c>
      <c r="G762" s="199">
        <v>1352703</v>
      </c>
      <c r="H762" s="195">
        <v>37049.317060185203</v>
      </c>
      <c r="I762" t="s">
        <v>2487</v>
      </c>
      <c r="M762" t="s">
        <v>3341</v>
      </c>
      <c r="N762" t="s">
        <v>3747</v>
      </c>
      <c r="O762" t="s">
        <v>379</v>
      </c>
      <c r="P762" s="196">
        <v>20000</v>
      </c>
      <c r="S762" t="s">
        <v>3342</v>
      </c>
      <c r="T762" t="s">
        <v>3557</v>
      </c>
      <c r="U762" s="198">
        <v>3.7850000000000001</v>
      </c>
      <c r="V762" t="s">
        <v>2348</v>
      </c>
      <c r="W762" t="s">
        <v>2467</v>
      </c>
      <c r="X762" t="s">
        <v>2468</v>
      </c>
      <c r="Y762" t="s">
        <v>2469</v>
      </c>
      <c r="Z762" t="s">
        <v>2995</v>
      </c>
      <c r="AA762">
        <v>835558</v>
      </c>
      <c r="AB762" s="195">
        <v>37050.875011574099</v>
      </c>
      <c r="AC762" s="195">
        <v>37050.875011574099</v>
      </c>
    </row>
    <row r="763" spans="1:29" x14ac:dyDescent="0.25">
      <c r="A763" s="43" t="str">
        <f t="shared" si="56"/>
        <v>US Natural Gas Physical</v>
      </c>
      <c r="B763" s="43" t="str">
        <f t="shared" si="57"/>
        <v>US</v>
      </c>
      <c r="C763" s="43" t="str">
        <f t="shared" si="58"/>
        <v>Natural Gas</v>
      </c>
      <c r="D763" s="43" t="str">
        <f t="shared" si="59"/>
        <v>Physical</v>
      </c>
      <c r="E763" s="43">
        <f>IF(VLOOKUP(S763,'DD-Lookup'!$J$6:$L$50,3,FALSE)="Monthly",(YEAR(AC763)-YEAR(AB763))*12+MONTH(AC763)-MONTH(AB763)+1,(AC763-AB763+1))</f>
        <v>1</v>
      </c>
      <c r="F763" s="210">
        <f t="shared" si="60"/>
        <v>10000</v>
      </c>
      <c r="G763" s="199">
        <v>1352706</v>
      </c>
      <c r="H763" s="195">
        <v>37049.317314814798</v>
      </c>
      <c r="I763" t="s">
        <v>2487</v>
      </c>
      <c r="M763" t="s">
        <v>3341</v>
      </c>
      <c r="N763" t="s">
        <v>3747</v>
      </c>
      <c r="O763" t="s">
        <v>2722</v>
      </c>
      <c r="P763" s="196">
        <v>10000</v>
      </c>
      <c r="S763" t="s">
        <v>3342</v>
      </c>
      <c r="T763" t="s">
        <v>3557</v>
      </c>
      <c r="U763" s="198">
        <v>3.7050000000000001</v>
      </c>
      <c r="V763" t="s">
        <v>2348</v>
      </c>
      <c r="W763" t="s">
        <v>2175</v>
      </c>
      <c r="X763" t="s">
        <v>2176</v>
      </c>
      <c r="Y763" t="s">
        <v>2469</v>
      </c>
      <c r="Z763" t="s">
        <v>2995</v>
      </c>
      <c r="AA763">
        <v>835559</v>
      </c>
      <c r="AB763" s="195">
        <v>37050.875011574099</v>
      </c>
      <c r="AC763" s="195">
        <v>37050.875011574099</v>
      </c>
    </row>
    <row r="764" spans="1:29" x14ac:dyDescent="0.25">
      <c r="A764" s="43" t="str">
        <f t="shared" si="56"/>
        <v>US Natural Gas Physical</v>
      </c>
      <c r="B764" s="43" t="str">
        <f t="shared" si="57"/>
        <v>US</v>
      </c>
      <c r="C764" s="43" t="str">
        <f t="shared" si="58"/>
        <v>Natural Gas</v>
      </c>
      <c r="D764" s="43" t="str">
        <f t="shared" si="59"/>
        <v>Physical</v>
      </c>
      <c r="E764" s="43">
        <f>IF(VLOOKUP(S764,'DD-Lookup'!$J$6:$L$50,3,FALSE)="Monthly",(YEAR(AC764)-YEAR(AB764))*12+MONTH(AC764)-MONTH(AB764)+1,(AC764-AB764+1))</f>
        <v>1</v>
      </c>
      <c r="F764" s="210">
        <f t="shared" si="60"/>
        <v>10000</v>
      </c>
      <c r="G764" s="199">
        <v>1352707</v>
      </c>
      <c r="H764" s="195">
        <v>37049.317453703698</v>
      </c>
      <c r="I764" t="s">
        <v>2527</v>
      </c>
      <c r="M764" t="s">
        <v>3341</v>
      </c>
      <c r="N764" t="s">
        <v>3747</v>
      </c>
      <c r="O764" t="s">
        <v>379</v>
      </c>
      <c r="Q764" s="196">
        <v>10000</v>
      </c>
      <c r="S764" t="s">
        <v>3342</v>
      </c>
      <c r="T764" t="s">
        <v>3557</v>
      </c>
      <c r="U764" s="198">
        <v>3.7850000000000001</v>
      </c>
      <c r="V764" t="s">
        <v>2349</v>
      </c>
      <c r="W764" t="s">
        <v>2467</v>
      </c>
      <c r="X764" t="s">
        <v>2468</v>
      </c>
      <c r="Y764" t="s">
        <v>2469</v>
      </c>
      <c r="Z764" t="s">
        <v>2995</v>
      </c>
      <c r="AA764">
        <v>835560</v>
      </c>
      <c r="AB764" s="195">
        <v>37050.875011574099</v>
      </c>
      <c r="AC764" s="195">
        <v>37050.875011574099</v>
      </c>
    </row>
    <row r="765" spans="1:29" x14ac:dyDescent="0.25">
      <c r="A765" s="43" t="str">
        <f t="shared" si="56"/>
        <v>US Natural Gas Physical</v>
      </c>
      <c r="B765" s="43" t="str">
        <f t="shared" si="57"/>
        <v>US</v>
      </c>
      <c r="C765" s="43" t="str">
        <f t="shared" si="58"/>
        <v>Natural Gas</v>
      </c>
      <c r="D765" s="43" t="str">
        <f t="shared" si="59"/>
        <v>Physical</v>
      </c>
      <c r="E765" s="43">
        <f>IF(VLOOKUP(S765,'DD-Lookup'!$J$6:$L$50,3,FALSE)="Monthly",(YEAR(AC765)-YEAR(AB765))*12+MONTH(AC765)-MONTH(AB765)+1,(AC765-AB765+1))</f>
        <v>1</v>
      </c>
      <c r="F765" s="210">
        <f t="shared" si="60"/>
        <v>50000</v>
      </c>
      <c r="G765" s="199">
        <v>1352708</v>
      </c>
      <c r="H765" s="195">
        <v>37049.317499999997</v>
      </c>
      <c r="I765" t="s">
        <v>3443</v>
      </c>
      <c r="M765" t="s">
        <v>3341</v>
      </c>
      <c r="N765" t="s">
        <v>3747</v>
      </c>
      <c r="O765" t="s">
        <v>379</v>
      </c>
      <c r="Q765" s="196">
        <v>50000</v>
      </c>
      <c r="S765" t="s">
        <v>3342</v>
      </c>
      <c r="T765" t="s">
        <v>3557</v>
      </c>
      <c r="U765" s="198">
        <v>3.7850000000000001</v>
      </c>
      <c r="V765" t="s">
        <v>2346</v>
      </c>
      <c r="W765" t="s">
        <v>2467</v>
      </c>
      <c r="X765" t="s">
        <v>2468</v>
      </c>
      <c r="Y765" t="s">
        <v>2469</v>
      </c>
      <c r="Z765" t="s">
        <v>2995</v>
      </c>
      <c r="AA765">
        <v>835561</v>
      </c>
      <c r="AB765" s="195">
        <v>37050.875011574099</v>
      </c>
      <c r="AC765" s="195">
        <v>37050.875011574099</v>
      </c>
    </row>
    <row r="766" spans="1:29" x14ac:dyDescent="0.25">
      <c r="A766" s="43" t="str">
        <f t="shared" si="56"/>
        <v>US Power Physical</v>
      </c>
      <c r="B766" s="43" t="str">
        <f t="shared" si="57"/>
        <v>US</v>
      </c>
      <c r="C766" s="43" t="str">
        <f t="shared" si="58"/>
        <v>Power</v>
      </c>
      <c r="D766" s="43" t="str">
        <f t="shared" si="59"/>
        <v>Physical</v>
      </c>
      <c r="E766" s="43">
        <f>IF(VLOOKUP(S766,'DD-Lookup'!$J$6:$L$50,3,FALSE)="Monthly",(YEAR(AC766)-YEAR(AB766))*12+MONTH(AC766)-MONTH(AB766)+1,(AC766-AB766+1))</f>
        <v>5</v>
      </c>
      <c r="F766" s="210">
        <f t="shared" si="60"/>
        <v>250</v>
      </c>
      <c r="G766" s="199">
        <v>1352709</v>
      </c>
      <c r="H766" s="195">
        <v>37049.317719907398</v>
      </c>
      <c r="I766" t="s">
        <v>2280</v>
      </c>
      <c r="M766" t="s">
        <v>2766</v>
      </c>
      <c r="N766" t="s">
        <v>3361</v>
      </c>
      <c r="O766" t="s">
        <v>383</v>
      </c>
      <c r="Q766" s="196">
        <v>50</v>
      </c>
      <c r="S766" t="s">
        <v>3340</v>
      </c>
      <c r="T766" t="s">
        <v>3557</v>
      </c>
      <c r="U766" s="198">
        <v>68</v>
      </c>
      <c r="V766" t="s">
        <v>1697</v>
      </c>
      <c r="W766" t="s">
        <v>3369</v>
      </c>
      <c r="X766" t="s">
        <v>2267</v>
      </c>
      <c r="Y766" t="s">
        <v>2662</v>
      </c>
      <c r="Z766" t="s">
        <v>2990</v>
      </c>
      <c r="AA766">
        <v>636400.1</v>
      </c>
      <c r="AB766" s="195">
        <v>37074.875</v>
      </c>
      <c r="AC766" s="195">
        <v>37078.875</v>
      </c>
    </row>
    <row r="767" spans="1:29" x14ac:dyDescent="0.25">
      <c r="A767" s="43" t="str">
        <f t="shared" si="56"/>
        <v>US Natural Gas Physical</v>
      </c>
      <c r="B767" s="43" t="str">
        <f t="shared" si="57"/>
        <v>US</v>
      </c>
      <c r="C767" s="43" t="str">
        <f t="shared" si="58"/>
        <v>Natural Gas</v>
      </c>
      <c r="D767" s="43" t="str">
        <f t="shared" si="59"/>
        <v>Physical</v>
      </c>
      <c r="E767" s="43">
        <f>IF(VLOOKUP(S767,'DD-Lookup'!$J$6:$L$50,3,FALSE)="Monthly",(YEAR(AC767)-YEAR(AB767))*12+MONTH(AC767)-MONTH(AB767)+1,(AC767-AB767+1))</f>
        <v>1</v>
      </c>
      <c r="F767" s="210">
        <f t="shared" si="60"/>
        <v>10000</v>
      </c>
      <c r="G767" s="199">
        <v>1352711</v>
      </c>
      <c r="H767" s="195">
        <v>37049.317986111098</v>
      </c>
      <c r="I767" t="s">
        <v>2487</v>
      </c>
      <c r="M767" t="s">
        <v>3341</v>
      </c>
      <c r="N767" t="s">
        <v>3747</v>
      </c>
      <c r="O767" t="s">
        <v>392</v>
      </c>
      <c r="Q767" s="196">
        <v>10000</v>
      </c>
      <c r="S767" t="s">
        <v>3342</v>
      </c>
      <c r="T767" t="s">
        <v>3557</v>
      </c>
      <c r="U767" s="198">
        <v>3.5750000000000002</v>
      </c>
      <c r="V767" t="s">
        <v>2348</v>
      </c>
      <c r="W767" t="s">
        <v>2498</v>
      </c>
      <c r="X767" t="s">
        <v>2499</v>
      </c>
      <c r="Y767" t="s">
        <v>2469</v>
      </c>
      <c r="Z767" t="s">
        <v>2995</v>
      </c>
      <c r="AA767">
        <v>835562</v>
      </c>
      <c r="AB767" s="195">
        <v>37050.875011574099</v>
      </c>
      <c r="AC767" s="195">
        <v>37050.875011574099</v>
      </c>
    </row>
    <row r="768" spans="1:29" x14ac:dyDescent="0.25">
      <c r="A768" s="43" t="str">
        <f t="shared" si="56"/>
        <v>US Natural Gas Physical</v>
      </c>
      <c r="B768" s="43" t="str">
        <f t="shared" si="57"/>
        <v>US</v>
      </c>
      <c r="C768" s="43" t="str">
        <f t="shared" si="58"/>
        <v>Natural Gas</v>
      </c>
      <c r="D768" s="43" t="str">
        <f t="shared" si="59"/>
        <v>Physical</v>
      </c>
      <c r="E768" s="43">
        <f>IF(VLOOKUP(S768,'DD-Lookup'!$J$6:$L$50,3,FALSE)="Monthly",(YEAR(AC768)-YEAR(AB768))*12+MONTH(AC768)-MONTH(AB768)+1,(AC768-AB768+1))</f>
        <v>1</v>
      </c>
      <c r="F768" s="210">
        <f t="shared" si="60"/>
        <v>10000</v>
      </c>
      <c r="G768" s="199">
        <v>1352712</v>
      </c>
      <c r="H768" s="195">
        <v>37049.318055555603</v>
      </c>
      <c r="I768" t="s">
        <v>2487</v>
      </c>
      <c r="M768" t="s">
        <v>3341</v>
      </c>
      <c r="N768" t="s">
        <v>3747</v>
      </c>
      <c r="O768" t="s">
        <v>392</v>
      </c>
      <c r="Q768" s="196">
        <v>10000</v>
      </c>
      <c r="S768" t="s">
        <v>3342</v>
      </c>
      <c r="T768" t="s">
        <v>3557</v>
      </c>
      <c r="U768" s="198">
        <v>3.5775000000000001</v>
      </c>
      <c r="V768" t="s">
        <v>2348</v>
      </c>
      <c r="W768" t="s">
        <v>2498</v>
      </c>
      <c r="X768" t="s">
        <v>2499</v>
      </c>
      <c r="Y768" t="s">
        <v>2469</v>
      </c>
      <c r="Z768" t="s">
        <v>2995</v>
      </c>
      <c r="AA768">
        <v>835563</v>
      </c>
      <c r="AB768" s="195">
        <v>37050.875011574099</v>
      </c>
      <c r="AC768" s="195">
        <v>37050.875011574099</v>
      </c>
    </row>
    <row r="769" spans="1:29" x14ac:dyDescent="0.25">
      <c r="A769" s="43" t="str">
        <f t="shared" si="56"/>
        <v>US Natural Gas Physical</v>
      </c>
      <c r="B769" s="43" t="str">
        <f t="shared" si="57"/>
        <v>US</v>
      </c>
      <c r="C769" s="43" t="str">
        <f t="shared" si="58"/>
        <v>Natural Gas</v>
      </c>
      <c r="D769" s="43" t="str">
        <f t="shared" si="59"/>
        <v>Physical</v>
      </c>
      <c r="E769" s="43">
        <f>IF(VLOOKUP(S769,'DD-Lookup'!$J$6:$L$50,3,FALSE)="Monthly",(YEAR(AC769)-YEAR(AB769))*12+MONTH(AC769)-MONTH(AB769)+1,(AC769-AB769+1))</f>
        <v>1</v>
      </c>
      <c r="F769" s="210">
        <f t="shared" si="60"/>
        <v>10000</v>
      </c>
      <c r="G769" s="199">
        <v>1352713</v>
      </c>
      <c r="H769" s="195">
        <v>37049.318090277797</v>
      </c>
      <c r="I769" t="s">
        <v>3529</v>
      </c>
      <c r="M769" t="s">
        <v>3341</v>
      </c>
      <c r="N769" t="s">
        <v>3747</v>
      </c>
      <c r="O769" t="s">
        <v>2722</v>
      </c>
      <c r="Q769" s="196">
        <v>10000</v>
      </c>
      <c r="S769" t="s">
        <v>3342</v>
      </c>
      <c r="T769" t="s">
        <v>3557</v>
      </c>
      <c r="U769" s="198">
        <v>3.71</v>
      </c>
      <c r="V769" t="s">
        <v>3851</v>
      </c>
      <c r="W769" t="s">
        <v>2175</v>
      </c>
      <c r="X769" t="s">
        <v>2176</v>
      </c>
      <c r="Y769" t="s">
        <v>2469</v>
      </c>
      <c r="Z769" t="s">
        <v>2995</v>
      </c>
      <c r="AA769">
        <v>835564</v>
      </c>
      <c r="AB769" s="195">
        <v>37050.875011574099</v>
      </c>
      <c r="AC769" s="195">
        <v>37050.875011574099</v>
      </c>
    </row>
    <row r="770" spans="1:29" x14ac:dyDescent="0.25">
      <c r="A770" s="43" t="str">
        <f t="shared" si="56"/>
        <v>US Natural Gas Physical</v>
      </c>
      <c r="B770" s="43" t="str">
        <f t="shared" si="57"/>
        <v>US</v>
      </c>
      <c r="C770" s="43" t="str">
        <f t="shared" si="58"/>
        <v>Natural Gas</v>
      </c>
      <c r="D770" s="43" t="str">
        <f t="shared" si="59"/>
        <v>Physical</v>
      </c>
      <c r="E770" s="43">
        <f>IF(VLOOKUP(S770,'DD-Lookup'!$J$6:$L$50,3,FALSE)="Monthly",(YEAR(AC770)-YEAR(AB770))*12+MONTH(AC770)-MONTH(AB770)+1,(AC770-AB770+1))</f>
        <v>1</v>
      </c>
      <c r="F770" s="210">
        <f t="shared" si="60"/>
        <v>10000</v>
      </c>
      <c r="G770" s="199">
        <v>1352714</v>
      </c>
      <c r="H770" s="195">
        <v>37049.318101851903</v>
      </c>
      <c r="I770" t="s">
        <v>3443</v>
      </c>
      <c r="M770" t="s">
        <v>3341</v>
      </c>
      <c r="N770" t="s">
        <v>3747</v>
      </c>
      <c r="O770" t="s">
        <v>392</v>
      </c>
      <c r="Q770" s="196">
        <v>10000</v>
      </c>
      <c r="S770" t="s">
        <v>3342</v>
      </c>
      <c r="T770" t="s">
        <v>3557</v>
      </c>
      <c r="U770" s="198">
        <v>3.58</v>
      </c>
      <c r="V770" t="s">
        <v>3329</v>
      </c>
      <c r="W770" t="s">
        <v>2498</v>
      </c>
      <c r="X770" t="s">
        <v>2499</v>
      </c>
      <c r="Y770" t="s">
        <v>2469</v>
      </c>
      <c r="Z770" t="s">
        <v>2995</v>
      </c>
      <c r="AA770">
        <v>835565</v>
      </c>
      <c r="AB770" s="195">
        <v>37050.875011574099</v>
      </c>
      <c r="AC770" s="195">
        <v>37050.875011574099</v>
      </c>
    </row>
    <row r="771" spans="1:29" x14ac:dyDescent="0.25">
      <c r="A771" s="43" t="str">
        <f t="shared" si="56"/>
        <v>US Natural Gas Physical</v>
      </c>
      <c r="B771" s="43" t="str">
        <f t="shared" si="57"/>
        <v>US</v>
      </c>
      <c r="C771" s="43" t="str">
        <f t="shared" si="58"/>
        <v>Natural Gas</v>
      </c>
      <c r="D771" s="43" t="str">
        <f t="shared" si="59"/>
        <v>Physical</v>
      </c>
      <c r="E771" s="43">
        <f>IF(VLOOKUP(S771,'DD-Lookup'!$J$6:$L$50,3,FALSE)="Monthly",(YEAR(AC771)-YEAR(AB771))*12+MONTH(AC771)-MONTH(AB771)+1,(AC771-AB771+1))</f>
        <v>1</v>
      </c>
      <c r="F771" s="210">
        <f t="shared" si="60"/>
        <v>10000</v>
      </c>
      <c r="G771" s="199">
        <v>1352715</v>
      </c>
      <c r="H771" s="195">
        <v>37049.318136574097</v>
      </c>
      <c r="I771" t="s">
        <v>3443</v>
      </c>
      <c r="M771" t="s">
        <v>3341</v>
      </c>
      <c r="N771" t="s">
        <v>3747</v>
      </c>
      <c r="O771" t="s">
        <v>392</v>
      </c>
      <c r="Q771" s="196">
        <v>10000</v>
      </c>
      <c r="S771" t="s">
        <v>3342</v>
      </c>
      <c r="T771" t="s">
        <v>3557</v>
      </c>
      <c r="U771" s="198">
        <v>3.5825</v>
      </c>
      <c r="V771" t="s">
        <v>3329</v>
      </c>
      <c r="W771" t="s">
        <v>2498</v>
      </c>
      <c r="X771" t="s">
        <v>2499</v>
      </c>
      <c r="Y771" t="s">
        <v>2469</v>
      </c>
      <c r="Z771" t="s">
        <v>2995</v>
      </c>
      <c r="AA771">
        <v>835566</v>
      </c>
      <c r="AB771" s="195">
        <v>37050.875011574099</v>
      </c>
      <c r="AC771" s="195">
        <v>37050.875011574099</v>
      </c>
    </row>
    <row r="772" spans="1:29" x14ac:dyDescent="0.25">
      <c r="A772" s="43" t="str">
        <f t="shared" si="56"/>
        <v>US Natural Gas Physical</v>
      </c>
      <c r="B772" s="43" t="str">
        <f t="shared" si="57"/>
        <v>US</v>
      </c>
      <c r="C772" s="43" t="str">
        <f t="shared" si="58"/>
        <v>Natural Gas</v>
      </c>
      <c r="D772" s="43" t="str">
        <f t="shared" si="59"/>
        <v>Physical</v>
      </c>
      <c r="E772" s="43">
        <f>IF(VLOOKUP(S772,'DD-Lookup'!$J$6:$L$50,3,FALSE)="Monthly",(YEAR(AC772)-YEAR(AB772))*12+MONTH(AC772)-MONTH(AB772)+1,(AC772-AB772+1))</f>
        <v>1</v>
      </c>
      <c r="F772" s="210">
        <f t="shared" si="60"/>
        <v>10000</v>
      </c>
      <c r="G772" s="199">
        <v>1352716</v>
      </c>
      <c r="H772" s="195">
        <v>37049.318171296298</v>
      </c>
      <c r="I772" t="s">
        <v>2487</v>
      </c>
      <c r="M772" t="s">
        <v>3341</v>
      </c>
      <c r="N772" t="s">
        <v>3747</v>
      </c>
      <c r="O772" t="s">
        <v>392</v>
      </c>
      <c r="Q772" s="196">
        <v>10000</v>
      </c>
      <c r="S772" t="s">
        <v>3342</v>
      </c>
      <c r="T772" t="s">
        <v>3557</v>
      </c>
      <c r="U772" s="198">
        <v>3.585</v>
      </c>
      <c r="V772" t="s">
        <v>2348</v>
      </c>
      <c r="W772" t="s">
        <v>2498</v>
      </c>
      <c r="X772" t="s">
        <v>2499</v>
      </c>
      <c r="Y772" t="s">
        <v>2469</v>
      </c>
      <c r="Z772" t="s">
        <v>2995</v>
      </c>
      <c r="AA772">
        <v>835567</v>
      </c>
      <c r="AB772" s="195">
        <v>37050.875011574099</v>
      </c>
      <c r="AC772" s="195">
        <v>37050.875011574099</v>
      </c>
    </row>
    <row r="773" spans="1:29" x14ac:dyDescent="0.25">
      <c r="A773" s="43" t="str">
        <f t="shared" si="56"/>
        <v>US Power Physical</v>
      </c>
      <c r="B773" s="43" t="str">
        <f t="shared" si="57"/>
        <v>US</v>
      </c>
      <c r="C773" s="43" t="str">
        <f t="shared" si="58"/>
        <v>Power</v>
      </c>
      <c r="D773" s="43" t="str">
        <f t="shared" si="59"/>
        <v>Physical</v>
      </c>
      <c r="E773" s="43">
        <f>IF(VLOOKUP(S773,'DD-Lookup'!$J$6:$L$50,3,FALSE)="Monthly",(YEAR(AC773)-YEAR(AB773))*12+MONTH(AC773)-MONTH(AB773)+1,(AC773-AB773+1))</f>
        <v>31</v>
      </c>
      <c r="F773" s="210">
        <f t="shared" si="60"/>
        <v>1550</v>
      </c>
      <c r="G773" s="199">
        <v>1352717</v>
      </c>
      <c r="H773" s="195">
        <v>37049.318206018499</v>
      </c>
      <c r="I773" t="s">
        <v>2462</v>
      </c>
      <c r="M773" t="s">
        <v>2766</v>
      </c>
      <c r="N773" t="s">
        <v>2274</v>
      </c>
      <c r="O773" t="s">
        <v>4132</v>
      </c>
      <c r="Q773" s="196">
        <v>50</v>
      </c>
      <c r="S773" t="s">
        <v>3340</v>
      </c>
      <c r="T773" t="s">
        <v>3557</v>
      </c>
      <c r="U773" s="198">
        <v>58.25</v>
      </c>
      <c r="V773" t="s">
        <v>1628</v>
      </c>
      <c r="W773" t="s">
        <v>2500</v>
      </c>
      <c r="X773" t="s">
        <v>2501</v>
      </c>
      <c r="Y773" t="s">
        <v>2662</v>
      </c>
      <c r="Z773" t="s">
        <v>2990</v>
      </c>
      <c r="AA773">
        <v>636401.1</v>
      </c>
      <c r="AB773" s="195">
        <v>37073.875011574099</v>
      </c>
      <c r="AC773" s="195">
        <v>37103.875011574099</v>
      </c>
    </row>
    <row r="774" spans="1:29" x14ac:dyDescent="0.25">
      <c r="A774" s="43" t="str">
        <f t="shared" si="56"/>
        <v>US Natural Gas Physical</v>
      </c>
      <c r="B774" s="43" t="str">
        <f t="shared" si="57"/>
        <v>US</v>
      </c>
      <c r="C774" s="43" t="str">
        <f t="shared" si="58"/>
        <v>Natural Gas</v>
      </c>
      <c r="D774" s="43" t="str">
        <f t="shared" si="59"/>
        <v>Physical</v>
      </c>
      <c r="E774" s="43">
        <f>IF(VLOOKUP(S774,'DD-Lookup'!$J$6:$L$50,3,FALSE)="Monthly",(YEAR(AC774)-YEAR(AB774))*12+MONTH(AC774)-MONTH(AB774)+1,(AC774-AB774+1))</f>
        <v>1</v>
      </c>
      <c r="F774" s="210">
        <f t="shared" si="60"/>
        <v>10000</v>
      </c>
      <c r="G774" s="199">
        <v>1352718</v>
      </c>
      <c r="H774" s="195">
        <v>37049.318217592598</v>
      </c>
      <c r="I774" t="s">
        <v>2470</v>
      </c>
      <c r="M774" t="s">
        <v>3341</v>
      </c>
      <c r="N774" t="s">
        <v>3747</v>
      </c>
      <c r="O774" t="s">
        <v>392</v>
      </c>
      <c r="Q774" s="196">
        <v>10000</v>
      </c>
      <c r="S774" t="s">
        <v>3342</v>
      </c>
      <c r="T774" t="s">
        <v>3557</v>
      </c>
      <c r="U774" s="198">
        <v>3.5874999999999999</v>
      </c>
      <c r="V774" t="s">
        <v>2497</v>
      </c>
      <c r="W774" t="s">
        <v>2498</v>
      </c>
      <c r="X774" t="s">
        <v>2499</v>
      </c>
      <c r="Y774" t="s">
        <v>2469</v>
      </c>
      <c r="Z774" t="s">
        <v>2995</v>
      </c>
      <c r="AA774">
        <v>835568</v>
      </c>
      <c r="AB774" s="195">
        <v>37050.875011574099</v>
      </c>
      <c r="AC774" s="195">
        <v>37050.875011574099</v>
      </c>
    </row>
    <row r="775" spans="1:29" x14ac:dyDescent="0.25">
      <c r="A775" s="43" t="str">
        <f t="shared" si="56"/>
        <v>US Power Physical</v>
      </c>
      <c r="B775" s="43" t="str">
        <f t="shared" si="57"/>
        <v>US</v>
      </c>
      <c r="C775" s="43" t="str">
        <f t="shared" si="58"/>
        <v>Power</v>
      </c>
      <c r="D775" s="43" t="str">
        <f t="shared" si="59"/>
        <v>Physical</v>
      </c>
      <c r="E775" s="43">
        <f>IF(VLOOKUP(S775,'DD-Lookup'!$J$6:$L$50,3,FALSE)="Monthly",(YEAR(AC775)-YEAR(AB775))*12+MONTH(AC775)-MONTH(AB775)+1,(AC775-AB775+1))</f>
        <v>31</v>
      </c>
      <c r="F775" s="210">
        <f t="shared" si="60"/>
        <v>1550</v>
      </c>
      <c r="G775" s="199">
        <v>1352720</v>
      </c>
      <c r="H775" s="195">
        <v>37049.318229166704</v>
      </c>
      <c r="I775" t="s">
        <v>2462</v>
      </c>
      <c r="M775" t="s">
        <v>2766</v>
      </c>
      <c r="N775" t="s">
        <v>2274</v>
      </c>
      <c r="O775" t="s">
        <v>4133</v>
      </c>
      <c r="Q775" s="196">
        <v>50</v>
      </c>
      <c r="S775" t="s">
        <v>3340</v>
      </c>
      <c r="T775" t="s">
        <v>3557</v>
      </c>
      <c r="U775" s="198">
        <v>58.5</v>
      </c>
      <c r="V775" t="s">
        <v>1628</v>
      </c>
      <c r="W775" t="s">
        <v>2500</v>
      </c>
      <c r="X775" t="s">
        <v>2501</v>
      </c>
      <c r="Y775" t="s">
        <v>2662</v>
      </c>
      <c r="Z775" t="s">
        <v>2990</v>
      </c>
      <c r="AA775">
        <v>636402.1</v>
      </c>
      <c r="AB775" s="195">
        <v>37104.875011574099</v>
      </c>
      <c r="AC775" s="195">
        <v>37134.875011574099</v>
      </c>
    </row>
    <row r="776" spans="1:29" x14ac:dyDescent="0.25">
      <c r="A776" s="43" t="str">
        <f t="shared" si="56"/>
        <v>US Natural Gas Physical</v>
      </c>
      <c r="B776" s="43" t="str">
        <f t="shared" si="57"/>
        <v>US</v>
      </c>
      <c r="C776" s="43" t="str">
        <f t="shared" si="58"/>
        <v>Natural Gas</v>
      </c>
      <c r="D776" s="43" t="str">
        <f t="shared" si="59"/>
        <v>Physical</v>
      </c>
      <c r="E776" s="43">
        <f>IF(VLOOKUP(S776,'DD-Lookup'!$J$6:$L$50,3,FALSE)="Monthly",(YEAR(AC776)-YEAR(AB776))*12+MONTH(AC776)-MONTH(AB776)+1,(AC776-AB776+1))</f>
        <v>1</v>
      </c>
      <c r="F776" s="210">
        <f t="shared" si="60"/>
        <v>10000</v>
      </c>
      <c r="G776" s="199">
        <v>1352719</v>
      </c>
      <c r="H776" s="195">
        <v>37049.318229166704</v>
      </c>
      <c r="I776" t="s">
        <v>2470</v>
      </c>
      <c r="M776" t="s">
        <v>3341</v>
      </c>
      <c r="N776" t="s">
        <v>3747</v>
      </c>
      <c r="O776" t="s">
        <v>393</v>
      </c>
      <c r="P776" s="196">
        <v>10000</v>
      </c>
      <c r="S776" t="s">
        <v>3342</v>
      </c>
      <c r="T776" t="s">
        <v>3557</v>
      </c>
      <c r="U776" s="198">
        <v>3.6025</v>
      </c>
      <c r="V776" t="s">
        <v>1721</v>
      </c>
      <c r="W776" t="s">
        <v>2347</v>
      </c>
      <c r="X776" t="s">
        <v>2484</v>
      </c>
      <c r="Y776" t="s">
        <v>2469</v>
      </c>
      <c r="Z776" t="s">
        <v>2995</v>
      </c>
      <c r="AA776">
        <v>835569</v>
      </c>
      <c r="AB776" s="195">
        <v>37050.875011574099</v>
      </c>
      <c r="AC776" s="195">
        <v>37050.875011574099</v>
      </c>
    </row>
    <row r="777" spans="1:29" x14ac:dyDescent="0.25">
      <c r="A777" s="43" t="str">
        <f t="shared" si="56"/>
        <v>US Natural Gas Physical</v>
      </c>
      <c r="B777" s="43" t="str">
        <f t="shared" si="57"/>
        <v>US</v>
      </c>
      <c r="C777" s="43" t="str">
        <f t="shared" si="58"/>
        <v>Natural Gas</v>
      </c>
      <c r="D777" s="43" t="str">
        <f t="shared" si="59"/>
        <v>Physical</v>
      </c>
      <c r="E777" s="43">
        <f>IF(VLOOKUP(S777,'DD-Lookup'!$J$6:$L$50,3,FALSE)="Monthly",(YEAR(AC777)-YEAR(AB777))*12+MONTH(AC777)-MONTH(AB777)+1,(AC777-AB777+1))</f>
        <v>1</v>
      </c>
      <c r="F777" s="210">
        <f t="shared" si="60"/>
        <v>10000</v>
      </c>
      <c r="G777" s="199">
        <v>1352721</v>
      </c>
      <c r="H777" s="195">
        <v>37049.318252314799</v>
      </c>
      <c r="I777" t="s">
        <v>2527</v>
      </c>
      <c r="M777" t="s">
        <v>3341</v>
      </c>
      <c r="N777" t="s">
        <v>3747</v>
      </c>
      <c r="O777" t="s">
        <v>394</v>
      </c>
      <c r="Q777" s="196">
        <v>10000</v>
      </c>
      <c r="S777" t="s">
        <v>3342</v>
      </c>
      <c r="T777" t="s">
        <v>3557</v>
      </c>
      <c r="U777" s="198">
        <v>3.665</v>
      </c>
      <c r="V777" t="s">
        <v>2349</v>
      </c>
      <c r="W777" t="s">
        <v>2498</v>
      </c>
      <c r="X777" t="s">
        <v>2499</v>
      </c>
      <c r="Y777" t="s">
        <v>2469</v>
      </c>
      <c r="Z777" t="s">
        <v>2995</v>
      </c>
      <c r="AA777">
        <v>835570</v>
      </c>
      <c r="AB777" s="195">
        <v>37050.875011574099</v>
      </c>
      <c r="AC777" s="195">
        <v>37050.875011574099</v>
      </c>
    </row>
    <row r="778" spans="1:29" x14ac:dyDescent="0.25">
      <c r="A778" s="43" t="str">
        <f t="shared" si="56"/>
        <v>US Natural Gas Physical</v>
      </c>
      <c r="B778" s="43" t="str">
        <f t="shared" si="57"/>
        <v>US</v>
      </c>
      <c r="C778" s="43" t="str">
        <f t="shared" si="58"/>
        <v>Natural Gas</v>
      </c>
      <c r="D778" s="43" t="str">
        <f t="shared" si="59"/>
        <v>Physical</v>
      </c>
      <c r="E778" s="43">
        <f>IF(VLOOKUP(S778,'DD-Lookup'!$J$6:$L$50,3,FALSE)="Monthly",(YEAR(AC778)-YEAR(AB778))*12+MONTH(AC778)-MONTH(AB778)+1,(AC778-AB778+1))</f>
        <v>1</v>
      </c>
      <c r="F778" s="210">
        <f t="shared" si="60"/>
        <v>10000</v>
      </c>
      <c r="G778" s="199">
        <v>1352722</v>
      </c>
      <c r="H778" s="195">
        <v>37049.318310185197</v>
      </c>
      <c r="I778" t="s">
        <v>2483</v>
      </c>
      <c r="M778" t="s">
        <v>3341</v>
      </c>
      <c r="N778" t="s">
        <v>3747</v>
      </c>
      <c r="O778" t="s">
        <v>395</v>
      </c>
      <c r="Q778" s="196">
        <v>10000</v>
      </c>
      <c r="S778" t="s">
        <v>3342</v>
      </c>
      <c r="T778" t="s">
        <v>3557</v>
      </c>
      <c r="U778" s="198">
        <v>3.6324999999999998</v>
      </c>
      <c r="V778" t="s">
        <v>3846</v>
      </c>
      <c r="W778" t="s">
        <v>2498</v>
      </c>
      <c r="X778" t="s">
        <v>2499</v>
      </c>
      <c r="Y778" t="s">
        <v>2469</v>
      </c>
      <c r="Z778" t="s">
        <v>2995</v>
      </c>
      <c r="AA778">
        <v>835571</v>
      </c>
      <c r="AB778" s="195">
        <v>37050.875011574099</v>
      </c>
      <c r="AC778" s="195">
        <v>37050.875011574099</v>
      </c>
    </row>
    <row r="779" spans="1:29" x14ac:dyDescent="0.25">
      <c r="A779" s="43" t="str">
        <f t="shared" ref="A779:A842" si="61">B779&amp;" "&amp;C779&amp;" "&amp;D779</f>
        <v>US Natural Gas Physical</v>
      </c>
      <c r="B779" s="43" t="str">
        <f t="shared" ref="B779:B842" si="62">IF((LEFT(N779,2)="US"),"US","")</f>
        <v>US</v>
      </c>
      <c r="C779" s="43" t="str">
        <f t="shared" ref="C779:C842" si="63">M779</f>
        <v>Natural Gas</v>
      </c>
      <c r="D779" s="43" t="str">
        <f t="shared" ref="D779:D842" si="64">IF(ISNUMBER(FIND("Phy",N779))=TRUE,"Physical","Financial")</f>
        <v>Physical</v>
      </c>
      <c r="E779" s="43">
        <f>IF(VLOOKUP(S779,'DD-Lookup'!$J$6:$L$50,3,FALSE)="Monthly",(YEAR(AC779)-YEAR(AB779))*12+MONTH(AC779)-MONTH(AB779)+1,(AC779-AB779+1))</f>
        <v>1</v>
      </c>
      <c r="F779" s="210">
        <f t="shared" ref="F779:F842" si="65">E779*SUM(P779:Q779)</f>
        <v>10000</v>
      </c>
      <c r="G779" s="199">
        <v>1352723</v>
      </c>
      <c r="H779" s="195">
        <v>37049.318368055603</v>
      </c>
      <c r="I779" t="s">
        <v>2470</v>
      </c>
      <c r="M779" t="s">
        <v>3341</v>
      </c>
      <c r="N779" t="s">
        <v>3747</v>
      </c>
      <c r="O779" t="s">
        <v>396</v>
      </c>
      <c r="Q779" s="196">
        <v>10000</v>
      </c>
      <c r="S779" t="s">
        <v>3342</v>
      </c>
      <c r="T779" t="s">
        <v>3557</v>
      </c>
      <c r="U779" s="198">
        <v>3.6225000000000001</v>
      </c>
      <c r="V779" t="s">
        <v>1721</v>
      </c>
      <c r="W779" t="s">
        <v>2347</v>
      </c>
      <c r="X779" t="s">
        <v>2484</v>
      </c>
      <c r="Y779" t="s">
        <v>2469</v>
      </c>
      <c r="Z779" t="s">
        <v>2995</v>
      </c>
      <c r="AA779">
        <v>835572</v>
      </c>
      <c r="AB779" s="195">
        <v>37050.875011574099</v>
      </c>
      <c r="AC779" s="195">
        <v>37050.875011574099</v>
      </c>
    </row>
    <row r="780" spans="1:29" x14ac:dyDescent="0.25">
      <c r="A780" s="43" t="str">
        <f t="shared" si="61"/>
        <v>US Power Physical</v>
      </c>
      <c r="B780" s="43" t="str">
        <f t="shared" si="62"/>
        <v>US</v>
      </c>
      <c r="C780" s="43" t="str">
        <f t="shared" si="63"/>
        <v>Power</v>
      </c>
      <c r="D780" s="43" t="str">
        <f t="shared" si="64"/>
        <v>Physical</v>
      </c>
      <c r="E780" s="43">
        <f>IF(VLOOKUP(S780,'DD-Lookup'!$J$6:$L$50,3,FALSE)="Monthly",(YEAR(AC780)-YEAR(AB780))*12+MONTH(AC780)-MONTH(AB780)+1,(AC780-AB780+1))</f>
        <v>31</v>
      </c>
      <c r="F780" s="210">
        <f t="shared" si="65"/>
        <v>1550</v>
      </c>
      <c r="G780" s="199">
        <v>1352726</v>
      </c>
      <c r="H780" s="195">
        <v>37049.318518518499</v>
      </c>
      <c r="I780" t="s">
        <v>3530</v>
      </c>
      <c r="M780" t="s">
        <v>2766</v>
      </c>
      <c r="N780" t="s">
        <v>3361</v>
      </c>
      <c r="O780" t="s">
        <v>3745</v>
      </c>
      <c r="Q780" s="196">
        <v>50</v>
      </c>
      <c r="S780" t="s">
        <v>3340</v>
      </c>
      <c r="T780" t="s">
        <v>3557</v>
      </c>
      <c r="U780" s="198">
        <v>81.5</v>
      </c>
      <c r="V780" t="s">
        <v>3071</v>
      </c>
      <c r="W780" t="s">
        <v>3380</v>
      </c>
      <c r="X780" t="s">
        <v>3381</v>
      </c>
      <c r="Y780" t="s">
        <v>2662</v>
      </c>
      <c r="Z780" t="s">
        <v>2990</v>
      </c>
      <c r="AA780">
        <v>636405.1</v>
      </c>
      <c r="AB780" s="195">
        <v>37073.875011574099</v>
      </c>
      <c r="AC780" s="195">
        <v>37103.875011574099</v>
      </c>
    </row>
    <row r="781" spans="1:29" x14ac:dyDescent="0.25">
      <c r="A781" s="43" t="str">
        <f t="shared" si="61"/>
        <v>US Natural Gas Physical</v>
      </c>
      <c r="B781" s="43" t="str">
        <f t="shared" si="62"/>
        <v>US</v>
      </c>
      <c r="C781" s="43" t="str">
        <f t="shared" si="63"/>
        <v>Natural Gas</v>
      </c>
      <c r="D781" s="43" t="str">
        <f t="shared" si="64"/>
        <v>Physical</v>
      </c>
      <c r="E781" s="43">
        <f>IF(VLOOKUP(S781,'DD-Lookup'!$J$6:$L$50,3,FALSE)="Monthly",(YEAR(AC781)-YEAR(AB781))*12+MONTH(AC781)-MONTH(AB781)+1,(AC781-AB781+1))</f>
        <v>1</v>
      </c>
      <c r="F781" s="210">
        <f t="shared" si="65"/>
        <v>50000</v>
      </c>
      <c r="G781" s="199">
        <v>1352728</v>
      </c>
      <c r="H781" s="195">
        <v>37049.318611111099</v>
      </c>
      <c r="I781" t="s">
        <v>2488</v>
      </c>
      <c r="M781" t="s">
        <v>3341</v>
      </c>
      <c r="N781" t="s">
        <v>3747</v>
      </c>
      <c r="O781" t="s">
        <v>393</v>
      </c>
      <c r="P781" s="196">
        <v>50000</v>
      </c>
      <c r="S781" t="s">
        <v>3342</v>
      </c>
      <c r="T781" t="s">
        <v>3557</v>
      </c>
      <c r="U781" s="198">
        <v>3.6</v>
      </c>
      <c r="V781" t="s">
        <v>397</v>
      </c>
      <c r="W781" t="s">
        <v>2347</v>
      </c>
      <c r="X781" t="s">
        <v>2484</v>
      </c>
      <c r="Y781" t="s">
        <v>2469</v>
      </c>
      <c r="Z781" t="s">
        <v>2995</v>
      </c>
      <c r="AA781">
        <v>835573</v>
      </c>
      <c r="AB781" s="195">
        <v>37050.875011574099</v>
      </c>
      <c r="AC781" s="195">
        <v>37050.875011574099</v>
      </c>
    </row>
    <row r="782" spans="1:29" x14ac:dyDescent="0.25">
      <c r="A782" s="43" t="str">
        <f t="shared" si="61"/>
        <v>US Natural Gas Physical</v>
      </c>
      <c r="B782" s="43" t="str">
        <f t="shared" si="62"/>
        <v>US</v>
      </c>
      <c r="C782" s="43" t="str">
        <f t="shared" si="63"/>
        <v>Natural Gas</v>
      </c>
      <c r="D782" s="43" t="str">
        <f t="shared" si="64"/>
        <v>Physical</v>
      </c>
      <c r="E782" s="43">
        <f>IF(VLOOKUP(S782,'DD-Lookup'!$J$6:$L$50,3,FALSE)="Monthly",(YEAR(AC782)-YEAR(AB782))*12+MONTH(AC782)-MONTH(AB782)+1,(AC782-AB782+1))</f>
        <v>1</v>
      </c>
      <c r="F782" s="210">
        <f t="shared" si="65"/>
        <v>10000</v>
      </c>
      <c r="G782" s="199">
        <v>1352729</v>
      </c>
      <c r="H782" s="195">
        <v>37049.318657407399</v>
      </c>
      <c r="I782" t="s">
        <v>2488</v>
      </c>
      <c r="M782" t="s">
        <v>3341</v>
      </c>
      <c r="N782" t="s">
        <v>3747</v>
      </c>
      <c r="O782" t="s">
        <v>379</v>
      </c>
      <c r="P782" s="196">
        <v>10000</v>
      </c>
      <c r="S782" t="s">
        <v>3342</v>
      </c>
      <c r="T782" t="s">
        <v>3557</v>
      </c>
      <c r="U782" s="198">
        <v>3.78</v>
      </c>
      <c r="V782" t="s">
        <v>2351</v>
      </c>
      <c r="W782" t="s">
        <v>2467</v>
      </c>
      <c r="X782" t="s">
        <v>2468</v>
      </c>
      <c r="Y782" t="s">
        <v>2469</v>
      </c>
      <c r="Z782" t="s">
        <v>2995</v>
      </c>
      <c r="AA782">
        <v>835574</v>
      </c>
      <c r="AB782" s="195">
        <v>37050.875011574099</v>
      </c>
      <c r="AC782" s="195">
        <v>37050.875011574099</v>
      </c>
    </row>
    <row r="783" spans="1:29" x14ac:dyDescent="0.25">
      <c r="A783" s="43" t="str">
        <f t="shared" si="61"/>
        <v>US Power Financial</v>
      </c>
      <c r="B783" s="43" t="str">
        <f t="shared" si="62"/>
        <v>US</v>
      </c>
      <c r="C783" s="43" t="str">
        <f t="shared" si="63"/>
        <v>Power</v>
      </c>
      <c r="D783" s="43" t="str">
        <f t="shared" si="64"/>
        <v>Financial</v>
      </c>
      <c r="E783" s="43">
        <f>IF(VLOOKUP(S783,'DD-Lookup'!$J$6:$L$50,3,FALSE)="Monthly",(YEAR(AC783)-YEAR(AB783))*12+MONTH(AC783)-MONTH(AB783)+1,(AC783-AB783+1))</f>
        <v>1</v>
      </c>
      <c r="F783" s="210">
        <f t="shared" si="65"/>
        <v>50</v>
      </c>
      <c r="G783" s="199">
        <v>1352733</v>
      </c>
      <c r="H783" s="195">
        <v>37049.318796296298</v>
      </c>
      <c r="I783" t="s">
        <v>2483</v>
      </c>
      <c r="M783" t="s">
        <v>2766</v>
      </c>
      <c r="N783" t="s">
        <v>2659</v>
      </c>
      <c r="O783" t="s">
        <v>398</v>
      </c>
      <c r="Q783" s="196">
        <v>50</v>
      </c>
      <c r="S783" t="s">
        <v>3340</v>
      </c>
      <c r="T783" t="s">
        <v>3557</v>
      </c>
      <c r="U783" s="198">
        <v>42.25</v>
      </c>
      <c r="V783" t="s">
        <v>3270</v>
      </c>
      <c r="W783" t="s">
        <v>2258</v>
      </c>
      <c r="X783" t="s">
        <v>3368</v>
      </c>
      <c r="Y783" t="s">
        <v>2662</v>
      </c>
      <c r="Z783" t="s">
        <v>2995</v>
      </c>
      <c r="AA783">
        <v>636409.1</v>
      </c>
      <c r="AB783" s="195">
        <v>37053.875011574099</v>
      </c>
      <c r="AC783" s="195">
        <v>37053.875011574099</v>
      </c>
    </row>
    <row r="784" spans="1:29" x14ac:dyDescent="0.25">
      <c r="A784" s="43" t="str">
        <f t="shared" si="61"/>
        <v>US Natural Gas Physical</v>
      </c>
      <c r="B784" s="43" t="str">
        <f t="shared" si="62"/>
        <v>US</v>
      </c>
      <c r="C784" s="43" t="str">
        <f t="shared" si="63"/>
        <v>Natural Gas</v>
      </c>
      <c r="D784" s="43" t="str">
        <f t="shared" si="64"/>
        <v>Physical</v>
      </c>
      <c r="E784" s="43">
        <f>IF(VLOOKUP(S784,'DD-Lookup'!$J$6:$L$50,3,FALSE)="Monthly",(YEAR(AC784)-YEAR(AB784))*12+MONTH(AC784)-MONTH(AB784)+1,(AC784-AB784+1))</f>
        <v>1</v>
      </c>
      <c r="F784" s="210">
        <f t="shared" si="65"/>
        <v>10000</v>
      </c>
      <c r="G784" s="199">
        <v>1352734</v>
      </c>
      <c r="H784" s="195">
        <v>37049.318807870397</v>
      </c>
      <c r="I784" t="s">
        <v>2487</v>
      </c>
      <c r="M784" t="s">
        <v>3341</v>
      </c>
      <c r="N784" t="s">
        <v>3747</v>
      </c>
      <c r="O784" t="s">
        <v>394</v>
      </c>
      <c r="P784" s="196">
        <v>10000</v>
      </c>
      <c r="S784" t="s">
        <v>3342</v>
      </c>
      <c r="T784" t="s">
        <v>3557</v>
      </c>
      <c r="U784" s="198">
        <v>3.6625000000000001</v>
      </c>
      <c r="V784" t="s">
        <v>2348</v>
      </c>
      <c r="W784" t="s">
        <v>2498</v>
      </c>
      <c r="X784" t="s">
        <v>2499</v>
      </c>
      <c r="Y784" t="s">
        <v>2469</v>
      </c>
      <c r="Z784" t="s">
        <v>2995</v>
      </c>
      <c r="AA784">
        <v>835575</v>
      </c>
      <c r="AB784" s="195">
        <v>37050.875011574099</v>
      </c>
      <c r="AC784" s="195">
        <v>37050.875011574099</v>
      </c>
    </row>
    <row r="785" spans="1:29" x14ac:dyDescent="0.25">
      <c r="A785" s="43" t="str">
        <f t="shared" si="61"/>
        <v>US Natural Gas Physical</v>
      </c>
      <c r="B785" s="43" t="str">
        <f t="shared" si="62"/>
        <v>US</v>
      </c>
      <c r="C785" s="43" t="str">
        <f t="shared" si="63"/>
        <v>Natural Gas</v>
      </c>
      <c r="D785" s="43" t="str">
        <f t="shared" si="64"/>
        <v>Physical</v>
      </c>
      <c r="E785" s="43">
        <f>IF(VLOOKUP(S785,'DD-Lookup'!$J$6:$L$50,3,FALSE)="Monthly",(YEAR(AC785)-YEAR(AB785))*12+MONTH(AC785)-MONTH(AB785)+1,(AC785-AB785+1))</f>
        <v>1</v>
      </c>
      <c r="F785" s="210">
        <f t="shared" si="65"/>
        <v>10000</v>
      </c>
      <c r="G785" s="199">
        <v>1352736</v>
      </c>
      <c r="H785" s="195">
        <v>37049.318842592598</v>
      </c>
      <c r="I785" t="s">
        <v>2487</v>
      </c>
      <c r="M785" t="s">
        <v>3341</v>
      </c>
      <c r="N785" t="s">
        <v>3747</v>
      </c>
      <c r="O785" t="s">
        <v>1630</v>
      </c>
      <c r="Q785" s="196">
        <v>10000</v>
      </c>
      <c r="S785" t="s">
        <v>3342</v>
      </c>
      <c r="T785" t="s">
        <v>3557</v>
      </c>
      <c r="U785" s="198">
        <v>3.72</v>
      </c>
      <c r="V785" t="s">
        <v>1764</v>
      </c>
      <c r="W785" t="s">
        <v>2175</v>
      </c>
      <c r="X785" t="s">
        <v>2176</v>
      </c>
      <c r="Y785" t="s">
        <v>2469</v>
      </c>
      <c r="Z785" t="s">
        <v>2995</v>
      </c>
      <c r="AA785">
        <v>835576</v>
      </c>
      <c r="AB785" s="195">
        <v>37050.875011574099</v>
      </c>
      <c r="AC785" s="195">
        <v>37050.875011574099</v>
      </c>
    </row>
    <row r="786" spans="1:29" x14ac:dyDescent="0.25">
      <c r="A786" s="43" t="str">
        <f t="shared" si="61"/>
        <v>US Natural Gas Physical</v>
      </c>
      <c r="B786" s="43" t="str">
        <f t="shared" si="62"/>
        <v>US</v>
      </c>
      <c r="C786" s="43" t="str">
        <f t="shared" si="63"/>
        <v>Natural Gas</v>
      </c>
      <c r="D786" s="43" t="str">
        <f t="shared" si="64"/>
        <v>Physical</v>
      </c>
      <c r="E786" s="43">
        <f>IF(VLOOKUP(S786,'DD-Lookup'!$J$6:$L$50,3,FALSE)="Monthly",(YEAR(AC786)-YEAR(AB786))*12+MONTH(AC786)-MONTH(AB786)+1,(AC786-AB786+1))</f>
        <v>1</v>
      </c>
      <c r="F786" s="210">
        <f t="shared" si="65"/>
        <v>10000</v>
      </c>
      <c r="G786" s="199">
        <v>1352737</v>
      </c>
      <c r="H786" s="195">
        <v>37049.318854166697</v>
      </c>
      <c r="I786" t="s">
        <v>2487</v>
      </c>
      <c r="M786" t="s">
        <v>3341</v>
      </c>
      <c r="N786" t="s">
        <v>3747</v>
      </c>
      <c r="O786" t="s">
        <v>394</v>
      </c>
      <c r="P786" s="196">
        <v>10000</v>
      </c>
      <c r="S786" t="s">
        <v>3342</v>
      </c>
      <c r="T786" t="s">
        <v>3557</v>
      </c>
      <c r="U786" s="198">
        <v>3.66</v>
      </c>
      <c r="V786" t="s">
        <v>2348</v>
      </c>
      <c r="W786" t="s">
        <v>2498</v>
      </c>
      <c r="X786" t="s">
        <v>2499</v>
      </c>
      <c r="Y786" t="s">
        <v>2469</v>
      </c>
      <c r="Z786" t="s">
        <v>2995</v>
      </c>
      <c r="AA786">
        <v>835577</v>
      </c>
      <c r="AB786" s="195">
        <v>37050.875011574099</v>
      </c>
      <c r="AC786" s="195">
        <v>37050.875011574099</v>
      </c>
    </row>
    <row r="787" spans="1:29" x14ac:dyDescent="0.25">
      <c r="A787" s="43" t="str">
        <f t="shared" si="61"/>
        <v>US Natural Gas Physical</v>
      </c>
      <c r="B787" s="43" t="str">
        <f t="shared" si="62"/>
        <v>US</v>
      </c>
      <c r="C787" s="43" t="str">
        <f t="shared" si="63"/>
        <v>Natural Gas</v>
      </c>
      <c r="D787" s="43" t="str">
        <f t="shared" si="64"/>
        <v>Physical</v>
      </c>
      <c r="E787" s="43">
        <f>IF(VLOOKUP(S787,'DD-Lookup'!$J$6:$L$50,3,FALSE)="Monthly",(YEAR(AC787)-YEAR(AB787))*12+MONTH(AC787)-MONTH(AB787)+1,(AC787-AB787+1))</f>
        <v>1</v>
      </c>
      <c r="F787" s="210">
        <f t="shared" si="65"/>
        <v>10000</v>
      </c>
      <c r="G787" s="199">
        <v>1352738</v>
      </c>
      <c r="H787" s="195">
        <v>37049.318935185198</v>
      </c>
      <c r="I787" t="s">
        <v>2487</v>
      </c>
      <c r="M787" t="s">
        <v>3341</v>
      </c>
      <c r="N787" t="s">
        <v>3747</v>
      </c>
      <c r="O787" t="s">
        <v>394</v>
      </c>
      <c r="P787" s="196">
        <v>10000</v>
      </c>
      <c r="S787" t="s">
        <v>3342</v>
      </c>
      <c r="T787" t="s">
        <v>3557</v>
      </c>
      <c r="U787" s="198">
        <v>3.6575000000000002</v>
      </c>
      <c r="V787" t="s">
        <v>2348</v>
      </c>
      <c r="W787" t="s">
        <v>2498</v>
      </c>
      <c r="X787" t="s">
        <v>2499</v>
      </c>
      <c r="Y787" t="s">
        <v>2469</v>
      </c>
      <c r="Z787" t="s">
        <v>2995</v>
      </c>
      <c r="AA787">
        <v>835578</v>
      </c>
      <c r="AB787" s="195">
        <v>37050.875011574099</v>
      </c>
      <c r="AC787" s="195">
        <v>37050.875011574099</v>
      </c>
    </row>
    <row r="788" spans="1:29" x14ac:dyDescent="0.25">
      <c r="A788" s="43" t="str">
        <f t="shared" si="61"/>
        <v>US Natural Gas Physical</v>
      </c>
      <c r="B788" s="43" t="str">
        <f t="shared" si="62"/>
        <v>US</v>
      </c>
      <c r="C788" s="43" t="str">
        <f t="shared" si="63"/>
        <v>Natural Gas</v>
      </c>
      <c r="D788" s="43" t="str">
        <f t="shared" si="64"/>
        <v>Physical</v>
      </c>
      <c r="E788" s="43">
        <f>IF(VLOOKUP(S788,'DD-Lookup'!$J$6:$L$50,3,FALSE)="Monthly",(YEAR(AC788)-YEAR(AB788))*12+MONTH(AC788)-MONTH(AB788)+1,(AC788-AB788+1))</f>
        <v>1</v>
      </c>
      <c r="F788" s="210">
        <f t="shared" si="65"/>
        <v>10000</v>
      </c>
      <c r="G788" s="199">
        <v>1352739</v>
      </c>
      <c r="H788" s="195">
        <v>37049.318958333301</v>
      </c>
      <c r="I788" t="s">
        <v>2483</v>
      </c>
      <c r="M788" t="s">
        <v>3341</v>
      </c>
      <c r="N788" t="s">
        <v>3747</v>
      </c>
      <c r="O788" t="s">
        <v>395</v>
      </c>
      <c r="Q788" s="196">
        <v>10000</v>
      </c>
      <c r="S788" t="s">
        <v>3342</v>
      </c>
      <c r="T788" t="s">
        <v>3557</v>
      </c>
      <c r="U788" s="198">
        <v>3.6274999999999999</v>
      </c>
      <c r="V788" t="s">
        <v>3846</v>
      </c>
      <c r="W788" t="s">
        <v>2498</v>
      </c>
      <c r="X788" t="s">
        <v>2499</v>
      </c>
      <c r="Y788" t="s">
        <v>2469</v>
      </c>
      <c r="Z788" t="s">
        <v>2995</v>
      </c>
      <c r="AA788">
        <v>835579</v>
      </c>
      <c r="AB788" s="195">
        <v>37050.875011574099</v>
      </c>
      <c r="AC788" s="195">
        <v>37050.875011574099</v>
      </c>
    </row>
    <row r="789" spans="1:29" x14ac:dyDescent="0.25">
      <c r="A789" s="43" t="str">
        <f t="shared" si="61"/>
        <v>US Natural Gas Physical</v>
      </c>
      <c r="B789" s="43" t="str">
        <f t="shared" si="62"/>
        <v>US</v>
      </c>
      <c r="C789" s="43" t="str">
        <f t="shared" si="63"/>
        <v>Natural Gas</v>
      </c>
      <c r="D789" s="43" t="str">
        <f t="shared" si="64"/>
        <v>Physical</v>
      </c>
      <c r="E789" s="43">
        <f>IF(VLOOKUP(S789,'DD-Lookup'!$J$6:$L$50,3,FALSE)="Monthly",(YEAR(AC789)-YEAR(AB789))*12+MONTH(AC789)-MONTH(AB789)+1,(AC789-AB789+1))</f>
        <v>1</v>
      </c>
      <c r="F789" s="210">
        <f t="shared" si="65"/>
        <v>50000</v>
      </c>
      <c r="G789" s="199">
        <v>1352740</v>
      </c>
      <c r="H789" s="195">
        <v>37049.319074074097</v>
      </c>
      <c r="I789" t="s">
        <v>2487</v>
      </c>
      <c r="M789" t="s">
        <v>3341</v>
      </c>
      <c r="N789" t="s">
        <v>3747</v>
      </c>
      <c r="O789" t="s">
        <v>399</v>
      </c>
      <c r="P789" s="196">
        <v>50000</v>
      </c>
      <c r="S789" t="s">
        <v>3342</v>
      </c>
      <c r="T789" t="s">
        <v>3557</v>
      </c>
      <c r="U789" s="198">
        <v>3.61</v>
      </c>
      <c r="V789" t="s">
        <v>3489</v>
      </c>
      <c r="W789" t="s">
        <v>2347</v>
      </c>
      <c r="X789" t="s">
        <v>2484</v>
      </c>
      <c r="Y789" t="s">
        <v>2469</v>
      </c>
      <c r="Z789" t="s">
        <v>2995</v>
      </c>
      <c r="AA789">
        <v>835580</v>
      </c>
      <c r="AB789" s="195">
        <v>37050.875011574099</v>
      </c>
      <c r="AC789" s="195">
        <v>37050.875011574099</v>
      </c>
    </row>
    <row r="790" spans="1:29" x14ac:dyDescent="0.25">
      <c r="A790" s="43" t="str">
        <f t="shared" si="61"/>
        <v>US Natural Gas Physical</v>
      </c>
      <c r="B790" s="43" t="str">
        <f t="shared" si="62"/>
        <v>US</v>
      </c>
      <c r="C790" s="43" t="str">
        <f t="shared" si="63"/>
        <v>Natural Gas</v>
      </c>
      <c r="D790" s="43" t="str">
        <f t="shared" si="64"/>
        <v>Physical</v>
      </c>
      <c r="E790" s="43">
        <f>IF(VLOOKUP(S790,'DD-Lookup'!$J$6:$L$50,3,FALSE)="Monthly",(YEAR(AC790)-YEAR(AB790))*12+MONTH(AC790)-MONTH(AB790)+1,(AC790-AB790+1))</f>
        <v>1</v>
      </c>
      <c r="F790" s="210">
        <f t="shared" si="65"/>
        <v>5000</v>
      </c>
      <c r="G790" s="199">
        <v>1352741</v>
      </c>
      <c r="H790" s="195">
        <v>37049.319085648101</v>
      </c>
      <c r="I790" t="s">
        <v>2527</v>
      </c>
      <c r="M790" t="s">
        <v>3341</v>
      </c>
      <c r="N790" t="s">
        <v>3747</v>
      </c>
      <c r="O790" t="s">
        <v>394</v>
      </c>
      <c r="Q790" s="196">
        <v>5000</v>
      </c>
      <c r="S790" t="s">
        <v>3342</v>
      </c>
      <c r="T790" t="s">
        <v>3557</v>
      </c>
      <c r="U790" s="198">
        <v>3.66</v>
      </c>
      <c r="V790" t="s">
        <v>2349</v>
      </c>
      <c r="W790" t="s">
        <v>2498</v>
      </c>
      <c r="X790" t="s">
        <v>2499</v>
      </c>
      <c r="Y790" t="s">
        <v>2469</v>
      </c>
      <c r="Z790" t="s">
        <v>2995</v>
      </c>
      <c r="AA790">
        <v>835581</v>
      </c>
      <c r="AB790" s="195">
        <v>37050.875011574099</v>
      </c>
      <c r="AC790" s="195">
        <v>37050.875011574099</v>
      </c>
    </row>
    <row r="791" spans="1:29" x14ac:dyDescent="0.25">
      <c r="A791" s="43" t="str">
        <f t="shared" si="61"/>
        <v xml:space="preserve"> Metals Financial</v>
      </c>
      <c r="B791" s="43" t="str">
        <f t="shared" si="62"/>
        <v/>
      </c>
      <c r="C791" s="43" t="str">
        <f t="shared" si="63"/>
        <v>Metals</v>
      </c>
      <c r="D791" s="43" t="str">
        <f t="shared" si="64"/>
        <v>Financial</v>
      </c>
      <c r="E791" s="43">
        <f>IF(VLOOKUP(S791,'DD-Lookup'!$J$6:$L$50,3,FALSE)="Monthly",(YEAR(AC791)-YEAR(AB791))*12+MONTH(AC791)-MONTH(AB791)+1,(AC791-AB791+1))</f>
        <v>1</v>
      </c>
      <c r="F791" s="210">
        <f t="shared" si="65"/>
        <v>1</v>
      </c>
      <c r="G791" s="199">
        <v>1352742</v>
      </c>
      <c r="H791" s="195">
        <v>37049.319120370397</v>
      </c>
      <c r="I791" t="s">
        <v>3577</v>
      </c>
      <c r="M791" t="s">
        <v>3346</v>
      </c>
      <c r="N791" t="s">
        <v>3580</v>
      </c>
      <c r="O791" t="s">
        <v>3581</v>
      </c>
      <c r="P791" s="196">
        <v>1</v>
      </c>
      <c r="S791" t="s">
        <v>3582</v>
      </c>
      <c r="T791" t="s">
        <v>3557</v>
      </c>
      <c r="U791" s="198">
        <v>7025</v>
      </c>
      <c r="V791" t="s">
        <v>3613</v>
      </c>
      <c r="W791" t="s">
        <v>3583</v>
      </c>
      <c r="X791" t="s">
        <v>3559</v>
      </c>
      <c r="Y791" t="s">
        <v>3560</v>
      </c>
      <c r="Z791" t="s">
        <v>3561</v>
      </c>
      <c r="AA791">
        <v>2173409</v>
      </c>
    </row>
    <row r="792" spans="1:29" x14ac:dyDescent="0.25">
      <c r="A792" s="43" t="str">
        <f t="shared" si="61"/>
        <v>US Natural Gas Physical</v>
      </c>
      <c r="B792" s="43" t="str">
        <f t="shared" si="62"/>
        <v>US</v>
      </c>
      <c r="C792" s="43" t="str">
        <f t="shared" si="63"/>
        <v>Natural Gas</v>
      </c>
      <c r="D792" s="43" t="str">
        <f t="shared" si="64"/>
        <v>Physical</v>
      </c>
      <c r="E792" s="43">
        <f>IF(VLOOKUP(S792,'DD-Lookup'!$J$6:$L$50,3,FALSE)="Monthly",(YEAR(AC792)-YEAR(AB792))*12+MONTH(AC792)-MONTH(AB792)+1,(AC792-AB792+1))</f>
        <v>1</v>
      </c>
      <c r="F792" s="210">
        <f t="shared" si="65"/>
        <v>50000</v>
      </c>
      <c r="G792" s="199">
        <v>1352745</v>
      </c>
      <c r="H792" s="195">
        <v>37049.319212962997</v>
      </c>
      <c r="I792" t="s">
        <v>2289</v>
      </c>
      <c r="M792" t="s">
        <v>3341</v>
      </c>
      <c r="N792" t="s">
        <v>3747</v>
      </c>
      <c r="O792" t="s">
        <v>399</v>
      </c>
      <c r="P792" s="196">
        <v>50000</v>
      </c>
      <c r="S792" t="s">
        <v>3342</v>
      </c>
      <c r="T792" t="s">
        <v>3557</v>
      </c>
      <c r="U792" s="198">
        <v>3.6</v>
      </c>
      <c r="V792" t="s">
        <v>3332</v>
      </c>
      <c r="W792" t="s">
        <v>2347</v>
      </c>
      <c r="X792" t="s">
        <v>2484</v>
      </c>
      <c r="Y792" t="s">
        <v>2469</v>
      </c>
      <c r="Z792" t="s">
        <v>2995</v>
      </c>
      <c r="AA792">
        <v>835583</v>
      </c>
      <c r="AB792" s="195">
        <v>37050.875011574099</v>
      </c>
      <c r="AC792" s="195">
        <v>37050.875011574099</v>
      </c>
    </row>
    <row r="793" spans="1:29" x14ac:dyDescent="0.25">
      <c r="A793" s="43" t="str">
        <f t="shared" si="61"/>
        <v>US Natural Gas Physical</v>
      </c>
      <c r="B793" s="43" t="str">
        <f t="shared" si="62"/>
        <v>US</v>
      </c>
      <c r="C793" s="43" t="str">
        <f t="shared" si="63"/>
        <v>Natural Gas</v>
      </c>
      <c r="D793" s="43" t="str">
        <f t="shared" si="64"/>
        <v>Physical</v>
      </c>
      <c r="E793" s="43">
        <f>IF(VLOOKUP(S793,'DD-Lookup'!$J$6:$L$50,3,FALSE)="Monthly",(YEAR(AC793)-YEAR(AB793))*12+MONTH(AC793)-MONTH(AB793)+1,(AC793-AB793+1))</f>
        <v>1</v>
      </c>
      <c r="F793" s="210">
        <f t="shared" si="65"/>
        <v>10000</v>
      </c>
      <c r="G793" s="199">
        <v>1352744</v>
      </c>
      <c r="H793" s="195">
        <v>37049.319212962997</v>
      </c>
      <c r="I793" t="s">
        <v>2483</v>
      </c>
      <c r="M793" t="s">
        <v>3341</v>
      </c>
      <c r="N793" t="s">
        <v>3747</v>
      </c>
      <c r="O793" t="s">
        <v>394</v>
      </c>
      <c r="P793" s="196">
        <v>10000</v>
      </c>
      <c r="S793" t="s">
        <v>3342</v>
      </c>
      <c r="T793" t="s">
        <v>3557</v>
      </c>
      <c r="U793" s="198">
        <v>3.6549999999999998</v>
      </c>
      <c r="V793" t="s">
        <v>3846</v>
      </c>
      <c r="W793" t="s">
        <v>2498</v>
      </c>
      <c r="X793" t="s">
        <v>2499</v>
      </c>
      <c r="Y793" t="s">
        <v>2469</v>
      </c>
      <c r="Z793" t="s">
        <v>2995</v>
      </c>
      <c r="AA793">
        <v>835582</v>
      </c>
      <c r="AB793" s="195">
        <v>37050.875011574099</v>
      </c>
      <c r="AC793" s="195">
        <v>37050.875011574099</v>
      </c>
    </row>
    <row r="794" spans="1:29" x14ac:dyDescent="0.25">
      <c r="A794" s="43" t="str">
        <f t="shared" si="61"/>
        <v>US Natural Gas Physical</v>
      </c>
      <c r="B794" s="43" t="str">
        <f t="shared" si="62"/>
        <v>US</v>
      </c>
      <c r="C794" s="43" t="str">
        <f t="shared" si="63"/>
        <v>Natural Gas</v>
      </c>
      <c r="D794" s="43" t="str">
        <f t="shared" si="64"/>
        <v>Physical</v>
      </c>
      <c r="E794" s="43">
        <f>IF(VLOOKUP(S794,'DD-Lookup'!$J$6:$L$50,3,FALSE)="Monthly",(YEAR(AC794)-YEAR(AB794))*12+MONTH(AC794)-MONTH(AB794)+1,(AC794-AB794+1))</f>
        <v>1</v>
      </c>
      <c r="F794" s="210">
        <f t="shared" si="65"/>
        <v>10000</v>
      </c>
      <c r="G794" s="199">
        <v>1352746</v>
      </c>
      <c r="H794" s="195">
        <v>37049.319259259297</v>
      </c>
      <c r="I794" t="s">
        <v>2470</v>
      </c>
      <c r="M794" t="s">
        <v>3341</v>
      </c>
      <c r="N794" t="s">
        <v>3747</v>
      </c>
      <c r="O794" t="s">
        <v>392</v>
      </c>
      <c r="P794" s="196">
        <v>10000</v>
      </c>
      <c r="S794" t="s">
        <v>3342</v>
      </c>
      <c r="T794" t="s">
        <v>3557</v>
      </c>
      <c r="U794" s="198">
        <v>3.585</v>
      </c>
      <c r="V794" t="s">
        <v>2497</v>
      </c>
      <c r="W794" t="s">
        <v>2498</v>
      </c>
      <c r="X794" t="s">
        <v>2499</v>
      </c>
      <c r="Y794" t="s">
        <v>2469</v>
      </c>
      <c r="Z794" t="s">
        <v>2995</v>
      </c>
      <c r="AA794">
        <v>835584</v>
      </c>
      <c r="AB794" s="195">
        <v>37050.875011574099</v>
      </c>
      <c r="AC794" s="195">
        <v>37050.875011574099</v>
      </c>
    </row>
    <row r="795" spans="1:29" x14ac:dyDescent="0.25">
      <c r="A795" s="43" t="str">
        <f t="shared" si="61"/>
        <v>US Natural Gas Physical</v>
      </c>
      <c r="B795" s="43" t="str">
        <f t="shared" si="62"/>
        <v>US</v>
      </c>
      <c r="C795" s="43" t="str">
        <f t="shared" si="63"/>
        <v>Natural Gas</v>
      </c>
      <c r="D795" s="43" t="str">
        <f t="shared" si="64"/>
        <v>Physical</v>
      </c>
      <c r="E795" s="43">
        <f>IF(VLOOKUP(S795,'DD-Lookup'!$J$6:$L$50,3,FALSE)="Monthly",(YEAR(AC795)-YEAR(AB795))*12+MONTH(AC795)-MONTH(AB795)+1,(AC795-AB795+1))</f>
        <v>1</v>
      </c>
      <c r="F795" s="210">
        <f t="shared" si="65"/>
        <v>10000</v>
      </c>
      <c r="G795" s="199">
        <v>1352747</v>
      </c>
      <c r="H795" s="195">
        <v>37049.319317129601</v>
      </c>
      <c r="I795" t="s">
        <v>2470</v>
      </c>
      <c r="M795" t="s">
        <v>3341</v>
      </c>
      <c r="N795" t="s">
        <v>3747</v>
      </c>
      <c r="O795" t="s">
        <v>396</v>
      </c>
      <c r="P795" s="196">
        <v>10000</v>
      </c>
      <c r="S795" t="s">
        <v>3342</v>
      </c>
      <c r="T795" t="s">
        <v>3557</v>
      </c>
      <c r="U795" s="198">
        <v>3.6025</v>
      </c>
      <c r="V795" t="s">
        <v>2471</v>
      </c>
      <c r="W795" t="s">
        <v>2347</v>
      </c>
      <c r="X795" t="s">
        <v>2484</v>
      </c>
      <c r="Y795" t="s">
        <v>2469</v>
      </c>
      <c r="Z795" t="s">
        <v>2995</v>
      </c>
      <c r="AA795">
        <v>835585</v>
      </c>
      <c r="AB795" s="195">
        <v>37050.875011574099</v>
      </c>
      <c r="AC795" s="195">
        <v>37050.875011574099</v>
      </c>
    </row>
    <row r="796" spans="1:29" x14ac:dyDescent="0.25">
      <c r="A796" s="43" t="str">
        <f t="shared" si="61"/>
        <v>US Natural Gas Physical</v>
      </c>
      <c r="B796" s="43" t="str">
        <f t="shared" si="62"/>
        <v>US</v>
      </c>
      <c r="C796" s="43" t="str">
        <f t="shared" si="63"/>
        <v>Natural Gas</v>
      </c>
      <c r="D796" s="43" t="str">
        <f t="shared" si="64"/>
        <v>Physical</v>
      </c>
      <c r="E796" s="43">
        <f>IF(VLOOKUP(S796,'DD-Lookup'!$J$6:$L$50,3,FALSE)="Monthly",(YEAR(AC796)-YEAR(AB796))*12+MONTH(AC796)-MONTH(AB796)+1,(AC796-AB796+1))</f>
        <v>1</v>
      </c>
      <c r="F796" s="210">
        <f t="shared" si="65"/>
        <v>10000</v>
      </c>
      <c r="G796" s="199">
        <v>1352748</v>
      </c>
      <c r="H796" s="195">
        <v>37049.319328703699</v>
      </c>
      <c r="I796" t="s">
        <v>2254</v>
      </c>
      <c r="M796" t="s">
        <v>3341</v>
      </c>
      <c r="N796" t="s">
        <v>3747</v>
      </c>
      <c r="O796" t="s">
        <v>379</v>
      </c>
      <c r="Q796" s="196">
        <v>10000</v>
      </c>
      <c r="S796" t="s">
        <v>3342</v>
      </c>
      <c r="T796" t="s">
        <v>3557</v>
      </c>
      <c r="U796" s="198">
        <v>3.78</v>
      </c>
      <c r="V796" t="s">
        <v>2489</v>
      </c>
      <c r="W796" t="s">
        <v>2467</v>
      </c>
      <c r="X796" t="s">
        <v>2468</v>
      </c>
      <c r="Y796" t="s">
        <v>2469</v>
      </c>
      <c r="Z796" t="s">
        <v>2995</v>
      </c>
      <c r="AA796">
        <v>835586</v>
      </c>
      <c r="AB796" s="195">
        <v>37050.875011574099</v>
      </c>
      <c r="AC796" s="195">
        <v>37050.875011574099</v>
      </c>
    </row>
    <row r="797" spans="1:29" x14ac:dyDescent="0.25">
      <c r="A797" s="43" t="str">
        <f t="shared" si="61"/>
        <v>US Power Physical</v>
      </c>
      <c r="B797" s="43" t="str">
        <f t="shared" si="62"/>
        <v>US</v>
      </c>
      <c r="C797" s="43" t="str">
        <f t="shared" si="63"/>
        <v>Power</v>
      </c>
      <c r="D797" s="43" t="str">
        <f t="shared" si="64"/>
        <v>Physical</v>
      </c>
      <c r="E797" s="43">
        <f>IF(VLOOKUP(S797,'DD-Lookup'!$J$6:$L$50,3,FALSE)="Monthly",(YEAR(AC797)-YEAR(AB797))*12+MONTH(AC797)-MONTH(AB797)+1,(AC797-AB797+1))</f>
        <v>1</v>
      </c>
      <c r="F797" s="210">
        <f t="shared" si="65"/>
        <v>50</v>
      </c>
      <c r="G797" s="199">
        <v>1352749</v>
      </c>
      <c r="H797" s="195">
        <v>37049.319351851896</v>
      </c>
      <c r="I797" t="s">
        <v>2276</v>
      </c>
      <c r="J797" t="s">
        <v>2271</v>
      </c>
      <c r="K797" t="s">
        <v>2272</v>
      </c>
      <c r="M797" t="s">
        <v>2766</v>
      </c>
      <c r="N797" t="s">
        <v>3361</v>
      </c>
      <c r="O797" t="s">
        <v>1694</v>
      </c>
      <c r="Q797" s="196">
        <v>50</v>
      </c>
      <c r="S797" t="s">
        <v>3340</v>
      </c>
      <c r="T797" t="s">
        <v>3557</v>
      </c>
      <c r="U797" s="198">
        <v>37</v>
      </c>
      <c r="V797" t="s">
        <v>3146</v>
      </c>
      <c r="W797" t="s">
        <v>3296</v>
      </c>
      <c r="X797" t="s">
        <v>3368</v>
      </c>
      <c r="Y797" t="s">
        <v>2662</v>
      </c>
      <c r="Z797" t="s">
        <v>2990</v>
      </c>
      <c r="AA797">
        <v>636412.1</v>
      </c>
      <c r="AB797" s="195">
        <v>37050.875011574099</v>
      </c>
      <c r="AC797" s="195">
        <v>37050.875011574099</v>
      </c>
    </row>
    <row r="798" spans="1:29" x14ac:dyDescent="0.25">
      <c r="A798" s="43" t="str">
        <f t="shared" si="61"/>
        <v>US Natural Gas Physical</v>
      </c>
      <c r="B798" s="43" t="str">
        <f t="shared" si="62"/>
        <v>US</v>
      </c>
      <c r="C798" s="43" t="str">
        <f t="shared" si="63"/>
        <v>Natural Gas</v>
      </c>
      <c r="D798" s="43" t="str">
        <f t="shared" si="64"/>
        <v>Physical</v>
      </c>
      <c r="E798" s="43">
        <f>IF(VLOOKUP(S798,'DD-Lookup'!$J$6:$L$50,3,FALSE)="Monthly",(YEAR(AC798)-YEAR(AB798))*12+MONTH(AC798)-MONTH(AB798)+1,(AC798-AB798+1))</f>
        <v>1</v>
      </c>
      <c r="F798" s="210">
        <f t="shared" si="65"/>
        <v>50000</v>
      </c>
      <c r="G798" s="199">
        <v>1352750</v>
      </c>
      <c r="H798" s="195">
        <v>37049.319398148102</v>
      </c>
      <c r="I798" t="s">
        <v>2487</v>
      </c>
      <c r="M798" t="s">
        <v>3341</v>
      </c>
      <c r="N798" t="s">
        <v>3747</v>
      </c>
      <c r="O798" t="s">
        <v>399</v>
      </c>
      <c r="Q798" s="196">
        <v>50000</v>
      </c>
      <c r="S798" t="s">
        <v>3342</v>
      </c>
      <c r="T798" t="s">
        <v>3557</v>
      </c>
      <c r="U798" s="198">
        <v>3.6025</v>
      </c>
      <c r="V798" t="s">
        <v>3489</v>
      </c>
      <c r="W798" t="s">
        <v>2347</v>
      </c>
      <c r="X798" t="s">
        <v>2484</v>
      </c>
      <c r="Y798" t="s">
        <v>2469</v>
      </c>
      <c r="Z798" t="s">
        <v>2995</v>
      </c>
      <c r="AA798">
        <v>835587</v>
      </c>
      <c r="AB798" s="195">
        <v>37050.875011574099</v>
      </c>
      <c r="AC798" s="195">
        <v>37050.875011574099</v>
      </c>
    </row>
    <row r="799" spans="1:29" x14ac:dyDescent="0.25">
      <c r="A799" s="43" t="str">
        <f t="shared" si="61"/>
        <v>US Power Physical</v>
      </c>
      <c r="B799" s="43" t="str">
        <f t="shared" si="62"/>
        <v>US</v>
      </c>
      <c r="C799" s="43" t="str">
        <f t="shared" si="63"/>
        <v>Power</v>
      </c>
      <c r="D799" s="43" t="str">
        <f t="shared" si="64"/>
        <v>Physical</v>
      </c>
      <c r="E799" s="43">
        <f>IF(VLOOKUP(S799,'DD-Lookup'!$J$6:$L$50,3,FALSE)="Monthly",(YEAR(AC799)-YEAR(AB799))*12+MONTH(AC799)-MONTH(AB799)+1,(AC799-AB799+1))</f>
        <v>5</v>
      </c>
      <c r="F799" s="210">
        <f t="shared" si="65"/>
        <v>250</v>
      </c>
      <c r="G799" s="199">
        <v>1352751</v>
      </c>
      <c r="H799" s="195">
        <v>37049.319479166697</v>
      </c>
      <c r="I799" t="s">
        <v>2259</v>
      </c>
      <c r="M799" t="s">
        <v>2766</v>
      </c>
      <c r="N799" t="s">
        <v>3361</v>
      </c>
      <c r="O799" t="s">
        <v>3957</v>
      </c>
      <c r="Q799" s="196">
        <v>50</v>
      </c>
      <c r="S799" t="s">
        <v>3340</v>
      </c>
      <c r="T799" t="s">
        <v>3557</v>
      </c>
      <c r="U799" s="198">
        <v>41</v>
      </c>
      <c r="V799" t="s">
        <v>400</v>
      </c>
      <c r="W799" t="s">
        <v>3296</v>
      </c>
      <c r="X799" t="s">
        <v>3368</v>
      </c>
      <c r="Y799" t="s">
        <v>2662</v>
      </c>
      <c r="Z799" t="s">
        <v>2990</v>
      </c>
      <c r="AA799">
        <v>636413.1</v>
      </c>
      <c r="AB799" s="195">
        <v>37053.875011574099</v>
      </c>
      <c r="AC799" s="195">
        <v>37057.875011574099</v>
      </c>
    </row>
    <row r="800" spans="1:29" x14ac:dyDescent="0.25">
      <c r="A800" s="43" t="str">
        <f t="shared" si="61"/>
        <v>US Natural Gas Physical</v>
      </c>
      <c r="B800" s="43" t="str">
        <f t="shared" si="62"/>
        <v>US</v>
      </c>
      <c r="C800" s="43" t="str">
        <f t="shared" si="63"/>
        <v>Natural Gas</v>
      </c>
      <c r="D800" s="43" t="str">
        <f t="shared" si="64"/>
        <v>Physical</v>
      </c>
      <c r="E800" s="43">
        <f>IF(VLOOKUP(S800,'DD-Lookup'!$J$6:$L$50,3,FALSE)="Monthly",(YEAR(AC800)-YEAR(AB800))*12+MONTH(AC800)-MONTH(AB800)+1,(AC800-AB800+1))</f>
        <v>1</v>
      </c>
      <c r="F800" s="210">
        <f t="shared" si="65"/>
        <v>20000</v>
      </c>
      <c r="G800" s="199">
        <v>1352752</v>
      </c>
      <c r="H800" s="195">
        <v>37049.319513888899</v>
      </c>
      <c r="I800" t="s">
        <v>2470</v>
      </c>
      <c r="M800" t="s">
        <v>3341</v>
      </c>
      <c r="N800" t="s">
        <v>3747</v>
      </c>
      <c r="O800" t="s">
        <v>393</v>
      </c>
      <c r="P800" s="196">
        <v>20000</v>
      </c>
      <c r="S800" t="s">
        <v>3342</v>
      </c>
      <c r="T800" t="s">
        <v>3557</v>
      </c>
      <c r="U800" s="198">
        <v>3.58</v>
      </c>
      <c r="V800" t="s">
        <v>1721</v>
      </c>
      <c r="W800" t="s">
        <v>2347</v>
      </c>
      <c r="X800" t="s">
        <v>2484</v>
      </c>
      <c r="Y800" t="s">
        <v>2469</v>
      </c>
      <c r="Z800" t="s">
        <v>2995</v>
      </c>
      <c r="AA800">
        <v>835588</v>
      </c>
      <c r="AB800" s="195">
        <v>37050.875011574099</v>
      </c>
      <c r="AC800" s="195">
        <v>37050.875011574099</v>
      </c>
    </row>
    <row r="801" spans="1:29" x14ac:dyDescent="0.25">
      <c r="A801" s="43" t="str">
        <f t="shared" si="61"/>
        <v>US Natural Gas Physical</v>
      </c>
      <c r="B801" s="43" t="str">
        <f t="shared" si="62"/>
        <v>US</v>
      </c>
      <c r="C801" s="43" t="str">
        <f t="shared" si="63"/>
        <v>Natural Gas</v>
      </c>
      <c r="D801" s="43" t="str">
        <f t="shared" si="64"/>
        <v>Physical</v>
      </c>
      <c r="E801" s="43">
        <f>IF(VLOOKUP(S801,'DD-Lookup'!$J$6:$L$50,3,FALSE)="Monthly",(YEAR(AC801)-YEAR(AB801))*12+MONTH(AC801)-MONTH(AB801)+1,(AC801-AB801+1))</f>
        <v>1</v>
      </c>
      <c r="F801" s="210">
        <f t="shared" si="65"/>
        <v>10000</v>
      </c>
      <c r="G801" s="199">
        <v>1352753</v>
      </c>
      <c r="H801" s="195">
        <v>37049.319560185198</v>
      </c>
      <c r="I801" t="s">
        <v>2172</v>
      </c>
      <c r="M801" t="s">
        <v>3341</v>
      </c>
      <c r="N801" t="s">
        <v>3747</v>
      </c>
      <c r="O801" t="s">
        <v>401</v>
      </c>
      <c r="P801" s="196">
        <v>10000</v>
      </c>
      <c r="S801" t="s">
        <v>3342</v>
      </c>
      <c r="T801" t="s">
        <v>3557</v>
      </c>
      <c r="U801" s="198">
        <v>3.6</v>
      </c>
      <c r="V801" t="s">
        <v>3847</v>
      </c>
      <c r="W801" t="s">
        <v>2347</v>
      </c>
      <c r="X801" t="s">
        <v>2484</v>
      </c>
      <c r="Y801" t="s">
        <v>2469</v>
      </c>
      <c r="Z801" t="s">
        <v>2995</v>
      </c>
      <c r="AA801">
        <v>835589</v>
      </c>
      <c r="AB801" s="195">
        <v>37050.875011574099</v>
      </c>
      <c r="AC801" s="195">
        <v>37050.875011574099</v>
      </c>
    </row>
    <row r="802" spans="1:29" x14ac:dyDescent="0.25">
      <c r="A802" s="43" t="str">
        <f t="shared" si="61"/>
        <v>US Natural Gas Physical</v>
      </c>
      <c r="B802" s="43" t="str">
        <f t="shared" si="62"/>
        <v>US</v>
      </c>
      <c r="C802" s="43" t="str">
        <f t="shared" si="63"/>
        <v>Natural Gas</v>
      </c>
      <c r="D802" s="43" t="str">
        <f t="shared" si="64"/>
        <v>Physical</v>
      </c>
      <c r="E802" s="43">
        <f>IF(VLOOKUP(S802,'DD-Lookup'!$J$6:$L$50,3,FALSE)="Monthly",(YEAR(AC802)-YEAR(AB802))*12+MONTH(AC802)-MONTH(AB802)+1,(AC802-AB802+1))</f>
        <v>1</v>
      </c>
      <c r="F802" s="210">
        <f t="shared" si="65"/>
        <v>22333</v>
      </c>
      <c r="G802" s="199">
        <v>1352754</v>
      </c>
      <c r="H802" s="195">
        <v>37049.3195949074</v>
      </c>
      <c r="I802" t="s">
        <v>2289</v>
      </c>
      <c r="M802" t="s">
        <v>3341</v>
      </c>
      <c r="N802" t="s">
        <v>3747</v>
      </c>
      <c r="O802" t="s">
        <v>396</v>
      </c>
      <c r="Q802" s="196">
        <v>22333</v>
      </c>
      <c r="S802" t="s">
        <v>3342</v>
      </c>
      <c r="T802" t="s">
        <v>3557</v>
      </c>
      <c r="U802" s="198">
        <v>3.61</v>
      </c>
      <c r="V802" t="s">
        <v>3332</v>
      </c>
      <c r="W802" t="s">
        <v>2347</v>
      </c>
      <c r="X802" t="s">
        <v>2484</v>
      </c>
      <c r="Y802" t="s">
        <v>2469</v>
      </c>
      <c r="Z802" t="s">
        <v>2995</v>
      </c>
      <c r="AA802">
        <v>835590</v>
      </c>
      <c r="AB802" s="195">
        <v>37050.875011574099</v>
      </c>
      <c r="AC802" s="195">
        <v>37050.875011574099</v>
      </c>
    </row>
    <row r="803" spans="1:29" x14ac:dyDescent="0.25">
      <c r="A803" s="43" t="str">
        <f t="shared" si="61"/>
        <v>US Power Financial</v>
      </c>
      <c r="B803" s="43" t="str">
        <f t="shared" si="62"/>
        <v>US</v>
      </c>
      <c r="C803" s="43" t="str">
        <f t="shared" si="63"/>
        <v>Power</v>
      </c>
      <c r="D803" s="43" t="str">
        <f t="shared" si="64"/>
        <v>Financial</v>
      </c>
      <c r="E803" s="43">
        <f>IF(VLOOKUP(S803,'DD-Lookup'!$J$6:$L$50,3,FALSE)="Monthly",(YEAR(AC803)-YEAR(AB803))*12+MONTH(AC803)-MONTH(AB803)+1,(AC803-AB803+1))</f>
        <v>1</v>
      </c>
      <c r="F803" s="210">
        <f t="shared" si="65"/>
        <v>50</v>
      </c>
      <c r="G803" s="199">
        <v>1352755</v>
      </c>
      <c r="H803" s="195">
        <v>37049.3195949074</v>
      </c>
      <c r="I803" t="s">
        <v>3064</v>
      </c>
      <c r="M803" t="s">
        <v>2766</v>
      </c>
      <c r="N803" t="s">
        <v>2659</v>
      </c>
      <c r="O803" t="s">
        <v>3689</v>
      </c>
      <c r="P803" s="196">
        <v>50</v>
      </c>
      <c r="S803" t="s">
        <v>3340</v>
      </c>
      <c r="T803" t="s">
        <v>3557</v>
      </c>
      <c r="U803" s="198">
        <v>30.4</v>
      </c>
      <c r="V803" t="s">
        <v>3067</v>
      </c>
      <c r="W803" t="s">
        <v>3376</v>
      </c>
      <c r="X803" t="s">
        <v>3377</v>
      </c>
      <c r="Y803" t="s">
        <v>2662</v>
      </c>
      <c r="Z803" t="s">
        <v>2995</v>
      </c>
      <c r="AA803">
        <v>636414.1</v>
      </c>
      <c r="AB803" s="195">
        <v>37050.875011574099</v>
      </c>
      <c r="AC803" s="195">
        <v>37050.875011574099</v>
      </c>
    </row>
    <row r="804" spans="1:29" x14ac:dyDescent="0.25">
      <c r="A804" s="43" t="str">
        <f t="shared" si="61"/>
        <v>US Natural Gas Physical</v>
      </c>
      <c r="B804" s="43" t="str">
        <f t="shared" si="62"/>
        <v>US</v>
      </c>
      <c r="C804" s="43" t="str">
        <f t="shared" si="63"/>
        <v>Natural Gas</v>
      </c>
      <c r="D804" s="43" t="str">
        <f t="shared" si="64"/>
        <v>Physical</v>
      </c>
      <c r="E804" s="43">
        <f>IF(VLOOKUP(S804,'DD-Lookup'!$J$6:$L$50,3,FALSE)="Monthly",(YEAR(AC804)-YEAR(AB804))*12+MONTH(AC804)-MONTH(AB804)+1,(AC804-AB804+1))</f>
        <v>1</v>
      </c>
      <c r="F804" s="210">
        <f t="shared" si="65"/>
        <v>10000</v>
      </c>
      <c r="G804" s="199">
        <v>1352756</v>
      </c>
      <c r="H804" s="195">
        <v>37049.319618055597</v>
      </c>
      <c r="I804" t="s">
        <v>2172</v>
      </c>
      <c r="M804" t="s">
        <v>3341</v>
      </c>
      <c r="N804" t="s">
        <v>3747</v>
      </c>
      <c r="O804" t="s">
        <v>392</v>
      </c>
      <c r="Q804" s="196">
        <v>10000</v>
      </c>
      <c r="S804" t="s">
        <v>3342</v>
      </c>
      <c r="T804" t="s">
        <v>3557</v>
      </c>
      <c r="U804" s="198">
        <v>3.5874999999999999</v>
      </c>
      <c r="V804" t="s">
        <v>3847</v>
      </c>
      <c r="W804" t="s">
        <v>2498</v>
      </c>
      <c r="X804" t="s">
        <v>2499</v>
      </c>
      <c r="Y804" t="s">
        <v>2469</v>
      </c>
      <c r="Z804" t="s">
        <v>2995</v>
      </c>
      <c r="AA804">
        <v>835591</v>
      </c>
      <c r="AB804" s="195">
        <v>37050.875011574099</v>
      </c>
      <c r="AC804" s="195">
        <v>37050.875011574099</v>
      </c>
    </row>
    <row r="805" spans="1:29" x14ac:dyDescent="0.25">
      <c r="A805" s="43" t="str">
        <f t="shared" si="61"/>
        <v>US Natural Gas Physical</v>
      </c>
      <c r="B805" s="43" t="str">
        <f t="shared" si="62"/>
        <v>US</v>
      </c>
      <c r="C805" s="43" t="str">
        <f t="shared" si="63"/>
        <v>Natural Gas</v>
      </c>
      <c r="D805" s="43" t="str">
        <f t="shared" si="64"/>
        <v>Physical</v>
      </c>
      <c r="E805" s="43">
        <f>IF(VLOOKUP(S805,'DD-Lookup'!$J$6:$L$50,3,FALSE)="Monthly",(YEAR(AC805)-YEAR(AB805))*12+MONTH(AC805)-MONTH(AB805)+1,(AC805-AB805+1))</f>
        <v>1</v>
      </c>
      <c r="F805" s="210">
        <f t="shared" si="65"/>
        <v>10000</v>
      </c>
      <c r="G805" s="199">
        <v>1352757</v>
      </c>
      <c r="H805" s="195">
        <v>37049.319930555597</v>
      </c>
      <c r="I805" t="s">
        <v>3443</v>
      </c>
      <c r="M805" t="s">
        <v>3341</v>
      </c>
      <c r="N805" t="s">
        <v>3747</v>
      </c>
      <c r="O805" t="s">
        <v>1624</v>
      </c>
      <c r="Q805" s="196">
        <v>10000</v>
      </c>
      <c r="S805" t="s">
        <v>3342</v>
      </c>
      <c r="T805" t="s">
        <v>3557</v>
      </c>
      <c r="U805" s="198">
        <v>3.63</v>
      </c>
      <c r="V805" t="s">
        <v>4171</v>
      </c>
      <c r="W805" t="s">
        <v>2366</v>
      </c>
      <c r="X805" t="s">
        <v>3093</v>
      </c>
      <c r="Y805" t="s">
        <v>2469</v>
      </c>
      <c r="Z805" t="s">
        <v>2995</v>
      </c>
      <c r="AA805">
        <v>835592</v>
      </c>
      <c r="AB805" s="195">
        <v>37050.875011574099</v>
      </c>
      <c r="AC805" s="195">
        <v>37050.875011574099</v>
      </c>
    </row>
    <row r="806" spans="1:29" x14ac:dyDescent="0.25">
      <c r="A806" s="43" t="str">
        <f t="shared" si="61"/>
        <v>US Natural Gas Physical</v>
      </c>
      <c r="B806" s="43" t="str">
        <f t="shared" si="62"/>
        <v>US</v>
      </c>
      <c r="C806" s="43" t="str">
        <f t="shared" si="63"/>
        <v>Natural Gas</v>
      </c>
      <c r="D806" s="43" t="str">
        <f t="shared" si="64"/>
        <v>Physical</v>
      </c>
      <c r="E806" s="43">
        <f>IF(VLOOKUP(S806,'DD-Lookup'!$J$6:$L$50,3,FALSE)="Monthly",(YEAR(AC806)-YEAR(AB806))*12+MONTH(AC806)-MONTH(AB806)+1,(AC806-AB806+1))</f>
        <v>1</v>
      </c>
      <c r="F806" s="210">
        <f t="shared" si="65"/>
        <v>10000</v>
      </c>
      <c r="G806" s="199">
        <v>1352758</v>
      </c>
      <c r="H806" s="195">
        <v>37049.319965277798</v>
      </c>
      <c r="I806" t="s">
        <v>3443</v>
      </c>
      <c r="M806" t="s">
        <v>3341</v>
      </c>
      <c r="N806" t="s">
        <v>3747</v>
      </c>
      <c r="O806" t="s">
        <v>1629</v>
      </c>
      <c r="Q806" s="196">
        <v>10000</v>
      </c>
      <c r="S806" t="s">
        <v>3342</v>
      </c>
      <c r="T806" t="s">
        <v>3557</v>
      </c>
      <c r="U806" s="198">
        <v>3.63</v>
      </c>
      <c r="V806" t="s">
        <v>4171</v>
      </c>
      <c r="W806" t="s">
        <v>2366</v>
      </c>
      <c r="X806" t="s">
        <v>3093</v>
      </c>
      <c r="Y806" t="s">
        <v>2469</v>
      </c>
      <c r="Z806" t="s">
        <v>2995</v>
      </c>
      <c r="AA806">
        <v>835593</v>
      </c>
      <c r="AB806" s="195">
        <v>37050.875011574099</v>
      </c>
      <c r="AC806" s="195">
        <v>37050.875011574099</v>
      </c>
    </row>
    <row r="807" spans="1:29" x14ac:dyDescent="0.25">
      <c r="A807" s="43" t="str">
        <f t="shared" si="61"/>
        <v>US Natural Gas Physical</v>
      </c>
      <c r="B807" s="43" t="str">
        <f t="shared" si="62"/>
        <v>US</v>
      </c>
      <c r="C807" s="43" t="str">
        <f t="shared" si="63"/>
        <v>Natural Gas</v>
      </c>
      <c r="D807" s="43" t="str">
        <f t="shared" si="64"/>
        <v>Physical</v>
      </c>
      <c r="E807" s="43">
        <f>IF(VLOOKUP(S807,'DD-Lookup'!$J$6:$L$50,3,FALSE)="Monthly",(YEAR(AC807)-YEAR(AB807))*12+MONTH(AC807)-MONTH(AB807)+1,(AC807-AB807+1))</f>
        <v>1</v>
      </c>
      <c r="F807" s="210">
        <f t="shared" si="65"/>
        <v>10000</v>
      </c>
      <c r="G807" s="199">
        <v>1352759</v>
      </c>
      <c r="H807" s="195">
        <v>37049.320011573996</v>
      </c>
      <c r="I807" t="s">
        <v>3443</v>
      </c>
      <c r="M807" t="s">
        <v>3341</v>
      </c>
      <c r="N807" t="s">
        <v>3747</v>
      </c>
      <c r="O807" t="s">
        <v>1624</v>
      </c>
      <c r="Q807" s="196">
        <v>10000</v>
      </c>
      <c r="S807" t="s">
        <v>3342</v>
      </c>
      <c r="T807" t="s">
        <v>3557</v>
      </c>
      <c r="U807" s="198">
        <v>3.6349999999999998</v>
      </c>
      <c r="V807" t="s">
        <v>4171</v>
      </c>
      <c r="W807" t="s">
        <v>2366</v>
      </c>
      <c r="X807" t="s">
        <v>3093</v>
      </c>
      <c r="Y807" t="s">
        <v>2469</v>
      </c>
      <c r="Z807" t="s">
        <v>2995</v>
      </c>
      <c r="AA807">
        <v>835594</v>
      </c>
      <c r="AB807" s="195">
        <v>37050.875011574099</v>
      </c>
      <c r="AC807" s="195">
        <v>37050.875011574099</v>
      </c>
    </row>
    <row r="808" spans="1:29" x14ac:dyDescent="0.25">
      <c r="A808" s="43" t="str">
        <f t="shared" si="61"/>
        <v>US Natural Gas Physical</v>
      </c>
      <c r="B808" s="43" t="str">
        <f t="shared" si="62"/>
        <v>US</v>
      </c>
      <c r="C808" s="43" t="str">
        <f t="shared" si="63"/>
        <v>Natural Gas</v>
      </c>
      <c r="D808" s="43" t="str">
        <f t="shared" si="64"/>
        <v>Physical</v>
      </c>
      <c r="E808" s="43">
        <f>IF(VLOOKUP(S808,'DD-Lookup'!$J$6:$L$50,3,FALSE)="Monthly",(YEAR(AC808)-YEAR(AB808))*12+MONTH(AC808)-MONTH(AB808)+1,(AC808-AB808+1))</f>
        <v>1</v>
      </c>
      <c r="F808" s="210">
        <f t="shared" si="65"/>
        <v>10000</v>
      </c>
      <c r="G808" s="199">
        <v>1352760</v>
      </c>
      <c r="H808" s="195">
        <v>37049.3200462963</v>
      </c>
      <c r="I808" t="s">
        <v>3443</v>
      </c>
      <c r="M808" t="s">
        <v>3341</v>
      </c>
      <c r="N808" t="s">
        <v>3747</v>
      </c>
      <c r="O808" t="s">
        <v>1629</v>
      </c>
      <c r="Q808" s="196">
        <v>10000</v>
      </c>
      <c r="S808" t="s">
        <v>3342</v>
      </c>
      <c r="T808" t="s">
        <v>3557</v>
      </c>
      <c r="U808" s="198">
        <v>3.6349999999999998</v>
      </c>
      <c r="V808" t="s">
        <v>4171</v>
      </c>
      <c r="W808" t="s">
        <v>2366</v>
      </c>
      <c r="X808" t="s">
        <v>3093</v>
      </c>
      <c r="Y808" t="s">
        <v>2469</v>
      </c>
      <c r="Z808" t="s">
        <v>2995</v>
      </c>
      <c r="AA808">
        <v>835595</v>
      </c>
      <c r="AB808" s="195">
        <v>37050.875011574099</v>
      </c>
      <c r="AC808" s="195">
        <v>37050.875011574099</v>
      </c>
    </row>
    <row r="809" spans="1:29" x14ac:dyDescent="0.25">
      <c r="A809" s="43" t="str">
        <f t="shared" si="61"/>
        <v>US Natural Gas Physical</v>
      </c>
      <c r="B809" s="43" t="str">
        <f t="shared" si="62"/>
        <v>US</v>
      </c>
      <c r="C809" s="43" t="str">
        <f t="shared" si="63"/>
        <v>Natural Gas</v>
      </c>
      <c r="D809" s="43" t="str">
        <f t="shared" si="64"/>
        <v>Physical</v>
      </c>
      <c r="E809" s="43">
        <f>IF(VLOOKUP(S809,'DD-Lookup'!$J$6:$L$50,3,FALSE)="Monthly",(YEAR(AC809)-YEAR(AB809))*12+MONTH(AC809)-MONTH(AB809)+1,(AC809-AB809+1))</f>
        <v>1</v>
      </c>
      <c r="F809" s="210">
        <f t="shared" si="65"/>
        <v>50000</v>
      </c>
      <c r="G809" s="199">
        <v>1352761</v>
      </c>
      <c r="H809" s="195">
        <v>37049.320196759298</v>
      </c>
      <c r="I809" t="s">
        <v>2276</v>
      </c>
      <c r="M809" t="s">
        <v>3341</v>
      </c>
      <c r="N809" t="s">
        <v>3747</v>
      </c>
      <c r="O809" t="s">
        <v>396</v>
      </c>
      <c r="Q809" s="196">
        <v>50000</v>
      </c>
      <c r="S809" t="s">
        <v>3342</v>
      </c>
      <c r="T809" t="s">
        <v>3557</v>
      </c>
      <c r="U809" s="198">
        <v>3.61</v>
      </c>
      <c r="V809" t="s">
        <v>2496</v>
      </c>
      <c r="W809" t="s">
        <v>2347</v>
      </c>
      <c r="X809" t="s">
        <v>2484</v>
      </c>
      <c r="Y809" t="s">
        <v>2469</v>
      </c>
      <c r="Z809" t="s">
        <v>2995</v>
      </c>
      <c r="AA809">
        <v>835596</v>
      </c>
      <c r="AB809" s="195">
        <v>37050.875011574099</v>
      </c>
      <c r="AC809" s="195">
        <v>37050.875011574099</v>
      </c>
    </row>
    <row r="810" spans="1:29" x14ac:dyDescent="0.25">
      <c r="A810" s="43" t="str">
        <f t="shared" si="61"/>
        <v>US Natural Gas Physical</v>
      </c>
      <c r="B810" s="43" t="str">
        <f t="shared" si="62"/>
        <v>US</v>
      </c>
      <c r="C810" s="43" t="str">
        <f t="shared" si="63"/>
        <v>Natural Gas</v>
      </c>
      <c r="D810" s="43" t="str">
        <f t="shared" si="64"/>
        <v>Physical</v>
      </c>
      <c r="E810" s="43">
        <f>IF(VLOOKUP(S810,'DD-Lookup'!$J$6:$L$50,3,FALSE)="Monthly",(YEAR(AC810)-YEAR(AB810))*12+MONTH(AC810)-MONTH(AB810)+1,(AC810-AB810+1))</f>
        <v>1</v>
      </c>
      <c r="F810" s="210">
        <f t="shared" si="65"/>
        <v>50000</v>
      </c>
      <c r="G810" s="199">
        <v>1352762</v>
      </c>
      <c r="H810" s="195">
        <v>37049.3202662037</v>
      </c>
      <c r="I810" t="s">
        <v>2488</v>
      </c>
      <c r="M810" t="s">
        <v>3341</v>
      </c>
      <c r="N810" t="s">
        <v>3747</v>
      </c>
      <c r="O810" t="s">
        <v>393</v>
      </c>
      <c r="Q810" s="196">
        <v>50000</v>
      </c>
      <c r="S810" t="s">
        <v>3342</v>
      </c>
      <c r="T810" t="s">
        <v>3557</v>
      </c>
      <c r="U810" s="198">
        <v>3.59</v>
      </c>
      <c r="V810" t="s">
        <v>397</v>
      </c>
      <c r="W810" t="s">
        <v>2347</v>
      </c>
      <c r="X810" t="s">
        <v>2484</v>
      </c>
      <c r="Y810" t="s">
        <v>2469</v>
      </c>
      <c r="Z810" t="s">
        <v>2995</v>
      </c>
      <c r="AA810">
        <v>835597</v>
      </c>
      <c r="AB810" s="195">
        <v>37050.875011574099</v>
      </c>
      <c r="AC810" s="195">
        <v>37050.875011574099</v>
      </c>
    </row>
    <row r="811" spans="1:29" x14ac:dyDescent="0.25">
      <c r="A811" s="43" t="str">
        <f t="shared" si="61"/>
        <v>US Natural Gas Physical</v>
      </c>
      <c r="B811" s="43" t="str">
        <f t="shared" si="62"/>
        <v>US</v>
      </c>
      <c r="C811" s="43" t="str">
        <f t="shared" si="63"/>
        <v>Natural Gas</v>
      </c>
      <c r="D811" s="43" t="str">
        <f t="shared" si="64"/>
        <v>Physical</v>
      </c>
      <c r="E811" s="43">
        <f>IF(VLOOKUP(S811,'DD-Lookup'!$J$6:$L$50,3,FALSE)="Monthly",(YEAR(AC811)-YEAR(AB811))*12+MONTH(AC811)-MONTH(AB811)+1,(AC811-AB811+1))</f>
        <v>1</v>
      </c>
      <c r="F811" s="210">
        <f t="shared" si="65"/>
        <v>10000</v>
      </c>
      <c r="G811" s="199">
        <v>1352763</v>
      </c>
      <c r="H811" s="195">
        <v>37049.320277777799</v>
      </c>
      <c r="I811" t="s">
        <v>2487</v>
      </c>
      <c r="M811" t="s">
        <v>3341</v>
      </c>
      <c r="N811" t="s">
        <v>3747</v>
      </c>
      <c r="O811" t="s">
        <v>379</v>
      </c>
      <c r="Q811" s="196">
        <v>10000</v>
      </c>
      <c r="S811" t="s">
        <v>3342</v>
      </c>
      <c r="T811" t="s">
        <v>3557</v>
      </c>
      <c r="U811" s="198">
        <v>3.78</v>
      </c>
      <c r="V811" t="s">
        <v>3489</v>
      </c>
      <c r="W811" t="s">
        <v>2467</v>
      </c>
      <c r="X811" t="s">
        <v>2468</v>
      </c>
      <c r="Y811" t="s">
        <v>2469</v>
      </c>
      <c r="Z811" t="s">
        <v>2995</v>
      </c>
      <c r="AA811">
        <v>835598</v>
      </c>
      <c r="AB811" s="195">
        <v>37050.875011574099</v>
      </c>
      <c r="AC811" s="195">
        <v>37050.875011574099</v>
      </c>
    </row>
    <row r="812" spans="1:29" x14ac:dyDescent="0.25">
      <c r="A812" s="43" t="str">
        <f t="shared" si="61"/>
        <v>US Power Physical</v>
      </c>
      <c r="B812" s="43" t="str">
        <f t="shared" si="62"/>
        <v>US</v>
      </c>
      <c r="C812" s="43" t="str">
        <f t="shared" si="63"/>
        <v>Power</v>
      </c>
      <c r="D812" s="43" t="str">
        <f t="shared" si="64"/>
        <v>Physical</v>
      </c>
      <c r="E812" s="43">
        <f>IF(VLOOKUP(S812,'DD-Lookup'!$J$6:$L$50,3,FALSE)="Monthly",(YEAR(AC812)-YEAR(AB812))*12+MONTH(AC812)-MONTH(AB812)+1,(AC812-AB812+1))</f>
        <v>1</v>
      </c>
      <c r="F812" s="210">
        <f t="shared" si="65"/>
        <v>50</v>
      </c>
      <c r="G812" s="199">
        <v>1352764</v>
      </c>
      <c r="H812" s="195">
        <v>37049.3203587963</v>
      </c>
      <c r="I812" t="s">
        <v>2345</v>
      </c>
      <c r="M812" t="s">
        <v>2766</v>
      </c>
      <c r="N812" t="s">
        <v>3361</v>
      </c>
      <c r="O812" t="s">
        <v>321</v>
      </c>
      <c r="Q812" s="196">
        <v>50</v>
      </c>
      <c r="S812" t="s">
        <v>3340</v>
      </c>
      <c r="T812" t="s">
        <v>3557</v>
      </c>
      <c r="U812" s="198">
        <v>40.75</v>
      </c>
      <c r="V812" t="s">
        <v>1713</v>
      </c>
      <c r="W812" t="s">
        <v>3296</v>
      </c>
      <c r="X812" t="s">
        <v>3368</v>
      </c>
      <c r="Y812" t="s">
        <v>2662</v>
      </c>
      <c r="Z812" t="s">
        <v>2990</v>
      </c>
      <c r="AA812">
        <v>636415.1</v>
      </c>
      <c r="AB812" s="195">
        <v>37053.875011574099</v>
      </c>
      <c r="AC812" s="195">
        <v>37053.875011574099</v>
      </c>
    </row>
    <row r="813" spans="1:29" x14ac:dyDescent="0.25">
      <c r="A813" s="43" t="str">
        <f t="shared" si="61"/>
        <v>US Natural Gas Physical</v>
      </c>
      <c r="B813" s="43" t="str">
        <f t="shared" si="62"/>
        <v>US</v>
      </c>
      <c r="C813" s="43" t="str">
        <f t="shared" si="63"/>
        <v>Natural Gas</v>
      </c>
      <c r="D813" s="43" t="str">
        <f t="shared" si="64"/>
        <v>Physical</v>
      </c>
      <c r="E813" s="43">
        <f>IF(VLOOKUP(S813,'DD-Lookup'!$J$6:$L$50,3,FALSE)="Monthly",(YEAR(AC813)-YEAR(AB813))*12+MONTH(AC813)-MONTH(AB813)+1,(AC813-AB813+1))</f>
        <v>1</v>
      </c>
      <c r="F813" s="210">
        <f t="shared" si="65"/>
        <v>10000</v>
      </c>
      <c r="G813" s="199">
        <v>1352765</v>
      </c>
      <c r="H813" s="195">
        <v>37049.3204050926</v>
      </c>
      <c r="I813" t="s">
        <v>2254</v>
      </c>
      <c r="M813" t="s">
        <v>3341</v>
      </c>
      <c r="N813" t="s">
        <v>3747</v>
      </c>
      <c r="O813" t="s">
        <v>379</v>
      </c>
      <c r="Q813" s="196">
        <v>10000</v>
      </c>
      <c r="S813" t="s">
        <v>3342</v>
      </c>
      <c r="T813" t="s">
        <v>3557</v>
      </c>
      <c r="U813" s="198">
        <v>3.78</v>
      </c>
      <c r="V813" t="s">
        <v>2489</v>
      </c>
      <c r="W813" t="s">
        <v>2467</v>
      </c>
      <c r="X813" t="s">
        <v>2468</v>
      </c>
      <c r="Y813" t="s">
        <v>2469</v>
      </c>
      <c r="Z813" t="s">
        <v>2995</v>
      </c>
      <c r="AA813">
        <v>835599</v>
      </c>
      <c r="AB813" s="195">
        <v>37050.875011574099</v>
      </c>
      <c r="AC813" s="195">
        <v>37050.875011574099</v>
      </c>
    </row>
    <row r="814" spans="1:29" x14ac:dyDescent="0.25">
      <c r="A814" s="43" t="str">
        <f t="shared" si="61"/>
        <v>US Natural Gas Physical</v>
      </c>
      <c r="B814" s="43" t="str">
        <f t="shared" si="62"/>
        <v>US</v>
      </c>
      <c r="C814" s="43" t="str">
        <f t="shared" si="63"/>
        <v>Natural Gas</v>
      </c>
      <c r="D814" s="43" t="str">
        <f t="shared" si="64"/>
        <v>Physical</v>
      </c>
      <c r="E814" s="43">
        <f>IF(VLOOKUP(S814,'DD-Lookup'!$J$6:$L$50,3,FALSE)="Monthly",(YEAR(AC814)-YEAR(AB814))*12+MONTH(AC814)-MONTH(AB814)+1,(AC814-AB814+1))</f>
        <v>1</v>
      </c>
      <c r="F814" s="210">
        <f t="shared" si="65"/>
        <v>50000</v>
      </c>
      <c r="G814" s="199">
        <v>1352766</v>
      </c>
      <c r="H814" s="195">
        <v>37049.320416666698</v>
      </c>
      <c r="I814" t="s">
        <v>2527</v>
      </c>
      <c r="M814" t="s">
        <v>3341</v>
      </c>
      <c r="N814" t="s">
        <v>3747</v>
      </c>
      <c r="O814" t="s">
        <v>379</v>
      </c>
      <c r="Q814" s="196">
        <v>50000</v>
      </c>
      <c r="S814" t="s">
        <v>3342</v>
      </c>
      <c r="T814" t="s">
        <v>3557</v>
      </c>
      <c r="U814" s="198">
        <v>3.78</v>
      </c>
      <c r="V814" t="s">
        <v>2349</v>
      </c>
      <c r="W814" t="s">
        <v>2467</v>
      </c>
      <c r="X814" t="s">
        <v>2468</v>
      </c>
      <c r="Y814" t="s">
        <v>2469</v>
      </c>
      <c r="Z814" t="s">
        <v>2995</v>
      </c>
      <c r="AA814">
        <v>835600</v>
      </c>
      <c r="AB814" s="195">
        <v>37050.875011574099</v>
      </c>
      <c r="AC814" s="195">
        <v>37050.875011574099</v>
      </c>
    </row>
    <row r="815" spans="1:29" x14ac:dyDescent="0.25">
      <c r="A815" s="43" t="str">
        <f t="shared" si="61"/>
        <v>US Power Physical</v>
      </c>
      <c r="B815" s="43" t="str">
        <f t="shared" si="62"/>
        <v>US</v>
      </c>
      <c r="C815" s="43" t="str">
        <f t="shared" si="63"/>
        <v>Power</v>
      </c>
      <c r="D815" s="43" t="str">
        <f t="shared" si="64"/>
        <v>Physical</v>
      </c>
      <c r="E815" s="43">
        <f>IF(VLOOKUP(S815,'DD-Lookup'!$J$6:$L$50,3,FALSE)="Monthly",(YEAR(AC815)-YEAR(AB815))*12+MONTH(AC815)-MONTH(AB815)+1,(AC815-AB815+1))</f>
        <v>5</v>
      </c>
      <c r="F815" s="210">
        <f t="shared" si="65"/>
        <v>250</v>
      </c>
      <c r="G815" s="199">
        <v>1352767</v>
      </c>
      <c r="H815" s="195">
        <v>37049.320636574099</v>
      </c>
      <c r="I815" t="s">
        <v>2262</v>
      </c>
      <c r="M815" t="s">
        <v>2766</v>
      </c>
      <c r="N815" t="s">
        <v>3361</v>
      </c>
      <c r="O815" t="s">
        <v>3710</v>
      </c>
      <c r="P815" s="196">
        <v>50</v>
      </c>
      <c r="S815" t="s">
        <v>3340</v>
      </c>
      <c r="T815" t="s">
        <v>3557</v>
      </c>
      <c r="U815" s="198">
        <v>54.25</v>
      </c>
      <c r="V815" t="s">
        <v>1700</v>
      </c>
      <c r="W815" t="s">
        <v>3376</v>
      </c>
      <c r="X815" t="s">
        <v>3377</v>
      </c>
      <c r="Y815" t="s">
        <v>2662</v>
      </c>
      <c r="Z815" t="s">
        <v>2990</v>
      </c>
      <c r="AA815">
        <v>636416.1</v>
      </c>
      <c r="AB815" s="195">
        <v>37067.875</v>
      </c>
      <c r="AC815" s="195">
        <v>37071.875</v>
      </c>
    </row>
    <row r="816" spans="1:29" x14ac:dyDescent="0.25">
      <c r="A816" s="43" t="str">
        <f t="shared" si="61"/>
        <v>US Natural Gas Physical</v>
      </c>
      <c r="B816" s="43" t="str">
        <f t="shared" si="62"/>
        <v>US</v>
      </c>
      <c r="C816" s="43" t="str">
        <f t="shared" si="63"/>
        <v>Natural Gas</v>
      </c>
      <c r="D816" s="43" t="str">
        <f t="shared" si="64"/>
        <v>Physical</v>
      </c>
      <c r="E816" s="43">
        <f>IF(VLOOKUP(S816,'DD-Lookup'!$J$6:$L$50,3,FALSE)="Monthly",(YEAR(AC816)-YEAR(AB816))*12+MONTH(AC816)-MONTH(AB816)+1,(AC816-AB816+1))</f>
        <v>1</v>
      </c>
      <c r="F816" s="210">
        <f t="shared" si="65"/>
        <v>10000</v>
      </c>
      <c r="G816" s="199">
        <v>1352768</v>
      </c>
      <c r="H816" s="195">
        <v>37049.320694444403</v>
      </c>
      <c r="I816" t="s">
        <v>2487</v>
      </c>
      <c r="M816" t="s">
        <v>3341</v>
      </c>
      <c r="N816" t="s">
        <v>3747</v>
      </c>
      <c r="O816" t="s">
        <v>399</v>
      </c>
      <c r="P816" s="196">
        <v>10000</v>
      </c>
      <c r="S816" t="s">
        <v>3342</v>
      </c>
      <c r="T816" t="s">
        <v>3557</v>
      </c>
      <c r="U816" s="198">
        <v>3.5975000000000001</v>
      </c>
      <c r="V816" t="s">
        <v>3489</v>
      </c>
      <c r="W816" t="s">
        <v>2347</v>
      </c>
      <c r="X816" t="s">
        <v>2484</v>
      </c>
      <c r="Y816" t="s">
        <v>2469</v>
      </c>
      <c r="Z816" t="s">
        <v>2995</v>
      </c>
      <c r="AA816">
        <v>835601</v>
      </c>
      <c r="AB816" s="195">
        <v>37050.875011574099</v>
      </c>
      <c r="AC816" s="195">
        <v>37050.875011574099</v>
      </c>
    </row>
    <row r="817" spans="1:29" x14ac:dyDescent="0.25">
      <c r="A817" s="43" t="str">
        <f t="shared" si="61"/>
        <v>US Natural Gas Physical</v>
      </c>
      <c r="B817" s="43" t="str">
        <f t="shared" si="62"/>
        <v>US</v>
      </c>
      <c r="C817" s="43" t="str">
        <f t="shared" si="63"/>
        <v>Natural Gas</v>
      </c>
      <c r="D817" s="43" t="str">
        <f t="shared" si="64"/>
        <v>Physical</v>
      </c>
      <c r="E817" s="43">
        <f>IF(VLOOKUP(S817,'DD-Lookup'!$J$6:$L$50,3,FALSE)="Monthly",(YEAR(AC817)-YEAR(AB817))*12+MONTH(AC817)-MONTH(AB817)+1,(AC817-AB817+1))</f>
        <v>1</v>
      </c>
      <c r="F817" s="210">
        <f t="shared" si="65"/>
        <v>10000</v>
      </c>
      <c r="G817" s="199">
        <v>1352769</v>
      </c>
      <c r="H817" s="195">
        <v>37049.320752314801</v>
      </c>
      <c r="I817" t="s">
        <v>2487</v>
      </c>
      <c r="M817" t="s">
        <v>3341</v>
      </c>
      <c r="N817" t="s">
        <v>3747</v>
      </c>
      <c r="O817" t="s">
        <v>395</v>
      </c>
      <c r="Q817" s="196">
        <v>10000</v>
      </c>
      <c r="S817" t="s">
        <v>3342</v>
      </c>
      <c r="T817" t="s">
        <v>3557</v>
      </c>
      <c r="U817" s="198">
        <v>3.6274999999999999</v>
      </c>
      <c r="V817" t="s">
        <v>2348</v>
      </c>
      <c r="W817" t="s">
        <v>2498</v>
      </c>
      <c r="X817" t="s">
        <v>2499</v>
      </c>
      <c r="Y817" t="s">
        <v>2469</v>
      </c>
      <c r="Z817" t="s">
        <v>2995</v>
      </c>
      <c r="AA817">
        <v>835603</v>
      </c>
      <c r="AB817" s="195">
        <v>37050.875011574099</v>
      </c>
      <c r="AC817" s="195">
        <v>37050.875011574099</v>
      </c>
    </row>
    <row r="818" spans="1:29" x14ac:dyDescent="0.25">
      <c r="A818" s="43" t="str">
        <f t="shared" si="61"/>
        <v>US Power Physical</v>
      </c>
      <c r="B818" s="43" t="str">
        <f t="shared" si="62"/>
        <v>US</v>
      </c>
      <c r="C818" s="43" t="str">
        <f t="shared" si="63"/>
        <v>Power</v>
      </c>
      <c r="D818" s="43" t="str">
        <f t="shared" si="64"/>
        <v>Physical</v>
      </c>
      <c r="E818" s="43">
        <f>IF(VLOOKUP(S818,'DD-Lookup'!$J$6:$L$50,3,FALSE)="Monthly",(YEAR(AC818)-YEAR(AB818))*12+MONTH(AC818)-MONTH(AB818)+1,(AC818-AB818+1))</f>
        <v>62</v>
      </c>
      <c r="F818" s="210">
        <f t="shared" si="65"/>
        <v>3100</v>
      </c>
      <c r="G818" s="199">
        <v>1352770</v>
      </c>
      <c r="H818" s="195">
        <v>37049.320821759298</v>
      </c>
      <c r="I818" t="s">
        <v>2527</v>
      </c>
      <c r="M818" t="s">
        <v>2766</v>
      </c>
      <c r="N818" t="s">
        <v>3361</v>
      </c>
      <c r="O818" t="s">
        <v>3954</v>
      </c>
      <c r="Q818" s="196">
        <v>50</v>
      </c>
      <c r="S818" t="s">
        <v>3340</v>
      </c>
      <c r="T818" t="s">
        <v>3557</v>
      </c>
      <c r="U818" s="198">
        <v>69.75</v>
      </c>
      <c r="V818" t="s">
        <v>2480</v>
      </c>
      <c r="W818" t="s">
        <v>3380</v>
      </c>
      <c r="X818" t="s">
        <v>3381</v>
      </c>
      <c r="Y818" t="s">
        <v>2662</v>
      </c>
      <c r="Z818" t="s">
        <v>2990</v>
      </c>
      <c r="AA818">
        <v>636417.1</v>
      </c>
      <c r="AB818" s="195">
        <v>37438.715972222199</v>
      </c>
      <c r="AC818" s="195">
        <v>37499.715972222199</v>
      </c>
    </row>
    <row r="819" spans="1:29" x14ac:dyDescent="0.25">
      <c r="A819" s="43" t="str">
        <f t="shared" si="61"/>
        <v>US Natural Gas Physical</v>
      </c>
      <c r="B819" s="43" t="str">
        <f t="shared" si="62"/>
        <v>US</v>
      </c>
      <c r="C819" s="43" t="str">
        <f t="shared" si="63"/>
        <v>Natural Gas</v>
      </c>
      <c r="D819" s="43" t="str">
        <f t="shared" si="64"/>
        <v>Physical</v>
      </c>
      <c r="E819" s="43">
        <f>IF(VLOOKUP(S819,'DD-Lookup'!$J$6:$L$50,3,FALSE)="Monthly",(YEAR(AC819)-YEAR(AB819))*12+MONTH(AC819)-MONTH(AB819)+1,(AC819-AB819+1))</f>
        <v>1</v>
      </c>
      <c r="F819" s="210">
        <f t="shared" si="65"/>
        <v>10000</v>
      </c>
      <c r="G819" s="199">
        <v>1352773</v>
      </c>
      <c r="H819" s="195">
        <v>37049.320925925902</v>
      </c>
      <c r="I819" t="s">
        <v>2483</v>
      </c>
      <c r="M819" t="s">
        <v>3341</v>
      </c>
      <c r="N819" t="s">
        <v>3747</v>
      </c>
      <c r="O819" t="s">
        <v>395</v>
      </c>
      <c r="Q819" s="196">
        <v>10000</v>
      </c>
      <c r="S819" t="s">
        <v>3342</v>
      </c>
      <c r="T819" t="s">
        <v>3557</v>
      </c>
      <c r="U819" s="198">
        <v>3.63</v>
      </c>
      <c r="V819" t="s">
        <v>3846</v>
      </c>
      <c r="W819" t="s">
        <v>2498</v>
      </c>
      <c r="X819" t="s">
        <v>2499</v>
      </c>
      <c r="Y819" t="s">
        <v>2469</v>
      </c>
      <c r="Z819" t="s">
        <v>2995</v>
      </c>
      <c r="AA819">
        <v>835604</v>
      </c>
      <c r="AB819" s="195">
        <v>37050.875011574099</v>
      </c>
      <c r="AC819" s="195">
        <v>37050.875011574099</v>
      </c>
    </row>
    <row r="820" spans="1:29" x14ac:dyDescent="0.25">
      <c r="A820" s="43" t="str">
        <f t="shared" si="61"/>
        <v>US Natural Gas Physical</v>
      </c>
      <c r="B820" s="43" t="str">
        <f t="shared" si="62"/>
        <v>US</v>
      </c>
      <c r="C820" s="43" t="str">
        <f t="shared" si="63"/>
        <v>Natural Gas</v>
      </c>
      <c r="D820" s="43" t="str">
        <f t="shared" si="64"/>
        <v>Physical</v>
      </c>
      <c r="E820" s="43">
        <f>IF(VLOOKUP(S820,'DD-Lookup'!$J$6:$L$50,3,FALSE)="Monthly",(YEAR(AC820)-YEAR(AB820))*12+MONTH(AC820)-MONTH(AB820)+1,(AC820-AB820+1))</f>
        <v>1</v>
      </c>
      <c r="F820" s="210">
        <f t="shared" si="65"/>
        <v>10000</v>
      </c>
      <c r="G820" s="199">
        <v>1352774</v>
      </c>
      <c r="H820" s="195">
        <v>37049.321053240703</v>
      </c>
      <c r="I820" t="s">
        <v>2483</v>
      </c>
      <c r="M820" t="s">
        <v>3341</v>
      </c>
      <c r="N820" t="s">
        <v>3747</v>
      </c>
      <c r="O820" t="s">
        <v>394</v>
      </c>
      <c r="P820" s="196">
        <v>10000</v>
      </c>
      <c r="S820" t="s">
        <v>3342</v>
      </c>
      <c r="T820" t="s">
        <v>3557</v>
      </c>
      <c r="U820" s="198">
        <v>3.6524999999999999</v>
      </c>
      <c r="V820" t="s">
        <v>3846</v>
      </c>
      <c r="W820" t="s">
        <v>2498</v>
      </c>
      <c r="X820" t="s">
        <v>2499</v>
      </c>
      <c r="Y820" t="s">
        <v>2469</v>
      </c>
      <c r="Z820" t="s">
        <v>2995</v>
      </c>
      <c r="AA820">
        <v>835605</v>
      </c>
      <c r="AB820" s="195">
        <v>37050.875011574099</v>
      </c>
      <c r="AC820" s="195">
        <v>37050.875011574099</v>
      </c>
    </row>
    <row r="821" spans="1:29" x14ac:dyDescent="0.25">
      <c r="A821" s="43" t="str">
        <f t="shared" si="61"/>
        <v>US Power Physical</v>
      </c>
      <c r="B821" s="43" t="str">
        <f t="shared" si="62"/>
        <v>US</v>
      </c>
      <c r="C821" s="43" t="str">
        <f t="shared" si="63"/>
        <v>Power</v>
      </c>
      <c r="D821" s="43" t="str">
        <f t="shared" si="64"/>
        <v>Physical</v>
      </c>
      <c r="E821" s="43">
        <f>IF(VLOOKUP(S821,'DD-Lookup'!$J$6:$L$50,3,FALSE)="Monthly",(YEAR(AC821)-YEAR(AB821))*12+MONTH(AC821)-MONTH(AB821)+1,(AC821-AB821+1))</f>
        <v>1</v>
      </c>
      <c r="F821" s="210">
        <f t="shared" si="65"/>
        <v>50</v>
      </c>
      <c r="G821" s="199">
        <v>1352775</v>
      </c>
      <c r="H821" s="195">
        <v>37049.321134259299</v>
      </c>
      <c r="I821" t="s">
        <v>3382</v>
      </c>
      <c r="M821" t="s">
        <v>2766</v>
      </c>
      <c r="N821" t="s">
        <v>3361</v>
      </c>
      <c r="O821" t="s">
        <v>3647</v>
      </c>
      <c r="P821" s="196">
        <v>50</v>
      </c>
      <c r="S821" t="s">
        <v>3340</v>
      </c>
      <c r="T821" t="s">
        <v>3557</v>
      </c>
      <c r="U821" s="198">
        <v>32.25</v>
      </c>
      <c r="V821" t="s">
        <v>3053</v>
      </c>
      <c r="W821" t="s">
        <v>2781</v>
      </c>
      <c r="X821" t="s">
        <v>3370</v>
      </c>
      <c r="Y821" t="s">
        <v>2662</v>
      </c>
      <c r="Z821" t="s">
        <v>2990</v>
      </c>
      <c r="AA821">
        <v>636420.1</v>
      </c>
      <c r="AB821" s="195">
        <v>37050.875011574099</v>
      </c>
      <c r="AC821" s="195">
        <v>37050.875011574099</v>
      </c>
    </row>
    <row r="822" spans="1:29" x14ac:dyDescent="0.25">
      <c r="A822" s="43" t="str">
        <f t="shared" si="61"/>
        <v>US Natural Gas Physical</v>
      </c>
      <c r="B822" s="43" t="str">
        <f t="shared" si="62"/>
        <v>US</v>
      </c>
      <c r="C822" s="43" t="str">
        <f t="shared" si="63"/>
        <v>Natural Gas</v>
      </c>
      <c r="D822" s="43" t="str">
        <f t="shared" si="64"/>
        <v>Physical</v>
      </c>
      <c r="E822" s="43">
        <f>IF(VLOOKUP(S822,'DD-Lookup'!$J$6:$L$50,3,FALSE)="Monthly",(YEAR(AC822)-YEAR(AB822))*12+MONTH(AC822)-MONTH(AB822)+1,(AC822-AB822+1))</f>
        <v>1</v>
      </c>
      <c r="F822" s="210">
        <f t="shared" si="65"/>
        <v>10000</v>
      </c>
      <c r="G822" s="199">
        <v>1352776</v>
      </c>
      <c r="H822" s="195">
        <v>37049.321180555598</v>
      </c>
      <c r="I822" t="s">
        <v>3529</v>
      </c>
      <c r="M822" t="s">
        <v>3341</v>
      </c>
      <c r="N822" t="s">
        <v>3747</v>
      </c>
      <c r="O822" t="s">
        <v>2722</v>
      </c>
      <c r="Q822" s="196">
        <v>10000</v>
      </c>
      <c r="S822" t="s">
        <v>3342</v>
      </c>
      <c r="T822" t="s">
        <v>3557</v>
      </c>
      <c r="U822" s="198">
        <v>3.72</v>
      </c>
      <c r="V822" t="s">
        <v>3851</v>
      </c>
      <c r="W822" t="s">
        <v>2175</v>
      </c>
      <c r="X822" t="s">
        <v>2176</v>
      </c>
      <c r="Y822" t="s">
        <v>2469</v>
      </c>
      <c r="Z822" t="s">
        <v>2995</v>
      </c>
      <c r="AA822">
        <v>835606</v>
      </c>
      <c r="AB822" s="195">
        <v>37050.875011574099</v>
      </c>
      <c r="AC822" s="195">
        <v>37050.875011574099</v>
      </c>
    </row>
    <row r="823" spans="1:29" x14ac:dyDescent="0.25">
      <c r="A823" s="43" t="str">
        <f t="shared" si="61"/>
        <v>US Power Physical</v>
      </c>
      <c r="B823" s="43" t="str">
        <f t="shared" si="62"/>
        <v>US</v>
      </c>
      <c r="C823" s="43" t="str">
        <f t="shared" si="63"/>
        <v>Power</v>
      </c>
      <c r="D823" s="43" t="str">
        <f t="shared" si="64"/>
        <v>Physical</v>
      </c>
      <c r="E823" s="43">
        <f>IF(VLOOKUP(S823,'DD-Lookup'!$J$6:$L$50,3,FALSE)="Monthly",(YEAR(AC823)-YEAR(AB823))*12+MONTH(AC823)-MONTH(AB823)+1,(AC823-AB823+1))</f>
        <v>1</v>
      </c>
      <c r="F823" s="210">
        <f t="shared" si="65"/>
        <v>50</v>
      </c>
      <c r="G823" s="199">
        <v>1352777</v>
      </c>
      <c r="H823" s="195">
        <v>37049.321284722202</v>
      </c>
      <c r="I823" t="s">
        <v>3382</v>
      </c>
      <c r="M823" t="s">
        <v>2766</v>
      </c>
      <c r="N823" t="s">
        <v>3361</v>
      </c>
      <c r="O823" t="s">
        <v>3647</v>
      </c>
      <c r="P823" s="196">
        <v>50</v>
      </c>
      <c r="S823" t="s">
        <v>3340</v>
      </c>
      <c r="T823" t="s">
        <v>3557</v>
      </c>
      <c r="U823" s="198">
        <v>32</v>
      </c>
      <c r="V823" t="s">
        <v>3053</v>
      </c>
      <c r="W823" t="s">
        <v>2781</v>
      </c>
      <c r="X823" t="s">
        <v>3370</v>
      </c>
      <c r="Y823" t="s">
        <v>2662</v>
      </c>
      <c r="Z823" t="s">
        <v>2990</v>
      </c>
      <c r="AA823">
        <v>636421.1</v>
      </c>
      <c r="AB823" s="195">
        <v>37050.875011574099</v>
      </c>
      <c r="AC823" s="195">
        <v>37050.875011574099</v>
      </c>
    </row>
    <row r="824" spans="1:29" x14ac:dyDescent="0.25">
      <c r="A824" s="43" t="str">
        <f t="shared" si="61"/>
        <v>US Natural Gas Financial</v>
      </c>
      <c r="B824" s="43" t="str">
        <f t="shared" si="62"/>
        <v>US</v>
      </c>
      <c r="C824" s="43" t="str">
        <f t="shared" si="63"/>
        <v>Natural Gas</v>
      </c>
      <c r="D824" s="43" t="str">
        <f t="shared" si="64"/>
        <v>Financial</v>
      </c>
      <c r="E824" s="43">
        <f>IF(VLOOKUP(S824,'DD-Lookup'!$J$6:$L$50,3,FALSE)="Monthly",(YEAR(AC824)-YEAR(AB824))*12+MONTH(AC824)-MONTH(AB824)+1,(AC824-AB824+1))</f>
        <v>31</v>
      </c>
      <c r="F824" s="210">
        <f t="shared" si="65"/>
        <v>930000</v>
      </c>
      <c r="G824" s="199">
        <v>1352778</v>
      </c>
      <c r="H824" s="195">
        <v>37049.3215740741</v>
      </c>
      <c r="I824" t="s">
        <v>2507</v>
      </c>
      <c r="M824" t="s">
        <v>3341</v>
      </c>
      <c r="N824" t="s">
        <v>2281</v>
      </c>
      <c r="O824" t="s">
        <v>402</v>
      </c>
      <c r="Q824" s="196">
        <v>30000</v>
      </c>
      <c r="S824" t="s">
        <v>3342</v>
      </c>
      <c r="T824" t="s">
        <v>3557</v>
      </c>
      <c r="U824" s="198">
        <v>-2.5000000000000001E-3</v>
      </c>
      <c r="V824" t="s">
        <v>403</v>
      </c>
      <c r="W824" t="s">
        <v>2376</v>
      </c>
      <c r="X824" t="s">
        <v>2377</v>
      </c>
      <c r="Y824" t="s">
        <v>3575</v>
      </c>
      <c r="Z824" t="s">
        <v>2995</v>
      </c>
      <c r="AA824" t="s">
        <v>404</v>
      </c>
      <c r="AB824" s="195">
        <v>37073.875011574099</v>
      </c>
      <c r="AC824" s="195">
        <v>37103.875011574099</v>
      </c>
    </row>
    <row r="825" spans="1:29" x14ac:dyDescent="0.25">
      <c r="A825" s="43" t="str">
        <f t="shared" si="61"/>
        <v>US Power Physical</v>
      </c>
      <c r="B825" s="43" t="str">
        <f t="shared" si="62"/>
        <v>US</v>
      </c>
      <c r="C825" s="43" t="str">
        <f t="shared" si="63"/>
        <v>Power</v>
      </c>
      <c r="D825" s="43" t="str">
        <f t="shared" si="64"/>
        <v>Physical</v>
      </c>
      <c r="E825" s="43">
        <f>IF(VLOOKUP(S825,'DD-Lookup'!$J$6:$L$50,3,FALSE)="Monthly",(YEAR(AC825)-YEAR(AB825))*12+MONTH(AC825)-MONTH(AB825)+1,(AC825-AB825+1))</f>
        <v>5</v>
      </c>
      <c r="F825" s="210">
        <f t="shared" si="65"/>
        <v>250</v>
      </c>
      <c r="G825" s="199">
        <v>1352779</v>
      </c>
      <c r="H825" s="195">
        <v>37049.3216203704</v>
      </c>
      <c r="I825" t="s">
        <v>3374</v>
      </c>
      <c r="M825" t="s">
        <v>2766</v>
      </c>
      <c r="N825" t="s">
        <v>3361</v>
      </c>
      <c r="O825" t="s">
        <v>3706</v>
      </c>
      <c r="Q825" s="196">
        <v>50</v>
      </c>
      <c r="S825" t="s">
        <v>3340</v>
      </c>
      <c r="T825" t="s">
        <v>3557</v>
      </c>
      <c r="U825" s="198">
        <v>43</v>
      </c>
      <c r="V825" t="s">
        <v>3744</v>
      </c>
      <c r="W825" t="s">
        <v>3365</v>
      </c>
      <c r="X825" t="s">
        <v>3366</v>
      </c>
      <c r="Y825" t="s">
        <v>2662</v>
      </c>
      <c r="Z825" t="s">
        <v>2990</v>
      </c>
      <c r="AA825">
        <v>636422.1</v>
      </c>
      <c r="AB825" s="195">
        <v>37060.875</v>
      </c>
      <c r="AC825" s="195">
        <v>37064.875</v>
      </c>
    </row>
    <row r="826" spans="1:29" x14ac:dyDescent="0.25">
      <c r="A826" s="43" t="str">
        <f t="shared" si="61"/>
        <v>US Power Financial</v>
      </c>
      <c r="B826" s="43" t="str">
        <f t="shared" si="62"/>
        <v>US</v>
      </c>
      <c r="C826" s="43" t="str">
        <f t="shared" si="63"/>
        <v>Power</v>
      </c>
      <c r="D826" s="43" t="str">
        <f t="shared" si="64"/>
        <v>Financial</v>
      </c>
      <c r="E826" s="43">
        <f>IF(VLOOKUP(S826,'DD-Lookup'!$J$6:$L$50,3,FALSE)="Monthly",(YEAR(AC826)-YEAR(AB826))*12+MONTH(AC826)-MONTH(AB826)+1,(AC826-AB826+1))</f>
        <v>1</v>
      </c>
      <c r="F826" s="210">
        <f t="shared" si="65"/>
        <v>50</v>
      </c>
      <c r="G826" s="199">
        <v>1352780</v>
      </c>
      <c r="H826" s="195">
        <v>37049.321666666699</v>
      </c>
      <c r="I826" t="s">
        <v>2483</v>
      </c>
      <c r="M826" t="s">
        <v>2766</v>
      </c>
      <c r="N826" t="s">
        <v>2659</v>
      </c>
      <c r="O826" t="s">
        <v>1709</v>
      </c>
      <c r="Q826" s="196">
        <v>50</v>
      </c>
      <c r="S826" t="s">
        <v>3340</v>
      </c>
      <c r="T826" t="s">
        <v>3557</v>
      </c>
      <c r="U826" s="198">
        <v>28.65</v>
      </c>
      <c r="V826" t="s">
        <v>3270</v>
      </c>
      <c r="W826" t="s">
        <v>2258</v>
      </c>
      <c r="X826" t="s">
        <v>3368</v>
      </c>
      <c r="Y826" t="s">
        <v>2662</v>
      </c>
      <c r="Z826" t="s">
        <v>2995</v>
      </c>
      <c r="AA826">
        <v>636423.1</v>
      </c>
      <c r="AB826" s="195">
        <v>37050.875011574099</v>
      </c>
      <c r="AC826" s="195">
        <v>37050.875011574099</v>
      </c>
    </row>
    <row r="827" spans="1:29" x14ac:dyDescent="0.25">
      <c r="A827" s="43" t="str">
        <f t="shared" si="61"/>
        <v>US Power Physical</v>
      </c>
      <c r="B827" s="43" t="str">
        <f t="shared" si="62"/>
        <v>US</v>
      </c>
      <c r="C827" s="43" t="str">
        <f t="shared" si="63"/>
        <v>Power</v>
      </c>
      <c r="D827" s="43" t="str">
        <f t="shared" si="64"/>
        <v>Physical</v>
      </c>
      <c r="E827" s="43">
        <f>IF(VLOOKUP(S827,'DD-Lookup'!$J$6:$L$50,3,FALSE)="Monthly",(YEAR(AC827)-YEAR(AB827))*12+MONTH(AC827)-MONTH(AB827)+1,(AC827-AB827+1))</f>
        <v>1</v>
      </c>
      <c r="F827" s="210">
        <f t="shared" si="65"/>
        <v>50</v>
      </c>
      <c r="G827" s="199">
        <v>1352782</v>
      </c>
      <c r="H827" s="195">
        <v>37049.321689814802</v>
      </c>
      <c r="I827" t="s">
        <v>3363</v>
      </c>
      <c r="M827" t="s">
        <v>2766</v>
      </c>
      <c r="N827" t="s">
        <v>3361</v>
      </c>
      <c r="O827" t="s">
        <v>3647</v>
      </c>
      <c r="Q827" s="196">
        <v>50</v>
      </c>
      <c r="S827" t="s">
        <v>3340</v>
      </c>
      <c r="T827" t="s">
        <v>3557</v>
      </c>
      <c r="U827" s="198">
        <v>32</v>
      </c>
      <c r="V827" t="s">
        <v>3134</v>
      </c>
      <c r="W827" t="s">
        <v>2781</v>
      </c>
      <c r="X827" t="s">
        <v>3370</v>
      </c>
      <c r="Y827" t="s">
        <v>2662</v>
      </c>
      <c r="Z827" t="s">
        <v>2990</v>
      </c>
      <c r="AA827">
        <v>636425.1</v>
      </c>
      <c r="AB827" s="195">
        <v>37050.875011574099</v>
      </c>
      <c r="AC827" s="195">
        <v>37050.875011574099</v>
      </c>
    </row>
    <row r="828" spans="1:29" x14ac:dyDescent="0.25">
      <c r="A828" s="43" t="str">
        <f t="shared" si="61"/>
        <v>US Natural Gas Financial</v>
      </c>
      <c r="B828" s="43" t="str">
        <f t="shared" si="62"/>
        <v>US</v>
      </c>
      <c r="C828" s="43" t="str">
        <f t="shared" si="63"/>
        <v>Natural Gas</v>
      </c>
      <c r="D828" s="43" t="str">
        <f t="shared" si="64"/>
        <v>Financial</v>
      </c>
      <c r="E828" s="43">
        <f>IF(VLOOKUP(S828,'DD-Lookup'!$J$6:$L$50,3,FALSE)="Monthly",(YEAR(AC828)-YEAR(AB828))*12+MONTH(AC828)-MONTH(AB828)+1,(AC828-AB828+1))</f>
        <v>31</v>
      </c>
      <c r="F828" s="210">
        <f t="shared" si="65"/>
        <v>930000</v>
      </c>
      <c r="G828" s="199">
        <v>1352783</v>
      </c>
      <c r="H828" s="195">
        <v>37049.321712962999</v>
      </c>
      <c r="I828" t="s">
        <v>2507</v>
      </c>
      <c r="M828" t="s">
        <v>3341</v>
      </c>
      <c r="N828" t="s">
        <v>2281</v>
      </c>
      <c r="O828" t="s">
        <v>405</v>
      </c>
      <c r="Q828" s="196">
        <v>30000</v>
      </c>
      <c r="S828" t="s">
        <v>3342</v>
      </c>
      <c r="T828" t="s">
        <v>3557</v>
      </c>
      <c r="U828" s="198">
        <v>-2.5000000000000001E-3</v>
      </c>
      <c r="V828" t="s">
        <v>403</v>
      </c>
      <c r="W828" t="s">
        <v>2376</v>
      </c>
      <c r="X828" t="s">
        <v>2377</v>
      </c>
      <c r="Y828" t="s">
        <v>3575</v>
      </c>
      <c r="Z828" t="s">
        <v>2995</v>
      </c>
      <c r="AA828" t="s">
        <v>406</v>
      </c>
      <c r="AB828" s="195">
        <v>37104.875011574099</v>
      </c>
      <c r="AC828" s="195">
        <v>37134.875011574099</v>
      </c>
    </row>
    <row r="829" spans="1:29" x14ac:dyDescent="0.25">
      <c r="A829" s="43" t="str">
        <f t="shared" si="61"/>
        <v>US Natural Gas Physical</v>
      </c>
      <c r="B829" s="43" t="str">
        <f t="shared" si="62"/>
        <v>US</v>
      </c>
      <c r="C829" s="43" t="str">
        <f t="shared" si="63"/>
        <v>Natural Gas</v>
      </c>
      <c r="D829" s="43" t="str">
        <f t="shared" si="64"/>
        <v>Physical</v>
      </c>
      <c r="E829" s="43">
        <f>IF(VLOOKUP(S829,'DD-Lookup'!$J$6:$L$50,3,FALSE)="Monthly",(YEAR(AC829)-YEAR(AB829))*12+MONTH(AC829)-MONTH(AB829)+1,(AC829-AB829+1))</f>
        <v>1</v>
      </c>
      <c r="F829" s="210">
        <f t="shared" si="65"/>
        <v>5000</v>
      </c>
      <c r="G829" s="199">
        <v>1352784</v>
      </c>
      <c r="H829" s="195">
        <v>37049.321724537003</v>
      </c>
      <c r="I829" t="s">
        <v>2527</v>
      </c>
      <c r="M829" t="s">
        <v>3341</v>
      </c>
      <c r="N829" t="s">
        <v>3747</v>
      </c>
      <c r="O829" t="s">
        <v>394</v>
      </c>
      <c r="Q829" s="196">
        <v>5000</v>
      </c>
      <c r="S829" t="s">
        <v>3342</v>
      </c>
      <c r="T829" t="s">
        <v>3557</v>
      </c>
      <c r="U829" s="198">
        <v>3.6524999999999999</v>
      </c>
      <c r="V829" t="s">
        <v>2349</v>
      </c>
      <c r="W829" t="s">
        <v>2498</v>
      </c>
      <c r="X829" t="s">
        <v>2499</v>
      </c>
      <c r="Y829" t="s">
        <v>2469</v>
      </c>
      <c r="Z829" t="s">
        <v>2995</v>
      </c>
      <c r="AA829">
        <v>835607</v>
      </c>
      <c r="AB829" s="195">
        <v>37050.875011574099</v>
      </c>
      <c r="AC829" s="195">
        <v>37050.875011574099</v>
      </c>
    </row>
    <row r="830" spans="1:29" x14ac:dyDescent="0.25">
      <c r="A830" s="43" t="str">
        <f t="shared" si="61"/>
        <v>US Power Physical</v>
      </c>
      <c r="B830" s="43" t="str">
        <f t="shared" si="62"/>
        <v>US</v>
      </c>
      <c r="C830" s="43" t="str">
        <f t="shared" si="63"/>
        <v>Power</v>
      </c>
      <c r="D830" s="43" t="str">
        <f t="shared" si="64"/>
        <v>Physical</v>
      </c>
      <c r="E830" s="43">
        <f>IF(VLOOKUP(S830,'DD-Lookup'!$J$6:$L$50,3,FALSE)="Monthly",(YEAR(AC830)-YEAR(AB830))*12+MONTH(AC830)-MONTH(AB830)+1,(AC830-AB830+1))</f>
        <v>5</v>
      </c>
      <c r="F830" s="210">
        <f t="shared" si="65"/>
        <v>250</v>
      </c>
      <c r="G830" s="199">
        <v>1352785</v>
      </c>
      <c r="H830" s="195">
        <v>37049.321736111102</v>
      </c>
      <c r="I830" t="s">
        <v>3363</v>
      </c>
      <c r="M830" t="s">
        <v>2766</v>
      </c>
      <c r="N830" t="s">
        <v>3361</v>
      </c>
      <c r="O830" t="s">
        <v>2695</v>
      </c>
      <c r="Q830" s="196">
        <v>50</v>
      </c>
      <c r="S830" t="s">
        <v>3340</v>
      </c>
      <c r="T830" t="s">
        <v>3557</v>
      </c>
      <c r="U830" s="198">
        <v>44</v>
      </c>
      <c r="V830" t="s">
        <v>3134</v>
      </c>
      <c r="W830" t="s">
        <v>2781</v>
      </c>
      <c r="X830" t="s">
        <v>3370</v>
      </c>
      <c r="Y830" t="s">
        <v>2662</v>
      </c>
      <c r="Z830" t="s">
        <v>2990</v>
      </c>
      <c r="AA830">
        <v>636426.1</v>
      </c>
      <c r="AB830" s="195">
        <v>37060.875</v>
      </c>
      <c r="AC830" s="195">
        <v>37064.875</v>
      </c>
    </row>
    <row r="831" spans="1:29" x14ac:dyDescent="0.25">
      <c r="A831" s="43" t="str">
        <f t="shared" si="61"/>
        <v xml:space="preserve"> Metals Financial</v>
      </c>
      <c r="B831" s="43" t="str">
        <f t="shared" si="62"/>
        <v/>
      </c>
      <c r="C831" s="43" t="str">
        <f t="shared" si="63"/>
        <v>Metals</v>
      </c>
      <c r="D831" s="43" t="str">
        <f t="shared" si="64"/>
        <v>Financial</v>
      </c>
      <c r="E831" s="43">
        <f>IF(VLOOKUP(S831,'DD-Lookup'!$J$6:$L$50,3,FALSE)="Monthly",(YEAR(AC831)-YEAR(AB831))*12+MONTH(AC831)-MONTH(AB831)+1,(AC831-AB831+1))</f>
        <v>1</v>
      </c>
      <c r="F831" s="210">
        <f t="shared" si="65"/>
        <v>10</v>
      </c>
      <c r="G831" s="199">
        <v>1352786</v>
      </c>
      <c r="H831" s="195">
        <v>37049.321851851899</v>
      </c>
      <c r="I831" t="s">
        <v>3570</v>
      </c>
      <c r="M831" t="s">
        <v>3346</v>
      </c>
      <c r="N831" t="s">
        <v>3566</v>
      </c>
      <c r="O831" t="s">
        <v>3567</v>
      </c>
      <c r="P831" s="196">
        <v>10</v>
      </c>
      <c r="S831" t="s">
        <v>3556</v>
      </c>
      <c r="T831" t="s">
        <v>3557</v>
      </c>
      <c r="U831" s="198">
        <v>1510</v>
      </c>
      <c r="V831" t="s">
        <v>3525</v>
      </c>
      <c r="W831" t="s">
        <v>3563</v>
      </c>
      <c r="X831" t="s">
        <v>3559</v>
      </c>
      <c r="Y831" t="s">
        <v>3560</v>
      </c>
      <c r="Z831" t="s">
        <v>3561</v>
      </c>
      <c r="AA831">
        <v>2173417</v>
      </c>
    </row>
    <row r="832" spans="1:29" x14ac:dyDescent="0.25">
      <c r="A832" s="43" t="str">
        <f t="shared" si="61"/>
        <v xml:space="preserve"> Power Physical</v>
      </c>
      <c r="B832" s="43" t="str">
        <f t="shared" si="62"/>
        <v/>
      </c>
      <c r="C832" s="43" t="str">
        <f t="shared" si="63"/>
        <v>Power</v>
      </c>
      <c r="D832" s="43" t="str">
        <f t="shared" si="64"/>
        <v>Physical</v>
      </c>
      <c r="E832" s="43">
        <f>IF(VLOOKUP(S832,'DD-Lookup'!$J$6:$L$50,3,FALSE)="Monthly",(YEAR(AC832)-YEAR(AB832))*12+MONTH(AC832)-MONTH(AB832)+1,(AC832-AB832+1))</f>
        <v>7</v>
      </c>
      <c r="F832" s="210">
        <f t="shared" si="65"/>
        <v>175</v>
      </c>
      <c r="G832" s="199">
        <v>1352787</v>
      </c>
      <c r="H832" s="195">
        <v>37049.3219328704</v>
      </c>
      <c r="I832" t="s">
        <v>4104</v>
      </c>
      <c r="M832" t="s">
        <v>2766</v>
      </c>
      <c r="N832" t="s">
        <v>4022</v>
      </c>
      <c r="O832" t="s">
        <v>4119</v>
      </c>
      <c r="Q832" s="196">
        <v>25</v>
      </c>
      <c r="S832" t="s">
        <v>3340</v>
      </c>
      <c r="T832" t="s">
        <v>4023</v>
      </c>
      <c r="U832" s="198">
        <v>20.25</v>
      </c>
      <c r="V832" t="s">
        <v>4105</v>
      </c>
      <c r="W832" t="s">
        <v>4025</v>
      </c>
      <c r="X832" t="s">
        <v>4026</v>
      </c>
      <c r="Y832" t="s">
        <v>4027</v>
      </c>
      <c r="Z832" t="s">
        <v>3562</v>
      </c>
      <c r="AA832">
        <v>111906.1</v>
      </c>
      <c r="AB832" s="195">
        <v>37053.875</v>
      </c>
      <c r="AC832" s="195">
        <v>37059.875</v>
      </c>
    </row>
    <row r="833" spans="1:29" x14ac:dyDescent="0.25">
      <c r="A833" s="43" t="str">
        <f t="shared" si="61"/>
        <v>US Power Financial</v>
      </c>
      <c r="B833" s="43" t="str">
        <f t="shared" si="62"/>
        <v>US</v>
      </c>
      <c r="C833" s="43" t="str">
        <f t="shared" si="63"/>
        <v>Power</v>
      </c>
      <c r="D833" s="43" t="str">
        <f t="shared" si="64"/>
        <v>Financial</v>
      </c>
      <c r="E833" s="43">
        <f>IF(VLOOKUP(S833,'DD-Lookup'!$J$6:$L$50,3,FALSE)="Monthly",(YEAR(AC833)-YEAR(AB833))*12+MONTH(AC833)-MONTH(AB833)+1,(AC833-AB833+1))</f>
        <v>1</v>
      </c>
      <c r="F833" s="210">
        <f t="shared" si="65"/>
        <v>50</v>
      </c>
      <c r="G833" s="199">
        <v>1352788</v>
      </c>
      <c r="H833" s="195">
        <v>37049.321990740696</v>
      </c>
      <c r="I833" t="s">
        <v>2483</v>
      </c>
      <c r="M833" t="s">
        <v>2766</v>
      </c>
      <c r="N833" t="s">
        <v>2659</v>
      </c>
      <c r="O833" t="s">
        <v>1703</v>
      </c>
      <c r="P833" s="196">
        <v>50</v>
      </c>
      <c r="S833" t="s">
        <v>3340</v>
      </c>
      <c r="T833" t="s">
        <v>3557</v>
      </c>
      <c r="U833" s="198">
        <v>39.200000000000003</v>
      </c>
      <c r="V833" t="s">
        <v>3270</v>
      </c>
      <c r="W833" t="s">
        <v>2258</v>
      </c>
      <c r="X833" t="s">
        <v>3368</v>
      </c>
      <c r="Y833" t="s">
        <v>2662</v>
      </c>
      <c r="Z833" t="s">
        <v>2995</v>
      </c>
      <c r="AA833">
        <v>636427.1</v>
      </c>
      <c r="AB833" s="195">
        <v>37050.875011574099</v>
      </c>
      <c r="AC833" s="195">
        <v>37050.875011574099</v>
      </c>
    </row>
    <row r="834" spans="1:29" x14ac:dyDescent="0.25">
      <c r="A834" s="43" t="str">
        <f t="shared" si="61"/>
        <v>US Natural Gas Physical</v>
      </c>
      <c r="B834" s="43" t="str">
        <f t="shared" si="62"/>
        <v>US</v>
      </c>
      <c r="C834" s="43" t="str">
        <f t="shared" si="63"/>
        <v>Natural Gas</v>
      </c>
      <c r="D834" s="43" t="str">
        <f t="shared" si="64"/>
        <v>Physical</v>
      </c>
      <c r="E834" s="43">
        <f>IF(VLOOKUP(S834,'DD-Lookup'!$J$6:$L$50,3,FALSE)="Monthly",(YEAR(AC834)-YEAR(AB834))*12+MONTH(AC834)-MONTH(AB834)+1,(AC834-AB834+1))</f>
        <v>1</v>
      </c>
      <c r="F834" s="210">
        <f t="shared" si="65"/>
        <v>10000</v>
      </c>
      <c r="G834" s="199">
        <v>1352789</v>
      </c>
      <c r="H834" s="195">
        <v>37049.322071759299</v>
      </c>
      <c r="I834" t="s">
        <v>3443</v>
      </c>
      <c r="M834" t="s">
        <v>3341</v>
      </c>
      <c r="N834" t="s">
        <v>3747</v>
      </c>
      <c r="O834" t="s">
        <v>1624</v>
      </c>
      <c r="Q834" s="196">
        <v>10000</v>
      </c>
      <c r="S834" t="s">
        <v>3342</v>
      </c>
      <c r="T834" t="s">
        <v>3557</v>
      </c>
      <c r="U834" s="198">
        <v>3.64</v>
      </c>
      <c r="V834" t="s">
        <v>4171</v>
      </c>
      <c r="W834" t="s">
        <v>2366</v>
      </c>
      <c r="X834" t="s">
        <v>3093</v>
      </c>
      <c r="Y834" t="s">
        <v>2469</v>
      </c>
      <c r="Z834" t="s">
        <v>2995</v>
      </c>
      <c r="AA834">
        <v>835608</v>
      </c>
      <c r="AB834" s="195">
        <v>37050.875011574099</v>
      </c>
      <c r="AC834" s="195">
        <v>37050.875011574099</v>
      </c>
    </row>
    <row r="835" spans="1:29" x14ac:dyDescent="0.25">
      <c r="A835" s="43" t="str">
        <f t="shared" si="61"/>
        <v>US Natural Gas Physical</v>
      </c>
      <c r="B835" s="43" t="str">
        <f t="shared" si="62"/>
        <v>US</v>
      </c>
      <c r="C835" s="43" t="str">
        <f t="shared" si="63"/>
        <v>Natural Gas</v>
      </c>
      <c r="D835" s="43" t="str">
        <f t="shared" si="64"/>
        <v>Physical</v>
      </c>
      <c r="E835" s="43">
        <f>IF(VLOOKUP(S835,'DD-Lookup'!$J$6:$L$50,3,FALSE)="Monthly",(YEAR(AC835)-YEAR(AB835))*12+MONTH(AC835)-MONTH(AB835)+1,(AC835-AB835+1))</f>
        <v>1</v>
      </c>
      <c r="F835" s="210">
        <f t="shared" si="65"/>
        <v>10000</v>
      </c>
      <c r="G835" s="199">
        <v>1352790</v>
      </c>
      <c r="H835" s="195">
        <v>37049.322106481501</v>
      </c>
      <c r="I835" t="s">
        <v>3443</v>
      </c>
      <c r="M835" t="s">
        <v>3341</v>
      </c>
      <c r="N835" t="s">
        <v>3747</v>
      </c>
      <c r="O835" t="s">
        <v>1629</v>
      </c>
      <c r="Q835" s="196">
        <v>10000</v>
      </c>
      <c r="S835" t="s">
        <v>3342</v>
      </c>
      <c r="T835" t="s">
        <v>3557</v>
      </c>
      <c r="U835" s="198">
        <v>3.64</v>
      </c>
      <c r="V835" t="s">
        <v>4171</v>
      </c>
      <c r="W835" t="s">
        <v>2366</v>
      </c>
      <c r="X835" t="s">
        <v>3093</v>
      </c>
      <c r="Y835" t="s">
        <v>2469</v>
      </c>
      <c r="Z835" t="s">
        <v>2995</v>
      </c>
      <c r="AA835">
        <v>835609</v>
      </c>
      <c r="AB835" s="195">
        <v>37050.875011574099</v>
      </c>
      <c r="AC835" s="195">
        <v>37050.875011574099</v>
      </c>
    </row>
    <row r="836" spans="1:29" x14ac:dyDescent="0.25">
      <c r="A836" s="43" t="str">
        <f t="shared" si="61"/>
        <v>US Power Physical</v>
      </c>
      <c r="B836" s="43" t="str">
        <f t="shared" si="62"/>
        <v>US</v>
      </c>
      <c r="C836" s="43" t="str">
        <f t="shared" si="63"/>
        <v>Power</v>
      </c>
      <c r="D836" s="43" t="str">
        <f t="shared" si="64"/>
        <v>Physical</v>
      </c>
      <c r="E836" s="43">
        <f>IF(VLOOKUP(S836,'DD-Lookup'!$J$6:$L$50,3,FALSE)="Monthly",(YEAR(AC836)-YEAR(AB836))*12+MONTH(AC836)-MONTH(AB836)+1,(AC836-AB836+1))</f>
        <v>5</v>
      </c>
      <c r="F836" s="210">
        <f t="shared" si="65"/>
        <v>250</v>
      </c>
      <c r="G836" s="199">
        <v>1352791</v>
      </c>
      <c r="H836" s="195">
        <v>37049.322152777801</v>
      </c>
      <c r="I836" t="s">
        <v>2276</v>
      </c>
      <c r="M836" t="s">
        <v>2766</v>
      </c>
      <c r="N836" t="s">
        <v>3361</v>
      </c>
      <c r="O836" t="s">
        <v>3709</v>
      </c>
      <c r="P836" s="196">
        <v>50</v>
      </c>
      <c r="S836" t="s">
        <v>3340</v>
      </c>
      <c r="T836" t="s">
        <v>3557</v>
      </c>
      <c r="U836" s="198">
        <v>51.5</v>
      </c>
      <c r="V836" t="s">
        <v>3132</v>
      </c>
      <c r="W836" t="s">
        <v>3296</v>
      </c>
      <c r="X836" t="s">
        <v>3368</v>
      </c>
      <c r="Y836" t="s">
        <v>2662</v>
      </c>
      <c r="Z836" t="s">
        <v>2990</v>
      </c>
      <c r="AA836">
        <v>636428.1</v>
      </c>
      <c r="AB836" s="195">
        <v>37067.875</v>
      </c>
      <c r="AC836" s="195">
        <v>37071.875</v>
      </c>
    </row>
    <row r="837" spans="1:29" x14ac:dyDescent="0.25">
      <c r="A837" s="43" t="str">
        <f t="shared" si="61"/>
        <v>US Natural Gas Physical</v>
      </c>
      <c r="B837" s="43" t="str">
        <f t="shared" si="62"/>
        <v>US</v>
      </c>
      <c r="C837" s="43" t="str">
        <f t="shared" si="63"/>
        <v>Natural Gas</v>
      </c>
      <c r="D837" s="43" t="str">
        <f t="shared" si="64"/>
        <v>Physical</v>
      </c>
      <c r="E837" s="43">
        <f>IF(VLOOKUP(S837,'DD-Lookup'!$J$6:$L$50,3,FALSE)="Monthly",(YEAR(AC837)-YEAR(AB837))*12+MONTH(AC837)-MONTH(AB837)+1,(AC837-AB837+1))</f>
        <v>1</v>
      </c>
      <c r="F837" s="210">
        <f t="shared" si="65"/>
        <v>10000</v>
      </c>
      <c r="G837" s="199">
        <v>1352792</v>
      </c>
      <c r="H837" s="195">
        <v>37049.322222222203</v>
      </c>
      <c r="I837" t="s">
        <v>2527</v>
      </c>
      <c r="M837" t="s">
        <v>3341</v>
      </c>
      <c r="N837" t="s">
        <v>3747</v>
      </c>
      <c r="O837" t="s">
        <v>394</v>
      </c>
      <c r="Q837" s="196">
        <v>10000</v>
      </c>
      <c r="S837" t="s">
        <v>3342</v>
      </c>
      <c r="T837" t="s">
        <v>3557</v>
      </c>
      <c r="U837" s="198">
        <v>3.65</v>
      </c>
      <c r="V837" t="s">
        <v>2349</v>
      </c>
      <c r="W837" t="s">
        <v>2498</v>
      </c>
      <c r="X837" t="s">
        <v>2499</v>
      </c>
      <c r="Y837" t="s">
        <v>2469</v>
      </c>
      <c r="Z837" t="s">
        <v>2995</v>
      </c>
      <c r="AA837">
        <v>835610</v>
      </c>
      <c r="AB837" s="195">
        <v>37050.875011574099</v>
      </c>
      <c r="AC837" s="195">
        <v>37050.875011574099</v>
      </c>
    </row>
    <row r="838" spans="1:29" x14ac:dyDescent="0.25">
      <c r="A838" s="43" t="str">
        <f t="shared" si="61"/>
        <v>US Crude Financial</v>
      </c>
      <c r="B838" s="43" t="str">
        <f t="shared" si="62"/>
        <v>US</v>
      </c>
      <c r="C838" s="43" t="str">
        <f t="shared" si="63"/>
        <v>Crude</v>
      </c>
      <c r="D838" s="43" t="str">
        <f t="shared" si="64"/>
        <v>Financial</v>
      </c>
      <c r="E838" s="43">
        <f>IF(VLOOKUP(S838,'DD-Lookup'!$J$6:$L$50,3,FALSE)="Monthly",(YEAR(AC838)-YEAR(AB838))*12+MONTH(AC838)-MONTH(AB838)+1,(AC838-AB838+1))</f>
        <v>1</v>
      </c>
      <c r="F838" s="210">
        <f t="shared" si="65"/>
        <v>50000</v>
      </c>
      <c r="G838" s="199">
        <v>1352793</v>
      </c>
      <c r="H838" s="195">
        <v>37049.322233796302</v>
      </c>
      <c r="I838" t="s">
        <v>2652</v>
      </c>
      <c r="M838" t="s">
        <v>3437</v>
      </c>
      <c r="N838" t="s">
        <v>2653</v>
      </c>
      <c r="O838" t="s">
        <v>3359</v>
      </c>
      <c r="Q838" s="196">
        <v>50000</v>
      </c>
      <c r="S838" t="s">
        <v>3347</v>
      </c>
      <c r="T838" t="s">
        <v>3557</v>
      </c>
      <c r="U838" s="198">
        <v>27.52</v>
      </c>
      <c r="V838" t="s">
        <v>3953</v>
      </c>
      <c r="W838" t="s">
        <v>2655</v>
      </c>
      <c r="X838" t="s">
        <v>2656</v>
      </c>
      <c r="Y838" t="s">
        <v>2778</v>
      </c>
      <c r="Z838" t="s">
        <v>2995</v>
      </c>
      <c r="AA838">
        <v>115375</v>
      </c>
      <c r="AB838" s="195">
        <v>37073</v>
      </c>
      <c r="AC838" s="195">
        <v>37103</v>
      </c>
    </row>
    <row r="839" spans="1:29" x14ac:dyDescent="0.25">
      <c r="A839" s="43" t="str">
        <f t="shared" si="61"/>
        <v>US Natural Gas Physical</v>
      </c>
      <c r="B839" s="43" t="str">
        <f t="shared" si="62"/>
        <v>US</v>
      </c>
      <c r="C839" s="43" t="str">
        <f t="shared" si="63"/>
        <v>Natural Gas</v>
      </c>
      <c r="D839" s="43" t="str">
        <f t="shared" si="64"/>
        <v>Physical</v>
      </c>
      <c r="E839" s="43">
        <f>IF(VLOOKUP(S839,'DD-Lookup'!$J$6:$L$50,3,FALSE)="Monthly",(YEAR(AC839)-YEAR(AB839))*12+MONTH(AC839)-MONTH(AB839)+1,(AC839-AB839+1))</f>
        <v>1</v>
      </c>
      <c r="F839" s="210">
        <f t="shared" si="65"/>
        <v>10000</v>
      </c>
      <c r="G839" s="199">
        <v>1352795</v>
      </c>
      <c r="H839" s="195">
        <v>37049.322361111103</v>
      </c>
      <c r="I839" t="s">
        <v>2488</v>
      </c>
      <c r="M839" t="s">
        <v>3341</v>
      </c>
      <c r="N839" t="s">
        <v>3747</v>
      </c>
      <c r="O839" t="s">
        <v>396</v>
      </c>
      <c r="P839" s="196">
        <v>10000</v>
      </c>
      <c r="S839" t="s">
        <v>3342</v>
      </c>
      <c r="T839" t="s">
        <v>3557</v>
      </c>
      <c r="U839" s="198">
        <v>3.61</v>
      </c>
      <c r="V839" t="s">
        <v>2166</v>
      </c>
      <c r="W839" t="s">
        <v>2347</v>
      </c>
      <c r="X839" t="s">
        <v>2484</v>
      </c>
      <c r="Y839" t="s">
        <v>2469</v>
      </c>
      <c r="Z839" t="s">
        <v>2995</v>
      </c>
      <c r="AA839">
        <v>835611</v>
      </c>
      <c r="AB839" s="195">
        <v>37050.875011574099</v>
      </c>
      <c r="AC839" s="195">
        <v>37050.875011574099</v>
      </c>
    </row>
    <row r="840" spans="1:29" x14ac:dyDescent="0.25">
      <c r="A840" s="43" t="str">
        <f t="shared" si="61"/>
        <v>US Natural Gas Physical</v>
      </c>
      <c r="B840" s="43" t="str">
        <f t="shared" si="62"/>
        <v>US</v>
      </c>
      <c r="C840" s="43" t="str">
        <f t="shared" si="63"/>
        <v>Natural Gas</v>
      </c>
      <c r="D840" s="43" t="str">
        <f t="shared" si="64"/>
        <v>Physical</v>
      </c>
      <c r="E840" s="43">
        <f>IF(VLOOKUP(S840,'DD-Lookup'!$J$6:$L$50,3,FALSE)="Monthly",(YEAR(AC840)-YEAR(AB840))*12+MONTH(AC840)-MONTH(AB840)+1,(AC840-AB840+1))</f>
        <v>1</v>
      </c>
      <c r="F840" s="210">
        <f t="shared" si="65"/>
        <v>10000</v>
      </c>
      <c r="G840" s="199">
        <v>1352798</v>
      </c>
      <c r="H840" s="195">
        <v>37049.3226041667</v>
      </c>
      <c r="I840" t="s">
        <v>2483</v>
      </c>
      <c r="M840" t="s">
        <v>3341</v>
      </c>
      <c r="N840" t="s">
        <v>3747</v>
      </c>
      <c r="O840" t="s">
        <v>395</v>
      </c>
      <c r="Q840" s="196">
        <v>10000</v>
      </c>
      <c r="S840" t="s">
        <v>3342</v>
      </c>
      <c r="T840" t="s">
        <v>3557</v>
      </c>
      <c r="U840" s="198">
        <v>3.6274999999999999</v>
      </c>
      <c r="V840" t="s">
        <v>3846</v>
      </c>
      <c r="W840" t="s">
        <v>2498</v>
      </c>
      <c r="X840" t="s">
        <v>2499</v>
      </c>
      <c r="Y840" t="s">
        <v>2469</v>
      </c>
      <c r="Z840" t="s">
        <v>2995</v>
      </c>
      <c r="AA840">
        <v>835612</v>
      </c>
      <c r="AB840" s="195">
        <v>37050.875011574099</v>
      </c>
      <c r="AC840" s="195">
        <v>37050.875011574099</v>
      </c>
    </row>
    <row r="841" spans="1:29" x14ac:dyDescent="0.25">
      <c r="A841" s="43" t="str">
        <f t="shared" si="61"/>
        <v>US Natural Gas Physical</v>
      </c>
      <c r="B841" s="43" t="str">
        <f t="shared" si="62"/>
        <v>US</v>
      </c>
      <c r="C841" s="43" t="str">
        <f t="shared" si="63"/>
        <v>Natural Gas</v>
      </c>
      <c r="D841" s="43" t="str">
        <f t="shared" si="64"/>
        <v>Physical</v>
      </c>
      <c r="E841" s="43">
        <f>IF(VLOOKUP(S841,'DD-Lookup'!$J$6:$L$50,3,FALSE)="Monthly",(YEAR(AC841)-YEAR(AB841))*12+MONTH(AC841)-MONTH(AB841)+1,(AC841-AB841+1))</f>
        <v>1</v>
      </c>
      <c r="F841" s="210">
        <f t="shared" si="65"/>
        <v>10000</v>
      </c>
      <c r="G841" s="199">
        <v>1352799</v>
      </c>
      <c r="H841" s="195">
        <v>37049.322673611103</v>
      </c>
      <c r="I841" t="s">
        <v>2527</v>
      </c>
      <c r="M841" t="s">
        <v>3341</v>
      </c>
      <c r="N841" t="s">
        <v>3747</v>
      </c>
      <c r="O841" t="s">
        <v>394</v>
      </c>
      <c r="P841" s="196">
        <v>10000</v>
      </c>
      <c r="S841" t="s">
        <v>3342</v>
      </c>
      <c r="T841" t="s">
        <v>3557</v>
      </c>
      <c r="U841" s="198">
        <v>3.6475</v>
      </c>
      <c r="V841" t="s">
        <v>2349</v>
      </c>
      <c r="W841" t="s">
        <v>2498</v>
      </c>
      <c r="X841" t="s">
        <v>2499</v>
      </c>
      <c r="Y841" t="s">
        <v>2469</v>
      </c>
      <c r="Z841" t="s">
        <v>2995</v>
      </c>
      <c r="AA841">
        <v>835613</v>
      </c>
      <c r="AB841" s="195">
        <v>37050.875011574099</v>
      </c>
      <c r="AC841" s="195">
        <v>37050.875011574099</v>
      </c>
    </row>
    <row r="842" spans="1:29" x14ac:dyDescent="0.25">
      <c r="A842" s="43" t="str">
        <f t="shared" si="61"/>
        <v>US Natural Gas Physical</v>
      </c>
      <c r="B842" s="43" t="str">
        <f t="shared" si="62"/>
        <v>US</v>
      </c>
      <c r="C842" s="43" t="str">
        <f t="shared" si="63"/>
        <v>Natural Gas</v>
      </c>
      <c r="D842" s="43" t="str">
        <f t="shared" si="64"/>
        <v>Physical</v>
      </c>
      <c r="E842" s="43">
        <f>IF(VLOOKUP(S842,'DD-Lookup'!$J$6:$L$50,3,FALSE)="Monthly",(YEAR(AC842)-YEAR(AB842))*12+MONTH(AC842)-MONTH(AB842)+1,(AC842-AB842+1))</f>
        <v>1</v>
      </c>
      <c r="F842" s="210">
        <f t="shared" si="65"/>
        <v>10000</v>
      </c>
      <c r="G842" s="199">
        <v>1352800</v>
      </c>
      <c r="H842" s="195">
        <v>37049.322835648098</v>
      </c>
      <c r="I842" t="s">
        <v>3529</v>
      </c>
      <c r="M842" t="s">
        <v>3341</v>
      </c>
      <c r="N842" t="s">
        <v>3747</v>
      </c>
      <c r="O842" t="s">
        <v>2722</v>
      </c>
      <c r="P842" s="196">
        <v>10000</v>
      </c>
      <c r="S842" t="s">
        <v>3342</v>
      </c>
      <c r="T842" t="s">
        <v>3557</v>
      </c>
      <c r="U842" s="198">
        <v>3.72</v>
      </c>
      <c r="V842" t="s">
        <v>3851</v>
      </c>
      <c r="W842" t="s">
        <v>2175</v>
      </c>
      <c r="X842" t="s">
        <v>2176</v>
      </c>
      <c r="Y842" t="s">
        <v>2469</v>
      </c>
      <c r="Z842" t="s">
        <v>2995</v>
      </c>
      <c r="AA842">
        <v>835614</v>
      </c>
      <c r="AB842" s="195">
        <v>37050.875011574099</v>
      </c>
      <c r="AC842" s="195">
        <v>37050.875011574099</v>
      </c>
    </row>
    <row r="843" spans="1:29" x14ac:dyDescent="0.25">
      <c r="A843" s="43" t="str">
        <f t="shared" ref="A843:A906" si="66">B843&amp;" "&amp;C843&amp;" "&amp;D843</f>
        <v>US Natural Gas Physical</v>
      </c>
      <c r="B843" s="43" t="str">
        <f t="shared" ref="B843:B906" si="67">IF((LEFT(N843,2)="US"),"US","")</f>
        <v>US</v>
      </c>
      <c r="C843" s="43" t="str">
        <f t="shared" ref="C843:C906" si="68">M843</f>
        <v>Natural Gas</v>
      </c>
      <c r="D843" s="43" t="str">
        <f t="shared" ref="D843:D906" si="69">IF(ISNUMBER(FIND("Phy",N843))=TRUE,"Physical","Financial")</f>
        <v>Physical</v>
      </c>
      <c r="E843" s="43">
        <f>IF(VLOOKUP(S843,'DD-Lookup'!$J$6:$L$50,3,FALSE)="Monthly",(YEAR(AC843)-YEAR(AB843))*12+MONTH(AC843)-MONTH(AB843)+1,(AC843-AB843+1))</f>
        <v>1</v>
      </c>
      <c r="F843" s="210">
        <f t="shared" ref="F843:F906" si="70">E843*SUM(P843:Q843)</f>
        <v>10000</v>
      </c>
      <c r="G843" s="199">
        <v>1352802</v>
      </c>
      <c r="H843" s="195">
        <v>37049.322893518503</v>
      </c>
      <c r="I843" t="s">
        <v>2487</v>
      </c>
      <c r="M843" t="s">
        <v>3341</v>
      </c>
      <c r="N843" t="s">
        <v>3747</v>
      </c>
      <c r="O843" t="s">
        <v>1630</v>
      </c>
      <c r="Q843" s="196">
        <v>10000</v>
      </c>
      <c r="S843" t="s">
        <v>3342</v>
      </c>
      <c r="T843" t="s">
        <v>3557</v>
      </c>
      <c r="U843" s="198">
        <v>3.74</v>
      </c>
      <c r="V843" t="s">
        <v>1764</v>
      </c>
      <c r="W843" t="s">
        <v>2175</v>
      </c>
      <c r="X843" t="s">
        <v>2176</v>
      </c>
      <c r="Y843" t="s">
        <v>2469</v>
      </c>
      <c r="Z843" t="s">
        <v>2995</v>
      </c>
      <c r="AA843">
        <v>835615</v>
      </c>
      <c r="AB843" s="195">
        <v>37050.875011574099</v>
      </c>
      <c r="AC843" s="195">
        <v>37050.875011574099</v>
      </c>
    </row>
    <row r="844" spans="1:29" x14ac:dyDescent="0.25">
      <c r="A844" s="43" t="str">
        <f t="shared" si="66"/>
        <v>US Natural Gas Physical</v>
      </c>
      <c r="B844" s="43" t="str">
        <f t="shared" si="67"/>
        <v>US</v>
      </c>
      <c r="C844" s="43" t="str">
        <f t="shared" si="68"/>
        <v>Natural Gas</v>
      </c>
      <c r="D844" s="43" t="str">
        <f t="shared" si="69"/>
        <v>Physical</v>
      </c>
      <c r="E844" s="43">
        <f>IF(VLOOKUP(S844,'DD-Lookup'!$J$6:$L$50,3,FALSE)="Monthly",(YEAR(AC844)-YEAR(AB844))*12+MONTH(AC844)-MONTH(AB844)+1,(AC844-AB844+1))</f>
        <v>1</v>
      </c>
      <c r="F844" s="210">
        <f t="shared" si="70"/>
        <v>10000</v>
      </c>
      <c r="G844" s="199">
        <v>1352803</v>
      </c>
      <c r="H844" s="195">
        <v>37049.3230092593</v>
      </c>
      <c r="I844" t="s">
        <v>2527</v>
      </c>
      <c r="M844" t="s">
        <v>3341</v>
      </c>
      <c r="N844" t="s">
        <v>3747</v>
      </c>
      <c r="O844" t="s">
        <v>394</v>
      </c>
      <c r="Q844" s="196">
        <v>10000</v>
      </c>
      <c r="S844" t="s">
        <v>3342</v>
      </c>
      <c r="T844" t="s">
        <v>3557</v>
      </c>
      <c r="U844" s="198">
        <v>3.6475</v>
      </c>
      <c r="V844" t="s">
        <v>2349</v>
      </c>
      <c r="W844" t="s">
        <v>2498</v>
      </c>
      <c r="X844" t="s">
        <v>2499</v>
      </c>
      <c r="Y844" t="s">
        <v>2469</v>
      </c>
      <c r="Z844" t="s">
        <v>2995</v>
      </c>
      <c r="AA844">
        <v>835616</v>
      </c>
      <c r="AB844" s="195">
        <v>37050.875011574099</v>
      </c>
      <c r="AC844" s="195">
        <v>37050.875011574099</v>
      </c>
    </row>
    <row r="845" spans="1:29" x14ac:dyDescent="0.25">
      <c r="A845" s="43" t="str">
        <f t="shared" si="66"/>
        <v>US Power Physical</v>
      </c>
      <c r="B845" s="43" t="str">
        <f t="shared" si="67"/>
        <v>US</v>
      </c>
      <c r="C845" s="43" t="str">
        <f t="shared" si="68"/>
        <v>Power</v>
      </c>
      <c r="D845" s="43" t="str">
        <f t="shared" si="69"/>
        <v>Physical</v>
      </c>
      <c r="E845" s="43">
        <f>IF(VLOOKUP(S845,'DD-Lookup'!$J$6:$L$50,3,FALSE)="Monthly",(YEAR(AC845)-YEAR(AB845))*12+MONTH(AC845)-MONTH(AB845)+1,(AC845-AB845+1))</f>
        <v>5</v>
      </c>
      <c r="F845" s="210">
        <f t="shared" si="70"/>
        <v>250</v>
      </c>
      <c r="G845" s="199">
        <v>1352806</v>
      </c>
      <c r="H845" s="195">
        <v>37049.323078703703</v>
      </c>
      <c r="I845" t="s">
        <v>2244</v>
      </c>
      <c r="M845" t="s">
        <v>2766</v>
      </c>
      <c r="N845" t="s">
        <v>3361</v>
      </c>
      <c r="O845" t="s">
        <v>2141</v>
      </c>
      <c r="Q845" s="196">
        <v>50</v>
      </c>
      <c r="S845" t="s">
        <v>3340</v>
      </c>
      <c r="T845" t="s">
        <v>3557</v>
      </c>
      <c r="U845" s="198">
        <v>50.5</v>
      </c>
      <c r="V845" t="s">
        <v>3057</v>
      </c>
      <c r="W845" t="s">
        <v>3369</v>
      </c>
      <c r="X845" t="s">
        <v>2267</v>
      </c>
      <c r="Y845" t="s">
        <v>2662</v>
      </c>
      <c r="Z845" t="s">
        <v>2990</v>
      </c>
      <c r="AA845">
        <v>636433.1</v>
      </c>
      <c r="AB845" s="195">
        <v>37060.875</v>
      </c>
      <c r="AC845" s="195">
        <v>37064.875</v>
      </c>
    </row>
    <row r="846" spans="1:29" x14ac:dyDescent="0.25">
      <c r="A846" s="43" t="str">
        <f t="shared" si="66"/>
        <v>US Power Physical</v>
      </c>
      <c r="B846" s="43" t="str">
        <f t="shared" si="67"/>
        <v>US</v>
      </c>
      <c r="C846" s="43" t="str">
        <f t="shared" si="68"/>
        <v>Power</v>
      </c>
      <c r="D846" s="43" t="str">
        <f t="shared" si="69"/>
        <v>Physical</v>
      </c>
      <c r="E846" s="43">
        <f>IF(VLOOKUP(S846,'DD-Lookup'!$J$6:$L$50,3,FALSE)="Monthly",(YEAR(AC846)-YEAR(AB846))*12+MONTH(AC846)-MONTH(AB846)+1,(AC846-AB846+1))</f>
        <v>5</v>
      </c>
      <c r="F846" s="210">
        <f t="shared" si="70"/>
        <v>250</v>
      </c>
      <c r="G846" s="199">
        <v>1352808</v>
      </c>
      <c r="H846" s="195">
        <v>37049.323645833298</v>
      </c>
      <c r="I846" t="s">
        <v>2465</v>
      </c>
      <c r="M846" t="s">
        <v>2766</v>
      </c>
      <c r="N846" t="s">
        <v>2274</v>
      </c>
      <c r="O846" t="s">
        <v>2591</v>
      </c>
      <c r="P846" s="196">
        <v>50</v>
      </c>
      <c r="S846" t="s">
        <v>3340</v>
      </c>
      <c r="T846" t="s">
        <v>3557</v>
      </c>
      <c r="U846" s="198">
        <v>39.75</v>
      </c>
      <c r="V846" t="s">
        <v>3843</v>
      </c>
      <c r="W846" t="s">
        <v>2275</v>
      </c>
      <c r="X846" t="s">
        <v>2463</v>
      </c>
      <c r="Y846" t="s">
        <v>2662</v>
      </c>
      <c r="Z846" t="s">
        <v>2990</v>
      </c>
      <c r="AA846">
        <v>636435.1</v>
      </c>
      <c r="AB846" s="195">
        <v>37053.875011574099</v>
      </c>
      <c r="AC846" s="195">
        <v>37057.875011574099</v>
      </c>
    </row>
    <row r="847" spans="1:29" x14ac:dyDescent="0.25">
      <c r="A847" s="43" t="str">
        <f t="shared" si="66"/>
        <v>US Natural Gas Physical</v>
      </c>
      <c r="B847" s="43" t="str">
        <f t="shared" si="67"/>
        <v>US</v>
      </c>
      <c r="C847" s="43" t="str">
        <f t="shared" si="68"/>
        <v>Natural Gas</v>
      </c>
      <c r="D847" s="43" t="str">
        <f t="shared" si="69"/>
        <v>Physical</v>
      </c>
      <c r="E847" s="43">
        <f>IF(VLOOKUP(S847,'DD-Lookup'!$J$6:$L$50,3,FALSE)="Monthly",(YEAR(AC847)-YEAR(AB847))*12+MONTH(AC847)-MONTH(AB847)+1,(AC847-AB847+1))</f>
        <v>1</v>
      </c>
      <c r="F847" s="210">
        <f t="shared" si="70"/>
        <v>10000</v>
      </c>
      <c r="G847" s="199">
        <v>1352809</v>
      </c>
      <c r="H847" s="195">
        <v>37049.323807870402</v>
      </c>
      <c r="I847" t="s">
        <v>3085</v>
      </c>
      <c r="M847" t="s">
        <v>3341</v>
      </c>
      <c r="N847" t="s">
        <v>3747</v>
      </c>
      <c r="O847" t="s">
        <v>2722</v>
      </c>
      <c r="P847" s="196">
        <v>10000</v>
      </c>
      <c r="S847" t="s">
        <v>3342</v>
      </c>
      <c r="T847" t="s">
        <v>3557</v>
      </c>
      <c r="U847" s="198">
        <v>3.7149999999999999</v>
      </c>
      <c r="V847" t="s">
        <v>3086</v>
      </c>
      <c r="W847" t="s">
        <v>2175</v>
      </c>
      <c r="X847" t="s">
        <v>2176</v>
      </c>
      <c r="Y847" t="s">
        <v>2469</v>
      </c>
      <c r="Z847" t="s">
        <v>2995</v>
      </c>
      <c r="AA847">
        <v>835617</v>
      </c>
      <c r="AB847" s="195">
        <v>37050.875011574099</v>
      </c>
      <c r="AC847" s="195">
        <v>37050.875011574099</v>
      </c>
    </row>
    <row r="848" spans="1:29" x14ac:dyDescent="0.25">
      <c r="A848" s="43" t="str">
        <f t="shared" si="66"/>
        <v>US Natural Gas Physical</v>
      </c>
      <c r="B848" s="43" t="str">
        <f t="shared" si="67"/>
        <v>US</v>
      </c>
      <c r="C848" s="43" t="str">
        <f t="shared" si="68"/>
        <v>Natural Gas</v>
      </c>
      <c r="D848" s="43" t="str">
        <f t="shared" si="69"/>
        <v>Physical</v>
      </c>
      <c r="E848" s="43">
        <f>IF(VLOOKUP(S848,'DD-Lookup'!$J$6:$L$50,3,FALSE)="Monthly",(YEAR(AC848)-YEAR(AB848))*12+MONTH(AC848)-MONTH(AB848)+1,(AC848-AB848+1))</f>
        <v>1</v>
      </c>
      <c r="F848" s="210">
        <f t="shared" si="70"/>
        <v>50000</v>
      </c>
      <c r="G848" s="199">
        <v>1352810</v>
      </c>
      <c r="H848" s="195">
        <v>37049.323854166701</v>
      </c>
      <c r="I848" t="s">
        <v>2487</v>
      </c>
      <c r="M848" t="s">
        <v>3341</v>
      </c>
      <c r="N848" t="s">
        <v>3747</v>
      </c>
      <c r="O848" t="s">
        <v>396</v>
      </c>
      <c r="P848" s="196">
        <v>50000</v>
      </c>
      <c r="S848" t="s">
        <v>3342</v>
      </c>
      <c r="T848" t="s">
        <v>3557</v>
      </c>
      <c r="U848" s="198">
        <v>3.61</v>
      </c>
      <c r="V848" t="s">
        <v>2348</v>
      </c>
      <c r="W848" t="s">
        <v>2347</v>
      </c>
      <c r="X848" t="s">
        <v>2484</v>
      </c>
      <c r="Y848" t="s">
        <v>2469</v>
      </c>
      <c r="Z848" t="s">
        <v>2995</v>
      </c>
      <c r="AA848">
        <v>835618</v>
      </c>
      <c r="AB848" s="195">
        <v>37050.875011574099</v>
      </c>
      <c r="AC848" s="195">
        <v>37050.875011574099</v>
      </c>
    </row>
    <row r="849" spans="1:29" x14ac:dyDescent="0.25">
      <c r="A849" s="43" t="str">
        <f t="shared" si="66"/>
        <v>US Natural Gas Financial</v>
      </c>
      <c r="B849" s="43" t="str">
        <f t="shared" si="67"/>
        <v>US</v>
      </c>
      <c r="C849" s="43" t="str">
        <f t="shared" si="68"/>
        <v>Natural Gas</v>
      </c>
      <c r="D849" s="43" t="str">
        <f t="shared" si="69"/>
        <v>Financial</v>
      </c>
      <c r="E849" s="43">
        <f>IF(VLOOKUP(S849,'DD-Lookup'!$J$6:$L$50,3,FALSE)="Monthly",(YEAR(AC849)-YEAR(AB849))*12+MONTH(AC849)-MONTH(AB849)+1,(AC849-AB849+1))</f>
        <v>31</v>
      </c>
      <c r="F849" s="210">
        <f t="shared" si="70"/>
        <v>310000</v>
      </c>
      <c r="G849" s="199">
        <v>1352811</v>
      </c>
      <c r="H849" s="195">
        <v>37049.323877314797</v>
      </c>
      <c r="I849" t="s">
        <v>2504</v>
      </c>
      <c r="M849" t="s">
        <v>3341</v>
      </c>
      <c r="N849" t="s">
        <v>2281</v>
      </c>
      <c r="O849" t="s">
        <v>2475</v>
      </c>
      <c r="Q849" s="196">
        <v>10000</v>
      </c>
      <c r="S849" t="s">
        <v>3342</v>
      </c>
      <c r="T849" t="s">
        <v>3557</v>
      </c>
      <c r="U849" s="198">
        <v>3.84</v>
      </c>
      <c r="V849" t="s">
        <v>2405</v>
      </c>
      <c r="W849" t="s">
        <v>2853</v>
      </c>
      <c r="X849" t="s">
        <v>2282</v>
      </c>
      <c r="Y849" t="s">
        <v>3575</v>
      </c>
      <c r="Z849" t="s">
        <v>2995</v>
      </c>
      <c r="AA849" t="s">
        <v>407</v>
      </c>
      <c r="AB849" s="195">
        <v>37073.875</v>
      </c>
      <c r="AC849" s="195">
        <v>37103.875</v>
      </c>
    </row>
    <row r="850" spans="1:29" x14ac:dyDescent="0.25">
      <c r="A850" s="43" t="str">
        <f t="shared" si="66"/>
        <v>US Natural Gas Physical</v>
      </c>
      <c r="B850" s="43" t="str">
        <f t="shared" si="67"/>
        <v>US</v>
      </c>
      <c r="C850" s="43" t="str">
        <f t="shared" si="68"/>
        <v>Natural Gas</v>
      </c>
      <c r="D850" s="43" t="str">
        <f t="shared" si="69"/>
        <v>Physical</v>
      </c>
      <c r="E850" s="43">
        <f>IF(VLOOKUP(S850,'DD-Lookup'!$J$6:$L$50,3,FALSE)="Monthly",(YEAR(AC850)-YEAR(AB850))*12+MONTH(AC850)-MONTH(AB850)+1,(AC850-AB850+1))</f>
        <v>1</v>
      </c>
      <c r="F850" s="210">
        <f t="shared" si="70"/>
        <v>10000</v>
      </c>
      <c r="G850" s="199">
        <v>1352812</v>
      </c>
      <c r="H850" s="195">
        <v>37049.323888888903</v>
      </c>
      <c r="I850" t="s">
        <v>2183</v>
      </c>
      <c r="M850" t="s">
        <v>3341</v>
      </c>
      <c r="N850" t="s">
        <v>3747</v>
      </c>
      <c r="O850" t="s">
        <v>1623</v>
      </c>
      <c r="P850" s="196">
        <v>10000</v>
      </c>
      <c r="S850" t="s">
        <v>3342</v>
      </c>
      <c r="T850" t="s">
        <v>3557</v>
      </c>
      <c r="U850" s="198">
        <v>3.85</v>
      </c>
      <c r="V850" t="s">
        <v>2184</v>
      </c>
      <c r="W850" t="s">
        <v>2190</v>
      </c>
      <c r="X850" t="s">
        <v>2191</v>
      </c>
      <c r="Y850" t="s">
        <v>2469</v>
      </c>
      <c r="Z850" t="s">
        <v>2995</v>
      </c>
      <c r="AA850">
        <v>835619</v>
      </c>
      <c r="AB850" s="195">
        <v>37050.875011574099</v>
      </c>
      <c r="AC850" s="195">
        <v>37050.875011574099</v>
      </c>
    </row>
    <row r="851" spans="1:29" x14ac:dyDescent="0.25">
      <c r="A851" s="43" t="str">
        <f t="shared" si="66"/>
        <v>US Power Physical</v>
      </c>
      <c r="B851" s="43" t="str">
        <f t="shared" si="67"/>
        <v>US</v>
      </c>
      <c r="C851" s="43" t="str">
        <f t="shared" si="68"/>
        <v>Power</v>
      </c>
      <c r="D851" s="43" t="str">
        <f t="shared" si="69"/>
        <v>Physical</v>
      </c>
      <c r="E851" s="43">
        <f>IF(VLOOKUP(S851,'DD-Lookup'!$J$6:$L$50,3,FALSE)="Monthly",(YEAR(AC851)-YEAR(AB851))*12+MONTH(AC851)-MONTH(AB851)+1,(AC851-AB851+1))</f>
        <v>1</v>
      </c>
      <c r="F851" s="210">
        <f t="shared" si="70"/>
        <v>50</v>
      </c>
      <c r="G851" s="199">
        <v>1352815</v>
      </c>
      <c r="H851" s="195">
        <v>37049.324178240699</v>
      </c>
      <c r="I851" t="s">
        <v>3382</v>
      </c>
      <c r="M851" t="s">
        <v>2766</v>
      </c>
      <c r="N851" t="s">
        <v>3361</v>
      </c>
      <c r="O851" t="s">
        <v>1781</v>
      </c>
      <c r="P851" s="196">
        <v>50</v>
      </c>
      <c r="S851" t="s">
        <v>3340</v>
      </c>
      <c r="T851" t="s">
        <v>3557</v>
      </c>
      <c r="U851" s="198">
        <v>31.5</v>
      </c>
      <c r="V851" t="s">
        <v>2261</v>
      </c>
      <c r="W851" t="s">
        <v>3365</v>
      </c>
      <c r="X851" t="s">
        <v>3366</v>
      </c>
      <c r="Y851" t="s">
        <v>2662</v>
      </c>
      <c r="Z851" t="s">
        <v>2990</v>
      </c>
      <c r="AA851">
        <v>636437.1</v>
      </c>
      <c r="AB851" s="195">
        <v>37050.875011574099</v>
      </c>
      <c r="AC851" s="195">
        <v>37050.875011574099</v>
      </c>
    </row>
    <row r="852" spans="1:29" x14ac:dyDescent="0.25">
      <c r="A852" s="43" t="str">
        <f t="shared" si="66"/>
        <v>US Natural Gas Physical</v>
      </c>
      <c r="B852" s="43" t="str">
        <f t="shared" si="67"/>
        <v>US</v>
      </c>
      <c r="C852" s="43" t="str">
        <f t="shared" si="68"/>
        <v>Natural Gas</v>
      </c>
      <c r="D852" s="43" t="str">
        <f t="shared" si="69"/>
        <v>Physical</v>
      </c>
      <c r="E852" s="43">
        <f>IF(VLOOKUP(S852,'DD-Lookup'!$J$6:$L$50,3,FALSE)="Monthly",(YEAR(AC852)-YEAR(AB852))*12+MONTH(AC852)-MONTH(AB852)+1,(AC852-AB852+1))</f>
        <v>1</v>
      </c>
      <c r="F852" s="210">
        <f t="shared" si="70"/>
        <v>10000</v>
      </c>
      <c r="G852" s="199">
        <v>1352816</v>
      </c>
      <c r="H852" s="195">
        <v>37049.324201388903</v>
      </c>
      <c r="I852" t="s">
        <v>3443</v>
      </c>
      <c r="M852" t="s">
        <v>3341</v>
      </c>
      <c r="N852" t="s">
        <v>3747</v>
      </c>
      <c r="O852" t="s">
        <v>1624</v>
      </c>
      <c r="Q852" s="196">
        <v>10000</v>
      </c>
      <c r="S852" t="s">
        <v>3342</v>
      </c>
      <c r="T852" t="s">
        <v>3557</v>
      </c>
      <c r="U852" s="198">
        <v>3.6349999999999998</v>
      </c>
      <c r="V852" t="s">
        <v>4171</v>
      </c>
      <c r="W852" t="s">
        <v>2366</v>
      </c>
      <c r="X852" t="s">
        <v>3093</v>
      </c>
      <c r="Y852" t="s">
        <v>2469</v>
      </c>
      <c r="Z852" t="s">
        <v>2995</v>
      </c>
      <c r="AA852">
        <v>835620</v>
      </c>
      <c r="AB852" s="195">
        <v>37050.875011574099</v>
      </c>
      <c r="AC852" s="195">
        <v>37050.875011574099</v>
      </c>
    </row>
    <row r="853" spans="1:29" x14ac:dyDescent="0.25">
      <c r="A853" s="43" t="str">
        <f t="shared" si="66"/>
        <v>US Power Physical</v>
      </c>
      <c r="B853" s="43" t="str">
        <f t="shared" si="67"/>
        <v>US</v>
      </c>
      <c r="C853" s="43" t="str">
        <f t="shared" si="68"/>
        <v>Power</v>
      </c>
      <c r="D853" s="43" t="str">
        <f t="shared" si="69"/>
        <v>Physical</v>
      </c>
      <c r="E853" s="43">
        <f>IF(VLOOKUP(S853,'DD-Lookup'!$J$6:$L$50,3,FALSE)="Monthly",(YEAR(AC853)-YEAR(AB853))*12+MONTH(AC853)-MONTH(AB853)+1,(AC853-AB853+1))</f>
        <v>1</v>
      </c>
      <c r="F853" s="210">
        <f t="shared" si="70"/>
        <v>50</v>
      </c>
      <c r="G853" s="199">
        <v>1352818</v>
      </c>
      <c r="H853" s="195">
        <v>37049.324224536998</v>
      </c>
      <c r="I853" t="s">
        <v>3382</v>
      </c>
      <c r="M853" t="s">
        <v>2766</v>
      </c>
      <c r="N853" t="s">
        <v>3361</v>
      </c>
      <c r="O853" t="s">
        <v>1781</v>
      </c>
      <c r="P853" s="196">
        <v>50</v>
      </c>
      <c r="S853" t="s">
        <v>3340</v>
      </c>
      <c r="T853" t="s">
        <v>3557</v>
      </c>
      <c r="U853" s="198">
        <v>31.5</v>
      </c>
      <c r="V853" t="s">
        <v>2261</v>
      </c>
      <c r="W853" t="s">
        <v>3365</v>
      </c>
      <c r="X853" t="s">
        <v>3366</v>
      </c>
      <c r="Y853" t="s">
        <v>2662</v>
      </c>
      <c r="Z853" t="s">
        <v>2990</v>
      </c>
      <c r="AA853">
        <v>636439.1</v>
      </c>
      <c r="AB853" s="195">
        <v>37050.875011574099</v>
      </c>
      <c r="AC853" s="195">
        <v>37050.875011574099</v>
      </c>
    </row>
    <row r="854" spans="1:29" x14ac:dyDescent="0.25">
      <c r="A854" s="43" t="str">
        <f t="shared" si="66"/>
        <v>US Natural Gas Physical</v>
      </c>
      <c r="B854" s="43" t="str">
        <f t="shared" si="67"/>
        <v>US</v>
      </c>
      <c r="C854" s="43" t="str">
        <f t="shared" si="68"/>
        <v>Natural Gas</v>
      </c>
      <c r="D854" s="43" t="str">
        <f t="shared" si="69"/>
        <v>Physical</v>
      </c>
      <c r="E854" s="43">
        <f>IF(VLOOKUP(S854,'DD-Lookup'!$J$6:$L$50,3,FALSE)="Monthly",(YEAR(AC854)-YEAR(AB854))*12+MONTH(AC854)-MONTH(AB854)+1,(AC854-AB854+1))</f>
        <v>1</v>
      </c>
      <c r="F854" s="210">
        <f t="shared" si="70"/>
        <v>10000</v>
      </c>
      <c r="G854" s="199">
        <v>1352819</v>
      </c>
      <c r="H854" s="195">
        <v>37049.324236111097</v>
      </c>
      <c r="I854" t="s">
        <v>3443</v>
      </c>
      <c r="M854" t="s">
        <v>3341</v>
      </c>
      <c r="N854" t="s">
        <v>3747</v>
      </c>
      <c r="O854" t="s">
        <v>1629</v>
      </c>
      <c r="Q854" s="196">
        <v>10000</v>
      </c>
      <c r="S854" t="s">
        <v>3342</v>
      </c>
      <c r="T854" t="s">
        <v>3557</v>
      </c>
      <c r="U854" s="198">
        <v>3.6349999999999998</v>
      </c>
      <c r="V854" t="s">
        <v>4171</v>
      </c>
      <c r="W854" t="s">
        <v>2366</v>
      </c>
      <c r="X854" t="s">
        <v>3093</v>
      </c>
      <c r="Y854" t="s">
        <v>2469</v>
      </c>
      <c r="Z854" t="s">
        <v>2995</v>
      </c>
      <c r="AA854">
        <v>835621</v>
      </c>
      <c r="AB854" s="195">
        <v>37050.875011574099</v>
      </c>
      <c r="AC854" s="195">
        <v>37050.875011574099</v>
      </c>
    </row>
    <row r="855" spans="1:29" x14ac:dyDescent="0.25">
      <c r="A855" s="43" t="str">
        <f t="shared" si="66"/>
        <v>US Power Physical</v>
      </c>
      <c r="B855" s="43" t="str">
        <f t="shared" si="67"/>
        <v>US</v>
      </c>
      <c r="C855" s="43" t="str">
        <f t="shared" si="68"/>
        <v>Power</v>
      </c>
      <c r="D855" s="43" t="str">
        <f t="shared" si="69"/>
        <v>Physical</v>
      </c>
      <c r="E855" s="43">
        <f>IF(VLOOKUP(S855,'DD-Lookup'!$J$6:$L$50,3,FALSE)="Monthly",(YEAR(AC855)-YEAR(AB855))*12+MONTH(AC855)-MONTH(AB855)+1,(AC855-AB855+1))</f>
        <v>5</v>
      </c>
      <c r="F855" s="210">
        <f t="shared" si="70"/>
        <v>250</v>
      </c>
      <c r="G855" s="199">
        <v>1352821</v>
      </c>
      <c r="H855" s="195">
        <v>37049.324293981503</v>
      </c>
      <c r="I855" t="s">
        <v>2244</v>
      </c>
      <c r="M855" t="s">
        <v>2766</v>
      </c>
      <c r="N855" t="s">
        <v>3361</v>
      </c>
      <c r="O855" t="s">
        <v>2141</v>
      </c>
      <c r="Q855" s="196">
        <v>50</v>
      </c>
      <c r="S855" t="s">
        <v>3340</v>
      </c>
      <c r="T855" t="s">
        <v>3557</v>
      </c>
      <c r="U855" s="198">
        <v>51</v>
      </c>
      <c r="V855" t="s">
        <v>3057</v>
      </c>
      <c r="W855" t="s">
        <v>3369</v>
      </c>
      <c r="X855" t="s">
        <v>2267</v>
      </c>
      <c r="Y855" t="s">
        <v>2662</v>
      </c>
      <c r="Z855" t="s">
        <v>2990</v>
      </c>
      <c r="AA855">
        <v>636440.1</v>
      </c>
      <c r="AB855" s="195">
        <v>37060.875</v>
      </c>
      <c r="AC855" s="195">
        <v>37064.875</v>
      </c>
    </row>
    <row r="856" spans="1:29" x14ac:dyDescent="0.25">
      <c r="A856" s="43" t="str">
        <f t="shared" si="66"/>
        <v>US Natural Gas Physical</v>
      </c>
      <c r="B856" s="43" t="str">
        <f t="shared" si="67"/>
        <v>US</v>
      </c>
      <c r="C856" s="43" t="str">
        <f t="shared" si="68"/>
        <v>Natural Gas</v>
      </c>
      <c r="D856" s="43" t="str">
        <f t="shared" si="69"/>
        <v>Physical</v>
      </c>
      <c r="E856" s="43">
        <f>IF(VLOOKUP(S856,'DD-Lookup'!$J$6:$L$50,3,FALSE)="Monthly",(YEAR(AC856)-YEAR(AB856))*12+MONTH(AC856)-MONTH(AB856)+1,(AC856-AB856+1))</f>
        <v>1</v>
      </c>
      <c r="F856" s="210">
        <f t="shared" si="70"/>
        <v>40615</v>
      </c>
      <c r="G856" s="199">
        <v>1352822</v>
      </c>
      <c r="H856" s="195">
        <v>37049.3244328703</v>
      </c>
      <c r="I856" t="s">
        <v>2289</v>
      </c>
      <c r="M856" t="s">
        <v>3341</v>
      </c>
      <c r="N856" t="s">
        <v>3747</v>
      </c>
      <c r="O856" t="s">
        <v>399</v>
      </c>
      <c r="P856" s="196">
        <v>40615</v>
      </c>
      <c r="S856" t="s">
        <v>3342</v>
      </c>
      <c r="T856" t="s">
        <v>3557</v>
      </c>
      <c r="U856" s="198">
        <v>3.5975000000000001</v>
      </c>
      <c r="V856" t="s">
        <v>3332</v>
      </c>
      <c r="W856" t="s">
        <v>2347</v>
      </c>
      <c r="X856" t="s">
        <v>2484</v>
      </c>
      <c r="Y856" t="s">
        <v>2469</v>
      </c>
      <c r="Z856" t="s">
        <v>2995</v>
      </c>
      <c r="AA856">
        <v>835622</v>
      </c>
      <c r="AB856" s="195">
        <v>37050.875011574099</v>
      </c>
      <c r="AC856" s="195">
        <v>37050.875011574099</v>
      </c>
    </row>
    <row r="857" spans="1:29" x14ac:dyDescent="0.25">
      <c r="A857" s="43" t="str">
        <f t="shared" si="66"/>
        <v>US Natural Gas Financial</v>
      </c>
      <c r="B857" s="43" t="str">
        <f t="shared" si="67"/>
        <v>US</v>
      </c>
      <c r="C857" s="43" t="str">
        <f t="shared" si="68"/>
        <v>Natural Gas</v>
      </c>
      <c r="D857" s="43" t="str">
        <f t="shared" si="69"/>
        <v>Financial</v>
      </c>
      <c r="E857" s="43">
        <f>IF(VLOOKUP(S857,'DD-Lookup'!$J$6:$L$50,3,FALSE)="Monthly",(YEAR(AC857)-YEAR(AB857))*12+MONTH(AC857)-MONTH(AB857)+1,(AC857-AB857+1))</f>
        <v>151</v>
      </c>
      <c r="F857" s="210">
        <f t="shared" si="70"/>
        <v>755000</v>
      </c>
      <c r="G857" s="199">
        <v>1352823</v>
      </c>
      <c r="H857" s="195">
        <v>37049.324525463002</v>
      </c>
      <c r="I857" t="s">
        <v>2527</v>
      </c>
      <c r="M857" t="s">
        <v>3341</v>
      </c>
      <c r="N857" t="s">
        <v>2476</v>
      </c>
      <c r="O857" t="s">
        <v>408</v>
      </c>
      <c r="P857" s="196">
        <v>5000</v>
      </c>
      <c r="S857" t="s">
        <v>3342</v>
      </c>
      <c r="T857" t="s">
        <v>3557</v>
      </c>
      <c r="U857" s="198">
        <v>-0.25</v>
      </c>
      <c r="V857" t="s">
        <v>2595</v>
      </c>
      <c r="W857" t="s">
        <v>2427</v>
      </c>
      <c r="X857" t="s">
        <v>2428</v>
      </c>
      <c r="Y857" t="s">
        <v>3575</v>
      </c>
      <c r="Z857" t="s">
        <v>2995</v>
      </c>
      <c r="AA857" t="s">
        <v>409</v>
      </c>
      <c r="AB857" s="195">
        <v>37196</v>
      </c>
      <c r="AC857" s="195">
        <v>37346</v>
      </c>
    </row>
    <row r="858" spans="1:29" x14ac:dyDescent="0.25">
      <c r="A858" s="43" t="str">
        <f t="shared" si="66"/>
        <v>US LPG Financial</v>
      </c>
      <c r="B858" s="43" t="str">
        <f t="shared" si="67"/>
        <v>US</v>
      </c>
      <c r="C858" s="43" t="str">
        <f t="shared" si="68"/>
        <v>LPG</v>
      </c>
      <c r="D858" s="43" t="str">
        <f t="shared" si="69"/>
        <v>Financial</v>
      </c>
      <c r="E858" s="43">
        <f>IF(VLOOKUP(S858,'DD-Lookup'!$J$6:$L$50,3,FALSE)="Monthly",(YEAR(AC858)-YEAR(AB858))*12+MONTH(AC858)-MONTH(AB858)+1,(AC858-AB858+1))</f>
        <v>1</v>
      </c>
      <c r="F858" s="210">
        <f t="shared" si="70"/>
        <v>25000</v>
      </c>
      <c r="G858" s="199">
        <v>1352824</v>
      </c>
      <c r="H858" s="195">
        <v>37049.324537036999</v>
      </c>
      <c r="I858" t="s">
        <v>410</v>
      </c>
      <c r="M858" t="s">
        <v>3345</v>
      </c>
      <c r="N858" t="s">
        <v>2134</v>
      </c>
      <c r="O858" t="s">
        <v>2155</v>
      </c>
      <c r="P858" s="196">
        <v>25000</v>
      </c>
      <c r="S858" t="s">
        <v>2523</v>
      </c>
      <c r="T858" t="s">
        <v>3557</v>
      </c>
      <c r="U858" s="198">
        <v>46.875</v>
      </c>
      <c r="V858" t="s">
        <v>411</v>
      </c>
      <c r="W858" t="s">
        <v>2136</v>
      </c>
      <c r="X858" t="s">
        <v>2137</v>
      </c>
      <c r="Y858" t="s">
        <v>2778</v>
      </c>
      <c r="Z858" t="s">
        <v>2995</v>
      </c>
      <c r="AA858">
        <v>115376</v>
      </c>
      <c r="AB858" s="195">
        <v>37073.875011574099</v>
      </c>
      <c r="AC858" s="195">
        <v>37103.875011574099</v>
      </c>
    </row>
    <row r="859" spans="1:29" x14ac:dyDescent="0.25">
      <c r="A859" s="43" t="str">
        <f t="shared" si="66"/>
        <v>US Natural Gas Physical</v>
      </c>
      <c r="B859" s="43" t="str">
        <f t="shared" si="67"/>
        <v>US</v>
      </c>
      <c r="C859" s="43" t="str">
        <f t="shared" si="68"/>
        <v>Natural Gas</v>
      </c>
      <c r="D859" s="43" t="str">
        <f t="shared" si="69"/>
        <v>Physical</v>
      </c>
      <c r="E859" s="43">
        <f>IF(VLOOKUP(S859,'DD-Lookup'!$J$6:$L$50,3,FALSE)="Monthly",(YEAR(AC859)-YEAR(AB859))*12+MONTH(AC859)-MONTH(AB859)+1,(AC859-AB859+1))</f>
        <v>1</v>
      </c>
      <c r="F859" s="210">
        <f t="shared" si="70"/>
        <v>10000</v>
      </c>
      <c r="G859" s="199">
        <v>1352825</v>
      </c>
      <c r="H859" s="195">
        <v>37049.324548611097</v>
      </c>
      <c r="I859" t="s">
        <v>2487</v>
      </c>
      <c r="M859" t="s">
        <v>3341</v>
      </c>
      <c r="N859" t="s">
        <v>3747</v>
      </c>
      <c r="O859" t="s">
        <v>395</v>
      </c>
      <c r="Q859" s="196">
        <v>10000</v>
      </c>
      <c r="S859" t="s">
        <v>3342</v>
      </c>
      <c r="T859" t="s">
        <v>3557</v>
      </c>
      <c r="U859" s="198">
        <v>3.6274999999999999</v>
      </c>
      <c r="V859" t="s">
        <v>2348</v>
      </c>
      <c r="W859" t="s">
        <v>2498</v>
      </c>
      <c r="X859" t="s">
        <v>2499</v>
      </c>
      <c r="Y859" t="s">
        <v>2469</v>
      </c>
      <c r="Z859" t="s">
        <v>2995</v>
      </c>
      <c r="AA859">
        <v>835623</v>
      </c>
      <c r="AB859" s="195">
        <v>37050.875011574099</v>
      </c>
      <c r="AC859" s="195">
        <v>37050.875011574099</v>
      </c>
    </row>
    <row r="860" spans="1:29" x14ac:dyDescent="0.25">
      <c r="A860" s="43" t="str">
        <f t="shared" si="66"/>
        <v>US Natural Gas Financial</v>
      </c>
      <c r="B860" s="43" t="str">
        <f t="shared" si="67"/>
        <v>US</v>
      </c>
      <c r="C860" s="43" t="str">
        <f t="shared" si="68"/>
        <v>Natural Gas</v>
      </c>
      <c r="D860" s="43" t="str">
        <f t="shared" si="69"/>
        <v>Financial</v>
      </c>
      <c r="E860" s="43">
        <f>IF(VLOOKUP(S860,'DD-Lookup'!$J$6:$L$50,3,FALSE)="Monthly",(YEAR(AC860)-YEAR(AB860))*12+MONTH(AC860)-MONTH(AB860)+1,(AC860-AB860+1))</f>
        <v>23</v>
      </c>
      <c r="F860" s="210">
        <f t="shared" si="70"/>
        <v>345000</v>
      </c>
      <c r="G860" s="199">
        <v>1352826</v>
      </c>
      <c r="H860" s="195">
        <v>37049.324629629598</v>
      </c>
      <c r="I860" t="s">
        <v>2402</v>
      </c>
      <c r="M860" t="s">
        <v>3341</v>
      </c>
      <c r="N860" t="s">
        <v>2281</v>
      </c>
      <c r="O860" t="s">
        <v>2156</v>
      </c>
      <c r="Q860" s="196">
        <v>15000</v>
      </c>
      <c r="S860" t="s">
        <v>3342</v>
      </c>
      <c r="T860" t="s">
        <v>3557</v>
      </c>
      <c r="U860" s="198">
        <v>3.74</v>
      </c>
      <c r="V860" t="s">
        <v>4233</v>
      </c>
      <c r="W860" t="s">
        <v>2512</v>
      </c>
      <c r="X860" t="s">
        <v>2170</v>
      </c>
      <c r="Y860" t="s">
        <v>3575</v>
      </c>
      <c r="Z860" t="s">
        <v>2995</v>
      </c>
      <c r="AA860" t="s">
        <v>412</v>
      </c>
      <c r="AB860" s="195">
        <v>37050.875011574099</v>
      </c>
      <c r="AC860" s="195">
        <v>37072.875011574099</v>
      </c>
    </row>
    <row r="861" spans="1:29" x14ac:dyDescent="0.25">
      <c r="A861" s="43" t="str">
        <f t="shared" si="66"/>
        <v>US Power Physical</v>
      </c>
      <c r="B861" s="43" t="str">
        <f t="shared" si="67"/>
        <v>US</v>
      </c>
      <c r="C861" s="43" t="str">
        <f t="shared" si="68"/>
        <v>Power</v>
      </c>
      <c r="D861" s="43" t="str">
        <f t="shared" si="69"/>
        <v>Physical</v>
      </c>
      <c r="E861" s="43">
        <f>IF(VLOOKUP(S861,'DD-Lookup'!$J$6:$L$50,3,FALSE)="Monthly",(YEAR(AC861)-YEAR(AB861))*12+MONTH(AC861)-MONTH(AB861)+1,(AC861-AB861+1))</f>
        <v>30</v>
      </c>
      <c r="F861" s="210">
        <f t="shared" si="70"/>
        <v>1500</v>
      </c>
      <c r="G861" s="199">
        <v>1352827</v>
      </c>
      <c r="H861" s="195">
        <v>37049.324884259302</v>
      </c>
      <c r="I861" t="s">
        <v>3360</v>
      </c>
      <c r="M861" t="s">
        <v>2766</v>
      </c>
      <c r="N861" t="s">
        <v>3361</v>
      </c>
      <c r="O861" t="s">
        <v>413</v>
      </c>
      <c r="Q861" s="196">
        <v>50</v>
      </c>
      <c r="S861" t="s">
        <v>3340</v>
      </c>
      <c r="T861" t="s">
        <v>3557</v>
      </c>
      <c r="U861" s="198">
        <v>34.5</v>
      </c>
      <c r="V861" t="s">
        <v>414</v>
      </c>
      <c r="W861" t="s">
        <v>3369</v>
      </c>
      <c r="X861" t="s">
        <v>3197</v>
      </c>
      <c r="Y861" t="s">
        <v>2662</v>
      </c>
      <c r="Z861" t="s">
        <v>2990</v>
      </c>
      <c r="AA861">
        <v>636441.1</v>
      </c>
      <c r="AB861" s="195">
        <v>37500.875</v>
      </c>
      <c r="AC861" s="195">
        <v>37529.875</v>
      </c>
    </row>
    <row r="862" spans="1:29" x14ac:dyDescent="0.25">
      <c r="A862" s="43" t="str">
        <f t="shared" si="66"/>
        <v>US Natural Gas Physical</v>
      </c>
      <c r="B862" s="43" t="str">
        <f t="shared" si="67"/>
        <v>US</v>
      </c>
      <c r="C862" s="43" t="str">
        <f t="shared" si="68"/>
        <v>Natural Gas</v>
      </c>
      <c r="D862" s="43" t="str">
        <f t="shared" si="69"/>
        <v>Physical</v>
      </c>
      <c r="E862" s="43">
        <f>IF(VLOOKUP(S862,'DD-Lookup'!$J$6:$L$50,3,FALSE)="Monthly",(YEAR(AC862)-YEAR(AB862))*12+MONTH(AC862)-MONTH(AB862)+1,(AC862-AB862+1))</f>
        <v>1</v>
      </c>
      <c r="F862" s="210">
        <f t="shared" si="70"/>
        <v>9385</v>
      </c>
      <c r="G862" s="199">
        <v>1352828</v>
      </c>
      <c r="H862" s="195">
        <v>37049.324988425898</v>
      </c>
      <c r="I862" t="s">
        <v>2487</v>
      </c>
      <c r="M862" t="s">
        <v>3341</v>
      </c>
      <c r="N862" t="s">
        <v>3747</v>
      </c>
      <c r="O862" t="s">
        <v>399</v>
      </c>
      <c r="P862" s="196">
        <v>9385</v>
      </c>
      <c r="S862" t="s">
        <v>3342</v>
      </c>
      <c r="T862" t="s">
        <v>3557</v>
      </c>
      <c r="U862" s="198">
        <v>3.5950000000000002</v>
      </c>
      <c r="V862" t="s">
        <v>2348</v>
      </c>
      <c r="W862" t="s">
        <v>2347</v>
      </c>
      <c r="X862" t="s">
        <v>2484</v>
      </c>
      <c r="Y862" t="s">
        <v>2469</v>
      </c>
      <c r="Z862" t="s">
        <v>2995</v>
      </c>
      <c r="AA862">
        <v>835624</v>
      </c>
      <c r="AB862" s="195">
        <v>37050.875011574099</v>
      </c>
      <c r="AC862" s="195">
        <v>37050.875011574099</v>
      </c>
    </row>
    <row r="863" spans="1:29" x14ac:dyDescent="0.25">
      <c r="A863" s="43" t="str">
        <f t="shared" si="66"/>
        <v xml:space="preserve"> Natural Gas Physical</v>
      </c>
      <c r="B863" s="43" t="str">
        <f t="shared" si="67"/>
        <v/>
      </c>
      <c r="C863" s="43" t="str">
        <f t="shared" si="68"/>
        <v>Natural Gas</v>
      </c>
      <c r="D863" s="43" t="str">
        <f t="shared" si="69"/>
        <v>Physical</v>
      </c>
      <c r="E863" s="43">
        <f>IF(VLOOKUP(S863,'DD-Lookup'!$J$6:$L$50,3,FALSE)="Monthly",(YEAR(AC863)-YEAR(AB863))*12+MONTH(AC863)-MONTH(AB863)+1,(AC863-AB863+1))</f>
        <v>1</v>
      </c>
      <c r="F863" s="210">
        <f t="shared" si="70"/>
        <v>5000</v>
      </c>
      <c r="G863" s="199">
        <v>1352829</v>
      </c>
      <c r="H863" s="195">
        <v>37049.325023148202</v>
      </c>
      <c r="I863" t="s">
        <v>2395</v>
      </c>
      <c r="M863" t="s">
        <v>3341</v>
      </c>
      <c r="N863" t="s">
        <v>2492</v>
      </c>
      <c r="O863" t="s">
        <v>415</v>
      </c>
      <c r="P863" s="196">
        <v>5000</v>
      </c>
      <c r="S863" t="s">
        <v>3342</v>
      </c>
      <c r="T863" t="s">
        <v>3557</v>
      </c>
      <c r="U863" s="198">
        <v>3.835</v>
      </c>
      <c r="V863" t="s">
        <v>4172</v>
      </c>
      <c r="W863" t="s">
        <v>2493</v>
      </c>
      <c r="X863" t="s">
        <v>2494</v>
      </c>
      <c r="Y863" t="s">
        <v>2469</v>
      </c>
      <c r="Z863" t="s">
        <v>2995</v>
      </c>
      <c r="AA863">
        <v>835625</v>
      </c>
      <c r="AB863" s="195">
        <v>37050.875011574099</v>
      </c>
      <c r="AC863" s="195">
        <v>37050.875011574099</v>
      </c>
    </row>
    <row r="864" spans="1:29" x14ac:dyDescent="0.25">
      <c r="A864" s="43" t="str">
        <f t="shared" si="66"/>
        <v>US Natural Gas Financial</v>
      </c>
      <c r="B864" s="43" t="str">
        <f t="shared" si="67"/>
        <v>US</v>
      </c>
      <c r="C864" s="43" t="str">
        <f t="shared" si="68"/>
        <v>Natural Gas</v>
      </c>
      <c r="D864" s="43" t="str">
        <f t="shared" si="69"/>
        <v>Financial</v>
      </c>
      <c r="E864" s="43">
        <f>IF(VLOOKUP(S864,'DD-Lookup'!$J$6:$L$50,3,FALSE)="Monthly",(YEAR(AC864)-YEAR(AB864))*12+MONTH(AC864)-MONTH(AB864)+1,(AC864-AB864+1))</f>
        <v>31</v>
      </c>
      <c r="F864" s="210">
        <f t="shared" si="70"/>
        <v>465000</v>
      </c>
      <c r="G864" s="199">
        <v>1352832</v>
      </c>
      <c r="H864" s="195">
        <v>37049.325185185196</v>
      </c>
      <c r="I864" t="s">
        <v>2280</v>
      </c>
      <c r="M864" t="s">
        <v>3341</v>
      </c>
      <c r="N864" t="s">
        <v>2281</v>
      </c>
      <c r="O864" t="s">
        <v>2475</v>
      </c>
      <c r="P864" s="196">
        <v>15000</v>
      </c>
      <c r="S864" t="s">
        <v>3342</v>
      </c>
      <c r="T864" t="s">
        <v>3557</v>
      </c>
      <c r="U864" s="198">
        <v>3.83</v>
      </c>
      <c r="V864" t="s">
        <v>3485</v>
      </c>
      <c r="W864" t="s">
        <v>2853</v>
      </c>
      <c r="X864" t="s">
        <v>2282</v>
      </c>
      <c r="Y864" t="s">
        <v>3575</v>
      </c>
      <c r="Z864" t="s">
        <v>2995</v>
      </c>
      <c r="AA864" t="s">
        <v>416</v>
      </c>
      <c r="AB864" s="195">
        <v>37073.875</v>
      </c>
      <c r="AC864" s="195">
        <v>37103.875</v>
      </c>
    </row>
    <row r="865" spans="1:29" x14ac:dyDescent="0.25">
      <c r="A865" s="43" t="str">
        <f t="shared" si="66"/>
        <v>US Crude Financial</v>
      </c>
      <c r="B865" s="43" t="str">
        <f t="shared" si="67"/>
        <v>US</v>
      </c>
      <c r="C865" s="43" t="str">
        <f t="shared" si="68"/>
        <v>Crude</v>
      </c>
      <c r="D865" s="43" t="str">
        <f t="shared" si="69"/>
        <v>Financial</v>
      </c>
      <c r="E865" s="43">
        <f>IF(VLOOKUP(S865,'DD-Lookup'!$J$6:$L$50,3,FALSE)="Monthly",(YEAR(AC865)-YEAR(AB865))*12+MONTH(AC865)-MONTH(AB865)+1,(AC865-AB865+1))</f>
        <v>1</v>
      </c>
      <c r="F865" s="210">
        <f t="shared" si="70"/>
        <v>50000</v>
      </c>
      <c r="G865" s="199">
        <v>1352833</v>
      </c>
      <c r="H865" s="195">
        <v>37049.325208333299</v>
      </c>
      <c r="I865" t="s">
        <v>2652</v>
      </c>
      <c r="M865" t="s">
        <v>3437</v>
      </c>
      <c r="N865" t="s">
        <v>2653</v>
      </c>
      <c r="O865" t="s">
        <v>3359</v>
      </c>
      <c r="Q865" s="196">
        <v>50000</v>
      </c>
      <c r="S865" t="s">
        <v>3347</v>
      </c>
      <c r="T865" t="s">
        <v>3557</v>
      </c>
      <c r="U865" s="198">
        <v>27.54</v>
      </c>
      <c r="V865" t="s">
        <v>3953</v>
      </c>
      <c r="W865" t="s">
        <v>2655</v>
      </c>
      <c r="X865" t="s">
        <v>2656</v>
      </c>
      <c r="Y865" t="s">
        <v>2778</v>
      </c>
      <c r="Z865" t="s">
        <v>2995</v>
      </c>
      <c r="AA865">
        <v>115377</v>
      </c>
      <c r="AB865" s="195">
        <v>37073</v>
      </c>
      <c r="AC865" s="195">
        <v>37103</v>
      </c>
    </row>
    <row r="866" spans="1:29" x14ac:dyDescent="0.25">
      <c r="A866" s="43" t="str">
        <f t="shared" si="66"/>
        <v>US Natural Gas Physical</v>
      </c>
      <c r="B866" s="43" t="str">
        <f t="shared" si="67"/>
        <v>US</v>
      </c>
      <c r="C866" s="43" t="str">
        <f t="shared" si="68"/>
        <v>Natural Gas</v>
      </c>
      <c r="D866" s="43" t="str">
        <f t="shared" si="69"/>
        <v>Physical</v>
      </c>
      <c r="E866" s="43">
        <f>IF(VLOOKUP(S866,'DD-Lookup'!$J$6:$L$50,3,FALSE)="Monthly",(YEAR(AC866)-YEAR(AB866))*12+MONTH(AC866)-MONTH(AB866)+1,(AC866-AB866+1))</f>
        <v>1</v>
      </c>
      <c r="F866" s="210">
        <f t="shared" si="70"/>
        <v>10000</v>
      </c>
      <c r="G866" s="199">
        <v>1352835</v>
      </c>
      <c r="H866" s="195">
        <v>37049.325312499997</v>
      </c>
      <c r="I866" t="s">
        <v>2289</v>
      </c>
      <c r="M866" t="s">
        <v>3341</v>
      </c>
      <c r="N866" t="s">
        <v>3747</v>
      </c>
      <c r="O866" t="s">
        <v>393</v>
      </c>
      <c r="P866" s="196">
        <v>10000</v>
      </c>
      <c r="S866" t="s">
        <v>3342</v>
      </c>
      <c r="T866" t="s">
        <v>3557</v>
      </c>
      <c r="U866" s="198">
        <v>3.5825</v>
      </c>
      <c r="V866" t="s">
        <v>3332</v>
      </c>
      <c r="W866" t="s">
        <v>2347</v>
      </c>
      <c r="X866" t="s">
        <v>2484</v>
      </c>
      <c r="Y866" t="s">
        <v>2469</v>
      </c>
      <c r="Z866" t="s">
        <v>2995</v>
      </c>
      <c r="AA866">
        <v>835626</v>
      </c>
      <c r="AB866" s="195">
        <v>37050.875011574099</v>
      </c>
      <c r="AC866" s="195">
        <v>37050.875011574099</v>
      </c>
    </row>
    <row r="867" spans="1:29" x14ac:dyDescent="0.25">
      <c r="A867" s="43" t="str">
        <f t="shared" si="66"/>
        <v>US Natural Gas Financial</v>
      </c>
      <c r="B867" s="43" t="str">
        <f t="shared" si="67"/>
        <v>US</v>
      </c>
      <c r="C867" s="43" t="str">
        <f t="shared" si="68"/>
        <v>Natural Gas</v>
      </c>
      <c r="D867" s="43" t="str">
        <f t="shared" si="69"/>
        <v>Financial</v>
      </c>
      <c r="E867" s="43">
        <f>IF(VLOOKUP(S867,'DD-Lookup'!$J$6:$L$50,3,FALSE)="Monthly",(YEAR(AC867)-YEAR(AB867))*12+MONTH(AC867)-MONTH(AB867)+1,(AC867-AB867+1))</f>
        <v>31</v>
      </c>
      <c r="F867" s="210">
        <f t="shared" si="70"/>
        <v>77500</v>
      </c>
      <c r="G867" s="199">
        <v>1352836</v>
      </c>
      <c r="H867" s="195">
        <v>37049.325648148202</v>
      </c>
      <c r="I867" t="s">
        <v>2276</v>
      </c>
      <c r="M867" t="s">
        <v>3341</v>
      </c>
      <c r="N867" t="s">
        <v>2281</v>
      </c>
      <c r="O867" t="s">
        <v>2475</v>
      </c>
      <c r="Q867" s="196">
        <v>2500</v>
      </c>
      <c r="S867" t="s">
        <v>3342</v>
      </c>
      <c r="T867" t="s">
        <v>3557</v>
      </c>
      <c r="U867" s="198">
        <v>3.835</v>
      </c>
      <c r="V867" t="s">
        <v>3172</v>
      </c>
      <c r="W867" t="s">
        <v>2853</v>
      </c>
      <c r="X867" t="s">
        <v>2282</v>
      </c>
      <c r="Y867" t="s">
        <v>3575</v>
      </c>
      <c r="Z867" t="s">
        <v>2995</v>
      </c>
      <c r="AA867" t="s">
        <v>417</v>
      </c>
      <c r="AB867" s="195">
        <v>37073.875</v>
      </c>
      <c r="AC867" s="195">
        <v>37103.875</v>
      </c>
    </row>
    <row r="868" spans="1:29" x14ac:dyDescent="0.25">
      <c r="A868" s="43" t="str">
        <f t="shared" si="66"/>
        <v>US Natural Gas Physical</v>
      </c>
      <c r="B868" s="43" t="str">
        <f t="shared" si="67"/>
        <v>US</v>
      </c>
      <c r="C868" s="43" t="str">
        <f t="shared" si="68"/>
        <v>Natural Gas</v>
      </c>
      <c r="D868" s="43" t="str">
        <f t="shared" si="69"/>
        <v>Physical</v>
      </c>
      <c r="E868" s="43">
        <f>IF(VLOOKUP(S868,'DD-Lookup'!$J$6:$L$50,3,FALSE)="Monthly",(YEAR(AC868)-YEAR(AB868))*12+MONTH(AC868)-MONTH(AB868)+1,(AC868-AB868+1))</f>
        <v>1</v>
      </c>
      <c r="F868" s="210">
        <f t="shared" si="70"/>
        <v>10000</v>
      </c>
      <c r="G868" s="199">
        <v>1352837</v>
      </c>
      <c r="H868" s="195">
        <v>37049.325659722199</v>
      </c>
      <c r="I868" t="s">
        <v>2527</v>
      </c>
      <c r="M868" t="s">
        <v>3341</v>
      </c>
      <c r="N868" t="s">
        <v>3747</v>
      </c>
      <c r="O868" t="s">
        <v>394</v>
      </c>
      <c r="Q868" s="196">
        <v>10000</v>
      </c>
      <c r="S868" t="s">
        <v>3342</v>
      </c>
      <c r="T868" t="s">
        <v>3557</v>
      </c>
      <c r="U868" s="198">
        <v>3.65</v>
      </c>
      <c r="V868" t="s">
        <v>2349</v>
      </c>
      <c r="W868" t="s">
        <v>2498</v>
      </c>
      <c r="X868" t="s">
        <v>2499</v>
      </c>
      <c r="Y868" t="s">
        <v>2469</v>
      </c>
      <c r="Z868" t="s">
        <v>2995</v>
      </c>
      <c r="AA868">
        <v>835627</v>
      </c>
      <c r="AB868" s="195">
        <v>37050.875011574099</v>
      </c>
      <c r="AC868" s="195">
        <v>37050.875011574099</v>
      </c>
    </row>
    <row r="869" spans="1:29" x14ac:dyDescent="0.25">
      <c r="A869" s="43" t="str">
        <f t="shared" si="66"/>
        <v>US Natural Gas Physical</v>
      </c>
      <c r="B869" s="43" t="str">
        <f t="shared" si="67"/>
        <v>US</v>
      </c>
      <c r="C869" s="43" t="str">
        <f t="shared" si="68"/>
        <v>Natural Gas</v>
      </c>
      <c r="D869" s="43" t="str">
        <f t="shared" si="69"/>
        <v>Physical</v>
      </c>
      <c r="E869" s="43">
        <f>IF(VLOOKUP(S869,'DD-Lookup'!$J$6:$L$50,3,FALSE)="Monthly",(YEAR(AC869)-YEAR(AB869))*12+MONTH(AC869)-MONTH(AB869)+1,(AC869-AB869+1))</f>
        <v>1</v>
      </c>
      <c r="F869" s="210">
        <f t="shared" si="70"/>
        <v>10000</v>
      </c>
      <c r="G869" s="199">
        <v>1352838</v>
      </c>
      <c r="H869" s="195">
        <v>37049.325729166703</v>
      </c>
      <c r="I869" t="s">
        <v>3375</v>
      </c>
      <c r="M869" t="s">
        <v>3341</v>
      </c>
      <c r="N869" t="s">
        <v>3747</v>
      </c>
      <c r="O869" t="s">
        <v>1635</v>
      </c>
      <c r="Q869" s="196">
        <v>10000</v>
      </c>
      <c r="S869" t="s">
        <v>3342</v>
      </c>
      <c r="T869" t="s">
        <v>3557</v>
      </c>
      <c r="U869" s="198">
        <v>3.98</v>
      </c>
      <c r="V869" t="s">
        <v>4136</v>
      </c>
      <c r="W869" t="s">
        <v>3138</v>
      </c>
      <c r="X869" t="s">
        <v>3081</v>
      </c>
      <c r="Y869" t="s">
        <v>2469</v>
      </c>
      <c r="Z869" t="s">
        <v>2995</v>
      </c>
      <c r="AA869">
        <v>835628</v>
      </c>
      <c r="AB869" s="195">
        <v>37050.875011574099</v>
      </c>
      <c r="AC869" s="195">
        <v>37050.875011574099</v>
      </c>
    </row>
    <row r="870" spans="1:29" x14ac:dyDescent="0.25">
      <c r="A870" s="43" t="str">
        <f t="shared" si="66"/>
        <v>US Natural Gas Financial</v>
      </c>
      <c r="B870" s="43" t="str">
        <f t="shared" si="67"/>
        <v>US</v>
      </c>
      <c r="C870" s="43" t="str">
        <f t="shared" si="68"/>
        <v>Natural Gas</v>
      </c>
      <c r="D870" s="43" t="str">
        <f t="shared" si="69"/>
        <v>Financial</v>
      </c>
      <c r="E870" s="43">
        <f>IF(VLOOKUP(S870,'DD-Lookup'!$J$6:$L$50,3,FALSE)="Monthly",(YEAR(AC870)-YEAR(AB870))*12+MONTH(AC870)-MONTH(AB870)+1,(AC870-AB870+1))</f>
        <v>123</v>
      </c>
      <c r="F870" s="210">
        <f t="shared" si="70"/>
        <v>615000</v>
      </c>
      <c r="G870" s="199">
        <v>1352839</v>
      </c>
      <c r="H870" s="195">
        <v>37049.325798611098</v>
      </c>
      <c r="I870" t="s">
        <v>2465</v>
      </c>
      <c r="M870" t="s">
        <v>3341</v>
      </c>
      <c r="N870" t="s">
        <v>2281</v>
      </c>
      <c r="O870" t="s">
        <v>3139</v>
      </c>
      <c r="P870" s="196">
        <v>5000</v>
      </c>
      <c r="S870" t="s">
        <v>3342</v>
      </c>
      <c r="T870" t="s">
        <v>3557</v>
      </c>
      <c r="U870" s="198">
        <v>3.9249999999999998</v>
      </c>
      <c r="V870" t="s">
        <v>2189</v>
      </c>
      <c r="W870" t="s">
        <v>2853</v>
      </c>
      <c r="X870" t="s">
        <v>2282</v>
      </c>
      <c r="Y870" t="s">
        <v>3575</v>
      </c>
      <c r="Z870" t="s">
        <v>2995</v>
      </c>
      <c r="AA870" t="s">
        <v>418</v>
      </c>
      <c r="AB870" s="195">
        <v>37073</v>
      </c>
      <c r="AC870" s="195">
        <v>37195</v>
      </c>
    </row>
    <row r="871" spans="1:29" x14ac:dyDescent="0.25">
      <c r="A871" s="43" t="str">
        <f t="shared" si="66"/>
        <v>US Power Physical</v>
      </c>
      <c r="B871" s="43" t="str">
        <f t="shared" si="67"/>
        <v>US</v>
      </c>
      <c r="C871" s="43" t="str">
        <f t="shared" si="68"/>
        <v>Power</v>
      </c>
      <c r="D871" s="43" t="str">
        <f t="shared" si="69"/>
        <v>Physical</v>
      </c>
      <c r="E871" s="43">
        <f>IF(VLOOKUP(S871,'DD-Lookup'!$J$6:$L$50,3,FALSE)="Monthly",(YEAR(AC871)-YEAR(AB871))*12+MONTH(AC871)-MONTH(AB871)+1,(AC871-AB871+1))</f>
        <v>30</v>
      </c>
      <c r="F871" s="210">
        <f t="shared" si="70"/>
        <v>1500</v>
      </c>
      <c r="G871" s="199">
        <v>1352841</v>
      </c>
      <c r="H871" s="195">
        <v>37049.325925925899</v>
      </c>
      <c r="I871" t="s">
        <v>2254</v>
      </c>
      <c r="M871" t="s">
        <v>2766</v>
      </c>
      <c r="N871" t="s">
        <v>2274</v>
      </c>
      <c r="O871" t="s">
        <v>4131</v>
      </c>
      <c r="Q871" s="196">
        <v>50</v>
      </c>
      <c r="S871" t="s">
        <v>3340</v>
      </c>
      <c r="T871" t="s">
        <v>3557</v>
      </c>
      <c r="U871" s="198">
        <v>36.5</v>
      </c>
      <c r="V871" t="s">
        <v>2235</v>
      </c>
      <c r="W871" t="s">
        <v>2500</v>
      </c>
      <c r="X871" t="s">
        <v>2501</v>
      </c>
      <c r="Y871" t="s">
        <v>2662</v>
      </c>
      <c r="Z871" t="s">
        <v>2990</v>
      </c>
      <c r="AA871">
        <v>636447.1</v>
      </c>
      <c r="AB871" s="195">
        <v>37500</v>
      </c>
      <c r="AC871" s="195">
        <v>37529</v>
      </c>
    </row>
    <row r="872" spans="1:29" x14ac:dyDescent="0.25">
      <c r="A872" s="43" t="str">
        <f t="shared" si="66"/>
        <v>US Power Physical</v>
      </c>
      <c r="B872" s="43" t="str">
        <f t="shared" si="67"/>
        <v>US</v>
      </c>
      <c r="C872" s="43" t="str">
        <f t="shared" si="68"/>
        <v>Power</v>
      </c>
      <c r="D872" s="43" t="str">
        <f t="shared" si="69"/>
        <v>Physical</v>
      </c>
      <c r="E872" s="43">
        <f>IF(VLOOKUP(S872,'DD-Lookup'!$J$6:$L$50,3,FALSE)="Monthly",(YEAR(AC872)-YEAR(AB872))*12+MONTH(AC872)-MONTH(AB872)+1,(AC872-AB872+1))</f>
        <v>5</v>
      </c>
      <c r="F872" s="210">
        <f t="shared" si="70"/>
        <v>250</v>
      </c>
      <c r="G872" s="199">
        <v>1352842</v>
      </c>
      <c r="H872" s="195">
        <v>37049.325949074097</v>
      </c>
      <c r="I872" t="s">
        <v>2276</v>
      </c>
      <c r="M872" t="s">
        <v>2766</v>
      </c>
      <c r="N872" t="s">
        <v>3361</v>
      </c>
      <c r="O872" t="s">
        <v>3839</v>
      </c>
      <c r="P872" s="196">
        <v>50</v>
      </c>
      <c r="S872" t="s">
        <v>3340</v>
      </c>
      <c r="T872" t="s">
        <v>3557</v>
      </c>
      <c r="U872" s="198">
        <v>54</v>
      </c>
      <c r="V872" t="s">
        <v>3483</v>
      </c>
      <c r="W872" t="s">
        <v>3369</v>
      </c>
      <c r="X872" t="s">
        <v>2267</v>
      </c>
      <c r="Y872" t="s">
        <v>2662</v>
      </c>
      <c r="Z872" t="s">
        <v>2990</v>
      </c>
      <c r="AA872">
        <v>636448.1</v>
      </c>
      <c r="AB872" s="195">
        <v>37053.875011574099</v>
      </c>
      <c r="AC872" s="195">
        <v>37057.875011574099</v>
      </c>
    </row>
    <row r="873" spans="1:29" x14ac:dyDescent="0.25">
      <c r="A873" s="43" t="str">
        <f t="shared" si="66"/>
        <v>US Power Physical</v>
      </c>
      <c r="B873" s="43" t="str">
        <f t="shared" si="67"/>
        <v>US</v>
      </c>
      <c r="C873" s="43" t="str">
        <f t="shared" si="68"/>
        <v>Power</v>
      </c>
      <c r="D873" s="43" t="str">
        <f t="shared" si="69"/>
        <v>Physical</v>
      </c>
      <c r="E873" s="43">
        <f>IF(VLOOKUP(S873,'DD-Lookup'!$J$6:$L$50,3,FALSE)="Monthly",(YEAR(AC873)-YEAR(AB873))*12+MONTH(AC873)-MONTH(AB873)+1,(AC873-AB873+1))</f>
        <v>5</v>
      </c>
      <c r="F873" s="210">
        <f t="shared" si="70"/>
        <v>250</v>
      </c>
      <c r="G873" s="199">
        <v>1352843</v>
      </c>
      <c r="H873" s="195">
        <v>37049.325949074097</v>
      </c>
      <c r="I873" t="s">
        <v>2280</v>
      </c>
      <c r="M873" t="s">
        <v>2766</v>
      </c>
      <c r="N873" t="s">
        <v>3361</v>
      </c>
      <c r="O873" t="s">
        <v>383</v>
      </c>
      <c r="Q873" s="196">
        <v>50</v>
      </c>
      <c r="S873" t="s">
        <v>3340</v>
      </c>
      <c r="T873" t="s">
        <v>3557</v>
      </c>
      <c r="U873" s="198">
        <v>69</v>
      </c>
      <c r="V873" t="s">
        <v>1695</v>
      </c>
      <c r="W873" t="s">
        <v>3369</v>
      </c>
      <c r="X873" t="s">
        <v>2267</v>
      </c>
      <c r="Y873" t="s">
        <v>2662</v>
      </c>
      <c r="Z873" t="s">
        <v>2990</v>
      </c>
      <c r="AA873">
        <v>636449.1</v>
      </c>
      <c r="AB873" s="195">
        <v>37074.875</v>
      </c>
      <c r="AC873" s="195">
        <v>37078.875</v>
      </c>
    </row>
    <row r="874" spans="1:29" x14ac:dyDescent="0.25">
      <c r="A874" s="43" t="str">
        <f t="shared" si="66"/>
        <v>US Natural Gas Physical</v>
      </c>
      <c r="B874" s="43" t="str">
        <f t="shared" si="67"/>
        <v>US</v>
      </c>
      <c r="C874" s="43" t="str">
        <f t="shared" si="68"/>
        <v>Natural Gas</v>
      </c>
      <c r="D874" s="43" t="str">
        <f t="shared" si="69"/>
        <v>Physical</v>
      </c>
      <c r="E874" s="43">
        <f>IF(VLOOKUP(S874,'DD-Lookup'!$J$6:$L$50,3,FALSE)="Monthly",(YEAR(AC874)-YEAR(AB874))*12+MONTH(AC874)-MONTH(AB874)+1,(AC874-AB874+1))</f>
        <v>1</v>
      </c>
      <c r="F874" s="210">
        <f t="shared" si="70"/>
        <v>5000</v>
      </c>
      <c r="G874" s="199">
        <v>1352844</v>
      </c>
      <c r="H874" s="195">
        <v>37049.325995370396</v>
      </c>
      <c r="I874" t="s">
        <v>3443</v>
      </c>
      <c r="M874" t="s">
        <v>3341</v>
      </c>
      <c r="N874" t="s">
        <v>3747</v>
      </c>
      <c r="O874" t="s">
        <v>1632</v>
      </c>
      <c r="P874" s="196">
        <v>5000</v>
      </c>
      <c r="S874" t="s">
        <v>3342</v>
      </c>
      <c r="T874" t="s">
        <v>3557</v>
      </c>
      <c r="U874" s="198">
        <v>3.6150000000000002</v>
      </c>
      <c r="V874" t="s">
        <v>4171</v>
      </c>
      <c r="W874" t="s">
        <v>2181</v>
      </c>
      <c r="X874" t="s">
        <v>3093</v>
      </c>
      <c r="Y874" t="s">
        <v>2469</v>
      </c>
      <c r="Z874" t="s">
        <v>2995</v>
      </c>
      <c r="AA874">
        <v>835629</v>
      </c>
      <c r="AB874" s="195">
        <v>37050.875011574099</v>
      </c>
      <c r="AC874" s="195">
        <v>37050.875011574099</v>
      </c>
    </row>
    <row r="875" spans="1:29" x14ac:dyDescent="0.25">
      <c r="A875" s="43" t="str">
        <f t="shared" si="66"/>
        <v>US Natural Gas Physical</v>
      </c>
      <c r="B875" s="43" t="str">
        <f t="shared" si="67"/>
        <v>US</v>
      </c>
      <c r="C875" s="43" t="str">
        <f t="shared" si="68"/>
        <v>Natural Gas</v>
      </c>
      <c r="D875" s="43" t="str">
        <f t="shared" si="69"/>
        <v>Physical</v>
      </c>
      <c r="E875" s="43">
        <f>IF(VLOOKUP(S875,'DD-Lookup'!$J$6:$L$50,3,FALSE)="Monthly",(YEAR(AC875)-YEAR(AB875))*12+MONTH(AC875)-MONTH(AB875)+1,(AC875-AB875+1))</f>
        <v>1</v>
      </c>
      <c r="F875" s="210">
        <f t="shared" si="70"/>
        <v>5000</v>
      </c>
      <c r="G875" s="199">
        <v>1352845</v>
      </c>
      <c r="H875" s="195">
        <v>37049.326030092598</v>
      </c>
      <c r="I875" t="s">
        <v>3443</v>
      </c>
      <c r="M875" t="s">
        <v>3341</v>
      </c>
      <c r="N875" t="s">
        <v>3747</v>
      </c>
      <c r="O875" t="s">
        <v>1632</v>
      </c>
      <c r="P875" s="196">
        <v>5000</v>
      </c>
      <c r="S875" t="s">
        <v>3342</v>
      </c>
      <c r="T875" t="s">
        <v>3557</v>
      </c>
      <c r="U875" s="198">
        <v>3.605</v>
      </c>
      <c r="V875" t="s">
        <v>4171</v>
      </c>
      <c r="W875" t="s">
        <v>2181</v>
      </c>
      <c r="X875" t="s">
        <v>3093</v>
      </c>
      <c r="Y875" t="s">
        <v>2469</v>
      </c>
      <c r="Z875" t="s">
        <v>2995</v>
      </c>
      <c r="AA875">
        <v>835630</v>
      </c>
      <c r="AB875" s="195">
        <v>37050.875011574099</v>
      </c>
      <c r="AC875" s="195">
        <v>37050.875011574099</v>
      </c>
    </row>
    <row r="876" spans="1:29" x14ac:dyDescent="0.25">
      <c r="A876" s="43" t="str">
        <f t="shared" si="66"/>
        <v>US Natural Gas Financial</v>
      </c>
      <c r="B876" s="43" t="str">
        <f t="shared" si="67"/>
        <v>US</v>
      </c>
      <c r="C876" s="43" t="str">
        <f t="shared" si="68"/>
        <v>Natural Gas</v>
      </c>
      <c r="D876" s="43" t="str">
        <f t="shared" si="69"/>
        <v>Financial</v>
      </c>
      <c r="E876" s="43">
        <f>IF(VLOOKUP(S876,'DD-Lookup'!$J$6:$L$50,3,FALSE)="Monthly",(YEAR(AC876)-YEAR(AB876))*12+MONTH(AC876)-MONTH(AB876)+1,(AC876-AB876+1))</f>
        <v>31</v>
      </c>
      <c r="F876" s="210">
        <f t="shared" si="70"/>
        <v>3100</v>
      </c>
      <c r="G876" s="199">
        <v>1352846</v>
      </c>
      <c r="H876" s="195">
        <v>37049.326469907399</v>
      </c>
      <c r="I876" t="s">
        <v>2507</v>
      </c>
      <c r="M876" t="s">
        <v>3341</v>
      </c>
      <c r="N876" t="s">
        <v>2406</v>
      </c>
      <c r="O876" t="s">
        <v>419</v>
      </c>
      <c r="Q876" s="196">
        <v>100</v>
      </c>
      <c r="S876" t="s">
        <v>2407</v>
      </c>
      <c r="T876" t="s">
        <v>3557</v>
      </c>
      <c r="U876" s="198">
        <v>7.2499999999999995E-2</v>
      </c>
      <c r="V876" t="s">
        <v>3496</v>
      </c>
      <c r="W876" t="s">
        <v>2408</v>
      </c>
      <c r="X876" t="s">
        <v>2409</v>
      </c>
      <c r="Y876" t="s">
        <v>3575</v>
      </c>
      <c r="Z876" t="s">
        <v>2995</v>
      </c>
      <c r="AA876" t="s">
        <v>420</v>
      </c>
      <c r="AB876" s="195">
        <v>37104</v>
      </c>
      <c r="AC876" s="195">
        <v>37134</v>
      </c>
    </row>
    <row r="877" spans="1:29" x14ac:dyDescent="0.25">
      <c r="A877" s="43" t="str">
        <f t="shared" si="66"/>
        <v>US Power Physical</v>
      </c>
      <c r="B877" s="43" t="str">
        <f t="shared" si="67"/>
        <v>US</v>
      </c>
      <c r="C877" s="43" t="str">
        <f t="shared" si="68"/>
        <v>Power</v>
      </c>
      <c r="D877" s="43" t="str">
        <f t="shared" si="69"/>
        <v>Physical</v>
      </c>
      <c r="E877" s="43">
        <f>IF(VLOOKUP(S877,'DD-Lookup'!$J$6:$L$50,3,FALSE)="Monthly",(YEAR(AC877)-YEAR(AB877))*12+MONTH(AC877)-MONTH(AB877)+1,(AC877-AB877+1))</f>
        <v>5</v>
      </c>
      <c r="F877" s="210">
        <f t="shared" si="70"/>
        <v>250</v>
      </c>
      <c r="G877" s="199">
        <v>1352849</v>
      </c>
      <c r="H877" s="195">
        <v>37049.326701388898</v>
      </c>
      <c r="I877" t="s">
        <v>3530</v>
      </c>
      <c r="M877" t="s">
        <v>2766</v>
      </c>
      <c r="N877" t="s">
        <v>3361</v>
      </c>
      <c r="O877" t="s">
        <v>2141</v>
      </c>
      <c r="P877" s="196">
        <v>50</v>
      </c>
      <c r="S877" t="s">
        <v>3340</v>
      </c>
      <c r="T877" t="s">
        <v>3557</v>
      </c>
      <c r="U877" s="198">
        <v>50</v>
      </c>
      <c r="V877" t="s">
        <v>2253</v>
      </c>
      <c r="W877" t="s">
        <v>3369</v>
      </c>
      <c r="X877" t="s">
        <v>2267</v>
      </c>
      <c r="Y877" t="s">
        <v>2662</v>
      </c>
      <c r="Z877" t="s">
        <v>2990</v>
      </c>
      <c r="AA877">
        <v>636451.1</v>
      </c>
      <c r="AB877" s="195">
        <v>37060.875</v>
      </c>
      <c r="AC877" s="195">
        <v>37064.875</v>
      </c>
    </row>
    <row r="878" spans="1:29" x14ac:dyDescent="0.25">
      <c r="A878" s="43" t="str">
        <f t="shared" si="66"/>
        <v>US Natural Gas Physical</v>
      </c>
      <c r="B878" s="43" t="str">
        <f t="shared" si="67"/>
        <v>US</v>
      </c>
      <c r="C878" s="43" t="str">
        <f t="shared" si="68"/>
        <v>Natural Gas</v>
      </c>
      <c r="D878" s="43" t="str">
        <f t="shared" si="69"/>
        <v>Physical</v>
      </c>
      <c r="E878" s="43">
        <f>IF(VLOOKUP(S878,'DD-Lookup'!$J$6:$L$50,3,FALSE)="Monthly",(YEAR(AC878)-YEAR(AB878))*12+MONTH(AC878)-MONTH(AB878)+1,(AC878-AB878+1))</f>
        <v>1</v>
      </c>
      <c r="F878" s="210">
        <f t="shared" si="70"/>
        <v>2071</v>
      </c>
      <c r="G878" s="199">
        <v>1352850</v>
      </c>
      <c r="H878" s="195">
        <v>37049.326828703699</v>
      </c>
      <c r="I878" t="s">
        <v>2487</v>
      </c>
      <c r="M878" t="s">
        <v>3341</v>
      </c>
      <c r="N878" t="s">
        <v>3747</v>
      </c>
      <c r="O878" t="s">
        <v>394</v>
      </c>
      <c r="Q878" s="196">
        <v>2071</v>
      </c>
      <c r="S878" t="s">
        <v>3342</v>
      </c>
      <c r="T878" t="s">
        <v>3557</v>
      </c>
      <c r="U878" s="198">
        <v>3.6524999999999999</v>
      </c>
      <c r="V878" t="s">
        <v>1730</v>
      </c>
      <c r="W878" t="s">
        <v>2498</v>
      </c>
      <c r="X878" t="s">
        <v>2499</v>
      </c>
      <c r="Y878" t="s">
        <v>2469</v>
      </c>
      <c r="Z878" t="s">
        <v>2995</v>
      </c>
      <c r="AA878">
        <v>835631</v>
      </c>
      <c r="AB878" s="195">
        <v>37050.875011574099</v>
      </c>
      <c r="AC878" s="195">
        <v>37050.875011574099</v>
      </c>
    </row>
    <row r="879" spans="1:29" x14ac:dyDescent="0.25">
      <c r="A879" s="43" t="str">
        <f t="shared" si="66"/>
        <v>US Natural Gas Financial</v>
      </c>
      <c r="B879" s="43" t="str">
        <f t="shared" si="67"/>
        <v>US</v>
      </c>
      <c r="C879" s="43" t="str">
        <f t="shared" si="68"/>
        <v>Natural Gas</v>
      </c>
      <c r="D879" s="43" t="str">
        <f t="shared" si="69"/>
        <v>Financial</v>
      </c>
      <c r="E879" s="43">
        <f>IF(VLOOKUP(S879,'DD-Lookup'!$J$6:$L$50,3,FALSE)="Monthly",(YEAR(AC879)-YEAR(AB879))*12+MONTH(AC879)-MONTH(AB879)+1,(AC879-AB879+1))</f>
        <v>23</v>
      </c>
      <c r="F879" s="210">
        <f t="shared" si="70"/>
        <v>115000</v>
      </c>
      <c r="G879" s="199">
        <v>1352851</v>
      </c>
      <c r="H879" s="195">
        <v>37049.3269097222</v>
      </c>
      <c r="I879" t="s">
        <v>2289</v>
      </c>
      <c r="M879" t="s">
        <v>3341</v>
      </c>
      <c r="N879" t="s">
        <v>2281</v>
      </c>
      <c r="O879" t="s">
        <v>2156</v>
      </c>
      <c r="P879" s="196">
        <v>5000</v>
      </c>
      <c r="S879" t="s">
        <v>3342</v>
      </c>
      <c r="T879" t="s">
        <v>3557</v>
      </c>
      <c r="U879" s="198">
        <v>3.7349999999999999</v>
      </c>
      <c r="V879" t="s">
        <v>421</v>
      </c>
      <c r="W879" t="s">
        <v>2512</v>
      </c>
      <c r="X879" t="s">
        <v>2170</v>
      </c>
      <c r="Y879" t="s">
        <v>3575</v>
      </c>
      <c r="Z879" t="s">
        <v>2995</v>
      </c>
      <c r="AA879" t="s">
        <v>422</v>
      </c>
      <c r="AB879" s="195">
        <v>37050.875011574099</v>
      </c>
      <c r="AC879" s="195">
        <v>37072.875011574099</v>
      </c>
    </row>
    <row r="880" spans="1:29" x14ac:dyDescent="0.25">
      <c r="A880" s="43" t="str">
        <f t="shared" si="66"/>
        <v>US Natural Gas Physical</v>
      </c>
      <c r="B880" s="43" t="str">
        <f t="shared" si="67"/>
        <v>US</v>
      </c>
      <c r="C880" s="43" t="str">
        <f t="shared" si="68"/>
        <v>Natural Gas</v>
      </c>
      <c r="D880" s="43" t="str">
        <f t="shared" si="69"/>
        <v>Physical</v>
      </c>
      <c r="E880" s="43">
        <f>IF(VLOOKUP(S880,'DD-Lookup'!$J$6:$L$50,3,FALSE)="Monthly",(YEAR(AC880)-YEAR(AB880))*12+MONTH(AC880)-MONTH(AB880)+1,(AC880-AB880+1))</f>
        <v>1</v>
      </c>
      <c r="F880" s="210">
        <f t="shared" si="70"/>
        <v>50000</v>
      </c>
      <c r="G880" s="199">
        <v>1352852</v>
      </c>
      <c r="H880" s="195">
        <v>37049.327013888898</v>
      </c>
      <c r="I880" t="s">
        <v>2276</v>
      </c>
      <c r="M880" t="s">
        <v>3341</v>
      </c>
      <c r="N880" t="s">
        <v>3747</v>
      </c>
      <c r="O880" t="s">
        <v>396</v>
      </c>
      <c r="Q880" s="196">
        <v>50000</v>
      </c>
      <c r="S880" t="s">
        <v>3342</v>
      </c>
      <c r="T880" t="s">
        <v>3557</v>
      </c>
      <c r="U880" s="198">
        <v>3.6150000000000002</v>
      </c>
      <c r="V880" t="s">
        <v>2496</v>
      </c>
      <c r="W880" t="s">
        <v>2347</v>
      </c>
      <c r="X880" t="s">
        <v>2484</v>
      </c>
      <c r="Y880" t="s">
        <v>2469</v>
      </c>
      <c r="Z880" t="s">
        <v>2995</v>
      </c>
      <c r="AA880">
        <v>835632</v>
      </c>
      <c r="AB880" s="195">
        <v>37050.875011574099</v>
      </c>
      <c r="AC880" s="195">
        <v>37050.875011574099</v>
      </c>
    </row>
    <row r="881" spans="1:29" x14ac:dyDescent="0.25">
      <c r="A881" s="43" t="str">
        <f t="shared" si="66"/>
        <v>US Natural Gas Physical</v>
      </c>
      <c r="B881" s="43" t="str">
        <f t="shared" si="67"/>
        <v>US</v>
      </c>
      <c r="C881" s="43" t="str">
        <f t="shared" si="68"/>
        <v>Natural Gas</v>
      </c>
      <c r="D881" s="43" t="str">
        <f t="shared" si="69"/>
        <v>Physical</v>
      </c>
      <c r="E881" s="43">
        <f>IF(VLOOKUP(S881,'DD-Lookup'!$J$6:$L$50,3,FALSE)="Monthly",(YEAR(AC881)-YEAR(AB881))*12+MONTH(AC881)-MONTH(AB881)+1,(AC881-AB881+1))</f>
        <v>1</v>
      </c>
      <c r="F881" s="210">
        <f t="shared" si="70"/>
        <v>10000</v>
      </c>
      <c r="G881" s="199">
        <v>1352853</v>
      </c>
      <c r="H881" s="195">
        <v>37049.327083333301</v>
      </c>
      <c r="I881" t="s">
        <v>2487</v>
      </c>
      <c r="M881" t="s">
        <v>3341</v>
      </c>
      <c r="N881" t="s">
        <v>3747</v>
      </c>
      <c r="O881" t="s">
        <v>395</v>
      </c>
      <c r="Q881" s="196">
        <v>10000</v>
      </c>
      <c r="S881" t="s">
        <v>3342</v>
      </c>
      <c r="T881" t="s">
        <v>3557</v>
      </c>
      <c r="U881" s="198">
        <v>3.6324999999999998</v>
      </c>
      <c r="V881" t="s">
        <v>3489</v>
      </c>
      <c r="W881" t="s">
        <v>2498</v>
      </c>
      <c r="X881" t="s">
        <v>2499</v>
      </c>
      <c r="Y881" t="s">
        <v>2469</v>
      </c>
      <c r="Z881" t="s">
        <v>2995</v>
      </c>
      <c r="AA881">
        <v>835633</v>
      </c>
      <c r="AB881" s="195">
        <v>37050.875011574099</v>
      </c>
      <c r="AC881" s="195">
        <v>37050.875011574099</v>
      </c>
    </row>
    <row r="882" spans="1:29" x14ac:dyDescent="0.25">
      <c r="A882" s="43" t="str">
        <f t="shared" si="66"/>
        <v>US Natural Gas Physical</v>
      </c>
      <c r="B882" s="43" t="str">
        <f t="shared" si="67"/>
        <v>US</v>
      </c>
      <c r="C882" s="43" t="str">
        <f t="shared" si="68"/>
        <v>Natural Gas</v>
      </c>
      <c r="D882" s="43" t="str">
        <f t="shared" si="69"/>
        <v>Physical</v>
      </c>
      <c r="E882" s="43">
        <f>IF(VLOOKUP(S882,'DD-Lookup'!$J$6:$L$50,3,FALSE)="Monthly",(YEAR(AC882)-YEAR(AB882))*12+MONTH(AC882)-MONTH(AB882)+1,(AC882-AB882+1))</f>
        <v>1</v>
      </c>
      <c r="F882" s="210">
        <f t="shared" si="70"/>
        <v>10000</v>
      </c>
      <c r="G882" s="199">
        <v>1352854</v>
      </c>
      <c r="H882" s="195">
        <v>37049.3274537037</v>
      </c>
      <c r="I882" t="s">
        <v>2487</v>
      </c>
      <c r="M882" t="s">
        <v>3341</v>
      </c>
      <c r="N882" t="s">
        <v>3747</v>
      </c>
      <c r="O882" t="s">
        <v>2722</v>
      </c>
      <c r="P882" s="196">
        <v>10000</v>
      </c>
      <c r="S882" t="s">
        <v>3342</v>
      </c>
      <c r="T882" t="s">
        <v>3557</v>
      </c>
      <c r="U882" s="198">
        <v>3.71</v>
      </c>
      <c r="V882" t="s">
        <v>1730</v>
      </c>
      <c r="W882" t="s">
        <v>2175</v>
      </c>
      <c r="X882" t="s">
        <v>2176</v>
      </c>
      <c r="Y882" t="s">
        <v>2469</v>
      </c>
      <c r="Z882" t="s">
        <v>2995</v>
      </c>
      <c r="AA882">
        <v>835634</v>
      </c>
      <c r="AB882" s="195">
        <v>37050.875011574099</v>
      </c>
      <c r="AC882" s="195">
        <v>37050.875011574099</v>
      </c>
    </row>
    <row r="883" spans="1:29" x14ac:dyDescent="0.25">
      <c r="A883" s="43" t="str">
        <f t="shared" si="66"/>
        <v>US Natural Gas Physical</v>
      </c>
      <c r="B883" s="43" t="str">
        <f t="shared" si="67"/>
        <v>US</v>
      </c>
      <c r="C883" s="43" t="str">
        <f t="shared" si="68"/>
        <v>Natural Gas</v>
      </c>
      <c r="D883" s="43" t="str">
        <f t="shared" si="69"/>
        <v>Physical</v>
      </c>
      <c r="E883" s="43">
        <f>IF(VLOOKUP(S883,'DD-Lookup'!$J$6:$L$50,3,FALSE)="Monthly",(YEAR(AC883)-YEAR(AB883))*12+MONTH(AC883)-MONTH(AB883)+1,(AC883-AB883+1))</f>
        <v>1</v>
      </c>
      <c r="F883" s="210">
        <f t="shared" si="70"/>
        <v>176</v>
      </c>
      <c r="G883" s="199">
        <v>1352855</v>
      </c>
      <c r="H883" s="195">
        <v>37049.327476851897</v>
      </c>
      <c r="I883" t="s">
        <v>2276</v>
      </c>
      <c r="M883" t="s">
        <v>3341</v>
      </c>
      <c r="N883" t="s">
        <v>3747</v>
      </c>
      <c r="O883" t="s">
        <v>1624</v>
      </c>
      <c r="Q883" s="196">
        <v>176</v>
      </c>
      <c r="S883" t="s">
        <v>3342</v>
      </c>
      <c r="T883" t="s">
        <v>3557</v>
      </c>
      <c r="U883" s="198">
        <v>3.64</v>
      </c>
      <c r="V883" t="s">
        <v>3040</v>
      </c>
      <c r="W883" t="s">
        <v>2366</v>
      </c>
      <c r="X883" t="s">
        <v>3093</v>
      </c>
      <c r="Y883" t="s">
        <v>2469</v>
      </c>
      <c r="Z883" t="s">
        <v>2995</v>
      </c>
      <c r="AA883">
        <v>835635</v>
      </c>
      <c r="AB883" s="195">
        <v>37050.875011574099</v>
      </c>
      <c r="AC883" s="195">
        <v>37050.875011574099</v>
      </c>
    </row>
    <row r="884" spans="1:29" x14ac:dyDescent="0.25">
      <c r="A884" s="43" t="str">
        <f t="shared" si="66"/>
        <v xml:space="preserve"> Metals Financial</v>
      </c>
      <c r="B884" s="43" t="str">
        <f t="shared" si="67"/>
        <v/>
      </c>
      <c r="C884" s="43" t="str">
        <f t="shared" si="68"/>
        <v>Metals</v>
      </c>
      <c r="D884" s="43" t="str">
        <f t="shared" si="69"/>
        <v>Financial</v>
      </c>
      <c r="E884" s="43">
        <f>IF(VLOOKUP(S884,'DD-Lookup'!$J$6:$L$50,3,FALSE)="Monthly",(YEAR(AC884)-YEAR(AB884))*12+MONTH(AC884)-MONTH(AB884)+1,(AC884-AB884+1))</f>
        <v>1</v>
      </c>
      <c r="F884" s="210">
        <f t="shared" si="70"/>
        <v>10</v>
      </c>
      <c r="G884" s="199">
        <v>1352856</v>
      </c>
      <c r="H884" s="195">
        <v>37049.3276736111</v>
      </c>
      <c r="I884" t="s">
        <v>3940</v>
      </c>
      <c r="M884" t="s">
        <v>3346</v>
      </c>
      <c r="N884" t="s">
        <v>3566</v>
      </c>
      <c r="O884" t="s">
        <v>3567</v>
      </c>
      <c r="P884" s="196">
        <v>10</v>
      </c>
      <c r="S884" t="s">
        <v>3556</v>
      </c>
      <c r="T884" t="s">
        <v>3557</v>
      </c>
      <c r="U884" s="198">
        <v>1510</v>
      </c>
      <c r="V884" t="s">
        <v>423</v>
      </c>
      <c r="W884" t="s">
        <v>3563</v>
      </c>
      <c r="X884" t="s">
        <v>3559</v>
      </c>
      <c r="Y884" t="s">
        <v>3560</v>
      </c>
      <c r="Z884" t="s">
        <v>3561</v>
      </c>
      <c r="AA884">
        <v>2173490</v>
      </c>
    </row>
    <row r="885" spans="1:29" x14ac:dyDescent="0.25">
      <c r="A885" s="43" t="str">
        <f t="shared" si="66"/>
        <v>US Natural Gas Physical</v>
      </c>
      <c r="B885" s="43" t="str">
        <f t="shared" si="67"/>
        <v>US</v>
      </c>
      <c r="C885" s="43" t="str">
        <f t="shared" si="68"/>
        <v>Natural Gas</v>
      </c>
      <c r="D885" s="43" t="str">
        <f t="shared" si="69"/>
        <v>Physical</v>
      </c>
      <c r="E885" s="43">
        <f>IF(VLOOKUP(S885,'DD-Lookup'!$J$6:$L$50,3,FALSE)="Monthly",(YEAR(AC885)-YEAR(AB885))*12+MONTH(AC885)-MONTH(AB885)+1,(AC885-AB885+1))</f>
        <v>1</v>
      </c>
      <c r="F885" s="210">
        <f t="shared" si="70"/>
        <v>10000</v>
      </c>
      <c r="G885" s="199">
        <v>1352857</v>
      </c>
      <c r="H885" s="195">
        <v>37049.3277662037</v>
      </c>
      <c r="I885" t="s">
        <v>2487</v>
      </c>
      <c r="M885" t="s">
        <v>3341</v>
      </c>
      <c r="N885" t="s">
        <v>3747</v>
      </c>
      <c r="O885" t="s">
        <v>396</v>
      </c>
      <c r="P885" s="196">
        <v>10000</v>
      </c>
      <c r="S885" t="s">
        <v>3342</v>
      </c>
      <c r="T885" t="s">
        <v>3557</v>
      </c>
      <c r="U885" s="198">
        <v>3.61</v>
      </c>
      <c r="V885" t="s">
        <v>3489</v>
      </c>
      <c r="W885" t="s">
        <v>2347</v>
      </c>
      <c r="X885" t="s">
        <v>2484</v>
      </c>
      <c r="Y885" t="s">
        <v>2469</v>
      </c>
      <c r="Z885" t="s">
        <v>2995</v>
      </c>
      <c r="AA885">
        <v>835636</v>
      </c>
      <c r="AB885" s="195">
        <v>37050.875011574099</v>
      </c>
      <c r="AC885" s="195">
        <v>37050.875011574099</v>
      </c>
    </row>
    <row r="886" spans="1:29" x14ac:dyDescent="0.25">
      <c r="A886" s="43" t="str">
        <f t="shared" si="66"/>
        <v>US Natural Gas Physical</v>
      </c>
      <c r="B886" s="43" t="str">
        <f t="shared" si="67"/>
        <v>US</v>
      </c>
      <c r="C886" s="43" t="str">
        <f t="shared" si="68"/>
        <v>Natural Gas</v>
      </c>
      <c r="D886" s="43" t="str">
        <f t="shared" si="69"/>
        <v>Physical</v>
      </c>
      <c r="E886" s="43">
        <f>IF(VLOOKUP(S886,'DD-Lookup'!$J$6:$L$50,3,FALSE)="Monthly",(YEAR(AC886)-YEAR(AB886))*12+MONTH(AC886)-MONTH(AB886)+1,(AC886-AB886+1))</f>
        <v>1</v>
      </c>
      <c r="F886" s="210">
        <f t="shared" si="70"/>
        <v>12827</v>
      </c>
      <c r="G886" s="199">
        <v>1352858</v>
      </c>
      <c r="H886" s="195">
        <v>37049.327824073996</v>
      </c>
      <c r="I886" t="s">
        <v>2488</v>
      </c>
      <c r="M886" t="s">
        <v>3341</v>
      </c>
      <c r="N886" t="s">
        <v>3747</v>
      </c>
      <c r="O886" t="s">
        <v>399</v>
      </c>
      <c r="Q886" s="196">
        <v>12827</v>
      </c>
      <c r="S886" t="s">
        <v>3342</v>
      </c>
      <c r="T886" t="s">
        <v>3557</v>
      </c>
      <c r="U886" s="198">
        <v>3.5975000000000001</v>
      </c>
      <c r="V886" t="s">
        <v>2166</v>
      </c>
      <c r="W886" t="s">
        <v>2347</v>
      </c>
      <c r="X886" t="s">
        <v>2484</v>
      </c>
      <c r="Y886" t="s">
        <v>2469</v>
      </c>
      <c r="Z886" t="s">
        <v>2995</v>
      </c>
      <c r="AA886">
        <v>835637</v>
      </c>
      <c r="AB886" s="195">
        <v>37050.875011574099</v>
      </c>
      <c r="AC886" s="195">
        <v>37050.875011574099</v>
      </c>
    </row>
    <row r="887" spans="1:29" x14ac:dyDescent="0.25">
      <c r="A887" s="43" t="str">
        <f t="shared" si="66"/>
        <v xml:space="preserve"> Power Physical</v>
      </c>
      <c r="B887" s="43" t="str">
        <f t="shared" si="67"/>
        <v/>
      </c>
      <c r="C887" s="43" t="str">
        <f t="shared" si="68"/>
        <v>Power</v>
      </c>
      <c r="D887" s="43" t="str">
        <f t="shared" si="69"/>
        <v>Physical</v>
      </c>
      <c r="E887" s="43">
        <f>IF(VLOOKUP(S887,'DD-Lookup'!$J$6:$L$50,3,FALSE)="Monthly",(YEAR(AC887)-YEAR(AB887))*12+MONTH(AC887)-MONTH(AB887)+1,(AC887-AB887+1))</f>
        <v>31</v>
      </c>
      <c r="F887" s="210">
        <f t="shared" si="70"/>
        <v>775</v>
      </c>
      <c r="G887" s="199">
        <v>1352859</v>
      </c>
      <c r="H887" s="195">
        <v>37049.327928240702</v>
      </c>
      <c r="I887" t="s">
        <v>4034</v>
      </c>
      <c r="M887" t="s">
        <v>2766</v>
      </c>
      <c r="N887" t="s">
        <v>4035</v>
      </c>
      <c r="O887" t="s">
        <v>424</v>
      </c>
      <c r="Q887" s="196">
        <v>25</v>
      </c>
      <c r="S887" t="s">
        <v>3340</v>
      </c>
      <c r="T887" t="s">
        <v>4023</v>
      </c>
      <c r="U887" s="198">
        <v>28.35</v>
      </c>
      <c r="V887" t="s">
        <v>1741</v>
      </c>
      <c r="W887" t="s">
        <v>4037</v>
      </c>
      <c r="X887" t="s">
        <v>4026</v>
      </c>
      <c r="Y887" t="s">
        <v>4027</v>
      </c>
      <c r="Z887" t="s">
        <v>3562</v>
      </c>
      <c r="AA887">
        <v>111914.1</v>
      </c>
      <c r="AB887" s="195">
        <v>37104.875011574099</v>
      </c>
      <c r="AC887" s="195">
        <v>37134.875011574099</v>
      </c>
    </row>
    <row r="888" spans="1:29" x14ac:dyDescent="0.25">
      <c r="A888" s="43" t="str">
        <f t="shared" si="66"/>
        <v>US Crude Financial</v>
      </c>
      <c r="B888" s="43" t="str">
        <f t="shared" si="67"/>
        <v>US</v>
      </c>
      <c r="C888" s="43" t="str">
        <f t="shared" si="68"/>
        <v>Crude</v>
      </c>
      <c r="D888" s="43" t="str">
        <f t="shared" si="69"/>
        <v>Financial</v>
      </c>
      <c r="E888" s="43">
        <f>IF(VLOOKUP(S888,'DD-Lookup'!$J$6:$L$50,3,FALSE)="Monthly",(YEAR(AC888)-YEAR(AB888))*12+MONTH(AC888)-MONTH(AB888)+1,(AC888-AB888+1))</f>
        <v>1</v>
      </c>
      <c r="F888" s="210">
        <f t="shared" si="70"/>
        <v>50000</v>
      </c>
      <c r="G888" s="199">
        <v>1352860</v>
      </c>
      <c r="H888" s="195">
        <v>37049.328125</v>
      </c>
      <c r="I888" t="s">
        <v>2280</v>
      </c>
      <c r="M888" t="s">
        <v>3437</v>
      </c>
      <c r="N888" t="s">
        <v>2653</v>
      </c>
      <c r="O888" t="s">
        <v>3359</v>
      </c>
      <c r="P888" s="196">
        <v>50000</v>
      </c>
      <c r="S888" t="s">
        <v>3347</v>
      </c>
      <c r="T888" t="s">
        <v>3557</v>
      </c>
      <c r="U888" s="198">
        <v>27.52</v>
      </c>
      <c r="V888" t="s">
        <v>2458</v>
      </c>
      <c r="W888" t="s">
        <v>2655</v>
      </c>
      <c r="X888" t="s">
        <v>2656</v>
      </c>
      <c r="Y888" t="s">
        <v>2778</v>
      </c>
      <c r="Z888" t="s">
        <v>2995</v>
      </c>
      <c r="AA888">
        <v>115378</v>
      </c>
      <c r="AB888" s="195">
        <v>37073</v>
      </c>
      <c r="AC888" s="195">
        <v>37103</v>
      </c>
    </row>
    <row r="889" spans="1:29" x14ac:dyDescent="0.25">
      <c r="A889" s="43" t="str">
        <f t="shared" si="66"/>
        <v>US Natural Gas Physical</v>
      </c>
      <c r="B889" s="43" t="str">
        <f t="shared" si="67"/>
        <v>US</v>
      </c>
      <c r="C889" s="43" t="str">
        <f t="shared" si="68"/>
        <v>Natural Gas</v>
      </c>
      <c r="D889" s="43" t="str">
        <f t="shared" si="69"/>
        <v>Physical</v>
      </c>
      <c r="E889" s="43">
        <f>IF(VLOOKUP(S889,'DD-Lookup'!$J$6:$L$50,3,FALSE)="Monthly",(YEAR(AC889)-YEAR(AB889))*12+MONTH(AC889)-MONTH(AB889)+1,(AC889-AB889+1))</f>
        <v>1</v>
      </c>
      <c r="F889" s="210">
        <f t="shared" si="70"/>
        <v>9400</v>
      </c>
      <c r="G889" s="199">
        <v>1352861</v>
      </c>
      <c r="H889" s="195">
        <v>37049.328136574099</v>
      </c>
      <c r="I889" t="s">
        <v>3443</v>
      </c>
      <c r="M889" t="s">
        <v>3341</v>
      </c>
      <c r="N889" t="s">
        <v>3747</v>
      </c>
      <c r="O889" t="s">
        <v>1629</v>
      </c>
      <c r="Q889" s="196">
        <v>9400</v>
      </c>
      <c r="S889" t="s">
        <v>3342</v>
      </c>
      <c r="T889" t="s">
        <v>3557</v>
      </c>
      <c r="U889" s="198">
        <v>3.64</v>
      </c>
      <c r="V889" t="s">
        <v>4171</v>
      </c>
      <c r="W889" t="s">
        <v>2366</v>
      </c>
      <c r="X889" t="s">
        <v>3093</v>
      </c>
      <c r="Y889" t="s">
        <v>2469</v>
      </c>
      <c r="Z889" t="s">
        <v>2995</v>
      </c>
      <c r="AA889">
        <v>835638</v>
      </c>
      <c r="AB889" s="195">
        <v>37050.875011574099</v>
      </c>
      <c r="AC889" s="195">
        <v>37050.875011574099</v>
      </c>
    </row>
    <row r="890" spans="1:29" x14ac:dyDescent="0.25">
      <c r="A890" s="43" t="str">
        <f t="shared" si="66"/>
        <v>US Power Physical</v>
      </c>
      <c r="B890" s="43" t="str">
        <f t="shared" si="67"/>
        <v>US</v>
      </c>
      <c r="C890" s="43" t="str">
        <f t="shared" si="68"/>
        <v>Power</v>
      </c>
      <c r="D890" s="43" t="str">
        <f t="shared" si="69"/>
        <v>Physical</v>
      </c>
      <c r="E890" s="43">
        <f>IF(VLOOKUP(S890,'DD-Lookup'!$J$6:$L$50,3,FALSE)="Monthly",(YEAR(AC890)-YEAR(AB890))*12+MONTH(AC890)-MONTH(AB890)+1,(AC890-AB890+1))</f>
        <v>5</v>
      </c>
      <c r="F890" s="210">
        <f t="shared" si="70"/>
        <v>250</v>
      </c>
      <c r="G890" s="199">
        <v>1352862</v>
      </c>
      <c r="H890" s="195">
        <v>37049.3281712963</v>
      </c>
      <c r="I890" t="s">
        <v>2345</v>
      </c>
      <c r="M890" t="s">
        <v>2766</v>
      </c>
      <c r="N890" t="s">
        <v>3361</v>
      </c>
      <c r="O890" t="s">
        <v>3957</v>
      </c>
      <c r="Q890" s="196">
        <v>50</v>
      </c>
      <c r="S890" t="s">
        <v>3340</v>
      </c>
      <c r="T890" t="s">
        <v>3557</v>
      </c>
      <c r="U890" s="198">
        <v>41.5</v>
      </c>
      <c r="V890" t="s">
        <v>1713</v>
      </c>
      <c r="W890" t="s">
        <v>3296</v>
      </c>
      <c r="X890" t="s">
        <v>3368</v>
      </c>
      <c r="Y890" t="s">
        <v>2662</v>
      </c>
      <c r="Z890" t="s">
        <v>2990</v>
      </c>
      <c r="AA890">
        <v>636453.1</v>
      </c>
      <c r="AB890" s="195">
        <v>37053.875011574099</v>
      </c>
      <c r="AC890" s="195">
        <v>37057.875011574099</v>
      </c>
    </row>
    <row r="891" spans="1:29" x14ac:dyDescent="0.25">
      <c r="A891" s="43" t="str">
        <f t="shared" si="66"/>
        <v>US Crude Financial</v>
      </c>
      <c r="B891" s="43" t="str">
        <f t="shared" si="67"/>
        <v>US</v>
      </c>
      <c r="C891" s="43" t="str">
        <f t="shared" si="68"/>
        <v>Crude</v>
      </c>
      <c r="D891" s="43" t="str">
        <f t="shared" si="69"/>
        <v>Financial</v>
      </c>
      <c r="E891" s="43">
        <f>IF(VLOOKUP(S891,'DD-Lookup'!$J$6:$L$50,3,FALSE)="Monthly",(YEAR(AC891)-YEAR(AB891))*12+MONTH(AC891)-MONTH(AB891)+1,(AC891-AB891+1))</f>
        <v>1</v>
      </c>
      <c r="F891" s="210">
        <f t="shared" si="70"/>
        <v>50000</v>
      </c>
      <c r="G891" s="199">
        <v>1352863</v>
      </c>
      <c r="H891" s="195">
        <v>37049.328252314801</v>
      </c>
      <c r="I891" t="s">
        <v>2280</v>
      </c>
      <c r="M891" t="s">
        <v>3437</v>
      </c>
      <c r="N891" t="s">
        <v>2653</v>
      </c>
      <c r="O891" t="s">
        <v>3359</v>
      </c>
      <c r="P891" s="196">
        <v>50000</v>
      </c>
      <c r="S891" t="s">
        <v>3347</v>
      </c>
      <c r="T891" t="s">
        <v>3557</v>
      </c>
      <c r="U891" s="198">
        <v>27.5</v>
      </c>
      <c r="V891" t="s">
        <v>2458</v>
      </c>
      <c r="W891" t="s">
        <v>2655</v>
      </c>
      <c r="X891" t="s">
        <v>2656</v>
      </c>
      <c r="Y891" t="s">
        <v>2778</v>
      </c>
      <c r="Z891" t="s">
        <v>2995</v>
      </c>
      <c r="AA891">
        <v>115379</v>
      </c>
      <c r="AB891" s="195">
        <v>37073</v>
      </c>
      <c r="AC891" s="195">
        <v>37103</v>
      </c>
    </row>
    <row r="892" spans="1:29" x14ac:dyDescent="0.25">
      <c r="A892" s="43" t="str">
        <f t="shared" si="66"/>
        <v>US Natural Gas Physical</v>
      </c>
      <c r="B892" s="43" t="str">
        <f t="shared" si="67"/>
        <v>US</v>
      </c>
      <c r="C892" s="43" t="str">
        <f t="shared" si="68"/>
        <v>Natural Gas</v>
      </c>
      <c r="D892" s="43" t="str">
        <f t="shared" si="69"/>
        <v>Physical</v>
      </c>
      <c r="E892" s="43">
        <f>IF(VLOOKUP(S892,'DD-Lookup'!$J$6:$L$50,3,FALSE)="Monthly",(YEAR(AC892)-YEAR(AB892))*12+MONTH(AC892)-MONTH(AB892)+1,(AC892-AB892+1))</f>
        <v>1</v>
      </c>
      <c r="F892" s="210">
        <f t="shared" si="70"/>
        <v>10000</v>
      </c>
      <c r="G892" s="199">
        <v>1352864</v>
      </c>
      <c r="H892" s="195">
        <v>37049.3282638889</v>
      </c>
      <c r="I892" t="s">
        <v>2183</v>
      </c>
      <c r="M892" t="s">
        <v>3341</v>
      </c>
      <c r="N892" t="s">
        <v>3747</v>
      </c>
      <c r="O892" t="s">
        <v>2722</v>
      </c>
      <c r="Q892" s="196">
        <v>10000</v>
      </c>
      <c r="S892" t="s">
        <v>3342</v>
      </c>
      <c r="T892" t="s">
        <v>3557</v>
      </c>
      <c r="U892" s="198">
        <v>3.72</v>
      </c>
      <c r="V892" t="s">
        <v>2184</v>
      </c>
      <c r="W892" t="s">
        <v>2175</v>
      </c>
      <c r="X892" t="s">
        <v>2176</v>
      </c>
      <c r="Y892" t="s">
        <v>2469</v>
      </c>
      <c r="Z892" t="s">
        <v>2995</v>
      </c>
      <c r="AA892">
        <v>835639</v>
      </c>
      <c r="AB892" s="195">
        <v>37050.875011574099</v>
      </c>
      <c r="AC892" s="195">
        <v>37050.875011574099</v>
      </c>
    </row>
    <row r="893" spans="1:29" x14ac:dyDescent="0.25">
      <c r="A893" s="43" t="str">
        <f t="shared" si="66"/>
        <v>US Power Physical</v>
      </c>
      <c r="B893" s="43" t="str">
        <f t="shared" si="67"/>
        <v>US</v>
      </c>
      <c r="C893" s="43" t="str">
        <f t="shared" si="68"/>
        <v>Power</v>
      </c>
      <c r="D893" s="43" t="str">
        <f t="shared" si="69"/>
        <v>Physical</v>
      </c>
      <c r="E893" s="43">
        <f>IF(VLOOKUP(S893,'DD-Lookup'!$J$6:$L$50,3,FALSE)="Monthly",(YEAR(AC893)-YEAR(AB893))*12+MONTH(AC893)-MONTH(AB893)+1,(AC893-AB893+1))</f>
        <v>1</v>
      </c>
      <c r="F893" s="210">
        <f t="shared" si="70"/>
        <v>50</v>
      </c>
      <c r="G893" s="199">
        <v>1352865</v>
      </c>
      <c r="H893" s="195">
        <v>37049.328298611101</v>
      </c>
      <c r="I893" t="s">
        <v>3367</v>
      </c>
      <c r="M893" t="s">
        <v>2766</v>
      </c>
      <c r="N893" t="s">
        <v>3361</v>
      </c>
      <c r="O893" t="s">
        <v>1720</v>
      </c>
      <c r="P893" s="196">
        <v>50</v>
      </c>
      <c r="S893" t="s">
        <v>3340</v>
      </c>
      <c r="T893" t="s">
        <v>3557</v>
      </c>
      <c r="U893" s="198">
        <v>30.3</v>
      </c>
      <c r="V893" t="s">
        <v>2721</v>
      </c>
      <c r="W893" t="s">
        <v>3376</v>
      </c>
      <c r="X893" t="s">
        <v>3377</v>
      </c>
      <c r="Y893" t="s">
        <v>2662</v>
      </c>
      <c r="Z893" t="s">
        <v>2990</v>
      </c>
      <c r="AA893">
        <v>636454.1</v>
      </c>
      <c r="AB893" s="195">
        <v>37050.875011574099</v>
      </c>
      <c r="AC893" s="195">
        <v>37050.875011574099</v>
      </c>
    </row>
    <row r="894" spans="1:29" x14ac:dyDescent="0.25">
      <c r="A894" s="43" t="str">
        <f t="shared" si="66"/>
        <v>US Power Physical</v>
      </c>
      <c r="B894" s="43" t="str">
        <f t="shared" si="67"/>
        <v>US</v>
      </c>
      <c r="C894" s="43" t="str">
        <f t="shared" si="68"/>
        <v>Power</v>
      </c>
      <c r="D894" s="43" t="str">
        <f t="shared" si="69"/>
        <v>Physical</v>
      </c>
      <c r="E894" s="43">
        <f>IF(VLOOKUP(S894,'DD-Lookup'!$J$6:$L$50,3,FALSE)="Monthly",(YEAR(AC894)-YEAR(AB894))*12+MONTH(AC894)-MONTH(AB894)+1,(AC894-AB894+1))</f>
        <v>20</v>
      </c>
      <c r="F894" s="210">
        <f t="shared" si="70"/>
        <v>1000</v>
      </c>
      <c r="G894" s="199">
        <v>1352866</v>
      </c>
      <c r="H894" s="195">
        <v>37049.328900462999</v>
      </c>
      <c r="I894" t="s">
        <v>3382</v>
      </c>
      <c r="M894" t="s">
        <v>2766</v>
      </c>
      <c r="N894" t="s">
        <v>3361</v>
      </c>
      <c r="O894" t="s">
        <v>425</v>
      </c>
      <c r="Q894" s="196">
        <v>50</v>
      </c>
      <c r="S894" t="s">
        <v>3340</v>
      </c>
      <c r="T894" t="s">
        <v>3557</v>
      </c>
      <c r="U894" s="198">
        <v>48</v>
      </c>
      <c r="V894" t="s">
        <v>3066</v>
      </c>
      <c r="W894" t="s">
        <v>3376</v>
      </c>
      <c r="X894" t="s">
        <v>3377</v>
      </c>
      <c r="Y894" t="s">
        <v>2662</v>
      </c>
      <c r="Z894" t="s">
        <v>2990</v>
      </c>
      <c r="AA894">
        <v>636455.1</v>
      </c>
      <c r="AB894" s="195">
        <v>37053.875011574099</v>
      </c>
      <c r="AC894" s="195">
        <v>37072.875011574099</v>
      </c>
    </row>
    <row r="895" spans="1:29" x14ac:dyDescent="0.25">
      <c r="A895" s="43" t="str">
        <f t="shared" si="66"/>
        <v>US Natural Gas Financial</v>
      </c>
      <c r="B895" s="43" t="str">
        <f t="shared" si="67"/>
        <v>US</v>
      </c>
      <c r="C895" s="43" t="str">
        <f t="shared" si="68"/>
        <v>Natural Gas</v>
      </c>
      <c r="D895" s="43" t="str">
        <f t="shared" si="69"/>
        <v>Financial</v>
      </c>
      <c r="E895" s="43">
        <f>IF(VLOOKUP(S895,'DD-Lookup'!$J$6:$L$50,3,FALSE)="Monthly",(YEAR(AC895)-YEAR(AB895))*12+MONTH(AC895)-MONTH(AB895)+1,(AC895-AB895+1))</f>
        <v>23</v>
      </c>
      <c r="F895" s="210">
        <f t="shared" si="70"/>
        <v>230000</v>
      </c>
      <c r="G895" s="199">
        <v>1352867</v>
      </c>
      <c r="H895" s="195">
        <v>37049.3289351852</v>
      </c>
      <c r="I895" t="s">
        <v>2289</v>
      </c>
      <c r="M895" t="s">
        <v>3341</v>
      </c>
      <c r="N895" t="s">
        <v>2281</v>
      </c>
      <c r="O895" t="s">
        <v>2156</v>
      </c>
      <c r="P895" s="196">
        <v>10000</v>
      </c>
      <c r="S895" t="s">
        <v>3342</v>
      </c>
      <c r="T895" t="s">
        <v>3557</v>
      </c>
      <c r="U895" s="198">
        <v>3.7349999999999999</v>
      </c>
      <c r="V895" t="s">
        <v>421</v>
      </c>
      <c r="W895" t="s">
        <v>2512</v>
      </c>
      <c r="X895" t="s">
        <v>2170</v>
      </c>
      <c r="Y895" t="s">
        <v>3575</v>
      </c>
      <c r="Z895" t="s">
        <v>2995</v>
      </c>
      <c r="AA895" t="s">
        <v>426</v>
      </c>
      <c r="AB895" s="195">
        <v>37050.875011574099</v>
      </c>
      <c r="AC895" s="195">
        <v>37072.875011574099</v>
      </c>
    </row>
    <row r="896" spans="1:29" x14ac:dyDescent="0.25">
      <c r="A896" s="43" t="str">
        <f t="shared" si="66"/>
        <v>US Natural Gas Physical</v>
      </c>
      <c r="B896" s="43" t="str">
        <f t="shared" si="67"/>
        <v>US</v>
      </c>
      <c r="C896" s="43" t="str">
        <f t="shared" si="68"/>
        <v>Natural Gas</v>
      </c>
      <c r="D896" s="43" t="str">
        <f t="shared" si="69"/>
        <v>Physical</v>
      </c>
      <c r="E896" s="43">
        <f>IF(VLOOKUP(S896,'DD-Lookup'!$J$6:$L$50,3,FALSE)="Monthly",(YEAR(AC896)-YEAR(AB896))*12+MONTH(AC896)-MONTH(AB896)+1,(AC896-AB896+1))</f>
        <v>1</v>
      </c>
      <c r="F896" s="210">
        <f t="shared" si="70"/>
        <v>7473</v>
      </c>
      <c r="G896" s="199">
        <v>1352869</v>
      </c>
      <c r="H896" s="195">
        <v>37049.329085648104</v>
      </c>
      <c r="I896" t="s">
        <v>2276</v>
      </c>
      <c r="M896" t="s">
        <v>3341</v>
      </c>
      <c r="N896" t="s">
        <v>3747</v>
      </c>
      <c r="O896" t="s">
        <v>1636</v>
      </c>
      <c r="P896" s="196">
        <v>7473</v>
      </c>
      <c r="S896" t="s">
        <v>3342</v>
      </c>
      <c r="T896" t="s">
        <v>3557</v>
      </c>
      <c r="U896" s="198">
        <v>3.5550000000000002</v>
      </c>
      <c r="V896" t="s">
        <v>427</v>
      </c>
      <c r="W896" t="s">
        <v>2366</v>
      </c>
      <c r="X896" t="s">
        <v>3093</v>
      </c>
      <c r="Y896" t="s">
        <v>2469</v>
      </c>
      <c r="Z896" t="s">
        <v>2995</v>
      </c>
      <c r="AA896">
        <v>835640</v>
      </c>
      <c r="AB896" s="195">
        <v>37050.875011574099</v>
      </c>
      <c r="AC896" s="195">
        <v>37050.875011574099</v>
      </c>
    </row>
    <row r="897" spans="1:29" x14ac:dyDescent="0.25">
      <c r="A897" s="43" t="str">
        <f t="shared" si="66"/>
        <v>US Natural Gas Physical</v>
      </c>
      <c r="B897" s="43" t="str">
        <f t="shared" si="67"/>
        <v>US</v>
      </c>
      <c r="C897" s="43" t="str">
        <f t="shared" si="68"/>
        <v>Natural Gas</v>
      </c>
      <c r="D897" s="43" t="str">
        <f t="shared" si="69"/>
        <v>Physical</v>
      </c>
      <c r="E897" s="43">
        <f>IF(VLOOKUP(S897,'DD-Lookup'!$J$6:$L$50,3,FALSE)="Monthly",(YEAR(AC897)-YEAR(AB897))*12+MONTH(AC897)-MONTH(AB897)+1,(AC897-AB897+1))</f>
        <v>1</v>
      </c>
      <c r="F897" s="210">
        <f t="shared" si="70"/>
        <v>50000</v>
      </c>
      <c r="G897" s="199">
        <v>1352870</v>
      </c>
      <c r="H897" s="195">
        <v>37049.329224537003</v>
      </c>
      <c r="I897" t="s">
        <v>2527</v>
      </c>
      <c r="M897" t="s">
        <v>3341</v>
      </c>
      <c r="N897" t="s">
        <v>3747</v>
      </c>
      <c r="O897" t="s">
        <v>393</v>
      </c>
      <c r="Q897" s="196">
        <v>50000</v>
      </c>
      <c r="S897" t="s">
        <v>3342</v>
      </c>
      <c r="T897" t="s">
        <v>3557</v>
      </c>
      <c r="U897" s="198">
        <v>3.5874999999999999</v>
      </c>
      <c r="V897" t="s">
        <v>2349</v>
      </c>
      <c r="W897" t="s">
        <v>2347</v>
      </c>
      <c r="X897" t="s">
        <v>2484</v>
      </c>
      <c r="Y897" t="s">
        <v>2469</v>
      </c>
      <c r="Z897" t="s">
        <v>2995</v>
      </c>
      <c r="AA897">
        <v>835641</v>
      </c>
      <c r="AB897" s="195">
        <v>37050.875011574099</v>
      </c>
      <c r="AC897" s="195">
        <v>37050.875011574099</v>
      </c>
    </row>
    <row r="898" spans="1:29" x14ac:dyDescent="0.25">
      <c r="A898" s="43" t="str">
        <f t="shared" si="66"/>
        <v xml:space="preserve"> Metals Financial</v>
      </c>
      <c r="B898" s="43" t="str">
        <f t="shared" si="67"/>
        <v/>
      </c>
      <c r="C898" s="43" t="str">
        <f t="shared" si="68"/>
        <v>Metals</v>
      </c>
      <c r="D898" s="43" t="str">
        <f t="shared" si="69"/>
        <v>Financial</v>
      </c>
      <c r="E898" s="43">
        <f>IF(VLOOKUP(S898,'DD-Lookup'!$J$6:$L$50,3,FALSE)="Monthly",(YEAR(AC898)-YEAR(AB898))*12+MONTH(AC898)-MONTH(AB898)+1,(AC898-AB898+1))</f>
        <v>1</v>
      </c>
      <c r="F898" s="210">
        <f t="shared" si="70"/>
        <v>20</v>
      </c>
      <c r="G898" s="199">
        <v>1352871</v>
      </c>
      <c r="H898" s="195">
        <v>37049.329259259299</v>
      </c>
      <c r="I898" t="s">
        <v>3609</v>
      </c>
      <c r="M898" t="s">
        <v>3346</v>
      </c>
      <c r="N898" t="s">
        <v>3554</v>
      </c>
      <c r="O898" t="s">
        <v>3555</v>
      </c>
      <c r="P898" s="196">
        <v>20</v>
      </c>
      <c r="S898" t="s">
        <v>3556</v>
      </c>
      <c r="T898" t="s">
        <v>3557</v>
      </c>
      <c r="U898" s="198">
        <v>1667</v>
      </c>
      <c r="V898" t="s">
        <v>3611</v>
      </c>
      <c r="W898" t="s">
        <v>3563</v>
      </c>
      <c r="X898" t="s">
        <v>3559</v>
      </c>
      <c r="Y898" t="s">
        <v>3560</v>
      </c>
      <c r="Z898" t="s">
        <v>3561</v>
      </c>
      <c r="AA898">
        <v>2173503</v>
      </c>
    </row>
    <row r="899" spans="1:29" x14ac:dyDescent="0.25">
      <c r="A899" s="43" t="str">
        <f t="shared" si="66"/>
        <v>US Natural Gas Physical</v>
      </c>
      <c r="B899" s="43" t="str">
        <f t="shared" si="67"/>
        <v>US</v>
      </c>
      <c r="C899" s="43" t="str">
        <f t="shared" si="68"/>
        <v>Natural Gas</v>
      </c>
      <c r="D899" s="43" t="str">
        <f t="shared" si="69"/>
        <v>Physical</v>
      </c>
      <c r="E899" s="43">
        <f>IF(VLOOKUP(S899,'DD-Lookup'!$J$6:$L$50,3,FALSE)="Monthly",(YEAR(AC899)-YEAR(AB899))*12+MONTH(AC899)-MONTH(AB899)+1,(AC899-AB899+1))</f>
        <v>1</v>
      </c>
      <c r="F899" s="210">
        <f t="shared" si="70"/>
        <v>7929</v>
      </c>
      <c r="G899" s="199">
        <v>1352872</v>
      </c>
      <c r="H899" s="195">
        <v>37049.329722222203</v>
      </c>
      <c r="I899" t="s">
        <v>2487</v>
      </c>
      <c r="M899" t="s">
        <v>3341</v>
      </c>
      <c r="N899" t="s">
        <v>3747</v>
      </c>
      <c r="O899" t="s">
        <v>394</v>
      </c>
      <c r="Q899" s="196">
        <v>7929</v>
      </c>
      <c r="S899" t="s">
        <v>3342</v>
      </c>
      <c r="T899" t="s">
        <v>3557</v>
      </c>
      <c r="U899" s="198">
        <v>3.6524999999999999</v>
      </c>
      <c r="V899" t="s">
        <v>1730</v>
      </c>
      <c r="W899" t="s">
        <v>2498</v>
      </c>
      <c r="X899" t="s">
        <v>2499</v>
      </c>
      <c r="Y899" t="s">
        <v>2469</v>
      </c>
      <c r="Z899" t="s">
        <v>2995</v>
      </c>
      <c r="AA899">
        <v>835642</v>
      </c>
      <c r="AB899" s="195">
        <v>37050.875011574099</v>
      </c>
      <c r="AC899" s="195">
        <v>37050.875011574099</v>
      </c>
    </row>
    <row r="900" spans="1:29" x14ac:dyDescent="0.25">
      <c r="A900" s="43" t="str">
        <f t="shared" si="66"/>
        <v>US Natural Gas Physical</v>
      </c>
      <c r="B900" s="43" t="str">
        <f t="shared" si="67"/>
        <v>US</v>
      </c>
      <c r="C900" s="43" t="str">
        <f t="shared" si="68"/>
        <v>Natural Gas</v>
      </c>
      <c r="D900" s="43" t="str">
        <f t="shared" si="69"/>
        <v>Physical</v>
      </c>
      <c r="E900" s="43">
        <f>IF(VLOOKUP(S900,'DD-Lookup'!$J$6:$L$50,3,FALSE)="Monthly",(YEAR(AC900)-YEAR(AB900))*12+MONTH(AC900)-MONTH(AB900)+1,(AC900-AB900+1))</f>
        <v>1</v>
      </c>
      <c r="F900" s="210">
        <f t="shared" si="70"/>
        <v>10000</v>
      </c>
      <c r="G900" s="199">
        <v>1352873</v>
      </c>
      <c r="H900" s="195">
        <v>37049.33</v>
      </c>
      <c r="I900" t="s">
        <v>3470</v>
      </c>
      <c r="M900" t="s">
        <v>3341</v>
      </c>
      <c r="N900" t="s">
        <v>3747</v>
      </c>
      <c r="O900" t="s">
        <v>1623</v>
      </c>
      <c r="Q900" s="196">
        <v>10000</v>
      </c>
      <c r="S900" t="s">
        <v>3342</v>
      </c>
      <c r="T900" t="s">
        <v>3557</v>
      </c>
      <c r="U900" s="198">
        <v>3.84</v>
      </c>
      <c r="V900" t="s">
        <v>4154</v>
      </c>
      <c r="W900" t="s">
        <v>2190</v>
      </c>
      <c r="X900" t="s">
        <v>2191</v>
      </c>
      <c r="Y900" t="s">
        <v>2469</v>
      </c>
      <c r="Z900" t="s">
        <v>2995</v>
      </c>
      <c r="AA900">
        <v>835643</v>
      </c>
      <c r="AB900" s="195">
        <v>37050.875011574099</v>
      </c>
      <c r="AC900" s="195">
        <v>37050.875011574099</v>
      </c>
    </row>
    <row r="901" spans="1:29" x14ac:dyDescent="0.25">
      <c r="A901" s="43" t="str">
        <f t="shared" si="66"/>
        <v>US Natural Gas Physical</v>
      </c>
      <c r="B901" s="43" t="str">
        <f t="shared" si="67"/>
        <v>US</v>
      </c>
      <c r="C901" s="43" t="str">
        <f t="shared" si="68"/>
        <v>Natural Gas</v>
      </c>
      <c r="D901" s="43" t="str">
        <f t="shared" si="69"/>
        <v>Physical</v>
      </c>
      <c r="E901" s="43">
        <f>IF(VLOOKUP(S901,'DD-Lookup'!$J$6:$L$50,3,FALSE)="Monthly",(YEAR(AC901)-YEAR(AB901))*12+MONTH(AC901)-MONTH(AB901)+1,(AC901-AB901+1))</f>
        <v>1</v>
      </c>
      <c r="F901" s="210">
        <f t="shared" si="70"/>
        <v>10000</v>
      </c>
      <c r="G901" s="199">
        <v>1352874</v>
      </c>
      <c r="H901" s="195">
        <v>37049.330127314803</v>
      </c>
      <c r="I901" t="s">
        <v>2527</v>
      </c>
      <c r="M901" t="s">
        <v>3341</v>
      </c>
      <c r="N901" t="s">
        <v>3747</v>
      </c>
      <c r="O901" t="s">
        <v>1631</v>
      </c>
      <c r="P901" s="196">
        <v>10000</v>
      </c>
      <c r="S901" t="s">
        <v>3342</v>
      </c>
      <c r="T901" t="s">
        <v>3557</v>
      </c>
      <c r="U901" s="198">
        <v>3.7</v>
      </c>
      <c r="V901" t="s">
        <v>3632</v>
      </c>
      <c r="W901" t="s">
        <v>2366</v>
      </c>
      <c r="X901" t="s">
        <v>2420</v>
      </c>
      <c r="Y901" t="s">
        <v>2469</v>
      </c>
      <c r="Z901" t="s">
        <v>2995</v>
      </c>
      <c r="AA901">
        <v>835644</v>
      </c>
      <c r="AB901" s="195">
        <v>37050.875011574099</v>
      </c>
      <c r="AC901" s="195">
        <v>37050.875011574099</v>
      </c>
    </row>
    <row r="902" spans="1:29" x14ac:dyDescent="0.25">
      <c r="A902" s="43" t="str">
        <f t="shared" si="66"/>
        <v>US Power Physical</v>
      </c>
      <c r="B902" s="43" t="str">
        <f t="shared" si="67"/>
        <v>US</v>
      </c>
      <c r="C902" s="43" t="str">
        <f t="shared" si="68"/>
        <v>Power</v>
      </c>
      <c r="D902" s="43" t="str">
        <f t="shared" si="69"/>
        <v>Physical</v>
      </c>
      <c r="E902" s="43">
        <f>IF(VLOOKUP(S902,'DD-Lookup'!$J$6:$L$50,3,FALSE)="Monthly",(YEAR(AC902)-YEAR(AB902))*12+MONTH(AC902)-MONTH(AB902)+1,(AC902-AB902+1))</f>
        <v>20</v>
      </c>
      <c r="F902" s="210">
        <f t="shared" si="70"/>
        <v>1000</v>
      </c>
      <c r="G902" s="199">
        <v>1352876</v>
      </c>
      <c r="H902" s="195">
        <v>37049.330347222203</v>
      </c>
      <c r="I902" t="s">
        <v>2244</v>
      </c>
      <c r="M902" t="s">
        <v>2766</v>
      </c>
      <c r="N902" t="s">
        <v>3361</v>
      </c>
      <c r="O902" t="s">
        <v>425</v>
      </c>
      <c r="P902" s="196">
        <v>50</v>
      </c>
      <c r="S902" t="s">
        <v>3340</v>
      </c>
      <c r="T902" t="s">
        <v>3557</v>
      </c>
      <c r="U902" s="198">
        <v>47</v>
      </c>
      <c r="V902" t="s">
        <v>3298</v>
      </c>
      <c r="W902" t="s">
        <v>3376</v>
      </c>
      <c r="X902" t="s">
        <v>3377</v>
      </c>
      <c r="Y902" t="s">
        <v>2662</v>
      </c>
      <c r="Z902" t="s">
        <v>2990</v>
      </c>
      <c r="AA902">
        <v>636458.1</v>
      </c>
      <c r="AB902" s="195">
        <v>37053.875011574099</v>
      </c>
      <c r="AC902" s="195">
        <v>37072.875011574099</v>
      </c>
    </row>
    <row r="903" spans="1:29" x14ac:dyDescent="0.25">
      <c r="A903" s="43" t="str">
        <f t="shared" si="66"/>
        <v>US Natural Gas Physical</v>
      </c>
      <c r="B903" s="43" t="str">
        <f t="shared" si="67"/>
        <v>US</v>
      </c>
      <c r="C903" s="43" t="str">
        <f t="shared" si="68"/>
        <v>Natural Gas</v>
      </c>
      <c r="D903" s="43" t="str">
        <f t="shared" si="69"/>
        <v>Physical</v>
      </c>
      <c r="E903" s="43">
        <f>IF(VLOOKUP(S903,'DD-Lookup'!$J$6:$L$50,3,FALSE)="Monthly",(YEAR(AC903)-YEAR(AB903))*12+MONTH(AC903)-MONTH(AB903)+1,(AC903-AB903+1))</f>
        <v>1</v>
      </c>
      <c r="F903" s="210">
        <f t="shared" si="70"/>
        <v>50000</v>
      </c>
      <c r="G903" s="199">
        <v>1352880</v>
      </c>
      <c r="H903" s="195">
        <v>37049.330613425896</v>
      </c>
      <c r="I903" t="s">
        <v>2527</v>
      </c>
      <c r="M903" t="s">
        <v>3341</v>
      </c>
      <c r="N903" t="s">
        <v>3747</v>
      </c>
      <c r="O903" t="s">
        <v>393</v>
      </c>
      <c r="P903" s="196">
        <v>50000</v>
      </c>
      <c r="S903" t="s">
        <v>3342</v>
      </c>
      <c r="T903" t="s">
        <v>3557</v>
      </c>
      <c r="U903" s="198">
        <v>3.5825</v>
      </c>
      <c r="V903" t="s">
        <v>2349</v>
      </c>
      <c r="W903" t="s">
        <v>2347</v>
      </c>
      <c r="X903" t="s">
        <v>2484</v>
      </c>
      <c r="Y903" t="s">
        <v>2469</v>
      </c>
      <c r="Z903" t="s">
        <v>2995</v>
      </c>
      <c r="AA903">
        <v>835646</v>
      </c>
      <c r="AB903" s="195">
        <v>37050.875011574099</v>
      </c>
      <c r="AC903" s="195">
        <v>37050.875011574099</v>
      </c>
    </row>
    <row r="904" spans="1:29" x14ac:dyDescent="0.25">
      <c r="A904" s="43" t="str">
        <f t="shared" si="66"/>
        <v>US Crude Financial</v>
      </c>
      <c r="B904" s="43" t="str">
        <f t="shared" si="67"/>
        <v>US</v>
      </c>
      <c r="C904" s="43" t="str">
        <f t="shared" si="68"/>
        <v>Crude</v>
      </c>
      <c r="D904" s="43" t="str">
        <f t="shared" si="69"/>
        <v>Financial</v>
      </c>
      <c r="E904" s="43">
        <f>IF(VLOOKUP(S904,'DD-Lookup'!$J$6:$L$50,3,FALSE)="Monthly",(YEAR(AC904)-YEAR(AB904))*12+MONTH(AC904)-MONTH(AB904)+1,(AC904-AB904+1))</f>
        <v>1</v>
      </c>
      <c r="F904" s="210">
        <f t="shared" si="70"/>
        <v>50000</v>
      </c>
      <c r="G904" s="199">
        <v>1352879</v>
      </c>
      <c r="H904" s="195">
        <v>37049.330613425896</v>
      </c>
      <c r="I904" t="s">
        <v>3480</v>
      </c>
      <c r="M904" t="s">
        <v>3437</v>
      </c>
      <c r="N904" t="s">
        <v>2653</v>
      </c>
      <c r="O904" t="s">
        <v>3359</v>
      </c>
      <c r="Q904" s="196">
        <v>50000</v>
      </c>
      <c r="S904" t="s">
        <v>3347</v>
      </c>
      <c r="T904" t="s">
        <v>3557</v>
      </c>
      <c r="U904" s="198">
        <v>27.52</v>
      </c>
      <c r="V904" t="s">
        <v>2647</v>
      </c>
      <c r="W904" t="s">
        <v>2655</v>
      </c>
      <c r="X904" t="s">
        <v>2656</v>
      </c>
      <c r="Y904" t="s">
        <v>2778</v>
      </c>
      <c r="Z904" t="s">
        <v>2995</v>
      </c>
      <c r="AA904">
        <v>115382</v>
      </c>
      <c r="AB904" s="195">
        <v>37073</v>
      </c>
      <c r="AC904" s="195">
        <v>37103</v>
      </c>
    </row>
    <row r="905" spans="1:29" x14ac:dyDescent="0.25">
      <c r="A905" s="43" t="str">
        <f t="shared" si="66"/>
        <v>US Natural Gas Physical</v>
      </c>
      <c r="B905" s="43" t="str">
        <f t="shared" si="67"/>
        <v>US</v>
      </c>
      <c r="C905" s="43" t="str">
        <f t="shared" si="68"/>
        <v>Natural Gas</v>
      </c>
      <c r="D905" s="43" t="str">
        <f t="shared" si="69"/>
        <v>Physical</v>
      </c>
      <c r="E905" s="43">
        <f>IF(VLOOKUP(S905,'DD-Lookup'!$J$6:$L$50,3,FALSE)="Monthly",(YEAR(AC905)-YEAR(AB905))*12+MONTH(AC905)-MONTH(AB905)+1,(AC905-AB905+1))</f>
        <v>1</v>
      </c>
      <c r="F905" s="210">
        <f t="shared" si="70"/>
        <v>5000</v>
      </c>
      <c r="G905" s="199">
        <v>1352881</v>
      </c>
      <c r="H905" s="195">
        <v>37049.330740740697</v>
      </c>
      <c r="I905" t="s">
        <v>3509</v>
      </c>
      <c r="M905" t="s">
        <v>3341</v>
      </c>
      <c r="N905" t="s">
        <v>3747</v>
      </c>
      <c r="O905" t="s">
        <v>428</v>
      </c>
      <c r="Q905" s="196">
        <v>5000</v>
      </c>
      <c r="S905" t="s">
        <v>3342</v>
      </c>
      <c r="T905" t="s">
        <v>3557</v>
      </c>
      <c r="U905" s="198">
        <v>3.585</v>
      </c>
      <c r="V905" t="s">
        <v>3048</v>
      </c>
      <c r="W905" t="s">
        <v>2498</v>
      </c>
      <c r="X905" t="s">
        <v>2499</v>
      </c>
      <c r="Y905" t="s">
        <v>2469</v>
      </c>
      <c r="Z905" t="s">
        <v>2995</v>
      </c>
      <c r="AA905">
        <v>835647</v>
      </c>
      <c r="AB905" s="195">
        <v>37050.875011574099</v>
      </c>
      <c r="AC905" s="195">
        <v>37050.875011574099</v>
      </c>
    </row>
    <row r="906" spans="1:29" x14ac:dyDescent="0.25">
      <c r="A906" s="43" t="str">
        <f t="shared" si="66"/>
        <v>US Natural Gas Physical</v>
      </c>
      <c r="B906" s="43" t="str">
        <f t="shared" si="67"/>
        <v>US</v>
      </c>
      <c r="C906" s="43" t="str">
        <f t="shared" si="68"/>
        <v>Natural Gas</v>
      </c>
      <c r="D906" s="43" t="str">
        <f t="shared" si="69"/>
        <v>Physical</v>
      </c>
      <c r="E906" s="43">
        <f>IF(VLOOKUP(S906,'DD-Lookup'!$J$6:$L$50,3,FALSE)="Monthly",(YEAR(AC906)-YEAR(AB906))*12+MONTH(AC906)-MONTH(AB906)+1,(AC906-AB906+1))</f>
        <v>1</v>
      </c>
      <c r="F906" s="210">
        <f t="shared" si="70"/>
        <v>100000</v>
      </c>
      <c r="G906" s="199">
        <v>1352882</v>
      </c>
      <c r="H906" s="195">
        <v>37049.330798611103</v>
      </c>
      <c r="I906" t="s">
        <v>2483</v>
      </c>
      <c r="M906" t="s">
        <v>3341</v>
      </c>
      <c r="N906" t="s">
        <v>3747</v>
      </c>
      <c r="O906" t="s">
        <v>379</v>
      </c>
      <c r="P906" s="196">
        <v>100000</v>
      </c>
      <c r="S906" t="s">
        <v>3342</v>
      </c>
      <c r="T906" t="s">
        <v>3557</v>
      </c>
      <c r="U906" s="198">
        <v>3.7749999999999999</v>
      </c>
      <c r="V906" t="s">
        <v>2486</v>
      </c>
      <c r="W906" t="s">
        <v>2467</v>
      </c>
      <c r="X906" t="s">
        <v>2468</v>
      </c>
      <c r="Y906" t="s">
        <v>2469</v>
      </c>
      <c r="Z906" t="s">
        <v>2995</v>
      </c>
      <c r="AA906">
        <v>835648</v>
      </c>
      <c r="AB906" s="195">
        <v>37050.875011574099</v>
      </c>
      <c r="AC906" s="195">
        <v>37050.875011574099</v>
      </c>
    </row>
    <row r="907" spans="1:29" x14ac:dyDescent="0.25">
      <c r="A907" s="43" t="str">
        <f t="shared" ref="A907:A970" si="71">B907&amp;" "&amp;C907&amp;" "&amp;D907</f>
        <v xml:space="preserve"> Metals Financial</v>
      </c>
      <c r="B907" s="43" t="str">
        <f t="shared" ref="B907:B970" si="72">IF((LEFT(N907,2)="US"),"US","")</f>
        <v/>
      </c>
      <c r="C907" s="43" t="str">
        <f t="shared" ref="C907:C970" si="73">M907</f>
        <v>Metals</v>
      </c>
      <c r="D907" s="43" t="str">
        <f t="shared" ref="D907:D970" si="74">IF(ISNUMBER(FIND("Phy",N907))=TRUE,"Physical","Financial")</f>
        <v>Financial</v>
      </c>
      <c r="E907" s="43">
        <f>IF(VLOOKUP(S907,'DD-Lookup'!$J$6:$L$50,3,FALSE)="Monthly",(YEAR(AC907)-YEAR(AB907))*12+MONTH(AC907)-MONTH(AB907)+1,(AC907-AB907+1))</f>
        <v>1</v>
      </c>
      <c r="F907" s="210">
        <f t="shared" ref="F907:F970" si="75">E907*SUM(P907:Q907)</f>
        <v>12</v>
      </c>
      <c r="G907" s="199">
        <v>1352883</v>
      </c>
      <c r="H907" s="195">
        <v>37049.3308217593</v>
      </c>
      <c r="I907" t="s">
        <v>3565</v>
      </c>
      <c r="M907" t="s">
        <v>3346</v>
      </c>
      <c r="N907" t="s">
        <v>3554</v>
      </c>
      <c r="O907" t="s">
        <v>3555</v>
      </c>
      <c r="Q907" s="196">
        <v>12</v>
      </c>
      <c r="S907" t="s">
        <v>3556</v>
      </c>
      <c r="T907" t="s">
        <v>3557</v>
      </c>
      <c r="U907" s="198">
        <v>1668</v>
      </c>
      <c r="V907" t="s">
        <v>3568</v>
      </c>
      <c r="W907" t="s">
        <v>3563</v>
      </c>
      <c r="X907" t="s">
        <v>3559</v>
      </c>
      <c r="Y907" t="s">
        <v>3560</v>
      </c>
      <c r="Z907" t="s">
        <v>3561</v>
      </c>
      <c r="AA907">
        <v>2173509</v>
      </c>
    </row>
    <row r="908" spans="1:29" x14ac:dyDescent="0.25">
      <c r="A908" s="43" t="str">
        <f t="shared" si="71"/>
        <v>US Natural Gas Financial</v>
      </c>
      <c r="B908" s="43" t="str">
        <f t="shared" si="72"/>
        <v>US</v>
      </c>
      <c r="C908" s="43" t="str">
        <f t="shared" si="73"/>
        <v>Natural Gas</v>
      </c>
      <c r="D908" s="43" t="str">
        <f t="shared" si="74"/>
        <v>Financial</v>
      </c>
      <c r="E908" s="43">
        <f>IF(VLOOKUP(S908,'DD-Lookup'!$J$6:$L$50,3,FALSE)="Monthly",(YEAR(AC908)-YEAR(AB908))*12+MONTH(AC908)-MONTH(AB908)+1,(AC908-AB908+1))</f>
        <v>23</v>
      </c>
      <c r="F908" s="210">
        <f t="shared" si="75"/>
        <v>345000</v>
      </c>
      <c r="G908" s="199">
        <v>1352884</v>
      </c>
      <c r="H908" s="195">
        <v>37049.3308217593</v>
      </c>
      <c r="I908" t="s">
        <v>3085</v>
      </c>
      <c r="M908" t="s">
        <v>3341</v>
      </c>
      <c r="N908" t="s">
        <v>2281</v>
      </c>
      <c r="O908" t="s">
        <v>2156</v>
      </c>
      <c r="P908" s="196">
        <v>15000</v>
      </c>
      <c r="S908" t="s">
        <v>3342</v>
      </c>
      <c r="T908" t="s">
        <v>3557</v>
      </c>
      <c r="U908" s="198">
        <v>3.73</v>
      </c>
      <c r="V908" t="s">
        <v>2424</v>
      </c>
      <c r="W908" t="s">
        <v>2512</v>
      </c>
      <c r="X908" t="s">
        <v>2170</v>
      </c>
      <c r="Y908" t="s">
        <v>3575</v>
      </c>
      <c r="Z908" t="s">
        <v>2995</v>
      </c>
      <c r="AA908" t="s">
        <v>429</v>
      </c>
      <c r="AB908" s="195">
        <v>37050.875011574099</v>
      </c>
      <c r="AC908" s="195">
        <v>37072.875011574099</v>
      </c>
    </row>
    <row r="909" spans="1:29" x14ac:dyDescent="0.25">
      <c r="A909" s="43" t="str">
        <f t="shared" si="71"/>
        <v>US Natural Gas Physical</v>
      </c>
      <c r="B909" s="43" t="str">
        <f t="shared" si="72"/>
        <v>US</v>
      </c>
      <c r="C909" s="43" t="str">
        <f t="shared" si="73"/>
        <v>Natural Gas</v>
      </c>
      <c r="D909" s="43" t="str">
        <f t="shared" si="74"/>
        <v>Physical</v>
      </c>
      <c r="E909" s="43">
        <f>IF(VLOOKUP(S909,'DD-Lookup'!$J$6:$L$50,3,FALSE)="Monthly",(YEAR(AC909)-YEAR(AB909))*12+MONTH(AC909)-MONTH(AB909)+1,(AC909-AB909+1))</f>
        <v>1</v>
      </c>
      <c r="F909" s="210">
        <f t="shared" si="75"/>
        <v>10000</v>
      </c>
      <c r="G909" s="199">
        <v>1352885</v>
      </c>
      <c r="H909" s="195">
        <v>37049.330949074101</v>
      </c>
      <c r="I909" t="s">
        <v>3085</v>
      </c>
      <c r="M909" t="s">
        <v>3341</v>
      </c>
      <c r="N909" t="s">
        <v>3747</v>
      </c>
      <c r="O909" t="s">
        <v>2722</v>
      </c>
      <c r="P909" s="196">
        <v>10000</v>
      </c>
      <c r="S909" t="s">
        <v>3342</v>
      </c>
      <c r="T909" t="s">
        <v>3557</v>
      </c>
      <c r="U909" s="198">
        <v>3.71</v>
      </c>
      <c r="V909" t="s">
        <v>3086</v>
      </c>
      <c r="W909" t="s">
        <v>2175</v>
      </c>
      <c r="X909" t="s">
        <v>2176</v>
      </c>
      <c r="Y909" t="s">
        <v>2469</v>
      </c>
      <c r="Z909" t="s">
        <v>2995</v>
      </c>
      <c r="AA909">
        <v>835649</v>
      </c>
      <c r="AB909" s="195">
        <v>37050.875011574099</v>
      </c>
      <c r="AC909" s="195">
        <v>37050.875011574099</v>
      </c>
    </row>
    <row r="910" spans="1:29" x14ac:dyDescent="0.25">
      <c r="A910" s="43" t="str">
        <f t="shared" si="71"/>
        <v>US Natural Gas Financial</v>
      </c>
      <c r="B910" s="43" t="str">
        <f t="shared" si="72"/>
        <v>US</v>
      </c>
      <c r="C910" s="43" t="str">
        <f t="shared" si="73"/>
        <v>Natural Gas</v>
      </c>
      <c r="D910" s="43" t="str">
        <f t="shared" si="74"/>
        <v>Financial</v>
      </c>
      <c r="E910" s="43">
        <f>IF(VLOOKUP(S910,'DD-Lookup'!$J$6:$L$50,3,FALSE)="Monthly",(YEAR(AC910)-YEAR(AB910))*12+MONTH(AC910)-MONTH(AB910)+1,(AC910-AB910+1))</f>
        <v>365</v>
      </c>
      <c r="F910" s="210">
        <f t="shared" si="75"/>
        <v>1825000</v>
      </c>
      <c r="G910" s="199">
        <v>1352886</v>
      </c>
      <c r="H910" s="195">
        <v>37049.330995370401</v>
      </c>
      <c r="I910" t="s">
        <v>2472</v>
      </c>
      <c r="M910" t="s">
        <v>3341</v>
      </c>
      <c r="N910" t="s">
        <v>2281</v>
      </c>
      <c r="O910" t="s">
        <v>2511</v>
      </c>
      <c r="P910" s="196">
        <v>5000</v>
      </c>
      <c r="S910" t="s">
        <v>3342</v>
      </c>
      <c r="T910" t="s">
        <v>3557</v>
      </c>
      <c r="U910" s="198">
        <v>3.97</v>
      </c>
      <c r="V910" t="s">
        <v>2473</v>
      </c>
      <c r="W910" t="s">
        <v>2853</v>
      </c>
      <c r="X910" t="s">
        <v>2282</v>
      </c>
      <c r="Y910" t="s">
        <v>3575</v>
      </c>
      <c r="Z910" t="s">
        <v>2995</v>
      </c>
      <c r="AA910" t="s">
        <v>430</v>
      </c>
      <c r="AB910" s="195">
        <v>37257.875</v>
      </c>
      <c r="AC910" s="195">
        <v>37621.875</v>
      </c>
    </row>
    <row r="911" spans="1:29" x14ac:dyDescent="0.25">
      <c r="A911" s="43" t="str">
        <f t="shared" si="71"/>
        <v>US Power Physical</v>
      </c>
      <c r="B911" s="43" t="str">
        <f t="shared" si="72"/>
        <v>US</v>
      </c>
      <c r="C911" s="43" t="str">
        <f t="shared" si="73"/>
        <v>Power</v>
      </c>
      <c r="D911" s="43" t="str">
        <f t="shared" si="74"/>
        <v>Physical</v>
      </c>
      <c r="E911" s="43">
        <f>IF(VLOOKUP(S911,'DD-Lookup'!$J$6:$L$50,3,FALSE)="Monthly",(YEAR(AC911)-YEAR(AB911))*12+MONTH(AC911)-MONTH(AB911)+1,(AC911-AB911+1))</f>
        <v>5</v>
      </c>
      <c r="F911" s="210">
        <f t="shared" si="75"/>
        <v>250</v>
      </c>
      <c r="G911" s="199">
        <v>1352887</v>
      </c>
      <c r="H911" s="195">
        <v>37049.331064814804</v>
      </c>
      <c r="I911" t="s">
        <v>3363</v>
      </c>
      <c r="M911" t="s">
        <v>2766</v>
      </c>
      <c r="N911" t="s">
        <v>3361</v>
      </c>
      <c r="O911" t="s">
        <v>3307</v>
      </c>
      <c r="P911" s="196">
        <v>50</v>
      </c>
      <c r="S911" t="s">
        <v>3340</v>
      </c>
      <c r="T911" t="s">
        <v>3557</v>
      </c>
      <c r="U911" s="198">
        <v>45</v>
      </c>
      <c r="V911" t="s">
        <v>3822</v>
      </c>
      <c r="W911" t="s">
        <v>3376</v>
      </c>
      <c r="X911" t="s">
        <v>3377</v>
      </c>
      <c r="Y911" t="s">
        <v>2662</v>
      </c>
      <c r="Z911" t="s">
        <v>2990</v>
      </c>
      <c r="AA911">
        <v>636459.1</v>
      </c>
      <c r="AB911" s="195">
        <v>37053.875011574099</v>
      </c>
      <c r="AC911" s="195">
        <v>37057.875011574099</v>
      </c>
    </row>
    <row r="912" spans="1:29" x14ac:dyDescent="0.25">
      <c r="A912" s="43" t="str">
        <f t="shared" si="71"/>
        <v>US Natural Gas Physical</v>
      </c>
      <c r="B912" s="43" t="str">
        <f t="shared" si="72"/>
        <v>US</v>
      </c>
      <c r="C912" s="43" t="str">
        <f t="shared" si="73"/>
        <v>Natural Gas</v>
      </c>
      <c r="D912" s="43" t="str">
        <f t="shared" si="74"/>
        <v>Physical</v>
      </c>
      <c r="E912" s="43">
        <f>IF(VLOOKUP(S912,'DD-Lookup'!$J$6:$L$50,3,FALSE)="Monthly",(YEAR(AC912)-YEAR(AB912))*12+MONTH(AC912)-MONTH(AB912)+1,(AC912-AB912+1))</f>
        <v>1</v>
      </c>
      <c r="F912" s="210">
        <f t="shared" si="75"/>
        <v>25000</v>
      </c>
      <c r="G912" s="199">
        <v>1352888</v>
      </c>
      <c r="H912" s="195">
        <v>37049.331076388902</v>
      </c>
      <c r="I912" t="s">
        <v>3085</v>
      </c>
      <c r="M912" t="s">
        <v>3341</v>
      </c>
      <c r="N912" t="s">
        <v>3747</v>
      </c>
      <c r="O912" t="s">
        <v>2722</v>
      </c>
      <c r="P912" s="196">
        <v>25000</v>
      </c>
      <c r="S912" t="s">
        <v>3342</v>
      </c>
      <c r="T912" t="s">
        <v>3557</v>
      </c>
      <c r="U912" s="198">
        <v>3.7</v>
      </c>
      <c r="V912" t="s">
        <v>2424</v>
      </c>
      <c r="W912" t="s">
        <v>2175</v>
      </c>
      <c r="X912" t="s">
        <v>2176</v>
      </c>
      <c r="Y912" t="s">
        <v>2469</v>
      </c>
      <c r="Z912" t="s">
        <v>2995</v>
      </c>
      <c r="AA912">
        <v>835650</v>
      </c>
      <c r="AB912" s="195">
        <v>37050.875011574099</v>
      </c>
      <c r="AC912" s="195">
        <v>37050.875011574099</v>
      </c>
    </row>
    <row r="913" spans="1:29" x14ac:dyDescent="0.25">
      <c r="A913" s="43" t="str">
        <f t="shared" si="71"/>
        <v>US Natural Gas Physical</v>
      </c>
      <c r="B913" s="43" t="str">
        <f t="shared" si="72"/>
        <v>US</v>
      </c>
      <c r="C913" s="43" t="str">
        <f t="shared" si="73"/>
        <v>Natural Gas</v>
      </c>
      <c r="D913" s="43" t="str">
        <f t="shared" si="74"/>
        <v>Physical</v>
      </c>
      <c r="E913" s="43">
        <f>IF(VLOOKUP(S913,'DD-Lookup'!$J$6:$L$50,3,FALSE)="Monthly",(YEAR(AC913)-YEAR(AB913))*12+MONTH(AC913)-MONTH(AB913)+1,(AC913-AB913+1))</f>
        <v>1</v>
      </c>
      <c r="F913" s="210">
        <f t="shared" si="75"/>
        <v>10000</v>
      </c>
      <c r="G913" s="199">
        <v>1352890</v>
      </c>
      <c r="H913" s="195">
        <v>37049.331122685202</v>
      </c>
      <c r="I913" t="s">
        <v>3443</v>
      </c>
      <c r="M913" t="s">
        <v>3341</v>
      </c>
      <c r="N913" t="s">
        <v>3747</v>
      </c>
      <c r="O913" t="s">
        <v>1630</v>
      </c>
      <c r="Q913" s="196">
        <v>10000</v>
      </c>
      <c r="S913" t="s">
        <v>3342</v>
      </c>
      <c r="T913" t="s">
        <v>3557</v>
      </c>
      <c r="U913" s="198">
        <v>3.7349999999999999</v>
      </c>
      <c r="V913" t="s">
        <v>3338</v>
      </c>
      <c r="W913" t="s">
        <v>2175</v>
      </c>
      <c r="X913" t="s">
        <v>2176</v>
      </c>
      <c r="Y913" t="s">
        <v>2469</v>
      </c>
      <c r="Z913" t="s">
        <v>2995</v>
      </c>
      <c r="AA913">
        <v>835652</v>
      </c>
      <c r="AB913" s="195">
        <v>37050.875011574099</v>
      </c>
      <c r="AC913" s="195">
        <v>37050.875011574099</v>
      </c>
    </row>
    <row r="914" spans="1:29" x14ac:dyDescent="0.25">
      <c r="A914" s="43" t="str">
        <f t="shared" si="71"/>
        <v>US Natural Gas Physical</v>
      </c>
      <c r="B914" s="43" t="str">
        <f t="shared" si="72"/>
        <v>US</v>
      </c>
      <c r="C914" s="43" t="str">
        <f t="shared" si="73"/>
        <v>Natural Gas</v>
      </c>
      <c r="D914" s="43" t="str">
        <f t="shared" si="74"/>
        <v>Physical</v>
      </c>
      <c r="E914" s="43">
        <f>IF(VLOOKUP(S914,'DD-Lookup'!$J$6:$L$50,3,FALSE)="Monthly",(YEAR(AC914)-YEAR(AB914))*12+MONTH(AC914)-MONTH(AB914)+1,(AC914-AB914+1))</f>
        <v>1</v>
      </c>
      <c r="F914" s="210">
        <f t="shared" si="75"/>
        <v>50000</v>
      </c>
      <c r="G914" s="199">
        <v>1352891</v>
      </c>
      <c r="H914" s="195">
        <v>37049.331168981502</v>
      </c>
      <c r="I914" t="s">
        <v>2276</v>
      </c>
      <c r="M914" t="s">
        <v>3341</v>
      </c>
      <c r="N914" t="s">
        <v>3747</v>
      </c>
      <c r="O914" t="s">
        <v>396</v>
      </c>
      <c r="P914" s="196">
        <v>50000</v>
      </c>
      <c r="S914" t="s">
        <v>3342</v>
      </c>
      <c r="T914" t="s">
        <v>3557</v>
      </c>
      <c r="U914" s="198">
        <v>3.61</v>
      </c>
      <c r="V914" t="s">
        <v>2496</v>
      </c>
      <c r="W914" t="s">
        <v>2347</v>
      </c>
      <c r="X914" t="s">
        <v>2484</v>
      </c>
      <c r="Y914" t="s">
        <v>2469</v>
      </c>
      <c r="Z914" t="s">
        <v>2995</v>
      </c>
      <c r="AA914">
        <v>835653</v>
      </c>
      <c r="AB914" s="195">
        <v>37050.875011574099</v>
      </c>
      <c r="AC914" s="195">
        <v>37050.875011574099</v>
      </c>
    </row>
    <row r="915" spans="1:29" x14ac:dyDescent="0.25">
      <c r="A915" s="43" t="str">
        <f t="shared" si="71"/>
        <v>US Natural Gas Physical</v>
      </c>
      <c r="B915" s="43" t="str">
        <f t="shared" si="72"/>
        <v>US</v>
      </c>
      <c r="C915" s="43" t="str">
        <f t="shared" si="73"/>
        <v>Natural Gas</v>
      </c>
      <c r="D915" s="43" t="str">
        <f t="shared" si="74"/>
        <v>Physical</v>
      </c>
      <c r="E915" s="43">
        <f>IF(VLOOKUP(S915,'DD-Lookup'!$J$6:$L$50,3,FALSE)="Monthly",(YEAR(AC915)-YEAR(AB915))*12+MONTH(AC915)-MONTH(AB915)+1,(AC915-AB915+1))</f>
        <v>1</v>
      </c>
      <c r="F915" s="210">
        <f t="shared" si="75"/>
        <v>10000</v>
      </c>
      <c r="G915" s="199">
        <v>1352892</v>
      </c>
      <c r="H915" s="195">
        <v>37049.331250000003</v>
      </c>
      <c r="I915" t="s">
        <v>2470</v>
      </c>
      <c r="M915" t="s">
        <v>3341</v>
      </c>
      <c r="N915" t="s">
        <v>3747</v>
      </c>
      <c r="O915" t="s">
        <v>379</v>
      </c>
      <c r="Q915" s="196">
        <v>10000</v>
      </c>
      <c r="S915" t="s">
        <v>3342</v>
      </c>
      <c r="T915" t="s">
        <v>3557</v>
      </c>
      <c r="U915" s="198">
        <v>3.77</v>
      </c>
      <c r="V915" t="s">
        <v>1721</v>
      </c>
      <c r="W915" t="s">
        <v>2467</v>
      </c>
      <c r="X915" t="s">
        <v>2468</v>
      </c>
      <c r="Y915" t="s">
        <v>2469</v>
      </c>
      <c r="Z915" t="s">
        <v>2995</v>
      </c>
      <c r="AA915">
        <v>835654</v>
      </c>
      <c r="AB915" s="195">
        <v>37050.875011574099</v>
      </c>
      <c r="AC915" s="195">
        <v>37050.875011574099</v>
      </c>
    </row>
    <row r="916" spans="1:29" x14ac:dyDescent="0.25">
      <c r="A916" s="43" t="str">
        <f t="shared" si="71"/>
        <v>US Natural Gas Physical</v>
      </c>
      <c r="B916" s="43" t="str">
        <f t="shared" si="72"/>
        <v>US</v>
      </c>
      <c r="C916" s="43" t="str">
        <f t="shared" si="73"/>
        <v>Natural Gas</v>
      </c>
      <c r="D916" s="43" t="str">
        <f t="shared" si="74"/>
        <v>Physical</v>
      </c>
      <c r="E916" s="43">
        <f>IF(VLOOKUP(S916,'DD-Lookup'!$J$6:$L$50,3,FALSE)="Monthly",(YEAR(AC916)-YEAR(AB916))*12+MONTH(AC916)-MONTH(AB916)+1,(AC916-AB916+1))</f>
        <v>1</v>
      </c>
      <c r="F916" s="210">
        <f t="shared" si="75"/>
        <v>20000</v>
      </c>
      <c r="G916" s="199">
        <v>1352893</v>
      </c>
      <c r="H916" s="195">
        <v>37049.331388888902</v>
      </c>
      <c r="I916" t="s">
        <v>2289</v>
      </c>
      <c r="M916" t="s">
        <v>3341</v>
      </c>
      <c r="N916" t="s">
        <v>3747</v>
      </c>
      <c r="O916" t="s">
        <v>393</v>
      </c>
      <c r="P916" s="196">
        <v>20000</v>
      </c>
      <c r="S916" t="s">
        <v>3342</v>
      </c>
      <c r="T916" t="s">
        <v>3557</v>
      </c>
      <c r="U916" s="198">
        <v>3.5750000000000002</v>
      </c>
      <c r="V916" t="s">
        <v>3332</v>
      </c>
      <c r="W916" t="s">
        <v>2347</v>
      </c>
      <c r="X916" t="s">
        <v>2484</v>
      </c>
      <c r="Y916" t="s">
        <v>2469</v>
      </c>
      <c r="Z916" t="s">
        <v>2995</v>
      </c>
      <c r="AA916">
        <v>835656</v>
      </c>
      <c r="AB916" s="195">
        <v>37050.875011574099</v>
      </c>
      <c r="AC916" s="195">
        <v>37050.875011574099</v>
      </c>
    </row>
    <row r="917" spans="1:29" x14ac:dyDescent="0.25">
      <c r="A917" s="43" t="str">
        <f t="shared" si="71"/>
        <v>US Natural Gas Physical</v>
      </c>
      <c r="B917" s="43" t="str">
        <f t="shared" si="72"/>
        <v>US</v>
      </c>
      <c r="C917" s="43" t="str">
        <f t="shared" si="73"/>
        <v>Natural Gas</v>
      </c>
      <c r="D917" s="43" t="str">
        <f t="shared" si="74"/>
        <v>Physical</v>
      </c>
      <c r="E917" s="43">
        <f>IF(VLOOKUP(S917,'DD-Lookup'!$J$6:$L$50,3,FALSE)="Monthly",(YEAR(AC917)-YEAR(AB917))*12+MONTH(AC917)-MONTH(AB917)+1,(AC917-AB917+1))</f>
        <v>1</v>
      </c>
      <c r="F917" s="210">
        <f t="shared" si="75"/>
        <v>5000</v>
      </c>
      <c r="G917" s="199">
        <v>1352894</v>
      </c>
      <c r="H917" s="195">
        <v>37049.331400463001</v>
      </c>
      <c r="I917" t="s">
        <v>3094</v>
      </c>
      <c r="M917" t="s">
        <v>3341</v>
      </c>
      <c r="N917" t="s">
        <v>3747</v>
      </c>
      <c r="O917" t="s">
        <v>2706</v>
      </c>
      <c r="P917" s="196">
        <v>5000</v>
      </c>
      <c r="S917" t="s">
        <v>3342</v>
      </c>
      <c r="T917" t="s">
        <v>3557</v>
      </c>
      <c r="U917" s="198">
        <v>3.93</v>
      </c>
      <c r="V917" t="s">
        <v>3095</v>
      </c>
      <c r="W917" t="s">
        <v>431</v>
      </c>
      <c r="X917" t="s">
        <v>3077</v>
      </c>
      <c r="Y917" t="s">
        <v>2469</v>
      </c>
      <c r="Z917" t="s">
        <v>2995</v>
      </c>
      <c r="AA917">
        <v>835657</v>
      </c>
      <c r="AB917" s="195">
        <v>37050.875011574099</v>
      </c>
      <c r="AC917" s="195">
        <v>37050.875011574099</v>
      </c>
    </row>
    <row r="918" spans="1:29" x14ac:dyDescent="0.25">
      <c r="A918" s="43" t="str">
        <f t="shared" si="71"/>
        <v>US Natural Gas Physical</v>
      </c>
      <c r="B918" s="43" t="str">
        <f t="shared" si="72"/>
        <v>US</v>
      </c>
      <c r="C918" s="43" t="str">
        <f t="shared" si="73"/>
        <v>Natural Gas</v>
      </c>
      <c r="D918" s="43" t="str">
        <f t="shared" si="74"/>
        <v>Physical</v>
      </c>
      <c r="E918" s="43">
        <f>IF(VLOOKUP(S918,'DD-Lookup'!$J$6:$L$50,3,FALSE)="Monthly",(YEAR(AC918)-YEAR(AB918))*12+MONTH(AC918)-MONTH(AB918)+1,(AC918-AB918+1))</f>
        <v>1</v>
      </c>
      <c r="F918" s="210">
        <f t="shared" si="75"/>
        <v>9824</v>
      </c>
      <c r="G918" s="199">
        <v>1352895</v>
      </c>
      <c r="H918" s="195">
        <v>37049.331435185202</v>
      </c>
      <c r="I918" t="s">
        <v>3443</v>
      </c>
      <c r="M918" t="s">
        <v>3341</v>
      </c>
      <c r="N918" t="s">
        <v>3747</v>
      </c>
      <c r="O918" t="s">
        <v>1624</v>
      </c>
      <c r="Q918" s="196">
        <v>9824</v>
      </c>
      <c r="S918" t="s">
        <v>3342</v>
      </c>
      <c r="T918" t="s">
        <v>3557</v>
      </c>
      <c r="U918" s="198">
        <v>3.62</v>
      </c>
      <c r="V918" t="s">
        <v>4171</v>
      </c>
      <c r="W918" t="s">
        <v>2366</v>
      </c>
      <c r="X918" t="s">
        <v>3093</v>
      </c>
      <c r="Y918" t="s">
        <v>2469</v>
      </c>
      <c r="Z918" t="s">
        <v>2995</v>
      </c>
      <c r="AA918">
        <v>835658</v>
      </c>
      <c r="AB918" s="195">
        <v>37050.875011574099</v>
      </c>
      <c r="AC918" s="195">
        <v>37050.875011574099</v>
      </c>
    </row>
    <row r="919" spans="1:29" x14ac:dyDescent="0.25">
      <c r="A919" s="43" t="str">
        <f t="shared" si="71"/>
        <v>US Natural Gas Physical</v>
      </c>
      <c r="B919" s="43" t="str">
        <f t="shared" si="72"/>
        <v>US</v>
      </c>
      <c r="C919" s="43" t="str">
        <f t="shared" si="73"/>
        <v>Natural Gas</v>
      </c>
      <c r="D919" s="43" t="str">
        <f t="shared" si="74"/>
        <v>Physical</v>
      </c>
      <c r="E919" s="43">
        <f>IF(VLOOKUP(S919,'DD-Lookup'!$J$6:$L$50,3,FALSE)="Monthly",(YEAR(AC919)-YEAR(AB919))*12+MONTH(AC919)-MONTH(AB919)+1,(AC919-AB919+1))</f>
        <v>1</v>
      </c>
      <c r="F919" s="210">
        <f t="shared" si="75"/>
        <v>10000</v>
      </c>
      <c r="G919" s="199">
        <v>1352898</v>
      </c>
      <c r="H919" s="195">
        <v>37049.331504629597</v>
      </c>
      <c r="I919" t="s">
        <v>3443</v>
      </c>
      <c r="M919" t="s">
        <v>3341</v>
      </c>
      <c r="N919" t="s">
        <v>3747</v>
      </c>
      <c r="O919" t="s">
        <v>1624</v>
      </c>
      <c r="Q919" s="196">
        <v>10000</v>
      </c>
      <c r="S919" t="s">
        <v>3342</v>
      </c>
      <c r="T919" t="s">
        <v>3557</v>
      </c>
      <c r="U919" s="198">
        <v>3.625</v>
      </c>
      <c r="V919" t="s">
        <v>4171</v>
      </c>
      <c r="W919" t="s">
        <v>2366</v>
      </c>
      <c r="X919" t="s">
        <v>3093</v>
      </c>
      <c r="Y919" t="s">
        <v>2469</v>
      </c>
      <c r="Z919" t="s">
        <v>2995</v>
      </c>
      <c r="AA919">
        <v>835659</v>
      </c>
      <c r="AB919" s="195">
        <v>37050.875011574099</v>
      </c>
      <c r="AC919" s="195">
        <v>37050.875011574099</v>
      </c>
    </row>
    <row r="920" spans="1:29" x14ac:dyDescent="0.25">
      <c r="A920" s="43" t="str">
        <f t="shared" si="71"/>
        <v>US Natural Gas Physical</v>
      </c>
      <c r="B920" s="43" t="str">
        <f t="shared" si="72"/>
        <v>US</v>
      </c>
      <c r="C920" s="43" t="str">
        <f t="shared" si="73"/>
        <v>Natural Gas</v>
      </c>
      <c r="D920" s="43" t="str">
        <f t="shared" si="74"/>
        <v>Physical</v>
      </c>
      <c r="E920" s="43">
        <f>IF(VLOOKUP(S920,'DD-Lookup'!$J$6:$L$50,3,FALSE)="Monthly",(YEAR(AC920)-YEAR(AB920))*12+MONTH(AC920)-MONTH(AB920)+1,(AC920-AB920+1))</f>
        <v>1</v>
      </c>
      <c r="F920" s="210">
        <f t="shared" si="75"/>
        <v>10000</v>
      </c>
      <c r="G920" s="199">
        <v>1352899</v>
      </c>
      <c r="H920" s="195">
        <v>37049.331527777802</v>
      </c>
      <c r="I920" t="s">
        <v>2487</v>
      </c>
      <c r="M920" t="s">
        <v>3341</v>
      </c>
      <c r="N920" t="s">
        <v>3747</v>
      </c>
      <c r="O920" t="s">
        <v>393</v>
      </c>
      <c r="P920" s="196">
        <v>10000</v>
      </c>
      <c r="S920" t="s">
        <v>3342</v>
      </c>
      <c r="T920" t="s">
        <v>3557</v>
      </c>
      <c r="U920" s="198">
        <v>3.5724999999999998</v>
      </c>
      <c r="V920" t="s">
        <v>3489</v>
      </c>
      <c r="W920" t="s">
        <v>2347</v>
      </c>
      <c r="X920" t="s">
        <v>2484</v>
      </c>
      <c r="Y920" t="s">
        <v>2469</v>
      </c>
      <c r="Z920" t="s">
        <v>2995</v>
      </c>
      <c r="AA920">
        <v>835660</v>
      </c>
      <c r="AB920" s="195">
        <v>37050.875011574099</v>
      </c>
      <c r="AC920" s="195">
        <v>37050.875011574099</v>
      </c>
    </row>
    <row r="921" spans="1:29" x14ac:dyDescent="0.25">
      <c r="A921" s="43" t="str">
        <f t="shared" si="71"/>
        <v>US Natural Gas Physical</v>
      </c>
      <c r="B921" s="43" t="str">
        <f t="shared" si="72"/>
        <v>US</v>
      </c>
      <c r="C921" s="43" t="str">
        <f t="shared" si="73"/>
        <v>Natural Gas</v>
      </c>
      <c r="D921" s="43" t="str">
        <f t="shared" si="74"/>
        <v>Physical</v>
      </c>
      <c r="E921" s="43">
        <f>IF(VLOOKUP(S921,'DD-Lookup'!$J$6:$L$50,3,FALSE)="Monthly",(YEAR(AC921)-YEAR(AB921))*12+MONTH(AC921)-MONTH(AB921)+1,(AC921-AB921+1))</f>
        <v>1</v>
      </c>
      <c r="F921" s="210">
        <f t="shared" si="75"/>
        <v>19385</v>
      </c>
      <c r="G921" s="199">
        <v>1352900</v>
      </c>
      <c r="H921" s="195">
        <v>37049.331539351799</v>
      </c>
      <c r="I921" t="s">
        <v>2289</v>
      </c>
      <c r="M921" t="s">
        <v>3341</v>
      </c>
      <c r="N921" t="s">
        <v>3747</v>
      </c>
      <c r="O921" t="s">
        <v>2722</v>
      </c>
      <c r="Q921" s="196">
        <v>19385</v>
      </c>
      <c r="S921" t="s">
        <v>3342</v>
      </c>
      <c r="T921" t="s">
        <v>3557</v>
      </c>
      <c r="U921" s="198">
        <v>3.7</v>
      </c>
      <c r="V921" t="s">
        <v>3332</v>
      </c>
      <c r="W921" t="s">
        <v>2175</v>
      </c>
      <c r="X921" t="s">
        <v>2176</v>
      </c>
      <c r="Y921" t="s">
        <v>2469</v>
      </c>
      <c r="Z921" t="s">
        <v>2995</v>
      </c>
      <c r="AA921">
        <v>835661</v>
      </c>
      <c r="AB921" s="195">
        <v>37050.875011574099</v>
      </c>
      <c r="AC921" s="195">
        <v>37050.875011574099</v>
      </c>
    </row>
    <row r="922" spans="1:29" x14ac:dyDescent="0.25">
      <c r="A922" s="43" t="str">
        <f t="shared" si="71"/>
        <v>US Natural Gas Physical</v>
      </c>
      <c r="B922" s="43" t="str">
        <f t="shared" si="72"/>
        <v>US</v>
      </c>
      <c r="C922" s="43" t="str">
        <f t="shared" si="73"/>
        <v>Natural Gas</v>
      </c>
      <c r="D922" s="43" t="str">
        <f t="shared" si="74"/>
        <v>Physical</v>
      </c>
      <c r="E922" s="43">
        <f>IF(VLOOKUP(S922,'DD-Lookup'!$J$6:$L$50,3,FALSE)="Monthly",(YEAR(AC922)-YEAR(AB922))*12+MONTH(AC922)-MONTH(AB922)+1,(AC922-AB922+1))</f>
        <v>1</v>
      </c>
      <c r="F922" s="210">
        <f t="shared" si="75"/>
        <v>600</v>
      </c>
      <c r="G922" s="199">
        <v>1352901</v>
      </c>
      <c r="H922" s="195">
        <v>37049.331562500003</v>
      </c>
      <c r="I922" t="s">
        <v>3443</v>
      </c>
      <c r="M922" t="s">
        <v>3341</v>
      </c>
      <c r="N922" t="s">
        <v>3747</v>
      </c>
      <c r="O922" t="s">
        <v>1629</v>
      </c>
      <c r="Q922" s="196">
        <v>600</v>
      </c>
      <c r="S922" t="s">
        <v>3342</v>
      </c>
      <c r="T922" t="s">
        <v>3557</v>
      </c>
      <c r="U922" s="198">
        <v>3.62</v>
      </c>
      <c r="V922" t="s">
        <v>4171</v>
      </c>
      <c r="W922" t="s">
        <v>2366</v>
      </c>
      <c r="X922" t="s">
        <v>3093</v>
      </c>
      <c r="Y922" t="s">
        <v>2469</v>
      </c>
      <c r="Z922" t="s">
        <v>2995</v>
      </c>
      <c r="AA922">
        <v>835662</v>
      </c>
      <c r="AB922" s="195">
        <v>37050.875011574099</v>
      </c>
      <c r="AC922" s="195">
        <v>37050.875011574099</v>
      </c>
    </row>
    <row r="923" spans="1:29" x14ac:dyDescent="0.25">
      <c r="A923" s="43" t="str">
        <f t="shared" si="71"/>
        <v>US Natural Gas Physical</v>
      </c>
      <c r="B923" s="43" t="str">
        <f t="shared" si="72"/>
        <v>US</v>
      </c>
      <c r="C923" s="43" t="str">
        <f t="shared" si="73"/>
        <v>Natural Gas</v>
      </c>
      <c r="D923" s="43" t="str">
        <f t="shared" si="74"/>
        <v>Physical</v>
      </c>
      <c r="E923" s="43">
        <f>IF(VLOOKUP(S923,'DD-Lookup'!$J$6:$L$50,3,FALSE)="Monthly",(YEAR(AC923)-YEAR(AB923))*12+MONTH(AC923)-MONTH(AB923)+1,(AC923-AB923+1))</f>
        <v>1</v>
      </c>
      <c r="F923" s="210">
        <f t="shared" si="75"/>
        <v>10000</v>
      </c>
      <c r="G923" s="199">
        <v>1352902</v>
      </c>
      <c r="H923" s="195">
        <v>37049.331597222197</v>
      </c>
      <c r="I923" t="s">
        <v>3443</v>
      </c>
      <c r="M923" t="s">
        <v>3341</v>
      </c>
      <c r="N923" t="s">
        <v>3747</v>
      </c>
      <c r="O923" t="s">
        <v>1629</v>
      </c>
      <c r="Q923" s="196">
        <v>10000</v>
      </c>
      <c r="S923" t="s">
        <v>3342</v>
      </c>
      <c r="T923" t="s">
        <v>3557</v>
      </c>
      <c r="U923" s="198">
        <v>3.625</v>
      </c>
      <c r="V923" t="s">
        <v>4171</v>
      </c>
      <c r="W923" t="s">
        <v>2366</v>
      </c>
      <c r="X923" t="s">
        <v>3093</v>
      </c>
      <c r="Y923" t="s">
        <v>2469</v>
      </c>
      <c r="Z923" t="s">
        <v>2995</v>
      </c>
      <c r="AA923">
        <v>835663</v>
      </c>
      <c r="AB923" s="195">
        <v>37050.875011574099</v>
      </c>
      <c r="AC923" s="195">
        <v>37050.875011574099</v>
      </c>
    </row>
    <row r="924" spans="1:29" x14ac:dyDescent="0.25">
      <c r="A924" s="43" t="str">
        <f t="shared" si="71"/>
        <v>US Crude Financial</v>
      </c>
      <c r="B924" s="43" t="str">
        <f t="shared" si="72"/>
        <v>US</v>
      </c>
      <c r="C924" s="43" t="str">
        <f t="shared" si="73"/>
        <v>Crude</v>
      </c>
      <c r="D924" s="43" t="str">
        <f t="shared" si="74"/>
        <v>Financial</v>
      </c>
      <c r="E924" s="43">
        <f>IF(VLOOKUP(S924,'DD-Lookup'!$J$6:$L$50,3,FALSE)="Monthly",(YEAR(AC924)-YEAR(AB924))*12+MONTH(AC924)-MONTH(AB924)+1,(AC924-AB924+1))</f>
        <v>1</v>
      </c>
      <c r="F924" s="210">
        <f t="shared" si="75"/>
        <v>30000</v>
      </c>
      <c r="G924" s="199">
        <v>1352903</v>
      </c>
      <c r="H924" s="195">
        <v>37049.331620370402</v>
      </c>
      <c r="I924" t="s">
        <v>2280</v>
      </c>
      <c r="M924" t="s">
        <v>3437</v>
      </c>
      <c r="N924" t="s">
        <v>2653</v>
      </c>
      <c r="O924" t="s">
        <v>3359</v>
      </c>
      <c r="Q924" s="196">
        <v>30000</v>
      </c>
      <c r="S924" t="s">
        <v>3347</v>
      </c>
      <c r="T924" t="s">
        <v>3557</v>
      </c>
      <c r="U924" s="198">
        <v>27.54</v>
      </c>
      <c r="V924" t="s">
        <v>3468</v>
      </c>
      <c r="W924" t="s">
        <v>2655</v>
      </c>
      <c r="X924" t="s">
        <v>2656</v>
      </c>
      <c r="Y924" t="s">
        <v>2778</v>
      </c>
      <c r="Z924" t="s">
        <v>2995</v>
      </c>
      <c r="AA924">
        <v>115386</v>
      </c>
      <c r="AB924" s="195">
        <v>37073</v>
      </c>
      <c r="AC924" s="195">
        <v>37103</v>
      </c>
    </row>
    <row r="925" spans="1:29" x14ac:dyDescent="0.25">
      <c r="A925" s="43" t="str">
        <f t="shared" si="71"/>
        <v>US Natural Gas Financial</v>
      </c>
      <c r="B925" s="43" t="str">
        <f t="shared" si="72"/>
        <v>US</v>
      </c>
      <c r="C925" s="43" t="str">
        <f t="shared" si="73"/>
        <v>Natural Gas</v>
      </c>
      <c r="D925" s="43" t="str">
        <f t="shared" si="74"/>
        <v>Financial</v>
      </c>
      <c r="E925" s="43">
        <f>IF(VLOOKUP(S925,'DD-Lookup'!$J$6:$L$50,3,FALSE)="Monthly",(YEAR(AC925)-YEAR(AB925))*12+MONTH(AC925)-MONTH(AB925)+1,(AC925-AB925+1))</f>
        <v>123</v>
      </c>
      <c r="F925" s="210">
        <f t="shared" si="75"/>
        <v>2460000</v>
      </c>
      <c r="G925" s="199">
        <v>1352904</v>
      </c>
      <c r="H925" s="195">
        <v>37049.331643518497</v>
      </c>
      <c r="I925" t="s">
        <v>3529</v>
      </c>
      <c r="M925" t="s">
        <v>3341</v>
      </c>
      <c r="N925" t="s">
        <v>2476</v>
      </c>
      <c r="O925" t="s">
        <v>432</v>
      </c>
      <c r="Q925" s="196">
        <v>20000</v>
      </c>
      <c r="S925" t="s">
        <v>3342</v>
      </c>
      <c r="T925" t="s">
        <v>3557</v>
      </c>
      <c r="U925" s="198">
        <v>-8.5000000000000006E-2</v>
      </c>
      <c r="V925" t="s">
        <v>433</v>
      </c>
      <c r="W925" t="s">
        <v>3319</v>
      </c>
      <c r="X925" t="s">
        <v>3320</v>
      </c>
      <c r="Y925" t="s">
        <v>3575</v>
      </c>
      <c r="Z925" t="s">
        <v>2995</v>
      </c>
      <c r="AA925" t="s">
        <v>434</v>
      </c>
      <c r="AB925" s="195">
        <v>37073</v>
      </c>
      <c r="AC925" s="195">
        <v>37195</v>
      </c>
    </row>
    <row r="926" spans="1:29" x14ac:dyDescent="0.25">
      <c r="A926" s="43" t="str">
        <f t="shared" si="71"/>
        <v>US Natural Gas Financial</v>
      </c>
      <c r="B926" s="43" t="str">
        <f t="shared" si="72"/>
        <v>US</v>
      </c>
      <c r="C926" s="43" t="str">
        <f t="shared" si="73"/>
        <v>Natural Gas</v>
      </c>
      <c r="D926" s="43" t="str">
        <f t="shared" si="74"/>
        <v>Financial</v>
      </c>
      <c r="E926" s="43">
        <f>IF(VLOOKUP(S926,'DD-Lookup'!$J$6:$L$50,3,FALSE)="Monthly",(YEAR(AC926)-YEAR(AB926))*12+MONTH(AC926)-MONTH(AB926)+1,(AC926-AB926+1))</f>
        <v>23</v>
      </c>
      <c r="F926" s="210">
        <f t="shared" si="75"/>
        <v>345000</v>
      </c>
      <c r="G926" s="199">
        <v>1352907</v>
      </c>
      <c r="H926" s="195">
        <v>37049.331736111097</v>
      </c>
      <c r="I926" t="s">
        <v>2472</v>
      </c>
      <c r="M926" t="s">
        <v>3341</v>
      </c>
      <c r="N926" t="s">
        <v>2281</v>
      </c>
      <c r="O926" t="s">
        <v>2707</v>
      </c>
      <c r="P926" s="196">
        <v>15000</v>
      </c>
      <c r="S926" t="s">
        <v>3342</v>
      </c>
      <c r="T926" t="s">
        <v>3557</v>
      </c>
      <c r="U926" s="198">
        <v>3.7749999999999999</v>
      </c>
      <c r="V926" t="s">
        <v>3879</v>
      </c>
      <c r="W926" t="s">
        <v>2376</v>
      </c>
      <c r="X926" t="s">
        <v>435</v>
      </c>
      <c r="Y926" t="s">
        <v>3575</v>
      </c>
      <c r="Z926" t="s">
        <v>2995</v>
      </c>
      <c r="AA926" t="s">
        <v>436</v>
      </c>
      <c r="AB926" s="195">
        <v>37050.875011574099</v>
      </c>
      <c r="AC926" s="195">
        <v>37072.875011574099</v>
      </c>
    </row>
    <row r="927" spans="1:29" x14ac:dyDescent="0.25">
      <c r="A927" s="43" t="str">
        <f t="shared" si="71"/>
        <v>US Natural Gas Physical</v>
      </c>
      <c r="B927" s="43" t="str">
        <f t="shared" si="72"/>
        <v>US</v>
      </c>
      <c r="C927" s="43" t="str">
        <f t="shared" si="73"/>
        <v>Natural Gas</v>
      </c>
      <c r="D927" s="43" t="str">
        <f t="shared" si="74"/>
        <v>Physical</v>
      </c>
      <c r="E927" s="43">
        <f>IF(VLOOKUP(S927,'DD-Lookup'!$J$6:$L$50,3,FALSE)="Monthly",(YEAR(AC927)-YEAR(AB927))*12+MONTH(AC927)-MONTH(AB927)+1,(AC927-AB927+1))</f>
        <v>1</v>
      </c>
      <c r="F927" s="210">
        <f t="shared" si="75"/>
        <v>10000</v>
      </c>
      <c r="G927" s="199">
        <v>1352910</v>
      </c>
      <c r="H927" s="195">
        <v>37049.331793981502</v>
      </c>
      <c r="I927" t="s">
        <v>2483</v>
      </c>
      <c r="M927" t="s">
        <v>3341</v>
      </c>
      <c r="N927" t="s">
        <v>3747</v>
      </c>
      <c r="O927" t="s">
        <v>392</v>
      </c>
      <c r="P927" s="196">
        <v>10000</v>
      </c>
      <c r="S927" t="s">
        <v>3342</v>
      </c>
      <c r="T927" t="s">
        <v>3557</v>
      </c>
      <c r="U927" s="198">
        <v>3.5649999999999999</v>
      </c>
      <c r="V927" t="s">
        <v>2365</v>
      </c>
      <c r="W927" t="s">
        <v>2498</v>
      </c>
      <c r="X927" t="s">
        <v>2499</v>
      </c>
      <c r="Y927" t="s">
        <v>2469</v>
      </c>
      <c r="Z927" t="s">
        <v>2995</v>
      </c>
      <c r="AA927">
        <v>835664</v>
      </c>
      <c r="AB927" s="195">
        <v>37050.875011574099</v>
      </c>
      <c r="AC927" s="195">
        <v>37050.875011574099</v>
      </c>
    </row>
    <row r="928" spans="1:29" x14ac:dyDescent="0.25">
      <c r="A928" s="43" t="str">
        <f t="shared" si="71"/>
        <v>US Natural Gas Financial</v>
      </c>
      <c r="B928" s="43" t="str">
        <f t="shared" si="72"/>
        <v>US</v>
      </c>
      <c r="C928" s="43" t="str">
        <f t="shared" si="73"/>
        <v>Natural Gas</v>
      </c>
      <c r="D928" s="43" t="str">
        <f t="shared" si="74"/>
        <v>Financial</v>
      </c>
      <c r="E928" s="43">
        <f>IF(VLOOKUP(S928,'DD-Lookup'!$J$6:$L$50,3,FALSE)="Monthly",(YEAR(AC928)-YEAR(AB928))*12+MONTH(AC928)-MONTH(AB928)+1,(AC928-AB928+1))</f>
        <v>31</v>
      </c>
      <c r="F928" s="210">
        <f t="shared" si="75"/>
        <v>232500</v>
      </c>
      <c r="G928" s="199">
        <v>1352911</v>
      </c>
      <c r="H928" s="195">
        <v>37049.331979166702</v>
      </c>
      <c r="I928" t="s">
        <v>2273</v>
      </c>
      <c r="M928" t="s">
        <v>3341</v>
      </c>
      <c r="N928" t="s">
        <v>2281</v>
      </c>
      <c r="O928" t="s">
        <v>2475</v>
      </c>
      <c r="Q928" s="196">
        <v>7500</v>
      </c>
      <c r="S928" t="s">
        <v>3342</v>
      </c>
      <c r="T928" t="s">
        <v>3557</v>
      </c>
      <c r="U928" s="198">
        <v>3.82</v>
      </c>
      <c r="V928" t="s">
        <v>2610</v>
      </c>
      <c r="W928" t="s">
        <v>2853</v>
      </c>
      <c r="X928" t="s">
        <v>2282</v>
      </c>
      <c r="Y928" t="s">
        <v>3575</v>
      </c>
      <c r="Z928" t="s">
        <v>2995</v>
      </c>
      <c r="AA928" t="s">
        <v>437</v>
      </c>
      <c r="AB928" s="195">
        <v>37073.875</v>
      </c>
      <c r="AC928" s="195">
        <v>37103.875</v>
      </c>
    </row>
    <row r="929" spans="1:29" x14ac:dyDescent="0.25">
      <c r="A929" s="43" t="str">
        <f t="shared" si="71"/>
        <v>US Natural Gas Physical</v>
      </c>
      <c r="B929" s="43" t="str">
        <f t="shared" si="72"/>
        <v>US</v>
      </c>
      <c r="C929" s="43" t="str">
        <f t="shared" si="73"/>
        <v>Natural Gas</v>
      </c>
      <c r="D929" s="43" t="str">
        <f t="shared" si="74"/>
        <v>Physical</v>
      </c>
      <c r="E929" s="43">
        <f>IF(VLOOKUP(S929,'DD-Lookup'!$J$6:$L$50,3,FALSE)="Monthly",(YEAR(AC929)-YEAR(AB929))*12+MONTH(AC929)-MONTH(AB929)+1,(AC929-AB929+1))</f>
        <v>1</v>
      </c>
      <c r="F929" s="210">
        <f t="shared" si="75"/>
        <v>10000</v>
      </c>
      <c r="G929" s="199">
        <v>1352912</v>
      </c>
      <c r="H929" s="195">
        <v>37049.332106481503</v>
      </c>
      <c r="I929" t="s">
        <v>3087</v>
      </c>
      <c r="M929" t="s">
        <v>3341</v>
      </c>
      <c r="N929" t="s">
        <v>3747</v>
      </c>
      <c r="O929" t="s">
        <v>1623</v>
      </c>
      <c r="P929" s="196">
        <v>10000</v>
      </c>
      <c r="S929" t="s">
        <v>3342</v>
      </c>
      <c r="T929" t="s">
        <v>3557</v>
      </c>
      <c r="U929" s="198">
        <v>3.83</v>
      </c>
      <c r="V929" t="s">
        <v>3088</v>
      </c>
      <c r="W929" t="s">
        <v>2190</v>
      </c>
      <c r="X929" t="s">
        <v>2191</v>
      </c>
      <c r="Y929" t="s">
        <v>2469</v>
      </c>
      <c r="Z929" t="s">
        <v>2995</v>
      </c>
      <c r="AA929">
        <v>835665</v>
      </c>
      <c r="AB929" s="195">
        <v>37050.875011574099</v>
      </c>
      <c r="AC929" s="195">
        <v>37050.875011574099</v>
      </c>
    </row>
    <row r="930" spans="1:29" x14ac:dyDescent="0.25">
      <c r="A930" s="43" t="str">
        <f t="shared" si="71"/>
        <v>US Power Physical</v>
      </c>
      <c r="B930" s="43" t="str">
        <f t="shared" si="72"/>
        <v>US</v>
      </c>
      <c r="C930" s="43" t="str">
        <f t="shared" si="73"/>
        <v>Power</v>
      </c>
      <c r="D930" s="43" t="str">
        <f t="shared" si="74"/>
        <v>Physical</v>
      </c>
      <c r="E930" s="43">
        <f>IF(VLOOKUP(S930,'DD-Lookup'!$J$6:$L$50,3,FALSE)="Monthly",(YEAR(AC930)-YEAR(AB930))*12+MONTH(AC930)-MONTH(AB930)+1,(AC930-AB930+1))</f>
        <v>30</v>
      </c>
      <c r="F930" s="210">
        <f t="shared" si="75"/>
        <v>1500</v>
      </c>
      <c r="G930" s="199">
        <v>1352913</v>
      </c>
      <c r="H930" s="195">
        <v>37049.332152777803</v>
      </c>
      <c r="I930" t="s">
        <v>2276</v>
      </c>
      <c r="M930" t="s">
        <v>2766</v>
      </c>
      <c r="N930" t="s">
        <v>3361</v>
      </c>
      <c r="O930" t="s">
        <v>349</v>
      </c>
      <c r="P930" s="196">
        <v>50</v>
      </c>
      <c r="S930" t="s">
        <v>3340</v>
      </c>
      <c r="T930" t="s">
        <v>3557</v>
      </c>
      <c r="U930" s="198">
        <v>45</v>
      </c>
      <c r="V930" t="s">
        <v>3840</v>
      </c>
      <c r="W930" t="s">
        <v>2278</v>
      </c>
      <c r="X930" t="s">
        <v>3513</v>
      </c>
      <c r="Y930" t="s">
        <v>2662</v>
      </c>
      <c r="Z930" t="s">
        <v>2990</v>
      </c>
      <c r="AA930">
        <v>636460.1</v>
      </c>
      <c r="AB930" s="195">
        <v>37135.875</v>
      </c>
      <c r="AC930" s="195">
        <v>37164.875</v>
      </c>
    </row>
    <row r="931" spans="1:29" x14ac:dyDescent="0.25">
      <c r="A931" s="43" t="str">
        <f t="shared" si="71"/>
        <v xml:space="preserve"> Metals Financial</v>
      </c>
      <c r="B931" s="43" t="str">
        <f t="shared" si="72"/>
        <v/>
      </c>
      <c r="C931" s="43" t="str">
        <f t="shared" si="73"/>
        <v>Metals</v>
      </c>
      <c r="D931" s="43" t="str">
        <f t="shared" si="74"/>
        <v>Financial</v>
      </c>
      <c r="E931" s="43">
        <f>IF(VLOOKUP(S931,'DD-Lookup'!$J$6:$L$50,3,FALSE)="Monthly",(YEAR(AC931)-YEAR(AB931))*12+MONTH(AC931)-MONTH(AB931)+1,(AC931-AB931+1))</f>
        <v>1</v>
      </c>
      <c r="F931" s="210">
        <f t="shared" si="75"/>
        <v>8</v>
      </c>
      <c r="G931" s="199">
        <v>1352915</v>
      </c>
      <c r="H931" s="195">
        <v>37049.332187499997</v>
      </c>
      <c r="I931" t="s">
        <v>3612</v>
      </c>
      <c r="M931" t="s">
        <v>3346</v>
      </c>
      <c r="N931" t="s">
        <v>3554</v>
      </c>
      <c r="O931" t="s">
        <v>3555</v>
      </c>
      <c r="Q931" s="196">
        <v>8</v>
      </c>
      <c r="S931" t="s">
        <v>3556</v>
      </c>
      <c r="T931" t="s">
        <v>3557</v>
      </c>
      <c r="U931" s="198">
        <v>1668</v>
      </c>
      <c r="V931" t="s">
        <v>3123</v>
      </c>
      <c r="W931" t="s">
        <v>3563</v>
      </c>
      <c r="X931" t="s">
        <v>3559</v>
      </c>
      <c r="Y931" t="s">
        <v>3560</v>
      </c>
      <c r="Z931" t="s">
        <v>3561</v>
      </c>
      <c r="AA931">
        <v>2173518</v>
      </c>
    </row>
    <row r="932" spans="1:29" x14ac:dyDescent="0.25">
      <c r="A932" s="43" t="str">
        <f t="shared" si="71"/>
        <v>US Natural Gas Financial</v>
      </c>
      <c r="B932" s="43" t="str">
        <f t="shared" si="72"/>
        <v>US</v>
      </c>
      <c r="C932" s="43" t="str">
        <f t="shared" si="73"/>
        <v>Natural Gas</v>
      </c>
      <c r="D932" s="43" t="str">
        <f t="shared" si="74"/>
        <v>Financial</v>
      </c>
      <c r="E932" s="43">
        <f>IF(VLOOKUP(S932,'DD-Lookup'!$J$6:$L$50,3,FALSE)="Monthly",(YEAR(AC932)-YEAR(AB932))*12+MONTH(AC932)-MONTH(AB932)+1,(AC932-AB932+1))</f>
        <v>31</v>
      </c>
      <c r="F932" s="210">
        <f t="shared" si="75"/>
        <v>465000</v>
      </c>
      <c r="G932" s="199">
        <v>1352916</v>
      </c>
      <c r="H932" s="195">
        <v>37049.332233796304</v>
      </c>
      <c r="I932" t="s">
        <v>3085</v>
      </c>
      <c r="M932" t="s">
        <v>3341</v>
      </c>
      <c r="N932" t="s">
        <v>2281</v>
      </c>
      <c r="O932" t="s">
        <v>2475</v>
      </c>
      <c r="P932" s="196">
        <v>15000</v>
      </c>
      <c r="S932" t="s">
        <v>3342</v>
      </c>
      <c r="T932" t="s">
        <v>3557</v>
      </c>
      <c r="U932" s="198">
        <v>3.8149999999999999</v>
      </c>
      <c r="V932" t="s">
        <v>2424</v>
      </c>
      <c r="W932" t="s">
        <v>2853</v>
      </c>
      <c r="X932" t="s">
        <v>2282</v>
      </c>
      <c r="Y932" t="s">
        <v>3575</v>
      </c>
      <c r="Z932" t="s">
        <v>2995</v>
      </c>
      <c r="AA932" t="s">
        <v>438</v>
      </c>
      <c r="AB932" s="195">
        <v>37073.875</v>
      </c>
      <c r="AC932" s="195">
        <v>37103.875</v>
      </c>
    </row>
    <row r="933" spans="1:29" x14ac:dyDescent="0.25">
      <c r="A933" s="43" t="str">
        <f t="shared" si="71"/>
        <v>US Power Physical</v>
      </c>
      <c r="B933" s="43" t="str">
        <f t="shared" si="72"/>
        <v>US</v>
      </c>
      <c r="C933" s="43" t="str">
        <f t="shared" si="73"/>
        <v>Power</v>
      </c>
      <c r="D933" s="43" t="str">
        <f t="shared" si="74"/>
        <v>Physical</v>
      </c>
      <c r="E933" s="43">
        <f>IF(VLOOKUP(S933,'DD-Lookup'!$J$6:$L$50,3,FALSE)="Monthly",(YEAR(AC933)-YEAR(AB933))*12+MONTH(AC933)-MONTH(AB933)+1,(AC933-AB933+1))</f>
        <v>30</v>
      </c>
      <c r="F933" s="210">
        <f t="shared" si="75"/>
        <v>1500</v>
      </c>
      <c r="G933" s="199">
        <v>1352917</v>
      </c>
      <c r="H933" s="195">
        <v>37049.332361111097</v>
      </c>
      <c r="I933" t="s">
        <v>2244</v>
      </c>
      <c r="M933" t="s">
        <v>2766</v>
      </c>
      <c r="N933" t="s">
        <v>3361</v>
      </c>
      <c r="O933" t="s">
        <v>349</v>
      </c>
      <c r="P933" s="196">
        <v>50</v>
      </c>
      <c r="S933" t="s">
        <v>3340</v>
      </c>
      <c r="T933" t="s">
        <v>3557</v>
      </c>
      <c r="U933" s="198">
        <v>45.25</v>
      </c>
      <c r="V933" t="s">
        <v>3494</v>
      </c>
      <c r="W933" t="s">
        <v>2278</v>
      </c>
      <c r="X933" t="s">
        <v>3513</v>
      </c>
      <c r="Y933" t="s">
        <v>2662</v>
      </c>
      <c r="Z933" t="s">
        <v>2990</v>
      </c>
      <c r="AA933">
        <v>636461.1</v>
      </c>
      <c r="AB933" s="195">
        <v>37135.875</v>
      </c>
      <c r="AC933" s="195">
        <v>37164.875</v>
      </c>
    </row>
    <row r="934" spans="1:29" x14ac:dyDescent="0.25">
      <c r="A934" s="43" t="str">
        <f t="shared" si="71"/>
        <v>US Natural Gas Physical</v>
      </c>
      <c r="B934" s="43" t="str">
        <f t="shared" si="72"/>
        <v>US</v>
      </c>
      <c r="C934" s="43" t="str">
        <f t="shared" si="73"/>
        <v>Natural Gas</v>
      </c>
      <c r="D934" s="43" t="str">
        <f t="shared" si="74"/>
        <v>Physical</v>
      </c>
      <c r="E934" s="43">
        <f>IF(VLOOKUP(S934,'DD-Lookup'!$J$6:$L$50,3,FALSE)="Monthly",(YEAR(AC934)-YEAR(AB934))*12+MONTH(AC934)-MONTH(AB934)+1,(AC934-AB934+1))</f>
        <v>1</v>
      </c>
      <c r="F934" s="210">
        <f t="shared" si="75"/>
        <v>10000</v>
      </c>
      <c r="G934" s="199">
        <v>1352919</v>
      </c>
      <c r="H934" s="195">
        <v>37049.332418981503</v>
      </c>
      <c r="I934" t="s">
        <v>2280</v>
      </c>
      <c r="M934" t="s">
        <v>3341</v>
      </c>
      <c r="N934" t="s">
        <v>3747</v>
      </c>
      <c r="O934" t="s">
        <v>2741</v>
      </c>
      <c r="P934" s="196">
        <v>10000</v>
      </c>
      <c r="S934" t="s">
        <v>3342</v>
      </c>
      <c r="T934" t="s">
        <v>3557</v>
      </c>
      <c r="U934" s="198">
        <v>3.99</v>
      </c>
      <c r="V934" t="s">
        <v>2344</v>
      </c>
      <c r="W934" t="s">
        <v>3138</v>
      </c>
      <c r="X934" t="s">
        <v>3081</v>
      </c>
      <c r="Y934" t="s">
        <v>2469</v>
      </c>
      <c r="Z934" t="s">
        <v>2995</v>
      </c>
      <c r="AA934">
        <v>835666</v>
      </c>
      <c r="AB934" s="195">
        <v>37050.875011574099</v>
      </c>
      <c r="AC934" s="195">
        <v>37050.875011574099</v>
      </c>
    </row>
    <row r="935" spans="1:29" x14ac:dyDescent="0.25">
      <c r="A935" s="43" t="str">
        <f t="shared" si="71"/>
        <v>US Natural Gas Financial</v>
      </c>
      <c r="B935" s="43" t="str">
        <f t="shared" si="72"/>
        <v>US</v>
      </c>
      <c r="C935" s="43" t="str">
        <f t="shared" si="73"/>
        <v>Natural Gas</v>
      </c>
      <c r="D935" s="43" t="str">
        <f t="shared" si="74"/>
        <v>Financial</v>
      </c>
      <c r="E935" s="43">
        <f>IF(VLOOKUP(S935,'DD-Lookup'!$J$6:$L$50,3,FALSE)="Monthly",(YEAR(AC935)-YEAR(AB935))*12+MONTH(AC935)-MONTH(AB935)+1,(AC935-AB935+1))</f>
        <v>151</v>
      </c>
      <c r="F935" s="210">
        <f t="shared" si="75"/>
        <v>755000</v>
      </c>
      <c r="G935" s="199">
        <v>1352920</v>
      </c>
      <c r="H935" s="195">
        <v>37049.332488425898</v>
      </c>
      <c r="I935" t="s">
        <v>2472</v>
      </c>
      <c r="M935" t="s">
        <v>3341</v>
      </c>
      <c r="N935" t="s">
        <v>2281</v>
      </c>
      <c r="O935" t="s">
        <v>2491</v>
      </c>
      <c r="Q935" s="196">
        <v>5000</v>
      </c>
      <c r="S935" t="s">
        <v>3342</v>
      </c>
      <c r="T935" t="s">
        <v>3557</v>
      </c>
      <c r="U935" s="198">
        <v>4.2949999999999999</v>
      </c>
      <c r="V935" t="s">
        <v>2481</v>
      </c>
      <c r="W935" t="s">
        <v>2853</v>
      </c>
      <c r="X935" t="s">
        <v>2282</v>
      </c>
      <c r="Y935" t="s">
        <v>3575</v>
      </c>
      <c r="Z935" t="s">
        <v>2995</v>
      </c>
      <c r="AA935" t="s">
        <v>439</v>
      </c>
      <c r="AB935" s="195">
        <v>37196</v>
      </c>
      <c r="AC935" s="195">
        <v>37346</v>
      </c>
    </row>
    <row r="936" spans="1:29" x14ac:dyDescent="0.25">
      <c r="A936" s="43" t="str">
        <f t="shared" si="71"/>
        <v>US Natural Gas Physical</v>
      </c>
      <c r="B936" s="43" t="str">
        <f t="shared" si="72"/>
        <v>US</v>
      </c>
      <c r="C936" s="43" t="str">
        <f t="shared" si="73"/>
        <v>Natural Gas</v>
      </c>
      <c r="D936" s="43" t="str">
        <f t="shared" si="74"/>
        <v>Physical</v>
      </c>
      <c r="E936" s="43">
        <f>IF(VLOOKUP(S936,'DD-Lookup'!$J$6:$L$50,3,FALSE)="Monthly",(YEAR(AC936)-YEAR(AB936))*12+MONTH(AC936)-MONTH(AB936)+1,(AC936-AB936+1))</f>
        <v>1</v>
      </c>
      <c r="F936" s="210">
        <f t="shared" si="75"/>
        <v>10000</v>
      </c>
      <c r="G936" s="199">
        <v>1352921</v>
      </c>
      <c r="H936" s="195">
        <v>37049.332696759302</v>
      </c>
      <c r="I936" t="s">
        <v>3443</v>
      </c>
      <c r="M936" t="s">
        <v>3341</v>
      </c>
      <c r="N936" t="s">
        <v>3747</v>
      </c>
      <c r="O936" t="s">
        <v>1624</v>
      </c>
      <c r="Q936" s="196">
        <v>10000</v>
      </c>
      <c r="S936" t="s">
        <v>3342</v>
      </c>
      <c r="T936" t="s">
        <v>3557</v>
      </c>
      <c r="U936" s="198">
        <v>3.63</v>
      </c>
      <c r="V936" t="s">
        <v>4171</v>
      </c>
      <c r="W936" t="s">
        <v>2366</v>
      </c>
      <c r="X936" t="s">
        <v>3093</v>
      </c>
      <c r="Y936" t="s">
        <v>2469</v>
      </c>
      <c r="Z936" t="s">
        <v>2995</v>
      </c>
      <c r="AA936">
        <v>835667</v>
      </c>
      <c r="AB936" s="195">
        <v>37050.875011574099</v>
      </c>
      <c r="AC936" s="195">
        <v>37050.875011574099</v>
      </c>
    </row>
    <row r="937" spans="1:29" x14ac:dyDescent="0.25">
      <c r="A937" s="43" t="str">
        <f t="shared" si="71"/>
        <v>US Natural Gas Physical</v>
      </c>
      <c r="B937" s="43" t="str">
        <f t="shared" si="72"/>
        <v>US</v>
      </c>
      <c r="C937" s="43" t="str">
        <f t="shared" si="73"/>
        <v>Natural Gas</v>
      </c>
      <c r="D937" s="43" t="str">
        <f t="shared" si="74"/>
        <v>Physical</v>
      </c>
      <c r="E937" s="43">
        <f>IF(VLOOKUP(S937,'DD-Lookup'!$J$6:$L$50,3,FALSE)="Monthly",(YEAR(AC937)-YEAR(AB937))*12+MONTH(AC937)-MONTH(AB937)+1,(AC937-AB937+1))</f>
        <v>1</v>
      </c>
      <c r="F937" s="210">
        <f t="shared" si="75"/>
        <v>10000</v>
      </c>
      <c r="G937" s="199">
        <v>1352922</v>
      </c>
      <c r="H937" s="195">
        <v>37049.332731481503</v>
      </c>
      <c r="I937" t="s">
        <v>3443</v>
      </c>
      <c r="M937" t="s">
        <v>3341</v>
      </c>
      <c r="N937" t="s">
        <v>3747</v>
      </c>
      <c r="O937" t="s">
        <v>1629</v>
      </c>
      <c r="Q937" s="196">
        <v>10000</v>
      </c>
      <c r="S937" t="s">
        <v>3342</v>
      </c>
      <c r="T937" t="s">
        <v>3557</v>
      </c>
      <c r="U937" s="198">
        <v>3.63</v>
      </c>
      <c r="V937" t="s">
        <v>4171</v>
      </c>
      <c r="W937" t="s">
        <v>2366</v>
      </c>
      <c r="X937" t="s">
        <v>3093</v>
      </c>
      <c r="Y937" t="s">
        <v>2469</v>
      </c>
      <c r="Z937" t="s">
        <v>2995</v>
      </c>
      <c r="AA937">
        <v>835668</v>
      </c>
      <c r="AB937" s="195">
        <v>37050.875011574099</v>
      </c>
      <c r="AC937" s="195">
        <v>37050.875011574099</v>
      </c>
    </row>
    <row r="938" spans="1:29" x14ac:dyDescent="0.25">
      <c r="A938" s="43" t="str">
        <f t="shared" si="71"/>
        <v>US Natural Gas Physical</v>
      </c>
      <c r="B938" s="43" t="str">
        <f t="shared" si="72"/>
        <v>US</v>
      </c>
      <c r="C938" s="43" t="str">
        <f t="shared" si="73"/>
        <v>Natural Gas</v>
      </c>
      <c r="D938" s="43" t="str">
        <f t="shared" si="74"/>
        <v>Physical</v>
      </c>
      <c r="E938" s="43">
        <f>IF(VLOOKUP(S938,'DD-Lookup'!$J$6:$L$50,3,FALSE)="Monthly",(YEAR(AC938)-YEAR(AB938))*12+MONTH(AC938)-MONTH(AB938)+1,(AC938-AB938+1))</f>
        <v>1</v>
      </c>
      <c r="F938" s="210">
        <f t="shared" si="75"/>
        <v>10000</v>
      </c>
      <c r="G938" s="199">
        <v>1352923</v>
      </c>
      <c r="H938" s="195">
        <v>37049.332777777803</v>
      </c>
      <c r="I938" t="s">
        <v>3443</v>
      </c>
      <c r="M938" t="s">
        <v>3341</v>
      </c>
      <c r="N938" t="s">
        <v>3747</v>
      </c>
      <c r="O938" t="s">
        <v>1624</v>
      </c>
      <c r="Q938" s="196">
        <v>10000</v>
      </c>
      <c r="S938" t="s">
        <v>3342</v>
      </c>
      <c r="T938" t="s">
        <v>3557</v>
      </c>
      <c r="U938" s="198">
        <v>3.6349999999999998</v>
      </c>
      <c r="V938" t="s">
        <v>4171</v>
      </c>
      <c r="W938" t="s">
        <v>2366</v>
      </c>
      <c r="X938" t="s">
        <v>3093</v>
      </c>
      <c r="Y938" t="s">
        <v>2469</v>
      </c>
      <c r="Z938" t="s">
        <v>2995</v>
      </c>
      <c r="AA938">
        <v>835669</v>
      </c>
      <c r="AB938" s="195">
        <v>37050.875011574099</v>
      </c>
      <c r="AC938" s="195">
        <v>37050.875011574099</v>
      </c>
    </row>
    <row r="939" spans="1:29" x14ac:dyDescent="0.25">
      <c r="A939" s="43" t="str">
        <f t="shared" si="71"/>
        <v>US Natural Gas Physical</v>
      </c>
      <c r="B939" s="43" t="str">
        <f t="shared" si="72"/>
        <v>US</v>
      </c>
      <c r="C939" s="43" t="str">
        <f t="shared" si="73"/>
        <v>Natural Gas</v>
      </c>
      <c r="D939" s="43" t="str">
        <f t="shared" si="74"/>
        <v>Physical</v>
      </c>
      <c r="E939" s="43">
        <f>IF(VLOOKUP(S939,'DD-Lookup'!$J$6:$L$50,3,FALSE)="Monthly",(YEAR(AC939)-YEAR(AB939))*12+MONTH(AC939)-MONTH(AB939)+1,(AC939-AB939+1))</f>
        <v>1</v>
      </c>
      <c r="F939" s="210">
        <f t="shared" si="75"/>
        <v>10000</v>
      </c>
      <c r="G939" s="199">
        <v>1352924</v>
      </c>
      <c r="H939" s="195">
        <v>37049.332812499997</v>
      </c>
      <c r="I939" t="s">
        <v>3443</v>
      </c>
      <c r="M939" t="s">
        <v>3341</v>
      </c>
      <c r="N939" t="s">
        <v>3747</v>
      </c>
      <c r="O939" t="s">
        <v>1629</v>
      </c>
      <c r="Q939" s="196">
        <v>10000</v>
      </c>
      <c r="S939" t="s">
        <v>3342</v>
      </c>
      <c r="T939" t="s">
        <v>3557</v>
      </c>
      <c r="U939" s="198">
        <v>3.6349999999999998</v>
      </c>
      <c r="V939" t="s">
        <v>4171</v>
      </c>
      <c r="W939" t="s">
        <v>2366</v>
      </c>
      <c r="X939" t="s">
        <v>3093</v>
      </c>
      <c r="Y939" t="s">
        <v>2469</v>
      </c>
      <c r="Z939" t="s">
        <v>2995</v>
      </c>
      <c r="AA939">
        <v>835670</v>
      </c>
      <c r="AB939" s="195">
        <v>37050.875011574099</v>
      </c>
      <c r="AC939" s="195">
        <v>37050.875011574099</v>
      </c>
    </row>
    <row r="940" spans="1:29" x14ac:dyDescent="0.25">
      <c r="A940" s="43" t="str">
        <f t="shared" si="71"/>
        <v>US Natural Gas Financial</v>
      </c>
      <c r="B940" s="43" t="str">
        <f t="shared" si="72"/>
        <v>US</v>
      </c>
      <c r="C940" s="43" t="str">
        <f t="shared" si="73"/>
        <v>Natural Gas</v>
      </c>
      <c r="D940" s="43" t="str">
        <f t="shared" si="74"/>
        <v>Financial</v>
      </c>
      <c r="E940" s="43">
        <f>IF(VLOOKUP(S940,'DD-Lookup'!$J$6:$L$50,3,FALSE)="Monthly",(YEAR(AC940)-YEAR(AB940))*12+MONTH(AC940)-MONTH(AB940)+1,(AC940-AB940+1))</f>
        <v>151</v>
      </c>
      <c r="F940" s="210">
        <f t="shared" si="75"/>
        <v>755000</v>
      </c>
      <c r="G940" s="199">
        <v>1352925</v>
      </c>
      <c r="H940" s="195">
        <v>37049.332835648202</v>
      </c>
      <c r="I940" t="s">
        <v>2652</v>
      </c>
      <c r="M940" t="s">
        <v>3341</v>
      </c>
      <c r="N940" t="s">
        <v>2281</v>
      </c>
      <c r="O940" t="s">
        <v>2491</v>
      </c>
      <c r="P940" s="196">
        <v>5000</v>
      </c>
      <c r="S940" t="s">
        <v>3342</v>
      </c>
      <c r="T940" t="s">
        <v>3557</v>
      </c>
      <c r="U940" s="198">
        <v>4.29</v>
      </c>
      <c r="V940" t="s">
        <v>2332</v>
      </c>
      <c r="W940" t="s">
        <v>2853</v>
      </c>
      <c r="X940" t="s">
        <v>2282</v>
      </c>
      <c r="Y940" t="s">
        <v>3575</v>
      </c>
      <c r="Z940" t="s">
        <v>2995</v>
      </c>
      <c r="AA940" t="s">
        <v>440</v>
      </c>
      <c r="AB940" s="195">
        <v>37196</v>
      </c>
      <c r="AC940" s="195">
        <v>37346</v>
      </c>
    </row>
    <row r="941" spans="1:29" x14ac:dyDescent="0.25">
      <c r="A941" s="43" t="str">
        <f t="shared" si="71"/>
        <v>US Natural Gas Physical</v>
      </c>
      <c r="B941" s="43" t="str">
        <f t="shared" si="72"/>
        <v>US</v>
      </c>
      <c r="C941" s="43" t="str">
        <f t="shared" si="73"/>
        <v>Natural Gas</v>
      </c>
      <c r="D941" s="43" t="str">
        <f t="shared" si="74"/>
        <v>Physical</v>
      </c>
      <c r="E941" s="43">
        <f>IF(VLOOKUP(S941,'DD-Lookup'!$J$6:$L$50,3,FALSE)="Monthly",(YEAR(AC941)-YEAR(AB941))*12+MONTH(AC941)-MONTH(AB941)+1,(AC941-AB941+1))</f>
        <v>1</v>
      </c>
      <c r="F941" s="210">
        <f t="shared" si="75"/>
        <v>50000</v>
      </c>
      <c r="G941" s="199">
        <v>1352926</v>
      </c>
      <c r="H941" s="195">
        <v>37049.3328819444</v>
      </c>
      <c r="I941" t="s">
        <v>2487</v>
      </c>
      <c r="M941" t="s">
        <v>3341</v>
      </c>
      <c r="N941" t="s">
        <v>3747</v>
      </c>
      <c r="O941" t="s">
        <v>396</v>
      </c>
      <c r="P941" s="196">
        <v>50000</v>
      </c>
      <c r="S941" t="s">
        <v>3342</v>
      </c>
      <c r="T941" t="s">
        <v>3557</v>
      </c>
      <c r="U941" s="198">
        <v>3.5950000000000002</v>
      </c>
      <c r="V941" t="s">
        <v>2348</v>
      </c>
      <c r="W941" t="s">
        <v>2347</v>
      </c>
      <c r="X941" t="s">
        <v>2484</v>
      </c>
      <c r="Y941" t="s">
        <v>2469</v>
      </c>
      <c r="Z941" t="s">
        <v>2995</v>
      </c>
      <c r="AA941">
        <v>835671</v>
      </c>
      <c r="AB941" s="195">
        <v>37050.875011574099</v>
      </c>
      <c r="AC941" s="195">
        <v>37050.875011574099</v>
      </c>
    </row>
    <row r="942" spans="1:29" x14ac:dyDescent="0.25">
      <c r="A942" s="43" t="str">
        <f t="shared" si="71"/>
        <v>US Natural Gas Physical</v>
      </c>
      <c r="B942" s="43" t="str">
        <f t="shared" si="72"/>
        <v>US</v>
      </c>
      <c r="C942" s="43" t="str">
        <f t="shared" si="73"/>
        <v>Natural Gas</v>
      </c>
      <c r="D942" s="43" t="str">
        <f t="shared" si="74"/>
        <v>Physical</v>
      </c>
      <c r="E942" s="43">
        <f>IF(VLOOKUP(S942,'DD-Lookup'!$J$6:$L$50,3,FALSE)="Monthly",(YEAR(AC942)-YEAR(AB942))*12+MONTH(AC942)-MONTH(AB942)+1,(AC942-AB942+1))</f>
        <v>1</v>
      </c>
      <c r="F942" s="210">
        <f t="shared" si="75"/>
        <v>5308</v>
      </c>
      <c r="G942" s="199">
        <v>1352927</v>
      </c>
      <c r="H942" s="195">
        <v>37049.332939814798</v>
      </c>
      <c r="I942" t="s">
        <v>3094</v>
      </c>
      <c r="M942" t="s">
        <v>3341</v>
      </c>
      <c r="N942" t="s">
        <v>3747</v>
      </c>
      <c r="O942" t="s">
        <v>1636</v>
      </c>
      <c r="Q942" s="196">
        <v>5308</v>
      </c>
      <c r="S942" t="s">
        <v>3342</v>
      </c>
      <c r="T942" t="s">
        <v>3557</v>
      </c>
      <c r="U942" s="198">
        <v>3.5649999999999999</v>
      </c>
      <c r="V942" t="s">
        <v>3095</v>
      </c>
      <c r="W942" t="s">
        <v>2366</v>
      </c>
      <c r="X942" t="s">
        <v>3093</v>
      </c>
      <c r="Y942" t="s">
        <v>2469</v>
      </c>
      <c r="Z942" t="s">
        <v>2995</v>
      </c>
      <c r="AA942">
        <v>835672</v>
      </c>
      <c r="AB942" s="195">
        <v>37050.875011574099</v>
      </c>
      <c r="AC942" s="195">
        <v>37050.875011574099</v>
      </c>
    </row>
    <row r="943" spans="1:29" x14ac:dyDescent="0.25">
      <c r="A943" s="43" t="str">
        <f t="shared" si="71"/>
        <v>US Natural Gas Physical</v>
      </c>
      <c r="B943" s="43" t="str">
        <f t="shared" si="72"/>
        <v>US</v>
      </c>
      <c r="C943" s="43" t="str">
        <f t="shared" si="73"/>
        <v>Natural Gas</v>
      </c>
      <c r="D943" s="43" t="str">
        <f t="shared" si="74"/>
        <v>Physical</v>
      </c>
      <c r="E943" s="43">
        <f>IF(VLOOKUP(S943,'DD-Lookup'!$J$6:$L$50,3,FALSE)="Monthly",(YEAR(AC943)-YEAR(AB943))*12+MONTH(AC943)-MONTH(AB943)+1,(AC943-AB943+1))</f>
        <v>1</v>
      </c>
      <c r="F943" s="210">
        <f t="shared" si="75"/>
        <v>10000</v>
      </c>
      <c r="G943" s="199">
        <v>1352928</v>
      </c>
      <c r="H943" s="195">
        <v>37049.332974536999</v>
      </c>
      <c r="I943" t="s">
        <v>2527</v>
      </c>
      <c r="M943" t="s">
        <v>3341</v>
      </c>
      <c r="N943" t="s">
        <v>3747</v>
      </c>
      <c r="O943" t="s">
        <v>394</v>
      </c>
      <c r="Q943" s="196">
        <v>10000</v>
      </c>
      <c r="S943" t="s">
        <v>3342</v>
      </c>
      <c r="T943" t="s">
        <v>3557</v>
      </c>
      <c r="U943" s="198">
        <v>3.645</v>
      </c>
      <c r="V943" t="s">
        <v>2349</v>
      </c>
      <c r="W943" t="s">
        <v>2498</v>
      </c>
      <c r="X943" t="s">
        <v>2499</v>
      </c>
      <c r="Y943" t="s">
        <v>2469</v>
      </c>
      <c r="Z943" t="s">
        <v>2995</v>
      </c>
      <c r="AA943">
        <v>835673</v>
      </c>
      <c r="AB943" s="195">
        <v>37050.875011574099</v>
      </c>
      <c r="AC943" s="195">
        <v>37050.875011574099</v>
      </c>
    </row>
    <row r="944" spans="1:29" x14ac:dyDescent="0.25">
      <c r="A944" s="43" t="str">
        <f t="shared" si="71"/>
        <v>US Natural Gas Physical</v>
      </c>
      <c r="B944" s="43" t="str">
        <f t="shared" si="72"/>
        <v>US</v>
      </c>
      <c r="C944" s="43" t="str">
        <f t="shared" si="73"/>
        <v>Natural Gas</v>
      </c>
      <c r="D944" s="43" t="str">
        <f t="shared" si="74"/>
        <v>Physical</v>
      </c>
      <c r="E944" s="43">
        <f>IF(VLOOKUP(S944,'DD-Lookup'!$J$6:$L$50,3,FALSE)="Monthly",(YEAR(AC944)-YEAR(AB944))*12+MONTH(AC944)-MONTH(AB944)+1,(AC944-AB944+1))</f>
        <v>1</v>
      </c>
      <c r="F944" s="210">
        <f t="shared" si="75"/>
        <v>10000</v>
      </c>
      <c r="G944" s="199">
        <v>1352930</v>
      </c>
      <c r="H944" s="195">
        <v>37049.333159722199</v>
      </c>
      <c r="I944" t="s">
        <v>2280</v>
      </c>
      <c r="M944" t="s">
        <v>3341</v>
      </c>
      <c r="N944" t="s">
        <v>3747</v>
      </c>
      <c r="O944" t="s">
        <v>2741</v>
      </c>
      <c r="P944" s="196">
        <v>10000</v>
      </c>
      <c r="S944" t="s">
        <v>3342</v>
      </c>
      <c r="T944" t="s">
        <v>3557</v>
      </c>
      <c r="U944" s="198">
        <v>3.98</v>
      </c>
      <c r="V944" t="s">
        <v>2344</v>
      </c>
      <c r="W944" t="s">
        <v>3138</v>
      </c>
      <c r="X944" t="s">
        <v>3081</v>
      </c>
      <c r="Y944" t="s">
        <v>2469</v>
      </c>
      <c r="Z944" t="s">
        <v>2995</v>
      </c>
      <c r="AA944">
        <v>835674</v>
      </c>
      <c r="AB944" s="195">
        <v>37050.875011574099</v>
      </c>
      <c r="AC944" s="195">
        <v>37050.875011574099</v>
      </c>
    </row>
    <row r="945" spans="1:29" x14ac:dyDescent="0.25">
      <c r="A945" s="43" t="str">
        <f t="shared" si="71"/>
        <v>US Natural Gas Physical</v>
      </c>
      <c r="B945" s="43" t="str">
        <f t="shared" si="72"/>
        <v>US</v>
      </c>
      <c r="C945" s="43" t="str">
        <f t="shared" si="73"/>
        <v>Natural Gas</v>
      </c>
      <c r="D945" s="43" t="str">
        <f t="shared" si="74"/>
        <v>Physical</v>
      </c>
      <c r="E945" s="43">
        <f>IF(VLOOKUP(S945,'DD-Lookup'!$J$6:$L$50,3,FALSE)="Monthly",(YEAR(AC945)-YEAR(AB945))*12+MONTH(AC945)-MONTH(AB945)+1,(AC945-AB945+1))</f>
        <v>1</v>
      </c>
      <c r="F945" s="210">
        <f t="shared" si="75"/>
        <v>10000</v>
      </c>
      <c r="G945" s="199">
        <v>1352931</v>
      </c>
      <c r="H945" s="195">
        <v>37049.333182870403</v>
      </c>
      <c r="I945" t="s">
        <v>2487</v>
      </c>
      <c r="M945" t="s">
        <v>3341</v>
      </c>
      <c r="N945" t="s">
        <v>3747</v>
      </c>
      <c r="O945" t="s">
        <v>394</v>
      </c>
      <c r="Q945" s="196">
        <v>10000</v>
      </c>
      <c r="S945" t="s">
        <v>3342</v>
      </c>
      <c r="T945" t="s">
        <v>3557</v>
      </c>
      <c r="U945" s="198">
        <v>3.6475</v>
      </c>
      <c r="V945" t="s">
        <v>1730</v>
      </c>
      <c r="W945" t="s">
        <v>2498</v>
      </c>
      <c r="X945" t="s">
        <v>2499</v>
      </c>
      <c r="Y945" t="s">
        <v>2469</v>
      </c>
      <c r="Z945" t="s">
        <v>2995</v>
      </c>
      <c r="AA945">
        <v>835675</v>
      </c>
      <c r="AB945" s="195">
        <v>37050.875011574099</v>
      </c>
      <c r="AC945" s="195">
        <v>37050.875011574099</v>
      </c>
    </row>
    <row r="946" spans="1:29" x14ac:dyDescent="0.25">
      <c r="A946" s="43" t="str">
        <f t="shared" si="71"/>
        <v>US Power Physical</v>
      </c>
      <c r="B946" s="43" t="str">
        <f t="shared" si="72"/>
        <v>US</v>
      </c>
      <c r="C946" s="43" t="str">
        <f t="shared" si="73"/>
        <v>Power</v>
      </c>
      <c r="D946" s="43" t="str">
        <f t="shared" si="74"/>
        <v>Physical</v>
      </c>
      <c r="E946" s="43">
        <f>IF(VLOOKUP(S946,'DD-Lookup'!$J$6:$L$50,3,FALSE)="Monthly",(YEAR(AC946)-YEAR(AB946))*12+MONTH(AC946)-MONTH(AB946)+1,(AC946-AB946+1))</f>
        <v>30</v>
      </c>
      <c r="F946" s="210">
        <f t="shared" si="75"/>
        <v>1500</v>
      </c>
      <c r="G946" s="199">
        <v>1352932</v>
      </c>
      <c r="H946" s="195">
        <v>37049.333206018498</v>
      </c>
      <c r="I946" t="s">
        <v>2244</v>
      </c>
      <c r="M946" t="s">
        <v>2766</v>
      </c>
      <c r="N946" t="s">
        <v>3361</v>
      </c>
      <c r="O946" t="s">
        <v>349</v>
      </c>
      <c r="P946" s="196">
        <v>50</v>
      </c>
      <c r="S946" t="s">
        <v>3340</v>
      </c>
      <c r="T946" t="s">
        <v>3557</v>
      </c>
      <c r="U946" s="198">
        <v>45.5</v>
      </c>
      <c r="V946" t="s">
        <v>3494</v>
      </c>
      <c r="W946" t="s">
        <v>2278</v>
      </c>
      <c r="X946" t="s">
        <v>3513</v>
      </c>
      <c r="Y946" t="s">
        <v>2662</v>
      </c>
      <c r="Z946" t="s">
        <v>2990</v>
      </c>
      <c r="AA946">
        <v>636463.1</v>
      </c>
      <c r="AB946" s="195">
        <v>37135.875</v>
      </c>
      <c r="AC946" s="195">
        <v>37164.875</v>
      </c>
    </row>
    <row r="947" spans="1:29" x14ac:dyDescent="0.25">
      <c r="A947" s="43" t="str">
        <f t="shared" si="71"/>
        <v>US Natural Gas Physical</v>
      </c>
      <c r="B947" s="43" t="str">
        <f t="shared" si="72"/>
        <v>US</v>
      </c>
      <c r="C947" s="43" t="str">
        <f t="shared" si="73"/>
        <v>Natural Gas</v>
      </c>
      <c r="D947" s="43" t="str">
        <f t="shared" si="74"/>
        <v>Physical</v>
      </c>
      <c r="E947" s="43">
        <f>IF(VLOOKUP(S947,'DD-Lookup'!$J$6:$L$50,3,FALSE)="Monthly",(YEAR(AC947)-YEAR(AB947))*12+MONTH(AC947)-MONTH(AB947)+1,(AC947-AB947+1))</f>
        <v>1</v>
      </c>
      <c r="F947" s="210">
        <f t="shared" si="75"/>
        <v>10000</v>
      </c>
      <c r="G947" s="199">
        <v>1352933</v>
      </c>
      <c r="H947" s="195">
        <v>37049.333287037</v>
      </c>
      <c r="I947" t="s">
        <v>2487</v>
      </c>
      <c r="M947" t="s">
        <v>3341</v>
      </c>
      <c r="N947" t="s">
        <v>3747</v>
      </c>
      <c r="O947" t="s">
        <v>392</v>
      </c>
      <c r="P947" s="196">
        <v>10000</v>
      </c>
      <c r="S947" t="s">
        <v>3342</v>
      </c>
      <c r="T947" t="s">
        <v>3557</v>
      </c>
      <c r="U947" s="198">
        <v>3.56</v>
      </c>
      <c r="V947" t="s">
        <v>1730</v>
      </c>
      <c r="W947" t="s">
        <v>2498</v>
      </c>
      <c r="X947" t="s">
        <v>2499</v>
      </c>
      <c r="Y947" t="s">
        <v>2469</v>
      </c>
      <c r="Z947" t="s">
        <v>2995</v>
      </c>
      <c r="AA947">
        <v>835676</v>
      </c>
      <c r="AB947" s="195">
        <v>37050.875011574099</v>
      </c>
      <c r="AC947" s="195">
        <v>37050.875011574099</v>
      </c>
    </row>
    <row r="948" spans="1:29" x14ac:dyDescent="0.25">
      <c r="A948" s="43" t="str">
        <f t="shared" si="71"/>
        <v>US Natural Gas Physical</v>
      </c>
      <c r="B948" s="43" t="str">
        <f t="shared" si="72"/>
        <v>US</v>
      </c>
      <c r="C948" s="43" t="str">
        <f t="shared" si="73"/>
        <v>Natural Gas</v>
      </c>
      <c r="D948" s="43" t="str">
        <f t="shared" si="74"/>
        <v>Physical</v>
      </c>
      <c r="E948" s="43">
        <f>IF(VLOOKUP(S948,'DD-Lookup'!$J$6:$L$50,3,FALSE)="Monthly",(YEAR(AC948)-YEAR(AB948))*12+MONTH(AC948)-MONTH(AB948)+1,(AC948-AB948+1))</f>
        <v>1</v>
      </c>
      <c r="F948" s="210">
        <f t="shared" si="75"/>
        <v>50000</v>
      </c>
      <c r="G948" s="199">
        <v>1352935</v>
      </c>
      <c r="H948" s="195">
        <v>37049.333368055602</v>
      </c>
      <c r="I948" t="s">
        <v>2254</v>
      </c>
      <c r="M948" t="s">
        <v>3341</v>
      </c>
      <c r="N948" t="s">
        <v>3747</v>
      </c>
      <c r="O948" t="s">
        <v>396</v>
      </c>
      <c r="P948" s="196">
        <v>50000</v>
      </c>
      <c r="S948" t="s">
        <v>3342</v>
      </c>
      <c r="T948" t="s">
        <v>3557</v>
      </c>
      <c r="U948" s="198">
        <v>3.59</v>
      </c>
      <c r="V948" t="s">
        <v>2192</v>
      </c>
      <c r="W948" t="s">
        <v>2347</v>
      </c>
      <c r="X948" t="s">
        <v>2484</v>
      </c>
      <c r="Y948" t="s">
        <v>2469</v>
      </c>
      <c r="Z948" t="s">
        <v>2995</v>
      </c>
      <c r="AA948">
        <v>835677</v>
      </c>
      <c r="AB948" s="195">
        <v>37050.875011574099</v>
      </c>
      <c r="AC948" s="195">
        <v>37050.875011574099</v>
      </c>
    </row>
    <row r="949" spans="1:29" x14ac:dyDescent="0.25">
      <c r="A949" s="43" t="str">
        <f t="shared" si="71"/>
        <v>US Power Physical</v>
      </c>
      <c r="B949" s="43" t="str">
        <f t="shared" si="72"/>
        <v>US</v>
      </c>
      <c r="C949" s="43" t="str">
        <f t="shared" si="73"/>
        <v>Power</v>
      </c>
      <c r="D949" s="43" t="str">
        <f t="shared" si="74"/>
        <v>Physical</v>
      </c>
      <c r="E949" s="43">
        <f>IF(VLOOKUP(S949,'DD-Lookup'!$J$6:$L$50,3,FALSE)="Monthly",(YEAR(AC949)-YEAR(AB949))*12+MONTH(AC949)-MONTH(AB949)+1,(AC949-AB949+1))</f>
        <v>31</v>
      </c>
      <c r="F949" s="210">
        <f t="shared" si="75"/>
        <v>1550</v>
      </c>
      <c r="G949" s="199">
        <v>1352936</v>
      </c>
      <c r="H949" s="195">
        <v>37049.333576388803</v>
      </c>
      <c r="I949" t="s">
        <v>2266</v>
      </c>
      <c r="M949" t="s">
        <v>2766</v>
      </c>
      <c r="N949" t="s">
        <v>3361</v>
      </c>
      <c r="O949" t="s">
        <v>3745</v>
      </c>
      <c r="P949" s="196">
        <v>50</v>
      </c>
      <c r="S949" t="s">
        <v>3340</v>
      </c>
      <c r="T949" t="s">
        <v>3557</v>
      </c>
      <c r="U949" s="198">
        <v>81.25</v>
      </c>
      <c r="V949" t="s">
        <v>4236</v>
      </c>
      <c r="W949" t="s">
        <v>3380</v>
      </c>
      <c r="X949" t="s">
        <v>3381</v>
      </c>
      <c r="Y949" t="s">
        <v>2662</v>
      </c>
      <c r="Z949" t="s">
        <v>2990</v>
      </c>
      <c r="AA949">
        <v>636465.1</v>
      </c>
      <c r="AB949" s="195">
        <v>37073.875011574099</v>
      </c>
      <c r="AC949" s="195">
        <v>37103.875011574099</v>
      </c>
    </row>
    <row r="950" spans="1:29" x14ac:dyDescent="0.25">
      <c r="A950" s="43" t="str">
        <f t="shared" si="71"/>
        <v>US Natural Gas Physical</v>
      </c>
      <c r="B950" s="43" t="str">
        <f t="shared" si="72"/>
        <v>US</v>
      </c>
      <c r="C950" s="43" t="str">
        <f t="shared" si="73"/>
        <v>Natural Gas</v>
      </c>
      <c r="D950" s="43" t="str">
        <f t="shared" si="74"/>
        <v>Physical</v>
      </c>
      <c r="E950" s="43">
        <f>IF(VLOOKUP(S950,'DD-Lookup'!$J$6:$L$50,3,FALSE)="Monthly",(YEAR(AC950)-YEAR(AB950))*12+MONTH(AC950)-MONTH(AB950)+1,(AC950-AB950+1))</f>
        <v>1</v>
      </c>
      <c r="F950" s="210">
        <f t="shared" si="75"/>
        <v>10000</v>
      </c>
      <c r="G950" s="199">
        <v>1352937</v>
      </c>
      <c r="H950" s="195">
        <v>37049.3336921296</v>
      </c>
      <c r="I950" t="s">
        <v>3443</v>
      </c>
      <c r="M950" t="s">
        <v>3341</v>
      </c>
      <c r="N950" t="s">
        <v>3747</v>
      </c>
      <c r="O950" t="s">
        <v>2158</v>
      </c>
      <c r="Q950" s="196">
        <v>10000</v>
      </c>
      <c r="S950" t="s">
        <v>3342</v>
      </c>
      <c r="T950" t="s">
        <v>3557</v>
      </c>
      <c r="U950" s="198">
        <v>3.99</v>
      </c>
      <c r="V950" t="s">
        <v>3080</v>
      </c>
      <c r="W950" t="s">
        <v>3138</v>
      </c>
      <c r="X950" t="s">
        <v>3081</v>
      </c>
      <c r="Y950" t="s">
        <v>2469</v>
      </c>
      <c r="Z950" t="s">
        <v>2995</v>
      </c>
      <c r="AA950">
        <v>835678</v>
      </c>
      <c r="AB950" s="195">
        <v>37050.875011574099</v>
      </c>
      <c r="AC950" s="195">
        <v>37050.875011574099</v>
      </c>
    </row>
    <row r="951" spans="1:29" x14ac:dyDescent="0.25">
      <c r="A951" s="43" t="str">
        <f t="shared" si="71"/>
        <v>US Power Physical</v>
      </c>
      <c r="B951" s="43" t="str">
        <f t="shared" si="72"/>
        <v>US</v>
      </c>
      <c r="C951" s="43" t="str">
        <f t="shared" si="73"/>
        <v>Power</v>
      </c>
      <c r="D951" s="43" t="str">
        <f t="shared" si="74"/>
        <v>Physical</v>
      </c>
      <c r="E951" s="43">
        <f>IF(VLOOKUP(S951,'DD-Lookup'!$J$6:$L$50,3,FALSE)="Monthly",(YEAR(AC951)-YEAR(AB951))*12+MONTH(AC951)-MONTH(AB951)+1,(AC951-AB951+1))</f>
        <v>30</v>
      </c>
      <c r="F951" s="210">
        <f t="shared" si="75"/>
        <v>1500</v>
      </c>
      <c r="G951" s="199">
        <v>1352938</v>
      </c>
      <c r="H951" s="195">
        <v>37049.333726851903</v>
      </c>
      <c r="I951" t="s">
        <v>2244</v>
      </c>
      <c r="M951" t="s">
        <v>2766</v>
      </c>
      <c r="N951" t="s">
        <v>3361</v>
      </c>
      <c r="O951" t="s">
        <v>441</v>
      </c>
      <c r="P951" s="196">
        <v>50</v>
      </c>
      <c r="S951" t="s">
        <v>3340</v>
      </c>
      <c r="T951" t="s">
        <v>3557</v>
      </c>
      <c r="U951" s="198">
        <v>18.25</v>
      </c>
      <c r="V951" t="s">
        <v>3494</v>
      </c>
      <c r="W951" t="s">
        <v>2781</v>
      </c>
      <c r="X951" t="s">
        <v>3370</v>
      </c>
      <c r="Y951" t="s">
        <v>2662</v>
      </c>
      <c r="Z951" t="s">
        <v>2990</v>
      </c>
      <c r="AA951">
        <v>636466.1</v>
      </c>
      <c r="AB951" s="195">
        <v>37135.875</v>
      </c>
      <c r="AC951" s="195">
        <v>37164.875</v>
      </c>
    </row>
    <row r="952" spans="1:29" x14ac:dyDescent="0.25">
      <c r="A952" s="43" t="str">
        <f t="shared" si="71"/>
        <v>US Natural Gas Physical</v>
      </c>
      <c r="B952" s="43" t="str">
        <f t="shared" si="72"/>
        <v>US</v>
      </c>
      <c r="C952" s="43" t="str">
        <f t="shared" si="73"/>
        <v>Natural Gas</v>
      </c>
      <c r="D952" s="43" t="str">
        <f t="shared" si="74"/>
        <v>Physical</v>
      </c>
      <c r="E952" s="43">
        <f>IF(VLOOKUP(S952,'DD-Lookup'!$J$6:$L$50,3,FALSE)="Monthly",(YEAR(AC952)-YEAR(AB952))*12+MONTH(AC952)-MONTH(AB952)+1,(AC952-AB952+1))</f>
        <v>1</v>
      </c>
      <c r="F952" s="210">
        <f t="shared" si="75"/>
        <v>10000</v>
      </c>
      <c r="G952" s="199">
        <v>1352939</v>
      </c>
      <c r="H952" s="195">
        <v>37049.333726851903</v>
      </c>
      <c r="I952" t="s">
        <v>3443</v>
      </c>
      <c r="M952" t="s">
        <v>3341</v>
      </c>
      <c r="N952" t="s">
        <v>3747</v>
      </c>
      <c r="O952" t="s">
        <v>2741</v>
      </c>
      <c r="Q952" s="196">
        <v>10000</v>
      </c>
      <c r="S952" t="s">
        <v>3342</v>
      </c>
      <c r="T952" t="s">
        <v>3557</v>
      </c>
      <c r="U952" s="198">
        <v>3.99</v>
      </c>
      <c r="V952" t="s">
        <v>3080</v>
      </c>
      <c r="W952" t="s">
        <v>3138</v>
      </c>
      <c r="X952" t="s">
        <v>3081</v>
      </c>
      <c r="Y952" t="s">
        <v>2469</v>
      </c>
      <c r="Z952" t="s">
        <v>2995</v>
      </c>
      <c r="AA952">
        <v>835679</v>
      </c>
      <c r="AB952" s="195">
        <v>37050.875011574099</v>
      </c>
      <c r="AC952" s="195">
        <v>37050.875011574099</v>
      </c>
    </row>
    <row r="953" spans="1:29" x14ac:dyDescent="0.25">
      <c r="A953" s="43" t="str">
        <f t="shared" si="71"/>
        <v>US Natural Gas Physical</v>
      </c>
      <c r="B953" s="43" t="str">
        <f t="shared" si="72"/>
        <v>US</v>
      </c>
      <c r="C953" s="43" t="str">
        <f t="shared" si="73"/>
        <v>Natural Gas</v>
      </c>
      <c r="D953" s="43" t="str">
        <f t="shared" si="74"/>
        <v>Physical</v>
      </c>
      <c r="E953" s="43">
        <f>IF(VLOOKUP(S953,'DD-Lookup'!$J$6:$L$50,3,FALSE)="Monthly",(YEAR(AC953)-YEAR(AB953))*12+MONTH(AC953)-MONTH(AB953)+1,(AC953-AB953+1))</f>
        <v>1</v>
      </c>
      <c r="F953" s="210">
        <f t="shared" si="75"/>
        <v>50000</v>
      </c>
      <c r="G953" s="199">
        <v>1352940</v>
      </c>
      <c r="H953" s="195">
        <v>37049.333773148202</v>
      </c>
      <c r="I953" t="s">
        <v>2488</v>
      </c>
      <c r="M953" t="s">
        <v>3341</v>
      </c>
      <c r="N953" t="s">
        <v>3747</v>
      </c>
      <c r="O953" t="s">
        <v>393</v>
      </c>
      <c r="P953" s="196">
        <v>50000</v>
      </c>
      <c r="S953" t="s">
        <v>3342</v>
      </c>
      <c r="T953" t="s">
        <v>3557</v>
      </c>
      <c r="U953" s="198">
        <v>3.5674999999999999</v>
      </c>
      <c r="V953" t="s">
        <v>2194</v>
      </c>
      <c r="W953" t="s">
        <v>2347</v>
      </c>
      <c r="X953" t="s">
        <v>2484</v>
      </c>
      <c r="Y953" t="s">
        <v>2469</v>
      </c>
      <c r="Z953" t="s">
        <v>2995</v>
      </c>
      <c r="AA953">
        <v>835680</v>
      </c>
      <c r="AB953" s="195">
        <v>37050.875011574099</v>
      </c>
      <c r="AC953" s="195">
        <v>37050.875011574099</v>
      </c>
    </row>
    <row r="954" spans="1:29" x14ac:dyDescent="0.25">
      <c r="A954" s="43" t="str">
        <f t="shared" si="71"/>
        <v>US Natural Gas Physical</v>
      </c>
      <c r="B954" s="43" t="str">
        <f t="shared" si="72"/>
        <v>US</v>
      </c>
      <c r="C954" s="43" t="str">
        <f t="shared" si="73"/>
        <v>Natural Gas</v>
      </c>
      <c r="D954" s="43" t="str">
        <f t="shared" si="74"/>
        <v>Physical</v>
      </c>
      <c r="E954" s="43">
        <f>IF(VLOOKUP(S954,'DD-Lookup'!$J$6:$L$50,3,FALSE)="Monthly",(YEAR(AC954)-YEAR(AB954))*12+MONTH(AC954)-MONTH(AB954)+1,(AC954-AB954+1))</f>
        <v>1</v>
      </c>
      <c r="F954" s="210">
        <f t="shared" si="75"/>
        <v>10000</v>
      </c>
      <c r="G954" s="199">
        <v>1352941</v>
      </c>
      <c r="H954" s="195">
        <v>37049.3338194444</v>
      </c>
      <c r="I954" t="s">
        <v>2483</v>
      </c>
      <c r="M954" t="s">
        <v>3341</v>
      </c>
      <c r="N954" t="s">
        <v>3747</v>
      </c>
      <c r="O954" t="s">
        <v>442</v>
      </c>
      <c r="Q954" s="196">
        <v>10000</v>
      </c>
      <c r="S954" t="s">
        <v>3342</v>
      </c>
      <c r="T954" t="s">
        <v>3557</v>
      </c>
      <c r="U954" s="198">
        <v>3.8250000000000002</v>
      </c>
      <c r="V954" t="s">
        <v>2486</v>
      </c>
      <c r="W954" t="s">
        <v>2509</v>
      </c>
      <c r="X954" t="s">
        <v>2510</v>
      </c>
      <c r="Y954" t="s">
        <v>2469</v>
      </c>
      <c r="Z954" t="s">
        <v>2995</v>
      </c>
      <c r="AA954">
        <v>835681</v>
      </c>
      <c r="AB954" s="195">
        <v>37050.875011574099</v>
      </c>
      <c r="AC954" s="195">
        <v>37050.875011574099</v>
      </c>
    </row>
    <row r="955" spans="1:29" x14ac:dyDescent="0.25">
      <c r="A955" s="43" t="str">
        <f t="shared" si="71"/>
        <v>US Power Physical</v>
      </c>
      <c r="B955" s="43" t="str">
        <f t="shared" si="72"/>
        <v>US</v>
      </c>
      <c r="C955" s="43" t="str">
        <f t="shared" si="73"/>
        <v>Power</v>
      </c>
      <c r="D955" s="43" t="str">
        <f t="shared" si="74"/>
        <v>Physical</v>
      </c>
      <c r="E955" s="43">
        <f>IF(VLOOKUP(S955,'DD-Lookup'!$J$6:$L$50,3,FALSE)="Monthly",(YEAR(AC955)-YEAR(AB955))*12+MONTH(AC955)-MONTH(AB955)+1,(AC955-AB955+1))</f>
        <v>2</v>
      </c>
      <c r="F955" s="210">
        <f t="shared" si="75"/>
        <v>50</v>
      </c>
      <c r="G955" s="199">
        <v>1352942</v>
      </c>
      <c r="H955" s="195">
        <v>37049.333831018499</v>
      </c>
      <c r="I955" t="s">
        <v>2169</v>
      </c>
      <c r="M955" t="s">
        <v>2766</v>
      </c>
      <c r="N955" t="s">
        <v>3308</v>
      </c>
      <c r="O955" t="s">
        <v>443</v>
      </c>
      <c r="Q955" s="196">
        <v>25</v>
      </c>
      <c r="S955" t="s">
        <v>3340</v>
      </c>
      <c r="T955" t="s">
        <v>3557</v>
      </c>
      <c r="U955" s="198">
        <v>35</v>
      </c>
      <c r="V955" t="s">
        <v>4149</v>
      </c>
      <c r="W955" t="s">
        <v>1729</v>
      </c>
      <c r="X955" t="s">
        <v>3061</v>
      </c>
      <c r="Y955" t="s">
        <v>2662</v>
      </c>
      <c r="Z955" t="s">
        <v>2990</v>
      </c>
      <c r="AA955">
        <v>636467.1</v>
      </c>
      <c r="AB955" s="195">
        <v>37050.875011574099</v>
      </c>
      <c r="AC955" s="195">
        <v>37051.875011574099</v>
      </c>
    </row>
    <row r="956" spans="1:29" x14ac:dyDescent="0.25">
      <c r="A956" s="43" t="str">
        <f t="shared" si="71"/>
        <v>US Natural Gas Financial</v>
      </c>
      <c r="B956" s="43" t="str">
        <f t="shared" si="72"/>
        <v>US</v>
      </c>
      <c r="C956" s="43" t="str">
        <f t="shared" si="73"/>
        <v>Natural Gas</v>
      </c>
      <c r="D956" s="43" t="str">
        <f t="shared" si="74"/>
        <v>Financial</v>
      </c>
      <c r="E956" s="43">
        <f>IF(VLOOKUP(S956,'DD-Lookup'!$J$6:$L$50,3,FALSE)="Monthly",(YEAR(AC956)-YEAR(AB956))*12+MONTH(AC956)-MONTH(AB956)+1,(AC956-AB956+1))</f>
        <v>23</v>
      </c>
      <c r="F956" s="210">
        <f t="shared" si="75"/>
        <v>345000</v>
      </c>
      <c r="G956" s="199">
        <v>1352943</v>
      </c>
      <c r="H956" s="195">
        <v>37049.333854166704</v>
      </c>
      <c r="I956" t="s">
        <v>2472</v>
      </c>
      <c r="M956" t="s">
        <v>3341</v>
      </c>
      <c r="N956" t="s">
        <v>2281</v>
      </c>
      <c r="O956" t="s">
        <v>2707</v>
      </c>
      <c r="P956" s="196">
        <v>15000</v>
      </c>
      <c r="S956" t="s">
        <v>3342</v>
      </c>
      <c r="T956" t="s">
        <v>3557</v>
      </c>
      <c r="U956" s="198">
        <v>3.7650000000000001</v>
      </c>
      <c r="V956" t="s">
        <v>3879</v>
      </c>
      <c r="W956" t="s">
        <v>2376</v>
      </c>
      <c r="X956" t="s">
        <v>435</v>
      </c>
      <c r="Y956" t="s">
        <v>3575</v>
      </c>
      <c r="Z956" t="s">
        <v>2995</v>
      </c>
      <c r="AA956" t="s">
        <v>444</v>
      </c>
      <c r="AB956" s="195">
        <v>37050.875011574099</v>
      </c>
      <c r="AC956" s="195">
        <v>37072.875011574099</v>
      </c>
    </row>
    <row r="957" spans="1:29" x14ac:dyDescent="0.25">
      <c r="A957" s="43" t="str">
        <f t="shared" si="71"/>
        <v>US Power Physical</v>
      </c>
      <c r="B957" s="43" t="str">
        <f t="shared" si="72"/>
        <v>US</v>
      </c>
      <c r="C957" s="43" t="str">
        <f t="shared" si="73"/>
        <v>Power</v>
      </c>
      <c r="D957" s="43" t="str">
        <f t="shared" si="74"/>
        <v>Physical</v>
      </c>
      <c r="E957" s="43">
        <f>IF(VLOOKUP(S957,'DD-Lookup'!$J$6:$L$50,3,FALSE)="Monthly",(YEAR(AC957)-YEAR(AB957))*12+MONTH(AC957)-MONTH(AB957)+1,(AC957-AB957+1))</f>
        <v>2</v>
      </c>
      <c r="F957" s="210">
        <f t="shared" si="75"/>
        <v>50</v>
      </c>
      <c r="G957" s="199">
        <v>1352944</v>
      </c>
      <c r="H957" s="195">
        <v>37049.333888888897</v>
      </c>
      <c r="I957" t="s">
        <v>4150</v>
      </c>
      <c r="M957" t="s">
        <v>2766</v>
      </c>
      <c r="N957" t="s">
        <v>3308</v>
      </c>
      <c r="O957" t="s">
        <v>2694</v>
      </c>
      <c r="P957" s="196">
        <v>25</v>
      </c>
      <c r="S957" t="s">
        <v>3340</v>
      </c>
      <c r="T957" t="s">
        <v>3557</v>
      </c>
      <c r="U957" s="198">
        <v>50</v>
      </c>
      <c r="V957" t="s">
        <v>1768</v>
      </c>
      <c r="W957" t="s">
        <v>3313</v>
      </c>
      <c r="X957" t="s">
        <v>3309</v>
      </c>
      <c r="Y957" t="s">
        <v>2662</v>
      </c>
      <c r="Z957" t="s">
        <v>2990</v>
      </c>
      <c r="AA957">
        <v>636468.1</v>
      </c>
      <c r="AB957" s="195">
        <v>37050.875011574099</v>
      </c>
      <c r="AC957" s="195">
        <v>37051.875011574099</v>
      </c>
    </row>
    <row r="958" spans="1:29" x14ac:dyDescent="0.25">
      <c r="A958" s="43" t="str">
        <f t="shared" si="71"/>
        <v>US Power Physical</v>
      </c>
      <c r="B958" s="43" t="str">
        <f t="shared" si="72"/>
        <v>US</v>
      </c>
      <c r="C958" s="43" t="str">
        <f t="shared" si="73"/>
        <v>Power</v>
      </c>
      <c r="D958" s="43" t="str">
        <f t="shared" si="74"/>
        <v>Physical</v>
      </c>
      <c r="E958" s="43">
        <f>IF(VLOOKUP(S958,'DD-Lookup'!$J$6:$L$50,3,FALSE)="Monthly",(YEAR(AC958)-YEAR(AB958))*12+MONTH(AC958)-MONTH(AB958)+1,(AC958-AB958+1))</f>
        <v>2</v>
      </c>
      <c r="F958" s="210">
        <f t="shared" si="75"/>
        <v>50</v>
      </c>
      <c r="G958" s="199">
        <v>1352945</v>
      </c>
      <c r="H958" s="195">
        <v>37049.333912037</v>
      </c>
      <c r="I958" t="s">
        <v>2390</v>
      </c>
      <c r="M958" t="s">
        <v>2766</v>
      </c>
      <c r="N958" t="s">
        <v>3308</v>
      </c>
      <c r="O958" t="s">
        <v>443</v>
      </c>
      <c r="P958" s="196">
        <v>25</v>
      </c>
      <c r="S958" t="s">
        <v>3340</v>
      </c>
      <c r="T958" t="s">
        <v>3557</v>
      </c>
      <c r="U958" s="198">
        <v>34</v>
      </c>
      <c r="V958" t="s">
        <v>2391</v>
      </c>
      <c r="W958" t="s">
        <v>1729</v>
      </c>
      <c r="X958" t="s">
        <v>3061</v>
      </c>
      <c r="Y958" t="s">
        <v>2662</v>
      </c>
      <c r="Z958" t="s">
        <v>2990</v>
      </c>
      <c r="AA958">
        <v>636469.1</v>
      </c>
      <c r="AB958" s="195">
        <v>37050.875011574099</v>
      </c>
      <c r="AC958" s="195">
        <v>37051.875011574099</v>
      </c>
    </row>
    <row r="959" spans="1:29" x14ac:dyDescent="0.25">
      <c r="A959" s="43" t="str">
        <f t="shared" si="71"/>
        <v>US Natural Gas Physical</v>
      </c>
      <c r="B959" s="43" t="str">
        <f t="shared" si="72"/>
        <v>US</v>
      </c>
      <c r="C959" s="43" t="str">
        <f t="shared" si="73"/>
        <v>Natural Gas</v>
      </c>
      <c r="D959" s="43" t="str">
        <f t="shared" si="74"/>
        <v>Physical</v>
      </c>
      <c r="E959" s="43">
        <f>IF(VLOOKUP(S959,'DD-Lookup'!$J$6:$L$50,3,FALSE)="Monthly",(YEAR(AC959)-YEAR(AB959))*12+MONTH(AC959)-MONTH(AB959)+1,(AC959-AB959+1))</f>
        <v>1</v>
      </c>
      <c r="F959" s="210">
        <f t="shared" si="75"/>
        <v>10000</v>
      </c>
      <c r="G959" s="199">
        <v>1352947</v>
      </c>
      <c r="H959" s="195">
        <v>37049.333993055603</v>
      </c>
      <c r="I959" t="s">
        <v>2483</v>
      </c>
      <c r="M959" t="s">
        <v>3341</v>
      </c>
      <c r="N959" t="s">
        <v>3747</v>
      </c>
      <c r="O959" t="s">
        <v>442</v>
      </c>
      <c r="Q959" s="196">
        <v>10000</v>
      </c>
      <c r="S959" t="s">
        <v>3342</v>
      </c>
      <c r="T959" t="s">
        <v>3557</v>
      </c>
      <c r="U959" s="198">
        <v>3.83</v>
      </c>
      <c r="V959" t="s">
        <v>2486</v>
      </c>
      <c r="W959" t="s">
        <v>2509</v>
      </c>
      <c r="X959" t="s">
        <v>2510</v>
      </c>
      <c r="Y959" t="s">
        <v>2469</v>
      </c>
      <c r="Z959" t="s">
        <v>2995</v>
      </c>
      <c r="AA959">
        <v>835683</v>
      </c>
      <c r="AB959" s="195">
        <v>37050.875011574099</v>
      </c>
      <c r="AC959" s="195">
        <v>37050.875011574099</v>
      </c>
    </row>
    <row r="960" spans="1:29" x14ac:dyDescent="0.25">
      <c r="A960" s="43" t="str">
        <f t="shared" si="71"/>
        <v>US Power Physical</v>
      </c>
      <c r="B960" s="43" t="str">
        <f t="shared" si="72"/>
        <v>US</v>
      </c>
      <c r="C960" s="43" t="str">
        <f t="shared" si="73"/>
        <v>Power</v>
      </c>
      <c r="D960" s="43" t="str">
        <f t="shared" si="74"/>
        <v>Physical</v>
      </c>
      <c r="E960" s="43">
        <f>IF(VLOOKUP(S960,'DD-Lookup'!$J$6:$L$50,3,FALSE)="Monthly",(YEAR(AC960)-YEAR(AB960))*12+MONTH(AC960)-MONTH(AB960)+1,(AC960-AB960+1))</f>
        <v>2</v>
      </c>
      <c r="F960" s="210">
        <f t="shared" si="75"/>
        <v>50</v>
      </c>
      <c r="G960" s="199">
        <v>1352948</v>
      </c>
      <c r="H960" s="195">
        <v>37049.334039351903</v>
      </c>
      <c r="I960" t="s">
        <v>3327</v>
      </c>
      <c r="M960" t="s">
        <v>2766</v>
      </c>
      <c r="N960" t="s">
        <v>3308</v>
      </c>
      <c r="O960" t="s">
        <v>443</v>
      </c>
      <c r="Q960" s="196">
        <v>25</v>
      </c>
      <c r="S960" t="s">
        <v>3340</v>
      </c>
      <c r="T960" t="s">
        <v>3557</v>
      </c>
      <c r="U960" s="198">
        <v>34</v>
      </c>
      <c r="V960" t="s">
        <v>3330</v>
      </c>
      <c r="W960" t="s">
        <v>1729</v>
      </c>
      <c r="X960" t="s">
        <v>3061</v>
      </c>
      <c r="Y960" t="s">
        <v>2662</v>
      </c>
      <c r="Z960" t="s">
        <v>2990</v>
      </c>
      <c r="AA960">
        <v>636470.1</v>
      </c>
      <c r="AB960" s="195">
        <v>37050.875011574099</v>
      </c>
      <c r="AC960" s="195">
        <v>37051.875011574099</v>
      </c>
    </row>
    <row r="961" spans="1:29" x14ac:dyDescent="0.25">
      <c r="A961" s="43" t="str">
        <f t="shared" si="71"/>
        <v>US Power Physical</v>
      </c>
      <c r="B961" s="43" t="str">
        <f t="shared" si="72"/>
        <v>US</v>
      </c>
      <c r="C961" s="43" t="str">
        <f t="shared" si="73"/>
        <v>Power</v>
      </c>
      <c r="D961" s="43" t="str">
        <f t="shared" si="74"/>
        <v>Physical</v>
      </c>
      <c r="E961" s="43">
        <f>IF(VLOOKUP(S961,'DD-Lookup'!$J$6:$L$50,3,FALSE)="Monthly",(YEAR(AC961)-YEAR(AB961))*12+MONTH(AC961)-MONTH(AB961)+1,(AC961-AB961+1))</f>
        <v>2</v>
      </c>
      <c r="F961" s="210">
        <f t="shared" si="75"/>
        <v>50</v>
      </c>
      <c r="G961" s="199">
        <v>1352949</v>
      </c>
      <c r="H961" s="195">
        <v>37049.3340509259</v>
      </c>
      <c r="I961" t="s">
        <v>3382</v>
      </c>
      <c r="M961" t="s">
        <v>2766</v>
      </c>
      <c r="N961" t="s">
        <v>3308</v>
      </c>
      <c r="O961" t="s">
        <v>443</v>
      </c>
      <c r="P961" s="196">
        <v>25</v>
      </c>
      <c r="S961" t="s">
        <v>3340</v>
      </c>
      <c r="T961" t="s">
        <v>3557</v>
      </c>
      <c r="U961" s="198">
        <v>34</v>
      </c>
      <c r="V961" t="s">
        <v>3034</v>
      </c>
      <c r="W961" t="s">
        <v>1729</v>
      </c>
      <c r="X961" t="s">
        <v>3061</v>
      </c>
      <c r="Y961" t="s">
        <v>2662</v>
      </c>
      <c r="Z961" t="s">
        <v>2990</v>
      </c>
      <c r="AA961">
        <v>636471.1</v>
      </c>
      <c r="AB961" s="195">
        <v>37050.875011574099</v>
      </c>
      <c r="AC961" s="195">
        <v>37051.875011574099</v>
      </c>
    </row>
    <row r="962" spans="1:29" x14ac:dyDescent="0.25">
      <c r="A962" s="43" t="str">
        <f t="shared" si="71"/>
        <v>US Natural Gas Physical</v>
      </c>
      <c r="B962" s="43" t="str">
        <f t="shared" si="72"/>
        <v>US</v>
      </c>
      <c r="C962" s="43" t="str">
        <f t="shared" si="73"/>
        <v>Natural Gas</v>
      </c>
      <c r="D962" s="43" t="str">
        <f t="shared" si="74"/>
        <v>Physical</v>
      </c>
      <c r="E962" s="43">
        <f>IF(VLOOKUP(S962,'DD-Lookup'!$J$6:$L$50,3,FALSE)="Monthly",(YEAR(AC962)-YEAR(AB962))*12+MONTH(AC962)-MONTH(AB962)+1,(AC962-AB962+1))</f>
        <v>1</v>
      </c>
      <c r="F962" s="210">
        <f t="shared" si="75"/>
        <v>10000</v>
      </c>
      <c r="G962" s="199">
        <v>1352950</v>
      </c>
      <c r="H962" s="195">
        <v>37049.334062499998</v>
      </c>
      <c r="I962" t="s">
        <v>2483</v>
      </c>
      <c r="M962" t="s">
        <v>3341</v>
      </c>
      <c r="N962" t="s">
        <v>3747</v>
      </c>
      <c r="O962" t="s">
        <v>442</v>
      </c>
      <c r="Q962" s="196">
        <v>10000</v>
      </c>
      <c r="S962" t="s">
        <v>3342</v>
      </c>
      <c r="T962" t="s">
        <v>3557</v>
      </c>
      <c r="U962" s="198">
        <v>3.835</v>
      </c>
      <c r="V962" t="s">
        <v>2486</v>
      </c>
      <c r="W962" t="s">
        <v>2509</v>
      </c>
      <c r="X962" t="s">
        <v>2510</v>
      </c>
      <c r="Y962" t="s">
        <v>2469</v>
      </c>
      <c r="Z962" t="s">
        <v>2995</v>
      </c>
      <c r="AA962">
        <v>835684</v>
      </c>
      <c r="AB962" s="195">
        <v>37050.875011574099</v>
      </c>
      <c r="AC962" s="195">
        <v>37050.875011574099</v>
      </c>
    </row>
    <row r="963" spans="1:29" x14ac:dyDescent="0.25">
      <c r="A963" s="43" t="str">
        <f t="shared" si="71"/>
        <v>US Natural Gas Physical</v>
      </c>
      <c r="B963" s="43" t="str">
        <f t="shared" si="72"/>
        <v>US</v>
      </c>
      <c r="C963" s="43" t="str">
        <f t="shared" si="73"/>
        <v>Natural Gas</v>
      </c>
      <c r="D963" s="43" t="str">
        <f t="shared" si="74"/>
        <v>Physical</v>
      </c>
      <c r="E963" s="43">
        <f>IF(VLOOKUP(S963,'DD-Lookup'!$J$6:$L$50,3,FALSE)="Monthly",(YEAR(AC963)-YEAR(AB963))*12+MONTH(AC963)-MONTH(AB963)+1,(AC963-AB963+1))</f>
        <v>23</v>
      </c>
      <c r="F963" s="210">
        <f t="shared" si="75"/>
        <v>26910</v>
      </c>
      <c r="G963" s="199">
        <v>1352951</v>
      </c>
      <c r="H963" s="195">
        <v>37049.334120370397</v>
      </c>
      <c r="I963" t="s">
        <v>3316</v>
      </c>
      <c r="M963" t="s">
        <v>3341</v>
      </c>
      <c r="N963" t="s">
        <v>3747</v>
      </c>
      <c r="O963" t="s">
        <v>445</v>
      </c>
      <c r="P963" s="196">
        <v>1170</v>
      </c>
      <c r="S963" t="s">
        <v>3342</v>
      </c>
      <c r="T963" t="s">
        <v>3557</v>
      </c>
      <c r="U963" s="198">
        <v>3.59</v>
      </c>
      <c r="V963" t="s">
        <v>3331</v>
      </c>
      <c r="W963" t="s">
        <v>2366</v>
      </c>
      <c r="X963" t="s">
        <v>3093</v>
      </c>
      <c r="Y963" t="s">
        <v>2469</v>
      </c>
      <c r="Z963" t="s">
        <v>2995</v>
      </c>
      <c r="AA963">
        <v>835685</v>
      </c>
      <c r="AB963" s="195">
        <v>37050.875011574099</v>
      </c>
      <c r="AC963" s="195">
        <v>37072.875011574099</v>
      </c>
    </row>
    <row r="964" spans="1:29" x14ac:dyDescent="0.25">
      <c r="A964" s="43" t="str">
        <f t="shared" si="71"/>
        <v>US Power Financial</v>
      </c>
      <c r="B964" s="43" t="str">
        <f t="shared" si="72"/>
        <v>US</v>
      </c>
      <c r="C964" s="43" t="str">
        <f t="shared" si="73"/>
        <v>Power</v>
      </c>
      <c r="D964" s="43" t="str">
        <f t="shared" si="74"/>
        <v>Financial</v>
      </c>
      <c r="E964" s="43">
        <f>IF(VLOOKUP(S964,'DD-Lookup'!$J$6:$L$50,3,FALSE)="Monthly",(YEAR(AC964)-YEAR(AB964))*12+MONTH(AC964)-MONTH(AB964)+1,(AC964-AB964+1))</f>
        <v>5</v>
      </c>
      <c r="F964" s="210">
        <f t="shared" si="75"/>
        <v>250</v>
      </c>
      <c r="G964" s="199">
        <v>1352953</v>
      </c>
      <c r="H964" s="195">
        <v>37049.334143518499</v>
      </c>
      <c r="I964" t="s">
        <v>2780</v>
      </c>
      <c r="M964" t="s">
        <v>2766</v>
      </c>
      <c r="N964" t="s">
        <v>2659</v>
      </c>
      <c r="O964" t="s">
        <v>3229</v>
      </c>
      <c r="P964" s="196">
        <v>50</v>
      </c>
      <c r="S964" t="s">
        <v>3340</v>
      </c>
      <c r="T964" t="s">
        <v>3557</v>
      </c>
      <c r="U964" s="198">
        <v>35</v>
      </c>
      <c r="V964" t="s">
        <v>2731</v>
      </c>
      <c r="W964" t="s">
        <v>2258</v>
      </c>
      <c r="X964" t="s">
        <v>3368</v>
      </c>
      <c r="Y964" t="s">
        <v>2662</v>
      </c>
      <c r="Z964" t="s">
        <v>2995</v>
      </c>
      <c r="AA964">
        <v>636472.1</v>
      </c>
      <c r="AB964" s="195">
        <v>37053.875</v>
      </c>
      <c r="AC964" s="195">
        <v>37057.875</v>
      </c>
    </row>
    <row r="965" spans="1:29" x14ac:dyDescent="0.25">
      <c r="A965" s="43" t="str">
        <f t="shared" si="71"/>
        <v>US Power Physical</v>
      </c>
      <c r="B965" s="43" t="str">
        <f t="shared" si="72"/>
        <v>US</v>
      </c>
      <c r="C965" s="43" t="str">
        <f t="shared" si="73"/>
        <v>Power</v>
      </c>
      <c r="D965" s="43" t="str">
        <f t="shared" si="74"/>
        <v>Physical</v>
      </c>
      <c r="E965" s="43">
        <f>IF(VLOOKUP(S965,'DD-Lookup'!$J$6:$L$50,3,FALSE)="Monthly",(YEAR(AC965)-YEAR(AB965))*12+MONTH(AC965)-MONTH(AB965)+1,(AC965-AB965+1))</f>
        <v>2</v>
      </c>
      <c r="F965" s="210">
        <f t="shared" si="75"/>
        <v>50</v>
      </c>
      <c r="G965" s="199">
        <v>1352954</v>
      </c>
      <c r="H965" s="195">
        <v>37049.334155092598</v>
      </c>
      <c r="I965" t="s">
        <v>3530</v>
      </c>
      <c r="M965" t="s">
        <v>2766</v>
      </c>
      <c r="N965" t="s">
        <v>3308</v>
      </c>
      <c r="O965" t="s">
        <v>2694</v>
      </c>
      <c r="P965" s="196">
        <v>25</v>
      </c>
      <c r="S965" t="s">
        <v>3340</v>
      </c>
      <c r="T965" t="s">
        <v>3557</v>
      </c>
      <c r="U965" s="198">
        <v>49</v>
      </c>
      <c r="V965" t="s">
        <v>2651</v>
      </c>
      <c r="W965" t="s">
        <v>3313</v>
      </c>
      <c r="X965" t="s">
        <v>3309</v>
      </c>
      <c r="Y965" t="s">
        <v>2662</v>
      </c>
      <c r="Z965" t="s">
        <v>2990</v>
      </c>
      <c r="AA965">
        <v>636473.1</v>
      </c>
      <c r="AB965" s="195">
        <v>37050.875011574099</v>
      </c>
      <c r="AC965" s="195">
        <v>37051.875011574099</v>
      </c>
    </row>
    <row r="966" spans="1:29" x14ac:dyDescent="0.25">
      <c r="A966" s="43" t="str">
        <f t="shared" si="71"/>
        <v>US Power Physical</v>
      </c>
      <c r="B966" s="43" t="str">
        <f t="shared" si="72"/>
        <v>US</v>
      </c>
      <c r="C966" s="43" t="str">
        <f t="shared" si="73"/>
        <v>Power</v>
      </c>
      <c r="D966" s="43" t="str">
        <f t="shared" si="74"/>
        <v>Physical</v>
      </c>
      <c r="E966" s="43">
        <f>IF(VLOOKUP(S966,'DD-Lookup'!$J$6:$L$50,3,FALSE)="Monthly",(YEAR(AC966)-YEAR(AB966))*12+MONTH(AC966)-MONTH(AB966)+1,(AC966-AB966+1))</f>
        <v>1</v>
      </c>
      <c r="F966" s="210">
        <f t="shared" si="75"/>
        <v>50</v>
      </c>
      <c r="G966" s="199">
        <v>1352956</v>
      </c>
      <c r="H966" s="195">
        <v>37049.334259259304</v>
      </c>
      <c r="I966" t="s">
        <v>2363</v>
      </c>
      <c r="M966" t="s">
        <v>2766</v>
      </c>
      <c r="N966" t="s">
        <v>3361</v>
      </c>
      <c r="O966" t="s">
        <v>1694</v>
      </c>
      <c r="P966" s="196">
        <v>50</v>
      </c>
      <c r="S966" t="s">
        <v>3340</v>
      </c>
      <c r="T966" t="s">
        <v>3557</v>
      </c>
      <c r="U966" s="198">
        <v>37</v>
      </c>
      <c r="V966" t="s">
        <v>3741</v>
      </c>
      <c r="W966" t="s">
        <v>3296</v>
      </c>
      <c r="X966" t="s">
        <v>3368</v>
      </c>
      <c r="Y966" t="s">
        <v>2662</v>
      </c>
      <c r="Z966" t="s">
        <v>2990</v>
      </c>
      <c r="AA966">
        <v>636474.1</v>
      </c>
      <c r="AB966" s="195">
        <v>37050.875011574099</v>
      </c>
      <c r="AC966" s="195">
        <v>37050.875011574099</v>
      </c>
    </row>
    <row r="967" spans="1:29" x14ac:dyDescent="0.25">
      <c r="A967" s="43" t="str">
        <f t="shared" si="71"/>
        <v>US Power Physical</v>
      </c>
      <c r="B967" s="43" t="str">
        <f t="shared" si="72"/>
        <v>US</v>
      </c>
      <c r="C967" s="43" t="str">
        <f t="shared" si="73"/>
        <v>Power</v>
      </c>
      <c r="D967" s="43" t="str">
        <f t="shared" si="74"/>
        <v>Physical</v>
      </c>
      <c r="E967" s="43">
        <f>IF(VLOOKUP(S967,'DD-Lookup'!$J$6:$L$50,3,FALSE)="Monthly",(YEAR(AC967)-YEAR(AB967))*12+MONTH(AC967)-MONTH(AB967)+1,(AC967-AB967+1))</f>
        <v>2</v>
      </c>
      <c r="F967" s="210">
        <f t="shared" si="75"/>
        <v>50</v>
      </c>
      <c r="G967" s="199">
        <v>1352957</v>
      </c>
      <c r="H967" s="195">
        <v>37049.334293981497</v>
      </c>
      <c r="I967" t="s">
        <v>2465</v>
      </c>
      <c r="M967" t="s">
        <v>2766</v>
      </c>
      <c r="N967" t="s">
        <v>3308</v>
      </c>
      <c r="O967" t="s">
        <v>2694</v>
      </c>
      <c r="P967" s="196">
        <v>25</v>
      </c>
      <c r="S967" t="s">
        <v>3340</v>
      </c>
      <c r="T967" t="s">
        <v>3557</v>
      </c>
      <c r="U967" s="198">
        <v>49</v>
      </c>
      <c r="V967" t="s">
        <v>3153</v>
      </c>
      <c r="W967" t="s">
        <v>3313</v>
      </c>
      <c r="X967" t="s">
        <v>3309</v>
      </c>
      <c r="Y967" t="s">
        <v>2662</v>
      </c>
      <c r="Z967" t="s">
        <v>2990</v>
      </c>
      <c r="AA967">
        <v>636475.1</v>
      </c>
      <c r="AB967" s="195">
        <v>37050.875011574099</v>
      </c>
      <c r="AC967" s="195">
        <v>37051.875011574099</v>
      </c>
    </row>
    <row r="968" spans="1:29" x14ac:dyDescent="0.25">
      <c r="A968" s="43" t="str">
        <f t="shared" si="71"/>
        <v>US Power Physical</v>
      </c>
      <c r="B968" s="43" t="str">
        <f t="shared" si="72"/>
        <v>US</v>
      </c>
      <c r="C968" s="43" t="str">
        <f t="shared" si="73"/>
        <v>Power</v>
      </c>
      <c r="D968" s="43" t="str">
        <f t="shared" si="74"/>
        <v>Physical</v>
      </c>
      <c r="E968" s="43">
        <f>IF(VLOOKUP(S968,'DD-Lookup'!$J$6:$L$50,3,FALSE)="Monthly",(YEAR(AC968)-YEAR(AB968))*12+MONTH(AC968)-MONTH(AB968)+1,(AC968-AB968+1))</f>
        <v>5</v>
      </c>
      <c r="F968" s="210">
        <f t="shared" si="75"/>
        <v>250</v>
      </c>
      <c r="G968" s="199">
        <v>1352958</v>
      </c>
      <c r="H968" s="195">
        <v>37049.334374999999</v>
      </c>
      <c r="I968" t="s">
        <v>2286</v>
      </c>
      <c r="M968" t="s">
        <v>2766</v>
      </c>
      <c r="N968" t="s">
        <v>3361</v>
      </c>
      <c r="O968" t="s">
        <v>3698</v>
      </c>
      <c r="P968" s="196">
        <v>50</v>
      </c>
      <c r="S968" t="s">
        <v>3340</v>
      </c>
      <c r="T968" t="s">
        <v>3557</v>
      </c>
      <c r="U968" s="198">
        <v>42</v>
      </c>
      <c r="V968" t="s">
        <v>3947</v>
      </c>
      <c r="W968" t="s">
        <v>3376</v>
      </c>
      <c r="X968" t="s">
        <v>3377</v>
      </c>
      <c r="Y968" t="s">
        <v>2662</v>
      </c>
      <c r="Z968" t="s">
        <v>2990</v>
      </c>
      <c r="AA968">
        <v>636476.1</v>
      </c>
      <c r="AB968" s="195">
        <v>37060.875</v>
      </c>
      <c r="AC968" s="195">
        <v>37064.875</v>
      </c>
    </row>
    <row r="969" spans="1:29" x14ac:dyDescent="0.25">
      <c r="A969" s="43" t="str">
        <f t="shared" si="71"/>
        <v>US Natural Gas Financial</v>
      </c>
      <c r="B969" s="43" t="str">
        <f t="shared" si="72"/>
        <v>US</v>
      </c>
      <c r="C969" s="43" t="str">
        <f t="shared" si="73"/>
        <v>Natural Gas</v>
      </c>
      <c r="D969" s="43" t="str">
        <f t="shared" si="74"/>
        <v>Financial</v>
      </c>
      <c r="E969" s="43">
        <f>IF(VLOOKUP(S969,'DD-Lookup'!$J$6:$L$50,3,FALSE)="Monthly",(YEAR(AC969)-YEAR(AB969))*12+MONTH(AC969)-MONTH(AB969)+1,(AC969-AB969+1))</f>
        <v>31</v>
      </c>
      <c r="F969" s="210">
        <f t="shared" si="75"/>
        <v>77500</v>
      </c>
      <c r="G969" s="199">
        <v>1352959</v>
      </c>
      <c r="H969" s="195">
        <v>37049.334398148101</v>
      </c>
      <c r="I969" t="s">
        <v>2273</v>
      </c>
      <c r="M969" t="s">
        <v>3341</v>
      </c>
      <c r="N969" t="s">
        <v>2281</v>
      </c>
      <c r="O969" t="s">
        <v>2475</v>
      </c>
      <c r="Q969" s="196">
        <v>2500</v>
      </c>
      <c r="S969" t="s">
        <v>3342</v>
      </c>
      <c r="T969" t="s">
        <v>3557</v>
      </c>
      <c r="U969" s="198">
        <v>3.8250000000000002</v>
      </c>
      <c r="V969" t="s">
        <v>2610</v>
      </c>
      <c r="W969" t="s">
        <v>2853</v>
      </c>
      <c r="X969" t="s">
        <v>2282</v>
      </c>
      <c r="Y969" t="s">
        <v>3575</v>
      </c>
      <c r="Z969" t="s">
        <v>2995</v>
      </c>
      <c r="AA969" t="s">
        <v>446</v>
      </c>
      <c r="AB969" s="195">
        <v>37073.875</v>
      </c>
      <c r="AC969" s="195">
        <v>37103.875</v>
      </c>
    </row>
    <row r="970" spans="1:29" x14ac:dyDescent="0.25">
      <c r="A970" s="43" t="str">
        <f t="shared" si="71"/>
        <v>US Natural Gas Financial</v>
      </c>
      <c r="B970" s="43" t="str">
        <f t="shared" si="72"/>
        <v>US</v>
      </c>
      <c r="C970" s="43" t="str">
        <f t="shared" si="73"/>
        <v>Natural Gas</v>
      </c>
      <c r="D970" s="43" t="str">
        <f t="shared" si="74"/>
        <v>Financial</v>
      </c>
      <c r="E970" s="43">
        <f>IF(VLOOKUP(S970,'DD-Lookup'!$J$6:$L$50,3,FALSE)="Monthly",(YEAR(AC970)-YEAR(AB970))*12+MONTH(AC970)-MONTH(AB970)+1,(AC970-AB970+1))</f>
        <v>123</v>
      </c>
      <c r="F970" s="210">
        <f t="shared" si="75"/>
        <v>3690000</v>
      </c>
      <c r="G970" s="199">
        <v>1352960</v>
      </c>
      <c r="H970" s="195">
        <v>37049.334421296298</v>
      </c>
      <c r="I970" t="s">
        <v>3375</v>
      </c>
      <c r="J970" t="s">
        <v>2413</v>
      </c>
      <c r="K970" t="s">
        <v>2272</v>
      </c>
      <c r="M970" t="s">
        <v>3341</v>
      </c>
      <c r="N970" t="s">
        <v>2476</v>
      </c>
      <c r="O970" t="s">
        <v>3037</v>
      </c>
      <c r="Q970" s="196">
        <v>30000</v>
      </c>
      <c r="S970" t="s">
        <v>3342</v>
      </c>
      <c r="T970" t="s">
        <v>3557</v>
      </c>
      <c r="U970" s="198">
        <v>0.03</v>
      </c>
      <c r="V970" t="s">
        <v>2203</v>
      </c>
      <c r="W970" t="s">
        <v>2376</v>
      </c>
      <c r="X970" t="s">
        <v>2377</v>
      </c>
      <c r="Y970" t="s">
        <v>3575</v>
      </c>
      <c r="Z970" t="s">
        <v>2995</v>
      </c>
      <c r="AA970" t="s">
        <v>447</v>
      </c>
      <c r="AB970" s="195">
        <v>37073</v>
      </c>
      <c r="AC970" s="195">
        <v>37195</v>
      </c>
    </row>
    <row r="971" spans="1:29" x14ac:dyDescent="0.25">
      <c r="A971" s="43" t="str">
        <f t="shared" ref="A971:A1034" si="76">B971&amp;" "&amp;C971&amp;" "&amp;D971</f>
        <v>US Power Physical</v>
      </c>
      <c r="B971" s="43" t="str">
        <f t="shared" ref="B971:B1034" si="77">IF((LEFT(N971,2)="US"),"US","")</f>
        <v>US</v>
      </c>
      <c r="C971" s="43" t="str">
        <f t="shared" ref="C971:C1034" si="78">M971</f>
        <v>Power</v>
      </c>
      <c r="D971" s="43" t="str">
        <f t="shared" ref="D971:D1034" si="79">IF(ISNUMBER(FIND("Phy",N971))=TRUE,"Physical","Financial")</f>
        <v>Physical</v>
      </c>
      <c r="E971" s="43">
        <f>IF(VLOOKUP(S971,'DD-Lookup'!$J$6:$L$50,3,FALSE)="Monthly",(YEAR(AC971)-YEAR(AB971))*12+MONTH(AC971)-MONTH(AB971)+1,(AC971-AB971+1))</f>
        <v>2</v>
      </c>
      <c r="F971" s="210">
        <f t="shared" ref="F971:F1034" si="80">E971*SUM(P971:Q971)</f>
        <v>50</v>
      </c>
      <c r="G971" s="199">
        <v>1352961</v>
      </c>
      <c r="H971" s="195">
        <v>37049.334432870397</v>
      </c>
      <c r="I971" t="s">
        <v>3335</v>
      </c>
      <c r="M971" t="s">
        <v>2766</v>
      </c>
      <c r="N971" t="s">
        <v>3308</v>
      </c>
      <c r="O971" t="s">
        <v>2694</v>
      </c>
      <c r="P971" s="196">
        <v>25</v>
      </c>
      <c r="S971" t="s">
        <v>3340</v>
      </c>
      <c r="T971" t="s">
        <v>3557</v>
      </c>
      <c r="U971" s="198">
        <v>48</v>
      </c>
      <c r="V971" t="s">
        <v>3032</v>
      </c>
      <c r="W971" t="s">
        <v>3313</v>
      </c>
      <c r="X971" t="s">
        <v>3309</v>
      </c>
      <c r="Y971" t="s">
        <v>2662</v>
      </c>
      <c r="Z971" t="s">
        <v>2990</v>
      </c>
      <c r="AA971">
        <v>636477.1</v>
      </c>
      <c r="AB971" s="195">
        <v>37050.875011574099</v>
      </c>
      <c r="AC971" s="195">
        <v>37051.875011574099</v>
      </c>
    </row>
    <row r="972" spans="1:29" x14ac:dyDescent="0.25">
      <c r="A972" s="43" t="str">
        <f t="shared" si="76"/>
        <v>US Power Physical</v>
      </c>
      <c r="B972" s="43" t="str">
        <f t="shared" si="77"/>
        <v>US</v>
      </c>
      <c r="C972" s="43" t="str">
        <f t="shared" si="78"/>
        <v>Power</v>
      </c>
      <c r="D972" s="43" t="str">
        <f t="shared" si="79"/>
        <v>Physical</v>
      </c>
      <c r="E972" s="43">
        <f>IF(VLOOKUP(S972,'DD-Lookup'!$J$6:$L$50,3,FALSE)="Monthly",(YEAR(AC972)-YEAR(AB972))*12+MONTH(AC972)-MONTH(AB972)+1,(AC972-AB972+1))</f>
        <v>2</v>
      </c>
      <c r="F972" s="210">
        <f t="shared" si="80"/>
        <v>50</v>
      </c>
      <c r="G972" s="199">
        <v>1352963</v>
      </c>
      <c r="H972" s="195">
        <v>37049.334560185198</v>
      </c>
      <c r="I972" t="s">
        <v>2169</v>
      </c>
      <c r="M972" t="s">
        <v>2766</v>
      </c>
      <c r="N972" t="s">
        <v>3308</v>
      </c>
      <c r="O972" t="s">
        <v>443</v>
      </c>
      <c r="Q972" s="196">
        <v>25</v>
      </c>
      <c r="S972" t="s">
        <v>3340</v>
      </c>
      <c r="T972" t="s">
        <v>3557</v>
      </c>
      <c r="U972" s="198">
        <v>34</v>
      </c>
      <c r="V972" t="s">
        <v>4149</v>
      </c>
      <c r="W972" t="s">
        <v>1729</v>
      </c>
      <c r="X972" t="s">
        <v>3061</v>
      </c>
      <c r="Y972" t="s">
        <v>2662</v>
      </c>
      <c r="Z972" t="s">
        <v>2990</v>
      </c>
      <c r="AA972">
        <v>636479.1</v>
      </c>
      <c r="AB972" s="195">
        <v>37050.875011574099</v>
      </c>
      <c r="AC972" s="195">
        <v>37051.875011574099</v>
      </c>
    </row>
    <row r="973" spans="1:29" x14ac:dyDescent="0.25">
      <c r="A973" s="43" t="str">
        <f t="shared" si="76"/>
        <v>US Power Physical</v>
      </c>
      <c r="B973" s="43" t="str">
        <f t="shared" si="77"/>
        <v>US</v>
      </c>
      <c r="C973" s="43" t="str">
        <f t="shared" si="78"/>
        <v>Power</v>
      </c>
      <c r="D973" s="43" t="str">
        <f t="shared" si="79"/>
        <v>Physical</v>
      </c>
      <c r="E973" s="43">
        <f>IF(VLOOKUP(S973,'DD-Lookup'!$J$6:$L$50,3,FALSE)="Monthly",(YEAR(AC973)-YEAR(AB973))*12+MONTH(AC973)-MONTH(AB973)+1,(AC973-AB973+1))</f>
        <v>2</v>
      </c>
      <c r="F973" s="210">
        <f t="shared" si="80"/>
        <v>50</v>
      </c>
      <c r="G973" s="199">
        <v>1352962</v>
      </c>
      <c r="H973" s="195">
        <v>37049.334560185198</v>
      </c>
      <c r="I973" t="s">
        <v>4150</v>
      </c>
      <c r="M973" t="s">
        <v>2766</v>
      </c>
      <c r="N973" t="s">
        <v>3308</v>
      </c>
      <c r="O973" t="s">
        <v>2694</v>
      </c>
      <c r="P973" s="196">
        <v>25</v>
      </c>
      <c r="S973" t="s">
        <v>3340</v>
      </c>
      <c r="T973" t="s">
        <v>3557</v>
      </c>
      <c r="U973" s="198">
        <v>49</v>
      </c>
      <c r="V973" t="s">
        <v>4151</v>
      </c>
      <c r="W973" t="s">
        <v>3313</v>
      </c>
      <c r="X973" t="s">
        <v>3309</v>
      </c>
      <c r="Y973" t="s">
        <v>2662</v>
      </c>
      <c r="Z973" t="s">
        <v>2990</v>
      </c>
      <c r="AA973">
        <v>636478.1</v>
      </c>
      <c r="AB973" s="195">
        <v>37050.875011574099</v>
      </c>
      <c r="AC973" s="195">
        <v>37051.875011574099</v>
      </c>
    </row>
    <row r="974" spans="1:29" x14ac:dyDescent="0.25">
      <c r="A974" s="43" t="str">
        <f t="shared" si="76"/>
        <v>US Natural Gas Physical</v>
      </c>
      <c r="B974" s="43" t="str">
        <f t="shared" si="77"/>
        <v>US</v>
      </c>
      <c r="C974" s="43" t="str">
        <f t="shared" si="78"/>
        <v>Natural Gas</v>
      </c>
      <c r="D974" s="43" t="str">
        <f t="shared" si="79"/>
        <v>Physical</v>
      </c>
      <c r="E974" s="43">
        <f>IF(VLOOKUP(S974,'DD-Lookup'!$J$6:$L$50,3,FALSE)="Monthly",(YEAR(AC974)-YEAR(AB974))*12+MONTH(AC974)-MONTH(AB974)+1,(AC974-AB974+1))</f>
        <v>1</v>
      </c>
      <c r="F974" s="210">
        <f t="shared" si="80"/>
        <v>25000</v>
      </c>
      <c r="G974" s="199">
        <v>1352964</v>
      </c>
      <c r="H974" s="195">
        <v>37049.334571759297</v>
      </c>
      <c r="I974" t="s">
        <v>3529</v>
      </c>
      <c r="M974" t="s">
        <v>3341</v>
      </c>
      <c r="N974" t="s">
        <v>3747</v>
      </c>
      <c r="O974" t="s">
        <v>2722</v>
      </c>
      <c r="Q974" s="196">
        <v>25000</v>
      </c>
      <c r="S974" t="s">
        <v>3342</v>
      </c>
      <c r="T974" t="s">
        <v>3557</v>
      </c>
      <c r="U974" s="198">
        <v>3.7</v>
      </c>
      <c r="V974" t="s">
        <v>3851</v>
      </c>
      <c r="W974" t="s">
        <v>2175</v>
      </c>
      <c r="X974" t="s">
        <v>2176</v>
      </c>
      <c r="Y974" t="s">
        <v>2469</v>
      </c>
      <c r="Z974" t="s">
        <v>2995</v>
      </c>
      <c r="AA974">
        <v>835686</v>
      </c>
      <c r="AB974" s="195">
        <v>37050.875011574099</v>
      </c>
      <c r="AC974" s="195">
        <v>37050.875011574099</v>
      </c>
    </row>
    <row r="975" spans="1:29" x14ac:dyDescent="0.25">
      <c r="A975" s="43" t="str">
        <f t="shared" si="76"/>
        <v>US Natural Gas Physical</v>
      </c>
      <c r="B975" s="43" t="str">
        <f t="shared" si="77"/>
        <v>US</v>
      </c>
      <c r="C975" s="43" t="str">
        <f t="shared" si="78"/>
        <v>Natural Gas</v>
      </c>
      <c r="D975" s="43" t="str">
        <f t="shared" si="79"/>
        <v>Physical</v>
      </c>
      <c r="E975" s="43">
        <f>IF(VLOOKUP(S975,'DD-Lookup'!$J$6:$L$50,3,FALSE)="Monthly",(YEAR(AC975)-YEAR(AB975))*12+MONTH(AC975)-MONTH(AB975)+1,(AC975-AB975+1))</f>
        <v>1</v>
      </c>
      <c r="F975" s="210">
        <f t="shared" si="80"/>
        <v>10000</v>
      </c>
      <c r="G975" s="199">
        <v>1352966</v>
      </c>
      <c r="H975" s="195">
        <v>37049.334652777798</v>
      </c>
      <c r="I975" t="s">
        <v>2470</v>
      </c>
      <c r="M975" t="s">
        <v>3341</v>
      </c>
      <c r="N975" t="s">
        <v>3747</v>
      </c>
      <c r="O975" t="s">
        <v>396</v>
      </c>
      <c r="Q975" s="196">
        <v>10000</v>
      </c>
      <c r="S975" t="s">
        <v>3342</v>
      </c>
      <c r="T975" t="s">
        <v>3557</v>
      </c>
      <c r="U975" s="198">
        <v>3.59</v>
      </c>
      <c r="V975" t="s">
        <v>2471</v>
      </c>
      <c r="W975" t="s">
        <v>2347</v>
      </c>
      <c r="X975" t="s">
        <v>2484</v>
      </c>
      <c r="Y975" t="s">
        <v>2469</v>
      </c>
      <c r="Z975" t="s">
        <v>2995</v>
      </c>
      <c r="AA975">
        <v>835687</v>
      </c>
      <c r="AB975" s="195">
        <v>37050.875011574099</v>
      </c>
      <c r="AC975" s="195">
        <v>37050.875011574099</v>
      </c>
    </row>
    <row r="976" spans="1:29" x14ac:dyDescent="0.25">
      <c r="A976" s="43" t="str">
        <f t="shared" si="76"/>
        <v>US Power Physical</v>
      </c>
      <c r="B976" s="43" t="str">
        <f t="shared" si="77"/>
        <v>US</v>
      </c>
      <c r="C976" s="43" t="str">
        <f t="shared" si="78"/>
        <v>Power</v>
      </c>
      <c r="D976" s="43" t="str">
        <f t="shared" si="79"/>
        <v>Physical</v>
      </c>
      <c r="E976" s="43">
        <f>IF(VLOOKUP(S976,'DD-Lookup'!$J$6:$L$50,3,FALSE)="Monthly",(YEAR(AC976)-YEAR(AB976))*12+MONTH(AC976)-MONTH(AB976)+1,(AC976-AB976+1))</f>
        <v>2</v>
      </c>
      <c r="F976" s="210">
        <f t="shared" si="80"/>
        <v>50</v>
      </c>
      <c r="G976" s="199">
        <v>1352967</v>
      </c>
      <c r="H976" s="195">
        <v>37049.334826388898</v>
      </c>
      <c r="I976" t="s">
        <v>3335</v>
      </c>
      <c r="M976" t="s">
        <v>2766</v>
      </c>
      <c r="N976" t="s">
        <v>3308</v>
      </c>
      <c r="O976" t="s">
        <v>2694</v>
      </c>
      <c r="P976" s="196">
        <v>25</v>
      </c>
      <c r="S976" t="s">
        <v>3340</v>
      </c>
      <c r="T976" t="s">
        <v>3557</v>
      </c>
      <c r="U976" s="198">
        <v>48</v>
      </c>
      <c r="V976" t="s">
        <v>3032</v>
      </c>
      <c r="W976" t="s">
        <v>3313</v>
      </c>
      <c r="X976" t="s">
        <v>3309</v>
      </c>
      <c r="Y976" t="s">
        <v>2662</v>
      </c>
      <c r="Z976" t="s">
        <v>2990</v>
      </c>
      <c r="AA976">
        <v>636480.1</v>
      </c>
      <c r="AB976" s="195">
        <v>37050.875011574099</v>
      </c>
      <c r="AC976" s="195">
        <v>37051.875011574099</v>
      </c>
    </row>
    <row r="977" spans="1:29" x14ac:dyDescent="0.25">
      <c r="A977" s="43" t="str">
        <f t="shared" si="76"/>
        <v>US Power Physical</v>
      </c>
      <c r="B977" s="43" t="str">
        <f t="shared" si="77"/>
        <v>US</v>
      </c>
      <c r="C977" s="43" t="str">
        <f t="shared" si="78"/>
        <v>Power</v>
      </c>
      <c r="D977" s="43" t="str">
        <f t="shared" si="79"/>
        <v>Physical</v>
      </c>
      <c r="E977" s="43">
        <f>IF(VLOOKUP(S977,'DD-Lookup'!$J$6:$L$50,3,FALSE)="Monthly",(YEAR(AC977)-YEAR(AB977))*12+MONTH(AC977)-MONTH(AB977)+1,(AC977-AB977+1))</f>
        <v>31</v>
      </c>
      <c r="F977" s="210">
        <f t="shared" si="80"/>
        <v>1550</v>
      </c>
      <c r="G977" s="199">
        <v>1352968</v>
      </c>
      <c r="H977" s="195">
        <v>37049.334849537001</v>
      </c>
      <c r="I977" t="s">
        <v>3339</v>
      </c>
      <c r="M977" t="s">
        <v>2766</v>
      </c>
      <c r="N977" t="s">
        <v>3361</v>
      </c>
      <c r="O977" t="s">
        <v>3745</v>
      </c>
      <c r="P977" s="196">
        <v>50</v>
      </c>
      <c r="S977" t="s">
        <v>3340</v>
      </c>
      <c r="T977" t="s">
        <v>3557</v>
      </c>
      <c r="U977" s="198">
        <v>81</v>
      </c>
      <c r="V977" t="s">
        <v>4127</v>
      </c>
      <c r="W977" t="s">
        <v>3380</v>
      </c>
      <c r="X977" t="s">
        <v>3381</v>
      </c>
      <c r="Y977" t="s">
        <v>2662</v>
      </c>
      <c r="Z977" t="s">
        <v>2990</v>
      </c>
      <c r="AA977">
        <v>636481.1</v>
      </c>
      <c r="AB977" s="195">
        <v>37073.875011574099</v>
      </c>
      <c r="AC977" s="195">
        <v>37103.875011574099</v>
      </c>
    </row>
    <row r="978" spans="1:29" x14ac:dyDescent="0.25">
      <c r="A978" s="43" t="str">
        <f t="shared" si="76"/>
        <v>US Power Physical</v>
      </c>
      <c r="B978" s="43" t="str">
        <f t="shared" si="77"/>
        <v>US</v>
      </c>
      <c r="C978" s="43" t="str">
        <f t="shared" si="78"/>
        <v>Power</v>
      </c>
      <c r="D978" s="43" t="str">
        <f t="shared" si="79"/>
        <v>Physical</v>
      </c>
      <c r="E978" s="43">
        <f>IF(VLOOKUP(S978,'DD-Lookup'!$J$6:$L$50,3,FALSE)="Monthly",(YEAR(AC978)-YEAR(AB978))*12+MONTH(AC978)-MONTH(AB978)+1,(AC978-AB978+1))</f>
        <v>5</v>
      </c>
      <c r="F978" s="210">
        <f t="shared" si="80"/>
        <v>250</v>
      </c>
      <c r="G978" s="199">
        <v>1352969</v>
      </c>
      <c r="H978" s="195">
        <v>37049.334884259297</v>
      </c>
      <c r="I978" t="s">
        <v>2345</v>
      </c>
      <c r="M978" t="s">
        <v>2766</v>
      </c>
      <c r="N978" t="s">
        <v>3361</v>
      </c>
      <c r="O978" t="s">
        <v>2612</v>
      </c>
      <c r="Q978" s="196">
        <v>50</v>
      </c>
      <c r="S978" t="s">
        <v>3340</v>
      </c>
      <c r="T978" t="s">
        <v>3557</v>
      </c>
      <c r="U978" s="198">
        <v>46</v>
      </c>
      <c r="V978" t="s">
        <v>1713</v>
      </c>
      <c r="W978" t="s">
        <v>3296</v>
      </c>
      <c r="X978" t="s">
        <v>3368</v>
      </c>
      <c r="Y978" t="s">
        <v>2662</v>
      </c>
      <c r="Z978" t="s">
        <v>2990</v>
      </c>
      <c r="AA978">
        <v>636482.1</v>
      </c>
      <c r="AB978" s="195">
        <v>37060.875</v>
      </c>
      <c r="AC978" s="195">
        <v>37064.875</v>
      </c>
    </row>
    <row r="979" spans="1:29" x14ac:dyDescent="0.25">
      <c r="A979" s="43" t="str">
        <f t="shared" si="76"/>
        <v>US Natural Gas Physical</v>
      </c>
      <c r="B979" s="43" t="str">
        <f t="shared" si="77"/>
        <v>US</v>
      </c>
      <c r="C979" s="43" t="str">
        <f t="shared" si="78"/>
        <v>Natural Gas</v>
      </c>
      <c r="D979" s="43" t="str">
        <f t="shared" si="79"/>
        <v>Physical</v>
      </c>
      <c r="E979" s="43">
        <f>IF(VLOOKUP(S979,'DD-Lookup'!$J$6:$L$50,3,FALSE)="Monthly",(YEAR(AC979)-YEAR(AB979))*12+MONTH(AC979)-MONTH(AB979)+1,(AC979-AB979+1))</f>
        <v>1</v>
      </c>
      <c r="F979" s="210">
        <f t="shared" si="80"/>
        <v>5000</v>
      </c>
      <c r="G979" s="199">
        <v>1352970</v>
      </c>
      <c r="H979" s="195">
        <v>37049.334918981498</v>
      </c>
      <c r="I979" t="s">
        <v>2502</v>
      </c>
      <c r="M979" t="s">
        <v>3341</v>
      </c>
      <c r="N979" t="s">
        <v>3747</v>
      </c>
      <c r="O979" t="s">
        <v>2706</v>
      </c>
      <c r="P979" s="196">
        <v>5000</v>
      </c>
      <c r="S979" t="s">
        <v>3342</v>
      </c>
      <c r="T979" t="s">
        <v>3557</v>
      </c>
      <c r="U979" s="198">
        <v>3.92</v>
      </c>
      <c r="V979" t="s">
        <v>3658</v>
      </c>
      <c r="W979" t="s">
        <v>431</v>
      </c>
      <c r="X979" t="s">
        <v>3077</v>
      </c>
      <c r="Y979" t="s">
        <v>2469</v>
      </c>
      <c r="Z979" t="s">
        <v>2995</v>
      </c>
      <c r="AA979">
        <v>835688</v>
      </c>
      <c r="AB979" s="195">
        <v>37050.875011574099</v>
      </c>
      <c r="AC979" s="195">
        <v>37050.875011574099</v>
      </c>
    </row>
    <row r="980" spans="1:29" x14ac:dyDescent="0.25">
      <c r="A980" s="43" t="str">
        <f t="shared" si="76"/>
        <v>US Natural Gas Physical</v>
      </c>
      <c r="B980" s="43" t="str">
        <f t="shared" si="77"/>
        <v>US</v>
      </c>
      <c r="C980" s="43" t="str">
        <f t="shared" si="78"/>
        <v>Natural Gas</v>
      </c>
      <c r="D980" s="43" t="str">
        <f t="shared" si="79"/>
        <v>Physical</v>
      </c>
      <c r="E980" s="43">
        <f>IF(VLOOKUP(S980,'DD-Lookup'!$J$6:$L$50,3,FALSE)="Monthly",(YEAR(AC980)-YEAR(AB980))*12+MONTH(AC980)-MONTH(AB980)+1,(AC980-AB980+1))</f>
        <v>1</v>
      </c>
      <c r="F980" s="210">
        <f t="shared" si="80"/>
        <v>10000</v>
      </c>
      <c r="G980" s="199">
        <v>1352971</v>
      </c>
      <c r="H980" s="195">
        <v>37049.334942129601</v>
      </c>
      <c r="I980" t="s">
        <v>2527</v>
      </c>
      <c r="M980" t="s">
        <v>3341</v>
      </c>
      <c r="N980" t="s">
        <v>3747</v>
      </c>
      <c r="O980" t="s">
        <v>448</v>
      </c>
      <c r="P980" s="196">
        <v>10000</v>
      </c>
      <c r="S980" t="s">
        <v>3342</v>
      </c>
      <c r="T980" t="s">
        <v>3557</v>
      </c>
      <c r="U980" s="198">
        <v>3.645</v>
      </c>
      <c r="V980" t="s">
        <v>3632</v>
      </c>
      <c r="W980" t="s">
        <v>2181</v>
      </c>
      <c r="X980" t="s">
        <v>2182</v>
      </c>
      <c r="Y980" t="s">
        <v>2469</v>
      </c>
      <c r="Z980" t="s">
        <v>2995</v>
      </c>
      <c r="AA980">
        <v>835689</v>
      </c>
      <c r="AB980" s="195">
        <v>37050.875011574099</v>
      </c>
      <c r="AC980" s="195">
        <v>37050.875011574099</v>
      </c>
    </row>
    <row r="981" spans="1:29" x14ac:dyDescent="0.25">
      <c r="A981" s="43" t="str">
        <f t="shared" si="76"/>
        <v>US Power Physical</v>
      </c>
      <c r="B981" s="43" t="str">
        <f t="shared" si="77"/>
        <v>US</v>
      </c>
      <c r="C981" s="43" t="str">
        <f t="shared" si="78"/>
        <v>Power</v>
      </c>
      <c r="D981" s="43" t="str">
        <f t="shared" si="79"/>
        <v>Physical</v>
      </c>
      <c r="E981" s="43">
        <f>IF(VLOOKUP(S981,'DD-Lookup'!$J$6:$L$50,3,FALSE)="Monthly",(YEAR(AC981)-YEAR(AB981))*12+MONTH(AC981)-MONTH(AB981)+1,(AC981-AB981+1))</f>
        <v>2</v>
      </c>
      <c r="F981" s="210">
        <f t="shared" si="80"/>
        <v>100</v>
      </c>
      <c r="G981" s="199">
        <v>1352972</v>
      </c>
      <c r="H981" s="195">
        <v>37049.334953703699</v>
      </c>
      <c r="I981" t="s">
        <v>2527</v>
      </c>
      <c r="M981" t="s">
        <v>2766</v>
      </c>
      <c r="N981" t="s">
        <v>3361</v>
      </c>
      <c r="O981" t="s">
        <v>2698</v>
      </c>
      <c r="P981" s="196">
        <v>50</v>
      </c>
      <c r="S981" t="s">
        <v>3340</v>
      </c>
      <c r="T981" t="s">
        <v>3557</v>
      </c>
      <c r="U981" s="198">
        <v>26</v>
      </c>
      <c r="V981" t="s">
        <v>2252</v>
      </c>
      <c r="W981" t="s">
        <v>3376</v>
      </c>
      <c r="X981" t="s">
        <v>3377</v>
      </c>
      <c r="Y981" t="s">
        <v>2662</v>
      </c>
      <c r="Z981" t="s">
        <v>2990</v>
      </c>
      <c r="AA981">
        <v>636483.1</v>
      </c>
      <c r="AB981" s="195">
        <v>37051.875</v>
      </c>
      <c r="AC981" s="195">
        <v>37052.875</v>
      </c>
    </row>
    <row r="982" spans="1:29" x14ac:dyDescent="0.25">
      <c r="A982" s="43" t="str">
        <f t="shared" si="76"/>
        <v>US Power Physical</v>
      </c>
      <c r="B982" s="43" t="str">
        <f t="shared" si="77"/>
        <v>US</v>
      </c>
      <c r="C982" s="43" t="str">
        <f t="shared" si="78"/>
        <v>Power</v>
      </c>
      <c r="D982" s="43" t="str">
        <f t="shared" si="79"/>
        <v>Physical</v>
      </c>
      <c r="E982" s="43">
        <f>IF(VLOOKUP(S982,'DD-Lookup'!$J$6:$L$50,3,FALSE)="Monthly",(YEAR(AC982)-YEAR(AB982))*12+MONTH(AC982)-MONTH(AB982)+1,(AC982-AB982+1))</f>
        <v>5</v>
      </c>
      <c r="F982" s="210">
        <f t="shared" si="80"/>
        <v>250</v>
      </c>
      <c r="G982" s="199">
        <v>1352973</v>
      </c>
      <c r="H982" s="195">
        <v>37049.334965277798</v>
      </c>
      <c r="I982" t="s">
        <v>2259</v>
      </c>
      <c r="M982" t="s">
        <v>2766</v>
      </c>
      <c r="N982" t="s">
        <v>3361</v>
      </c>
      <c r="O982" t="s">
        <v>3957</v>
      </c>
      <c r="Q982" s="196">
        <v>50</v>
      </c>
      <c r="S982" t="s">
        <v>3340</v>
      </c>
      <c r="T982" t="s">
        <v>3557</v>
      </c>
      <c r="U982" s="198">
        <v>42.5</v>
      </c>
      <c r="V982" t="s">
        <v>3827</v>
      </c>
      <c r="W982" t="s">
        <v>3296</v>
      </c>
      <c r="X982" t="s">
        <v>3368</v>
      </c>
      <c r="Y982" t="s">
        <v>2662</v>
      </c>
      <c r="Z982" t="s">
        <v>2990</v>
      </c>
      <c r="AA982">
        <v>636484.1</v>
      </c>
      <c r="AB982" s="195">
        <v>37053.875011574099</v>
      </c>
      <c r="AC982" s="195">
        <v>37057.875011574099</v>
      </c>
    </row>
    <row r="983" spans="1:29" x14ac:dyDescent="0.25">
      <c r="A983" s="43" t="str">
        <f t="shared" si="76"/>
        <v xml:space="preserve"> Metals Financial</v>
      </c>
      <c r="B983" s="43" t="str">
        <f t="shared" si="77"/>
        <v/>
      </c>
      <c r="C983" s="43" t="str">
        <f t="shared" si="78"/>
        <v>Metals</v>
      </c>
      <c r="D983" s="43" t="str">
        <f t="shared" si="79"/>
        <v>Financial</v>
      </c>
      <c r="E983" s="43">
        <f>IF(VLOOKUP(S983,'DD-Lookup'!$J$6:$L$50,3,FALSE)="Monthly",(YEAR(AC983)-YEAR(AB983))*12+MONTH(AC983)-MONTH(AB983)+1,(AC983-AB983+1))</f>
        <v>1</v>
      </c>
      <c r="F983" s="210">
        <f t="shared" si="80"/>
        <v>1</v>
      </c>
      <c r="G983" s="199">
        <v>1352975</v>
      </c>
      <c r="H983" s="195">
        <v>37049.335011574098</v>
      </c>
      <c r="I983" t="s">
        <v>4084</v>
      </c>
      <c r="M983" t="s">
        <v>3346</v>
      </c>
      <c r="N983" t="s">
        <v>3566</v>
      </c>
      <c r="O983" t="s">
        <v>449</v>
      </c>
      <c r="Q983" s="196">
        <v>1</v>
      </c>
      <c r="S983" t="s">
        <v>3556</v>
      </c>
      <c r="T983" t="s">
        <v>3557</v>
      </c>
      <c r="U983" s="198">
        <v>1501.5</v>
      </c>
      <c r="V983" t="s">
        <v>450</v>
      </c>
      <c r="W983" t="s">
        <v>3563</v>
      </c>
      <c r="X983" t="s">
        <v>3559</v>
      </c>
      <c r="Y983" t="s">
        <v>3560</v>
      </c>
      <c r="Z983" t="s">
        <v>3561</v>
      </c>
      <c r="AA983">
        <v>2173526</v>
      </c>
      <c r="AB983" s="195">
        <v>37090</v>
      </c>
      <c r="AC983" s="195">
        <v>37090</v>
      </c>
    </row>
    <row r="984" spans="1:29" x14ac:dyDescent="0.25">
      <c r="A984" s="43" t="str">
        <f t="shared" si="76"/>
        <v>US Natural Gas Financial</v>
      </c>
      <c r="B984" s="43" t="str">
        <f t="shared" si="77"/>
        <v>US</v>
      </c>
      <c r="C984" s="43" t="str">
        <f t="shared" si="78"/>
        <v>Natural Gas</v>
      </c>
      <c r="D984" s="43" t="str">
        <f t="shared" si="79"/>
        <v>Financial</v>
      </c>
      <c r="E984" s="43">
        <f>IF(VLOOKUP(S984,'DD-Lookup'!$J$6:$L$50,3,FALSE)="Monthly",(YEAR(AC984)-YEAR(AB984))*12+MONTH(AC984)-MONTH(AB984)+1,(AC984-AB984+1))</f>
        <v>31</v>
      </c>
      <c r="F984" s="210">
        <f t="shared" si="80"/>
        <v>15500</v>
      </c>
      <c r="G984" s="199">
        <v>1352974</v>
      </c>
      <c r="H984" s="195">
        <v>37049.335011574098</v>
      </c>
      <c r="I984" t="s">
        <v>3085</v>
      </c>
      <c r="M984" t="s">
        <v>3341</v>
      </c>
      <c r="N984" t="s">
        <v>2476</v>
      </c>
      <c r="O984" t="s">
        <v>2384</v>
      </c>
      <c r="Q984" s="196">
        <v>500</v>
      </c>
      <c r="S984" t="s">
        <v>3342</v>
      </c>
      <c r="T984" t="s">
        <v>3557</v>
      </c>
      <c r="U984" s="198">
        <v>2.9</v>
      </c>
      <c r="V984" t="s">
        <v>2362</v>
      </c>
      <c r="W984" t="s">
        <v>2381</v>
      </c>
      <c r="X984" t="s">
        <v>2382</v>
      </c>
      <c r="Y984" t="s">
        <v>3575</v>
      </c>
      <c r="Z984" t="s">
        <v>2995</v>
      </c>
      <c r="AA984" t="s">
        <v>451</v>
      </c>
      <c r="AB984" s="195">
        <v>37104.875011574099</v>
      </c>
      <c r="AC984" s="195">
        <v>37134.875011574099</v>
      </c>
    </row>
    <row r="985" spans="1:29" x14ac:dyDescent="0.25">
      <c r="A985" s="43" t="str">
        <f t="shared" si="76"/>
        <v>US Power Physical</v>
      </c>
      <c r="B985" s="43" t="str">
        <f t="shared" si="77"/>
        <v>US</v>
      </c>
      <c r="C985" s="43" t="str">
        <f t="shared" si="78"/>
        <v>Power</v>
      </c>
      <c r="D985" s="43" t="str">
        <f t="shared" si="79"/>
        <v>Physical</v>
      </c>
      <c r="E985" s="43">
        <f>IF(VLOOKUP(S985,'DD-Lookup'!$J$6:$L$50,3,FALSE)="Monthly",(YEAR(AC985)-YEAR(AB985))*12+MONTH(AC985)-MONTH(AB985)+1,(AC985-AB985+1))</f>
        <v>2</v>
      </c>
      <c r="F985" s="210">
        <f t="shared" si="80"/>
        <v>50</v>
      </c>
      <c r="G985" s="199">
        <v>1352976</v>
      </c>
      <c r="H985" s="195">
        <v>37049.335046296299</v>
      </c>
      <c r="I985" t="s">
        <v>3760</v>
      </c>
      <c r="M985" t="s">
        <v>2766</v>
      </c>
      <c r="N985" t="s">
        <v>3308</v>
      </c>
      <c r="O985" t="s">
        <v>443</v>
      </c>
      <c r="P985" s="196">
        <v>25</v>
      </c>
      <c r="S985" t="s">
        <v>3340</v>
      </c>
      <c r="T985" t="s">
        <v>3557</v>
      </c>
      <c r="U985" s="198">
        <v>34</v>
      </c>
      <c r="V985" t="s">
        <v>3761</v>
      </c>
      <c r="W985" t="s">
        <v>1729</v>
      </c>
      <c r="X985" t="s">
        <v>3061</v>
      </c>
      <c r="Y985" t="s">
        <v>2662</v>
      </c>
      <c r="Z985" t="s">
        <v>2990</v>
      </c>
      <c r="AA985">
        <v>636485.1</v>
      </c>
      <c r="AB985" s="195">
        <v>37050.875011574099</v>
      </c>
      <c r="AC985" s="195">
        <v>37051.875011574099</v>
      </c>
    </row>
    <row r="986" spans="1:29" x14ac:dyDescent="0.25">
      <c r="A986" s="43" t="str">
        <f t="shared" si="76"/>
        <v>US Natural Gas Physical</v>
      </c>
      <c r="B986" s="43" t="str">
        <f t="shared" si="77"/>
        <v>US</v>
      </c>
      <c r="C986" s="43" t="str">
        <f t="shared" si="78"/>
        <v>Natural Gas</v>
      </c>
      <c r="D986" s="43" t="str">
        <f t="shared" si="79"/>
        <v>Physical</v>
      </c>
      <c r="E986" s="43">
        <f>IF(VLOOKUP(S986,'DD-Lookup'!$J$6:$L$50,3,FALSE)="Monthly",(YEAR(AC986)-YEAR(AB986))*12+MONTH(AC986)-MONTH(AB986)+1,(AC986-AB986+1))</f>
        <v>1</v>
      </c>
      <c r="F986" s="210">
        <f t="shared" si="80"/>
        <v>5000</v>
      </c>
      <c r="G986" s="199">
        <v>1352977</v>
      </c>
      <c r="H986" s="195">
        <v>37049.335057870398</v>
      </c>
      <c r="I986" t="s">
        <v>2470</v>
      </c>
      <c r="M986" t="s">
        <v>3341</v>
      </c>
      <c r="N986" t="s">
        <v>3747</v>
      </c>
      <c r="O986" t="s">
        <v>379</v>
      </c>
      <c r="Q986" s="196">
        <v>5000</v>
      </c>
      <c r="S986" t="s">
        <v>3342</v>
      </c>
      <c r="T986" t="s">
        <v>3557</v>
      </c>
      <c r="U986" s="198">
        <v>3.7725</v>
      </c>
      <c r="V986" t="s">
        <v>1721</v>
      </c>
      <c r="W986" t="s">
        <v>2467</v>
      </c>
      <c r="X986" t="s">
        <v>2468</v>
      </c>
      <c r="Y986" t="s">
        <v>2469</v>
      </c>
      <c r="Z986" t="s">
        <v>2995</v>
      </c>
      <c r="AA986">
        <v>835690</v>
      </c>
      <c r="AB986" s="195">
        <v>37050.875011574099</v>
      </c>
      <c r="AC986" s="195">
        <v>37050.875011574099</v>
      </c>
    </row>
    <row r="987" spans="1:29" x14ac:dyDescent="0.25">
      <c r="A987" s="43" t="str">
        <f t="shared" si="76"/>
        <v>US Power Physical</v>
      </c>
      <c r="B987" s="43" t="str">
        <f t="shared" si="77"/>
        <v>US</v>
      </c>
      <c r="C987" s="43" t="str">
        <f t="shared" si="78"/>
        <v>Power</v>
      </c>
      <c r="D987" s="43" t="str">
        <f t="shared" si="79"/>
        <v>Physical</v>
      </c>
      <c r="E987" s="43">
        <f>IF(VLOOKUP(S987,'DD-Lookup'!$J$6:$L$50,3,FALSE)="Monthly",(YEAR(AC987)-YEAR(AB987))*12+MONTH(AC987)-MONTH(AB987)+1,(AC987-AB987+1))</f>
        <v>31</v>
      </c>
      <c r="F987" s="210">
        <f t="shared" si="80"/>
        <v>1550</v>
      </c>
      <c r="G987" s="199">
        <v>1352978</v>
      </c>
      <c r="H987" s="195">
        <v>37049.335069444402</v>
      </c>
      <c r="I987" t="s">
        <v>3360</v>
      </c>
      <c r="M987" t="s">
        <v>2766</v>
      </c>
      <c r="N987" t="s">
        <v>3361</v>
      </c>
      <c r="O987" t="s">
        <v>452</v>
      </c>
      <c r="Q987" s="196">
        <v>50</v>
      </c>
      <c r="S987" t="s">
        <v>3340</v>
      </c>
      <c r="T987" t="s">
        <v>3557</v>
      </c>
      <c r="U987" s="198">
        <v>37.75</v>
      </c>
      <c r="V987" t="s">
        <v>3033</v>
      </c>
      <c r="W987" t="s">
        <v>3380</v>
      </c>
      <c r="X987" t="s">
        <v>3373</v>
      </c>
      <c r="Y987" t="s">
        <v>2662</v>
      </c>
      <c r="Z987" t="s">
        <v>2990</v>
      </c>
      <c r="AA987">
        <v>636486.1</v>
      </c>
      <c r="AB987" s="195">
        <v>37377.715972222199</v>
      </c>
      <c r="AC987" s="195">
        <v>37407.715972222199</v>
      </c>
    </row>
    <row r="988" spans="1:29" x14ac:dyDescent="0.25">
      <c r="A988" s="43" t="str">
        <f t="shared" si="76"/>
        <v>US Natural Gas Physical</v>
      </c>
      <c r="B988" s="43" t="str">
        <f t="shared" si="77"/>
        <v>US</v>
      </c>
      <c r="C988" s="43" t="str">
        <f t="shared" si="78"/>
        <v>Natural Gas</v>
      </c>
      <c r="D988" s="43" t="str">
        <f t="shared" si="79"/>
        <v>Physical</v>
      </c>
      <c r="E988" s="43">
        <f>IF(VLOOKUP(S988,'DD-Lookup'!$J$6:$L$50,3,FALSE)="Monthly",(YEAR(AC988)-YEAR(AB988))*12+MONTH(AC988)-MONTH(AB988)+1,(AC988-AB988+1))</f>
        <v>1</v>
      </c>
      <c r="F988" s="210">
        <f t="shared" si="80"/>
        <v>10000</v>
      </c>
      <c r="G988" s="199">
        <v>1352980</v>
      </c>
      <c r="H988" s="195">
        <v>37049.3350810185</v>
      </c>
      <c r="I988" t="s">
        <v>2487</v>
      </c>
      <c r="M988" t="s">
        <v>3341</v>
      </c>
      <c r="N988" t="s">
        <v>3747</v>
      </c>
      <c r="O988" t="s">
        <v>394</v>
      </c>
      <c r="P988" s="196">
        <v>10000</v>
      </c>
      <c r="S988" t="s">
        <v>3342</v>
      </c>
      <c r="T988" t="s">
        <v>3557</v>
      </c>
      <c r="U988" s="198">
        <v>3.65</v>
      </c>
      <c r="V988" t="s">
        <v>1730</v>
      </c>
      <c r="W988" t="s">
        <v>2498</v>
      </c>
      <c r="X988" t="s">
        <v>2499</v>
      </c>
      <c r="Y988" t="s">
        <v>2469</v>
      </c>
      <c r="Z988" t="s">
        <v>2995</v>
      </c>
      <c r="AA988">
        <v>835691</v>
      </c>
      <c r="AB988" s="195">
        <v>37050.875011574099</v>
      </c>
      <c r="AC988" s="195">
        <v>37050.875011574099</v>
      </c>
    </row>
    <row r="989" spans="1:29" x14ac:dyDescent="0.25">
      <c r="A989" s="43" t="str">
        <f t="shared" si="76"/>
        <v>US Power Physical</v>
      </c>
      <c r="B989" s="43" t="str">
        <f t="shared" si="77"/>
        <v>US</v>
      </c>
      <c r="C989" s="43" t="str">
        <f t="shared" si="78"/>
        <v>Power</v>
      </c>
      <c r="D989" s="43" t="str">
        <f t="shared" si="79"/>
        <v>Physical</v>
      </c>
      <c r="E989" s="43">
        <f>IF(VLOOKUP(S989,'DD-Lookup'!$J$6:$L$50,3,FALSE)="Monthly",(YEAR(AC989)-YEAR(AB989))*12+MONTH(AC989)-MONTH(AB989)+1,(AC989-AB989+1))</f>
        <v>2</v>
      </c>
      <c r="F989" s="210">
        <f t="shared" si="80"/>
        <v>50</v>
      </c>
      <c r="G989" s="199">
        <v>1352981</v>
      </c>
      <c r="H989" s="195">
        <v>37049.335115740701</v>
      </c>
      <c r="I989" t="s">
        <v>3382</v>
      </c>
      <c r="M989" t="s">
        <v>2766</v>
      </c>
      <c r="N989" t="s">
        <v>3308</v>
      </c>
      <c r="O989" t="s">
        <v>443</v>
      </c>
      <c r="Q989" s="196">
        <v>25</v>
      </c>
      <c r="S989" t="s">
        <v>3340</v>
      </c>
      <c r="T989" t="s">
        <v>3557</v>
      </c>
      <c r="U989" s="198">
        <v>34.5</v>
      </c>
      <c r="V989" t="s">
        <v>3034</v>
      </c>
      <c r="W989" t="s">
        <v>1729</v>
      </c>
      <c r="X989" t="s">
        <v>3061</v>
      </c>
      <c r="Y989" t="s">
        <v>2662</v>
      </c>
      <c r="Z989" t="s">
        <v>2990</v>
      </c>
      <c r="AA989">
        <v>636487.1</v>
      </c>
      <c r="AB989" s="195">
        <v>37050.875011574099</v>
      </c>
      <c r="AC989" s="195">
        <v>37051.875011574099</v>
      </c>
    </row>
    <row r="990" spans="1:29" x14ac:dyDescent="0.25">
      <c r="A990" s="43" t="str">
        <f t="shared" si="76"/>
        <v>US Power Physical</v>
      </c>
      <c r="B990" s="43" t="str">
        <f t="shared" si="77"/>
        <v>US</v>
      </c>
      <c r="C990" s="43" t="str">
        <f t="shared" si="78"/>
        <v>Power</v>
      </c>
      <c r="D990" s="43" t="str">
        <f t="shared" si="79"/>
        <v>Physical</v>
      </c>
      <c r="E990" s="43">
        <f>IF(VLOOKUP(S990,'DD-Lookup'!$J$6:$L$50,3,FALSE)="Monthly",(YEAR(AC990)-YEAR(AB990))*12+MONTH(AC990)-MONTH(AB990)+1,(AC990-AB990+1))</f>
        <v>62</v>
      </c>
      <c r="F990" s="210">
        <f t="shared" si="80"/>
        <v>3100</v>
      </c>
      <c r="G990" s="199">
        <v>1352982</v>
      </c>
      <c r="H990" s="195">
        <v>37049.335138888899</v>
      </c>
      <c r="I990" t="s">
        <v>3374</v>
      </c>
      <c r="M990" t="s">
        <v>2766</v>
      </c>
      <c r="N990" t="s">
        <v>3361</v>
      </c>
      <c r="O990" t="s">
        <v>2577</v>
      </c>
      <c r="P990" s="196">
        <v>50</v>
      </c>
      <c r="S990" t="s">
        <v>3340</v>
      </c>
      <c r="T990" t="s">
        <v>3557</v>
      </c>
      <c r="U990" s="198">
        <v>68.5</v>
      </c>
      <c r="V990" t="s">
        <v>1712</v>
      </c>
      <c r="W990" t="s">
        <v>3825</v>
      </c>
      <c r="X990" t="s">
        <v>2263</v>
      </c>
      <c r="Y990" t="s">
        <v>2662</v>
      </c>
      <c r="Z990" t="s">
        <v>2990</v>
      </c>
      <c r="AA990">
        <v>636488.1</v>
      </c>
      <c r="AB990" s="195">
        <v>37438.591666666704</v>
      </c>
      <c r="AC990" s="195">
        <v>37499.591666666704</v>
      </c>
    </row>
    <row r="991" spans="1:29" x14ac:dyDescent="0.25">
      <c r="A991" s="43" t="str">
        <f t="shared" si="76"/>
        <v>US Power Physical</v>
      </c>
      <c r="B991" s="43" t="str">
        <f t="shared" si="77"/>
        <v>US</v>
      </c>
      <c r="C991" s="43" t="str">
        <f t="shared" si="78"/>
        <v>Power</v>
      </c>
      <c r="D991" s="43" t="str">
        <f t="shared" si="79"/>
        <v>Physical</v>
      </c>
      <c r="E991" s="43">
        <f>IF(VLOOKUP(S991,'DD-Lookup'!$J$6:$L$50,3,FALSE)="Monthly",(YEAR(AC991)-YEAR(AB991))*12+MONTH(AC991)-MONTH(AB991)+1,(AC991-AB991+1))</f>
        <v>2</v>
      </c>
      <c r="F991" s="210">
        <f t="shared" si="80"/>
        <v>50</v>
      </c>
      <c r="G991" s="199">
        <v>1352983</v>
      </c>
      <c r="H991" s="195">
        <v>37049.335150462997</v>
      </c>
      <c r="I991" t="s">
        <v>3327</v>
      </c>
      <c r="M991" t="s">
        <v>2766</v>
      </c>
      <c r="N991" t="s">
        <v>3308</v>
      </c>
      <c r="O991" t="s">
        <v>443</v>
      </c>
      <c r="Q991" s="196">
        <v>25</v>
      </c>
      <c r="S991" t="s">
        <v>3340</v>
      </c>
      <c r="T991" t="s">
        <v>3557</v>
      </c>
      <c r="U991" s="198">
        <v>35</v>
      </c>
      <c r="V991" t="s">
        <v>3876</v>
      </c>
      <c r="W991" t="s">
        <v>1729</v>
      </c>
      <c r="X991" t="s">
        <v>3061</v>
      </c>
      <c r="Y991" t="s">
        <v>2662</v>
      </c>
      <c r="Z991" t="s">
        <v>2990</v>
      </c>
      <c r="AA991">
        <v>636489.1</v>
      </c>
      <c r="AB991" s="195">
        <v>37050.875011574099</v>
      </c>
      <c r="AC991" s="195">
        <v>37051.875011574099</v>
      </c>
    </row>
    <row r="992" spans="1:29" x14ac:dyDescent="0.25">
      <c r="A992" s="43" t="str">
        <f t="shared" si="76"/>
        <v>US Natural Gas Physical</v>
      </c>
      <c r="B992" s="43" t="str">
        <f t="shared" si="77"/>
        <v>US</v>
      </c>
      <c r="C992" s="43" t="str">
        <f t="shared" si="78"/>
        <v>Natural Gas</v>
      </c>
      <c r="D992" s="43" t="str">
        <f t="shared" si="79"/>
        <v>Physical</v>
      </c>
      <c r="E992" s="43">
        <f>IF(VLOOKUP(S992,'DD-Lookup'!$J$6:$L$50,3,FALSE)="Monthly",(YEAR(AC992)-YEAR(AB992))*12+MONTH(AC992)-MONTH(AB992)+1,(AC992-AB992+1))</f>
        <v>1</v>
      </c>
      <c r="F992" s="210">
        <f t="shared" si="80"/>
        <v>10000</v>
      </c>
      <c r="G992" s="199">
        <v>1352984</v>
      </c>
      <c r="H992" s="195">
        <v>37049.335185185198</v>
      </c>
      <c r="I992" t="s">
        <v>2487</v>
      </c>
      <c r="M992" t="s">
        <v>3341</v>
      </c>
      <c r="N992" t="s">
        <v>3747</v>
      </c>
      <c r="O992" t="s">
        <v>453</v>
      </c>
      <c r="P992" s="196">
        <v>10000</v>
      </c>
      <c r="S992" t="s">
        <v>3342</v>
      </c>
      <c r="T992" t="s">
        <v>3557</v>
      </c>
      <c r="U992" s="198">
        <v>6.35</v>
      </c>
      <c r="V992" t="s">
        <v>3491</v>
      </c>
      <c r="W992" t="s">
        <v>454</v>
      </c>
      <c r="X992" t="s">
        <v>3092</v>
      </c>
      <c r="Y992" t="s">
        <v>2469</v>
      </c>
      <c r="Z992" t="s">
        <v>2995</v>
      </c>
      <c r="AA992">
        <v>835692</v>
      </c>
      <c r="AB992" s="195">
        <v>37050.875011574099</v>
      </c>
      <c r="AC992" s="195">
        <v>37050.875011574099</v>
      </c>
    </row>
    <row r="993" spans="1:29" x14ac:dyDescent="0.25">
      <c r="A993" s="43" t="str">
        <f t="shared" si="76"/>
        <v>US Power Physical</v>
      </c>
      <c r="B993" s="43" t="str">
        <f t="shared" si="77"/>
        <v>US</v>
      </c>
      <c r="C993" s="43" t="str">
        <f t="shared" si="78"/>
        <v>Power</v>
      </c>
      <c r="D993" s="43" t="str">
        <f t="shared" si="79"/>
        <v>Physical</v>
      </c>
      <c r="E993" s="43">
        <f>IF(VLOOKUP(S993,'DD-Lookup'!$J$6:$L$50,3,FALSE)="Monthly",(YEAR(AC993)-YEAR(AB993))*12+MONTH(AC993)-MONTH(AB993)+1,(AC993-AB993+1))</f>
        <v>5</v>
      </c>
      <c r="F993" s="210">
        <f t="shared" si="80"/>
        <v>250</v>
      </c>
      <c r="G993" s="199">
        <v>1352985</v>
      </c>
      <c r="H993" s="195">
        <v>37049.335243055597</v>
      </c>
      <c r="I993" t="s">
        <v>2280</v>
      </c>
      <c r="M993" t="s">
        <v>2766</v>
      </c>
      <c r="N993" t="s">
        <v>3361</v>
      </c>
      <c r="O993" t="s">
        <v>3835</v>
      </c>
      <c r="P993" s="196">
        <v>50</v>
      </c>
      <c r="S993" t="s">
        <v>3340</v>
      </c>
      <c r="T993" t="s">
        <v>3557</v>
      </c>
      <c r="U993" s="198">
        <v>64</v>
      </c>
      <c r="V993" t="s">
        <v>1697</v>
      </c>
      <c r="W993" t="s">
        <v>3380</v>
      </c>
      <c r="X993" t="s">
        <v>3366</v>
      </c>
      <c r="Y993" t="s">
        <v>2662</v>
      </c>
      <c r="Z993" t="s">
        <v>2990</v>
      </c>
      <c r="AA993">
        <v>636490.1</v>
      </c>
      <c r="AB993" s="195">
        <v>37074.875</v>
      </c>
      <c r="AC993" s="195">
        <v>37078.875</v>
      </c>
    </row>
    <row r="994" spans="1:29" x14ac:dyDescent="0.25">
      <c r="A994" s="43" t="str">
        <f t="shared" si="76"/>
        <v>US Power Physical</v>
      </c>
      <c r="B994" s="43" t="str">
        <f t="shared" si="77"/>
        <v>US</v>
      </c>
      <c r="C994" s="43" t="str">
        <f t="shared" si="78"/>
        <v>Power</v>
      </c>
      <c r="D994" s="43" t="str">
        <f t="shared" si="79"/>
        <v>Physical</v>
      </c>
      <c r="E994" s="43">
        <f>IF(VLOOKUP(S994,'DD-Lookup'!$J$6:$L$50,3,FALSE)="Monthly",(YEAR(AC994)-YEAR(AB994))*12+MONTH(AC994)-MONTH(AB994)+1,(AC994-AB994+1))</f>
        <v>2</v>
      </c>
      <c r="F994" s="210">
        <f t="shared" si="80"/>
        <v>50</v>
      </c>
      <c r="G994" s="199">
        <v>1352986</v>
      </c>
      <c r="H994" s="195">
        <v>37049.335347222201</v>
      </c>
      <c r="I994" t="s">
        <v>2244</v>
      </c>
      <c r="M994" t="s">
        <v>2766</v>
      </c>
      <c r="N994" t="s">
        <v>3308</v>
      </c>
      <c r="O994" t="s">
        <v>2694</v>
      </c>
      <c r="P994" s="196">
        <v>25</v>
      </c>
      <c r="S994" t="s">
        <v>3340</v>
      </c>
      <c r="T994" t="s">
        <v>3557</v>
      </c>
      <c r="U994" s="198">
        <v>48</v>
      </c>
      <c r="V994" t="s">
        <v>2352</v>
      </c>
      <c r="W994" t="s">
        <v>3313</v>
      </c>
      <c r="X994" t="s">
        <v>3309</v>
      </c>
      <c r="Y994" t="s">
        <v>2662</v>
      </c>
      <c r="Z994" t="s">
        <v>2990</v>
      </c>
      <c r="AA994">
        <v>636491.1</v>
      </c>
      <c r="AB994" s="195">
        <v>37050.875011574099</v>
      </c>
      <c r="AC994" s="195">
        <v>37051.875011574099</v>
      </c>
    </row>
    <row r="995" spans="1:29" x14ac:dyDescent="0.25">
      <c r="A995" s="43" t="str">
        <f t="shared" si="76"/>
        <v>US Power Physical</v>
      </c>
      <c r="B995" s="43" t="str">
        <f t="shared" si="77"/>
        <v>US</v>
      </c>
      <c r="C995" s="43" t="str">
        <f t="shared" si="78"/>
        <v>Power</v>
      </c>
      <c r="D995" s="43" t="str">
        <f t="shared" si="79"/>
        <v>Physical</v>
      </c>
      <c r="E995" s="43">
        <f>IF(VLOOKUP(S995,'DD-Lookup'!$J$6:$L$50,3,FALSE)="Monthly",(YEAR(AC995)-YEAR(AB995))*12+MONTH(AC995)-MONTH(AB995)+1,(AC995-AB995+1))</f>
        <v>2</v>
      </c>
      <c r="F995" s="210">
        <f t="shared" si="80"/>
        <v>50</v>
      </c>
      <c r="G995" s="199">
        <v>1352987</v>
      </c>
      <c r="H995" s="195">
        <v>37049.335462962998</v>
      </c>
      <c r="I995" t="s">
        <v>2390</v>
      </c>
      <c r="M995" t="s">
        <v>2766</v>
      </c>
      <c r="N995" t="s">
        <v>3308</v>
      </c>
      <c r="O995" t="s">
        <v>443</v>
      </c>
      <c r="P995" s="196">
        <v>25</v>
      </c>
      <c r="S995" t="s">
        <v>3340</v>
      </c>
      <c r="T995" t="s">
        <v>3557</v>
      </c>
      <c r="U995" s="198">
        <v>34</v>
      </c>
      <c r="V995" t="s">
        <v>2391</v>
      </c>
      <c r="W995" t="s">
        <v>1729</v>
      </c>
      <c r="X995" t="s">
        <v>3061</v>
      </c>
      <c r="Y995" t="s">
        <v>2662</v>
      </c>
      <c r="Z995" t="s">
        <v>2990</v>
      </c>
      <c r="AA995">
        <v>636492.1</v>
      </c>
      <c r="AB995" s="195">
        <v>37050.875011574099</v>
      </c>
      <c r="AC995" s="195">
        <v>37051.875011574099</v>
      </c>
    </row>
    <row r="996" spans="1:29" x14ac:dyDescent="0.25">
      <c r="A996" s="43" t="str">
        <f t="shared" si="76"/>
        <v>US Crude Financial</v>
      </c>
      <c r="B996" s="43" t="str">
        <f t="shared" si="77"/>
        <v>US</v>
      </c>
      <c r="C996" s="43" t="str">
        <f t="shared" si="78"/>
        <v>Crude</v>
      </c>
      <c r="D996" s="43" t="str">
        <f t="shared" si="79"/>
        <v>Financial</v>
      </c>
      <c r="E996" s="43">
        <f>IF(VLOOKUP(S996,'DD-Lookup'!$J$6:$L$50,3,FALSE)="Monthly",(YEAR(AC996)-YEAR(AB996))*12+MONTH(AC996)-MONTH(AB996)+1,(AC996-AB996+1))</f>
        <v>1</v>
      </c>
      <c r="F996" s="210">
        <f t="shared" si="80"/>
        <v>50000</v>
      </c>
      <c r="G996" s="199">
        <v>1352988</v>
      </c>
      <c r="H996" s="195">
        <v>37049.3354861111</v>
      </c>
      <c r="I996" t="s">
        <v>455</v>
      </c>
      <c r="M996" t="s">
        <v>3437</v>
      </c>
      <c r="N996" t="s">
        <v>2653</v>
      </c>
      <c r="O996" t="s">
        <v>3359</v>
      </c>
      <c r="P996" s="196">
        <v>50000</v>
      </c>
      <c r="S996" t="s">
        <v>3347</v>
      </c>
      <c r="T996" t="s">
        <v>3557</v>
      </c>
      <c r="U996" s="198">
        <v>27.5</v>
      </c>
      <c r="V996" t="s">
        <v>456</v>
      </c>
      <c r="W996" t="s">
        <v>2655</v>
      </c>
      <c r="X996" t="s">
        <v>2656</v>
      </c>
      <c r="Y996" t="s">
        <v>2778</v>
      </c>
      <c r="Z996" t="s">
        <v>2995</v>
      </c>
      <c r="AA996">
        <v>115395</v>
      </c>
      <c r="AB996" s="195">
        <v>37073</v>
      </c>
      <c r="AC996" s="195">
        <v>37103</v>
      </c>
    </row>
    <row r="997" spans="1:29" x14ac:dyDescent="0.25">
      <c r="A997" s="43" t="str">
        <f t="shared" si="76"/>
        <v>US Natural Gas Physical</v>
      </c>
      <c r="B997" s="43" t="str">
        <f t="shared" si="77"/>
        <v>US</v>
      </c>
      <c r="C997" s="43" t="str">
        <f t="shared" si="78"/>
        <v>Natural Gas</v>
      </c>
      <c r="D997" s="43" t="str">
        <f t="shared" si="79"/>
        <v>Physical</v>
      </c>
      <c r="E997" s="43">
        <f>IF(VLOOKUP(S997,'DD-Lookup'!$J$6:$L$50,3,FALSE)="Monthly",(YEAR(AC997)-YEAR(AB997))*12+MONTH(AC997)-MONTH(AB997)+1,(AC997-AB997+1))</f>
        <v>1</v>
      </c>
      <c r="F997" s="210">
        <f t="shared" si="80"/>
        <v>10000</v>
      </c>
      <c r="G997" s="199">
        <v>1352989</v>
      </c>
      <c r="H997" s="195">
        <v>37049.335520833301</v>
      </c>
      <c r="I997" t="s">
        <v>2527</v>
      </c>
      <c r="M997" t="s">
        <v>3341</v>
      </c>
      <c r="N997" t="s">
        <v>3747</v>
      </c>
      <c r="O997" t="s">
        <v>394</v>
      </c>
      <c r="Q997" s="196">
        <v>10000</v>
      </c>
      <c r="S997" t="s">
        <v>3342</v>
      </c>
      <c r="T997" t="s">
        <v>3557</v>
      </c>
      <c r="U997" s="198">
        <v>3.65</v>
      </c>
      <c r="V997" t="s">
        <v>2349</v>
      </c>
      <c r="W997" t="s">
        <v>2498</v>
      </c>
      <c r="X997" t="s">
        <v>2499</v>
      </c>
      <c r="Y997" t="s">
        <v>2469</v>
      </c>
      <c r="Z997" t="s">
        <v>2995</v>
      </c>
      <c r="AA997">
        <v>835693</v>
      </c>
      <c r="AB997" s="195">
        <v>37050.875011574099</v>
      </c>
      <c r="AC997" s="195">
        <v>37050.875011574099</v>
      </c>
    </row>
    <row r="998" spans="1:29" x14ac:dyDescent="0.25">
      <c r="A998" s="43" t="str">
        <f t="shared" si="76"/>
        <v>US Power Physical</v>
      </c>
      <c r="B998" s="43" t="str">
        <f t="shared" si="77"/>
        <v>US</v>
      </c>
      <c r="C998" s="43" t="str">
        <f t="shared" si="78"/>
        <v>Power</v>
      </c>
      <c r="D998" s="43" t="str">
        <f t="shared" si="79"/>
        <v>Physical</v>
      </c>
      <c r="E998" s="43">
        <f>IF(VLOOKUP(S998,'DD-Lookup'!$J$6:$L$50,3,FALSE)="Monthly",(YEAR(AC998)-YEAR(AB998))*12+MONTH(AC998)-MONTH(AB998)+1,(AC998-AB998+1))</f>
        <v>31</v>
      </c>
      <c r="F998" s="210">
        <f t="shared" si="80"/>
        <v>1550</v>
      </c>
      <c r="G998" s="199">
        <v>1352990</v>
      </c>
      <c r="H998" s="195">
        <v>37049.3355324074</v>
      </c>
      <c r="I998" t="s">
        <v>2254</v>
      </c>
      <c r="M998" t="s">
        <v>2766</v>
      </c>
      <c r="N998" t="s">
        <v>3361</v>
      </c>
      <c r="O998" t="s">
        <v>3745</v>
      </c>
      <c r="P998" s="196">
        <v>50</v>
      </c>
      <c r="S998" t="s">
        <v>3340</v>
      </c>
      <c r="T998" t="s">
        <v>3557</v>
      </c>
      <c r="U998" s="198">
        <v>80.75</v>
      </c>
      <c r="V998" t="s">
        <v>2665</v>
      </c>
      <c r="W998" t="s">
        <v>3380</v>
      </c>
      <c r="X998" t="s">
        <v>3381</v>
      </c>
      <c r="Y998" t="s">
        <v>2662</v>
      </c>
      <c r="Z998" t="s">
        <v>2990</v>
      </c>
      <c r="AA998">
        <v>636493.1</v>
      </c>
      <c r="AB998" s="195">
        <v>37073.875011574099</v>
      </c>
      <c r="AC998" s="195">
        <v>37103.875011574099</v>
      </c>
    </row>
    <row r="999" spans="1:29" x14ac:dyDescent="0.25">
      <c r="A999" s="43" t="str">
        <f t="shared" si="76"/>
        <v>US Natural Gas Financial</v>
      </c>
      <c r="B999" s="43" t="str">
        <f t="shared" si="77"/>
        <v>US</v>
      </c>
      <c r="C999" s="43" t="str">
        <f t="shared" si="78"/>
        <v>Natural Gas</v>
      </c>
      <c r="D999" s="43" t="str">
        <f t="shared" si="79"/>
        <v>Financial</v>
      </c>
      <c r="E999" s="43">
        <f>IF(VLOOKUP(S999,'DD-Lookup'!$J$6:$L$50,3,FALSE)="Monthly",(YEAR(AC999)-YEAR(AB999))*12+MONTH(AC999)-MONTH(AB999)+1,(AC999-AB999+1))</f>
        <v>31</v>
      </c>
      <c r="F999" s="210">
        <f t="shared" si="80"/>
        <v>3100</v>
      </c>
      <c r="G999" s="199">
        <v>1352991</v>
      </c>
      <c r="H999" s="195">
        <v>37049.335555555597</v>
      </c>
      <c r="I999" t="s">
        <v>2472</v>
      </c>
      <c r="M999" t="s">
        <v>3341</v>
      </c>
      <c r="N999" t="s">
        <v>2455</v>
      </c>
      <c r="O999" t="s">
        <v>457</v>
      </c>
      <c r="P999" s="196">
        <v>100</v>
      </c>
      <c r="S999" t="s">
        <v>2407</v>
      </c>
      <c r="T999" t="s">
        <v>3557</v>
      </c>
      <c r="U999" s="198">
        <v>0.19</v>
      </c>
      <c r="V999" t="s">
        <v>2481</v>
      </c>
      <c r="W999" t="s">
        <v>2408</v>
      </c>
      <c r="X999" t="s">
        <v>2409</v>
      </c>
      <c r="Y999" t="s">
        <v>3575</v>
      </c>
      <c r="Z999" t="s">
        <v>2995</v>
      </c>
      <c r="AA999" t="s">
        <v>458</v>
      </c>
      <c r="AB999" s="195">
        <v>37073</v>
      </c>
      <c r="AC999" s="195">
        <v>37103</v>
      </c>
    </row>
    <row r="1000" spans="1:29" x14ac:dyDescent="0.25">
      <c r="A1000" s="43" t="str">
        <f t="shared" si="76"/>
        <v>US Power Physical</v>
      </c>
      <c r="B1000" s="43" t="str">
        <f t="shared" si="77"/>
        <v>US</v>
      </c>
      <c r="C1000" s="43" t="str">
        <f t="shared" si="78"/>
        <v>Power</v>
      </c>
      <c r="D1000" s="43" t="str">
        <f t="shared" si="79"/>
        <v>Physical</v>
      </c>
      <c r="E1000" s="43">
        <f>IF(VLOOKUP(S1000,'DD-Lookup'!$J$6:$L$50,3,FALSE)="Monthly",(YEAR(AC1000)-YEAR(AB1000))*12+MONTH(AC1000)-MONTH(AB1000)+1,(AC1000-AB1000+1))</f>
        <v>2</v>
      </c>
      <c r="F1000" s="210">
        <f t="shared" si="80"/>
        <v>50</v>
      </c>
      <c r="G1000" s="199">
        <v>1352993</v>
      </c>
      <c r="H1000" s="195">
        <v>37049.3355787037</v>
      </c>
      <c r="I1000" t="s">
        <v>2259</v>
      </c>
      <c r="M1000" t="s">
        <v>2766</v>
      </c>
      <c r="N1000" t="s">
        <v>3308</v>
      </c>
      <c r="O1000" t="s">
        <v>2694</v>
      </c>
      <c r="Q1000" s="196">
        <v>25</v>
      </c>
      <c r="S1000" t="s">
        <v>3340</v>
      </c>
      <c r="T1000" t="s">
        <v>3557</v>
      </c>
      <c r="U1000" s="198">
        <v>49</v>
      </c>
      <c r="V1000" t="s">
        <v>3946</v>
      </c>
      <c r="W1000" t="s">
        <v>3313</v>
      </c>
      <c r="X1000" t="s">
        <v>3309</v>
      </c>
      <c r="Y1000" t="s">
        <v>2662</v>
      </c>
      <c r="Z1000" t="s">
        <v>2990</v>
      </c>
      <c r="AA1000">
        <v>636494.1</v>
      </c>
      <c r="AB1000" s="195">
        <v>37050.875011574099</v>
      </c>
      <c r="AC1000" s="195">
        <v>37051.875011574099</v>
      </c>
    </row>
    <row r="1001" spans="1:29" x14ac:dyDescent="0.25">
      <c r="A1001" s="43" t="str">
        <f t="shared" si="76"/>
        <v>US Power Physical</v>
      </c>
      <c r="B1001" s="43" t="str">
        <f t="shared" si="77"/>
        <v>US</v>
      </c>
      <c r="C1001" s="43" t="str">
        <f t="shared" si="78"/>
        <v>Power</v>
      </c>
      <c r="D1001" s="43" t="str">
        <f t="shared" si="79"/>
        <v>Physical</v>
      </c>
      <c r="E1001" s="43">
        <f>IF(VLOOKUP(S1001,'DD-Lookup'!$J$6:$L$50,3,FALSE)="Monthly",(YEAR(AC1001)-YEAR(AB1001))*12+MONTH(AC1001)-MONTH(AB1001)+1,(AC1001-AB1001+1))</f>
        <v>2</v>
      </c>
      <c r="F1001" s="210">
        <f t="shared" si="80"/>
        <v>50</v>
      </c>
      <c r="G1001" s="199">
        <v>1352994</v>
      </c>
      <c r="H1001" s="195">
        <v>37049.335613425901</v>
      </c>
      <c r="I1001" t="s">
        <v>2244</v>
      </c>
      <c r="M1001" t="s">
        <v>2766</v>
      </c>
      <c r="N1001" t="s">
        <v>3310</v>
      </c>
      <c r="O1001" t="s">
        <v>459</v>
      </c>
      <c r="P1001" s="196">
        <v>25</v>
      </c>
      <c r="S1001" t="s">
        <v>3340</v>
      </c>
      <c r="T1001" t="s">
        <v>3557</v>
      </c>
      <c r="U1001" s="198">
        <v>30</v>
      </c>
      <c r="V1001" t="s">
        <v>2412</v>
      </c>
      <c r="W1001" t="s">
        <v>3875</v>
      </c>
      <c r="X1001" t="s">
        <v>3312</v>
      </c>
      <c r="Y1001" t="s">
        <v>2662</v>
      </c>
      <c r="Z1001" t="s">
        <v>2990</v>
      </c>
      <c r="AA1001">
        <v>636495.1</v>
      </c>
      <c r="AB1001" s="195">
        <v>37050.875011574099</v>
      </c>
      <c r="AC1001" s="195">
        <v>37051.875011574099</v>
      </c>
    </row>
    <row r="1002" spans="1:29" x14ac:dyDescent="0.25">
      <c r="A1002" s="43" t="str">
        <f t="shared" si="76"/>
        <v>US Power Physical</v>
      </c>
      <c r="B1002" s="43" t="str">
        <f t="shared" si="77"/>
        <v>US</v>
      </c>
      <c r="C1002" s="43" t="str">
        <f t="shared" si="78"/>
        <v>Power</v>
      </c>
      <c r="D1002" s="43" t="str">
        <f t="shared" si="79"/>
        <v>Physical</v>
      </c>
      <c r="E1002" s="43">
        <f>IF(VLOOKUP(S1002,'DD-Lookup'!$J$6:$L$50,3,FALSE)="Monthly",(YEAR(AC1002)-YEAR(AB1002))*12+MONTH(AC1002)-MONTH(AB1002)+1,(AC1002-AB1002+1))</f>
        <v>2</v>
      </c>
      <c r="F1002" s="210">
        <f t="shared" si="80"/>
        <v>50</v>
      </c>
      <c r="G1002" s="199">
        <v>1352995</v>
      </c>
      <c r="H1002" s="195">
        <v>37049.3356712963</v>
      </c>
      <c r="I1002" t="s">
        <v>2527</v>
      </c>
      <c r="M1002" t="s">
        <v>2766</v>
      </c>
      <c r="N1002" t="s">
        <v>3308</v>
      </c>
      <c r="O1002" t="s">
        <v>460</v>
      </c>
      <c r="P1002" s="196">
        <v>25</v>
      </c>
      <c r="S1002" t="s">
        <v>3340</v>
      </c>
      <c r="T1002" t="s">
        <v>3557</v>
      </c>
      <c r="U1002" s="198">
        <v>12</v>
      </c>
      <c r="V1002" t="s">
        <v>3156</v>
      </c>
      <c r="W1002" t="s">
        <v>2519</v>
      </c>
      <c r="X1002" t="s">
        <v>3309</v>
      </c>
      <c r="Y1002" t="s">
        <v>2662</v>
      </c>
      <c r="Z1002" t="s">
        <v>2990</v>
      </c>
      <c r="AA1002">
        <v>636496.1</v>
      </c>
      <c r="AB1002" s="195">
        <v>37050.875011574099</v>
      </c>
      <c r="AC1002" s="195">
        <v>37051.875011574099</v>
      </c>
    </row>
    <row r="1003" spans="1:29" x14ac:dyDescent="0.25">
      <c r="A1003" s="43" t="str">
        <f t="shared" si="76"/>
        <v>US Power Physical</v>
      </c>
      <c r="B1003" s="43" t="str">
        <f t="shared" si="77"/>
        <v>US</v>
      </c>
      <c r="C1003" s="43" t="str">
        <f t="shared" si="78"/>
        <v>Power</v>
      </c>
      <c r="D1003" s="43" t="str">
        <f t="shared" si="79"/>
        <v>Physical</v>
      </c>
      <c r="E1003" s="43">
        <f>IF(VLOOKUP(S1003,'DD-Lookup'!$J$6:$L$50,3,FALSE)="Monthly",(YEAR(AC1003)-YEAR(AB1003))*12+MONTH(AC1003)-MONTH(AB1003)+1,(AC1003-AB1003+1))</f>
        <v>2</v>
      </c>
      <c r="F1003" s="210">
        <f t="shared" si="80"/>
        <v>50</v>
      </c>
      <c r="G1003" s="199">
        <v>1352997</v>
      </c>
      <c r="H1003" s="195">
        <v>37049.335729166698</v>
      </c>
      <c r="I1003" t="s">
        <v>3030</v>
      </c>
      <c r="M1003" t="s">
        <v>2766</v>
      </c>
      <c r="N1003" t="s">
        <v>3310</v>
      </c>
      <c r="O1003" t="s">
        <v>461</v>
      </c>
      <c r="P1003" s="196">
        <v>25</v>
      </c>
      <c r="S1003" t="s">
        <v>3340</v>
      </c>
      <c r="T1003" t="s">
        <v>3557</v>
      </c>
      <c r="U1003" s="198">
        <v>36</v>
      </c>
      <c r="V1003" t="s">
        <v>3031</v>
      </c>
      <c r="W1003" t="s">
        <v>3315</v>
      </c>
      <c r="X1003" t="s">
        <v>3312</v>
      </c>
      <c r="Y1003" t="s">
        <v>2662</v>
      </c>
      <c r="Z1003" t="s">
        <v>2990</v>
      </c>
      <c r="AA1003">
        <v>636497.1</v>
      </c>
      <c r="AB1003" s="195">
        <v>37050.875011574099</v>
      </c>
      <c r="AC1003" s="195">
        <v>37051.875011574099</v>
      </c>
    </row>
    <row r="1004" spans="1:29" x14ac:dyDescent="0.25">
      <c r="A1004" s="43" t="str">
        <f t="shared" si="76"/>
        <v xml:space="preserve"> Power Physical</v>
      </c>
      <c r="B1004" s="43" t="str">
        <f t="shared" si="77"/>
        <v/>
      </c>
      <c r="C1004" s="43" t="str">
        <f t="shared" si="78"/>
        <v>Power</v>
      </c>
      <c r="D1004" s="43" t="str">
        <f t="shared" si="79"/>
        <v>Physical</v>
      </c>
      <c r="E1004" s="43">
        <f>IF(VLOOKUP(S1004,'DD-Lookup'!$J$6:$L$50,3,FALSE)="Monthly",(YEAR(AC1004)-YEAR(AB1004))*12+MONTH(AC1004)-MONTH(AB1004)+1,(AC1004-AB1004+1))</f>
        <v>2</v>
      </c>
      <c r="F1004" s="210">
        <f t="shared" si="80"/>
        <v>50</v>
      </c>
      <c r="G1004" s="199">
        <v>1352998</v>
      </c>
      <c r="H1004" s="195">
        <v>37049.335775462998</v>
      </c>
      <c r="I1004" t="s">
        <v>240</v>
      </c>
      <c r="M1004" t="s">
        <v>2766</v>
      </c>
      <c r="N1004" t="s">
        <v>4022</v>
      </c>
      <c r="O1004" t="s">
        <v>4100</v>
      </c>
      <c r="Q1004" s="196">
        <v>25</v>
      </c>
      <c r="S1004" t="s">
        <v>3340</v>
      </c>
      <c r="T1004" t="s">
        <v>4023</v>
      </c>
      <c r="U1004" s="198">
        <v>13</v>
      </c>
      <c r="V1004" t="s">
        <v>241</v>
      </c>
      <c r="W1004" t="s">
        <v>4025</v>
      </c>
      <c r="X1004" t="s">
        <v>4026</v>
      </c>
      <c r="Y1004" t="s">
        <v>4027</v>
      </c>
      <c r="Z1004" t="s">
        <v>3562</v>
      </c>
      <c r="AA1004">
        <v>111922.1</v>
      </c>
      <c r="AB1004" s="195">
        <v>37051.875</v>
      </c>
      <c r="AC1004" s="195">
        <v>37052.875</v>
      </c>
    </row>
    <row r="1005" spans="1:29" x14ac:dyDescent="0.25">
      <c r="A1005" s="43" t="str">
        <f t="shared" si="76"/>
        <v>US Power Physical</v>
      </c>
      <c r="B1005" s="43" t="str">
        <f t="shared" si="77"/>
        <v>US</v>
      </c>
      <c r="C1005" s="43" t="str">
        <f t="shared" si="78"/>
        <v>Power</v>
      </c>
      <c r="D1005" s="43" t="str">
        <f t="shared" si="79"/>
        <v>Physical</v>
      </c>
      <c r="E1005" s="43">
        <f>IF(VLOOKUP(S1005,'DD-Lookup'!$J$6:$L$50,3,FALSE)="Monthly",(YEAR(AC1005)-YEAR(AB1005))*12+MONTH(AC1005)-MONTH(AB1005)+1,(AC1005-AB1005+1))</f>
        <v>5</v>
      </c>
      <c r="F1005" s="210">
        <f t="shared" si="80"/>
        <v>250</v>
      </c>
      <c r="G1005" s="199">
        <v>1352999</v>
      </c>
      <c r="H1005" s="195">
        <v>37049.335925925901</v>
      </c>
      <c r="I1005" t="s">
        <v>2288</v>
      </c>
      <c r="M1005" t="s">
        <v>2766</v>
      </c>
      <c r="N1005" t="s">
        <v>2274</v>
      </c>
      <c r="O1005" t="s">
        <v>2591</v>
      </c>
      <c r="Q1005" s="196">
        <v>50</v>
      </c>
      <c r="S1005" t="s">
        <v>3340</v>
      </c>
      <c r="T1005" t="s">
        <v>3557</v>
      </c>
      <c r="U1005" s="198">
        <v>40</v>
      </c>
      <c r="V1005" t="s">
        <v>2165</v>
      </c>
      <c r="W1005" t="s">
        <v>2275</v>
      </c>
      <c r="X1005" t="s">
        <v>2463</v>
      </c>
      <c r="Y1005" t="s">
        <v>2662</v>
      </c>
      <c r="Z1005" t="s">
        <v>2990</v>
      </c>
      <c r="AA1005">
        <v>636498.1</v>
      </c>
      <c r="AB1005" s="195">
        <v>37053.875011574099</v>
      </c>
      <c r="AC1005" s="195">
        <v>37057.875011574099</v>
      </c>
    </row>
    <row r="1006" spans="1:29" x14ac:dyDescent="0.25">
      <c r="A1006" s="43" t="str">
        <f t="shared" si="76"/>
        <v>US Power Physical</v>
      </c>
      <c r="B1006" s="43" t="str">
        <f t="shared" si="77"/>
        <v>US</v>
      </c>
      <c r="C1006" s="43" t="str">
        <f t="shared" si="78"/>
        <v>Power</v>
      </c>
      <c r="D1006" s="43" t="str">
        <f t="shared" si="79"/>
        <v>Physical</v>
      </c>
      <c r="E1006" s="43">
        <f>IF(VLOOKUP(S1006,'DD-Lookup'!$J$6:$L$50,3,FALSE)="Monthly",(YEAR(AC1006)-YEAR(AB1006))*12+MONTH(AC1006)-MONTH(AB1006)+1,(AC1006-AB1006+1))</f>
        <v>31</v>
      </c>
      <c r="F1006" s="210">
        <f t="shared" si="80"/>
        <v>1550</v>
      </c>
      <c r="G1006" s="199">
        <v>1353000</v>
      </c>
      <c r="H1006" s="195">
        <v>37049.335925925901</v>
      </c>
      <c r="I1006" t="s">
        <v>2254</v>
      </c>
      <c r="M1006" t="s">
        <v>2766</v>
      </c>
      <c r="N1006" t="s">
        <v>3361</v>
      </c>
      <c r="O1006" t="s">
        <v>3745</v>
      </c>
      <c r="P1006" s="196">
        <v>50</v>
      </c>
      <c r="S1006" t="s">
        <v>3340</v>
      </c>
      <c r="T1006" t="s">
        <v>3557</v>
      </c>
      <c r="U1006" s="198">
        <v>80.5</v>
      </c>
      <c r="V1006" t="s">
        <v>2665</v>
      </c>
      <c r="W1006" t="s">
        <v>3380</v>
      </c>
      <c r="X1006" t="s">
        <v>3381</v>
      </c>
      <c r="Y1006" t="s">
        <v>2662</v>
      </c>
      <c r="Z1006" t="s">
        <v>2990</v>
      </c>
      <c r="AA1006">
        <v>636499.1</v>
      </c>
      <c r="AB1006" s="195">
        <v>37073.875011574099</v>
      </c>
      <c r="AC1006" s="195">
        <v>37103.875011574099</v>
      </c>
    </row>
    <row r="1007" spans="1:29" x14ac:dyDescent="0.25">
      <c r="A1007" s="43" t="str">
        <f t="shared" si="76"/>
        <v>US Power Physical</v>
      </c>
      <c r="B1007" s="43" t="str">
        <f t="shared" si="77"/>
        <v>US</v>
      </c>
      <c r="C1007" s="43" t="str">
        <f t="shared" si="78"/>
        <v>Power</v>
      </c>
      <c r="D1007" s="43" t="str">
        <f t="shared" si="79"/>
        <v>Physical</v>
      </c>
      <c r="E1007" s="43">
        <f>IF(VLOOKUP(S1007,'DD-Lookup'!$J$6:$L$50,3,FALSE)="Monthly",(YEAR(AC1007)-YEAR(AB1007))*12+MONTH(AC1007)-MONTH(AB1007)+1,(AC1007-AB1007+1))</f>
        <v>2</v>
      </c>
      <c r="F1007" s="210">
        <f t="shared" si="80"/>
        <v>50</v>
      </c>
      <c r="G1007" s="199">
        <v>1353001</v>
      </c>
      <c r="H1007" s="195">
        <v>37049.335972222201</v>
      </c>
      <c r="I1007" t="s">
        <v>3854</v>
      </c>
      <c r="M1007" t="s">
        <v>2766</v>
      </c>
      <c r="N1007" t="s">
        <v>3308</v>
      </c>
      <c r="O1007" t="s">
        <v>2694</v>
      </c>
      <c r="P1007" s="196">
        <v>25</v>
      </c>
      <c r="S1007" t="s">
        <v>3340</v>
      </c>
      <c r="T1007" t="s">
        <v>3557</v>
      </c>
      <c r="U1007" s="198">
        <v>48</v>
      </c>
      <c r="V1007" t="s">
        <v>3855</v>
      </c>
      <c r="W1007" t="s">
        <v>3313</v>
      </c>
      <c r="X1007" t="s">
        <v>3309</v>
      </c>
      <c r="Y1007" t="s">
        <v>2662</v>
      </c>
      <c r="Z1007" t="s">
        <v>2990</v>
      </c>
      <c r="AA1007">
        <v>636500.1</v>
      </c>
      <c r="AB1007" s="195">
        <v>37050.875011574099</v>
      </c>
      <c r="AC1007" s="195">
        <v>37051.875011574099</v>
      </c>
    </row>
    <row r="1008" spans="1:29" x14ac:dyDescent="0.25">
      <c r="A1008" s="43" t="str">
        <f t="shared" si="76"/>
        <v>US Power Physical</v>
      </c>
      <c r="B1008" s="43" t="str">
        <f t="shared" si="77"/>
        <v>US</v>
      </c>
      <c r="C1008" s="43" t="str">
        <f t="shared" si="78"/>
        <v>Power</v>
      </c>
      <c r="D1008" s="43" t="str">
        <f t="shared" si="79"/>
        <v>Physical</v>
      </c>
      <c r="E1008" s="43">
        <f>IF(VLOOKUP(S1008,'DD-Lookup'!$J$6:$L$50,3,FALSE)="Monthly",(YEAR(AC1008)-YEAR(AB1008))*12+MONTH(AC1008)-MONTH(AB1008)+1,(AC1008-AB1008+1))</f>
        <v>31</v>
      </c>
      <c r="F1008" s="210">
        <f t="shared" si="80"/>
        <v>1550</v>
      </c>
      <c r="G1008" s="199">
        <v>1353002</v>
      </c>
      <c r="H1008" s="195">
        <v>37049.336018518501</v>
      </c>
      <c r="I1008" t="s">
        <v>2254</v>
      </c>
      <c r="M1008" t="s">
        <v>2766</v>
      </c>
      <c r="N1008" t="s">
        <v>3361</v>
      </c>
      <c r="O1008" t="s">
        <v>3745</v>
      </c>
      <c r="P1008" s="196">
        <v>50</v>
      </c>
      <c r="S1008" t="s">
        <v>3340</v>
      </c>
      <c r="T1008" t="s">
        <v>3557</v>
      </c>
      <c r="U1008" s="198">
        <v>80.25</v>
      </c>
      <c r="V1008" t="s">
        <v>2665</v>
      </c>
      <c r="W1008" t="s">
        <v>3380</v>
      </c>
      <c r="X1008" t="s">
        <v>3381</v>
      </c>
      <c r="Y1008" t="s">
        <v>2662</v>
      </c>
      <c r="Z1008" t="s">
        <v>2990</v>
      </c>
      <c r="AA1008">
        <v>636501.1</v>
      </c>
      <c r="AB1008" s="195">
        <v>37073.875011574099</v>
      </c>
      <c r="AC1008" s="195">
        <v>37103.875011574099</v>
      </c>
    </row>
    <row r="1009" spans="1:29" x14ac:dyDescent="0.25">
      <c r="A1009" s="43" t="str">
        <f t="shared" si="76"/>
        <v>US Natural Gas Physical</v>
      </c>
      <c r="B1009" s="43" t="str">
        <f t="shared" si="77"/>
        <v>US</v>
      </c>
      <c r="C1009" s="43" t="str">
        <f t="shared" si="78"/>
        <v>Natural Gas</v>
      </c>
      <c r="D1009" s="43" t="str">
        <f t="shared" si="79"/>
        <v>Physical</v>
      </c>
      <c r="E1009" s="43">
        <f>IF(VLOOKUP(S1009,'DD-Lookup'!$J$6:$L$50,3,FALSE)="Monthly",(YEAR(AC1009)-YEAR(AB1009))*12+MONTH(AC1009)-MONTH(AB1009)+1,(AC1009-AB1009+1))</f>
        <v>1</v>
      </c>
      <c r="F1009" s="210">
        <f t="shared" si="80"/>
        <v>3500</v>
      </c>
      <c r="G1009" s="199">
        <v>1353003</v>
      </c>
      <c r="H1009" s="195">
        <v>37049.3360300926</v>
      </c>
      <c r="I1009" t="s">
        <v>3078</v>
      </c>
      <c r="M1009" t="s">
        <v>3341</v>
      </c>
      <c r="N1009" t="s">
        <v>3747</v>
      </c>
      <c r="O1009" t="s">
        <v>1630</v>
      </c>
      <c r="Q1009" s="196">
        <v>3500</v>
      </c>
      <c r="S1009" t="s">
        <v>3342</v>
      </c>
      <c r="T1009" t="s">
        <v>3557</v>
      </c>
      <c r="U1009" s="198">
        <v>3.7450000000000001</v>
      </c>
      <c r="V1009" t="s">
        <v>2374</v>
      </c>
      <c r="W1009" t="s">
        <v>2175</v>
      </c>
      <c r="X1009" t="s">
        <v>2176</v>
      </c>
      <c r="Y1009" t="s">
        <v>2469</v>
      </c>
      <c r="Z1009" t="s">
        <v>2995</v>
      </c>
      <c r="AA1009">
        <v>835695</v>
      </c>
      <c r="AB1009" s="195">
        <v>37050.875011574099</v>
      </c>
      <c r="AC1009" s="195">
        <v>37050.875011574099</v>
      </c>
    </row>
    <row r="1010" spans="1:29" x14ac:dyDescent="0.25">
      <c r="A1010" s="43" t="str">
        <f t="shared" si="76"/>
        <v>US Power Physical</v>
      </c>
      <c r="B1010" s="43" t="str">
        <f t="shared" si="77"/>
        <v>US</v>
      </c>
      <c r="C1010" s="43" t="str">
        <f t="shared" si="78"/>
        <v>Power</v>
      </c>
      <c r="D1010" s="43" t="str">
        <f t="shared" si="79"/>
        <v>Physical</v>
      </c>
      <c r="E1010" s="43">
        <f>IF(VLOOKUP(S1010,'DD-Lookup'!$J$6:$L$50,3,FALSE)="Monthly",(YEAR(AC1010)-YEAR(AB1010))*12+MONTH(AC1010)-MONTH(AB1010)+1,(AC1010-AB1010+1))</f>
        <v>2</v>
      </c>
      <c r="F1010" s="210">
        <f t="shared" si="80"/>
        <v>50</v>
      </c>
      <c r="G1010" s="199">
        <v>1353004</v>
      </c>
      <c r="H1010" s="195">
        <v>37049.336099537002</v>
      </c>
      <c r="I1010" t="s">
        <v>3335</v>
      </c>
      <c r="M1010" t="s">
        <v>2766</v>
      </c>
      <c r="N1010" t="s">
        <v>3308</v>
      </c>
      <c r="O1010" t="s">
        <v>443</v>
      </c>
      <c r="Q1010" s="196">
        <v>25</v>
      </c>
      <c r="S1010" t="s">
        <v>3340</v>
      </c>
      <c r="T1010" t="s">
        <v>3557</v>
      </c>
      <c r="U1010" s="198">
        <v>34</v>
      </c>
      <c r="V1010" t="s">
        <v>3032</v>
      </c>
      <c r="W1010" t="s">
        <v>1729</v>
      </c>
      <c r="X1010" t="s">
        <v>3061</v>
      </c>
      <c r="Y1010" t="s">
        <v>2662</v>
      </c>
      <c r="Z1010" t="s">
        <v>2990</v>
      </c>
      <c r="AA1010">
        <v>636502.1</v>
      </c>
      <c r="AB1010" s="195">
        <v>37050.875011574099</v>
      </c>
      <c r="AC1010" s="195">
        <v>37051.875011574099</v>
      </c>
    </row>
    <row r="1011" spans="1:29" x14ac:dyDescent="0.25">
      <c r="A1011" s="43" t="str">
        <f t="shared" si="76"/>
        <v>US Power Physical</v>
      </c>
      <c r="B1011" s="43" t="str">
        <f t="shared" si="77"/>
        <v>US</v>
      </c>
      <c r="C1011" s="43" t="str">
        <f t="shared" si="78"/>
        <v>Power</v>
      </c>
      <c r="D1011" s="43" t="str">
        <f t="shared" si="79"/>
        <v>Physical</v>
      </c>
      <c r="E1011" s="43">
        <f>IF(VLOOKUP(S1011,'DD-Lookup'!$J$6:$L$50,3,FALSE)="Monthly",(YEAR(AC1011)-YEAR(AB1011))*12+MONTH(AC1011)-MONTH(AB1011)+1,(AC1011-AB1011+1))</f>
        <v>2</v>
      </c>
      <c r="F1011" s="210">
        <f t="shared" si="80"/>
        <v>50</v>
      </c>
      <c r="G1011" s="199">
        <v>1353006</v>
      </c>
      <c r="H1011" s="195">
        <v>37049.336134259298</v>
      </c>
      <c r="I1011" t="s">
        <v>2244</v>
      </c>
      <c r="M1011" t="s">
        <v>2766</v>
      </c>
      <c r="N1011" t="s">
        <v>3308</v>
      </c>
      <c r="O1011" t="s">
        <v>2694</v>
      </c>
      <c r="P1011" s="196">
        <v>25</v>
      </c>
      <c r="S1011" t="s">
        <v>3340</v>
      </c>
      <c r="T1011" t="s">
        <v>3557</v>
      </c>
      <c r="U1011" s="198">
        <v>48</v>
      </c>
      <c r="V1011" t="s">
        <v>2352</v>
      </c>
      <c r="W1011" t="s">
        <v>3313</v>
      </c>
      <c r="X1011" t="s">
        <v>3309</v>
      </c>
      <c r="Y1011" t="s">
        <v>2662</v>
      </c>
      <c r="Z1011" t="s">
        <v>2990</v>
      </c>
      <c r="AA1011">
        <v>636504.1</v>
      </c>
      <c r="AB1011" s="195">
        <v>37050.875011574099</v>
      </c>
      <c r="AC1011" s="195">
        <v>37051.875011574099</v>
      </c>
    </row>
    <row r="1012" spans="1:29" x14ac:dyDescent="0.25">
      <c r="A1012" s="43" t="str">
        <f t="shared" si="76"/>
        <v>US Natural Gas Physical</v>
      </c>
      <c r="B1012" s="43" t="str">
        <f t="shared" si="77"/>
        <v>US</v>
      </c>
      <c r="C1012" s="43" t="str">
        <f t="shared" si="78"/>
        <v>Natural Gas</v>
      </c>
      <c r="D1012" s="43" t="str">
        <f t="shared" si="79"/>
        <v>Physical</v>
      </c>
      <c r="E1012" s="43">
        <f>IF(VLOOKUP(S1012,'DD-Lookup'!$J$6:$L$50,3,FALSE)="Monthly",(YEAR(AC1012)-YEAR(AB1012))*12+MONTH(AC1012)-MONTH(AB1012)+1,(AC1012-AB1012+1))</f>
        <v>1</v>
      </c>
      <c r="F1012" s="210">
        <f t="shared" si="80"/>
        <v>10000</v>
      </c>
      <c r="G1012" s="199">
        <v>1353007</v>
      </c>
      <c r="H1012" s="195">
        <v>37049.336238425902</v>
      </c>
      <c r="I1012" t="s">
        <v>2527</v>
      </c>
      <c r="M1012" t="s">
        <v>3341</v>
      </c>
      <c r="N1012" t="s">
        <v>3747</v>
      </c>
      <c r="O1012" t="s">
        <v>448</v>
      </c>
      <c r="P1012" s="196">
        <v>10000</v>
      </c>
      <c r="S1012" t="s">
        <v>3342</v>
      </c>
      <c r="T1012" t="s">
        <v>3557</v>
      </c>
      <c r="U1012" s="198">
        <v>3.645</v>
      </c>
      <c r="V1012" t="s">
        <v>3632</v>
      </c>
      <c r="W1012" t="s">
        <v>2181</v>
      </c>
      <c r="X1012" t="s">
        <v>2182</v>
      </c>
      <c r="Y1012" t="s">
        <v>2469</v>
      </c>
      <c r="Z1012" t="s">
        <v>2995</v>
      </c>
      <c r="AA1012">
        <v>835696</v>
      </c>
      <c r="AB1012" s="195">
        <v>37050.875011574099</v>
      </c>
      <c r="AC1012" s="195">
        <v>37050.875011574099</v>
      </c>
    </row>
    <row r="1013" spans="1:29" x14ac:dyDescent="0.25">
      <c r="A1013" s="43" t="str">
        <f t="shared" si="76"/>
        <v>US Power Physical</v>
      </c>
      <c r="B1013" s="43" t="str">
        <f t="shared" si="77"/>
        <v>US</v>
      </c>
      <c r="C1013" s="43" t="str">
        <f t="shared" si="78"/>
        <v>Power</v>
      </c>
      <c r="D1013" s="43" t="str">
        <f t="shared" si="79"/>
        <v>Physical</v>
      </c>
      <c r="E1013" s="43">
        <f>IF(VLOOKUP(S1013,'DD-Lookup'!$J$6:$L$50,3,FALSE)="Monthly",(YEAR(AC1013)-YEAR(AB1013))*12+MONTH(AC1013)-MONTH(AB1013)+1,(AC1013-AB1013+1))</f>
        <v>2</v>
      </c>
      <c r="F1013" s="210">
        <f t="shared" si="80"/>
        <v>50</v>
      </c>
      <c r="G1013" s="199">
        <v>1353008</v>
      </c>
      <c r="H1013" s="195">
        <v>37049.336261574099</v>
      </c>
      <c r="I1013" t="s">
        <v>2169</v>
      </c>
      <c r="M1013" t="s">
        <v>2766</v>
      </c>
      <c r="N1013" t="s">
        <v>3308</v>
      </c>
      <c r="O1013" t="s">
        <v>443</v>
      </c>
      <c r="Q1013" s="196">
        <v>25</v>
      </c>
      <c r="S1013" t="s">
        <v>3340</v>
      </c>
      <c r="T1013" t="s">
        <v>3557</v>
      </c>
      <c r="U1013" s="198">
        <v>34</v>
      </c>
      <c r="V1013" t="s">
        <v>4149</v>
      </c>
      <c r="W1013" t="s">
        <v>1729</v>
      </c>
      <c r="X1013" t="s">
        <v>3061</v>
      </c>
      <c r="Y1013" t="s">
        <v>2662</v>
      </c>
      <c r="Z1013" t="s">
        <v>2990</v>
      </c>
      <c r="AA1013">
        <v>636505.1</v>
      </c>
      <c r="AB1013" s="195">
        <v>37050.875011574099</v>
      </c>
      <c r="AC1013" s="195">
        <v>37051.875011574099</v>
      </c>
    </row>
    <row r="1014" spans="1:29" x14ac:dyDescent="0.25">
      <c r="A1014" s="43" t="str">
        <f t="shared" si="76"/>
        <v>US Power Physical</v>
      </c>
      <c r="B1014" s="43" t="str">
        <f t="shared" si="77"/>
        <v>US</v>
      </c>
      <c r="C1014" s="43" t="str">
        <f t="shared" si="78"/>
        <v>Power</v>
      </c>
      <c r="D1014" s="43" t="str">
        <f t="shared" si="79"/>
        <v>Physical</v>
      </c>
      <c r="E1014" s="43">
        <f>IF(VLOOKUP(S1014,'DD-Lookup'!$J$6:$L$50,3,FALSE)="Monthly",(YEAR(AC1014)-YEAR(AB1014))*12+MONTH(AC1014)-MONTH(AB1014)+1,(AC1014-AB1014+1))</f>
        <v>5</v>
      </c>
      <c r="F1014" s="210">
        <f t="shared" si="80"/>
        <v>250</v>
      </c>
      <c r="G1014" s="199">
        <v>1353009</v>
      </c>
      <c r="H1014" s="195">
        <v>37049.336261574099</v>
      </c>
      <c r="I1014" t="s">
        <v>2286</v>
      </c>
      <c r="M1014" t="s">
        <v>2766</v>
      </c>
      <c r="N1014" t="s">
        <v>3361</v>
      </c>
      <c r="O1014" t="s">
        <v>2612</v>
      </c>
      <c r="P1014" s="196">
        <v>50</v>
      </c>
      <c r="S1014" t="s">
        <v>3340</v>
      </c>
      <c r="T1014" t="s">
        <v>3557</v>
      </c>
      <c r="U1014" s="198">
        <v>45</v>
      </c>
      <c r="V1014" t="s">
        <v>4124</v>
      </c>
      <c r="W1014" t="s">
        <v>3296</v>
      </c>
      <c r="X1014" t="s">
        <v>3368</v>
      </c>
      <c r="Y1014" t="s">
        <v>2662</v>
      </c>
      <c r="Z1014" t="s">
        <v>2990</v>
      </c>
      <c r="AA1014">
        <v>636506.1</v>
      </c>
      <c r="AB1014" s="195">
        <v>37060.875</v>
      </c>
      <c r="AC1014" s="195">
        <v>37064.875</v>
      </c>
    </row>
    <row r="1015" spans="1:29" x14ac:dyDescent="0.25">
      <c r="A1015" s="43" t="str">
        <f t="shared" si="76"/>
        <v>US Power Physical</v>
      </c>
      <c r="B1015" s="43" t="str">
        <f t="shared" si="77"/>
        <v>US</v>
      </c>
      <c r="C1015" s="43" t="str">
        <f t="shared" si="78"/>
        <v>Power</v>
      </c>
      <c r="D1015" s="43" t="str">
        <f t="shared" si="79"/>
        <v>Physical</v>
      </c>
      <c r="E1015" s="43">
        <f>IF(VLOOKUP(S1015,'DD-Lookup'!$J$6:$L$50,3,FALSE)="Monthly",(YEAR(AC1015)-YEAR(AB1015))*12+MONTH(AC1015)-MONTH(AB1015)+1,(AC1015-AB1015+1))</f>
        <v>30</v>
      </c>
      <c r="F1015" s="210">
        <f t="shared" si="80"/>
        <v>1500</v>
      </c>
      <c r="G1015" s="199">
        <v>1353010</v>
      </c>
      <c r="H1015" s="195">
        <v>37049.336319444403</v>
      </c>
      <c r="I1015" t="s">
        <v>2255</v>
      </c>
      <c r="M1015" t="s">
        <v>2766</v>
      </c>
      <c r="N1015" t="s">
        <v>3361</v>
      </c>
      <c r="O1015" t="s">
        <v>2256</v>
      </c>
      <c r="P1015" s="196">
        <v>50</v>
      </c>
      <c r="S1015" t="s">
        <v>3340</v>
      </c>
      <c r="T1015" t="s">
        <v>3557</v>
      </c>
      <c r="U1015" s="198">
        <v>36.6</v>
      </c>
      <c r="V1015" t="s">
        <v>3795</v>
      </c>
      <c r="W1015" t="s">
        <v>3380</v>
      </c>
      <c r="X1015" t="s">
        <v>3366</v>
      </c>
      <c r="Y1015" t="s">
        <v>2662</v>
      </c>
      <c r="Z1015" t="s">
        <v>2990</v>
      </c>
      <c r="AA1015">
        <v>636507.1</v>
      </c>
      <c r="AB1015" s="195">
        <v>37135.715972222199</v>
      </c>
      <c r="AC1015" s="195">
        <v>37164.715972222199</v>
      </c>
    </row>
    <row r="1016" spans="1:29" x14ac:dyDescent="0.25">
      <c r="A1016" s="43" t="str">
        <f t="shared" si="76"/>
        <v>US Power Physical</v>
      </c>
      <c r="B1016" s="43" t="str">
        <f t="shared" si="77"/>
        <v>US</v>
      </c>
      <c r="C1016" s="43" t="str">
        <f t="shared" si="78"/>
        <v>Power</v>
      </c>
      <c r="D1016" s="43" t="str">
        <f t="shared" si="79"/>
        <v>Physical</v>
      </c>
      <c r="E1016" s="43">
        <f>IF(VLOOKUP(S1016,'DD-Lookup'!$J$6:$L$50,3,FALSE)="Monthly",(YEAR(AC1016)-YEAR(AB1016))*12+MONTH(AC1016)-MONTH(AB1016)+1,(AC1016-AB1016+1))</f>
        <v>5</v>
      </c>
      <c r="F1016" s="210">
        <f t="shared" si="80"/>
        <v>250</v>
      </c>
      <c r="G1016" s="199">
        <v>1353011</v>
      </c>
      <c r="H1016" s="195">
        <v>37049.336527777799</v>
      </c>
      <c r="I1016" t="s">
        <v>2527</v>
      </c>
      <c r="M1016" t="s">
        <v>2766</v>
      </c>
      <c r="N1016" t="s">
        <v>3361</v>
      </c>
      <c r="O1016" t="s">
        <v>3698</v>
      </c>
      <c r="P1016" s="196">
        <v>50</v>
      </c>
      <c r="S1016" t="s">
        <v>3340</v>
      </c>
      <c r="T1016" t="s">
        <v>3557</v>
      </c>
      <c r="U1016" s="198">
        <v>42</v>
      </c>
      <c r="V1016" t="s">
        <v>2252</v>
      </c>
      <c r="W1016" t="s">
        <v>3376</v>
      </c>
      <c r="X1016" t="s">
        <v>3377</v>
      </c>
      <c r="Y1016" t="s">
        <v>2662</v>
      </c>
      <c r="Z1016" t="s">
        <v>2990</v>
      </c>
      <c r="AA1016">
        <v>636510.1</v>
      </c>
      <c r="AB1016" s="195">
        <v>37060.875</v>
      </c>
      <c r="AC1016" s="195">
        <v>37064.875</v>
      </c>
    </row>
    <row r="1017" spans="1:29" x14ac:dyDescent="0.25">
      <c r="A1017" s="43" t="str">
        <f t="shared" si="76"/>
        <v xml:space="preserve"> Power Physical</v>
      </c>
      <c r="B1017" s="43" t="str">
        <f t="shared" si="77"/>
        <v/>
      </c>
      <c r="C1017" s="43" t="str">
        <f t="shared" si="78"/>
        <v>Power</v>
      </c>
      <c r="D1017" s="43" t="str">
        <f t="shared" si="79"/>
        <v>Physical</v>
      </c>
      <c r="E1017" s="43">
        <f>IF(VLOOKUP(S1017,'DD-Lookup'!$J$6:$L$50,3,FALSE)="Monthly",(YEAR(AC1017)-YEAR(AB1017))*12+MONTH(AC1017)-MONTH(AB1017)+1,(AC1017-AB1017+1))</f>
        <v>5</v>
      </c>
      <c r="F1017" s="210">
        <f t="shared" si="80"/>
        <v>125</v>
      </c>
      <c r="G1017" s="199">
        <v>1353012</v>
      </c>
      <c r="H1017" s="195">
        <v>37049.3366087963</v>
      </c>
      <c r="I1017" t="s">
        <v>240</v>
      </c>
      <c r="M1017" t="s">
        <v>2766</v>
      </c>
      <c r="N1017" t="s">
        <v>4022</v>
      </c>
      <c r="O1017" t="s">
        <v>4080</v>
      </c>
      <c r="Q1017" s="196">
        <v>25</v>
      </c>
      <c r="S1017" t="s">
        <v>3340</v>
      </c>
      <c r="T1017" t="s">
        <v>4023</v>
      </c>
      <c r="U1017" s="198">
        <v>31.9</v>
      </c>
      <c r="V1017" t="s">
        <v>462</v>
      </c>
      <c r="W1017" t="s">
        <v>4025</v>
      </c>
      <c r="X1017" t="s">
        <v>4026</v>
      </c>
      <c r="Y1017" t="s">
        <v>4027</v>
      </c>
      <c r="Z1017" t="s">
        <v>3562</v>
      </c>
      <c r="AA1017">
        <v>111924.1</v>
      </c>
      <c r="AB1017" s="195">
        <v>37053.875</v>
      </c>
      <c r="AC1017" s="195">
        <v>37057.875</v>
      </c>
    </row>
    <row r="1018" spans="1:29" x14ac:dyDescent="0.25">
      <c r="A1018" s="43" t="str">
        <f t="shared" si="76"/>
        <v>US Natural Gas Physical</v>
      </c>
      <c r="B1018" s="43" t="str">
        <f t="shared" si="77"/>
        <v>US</v>
      </c>
      <c r="C1018" s="43" t="str">
        <f t="shared" si="78"/>
        <v>Natural Gas</v>
      </c>
      <c r="D1018" s="43" t="str">
        <f t="shared" si="79"/>
        <v>Physical</v>
      </c>
      <c r="E1018" s="43">
        <f>IF(VLOOKUP(S1018,'DD-Lookup'!$J$6:$L$50,3,FALSE)="Monthly",(YEAR(AC1018)-YEAR(AB1018))*12+MONTH(AC1018)-MONTH(AB1018)+1,(AC1018-AB1018+1))</f>
        <v>1</v>
      </c>
      <c r="F1018" s="210">
        <f t="shared" si="80"/>
        <v>5000</v>
      </c>
      <c r="G1018" s="199">
        <v>1353013</v>
      </c>
      <c r="H1018" s="195">
        <v>37049.336631944403</v>
      </c>
      <c r="I1018" t="s">
        <v>2269</v>
      </c>
      <c r="M1018" t="s">
        <v>3341</v>
      </c>
      <c r="N1018" t="s">
        <v>3747</v>
      </c>
      <c r="O1018" t="s">
        <v>463</v>
      </c>
      <c r="P1018" s="196">
        <v>5000</v>
      </c>
      <c r="S1018" t="s">
        <v>3342</v>
      </c>
      <c r="T1018" t="s">
        <v>3557</v>
      </c>
      <c r="U1018" s="198">
        <v>3.59</v>
      </c>
      <c r="V1018" t="s">
        <v>3175</v>
      </c>
      <c r="W1018" t="s">
        <v>2498</v>
      </c>
      <c r="X1018" t="s">
        <v>2499</v>
      </c>
      <c r="Y1018" t="s">
        <v>2469</v>
      </c>
      <c r="Z1018" t="s">
        <v>2995</v>
      </c>
      <c r="AA1018">
        <v>835697</v>
      </c>
      <c r="AB1018" s="195">
        <v>37050.875011574099</v>
      </c>
      <c r="AC1018" s="195">
        <v>37050.875011574099</v>
      </c>
    </row>
    <row r="1019" spans="1:29" x14ac:dyDescent="0.25">
      <c r="A1019" s="43" t="str">
        <f t="shared" si="76"/>
        <v>US Power Physical</v>
      </c>
      <c r="B1019" s="43" t="str">
        <f t="shared" si="77"/>
        <v>US</v>
      </c>
      <c r="C1019" s="43" t="str">
        <f t="shared" si="78"/>
        <v>Power</v>
      </c>
      <c r="D1019" s="43" t="str">
        <f t="shared" si="79"/>
        <v>Physical</v>
      </c>
      <c r="E1019" s="43">
        <f>IF(VLOOKUP(S1019,'DD-Lookup'!$J$6:$L$50,3,FALSE)="Monthly",(YEAR(AC1019)-YEAR(AB1019))*12+MONTH(AC1019)-MONTH(AB1019)+1,(AC1019-AB1019+1))</f>
        <v>2</v>
      </c>
      <c r="F1019" s="210">
        <f t="shared" si="80"/>
        <v>50</v>
      </c>
      <c r="G1019" s="199">
        <v>1353014</v>
      </c>
      <c r="H1019" s="195">
        <v>37049.336666666597</v>
      </c>
      <c r="I1019" t="s">
        <v>3360</v>
      </c>
      <c r="M1019" t="s">
        <v>2766</v>
      </c>
      <c r="N1019" t="s">
        <v>3310</v>
      </c>
      <c r="O1019" t="s">
        <v>459</v>
      </c>
      <c r="P1019" s="196">
        <v>25</v>
      </c>
      <c r="S1019" t="s">
        <v>3340</v>
      </c>
      <c r="T1019" t="s">
        <v>3557</v>
      </c>
      <c r="U1019" s="198">
        <v>28</v>
      </c>
      <c r="V1019" t="s">
        <v>3349</v>
      </c>
      <c r="W1019" t="s">
        <v>3875</v>
      </c>
      <c r="X1019" t="s">
        <v>3312</v>
      </c>
      <c r="Y1019" t="s">
        <v>2662</v>
      </c>
      <c r="Z1019" t="s">
        <v>2990</v>
      </c>
      <c r="AA1019">
        <v>636512.1</v>
      </c>
      <c r="AB1019" s="195">
        <v>37050.875011574099</v>
      </c>
      <c r="AC1019" s="195">
        <v>37051.875011574099</v>
      </c>
    </row>
    <row r="1020" spans="1:29" x14ac:dyDescent="0.25">
      <c r="A1020" s="43" t="str">
        <f t="shared" si="76"/>
        <v>US Power Physical</v>
      </c>
      <c r="B1020" s="43" t="str">
        <f t="shared" si="77"/>
        <v>US</v>
      </c>
      <c r="C1020" s="43" t="str">
        <f t="shared" si="78"/>
        <v>Power</v>
      </c>
      <c r="D1020" s="43" t="str">
        <f t="shared" si="79"/>
        <v>Physical</v>
      </c>
      <c r="E1020" s="43">
        <f>IF(VLOOKUP(S1020,'DD-Lookup'!$J$6:$L$50,3,FALSE)="Monthly",(YEAR(AC1020)-YEAR(AB1020))*12+MONTH(AC1020)-MONTH(AB1020)+1,(AC1020-AB1020+1))</f>
        <v>61</v>
      </c>
      <c r="F1020" s="210">
        <f t="shared" si="80"/>
        <v>3050</v>
      </c>
      <c r="G1020" s="199">
        <v>1353015</v>
      </c>
      <c r="H1020" s="195">
        <v>37049.336689814802</v>
      </c>
      <c r="I1020" t="s">
        <v>2244</v>
      </c>
      <c r="M1020" t="s">
        <v>2766</v>
      </c>
      <c r="N1020" t="s">
        <v>3361</v>
      </c>
      <c r="O1020" t="s">
        <v>4210</v>
      </c>
      <c r="Q1020" s="196">
        <v>50</v>
      </c>
      <c r="S1020" t="s">
        <v>3340</v>
      </c>
      <c r="T1020" t="s">
        <v>3557</v>
      </c>
      <c r="U1020" s="198">
        <v>38</v>
      </c>
      <c r="V1020" t="s">
        <v>3494</v>
      </c>
      <c r="W1020" t="s">
        <v>2278</v>
      </c>
      <c r="X1020" t="s">
        <v>3513</v>
      </c>
      <c r="Y1020" t="s">
        <v>2662</v>
      </c>
      <c r="Z1020" t="s">
        <v>2990</v>
      </c>
      <c r="AA1020">
        <v>636513.1</v>
      </c>
      <c r="AB1020" s="195">
        <v>37316.875</v>
      </c>
      <c r="AC1020" s="195">
        <v>37376.875</v>
      </c>
    </row>
    <row r="1021" spans="1:29" x14ac:dyDescent="0.25">
      <c r="A1021" s="43" t="str">
        <f t="shared" si="76"/>
        <v>US Natural Gas Physical</v>
      </c>
      <c r="B1021" s="43" t="str">
        <f t="shared" si="77"/>
        <v>US</v>
      </c>
      <c r="C1021" s="43" t="str">
        <f t="shared" si="78"/>
        <v>Natural Gas</v>
      </c>
      <c r="D1021" s="43" t="str">
        <f t="shared" si="79"/>
        <v>Physical</v>
      </c>
      <c r="E1021" s="43">
        <f>IF(VLOOKUP(S1021,'DD-Lookup'!$J$6:$L$50,3,FALSE)="Monthly",(YEAR(AC1021)-YEAR(AB1021))*12+MONTH(AC1021)-MONTH(AB1021)+1,(AC1021-AB1021+1))</f>
        <v>1</v>
      </c>
      <c r="F1021" s="210">
        <f t="shared" si="80"/>
        <v>10000</v>
      </c>
      <c r="G1021" s="199">
        <v>1353016</v>
      </c>
      <c r="H1021" s="195">
        <v>37049.3368402778</v>
      </c>
      <c r="I1021" t="s">
        <v>2527</v>
      </c>
      <c r="M1021" t="s">
        <v>3341</v>
      </c>
      <c r="N1021" t="s">
        <v>3747</v>
      </c>
      <c r="O1021" t="s">
        <v>393</v>
      </c>
      <c r="Q1021" s="196">
        <v>10000</v>
      </c>
      <c r="S1021" t="s">
        <v>3342</v>
      </c>
      <c r="T1021" t="s">
        <v>3557</v>
      </c>
      <c r="U1021" s="198">
        <v>3.57</v>
      </c>
      <c r="V1021" t="s">
        <v>2349</v>
      </c>
      <c r="W1021" t="s">
        <v>2347</v>
      </c>
      <c r="X1021" t="s">
        <v>2484</v>
      </c>
      <c r="Y1021" t="s">
        <v>2469</v>
      </c>
      <c r="Z1021" t="s">
        <v>2995</v>
      </c>
      <c r="AA1021">
        <v>835698</v>
      </c>
      <c r="AB1021" s="195">
        <v>37050.875011574099</v>
      </c>
      <c r="AC1021" s="195">
        <v>37050.875011574099</v>
      </c>
    </row>
    <row r="1022" spans="1:29" x14ac:dyDescent="0.25">
      <c r="A1022" s="43" t="str">
        <f t="shared" si="76"/>
        <v>US Power Physical</v>
      </c>
      <c r="B1022" s="43" t="str">
        <f t="shared" si="77"/>
        <v>US</v>
      </c>
      <c r="C1022" s="43" t="str">
        <f t="shared" si="78"/>
        <v>Power</v>
      </c>
      <c r="D1022" s="43" t="str">
        <f t="shared" si="79"/>
        <v>Physical</v>
      </c>
      <c r="E1022" s="43">
        <f>IF(VLOOKUP(S1022,'DD-Lookup'!$J$6:$L$50,3,FALSE)="Monthly",(YEAR(AC1022)-YEAR(AB1022))*12+MONTH(AC1022)-MONTH(AB1022)+1,(AC1022-AB1022+1))</f>
        <v>2</v>
      </c>
      <c r="F1022" s="210">
        <f t="shared" si="80"/>
        <v>50</v>
      </c>
      <c r="G1022" s="199">
        <v>1353018</v>
      </c>
      <c r="H1022" s="195">
        <v>37049.336909722202</v>
      </c>
      <c r="I1022" t="s">
        <v>2527</v>
      </c>
      <c r="M1022" t="s">
        <v>2766</v>
      </c>
      <c r="N1022" t="s">
        <v>3308</v>
      </c>
      <c r="O1022" t="s">
        <v>460</v>
      </c>
      <c r="P1022" s="196">
        <v>25</v>
      </c>
      <c r="S1022" t="s">
        <v>3340</v>
      </c>
      <c r="T1022" t="s">
        <v>3557</v>
      </c>
      <c r="U1022" s="198">
        <v>12</v>
      </c>
      <c r="V1022" t="s">
        <v>3156</v>
      </c>
      <c r="W1022" t="s">
        <v>2519</v>
      </c>
      <c r="X1022" t="s">
        <v>3309</v>
      </c>
      <c r="Y1022" t="s">
        <v>2662</v>
      </c>
      <c r="Z1022" t="s">
        <v>2990</v>
      </c>
      <c r="AA1022">
        <v>636515.1</v>
      </c>
      <c r="AB1022" s="195">
        <v>37050.875011574099</v>
      </c>
      <c r="AC1022" s="195">
        <v>37051.875011574099</v>
      </c>
    </row>
    <row r="1023" spans="1:29" x14ac:dyDescent="0.25">
      <c r="A1023" s="43" t="str">
        <f t="shared" si="76"/>
        <v>US Natural Gas Physical</v>
      </c>
      <c r="B1023" s="43" t="str">
        <f t="shared" si="77"/>
        <v>US</v>
      </c>
      <c r="C1023" s="43" t="str">
        <f t="shared" si="78"/>
        <v>Natural Gas</v>
      </c>
      <c r="D1023" s="43" t="str">
        <f t="shared" si="79"/>
        <v>Physical</v>
      </c>
      <c r="E1023" s="43">
        <f>IF(VLOOKUP(S1023,'DD-Lookup'!$J$6:$L$50,3,FALSE)="Monthly",(YEAR(AC1023)-YEAR(AB1023))*12+MONTH(AC1023)-MONTH(AB1023)+1,(AC1023-AB1023+1))</f>
        <v>1</v>
      </c>
      <c r="F1023" s="210">
        <f t="shared" si="80"/>
        <v>6975</v>
      </c>
      <c r="G1023" s="199">
        <v>1353017</v>
      </c>
      <c r="H1023" s="195">
        <v>37049.336909722202</v>
      </c>
      <c r="I1023" t="s">
        <v>3083</v>
      </c>
      <c r="M1023" t="s">
        <v>3341</v>
      </c>
      <c r="N1023" t="s">
        <v>3747</v>
      </c>
      <c r="O1023" t="s">
        <v>464</v>
      </c>
      <c r="P1023" s="196">
        <v>6975</v>
      </c>
      <c r="S1023" t="s">
        <v>3342</v>
      </c>
      <c r="T1023" t="s">
        <v>3557</v>
      </c>
      <c r="U1023" s="198">
        <v>3.81</v>
      </c>
      <c r="V1023" t="s">
        <v>2419</v>
      </c>
      <c r="W1023" t="s">
        <v>2509</v>
      </c>
      <c r="X1023" t="s">
        <v>2510</v>
      </c>
      <c r="Y1023" t="s">
        <v>2469</v>
      </c>
      <c r="Z1023" t="s">
        <v>2995</v>
      </c>
      <c r="AA1023">
        <v>835699</v>
      </c>
      <c r="AB1023" s="195">
        <v>37050.875011574099</v>
      </c>
      <c r="AC1023" s="195">
        <v>37050.875011574099</v>
      </c>
    </row>
    <row r="1024" spans="1:29" x14ac:dyDescent="0.25">
      <c r="A1024" s="43" t="str">
        <f t="shared" si="76"/>
        <v>US Natural Gas Physical</v>
      </c>
      <c r="B1024" s="43" t="str">
        <f t="shared" si="77"/>
        <v>US</v>
      </c>
      <c r="C1024" s="43" t="str">
        <f t="shared" si="78"/>
        <v>Natural Gas</v>
      </c>
      <c r="D1024" s="43" t="str">
        <f t="shared" si="79"/>
        <v>Physical</v>
      </c>
      <c r="E1024" s="43">
        <f>IF(VLOOKUP(S1024,'DD-Lookup'!$J$6:$L$50,3,FALSE)="Monthly",(YEAR(AC1024)-YEAR(AB1024))*12+MONTH(AC1024)-MONTH(AB1024)+1,(AC1024-AB1024+1))</f>
        <v>1</v>
      </c>
      <c r="F1024" s="210">
        <f t="shared" si="80"/>
        <v>5000</v>
      </c>
      <c r="G1024" s="199">
        <v>1353019</v>
      </c>
      <c r="H1024" s="195">
        <v>37049.336921296301</v>
      </c>
      <c r="I1024" t="s">
        <v>2487</v>
      </c>
      <c r="M1024" t="s">
        <v>3341</v>
      </c>
      <c r="N1024" t="s">
        <v>3747</v>
      </c>
      <c r="O1024" t="s">
        <v>465</v>
      </c>
      <c r="P1024" s="196">
        <v>5000</v>
      </c>
      <c r="S1024" t="s">
        <v>3342</v>
      </c>
      <c r="T1024" t="s">
        <v>3557</v>
      </c>
      <c r="U1024" s="198">
        <v>3.2</v>
      </c>
      <c r="V1024" t="s">
        <v>2354</v>
      </c>
      <c r="W1024" t="s">
        <v>3091</v>
      </c>
      <c r="X1024" t="s">
        <v>3092</v>
      </c>
      <c r="Y1024" t="s">
        <v>2469</v>
      </c>
      <c r="Z1024" t="s">
        <v>2995</v>
      </c>
      <c r="AA1024">
        <v>835700</v>
      </c>
      <c r="AB1024" s="195">
        <v>37050.875011574099</v>
      </c>
      <c r="AC1024" s="195">
        <v>37050.875011574099</v>
      </c>
    </row>
    <row r="1025" spans="1:29" x14ac:dyDescent="0.25">
      <c r="A1025" s="43" t="str">
        <f t="shared" si="76"/>
        <v xml:space="preserve"> Metals Financial</v>
      </c>
      <c r="B1025" s="43" t="str">
        <f t="shared" si="77"/>
        <v/>
      </c>
      <c r="C1025" s="43" t="str">
        <f t="shared" si="78"/>
        <v>Metals</v>
      </c>
      <c r="D1025" s="43" t="str">
        <f t="shared" si="79"/>
        <v>Financial</v>
      </c>
      <c r="E1025" s="43">
        <f>IF(VLOOKUP(S1025,'DD-Lookup'!$J$6:$L$50,3,FALSE)="Monthly",(YEAR(AC1025)-YEAR(AB1025))*12+MONTH(AC1025)-MONTH(AB1025)+1,(AC1025-AB1025+1))</f>
        <v>1</v>
      </c>
      <c r="F1025" s="210">
        <f t="shared" si="80"/>
        <v>20</v>
      </c>
      <c r="G1025" s="199">
        <v>1353021</v>
      </c>
      <c r="H1025" s="195">
        <v>37049.336944444403</v>
      </c>
      <c r="I1025" t="s">
        <v>3713</v>
      </c>
      <c r="M1025" t="s">
        <v>3346</v>
      </c>
      <c r="N1025" t="s">
        <v>3554</v>
      </c>
      <c r="O1025" t="s">
        <v>3555</v>
      </c>
      <c r="P1025" s="196">
        <v>20</v>
      </c>
      <c r="S1025" t="s">
        <v>3556</v>
      </c>
      <c r="T1025" t="s">
        <v>3557</v>
      </c>
      <c r="U1025" s="198">
        <v>1667</v>
      </c>
      <c r="V1025" t="s">
        <v>466</v>
      </c>
      <c r="W1025" t="s">
        <v>3563</v>
      </c>
      <c r="X1025" t="s">
        <v>3559</v>
      </c>
      <c r="Y1025" t="s">
        <v>3560</v>
      </c>
      <c r="Z1025" t="s">
        <v>3561</v>
      </c>
      <c r="AA1025">
        <v>2173538</v>
      </c>
    </row>
    <row r="1026" spans="1:29" x14ac:dyDescent="0.25">
      <c r="A1026" s="43" t="str">
        <f t="shared" si="76"/>
        <v>US Natural Gas Financial</v>
      </c>
      <c r="B1026" s="43" t="str">
        <f t="shared" si="77"/>
        <v>US</v>
      </c>
      <c r="C1026" s="43" t="str">
        <f t="shared" si="78"/>
        <v>Natural Gas</v>
      </c>
      <c r="D1026" s="43" t="str">
        <f t="shared" si="79"/>
        <v>Financial</v>
      </c>
      <c r="E1026" s="43">
        <f>IF(VLOOKUP(S1026,'DD-Lookup'!$J$6:$L$50,3,FALSE)="Monthly",(YEAR(AC1026)-YEAR(AB1026))*12+MONTH(AC1026)-MONTH(AB1026)+1,(AC1026-AB1026+1))</f>
        <v>365</v>
      </c>
      <c r="F1026" s="210">
        <f t="shared" si="80"/>
        <v>182500</v>
      </c>
      <c r="G1026" s="199">
        <v>1353020</v>
      </c>
      <c r="H1026" s="195">
        <v>37049.336944444403</v>
      </c>
      <c r="I1026" t="s">
        <v>2284</v>
      </c>
      <c r="M1026" t="s">
        <v>3341</v>
      </c>
      <c r="N1026" t="s">
        <v>2281</v>
      </c>
      <c r="O1026" t="s">
        <v>2511</v>
      </c>
      <c r="Q1026" s="196">
        <v>500</v>
      </c>
      <c r="S1026" t="s">
        <v>3342</v>
      </c>
      <c r="T1026" t="s">
        <v>3557</v>
      </c>
      <c r="U1026" s="198">
        <v>3.9750000000000001</v>
      </c>
      <c r="V1026" t="s">
        <v>2285</v>
      </c>
      <c r="W1026" t="s">
        <v>2853</v>
      </c>
      <c r="X1026" t="s">
        <v>2282</v>
      </c>
      <c r="Y1026" t="s">
        <v>3575</v>
      </c>
      <c r="Z1026" t="s">
        <v>2995</v>
      </c>
      <c r="AA1026" t="s">
        <v>467</v>
      </c>
      <c r="AB1026" s="195">
        <v>37257.875</v>
      </c>
      <c r="AC1026" s="195">
        <v>37621.875</v>
      </c>
    </row>
    <row r="1027" spans="1:29" x14ac:dyDescent="0.25">
      <c r="A1027" s="43" t="str">
        <f t="shared" si="76"/>
        <v>US Natural Gas Physical</v>
      </c>
      <c r="B1027" s="43" t="str">
        <f t="shared" si="77"/>
        <v>US</v>
      </c>
      <c r="C1027" s="43" t="str">
        <f t="shared" si="78"/>
        <v>Natural Gas</v>
      </c>
      <c r="D1027" s="43" t="str">
        <f t="shared" si="79"/>
        <v>Physical</v>
      </c>
      <c r="E1027" s="43">
        <f>IF(VLOOKUP(S1027,'DD-Lookup'!$J$6:$L$50,3,FALSE)="Monthly",(YEAR(AC1027)-YEAR(AB1027))*12+MONTH(AC1027)-MONTH(AB1027)+1,(AC1027-AB1027+1))</f>
        <v>1</v>
      </c>
      <c r="F1027" s="210">
        <f t="shared" si="80"/>
        <v>5000</v>
      </c>
      <c r="G1027" s="199">
        <v>1353022</v>
      </c>
      <c r="H1027" s="195">
        <v>37049.336979166699</v>
      </c>
      <c r="I1027" t="s">
        <v>2447</v>
      </c>
      <c r="M1027" t="s">
        <v>3341</v>
      </c>
      <c r="N1027" t="s">
        <v>3747</v>
      </c>
      <c r="O1027" t="s">
        <v>468</v>
      </c>
      <c r="P1027" s="196">
        <v>5000</v>
      </c>
      <c r="S1027" t="s">
        <v>3342</v>
      </c>
      <c r="T1027" t="s">
        <v>3557</v>
      </c>
      <c r="U1027" s="198">
        <v>3.65</v>
      </c>
      <c r="V1027" t="s">
        <v>4153</v>
      </c>
      <c r="W1027" t="s">
        <v>3091</v>
      </c>
      <c r="X1027" t="s">
        <v>3092</v>
      </c>
      <c r="Y1027" t="s">
        <v>2469</v>
      </c>
      <c r="Z1027" t="s">
        <v>2995</v>
      </c>
      <c r="AA1027">
        <v>835701</v>
      </c>
      <c r="AB1027" s="195">
        <v>37050.875011574099</v>
      </c>
      <c r="AC1027" s="195">
        <v>37050.875011574099</v>
      </c>
    </row>
    <row r="1028" spans="1:29" x14ac:dyDescent="0.25">
      <c r="A1028" s="43" t="str">
        <f t="shared" si="76"/>
        <v>US Natural Gas Physical</v>
      </c>
      <c r="B1028" s="43" t="str">
        <f t="shared" si="77"/>
        <v>US</v>
      </c>
      <c r="C1028" s="43" t="str">
        <f t="shared" si="78"/>
        <v>Natural Gas</v>
      </c>
      <c r="D1028" s="43" t="str">
        <f t="shared" si="79"/>
        <v>Physical</v>
      </c>
      <c r="E1028" s="43">
        <f>IF(VLOOKUP(S1028,'DD-Lookup'!$J$6:$L$50,3,FALSE)="Monthly",(YEAR(AC1028)-YEAR(AB1028))*12+MONTH(AC1028)-MONTH(AB1028)+1,(AC1028-AB1028+1))</f>
        <v>1</v>
      </c>
      <c r="F1028" s="210">
        <f t="shared" si="80"/>
        <v>7929</v>
      </c>
      <c r="G1028" s="199">
        <v>1353023</v>
      </c>
      <c r="H1028" s="195">
        <v>37049.336990740703</v>
      </c>
      <c r="I1028" t="s">
        <v>2487</v>
      </c>
      <c r="M1028" t="s">
        <v>3341</v>
      </c>
      <c r="N1028" t="s">
        <v>3747</v>
      </c>
      <c r="O1028" t="s">
        <v>394</v>
      </c>
      <c r="P1028" s="196">
        <v>7929</v>
      </c>
      <c r="S1028" t="s">
        <v>3342</v>
      </c>
      <c r="T1028" t="s">
        <v>3557</v>
      </c>
      <c r="U1028" s="198">
        <v>3.6475</v>
      </c>
      <c r="V1028" t="s">
        <v>1730</v>
      </c>
      <c r="W1028" t="s">
        <v>2498</v>
      </c>
      <c r="X1028" t="s">
        <v>2499</v>
      </c>
      <c r="Y1028" t="s">
        <v>2469</v>
      </c>
      <c r="Z1028" t="s">
        <v>2995</v>
      </c>
      <c r="AA1028">
        <v>835702</v>
      </c>
      <c r="AB1028" s="195">
        <v>37050.875011574099</v>
      </c>
      <c r="AC1028" s="195">
        <v>37050.875011574099</v>
      </c>
    </row>
    <row r="1029" spans="1:29" x14ac:dyDescent="0.25">
      <c r="A1029" s="43" t="str">
        <f t="shared" si="76"/>
        <v>US Natural Gas Physical</v>
      </c>
      <c r="B1029" s="43" t="str">
        <f t="shared" si="77"/>
        <v>US</v>
      </c>
      <c r="C1029" s="43" t="str">
        <f t="shared" si="78"/>
        <v>Natural Gas</v>
      </c>
      <c r="D1029" s="43" t="str">
        <f t="shared" si="79"/>
        <v>Physical</v>
      </c>
      <c r="E1029" s="43">
        <f>IF(VLOOKUP(S1029,'DD-Lookup'!$J$6:$L$50,3,FALSE)="Monthly",(YEAR(AC1029)-YEAR(AB1029))*12+MONTH(AC1029)-MONTH(AB1029)+1,(AC1029-AB1029+1))</f>
        <v>1</v>
      </c>
      <c r="F1029" s="210">
        <f t="shared" si="80"/>
        <v>5000</v>
      </c>
      <c r="G1029" s="199">
        <v>1353024</v>
      </c>
      <c r="H1029" s="195">
        <v>37049.3370138889</v>
      </c>
      <c r="I1029" t="s">
        <v>2507</v>
      </c>
      <c r="M1029" t="s">
        <v>3341</v>
      </c>
      <c r="N1029" t="s">
        <v>3765</v>
      </c>
      <c r="O1029" t="s">
        <v>469</v>
      </c>
      <c r="Q1029" s="196">
        <v>5000</v>
      </c>
      <c r="S1029" t="s">
        <v>3342</v>
      </c>
      <c r="T1029" t="s">
        <v>3557</v>
      </c>
      <c r="U1029" s="198">
        <v>3.4</v>
      </c>
      <c r="V1029" t="s">
        <v>3159</v>
      </c>
      <c r="W1029" t="s">
        <v>3091</v>
      </c>
      <c r="X1029" t="s">
        <v>3092</v>
      </c>
      <c r="Y1029" t="s">
        <v>2469</v>
      </c>
      <c r="Z1029" t="s">
        <v>2995</v>
      </c>
      <c r="AA1029">
        <v>835703</v>
      </c>
      <c r="AB1029" s="195">
        <v>37050.875011574099</v>
      </c>
      <c r="AC1029" s="195">
        <v>37050.875011574099</v>
      </c>
    </row>
    <row r="1030" spans="1:29" x14ac:dyDescent="0.25">
      <c r="A1030" s="43" t="str">
        <f t="shared" si="76"/>
        <v>US Natural Gas Physical</v>
      </c>
      <c r="B1030" s="43" t="str">
        <f t="shared" si="77"/>
        <v>US</v>
      </c>
      <c r="C1030" s="43" t="str">
        <f t="shared" si="78"/>
        <v>Natural Gas</v>
      </c>
      <c r="D1030" s="43" t="str">
        <f t="shared" si="79"/>
        <v>Physical</v>
      </c>
      <c r="E1030" s="43">
        <f>IF(VLOOKUP(S1030,'DD-Lookup'!$J$6:$L$50,3,FALSE)="Monthly",(YEAR(AC1030)-YEAR(AB1030))*12+MONTH(AC1030)-MONTH(AB1030)+1,(AC1030-AB1030+1))</f>
        <v>1</v>
      </c>
      <c r="F1030" s="210">
        <f t="shared" si="80"/>
        <v>5000</v>
      </c>
      <c r="G1030" s="199">
        <v>1353025</v>
      </c>
      <c r="H1030" s="195">
        <v>37049.3370138889</v>
      </c>
      <c r="I1030" t="s">
        <v>3443</v>
      </c>
      <c r="M1030" t="s">
        <v>3341</v>
      </c>
      <c r="N1030" t="s">
        <v>3747</v>
      </c>
      <c r="O1030" t="s">
        <v>468</v>
      </c>
      <c r="P1030" s="196">
        <v>5000</v>
      </c>
      <c r="S1030" t="s">
        <v>3342</v>
      </c>
      <c r="T1030" t="s">
        <v>3557</v>
      </c>
      <c r="U1030" s="198">
        <v>3.55</v>
      </c>
      <c r="V1030" t="s">
        <v>3894</v>
      </c>
      <c r="W1030" t="s">
        <v>3091</v>
      </c>
      <c r="X1030" t="s">
        <v>3092</v>
      </c>
      <c r="Y1030" t="s">
        <v>2469</v>
      </c>
      <c r="Z1030" t="s">
        <v>2995</v>
      </c>
      <c r="AA1030">
        <v>835704</v>
      </c>
      <c r="AB1030" s="195">
        <v>37050.875011574099</v>
      </c>
      <c r="AC1030" s="195">
        <v>37050.875011574099</v>
      </c>
    </row>
    <row r="1031" spans="1:29" x14ac:dyDescent="0.25">
      <c r="A1031" s="43" t="str">
        <f t="shared" si="76"/>
        <v>US Power Physical</v>
      </c>
      <c r="B1031" s="43" t="str">
        <f t="shared" si="77"/>
        <v>US</v>
      </c>
      <c r="C1031" s="43" t="str">
        <f t="shared" si="78"/>
        <v>Power</v>
      </c>
      <c r="D1031" s="43" t="str">
        <f t="shared" si="79"/>
        <v>Physical</v>
      </c>
      <c r="E1031" s="43">
        <f>IF(VLOOKUP(S1031,'DD-Lookup'!$J$6:$L$50,3,FALSE)="Monthly",(YEAR(AC1031)-YEAR(AB1031))*12+MONTH(AC1031)-MONTH(AB1031)+1,(AC1031-AB1031+1))</f>
        <v>1</v>
      </c>
      <c r="F1031" s="210">
        <f t="shared" si="80"/>
        <v>50</v>
      </c>
      <c r="G1031" s="199">
        <v>1353026</v>
      </c>
      <c r="H1031" s="195">
        <v>37049.337071759299</v>
      </c>
      <c r="I1031" t="s">
        <v>3833</v>
      </c>
      <c r="M1031" t="s">
        <v>2766</v>
      </c>
      <c r="N1031" t="s">
        <v>3361</v>
      </c>
      <c r="O1031" t="s">
        <v>3697</v>
      </c>
      <c r="P1031" s="196">
        <v>50</v>
      </c>
      <c r="S1031" t="s">
        <v>3340</v>
      </c>
      <c r="T1031" t="s">
        <v>3557</v>
      </c>
      <c r="U1031" s="198">
        <v>30.25</v>
      </c>
      <c r="V1031" t="s">
        <v>3834</v>
      </c>
      <c r="W1031" t="s">
        <v>3372</v>
      </c>
      <c r="X1031" t="s">
        <v>3362</v>
      </c>
      <c r="Y1031" t="s">
        <v>2662</v>
      </c>
      <c r="Z1031" t="s">
        <v>2990</v>
      </c>
      <c r="AA1031">
        <v>636516.1</v>
      </c>
      <c r="AB1031" s="195">
        <v>37050.875011574099</v>
      </c>
      <c r="AC1031" s="195">
        <v>37050.875011574099</v>
      </c>
    </row>
    <row r="1032" spans="1:29" x14ac:dyDescent="0.25">
      <c r="A1032" s="43" t="str">
        <f t="shared" si="76"/>
        <v>US Natural Gas Physical</v>
      </c>
      <c r="B1032" s="43" t="str">
        <f t="shared" si="77"/>
        <v>US</v>
      </c>
      <c r="C1032" s="43" t="str">
        <f t="shared" si="78"/>
        <v>Natural Gas</v>
      </c>
      <c r="D1032" s="43" t="str">
        <f t="shared" si="79"/>
        <v>Physical</v>
      </c>
      <c r="E1032" s="43">
        <f>IF(VLOOKUP(S1032,'DD-Lookup'!$J$6:$L$50,3,FALSE)="Monthly",(YEAR(AC1032)-YEAR(AB1032))*12+MONTH(AC1032)-MONTH(AB1032)+1,(AC1032-AB1032+1))</f>
        <v>1</v>
      </c>
      <c r="F1032" s="210">
        <f t="shared" si="80"/>
        <v>5000</v>
      </c>
      <c r="G1032" s="199">
        <v>1353027</v>
      </c>
      <c r="H1032" s="195">
        <v>37049.337083333303</v>
      </c>
      <c r="I1032" t="s">
        <v>3509</v>
      </c>
      <c r="M1032" t="s">
        <v>3341</v>
      </c>
      <c r="N1032" t="s">
        <v>3747</v>
      </c>
      <c r="O1032" t="s">
        <v>428</v>
      </c>
      <c r="Q1032" s="196">
        <v>5000</v>
      </c>
      <c r="S1032" t="s">
        <v>3342</v>
      </c>
      <c r="T1032" t="s">
        <v>3557</v>
      </c>
      <c r="U1032" s="198">
        <v>3.585</v>
      </c>
      <c r="V1032" t="s">
        <v>3048</v>
      </c>
      <c r="W1032" t="s">
        <v>2498</v>
      </c>
      <c r="X1032" t="s">
        <v>2499</v>
      </c>
      <c r="Y1032" t="s">
        <v>2469</v>
      </c>
      <c r="Z1032" t="s">
        <v>2995</v>
      </c>
      <c r="AA1032">
        <v>835705</v>
      </c>
      <c r="AB1032" s="195">
        <v>37050.875011574099</v>
      </c>
      <c r="AC1032" s="195">
        <v>37050.875011574099</v>
      </c>
    </row>
    <row r="1033" spans="1:29" x14ac:dyDescent="0.25">
      <c r="A1033" s="43" t="str">
        <f t="shared" si="76"/>
        <v>US Power Physical</v>
      </c>
      <c r="B1033" s="43" t="str">
        <f t="shared" si="77"/>
        <v>US</v>
      </c>
      <c r="C1033" s="43" t="str">
        <f t="shared" si="78"/>
        <v>Power</v>
      </c>
      <c r="D1033" s="43" t="str">
        <f t="shared" si="79"/>
        <v>Physical</v>
      </c>
      <c r="E1033" s="43">
        <f>IF(VLOOKUP(S1033,'DD-Lookup'!$J$6:$L$50,3,FALSE)="Monthly",(YEAR(AC1033)-YEAR(AB1033))*12+MONTH(AC1033)-MONTH(AB1033)+1,(AC1033-AB1033+1))</f>
        <v>2</v>
      </c>
      <c r="F1033" s="210">
        <f t="shared" si="80"/>
        <v>50</v>
      </c>
      <c r="G1033" s="199">
        <v>1353028</v>
      </c>
      <c r="H1033" s="195">
        <v>37049.337164351899</v>
      </c>
      <c r="I1033" t="s">
        <v>3382</v>
      </c>
      <c r="M1033" t="s">
        <v>2766</v>
      </c>
      <c r="N1033" t="s">
        <v>3308</v>
      </c>
      <c r="O1033" t="s">
        <v>470</v>
      </c>
      <c r="P1033" s="196">
        <v>25</v>
      </c>
      <c r="S1033" t="s">
        <v>3340</v>
      </c>
      <c r="T1033" t="s">
        <v>3557</v>
      </c>
      <c r="U1033" s="198">
        <v>20</v>
      </c>
      <c r="V1033" t="s">
        <v>3034</v>
      </c>
      <c r="W1033" t="s">
        <v>3060</v>
      </c>
      <c r="X1033" t="s">
        <v>3309</v>
      </c>
      <c r="Y1033" t="s">
        <v>2662</v>
      </c>
      <c r="Z1033" t="s">
        <v>2990</v>
      </c>
      <c r="AA1033">
        <v>636517.1</v>
      </c>
      <c r="AB1033" s="195">
        <v>37050.875011574099</v>
      </c>
      <c r="AC1033" s="195">
        <v>37051.875011574099</v>
      </c>
    </row>
    <row r="1034" spans="1:29" x14ac:dyDescent="0.25">
      <c r="A1034" s="43" t="str">
        <f t="shared" si="76"/>
        <v>US Power Physical</v>
      </c>
      <c r="B1034" s="43" t="str">
        <f t="shared" si="77"/>
        <v>US</v>
      </c>
      <c r="C1034" s="43" t="str">
        <f t="shared" si="78"/>
        <v>Power</v>
      </c>
      <c r="D1034" s="43" t="str">
        <f t="shared" si="79"/>
        <v>Physical</v>
      </c>
      <c r="E1034" s="43">
        <f>IF(VLOOKUP(S1034,'DD-Lookup'!$J$6:$L$50,3,FALSE)="Monthly",(YEAR(AC1034)-YEAR(AB1034))*12+MONTH(AC1034)-MONTH(AB1034)+1,(AC1034-AB1034+1))</f>
        <v>1</v>
      </c>
      <c r="F1034" s="210">
        <f t="shared" si="80"/>
        <v>50</v>
      </c>
      <c r="G1034" s="199">
        <v>1353029</v>
      </c>
      <c r="H1034" s="195">
        <v>37049.3371990741</v>
      </c>
      <c r="I1034" t="s">
        <v>3530</v>
      </c>
      <c r="M1034" t="s">
        <v>2766</v>
      </c>
      <c r="N1034" t="s">
        <v>3361</v>
      </c>
      <c r="O1034" t="s">
        <v>3697</v>
      </c>
      <c r="Q1034" s="196">
        <v>50</v>
      </c>
      <c r="S1034" t="s">
        <v>3340</v>
      </c>
      <c r="T1034" t="s">
        <v>3557</v>
      </c>
      <c r="U1034" s="198">
        <v>30.5</v>
      </c>
      <c r="V1034" t="s">
        <v>3052</v>
      </c>
      <c r="W1034" t="s">
        <v>3372</v>
      </c>
      <c r="X1034" t="s">
        <v>3362</v>
      </c>
      <c r="Y1034" t="s">
        <v>2662</v>
      </c>
      <c r="Z1034" t="s">
        <v>2990</v>
      </c>
      <c r="AA1034">
        <v>636518.1</v>
      </c>
      <c r="AB1034" s="195">
        <v>37050.875011574099</v>
      </c>
      <c r="AC1034" s="195">
        <v>37050.875011574099</v>
      </c>
    </row>
    <row r="1035" spans="1:29" x14ac:dyDescent="0.25">
      <c r="A1035" s="43" t="str">
        <f t="shared" ref="A1035:A1098" si="81">B1035&amp;" "&amp;C1035&amp;" "&amp;D1035</f>
        <v>US Power Physical</v>
      </c>
      <c r="B1035" s="43" t="str">
        <f t="shared" ref="B1035:B1098" si="82">IF((LEFT(N1035,2)="US"),"US","")</f>
        <v>US</v>
      </c>
      <c r="C1035" s="43" t="str">
        <f t="shared" ref="C1035:C1098" si="83">M1035</f>
        <v>Power</v>
      </c>
      <c r="D1035" s="43" t="str">
        <f t="shared" ref="D1035:D1098" si="84">IF(ISNUMBER(FIND("Phy",N1035))=TRUE,"Physical","Financial")</f>
        <v>Physical</v>
      </c>
      <c r="E1035" s="43">
        <f>IF(VLOOKUP(S1035,'DD-Lookup'!$J$6:$L$50,3,FALSE)="Monthly",(YEAR(AC1035)-YEAR(AB1035))*12+MONTH(AC1035)-MONTH(AB1035)+1,(AC1035-AB1035+1))</f>
        <v>2</v>
      </c>
      <c r="F1035" s="210">
        <f t="shared" ref="F1035:F1098" si="85">E1035*SUM(P1035:Q1035)</f>
        <v>50</v>
      </c>
      <c r="G1035" s="199">
        <v>1353031</v>
      </c>
      <c r="H1035" s="195">
        <v>37049.337233796301</v>
      </c>
      <c r="I1035" t="s">
        <v>2244</v>
      </c>
      <c r="M1035" t="s">
        <v>2766</v>
      </c>
      <c r="N1035" t="s">
        <v>3308</v>
      </c>
      <c r="O1035" t="s">
        <v>443</v>
      </c>
      <c r="P1035" s="196">
        <v>25</v>
      </c>
      <c r="S1035" t="s">
        <v>3340</v>
      </c>
      <c r="T1035" t="s">
        <v>3557</v>
      </c>
      <c r="U1035" s="198">
        <v>33.75</v>
      </c>
      <c r="V1035" t="s">
        <v>2412</v>
      </c>
      <c r="W1035" t="s">
        <v>1729</v>
      </c>
      <c r="X1035" t="s">
        <v>3061</v>
      </c>
      <c r="Y1035" t="s">
        <v>2662</v>
      </c>
      <c r="Z1035" t="s">
        <v>2990</v>
      </c>
      <c r="AA1035">
        <v>636519.1</v>
      </c>
      <c r="AB1035" s="195">
        <v>37050.875011574099</v>
      </c>
      <c r="AC1035" s="195">
        <v>37051.875011574099</v>
      </c>
    </row>
    <row r="1036" spans="1:29" x14ac:dyDescent="0.25">
      <c r="A1036" s="43" t="str">
        <f t="shared" si="81"/>
        <v>US Power Physical</v>
      </c>
      <c r="B1036" s="43" t="str">
        <f t="shared" si="82"/>
        <v>US</v>
      </c>
      <c r="C1036" s="43" t="str">
        <f t="shared" si="83"/>
        <v>Power</v>
      </c>
      <c r="D1036" s="43" t="str">
        <f t="shared" si="84"/>
        <v>Physical</v>
      </c>
      <c r="E1036" s="43">
        <f>IF(VLOOKUP(S1036,'DD-Lookup'!$J$6:$L$50,3,FALSE)="Monthly",(YEAR(AC1036)-YEAR(AB1036))*12+MONTH(AC1036)-MONTH(AB1036)+1,(AC1036-AB1036+1))</f>
        <v>5</v>
      </c>
      <c r="F1036" s="210">
        <f t="shared" si="85"/>
        <v>250</v>
      </c>
      <c r="G1036" s="199">
        <v>1353032</v>
      </c>
      <c r="H1036" s="195">
        <v>37049.3372453704</v>
      </c>
      <c r="I1036" t="s">
        <v>3382</v>
      </c>
      <c r="M1036" t="s">
        <v>2766</v>
      </c>
      <c r="N1036" t="s">
        <v>3361</v>
      </c>
      <c r="O1036" t="s">
        <v>3839</v>
      </c>
      <c r="P1036" s="196">
        <v>50</v>
      </c>
      <c r="S1036" t="s">
        <v>3340</v>
      </c>
      <c r="T1036" t="s">
        <v>3557</v>
      </c>
      <c r="U1036" s="198">
        <v>53.5</v>
      </c>
      <c r="V1036" t="s">
        <v>3053</v>
      </c>
      <c r="W1036" t="s">
        <v>3369</v>
      </c>
      <c r="X1036" t="s">
        <v>2267</v>
      </c>
      <c r="Y1036" t="s">
        <v>2662</v>
      </c>
      <c r="Z1036" t="s">
        <v>2990</v>
      </c>
      <c r="AA1036">
        <v>636520.1</v>
      </c>
      <c r="AB1036" s="195">
        <v>37053.875011574099</v>
      </c>
      <c r="AC1036" s="195">
        <v>37057.875011574099</v>
      </c>
    </row>
    <row r="1037" spans="1:29" x14ac:dyDescent="0.25">
      <c r="A1037" s="43" t="str">
        <f t="shared" si="81"/>
        <v>US Natural Gas Physical</v>
      </c>
      <c r="B1037" s="43" t="str">
        <f t="shared" si="82"/>
        <v>US</v>
      </c>
      <c r="C1037" s="43" t="str">
        <f t="shared" si="83"/>
        <v>Natural Gas</v>
      </c>
      <c r="D1037" s="43" t="str">
        <f t="shared" si="84"/>
        <v>Physical</v>
      </c>
      <c r="E1037" s="43">
        <f>IF(VLOOKUP(S1037,'DD-Lookup'!$J$6:$L$50,3,FALSE)="Monthly",(YEAR(AC1037)-YEAR(AB1037))*12+MONTH(AC1037)-MONTH(AB1037)+1,(AC1037-AB1037+1))</f>
        <v>1</v>
      </c>
      <c r="F1037" s="210">
        <f t="shared" si="85"/>
        <v>30000</v>
      </c>
      <c r="G1037" s="199">
        <v>1353033</v>
      </c>
      <c r="H1037" s="195">
        <v>37049.3372453704</v>
      </c>
      <c r="I1037" t="s">
        <v>3321</v>
      </c>
      <c r="M1037" t="s">
        <v>3341</v>
      </c>
      <c r="N1037" t="s">
        <v>3747</v>
      </c>
      <c r="O1037" t="s">
        <v>379</v>
      </c>
      <c r="Q1037" s="196">
        <v>30000</v>
      </c>
      <c r="S1037" t="s">
        <v>3342</v>
      </c>
      <c r="T1037" t="s">
        <v>3557</v>
      </c>
      <c r="U1037" s="198">
        <v>3.7749999999999999</v>
      </c>
      <c r="V1037" t="s">
        <v>2350</v>
      </c>
      <c r="W1037" t="s">
        <v>2467</v>
      </c>
      <c r="X1037" t="s">
        <v>2468</v>
      </c>
      <c r="Y1037" t="s">
        <v>2469</v>
      </c>
      <c r="Z1037" t="s">
        <v>2995</v>
      </c>
      <c r="AA1037">
        <v>835706</v>
      </c>
      <c r="AB1037" s="195">
        <v>37050.875011574099</v>
      </c>
      <c r="AC1037" s="195">
        <v>37050.875011574099</v>
      </c>
    </row>
    <row r="1038" spans="1:29" x14ac:dyDescent="0.25">
      <c r="A1038" s="43" t="str">
        <f t="shared" si="81"/>
        <v>US Natural Gas Physical</v>
      </c>
      <c r="B1038" s="43" t="str">
        <f t="shared" si="82"/>
        <v>US</v>
      </c>
      <c r="C1038" s="43" t="str">
        <f t="shared" si="83"/>
        <v>Natural Gas</v>
      </c>
      <c r="D1038" s="43" t="str">
        <f t="shared" si="84"/>
        <v>Physical</v>
      </c>
      <c r="E1038" s="43">
        <f>IF(VLOOKUP(S1038,'DD-Lookup'!$J$6:$L$50,3,FALSE)="Monthly",(YEAR(AC1038)-YEAR(AB1038))*12+MONTH(AC1038)-MONTH(AB1038)+1,(AC1038-AB1038+1))</f>
        <v>1</v>
      </c>
      <c r="F1038" s="210">
        <f t="shared" si="85"/>
        <v>5000</v>
      </c>
      <c r="G1038" s="199">
        <v>1353034</v>
      </c>
      <c r="H1038" s="195">
        <v>37049.337256944404</v>
      </c>
      <c r="I1038" t="s">
        <v>2487</v>
      </c>
      <c r="M1038" t="s">
        <v>3341</v>
      </c>
      <c r="N1038" t="s">
        <v>3747</v>
      </c>
      <c r="O1038" t="s">
        <v>465</v>
      </c>
      <c r="P1038" s="196">
        <v>5000</v>
      </c>
      <c r="S1038" t="s">
        <v>3342</v>
      </c>
      <c r="T1038" t="s">
        <v>3557</v>
      </c>
      <c r="U1038" s="198">
        <v>3.1</v>
      </c>
      <c r="V1038" t="s">
        <v>2354</v>
      </c>
      <c r="W1038" t="s">
        <v>3091</v>
      </c>
      <c r="X1038" t="s">
        <v>3092</v>
      </c>
      <c r="Y1038" t="s">
        <v>2469</v>
      </c>
      <c r="Z1038" t="s">
        <v>2995</v>
      </c>
      <c r="AA1038">
        <v>835707</v>
      </c>
      <c r="AB1038" s="195">
        <v>37050.875011574099</v>
      </c>
      <c r="AC1038" s="195">
        <v>37050.875011574099</v>
      </c>
    </row>
    <row r="1039" spans="1:29" x14ac:dyDescent="0.25">
      <c r="A1039" s="43" t="str">
        <f t="shared" si="81"/>
        <v>US Natural Gas Physical</v>
      </c>
      <c r="B1039" s="43" t="str">
        <f t="shared" si="82"/>
        <v>US</v>
      </c>
      <c r="C1039" s="43" t="str">
        <f t="shared" si="83"/>
        <v>Natural Gas</v>
      </c>
      <c r="D1039" s="43" t="str">
        <f t="shared" si="84"/>
        <v>Physical</v>
      </c>
      <c r="E1039" s="43">
        <f>IF(VLOOKUP(S1039,'DD-Lookup'!$J$6:$L$50,3,FALSE)="Monthly",(YEAR(AC1039)-YEAR(AB1039))*12+MONTH(AC1039)-MONTH(AB1039)+1,(AC1039-AB1039+1))</f>
        <v>1</v>
      </c>
      <c r="F1039" s="210">
        <f t="shared" si="85"/>
        <v>5000</v>
      </c>
      <c r="G1039" s="199">
        <v>1353035</v>
      </c>
      <c r="H1039" s="195">
        <v>37049.337384259299</v>
      </c>
      <c r="I1039" t="s">
        <v>2527</v>
      </c>
      <c r="M1039" t="s">
        <v>3341</v>
      </c>
      <c r="N1039" t="s">
        <v>3747</v>
      </c>
      <c r="O1039" t="s">
        <v>428</v>
      </c>
      <c r="P1039" s="196">
        <v>5000</v>
      </c>
      <c r="S1039" t="s">
        <v>3342</v>
      </c>
      <c r="T1039" t="s">
        <v>3557</v>
      </c>
      <c r="U1039" s="198">
        <v>3.58</v>
      </c>
      <c r="V1039" t="s">
        <v>2349</v>
      </c>
      <c r="W1039" t="s">
        <v>2498</v>
      </c>
      <c r="X1039" t="s">
        <v>2499</v>
      </c>
      <c r="Y1039" t="s">
        <v>2469</v>
      </c>
      <c r="Z1039" t="s">
        <v>2995</v>
      </c>
      <c r="AA1039">
        <v>835708</v>
      </c>
      <c r="AB1039" s="195">
        <v>37050.875011574099</v>
      </c>
      <c r="AC1039" s="195">
        <v>37050.875011574099</v>
      </c>
    </row>
    <row r="1040" spans="1:29" x14ac:dyDescent="0.25">
      <c r="A1040" s="43" t="str">
        <f t="shared" si="81"/>
        <v>US Power Physical</v>
      </c>
      <c r="B1040" s="43" t="str">
        <f t="shared" si="82"/>
        <v>US</v>
      </c>
      <c r="C1040" s="43" t="str">
        <f t="shared" si="83"/>
        <v>Power</v>
      </c>
      <c r="D1040" s="43" t="str">
        <f t="shared" si="84"/>
        <v>Physical</v>
      </c>
      <c r="E1040" s="43">
        <f>IF(VLOOKUP(S1040,'DD-Lookup'!$J$6:$L$50,3,FALSE)="Monthly",(YEAR(AC1040)-YEAR(AB1040))*12+MONTH(AC1040)-MONTH(AB1040)+1,(AC1040-AB1040+1))</f>
        <v>62</v>
      </c>
      <c r="F1040" s="210">
        <f t="shared" si="85"/>
        <v>3100</v>
      </c>
      <c r="G1040" s="199">
        <v>1353036</v>
      </c>
      <c r="H1040" s="195">
        <v>37049.337407407402</v>
      </c>
      <c r="I1040" t="s">
        <v>2276</v>
      </c>
      <c r="M1040" t="s">
        <v>2766</v>
      </c>
      <c r="N1040" t="s">
        <v>3361</v>
      </c>
      <c r="O1040" t="s">
        <v>3832</v>
      </c>
      <c r="P1040" s="196">
        <v>50</v>
      </c>
      <c r="S1040" t="s">
        <v>3340</v>
      </c>
      <c r="T1040" t="s">
        <v>3557</v>
      </c>
      <c r="U1040" s="198">
        <v>73</v>
      </c>
      <c r="V1040" t="s">
        <v>3840</v>
      </c>
      <c r="W1040" t="s">
        <v>3369</v>
      </c>
      <c r="X1040" t="s">
        <v>2279</v>
      </c>
      <c r="Y1040" t="s">
        <v>2662</v>
      </c>
      <c r="Z1040" t="s">
        <v>2990</v>
      </c>
      <c r="AA1040">
        <v>636521.1</v>
      </c>
      <c r="AB1040" s="195">
        <v>37438.594444444403</v>
      </c>
      <c r="AC1040" s="195">
        <v>37499.594444444403</v>
      </c>
    </row>
    <row r="1041" spans="1:29" x14ac:dyDescent="0.25">
      <c r="A1041" s="43" t="str">
        <f t="shared" si="81"/>
        <v>US Power Physical</v>
      </c>
      <c r="B1041" s="43" t="str">
        <f t="shared" si="82"/>
        <v>US</v>
      </c>
      <c r="C1041" s="43" t="str">
        <f t="shared" si="83"/>
        <v>Power</v>
      </c>
      <c r="D1041" s="43" t="str">
        <f t="shared" si="84"/>
        <v>Physical</v>
      </c>
      <c r="E1041" s="43">
        <f>IF(VLOOKUP(S1041,'DD-Lookup'!$J$6:$L$50,3,FALSE)="Monthly",(YEAR(AC1041)-YEAR(AB1041))*12+MONTH(AC1041)-MONTH(AB1041)+1,(AC1041-AB1041+1))</f>
        <v>2</v>
      </c>
      <c r="F1041" s="210">
        <f t="shared" si="85"/>
        <v>50</v>
      </c>
      <c r="G1041" s="199">
        <v>1353038</v>
      </c>
      <c r="H1041" s="195">
        <v>37049.337442129603</v>
      </c>
      <c r="I1041" t="s">
        <v>2244</v>
      </c>
      <c r="M1041" t="s">
        <v>2766</v>
      </c>
      <c r="N1041" t="s">
        <v>3308</v>
      </c>
      <c r="O1041" t="s">
        <v>443</v>
      </c>
      <c r="P1041" s="196">
        <v>25</v>
      </c>
      <c r="S1041" t="s">
        <v>3340</v>
      </c>
      <c r="T1041" t="s">
        <v>3557</v>
      </c>
      <c r="U1041" s="198">
        <v>33.5</v>
      </c>
      <c r="V1041" t="s">
        <v>2412</v>
      </c>
      <c r="W1041" t="s">
        <v>1729</v>
      </c>
      <c r="X1041" t="s">
        <v>3061</v>
      </c>
      <c r="Y1041" t="s">
        <v>2662</v>
      </c>
      <c r="Z1041" t="s">
        <v>2990</v>
      </c>
      <c r="AA1041">
        <v>636522.1</v>
      </c>
      <c r="AB1041" s="195">
        <v>37050.875011574099</v>
      </c>
      <c r="AC1041" s="195">
        <v>37051.875011574099</v>
      </c>
    </row>
    <row r="1042" spans="1:29" x14ac:dyDescent="0.25">
      <c r="A1042" s="43" t="str">
        <f t="shared" si="81"/>
        <v>US Natural Gas Physical</v>
      </c>
      <c r="B1042" s="43" t="str">
        <f t="shared" si="82"/>
        <v>US</v>
      </c>
      <c r="C1042" s="43" t="str">
        <f t="shared" si="83"/>
        <v>Natural Gas</v>
      </c>
      <c r="D1042" s="43" t="str">
        <f t="shared" si="84"/>
        <v>Physical</v>
      </c>
      <c r="E1042" s="43">
        <f>IF(VLOOKUP(S1042,'DD-Lookup'!$J$6:$L$50,3,FALSE)="Monthly",(YEAR(AC1042)-YEAR(AB1042))*12+MONTH(AC1042)-MONTH(AB1042)+1,(AC1042-AB1042+1))</f>
        <v>1</v>
      </c>
      <c r="F1042" s="210">
        <f t="shared" si="85"/>
        <v>10000</v>
      </c>
      <c r="G1042" s="199">
        <v>1353037</v>
      </c>
      <c r="H1042" s="195">
        <v>37049.337442129603</v>
      </c>
      <c r="I1042" t="s">
        <v>2179</v>
      </c>
      <c r="M1042" t="s">
        <v>3341</v>
      </c>
      <c r="N1042" t="s">
        <v>3747</v>
      </c>
      <c r="O1042" t="s">
        <v>442</v>
      </c>
      <c r="Q1042" s="196">
        <v>10000</v>
      </c>
      <c r="S1042" t="s">
        <v>3342</v>
      </c>
      <c r="T1042" t="s">
        <v>3557</v>
      </c>
      <c r="U1042" s="198">
        <v>3.84</v>
      </c>
      <c r="V1042" t="s">
        <v>1774</v>
      </c>
      <c r="W1042" t="s">
        <v>2509</v>
      </c>
      <c r="X1042" t="s">
        <v>2510</v>
      </c>
      <c r="Y1042" t="s">
        <v>2469</v>
      </c>
      <c r="Z1042" t="s">
        <v>2995</v>
      </c>
      <c r="AA1042">
        <v>835709</v>
      </c>
      <c r="AB1042" s="195">
        <v>37050.875011574099</v>
      </c>
      <c r="AC1042" s="195">
        <v>37050.875011574099</v>
      </c>
    </row>
    <row r="1043" spans="1:29" x14ac:dyDescent="0.25">
      <c r="A1043" s="43" t="str">
        <f t="shared" si="81"/>
        <v>US Natural Gas Physical</v>
      </c>
      <c r="B1043" s="43" t="str">
        <f t="shared" si="82"/>
        <v>US</v>
      </c>
      <c r="C1043" s="43" t="str">
        <f t="shared" si="83"/>
        <v>Natural Gas</v>
      </c>
      <c r="D1043" s="43" t="str">
        <f t="shared" si="84"/>
        <v>Physical</v>
      </c>
      <c r="E1043" s="43">
        <f>IF(VLOOKUP(S1043,'DD-Lookup'!$J$6:$L$50,3,FALSE)="Monthly",(YEAR(AC1043)-YEAR(AB1043))*12+MONTH(AC1043)-MONTH(AB1043)+1,(AC1043-AB1043+1))</f>
        <v>1</v>
      </c>
      <c r="F1043" s="210">
        <f t="shared" si="85"/>
        <v>10000</v>
      </c>
      <c r="G1043" s="199">
        <v>1353039</v>
      </c>
      <c r="H1043" s="195">
        <v>37049.337453703702</v>
      </c>
      <c r="I1043" t="s">
        <v>3360</v>
      </c>
      <c r="M1043" t="s">
        <v>3341</v>
      </c>
      <c r="N1043" t="s">
        <v>3747</v>
      </c>
      <c r="O1043" t="s">
        <v>1631</v>
      </c>
      <c r="P1043" s="196">
        <v>10000</v>
      </c>
      <c r="S1043" t="s">
        <v>3342</v>
      </c>
      <c r="T1043" t="s">
        <v>3557</v>
      </c>
      <c r="U1043" s="198">
        <v>3.7</v>
      </c>
      <c r="V1043" t="s">
        <v>3356</v>
      </c>
      <c r="W1043" t="s">
        <v>2366</v>
      </c>
      <c r="X1043" t="s">
        <v>2420</v>
      </c>
      <c r="Y1043" t="s">
        <v>2469</v>
      </c>
      <c r="Z1043" t="s">
        <v>2995</v>
      </c>
      <c r="AA1043">
        <v>835710</v>
      </c>
      <c r="AB1043" s="195">
        <v>37050.875011574099</v>
      </c>
      <c r="AC1043" s="195">
        <v>37050.875011574099</v>
      </c>
    </row>
    <row r="1044" spans="1:29" x14ac:dyDescent="0.25">
      <c r="A1044" s="43" t="str">
        <f t="shared" si="81"/>
        <v>US Crude Financial</v>
      </c>
      <c r="B1044" s="43" t="str">
        <f t="shared" si="82"/>
        <v>US</v>
      </c>
      <c r="C1044" s="43" t="str">
        <f t="shared" si="83"/>
        <v>Crude</v>
      </c>
      <c r="D1044" s="43" t="str">
        <f t="shared" si="84"/>
        <v>Financial</v>
      </c>
      <c r="E1044" s="43">
        <f>IF(VLOOKUP(S1044,'DD-Lookup'!$J$6:$L$50,3,FALSE)="Monthly",(YEAR(AC1044)-YEAR(AB1044))*12+MONTH(AC1044)-MONTH(AB1044)+1,(AC1044-AB1044+1))</f>
        <v>1</v>
      </c>
      <c r="F1044" s="210">
        <f t="shared" si="85"/>
        <v>50000</v>
      </c>
      <c r="G1044" s="199">
        <v>1353041</v>
      </c>
      <c r="H1044" s="195">
        <v>37049.337523148097</v>
      </c>
      <c r="I1044" t="s">
        <v>2280</v>
      </c>
      <c r="M1044" t="s">
        <v>3437</v>
      </c>
      <c r="N1044" t="s">
        <v>2653</v>
      </c>
      <c r="O1044" t="s">
        <v>3359</v>
      </c>
      <c r="P1044" s="196">
        <v>50000</v>
      </c>
      <c r="S1044" t="s">
        <v>3347</v>
      </c>
      <c r="T1044" t="s">
        <v>3557</v>
      </c>
      <c r="U1044" s="198">
        <v>27.48</v>
      </c>
      <c r="V1044" t="s">
        <v>2458</v>
      </c>
      <c r="W1044" t="s">
        <v>2655</v>
      </c>
      <c r="X1044" t="s">
        <v>2656</v>
      </c>
      <c r="Y1044" t="s">
        <v>2778</v>
      </c>
      <c r="Z1044" t="s">
        <v>2995</v>
      </c>
      <c r="AA1044">
        <v>115396</v>
      </c>
      <c r="AB1044" s="195">
        <v>37073</v>
      </c>
      <c r="AC1044" s="195">
        <v>37103</v>
      </c>
    </row>
    <row r="1045" spans="1:29" x14ac:dyDescent="0.25">
      <c r="A1045" s="43" t="str">
        <f t="shared" si="81"/>
        <v>US Natural Gas Physical</v>
      </c>
      <c r="B1045" s="43" t="str">
        <f t="shared" si="82"/>
        <v>US</v>
      </c>
      <c r="C1045" s="43" t="str">
        <f t="shared" si="83"/>
        <v>Natural Gas</v>
      </c>
      <c r="D1045" s="43" t="str">
        <f t="shared" si="84"/>
        <v>Physical</v>
      </c>
      <c r="E1045" s="43">
        <f>IF(VLOOKUP(S1045,'DD-Lookup'!$J$6:$L$50,3,FALSE)="Monthly",(YEAR(AC1045)-YEAR(AB1045))*12+MONTH(AC1045)-MONTH(AB1045)+1,(AC1045-AB1045+1))</f>
        <v>1</v>
      </c>
      <c r="F1045" s="210">
        <f t="shared" si="85"/>
        <v>10000</v>
      </c>
      <c r="G1045" s="199">
        <v>1353042</v>
      </c>
      <c r="H1045" s="195">
        <v>37049.337569444397</v>
      </c>
      <c r="I1045" t="s">
        <v>3360</v>
      </c>
      <c r="M1045" t="s">
        <v>3341</v>
      </c>
      <c r="N1045" t="s">
        <v>3747</v>
      </c>
      <c r="O1045" t="s">
        <v>2733</v>
      </c>
      <c r="Q1045" s="196">
        <v>10000</v>
      </c>
      <c r="S1045" t="s">
        <v>3342</v>
      </c>
      <c r="T1045" t="s">
        <v>3557</v>
      </c>
      <c r="U1045" s="198">
        <v>3.6349999999999998</v>
      </c>
      <c r="V1045" t="s">
        <v>3725</v>
      </c>
      <c r="W1045" t="s">
        <v>2181</v>
      </c>
      <c r="X1045" t="s">
        <v>2182</v>
      </c>
      <c r="Y1045" t="s">
        <v>2469</v>
      </c>
      <c r="Z1045" t="s">
        <v>2995</v>
      </c>
      <c r="AA1045">
        <v>835711</v>
      </c>
      <c r="AB1045" s="195">
        <v>37050.875011574099</v>
      </c>
      <c r="AC1045" s="195">
        <v>37050.875011574099</v>
      </c>
    </row>
    <row r="1046" spans="1:29" x14ac:dyDescent="0.25">
      <c r="A1046" s="43" t="str">
        <f t="shared" si="81"/>
        <v>US Natural Gas Physical</v>
      </c>
      <c r="B1046" s="43" t="str">
        <f t="shared" si="82"/>
        <v>US</v>
      </c>
      <c r="C1046" s="43" t="str">
        <f t="shared" si="83"/>
        <v>Natural Gas</v>
      </c>
      <c r="D1046" s="43" t="str">
        <f t="shared" si="84"/>
        <v>Physical</v>
      </c>
      <c r="E1046" s="43">
        <f>IF(VLOOKUP(S1046,'DD-Lookup'!$J$6:$L$50,3,FALSE)="Monthly",(YEAR(AC1046)-YEAR(AB1046))*12+MONTH(AC1046)-MONTH(AB1046)+1,(AC1046-AB1046+1))</f>
        <v>23</v>
      </c>
      <c r="F1046" s="210">
        <f t="shared" si="85"/>
        <v>9775</v>
      </c>
      <c r="G1046" s="199">
        <v>1353045</v>
      </c>
      <c r="H1046" s="195">
        <v>37049.337766203702</v>
      </c>
      <c r="I1046" t="s">
        <v>3085</v>
      </c>
      <c r="M1046" t="s">
        <v>3341</v>
      </c>
      <c r="N1046" t="s">
        <v>3747</v>
      </c>
      <c r="O1046" t="s">
        <v>2732</v>
      </c>
      <c r="P1046" s="196">
        <v>425</v>
      </c>
      <c r="S1046" t="s">
        <v>3342</v>
      </c>
      <c r="T1046" t="s">
        <v>3557</v>
      </c>
      <c r="U1046" s="198">
        <v>3.6549999999999998</v>
      </c>
      <c r="V1046" t="s">
        <v>3753</v>
      </c>
      <c r="W1046" t="s">
        <v>2181</v>
      </c>
      <c r="X1046" t="s">
        <v>2182</v>
      </c>
      <c r="Y1046" t="s">
        <v>2469</v>
      </c>
      <c r="Z1046" t="s">
        <v>2995</v>
      </c>
      <c r="AA1046">
        <v>835712</v>
      </c>
      <c r="AB1046" s="195">
        <v>37050.875011574099</v>
      </c>
      <c r="AC1046" s="195">
        <v>37072.875011574099</v>
      </c>
    </row>
    <row r="1047" spans="1:29" x14ac:dyDescent="0.25">
      <c r="A1047" s="43" t="str">
        <f t="shared" si="81"/>
        <v>US Power Physical</v>
      </c>
      <c r="B1047" s="43" t="str">
        <f t="shared" si="82"/>
        <v>US</v>
      </c>
      <c r="C1047" s="43" t="str">
        <f t="shared" si="83"/>
        <v>Power</v>
      </c>
      <c r="D1047" s="43" t="str">
        <f t="shared" si="84"/>
        <v>Physical</v>
      </c>
      <c r="E1047" s="43">
        <f>IF(VLOOKUP(S1047,'DD-Lookup'!$J$6:$L$50,3,FALSE)="Monthly",(YEAR(AC1047)-YEAR(AB1047))*12+MONTH(AC1047)-MONTH(AB1047)+1,(AC1047-AB1047+1))</f>
        <v>2</v>
      </c>
      <c r="F1047" s="210">
        <f t="shared" si="85"/>
        <v>50</v>
      </c>
      <c r="G1047" s="199">
        <v>1353048</v>
      </c>
      <c r="H1047" s="195">
        <v>37049.3378703704</v>
      </c>
      <c r="I1047" t="s">
        <v>3335</v>
      </c>
      <c r="M1047" t="s">
        <v>2766</v>
      </c>
      <c r="N1047" t="s">
        <v>3308</v>
      </c>
      <c r="O1047" t="s">
        <v>460</v>
      </c>
      <c r="Q1047" s="196">
        <v>25</v>
      </c>
      <c r="S1047" t="s">
        <v>3340</v>
      </c>
      <c r="T1047" t="s">
        <v>3557</v>
      </c>
      <c r="U1047" s="198">
        <v>12.5</v>
      </c>
      <c r="V1047" t="s">
        <v>3032</v>
      </c>
      <c r="W1047" t="s">
        <v>2519</v>
      </c>
      <c r="X1047" t="s">
        <v>3309</v>
      </c>
      <c r="Y1047" t="s">
        <v>2662</v>
      </c>
      <c r="Z1047" t="s">
        <v>2990</v>
      </c>
      <c r="AA1047">
        <v>636523.1</v>
      </c>
      <c r="AB1047" s="195">
        <v>37050.875011574099</v>
      </c>
      <c r="AC1047" s="195">
        <v>37051.875011574099</v>
      </c>
    </row>
    <row r="1048" spans="1:29" x14ac:dyDescent="0.25">
      <c r="A1048" s="43" t="str">
        <f t="shared" si="81"/>
        <v>US Natural Gas Physical</v>
      </c>
      <c r="B1048" s="43" t="str">
        <f t="shared" si="82"/>
        <v>US</v>
      </c>
      <c r="C1048" s="43" t="str">
        <f t="shared" si="83"/>
        <v>Natural Gas</v>
      </c>
      <c r="D1048" s="43" t="str">
        <f t="shared" si="84"/>
        <v>Physical</v>
      </c>
      <c r="E1048" s="43">
        <f>IF(VLOOKUP(S1048,'DD-Lookup'!$J$6:$L$50,3,FALSE)="Monthly",(YEAR(AC1048)-YEAR(AB1048))*12+MONTH(AC1048)-MONTH(AB1048)+1,(AC1048-AB1048+1))</f>
        <v>1</v>
      </c>
      <c r="F1048" s="210">
        <f t="shared" si="85"/>
        <v>5000</v>
      </c>
      <c r="G1048" s="199">
        <v>1353047</v>
      </c>
      <c r="H1048" s="195">
        <v>37049.3378703704</v>
      </c>
      <c r="I1048" t="s">
        <v>2269</v>
      </c>
      <c r="M1048" t="s">
        <v>3341</v>
      </c>
      <c r="N1048" t="s">
        <v>3747</v>
      </c>
      <c r="O1048" t="s">
        <v>463</v>
      </c>
      <c r="P1048" s="196">
        <v>5000</v>
      </c>
      <c r="S1048" t="s">
        <v>3342</v>
      </c>
      <c r="T1048" t="s">
        <v>3557</v>
      </c>
      <c r="U1048" s="198">
        <v>3.57</v>
      </c>
      <c r="V1048" t="s">
        <v>3175</v>
      </c>
      <c r="W1048" t="s">
        <v>2498</v>
      </c>
      <c r="X1048" t="s">
        <v>2499</v>
      </c>
      <c r="Y1048" t="s">
        <v>2469</v>
      </c>
      <c r="Z1048" t="s">
        <v>2995</v>
      </c>
      <c r="AA1048">
        <v>835713</v>
      </c>
      <c r="AB1048" s="195">
        <v>37050.875011574099</v>
      </c>
      <c r="AC1048" s="195">
        <v>37050.875011574099</v>
      </c>
    </row>
    <row r="1049" spans="1:29" x14ac:dyDescent="0.25">
      <c r="A1049" s="43" t="str">
        <f t="shared" si="81"/>
        <v>US Natural Gas Physical</v>
      </c>
      <c r="B1049" s="43" t="str">
        <f t="shared" si="82"/>
        <v>US</v>
      </c>
      <c r="C1049" s="43" t="str">
        <f t="shared" si="83"/>
        <v>Natural Gas</v>
      </c>
      <c r="D1049" s="43" t="str">
        <f t="shared" si="84"/>
        <v>Physical</v>
      </c>
      <c r="E1049" s="43">
        <f>IF(VLOOKUP(S1049,'DD-Lookup'!$J$6:$L$50,3,FALSE)="Monthly",(YEAR(AC1049)-YEAR(AB1049))*12+MONTH(AC1049)-MONTH(AB1049)+1,(AC1049-AB1049+1))</f>
        <v>1</v>
      </c>
      <c r="F1049" s="210">
        <f t="shared" si="85"/>
        <v>5000</v>
      </c>
      <c r="G1049" s="199">
        <v>1353049</v>
      </c>
      <c r="H1049" s="195">
        <v>37049.3379166667</v>
      </c>
      <c r="I1049" t="s">
        <v>3509</v>
      </c>
      <c r="M1049" t="s">
        <v>3341</v>
      </c>
      <c r="N1049" t="s">
        <v>3747</v>
      </c>
      <c r="O1049" t="s">
        <v>428</v>
      </c>
      <c r="Q1049" s="196">
        <v>5000</v>
      </c>
      <c r="S1049" t="s">
        <v>3342</v>
      </c>
      <c r="T1049" t="s">
        <v>3557</v>
      </c>
      <c r="U1049" s="198">
        <v>3.585</v>
      </c>
      <c r="V1049" t="s">
        <v>3048</v>
      </c>
      <c r="W1049" t="s">
        <v>2498</v>
      </c>
      <c r="X1049" t="s">
        <v>2499</v>
      </c>
      <c r="Y1049" t="s">
        <v>2469</v>
      </c>
      <c r="Z1049" t="s">
        <v>2995</v>
      </c>
      <c r="AA1049">
        <v>835714</v>
      </c>
      <c r="AB1049" s="195">
        <v>37050.875011574099</v>
      </c>
      <c r="AC1049" s="195">
        <v>37050.875011574099</v>
      </c>
    </row>
    <row r="1050" spans="1:29" x14ac:dyDescent="0.25">
      <c r="A1050" s="43" t="str">
        <f t="shared" si="81"/>
        <v>US Power Physical</v>
      </c>
      <c r="B1050" s="43" t="str">
        <f t="shared" si="82"/>
        <v>US</v>
      </c>
      <c r="C1050" s="43" t="str">
        <f t="shared" si="83"/>
        <v>Power</v>
      </c>
      <c r="D1050" s="43" t="str">
        <f t="shared" si="84"/>
        <v>Physical</v>
      </c>
      <c r="E1050" s="43">
        <f>IF(VLOOKUP(S1050,'DD-Lookup'!$J$6:$L$50,3,FALSE)="Monthly",(YEAR(AC1050)-YEAR(AB1050))*12+MONTH(AC1050)-MONTH(AB1050)+1,(AC1050-AB1050+1))</f>
        <v>2</v>
      </c>
      <c r="F1050" s="210">
        <f t="shared" si="85"/>
        <v>20</v>
      </c>
      <c r="G1050" s="199">
        <v>1353051</v>
      </c>
      <c r="H1050" s="195">
        <v>37049.338020833296</v>
      </c>
      <c r="I1050" t="s">
        <v>1752</v>
      </c>
      <c r="M1050" t="s">
        <v>2766</v>
      </c>
      <c r="N1050" t="s">
        <v>3310</v>
      </c>
      <c r="O1050" t="s">
        <v>471</v>
      </c>
      <c r="Q1050" s="196">
        <v>10</v>
      </c>
      <c r="S1050" t="s">
        <v>3340</v>
      </c>
      <c r="T1050" t="s">
        <v>3557</v>
      </c>
      <c r="U1050" s="198">
        <v>37</v>
      </c>
      <c r="V1050" t="s">
        <v>1753</v>
      </c>
      <c r="W1050" t="s">
        <v>1758</v>
      </c>
      <c r="X1050" t="s">
        <v>3312</v>
      </c>
      <c r="Y1050" t="s">
        <v>2662</v>
      </c>
      <c r="Z1050" t="s">
        <v>2990</v>
      </c>
      <c r="AA1050">
        <v>636525.1</v>
      </c>
      <c r="AB1050" s="195">
        <v>37050.875011574099</v>
      </c>
      <c r="AC1050" s="195">
        <v>37051.875011574099</v>
      </c>
    </row>
    <row r="1051" spans="1:29" x14ac:dyDescent="0.25">
      <c r="A1051" s="43" t="str">
        <f t="shared" si="81"/>
        <v xml:space="preserve"> Metals Financial</v>
      </c>
      <c r="B1051" s="43" t="str">
        <f t="shared" si="82"/>
        <v/>
      </c>
      <c r="C1051" s="43" t="str">
        <f t="shared" si="83"/>
        <v>Metals</v>
      </c>
      <c r="D1051" s="43" t="str">
        <f t="shared" si="84"/>
        <v>Financial</v>
      </c>
      <c r="E1051" s="43">
        <f>IF(VLOOKUP(S1051,'DD-Lookup'!$J$6:$L$50,3,FALSE)="Monthly",(YEAR(AC1051)-YEAR(AB1051))*12+MONTH(AC1051)-MONTH(AB1051)+1,(AC1051-AB1051+1))</f>
        <v>1</v>
      </c>
      <c r="F1051" s="210">
        <f t="shared" si="85"/>
        <v>10</v>
      </c>
      <c r="G1051" s="199">
        <v>1353052</v>
      </c>
      <c r="H1051" s="195">
        <v>37049.338043981501</v>
      </c>
      <c r="I1051" t="s">
        <v>2644</v>
      </c>
      <c r="M1051" t="s">
        <v>3346</v>
      </c>
      <c r="N1051" t="s">
        <v>3614</v>
      </c>
      <c r="O1051" t="s">
        <v>3711</v>
      </c>
      <c r="P1051" s="196">
        <v>10</v>
      </c>
      <c r="S1051" t="s">
        <v>3556</v>
      </c>
      <c r="T1051" t="s">
        <v>3557</v>
      </c>
      <c r="U1051" s="198">
        <v>923</v>
      </c>
      <c r="V1051" t="s">
        <v>2645</v>
      </c>
      <c r="W1051" t="s">
        <v>3583</v>
      </c>
      <c r="X1051" t="s">
        <v>3559</v>
      </c>
      <c r="Y1051" t="s">
        <v>3560</v>
      </c>
      <c r="Z1051" t="s">
        <v>3561</v>
      </c>
      <c r="AA1051">
        <v>2173541</v>
      </c>
    </row>
    <row r="1052" spans="1:29" x14ac:dyDescent="0.25">
      <c r="A1052" s="43" t="str">
        <f t="shared" si="81"/>
        <v>US Natural Gas Physical</v>
      </c>
      <c r="B1052" s="43" t="str">
        <f t="shared" si="82"/>
        <v>US</v>
      </c>
      <c r="C1052" s="43" t="str">
        <f t="shared" si="83"/>
        <v>Natural Gas</v>
      </c>
      <c r="D1052" s="43" t="str">
        <f t="shared" si="84"/>
        <v>Physical</v>
      </c>
      <c r="E1052" s="43">
        <f>IF(VLOOKUP(S1052,'DD-Lookup'!$J$6:$L$50,3,FALSE)="Monthly",(YEAR(AC1052)-YEAR(AB1052))*12+MONTH(AC1052)-MONTH(AB1052)+1,(AC1052-AB1052+1))</f>
        <v>1</v>
      </c>
      <c r="F1052" s="210">
        <f t="shared" si="85"/>
        <v>9730</v>
      </c>
      <c r="G1052" s="199">
        <v>1353054</v>
      </c>
      <c r="H1052" s="195">
        <v>37049.338078703702</v>
      </c>
      <c r="I1052" t="s">
        <v>2504</v>
      </c>
      <c r="M1052" t="s">
        <v>3341</v>
      </c>
      <c r="N1052" t="s">
        <v>3747</v>
      </c>
      <c r="O1052" t="s">
        <v>472</v>
      </c>
      <c r="P1052" s="196">
        <v>9730</v>
      </c>
      <c r="S1052" t="s">
        <v>3342</v>
      </c>
      <c r="T1052" t="s">
        <v>3557</v>
      </c>
      <c r="U1052" s="198">
        <v>2.7</v>
      </c>
      <c r="V1052" t="s">
        <v>2405</v>
      </c>
      <c r="W1052" t="s">
        <v>3147</v>
      </c>
      <c r="X1052" t="s">
        <v>3092</v>
      </c>
      <c r="Y1052" t="s">
        <v>2469</v>
      </c>
      <c r="Z1052" t="s">
        <v>2995</v>
      </c>
      <c r="AA1052">
        <v>835715</v>
      </c>
      <c r="AB1052" s="195">
        <v>37050.875011574099</v>
      </c>
      <c r="AC1052" s="195">
        <v>37050.875011574099</v>
      </c>
    </row>
    <row r="1053" spans="1:29" x14ac:dyDescent="0.25">
      <c r="A1053" s="43" t="str">
        <f t="shared" si="81"/>
        <v>US Power Physical</v>
      </c>
      <c r="B1053" s="43" t="str">
        <f t="shared" si="82"/>
        <v>US</v>
      </c>
      <c r="C1053" s="43" t="str">
        <f t="shared" si="83"/>
        <v>Power</v>
      </c>
      <c r="D1053" s="43" t="str">
        <f t="shared" si="84"/>
        <v>Physical</v>
      </c>
      <c r="E1053" s="43">
        <f>IF(VLOOKUP(S1053,'DD-Lookup'!$J$6:$L$50,3,FALSE)="Monthly",(YEAR(AC1053)-YEAR(AB1053))*12+MONTH(AC1053)-MONTH(AB1053)+1,(AC1053-AB1053+1))</f>
        <v>2</v>
      </c>
      <c r="F1053" s="210">
        <f t="shared" si="85"/>
        <v>50</v>
      </c>
      <c r="G1053" s="199">
        <v>1353056</v>
      </c>
      <c r="H1053" s="195">
        <v>37049.338148148097</v>
      </c>
      <c r="I1053" t="s">
        <v>2244</v>
      </c>
      <c r="M1053" t="s">
        <v>2766</v>
      </c>
      <c r="N1053" t="s">
        <v>3310</v>
      </c>
      <c r="O1053" t="s">
        <v>461</v>
      </c>
      <c r="P1053" s="196">
        <v>25</v>
      </c>
      <c r="S1053" t="s">
        <v>3340</v>
      </c>
      <c r="T1053" t="s">
        <v>3557</v>
      </c>
      <c r="U1053" s="198">
        <v>34.5</v>
      </c>
      <c r="V1053" t="s">
        <v>2352</v>
      </c>
      <c r="W1053" t="s">
        <v>3315</v>
      </c>
      <c r="X1053" t="s">
        <v>3312</v>
      </c>
      <c r="Y1053" t="s">
        <v>2662</v>
      </c>
      <c r="Z1053" t="s">
        <v>2990</v>
      </c>
      <c r="AA1053">
        <v>636527.1</v>
      </c>
      <c r="AB1053" s="195">
        <v>37050.875011574099</v>
      </c>
      <c r="AC1053" s="195">
        <v>37051.875011574099</v>
      </c>
    </row>
    <row r="1054" spans="1:29" x14ac:dyDescent="0.25">
      <c r="A1054" s="43" t="str">
        <f t="shared" si="81"/>
        <v>US Power Physical</v>
      </c>
      <c r="B1054" s="43" t="str">
        <f t="shared" si="82"/>
        <v>US</v>
      </c>
      <c r="C1054" s="43" t="str">
        <f t="shared" si="83"/>
        <v>Power</v>
      </c>
      <c r="D1054" s="43" t="str">
        <f t="shared" si="84"/>
        <v>Physical</v>
      </c>
      <c r="E1054" s="43">
        <f>IF(VLOOKUP(S1054,'DD-Lookup'!$J$6:$L$50,3,FALSE)="Monthly",(YEAR(AC1054)-YEAR(AB1054))*12+MONTH(AC1054)-MONTH(AB1054)+1,(AC1054-AB1054+1))</f>
        <v>2</v>
      </c>
      <c r="F1054" s="210">
        <f t="shared" si="85"/>
        <v>50</v>
      </c>
      <c r="G1054" s="199">
        <v>1353055</v>
      </c>
      <c r="H1054" s="195">
        <v>37049.338148148097</v>
      </c>
      <c r="I1054" t="s">
        <v>3760</v>
      </c>
      <c r="M1054" t="s">
        <v>2766</v>
      </c>
      <c r="N1054" t="s">
        <v>3308</v>
      </c>
      <c r="O1054" t="s">
        <v>470</v>
      </c>
      <c r="P1054" s="196">
        <v>25</v>
      </c>
      <c r="S1054" t="s">
        <v>3340</v>
      </c>
      <c r="T1054" t="s">
        <v>3557</v>
      </c>
      <c r="U1054" s="198">
        <v>20</v>
      </c>
      <c r="V1054" t="s">
        <v>3761</v>
      </c>
      <c r="W1054" t="s">
        <v>3060</v>
      </c>
      <c r="X1054" t="s">
        <v>3309</v>
      </c>
      <c r="Y1054" t="s">
        <v>2662</v>
      </c>
      <c r="Z1054" t="s">
        <v>2990</v>
      </c>
      <c r="AA1054">
        <v>636526.1</v>
      </c>
      <c r="AB1054" s="195">
        <v>37050.875011574099</v>
      </c>
      <c r="AC1054" s="195">
        <v>37051.875011574099</v>
      </c>
    </row>
    <row r="1055" spans="1:29" x14ac:dyDescent="0.25">
      <c r="A1055" s="43" t="str">
        <f t="shared" si="81"/>
        <v>US Power Physical</v>
      </c>
      <c r="B1055" s="43" t="str">
        <f t="shared" si="82"/>
        <v>US</v>
      </c>
      <c r="C1055" s="43" t="str">
        <f t="shared" si="83"/>
        <v>Power</v>
      </c>
      <c r="D1055" s="43" t="str">
        <f t="shared" si="84"/>
        <v>Physical</v>
      </c>
      <c r="E1055" s="43">
        <f>IF(VLOOKUP(S1055,'DD-Lookup'!$J$6:$L$50,3,FALSE)="Monthly",(YEAR(AC1055)-YEAR(AB1055))*12+MONTH(AC1055)-MONTH(AB1055)+1,(AC1055-AB1055+1))</f>
        <v>2</v>
      </c>
      <c r="F1055" s="210">
        <f t="shared" si="85"/>
        <v>20</v>
      </c>
      <c r="G1055" s="199">
        <v>1353057</v>
      </c>
      <c r="H1055" s="195">
        <v>37049.338171296302</v>
      </c>
      <c r="I1055" t="s">
        <v>2345</v>
      </c>
      <c r="M1055" t="s">
        <v>2766</v>
      </c>
      <c r="N1055" t="s">
        <v>3310</v>
      </c>
      <c r="O1055" t="s">
        <v>473</v>
      </c>
      <c r="P1055" s="196">
        <v>10</v>
      </c>
      <c r="S1055" t="s">
        <v>3340</v>
      </c>
      <c r="T1055" t="s">
        <v>3557</v>
      </c>
      <c r="U1055" s="198">
        <v>38</v>
      </c>
      <c r="V1055" t="s">
        <v>474</v>
      </c>
      <c r="W1055" t="s">
        <v>1758</v>
      </c>
      <c r="X1055" t="s">
        <v>3312</v>
      </c>
      <c r="Y1055" t="s">
        <v>2662</v>
      </c>
      <c r="Z1055" t="s">
        <v>2990</v>
      </c>
      <c r="AA1055">
        <v>636528.1</v>
      </c>
      <c r="AB1055" s="195">
        <v>37050.875011574099</v>
      </c>
      <c r="AC1055" s="195">
        <v>37051.875011574099</v>
      </c>
    </row>
    <row r="1056" spans="1:29" x14ac:dyDescent="0.25">
      <c r="A1056" s="43" t="str">
        <f t="shared" si="81"/>
        <v>US Power Physical</v>
      </c>
      <c r="B1056" s="43" t="str">
        <f t="shared" si="82"/>
        <v>US</v>
      </c>
      <c r="C1056" s="43" t="str">
        <f t="shared" si="83"/>
        <v>Power</v>
      </c>
      <c r="D1056" s="43" t="str">
        <f t="shared" si="84"/>
        <v>Physical</v>
      </c>
      <c r="E1056" s="43">
        <f>IF(VLOOKUP(S1056,'DD-Lookup'!$J$6:$L$50,3,FALSE)="Monthly",(YEAR(AC1056)-YEAR(AB1056))*12+MONTH(AC1056)-MONTH(AB1056)+1,(AC1056-AB1056+1))</f>
        <v>2</v>
      </c>
      <c r="F1056" s="210">
        <f t="shared" si="85"/>
        <v>50</v>
      </c>
      <c r="G1056" s="199">
        <v>1353059</v>
      </c>
      <c r="H1056" s="195">
        <v>37049.3381828704</v>
      </c>
      <c r="I1056" t="s">
        <v>3063</v>
      </c>
      <c r="M1056" t="s">
        <v>2766</v>
      </c>
      <c r="N1056" t="s">
        <v>3308</v>
      </c>
      <c r="O1056" t="s">
        <v>443</v>
      </c>
      <c r="P1056" s="196">
        <v>25</v>
      </c>
      <c r="S1056" t="s">
        <v>3340</v>
      </c>
      <c r="T1056" t="s">
        <v>3557</v>
      </c>
      <c r="U1056" s="198">
        <v>33.25</v>
      </c>
      <c r="V1056" t="s">
        <v>3758</v>
      </c>
      <c r="W1056" t="s">
        <v>1729</v>
      </c>
      <c r="X1056" t="s">
        <v>3061</v>
      </c>
      <c r="Y1056" t="s">
        <v>2662</v>
      </c>
      <c r="Z1056" t="s">
        <v>2990</v>
      </c>
      <c r="AA1056">
        <v>636529.1</v>
      </c>
      <c r="AB1056" s="195">
        <v>37050.875011574099</v>
      </c>
      <c r="AC1056" s="195">
        <v>37051.875011574099</v>
      </c>
    </row>
    <row r="1057" spans="1:29" x14ac:dyDescent="0.25">
      <c r="A1057" s="43" t="str">
        <f t="shared" si="81"/>
        <v>US Natural Gas Physical</v>
      </c>
      <c r="B1057" s="43" t="str">
        <f t="shared" si="82"/>
        <v>US</v>
      </c>
      <c r="C1057" s="43" t="str">
        <f t="shared" si="83"/>
        <v>Natural Gas</v>
      </c>
      <c r="D1057" s="43" t="str">
        <f t="shared" si="84"/>
        <v>Physical</v>
      </c>
      <c r="E1057" s="43">
        <f>IF(VLOOKUP(S1057,'DD-Lookup'!$J$6:$L$50,3,FALSE)="Monthly",(YEAR(AC1057)-YEAR(AB1057))*12+MONTH(AC1057)-MONTH(AB1057)+1,(AC1057-AB1057+1))</f>
        <v>1</v>
      </c>
      <c r="F1057" s="210">
        <f t="shared" si="85"/>
        <v>20000</v>
      </c>
      <c r="G1057" s="199">
        <v>1353058</v>
      </c>
      <c r="H1057" s="195">
        <v>37049.3381828704</v>
      </c>
      <c r="I1057" t="s">
        <v>3321</v>
      </c>
      <c r="M1057" t="s">
        <v>3341</v>
      </c>
      <c r="N1057" t="s">
        <v>3747</v>
      </c>
      <c r="O1057" t="s">
        <v>379</v>
      </c>
      <c r="Q1057" s="196">
        <v>20000</v>
      </c>
      <c r="S1057" t="s">
        <v>3342</v>
      </c>
      <c r="T1057" t="s">
        <v>3557</v>
      </c>
      <c r="U1057" s="198">
        <v>3.78</v>
      </c>
      <c r="V1057" t="s">
        <v>2350</v>
      </c>
      <c r="W1057" t="s">
        <v>2467</v>
      </c>
      <c r="X1057" t="s">
        <v>2468</v>
      </c>
      <c r="Y1057" t="s">
        <v>2469</v>
      </c>
      <c r="Z1057" t="s">
        <v>2995</v>
      </c>
      <c r="AA1057">
        <v>835716</v>
      </c>
      <c r="AB1057" s="195">
        <v>37050.875011574099</v>
      </c>
      <c r="AC1057" s="195">
        <v>37050.875011574099</v>
      </c>
    </row>
    <row r="1058" spans="1:29" x14ac:dyDescent="0.25">
      <c r="A1058" s="43" t="str">
        <f t="shared" si="81"/>
        <v xml:space="preserve"> Metals Financial</v>
      </c>
      <c r="B1058" s="43" t="str">
        <f t="shared" si="82"/>
        <v/>
      </c>
      <c r="C1058" s="43" t="str">
        <f t="shared" si="83"/>
        <v>Metals</v>
      </c>
      <c r="D1058" s="43" t="str">
        <f t="shared" si="84"/>
        <v>Financial</v>
      </c>
      <c r="E1058" s="43">
        <f>IF(VLOOKUP(S1058,'DD-Lookup'!$J$6:$L$50,3,FALSE)="Monthly",(YEAR(AC1058)-YEAR(AB1058))*12+MONTH(AC1058)-MONTH(AB1058)+1,(AC1058-AB1058+1))</f>
        <v>1</v>
      </c>
      <c r="F1058" s="210">
        <f t="shared" si="85"/>
        <v>20</v>
      </c>
      <c r="G1058" s="199">
        <v>1353062</v>
      </c>
      <c r="H1058" s="195">
        <v>37049.338240740697</v>
      </c>
      <c r="I1058" t="s">
        <v>3570</v>
      </c>
      <c r="M1058" t="s">
        <v>3346</v>
      </c>
      <c r="N1058" t="s">
        <v>3580</v>
      </c>
      <c r="O1058" t="s">
        <v>3581</v>
      </c>
      <c r="Q1058" s="196">
        <v>20</v>
      </c>
      <c r="S1058" t="s">
        <v>3582</v>
      </c>
      <c r="T1058" t="s">
        <v>3557</v>
      </c>
      <c r="U1058" s="198">
        <v>7050</v>
      </c>
      <c r="V1058" t="s">
        <v>246</v>
      </c>
      <c r="W1058" t="s">
        <v>4102</v>
      </c>
      <c r="X1058" t="s">
        <v>3559</v>
      </c>
      <c r="Y1058" t="s">
        <v>3560</v>
      </c>
      <c r="Z1058" t="s">
        <v>3561</v>
      </c>
      <c r="AA1058">
        <v>2173546</v>
      </c>
    </row>
    <row r="1059" spans="1:29" x14ac:dyDescent="0.25">
      <c r="A1059" s="43" t="str">
        <f t="shared" si="81"/>
        <v xml:space="preserve"> Metals Financial</v>
      </c>
      <c r="B1059" s="43" t="str">
        <f t="shared" si="82"/>
        <v/>
      </c>
      <c r="C1059" s="43" t="str">
        <f t="shared" si="83"/>
        <v>Metals</v>
      </c>
      <c r="D1059" s="43" t="str">
        <f t="shared" si="84"/>
        <v>Financial</v>
      </c>
      <c r="E1059" s="43">
        <f>IF(VLOOKUP(S1059,'DD-Lookup'!$J$6:$L$50,3,FALSE)="Monthly",(YEAR(AC1059)-YEAR(AB1059))*12+MONTH(AC1059)-MONTH(AB1059)+1,(AC1059-AB1059+1))</f>
        <v>1</v>
      </c>
      <c r="F1059" s="210">
        <f t="shared" si="85"/>
        <v>20</v>
      </c>
      <c r="G1059" s="199">
        <v>1353061</v>
      </c>
      <c r="H1059" s="195">
        <v>37049.338240740697</v>
      </c>
      <c r="I1059" t="s">
        <v>3570</v>
      </c>
      <c r="M1059" t="s">
        <v>3346</v>
      </c>
      <c r="N1059" t="s">
        <v>3580</v>
      </c>
      <c r="O1059" t="s">
        <v>1658</v>
      </c>
      <c r="P1059" s="196">
        <v>20</v>
      </c>
      <c r="S1059" t="s">
        <v>3582</v>
      </c>
      <c r="T1059" t="s">
        <v>3557</v>
      </c>
      <c r="U1059" s="198">
        <v>7115</v>
      </c>
      <c r="V1059" t="s">
        <v>246</v>
      </c>
      <c r="W1059" t="s">
        <v>4102</v>
      </c>
      <c r="X1059" t="s">
        <v>3559</v>
      </c>
      <c r="Y1059" t="s">
        <v>3560</v>
      </c>
      <c r="Z1059" t="s">
        <v>3561</v>
      </c>
      <c r="AA1059">
        <v>2173544</v>
      </c>
      <c r="AB1059" s="195">
        <v>37062.875</v>
      </c>
      <c r="AC1059" s="195">
        <v>37062.875</v>
      </c>
    </row>
    <row r="1060" spans="1:29" x14ac:dyDescent="0.25">
      <c r="A1060" s="43" t="str">
        <f t="shared" si="81"/>
        <v>US Power Physical</v>
      </c>
      <c r="B1060" s="43" t="str">
        <f t="shared" si="82"/>
        <v>US</v>
      </c>
      <c r="C1060" s="43" t="str">
        <f t="shared" si="83"/>
        <v>Power</v>
      </c>
      <c r="D1060" s="43" t="str">
        <f t="shared" si="84"/>
        <v>Physical</v>
      </c>
      <c r="E1060" s="43">
        <f>IF(VLOOKUP(S1060,'DD-Lookup'!$J$6:$L$50,3,FALSE)="Monthly",(YEAR(AC1060)-YEAR(AB1060))*12+MONTH(AC1060)-MONTH(AB1060)+1,(AC1060-AB1060+1))</f>
        <v>2</v>
      </c>
      <c r="F1060" s="210">
        <f t="shared" si="85"/>
        <v>50</v>
      </c>
      <c r="G1060" s="199">
        <v>1353063</v>
      </c>
      <c r="H1060" s="195">
        <v>37049.338263888902</v>
      </c>
      <c r="I1060" t="s">
        <v>3327</v>
      </c>
      <c r="M1060" t="s">
        <v>2766</v>
      </c>
      <c r="N1060" t="s">
        <v>3308</v>
      </c>
      <c r="O1060" t="s">
        <v>443</v>
      </c>
      <c r="P1060" s="196">
        <v>25</v>
      </c>
      <c r="S1060" t="s">
        <v>3340</v>
      </c>
      <c r="T1060" t="s">
        <v>3557</v>
      </c>
      <c r="U1060" s="198">
        <v>32.75</v>
      </c>
      <c r="V1060" t="s">
        <v>3876</v>
      </c>
      <c r="W1060" t="s">
        <v>1729</v>
      </c>
      <c r="X1060" t="s">
        <v>3061</v>
      </c>
      <c r="Y1060" t="s">
        <v>2662</v>
      </c>
      <c r="Z1060" t="s">
        <v>2990</v>
      </c>
      <c r="AA1060">
        <v>636530.1</v>
      </c>
      <c r="AB1060" s="195">
        <v>37050.875011574099</v>
      </c>
      <c r="AC1060" s="195">
        <v>37051.875011574099</v>
      </c>
    </row>
    <row r="1061" spans="1:29" x14ac:dyDescent="0.25">
      <c r="A1061" s="43" t="str">
        <f t="shared" si="81"/>
        <v>US Power Physical</v>
      </c>
      <c r="B1061" s="43" t="str">
        <f t="shared" si="82"/>
        <v>US</v>
      </c>
      <c r="C1061" s="43" t="str">
        <f t="shared" si="83"/>
        <v>Power</v>
      </c>
      <c r="D1061" s="43" t="str">
        <f t="shared" si="84"/>
        <v>Physical</v>
      </c>
      <c r="E1061" s="43">
        <f>IF(VLOOKUP(S1061,'DD-Lookup'!$J$6:$L$50,3,FALSE)="Monthly",(YEAR(AC1061)-YEAR(AB1061))*12+MONTH(AC1061)-MONTH(AB1061)+1,(AC1061-AB1061+1))</f>
        <v>2</v>
      </c>
      <c r="F1061" s="210">
        <f t="shared" si="85"/>
        <v>50</v>
      </c>
      <c r="G1061" s="199">
        <v>1353064</v>
      </c>
      <c r="H1061" s="195">
        <v>37049.338356481501</v>
      </c>
      <c r="I1061" t="s">
        <v>2465</v>
      </c>
      <c r="M1061" t="s">
        <v>2766</v>
      </c>
      <c r="N1061" t="s">
        <v>3308</v>
      </c>
      <c r="O1061" t="s">
        <v>2694</v>
      </c>
      <c r="Q1061" s="196">
        <v>25</v>
      </c>
      <c r="S1061" t="s">
        <v>3340</v>
      </c>
      <c r="T1061" t="s">
        <v>3557</v>
      </c>
      <c r="U1061" s="198">
        <v>49</v>
      </c>
      <c r="V1061" t="s">
        <v>3153</v>
      </c>
      <c r="W1061" t="s">
        <v>3313</v>
      </c>
      <c r="X1061" t="s">
        <v>3309</v>
      </c>
      <c r="Y1061" t="s">
        <v>2662</v>
      </c>
      <c r="Z1061" t="s">
        <v>2990</v>
      </c>
      <c r="AA1061">
        <v>636531.1</v>
      </c>
      <c r="AB1061" s="195">
        <v>37050.875011574099</v>
      </c>
      <c r="AC1061" s="195">
        <v>37051.875011574099</v>
      </c>
    </row>
    <row r="1062" spans="1:29" x14ac:dyDescent="0.25">
      <c r="A1062" s="43" t="str">
        <f t="shared" si="81"/>
        <v>US Natural Gas Physical</v>
      </c>
      <c r="B1062" s="43" t="str">
        <f t="shared" si="82"/>
        <v>US</v>
      </c>
      <c r="C1062" s="43" t="str">
        <f t="shared" si="83"/>
        <v>Natural Gas</v>
      </c>
      <c r="D1062" s="43" t="str">
        <f t="shared" si="84"/>
        <v>Physical</v>
      </c>
      <c r="E1062" s="43">
        <f>IF(VLOOKUP(S1062,'DD-Lookup'!$J$6:$L$50,3,FALSE)="Monthly",(YEAR(AC1062)-YEAR(AB1062))*12+MONTH(AC1062)-MONTH(AB1062)+1,(AC1062-AB1062+1))</f>
        <v>1</v>
      </c>
      <c r="F1062" s="210">
        <f t="shared" si="85"/>
        <v>10000</v>
      </c>
      <c r="G1062" s="199">
        <v>1353065</v>
      </c>
      <c r="H1062" s="195">
        <v>37049.338379629597</v>
      </c>
      <c r="I1062" t="s">
        <v>2185</v>
      </c>
      <c r="M1062" t="s">
        <v>3341</v>
      </c>
      <c r="N1062" t="s">
        <v>3747</v>
      </c>
      <c r="O1062" t="s">
        <v>465</v>
      </c>
      <c r="P1062" s="196">
        <v>10000</v>
      </c>
      <c r="S1062" t="s">
        <v>3342</v>
      </c>
      <c r="T1062" t="s">
        <v>3557</v>
      </c>
      <c r="U1062" s="198">
        <v>3.1</v>
      </c>
      <c r="V1062" t="s">
        <v>3506</v>
      </c>
      <c r="W1062" t="s">
        <v>3091</v>
      </c>
      <c r="X1062" t="s">
        <v>3092</v>
      </c>
      <c r="Y1062" t="s">
        <v>2469</v>
      </c>
      <c r="Z1062" t="s">
        <v>2995</v>
      </c>
      <c r="AA1062">
        <v>835717</v>
      </c>
      <c r="AB1062" s="195">
        <v>37050.875011574099</v>
      </c>
      <c r="AC1062" s="195">
        <v>37050.875011574099</v>
      </c>
    </row>
    <row r="1063" spans="1:29" x14ac:dyDescent="0.25">
      <c r="A1063" s="43" t="str">
        <f t="shared" si="81"/>
        <v>US Natural Gas Physical</v>
      </c>
      <c r="B1063" s="43" t="str">
        <f t="shared" si="82"/>
        <v>US</v>
      </c>
      <c r="C1063" s="43" t="str">
        <f t="shared" si="83"/>
        <v>Natural Gas</v>
      </c>
      <c r="D1063" s="43" t="str">
        <f t="shared" si="84"/>
        <v>Physical</v>
      </c>
      <c r="E1063" s="43">
        <f>IF(VLOOKUP(S1063,'DD-Lookup'!$J$6:$L$50,3,FALSE)="Monthly",(YEAR(AC1063)-YEAR(AB1063))*12+MONTH(AC1063)-MONTH(AB1063)+1,(AC1063-AB1063+1))</f>
        <v>1</v>
      </c>
      <c r="F1063" s="210">
        <f t="shared" si="85"/>
        <v>5000</v>
      </c>
      <c r="G1063" s="199">
        <v>1353066</v>
      </c>
      <c r="H1063" s="195">
        <v>37049.338379629597</v>
      </c>
      <c r="I1063" t="s">
        <v>2487</v>
      </c>
      <c r="M1063" t="s">
        <v>3341</v>
      </c>
      <c r="N1063" t="s">
        <v>3747</v>
      </c>
      <c r="O1063" t="s">
        <v>1636</v>
      </c>
      <c r="P1063" s="196">
        <v>5000</v>
      </c>
      <c r="S1063" t="s">
        <v>3342</v>
      </c>
      <c r="T1063" t="s">
        <v>3557</v>
      </c>
      <c r="U1063" s="198">
        <v>3.56</v>
      </c>
      <c r="V1063" t="s">
        <v>3495</v>
      </c>
      <c r="W1063" t="s">
        <v>2366</v>
      </c>
      <c r="X1063" t="s">
        <v>3093</v>
      </c>
      <c r="Y1063" t="s">
        <v>2469</v>
      </c>
      <c r="Z1063" t="s">
        <v>2995</v>
      </c>
      <c r="AA1063">
        <v>835718</v>
      </c>
      <c r="AB1063" s="195">
        <v>37050.875011574099</v>
      </c>
      <c r="AC1063" s="195">
        <v>37050.875011574099</v>
      </c>
    </row>
    <row r="1064" spans="1:29" x14ac:dyDescent="0.25">
      <c r="A1064" s="43" t="str">
        <f t="shared" si="81"/>
        <v>US Natural Gas Physical</v>
      </c>
      <c r="B1064" s="43" t="str">
        <f t="shared" si="82"/>
        <v>US</v>
      </c>
      <c r="C1064" s="43" t="str">
        <f t="shared" si="83"/>
        <v>Natural Gas</v>
      </c>
      <c r="D1064" s="43" t="str">
        <f t="shared" si="84"/>
        <v>Physical</v>
      </c>
      <c r="E1064" s="43">
        <f>IF(VLOOKUP(S1064,'DD-Lookup'!$J$6:$L$50,3,FALSE)="Monthly",(YEAR(AC1064)-YEAR(AB1064))*12+MONTH(AC1064)-MONTH(AB1064)+1,(AC1064-AB1064+1))</f>
        <v>1</v>
      </c>
      <c r="F1064" s="210">
        <f t="shared" si="85"/>
        <v>10000</v>
      </c>
      <c r="G1064" s="199">
        <v>1353067</v>
      </c>
      <c r="H1064" s="195">
        <v>37049.338414351798</v>
      </c>
      <c r="I1064" t="s">
        <v>2254</v>
      </c>
      <c r="M1064" t="s">
        <v>3341</v>
      </c>
      <c r="N1064" t="s">
        <v>3747</v>
      </c>
      <c r="O1064" t="s">
        <v>475</v>
      </c>
      <c r="Q1064" s="196">
        <v>10000</v>
      </c>
      <c r="S1064" t="s">
        <v>3342</v>
      </c>
      <c r="T1064" t="s">
        <v>3557</v>
      </c>
      <c r="U1064" s="198">
        <v>6.15</v>
      </c>
      <c r="V1064" t="s">
        <v>4168</v>
      </c>
      <c r="W1064" t="s">
        <v>454</v>
      </c>
      <c r="X1064" t="s">
        <v>3092</v>
      </c>
      <c r="Y1064" t="s">
        <v>2469</v>
      </c>
      <c r="Z1064" t="s">
        <v>2995</v>
      </c>
      <c r="AA1064">
        <v>835719</v>
      </c>
      <c r="AB1064" s="195">
        <v>37050.875011574099</v>
      </c>
      <c r="AC1064" s="195">
        <v>37050.875011574099</v>
      </c>
    </row>
    <row r="1065" spans="1:29" x14ac:dyDescent="0.25">
      <c r="A1065" s="43" t="str">
        <f t="shared" si="81"/>
        <v>US Natural Gas Physical</v>
      </c>
      <c r="B1065" s="43" t="str">
        <f t="shared" si="82"/>
        <v>US</v>
      </c>
      <c r="C1065" s="43" t="str">
        <f t="shared" si="83"/>
        <v>Natural Gas</v>
      </c>
      <c r="D1065" s="43" t="str">
        <f t="shared" si="84"/>
        <v>Physical</v>
      </c>
      <c r="E1065" s="43">
        <f>IF(VLOOKUP(S1065,'DD-Lookup'!$J$6:$L$50,3,FALSE)="Monthly",(YEAR(AC1065)-YEAR(AB1065))*12+MONTH(AC1065)-MONTH(AB1065)+1,(AC1065-AB1065+1))</f>
        <v>1</v>
      </c>
      <c r="F1065" s="210">
        <f t="shared" si="85"/>
        <v>20000</v>
      </c>
      <c r="G1065" s="199">
        <v>1353069</v>
      </c>
      <c r="H1065" s="195">
        <v>37049.338437500002</v>
      </c>
      <c r="I1065" t="s">
        <v>2487</v>
      </c>
      <c r="M1065" t="s">
        <v>3341</v>
      </c>
      <c r="N1065" t="s">
        <v>3747</v>
      </c>
      <c r="O1065" t="s">
        <v>379</v>
      </c>
      <c r="P1065" s="196">
        <v>20000</v>
      </c>
      <c r="S1065" t="s">
        <v>3342</v>
      </c>
      <c r="T1065" t="s">
        <v>3557</v>
      </c>
      <c r="U1065" s="198">
        <v>3.7749999999999999</v>
      </c>
      <c r="V1065" t="s">
        <v>1730</v>
      </c>
      <c r="W1065" t="s">
        <v>2467</v>
      </c>
      <c r="X1065" t="s">
        <v>2468</v>
      </c>
      <c r="Y1065" t="s">
        <v>2469</v>
      </c>
      <c r="Z1065" t="s">
        <v>2995</v>
      </c>
      <c r="AA1065">
        <v>835720</v>
      </c>
      <c r="AB1065" s="195">
        <v>37050.875011574099</v>
      </c>
      <c r="AC1065" s="195">
        <v>37050.875011574099</v>
      </c>
    </row>
    <row r="1066" spans="1:29" x14ac:dyDescent="0.25">
      <c r="A1066" s="43" t="str">
        <f t="shared" si="81"/>
        <v>US Crude Financial</v>
      </c>
      <c r="B1066" s="43" t="str">
        <f t="shared" si="82"/>
        <v>US</v>
      </c>
      <c r="C1066" s="43" t="str">
        <f t="shared" si="83"/>
        <v>Crude</v>
      </c>
      <c r="D1066" s="43" t="str">
        <f t="shared" si="84"/>
        <v>Financial</v>
      </c>
      <c r="E1066" s="43">
        <f>IF(VLOOKUP(S1066,'DD-Lookup'!$J$6:$L$50,3,FALSE)="Monthly",(YEAR(AC1066)-YEAR(AB1066))*12+MONTH(AC1066)-MONTH(AB1066)+1,(AC1066-AB1066+1))</f>
        <v>1</v>
      </c>
      <c r="F1066" s="210">
        <f t="shared" si="85"/>
        <v>20000</v>
      </c>
      <c r="G1066" s="199">
        <v>1353070</v>
      </c>
      <c r="H1066" s="195">
        <v>37049.338495370401</v>
      </c>
      <c r="I1066" t="s">
        <v>2280</v>
      </c>
      <c r="M1066" t="s">
        <v>3437</v>
      </c>
      <c r="N1066" t="s">
        <v>2653</v>
      </c>
      <c r="O1066" t="s">
        <v>3359</v>
      </c>
      <c r="Q1066" s="196">
        <v>20000</v>
      </c>
      <c r="S1066" t="s">
        <v>3347</v>
      </c>
      <c r="T1066" t="s">
        <v>3557</v>
      </c>
      <c r="U1066" s="198">
        <v>27.5</v>
      </c>
      <c r="V1066" t="s">
        <v>3468</v>
      </c>
      <c r="W1066" t="s">
        <v>2655</v>
      </c>
      <c r="X1066" t="s">
        <v>2656</v>
      </c>
      <c r="Y1066" t="s">
        <v>2778</v>
      </c>
      <c r="Z1066" t="s">
        <v>2995</v>
      </c>
      <c r="AA1066">
        <v>115397</v>
      </c>
      <c r="AB1066" s="195">
        <v>37073</v>
      </c>
      <c r="AC1066" s="195">
        <v>37103</v>
      </c>
    </row>
    <row r="1067" spans="1:29" x14ac:dyDescent="0.25">
      <c r="A1067" s="43" t="str">
        <f t="shared" si="81"/>
        <v>US Natural Gas Physical</v>
      </c>
      <c r="B1067" s="43" t="str">
        <f t="shared" si="82"/>
        <v>US</v>
      </c>
      <c r="C1067" s="43" t="str">
        <f t="shared" si="83"/>
        <v>Natural Gas</v>
      </c>
      <c r="D1067" s="43" t="str">
        <f t="shared" si="84"/>
        <v>Physical</v>
      </c>
      <c r="E1067" s="43">
        <f>IF(VLOOKUP(S1067,'DD-Lookup'!$J$6:$L$50,3,FALSE)="Monthly",(YEAR(AC1067)-YEAR(AB1067))*12+MONTH(AC1067)-MONTH(AB1067)+1,(AC1067-AB1067+1))</f>
        <v>1</v>
      </c>
      <c r="F1067" s="210">
        <f t="shared" si="85"/>
        <v>10000</v>
      </c>
      <c r="G1067" s="199">
        <v>1353071</v>
      </c>
      <c r="H1067" s="195">
        <v>37049.338553240697</v>
      </c>
      <c r="I1067" t="s">
        <v>2487</v>
      </c>
      <c r="M1067" t="s">
        <v>3341</v>
      </c>
      <c r="N1067" t="s">
        <v>3747</v>
      </c>
      <c r="O1067" t="s">
        <v>453</v>
      </c>
      <c r="Q1067" s="196">
        <v>10000</v>
      </c>
      <c r="S1067" t="s">
        <v>3342</v>
      </c>
      <c r="T1067" t="s">
        <v>3557</v>
      </c>
      <c r="U1067" s="198">
        <v>6.3</v>
      </c>
      <c r="V1067" t="s">
        <v>3645</v>
      </c>
      <c r="W1067" t="s">
        <v>454</v>
      </c>
      <c r="X1067" t="s">
        <v>3092</v>
      </c>
      <c r="Y1067" t="s">
        <v>2469</v>
      </c>
      <c r="Z1067" t="s">
        <v>2995</v>
      </c>
      <c r="AA1067">
        <v>835721</v>
      </c>
      <c r="AB1067" s="195">
        <v>37050.875011574099</v>
      </c>
      <c r="AC1067" s="195">
        <v>37050.875011574099</v>
      </c>
    </row>
    <row r="1068" spans="1:29" x14ac:dyDescent="0.25">
      <c r="A1068" s="43" t="str">
        <f t="shared" si="81"/>
        <v>US Power Physical</v>
      </c>
      <c r="B1068" s="43" t="str">
        <f t="shared" si="82"/>
        <v>US</v>
      </c>
      <c r="C1068" s="43" t="str">
        <f t="shared" si="83"/>
        <v>Power</v>
      </c>
      <c r="D1068" s="43" t="str">
        <f t="shared" si="84"/>
        <v>Physical</v>
      </c>
      <c r="E1068" s="43">
        <f>IF(VLOOKUP(S1068,'DD-Lookup'!$J$6:$L$50,3,FALSE)="Monthly",(YEAR(AC1068)-YEAR(AB1068))*12+MONTH(AC1068)-MONTH(AB1068)+1,(AC1068-AB1068+1))</f>
        <v>2</v>
      </c>
      <c r="F1068" s="210">
        <f t="shared" si="85"/>
        <v>50</v>
      </c>
      <c r="G1068" s="199">
        <v>1353073</v>
      </c>
      <c r="H1068" s="195">
        <v>37049.338692129597</v>
      </c>
      <c r="I1068" t="s">
        <v>3335</v>
      </c>
      <c r="M1068" t="s">
        <v>2766</v>
      </c>
      <c r="N1068" t="s">
        <v>3308</v>
      </c>
      <c r="O1068" t="s">
        <v>443</v>
      </c>
      <c r="Q1068" s="196">
        <v>25</v>
      </c>
      <c r="S1068" t="s">
        <v>3340</v>
      </c>
      <c r="T1068" t="s">
        <v>3557</v>
      </c>
      <c r="U1068" s="198">
        <v>33</v>
      </c>
      <c r="V1068" t="s">
        <v>3032</v>
      </c>
      <c r="W1068" t="s">
        <v>1729</v>
      </c>
      <c r="X1068" t="s">
        <v>3061</v>
      </c>
      <c r="Y1068" t="s">
        <v>2662</v>
      </c>
      <c r="Z1068" t="s">
        <v>2990</v>
      </c>
      <c r="AA1068">
        <v>636535.1</v>
      </c>
      <c r="AB1068" s="195">
        <v>37050.875011574099</v>
      </c>
      <c r="AC1068" s="195">
        <v>37051.875011574099</v>
      </c>
    </row>
    <row r="1069" spans="1:29" x14ac:dyDescent="0.25">
      <c r="A1069" s="43" t="str">
        <f t="shared" si="81"/>
        <v>US Natural Gas Physical</v>
      </c>
      <c r="B1069" s="43" t="str">
        <f t="shared" si="82"/>
        <v>US</v>
      </c>
      <c r="C1069" s="43" t="str">
        <f t="shared" si="83"/>
        <v>Natural Gas</v>
      </c>
      <c r="D1069" s="43" t="str">
        <f t="shared" si="84"/>
        <v>Physical</v>
      </c>
      <c r="E1069" s="43">
        <f>IF(VLOOKUP(S1069,'DD-Lookup'!$J$6:$L$50,3,FALSE)="Monthly",(YEAR(AC1069)-YEAR(AB1069))*12+MONTH(AC1069)-MONTH(AB1069)+1,(AC1069-AB1069+1))</f>
        <v>1</v>
      </c>
      <c r="F1069" s="210">
        <f t="shared" si="85"/>
        <v>10000</v>
      </c>
      <c r="G1069" s="199">
        <v>1353074</v>
      </c>
      <c r="H1069" s="195">
        <v>37049.338692129597</v>
      </c>
      <c r="I1069" t="s">
        <v>2187</v>
      </c>
      <c r="M1069" t="s">
        <v>3341</v>
      </c>
      <c r="N1069" t="s">
        <v>3747</v>
      </c>
      <c r="O1069" t="s">
        <v>476</v>
      </c>
      <c r="P1069" s="196">
        <v>10000</v>
      </c>
      <c r="S1069" t="s">
        <v>3342</v>
      </c>
      <c r="T1069" t="s">
        <v>3557</v>
      </c>
      <c r="U1069" s="198">
        <v>3.55</v>
      </c>
      <c r="V1069" t="s">
        <v>1749</v>
      </c>
      <c r="W1069" t="s">
        <v>3099</v>
      </c>
      <c r="X1069" t="s">
        <v>3092</v>
      </c>
      <c r="Y1069" t="s">
        <v>2469</v>
      </c>
      <c r="Z1069" t="s">
        <v>2995</v>
      </c>
      <c r="AA1069">
        <v>835722</v>
      </c>
      <c r="AB1069" s="195">
        <v>37050.875011574099</v>
      </c>
      <c r="AC1069" s="195">
        <v>37050.875011574099</v>
      </c>
    </row>
    <row r="1070" spans="1:29" x14ac:dyDescent="0.25">
      <c r="A1070" s="43" t="str">
        <f t="shared" si="81"/>
        <v>US Power Physical</v>
      </c>
      <c r="B1070" s="43" t="str">
        <f t="shared" si="82"/>
        <v>US</v>
      </c>
      <c r="C1070" s="43" t="str">
        <f t="shared" si="83"/>
        <v>Power</v>
      </c>
      <c r="D1070" s="43" t="str">
        <f t="shared" si="84"/>
        <v>Physical</v>
      </c>
      <c r="E1070" s="43">
        <f>IF(VLOOKUP(S1070,'DD-Lookup'!$J$6:$L$50,3,FALSE)="Monthly",(YEAR(AC1070)-YEAR(AB1070))*12+MONTH(AC1070)-MONTH(AB1070)+1,(AC1070-AB1070+1))</f>
        <v>2</v>
      </c>
      <c r="F1070" s="210">
        <f t="shared" si="85"/>
        <v>50</v>
      </c>
      <c r="G1070" s="199">
        <v>1353075</v>
      </c>
      <c r="H1070" s="195">
        <v>37049.338842592602</v>
      </c>
      <c r="I1070" t="s">
        <v>3335</v>
      </c>
      <c r="M1070" t="s">
        <v>2766</v>
      </c>
      <c r="N1070" t="s">
        <v>3308</v>
      </c>
      <c r="O1070" t="s">
        <v>443</v>
      </c>
      <c r="Q1070" s="196">
        <v>25</v>
      </c>
      <c r="S1070" t="s">
        <v>3340</v>
      </c>
      <c r="T1070" t="s">
        <v>3557</v>
      </c>
      <c r="U1070" s="198">
        <v>33</v>
      </c>
      <c r="V1070" t="s">
        <v>3032</v>
      </c>
      <c r="W1070" t="s">
        <v>1729</v>
      </c>
      <c r="X1070" t="s">
        <v>3061</v>
      </c>
      <c r="Y1070" t="s">
        <v>2662</v>
      </c>
      <c r="Z1070" t="s">
        <v>2990</v>
      </c>
      <c r="AA1070">
        <v>636536.1</v>
      </c>
      <c r="AB1070" s="195">
        <v>37050.875011574099</v>
      </c>
      <c r="AC1070" s="195">
        <v>37051.875011574099</v>
      </c>
    </row>
    <row r="1071" spans="1:29" x14ac:dyDescent="0.25">
      <c r="A1071" s="43" t="str">
        <f t="shared" si="81"/>
        <v>US Natural Gas Physical</v>
      </c>
      <c r="B1071" s="43" t="str">
        <f t="shared" si="82"/>
        <v>US</v>
      </c>
      <c r="C1071" s="43" t="str">
        <f t="shared" si="83"/>
        <v>Natural Gas</v>
      </c>
      <c r="D1071" s="43" t="str">
        <f t="shared" si="84"/>
        <v>Physical</v>
      </c>
      <c r="E1071" s="43">
        <f>IF(VLOOKUP(S1071,'DD-Lookup'!$J$6:$L$50,3,FALSE)="Monthly",(YEAR(AC1071)-YEAR(AB1071))*12+MONTH(AC1071)-MONTH(AB1071)+1,(AC1071-AB1071+1))</f>
        <v>1</v>
      </c>
      <c r="F1071" s="210">
        <f t="shared" si="85"/>
        <v>10000</v>
      </c>
      <c r="G1071" s="199">
        <v>1353076</v>
      </c>
      <c r="H1071" s="195">
        <v>37049.338842592602</v>
      </c>
      <c r="I1071" t="s">
        <v>2527</v>
      </c>
      <c r="M1071" t="s">
        <v>3341</v>
      </c>
      <c r="N1071" t="s">
        <v>3747</v>
      </c>
      <c r="O1071" t="s">
        <v>2722</v>
      </c>
      <c r="P1071" s="196">
        <v>10000</v>
      </c>
      <c r="S1071" t="s">
        <v>3342</v>
      </c>
      <c r="T1071" t="s">
        <v>3557</v>
      </c>
      <c r="U1071" s="198">
        <v>3.7</v>
      </c>
      <c r="V1071" t="s">
        <v>3632</v>
      </c>
      <c r="W1071" t="s">
        <v>2175</v>
      </c>
      <c r="X1071" t="s">
        <v>2176</v>
      </c>
      <c r="Y1071" t="s">
        <v>2469</v>
      </c>
      <c r="Z1071" t="s">
        <v>2995</v>
      </c>
      <c r="AA1071">
        <v>835724</v>
      </c>
      <c r="AB1071" s="195">
        <v>37050.875011574099</v>
      </c>
      <c r="AC1071" s="195">
        <v>37050.875011574099</v>
      </c>
    </row>
    <row r="1072" spans="1:29" x14ac:dyDescent="0.25">
      <c r="A1072" s="43" t="str">
        <f t="shared" si="81"/>
        <v>US Natural Gas Physical</v>
      </c>
      <c r="B1072" s="43" t="str">
        <f t="shared" si="82"/>
        <v>US</v>
      </c>
      <c r="C1072" s="43" t="str">
        <f t="shared" si="83"/>
        <v>Natural Gas</v>
      </c>
      <c r="D1072" s="43" t="str">
        <f t="shared" si="84"/>
        <v>Physical</v>
      </c>
      <c r="E1072" s="43">
        <f>IF(VLOOKUP(S1072,'DD-Lookup'!$J$6:$L$50,3,FALSE)="Monthly",(YEAR(AC1072)-YEAR(AB1072))*12+MONTH(AC1072)-MONTH(AB1072)+1,(AC1072-AB1072+1))</f>
        <v>1</v>
      </c>
      <c r="F1072" s="210">
        <f t="shared" si="85"/>
        <v>5000</v>
      </c>
      <c r="G1072" s="199">
        <v>1353077</v>
      </c>
      <c r="H1072" s="195">
        <v>37049.338865740698</v>
      </c>
      <c r="I1072" t="s">
        <v>2273</v>
      </c>
      <c r="M1072" t="s">
        <v>3341</v>
      </c>
      <c r="N1072" t="s">
        <v>3747</v>
      </c>
      <c r="O1072" t="s">
        <v>453</v>
      </c>
      <c r="P1072" s="196">
        <v>5000</v>
      </c>
      <c r="S1072" t="s">
        <v>3342</v>
      </c>
      <c r="T1072" t="s">
        <v>3557</v>
      </c>
      <c r="U1072" s="198">
        <v>6.15</v>
      </c>
      <c r="V1072" t="s">
        <v>3755</v>
      </c>
      <c r="W1072" t="s">
        <v>454</v>
      </c>
      <c r="X1072" t="s">
        <v>3092</v>
      </c>
      <c r="Y1072" t="s">
        <v>2469</v>
      </c>
      <c r="Z1072" t="s">
        <v>2995</v>
      </c>
      <c r="AA1072">
        <v>835725</v>
      </c>
      <c r="AB1072" s="195">
        <v>37050.875011574099</v>
      </c>
      <c r="AC1072" s="195">
        <v>37050.875011574099</v>
      </c>
    </row>
    <row r="1073" spans="1:29" x14ac:dyDescent="0.25">
      <c r="A1073" s="43" t="str">
        <f t="shared" si="81"/>
        <v>US Power Physical</v>
      </c>
      <c r="B1073" s="43" t="str">
        <f t="shared" si="82"/>
        <v>US</v>
      </c>
      <c r="C1073" s="43" t="str">
        <f t="shared" si="83"/>
        <v>Power</v>
      </c>
      <c r="D1073" s="43" t="str">
        <f t="shared" si="84"/>
        <v>Physical</v>
      </c>
      <c r="E1073" s="43">
        <f>IF(VLOOKUP(S1073,'DD-Lookup'!$J$6:$L$50,3,FALSE)="Monthly",(YEAR(AC1073)-YEAR(AB1073))*12+MONTH(AC1073)-MONTH(AB1073)+1,(AC1073-AB1073+1))</f>
        <v>2</v>
      </c>
      <c r="F1073" s="210">
        <f t="shared" si="85"/>
        <v>50</v>
      </c>
      <c r="G1073" s="199">
        <v>1353078</v>
      </c>
      <c r="H1073" s="195">
        <v>37049.338935185202</v>
      </c>
      <c r="I1073" t="s">
        <v>2244</v>
      </c>
      <c r="M1073" t="s">
        <v>2766</v>
      </c>
      <c r="N1073" t="s">
        <v>3308</v>
      </c>
      <c r="O1073" t="s">
        <v>2694</v>
      </c>
      <c r="Q1073" s="196">
        <v>25</v>
      </c>
      <c r="S1073" t="s">
        <v>3340</v>
      </c>
      <c r="T1073" t="s">
        <v>3557</v>
      </c>
      <c r="U1073" s="198">
        <v>50</v>
      </c>
      <c r="V1073" t="s">
        <v>2352</v>
      </c>
      <c r="W1073" t="s">
        <v>3313</v>
      </c>
      <c r="X1073" t="s">
        <v>3309</v>
      </c>
      <c r="Y1073" t="s">
        <v>2662</v>
      </c>
      <c r="Z1073" t="s">
        <v>2990</v>
      </c>
      <c r="AA1073">
        <v>636537.1</v>
      </c>
      <c r="AB1073" s="195">
        <v>37050.875011574099</v>
      </c>
      <c r="AC1073" s="195">
        <v>37051.875011574099</v>
      </c>
    </row>
    <row r="1074" spans="1:29" x14ac:dyDescent="0.25">
      <c r="A1074" s="43" t="str">
        <f t="shared" si="81"/>
        <v>US Natural Gas Physical</v>
      </c>
      <c r="B1074" s="43" t="str">
        <f t="shared" si="82"/>
        <v>US</v>
      </c>
      <c r="C1074" s="43" t="str">
        <f t="shared" si="83"/>
        <v>Natural Gas</v>
      </c>
      <c r="D1074" s="43" t="str">
        <f t="shared" si="84"/>
        <v>Physical</v>
      </c>
      <c r="E1074" s="43">
        <f>IF(VLOOKUP(S1074,'DD-Lookup'!$J$6:$L$50,3,FALSE)="Monthly",(YEAR(AC1074)-YEAR(AB1074))*12+MONTH(AC1074)-MONTH(AB1074)+1,(AC1074-AB1074+1))</f>
        <v>1</v>
      </c>
      <c r="F1074" s="210">
        <f t="shared" si="85"/>
        <v>5000</v>
      </c>
      <c r="G1074" s="199">
        <v>1353079</v>
      </c>
      <c r="H1074" s="195">
        <v>37049.338935185202</v>
      </c>
      <c r="I1074" t="s">
        <v>3321</v>
      </c>
      <c r="M1074" t="s">
        <v>3341</v>
      </c>
      <c r="N1074" t="s">
        <v>3747</v>
      </c>
      <c r="O1074" t="s">
        <v>472</v>
      </c>
      <c r="P1074" s="196">
        <v>5000</v>
      </c>
      <c r="S1074" t="s">
        <v>3342</v>
      </c>
      <c r="T1074" t="s">
        <v>3557</v>
      </c>
      <c r="U1074" s="198">
        <v>2.7</v>
      </c>
      <c r="V1074" t="s">
        <v>1783</v>
      </c>
      <c r="W1074" t="s">
        <v>3147</v>
      </c>
      <c r="X1074" t="s">
        <v>3092</v>
      </c>
      <c r="Y1074" t="s">
        <v>2469</v>
      </c>
      <c r="Z1074" t="s">
        <v>2995</v>
      </c>
      <c r="AA1074">
        <v>835726</v>
      </c>
      <c r="AB1074" s="195">
        <v>37050.875011574099</v>
      </c>
      <c r="AC1074" s="195">
        <v>37050.875011574099</v>
      </c>
    </row>
    <row r="1075" spans="1:29" x14ac:dyDescent="0.25">
      <c r="A1075" s="43" t="str">
        <f t="shared" si="81"/>
        <v>US Natural Gas Financial</v>
      </c>
      <c r="B1075" s="43" t="str">
        <f t="shared" si="82"/>
        <v>US</v>
      </c>
      <c r="C1075" s="43" t="str">
        <f t="shared" si="83"/>
        <v>Natural Gas</v>
      </c>
      <c r="D1075" s="43" t="str">
        <f t="shared" si="84"/>
        <v>Financial</v>
      </c>
      <c r="E1075" s="43">
        <f>IF(VLOOKUP(S1075,'DD-Lookup'!$J$6:$L$50,3,FALSE)="Monthly",(YEAR(AC1075)-YEAR(AB1075))*12+MONTH(AC1075)-MONTH(AB1075)+1,(AC1075-AB1075+1))</f>
        <v>31</v>
      </c>
      <c r="F1075" s="210">
        <f t="shared" si="85"/>
        <v>155000</v>
      </c>
      <c r="G1075" s="199">
        <v>1353080</v>
      </c>
      <c r="H1075" s="195">
        <v>37049.339004629597</v>
      </c>
      <c r="I1075" t="s">
        <v>2472</v>
      </c>
      <c r="M1075" t="s">
        <v>3341</v>
      </c>
      <c r="N1075" t="s">
        <v>2476</v>
      </c>
      <c r="O1075" t="s">
        <v>2380</v>
      </c>
      <c r="Q1075" s="196">
        <v>5000</v>
      </c>
      <c r="S1075" t="s">
        <v>3342</v>
      </c>
      <c r="T1075" t="s">
        <v>3557</v>
      </c>
      <c r="U1075" s="198">
        <v>2.75</v>
      </c>
      <c r="V1075" t="s">
        <v>2393</v>
      </c>
      <c r="W1075" t="s">
        <v>2381</v>
      </c>
      <c r="X1075" t="s">
        <v>2382</v>
      </c>
      <c r="Y1075" t="s">
        <v>3575</v>
      </c>
      <c r="Z1075" t="s">
        <v>2995</v>
      </c>
      <c r="AA1075" t="s">
        <v>477</v>
      </c>
      <c r="AB1075" s="195">
        <v>37073.875011574099</v>
      </c>
      <c r="AC1075" s="195">
        <v>37103.875011574099</v>
      </c>
    </row>
    <row r="1076" spans="1:29" x14ac:dyDescent="0.25">
      <c r="A1076" s="43" t="str">
        <f t="shared" si="81"/>
        <v>US Natural Gas Physical</v>
      </c>
      <c r="B1076" s="43" t="str">
        <f t="shared" si="82"/>
        <v>US</v>
      </c>
      <c r="C1076" s="43" t="str">
        <f t="shared" si="83"/>
        <v>Natural Gas</v>
      </c>
      <c r="D1076" s="43" t="str">
        <f t="shared" si="84"/>
        <v>Physical</v>
      </c>
      <c r="E1076" s="43">
        <f>IF(VLOOKUP(S1076,'DD-Lookup'!$J$6:$L$50,3,FALSE)="Monthly",(YEAR(AC1076)-YEAR(AB1076))*12+MONTH(AC1076)-MONTH(AB1076)+1,(AC1076-AB1076+1))</f>
        <v>1</v>
      </c>
      <c r="F1076" s="210">
        <f t="shared" si="85"/>
        <v>5000</v>
      </c>
      <c r="G1076" s="199">
        <v>1353081</v>
      </c>
      <c r="H1076" s="195">
        <v>37049.339039351798</v>
      </c>
      <c r="I1076" t="s">
        <v>2487</v>
      </c>
      <c r="M1076" t="s">
        <v>3341</v>
      </c>
      <c r="N1076" t="s">
        <v>3747</v>
      </c>
      <c r="O1076" t="s">
        <v>472</v>
      </c>
      <c r="P1076" s="196">
        <v>5000</v>
      </c>
      <c r="S1076" t="s">
        <v>3342</v>
      </c>
      <c r="T1076" t="s">
        <v>3557</v>
      </c>
      <c r="U1076" s="198">
        <v>2.7</v>
      </c>
      <c r="V1076" t="s">
        <v>3491</v>
      </c>
      <c r="W1076" t="s">
        <v>3147</v>
      </c>
      <c r="X1076" t="s">
        <v>3092</v>
      </c>
      <c r="Y1076" t="s">
        <v>2469</v>
      </c>
      <c r="Z1076" t="s">
        <v>2995</v>
      </c>
      <c r="AA1076">
        <v>835727</v>
      </c>
      <c r="AB1076" s="195">
        <v>37050.875011574099</v>
      </c>
      <c r="AC1076" s="195">
        <v>37050.875011574099</v>
      </c>
    </row>
    <row r="1077" spans="1:29" x14ac:dyDescent="0.25">
      <c r="A1077" s="43" t="str">
        <f t="shared" si="81"/>
        <v>US Power Physical</v>
      </c>
      <c r="B1077" s="43" t="str">
        <f t="shared" si="82"/>
        <v>US</v>
      </c>
      <c r="C1077" s="43" t="str">
        <f t="shared" si="83"/>
        <v>Power</v>
      </c>
      <c r="D1077" s="43" t="str">
        <f t="shared" si="84"/>
        <v>Physical</v>
      </c>
      <c r="E1077" s="43">
        <f>IF(VLOOKUP(S1077,'DD-Lookup'!$J$6:$L$50,3,FALSE)="Monthly",(YEAR(AC1077)-YEAR(AB1077))*12+MONTH(AC1077)-MONTH(AB1077)+1,(AC1077-AB1077+1))</f>
        <v>5</v>
      </c>
      <c r="F1077" s="210">
        <f t="shared" si="85"/>
        <v>250</v>
      </c>
      <c r="G1077" s="199">
        <v>1353082</v>
      </c>
      <c r="H1077" s="195">
        <v>37049.339074074102</v>
      </c>
      <c r="I1077" t="s">
        <v>2780</v>
      </c>
      <c r="M1077" t="s">
        <v>2766</v>
      </c>
      <c r="N1077" t="s">
        <v>3361</v>
      </c>
      <c r="O1077" t="s">
        <v>3698</v>
      </c>
      <c r="P1077" s="196">
        <v>50</v>
      </c>
      <c r="S1077" t="s">
        <v>3340</v>
      </c>
      <c r="T1077" t="s">
        <v>3557</v>
      </c>
      <c r="U1077" s="198">
        <v>42</v>
      </c>
      <c r="V1077" t="s">
        <v>4128</v>
      </c>
      <c r="W1077" t="s">
        <v>3376</v>
      </c>
      <c r="X1077" t="s">
        <v>3377</v>
      </c>
      <c r="Y1077" t="s">
        <v>2662</v>
      </c>
      <c r="Z1077" t="s">
        <v>2990</v>
      </c>
      <c r="AA1077">
        <v>636538.1</v>
      </c>
      <c r="AB1077" s="195">
        <v>37060.875</v>
      </c>
      <c r="AC1077" s="195">
        <v>37064.875</v>
      </c>
    </row>
    <row r="1078" spans="1:29" x14ac:dyDescent="0.25">
      <c r="A1078" s="43" t="str">
        <f t="shared" si="81"/>
        <v>US Power Physical</v>
      </c>
      <c r="B1078" s="43" t="str">
        <f t="shared" si="82"/>
        <v>US</v>
      </c>
      <c r="C1078" s="43" t="str">
        <f t="shared" si="83"/>
        <v>Power</v>
      </c>
      <c r="D1078" s="43" t="str">
        <f t="shared" si="84"/>
        <v>Physical</v>
      </c>
      <c r="E1078" s="43">
        <f>IF(VLOOKUP(S1078,'DD-Lookup'!$J$6:$L$50,3,FALSE)="Monthly",(YEAR(AC1078)-YEAR(AB1078))*12+MONTH(AC1078)-MONTH(AB1078)+1,(AC1078-AB1078+1))</f>
        <v>2</v>
      </c>
      <c r="F1078" s="210">
        <f t="shared" si="85"/>
        <v>50</v>
      </c>
      <c r="G1078" s="199">
        <v>1353083</v>
      </c>
      <c r="H1078" s="195">
        <v>37049.339120370401</v>
      </c>
      <c r="I1078" t="s">
        <v>2259</v>
      </c>
      <c r="M1078" t="s">
        <v>2766</v>
      </c>
      <c r="N1078" t="s">
        <v>3308</v>
      </c>
      <c r="O1078" t="s">
        <v>2694</v>
      </c>
      <c r="Q1078" s="196">
        <v>25</v>
      </c>
      <c r="S1078" t="s">
        <v>3340</v>
      </c>
      <c r="T1078" t="s">
        <v>3557</v>
      </c>
      <c r="U1078" s="198">
        <v>52</v>
      </c>
      <c r="V1078" t="s">
        <v>3759</v>
      </c>
      <c r="W1078" t="s">
        <v>3313</v>
      </c>
      <c r="X1078" t="s">
        <v>3309</v>
      </c>
      <c r="Y1078" t="s">
        <v>2662</v>
      </c>
      <c r="Z1078" t="s">
        <v>2990</v>
      </c>
      <c r="AA1078">
        <v>636539.1</v>
      </c>
      <c r="AB1078" s="195">
        <v>37050.875011574099</v>
      </c>
      <c r="AC1078" s="195">
        <v>37051.875011574099</v>
      </c>
    </row>
    <row r="1079" spans="1:29" x14ac:dyDescent="0.25">
      <c r="A1079" s="43" t="str">
        <f t="shared" si="81"/>
        <v xml:space="preserve"> Crude Financial</v>
      </c>
      <c r="B1079" s="43" t="str">
        <f t="shared" si="82"/>
        <v/>
      </c>
      <c r="C1079" s="43" t="str">
        <f t="shared" si="83"/>
        <v>Crude</v>
      </c>
      <c r="D1079" s="43" t="str">
        <f t="shared" si="84"/>
        <v>Financial</v>
      </c>
      <c r="E1079" s="43">
        <f>IF(VLOOKUP(S1079,'DD-Lookup'!$J$6:$L$50,3,FALSE)="Monthly",(YEAR(AC1079)-YEAR(AB1079))*12+MONTH(AC1079)-MONTH(AB1079)+1,(AC1079-AB1079+1))</f>
        <v>3</v>
      </c>
      <c r="F1079" s="210">
        <f t="shared" si="85"/>
        <v>300000</v>
      </c>
      <c r="G1079" s="199">
        <v>1353084</v>
      </c>
      <c r="H1079" s="195">
        <v>37049.339143518497</v>
      </c>
      <c r="I1079" t="s">
        <v>3480</v>
      </c>
      <c r="M1079" t="s">
        <v>3437</v>
      </c>
      <c r="N1079" t="s">
        <v>286</v>
      </c>
      <c r="O1079" t="s">
        <v>478</v>
      </c>
      <c r="P1079" s="196">
        <v>100000</v>
      </c>
      <c r="S1079" t="s">
        <v>3343</v>
      </c>
      <c r="T1079" t="s">
        <v>3557</v>
      </c>
      <c r="U1079" s="198">
        <v>-0.15</v>
      </c>
      <c r="V1079" t="s">
        <v>1652</v>
      </c>
      <c r="W1079" t="s">
        <v>289</v>
      </c>
      <c r="X1079" t="s">
        <v>290</v>
      </c>
      <c r="Y1079" t="s">
        <v>3575</v>
      </c>
      <c r="Z1079" t="s">
        <v>3930</v>
      </c>
      <c r="AA1079" t="s">
        <v>479</v>
      </c>
      <c r="AB1079" s="195">
        <v>37073</v>
      </c>
      <c r="AC1079" s="195">
        <v>37164</v>
      </c>
    </row>
    <row r="1080" spans="1:29" x14ac:dyDescent="0.25">
      <c r="A1080" s="43" t="str">
        <f t="shared" si="81"/>
        <v>US Power Physical</v>
      </c>
      <c r="B1080" s="43" t="str">
        <f t="shared" si="82"/>
        <v>US</v>
      </c>
      <c r="C1080" s="43" t="str">
        <f t="shared" si="83"/>
        <v>Power</v>
      </c>
      <c r="D1080" s="43" t="str">
        <f t="shared" si="84"/>
        <v>Physical</v>
      </c>
      <c r="E1080" s="43">
        <f>IF(VLOOKUP(S1080,'DD-Lookup'!$J$6:$L$50,3,FALSE)="Monthly",(YEAR(AC1080)-YEAR(AB1080))*12+MONTH(AC1080)-MONTH(AB1080)+1,(AC1080-AB1080+1))</f>
        <v>2</v>
      </c>
      <c r="F1080" s="210">
        <f t="shared" si="85"/>
        <v>50</v>
      </c>
      <c r="G1080" s="199">
        <v>1353085</v>
      </c>
      <c r="H1080" s="195">
        <v>37049.339189814797</v>
      </c>
      <c r="I1080" t="s">
        <v>3360</v>
      </c>
      <c r="M1080" t="s">
        <v>2766</v>
      </c>
      <c r="N1080" t="s">
        <v>3310</v>
      </c>
      <c r="O1080" t="s">
        <v>459</v>
      </c>
      <c r="P1080" s="196">
        <v>25</v>
      </c>
      <c r="S1080" t="s">
        <v>3340</v>
      </c>
      <c r="T1080" t="s">
        <v>3557</v>
      </c>
      <c r="U1080" s="198">
        <v>25</v>
      </c>
      <c r="V1080" t="s">
        <v>2397</v>
      </c>
      <c r="W1080" t="s">
        <v>3875</v>
      </c>
      <c r="X1080" t="s">
        <v>3312</v>
      </c>
      <c r="Y1080" t="s">
        <v>2662</v>
      </c>
      <c r="Z1080" t="s">
        <v>2990</v>
      </c>
      <c r="AA1080">
        <v>636541.1</v>
      </c>
      <c r="AB1080" s="195">
        <v>37050.875011574099</v>
      </c>
      <c r="AC1080" s="195">
        <v>37051.875011574099</v>
      </c>
    </row>
    <row r="1081" spans="1:29" x14ac:dyDescent="0.25">
      <c r="A1081" s="43" t="str">
        <f t="shared" si="81"/>
        <v xml:space="preserve"> Metals Financial</v>
      </c>
      <c r="B1081" s="43" t="str">
        <f t="shared" si="82"/>
        <v/>
      </c>
      <c r="C1081" s="43" t="str">
        <f t="shared" si="83"/>
        <v>Metals</v>
      </c>
      <c r="D1081" s="43" t="str">
        <f t="shared" si="84"/>
        <v>Financial</v>
      </c>
      <c r="E1081" s="43">
        <f>IF(VLOOKUP(S1081,'DD-Lookup'!$J$6:$L$50,3,FALSE)="Monthly",(YEAR(AC1081)-YEAR(AB1081))*12+MONTH(AC1081)-MONTH(AB1081)+1,(AC1081-AB1081+1))</f>
        <v>1</v>
      </c>
      <c r="F1081" s="210">
        <f t="shared" si="85"/>
        <v>9</v>
      </c>
      <c r="G1081" s="199">
        <v>1353087</v>
      </c>
      <c r="H1081" s="195">
        <v>37049.339293981502</v>
      </c>
      <c r="I1081" t="s">
        <v>3713</v>
      </c>
      <c r="M1081" t="s">
        <v>3346</v>
      </c>
      <c r="N1081" t="s">
        <v>3580</v>
      </c>
      <c r="O1081" t="s">
        <v>3581</v>
      </c>
      <c r="P1081" s="196">
        <v>9</v>
      </c>
      <c r="S1081" t="s">
        <v>3582</v>
      </c>
      <c r="T1081" t="s">
        <v>3557</v>
      </c>
      <c r="U1081" s="198">
        <v>7025</v>
      </c>
      <c r="V1081" t="s">
        <v>466</v>
      </c>
      <c r="W1081" t="s">
        <v>3583</v>
      </c>
      <c r="X1081" t="s">
        <v>3559</v>
      </c>
      <c r="Y1081" t="s">
        <v>3560</v>
      </c>
      <c r="Z1081" t="s">
        <v>3561</v>
      </c>
      <c r="AA1081">
        <v>2173550</v>
      </c>
    </row>
    <row r="1082" spans="1:29" x14ac:dyDescent="0.25">
      <c r="A1082" s="43" t="str">
        <f t="shared" si="81"/>
        <v>US Power Physical</v>
      </c>
      <c r="B1082" s="43" t="str">
        <f t="shared" si="82"/>
        <v>US</v>
      </c>
      <c r="C1082" s="43" t="str">
        <f t="shared" si="83"/>
        <v>Power</v>
      </c>
      <c r="D1082" s="43" t="str">
        <f t="shared" si="84"/>
        <v>Physical</v>
      </c>
      <c r="E1082" s="43">
        <f>IF(VLOOKUP(S1082,'DD-Lookup'!$J$6:$L$50,3,FALSE)="Monthly",(YEAR(AC1082)-YEAR(AB1082))*12+MONTH(AC1082)-MONTH(AB1082)+1,(AC1082-AB1082+1))</f>
        <v>2</v>
      </c>
      <c r="F1082" s="210">
        <f t="shared" si="85"/>
        <v>50</v>
      </c>
      <c r="G1082" s="199">
        <v>1353088</v>
      </c>
      <c r="H1082" s="195">
        <v>37049.339328703703</v>
      </c>
      <c r="I1082" t="s">
        <v>3529</v>
      </c>
      <c r="M1082" t="s">
        <v>2766</v>
      </c>
      <c r="N1082" t="s">
        <v>3310</v>
      </c>
      <c r="O1082" t="s">
        <v>461</v>
      </c>
      <c r="Q1082" s="196">
        <v>25</v>
      </c>
      <c r="S1082" t="s">
        <v>3340</v>
      </c>
      <c r="T1082" t="s">
        <v>3557</v>
      </c>
      <c r="U1082" s="198">
        <v>34.5</v>
      </c>
      <c r="V1082" t="s">
        <v>4141</v>
      </c>
      <c r="W1082" t="s">
        <v>3315</v>
      </c>
      <c r="X1082" t="s">
        <v>3312</v>
      </c>
      <c r="Y1082" t="s">
        <v>2662</v>
      </c>
      <c r="Z1082" t="s">
        <v>2990</v>
      </c>
      <c r="AA1082">
        <v>636542.1</v>
      </c>
      <c r="AB1082" s="195">
        <v>37050.875011574099</v>
      </c>
      <c r="AC1082" s="195">
        <v>37051.875011574099</v>
      </c>
    </row>
    <row r="1083" spans="1:29" x14ac:dyDescent="0.25">
      <c r="A1083" s="43" t="str">
        <f t="shared" si="81"/>
        <v>US Natural Gas Financial</v>
      </c>
      <c r="B1083" s="43" t="str">
        <f t="shared" si="82"/>
        <v>US</v>
      </c>
      <c r="C1083" s="43" t="str">
        <f t="shared" si="83"/>
        <v>Natural Gas</v>
      </c>
      <c r="D1083" s="43" t="str">
        <f t="shared" si="84"/>
        <v>Financial</v>
      </c>
      <c r="E1083" s="43">
        <f>IF(VLOOKUP(S1083,'DD-Lookup'!$J$6:$L$50,3,FALSE)="Monthly",(YEAR(AC1083)-YEAR(AB1083))*12+MONTH(AC1083)-MONTH(AB1083)+1,(AC1083-AB1083+1))</f>
        <v>31</v>
      </c>
      <c r="F1083" s="210">
        <f t="shared" si="85"/>
        <v>155000</v>
      </c>
      <c r="G1083" s="199">
        <v>1353089</v>
      </c>
      <c r="H1083" s="195">
        <v>37049.339386574102</v>
      </c>
      <c r="I1083" t="s">
        <v>2483</v>
      </c>
      <c r="M1083" t="s">
        <v>3341</v>
      </c>
      <c r="N1083" t="s">
        <v>2476</v>
      </c>
      <c r="O1083" t="s">
        <v>3300</v>
      </c>
      <c r="P1083" s="196">
        <v>5000</v>
      </c>
      <c r="S1083" t="s">
        <v>3342</v>
      </c>
      <c r="T1083" t="s">
        <v>3557</v>
      </c>
      <c r="U1083" s="198">
        <v>-1.25</v>
      </c>
      <c r="V1083" t="s">
        <v>480</v>
      </c>
      <c r="W1083" t="s">
        <v>481</v>
      </c>
      <c r="X1083" t="s">
        <v>482</v>
      </c>
      <c r="Y1083" t="s">
        <v>3575</v>
      </c>
      <c r="Z1083" t="s">
        <v>2995</v>
      </c>
      <c r="AA1083" t="s">
        <v>483</v>
      </c>
      <c r="AB1083" s="195">
        <v>37073.875011574099</v>
      </c>
      <c r="AC1083" s="195">
        <v>37103.875011574099</v>
      </c>
    </row>
    <row r="1084" spans="1:29" x14ac:dyDescent="0.25">
      <c r="A1084" s="43" t="str">
        <f t="shared" si="81"/>
        <v>US Natural Gas Physical</v>
      </c>
      <c r="B1084" s="43" t="str">
        <f t="shared" si="82"/>
        <v>US</v>
      </c>
      <c r="C1084" s="43" t="str">
        <f t="shared" si="83"/>
        <v>Natural Gas</v>
      </c>
      <c r="D1084" s="43" t="str">
        <f t="shared" si="84"/>
        <v>Physical</v>
      </c>
      <c r="E1084" s="43">
        <f>IF(VLOOKUP(S1084,'DD-Lookup'!$J$6:$L$50,3,FALSE)="Monthly",(YEAR(AC1084)-YEAR(AB1084))*12+MONTH(AC1084)-MONTH(AB1084)+1,(AC1084-AB1084+1))</f>
        <v>1</v>
      </c>
      <c r="F1084" s="210">
        <f t="shared" si="85"/>
        <v>9630</v>
      </c>
      <c r="G1084" s="199">
        <v>1353090</v>
      </c>
      <c r="H1084" s="195">
        <v>37049.339398148099</v>
      </c>
      <c r="I1084" t="s">
        <v>2187</v>
      </c>
      <c r="M1084" t="s">
        <v>3341</v>
      </c>
      <c r="N1084" t="s">
        <v>3747</v>
      </c>
      <c r="O1084" t="s">
        <v>476</v>
      </c>
      <c r="P1084" s="196">
        <v>9630</v>
      </c>
      <c r="S1084" t="s">
        <v>3342</v>
      </c>
      <c r="T1084" t="s">
        <v>3557</v>
      </c>
      <c r="U1084" s="198">
        <v>3.5249999999999999</v>
      </c>
      <c r="V1084" t="s">
        <v>1749</v>
      </c>
      <c r="W1084" t="s">
        <v>3099</v>
      </c>
      <c r="X1084" t="s">
        <v>3092</v>
      </c>
      <c r="Y1084" t="s">
        <v>2469</v>
      </c>
      <c r="Z1084" t="s">
        <v>2995</v>
      </c>
      <c r="AA1084">
        <v>835728</v>
      </c>
      <c r="AB1084" s="195">
        <v>37050.875011574099</v>
      </c>
      <c r="AC1084" s="195">
        <v>37050.875011574099</v>
      </c>
    </row>
    <row r="1085" spans="1:29" x14ac:dyDescent="0.25">
      <c r="A1085" s="43" t="str">
        <f t="shared" si="81"/>
        <v>US Natural Gas Financial</v>
      </c>
      <c r="B1085" s="43" t="str">
        <f t="shared" si="82"/>
        <v>US</v>
      </c>
      <c r="C1085" s="43" t="str">
        <f t="shared" si="83"/>
        <v>Natural Gas</v>
      </c>
      <c r="D1085" s="43" t="str">
        <f t="shared" si="84"/>
        <v>Financial</v>
      </c>
      <c r="E1085" s="43">
        <f>IF(VLOOKUP(S1085,'DD-Lookup'!$J$6:$L$50,3,FALSE)="Monthly",(YEAR(AC1085)-YEAR(AB1085))*12+MONTH(AC1085)-MONTH(AB1085)+1,(AC1085-AB1085+1))</f>
        <v>31</v>
      </c>
      <c r="F1085" s="210">
        <f t="shared" si="85"/>
        <v>310000</v>
      </c>
      <c r="G1085" s="199">
        <v>1353091</v>
      </c>
      <c r="H1085" s="195">
        <v>37049.339444444398</v>
      </c>
      <c r="I1085" t="s">
        <v>2483</v>
      </c>
      <c r="M1085" t="s">
        <v>3341</v>
      </c>
      <c r="N1085" t="s">
        <v>2476</v>
      </c>
      <c r="O1085" t="s">
        <v>3300</v>
      </c>
      <c r="P1085" s="196">
        <v>10000</v>
      </c>
      <c r="S1085" t="s">
        <v>3342</v>
      </c>
      <c r="T1085" t="s">
        <v>3557</v>
      </c>
      <c r="U1085" s="198">
        <v>-1.26</v>
      </c>
      <c r="V1085" t="s">
        <v>480</v>
      </c>
      <c r="W1085" t="s">
        <v>481</v>
      </c>
      <c r="X1085" t="s">
        <v>482</v>
      </c>
      <c r="Y1085" t="s">
        <v>3575</v>
      </c>
      <c r="Z1085" t="s">
        <v>2995</v>
      </c>
      <c r="AA1085" t="s">
        <v>484</v>
      </c>
      <c r="AB1085" s="195">
        <v>37073.875011574099</v>
      </c>
      <c r="AC1085" s="195">
        <v>37103.875011574099</v>
      </c>
    </row>
    <row r="1086" spans="1:29" x14ac:dyDescent="0.25">
      <c r="A1086" s="43" t="str">
        <f t="shared" si="81"/>
        <v>US Power Physical</v>
      </c>
      <c r="B1086" s="43" t="str">
        <f t="shared" si="82"/>
        <v>US</v>
      </c>
      <c r="C1086" s="43" t="str">
        <f t="shared" si="83"/>
        <v>Power</v>
      </c>
      <c r="D1086" s="43" t="str">
        <f t="shared" si="84"/>
        <v>Physical</v>
      </c>
      <c r="E1086" s="43">
        <f>IF(VLOOKUP(S1086,'DD-Lookup'!$J$6:$L$50,3,FALSE)="Monthly",(YEAR(AC1086)-YEAR(AB1086))*12+MONTH(AC1086)-MONTH(AB1086)+1,(AC1086-AB1086+1))</f>
        <v>2</v>
      </c>
      <c r="F1086" s="210">
        <f t="shared" si="85"/>
        <v>50</v>
      </c>
      <c r="G1086" s="199">
        <v>1353092</v>
      </c>
      <c r="H1086" s="195">
        <v>37049.339490740698</v>
      </c>
      <c r="I1086" t="s">
        <v>2259</v>
      </c>
      <c r="M1086" t="s">
        <v>2766</v>
      </c>
      <c r="N1086" t="s">
        <v>3308</v>
      </c>
      <c r="O1086" t="s">
        <v>2694</v>
      </c>
      <c r="Q1086" s="196">
        <v>25</v>
      </c>
      <c r="S1086" t="s">
        <v>3340</v>
      </c>
      <c r="T1086" t="s">
        <v>3557</v>
      </c>
      <c r="U1086" s="198">
        <v>53</v>
      </c>
      <c r="V1086" t="s">
        <v>3759</v>
      </c>
      <c r="W1086" t="s">
        <v>3313</v>
      </c>
      <c r="X1086" t="s">
        <v>3309</v>
      </c>
      <c r="Y1086" t="s">
        <v>2662</v>
      </c>
      <c r="Z1086" t="s">
        <v>2990</v>
      </c>
      <c r="AA1086">
        <v>636543.1</v>
      </c>
      <c r="AB1086" s="195">
        <v>37050.875011574099</v>
      </c>
      <c r="AC1086" s="195">
        <v>37051.875011574099</v>
      </c>
    </row>
    <row r="1087" spans="1:29" x14ac:dyDescent="0.25">
      <c r="A1087" s="43" t="str">
        <f t="shared" si="81"/>
        <v>US Natural Gas Physical</v>
      </c>
      <c r="B1087" s="43" t="str">
        <f t="shared" si="82"/>
        <v>US</v>
      </c>
      <c r="C1087" s="43" t="str">
        <f t="shared" si="83"/>
        <v>Natural Gas</v>
      </c>
      <c r="D1087" s="43" t="str">
        <f t="shared" si="84"/>
        <v>Physical</v>
      </c>
      <c r="E1087" s="43">
        <f>IF(VLOOKUP(S1087,'DD-Lookup'!$J$6:$L$50,3,FALSE)="Monthly",(YEAR(AC1087)-YEAR(AB1087))*12+MONTH(AC1087)-MONTH(AB1087)+1,(AC1087-AB1087+1))</f>
        <v>1</v>
      </c>
      <c r="F1087" s="210">
        <f t="shared" si="85"/>
        <v>10000</v>
      </c>
      <c r="G1087" s="199">
        <v>1353093</v>
      </c>
      <c r="H1087" s="195">
        <v>37049.339502314797</v>
      </c>
      <c r="I1087" t="s">
        <v>3360</v>
      </c>
      <c r="M1087" t="s">
        <v>3341</v>
      </c>
      <c r="N1087" t="s">
        <v>3747</v>
      </c>
      <c r="O1087" t="s">
        <v>475</v>
      </c>
      <c r="P1087" s="196">
        <v>10000</v>
      </c>
      <c r="S1087" t="s">
        <v>3342</v>
      </c>
      <c r="T1087" t="s">
        <v>3557</v>
      </c>
      <c r="U1087" s="198">
        <v>6.1</v>
      </c>
      <c r="V1087" t="s">
        <v>2292</v>
      </c>
      <c r="W1087" t="s">
        <v>454</v>
      </c>
      <c r="X1087" t="s">
        <v>3092</v>
      </c>
      <c r="Y1087" t="s">
        <v>2469</v>
      </c>
      <c r="Z1087" t="s">
        <v>2995</v>
      </c>
      <c r="AA1087">
        <v>835729</v>
      </c>
      <c r="AB1087" s="195">
        <v>37050.875011574099</v>
      </c>
      <c r="AC1087" s="195">
        <v>37050.875011574099</v>
      </c>
    </row>
    <row r="1088" spans="1:29" x14ac:dyDescent="0.25">
      <c r="A1088" s="43" t="str">
        <f t="shared" si="81"/>
        <v>US Power Financial</v>
      </c>
      <c r="B1088" s="43" t="str">
        <f t="shared" si="82"/>
        <v>US</v>
      </c>
      <c r="C1088" s="43" t="str">
        <f t="shared" si="83"/>
        <v>Power</v>
      </c>
      <c r="D1088" s="43" t="str">
        <f t="shared" si="84"/>
        <v>Financial</v>
      </c>
      <c r="E1088" s="43">
        <f>IF(VLOOKUP(S1088,'DD-Lookup'!$J$6:$L$50,3,FALSE)="Monthly",(YEAR(AC1088)-YEAR(AB1088))*12+MONTH(AC1088)-MONTH(AB1088)+1,(AC1088-AB1088+1))</f>
        <v>1</v>
      </c>
      <c r="F1088" s="210">
        <f t="shared" si="85"/>
        <v>50</v>
      </c>
      <c r="G1088" s="199">
        <v>1353094</v>
      </c>
      <c r="H1088" s="195">
        <v>37049.339571759301</v>
      </c>
      <c r="I1088" t="s">
        <v>3360</v>
      </c>
      <c r="M1088" t="s">
        <v>2766</v>
      </c>
      <c r="N1088" t="s">
        <v>2659</v>
      </c>
      <c r="O1088" t="s">
        <v>1709</v>
      </c>
      <c r="P1088" s="196">
        <v>50</v>
      </c>
      <c r="S1088" t="s">
        <v>3340</v>
      </c>
      <c r="T1088" t="s">
        <v>3557</v>
      </c>
      <c r="U1088" s="198">
        <v>28.55</v>
      </c>
      <c r="V1088" t="s">
        <v>485</v>
      </c>
      <c r="W1088" t="s">
        <v>2258</v>
      </c>
      <c r="X1088" t="s">
        <v>3368</v>
      </c>
      <c r="Y1088" t="s">
        <v>2662</v>
      </c>
      <c r="Z1088" t="s">
        <v>2995</v>
      </c>
      <c r="AA1088">
        <v>636544.1</v>
      </c>
      <c r="AB1088" s="195">
        <v>37050.875011574099</v>
      </c>
      <c r="AC1088" s="195">
        <v>37050.875011574099</v>
      </c>
    </row>
    <row r="1089" spans="1:29" x14ac:dyDescent="0.25">
      <c r="A1089" s="43" t="str">
        <f t="shared" si="81"/>
        <v>US Power Physical</v>
      </c>
      <c r="B1089" s="43" t="str">
        <f t="shared" si="82"/>
        <v>US</v>
      </c>
      <c r="C1089" s="43" t="str">
        <f t="shared" si="83"/>
        <v>Power</v>
      </c>
      <c r="D1089" s="43" t="str">
        <f t="shared" si="84"/>
        <v>Physical</v>
      </c>
      <c r="E1089" s="43">
        <f>IF(VLOOKUP(S1089,'DD-Lookup'!$J$6:$L$50,3,FALSE)="Monthly",(YEAR(AC1089)-YEAR(AB1089))*12+MONTH(AC1089)-MONTH(AB1089)+1,(AC1089-AB1089+1))</f>
        <v>2</v>
      </c>
      <c r="F1089" s="210">
        <f t="shared" si="85"/>
        <v>50</v>
      </c>
      <c r="G1089" s="199">
        <v>1353095</v>
      </c>
      <c r="H1089" s="195">
        <v>37049.339629629598</v>
      </c>
      <c r="I1089" t="s">
        <v>2254</v>
      </c>
      <c r="M1089" t="s">
        <v>2766</v>
      </c>
      <c r="N1089" t="s">
        <v>3308</v>
      </c>
      <c r="O1089" t="s">
        <v>443</v>
      </c>
      <c r="P1089" s="196">
        <v>25</v>
      </c>
      <c r="S1089" t="s">
        <v>3340</v>
      </c>
      <c r="T1089" t="s">
        <v>3557</v>
      </c>
      <c r="U1089" s="198">
        <v>33</v>
      </c>
      <c r="V1089" t="s">
        <v>3311</v>
      </c>
      <c r="W1089" t="s">
        <v>1729</v>
      </c>
      <c r="X1089" t="s">
        <v>3061</v>
      </c>
      <c r="Y1089" t="s">
        <v>2662</v>
      </c>
      <c r="Z1089" t="s">
        <v>2990</v>
      </c>
      <c r="AA1089">
        <v>636545.1</v>
      </c>
      <c r="AB1089" s="195">
        <v>37050.875011574099</v>
      </c>
      <c r="AC1089" s="195">
        <v>37051.875011574099</v>
      </c>
    </row>
    <row r="1090" spans="1:29" x14ac:dyDescent="0.25">
      <c r="A1090" s="43" t="str">
        <f t="shared" si="81"/>
        <v>US Natural Gas Physical</v>
      </c>
      <c r="B1090" s="43" t="str">
        <f t="shared" si="82"/>
        <v>US</v>
      </c>
      <c r="C1090" s="43" t="str">
        <f t="shared" si="83"/>
        <v>Natural Gas</v>
      </c>
      <c r="D1090" s="43" t="str">
        <f t="shared" si="84"/>
        <v>Physical</v>
      </c>
      <c r="E1090" s="43">
        <f>IF(VLOOKUP(S1090,'DD-Lookup'!$J$6:$L$50,3,FALSE)="Monthly",(YEAR(AC1090)-YEAR(AB1090))*12+MONTH(AC1090)-MONTH(AB1090)+1,(AC1090-AB1090+1))</f>
        <v>1</v>
      </c>
      <c r="F1090" s="210">
        <f t="shared" si="85"/>
        <v>20000</v>
      </c>
      <c r="G1090" s="199">
        <v>1353096</v>
      </c>
      <c r="H1090" s="195">
        <v>37049.339641203696</v>
      </c>
      <c r="I1090" t="s">
        <v>3360</v>
      </c>
      <c r="M1090" t="s">
        <v>3341</v>
      </c>
      <c r="N1090" t="s">
        <v>3747</v>
      </c>
      <c r="O1090" t="s">
        <v>379</v>
      </c>
      <c r="Q1090" s="196">
        <v>20000</v>
      </c>
      <c r="S1090" t="s">
        <v>3342</v>
      </c>
      <c r="T1090" t="s">
        <v>3557</v>
      </c>
      <c r="U1090" s="198">
        <v>3.77</v>
      </c>
      <c r="V1090" t="s">
        <v>4163</v>
      </c>
      <c r="W1090" t="s">
        <v>2467</v>
      </c>
      <c r="X1090" t="s">
        <v>2468</v>
      </c>
      <c r="Y1090" t="s">
        <v>2469</v>
      </c>
      <c r="Z1090" t="s">
        <v>2995</v>
      </c>
      <c r="AA1090">
        <v>835730</v>
      </c>
      <c r="AB1090" s="195">
        <v>37050.875011574099</v>
      </c>
      <c r="AC1090" s="195">
        <v>37050.875011574099</v>
      </c>
    </row>
    <row r="1091" spans="1:29" x14ac:dyDescent="0.25">
      <c r="A1091" s="43" t="str">
        <f t="shared" si="81"/>
        <v>US Power Physical</v>
      </c>
      <c r="B1091" s="43" t="str">
        <f t="shared" si="82"/>
        <v>US</v>
      </c>
      <c r="C1091" s="43" t="str">
        <f t="shared" si="83"/>
        <v>Power</v>
      </c>
      <c r="D1091" s="43" t="str">
        <f t="shared" si="84"/>
        <v>Physical</v>
      </c>
      <c r="E1091" s="43">
        <f>IF(VLOOKUP(S1091,'DD-Lookup'!$J$6:$L$50,3,FALSE)="Monthly",(YEAR(AC1091)-YEAR(AB1091))*12+MONTH(AC1091)-MONTH(AB1091)+1,(AC1091-AB1091+1))</f>
        <v>2</v>
      </c>
      <c r="F1091" s="210">
        <f t="shared" si="85"/>
        <v>50</v>
      </c>
      <c r="G1091" s="199">
        <v>1353099</v>
      </c>
      <c r="H1091" s="195">
        <v>37049.339687500003</v>
      </c>
      <c r="I1091" t="s">
        <v>3155</v>
      </c>
      <c r="M1091" t="s">
        <v>2766</v>
      </c>
      <c r="N1091" t="s">
        <v>3308</v>
      </c>
      <c r="O1091" t="s">
        <v>2694</v>
      </c>
      <c r="P1091" s="196">
        <v>25</v>
      </c>
      <c r="S1091" t="s">
        <v>3340</v>
      </c>
      <c r="T1091" t="s">
        <v>3557</v>
      </c>
      <c r="U1091" s="198">
        <v>53</v>
      </c>
      <c r="V1091" t="s">
        <v>1733</v>
      </c>
      <c r="W1091" t="s">
        <v>3313</v>
      </c>
      <c r="X1091" t="s">
        <v>3309</v>
      </c>
      <c r="Y1091" t="s">
        <v>2662</v>
      </c>
      <c r="Z1091" t="s">
        <v>2990</v>
      </c>
      <c r="AA1091">
        <v>636546.1</v>
      </c>
      <c r="AB1091" s="195">
        <v>37050.875011574099</v>
      </c>
      <c r="AC1091" s="195">
        <v>37051.875011574099</v>
      </c>
    </row>
    <row r="1092" spans="1:29" x14ac:dyDescent="0.25">
      <c r="A1092" s="43" t="str">
        <f t="shared" si="81"/>
        <v xml:space="preserve"> Crude Financial</v>
      </c>
      <c r="B1092" s="43" t="str">
        <f t="shared" si="82"/>
        <v/>
      </c>
      <c r="C1092" s="43" t="str">
        <f t="shared" si="83"/>
        <v>Crude</v>
      </c>
      <c r="D1092" s="43" t="str">
        <f t="shared" si="84"/>
        <v>Financial</v>
      </c>
      <c r="E1092" s="43">
        <f>IF(VLOOKUP(S1092,'DD-Lookup'!$J$6:$L$50,3,FALSE)="Monthly",(YEAR(AC1092)-YEAR(AB1092))*12+MONTH(AC1092)-MONTH(AB1092)+1,(AC1092-AB1092+1))</f>
        <v>31</v>
      </c>
      <c r="F1092" s="210">
        <f t="shared" si="85"/>
        <v>775000</v>
      </c>
      <c r="G1092" s="199">
        <v>1353098</v>
      </c>
      <c r="H1092" s="195">
        <v>37049.339687500003</v>
      </c>
      <c r="I1092" t="s">
        <v>2280</v>
      </c>
      <c r="M1092" t="s">
        <v>3437</v>
      </c>
      <c r="N1092" t="s">
        <v>2296</v>
      </c>
      <c r="O1092" t="s">
        <v>2297</v>
      </c>
      <c r="P1092" s="196">
        <v>25000</v>
      </c>
      <c r="S1092" t="s">
        <v>2298</v>
      </c>
      <c r="T1092" t="s">
        <v>3557</v>
      </c>
      <c r="U1092" s="198">
        <v>28.54</v>
      </c>
      <c r="V1092" t="s">
        <v>2458</v>
      </c>
      <c r="W1092" t="s">
        <v>2648</v>
      </c>
      <c r="X1092" t="s">
        <v>2649</v>
      </c>
      <c r="Y1092" t="s">
        <v>2778</v>
      </c>
      <c r="Z1092" t="s">
        <v>3930</v>
      </c>
      <c r="AA1092">
        <v>115398</v>
      </c>
      <c r="AB1092" s="195">
        <v>37073</v>
      </c>
      <c r="AC1092" s="195">
        <v>37103</v>
      </c>
    </row>
    <row r="1093" spans="1:29" x14ac:dyDescent="0.25">
      <c r="A1093" s="43" t="str">
        <f t="shared" si="81"/>
        <v>US Power Physical</v>
      </c>
      <c r="B1093" s="43" t="str">
        <f t="shared" si="82"/>
        <v>US</v>
      </c>
      <c r="C1093" s="43" t="str">
        <f t="shared" si="83"/>
        <v>Power</v>
      </c>
      <c r="D1093" s="43" t="str">
        <f t="shared" si="84"/>
        <v>Physical</v>
      </c>
      <c r="E1093" s="43">
        <f>IF(VLOOKUP(S1093,'DD-Lookup'!$J$6:$L$50,3,FALSE)="Monthly",(YEAR(AC1093)-YEAR(AB1093))*12+MONTH(AC1093)-MONTH(AB1093)+1,(AC1093-AB1093+1))</f>
        <v>2</v>
      </c>
      <c r="F1093" s="210">
        <f t="shared" si="85"/>
        <v>50</v>
      </c>
      <c r="G1093" s="199">
        <v>1353103</v>
      </c>
      <c r="H1093" s="195">
        <v>37049.339768518497</v>
      </c>
      <c r="I1093" t="s">
        <v>3297</v>
      </c>
      <c r="M1093" t="s">
        <v>2766</v>
      </c>
      <c r="N1093" t="s">
        <v>3310</v>
      </c>
      <c r="O1093" t="s">
        <v>486</v>
      </c>
      <c r="Q1093" s="196">
        <v>25</v>
      </c>
      <c r="S1093" t="s">
        <v>3340</v>
      </c>
      <c r="T1093" t="s">
        <v>3557</v>
      </c>
      <c r="U1093" s="198">
        <v>39.5</v>
      </c>
      <c r="V1093" t="s">
        <v>2150</v>
      </c>
      <c r="W1093" t="s">
        <v>3315</v>
      </c>
      <c r="X1093" t="s">
        <v>3312</v>
      </c>
      <c r="Y1093" t="s">
        <v>2662</v>
      </c>
      <c r="Z1093" t="s">
        <v>2990</v>
      </c>
      <c r="AA1093">
        <v>636547.1</v>
      </c>
      <c r="AB1093" s="195">
        <v>37050.875011574099</v>
      </c>
      <c r="AC1093" s="195">
        <v>37051.875011574099</v>
      </c>
    </row>
    <row r="1094" spans="1:29" x14ac:dyDescent="0.25">
      <c r="A1094" s="43" t="str">
        <f t="shared" si="81"/>
        <v>US Natural Gas Physical</v>
      </c>
      <c r="B1094" s="43" t="str">
        <f t="shared" si="82"/>
        <v>US</v>
      </c>
      <c r="C1094" s="43" t="str">
        <f t="shared" si="83"/>
        <v>Natural Gas</v>
      </c>
      <c r="D1094" s="43" t="str">
        <f t="shared" si="84"/>
        <v>Physical</v>
      </c>
      <c r="E1094" s="43">
        <f>IF(VLOOKUP(S1094,'DD-Lookup'!$J$6:$L$50,3,FALSE)="Monthly",(YEAR(AC1094)-YEAR(AB1094))*12+MONTH(AC1094)-MONTH(AB1094)+1,(AC1094-AB1094+1))</f>
        <v>1</v>
      </c>
      <c r="F1094" s="210">
        <f t="shared" si="85"/>
        <v>10000</v>
      </c>
      <c r="G1094" s="199">
        <v>1353102</v>
      </c>
      <c r="H1094" s="195">
        <v>37049.339768518497</v>
      </c>
      <c r="I1094" t="s">
        <v>3360</v>
      </c>
      <c r="M1094" t="s">
        <v>3341</v>
      </c>
      <c r="N1094" t="s">
        <v>3747</v>
      </c>
      <c r="O1094" t="s">
        <v>475</v>
      </c>
      <c r="P1094" s="196">
        <v>10000</v>
      </c>
      <c r="S1094" t="s">
        <v>3342</v>
      </c>
      <c r="T1094" t="s">
        <v>3557</v>
      </c>
      <c r="U1094" s="198">
        <v>6</v>
      </c>
      <c r="V1094" t="s">
        <v>2292</v>
      </c>
      <c r="W1094" t="s">
        <v>454</v>
      </c>
      <c r="X1094" t="s">
        <v>3092</v>
      </c>
      <c r="Y1094" t="s">
        <v>2469</v>
      </c>
      <c r="Z1094" t="s">
        <v>2995</v>
      </c>
      <c r="AA1094">
        <v>835731</v>
      </c>
      <c r="AB1094" s="195">
        <v>37050.875011574099</v>
      </c>
      <c r="AC1094" s="195">
        <v>37050.875011574099</v>
      </c>
    </row>
    <row r="1095" spans="1:29" x14ac:dyDescent="0.25">
      <c r="A1095" s="43" t="str">
        <f t="shared" si="81"/>
        <v xml:space="preserve"> Crude Financial</v>
      </c>
      <c r="B1095" s="43" t="str">
        <f t="shared" si="82"/>
        <v/>
      </c>
      <c r="C1095" s="43" t="str">
        <f t="shared" si="83"/>
        <v>Crude</v>
      </c>
      <c r="D1095" s="43" t="str">
        <f t="shared" si="84"/>
        <v>Financial</v>
      </c>
      <c r="E1095" s="43">
        <f>IF(VLOOKUP(S1095,'DD-Lookup'!$J$6:$L$50,3,FALSE)="Monthly",(YEAR(AC1095)-YEAR(AB1095))*12+MONTH(AC1095)-MONTH(AB1095)+1,(AC1095-AB1095+1))</f>
        <v>31</v>
      </c>
      <c r="F1095" s="210">
        <f t="shared" si="85"/>
        <v>775000</v>
      </c>
      <c r="G1095" s="199">
        <v>1353104</v>
      </c>
      <c r="H1095" s="195">
        <v>37049.339791666702</v>
      </c>
      <c r="I1095" t="s">
        <v>2280</v>
      </c>
      <c r="M1095" t="s">
        <v>3437</v>
      </c>
      <c r="N1095" t="s">
        <v>2296</v>
      </c>
      <c r="O1095" t="s">
        <v>2297</v>
      </c>
      <c r="P1095" s="196">
        <v>25000</v>
      </c>
      <c r="S1095" t="s">
        <v>2298</v>
      </c>
      <c r="T1095" t="s">
        <v>3557</v>
      </c>
      <c r="U1095" s="198">
        <v>28.52</v>
      </c>
      <c r="V1095" t="s">
        <v>2458</v>
      </c>
      <c r="W1095" t="s">
        <v>2648</v>
      </c>
      <c r="X1095" t="s">
        <v>2649</v>
      </c>
      <c r="Y1095" t="s">
        <v>2778</v>
      </c>
      <c r="Z1095" t="s">
        <v>3930</v>
      </c>
      <c r="AA1095">
        <v>115400</v>
      </c>
      <c r="AB1095" s="195">
        <v>37073</v>
      </c>
      <c r="AC1095" s="195">
        <v>37103</v>
      </c>
    </row>
    <row r="1096" spans="1:29" x14ac:dyDescent="0.25">
      <c r="A1096" s="43" t="str">
        <f t="shared" si="81"/>
        <v>US Natural Gas Physical</v>
      </c>
      <c r="B1096" s="43" t="str">
        <f t="shared" si="82"/>
        <v>US</v>
      </c>
      <c r="C1096" s="43" t="str">
        <f t="shared" si="83"/>
        <v>Natural Gas</v>
      </c>
      <c r="D1096" s="43" t="str">
        <f t="shared" si="84"/>
        <v>Physical</v>
      </c>
      <c r="E1096" s="43">
        <f>IF(VLOOKUP(S1096,'DD-Lookup'!$J$6:$L$50,3,FALSE)="Monthly",(YEAR(AC1096)-YEAR(AB1096))*12+MONTH(AC1096)-MONTH(AB1096)+1,(AC1096-AB1096+1))</f>
        <v>1</v>
      </c>
      <c r="F1096" s="210">
        <f t="shared" si="85"/>
        <v>5000</v>
      </c>
      <c r="G1096" s="199">
        <v>1353105</v>
      </c>
      <c r="H1096" s="195">
        <v>37049.339803240699</v>
      </c>
      <c r="I1096" t="s">
        <v>2185</v>
      </c>
      <c r="M1096" t="s">
        <v>3341</v>
      </c>
      <c r="N1096" t="s">
        <v>3747</v>
      </c>
      <c r="O1096" t="s">
        <v>487</v>
      </c>
      <c r="P1096" s="196">
        <v>5000</v>
      </c>
      <c r="S1096" t="s">
        <v>3342</v>
      </c>
      <c r="T1096" t="s">
        <v>3557</v>
      </c>
      <c r="U1096" s="198">
        <v>2.4900000000000002</v>
      </c>
      <c r="V1096" t="s">
        <v>2186</v>
      </c>
      <c r="W1096" t="s">
        <v>3108</v>
      </c>
      <c r="X1096" t="s">
        <v>3092</v>
      </c>
      <c r="Y1096" t="s">
        <v>2469</v>
      </c>
      <c r="Z1096" t="s">
        <v>2995</v>
      </c>
      <c r="AA1096">
        <v>835732</v>
      </c>
      <c r="AB1096" s="195">
        <v>37050.875011574099</v>
      </c>
      <c r="AC1096" s="195">
        <v>37050.875011574099</v>
      </c>
    </row>
    <row r="1097" spans="1:29" x14ac:dyDescent="0.25">
      <c r="A1097" s="43" t="str">
        <f t="shared" si="81"/>
        <v>US Natural Gas Physical</v>
      </c>
      <c r="B1097" s="43" t="str">
        <f t="shared" si="82"/>
        <v>US</v>
      </c>
      <c r="C1097" s="43" t="str">
        <f t="shared" si="83"/>
        <v>Natural Gas</v>
      </c>
      <c r="D1097" s="43" t="str">
        <f t="shared" si="84"/>
        <v>Physical</v>
      </c>
      <c r="E1097" s="43">
        <f>IF(VLOOKUP(S1097,'DD-Lookup'!$J$6:$L$50,3,FALSE)="Monthly",(YEAR(AC1097)-YEAR(AB1097))*12+MONTH(AC1097)-MONTH(AB1097)+1,(AC1097-AB1097+1))</f>
        <v>1</v>
      </c>
      <c r="F1097" s="210">
        <f t="shared" si="85"/>
        <v>25000</v>
      </c>
      <c r="G1097" s="199">
        <v>1353107</v>
      </c>
      <c r="H1097" s="195">
        <v>37049.339837963002</v>
      </c>
      <c r="I1097" t="s">
        <v>3529</v>
      </c>
      <c r="M1097" t="s">
        <v>3341</v>
      </c>
      <c r="N1097" t="s">
        <v>3747</v>
      </c>
      <c r="O1097" t="s">
        <v>2722</v>
      </c>
      <c r="P1097" s="196">
        <v>25000</v>
      </c>
      <c r="S1097" t="s">
        <v>3342</v>
      </c>
      <c r="T1097" t="s">
        <v>3557</v>
      </c>
      <c r="U1097" s="198">
        <v>3.7</v>
      </c>
      <c r="V1097" t="s">
        <v>3510</v>
      </c>
      <c r="W1097" t="s">
        <v>2175</v>
      </c>
      <c r="X1097" t="s">
        <v>2176</v>
      </c>
      <c r="Y1097" t="s">
        <v>2469</v>
      </c>
      <c r="Z1097" t="s">
        <v>2995</v>
      </c>
      <c r="AA1097">
        <v>835734</v>
      </c>
      <c r="AB1097" s="195">
        <v>37050.875011574099</v>
      </c>
      <c r="AC1097" s="195">
        <v>37050.875011574099</v>
      </c>
    </row>
    <row r="1098" spans="1:29" x14ac:dyDescent="0.25">
      <c r="A1098" s="43" t="str">
        <f t="shared" si="81"/>
        <v>US Power Physical</v>
      </c>
      <c r="B1098" s="43" t="str">
        <f t="shared" si="82"/>
        <v>US</v>
      </c>
      <c r="C1098" s="43" t="str">
        <f t="shared" si="83"/>
        <v>Power</v>
      </c>
      <c r="D1098" s="43" t="str">
        <f t="shared" si="84"/>
        <v>Physical</v>
      </c>
      <c r="E1098" s="43">
        <f>IF(VLOOKUP(S1098,'DD-Lookup'!$J$6:$L$50,3,FALSE)="Monthly",(YEAR(AC1098)-YEAR(AB1098))*12+MONTH(AC1098)-MONTH(AB1098)+1,(AC1098-AB1098+1))</f>
        <v>5</v>
      </c>
      <c r="F1098" s="210">
        <f t="shared" si="85"/>
        <v>250</v>
      </c>
      <c r="G1098" s="199">
        <v>1353108</v>
      </c>
      <c r="H1098" s="195">
        <v>37049.339872685203</v>
      </c>
      <c r="I1098" t="s">
        <v>3367</v>
      </c>
      <c r="M1098" t="s">
        <v>2766</v>
      </c>
      <c r="N1098" t="s">
        <v>3361</v>
      </c>
      <c r="O1098" t="s">
        <v>3307</v>
      </c>
      <c r="P1098" s="196">
        <v>50</v>
      </c>
      <c r="S1098" t="s">
        <v>3340</v>
      </c>
      <c r="T1098" t="s">
        <v>3557</v>
      </c>
      <c r="U1098" s="198">
        <v>44.5</v>
      </c>
      <c r="V1098" t="s">
        <v>2721</v>
      </c>
      <c r="W1098" t="s">
        <v>3376</v>
      </c>
      <c r="X1098" t="s">
        <v>3377</v>
      </c>
      <c r="Y1098" t="s">
        <v>2662</v>
      </c>
      <c r="Z1098" t="s">
        <v>2990</v>
      </c>
      <c r="AA1098">
        <v>636549.1</v>
      </c>
      <c r="AB1098" s="195">
        <v>37053.875011574099</v>
      </c>
      <c r="AC1098" s="195">
        <v>37057.875011574099</v>
      </c>
    </row>
    <row r="1099" spans="1:29" x14ac:dyDescent="0.25">
      <c r="A1099" s="43" t="str">
        <f t="shared" ref="A1099:A1162" si="86">B1099&amp;" "&amp;C1099&amp;" "&amp;D1099</f>
        <v>US Natural Gas Physical</v>
      </c>
      <c r="B1099" s="43" t="str">
        <f t="shared" ref="B1099:B1162" si="87">IF((LEFT(N1099,2)="US"),"US","")</f>
        <v>US</v>
      </c>
      <c r="C1099" s="43" t="str">
        <f t="shared" ref="C1099:C1162" si="88">M1099</f>
        <v>Natural Gas</v>
      </c>
      <c r="D1099" s="43" t="str">
        <f t="shared" ref="D1099:D1162" si="89">IF(ISNUMBER(FIND("Phy",N1099))=TRUE,"Physical","Financial")</f>
        <v>Physical</v>
      </c>
      <c r="E1099" s="43">
        <f>IF(VLOOKUP(S1099,'DD-Lookup'!$J$6:$L$50,3,FALSE)="Monthly",(YEAR(AC1099)-YEAR(AB1099))*12+MONTH(AC1099)-MONTH(AB1099)+1,(AC1099-AB1099+1))</f>
        <v>1</v>
      </c>
      <c r="F1099" s="210">
        <f t="shared" ref="F1099:F1162" si="90">E1099*SUM(P1099:Q1099)</f>
        <v>80000</v>
      </c>
      <c r="G1099" s="199">
        <v>1353109</v>
      </c>
      <c r="H1099" s="195">
        <v>37049.339884259301</v>
      </c>
      <c r="I1099" t="s">
        <v>3443</v>
      </c>
      <c r="M1099" t="s">
        <v>3341</v>
      </c>
      <c r="N1099" t="s">
        <v>3747</v>
      </c>
      <c r="O1099" t="s">
        <v>379</v>
      </c>
      <c r="Q1099" s="196">
        <v>80000</v>
      </c>
      <c r="S1099" t="s">
        <v>3342</v>
      </c>
      <c r="T1099" t="s">
        <v>3557</v>
      </c>
      <c r="U1099" s="198">
        <v>3.77</v>
      </c>
      <c r="V1099" t="s">
        <v>2346</v>
      </c>
      <c r="W1099" t="s">
        <v>2467</v>
      </c>
      <c r="X1099" t="s">
        <v>2468</v>
      </c>
      <c r="Y1099" t="s">
        <v>2469</v>
      </c>
      <c r="Z1099" t="s">
        <v>2995</v>
      </c>
      <c r="AA1099">
        <v>835735</v>
      </c>
      <c r="AB1099" s="195">
        <v>37050.875011574099</v>
      </c>
      <c r="AC1099" s="195">
        <v>37050.875011574099</v>
      </c>
    </row>
    <row r="1100" spans="1:29" x14ac:dyDescent="0.25">
      <c r="A1100" s="43" t="str">
        <f t="shared" si="86"/>
        <v>US Natural Gas Financial</v>
      </c>
      <c r="B1100" s="43" t="str">
        <f t="shared" si="87"/>
        <v>US</v>
      </c>
      <c r="C1100" s="43" t="str">
        <f t="shared" si="88"/>
        <v>Natural Gas</v>
      </c>
      <c r="D1100" s="43" t="str">
        <f t="shared" si="89"/>
        <v>Financial</v>
      </c>
      <c r="E1100" s="43">
        <f>IF(VLOOKUP(S1100,'DD-Lookup'!$J$6:$L$50,3,FALSE)="Monthly",(YEAR(AC1100)-YEAR(AB1100))*12+MONTH(AC1100)-MONTH(AB1100)+1,(AC1100-AB1100+1))</f>
        <v>31</v>
      </c>
      <c r="F1100" s="210">
        <f t="shared" si="90"/>
        <v>620000</v>
      </c>
      <c r="G1100" s="199">
        <v>1353111</v>
      </c>
      <c r="H1100" s="195">
        <v>37049.339895833298</v>
      </c>
      <c r="I1100" t="s">
        <v>2652</v>
      </c>
      <c r="M1100" t="s">
        <v>3341</v>
      </c>
      <c r="N1100" t="s">
        <v>2281</v>
      </c>
      <c r="O1100" t="s">
        <v>2290</v>
      </c>
      <c r="Q1100" s="196">
        <v>20000</v>
      </c>
      <c r="S1100" t="s">
        <v>3342</v>
      </c>
      <c r="T1100" t="s">
        <v>3557</v>
      </c>
      <c r="U1100" s="198">
        <v>3.9075000000000002</v>
      </c>
      <c r="V1100" t="s">
        <v>2332</v>
      </c>
      <c r="W1100" t="s">
        <v>2853</v>
      </c>
      <c r="X1100" t="s">
        <v>2282</v>
      </c>
      <c r="Y1100" t="s">
        <v>3575</v>
      </c>
      <c r="Z1100" t="s">
        <v>2995</v>
      </c>
      <c r="AA1100" t="s">
        <v>488</v>
      </c>
      <c r="AB1100" s="195">
        <v>37104.875</v>
      </c>
      <c r="AC1100" s="195">
        <v>37134.875</v>
      </c>
    </row>
    <row r="1101" spans="1:29" x14ac:dyDescent="0.25">
      <c r="A1101" s="43" t="str">
        <f t="shared" si="86"/>
        <v>US Power Physical</v>
      </c>
      <c r="B1101" s="43" t="str">
        <f t="shared" si="87"/>
        <v>US</v>
      </c>
      <c r="C1101" s="43" t="str">
        <f t="shared" si="88"/>
        <v>Power</v>
      </c>
      <c r="D1101" s="43" t="str">
        <f t="shared" si="89"/>
        <v>Physical</v>
      </c>
      <c r="E1101" s="43">
        <f>IF(VLOOKUP(S1101,'DD-Lookup'!$J$6:$L$50,3,FALSE)="Monthly",(YEAR(AC1101)-YEAR(AB1101))*12+MONTH(AC1101)-MONTH(AB1101)+1,(AC1101-AB1101+1))</f>
        <v>2</v>
      </c>
      <c r="F1101" s="210">
        <f t="shared" si="90"/>
        <v>50</v>
      </c>
      <c r="G1101" s="199">
        <v>1353110</v>
      </c>
      <c r="H1101" s="195">
        <v>37049.339895833298</v>
      </c>
      <c r="I1101" t="s">
        <v>2259</v>
      </c>
      <c r="M1101" t="s">
        <v>2766</v>
      </c>
      <c r="N1101" t="s">
        <v>3308</v>
      </c>
      <c r="O1101" t="s">
        <v>2694</v>
      </c>
      <c r="Q1101" s="196">
        <v>25</v>
      </c>
      <c r="S1101" t="s">
        <v>3340</v>
      </c>
      <c r="T1101" t="s">
        <v>3557</v>
      </c>
      <c r="U1101" s="198">
        <v>55</v>
      </c>
      <c r="V1101" t="s">
        <v>3759</v>
      </c>
      <c r="W1101" t="s">
        <v>3313</v>
      </c>
      <c r="X1101" t="s">
        <v>3309</v>
      </c>
      <c r="Y1101" t="s">
        <v>2662</v>
      </c>
      <c r="Z1101" t="s">
        <v>2990</v>
      </c>
      <c r="AA1101">
        <v>636550.1</v>
      </c>
      <c r="AB1101" s="195">
        <v>37050.875011574099</v>
      </c>
      <c r="AC1101" s="195">
        <v>37051.875011574099</v>
      </c>
    </row>
    <row r="1102" spans="1:29" x14ac:dyDescent="0.25">
      <c r="A1102" s="43" t="str">
        <f t="shared" si="86"/>
        <v>US Natural Gas Physical</v>
      </c>
      <c r="B1102" s="43" t="str">
        <f t="shared" si="87"/>
        <v>US</v>
      </c>
      <c r="C1102" s="43" t="str">
        <f t="shared" si="88"/>
        <v>Natural Gas</v>
      </c>
      <c r="D1102" s="43" t="str">
        <f t="shared" si="89"/>
        <v>Physical</v>
      </c>
      <c r="E1102" s="43">
        <f>IF(VLOOKUP(S1102,'DD-Lookup'!$J$6:$L$50,3,FALSE)="Monthly",(YEAR(AC1102)-YEAR(AB1102))*12+MONTH(AC1102)-MONTH(AB1102)+1,(AC1102-AB1102+1))</f>
        <v>1</v>
      </c>
      <c r="F1102" s="210">
        <f t="shared" si="90"/>
        <v>10000</v>
      </c>
      <c r="G1102" s="199">
        <v>1353113</v>
      </c>
      <c r="H1102" s="195">
        <v>37049.339918981503</v>
      </c>
      <c r="I1102" t="s">
        <v>3443</v>
      </c>
      <c r="M1102" t="s">
        <v>3341</v>
      </c>
      <c r="N1102" t="s">
        <v>3747</v>
      </c>
      <c r="O1102" t="s">
        <v>475</v>
      </c>
      <c r="Q1102" s="196">
        <v>10000</v>
      </c>
      <c r="S1102" t="s">
        <v>3342</v>
      </c>
      <c r="T1102" t="s">
        <v>3557</v>
      </c>
      <c r="U1102" s="198">
        <v>6.15</v>
      </c>
      <c r="V1102" t="s">
        <v>2379</v>
      </c>
      <c r="W1102" t="s">
        <v>454</v>
      </c>
      <c r="X1102" t="s">
        <v>3092</v>
      </c>
      <c r="Y1102" t="s">
        <v>2469</v>
      </c>
      <c r="Z1102" t="s">
        <v>2995</v>
      </c>
      <c r="AA1102">
        <v>835736</v>
      </c>
      <c r="AB1102" s="195">
        <v>37050.875011574099</v>
      </c>
      <c r="AC1102" s="195">
        <v>37050.875011574099</v>
      </c>
    </row>
    <row r="1103" spans="1:29" x14ac:dyDescent="0.25">
      <c r="A1103" s="43" t="str">
        <f t="shared" si="86"/>
        <v>US Natural Gas Physical</v>
      </c>
      <c r="B1103" s="43" t="str">
        <f t="shared" si="87"/>
        <v>US</v>
      </c>
      <c r="C1103" s="43" t="str">
        <f t="shared" si="88"/>
        <v>Natural Gas</v>
      </c>
      <c r="D1103" s="43" t="str">
        <f t="shared" si="89"/>
        <v>Physical</v>
      </c>
      <c r="E1103" s="43">
        <f>IF(VLOOKUP(S1103,'DD-Lookup'!$J$6:$L$50,3,FALSE)="Monthly",(YEAR(AC1103)-YEAR(AB1103))*12+MONTH(AC1103)-MONTH(AB1103)+1,(AC1103-AB1103+1))</f>
        <v>1</v>
      </c>
      <c r="F1103" s="210">
        <f t="shared" si="90"/>
        <v>1462</v>
      </c>
      <c r="G1103" s="199">
        <v>1353114</v>
      </c>
      <c r="H1103" s="195">
        <v>37049.339965277803</v>
      </c>
      <c r="I1103" t="s">
        <v>2185</v>
      </c>
      <c r="M1103" t="s">
        <v>3341</v>
      </c>
      <c r="N1103" t="s">
        <v>3747</v>
      </c>
      <c r="O1103" t="s">
        <v>465</v>
      </c>
      <c r="P1103" s="196">
        <v>1462</v>
      </c>
      <c r="S1103" t="s">
        <v>3342</v>
      </c>
      <c r="T1103" t="s">
        <v>3557</v>
      </c>
      <c r="U1103" s="198">
        <v>3.1</v>
      </c>
      <c r="V1103" t="s">
        <v>3506</v>
      </c>
      <c r="W1103" t="s">
        <v>3091</v>
      </c>
      <c r="X1103" t="s">
        <v>3092</v>
      </c>
      <c r="Y1103" t="s">
        <v>2469</v>
      </c>
      <c r="Z1103" t="s">
        <v>2995</v>
      </c>
      <c r="AA1103">
        <v>835737</v>
      </c>
      <c r="AB1103" s="195">
        <v>37050.875011574099</v>
      </c>
      <c r="AC1103" s="195">
        <v>37050.875011574099</v>
      </c>
    </row>
    <row r="1104" spans="1:29" x14ac:dyDescent="0.25">
      <c r="A1104" s="43" t="str">
        <f t="shared" si="86"/>
        <v>US Power Physical</v>
      </c>
      <c r="B1104" s="43" t="str">
        <f t="shared" si="87"/>
        <v>US</v>
      </c>
      <c r="C1104" s="43" t="str">
        <f t="shared" si="88"/>
        <v>Power</v>
      </c>
      <c r="D1104" s="43" t="str">
        <f t="shared" si="89"/>
        <v>Physical</v>
      </c>
      <c r="E1104" s="43">
        <f>IF(VLOOKUP(S1104,'DD-Lookup'!$J$6:$L$50,3,FALSE)="Monthly",(YEAR(AC1104)-YEAR(AB1104))*12+MONTH(AC1104)-MONTH(AB1104)+1,(AC1104-AB1104+1))</f>
        <v>5</v>
      </c>
      <c r="F1104" s="210">
        <f t="shared" si="90"/>
        <v>250</v>
      </c>
      <c r="G1104" s="199">
        <v>1353116</v>
      </c>
      <c r="H1104" s="195">
        <v>37049.339999999997</v>
      </c>
      <c r="I1104" t="s">
        <v>2527</v>
      </c>
      <c r="M1104" t="s">
        <v>2766</v>
      </c>
      <c r="N1104" t="s">
        <v>3361</v>
      </c>
      <c r="O1104" t="s">
        <v>3307</v>
      </c>
      <c r="Q1104" s="196">
        <v>50</v>
      </c>
      <c r="S1104" t="s">
        <v>3340</v>
      </c>
      <c r="T1104" t="s">
        <v>3557</v>
      </c>
      <c r="U1104" s="198">
        <v>44.75</v>
      </c>
      <c r="V1104" t="s">
        <v>2252</v>
      </c>
      <c r="W1104" t="s">
        <v>3376</v>
      </c>
      <c r="X1104" t="s">
        <v>3377</v>
      </c>
      <c r="Y1104" t="s">
        <v>2662</v>
      </c>
      <c r="Z1104" t="s">
        <v>2990</v>
      </c>
      <c r="AA1104">
        <v>636552.1</v>
      </c>
      <c r="AB1104" s="195">
        <v>37053.875011574099</v>
      </c>
      <c r="AC1104" s="195">
        <v>37057.875011574099</v>
      </c>
    </row>
    <row r="1105" spans="1:29" x14ac:dyDescent="0.25">
      <c r="A1105" s="43" t="str">
        <f t="shared" si="86"/>
        <v>US Power Physical</v>
      </c>
      <c r="B1105" s="43" t="str">
        <f t="shared" si="87"/>
        <v>US</v>
      </c>
      <c r="C1105" s="43" t="str">
        <f t="shared" si="88"/>
        <v>Power</v>
      </c>
      <c r="D1105" s="43" t="str">
        <f t="shared" si="89"/>
        <v>Physical</v>
      </c>
      <c r="E1105" s="43">
        <f>IF(VLOOKUP(S1105,'DD-Lookup'!$J$6:$L$50,3,FALSE)="Monthly",(YEAR(AC1105)-YEAR(AB1105))*12+MONTH(AC1105)-MONTH(AB1105)+1,(AC1105-AB1105+1))</f>
        <v>5</v>
      </c>
      <c r="F1105" s="210">
        <f t="shared" si="90"/>
        <v>250</v>
      </c>
      <c r="G1105" s="199">
        <v>1353115</v>
      </c>
      <c r="H1105" s="195">
        <v>37049.339999999997</v>
      </c>
      <c r="I1105" t="s">
        <v>3382</v>
      </c>
      <c r="M1105" t="s">
        <v>2766</v>
      </c>
      <c r="N1105" t="s">
        <v>3361</v>
      </c>
      <c r="O1105" t="s">
        <v>3750</v>
      </c>
      <c r="Q1105" s="196">
        <v>50</v>
      </c>
      <c r="S1105" t="s">
        <v>3340</v>
      </c>
      <c r="T1105" t="s">
        <v>3557</v>
      </c>
      <c r="U1105" s="198">
        <v>46</v>
      </c>
      <c r="V1105" t="s">
        <v>3487</v>
      </c>
      <c r="W1105" t="s">
        <v>3365</v>
      </c>
      <c r="X1105" t="s">
        <v>3366</v>
      </c>
      <c r="Y1105" t="s">
        <v>2662</v>
      </c>
      <c r="Z1105" t="s">
        <v>2990</v>
      </c>
      <c r="AA1105">
        <v>636551.1</v>
      </c>
      <c r="AB1105" s="195">
        <v>37053.875011574099</v>
      </c>
      <c r="AC1105" s="195">
        <v>37057.875011574099</v>
      </c>
    </row>
    <row r="1106" spans="1:29" x14ac:dyDescent="0.25">
      <c r="A1106" s="43" t="str">
        <f t="shared" si="86"/>
        <v>US Natural Gas Physical</v>
      </c>
      <c r="B1106" s="43" t="str">
        <f t="shared" si="87"/>
        <v>US</v>
      </c>
      <c r="C1106" s="43" t="str">
        <f t="shared" si="88"/>
        <v>Natural Gas</v>
      </c>
      <c r="D1106" s="43" t="str">
        <f t="shared" si="89"/>
        <v>Physical</v>
      </c>
      <c r="E1106" s="43">
        <f>IF(VLOOKUP(S1106,'DD-Lookup'!$J$6:$L$50,3,FALSE)="Monthly",(YEAR(AC1106)-YEAR(AB1106))*12+MONTH(AC1106)-MONTH(AB1106)+1,(AC1106-AB1106+1))</f>
        <v>1</v>
      </c>
      <c r="F1106" s="210">
        <f t="shared" si="90"/>
        <v>4217</v>
      </c>
      <c r="G1106" s="199">
        <v>1353117</v>
      </c>
      <c r="H1106" s="195">
        <v>37049.339999999997</v>
      </c>
      <c r="I1106" t="s">
        <v>3096</v>
      </c>
      <c r="M1106" t="s">
        <v>3341</v>
      </c>
      <c r="N1106" t="s">
        <v>3747</v>
      </c>
      <c r="O1106" t="s">
        <v>472</v>
      </c>
      <c r="P1106" s="196">
        <v>4217</v>
      </c>
      <c r="S1106" t="s">
        <v>3342</v>
      </c>
      <c r="T1106" t="s">
        <v>3557</v>
      </c>
      <c r="U1106" s="198">
        <v>2.6749999999999998</v>
      </c>
      <c r="V1106" t="s">
        <v>3871</v>
      </c>
      <c r="W1106" t="s">
        <v>3147</v>
      </c>
      <c r="X1106" t="s">
        <v>3092</v>
      </c>
      <c r="Y1106" t="s">
        <v>2469</v>
      </c>
      <c r="Z1106" t="s">
        <v>2995</v>
      </c>
      <c r="AA1106">
        <v>835738</v>
      </c>
      <c r="AB1106" s="195">
        <v>37050.875011574099</v>
      </c>
      <c r="AC1106" s="195">
        <v>37050.875011574099</v>
      </c>
    </row>
    <row r="1107" spans="1:29" x14ac:dyDescent="0.25">
      <c r="A1107" s="43" t="str">
        <f t="shared" si="86"/>
        <v>US Natural Gas Physical</v>
      </c>
      <c r="B1107" s="43" t="str">
        <f t="shared" si="87"/>
        <v>US</v>
      </c>
      <c r="C1107" s="43" t="str">
        <f t="shared" si="88"/>
        <v>Natural Gas</v>
      </c>
      <c r="D1107" s="43" t="str">
        <f t="shared" si="89"/>
        <v>Physical</v>
      </c>
      <c r="E1107" s="43">
        <f>IF(VLOOKUP(S1107,'DD-Lookup'!$J$6:$L$50,3,FALSE)="Monthly",(YEAR(AC1107)-YEAR(AB1107))*12+MONTH(AC1107)-MONTH(AB1107)+1,(AC1107-AB1107+1))</f>
        <v>1</v>
      </c>
      <c r="F1107" s="210">
        <f t="shared" si="90"/>
        <v>10000</v>
      </c>
      <c r="G1107" s="199">
        <v>1353119</v>
      </c>
      <c r="H1107" s="195">
        <v>37049.340081018498</v>
      </c>
      <c r="I1107" t="s">
        <v>3371</v>
      </c>
      <c r="M1107" t="s">
        <v>3341</v>
      </c>
      <c r="N1107" t="s">
        <v>3747</v>
      </c>
      <c r="O1107" t="s">
        <v>2722</v>
      </c>
      <c r="P1107" s="196">
        <v>10000</v>
      </c>
      <c r="S1107" t="s">
        <v>3342</v>
      </c>
      <c r="T1107" t="s">
        <v>3557</v>
      </c>
      <c r="U1107" s="198">
        <v>3.69</v>
      </c>
      <c r="V1107" t="s">
        <v>2425</v>
      </c>
      <c r="W1107" t="s">
        <v>2175</v>
      </c>
      <c r="X1107" t="s">
        <v>2176</v>
      </c>
      <c r="Y1107" t="s">
        <v>2469</v>
      </c>
      <c r="Z1107" t="s">
        <v>2995</v>
      </c>
      <c r="AA1107">
        <v>835739</v>
      </c>
      <c r="AB1107" s="195">
        <v>37050.875011574099</v>
      </c>
      <c r="AC1107" s="195">
        <v>37050.875011574099</v>
      </c>
    </row>
    <row r="1108" spans="1:29" x14ac:dyDescent="0.25">
      <c r="A1108" s="43" t="str">
        <f t="shared" si="86"/>
        <v>US Natural Gas Financial</v>
      </c>
      <c r="B1108" s="43" t="str">
        <f t="shared" si="87"/>
        <v>US</v>
      </c>
      <c r="C1108" s="43" t="str">
        <f t="shared" si="88"/>
        <v>Natural Gas</v>
      </c>
      <c r="D1108" s="43" t="str">
        <f t="shared" si="89"/>
        <v>Financial</v>
      </c>
      <c r="E1108" s="43">
        <f>IF(VLOOKUP(S1108,'DD-Lookup'!$J$6:$L$50,3,FALSE)="Monthly",(YEAR(AC1108)-YEAR(AB1108))*12+MONTH(AC1108)-MONTH(AB1108)+1,(AC1108-AB1108+1))</f>
        <v>23</v>
      </c>
      <c r="F1108" s="210">
        <f t="shared" si="90"/>
        <v>230000</v>
      </c>
      <c r="G1108" s="199">
        <v>1353121</v>
      </c>
      <c r="H1108" s="195">
        <v>37049.340208333299</v>
      </c>
      <c r="I1108" t="s">
        <v>3474</v>
      </c>
      <c r="M1108" t="s">
        <v>3341</v>
      </c>
      <c r="N1108" t="s">
        <v>2281</v>
      </c>
      <c r="O1108" t="s">
        <v>2156</v>
      </c>
      <c r="P1108" s="196">
        <v>10000</v>
      </c>
      <c r="S1108" t="s">
        <v>3342</v>
      </c>
      <c r="T1108" t="s">
        <v>3557</v>
      </c>
      <c r="U1108" s="198">
        <v>3.72</v>
      </c>
      <c r="V1108" t="s">
        <v>489</v>
      </c>
      <c r="W1108" t="s">
        <v>2512</v>
      </c>
      <c r="X1108" t="s">
        <v>2170</v>
      </c>
      <c r="Y1108" t="s">
        <v>3575</v>
      </c>
      <c r="Z1108" t="s">
        <v>2995</v>
      </c>
      <c r="AA1108" t="s">
        <v>490</v>
      </c>
      <c r="AB1108" s="195">
        <v>37050.875011574099</v>
      </c>
      <c r="AC1108" s="195">
        <v>37072.875011574099</v>
      </c>
    </row>
    <row r="1109" spans="1:29" x14ac:dyDescent="0.25">
      <c r="A1109" s="43" t="str">
        <f t="shared" si="86"/>
        <v>US Natural Gas Physical</v>
      </c>
      <c r="B1109" s="43" t="str">
        <f t="shared" si="87"/>
        <v>US</v>
      </c>
      <c r="C1109" s="43" t="str">
        <f t="shared" si="88"/>
        <v>Natural Gas</v>
      </c>
      <c r="D1109" s="43" t="str">
        <f t="shared" si="89"/>
        <v>Physical</v>
      </c>
      <c r="E1109" s="43">
        <f>IF(VLOOKUP(S1109,'DD-Lookup'!$J$6:$L$50,3,FALSE)="Monthly",(YEAR(AC1109)-YEAR(AB1109))*12+MONTH(AC1109)-MONTH(AB1109)+1,(AC1109-AB1109+1))</f>
        <v>1</v>
      </c>
      <c r="F1109" s="210">
        <f t="shared" si="90"/>
        <v>10000</v>
      </c>
      <c r="G1109" s="199">
        <v>1353124</v>
      </c>
      <c r="H1109" s="195">
        <v>37049.340312499997</v>
      </c>
      <c r="I1109" t="s">
        <v>2288</v>
      </c>
      <c r="M1109" t="s">
        <v>3341</v>
      </c>
      <c r="N1109" t="s">
        <v>3747</v>
      </c>
      <c r="O1109" t="s">
        <v>476</v>
      </c>
      <c r="P1109" s="196">
        <v>10000</v>
      </c>
      <c r="S1109" t="s">
        <v>3342</v>
      </c>
      <c r="T1109" t="s">
        <v>3557</v>
      </c>
      <c r="U1109" s="198">
        <v>3.5</v>
      </c>
      <c r="V1109" t="s">
        <v>3161</v>
      </c>
      <c r="W1109" t="s">
        <v>3099</v>
      </c>
      <c r="X1109" t="s">
        <v>3092</v>
      </c>
      <c r="Y1109" t="s">
        <v>2469</v>
      </c>
      <c r="Z1109" t="s">
        <v>2995</v>
      </c>
      <c r="AA1109">
        <v>835741</v>
      </c>
      <c r="AB1109" s="195">
        <v>37050.875011574099</v>
      </c>
      <c r="AC1109" s="195">
        <v>37050.875011574099</v>
      </c>
    </row>
    <row r="1110" spans="1:29" x14ac:dyDescent="0.25">
      <c r="A1110" s="43" t="str">
        <f t="shared" si="86"/>
        <v>US Power Physical</v>
      </c>
      <c r="B1110" s="43" t="str">
        <f t="shared" si="87"/>
        <v>US</v>
      </c>
      <c r="C1110" s="43" t="str">
        <f t="shared" si="88"/>
        <v>Power</v>
      </c>
      <c r="D1110" s="43" t="str">
        <f t="shared" si="89"/>
        <v>Physical</v>
      </c>
      <c r="E1110" s="43">
        <f>IF(VLOOKUP(S1110,'DD-Lookup'!$J$6:$L$50,3,FALSE)="Monthly",(YEAR(AC1110)-YEAR(AB1110))*12+MONTH(AC1110)-MONTH(AB1110)+1,(AC1110-AB1110+1))</f>
        <v>2</v>
      </c>
      <c r="F1110" s="210">
        <f t="shared" si="90"/>
        <v>50</v>
      </c>
      <c r="G1110" s="199">
        <v>1353125</v>
      </c>
      <c r="H1110" s="195">
        <v>37049.340324074103</v>
      </c>
      <c r="I1110" t="s">
        <v>3155</v>
      </c>
      <c r="M1110" t="s">
        <v>2766</v>
      </c>
      <c r="N1110" t="s">
        <v>3308</v>
      </c>
      <c r="O1110" t="s">
        <v>2694</v>
      </c>
      <c r="P1110" s="196">
        <v>25</v>
      </c>
      <c r="S1110" t="s">
        <v>3340</v>
      </c>
      <c r="T1110" t="s">
        <v>3557</v>
      </c>
      <c r="U1110" s="198">
        <v>54</v>
      </c>
      <c r="V1110" t="s">
        <v>1733</v>
      </c>
      <c r="W1110" t="s">
        <v>3313</v>
      </c>
      <c r="X1110" t="s">
        <v>3309</v>
      </c>
      <c r="Y1110" t="s">
        <v>2662</v>
      </c>
      <c r="Z1110" t="s">
        <v>2990</v>
      </c>
      <c r="AA1110">
        <v>636556.1</v>
      </c>
      <c r="AB1110" s="195">
        <v>37050.875011574099</v>
      </c>
      <c r="AC1110" s="195">
        <v>37051.875011574099</v>
      </c>
    </row>
    <row r="1111" spans="1:29" x14ac:dyDescent="0.25">
      <c r="A1111" s="43" t="str">
        <f t="shared" si="86"/>
        <v>US Power Financial</v>
      </c>
      <c r="B1111" s="43" t="str">
        <f t="shared" si="87"/>
        <v>US</v>
      </c>
      <c r="C1111" s="43" t="str">
        <f t="shared" si="88"/>
        <v>Power</v>
      </c>
      <c r="D1111" s="43" t="str">
        <f t="shared" si="89"/>
        <v>Financial</v>
      </c>
      <c r="E1111" s="43">
        <f>IF(VLOOKUP(S1111,'DD-Lookup'!$J$6:$L$50,3,FALSE)="Monthly",(YEAR(AC1111)-YEAR(AB1111))*12+MONTH(AC1111)-MONTH(AB1111)+1,(AC1111-AB1111+1))</f>
        <v>1</v>
      </c>
      <c r="F1111" s="210">
        <f t="shared" si="90"/>
        <v>50</v>
      </c>
      <c r="G1111" s="199">
        <v>1353126</v>
      </c>
      <c r="H1111" s="195">
        <v>37049.340358796202</v>
      </c>
      <c r="I1111" t="s">
        <v>2244</v>
      </c>
      <c r="M1111" t="s">
        <v>2766</v>
      </c>
      <c r="N1111" t="s">
        <v>2659</v>
      </c>
      <c r="O1111" t="s">
        <v>1703</v>
      </c>
      <c r="Q1111" s="196">
        <v>50</v>
      </c>
      <c r="S1111" t="s">
        <v>3340</v>
      </c>
      <c r="T1111" t="s">
        <v>3557</v>
      </c>
      <c r="U1111" s="198">
        <v>39.299999999999997</v>
      </c>
      <c r="V1111" t="s">
        <v>3136</v>
      </c>
      <c r="W1111" t="s">
        <v>2258</v>
      </c>
      <c r="X1111" t="s">
        <v>3368</v>
      </c>
      <c r="Y1111" t="s">
        <v>2662</v>
      </c>
      <c r="Z1111" t="s">
        <v>2995</v>
      </c>
      <c r="AA1111">
        <v>636557.1</v>
      </c>
      <c r="AB1111" s="195">
        <v>37050.875011574099</v>
      </c>
      <c r="AC1111" s="195">
        <v>37050.875011574099</v>
      </c>
    </row>
    <row r="1112" spans="1:29" x14ac:dyDescent="0.25">
      <c r="A1112" s="43" t="str">
        <f t="shared" si="86"/>
        <v>US Natural Gas Physical</v>
      </c>
      <c r="B1112" s="43" t="str">
        <f t="shared" si="87"/>
        <v>US</v>
      </c>
      <c r="C1112" s="43" t="str">
        <f t="shared" si="88"/>
        <v>Natural Gas</v>
      </c>
      <c r="D1112" s="43" t="str">
        <f t="shared" si="89"/>
        <v>Physical</v>
      </c>
      <c r="E1112" s="43">
        <f>IF(VLOOKUP(S1112,'DD-Lookup'!$J$6:$L$50,3,FALSE)="Monthly",(YEAR(AC1112)-YEAR(AB1112))*12+MONTH(AC1112)-MONTH(AB1112)+1,(AC1112-AB1112+1))</f>
        <v>1</v>
      </c>
      <c r="F1112" s="210">
        <f t="shared" si="90"/>
        <v>5000</v>
      </c>
      <c r="G1112" s="199">
        <v>1353127</v>
      </c>
      <c r="H1112" s="195">
        <v>37049.340370370403</v>
      </c>
      <c r="I1112" t="s">
        <v>3375</v>
      </c>
      <c r="M1112" t="s">
        <v>3341</v>
      </c>
      <c r="N1112" t="s">
        <v>3747</v>
      </c>
      <c r="O1112" t="s">
        <v>491</v>
      </c>
      <c r="Q1112" s="196">
        <v>5000</v>
      </c>
      <c r="S1112" t="s">
        <v>3342</v>
      </c>
      <c r="T1112" t="s">
        <v>3557</v>
      </c>
      <c r="U1112" s="198">
        <v>3.5674999999999999</v>
      </c>
      <c r="V1112" t="s">
        <v>2326</v>
      </c>
      <c r="W1112" t="s">
        <v>2498</v>
      </c>
      <c r="X1112" t="s">
        <v>2499</v>
      </c>
      <c r="Y1112" t="s">
        <v>2469</v>
      </c>
      <c r="Z1112" t="s">
        <v>2995</v>
      </c>
      <c r="AA1112">
        <v>835743</v>
      </c>
      <c r="AB1112" s="195">
        <v>37050.875011574099</v>
      </c>
      <c r="AC1112" s="195">
        <v>37050.875011574099</v>
      </c>
    </row>
    <row r="1113" spans="1:29" x14ac:dyDescent="0.25">
      <c r="A1113" s="43" t="str">
        <f t="shared" si="86"/>
        <v>US Power Physical</v>
      </c>
      <c r="B1113" s="43" t="str">
        <f t="shared" si="87"/>
        <v>US</v>
      </c>
      <c r="C1113" s="43" t="str">
        <f t="shared" si="88"/>
        <v>Power</v>
      </c>
      <c r="D1113" s="43" t="str">
        <f t="shared" si="89"/>
        <v>Physical</v>
      </c>
      <c r="E1113" s="43">
        <f>IF(VLOOKUP(S1113,'DD-Lookup'!$J$6:$L$50,3,FALSE)="Monthly",(YEAR(AC1113)-YEAR(AB1113))*12+MONTH(AC1113)-MONTH(AB1113)+1,(AC1113-AB1113+1))</f>
        <v>2</v>
      </c>
      <c r="F1113" s="210">
        <f t="shared" si="90"/>
        <v>50</v>
      </c>
      <c r="G1113" s="199">
        <v>1353128</v>
      </c>
      <c r="H1113" s="195">
        <v>37049.340381944399</v>
      </c>
      <c r="I1113" t="s">
        <v>2254</v>
      </c>
      <c r="M1113" t="s">
        <v>2766</v>
      </c>
      <c r="N1113" t="s">
        <v>3308</v>
      </c>
      <c r="O1113" t="s">
        <v>443</v>
      </c>
      <c r="P1113" s="196">
        <v>25</v>
      </c>
      <c r="S1113" t="s">
        <v>3340</v>
      </c>
      <c r="T1113" t="s">
        <v>3557</v>
      </c>
      <c r="U1113" s="198">
        <v>32.75</v>
      </c>
      <c r="V1113" t="s">
        <v>3311</v>
      </c>
      <c r="W1113" t="s">
        <v>1729</v>
      </c>
      <c r="X1113" t="s">
        <v>3061</v>
      </c>
      <c r="Y1113" t="s">
        <v>2662</v>
      </c>
      <c r="Z1113" t="s">
        <v>2990</v>
      </c>
      <c r="AA1113">
        <v>636558.1</v>
      </c>
      <c r="AB1113" s="195">
        <v>37050.875011574099</v>
      </c>
      <c r="AC1113" s="195">
        <v>37051.875011574099</v>
      </c>
    </row>
    <row r="1114" spans="1:29" x14ac:dyDescent="0.25">
      <c r="A1114" s="43" t="str">
        <f t="shared" si="86"/>
        <v>US Natural Gas Physical</v>
      </c>
      <c r="B1114" s="43" t="str">
        <f t="shared" si="87"/>
        <v>US</v>
      </c>
      <c r="C1114" s="43" t="str">
        <f t="shared" si="88"/>
        <v>Natural Gas</v>
      </c>
      <c r="D1114" s="43" t="str">
        <f t="shared" si="89"/>
        <v>Physical</v>
      </c>
      <c r="E1114" s="43">
        <f>IF(VLOOKUP(S1114,'DD-Lookup'!$J$6:$L$50,3,FALSE)="Monthly",(YEAR(AC1114)-YEAR(AB1114))*12+MONTH(AC1114)-MONTH(AB1114)+1,(AC1114-AB1114+1))</f>
        <v>1</v>
      </c>
      <c r="F1114" s="210">
        <f t="shared" si="90"/>
        <v>25000</v>
      </c>
      <c r="G1114" s="199">
        <v>1353130</v>
      </c>
      <c r="H1114" s="195">
        <v>37049.340393518498</v>
      </c>
      <c r="I1114" t="s">
        <v>3529</v>
      </c>
      <c r="M1114" t="s">
        <v>3341</v>
      </c>
      <c r="N1114" t="s">
        <v>3747</v>
      </c>
      <c r="O1114" t="s">
        <v>2722</v>
      </c>
      <c r="Q1114" s="196">
        <v>25000</v>
      </c>
      <c r="S1114" t="s">
        <v>3342</v>
      </c>
      <c r="T1114" t="s">
        <v>3557</v>
      </c>
      <c r="U1114" s="198">
        <v>3.6949999999999998</v>
      </c>
      <c r="V1114" t="s">
        <v>3510</v>
      </c>
      <c r="W1114" t="s">
        <v>2175</v>
      </c>
      <c r="X1114" t="s">
        <v>2176</v>
      </c>
      <c r="Y1114" t="s">
        <v>2469</v>
      </c>
      <c r="Z1114" t="s">
        <v>2995</v>
      </c>
      <c r="AA1114">
        <v>835744</v>
      </c>
      <c r="AB1114" s="195">
        <v>37050.875011574099</v>
      </c>
      <c r="AC1114" s="195">
        <v>37050.875011574099</v>
      </c>
    </row>
    <row r="1115" spans="1:29" x14ac:dyDescent="0.25">
      <c r="A1115" s="43" t="str">
        <f t="shared" si="86"/>
        <v>US Power Physical</v>
      </c>
      <c r="B1115" s="43" t="str">
        <f t="shared" si="87"/>
        <v>US</v>
      </c>
      <c r="C1115" s="43" t="str">
        <f t="shared" si="88"/>
        <v>Power</v>
      </c>
      <c r="D1115" s="43" t="str">
        <f t="shared" si="89"/>
        <v>Physical</v>
      </c>
      <c r="E1115" s="43">
        <f>IF(VLOOKUP(S1115,'DD-Lookup'!$J$6:$L$50,3,FALSE)="Monthly",(YEAR(AC1115)-YEAR(AB1115))*12+MONTH(AC1115)-MONTH(AB1115)+1,(AC1115-AB1115+1))</f>
        <v>2</v>
      </c>
      <c r="F1115" s="210">
        <f t="shared" si="90"/>
        <v>50</v>
      </c>
      <c r="G1115" s="199">
        <v>1353131</v>
      </c>
      <c r="H1115" s="195">
        <v>37049.340486111098</v>
      </c>
      <c r="I1115" t="s">
        <v>4150</v>
      </c>
      <c r="M1115" t="s">
        <v>2766</v>
      </c>
      <c r="N1115" t="s">
        <v>3308</v>
      </c>
      <c r="O1115" t="s">
        <v>2694</v>
      </c>
      <c r="P1115" s="196">
        <v>25</v>
      </c>
      <c r="S1115" t="s">
        <v>3340</v>
      </c>
      <c r="T1115" t="s">
        <v>3557</v>
      </c>
      <c r="U1115" s="198">
        <v>55</v>
      </c>
      <c r="V1115" t="s">
        <v>4151</v>
      </c>
      <c r="W1115" t="s">
        <v>3313</v>
      </c>
      <c r="X1115" t="s">
        <v>3309</v>
      </c>
      <c r="Y1115" t="s">
        <v>2662</v>
      </c>
      <c r="Z1115" t="s">
        <v>2990</v>
      </c>
      <c r="AA1115">
        <v>636559.1</v>
      </c>
      <c r="AB1115" s="195">
        <v>37050.875011574099</v>
      </c>
      <c r="AC1115" s="195">
        <v>37051.875011574099</v>
      </c>
    </row>
    <row r="1116" spans="1:29" x14ac:dyDescent="0.25">
      <c r="A1116" s="43" t="str">
        <f t="shared" si="86"/>
        <v>US Power Physical</v>
      </c>
      <c r="B1116" s="43" t="str">
        <f t="shared" si="87"/>
        <v>US</v>
      </c>
      <c r="C1116" s="43" t="str">
        <f t="shared" si="88"/>
        <v>Power</v>
      </c>
      <c r="D1116" s="43" t="str">
        <f t="shared" si="89"/>
        <v>Physical</v>
      </c>
      <c r="E1116" s="43">
        <f>IF(VLOOKUP(S1116,'DD-Lookup'!$J$6:$L$50,3,FALSE)="Monthly",(YEAR(AC1116)-YEAR(AB1116))*12+MONTH(AC1116)-MONTH(AB1116)+1,(AC1116-AB1116+1))</f>
        <v>2</v>
      </c>
      <c r="F1116" s="210">
        <f t="shared" si="90"/>
        <v>50</v>
      </c>
      <c r="G1116" s="199">
        <v>1353132</v>
      </c>
      <c r="H1116" s="195">
        <v>37049.340520833299</v>
      </c>
      <c r="I1116" t="s">
        <v>2255</v>
      </c>
      <c r="M1116" t="s">
        <v>2766</v>
      </c>
      <c r="N1116" t="s">
        <v>3310</v>
      </c>
      <c r="O1116" t="s">
        <v>461</v>
      </c>
      <c r="Q1116" s="196">
        <v>25</v>
      </c>
      <c r="S1116" t="s">
        <v>3340</v>
      </c>
      <c r="T1116" t="s">
        <v>3557</v>
      </c>
      <c r="U1116" s="198">
        <v>36.5</v>
      </c>
      <c r="V1116" t="s">
        <v>3771</v>
      </c>
      <c r="W1116" t="s">
        <v>3315</v>
      </c>
      <c r="X1116" t="s">
        <v>3312</v>
      </c>
      <c r="Y1116" t="s">
        <v>2662</v>
      </c>
      <c r="Z1116" t="s">
        <v>2990</v>
      </c>
      <c r="AA1116">
        <v>636560.1</v>
      </c>
      <c r="AB1116" s="195">
        <v>37050.875011574099</v>
      </c>
      <c r="AC1116" s="195">
        <v>37051.875011574099</v>
      </c>
    </row>
    <row r="1117" spans="1:29" x14ac:dyDescent="0.25">
      <c r="A1117" s="43" t="str">
        <f t="shared" si="86"/>
        <v>US Power Physical</v>
      </c>
      <c r="B1117" s="43" t="str">
        <f t="shared" si="87"/>
        <v>US</v>
      </c>
      <c r="C1117" s="43" t="str">
        <f t="shared" si="88"/>
        <v>Power</v>
      </c>
      <c r="D1117" s="43" t="str">
        <f t="shared" si="89"/>
        <v>Physical</v>
      </c>
      <c r="E1117" s="43">
        <f>IF(VLOOKUP(S1117,'DD-Lookup'!$J$6:$L$50,3,FALSE)="Monthly",(YEAR(AC1117)-YEAR(AB1117))*12+MONTH(AC1117)-MONTH(AB1117)+1,(AC1117-AB1117+1))</f>
        <v>2</v>
      </c>
      <c r="F1117" s="210">
        <f t="shared" si="90"/>
        <v>50</v>
      </c>
      <c r="G1117" s="199">
        <v>1353133</v>
      </c>
      <c r="H1117" s="195">
        <v>37049.340520833299</v>
      </c>
      <c r="I1117" t="s">
        <v>3778</v>
      </c>
      <c r="M1117" t="s">
        <v>2766</v>
      </c>
      <c r="N1117" t="s">
        <v>3308</v>
      </c>
      <c r="O1117" t="s">
        <v>470</v>
      </c>
      <c r="P1117" s="196">
        <v>25</v>
      </c>
      <c r="S1117" t="s">
        <v>3340</v>
      </c>
      <c r="T1117" t="s">
        <v>3557</v>
      </c>
      <c r="U1117" s="198">
        <v>20</v>
      </c>
      <c r="V1117" t="s">
        <v>3779</v>
      </c>
      <c r="W1117" t="s">
        <v>3060</v>
      </c>
      <c r="X1117" t="s">
        <v>3309</v>
      </c>
      <c r="Y1117" t="s">
        <v>2662</v>
      </c>
      <c r="Z1117" t="s">
        <v>2990</v>
      </c>
      <c r="AA1117">
        <v>636561.1</v>
      </c>
      <c r="AB1117" s="195">
        <v>37050.875011574099</v>
      </c>
      <c r="AC1117" s="195">
        <v>37051.875011574099</v>
      </c>
    </row>
    <row r="1118" spans="1:29" x14ac:dyDescent="0.25">
      <c r="A1118" s="43" t="str">
        <f t="shared" si="86"/>
        <v>US Natural Gas Physical</v>
      </c>
      <c r="B1118" s="43" t="str">
        <f t="shared" si="87"/>
        <v>US</v>
      </c>
      <c r="C1118" s="43" t="str">
        <f t="shared" si="88"/>
        <v>Natural Gas</v>
      </c>
      <c r="D1118" s="43" t="str">
        <f t="shared" si="89"/>
        <v>Physical</v>
      </c>
      <c r="E1118" s="43">
        <f>IF(VLOOKUP(S1118,'DD-Lookup'!$J$6:$L$50,3,FALSE)="Monthly",(YEAR(AC1118)-YEAR(AB1118))*12+MONTH(AC1118)-MONTH(AB1118)+1,(AC1118-AB1118+1))</f>
        <v>1</v>
      </c>
      <c r="F1118" s="210">
        <f t="shared" si="90"/>
        <v>10618</v>
      </c>
      <c r="G1118" s="199">
        <v>1353134</v>
      </c>
      <c r="H1118" s="195">
        <v>37049.340543981503</v>
      </c>
      <c r="I1118" t="s">
        <v>2289</v>
      </c>
      <c r="M1118" t="s">
        <v>3341</v>
      </c>
      <c r="N1118" t="s">
        <v>3747</v>
      </c>
      <c r="O1118" t="s">
        <v>393</v>
      </c>
      <c r="P1118" s="196">
        <v>10618</v>
      </c>
      <c r="S1118" t="s">
        <v>3342</v>
      </c>
      <c r="T1118" t="s">
        <v>3557</v>
      </c>
      <c r="U1118" s="198">
        <v>3.56</v>
      </c>
      <c r="V1118" t="s">
        <v>3332</v>
      </c>
      <c r="W1118" t="s">
        <v>2347</v>
      </c>
      <c r="X1118" t="s">
        <v>2484</v>
      </c>
      <c r="Y1118" t="s">
        <v>2469</v>
      </c>
      <c r="Z1118" t="s">
        <v>2995</v>
      </c>
      <c r="AA1118">
        <v>835745</v>
      </c>
      <c r="AB1118" s="195">
        <v>37050.875011574099</v>
      </c>
      <c r="AC1118" s="195">
        <v>37050.875011574099</v>
      </c>
    </row>
    <row r="1119" spans="1:29" x14ac:dyDescent="0.25">
      <c r="A1119" s="43" t="str">
        <f t="shared" si="86"/>
        <v>US Power Physical</v>
      </c>
      <c r="B1119" s="43" t="str">
        <f t="shared" si="87"/>
        <v>US</v>
      </c>
      <c r="C1119" s="43" t="str">
        <f t="shared" si="88"/>
        <v>Power</v>
      </c>
      <c r="D1119" s="43" t="str">
        <f t="shared" si="89"/>
        <v>Physical</v>
      </c>
      <c r="E1119" s="43">
        <f>IF(VLOOKUP(S1119,'DD-Lookup'!$J$6:$L$50,3,FALSE)="Monthly",(YEAR(AC1119)-YEAR(AB1119))*12+MONTH(AC1119)-MONTH(AB1119)+1,(AC1119-AB1119+1))</f>
        <v>2</v>
      </c>
      <c r="F1119" s="210">
        <f t="shared" si="90"/>
        <v>50</v>
      </c>
      <c r="G1119" s="199">
        <v>1353136</v>
      </c>
      <c r="H1119" s="195">
        <v>37049.340555555602</v>
      </c>
      <c r="I1119" t="s">
        <v>2244</v>
      </c>
      <c r="M1119" t="s">
        <v>2766</v>
      </c>
      <c r="N1119" t="s">
        <v>3308</v>
      </c>
      <c r="O1119" t="s">
        <v>2694</v>
      </c>
      <c r="P1119" s="196">
        <v>25</v>
      </c>
      <c r="S1119" t="s">
        <v>3340</v>
      </c>
      <c r="T1119" t="s">
        <v>3557</v>
      </c>
      <c r="U1119" s="198">
        <v>54</v>
      </c>
      <c r="V1119" t="s">
        <v>2352</v>
      </c>
      <c r="W1119" t="s">
        <v>3313</v>
      </c>
      <c r="X1119" t="s">
        <v>3309</v>
      </c>
      <c r="Y1119" t="s">
        <v>2662</v>
      </c>
      <c r="Z1119" t="s">
        <v>2990</v>
      </c>
      <c r="AA1119">
        <v>636562.1</v>
      </c>
      <c r="AB1119" s="195">
        <v>37050.875011574099</v>
      </c>
      <c r="AC1119" s="195">
        <v>37051.875011574099</v>
      </c>
    </row>
    <row r="1120" spans="1:29" x14ac:dyDescent="0.25">
      <c r="A1120" s="43" t="str">
        <f t="shared" si="86"/>
        <v xml:space="preserve"> Metals Financial</v>
      </c>
      <c r="B1120" s="43" t="str">
        <f t="shared" si="87"/>
        <v/>
      </c>
      <c r="C1120" s="43" t="str">
        <f t="shared" si="88"/>
        <v>Metals</v>
      </c>
      <c r="D1120" s="43" t="str">
        <f t="shared" si="89"/>
        <v>Financial</v>
      </c>
      <c r="E1120" s="43">
        <f>IF(VLOOKUP(S1120,'DD-Lookup'!$J$6:$L$50,3,FALSE)="Monthly",(YEAR(AC1120)-YEAR(AB1120))*12+MONTH(AC1120)-MONTH(AB1120)+1,(AC1120-AB1120+1))</f>
        <v>1</v>
      </c>
      <c r="F1120" s="210">
        <f t="shared" si="90"/>
        <v>10</v>
      </c>
      <c r="G1120" s="199">
        <v>1353138</v>
      </c>
      <c r="H1120" s="195">
        <v>37049.340567129599</v>
      </c>
      <c r="I1120" t="s">
        <v>3527</v>
      </c>
      <c r="M1120" t="s">
        <v>3346</v>
      </c>
      <c r="N1120" t="s">
        <v>3614</v>
      </c>
      <c r="O1120" t="s">
        <v>3711</v>
      </c>
      <c r="P1120" s="196">
        <v>10</v>
      </c>
      <c r="S1120" t="s">
        <v>3556</v>
      </c>
      <c r="T1120" t="s">
        <v>3557</v>
      </c>
      <c r="U1120" s="198">
        <v>923</v>
      </c>
      <c r="V1120" t="s">
        <v>3813</v>
      </c>
      <c r="W1120" t="s">
        <v>3583</v>
      </c>
      <c r="X1120" t="s">
        <v>3559</v>
      </c>
      <c r="Y1120" t="s">
        <v>3560</v>
      </c>
      <c r="Z1120" t="s">
        <v>3561</v>
      </c>
      <c r="AA1120">
        <v>2173552</v>
      </c>
    </row>
    <row r="1121" spans="1:29" x14ac:dyDescent="0.25">
      <c r="A1121" s="43" t="str">
        <f t="shared" si="86"/>
        <v>US Power Physical</v>
      </c>
      <c r="B1121" s="43" t="str">
        <f t="shared" si="87"/>
        <v>US</v>
      </c>
      <c r="C1121" s="43" t="str">
        <f t="shared" si="88"/>
        <v>Power</v>
      </c>
      <c r="D1121" s="43" t="str">
        <f t="shared" si="89"/>
        <v>Physical</v>
      </c>
      <c r="E1121" s="43">
        <f>IF(VLOOKUP(S1121,'DD-Lookup'!$J$6:$L$50,3,FALSE)="Monthly",(YEAR(AC1121)-YEAR(AB1121))*12+MONTH(AC1121)-MONTH(AB1121)+1,(AC1121-AB1121+1))</f>
        <v>2</v>
      </c>
      <c r="F1121" s="210">
        <f t="shared" si="90"/>
        <v>50</v>
      </c>
      <c r="G1121" s="199">
        <v>1353137</v>
      </c>
      <c r="H1121" s="195">
        <v>37049.340567129599</v>
      </c>
      <c r="I1121" t="s">
        <v>3335</v>
      </c>
      <c r="M1121" t="s">
        <v>2766</v>
      </c>
      <c r="N1121" t="s">
        <v>3308</v>
      </c>
      <c r="O1121" t="s">
        <v>443</v>
      </c>
      <c r="Q1121" s="196">
        <v>25</v>
      </c>
      <c r="S1121" t="s">
        <v>3340</v>
      </c>
      <c r="T1121" t="s">
        <v>3557</v>
      </c>
      <c r="U1121" s="198">
        <v>33</v>
      </c>
      <c r="V1121" t="s">
        <v>3032</v>
      </c>
      <c r="W1121" t="s">
        <v>1729</v>
      </c>
      <c r="X1121" t="s">
        <v>3061</v>
      </c>
      <c r="Y1121" t="s">
        <v>2662</v>
      </c>
      <c r="Z1121" t="s">
        <v>2990</v>
      </c>
      <c r="AA1121">
        <v>636563.1</v>
      </c>
      <c r="AB1121" s="195">
        <v>37050.875011574099</v>
      </c>
      <c r="AC1121" s="195">
        <v>37051.875011574099</v>
      </c>
    </row>
    <row r="1122" spans="1:29" x14ac:dyDescent="0.25">
      <c r="A1122" s="43" t="str">
        <f t="shared" si="86"/>
        <v>US Natural Gas Physical</v>
      </c>
      <c r="B1122" s="43" t="str">
        <f t="shared" si="87"/>
        <v>US</v>
      </c>
      <c r="C1122" s="43" t="str">
        <f t="shared" si="88"/>
        <v>Natural Gas</v>
      </c>
      <c r="D1122" s="43" t="str">
        <f t="shared" si="89"/>
        <v>Physical</v>
      </c>
      <c r="E1122" s="43">
        <f>IF(VLOOKUP(S1122,'DD-Lookup'!$J$6:$L$50,3,FALSE)="Monthly",(YEAR(AC1122)-YEAR(AB1122))*12+MONTH(AC1122)-MONTH(AB1122)+1,(AC1122-AB1122+1))</f>
        <v>1</v>
      </c>
      <c r="F1122" s="210">
        <f t="shared" si="90"/>
        <v>10000</v>
      </c>
      <c r="G1122" s="199">
        <v>1353139</v>
      </c>
      <c r="H1122" s="195">
        <v>37049.340567129599</v>
      </c>
      <c r="I1122" t="s">
        <v>3360</v>
      </c>
      <c r="M1122" t="s">
        <v>3341</v>
      </c>
      <c r="N1122" t="s">
        <v>3765</v>
      </c>
      <c r="O1122" t="s">
        <v>469</v>
      </c>
      <c r="P1122" s="196">
        <v>10000</v>
      </c>
      <c r="S1122" t="s">
        <v>3342</v>
      </c>
      <c r="T1122" t="s">
        <v>3557</v>
      </c>
      <c r="U1122" s="198">
        <v>3.25</v>
      </c>
      <c r="V1122" t="s">
        <v>2292</v>
      </c>
      <c r="W1122" t="s">
        <v>3091</v>
      </c>
      <c r="X1122" t="s">
        <v>3092</v>
      </c>
      <c r="Y1122" t="s">
        <v>2469</v>
      </c>
      <c r="Z1122" t="s">
        <v>2995</v>
      </c>
      <c r="AA1122">
        <v>835746</v>
      </c>
      <c r="AB1122" s="195">
        <v>37050.875011574099</v>
      </c>
      <c r="AC1122" s="195">
        <v>37050.875011574099</v>
      </c>
    </row>
    <row r="1123" spans="1:29" x14ac:dyDescent="0.25">
      <c r="A1123" s="43" t="str">
        <f t="shared" si="86"/>
        <v>US Natural Gas Physical</v>
      </c>
      <c r="B1123" s="43" t="str">
        <f t="shared" si="87"/>
        <v>US</v>
      </c>
      <c r="C1123" s="43" t="str">
        <f t="shared" si="88"/>
        <v>Natural Gas</v>
      </c>
      <c r="D1123" s="43" t="str">
        <f t="shared" si="89"/>
        <v>Physical</v>
      </c>
      <c r="E1123" s="43">
        <f>IF(VLOOKUP(S1123,'DD-Lookup'!$J$6:$L$50,3,FALSE)="Monthly",(YEAR(AC1123)-YEAR(AB1123))*12+MONTH(AC1123)-MONTH(AB1123)+1,(AC1123-AB1123+1))</f>
        <v>1</v>
      </c>
      <c r="F1123" s="210">
        <f t="shared" si="90"/>
        <v>10000</v>
      </c>
      <c r="G1123" s="199">
        <v>1353142</v>
      </c>
      <c r="H1123" s="195">
        <v>37049.340706018498</v>
      </c>
      <c r="I1123" t="s">
        <v>2488</v>
      </c>
      <c r="M1123" t="s">
        <v>3341</v>
      </c>
      <c r="N1123" t="s">
        <v>3747</v>
      </c>
      <c r="O1123" t="s">
        <v>401</v>
      </c>
      <c r="P1123" s="196">
        <v>10000</v>
      </c>
      <c r="S1123" t="s">
        <v>3342</v>
      </c>
      <c r="T1123" t="s">
        <v>3557</v>
      </c>
      <c r="U1123" s="198">
        <v>3.58</v>
      </c>
      <c r="V1123" t="s">
        <v>2166</v>
      </c>
      <c r="W1123" t="s">
        <v>2347</v>
      </c>
      <c r="X1123" t="s">
        <v>2484</v>
      </c>
      <c r="Y1123" t="s">
        <v>2469</v>
      </c>
      <c r="Z1123" t="s">
        <v>2995</v>
      </c>
      <c r="AA1123">
        <v>835747</v>
      </c>
      <c r="AB1123" s="195">
        <v>37050.875011574099</v>
      </c>
      <c r="AC1123" s="195">
        <v>37050.875011574099</v>
      </c>
    </row>
    <row r="1124" spans="1:29" x14ac:dyDescent="0.25">
      <c r="A1124" s="43" t="str">
        <f t="shared" si="86"/>
        <v>US Power Physical</v>
      </c>
      <c r="B1124" s="43" t="str">
        <f t="shared" si="87"/>
        <v>US</v>
      </c>
      <c r="C1124" s="43" t="str">
        <f t="shared" si="88"/>
        <v>Power</v>
      </c>
      <c r="D1124" s="43" t="str">
        <f t="shared" si="89"/>
        <v>Physical</v>
      </c>
      <c r="E1124" s="43">
        <f>IF(VLOOKUP(S1124,'DD-Lookup'!$J$6:$L$50,3,FALSE)="Monthly",(YEAR(AC1124)-YEAR(AB1124))*12+MONTH(AC1124)-MONTH(AB1124)+1,(AC1124-AB1124+1))</f>
        <v>31</v>
      </c>
      <c r="F1124" s="210">
        <f t="shared" si="90"/>
        <v>1550</v>
      </c>
      <c r="G1124" s="199">
        <v>1353145</v>
      </c>
      <c r="H1124" s="195">
        <v>37049.340844907398</v>
      </c>
      <c r="I1124" t="s">
        <v>3382</v>
      </c>
      <c r="M1124" t="s">
        <v>2766</v>
      </c>
      <c r="N1124" t="s">
        <v>3361</v>
      </c>
      <c r="O1124" t="s">
        <v>4167</v>
      </c>
      <c r="P1124" s="196">
        <v>50</v>
      </c>
      <c r="S1124" t="s">
        <v>3340</v>
      </c>
      <c r="T1124" t="s">
        <v>3557</v>
      </c>
      <c r="U1124" s="198">
        <v>71</v>
      </c>
      <c r="V1124" t="s">
        <v>3488</v>
      </c>
      <c r="W1124" t="s">
        <v>2268</v>
      </c>
      <c r="X1124" t="s">
        <v>3383</v>
      </c>
      <c r="Y1124" t="s">
        <v>2662</v>
      </c>
      <c r="Z1124" t="s">
        <v>2990</v>
      </c>
      <c r="AA1124">
        <v>636564.1</v>
      </c>
      <c r="AB1124" s="195">
        <v>37073.875011574099</v>
      </c>
      <c r="AC1124" s="195">
        <v>37103.875011574099</v>
      </c>
    </row>
    <row r="1125" spans="1:29" x14ac:dyDescent="0.25">
      <c r="A1125" s="43" t="str">
        <f t="shared" si="86"/>
        <v>US Natural Gas Physical</v>
      </c>
      <c r="B1125" s="43" t="str">
        <f t="shared" si="87"/>
        <v>US</v>
      </c>
      <c r="C1125" s="43" t="str">
        <f t="shared" si="88"/>
        <v>Natural Gas</v>
      </c>
      <c r="D1125" s="43" t="str">
        <f t="shared" si="89"/>
        <v>Physical</v>
      </c>
      <c r="E1125" s="43">
        <f>IF(VLOOKUP(S1125,'DD-Lookup'!$J$6:$L$50,3,FALSE)="Monthly",(YEAR(AC1125)-YEAR(AB1125))*12+MONTH(AC1125)-MONTH(AB1125)+1,(AC1125-AB1125+1))</f>
        <v>1</v>
      </c>
      <c r="F1125" s="210">
        <f t="shared" si="90"/>
        <v>50000</v>
      </c>
      <c r="G1125" s="199">
        <v>1353146</v>
      </c>
      <c r="H1125" s="195">
        <v>37049.340844907398</v>
      </c>
      <c r="I1125" t="s">
        <v>2490</v>
      </c>
      <c r="M1125" t="s">
        <v>3341</v>
      </c>
      <c r="N1125" t="s">
        <v>3747</v>
      </c>
      <c r="O1125" t="s">
        <v>379</v>
      </c>
      <c r="P1125" s="196">
        <v>50000</v>
      </c>
      <c r="S1125" t="s">
        <v>3342</v>
      </c>
      <c r="T1125" t="s">
        <v>3557</v>
      </c>
      <c r="U1125" s="198">
        <v>3.75</v>
      </c>
      <c r="V1125" t="s">
        <v>2392</v>
      </c>
      <c r="W1125" t="s">
        <v>2467</v>
      </c>
      <c r="X1125" t="s">
        <v>2468</v>
      </c>
      <c r="Y1125" t="s">
        <v>2469</v>
      </c>
      <c r="Z1125" t="s">
        <v>2995</v>
      </c>
      <c r="AA1125">
        <v>835748</v>
      </c>
      <c r="AB1125" s="195">
        <v>37050.875011574099</v>
      </c>
      <c r="AC1125" s="195">
        <v>37050.875011574099</v>
      </c>
    </row>
    <row r="1126" spans="1:29" x14ac:dyDescent="0.25">
      <c r="A1126" s="43" t="str">
        <f t="shared" si="86"/>
        <v>US Power Physical</v>
      </c>
      <c r="B1126" s="43" t="str">
        <f t="shared" si="87"/>
        <v>US</v>
      </c>
      <c r="C1126" s="43" t="str">
        <f t="shared" si="88"/>
        <v>Power</v>
      </c>
      <c r="D1126" s="43" t="str">
        <f t="shared" si="89"/>
        <v>Physical</v>
      </c>
      <c r="E1126" s="43">
        <f>IF(VLOOKUP(S1126,'DD-Lookup'!$J$6:$L$50,3,FALSE)="Monthly",(YEAR(AC1126)-YEAR(AB1126))*12+MONTH(AC1126)-MONTH(AB1126)+1,(AC1126-AB1126+1))</f>
        <v>2</v>
      </c>
      <c r="F1126" s="210">
        <f t="shared" si="90"/>
        <v>50</v>
      </c>
      <c r="G1126" s="199">
        <v>1353147</v>
      </c>
      <c r="H1126" s="195">
        <v>37049.340868055602</v>
      </c>
      <c r="I1126" t="s">
        <v>492</v>
      </c>
      <c r="M1126" t="s">
        <v>2766</v>
      </c>
      <c r="N1126" t="s">
        <v>3310</v>
      </c>
      <c r="O1126" t="s">
        <v>461</v>
      </c>
      <c r="P1126" s="196">
        <v>25</v>
      </c>
      <c r="S1126" t="s">
        <v>3340</v>
      </c>
      <c r="T1126" t="s">
        <v>3557</v>
      </c>
      <c r="U1126" s="198">
        <v>37.5</v>
      </c>
      <c r="V1126" t="s">
        <v>493</v>
      </c>
      <c r="W1126" t="s">
        <v>3315</v>
      </c>
      <c r="X1126" t="s">
        <v>3312</v>
      </c>
      <c r="Y1126" t="s">
        <v>2662</v>
      </c>
      <c r="Z1126" t="s">
        <v>2990</v>
      </c>
      <c r="AA1126">
        <v>636565.1</v>
      </c>
      <c r="AB1126" s="195">
        <v>37050.875011574099</v>
      </c>
      <c r="AC1126" s="195">
        <v>37051.875011574099</v>
      </c>
    </row>
    <row r="1127" spans="1:29" x14ac:dyDescent="0.25">
      <c r="A1127" s="43" t="str">
        <f t="shared" si="86"/>
        <v>US Power Physical</v>
      </c>
      <c r="B1127" s="43" t="str">
        <f t="shared" si="87"/>
        <v>US</v>
      </c>
      <c r="C1127" s="43" t="str">
        <f t="shared" si="88"/>
        <v>Power</v>
      </c>
      <c r="D1127" s="43" t="str">
        <f t="shared" si="89"/>
        <v>Physical</v>
      </c>
      <c r="E1127" s="43">
        <f>IF(VLOOKUP(S1127,'DD-Lookup'!$J$6:$L$50,3,FALSE)="Monthly",(YEAR(AC1127)-YEAR(AB1127))*12+MONTH(AC1127)-MONTH(AB1127)+1,(AC1127-AB1127+1))</f>
        <v>2</v>
      </c>
      <c r="F1127" s="210">
        <f t="shared" si="90"/>
        <v>50</v>
      </c>
      <c r="G1127" s="199">
        <v>1353148</v>
      </c>
      <c r="H1127" s="195">
        <v>37049.340879629599</v>
      </c>
      <c r="I1127" t="s">
        <v>2169</v>
      </c>
      <c r="M1127" t="s">
        <v>2766</v>
      </c>
      <c r="N1127" t="s">
        <v>3308</v>
      </c>
      <c r="O1127" t="s">
        <v>443</v>
      </c>
      <c r="Q1127" s="196">
        <v>25</v>
      </c>
      <c r="S1127" t="s">
        <v>3340</v>
      </c>
      <c r="T1127" t="s">
        <v>3557</v>
      </c>
      <c r="U1127" s="198">
        <v>33</v>
      </c>
      <c r="V1127" t="s">
        <v>4149</v>
      </c>
      <c r="W1127" t="s">
        <v>1729</v>
      </c>
      <c r="X1127" t="s">
        <v>3061</v>
      </c>
      <c r="Y1127" t="s">
        <v>2662</v>
      </c>
      <c r="Z1127" t="s">
        <v>2990</v>
      </c>
      <c r="AA1127">
        <v>636566.1</v>
      </c>
      <c r="AB1127" s="195">
        <v>37050.875011574099</v>
      </c>
      <c r="AC1127" s="195">
        <v>37051.875011574099</v>
      </c>
    </row>
    <row r="1128" spans="1:29" x14ac:dyDescent="0.25">
      <c r="A1128" s="43" t="str">
        <f t="shared" si="86"/>
        <v>US Power Physical</v>
      </c>
      <c r="B1128" s="43" t="str">
        <f t="shared" si="87"/>
        <v>US</v>
      </c>
      <c r="C1128" s="43" t="str">
        <f t="shared" si="88"/>
        <v>Power</v>
      </c>
      <c r="D1128" s="43" t="str">
        <f t="shared" si="89"/>
        <v>Physical</v>
      </c>
      <c r="E1128" s="43">
        <f>IF(VLOOKUP(S1128,'DD-Lookup'!$J$6:$L$50,3,FALSE)="Monthly",(YEAR(AC1128)-YEAR(AB1128))*12+MONTH(AC1128)-MONTH(AB1128)+1,(AC1128-AB1128+1))</f>
        <v>2</v>
      </c>
      <c r="F1128" s="210">
        <f t="shared" si="90"/>
        <v>50</v>
      </c>
      <c r="G1128" s="199">
        <v>1353150</v>
      </c>
      <c r="H1128" s="195">
        <v>37049.340914351902</v>
      </c>
      <c r="I1128" t="s">
        <v>3382</v>
      </c>
      <c r="M1128" t="s">
        <v>2766</v>
      </c>
      <c r="N1128" t="s">
        <v>3310</v>
      </c>
      <c r="O1128" t="s">
        <v>486</v>
      </c>
      <c r="P1128" s="196">
        <v>25</v>
      </c>
      <c r="S1128" t="s">
        <v>3340</v>
      </c>
      <c r="T1128" t="s">
        <v>3557</v>
      </c>
      <c r="U1128" s="198">
        <v>39.5</v>
      </c>
      <c r="V1128" t="s">
        <v>3275</v>
      </c>
      <c r="W1128" t="s">
        <v>3315</v>
      </c>
      <c r="X1128" t="s">
        <v>3312</v>
      </c>
      <c r="Y1128" t="s">
        <v>2662</v>
      </c>
      <c r="Z1128" t="s">
        <v>2990</v>
      </c>
      <c r="AA1128">
        <v>636568.1</v>
      </c>
      <c r="AB1128" s="195">
        <v>37050.875011574099</v>
      </c>
      <c r="AC1128" s="195">
        <v>37051.875011574099</v>
      </c>
    </row>
    <row r="1129" spans="1:29" x14ac:dyDescent="0.25">
      <c r="A1129" s="43" t="str">
        <f t="shared" si="86"/>
        <v>US Power Financial</v>
      </c>
      <c r="B1129" s="43" t="str">
        <f t="shared" si="87"/>
        <v>US</v>
      </c>
      <c r="C1129" s="43" t="str">
        <f t="shared" si="88"/>
        <v>Power</v>
      </c>
      <c r="D1129" s="43" t="str">
        <f t="shared" si="89"/>
        <v>Financial</v>
      </c>
      <c r="E1129" s="43">
        <f>IF(VLOOKUP(S1129,'DD-Lookup'!$J$6:$L$50,3,FALSE)="Monthly",(YEAR(AC1129)-YEAR(AB1129))*12+MONTH(AC1129)-MONTH(AB1129)+1,(AC1129-AB1129+1))</f>
        <v>1</v>
      </c>
      <c r="F1129" s="210">
        <f t="shared" si="90"/>
        <v>50</v>
      </c>
      <c r="G1129" s="199">
        <v>1353149</v>
      </c>
      <c r="H1129" s="195">
        <v>37049.340914351902</v>
      </c>
      <c r="I1129" t="s">
        <v>2244</v>
      </c>
      <c r="M1129" t="s">
        <v>2766</v>
      </c>
      <c r="N1129" t="s">
        <v>2659</v>
      </c>
      <c r="O1129" t="s">
        <v>1709</v>
      </c>
      <c r="Q1129" s="196">
        <v>50</v>
      </c>
      <c r="S1129" t="s">
        <v>3340</v>
      </c>
      <c r="T1129" t="s">
        <v>3557</v>
      </c>
      <c r="U1129" s="198">
        <v>28.65</v>
      </c>
      <c r="V1129" t="s">
        <v>3136</v>
      </c>
      <c r="W1129" t="s">
        <v>2258</v>
      </c>
      <c r="X1129" t="s">
        <v>3368</v>
      </c>
      <c r="Y1129" t="s">
        <v>2662</v>
      </c>
      <c r="Z1129" t="s">
        <v>2995</v>
      </c>
      <c r="AA1129">
        <v>636567.1</v>
      </c>
      <c r="AB1129" s="195">
        <v>37050.875011574099</v>
      </c>
      <c r="AC1129" s="195">
        <v>37050.875011574099</v>
      </c>
    </row>
    <row r="1130" spans="1:29" x14ac:dyDescent="0.25">
      <c r="A1130" s="43" t="str">
        <f t="shared" si="86"/>
        <v>US Power Physical</v>
      </c>
      <c r="B1130" s="43" t="str">
        <f t="shared" si="87"/>
        <v>US</v>
      </c>
      <c r="C1130" s="43" t="str">
        <f t="shared" si="88"/>
        <v>Power</v>
      </c>
      <c r="D1130" s="43" t="str">
        <f t="shared" si="89"/>
        <v>Physical</v>
      </c>
      <c r="E1130" s="43">
        <f>IF(VLOOKUP(S1130,'DD-Lookup'!$J$6:$L$50,3,FALSE)="Monthly",(YEAR(AC1130)-YEAR(AB1130))*12+MONTH(AC1130)-MONTH(AB1130)+1,(AC1130-AB1130+1))</f>
        <v>2</v>
      </c>
      <c r="F1130" s="210">
        <f t="shared" si="90"/>
        <v>50</v>
      </c>
      <c r="G1130" s="199">
        <v>1353151</v>
      </c>
      <c r="H1130" s="195">
        <v>37049.340937499997</v>
      </c>
      <c r="I1130" t="s">
        <v>3339</v>
      </c>
      <c r="M1130" t="s">
        <v>2766</v>
      </c>
      <c r="N1130" t="s">
        <v>3308</v>
      </c>
      <c r="O1130" t="s">
        <v>494</v>
      </c>
      <c r="Q1130" s="196">
        <v>25</v>
      </c>
      <c r="S1130" t="s">
        <v>3340</v>
      </c>
      <c r="T1130" t="s">
        <v>3557</v>
      </c>
      <c r="U1130" s="198">
        <v>35</v>
      </c>
      <c r="V1130" t="s">
        <v>3857</v>
      </c>
      <c r="W1130" t="s">
        <v>3060</v>
      </c>
      <c r="X1130" t="s">
        <v>3061</v>
      </c>
      <c r="Y1130" t="s">
        <v>2662</v>
      </c>
      <c r="Z1130" t="s">
        <v>2990</v>
      </c>
      <c r="AA1130">
        <v>636569.1</v>
      </c>
      <c r="AB1130" s="195">
        <v>37050.875011574099</v>
      </c>
      <c r="AC1130" s="195">
        <v>37051.875011574099</v>
      </c>
    </row>
    <row r="1131" spans="1:29" x14ac:dyDescent="0.25">
      <c r="A1131" s="43" t="str">
        <f t="shared" si="86"/>
        <v>US Natural Gas Financial</v>
      </c>
      <c r="B1131" s="43" t="str">
        <f t="shared" si="87"/>
        <v>US</v>
      </c>
      <c r="C1131" s="43" t="str">
        <f t="shared" si="88"/>
        <v>Natural Gas</v>
      </c>
      <c r="D1131" s="43" t="str">
        <f t="shared" si="89"/>
        <v>Financial</v>
      </c>
      <c r="E1131" s="43">
        <f>IF(VLOOKUP(S1131,'DD-Lookup'!$J$6:$L$50,3,FALSE)="Monthly",(YEAR(AC1131)-YEAR(AB1131))*12+MONTH(AC1131)-MONTH(AB1131)+1,(AC1131-AB1131+1))</f>
        <v>123</v>
      </c>
      <c r="F1131" s="210">
        <f t="shared" si="90"/>
        <v>1230000</v>
      </c>
      <c r="G1131" s="199">
        <v>1353152</v>
      </c>
      <c r="H1131" s="195">
        <v>37049.341030092597</v>
      </c>
      <c r="I1131" t="s">
        <v>2289</v>
      </c>
      <c r="M1131" t="s">
        <v>3341</v>
      </c>
      <c r="N1131" t="s">
        <v>2476</v>
      </c>
      <c r="O1131" t="s">
        <v>495</v>
      </c>
      <c r="Q1131" s="196">
        <v>10000</v>
      </c>
      <c r="S1131" t="s">
        <v>3342</v>
      </c>
      <c r="T1131" t="s">
        <v>3557</v>
      </c>
      <c r="U1131" s="198">
        <v>-0.105</v>
      </c>
      <c r="V1131" t="s">
        <v>3332</v>
      </c>
      <c r="W1131" t="s">
        <v>3333</v>
      </c>
      <c r="X1131" t="s">
        <v>3334</v>
      </c>
      <c r="Y1131" t="s">
        <v>3575</v>
      </c>
      <c r="Z1131" t="s">
        <v>2995</v>
      </c>
      <c r="AA1131" t="s">
        <v>496</v>
      </c>
      <c r="AB1131" s="195">
        <v>37073</v>
      </c>
      <c r="AC1131" s="195">
        <v>37195</v>
      </c>
    </row>
    <row r="1132" spans="1:29" x14ac:dyDescent="0.25">
      <c r="A1132" s="43" t="str">
        <f t="shared" si="86"/>
        <v>US Natural Gas Physical</v>
      </c>
      <c r="B1132" s="43" t="str">
        <f t="shared" si="87"/>
        <v>US</v>
      </c>
      <c r="C1132" s="43" t="str">
        <f t="shared" si="88"/>
        <v>Natural Gas</v>
      </c>
      <c r="D1132" s="43" t="str">
        <f t="shared" si="89"/>
        <v>Physical</v>
      </c>
      <c r="E1132" s="43">
        <f>IF(VLOOKUP(S1132,'DD-Lookup'!$J$6:$L$50,3,FALSE)="Monthly",(YEAR(AC1132)-YEAR(AB1132))*12+MONTH(AC1132)-MONTH(AB1132)+1,(AC1132-AB1132+1))</f>
        <v>1</v>
      </c>
      <c r="F1132" s="210">
        <f t="shared" si="90"/>
        <v>50000</v>
      </c>
      <c r="G1132" s="199">
        <v>1353153</v>
      </c>
      <c r="H1132" s="195">
        <v>37049.341076388897</v>
      </c>
      <c r="I1132" t="s">
        <v>2483</v>
      </c>
      <c r="M1132" t="s">
        <v>3341</v>
      </c>
      <c r="N1132" t="s">
        <v>3747</v>
      </c>
      <c r="O1132" t="s">
        <v>396</v>
      </c>
      <c r="P1132" s="196">
        <v>50000</v>
      </c>
      <c r="S1132" t="s">
        <v>3342</v>
      </c>
      <c r="T1132" t="s">
        <v>3557</v>
      </c>
      <c r="U1132" s="198">
        <v>3.58</v>
      </c>
      <c r="V1132" t="s">
        <v>3846</v>
      </c>
      <c r="W1132" t="s">
        <v>2347</v>
      </c>
      <c r="X1132" t="s">
        <v>2484</v>
      </c>
      <c r="Y1132" t="s">
        <v>2469</v>
      </c>
      <c r="Z1132" t="s">
        <v>2995</v>
      </c>
      <c r="AA1132">
        <v>835749</v>
      </c>
      <c r="AB1132" s="195">
        <v>37050.875011574099</v>
      </c>
      <c r="AC1132" s="195">
        <v>37050.875011574099</v>
      </c>
    </row>
    <row r="1133" spans="1:29" x14ac:dyDescent="0.25">
      <c r="A1133" s="43" t="str">
        <f t="shared" si="86"/>
        <v>US Natural Gas Physical</v>
      </c>
      <c r="B1133" s="43" t="str">
        <f t="shared" si="87"/>
        <v>US</v>
      </c>
      <c r="C1133" s="43" t="str">
        <f t="shared" si="88"/>
        <v>Natural Gas</v>
      </c>
      <c r="D1133" s="43" t="str">
        <f t="shared" si="89"/>
        <v>Physical</v>
      </c>
      <c r="E1133" s="43">
        <f>IF(VLOOKUP(S1133,'DD-Lookup'!$J$6:$L$50,3,FALSE)="Monthly",(YEAR(AC1133)-YEAR(AB1133))*12+MONTH(AC1133)-MONTH(AB1133)+1,(AC1133-AB1133+1))</f>
        <v>1</v>
      </c>
      <c r="F1133" s="210">
        <f t="shared" si="90"/>
        <v>5000</v>
      </c>
      <c r="G1133" s="199">
        <v>1353154</v>
      </c>
      <c r="H1133" s="195">
        <v>37049.341180555602</v>
      </c>
      <c r="I1133" t="s">
        <v>2527</v>
      </c>
      <c r="M1133" t="s">
        <v>3341</v>
      </c>
      <c r="N1133" t="s">
        <v>3747</v>
      </c>
      <c r="O1133" t="s">
        <v>497</v>
      </c>
      <c r="P1133" s="196">
        <v>5000</v>
      </c>
      <c r="S1133" t="s">
        <v>3342</v>
      </c>
      <c r="T1133" t="s">
        <v>3557</v>
      </c>
      <c r="U1133" s="198">
        <v>2.4</v>
      </c>
      <c r="V1133" t="s">
        <v>1750</v>
      </c>
      <c r="W1133" t="s">
        <v>3490</v>
      </c>
      <c r="X1133" t="s">
        <v>3325</v>
      </c>
      <c r="Y1133" t="s">
        <v>2469</v>
      </c>
      <c r="Z1133" t="s">
        <v>2995</v>
      </c>
      <c r="AA1133">
        <v>835750</v>
      </c>
      <c r="AB1133" s="195">
        <v>37050.875011574099</v>
      </c>
      <c r="AC1133" s="195">
        <v>37050.875011574099</v>
      </c>
    </row>
    <row r="1134" spans="1:29" x14ac:dyDescent="0.25">
      <c r="A1134" s="43" t="str">
        <f t="shared" si="86"/>
        <v>US Power Physical</v>
      </c>
      <c r="B1134" s="43" t="str">
        <f t="shared" si="87"/>
        <v>US</v>
      </c>
      <c r="C1134" s="43" t="str">
        <f t="shared" si="88"/>
        <v>Power</v>
      </c>
      <c r="D1134" s="43" t="str">
        <f t="shared" si="89"/>
        <v>Physical</v>
      </c>
      <c r="E1134" s="43">
        <f>IF(VLOOKUP(S1134,'DD-Lookup'!$J$6:$L$50,3,FALSE)="Monthly",(YEAR(AC1134)-YEAR(AB1134))*12+MONTH(AC1134)-MONTH(AB1134)+1,(AC1134-AB1134+1))</f>
        <v>2</v>
      </c>
      <c r="F1134" s="210">
        <f t="shared" si="90"/>
        <v>50</v>
      </c>
      <c r="G1134" s="199">
        <v>1353156</v>
      </c>
      <c r="H1134" s="195">
        <v>37049.341215277796</v>
      </c>
      <c r="I1134" t="s">
        <v>3339</v>
      </c>
      <c r="M1134" t="s">
        <v>2766</v>
      </c>
      <c r="N1134" t="s">
        <v>3310</v>
      </c>
      <c r="O1134" t="s">
        <v>486</v>
      </c>
      <c r="Q1134" s="196">
        <v>25</v>
      </c>
      <c r="S1134" t="s">
        <v>3340</v>
      </c>
      <c r="T1134" t="s">
        <v>3557</v>
      </c>
      <c r="U1134" s="198">
        <v>40.5</v>
      </c>
      <c r="V1134" t="s">
        <v>2168</v>
      </c>
      <c r="W1134" t="s">
        <v>3315</v>
      </c>
      <c r="X1134" t="s">
        <v>3312</v>
      </c>
      <c r="Y1134" t="s">
        <v>2662</v>
      </c>
      <c r="Z1134" t="s">
        <v>2990</v>
      </c>
      <c r="AA1134">
        <v>636571.1</v>
      </c>
      <c r="AB1134" s="195">
        <v>37050.875011574099</v>
      </c>
      <c r="AC1134" s="195">
        <v>37051.875011574099</v>
      </c>
    </row>
    <row r="1135" spans="1:29" x14ac:dyDescent="0.25">
      <c r="A1135" s="43" t="str">
        <f t="shared" si="86"/>
        <v>US Power Physical</v>
      </c>
      <c r="B1135" s="43" t="str">
        <f t="shared" si="87"/>
        <v>US</v>
      </c>
      <c r="C1135" s="43" t="str">
        <f t="shared" si="88"/>
        <v>Power</v>
      </c>
      <c r="D1135" s="43" t="str">
        <f t="shared" si="89"/>
        <v>Physical</v>
      </c>
      <c r="E1135" s="43">
        <f>IF(VLOOKUP(S1135,'DD-Lookup'!$J$6:$L$50,3,FALSE)="Monthly",(YEAR(AC1135)-YEAR(AB1135))*12+MONTH(AC1135)-MONTH(AB1135)+1,(AC1135-AB1135+1))</f>
        <v>2</v>
      </c>
      <c r="F1135" s="210">
        <f t="shared" si="90"/>
        <v>20</v>
      </c>
      <c r="G1135" s="199">
        <v>1353155</v>
      </c>
      <c r="H1135" s="195">
        <v>37049.341215277796</v>
      </c>
      <c r="I1135" t="s">
        <v>2465</v>
      </c>
      <c r="M1135" t="s">
        <v>2766</v>
      </c>
      <c r="N1135" t="s">
        <v>3310</v>
      </c>
      <c r="O1135" t="s">
        <v>471</v>
      </c>
      <c r="Q1135" s="196">
        <v>10</v>
      </c>
      <c r="S1135" t="s">
        <v>3340</v>
      </c>
      <c r="T1135" t="s">
        <v>3557</v>
      </c>
      <c r="U1135" s="198">
        <v>37</v>
      </c>
      <c r="V1135" t="s">
        <v>498</v>
      </c>
      <c r="W1135" t="s">
        <v>1758</v>
      </c>
      <c r="X1135" t="s">
        <v>3312</v>
      </c>
      <c r="Y1135" t="s">
        <v>2662</v>
      </c>
      <c r="Z1135" t="s">
        <v>2990</v>
      </c>
      <c r="AA1135">
        <v>636570.1</v>
      </c>
      <c r="AB1135" s="195">
        <v>37050.875011574099</v>
      </c>
      <c r="AC1135" s="195">
        <v>37051.875011574099</v>
      </c>
    </row>
    <row r="1136" spans="1:29" x14ac:dyDescent="0.25">
      <c r="A1136" s="43" t="str">
        <f t="shared" si="86"/>
        <v>US Power Physical</v>
      </c>
      <c r="B1136" s="43" t="str">
        <f t="shared" si="87"/>
        <v>US</v>
      </c>
      <c r="C1136" s="43" t="str">
        <f t="shared" si="88"/>
        <v>Power</v>
      </c>
      <c r="D1136" s="43" t="str">
        <f t="shared" si="89"/>
        <v>Physical</v>
      </c>
      <c r="E1136" s="43">
        <f>IF(VLOOKUP(S1136,'DD-Lookup'!$J$6:$L$50,3,FALSE)="Monthly",(YEAR(AC1136)-YEAR(AB1136))*12+MONTH(AC1136)-MONTH(AB1136)+1,(AC1136-AB1136+1))</f>
        <v>2</v>
      </c>
      <c r="F1136" s="210">
        <f t="shared" si="90"/>
        <v>50</v>
      </c>
      <c r="G1136" s="199">
        <v>1353157</v>
      </c>
      <c r="H1136" s="195">
        <v>37049.341261574104</v>
      </c>
      <c r="I1136" t="s">
        <v>3063</v>
      </c>
      <c r="M1136" t="s">
        <v>2766</v>
      </c>
      <c r="N1136" t="s">
        <v>3308</v>
      </c>
      <c r="O1136" t="s">
        <v>460</v>
      </c>
      <c r="P1136" s="196">
        <v>25</v>
      </c>
      <c r="S1136" t="s">
        <v>3340</v>
      </c>
      <c r="T1136" t="s">
        <v>3557</v>
      </c>
      <c r="U1136" s="198">
        <v>13</v>
      </c>
      <c r="V1136" t="s">
        <v>3860</v>
      </c>
      <c r="W1136" t="s">
        <v>2519</v>
      </c>
      <c r="X1136" t="s">
        <v>3309</v>
      </c>
      <c r="Y1136" t="s">
        <v>2662</v>
      </c>
      <c r="Z1136" t="s">
        <v>2990</v>
      </c>
      <c r="AA1136">
        <v>636572.1</v>
      </c>
      <c r="AB1136" s="195">
        <v>37050.875011574099</v>
      </c>
      <c r="AC1136" s="195">
        <v>37051.875011574099</v>
      </c>
    </row>
    <row r="1137" spans="1:29" x14ac:dyDescent="0.25">
      <c r="A1137" s="43" t="str">
        <f t="shared" si="86"/>
        <v>US Natural Gas Physical</v>
      </c>
      <c r="B1137" s="43" t="str">
        <f t="shared" si="87"/>
        <v>US</v>
      </c>
      <c r="C1137" s="43" t="str">
        <f t="shared" si="88"/>
        <v>Natural Gas</v>
      </c>
      <c r="D1137" s="43" t="str">
        <f t="shared" si="89"/>
        <v>Physical</v>
      </c>
      <c r="E1137" s="43">
        <f>IF(VLOOKUP(S1137,'DD-Lookup'!$J$6:$L$50,3,FALSE)="Monthly",(YEAR(AC1137)-YEAR(AB1137))*12+MONTH(AC1137)-MONTH(AB1137)+1,(AC1137-AB1137+1))</f>
        <v>1</v>
      </c>
      <c r="F1137" s="210">
        <f t="shared" si="90"/>
        <v>5000</v>
      </c>
      <c r="G1137" s="199">
        <v>1353158</v>
      </c>
      <c r="H1137" s="195">
        <v>37049.341273148202</v>
      </c>
      <c r="I1137" t="s">
        <v>2185</v>
      </c>
      <c r="M1137" t="s">
        <v>3341</v>
      </c>
      <c r="N1137" t="s">
        <v>3747</v>
      </c>
      <c r="O1137" t="s">
        <v>499</v>
      </c>
      <c r="P1137" s="196">
        <v>5000</v>
      </c>
      <c r="S1137" t="s">
        <v>3342</v>
      </c>
      <c r="T1137" t="s">
        <v>3557</v>
      </c>
      <c r="U1137" s="198">
        <v>2.355</v>
      </c>
      <c r="V1137" t="s">
        <v>2186</v>
      </c>
      <c r="W1137" t="s">
        <v>3490</v>
      </c>
      <c r="X1137" t="s">
        <v>3325</v>
      </c>
      <c r="Y1137" t="s">
        <v>2469</v>
      </c>
      <c r="Z1137" t="s">
        <v>2995</v>
      </c>
      <c r="AA1137">
        <v>835751</v>
      </c>
      <c r="AB1137" s="195">
        <v>37050.875011574099</v>
      </c>
      <c r="AC1137" s="195">
        <v>37050.875011574099</v>
      </c>
    </row>
    <row r="1138" spans="1:29" x14ac:dyDescent="0.25">
      <c r="A1138" s="43" t="str">
        <f t="shared" si="86"/>
        <v>US Natural Gas Physical</v>
      </c>
      <c r="B1138" s="43" t="str">
        <f t="shared" si="87"/>
        <v>US</v>
      </c>
      <c r="C1138" s="43" t="str">
        <f t="shared" si="88"/>
        <v>Natural Gas</v>
      </c>
      <c r="D1138" s="43" t="str">
        <f t="shared" si="89"/>
        <v>Physical</v>
      </c>
      <c r="E1138" s="43">
        <f>IF(VLOOKUP(S1138,'DD-Lookup'!$J$6:$L$50,3,FALSE)="Monthly",(YEAR(AC1138)-YEAR(AB1138))*12+MONTH(AC1138)-MONTH(AB1138)+1,(AC1138-AB1138+1))</f>
        <v>1</v>
      </c>
      <c r="F1138" s="210">
        <f t="shared" si="90"/>
        <v>10000</v>
      </c>
      <c r="G1138" s="199">
        <v>1353159</v>
      </c>
      <c r="H1138" s="195">
        <v>37049.341273148202</v>
      </c>
      <c r="I1138" t="s">
        <v>2483</v>
      </c>
      <c r="M1138" t="s">
        <v>3341</v>
      </c>
      <c r="N1138" t="s">
        <v>3747</v>
      </c>
      <c r="O1138" t="s">
        <v>500</v>
      </c>
      <c r="P1138" s="196">
        <v>10000</v>
      </c>
      <c r="S1138" t="s">
        <v>3342</v>
      </c>
      <c r="T1138" t="s">
        <v>3557</v>
      </c>
      <c r="U1138" s="198">
        <v>3.67</v>
      </c>
      <c r="V1138" t="s">
        <v>1738</v>
      </c>
      <c r="W1138" t="s">
        <v>2509</v>
      </c>
      <c r="X1138" t="s">
        <v>2177</v>
      </c>
      <c r="Y1138" t="s">
        <v>2469</v>
      </c>
      <c r="Z1138" t="s">
        <v>2995</v>
      </c>
      <c r="AA1138">
        <v>835752</v>
      </c>
      <c r="AB1138" s="195">
        <v>37050.875011574099</v>
      </c>
      <c r="AC1138" s="195">
        <v>37050.875011574099</v>
      </c>
    </row>
    <row r="1139" spans="1:29" x14ac:dyDescent="0.25">
      <c r="A1139" s="43" t="str">
        <f t="shared" si="86"/>
        <v>US Natural Gas Financial</v>
      </c>
      <c r="B1139" s="43" t="str">
        <f t="shared" si="87"/>
        <v>US</v>
      </c>
      <c r="C1139" s="43" t="str">
        <f t="shared" si="88"/>
        <v>Natural Gas</v>
      </c>
      <c r="D1139" s="43" t="str">
        <f t="shared" si="89"/>
        <v>Financial</v>
      </c>
      <c r="E1139" s="43">
        <f>IF(VLOOKUP(S1139,'DD-Lookup'!$J$6:$L$50,3,FALSE)="Monthly",(YEAR(AC1139)-YEAR(AB1139))*12+MONTH(AC1139)-MONTH(AB1139)+1,(AC1139-AB1139+1))</f>
        <v>31</v>
      </c>
      <c r="F1139" s="210">
        <f t="shared" si="90"/>
        <v>3100</v>
      </c>
      <c r="G1139" s="199">
        <v>1353160</v>
      </c>
      <c r="H1139" s="195">
        <v>37049.341296296298</v>
      </c>
      <c r="I1139" t="s">
        <v>2472</v>
      </c>
      <c r="M1139" t="s">
        <v>3341</v>
      </c>
      <c r="N1139" t="s">
        <v>2406</v>
      </c>
      <c r="O1139" t="s">
        <v>3651</v>
      </c>
      <c r="P1139" s="196">
        <v>100</v>
      </c>
      <c r="S1139" t="s">
        <v>2407</v>
      </c>
      <c r="T1139" t="s">
        <v>3557</v>
      </c>
      <c r="U1139" s="198">
        <v>0.16</v>
      </c>
      <c r="V1139" t="s">
        <v>2481</v>
      </c>
      <c r="W1139" t="s">
        <v>2408</v>
      </c>
      <c r="X1139" t="s">
        <v>2409</v>
      </c>
      <c r="Y1139" t="s">
        <v>3575</v>
      </c>
      <c r="Z1139" t="s">
        <v>2995</v>
      </c>
      <c r="AA1139" t="s">
        <v>501</v>
      </c>
      <c r="AB1139" s="195">
        <v>37073</v>
      </c>
      <c r="AC1139" s="195">
        <v>37103</v>
      </c>
    </row>
    <row r="1140" spans="1:29" x14ac:dyDescent="0.25">
      <c r="A1140" s="43" t="str">
        <f t="shared" si="86"/>
        <v>US Natural Gas Financial</v>
      </c>
      <c r="B1140" s="43" t="str">
        <f t="shared" si="87"/>
        <v>US</v>
      </c>
      <c r="C1140" s="43" t="str">
        <f t="shared" si="88"/>
        <v>Natural Gas</v>
      </c>
      <c r="D1140" s="43" t="str">
        <f t="shared" si="89"/>
        <v>Financial</v>
      </c>
      <c r="E1140" s="43">
        <f>IF(VLOOKUP(S1140,'DD-Lookup'!$J$6:$L$50,3,FALSE)="Monthly",(YEAR(AC1140)-YEAR(AB1140))*12+MONTH(AC1140)-MONTH(AB1140)+1,(AC1140-AB1140+1))</f>
        <v>30</v>
      </c>
      <c r="F1140" s="210">
        <f t="shared" si="90"/>
        <v>150000</v>
      </c>
      <c r="G1140" s="199">
        <v>1353162</v>
      </c>
      <c r="H1140" s="195">
        <v>37049.341307870403</v>
      </c>
      <c r="I1140" t="s">
        <v>3527</v>
      </c>
      <c r="M1140" t="s">
        <v>3341</v>
      </c>
      <c r="N1140" t="s">
        <v>2476</v>
      </c>
      <c r="O1140" t="s">
        <v>502</v>
      </c>
      <c r="P1140" s="196">
        <v>5000</v>
      </c>
      <c r="S1140" t="s">
        <v>3342</v>
      </c>
      <c r="T1140" t="s">
        <v>3557</v>
      </c>
      <c r="U1140" s="198">
        <v>-1.28</v>
      </c>
      <c r="V1140" t="s">
        <v>2404</v>
      </c>
      <c r="W1140" t="s">
        <v>481</v>
      </c>
      <c r="X1140" t="s">
        <v>482</v>
      </c>
      <c r="Y1140" t="s">
        <v>3575</v>
      </c>
      <c r="Z1140" t="s">
        <v>2995</v>
      </c>
      <c r="AA1140" t="s">
        <v>503</v>
      </c>
      <c r="AB1140" s="195">
        <v>37135.875011574099</v>
      </c>
      <c r="AC1140" s="195">
        <v>37164.875011574099</v>
      </c>
    </row>
    <row r="1141" spans="1:29" x14ac:dyDescent="0.25">
      <c r="A1141" s="43" t="str">
        <f t="shared" si="86"/>
        <v>US Power Physical</v>
      </c>
      <c r="B1141" s="43" t="str">
        <f t="shared" si="87"/>
        <v>US</v>
      </c>
      <c r="C1141" s="43" t="str">
        <f t="shared" si="88"/>
        <v>Power</v>
      </c>
      <c r="D1141" s="43" t="str">
        <f t="shared" si="89"/>
        <v>Physical</v>
      </c>
      <c r="E1141" s="43">
        <f>IF(VLOOKUP(S1141,'DD-Lookup'!$J$6:$L$50,3,FALSE)="Monthly",(YEAR(AC1141)-YEAR(AB1141))*12+MONTH(AC1141)-MONTH(AB1141)+1,(AC1141-AB1141+1))</f>
        <v>2</v>
      </c>
      <c r="F1141" s="210">
        <f t="shared" si="90"/>
        <v>50</v>
      </c>
      <c r="G1141" s="199">
        <v>1353163</v>
      </c>
      <c r="H1141" s="195">
        <v>37049.3413194444</v>
      </c>
      <c r="I1141" t="s">
        <v>2244</v>
      </c>
      <c r="M1141" t="s">
        <v>2766</v>
      </c>
      <c r="N1141" t="s">
        <v>3308</v>
      </c>
      <c r="O1141" t="s">
        <v>2694</v>
      </c>
      <c r="P1141" s="196">
        <v>25</v>
      </c>
      <c r="S1141" t="s">
        <v>3340</v>
      </c>
      <c r="T1141" t="s">
        <v>3557</v>
      </c>
      <c r="U1141" s="198">
        <v>53</v>
      </c>
      <c r="V1141" t="s">
        <v>2352</v>
      </c>
      <c r="W1141" t="s">
        <v>3313</v>
      </c>
      <c r="X1141" t="s">
        <v>3309</v>
      </c>
      <c r="Y1141" t="s">
        <v>2662</v>
      </c>
      <c r="Z1141" t="s">
        <v>2990</v>
      </c>
      <c r="AA1141">
        <v>636573.1</v>
      </c>
      <c r="AB1141" s="195">
        <v>37050.875011574099</v>
      </c>
      <c r="AC1141" s="195">
        <v>37051.875011574099</v>
      </c>
    </row>
    <row r="1142" spans="1:29" x14ac:dyDescent="0.25">
      <c r="A1142" s="43" t="str">
        <f t="shared" si="86"/>
        <v>US Natural Gas Financial</v>
      </c>
      <c r="B1142" s="43" t="str">
        <f t="shared" si="87"/>
        <v>US</v>
      </c>
      <c r="C1142" s="43" t="str">
        <f t="shared" si="88"/>
        <v>Natural Gas</v>
      </c>
      <c r="D1142" s="43" t="str">
        <f t="shared" si="89"/>
        <v>Financial</v>
      </c>
      <c r="E1142" s="43">
        <f>IF(VLOOKUP(S1142,'DD-Lookup'!$J$6:$L$50,3,FALSE)="Monthly",(YEAR(AC1142)-YEAR(AB1142))*12+MONTH(AC1142)-MONTH(AB1142)+1,(AC1142-AB1142+1))</f>
        <v>31</v>
      </c>
      <c r="F1142" s="210">
        <f t="shared" si="90"/>
        <v>155000</v>
      </c>
      <c r="G1142" s="199">
        <v>1353165</v>
      </c>
      <c r="H1142" s="195">
        <v>37049.341354166703</v>
      </c>
      <c r="I1142" t="s">
        <v>3527</v>
      </c>
      <c r="M1142" t="s">
        <v>3341</v>
      </c>
      <c r="N1142" t="s">
        <v>2476</v>
      </c>
      <c r="O1142" t="s">
        <v>2704</v>
      </c>
      <c r="P1142" s="196">
        <v>5000</v>
      </c>
      <c r="S1142" t="s">
        <v>3342</v>
      </c>
      <c r="T1142" t="s">
        <v>3557</v>
      </c>
      <c r="U1142" s="198">
        <v>-1.28</v>
      </c>
      <c r="V1142" t="s">
        <v>2404</v>
      </c>
      <c r="W1142" t="s">
        <v>481</v>
      </c>
      <c r="X1142" t="s">
        <v>482</v>
      </c>
      <c r="Y1142" t="s">
        <v>3575</v>
      </c>
      <c r="Z1142" t="s">
        <v>2995</v>
      </c>
      <c r="AA1142" t="s">
        <v>504</v>
      </c>
      <c r="AB1142" s="195">
        <v>37104.875011574099</v>
      </c>
      <c r="AC1142" s="195">
        <v>37134.875011574099</v>
      </c>
    </row>
    <row r="1143" spans="1:29" x14ac:dyDescent="0.25">
      <c r="A1143" s="43" t="str">
        <f t="shared" si="86"/>
        <v>US Natural Gas Physical</v>
      </c>
      <c r="B1143" s="43" t="str">
        <f t="shared" si="87"/>
        <v>US</v>
      </c>
      <c r="C1143" s="43" t="str">
        <f t="shared" si="88"/>
        <v>Natural Gas</v>
      </c>
      <c r="D1143" s="43" t="str">
        <f t="shared" si="89"/>
        <v>Physical</v>
      </c>
      <c r="E1143" s="43">
        <f>IF(VLOOKUP(S1143,'DD-Lookup'!$J$6:$L$50,3,FALSE)="Monthly",(YEAR(AC1143)-YEAR(AB1143))*12+MONTH(AC1143)-MONTH(AB1143)+1,(AC1143-AB1143+1))</f>
        <v>1</v>
      </c>
      <c r="F1143" s="210">
        <f t="shared" si="90"/>
        <v>5000</v>
      </c>
      <c r="G1143" s="199">
        <v>1353164</v>
      </c>
      <c r="H1143" s="195">
        <v>37049.341354166703</v>
      </c>
      <c r="I1143" t="s">
        <v>2527</v>
      </c>
      <c r="M1143" t="s">
        <v>3341</v>
      </c>
      <c r="N1143" t="s">
        <v>3747</v>
      </c>
      <c r="O1143" t="s">
        <v>428</v>
      </c>
      <c r="P1143" s="196">
        <v>5000</v>
      </c>
      <c r="S1143" t="s">
        <v>3342</v>
      </c>
      <c r="T1143" t="s">
        <v>3557</v>
      </c>
      <c r="U1143" s="198">
        <v>3.57</v>
      </c>
      <c r="V1143" t="s">
        <v>2349</v>
      </c>
      <c r="W1143" t="s">
        <v>2498</v>
      </c>
      <c r="X1143" t="s">
        <v>2499</v>
      </c>
      <c r="Y1143" t="s">
        <v>2469</v>
      </c>
      <c r="Z1143" t="s">
        <v>2995</v>
      </c>
      <c r="AA1143">
        <v>835753</v>
      </c>
      <c r="AB1143" s="195">
        <v>37050.875011574099</v>
      </c>
      <c r="AC1143" s="195">
        <v>37050.875011574099</v>
      </c>
    </row>
    <row r="1144" spans="1:29" x14ac:dyDescent="0.25">
      <c r="A1144" s="43" t="str">
        <f t="shared" si="86"/>
        <v>US Natural Gas Physical</v>
      </c>
      <c r="B1144" s="43" t="str">
        <f t="shared" si="87"/>
        <v>US</v>
      </c>
      <c r="C1144" s="43" t="str">
        <f t="shared" si="88"/>
        <v>Natural Gas</v>
      </c>
      <c r="D1144" s="43" t="str">
        <f t="shared" si="89"/>
        <v>Physical</v>
      </c>
      <c r="E1144" s="43">
        <f>IF(VLOOKUP(S1144,'DD-Lookup'!$J$6:$L$50,3,FALSE)="Monthly",(YEAR(AC1144)-YEAR(AB1144))*12+MONTH(AC1144)-MONTH(AB1144)+1,(AC1144-AB1144+1))</f>
        <v>1</v>
      </c>
      <c r="F1144" s="210">
        <f t="shared" si="90"/>
        <v>5000</v>
      </c>
      <c r="G1144" s="199">
        <v>1353166</v>
      </c>
      <c r="H1144" s="195">
        <v>37049.341377314799</v>
      </c>
      <c r="I1144" t="s">
        <v>2185</v>
      </c>
      <c r="M1144" t="s">
        <v>3341</v>
      </c>
      <c r="N1144" t="s">
        <v>3747</v>
      </c>
      <c r="O1144" t="s">
        <v>497</v>
      </c>
      <c r="P1144" s="196">
        <v>5000</v>
      </c>
      <c r="S1144" t="s">
        <v>3342</v>
      </c>
      <c r="T1144" t="s">
        <v>3557</v>
      </c>
      <c r="U1144" s="198">
        <v>2.355</v>
      </c>
      <c r="V1144" t="s">
        <v>2186</v>
      </c>
      <c r="W1144" t="s">
        <v>3490</v>
      </c>
      <c r="X1144" t="s">
        <v>3325</v>
      </c>
      <c r="Y1144" t="s">
        <v>2469</v>
      </c>
      <c r="Z1144" t="s">
        <v>2995</v>
      </c>
      <c r="AA1144">
        <v>835754</v>
      </c>
      <c r="AB1144" s="195">
        <v>37050.875011574099</v>
      </c>
      <c r="AC1144" s="195">
        <v>37050.875011574099</v>
      </c>
    </row>
    <row r="1145" spans="1:29" x14ac:dyDescent="0.25">
      <c r="A1145" s="43" t="str">
        <f t="shared" si="86"/>
        <v>US Power Physical</v>
      </c>
      <c r="B1145" s="43" t="str">
        <f t="shared" si="87"/>
        <v>US</v>
      </c>
      <c r="C1145" s="43" t="str">
        <f t="shared" si="88"/>
        <v>Power</v>
      </c>
      <c r="D1145" s="43" t="str">
        <f t="shared" si="89"/>
        <v>Physical</v>
      </c>
      <c r="E1145" s="43">
        <f>IF(VLOOKUP(S1145,'DD-Lookup'!$J$6:$L$50,3,FALSE)="Monthly",(YEAR(AC1145)-YEAR(AB1145))*12+MONTH(AC1145)-MONTH(AB1145)+1,(AC1145-AB1145+1))</f>
        <v>2</v>
      </c>
      <c r="F1145" s="210">
        <f t="shared" si="90"/>
        <v>50</v>
      </c>
      <c r="G1145" s="199">
        <v>1353167</v>
      </c>
      <c r="H1145" s="195">
        <v>37049.341388888803</v>
      </c>
      <c r="I1145" t="s">
        <v>2276</v>
      </c>
      <c r="M1145" t="s">
        <v>2766</v>
      </c>
      <c r="N1145" t="s">
        <v>3308</v>
      </c>
      <c r="O1145" t="s">
        <v>2694</v>
      </c>
      <c r="P1145" s="196">
        <v>25</v>
      </c>
      <c r="S1145" t="s">
        <v>3340</v>
      </c>
      <c r="T1145" t="s">
        <v>3557</v>
      </c>
      <c r="U1145" s="198">
        <v>52</v>
      </c>
      <c r="V1145" t="s">
        <v>3766</v>
      </c>
      <c r="W1145" t="s">
        <v>3313</v>
      </c>
      <c r="X1145" t="s">
        <v>3309</v>
      </c>
      <c r="Y1145" t="s">
        <v>2662</v>
      </c>
      <c r="Z1145" t="s">
        <v>2990</v>
      </c>
      <c r="AA1145">
        <v>636574.1</v>
      </c>
      <c r="AB1145" s="195">
        <v>37050.875011574099</v>
      </c>
      <c r="AC1145" s="195">
        <v>37051.875011574099</v>
      </c>
    </row>
    <row r="1146" spans="1:29" x14ac:dyDescent="0.25">
      <c r="A1146" s="43" t="str">
        <f t="shared" si="86"/>
        <v>US Natural Gas Physical</v>
      </c>
      <c r="B1146" s="43" t="str">
        <f t="shared" si="87"/>
        <v>US</v>
      </c>
      <c r="C1146" s="43" t="str">
        <f t="shared" si="88"/>
        <v>Natural Gas</v>
      </c>
      <c r="D1146" s="43" t="str">
        <f t="shared" si="89"/>
        <v>Physical</v>
      </c>
      <c r="E1146" s="43">
        <f>IF(VLOOKUP(S1146,'DD-Lookup'!$J$6:$L$50,3,FALSE)="Monthly",(YEAR(AC1146)-YEAR(AB1146))*12+MONTH(AC1146)-MONTH(AB1146)+1,(AC1146-AB1146+1))</f>
        <v>1</v>
      </c>
      <c r="F1146" s="210">
        <f t="shared" si="90"/>
        <v>5000</v>
      </c>
      <c r="G1146" s="199">
        <v>1353168</v>
      </c>
      <c r="H1146" s="195">
        <v>37049.3414583333</v>
      </c>
      <c r="I1146" t="s">
        <v>2487</v>
      </c>
      <c r="M1146" t="s">
        <v>3341</v>
      </c>
      <c r="N1146" t="s">
        <v>3747</v>
      </c>
      <c r="O1146" t="s">
        <v>2158</v>
      </c>
      <c r="Q1146" s="196">
        <v>5000</v>
      </c>
      <c r="S1146" t="s">
        <v>3342</v>
      </c>
      <c r="T1146" t="s">
        <v>3557</v>
      </c>
      <c r="U1146" s="198">
        <v>4</v>
      </c>
      <c r="V1146" t="s">
        <v>1764</v>
      </c>
      <c r="W1146" t="s">
        <v>3138</v>
      </c>
      <c r="X1146" t="s">
        <v>3081</v>
      </c>
      <c r="Y1146" t="s">
        <v>2469</v>
      </c>
      <c r="Z1146" t="s">
        <v>2995</v>
      </c>
      <c r="AA1146">
        <v>835755</v>
      </c>
      <c r="AB1146" s="195">
        <v>37050.875011574099</v>
      </c>
      <c r="AC1146" s="195">
        <v>37050.875011574099</v>
      </c>
    </row>
    <row r="1147" spans="1:29" x14ac:dyDescent="0.25">
      <c r="A1147" s="43" t="str">
        <f t="shared" si="86"/>
        <v>US Natural Gas Physical</v>
      </c>
      <c r="B1147" s="43" t="str">
        <f t="shared" si="87"/>
        <v>US</v>
      </c>
      <c r="C1147" s="43" t="str">
        <f t="shared" si="88"/>
        <v>Natural Gas</v>
      </c>
      <c r="D1147" s="43" t="str">
        <f t="shared" si="89"/>
        <v>Physical</v>
      </c>
      <c r="E1147" s="43">
        <f>IF(VLOOKUP(S1147,'DD-Lookup'!$J$6:$L$50,3,FALSE)="Monthly",(YEAR(AC1147)-YEAR(AB1147))*12+MONTH(AC1147)-MONTH(AB1147)+1,(AC1147-AB1147+1))</f>
        <v>1</v>
      </c>
      <c r="F1147" s="210">
        <f t="shared" si="90"/>
        <v>10000</v>
      </c>
      <c r="G1147" s="199">
        <v>1353169</v>
      </c>
      <c r="H1147" s="195">
        <v>37049.341481481497</v>
      </c>
      <c r="I1147" t="s">
        <v>2254</v>
      </c>
      <c r="M1147" t="s">
        <v>3341</v>
      </c>
      <c r="N1147" t="s">
        <v>3747</v>
      </c>
      <c r="O1147" t="s">
        <v>505</v>
      </c>
      <c r="P1147" s="196">
        <v>10000</v>
      </c>
      <c r="S1147" t="s">
        <v>3342</v>
      </c>
      <c r="T1147" t="s">
        <v>3557</v>
      </c>
      <c r="U1147" s="198">
        <v>3.59</v>
      </c>
      <c r="V1147" t="s">
        <v>2199</v>
      </c>
      <c r="W1147" t="s">
        <v>2323</v>
      </c>
      <c r="X1147" t="s">
        <v>2204</v>
      </c>
      <c r="Y1147" t="s">
        <v>2469</v>
      </c>
      <c r="Z1147" t="s">
        <v>2995</v>
      </c>
      <c r="AA1147">
        <v>835756</v>
      </c>
      <c r="AB1147" s="195">
        <v>37050.875011574099</v>
      </c>
      <c r="AC1147" s="195">
        <v>37050.875011574099</v>
      </c>
    </row>
    <row r="1148" spans="1:29" x14ac:dyDescent="0.25">
      <c r="A1148" s="43" t="str">
        <f t="shared" si="86"/>
        <v>US Natural Gas Physical</v>
      </c>
      <c r="B1148" s="43" t="str">
        <f t="shared" si="87"/>
        <v>US</v>
      </c>
      <c r="C1148" s="43" t="str">
        <f t="shared" si="88"/>
        <v>Natural Gas</v>
      </c>
      <c r="D1148" s="43" t="str">
        <f t="shared" si="89"/>
        <v>Physical</v>
      </c>
      <c r="E1148" s="43">
        <f>IF(VLOOKUP(S1148,'DD-Lookup'!$J$6:$L$50,3,FALSE)="Monthly",(YEAR(AC1148)-YEAR(AB1148))*12+MONTH(AC1148)-MONTH(AB1148)+1,(AC1148-AB1148+1))</f>
        <v>1</v>
      </c>
      <c r="F1148" s="210">
        <f t="shared" si="90"/>
        <v>5000</v>
      </c>
      <c r="G1148" s="199">
        <v>1353170</v>
      </c>
      <c r="H1148" s="195">
        <v>37049.341516203698</v>
      </c>
      <c r="I1148" t="s">
        <v>2487</v>
      </c>
      <c r="M1148" t="s">
        <v>3341</v>
      </c>
      <c r="N1148" t="s">
        <v>3747</v>
      </c>
      <c r="O1148" t="s">
        <v>1636</v>
      </c>
      <c r="P1148" s="196">
        <v>5000</v>
      </c>
      <c r="S1148" t="s">
        <v>3342</v>
      </c>
      <c r="T1148" t="s">
        <v>3557</v>
      </c>
      <c r="U1148" s="198">
        <v>3.55</v>
      </c>
      <c r="V1148" t="s">
        <v>3495</v>
      </c>
      <c r="W1148" t="s">
        <v>2366</v>
      </c>
      <c r="X1148" t="s">
        <v>3093</v>
      </c>
      <c r="Y1148" t="s">
        <v>2469</v>
      </c>
      <c r="Z1148" t="s">
        <v>2995</v>
      </c>
      <c r="AA1148">
        <v>835757</v>
      </c>
      <c r="AB1148" s="195">
        <v>37050.875011574099</v>
      </c>
      <c r="AC1148" s="195">
        <v>37050.875011574099</v>
      </c>
    </row>
    <row r="1149" spans="1:29" x14ac:dyDescent="0.25">
      <c r="A1149" s="43" t="str">
        <f t="shared" si="86"/>
        <v>US Natural Gas Financial</v>
      </c>
      <c r="B1149" s="43" t="str">
        <f t="shared" si="87"/>
        <v>US</v>
      </c>
      <c r="C1149" s="43" t="str">
        <f t="shared" si="88"/>
        <v>Natural Gas</v>
      </c>
      <c r="D1149" s="43" t="str">
        <f t="shared" si="89"/>
        <v>Financial</v>
      </c>
      <c r="E1149" s="43">
        <f>IF(VLOOKUP(S1149,'DD-Lookup'!$J$6:$L$50,3,FALSE)="Monthly",(YEAR(AC1149)-YEAR(AB1149))*12+MONTH(AC1149)-MONTH(AB1149)+1,(AC1149-AB1149+1))</f>
        <v>30</v>
      </c>
      <c r="F1149" s="210">
        <f t="shared" si="90"/>
        <v>75000</v>
      </c>
      <c r="G1149" s="199">
        <v>1353172</v>
      </c>
      <c r="H1149" s="195">
        <v>37049.341643518499</v>
      </c>
      <c r="I1149" t="s">
        <v>3096</v>
      </c>
      <c r="M1149" t="s">
        <v>3341</v>
      </c>
      <c r="N1149" t="s">
        <v>2281</v>
      </c>
      <c r="O1149" t="s">
        <v>3110</v>
      </c>
      <c r="Q1149" s="196">
        <v>2500</v>
      </c>
      <c r="S1149" t="s">
        <v>3342</v>
      </c>
      <c r="T1149" t="s">
        <v>3557</v>
      </c>
      <c r="U1149" s="198">
        <v>3.9424999999999999</v>
      </c>
      <c r="V1149" t="s">
        <v>2734</v>
      </c>
      <c r="W1149" t="s">
        <v>2853</v>
      </c>
      <c r="X1149" t="s">
        <v>2282</v>
      </c>
      <c r="Y1149" t="s">
        <v>3575</v>
      </c>
      <c r="Z1149" t="s">
        <v>2995</v>
      </c>
      <c r="AA1149" t="s">
        <v>506</v>
      </c>
      <c r="AB1149" s="195">
        <v>37135.875</v>
      </c>
      <c r="AC1149" s="195">
        <v>37164.875</v>
      </c>
    </row>
    <row r="1150" spans="1:29" x14ac:dyDescent="0.25">
      <c r="A1150" s="43" t="str">
        <f t="shared" si="86"/>
        <v>US Power Physical</v>
      </c>
      <c r="B1150" s="43" t="str">
        <f t="shared" si="87"/>
        <v>US</v>
      </c>
      <c r="C1150" s="43" t="str">
        <f t="shared" si="88"/>
        <v>Power</v>
      </c>
      <c r="D1150" s="43" t="str">
        <f t="shared" si="89"/>
        <v>Physical</v>
      </c>
      <c r="E1150" s="43">
        <f>IF(VLOOKUP(S1150,'DD-Lookup'!$J$6:$L$50,3,FALSE)="Monthly",(YEAR(AC1150)-YEAR(AB1150))*12+MONTH(AC1150)-MONTH(AB1150)+1,(AC1150-AB1150+1))</f>
        <v>2</v>
      </c>
      <c r="F1150" s="210">
        <f t="shared" si="90"/>
        <v>50</v>
      </c>
      <c r="G1150" s="199">
        <v>1353175</v>
      </c>
      <c r="H1150" s="195">
        <v>37049.341701388897</v>
      </c>
      <c r="I1150" t="s">
        <v>2255</v>
      </c>
      <c r="M1150" t="s">
        <v>2766</v>
      </c>
      <c r="N1150" t="s">
        <v>3310</v>
      </c>
      <c r="O1150" t="s">
        <v>459</v>
      </c>
      <c r="P1150" s="196">
        <v>25</v>
      </c>
      <c r="S1150" t="s">
        <v>3340</v>
      </c>
      <c r="T1150" t="s">
        <v>3557</v>
      </c>
      <c r="U1150" s="198">
        <v>23</v>
      </c>
      <c r="V1150" t="s">
        <v>3771</v>
      </c>
      <c r="W1150" t="s">
        <v>3875</v>
      </c>
      <c r="X1150" t="s">
        <v>3312</v>
      </c>
      <c r="Y1150" t="s">
        <v>2662</v>
      </c>
      <c r="Z1150" t="s">
        <v>2990</v>
      </c>
      <c r="AA1150">
        <v>636576.1</v>
      </c>
      <c r="AB1150" s="195">
        <v>37050.875011574099</v>
      </c>
      <c r="AC1150" s="195">
        <v>37051.875011574099</v>
      </c>
    </row>
    <row r="1151" spans="1:29" x14ac:dyDescent="0.25">
      <c r="A1151" s="43" t="str">
        <f t="shared" si="86"/>
        <v>US Power Physical</v>
      </c>
      <c r="B1151" s="43" t="str">
        <f t="shared" si="87"/>
        <v>US</v>
      </c>
      <c r="C1151" s="43" t="str">
        <f t="shared" si="88"/>
        <v>Power</v>
      </c>
      <c r="D1151" s="43" t="str">
        <f t="shared" si="89"/>
        <v>Physical</v>
      </c>
      <c r="E1151" s="43">
        <f>IF(VLOOKUP(S1151,'DD-Lookup'!$J$6:$L$50,3,FALSE)="Monthly",(YEAR(AC1151)-YEAR(AB1151))*12+MONTH(AC1151)-MONTH(AB1151)+1,(AC1151-AB1151+1))</f>
        <v>2</v>
      </c>
      <c r="F1151" s="210">
        <f t="shared" si="90"/>
        <v>50</v>
      </c>
      <c r="G1151" s="199">
        <v>1353177</v>
      </c>
      <c r="H1151" s="195">
        <v>37049.341724537</v>
      </c>
      <c r="I1151" t="s">
        <v>3382</v>
      </c>
      <c r="M1151" t="s">
        <v>2766</v>
      </c>
      <c r="N1151" t="s">
        <v>3308</v>
      </c>
      <c r="O1151" t="s">
        <v>2694</v>
      </c>
      <c r="P1151" s="196">
        <v>25</v>
      </c>
      <c r="S1151" t="s">
        <v>3340</v>
      </c>
      <c r="T1151" t="s">
        <v>3557</v>
      </c>
      <c r="U1151" s="198">
        <v>50</v>
      </c>
      <c r="V1151" t="s">
        <v>3275</v>
      </c>
      <c r="W1151" t="s">
        <v>3313</v>
      </c>
      <c r="X1151" t="s">
        <v>3309</v>
      </c>
      <c r="Y1151" t="s">
        <v>2662</v>
      </c>
      <c r="Z1151" t="s">
        <v>2990</v>
      </c>
      <c r="AA1151">
        <v>636578.1</v>
      </c>
      <c r="AB1151" s="195">
        <v>37050.875011574099</v>
      </c>
      <c r="AC1151" s="195">
        <v>37051.875011574099</v>
      </c>
    </row>
    <row r="1152" spans="1:29" x14ac:dyDescent="0.25">
      <c r="A1152" s="43" t="str">
        <f t="shared" si="86"/>
        <v xml:space="preserve"> Natural Gas Physical</v>
      </c>
      <c r="B1152" s="43" t="str">
        <f t="shared" si="87"/>
        <v/>
      </c>
      <c r="C1152" s="43" t="str">
        <f t="shared" si="88"/>
        <v>Natural Gas</v>
      </c>
      <c r="D1152" s="43" t="str">
        <f t="shared" si="89"/>
        <v>Physical</v>
      </c>
      <c r="E1152" s="43">
        <f>IF(VLOOKUP(S1152,'DD-Lookup'!$J$6:$L$50,3,FALSE)="Monthly",(YEAR(AC1152)-YEAR(AB1152))*12+MONTH(AC1152)-MONTH(AB1152)+1,(AC1152-AB1152+1))</f>
        <v>1</v>
      </c>
      <c r="F1152" s="210">
        <f t="shared" si="90"/>
        <v>10000</v>
      </c>
      <c r="G1152" s="199">
        <v>1353179</v>
      </c>
      <c r="H1152" s="195">
        <v>37049.341759259303</v>
      </c>
      <c r="I1152" t="s">
        <v>2479</v>
      </c>
      <c r="M1152" t="s">
        <v>3341</v>
      </c>
      <c r="N1152" t="s">
        <v>2492</v>
      </c>
      <c r="O1152" t="s">
        <v>507</v>
      </c>
      <c r="P1152" s="196">
        <v>10000</v>
      </c>
      <c r="S1152" t="s">
        <v>3342</v>
      </c>
      <c r="T1152" t="s">
        <v>3557</v>
      </c>
      <c r="U1152" s="198">
        <v>3.8450000000000002</v>
      </c>
      <c r="V1152" t="s">
        <v>508</v>
      </c>
      <c r="W1152" t="s">
        <v>2493</v>
      </c>
      <c r="X1152" t="s">
        <v>2494</v>
      </c>
      <c r="Y1152" t="s">
        <v>2469</v>
      </c>
      <c r="Z1152" t="s">
        <v>2995</v>
      </c>
      <c r="AA1152">
        <v>835759</v>
      </c>
      <c r="AB1152" s="195">
        <v>37050.875011574099</v>
      </c>
      <c r="AC1152" s="195">
        <v>37050.875011574099</v>
      </c>
    </row>
    <row r="1153" spans="1:29" x14ac:dyDescent="0.25">
      <c r="A1153" s="43" t="str">
        <f t="shared" si="86"/>
        <v>US Natural Gas Physical</v>
      </c>
      <c r="B1153" s="43" t="str">
        <f t="shared" si="87"/>
        <v>US</v>
      </c>
      <c r="C1153" s="43" t="str">
        <f t="shared" si="88"/>
        <v>Natural Gas</v>
      </c>
      <c r="D1153" s="43" t="str">
        <f t="shared" si="89"/>
        <v>Physical</v>
      </c>
      <c r="E1153" s="43">
        <f>IF(VLOOKUP(S1153,'DD-Lookup'!$J$6:$L$50,3,FALSE)="Monthly",(YEAR(AC1153)-YEAR(AB1153))*12+MONTH(AC1153)-MONTH(AB1153)+1,(AC1153-AB1153+1))</f>
        <v>1</v>
      </c>
      <c r="F1153" s="210">
        <f t="shared" si="90"/>
        <v>10000</v>
      </c>
      <c r="G1153" s="199">
        <v>1353178</v>
      </c>
      <c r="H1153" s="195">
        <v>37049.341759259303</v>
      </c>
      <c r="I1153" t="s">
        <v>2470</v>
      </c>
      <c r="M1153" t="s">
        <v>3341</v>
      </c>
      <c r="N1153" t="s">
        <v>3747</v>
      </c>
      <c r="O1153" t="s">
        <v>401</v>
      </c>
      <c r="P1153" s="196">
        <v>10000</v>
      </c>
      <c r="S1153" t="s">
        <v>3342</v>
      </c>
      <c r="T1153" t="s">
        <v>3557</v>
      </c>
      <c r="U1153" s="198">
        <v>3.58</v>
      </c>
      <c r="V1153" t="s">
        <v>2471</v>
      </c>
      <c r="W1153" t="s">
        <v>2347</v>
      </c>
      <c r="X1153" t="s">
        <v>2484</v>
      </c>
      <c r="Y1153" t="s">
        <v>2469</v>
      </c>
      <c r="Z1153" t="s">
        <v>2995</v>
      </c>
      <c r="AA1153">
        <v>835758</v>
      </c>
      <c r="AB1153" s="195">
        <v>37050.875011574099</v>
      </c>
      <c r="AC1153" s="195">
        <v>37050.875011574099</v>
      </c>
    </row>
    <row r="1154" spans="1:29" x14ac:dyDescent="0.25">
      <c r="A1154" s="43" t="str">
        <f t="shared" si="86"/>
        <v>US Power Physical</v>
      </c>
      <c r="B1154" s="43" t="str">
        <f t="shared" si="87"/>
        <v>US</v>
      </c>
      <c r="C1154" s="43" t="str">
        <f t="shared" si="88"/>
        <v>Power</v>
      </c>
      <c r="D1154" s="43" t="str">
        <f t="shared" si="89"/>
        <v>Physical</v>
      </c>
      <c r="E1154" s="43">
        <f>IF(VLOOKUP(S1154,'DD-Lookup'!$J$6:$L$50,3,FALSE)="Monthly",(YEAR(AC1154)-YEAR(AB1154))*12+MONTH(AC1154)-MONTH(AB1154)+1,(AC1154-AB1154+1))</f>
        <v>2</v>
      </c>
      <c r="F1154" s="210">
        <f t="shared" si="90"/>
        <v>50</v>
      </c>
      <c r="G1154" s="199">
        <v>1353181</v>
      </c>
      <c r="H1154" s="195">
        <v>37049.3418171296</v>
      </c>
      <c r="I1154" t="s">
        <v>3858</v>
      </c>
      <c r="M1154" t="s">
        <v>2766</v>
      </c>
      <c r="N1154" t="s">
        <v>3308</v>
      </c>
      <c r="O1154" t="s">
        <v>470</v>
      </c>
      <c r="Q1154" s="196">
        <v>25</v>
      </c>
      <c r="S1154" t="s">
        <v>3340</v>
      </c>
      <c r="T1154" t="s">
        <v>3557</v>
      </c>
      <c r="U1154" s="198">
        <v>22</v>
      </c>
      <c r="V1154" t="s">
        <v>3859</v>
      </c>
      <c r="W1154" t="s">
        <v>3060</v>
      </c>
      <c r="X1154" t="s">
        <v>3309</v>
      </c>
      <c r="Y1154" t="s">
        <v>2662</v>
      </c>
      <c r="Z1154" t="s">
        <v>2990</v>
      </c>
      <c r="AA1154">
        <v>636580.1</v>
      </c>
      <c r="AB1154" s="195">
        <v>37050.875011574099</v>
      </c>
      <c r="AC1154" s="195">
        <v>37051.875011574099</v>
      </c>
    </row>
    <row r="1155" spans="1:29" x14ac:dyDescent="0.25">
      <c r="A1155" s="43" t="str">
        <f t="shared" si="86"/>
        <v>US Power Physical</v>
      </c>
      <c r="B1155" s="43" t="str">
        <f t="shared" si="87"/>
        <v>US</v>
      </c>
      <c r="C1155" s="43" t="str">
        <f t="shared" si="88"/>
        <v>Power</v>
      </c>
      <c r="D1155" s="43" t="str">
        <f t="shared" si="89"/>
        <v>Physical</v>
      </c>
      <c r="E1155" s="43">
        <f>IF(VLOOKUP(S1155,'DD-Lookup'!$J$6:$L$50,3,FALSE)="Monthly",(YEAR(AC1155)-YEAR(AB1155))*12+MONTH(AC1155)-MONTH(AB1155)+1,(AC1155-AB1155+1))</f>
        <v>2</v>
      </c>
      <c r="F1155" s="210">
        <f t="shared" si="90"/>
        <v>50</v>
      </c>
      <c r="G1155" s="199">
        <v>1353180</v>
      </c>
      <c r="H1155" s="195">
        <v>37049.3418171296</v>
      </c>
      <c r="I1155" t="s">
        <v>2259</v>
      </c>
      <c r="M1155" t="s">
        <v>2766</v>
      </c>
      <c r="N1155" t="s">
        <v>3308</v>
      </c>
      <c r="O1155" t="s">
        <v>2694</v>
      </c>
      <c r="Q1155" s="196">
        <v>25</v>
      </c>
      <c r="S1155" t="s">
        <v>3340</v>
      </c>
      <c r="T1155" t="s">
        <v>3557</v>
      </c>
      <c r="U1155" s="198">
        <v>53</v>
      </c>
      <c r="V1155" t="s">
        <v>3759</v>
      </c>
      <c r="W1155" t="s">
        <v>3313</v>
      </c>
      <c r="X1155" t="s">
        <v>3309</v>
      </c>
      <c r="Y1155" t="s">
        <v>2662</v>
      </c>
      <c r="Z1155" t="s">
        <v>2990</v>
      </c>
      <c r="AA1155">
        <v>636579.1</v>
      </c>
      <c r="AB1155" s="195">
        <v>37050.875011574099</v>
      </c>
      <c r="AC1155" s="195">
        <v>37051.875011574099</v>
      </c>
    </row>
    <row r="1156" spans="1:29" x14ac:dyDescent="0.25">
      <c r="A1156" s="43" t="str">
        <f t="shared" si="86"/>
        <v>US Natural Gas Physical</v>
      </c>
      <c r="B1156" s="43" t="str">
        <f t="shared" si="87"/>
        <v>US</v>
      </c>
      <c r="C1156" s="43" t="str">
        <f t="shared" si="88"/>
        <v>Natural Gas</v>
      </c>
      <c r="D1156" s="43" t="str">
        <f t="shared" si="89"/>
        <v>Physical</v>
      </c>
      <c r="E1156" s="43">
        <f>IF(VLOOKUP(S1156,'DD-Lookup'!$J$6:$L$50,3,FALSE)="Monthly",(YEAR(AC1156)-YEAR(AB1156))*12+MONTH(AC1156)-MONTH(AB1156)+1,(AC1156-AB1156+1))</f>
        <v>1</v>
      </c>
      <c r="F1156" s="210">
        <f t="shared" si="90"/>
        <v>40000</v>
      </c>
      <c r="G1156" s="199">
        <v>1353182</v>
      </c>
      <c r="H1156" s="195">
        <v>37049.341840277797</v>
      </c>
      <c r="I1156" t="s">
        <v>3100</v>
      </c>
      <c r="M1156" t="s">
        <v>3341</v>
      </c>
      <c r="N1156" t="s">
        <v>3747</v>
      </c>
      <c r="O1156" t="s">
        <v>401</v>
      </c>
      <c r="P1156" s="196">
        <v>40000</v>
      </c>
      <c r="S1156" t="s">
        <v>3342</v>
      </c>
      <c r="T1156" t="s">
        <v>3557</v>
      </c>
      <c r="U1156" s="198">
        <v>3.58</v>
      </c>
      <c r="V1156" t="s">
        <v>2228</v>
      </c>
      <c r="W1156" t="s">
        <v>2347</v>
      </c>
      <c r="X1156" t="s">
        <v>2484</v>
      </c>
      <c r="Y1156" t="s">
        <v>2469</v>
      </c>
      <c r="Z1156" t="s">
        <v>2995</v>
      </c>
      <c r="AA1156">
        <v>835760</v>
      </c>
      <c r="AB1156" s="195">
        <v>37050.875011574099</v>
      </c>
      <c r="AC1156" s="195">
        <v>37050.875011574099</v>
      </c>
    </row>
    <row r="1157" spans="1:29" x14ac:dyDescent="0.25">
      <c r="A1157" s="43" t="str">
        <f t="shared" si="86"/>
        <v>US Power Physical</v>
      </c>
      <c r="B1157" s="43" t="str">
        <f t="shared" si="87"/>
        <v>US</v>
      </c>
      <c r="C1157" s="43" t="str">
        <f t="shared" si="88"/>
        <v>Power</v>
      </c>
      <c r="D1157" s="43" t="str">
        <f t="shared" si="89"/>
        <v>Physical</v>
      </c>
      <c r="E1157" s="43">
        <f>IF(VLOOKUP(S1157,'DD-Lookup'!$J$6:$L$50,3,FALSE)="Monthly",(YEAR(AC1157)-YEAR(AB1157))*12+MONTH(AC1157)-MONTH(AB1157)+1,(AC1157-AB1157+1))</f>
        <v>31</v>
      </c>
      <c r="F1157" s="210">
        <f t="shared" si="90"/>
        <v>775</v>
      </c>
      <c r="G1157" s="199">
        <v>1353183</v>
      </c>
      <c r="H1157" s="195">
        <v>37049.3418634259</v>
      </c>
      <c r="I1157" t="s">
        <v>3375</v>
      </c>
      <c r="M1157" t="s">
        <v>2766</v>
      </c>
      <c r="N1157" t="s">
        <v>3308</v>
      </c>
      <c r="O1157" t="s">
        <v>3158</v>
      </c>
      <c r="P1157" s="196">
        <v>25</v>
      </c>
      <c r="S1157" t="s">
        <v>3340</v>
      </c>
      <c r="T1157" t="s">
        <v>3557</v>
      </c>
      <c r="U1157" s="198">
        <v>160</v>
      </c>
      <c r="V1157" t="s">
        <v>3195</v>
      </c>
      <c r="W1157" t="s">
        <v>2403</v>
      </c>
      <c r="X1157" t="s">
        <v>3309</v>
      </c>
      <c r="Y1157" t="s">
        <v>2662</v>
      </c>
      <c r="Z1157" t="s">
        <v>2990</v>
      </c>
      <c r="AA1157">
        <v>636581.1</v>
      </c>
      <c r="AB1157" s="195">
        <v>37073.875011574099</v>
      </c>
      <c r="AC1157" s="195">
        <v>37103.875011574099</v>
      </c>
    </row>
    <row r="1158" spans="1:29" x14ac:dyDescent="0.25">
      <c r="A1158" s="43" t="str">
        <f t="shared" si="86"/>
        <v>US Natural Gas Physical</v>
      </c>
      <c r="B1158" s="43" t="str">
        <f t="shared" si="87"/>
        <v>US</v>
      </c>
      <c r="C1158" s="43" t="str">
        <f t="shared" si="88"/>
        <v>Natural Gas</v>
      </c>
      <c r="D1158" s="43" t="str">
        <f t="shared" si="89"/>
        <v>Physical</v>
      </c>
      <c r="E1158" s="43">
        <f>IF(VLOOKUP(S1158,'DD-Lookup'!$J$6:$L$50,3,FALSE)="Monthly",(YEAR(AC1158)-YEAR(AB1158))*12+MONTH(AC1158)-MONTH(AB1158)+1,(AC1158-AB1158+1))</f>
        <v>1</v>
      </c>
      <c r="F1158" s="210">
        <f t="shared" si="90"/>
        <v>5000</v>
      </c>
      <c r="G1158" s="199">
        <v>1353184</v>
      </c>
      <c r="H1158" s="195">
        <v>37049.341874999998</v>
      </c>
      <c r="I1158" t="s">
        <v>2527</v>
      </c>
      <c r="M1158" t="s">
        <v>3341</v>
      </c>
      <c r="N1158" t="s">
        <v>3747</v>
      </c>
      <c r="O1158" t="s">
        <v>428</v>
      </c>
      <c r="Q1158" s="196">
        <v>5000</v>
      </c>
      <c r="S1158" t="s">
        <v>3342</v>
      </c>
      <c r="T1158" t="s">
        <v>3557</v>
      </c>
      <c r="U1158" s="198">
        <v>3.57</v>
      </c>
      <c r="V1158" t="s">
        <v>2349</v>
      </c>
      <c r="W1158" t="s">
        <v>2498</v>
      </c>
      <c r="X1158" t="s">
        <v>2499</v>
      </c>
      <c r="Y1158" t="s">
        <v>2469</v>
      </c>
      <c r="Z1158" t="s">
        <v>2995</v>
      </c>
      <c r="AA1158">
        <v>835761</v>
      </c>
      <c r="AB1158" s="195">
        <v>37050.875011574099</v>
      </c>
      <c r="AC1158" s="195">
        <v>37050.875011574099</v>
      </c>
    </row>
    <row r="1159" spans="1:29" x14ac:dyDescent="0.25">
      <c r="A1159" s="43" t="str">
        <f t="shared" si="86"/>
        <v>US Natural Gas Financial</v>
      </c>
      <c r="B1159" s="43" t="str">
        <f t="shared" si="87"/>
        <v>US</v>
      </c>
      <c r="C1159" s="43" t="str">
        <f t="shared" si="88"/>
        <v>Natural Gas</v>
      </c>
      <c r="D1159" s="43" t="str">
        <f t="shared" si="89"/>
        <v>Financial</v>
      </c>
      <c r="E1159" s="43">
        <f>IF(VLOOKUP(S1159,'DD-Lookup'!$J$6:$L$50,3,FALSE)="Monthly",(YEAR(AC1159)-YEAR(AB1159))*12+MONTH(AC1159)-MONTH(AB1159)+1,(AC1159-AB1159+1))</f>
        <v>151</v>
      </c>
      <c r="F1159" s="210">
        <f t="shared" si="90"/>
        <v>377500</v>
      </c>
      <c r="G1159" s="199">
        <v>1353185</v>
      </c>
      <c r="H1159" s="195">
        <v>37049.341886574097</v>
      </c>
      <c r="I1159" t="s">
        <v>2440</v>
      </c>
      <c r="M1159" t="s">
        <v>3341</v>
      </c>
      <c r="N1159" t="s">
        <v>2281</v>
      </c>
      <c r="O1159" t="s">
        <v>2491</v>
      </c>
      <c r="P1159" s="196">
        <v>2500</v>
      </c>
      <c r="S1159" t="s">
        <v>3342</v>
      </c>
      <c r="T1159" t="s">
        <v>3557</v>
      </c>
      <c r="U1159" s="198">
        <v>4.2699999999999996</v>
      </c>
      <c r="V1159" t="s">
        <v>2614</v>
      </c>
      <c r="W1159" t="s">
        <v>2853</v>
      </c>
      <c r="X1159" t="s">
        <v>2282</v>
      </c>
      <c r="Y1159" t="s">
        <v>3575</v>
      </c>
      <c r="Z1159" t="s">
        <v>2995</v>
      </c>
      <c r="AA1159" t="s">
        <v>509</v>
      </c>
      <c r="AB1159" s="195">
        <v>37196</v>
      </c>
      <c r="AC1159" s="195">
        <v>37346</v>
      </c>
    </row>
    <row r="1160" spans="1:29" x14ac:dyDescent="0.25">
      <c r="A1160" s="43" t="str">
        <f t="shared" si="86"/>
        <v>US Natural Gas Physical</v>
      </c>
      <c r="B1160" s="43" t="str">
        <f t="shared" si="87"/>
        <v>US</v>
      </c>
      <c r="C1160" s="43" t="str">
        <f t="shared" si="88"/>
        <v>Natural Gas</v>
      </c>
      <c r="D1160" s="43" t="str">
        <f t="shared" si="89"/>
        <v>Physical</v>
      </c>
      <c r="E1160" s="43">
        <f>IF(VLOOKUP(S1160,'DD-Lookup'!$J$6:$L$50,3,FALSE)="Monthly",(YEAR(AC1160)-YEAR(AB1160))*12+MONTH(AC1160)-MONTH(AB1160)+1,(AC1160-AB1160+1))</f>
        <v>1</v>
      </c>
      <c r="F1160" s="210">
        <f t="shared" si="90"/>
        <v>10000</v>
      </c>
      <c r="G1160" s="199">
        <v>1353186</v>
      </c>
      <c r="H1160" s="195">
        <v>37049.341886574097</v>
      </c>
      <c r="I1160" t="s">
        <v>2254</v>
      </c>
      <c r="M1160" t="s">
        <v>3341</v>
      </c>
      <c r="N1160" t="s">
        <v>3747</v>
      </c>
      <c r="O1160" t="s">
        <v>399</v>
      </c>
      <c r="P1160" s="196">
        <v>10000</v>
      </c>
      <c r="S1160" t="s">
        <v>3342</v>
      </c>
      <c r="T1160" t="s">
        <v>3557</v>
      </c>
      <c r="U1160" s="198">
        <v>3.5724999999999998</v>
      </c>
      <c r="V1160" t="s">
        <v>2466</v>
      </c>
      <c r="W1160" t="s">
        <v>2347</v>
      </c>
      <c r="X1160" t="s">
        <v>2484</v>
      </c>
      <c r="Y1160" t="s">
        <v>2469</v>
      </c>
      <c r="Z1160" t="s">
        <v>2995</v>
      </c>
      <c r="AA1160">
        <v>835762</v>
      </c>
      <c r="AB1160" s="195">
        <v>37050.875011574099</v>
      </c>
      <c r="AC1160" s="195">
        <v>37050.875011574099</v>
      </c>
    </row>
    <row r="1161" spans="1:29" x14ac:dyDescent="0.25">
      <c r="A1161" s="43" t="str">
        <f t="shared" si="86"/>
        <v>US Natural Gas Physical</v>
      </c>
      <c r="B1161" s="43" t="str">
        <f t="shared" si="87"/>
        <v>US</v>
      </c>
      <c r="C1161" s="43" t="str">
        <f t="shared" si="88"/>
        <v>Natural Gas</v>
      </c>
      <c r="D1161" s="43" t="str">
        <f t="shared" si="89"/>
        <v>Physical</v>
      </c>
      <c r="E1161" s="43">
        <f>IF(VLOOKUP(S1161,'DD-Lookup'!$J$6:$L$50,3,FALSE)="Monthly",(YEAR(AC1161)-YEAR(AB1161))*12+MONTH(AC1161)-MONTH(AB1161)+1,(AC1161-AB1161+1))</f>
        <v>1</v>
      </c>
      <c r="F1161" s="210">
        <f t="shared" si="90"/>
        <v>5000</v>
      </c>
      <c r="G1161" s="199">
        <v>1353187</v>
      </c>
      <c r="H1161" s="195">
        <v>37049.341909722199</v>
      </c>
      <c r="I1161" t="s">
        <v>3375</v>
      </c>
      <c r="M1161" t="s">
        <v>3341</v>
      </c>
      <c r="N1161" t="s">
        <v>3747</v>
      </c>
      <c r="O1161" t="s">
        <v>499</v>
      </c>
      <c r="Q1161" s="196">
        <v>5000</v>
      </c>
      <c r="S1161" t="s">
        <v>3342</v>
      </c>
      <c r="T1161" t="s">
        <v>3557</v>
      </c>
      <c r="U1161" s="198">
        <v>2.3199999999999998</v>
      </c>
      <c r="V1161" t="s">
        <v>3075</v>
      </c>
      <c r="W1161" t="s">
        <v>3490</v>
      </c>
      <c r="X1161" t="s">
        <v>3325</v>
      </c>
      <c r="Y1161" t="s">
        <v>2469</v>
      </c>
      <c r="Z1161" t="s">
        <v>2995</v>
      </c>
      <c r="AA1161">
        <v>835763</v>
      </c>
      <c r="AB1161" s="195">
        <v>37050.875011574099</v>
      </c>
      <c r="AC1161" s="195">
        <v>37050.875011574099</v>
      </c>
    </row>
    <row r="1162" spans="1:29" x14ac:dyDescent="0.25">
      <c r="A1162" s="43" t="str">
        <f t="shared" si="86"/>
        <v>US Power Physical</v>
      </c>
      <c r="B1162" s="43" t="str">
        <f t="shared" si="87"/>
        <v>US</v>
      </c>
      <c r="C1162" s="43" t="str">
        <f t="shared" si="88"/>
        <v>Power</v>
      </c>
      <c r="D1162" s="43" t="str">
        <f t="shared" si="89"/>
        <v>Physical</v>
      </c>
      <c r="E1162" s="43">
        <f>IF(VLOOKUP(S1162,'DD-Lookup'!$J$6:$L$50,3,FALSE)="Monthly",(YEAR(AC1162)-YEAR(AB1162))*12+MONTH(AC1162)-MONTH(AB1162)+1,(AC1162-AB1162+1))</f>
        <v>2</v>
      </c>
      <c r="F1162" s="210">
        <f t="shared" si="90"/>
        <v>50</v>
      </c>
      <c r="G1162" s="199">
        <v>1353188</v>
      </c>
      <c r="H1162" s="195">
        <v>37049.341921296298</v>
      </c>
      <c r="I1162" t="s">
        <v>3155</v>
      </c>
      <c r="M1162" t="s">
        <v>2766</v>
      </c>
      <c r="N1162" t="s">
        <v>3308</v>
      </c>
      <c r="O1162" t="s">
        <v>443</v>
      </c>
      <c r="Q1162" s="196">
        <v>25</v>
      </c>
      <c r="S1162" t="s">
        <v>3340</v>
      </c>
      <c r="T1162" t="s">
        <v>3557</v>
      </c>
      <c r="U1162" s="198">
        <v>34</v>
      </c>
      <c r="V1162" t="s">
        <v>3864</v>
      </c>
      <c r="W1162" t="s">
        <v>1729</v>
      </c>
      <c r="X1162" t="s">
        <v>3061</v>
      </c>
      <c r="Y1162" t="s">
        <v>2662</v>
      </c>
      <c r="Z1162" t="s">
        <v>2990</v>
      </c>
      <c r="AA1162">
        <v>636583.1</v>
      </c>
      <c r="AB1162" s="195">
        <v>37050.875011574099</v>
      </c>
      <c r="AC1162" s="195">
        <v>37051.875011574099</v>
      </c>
    </row>
    <row r="1163" spans="1:29" x14ac:dyDescent="0.25">
      <c r="A1163" s="43" t="str">
        <f t="shared" ref="A1163:A1226" si="91">B1163&amp;" "&amp;C1163&amp;" "&amp;D1163</f>
        <v>US Natural Gas Physical</v>
      </c>
      <c r="B1163" s="43" t="str">
        <f t="shared" ref="B1163:B1226" si="92">IF((LEFT(N1163,2)="US"),"US","")</f>
        <v>US</v>
      </c>
      <c r="C1163" s="43" t="str">
        <f t="shared" ref="C1163:C1226" si="93">M1163</f>
        <v>Natural Gas</v>
      </c>
      <c r="D1163" s="43" t="str">
        <f t="shared" ref="D1163:D1226" si="94">IF(ISNUMBER(FIND("Phy",N1163))=TRUE,"Physical","Financial")</f>
        <v>Physical</v>
      </c>
      <c r="E1163" s="43">
        <f>IF(VLOOKUP(S1163,'DD-Lookup'!$J$6:$L$50,3,FALSE)="Monthly",(YEAR(AC1163)-YEAR(AB1163))*12+MONTH(AC1163)-MONTH(AB1163)+1,(AC1163-AB1163+1))</f>
        <v>1</v>
      </c>
      <c r="F1163" s="210">
        <f t="shared" ref="F1163:F1226" si="95">E1163*SUM(P1163:Q1163)</f>
        <v>25000</v>
      </c>
      <c r="G1163" s="199">
        <v>1353189</v>
      </c>
      <c r="H1163" s="195">
        <v>37049.341921296298</v>
      </c>
      <c r="I1163" t="s">
        <v>2487</v>
      </c>
      <c r="M1163" t="s">
        <v>3341</v>
      </c>
      <c r="N1163" t="s">
        <v>3747</v>
      </c>
      <c r="O1163" t="s">
        <v>2722</v>
      </c>
      <c r="P1163" s="196">
        <v>25000</v>
      </c>
      <c r="S1163" t="s">
        <v>3342</v>
      </c>
      <c r="T1163" t="s">
        <v>3557</v>
      </c>
      <c r="U1163" s="198">
        <v>3.69</v>
      </c>
      <c r="V1163" t="s">
        <v>3495</v>
      </c>
      <c r="W1163" t="s">
        <v>2175</v>
      </c>
      <c r="X1163" t="s">
        <v>2176</v>
      </c>
      <c r="Y1163" t="s">
        <v>2469</v>
      </c>
      <c r="Z1163" t="s">
        <v>2995</v>
      </c>
      <c r="AA1163">
        <v>835764</v>
      </c>
      <c r="AB1163" s="195">
        <v>37050.875011574099</v>
      </c>
      <c r="AC1163" s="195">
        <v>37050.875011574099</v>
      </c>
    </row>
    <row r="1164" spans="1:29" x14ac:dyDescent="0.25">
      <c r="A1164" s="43" t="str">
        <f t="shared" si="91"/>
        <v>US Natural Gas Financial</v>
      </c>
      <c r="B1164" s="43" t="str">
        <f t="shared" si="92"/>
        <v>US</v>
      </c>
      <c r="C1164" s="43" t="str">
        <f t="shared" si="93"/>
        <v>Natural Gas</v>
      </c>
      <c r="D1164" s="43" t="str">
        <f t="shared" si="94"/>
        <v>Financial</v>
      </c>
      <c r="E1164" s="43">
        <f>IF(VLOOKUP(S1164,'DD-Lookup'!$J$6:$L$50,3,FALSE)="Monthly",(YEAR(AC1164)-YEAR(AB1164))*12+MONTH(AC1164)-MONTH(AB1164)+1,(AC1164-AB1164+1))</f>
        <v>31</v>
      </c>
      <c r="F1164" s="210">
        <f t="shared" si="95"/>
        <v>155000</v>
      </c>
      <c r="G1164" s="199">
        <v>1353190</v>
      </c>
      <c r="H1164" s="195">
        <v>37049.341944444401</v>
      </c>
      <c r="I1164" t="s">
        <v>2423</v>
      </c>
      <c r="M1164" t="s">
        <v>3341</v>
      </c>
      <c r="N1164" t="s">
        <v>2281</v>
      </c>
      <c r="O1164" t="s">
        <v>2475</v>
      </c>
      <c r="Q1164" s="196">
        <v>5000</v>
      </c>
      <c r="S1164" t="s">
        <v>3342</v>
      </c>
      <c r="T1164" t="s">
        <v>3557</v>
      </c>
      <c r="U1164" s="198">
        <v>3.81</v>
      </c>
      <c r="V1164" t="s">
        <v>3274</v>
      </c>
      <c r="W1164" t="s">
        <v>2853</v>
      </c>
      <c r="X1164" t="s">
        <v>2282</v>
      </c>
      <c r="Y1164" t="s">
        <v>3575</v>
      </c>
      <c r="Z1164" t="s">
        <v>2995</v>
      </c>
      <c r="AA1164" t="s">
        <v>510</v>
      </c>
      <c r="AB1164" s="195">
        <v>37073.875</v>
      </c>
      <c r="AC1164" s="195">
        <v>37103.875</v>
      </c>
    </row>
    <row r="1165" spans="1:29" x14ac:dyDescent="0.25">
      <c r="A1165" s="43" t="str">
        <f t="shared" si="91"/>
        <v>US Power Financial</v>
      </c>
      <c r="B1165" s="43" t="str">
        <f t="shared" si="92"/>
        <v>US</v>
      </c>
      <c r="C1165" s="43" t="str">
        <f t="shared" si="93"/>
        <v>Power</v>
      </c>
      <c r="D1165" s="43" t="str">
        <f t="shared" si="94"/>
        <v>Financial</v>
      </c>
      <c r="E1165" s="43">
        <f>IF(VLOOKUP(S1165,'DD-Lookup'!$J$6:$L$50,3,FALSE)="Monthly",(YEAR(AC1165)-YEAR(AB1165))*12+MONTH(AC1165)-MONTH(AB1165)+1,(AC1165-AB1165+1))</f>
        <v>5</v>
      </c>
      <c r="F1165" s="210">
        <f t="shared" si="95"/>
        <v>250</v>
      </c>
      <c r="G1165" s="199">
        <v>1353191</v>
      </c>
      <c r="H1165" s="195">
        <v>37049.341990740701</v>
      </c>
      <c r="I1165" t="s">
        <v>2244</v>
      </c>
      <c r="M1165" t="s">
        <v>2766</v>
      </c>
      <c r="N1165" t="s">
        <v>2659</v>
      </c>
      <c r="O1165" t="s">
        <v>3229</v>
      </c>
      <c r="Q1165" s="196">
        <v>50</v>
      </c>
      <c r="S1165" t="s">
        <v>3340</v>
      </c>
      <c r="T1165" t="s">
        <v>3557</v>
      </c>
      <c r="U1165" s="198">
        <v>35.25</v>
      </c>
      <c r="V1165" t="s">
        <v>3136</v>
      </c>
      <c r="W1165" t="s">
        <v>2258</v>
      </c>
      <c r="X1165" t="s">
        <v>3368</v>
      </c>
      <c r="Y1165" t="s">
        <v>2662</v>
      </c>
      <c r="Z1165" t="s">
        <v>2995</v>
      </c>
      <c r="AA1165">
        <v>636584.1</v>
      </c>
      <c r="AB1165" s="195">
        <v>37053.875</v>
      </c>
      <c r="AC1165" s="195">
        <v>37057.875</v>
      </c>
    </row>
    <row r="1166" spans="1:29" x14ac:dyDescent="0.25">
      <c r="A1166" s="43" t="str">
        <f t="shared" si="91"/>
        <v>US Power Physical</v>
      </c>
      <c r="B1166" s="43" t="str">
        <f t="shared" si="92"/>
        <v>US</v>
      </c>
      <c r="C1166" s="43" t="str">
        <f t="shared" si="93"/>
        <v>Power</v>
      </c>
      <c r="D1166" s="43" t="str">
        <f t="shared" si="94"/>
        <v>Physical</v>
      </c>
      <c r="E1166" s="43">
        <f>IF(VLOOKUP(S1166,'DD-Lookup'!$J$6:$L$50,3,FALSE)="Monthly",(YEAR(AC1166)-YEAR(AB1166))*12+MONTH(AC1166)-MONTH(AB1166)+1,(AC1166-AB1166+1))</f>
        <v>31</v>
      </c>
      <c r="F1166" s="210">
        <f t="shared" si="95"/>
        <v>775</v>
      </c>
      <c r="G1166" s="199">
        <v>1353195</v>
      </c>
      <c r="H1166" s="195">
        <v>37049.342025462996</v>
      </c>
      <c r="I1166" t="s">
        <v>2465</v>
      </c>
      <c r="M1166" t="s">
        <v>2766</v>
      </c>
      <c r="N1166" t="s">
        <v>3308</v>
      </c>
      <c r="O1166" t="s">
        <v>2358</v>
      </c>
      <c r="P1166" s="196">
        <v>25</v>
      </c>
      <c r="S1166" t="s">
        <v>3340</v>
      </c>
      <c r="T1166" t="s">
        <v>3557</v>
      </c>
      <c r="U1166" s="198">
        <v>205</v>
      </c>
      <c r="V1166" t="s">
        <v>3153</v>
      </c>
      <c r="W1166" t="s">
        <v>2403</v>
      </c>
      <c r="X1166" t="s">
        <v>3309</v>
      </c>
      <c r="Y1166" t="s">
        <v>2662</v>
      </c>
      <c r="Z1166" t="s">
        <v>2990</v>
      </c>
      <c r="AA1166">
        <v>636585.1</v>
      </c>
      <c r="AB1166" s="195">
        <v>37104.875011574099</v>
      </c>
      <c r="AC1166" s="195">
        <v>37134.875011574099</v>
      </c>
    </row>
    <row r="1167" spans="1:29" x14ac:dyDescent="0.25">
      <c r="A1167" s="43" t="str">
        <f t="shared" si="91"/>
        <v xml:space="preserve"> Metals Financial</v>
      </c>
      <c r="B1167" s="43" t="str">
        <f t="shared" si="92"/>
        <v/>
      </c>
      <c r="C1167" s="43" t="str">
        <f t="shared" si="93"/>
        <v>Metals</v>
      </c>
      <c r="D1167" s="43" t="str">
        <f t="shared" si="94"/>
        <v>Financial</v>
      </c>
      <c r="E1167" s="43">
        <f>IF(VLOOKUP(S1167,'DD-Lookup'!$J$6:$L$50,3,FALSE)="Monthly",(YEAR(AC1167)-YEAR(AB1167))*12+MONTH(AC1167)-MONTH(AB1167)+1,(AC1167-AB1167+1))</f>
        <v>1</v>
      </c>
      <c r="F1167" s="210">
        <f t="shared" si="95"/>
        <v>20</v>
      </c>
      <c r="G1167" s="199">
        <v>1353198</v>
      </c>
      <c r="H1167" s="195">
        <v>37049.342037037</v>
      </c>
      <c r="I1167" t="s">
        <v>1669</v>
      </c>
      <c r="M1167" t="s">
        <v>3346</v>
      </c>
      <c r="N1167" t="s">
        <v>3554</v>
      </c>
      <c r="O1167" t="s">
        <v>3555</v>
      </c>
      <c r="P1167" s="196">
        <v>20</v>
      </c>
      <c r="S1167" t="s">
        <v>3556</v>
      </c>
      <c r="T1167" t="s">
        <v>3557</v>
      </c>
      <c r="U1167" s="198">
        <v>1666</v>
      </c>
      <c r="V1167" t="s">
        <v>1670</v>
      </c>
      <c r="W1167" t="s">
        <v>3563</v>
      </c>
      <c r="X1167" t="s">
        <v>3559</v>
      </c>
      <c r="Y1167" t="s">
        <v>3560</v>
      </c>
      <c r="Z1167" t="s">
        <v>3561</v>
      </c>
      <c r="AA1167">
        <v>2173555</v>
      </c>
    </row>
    <row r="1168" spans="1:29" x14ac:dyDescent="0.25">
      <c r="A1168" s="43" t="str">
        <f t="shared" si="91"/>
        <v>US Natural Gas Physical</v>
      </c>
      <c r="B1168" s="43" t="str">
        <f t="shared" si="92"/>
        <v>US</v>
      </c>
      <c r="C1168" s="43" t="str">
        <f t="shared" si="93"/>
        <v>Natural Gas</v>
      </c>
      <c r="D1168" s="43" t="str">
        <f t="shared" si="94"/>
        <v>Physical</v>
      </c>
      <c r="E1168" s="43">
        <f>IF(VLOOKUP(S1168,'DD-Lookup'!$J$6:$L$50,3,FALSE)="Monthly",(YEAR(AC1168)-YEAR(AB1168))*12+MONTH(AC1168)-MONTH(AB1168)+1,(AC1168-AB1168+1))</f>
        <v>1</v>
      </c>
      <c r="F1168" s="210">
        <f t="shared" si="95"/>
        <v>10000</v>
      </c>
      <c r="G1168" s="199">
        <v>1353196</v>
      </c>
      <c r="H1168" s="195">
        <v>37049.342037037</v>
      </c>
      <c r="I1168" t="s">
        <v>2487</v>
      </c>
      <c r="M1168" t="s">
        <v>3341</v>
      </c>
      <c r="N1168" t="s">
        <v>3747</v>
      </c>
      <c r="O1168" t="s">
        <v>399</v>
      </c>
      <c r="P1168" s="196">
        <v>10000</v>
      </c>
      <c r="S1168" t="s">
        <v>3342</v>
      </c>
      <c r="T1168" t="s">
        <v>3557</v>
      </c>
      <c r="U1168" s="198">
        <v>3.57</v>
      </c>
      <c r="V1168" t="s">
        <v>3489</v>
      </c>
      <c r="W1168" t="s">
        <v>2347</v>
      </c>
      <c r="X1168" t="s">
        <v>2484</v>
      </c>
      <c r="Y1168" t="s">
        <v>2469</v>
      </c>
      <c r="Z1168" t="s">
        <v>2995</v>
      </c>
      <c r="AA1168">
        <v>835765</v>
      </c>
      <c r="AB1168" s="195">
        <v>37050.875011574099</v>
      </c>
      <c r="AC1168" s="195">
        <v>37050.875011574099</v>
      </c>
    </row>
    <row r="1169" spans="1:29" x14ac:dyDescent="0.25">
      <c r="A1169" s="43" t="str">
        <f t="shared" si="91"/>
        <v>US Natural Gas Physical</v>
      </c>
      <c r="B1169" s="43" t="str">
        <f t="shared" si="92"/>
        <v>US</v>
      </c>
      <c r="C1169" s="43" t="str">
        <f t="shared" si="93"/>
        <v>Natural Gas</v>
      </c>
      <c r="D1169" s="43" t="str">
        <f t="shared" si="94"/>
        <v>Physical</v>
      </c>
      <c r="E1169" s="43">
        <f>IF(VLOOKUP(S1169,'DD-Lookup'!$J$6:$L$50,3,FALSE)="Monthly",(YEAR(AC1169)-YEAR(AB1169))*12+MONTH(AC1169)-MONTH(AB1169)+1,(AC1169-AB1169+1))</f>
        <v>1</v>
      </c>
      <c r="F1169" s="210">
        <f t="shared" si="95"/>
        <v>5000</v>
      </c>
      <c r="G1169" s="199">
        <v>1353200</v>
      </c>
      <c r="H1169" s="195">
        <v>37049.342106481497</v>
      </c>
      <c r="I1169" t="s">
        <v>2488</v>
      </c>
      <c r="M1169" t="s">
        <v>3341</v>
      </c>
      <c r="N1169" t="s">
        <v>3747</v>
      </c>
      <c r="O1169" t="s">
        <v>511</v>
      </c>
      <c r="P1169" s="196">
        <v>5000</v>
      </c>
      <c r="S1169" t="s">
        <v>3342</v>
      </c>
      <c r="T1169" t="s">
        <v>3557</v>
      </c>
      <c r="U1169" s="198">
        <v>3.7549999999999999</v>
      </c>
      <c r="V1169" t="s">
        <v>2351</v>
      </c>
      <c r="W1169" t="s">
        <v>2467</v>
      </c>
      <c r="X1169" t="s">
        <v>2468</v>
      </c>
      <c r="Y1169" t="s">
        <v>2469</v>
      </c>
      <c r="Z1169" t="s">
        <v>2995</v>
      </c>
      <c r="AA1169">
        <v>835766</v>
      </c>
      <c r="AB1169" s="195">
        <v>37050.875011574099</v>
      </c>
      <c r="AC1169" s="195">
        <v>37050.875011574099</v>
      </c>
    </row>
    <row r="1170" spans="1:29" x14ac:dyDescent="0.25">
      <c r="A1170" s="43" t="str">
        <f t="shared" si="91"/>
        <v>US Power Physical</v>
      </c>
      <c r="B1170" s="43" t="str">
        <f t="shared" si="92"/>
        <v>US</v>
      </c>
      <c r="C1170" s="43" t="str">
        <f t="shared" si="93"/>
        <v>Power</v>
      </c>
      <c r="D1170" s="43" t="str">
        <f t="shared" si="94"/>
        <v>Physical</v>
      </c>
      <c r="E1170" s="43">
        <f>IF(VLOOKUP(S1170,'DD-Lookup'!$J$6:$L$50,3,FALSE)="Monthly",(YEAR(AC1170)-YEAR(AB1170))*12+MONTH(AC1170)-MONTH(AB1170)+1,(AC1170-AB1170+1))</f>
        <v>1</v>
      </c>
      <c r="F1170" s="210">
        <f t="shared" si="95"/>
        <v>50</v>
      </c>
      <c r="G1170" s="199">
        <v>1353201</v>
      </c>
      <c r="H1170" s="195">
        <v>37049.3422222222</v>
      </c>
      <c r="I1170" t="s">
        <v>2345</v>
      </c>
      <c r="M1170" t="s">
        <v>2766</v>
      </c>
      <c r="N1170" t="s">
        <v>3361</v>
      </c>
      <c r="O1170" t="s">
        <v>321</v>
      </c>
      <c r="P1170" s="196">
        <v>50</v>
      </c>
      <c r="S1170" t="s">
        <v>3340</v>
      </c>
      <c r="T1170" t="s">
        <v>3557</v>
      </c>
      <c r="U1170" s="198">
        <v>41.25</v>
      </c>
      <c r="V1170" t="s">
        <v>1713</v>
      </c>
      <c r="W1170" t="s">
        <v>3296</v>
      </c>
      <c r="X1170" t="s">
        <v>3368</v>
      </c>
      <c r="Y1170" t="s">
        <v>2662</v>
      </c>
      <c r="Z1170" t="s">
        <v>2990</v>
      </c>
      <c r="AA1170">
        <v>636587.1</v>
      </c>
      <c r="AB1170" s="195">
        <v>37053.875011574099</v>
      </c>
      <c r="AC1170" s="195">
        <v>37053.875011574099</v>
      </c>
    </row>
    <row r="1171" spans="1:29" x14ac:dyDescent="0.25">
      <c r="A1171" s="43" t="str">
        <f t="shared" si="91"/>
        <v>US Power Physical</v>
      </c>
      <c r="B1171" s="43" t="str">
        <f t="shared" si="92"/>
        <v>US</v>
      </c>
      <c r="C1171" s="43" t="str">
        <f t="shared" si="93"/>
        <v>Power</v>
      </c>
      <c r="D1171" s="43" t="str">
        <f t="shared" si="94"/>
        <v>Physical</v>
      </c>
      <c r="E1171" s="43">
        <f>IF(VLOOKUP(S1171,'DD-Lookup'!$J$6:$L$50,3,FALSE)="Monthly",(YEAR(AC1171)-YEAR(AB1171))*12+MONTH(AC1171)-MONTH(AB1171)+1,(AC1171-AB1171+1))</f>
        <v>2</v>
      </c>
      <c r="F1171" s="210">
        <f t="shared" si="95"/>
        <v>50</v>
      </c>
      <c r="G1171" s="199">
        <v>1353202</v>
      </c>
      <c r="H1171" s="195">
        <v>37049.342233796298</v>
      </c>
      <c r="I1171" t="s">
        <v>3063</v>
      </c>
      <c r="M1171" t="s">
        <v>2766</v>
      </c>
      <c r="N1171" t="s">
        <v>3308</v>
      </c>
      <c r="O1171" t="s">
        <v>2694</v>
      </c>
      <c r="P1171" s="196">
        <v>25</v>
      </c>
      <c r="S1171" t="s">
        <v>3340</v>
      </c>
      <c r="T1171" t="s">
        <v>3557</v>
      </c>
      <c r="U1171" s="198">
        <v>50</v>
      </c>
      <c r="V1171" t="s">
        <v>3756</v>
      </c>
      <c r="W1171" t="s">
        <v>3313</v>
      </c>
      <c r="X1171" t="s">
        <v>3309</v>
      </c>
      <c r="Y1171" t="s">
        <v>2662</v>
      </c>
      <c r="Z1171" t="s">
        <v>2990</v>
      </c>
      <c r="AA1171">
        <v>636588.1</v>
      </c>
      <c r="AB1171" s="195">
        <v>37050.875011574099</v>
      </c>
      <c r="AC1171" s="195">
        <v>37051.875011574099</v>
      </c>
    </row>
    <row r="1172" spans="1:29" x14ac:dyDescent="0.25">
      <c r="A1172" s="43" t="str">
        <f t="shared" si="91"/>
        <v>US Natural Gas Physical</v>
      </c>
      <c r="B1172" s="43" t="str">
        <f t="shared" si="92"/>
        <v>US</v>
      </c>
      <c r="C1172" s="43" t="str">
        <f t="shared" si="93"/>
        <v>Natural Gas</v>
      </c>
      <c r="D1172" s="43" t="str">
        <f t="shared" si="94"/>
        <v>Physical</v>
      </c>
      <c r="E1172" s="43">
        <f>IF(VLOOKUP(S1172,'DD-Lookup'!$J$6:$L$50,3,FALSE)="Monthly",(YEAR(AC1172)-YEAR(AB1172))*12+MONTH(AC1172)-MONTH(AB1172)+1,(AC1172-AB1172+1))</f>
        <v>1</v>
      </c>
      <c r="F1172" s="210">
        <f t="shared" si="95"/>
        <v>20000</v>
      </c>
      <c r="G1172" s="199">
        <v>1353203</v>
      </c>
      <c r="H1172" s="195">
        <v>37049.342245370397</v>
      </c>
      <c r="I1172" t="s">
        <v>3321</v>
      </c>
      <c r="M1172" t="s">
        <v>3341</v>
      </c>
      <c r="N1172" t="s">
        <v>3747</v>
      </c>
      <c r="O1172" t="s">
        <v>379</v>
      </c>
      <c r="Q1172" s="196">
        <v>20000</v>
      </c>
      <c r="S1172" t="s">
        <v>3342</v>
      </c>
      <c r="T1172" t="s">
        <v>3557</v>
      </c>
      <c r="U1172" s="198">
        <v>3.7450000000000001</v>
      </c>
      <c r="V1172" t="s">
        <v>2350</v>
      </c>
      <c r="W1172" t="s">
        <v>2467</v>
      </c>
      <c r="X1172" t="s">
        <v>2468</v>
      </c>
      <c r="Y1172" t="s">
        <v>2469</v>
      </c>
      <c r="Z1172" t="s">
        <v>2995</v>
      </c>
      <c r="AA1172">
        <v>835767</v>
      </c>
      <c r="AB1172" s="195">
        <v>37050.875011574099</v>
      </c>
      <c r="AC1172" s="195">
        <v>37050.875011574099</v>
      </c>
    </row>
    <row r="1173" spans="1:29" x14ac:dyDescent="0.25">
      <c r="A1173" s="43" t="str">
        <f t="shared" si="91"/>
        <v>US Natural Gas Financial</v>
      </c>
      <c r="B1173" s="43" t="str">
        <f t="shared" si="92"/>
        <v>US</v>
      </c>
      <c r="C1173" s="43" t="str">
        <f t="shared" si="93"/>
        <v>Natural Gas</v>
      </c>
      <c r="D1173" s="43" t="str">
        <f t="shared" si="94"/>
        <v>Financial</v>
      </c>
      <c r="E1173" s="43">
        <f>IF(VLOOKUP(S1173,'DD-Lookup'!$J$6:$L$50,3,FALSE)="Monthly",(YEAR(AC1173)-YEAR(AB1173))*12+MONTH(AC1173)-MONTH(AB1173)+1,(AC1173-AB1173+1))</f>
        <v>31</v>
      </c>
      <c r="F1173" s="210">
        <f t="shared" si="95"/>
        <v>387500</v>
      </c>
      <c r="G1173" s="199">
        <v>1353204</v>
      </c>
      <c r="H1173" s="195">
        <v>37049.3422685185</v>
      </c>
      <c r="I1173" t="s">
        <v>3375</v>
      </c>
      <c r="M1173" t="s">
        <v>3341</v>
      </c>
      <c r="N1173" t="s">
        <v>2281</v>
      </c>
      <c r="O1173" t="s">
        <v>2475</v>
      </c>
      <c r="Q1173" s="196">
        <v>12500</v>
      </c>
      <c r="S1173" t="s">
        <v>3342</v>
      </c>
      <c r="T1173" t="s">
        <v>3557</v>
      </c>
      <c r="U1173" s="198">
        <v>3.8050000000000002</v>
      </c>
      <c r="V1173" t="s">
        <v>3838</v>
      </c>
      <c r="W1173" t="s">
        <v>2853</v>
      </c>
      <c r="X1173" t="s">
        <v>2282</v>
      </c>
      <c r="Y1173" t="s">
        <v>3575</v>
      </c>
      <c r="Z1173" t="s">
        <v>2995</v>
      </c>
      <c r="AA1173" t="s">
        <v>512</v>
      </c>
      <c r="AB1173" s="195">
        <v>37073.875</v>
      </c>
      <c r="AC1173" s="195">
        <v>37103.875</v>
      </c>
    </row>
    <row r="1174" spans="1:29" x14ac:dyDescent="0.25">
      <c r="A1174" s="43" t="str">
        <f t="shared" si="91"/>
        <v>US Power Physical</v>
      </c>
      <c r="B1174" s="43" t="str">
        <f t="shared" si="92"/>
        <v>US</v>
      </c>
      <c r="C1174" s="43" t="str">
        <f t="shared" si="93"/>
        <v>Power</v>
      </c>
      <c r="D1174" s="43" t="str">
        <f t="shared" si="94"/>
        <v>Physical</v>
      </c>
      <c r="E1174" s="43">
        <f>IF(VLOOKUP(S1174,'DD-Lookup'!$J$6:$L$50,3,FALSE)="Monthly",(YEAR(AC1174)-YEAR(AB1174))*12+MONTH(AC1174)-MONTH(AB1174)+1,(AC1174-AB1174+1))</f>
        <v>30</v>
      </c>
      <c r="F1174" s="210">
        <f t="shared" si="95"/>
        <v>1500</v>
      </c>
      <c r="G1174" s="199">
        <v>1353205</v>
      </c>
      <c r="H1174" s="195">
        <v>37049.342291666697</v>
      </c>
      <c r="I1174" t="s">
        <v>3375</v>
      </c>
      <c r="M1174" t="s">
        <v>2766</v>
      </c>
      <c r="N1174" t="s">
        <v>2274</v>
      </c>
      <c r="O1174" t="s">
        <v>3830</v>
      </c>
      <c r="P1174" s="196">
        <v>50</v>
      </c>
      <c r="S1174" t="s">
        <v>3340</v>
      </c>
      <c r="T1174" t="s">
        <v>3557</v>
      </c>
      <c r="U1174" s="198">
        <v>44.25</v>
      </c>
      <c r="V1174" t="s">
        <v>370</v>
      </c>
      <c r="W1174" t="s">
        <v>2500</v>
      </c>
      <c r="X1174" t="s">
        <v>2501</v>
      </c>
      <c r="Y1174" t="s">
        <v>2662</v>
      </c>
      <c r="Z1174" t="s">
        <v>2990</v>
      </c>
      <c r="AA1174">
        <v>636589.1</v>
      </c>
      <c r="AB1174" s="195">
        <v>37135.875011574099</v>
      </c>
      <c r="AC1174" s="195">
        <v>37164.875011574099</v>
      </c>
    </row>
    <row r="1175" spans="1:29" x14ac:dyDescent="0.25">
      <c r="A1175" s="43" t="str">
        <f t="shared" si="91"/>
        <v>US Natural Gas Physical</v>
      </c>
      <c r="B1175" s="43" t="str">
        <f t="shared" si="92"/>
        <v>US</v>
      </c>
      <c r="C1175" s="43" t="str">
        <f t="shared" si="93"/>
        <v>Natural Gas</v>
      </c>
      <c r="D1175" s="43" t="str">
        <f t="shared" si="94"/>
        <v>Physical</v>
      </c>
      <c r="E1175" s="43">
        <f>IF(VLOOKUP(S1175,'DD-Lookup'!$J$6:$L$50,3,FALSE)="Monthly",(YEAR(AC1175)-YEAR(AB1175))*12+MONTH(AC1175)-MONTH(AB1175)+1,(AC1175-AB1175+1))</f>
        <v>1</v>
      </c>
      <c r="F1175" s="210">
        <f t="shared" si="95"/>
        <v>25000</v>
      </c>
      <c r="G1175" s="199">
        <v>1353206</v>
      </c>
      <c r="H1175" s="195">
        <v>37049.342303240701</v>
      </c>
      <c r="I1175" t="s">
        <v>2487</v>
      </c>
      <c r="M1175" t="s">
        <v>3341</v>
      </c>
      <c r="N1175" t="s">
        <v>3747</v>
      </c>
      <c r="O1175" t="s">
        <v>2722</v>
      </c>
      <c r="Q1175" s="196">
        <v>25000</v>
      </c>
      <c r="S1175" t="s">
        <v>3342</v>
      </c>
      <c r="T1175" t="s">
        <v>3557</v>
      </c>
      <c r="U1175" s="198">
        <v>3.6850000000000001</v>
      </c>
      <c r="V1175" t="s">
        <v>3495</v>
      </c>
      <c r="W1175" t="s">
        <v>2175</v>
      </c>
      <c r="X1175" t="s">
        <v>2176</v>
      </c>
      <c r="Y1175" t="s">
        <v>2469</v>
      </c>
      <c r="Z1175" t="s">
        <v>2995</v>
      </c>
      <c r="AA1175">
        <v>835768</v>
      </c>
      <c r="AB1175" s="195">
        <v>37050.875011574099</v>
      </c>
      <c r="AC1175" s="195">
        <v>37050.875011574099</v>
      </c>
    </row>
    <row r="1176" spans="1:29" x14ac:dyDescent="0.25">
      <c r="A1176" s="43" t="str">
        <f t="shared" si="91"/>
        <v>US Natural Gas Financial</v>
      </c>
      <c r="B1176" s="43" t="str">
        <f t="shared" si="92"/>
        <v>US</v>
      </c>
      <c r="C1176" s="43" t="str">
        <f t="shared" si="93"/>
        <v>Natural Gas</v>
      </c>
      <c r="D1176" s="43" t="str">
        <f t="shared" si="94"/>
        <v>Financial</v>
      </c>
      <c r="E1176" s="43">
        <f>IF(VLOOKUP(S1176,'DD-Lookup'!$J$6:$L$50,3,FALSE)="Monthly",(YEAR(AC1176)-YEAR(AB1176))*12+MONTH(AC1176)-MONTH(AB1176)+1,(AC1176-AB1176+1))</f>
        <v>31</v>
      </c>
      <c r="F1176" s="210">
        <f t="shared" si="95"/>
        <v>155000</v>
      </c>
      <c r="G1176" s="199">
        <v>1353207</v>
      </c>
      <c r="H1176" s="195">
        <v>37049.342326388898</v>
      </c>
      <c r="I1176" t="s">
        <v>2402</v>
      </c>
      <c r="M1176" t="s">
        <v>3341</v>
      </c>
      <c r="N1176" t="s">
        <v>2281</v>
      </c>
      <c r="O1176" t="s">
        <v>2475</v>
      </c>
      <c r="P1176" s="196">
        <v>5000</v>
      </c>
      <c r="S1176" t="s">
        <v>3342</v>
      </c>
      <c r="T1176" t="s">
        <v>3557</v>
      </c>
      <c r="U1176" s="198">
        <v>3.8</v>
      </c>
      <c r="V1176" t="s">
        <v>4233</v>
      </c>
      <c r="W1176" t="s">
        <v>2853</v>
      </c>
      <c r="X1176" t="s">
        <v>2282</v>
      </c>
      <c r="Y1176" t="s">
        <v>3575</v>
      </c>
      <c r="Z1176" t="s">
        <v>2995</v>
      </c>
      <c r="AA1176" t="s">
        <v>513</v>
      </c>
      <c r="AB1176" s="195">
        <v>37073.875</v>
      </c>
      <c r="AC1176" s="195">
        <v>37103.875</v>
      </c>
    </row>
    <row r="1177" spans="1:29" x14ac:dyDescent="0.25">
      <c r="A1177" s="43" t="str">
        <f t="shared" si="91"/>
        <v>US Natural Gas Physical</v>
      </c>
      <c r="B1177" s="43" t="str">
        <f t="shared" si="92"/>
        <v>US</v>
      </c>
      <c r="C1177" s="43" t="str">
        <f t="shared" si="93"/>
        <v>Natural Gas</v>
      </c>
      <c r="D1177" s="43" t="str">
        <f t="shared" si="94"/>
        <v>Physical</v>
      </c>
      <c r="E1177" s="43">
        <f>IF(VLOOKUP(S1177,'DD-Lookup'!$J$6:$L$50,3,FALSE)="Monthly",(YEAR(AC1177)-YEAR(AB1177))*12+MONTH(AC1177)-MONTH(AB1177)+1,(AC1177-AB1177+1))</f>
        <v>1</v>
      </c>
      <c r="F1177" s="210">
        <f t="shared" si="95"/>
        <v>10000</v>
      </c>
      <c r="G1177" s="199">
        <v>1353208</v>
      </c>
      <c r="H1177" s="195">
        <v>37049.342337962997</v>
      </c>
      <c r="I1177" t="s">
        <v>2470</v>
      </c>
      <c r="M1177" t="s">
        <v>3341</v>
      </c>
      <c r="N1177" t="s">
        <v>3747</v>
      </c>
      <c r="O1177" t="s">
        <v>392</v>
      </c>
      <c r="P1177" s="196">
        <v>10000</v>
      </c>
      <c r="S1177" t="s">
        <v>3342</v>
      </c>
      <c r="T1177" t="s">
        <v>3557</v>
      </c>
      <c r="U1177" s="198">
        <v>3.5449999999999999</v>
      </c>
      <c r="V1177" t="s">
        <v>2497</v>
      </c>
      <c r="W1177" t="s">
        <v>2498</v>
      </c>
      <c r="X1177" t="s">
        <v>2499</v>
      </c>
      <c r="Y1177" t="s">
        <v>2469</v>
      </c>
      <c r="Z1177" t="s">
        <v>2995</v>
      </c>
      <c r="AA1177">
        <v>835769</v>
      </c>
      <c r="AB1177" s="195">
        <v>37050.875011574099</v>
      </c>
      <c r="AC1177" s="195">
        <v>37050.875011574099</v>
      </c>
    </row>
    <row r="1178" spans="1:29" x14ac:dyDescent="0.25">
      <c r="A1178" s="43" t="str">
        <f t="shared" si="91"/>
        <v>US Natural Gas Physical</v>
      </c>
      <c r="B1178" s="43" t="str">
        <f t="shared" si="92"/>
        <v>US</v>
      </c>
      <c r="C1178" s="43" t="str">
        <f t="shared" si="93"/>
        <v>Natural Gas</v>
      </c>
      <c r="D1178" s="43" t="str">
        <f t="shared" si="94"/>
        <v>Physical</v>
      </c>
      <c r="E1178" s="43">
        <f>IF(VLOOKUP(S1178,'DD-Lookup'!$J$6:$L$50,3,FALSE)="Monthly",(YEAR(AC1178)-YEAR(AB1178))*12+MONTH(AC1178)-MONTH(AB1178)+1,(AC1178-AB1178+1))</f>
        <v>1</v>
      </c>
      <c r="F1178" s="210">
        <f t="shared" si="95"/>
        <v>200</v>
      </c>
      <c r="G1178" s="199">
        <v>1353209</v>
      </c>
      <c r="H1178" s="195">
        <v>37049.342349537001</v>
      </c>
      <c r="I1178" t="s">
        <v>3087</v>
      </c>
      <c r="M1178" t="s">
        <v>3341</v>
      </c>
      <c r="N1178" t="s">
        <v>3747</v>
      </c>
      <c r="O1178" t="s">
        <v>2741</v>
      </c>
      <c r="Q1178" s="196">
        <v>200</v>
      </c>
      <c r="S1178" t="s">
        <v>3342</v>
      </c>
      <c r="T1178" t="s">
        <v>3557</v>
      </c>
      <c r="U1178" s="198">
        <v>4</v>
      </c>
      <c r="V1178" t="s">
        <v>2573</v>
      </c>
      <c r="W1178" t="s">
        <v>3138</v>
      </c>
      <c r="X1178" t="s">
        <v>3081</v>
      </c>
      <c r="Y1178" t="s">
        <v>2469</v>
      </c>
      <c r="Z1178" t="s">
        <v>2995</v>
      </c>
      <c r="AA1178">
        <v>835770</v>
      </c>
      <c r="AB1178" s="195">
        <v>37050.875011574099</v>
      </c>
      <c r="AC1178" s="195">
        <v>37050.875011574099</v>
      </c>
    </row>
    <row r="1179" spans="1:29" x14ac:dyDescent="0.25">
      <c r="A1179" s="43" t="str">
        <f t="shared" si="91"/>
        <v>US Natural Gas Physical</v>
      </c>
      <c r="B1179" s="43" t="str">
        <f t="shared" si="92"/>
        <v>US</v>
      </c>
      <c r="C1179" s="43" t="str">
        <f t="shared" si="93"/>
        <v>Natural Gas</v>
      </c>
      <c r="D1179" s="43" t="str">
        <f t="shared" si="94"/>
        <v>Physical</v>
      </c>
      <c r="E1179" s="43">
        <f>IF(VLOOKUP(S1179,'DD-Lookup'!$J$6:$L$50,3,FALSE)="Monthly",(YEAR(AC1179)-YEAR(AB1179))*12+MONTH(AC1179)-MONTH(AB1179)+1,(AC1179-AB1179+1))</f>
        <v>1</v>
      </c>
      <c r="F1179" s="210">
        <f t="shared" si="95"/>
        <v>3025</v>
      </c>
      <c r="G1179" s="199">
        <v>1353210</v>
      </c>
      <c r="H1179" s="195">
        <v>37049.342372685198</v>
      </c>
      <c r="I1179" t="s">
        <v>2483</v>
      </c>
      <c r="M1179" t="s">
        <v>3341</v>
      </c>
      <c r="N1179" t="s">
        <v>3747</v>
      </c>
      <c r="O1179" t="s">
        <v>464</v>
      </c>
      <c r="P1179" s="196">
        <v>3025</v>
      </c>
      <c r="S1179" t="s">
        <v>3342</v>
      </c>
      <c r="T1179" t="s">
        <v>3557</v>
      </c>
      <c r="U1179" s="198">
        <v>3.81</v>
      </c>
      <c r="V1179" t="s">
        <v>2486</v>
      </c>
      <c r="W1179" t="s">
        <v>2509</v>
      </c>
      <c r="X1179" t="s">
        <v>2510</v>
      </c>
      <c r="Y1179" t="s">
        <v>2469</v>
      </c>
      <c r="Z1179" t="s">
        <v>2995</v>
      </c>
      <c r="AA1179">
        <v>835771</v>
      </c>
      <c r="AB1179" s="195">
        <v>37050.875011574099</v>
      </c>
      <c r="AC1179" s="195">
        <v>37050.875011574099</v>
      </c>
    </row>
    <row r="1180" spans="1:29" x14ac:dyDescent="0.25">
      <c r="A1180" s="43" t="str">
        <f t="shared" si="91"/>
        <v>US Power Physical</v>
      </c>
      <c r="B1180" s="43" t="str">
        <f t="shared" si="92"/>
        <v>US</v>
      </c>
      <c r="C1180" s="43" t="str">
        <f t="shared" si="93"/>
        <v>Power</v>
      </c>
      <c r="D1180" s="43" t="str">
        <f t="shared" si="94"/>
        <v>Physical</v>
      </c>
      <c r="E1180" s="43">
        <f>IF(VLOOKUP(S1180,'DD-Lookup'!$J$6:$L$50,3,FALSE)="Monthly",(YEAR(AC1180)-YEAR(AB1180))*12+MONTH(AC1180)-MONTH(AB1180)+1,(AC1180-AB1180+1))</f>
        <v>2</v>
      </c>
      <c r="F1180" s="210">
        <f t="shared" si="95"/>
        <v>50</v>
      </c>
      <c r="G1180" s="199">
        <v>1353212</v>
      </c>
      <c r="H1180" s="195">
        <v>37049.342430555596</v>
      </c>
      <c r="I1180" t="s">
        <v>3360</v>
      </c>
      <c r="M1180" t="s">
        <v>2766</v>
      </c>
      <c r="N1180" t="s">
        <v>3308</v>
      </c>
      <c r="O1180" t="s">
        <v>470</v>
      </c>
      <c r="Q1180" s="196">
        <v>25</v>
      </c>
      <c r="S1180" t="s">
        <v>3340</v>
      </c>
      <c r="T1180" t="s">
        <v>3557</v>
      </c>
      <c r="U1180" s="198">
        <v>22</v>
      </c>
      <c r="V1180" t="s">
        <v>1748</v>
      </c>
      <c r="W1180" t="s">
        <v>3060</v>
      </c>
      <c r="X1180" t="s">
        <v>3309</v>
      </c>
      <c r="Y1180" t="s">
        <v>2662</v>
      </c>
      <c r="Z1180" t="s">
        <v>2990</v>
      </c>
      <c r="AA1180">
        <v>636591.1</v>
      </c>
      <c r="AB1180" s="195">
        <v>37050.875011574099</v>
      </c>
      <c r="AC1180" s="195">
        <v>37051.875011574099</v>
      </c>
    </row>
    <row r="1181" spans="1:29" x14ac:dyDescent="0.25">
      <c r="A1181" s="43" t="str">
        <f t="shared" si="91"/>
        <v>US Natural Gas Physical</v>
      </c>
      <c r="B1181" s="43" t="str">
        <f t="shared" si="92"/>
        <v>US</v>
      </c>
      <c r="C1181" s="43" t="str">
        <f t="shared" si="93"/>
        <v>Natural Gas</v>
      </c>
      <c r="D1181" s="43" t="str">
        <f t="shared" si="94"/>
        <v>Physical</v>
      </c>
      <c r="E1181" s="43">
        <f>IF(VLOOKUP(S1181,'DD-Lookup'!$J$6:$L$50,3,FALSE)="Monthly",(YEAR(AC1181)-YEAR(AB1181))*12+MONTH(AC1181)-MONTH(AB1181)+1,(AC1181-AB1181+1))</f>
        <v>1</v>
      </c>
      <c r="F1181" s="210">
        <f t="shared" si="95"/>
        <v>10000</v>
      </c>
      <c r="G1181" s="199">
        <v>1353211</v>
      </c>
      <c r="H1181" s="195">
        <v>37049.342430555596</v>
      </c>
      <c r="I1181" t="s">
        <v>3100</v>
      </c>
      <c r="M1181" t="s">
        <v>3341</v>
      </c>
      <c r="N1181" t="s">
        <v>3747</v>
      </c>
      <c r="O1181" t="s">
        <v>468</v>
      </c>
      <c r="P1181" s="196">
        <v>10000</v>
      </c>
      <c r="S1181" t="s">
        <v>3342</v>
      </c>
      <c r="T1181" t="s">
        <v>3557</v>
      </c>
      <c r="U1181" s="198">
        <v>3.4</v>
      </c>
      <c r="V1181" t="s">
        <v>1731</v>
      </c>
      <c r="W1181" t="s">
        <v>3091</v>
      </c>
      <c r="X1181" t="s">
        <v>3092</v>
      </c>
      <c r="Y1181" t="s">
        <v>2469</v>
      </c>
      <c r="Z1181" t="s">
        <v>2995</v>
      </c>
      <c r="AA1181">
        <v>835772</v>
      </c>
      <c r="AB1181" s="195">
        <v>37050.875011574099</v>
      </c>
      <c r="AC1181" s="195">
        <v>37050.875011574099</v>
      </c>
    </row>
    <row r="1182" spans="1:29" x14ac:dyDescent="0.25">
      <c r="A1182" s="43" t="str">
        <f t="shared" si="91"/>
        <v>US Natural Gas Physical</v>
      </c>
      <c r="B1182" s="43" t="str">
        <f t="shared" si="92"/>
        <v>US</v>
      </c>
      <c r="C1182" s="43" t="str">
        <f t="shared" si="93"/>
        <v>Natural Gas</v>
      </c>
      <c r="D1182" s="43" t="str">
        <f t="shared" si="94"/>
        <v>Physical</v>
      </c>
      <c r="E1182" s="43">
        <f>IF(VLOOKUP(S1182,'DD-Lookup'!$J$6:$L$50,3,FALSE)="Monthly",(YEAR(AC1182)-YEAR(AB1182))*12+MONTH(AC1182)-MONTH(AB1182)+1,(AC1182-AB1182+1))</f>
        <v>1</v>
      </c>
      <c r="F1182" s="210">
        <f t="shared" si="95"/>
        <v>10000</v>
      </c>
      <c r="G1182" s="199">
        <v>1353213</v>
      </c>
      <c r="H1182" s="195">
        <v>37049.342511574097</v>
      </c>
      <c r="I1182" t="s">
        <v>2488</v>
      </c>
      <c r="M1182" t="s">
        <v>3341</v>
      </c>
      <c r="N1182" t="s">
        <v>3747</v>
      </c>
      <c r="O1182" t="s">
        <v>393</v>
      </c>
      <c r="P1182" s="196">
        <v>10000</v>
      </c>
      <c r="S1182" t="s">
        <v>3342</v>
      </c>
      <c r="T1182" t="s">
        <v>3557</v>
      </c>
      <c r="U1182" s="198">
        <v>3.55</v>
      </c>
      <c r="V1182" t="s">
        <v>397</v>
      </c>
      <c r="W1182" t="s">
        <v>2347</v>
      </c>
      <c r="X1182" t="s">
        <v>2484</v>
      </c>
      <c r="Y1182" t="s">
        <v>2469</v>
      </c>
      <c r="Z1182" t="s">
        <v>2995</v>
      </c>
      <c r="AA1182">
        <v>835773</v>
      </c>
      <c r="AB1182" s="195">
        <v>37050.875011574099</v>
      </c>
      <c r="AC1182" s="195">
        <v>37050.875011574099</v>
      </c>
    </row>
    <row r="1183" spans="1:29" x14ac:dyDescent="0.25">
      <c r="A1183" s="43" t="str">
        <f t="shared" si="91"/>
        <v>US Power Physical</v>
      </c>
      <c r="B1183" s="43" t="str">
        <f t="shared" si="92"/>
        <v>US</v>
      </c>
      <c r="C1183" s="43" t="str">
        <f t="shared" si="93"/>
        <v>Power</v>
      </c>
      <c r="D1183" s="43" t="str">
        <f t="shared" si="94"/>
        <v>Physical</v>
      </c>
      <c r="E1183" s="43">
        <f>IF(VLOOKUP(S1183,'DD-Lookup'!$J$6:$L$50,3,FALSE)="Monthly",(YEAR(AC1183)-YEAR(AB1183))*12+MONTH(AC1183)-MONTH(AB1183)+1,(AC1183-AB1183+1))</f>
        <v>2</v>
      </c>
      <c r="F1183" s="210">
        <f t="shared" si="95"/>
        <v>50</v>
      </c>
      <c r="G1183" s="199">
        <v>1353214</v>
      </c>
      <c r="H1183" s="195">
        <v>37049.342523148101</v>
      </c>
      <c r="I1183" t="s">
        <v>2390</v>
      </c>
      <c r="M1183" t="s">
        <v>2766</v>
      </c>
      <c r="N1183" t="s">
        <v>3310</v>
      </c>
      <c r="O1183" t="s">
        <v>514</v>
      </c>
      <c r="Q1183" s="196">
        <v>25</v>
      </c>
      <c r="S1183" t="s">
        <v>3340</v>
      </c>
      <c r="T1183" t="s">
        <v>3557</v>
      </c>
      <c r="U1183" s="198">
        <v>17</v>
      </c>
      <c r="V1183" t="s">
        <v>2391</v>
      </c>
      <c r="W1183" t="s">
        <v>3875</v>
      </c>
      <c r="X1183" t="s">
        <v>3312</v>
      </c>
      <c r="Y1183" t="s">
        <v>2662</v>
      </c>
      <c r="Z1183" t="s">
        <v>2990</v>
      </c>
      <c r="AA1183">
        <v>636592.1</v>
      </c>
      <c r="AB1183" s="195">
        <v>37050.875011574099</v>
      </c>
      <c r="AC1183" s="195">
        <v>37051.875011574099</v>
      </c>
    </row>
    <row r="1184" spans="1:29" x14ac:dyDescent="0.25">
      <c r="A1184" s="43" t="str">
        <f t="shared" si="91"/>
        <v>US Natural Gas Physical</v>
      </c>
      <c r="B1184" s="43" t="str">
        <f t="shared" si="92"/>
        <v>US</v>
      </c>
      <c r="C1184" s="43" t="str">
        <f t="shared" si="93"/>
        <v>Natural Gas</v>
      </c>
      <c r="D1184" s="43" t="str">
        <f t="shared" si="94"/>
        <v>Physical</v>
      </c>
      <c r="E1184" s="43">
        <f>IF(VLOOKUP(S1184,'DD-Lookup'!$J$6:$L$50,3,FALSE)="Monthly",(YEAR(AC1184)-YEAR(AB1184))*12+MONTH(AC1184)-MONTH(AB1184)+1,(AC1184-AB1184+1))</f>
        <v>1</v>
      </c>
      <c r="F1184" s="210">
        <f t="shared" si="95"/>
        <v>10000</v>
      </c>
      <c r="G1184" s="199">
        <v>1353215</v>
      </c>
      <c r="H1184" s="195">
        <v>37049.3425347222</v>
      </c>
      <c r="I1184" t="s">
        <v>2276</v>
      </c>
      <c r="M1184" t="s">
        <v>3341</v>
      </c>
      <c r="N1184" t="s">
        <v>3747</v>
      </c>
      <c r="O1184" t="s">
        <v>1623</v>
      </c>
      <c r="Q1184" s="196">
        <v>10000</v>
      </c>
      <c r="S1184" t="s">
        <v>3342</v>
      </c>
      <c r="T1184" t="s">
        <v>3557</v>
      </c>
      <c r="U1184" s="198">
        <v>3.82</v>
      </c>
      <c r="V1184" t="s">
        <v>3089</v>
      </c>
      <c r="W1184" t="s">
        <v>2190</v>
      </c>
      <c r="X1184" t="s">
        <v>2191</v>
      </c>
      <c r="Y1184" t="s">
        <v>2469</v>
      </c>
      <c r="Z1184" t="s">
        <v>2995</v>
      </c>
      <c r="AA1184">
        <v>835774</v>
      </c>
      <c r="AB1184" s="195">
        <v>37050.875011574099</v>
      </c>
      <c r="AC1184" s="195">
        <v>37050.875011574099</v>
      </c>
    </row>
    <row r="1185" spans="1:29" x14ac:dyDescent="0.25">
      <c r="A1185" s="43" t="str">
        <f t="shared" si="91"/>
        <v>US Power Physical</v>
      </c>
      <c r="B1185" s="43" t="str">
        <f t="shared" si="92"/>
        <v>US</v>
      </c>
      <c r="C1185" s="43" t="str">
        <f t="shared" si="93"/>
        <v>Power</v>
      </c>
      <c r="D1185" s="43" t="str">
        <f t="shared" si="94"/>
        <v>Physical</v>
      </c>
      <c r="E1185" s="43">
        <f>IF(VLOOKUP(S1185,'DD-Lookup'!$J$6:$L$50,3,FALSE)="Monthly",(YEAR(AC1185)-YEAR(AB1185))*12+MONTH(AC1185)-MONTH(AB1185)+1,(AC1185-AB1185+1))</f>
        <v>1</v>
      </c>
      <c r="F1185" s="210">
        <f t="shared" si="95"/>
        <v>50</v>
      </c>
      <c r="G1185" s="199">
        <v>1353216</v>
      </c>
      <c r="H1185" s="195">
        <v>37049.342546296299</v>
      </c>
      <c r="I1185" t="s">
        <v>2259</v>
      </c>
      <c r="M1185" t="s">
        <v>2766</v>
      </c>
      <c r="N1185" t="s">
        <v>3361</v>
      </c>
      <c r="O1185" t="s">
        <v>321</v>
      </c>
      <c r="P1185" s="196">
        <v>50</v>
      </c>
      <c r="S1185" t="s">
        <v>3340</v>
      </c>
      <c r="T1185" t="s">
        <v>3557</v>
      </c>
      <c r="U1185" s="198">
        <v>41</v>
      </c>
      <c r="V1185" t="s">
        <v>3827</v>
      </c>
      <c r="W1185" t="s">
        <v>3296</v>
      </c>
      <c r="X1185" t="s">
        <v>3368</v>
      </c>
      <c r="Y1185" t="s">
        <v>2662</v>
      </c>
      <c r="Z1185" t="s">
        <v>2990</v>
      </c>
      <c r="AA1185">
        <v>636593.1</v>
      </c>
      <c r="AB1185" s="195">
        <v>37053.875011574099</v>
      </c>
      <c r="AC1185" s="195">
        <v>37053.875011574099</v>
      </c>
    </row>
    <row r="1186" spans="1:29" x14ac:dyDescent="0.25">
      <c r="A1186" s="43" t="str">
        <f t="shared" si="91"/>
        <v>US Natural Gas Physical</v>
      </c>
      <c r="B1186" s="43" t="str">
        <f t="shared" si="92"/>
        <v>US</v>
      </c>
      <c r="C1186" s="43" t="str">
        <f t="shared" si="93"/>
        <v>Natural Gas</v>
      </c>
      <c r="D1186" s="43" t="str">
        <f t="shared" si="94"/>
        <v>Physical</v>
      </c>
      <c r="E1186" s="43">
        <f>IF(VLOOKUP(S1186,'DD-Lookup'!$J$6:$L$50,3,FALSE)="Monthly",(YEAR(AC1186)-YEAR(AB1186))*12+MONTH(AC1186)-MONTH(AB1186)+1,(AC1186-AB1186+1))</f>
        <v>1</v>
      </c>
      <c r="F1186" s="210">
        <f t="shared" si="95"/>
        <v>5000</v>
      </c>
      <c r="G1186" s="199">
        <v>1353220</v>
      </c>
      <c r="H1186" s="195">
        <v>37049.342615740701</v>
      </c>
      <c r="I1186" t="s">
        <v>2387</v>
      </c>
      <c r="M1186" t="s">
        <v>3341</v>
      </c>
      <c r="N1186" t="s">
        <v>3747</v>
      </c>
      <c r="O1186" t="s">
        <v>1631</v>
      </c>
      <c r="P1186" s="196">
        <v>5000</v>
      </c>
      <c r="S1186" t="s">
        <v>3342</v>
      </c>
      <c r="T1186" t="s">
        <v>3557</v>
      </c>
      <c r="U1186" s="198">
        <v>3.68</v>
      </c>
      <c r="V1186" t="s">
        <v>2388</v>
      </c>
      <c r="W1186" t="s">
        <v>2366</v>
      </c>
      <c r="X1186" t="s">
        <v>2420</v>
      </c>
      <c r="Y1186" t="s">
        <v>2469</v>
      </c>
      <c r="Z1186" t="s">
        <v>2995</v>
      </c>
      <c r="AA1186">
        <v>835775</v>
      </c>
      <c r="AB1186" s="195">
        <v>37050.875011574099</v>
      </c>
      <c r="AC1186" s="195">
        <v>37050.875011574099</v>
      </c>
    </row>
    <row r="1187" spans="1:29" x14ac:dyDescent="0.25">
      <c r="A1187" s="43" t="str">
        <f t="shared" si="91"/>
        <v xml:space="preserve"> Power Physical</v>
      </c>
      <c r="B1187" s="43" t="str">
        <f t="shared" si="92"/>
        <v/>
      </c>
      <c r="C1187" s="43" t="str">
        <f t="shared" si="93"/>
        <v>Power</v>
      </c>
      <c r="D1187" s="43" t="str">
        <f t="shared" si="94"/>
        <v>Physical</v>
      </c>
      <c r="E1187" s="43">
        <f>IF(VLOOKUP(S1187,'DD-Lookup'!$J$6:$L$50,3,FALSE)="Monthly",(YEAR(AC1187)-YEAR(AB1187))*12+MONTH(AC1187)-MONTH(AB1187)+1,(AC1187-AB1187+1))</f>
        <v>5</v>
      </c>
      <c r="F1187" s="210">
        <f t="shared" si="95"/>
        <v>125</v>
      </c>
      <c r="G1187" s="199">
        <v>1353221</v>
      </c>
      <c r="H1187" s="195">
        <v>37049.3426736111</v>
      </c>
      <c r="I1187" t="s">
        <v>4045</v>
      </c>
      <c r="M1187" t="s">
        <v>2766</v>
      </c>
      <c r="N1187" t="s">
        <v>4046</v>
      </c>
      <c r="O1187" t="s">
        <v>258</v>
      </c>
      <c r="P1187" s="196">
        <v>25</v>
      </c>
      <c r="S1187" t="s">
        <v>3340</v>
      </c>
      <c r="T1187" t="s">
        <v>4023</v>
      </c>
      <c r="U1187" s="198">
        <v>31.7</v>
      </c>
      <c r="V1187" t="s">
        <v>2111</v>
      </c>
      <c r="W1187" t="s">
        <v>4047</v>
      </c>
      <c r="X1187" t="s">
        <v>4026</v>
      </c>
      <c r="Y1187" t="s">
        <v>4027</v>
      </c>
      <c r="Z1187" t="s">
        <v>3562</v>
      </c>
      <c r="AA1187">
        <v>111928.1</v>
      </c>
      <c r="AB1187" s="195">
        <v>37053.875011574099</v>
      </c>
      <c r="AC1187" s="195">
        <v>37057.875011574099</v>
      </c>
    </row>
    <row r="1188" spans="1:29" x14ac:dyDescent="0.25">
      <c r="A1188" s="43" t="str">
        <f t="shared" si="91"/>
        <v>US Natural Gas Physical</v>
      </c>
      <c r="B1188" s="43" t="str">
        <f t="shared" si="92"/>
        <v>US</v>
      </c>
      <c r="C1188" s="43" t="str">
        <f t="shared" si="93"/>
        <v>Natural Gas</v>
      </c>
      <c r="D1188" s="43" t="str">
        <f t="shared" si="94"/>
        <v>Physical</v>
      </c>
      <c r="E1188" s="43">
        <f>IF(VLOOKUP(S1188,'DD-Lookup'!$J$6:$L$50,3,FALSE)="Monthly",(YEAR(AC1188)-YEAR(AB1188))*12+MONTH(AC1188)-MONTH(AB1188)+1,(AC1188-AB1188+1))</f>
        <v>1</v>
      </c>
      <c r="F1188" s="210">
        <f t="shared" si="95"/>
        <v>25000</v>
      </c>
      <c r="G1188" s="199">
        <v>1353222</v>
      </c>
      <c r="H1188" s="195">
        <v>37049.342743055597</v>
      </c>
      <c r="I1188" t="s">
        <v>3529</v>
      </c>
      <c r="M1188" t="s">
        <v>3341</v>
      </c>
      <c r="N1188" t="s">
        <v>3747</v>
      </c>
      <c r="O1188" t="s">
        <v>2722</v>
      </c>
      <c r="P1188" s="196">
        <v>25000</v>
      </c>
      <c r="S1188" t="s">
        <v>3342</v>
      </c>
      <c r="T1188" t="s">
        <v>3557</v>
      </c>
      <c r="U1188" s="198">
        <v>3.6850000000000001</v>
      </c>
      <c r="V1188" t="s">
        <v>3851</v>
      </c>
      <c r="W1188" t="s">
        <v>2175</v>
      </c>
      <c r="X1188" t="s">
        <v>2176</v>
      </c>
      <c r="Y1188" t="s">
        <v>2469</v>
      </c>
      <c r="Z1188" t="s">
        <v>2995</v>
      </c>
      <c r="AA1188">
        <v>835776</v>
      </c>
      <c r="AB1188" s="195">
        <v>37050.875011574099</v>
      </c>
      <c r="AC1188" s="195">
        <v>37050.875011574099</v>
      </c>
    </row>
    <row r="1189" spans="1:29" x14ac:dyDescent="0.25">
      <c r="A1189" s="43" t="str">
        <f t="shared" si="91"/>
        <v>US Power Physical</v>
      </c>
      <c r="B1189" s="43" t="str">
        <f t="shared" si="92"/>
        <v>US</v>
      </c>
      <c r="C1189" s="43" t="str">
        <f t="shared" si="93"/>
        <v>Power</v>
      </c>
      <c r="D1189" s="43" t="str">
        <f t="shared" si="94"/>
        <v>Physical</v>
      </c>
      <c r="E1189" s="43">
        <f>IF(VLOOKUP(S1189,'DD-Lookup'!$J$6:$L$50,3,FALSE)="Monthly",(YEAR(AC1189)-YEAR(AB1189))*12+MONTH(AC1189)-MONTH(AB1189)+1,(AC1189-AB1189+1))</f>
        <v>92</v>
      </c>
      <c r="F1189" s="210">
        <f t="shared" si="95"/>
        <v>2300</v>
      </c>
      <c r="G1189" s="199">
        <v>1353224</v>
      </c>
      <c r="H1189" s="195">
        <v>37049.342777777798</v>
      </c>
      <c r="I1189" t="s">
        <v>2244</v>
      </c>
      <c r="M1189" t="s">
        <v>2766</v>
      </c>
      <c r="N1189" t="s">
        <v>3310</v>
      </c>
      <c r="O1189" t="s">
        <v>515</v>
      </c>
      <c r="P1189" s="196">
        <v>25</v>
      </c>
      <c r="S1189" t="s">
        <v>3340</v>
      </c>
      <c r="T1189" t="s">
        <v>3557</v>
      </c>
      <c r="U1189" s="198">
        <v>77.5</v>
      </c>
      <c r="V1189" t="s">
        <v>2225</v>
      </c>
      <c r="W1189" t="s">
        <v>3152</v>
      </c>
      <c r="X1189" t="s">
        <v>3154</v>
      </c>
      <c r="Y1189" t="s">
        <v>2662</v>
      </c>
      <c r="Z1189" t="s">
        <v>2990</v>
      </c>
      <c r="AA1189">
        <v>636595.1</v>
      </c>
      <c r="AB1189" s="195">
        <v>37165</v>
      </c>
      <c r="AC1189" s="195">
        <v>37256</v>
      </c>
    </row>
    <row r="1190" spans="1:29" x14ac:dyDescent="0.25">
      <c r="A1190" s="43" t="str">
        <f t="shared" si="91"/>
        <v>US Natural Gas Physical</v>
      </c>
      <c r="B1190" s="43" t="str">
        <f t="shared" si="92"/>
        <v>US</v>
      </c>
      <c r="C1190" s="43" t="str">
        <f t="shared" si="93"/>
        <v>Natural Gas</v>
      </c>
      <c r="D1190" s="43" t="str">
        <f t="shared" si="94"/>
        <v>Physical</v>
      </c>
      <c r="E1190" s="43">
        <f>IF(VLOOKUP(S1190,'DD-Lookup'!$J$6:$L$50,3,FALSE)="Monthly",(YEAR(AC1190)-YEAR(AB1190))*12+MONTH(AC1190)-MONTH(AB1190)+1,(AC1190-AB1190+1))</f>
        <v>1</v>
      </c>
      <c r="F1190" s="210">
        <f t="shared" si="95"/>
        <v>5000</v>
      </c>
      <c r="G1190" s="199">
        <v>1353226</v>
      </c>
      <c r="H1190" s="195">
        <v>37049.342800925901</v>
      </c>
      <c r="I1190" t="s">
        <v>3096</v>
      </c>
      <c r="M1190" t="s">
        <v>3341</v>
      </c>
      <c r="N1190" t="s">
        <v>3747</v>
      </c>
      <c r="O1190" t="s">
        <v>468</v>
      </c>
      <c r="P1190" s="196">
        <v>5000</v>
      </c>
      <c r="S1190" t="s">
        <v>3342</v>
      </c>
      <c r="T1190" t="s">
        <v>3557</v>
      </c>
      <c r="U1190" s="198">
        <v>3.3</v>
      </c>
      <c r="V1190" t="s">
        <v>3871</v>
      </c>
      <c r="W1190" t="s">
        <v>3091</v>
      </c>
      <c r="X1190" t="s">
        <v>3092</v>
      </c>
      <c r="Y1190" t="s">
        <v>2469</v>
      </c>
      <c r="Z1190" t="s">
        <v>2995</v>
      </c>
      <c r="AA1190">
        <v>835779</v>
      </c>
      <c r="AB1190" s="195">
        <v>37050.875011574099</v>
      </c>
      <c r="AC1190" s="195">
        <v>37050.875011574099</v>
      </c>
    </row>
    <row r="1191" spans="1:29" x14ac:dyDescent="0.25">
      <c r="A1191" s="43" t="str">
        <f t="shared" si="91"/>
        <v>US Natural Gas Physical</v>
      </c>
      <c r="B1191" s="43" t="str">
        <f t="shared" si="92"/>
        <v>US</v>
      </c>
      <c r="C1191" s="43" t="str">
        <f t="shared" si="93"/>
        <v>Natural Gas</v>
      </c>
      <c r="D1191" s="43" t="str">
        <f t="shared" si="94"/>
        <v>Physical</v>
      </c>
      <c r="E1191" s="43">
        <f>IF(VLOOKUP(S1191,'DD-Lookup'!$J$6:$L$50,3,FALSE)="Monthly",(YEAR(AC1191)-YEAR(AB1191))*12+MONTH(AC1191)-MONTH(AB1191)+1,(AC1191-AB1191+1))</f>
        <v>1</v>
      </c>
      <c r="F1191" s="210">
        <f t="shared" si="95"/>
        <v>20000</v>
      </c>
      <c r="G1191" s="199">
        <v>1353225</v>
      </c>
      <c r="H1191" s="195">
        <v>37049.342800925901</v>
      </c>
      <c r="I1191" t="s">
        <v>3529</v>
      </c>
      <c r="M1191" t="s">
        <v>3341</v>
      </c>
      <c r="N1191" t="s">
        <v>3747</v>
      </c>
      <c r="O1191" t="s">
        <v>379</v>
      </c>
      <c r="Q1191" s="196">
        <v>20000</v>
      </c>
      <c r="S1191" t="s">
        <v>3342</v>
      </c>
      <c r="T1191" t="s">
        <v>3557</v>
      </c>
      <c r="U1191" s="198">
        <v>3.7450000000000001</v>
      </c>
      <c r="V1191" t="s">
        <v>2383</v>
      </c>
      <c r="W1191" t="s">
        <v>2467</v>
      </c>
      <c r="X1191" t="s">
        <v>2468</v>
      </c>
      <c r="Y1191" t="s">
        <v>2469</v>
      </c>
      <c r="Z1191" t="s">
        <v>2995</v>
      </c>
      <c r="AA1191">
        <v>835778</v>
      </c>
      <c r="AB1191" s="195">
        <v>37050.875011574099</v>
      </c>
      <c r="AC1191" s="195">
        <v>37050.875011574099</v>
      </c>
    </row>
    <row r="1192" spans="1:29" x14ac:dyDescent="0.25">
      <c r="A1192" s="43" t="str">
        <f t="shared" si="91"/>
        <v>US Power Physical</v>
      </c>
      <c r="B1192" s="43" t="str">
        <f t="shared" si="92"/>
        <v>US</v>
      </c>
      <c r="C1192" s="43" t="str">
        <f t="shared" si="93"/>
        <v>Power</v>
      </c>
      <c r="D1192" s="43" t="str">
        <f t="shared" si="94"/>
        <v>Physical</v>
      </c>
      <c r="E1192" s="43">
        <f>IF(VLOOKUP(S1192,'DD-Lookup'!$J$6:$L$50,3,FALSE)="Monthly",(YEAR(AC1192)-YEAR(AB1192))*12+MONTH(AC1192)-MONTH(AB1192)+1,(AC1192-AB1192+1))</f>
        <v>2</v>
      </c>
      <c r="F1192" s="210">
        <f t="shared" si="95"/>
        <v>50</v>
      </c>
      <c r="G1192" s="199">
        <v>1353227</v>
      </c>
      <c r="H1192" s="195">
        <v>37049.342835648102</v>
      </c>
      <c r="I1192" t="s">
        <v>3335</v>
      </c>
      <c r="M1192" t="s">
        <v>2766</v>
      </c>
      <c r="N1192" t="s">
        <v>3308</v>
      </c>
      <c r="O1192" t="s">
        <v>443</v>
      </c>
      <c r="Q1192" s="196">
        <v>25</v>
      </c>
      <c r="S1192" t="s">
        <v>3340</v>
      </c>
      <c r="T1192" t="s">
        <v>3557</v>
      </c>
      <c r="U1192" s="198">
        <v>34.5</v>
      </c>
      <c r="V1192" t="s">
        <v>3032</v>
      </c>
      <c r="W1192" t="s">
        <v>1729</v>
      </c>
      <c r="X1192" t="s">
        <v>3061</v>
      </c>
      <c r="Y1192" t="s">
        <v>2662</v>
      </c>
      <c r="Z1192" t="s">
        <v>2990</v>
      </c>
      <c r="AA1192">
        <v>636596.1</v>
      </c>
      <c r="AB1192" s="195">
        <v>37050.875011574099</v>
      </c>
      <c r="AC1192" s="195">
        <v>37051.875011574099</v>
      </c>
    </row>
    <row r="1193" spans="1:29" x14ac:dyDescent="0.25">
      <c r="A1193" s="43" t="str">
        <f t="shared" si="91"/>
        <v>US Power Physical</v>
      </c>
      <c r="B1193" s="43" t="str">
        <f t="shared" si="92"/>
        <v>US</v>
      </c>
      <c r="C1193" s="43" t="str">
        <f t="shared" si="93"/>
        <v>Power</v>
      </c>
      <c r="D1193" s="43" t="str">
        <f t="shared" si="94"/>
        <v>Physical</v>
      </c>
      <c r="E1193" s="43">
        <f>IF(VLOOKUP(S1193,'DD-Lookup'!$J$6:$L$50,3,FALSE)="Monthly",(YEAR(AC1193)-YEAR(AB1193))*12+MONTH(AC1193)-MONTH(AB1193)+1,(AC1193-AB1193+1))</f>
        <v>2</v>
      </c>
      <c r="F1193" s="210">
        <f t="shared" si="95"/>
        <v>50</v>
      </c>
      <c r="G1193" s="199">
        <v>1353229</v>
      </c>
      <c r="H1193" s="195">
        <v>37049.342905092599</v>
      </c>
      <c r="I1193" t="s">
        <v>3529</v>
      </c>
      <c r="M1193" t="s">
        <v>2766</v>
      </c>
      <c r="N1193" t="s">
        <v>3310</v>
      </c>
      <c r="O1193" t="s">
        <v>461</v>
      </c>
      <c r="P1193" s="196">
        <v>25</v>
      </c>
      <c r="S1193" t="s">
        <v>3340</v>
      </c>
      <c r="T1193" t="s">
        <v>3557</v>
      </c>
      <c r="U1193" s="198">
        <v>35.5</v>
      </c>
      <c r="V1193" t="s">
        <v>4141</v>
      </c>
      <c r="W1193" t="s">
        <v>3315</v>
      </c>
      <c r="X1193" t="s">
        <v>3312</v>
      </c>
      <c r="Y1193" t="s">
        <v>2662</v>
      </c>
      <c r="Z1193" t="s">
        <v>2990</v>
      </c>
      <c r="AA1193">
        <v>636597.1</v>
      </c>
      <c r="AB1193" s="195">
        <v>37050.875011574099</v>
      </c>
      <c r="AC1193" s="195">
        <v>37051.875011574099</v>
      </c>
    </row>
    <row r="1194" spans="1:29" x14ac:dyDescent="0.25">
      <c r="A1194" s="43" t="str">
        <f t="shared" si="91"/>
        <v>US Natural Gas Physical</v>
      </c>
      <c r="B1194" s="43" t="str">
        <f t="shared" si="92"/>
        <v>US</v>
      </c>
      <c r="C1194" s="43" t="str">
        <f t="shared" si="93"/>
        <v>Natural Gas</v>
      </c>
      <c r="D1194" s="43" t="str">
        <f t="shared" si="94"/>
        <v>Physical</v>
      </c>
      <c r="E1194" s="43">
        <f>IF(VLOOKUP(S1194,'DD-Lookup'!$J$6:$L$50,3,FALSE)="Monthly",(YEAR(AC1194)-YEAR(AB1194))*12+MONTH(AC1194)-MONTH(AB1194)+1,(AC1194-AB1194+1))</f>
        <v>1</v>
      </c>
      <c r="F1194" s="210">
        <f t="shared" si="95"/>
        <v>10000</v>
      </c>
      <c r="G1194" s="199">
        <v>1353230</v>
      </c>
      <c r="H1194" s="195">
        <v>37049.342916666697</v>
      </c>
      <c r="I1194" t="s">
        <v>2254</v>
      </c>
      <c r="M1194" t="s">
        <v>3341</v>
      </c>
      <c r="N1194" t="s">
        <v>3747</v>
      </c>
      <c r="O1194" t="s">
        <v>401</v>
      </c>
      <c r="P1194" s="196">
        <v>10000</v>
      </c>
      <c r="S1194" t="s">
        <v>3342</v>
      </c>
      <c r="T1194" t="s">
        <v>3557</v>
      </c>
      <c r="U1194" s="198">
        <v>3.5649999999999999</v>
      </c>
      <c r="V1194" t="s">
        <v>2459</v>
      </c>
      <c r="W1194" t="s">
        <v>2347</v>
      </c>
      <c r="X1194" t="s">
        <v>2484</v>
      </c>
      <c r="Y1194" t="s">
        <v>2469</v>
      </c>
      <c r="Z1194" t="s">
        <v>2995</v>
      </c>
      <c r="AA1194">
        <v>835780</v>
      </c>
      <c r="AB1194" s="195">
        <v>37050.875011574099</v>
      </c>
      <c r="AC1194" s="195">
        <v>37050.875011574099</v>
      </c>
    </row>
    <row r="1195" spans="1:29" x14ac:dyDescent="0.25">
      <c r="A1195" s="43" t="str">
        <f t="shared" si="91"/>
        <v>US Natural Gas Physical</v>
      </c>
      <c r="B1195" s="43" t="str">
        <f t="shared" si="92"/>
        <v>US</v>
      </c>
      <c r="C1195" s="43" t="str">
        <f t="shared" si="93"/>
        <v>Natural Gas</v>
      </c>
      <c r="D1195" s="43" t="str">
        <f t="shared" si="94"/>
        <v>Physical</v>
      </c>
      <c r="E1195" s="43">
        <f>IF(VLOOKUP(S1195,'DD-Lookup'!$J$6:$L$50,3,FALSE)="Monthly",(YEAR(AC1195)-YEAR(AB1195))*12+MONTH(AC1195)-MONTH(AB1195)+1,(AC1195-AB1195+1))</f>
        <v>1</v>
      </c>
      <c r="F1195" s="210">
        <f t="shared" si="95"/>
        <v>10000</v>
      </c>
      <c r="G1195" s="199">
        <v>1353232</v>
      </c>
      <c r="H1195" s="195">
        <v>37049.342951388899</v>
      </c>
      <c r="I1195" t="s">
        <v>3321</v>
      </c>
      <c r="M1195" t="s">
        <v>3341</v>
      </c>
      <c r="N1195" t="s">
        <v>3747</v>
      </c>
      <c r="O1195" t="s">
        <v>468</v>
      </c>
      <c r="Q1195" s="196">
        <v>10000</v>
      </c>
      <c r="S1195" t="s">
        <v>3342</v>
      </c>
      <c r="T1195" t="s">
        <v>3557</v>
      </c>
      <c r="U1195" s="198">
        <v>3.4</v>
      </c>
      <c r="V1195" t="s">
        <v>3322</v>
      </c>
      <c r="W1195" t="s">
        <v>3091</v>
      </c>
      <c r="X1195" t="s">
        <v>3092</v>
      </c>
      <c r="Y1195" t="s">
        <v>2469</v>
      </c>
      <c r="Z1195" t="s">
        <v>2995</v>
      </c>
      <c r="AA1195">
        <v>835781</v>
      </c>
      <c r="AB1195" s="195">
        <v>37050.875011574099</v>
      </c>
      <c r="AC1195" s="195">
        <v>37050.875011574099</v>
      </c>
    </row>
    <row r="1196" spans="1:29" x14ac:dyDescent="0.25">
      <c r="A1196" s="43" t="str">
        <f t="shared" si="91"/>
        <v>US Natural Gas Physical</v>
      </c>
      <c r="B1196" s="43" t="str">
        <f t="shared" si="92"/>
        <v>US</v>
      </c>
      <c r="C1196" s="43" t="str">
        <f t="shared" si="93"/>
        <v>Natural Gas</v>
      </c>
      <c r="D1196" s="43" t="str">
        <f t="shared" si="94"/>
        <v>Physical</v>
      </c>
      <c r="E1196" s="43">
        <f>IF(VLOOKUP(S1196,'DD-Lookup'!$J$6:$L$50,3,FALSE)="Monthly",(YEAR(AC1196)-YEAR(AB1196))*12+MONTH(AC1196)-MONTH(AB1196)+1,(AC1196-AB1196+1))</f>
        <v>1</v>
      </c>
      <c r="F1196" s="210">
        <f t="shared" si="95"/>
        <v>5000</v>
      </c>
      <c r="G1196" s="199">
        <v>1353233</v>
      </c>
      <c r="H1196" s="195">
        <v>37049.3429861111</v>
      </c>
      <c r="I1196" t="s">
        <v>2288</v>
      </c>
      <c r="M1196" t="s">
        <v>3341</v>
      </c>
      <c r="N1196" t="s">
        <v>3747</v>
      </c>
      <c r="O1196" t="s">
        <v>499</v>
      </c>
      <c r="P1196" s="196">
        <v>5000</v>
      </c>
      <c r="S1196" t="s">
        <v>3342</v>
      </c>
      <c r="T1196" t="s">
        <v>3557</v>
      </c>
      <c r="U1196" s="198">
        <v>2.2949999999999999</v>
      </c>
      <c r="V1196" t="s">
        <v>3389</v>
      </c>
      <c r="W1196" t="s">
        <v>3490</v>
      </c>
      <c r="X1196" t="s">
        <v>3325</v>
      </c>
      <c r="Y1196" t="s">
        <v>2469</v>
      </c>
      <c r="Z1196" t="s">
        <v>2995</v>
      </c>
      <c r="AA1196">
        <v>835782</v>
      </c>
      <c r="AB1196" s="195">
        <v>37050.875011574099</v>
      </c>
      <c r="AC1196" s="195">
        <v>37050.875011574099</v>
      </c>
    </row>
    <row r="1197" spans="1:29" x14ac:dyDescent="0.25">
      <c r="A1197" s="43" t="str">
        <f t="shared" si="91"/>
        <v>US Natural Gas Physical</v>
      </c>
      <c r="B1197" s="43" t="str">
        <f t="shared" si="92"/>
        <v>US</v>
      </c>
      <c r="C1197" s="43" t="str">
        <f t="shared" si="93"/>
        <v>Natural Gas</v>
      </c>
      <c r="D1197" s="43" t="str">
        <f t="shared" si="94"/>
        <v>Physical</v>
      </c>
      <c r="E1197" s="43">
        <f>IF(VLOOKUP(S1197,'DD-Lookup'!$J$6:$L$50,3,FALSE)="Monthly",(YEAR(AC1197)-YEAR(AB1197))*12+MONTH(AC1197)-MONTH(AB1197)+1,(AC1197-AB1197+1))</f>
        <v>1</v>
      </c>
      <c r="F1197" s="210">
        <f t="shared" si="95"/>
        <v>10000</v>
      </c>
      <c r="G1197" s="199">
        <v>1353234</v>
      </c>
      <c r="H1197" s="195">
        <v>37049.342997685198</v>
      </c>
      <c r="I1197" t="s">
        <v>2487</v>
      </c>
      <c r="M1197" t="s">
        <v>3341</v>
      </c>
      <c r="N1197" t="s">
        <v>3747</v>
      </c>
      <c r="O1197" t="s">
        <v>1636</v>
      </c>
      <c r="Q1197" s="196">
        <v>10000</v>
      </c>
      <c r="S1197" t="s">
        <v>3342</v>
      </c>
      <c r="T1197" t="s">
        <v>3557</v>
      </c>
      <c r="U1197" s="198">
        <v>3.5350000000000001</v>
      </c>
      <c r="V1197" t="s">
        <v>3495</v>
      </c>
      <c r="W1197" t="s">
        <v>2366</v>
      </c>
      <c r="X1197" t="s">
        <v>3093</v>
      </c>
      <c r="Y1197" t="s">
        <v>2469</v>
      </c>
      <c r="Z1197" t="s">
        <v>2995</v>
      </c>
      <c r="AA1197">
        <v>835783</v>
      </c>
      <c r="AB1197" s="195">
        <v>37050.875011574099</v>
      </c>
      <c r="AC1197" s="195">
        <v>37050.875011574099</v>
      </c>
    </row>
    <row r="1198" spans="1:29" x14ac:dyDescent="0.25">
      <c r="A1198" s="43" t="str">
        <f t="shared" si="91"/>
        <v>US Power Physical</v>
      </c>
      <c r="B1198" s="43" t="str">
        <f t="shared" si="92"/>
        <v>US</v>
      </c>
      <c r="C1198" s="43" t="str">
        <f t="shared" si="93"/>
        <v>Power</v>
      </c>
      <c r="D1198" s="43" t="str">
        <f t="shared" si="94"/>
        <v>Physical</v>
      </c>
      <c r="E1198" s="43">
        <f>IF(VLOOKUP(S1198,'DD-Lookup'!$J$6:$L$50,3,FALSE)="Monthly",(YEAR(AC1198)-YEAR(AB1198))*12+MONTH(AC1198)-MONTH(AB1198)+1,(AC1198-AB1198+1))</f>
        <v>61</v>
      </c>
      <c r="F1198" s="210">
        <f t="shared" si="95"/>
        <v>3050</v>
      </c>
      <c r="G1198" s="199">
        <v>1353235</v>
      </c>
      <c r="H1198" s="195">
        <v>37049.343009259297</v>
      </c>
      <c r="I1198" t="s">
        <v>2254</v>
      </c>
      <c r="M1198" t="s">
        <v>2766</v>
      </c>
      <c r="N1198" t="s">
        <v>3361</v>
      </c>
      <c r="O1198" t="s">
        <v>3903</v>
      </c>
      <c r="P1198" s="196">
        <v>50</v>
      </c>
      <c r="S1198" t="s">
        <v>3340</v>
      </c>
      <c r="T1198" t="s">
        <v>3557</v>
      </c>
      <c r="U1198" s="198">
        <v>36</v>
      </c>
      <c r="V1198" t="s">
        <v>2665</v>
      </c>
      <c r="W1198" t="s">
        <v>3369</v>
      </c>
      <c r="X1198" t="s">
        <v>2279</v>
      </c>
      <c r="Y1198" t="s">
        <v>2662</v>
      </c>
      <c r="Z1198" t="s">
        <v>2990</v>
      </c>
      <c r="AA1198">
        <v>636598.1</v>
      </c>
      <c r="AB1198" s="195">
        <v>37316.711111111101</v>
      </c>
      <c r="AC1198" s="195">
        <v>37376.711111111101</v>
      </c>
    </row>
    <row r="1199" spans="1:29" x14ac:dyDescent="0.25">
      <c r="A1199" s="43" t="str">
        <f t="shared" si="91"/>
        <v>US Natural Gas Physical</v>
      </c>
      <c r="B1199" s="43" t="str">
        <f t="shared" si="92"/>
        <v>US</v>
      </c>
      <c r="C1199" s="43" t="str">
        <f t="shared" si="93"/>
        <v>Natural Gas</v>
      </c>
      <c r="D1199" s="43" t="str">
        <f t="shared" si="94"/>
        <v>Physical</v>
      </c>
      <c r="E1199" s="43">
        <f>IF(VLOOKUP(S1199,'DD-Lookup'!$J$6:$L$50,3,FALSE)="Monthly",(YEAR(AC1199)-YEAR(AB1199))*12+MONTH(AC1199)-MONTH(AB1199)+1,(AC1199-AB1199+1))</f>
        <v>1</v>
      </c>
      <c r="F1199" s="210">
        <f t="shared" si="95"/>
        <v>5000</v>
      </c>
      <c r="G1199" s="199">
        <v>1353236</v>
      </c>
      <c r="H1199" s="195">
        <v>37049.3430324074</v>
      </c>
      <c r="I1199" t="s">
        <v>2487</v>
      </c>
      <c r="M1199" t="s">
        <v>3341</v>
      </c>
      <c r="N1199" t="s">
        <v>3747</v>
      </c>
      <c r="O1199" t="s">
        <v>448</v>
      </c>
      <c r="P1199" s="196">
        <v>5000</v>
      </c>
      <c r="S1199" t="s">
        <v>3342</v>
      </c>
      <c r="T1199" t="s">
        <v>3557</v>
      </c>
      <c r="U1199" s="198">
        <v>3.625</v>
      </c>
      <c r="V1199" t="s">
        <v>3798</v>
      </c>
      <c r="W1199" t="s">
        <v>2181</v>
      </c>
      <c r="X1199" t="s">
        <v>2182</v>
      </c>
      <c r="Y1199" t="s">
        <v>2469</v>
      </c>
      <c r="Z1199" t="s">
        <v>2995</v>
      </c>
      <c r="AA1199">
        <v>835784</v>
      </c>
      <c r="AB1199" s="195">
        <v>37050.875011574099</v>
      </c>
      <c r="AC1199" s="195">
        <v>37050.875011574099</v>
      </c>
    </row>
    <row r="1200" spans="1:29" x14ac:dyDescent="0.25">
      <c r="A1200" s="43" t="str">
        <f t="shared" si="91"/>
        <v>US Power Physical</v>
      </c>
      <c r="B1200" s="43" t="str">
        <f t="shared" si="92"/>
        <v>US</v>
      </c>
      <c r="C1200" s="43" t="str">
        <f t="shared" si="93"/>
        <v>Power</v>
      </c>
      <c r="D1200" s="43" t="str">
        <f t="shared" si="94"/>
        <v>Physical</v>
      </c>
      <c r="E1200" s="43">
        <f>IF(VLOOKUP(S1200,'DD-Lookup'!$J$6:$L$50,3,FALSE)="Monthly",(YEAR(AC1200)-YEAR(AB1200))*12+MONTH(AC1200)-MONTH(AB1200)+1,(AC1200-AB1200+1))</f>
        <v>2</v>
      </c>
      <c r="F1200" s="210">
        <f t="shared" si="95"/>
        <v>50</v>
      </c>
      <c r="G1200" s="199">
        <v>1353237</v>
      </c>
      <c r="H1200" s="195">
        <v>37049.343055555597</v>
      </c>
      <c r="I1200" t="s">
        <v>3102</v>
      </c>
      <c r="M1200" t="s">
        <v>2766</v>
      </c>
      <c r="N1200" t="s">
        <v>3308</v>
      </c>
      <c r="O1200" t="s">
        <v>470</v>
      </c>
      <c r="Q1200" s="196">
        <v>25</v>
      </c>
      <c r="S1200" t="s">
        <v>3340</v>
      </c>
      <c r="T1200" t="s">
        <v>3557</v>
      </c>
      <c r="U1200" s="198">
        <v>23</v>
      </c>
      <c r="V1200" t="s">
        <v>3853</v>
      </c>
      <c r="W1200" t="s">
        <v>3060</v>
      </c>
      <c r="X1200" t="s">
        <v>3309</v>
      </c>
      <c r="Y1200" t="s">
        <v>2662</v>
      </c>
      <c r="Z1200" t="s">
        <v>2990</v>
      </c>
      <c r="AA1200">
        <v>636599.1</v>
      </c>
      <c r="AB1200" s="195">
        <v>37050.875011574099</v>
      </c>
      <c r="AC1200" s="195">
        <v>37051.875011574099</v>
      </c>
    </row>
    <row r="1201" spans="1:29" x14ac:dyDescent="0.25">
      <c r="A1201" s="43" t="str">
        <f t="shared" si="91"/>
        <v>US Power Physical</v>
      </c>
      <c r="B1201" s="43" t="str">
        <f t="shared" si="92"/>
        <v>US</v>
      </c>
      <c r="C1201" s="43" t="str">
        <f t="shared" si="93"/>
        <v>Power</v>
      </c>
      <c r="D1201" s="43" t="str">
        <f t="shared" si="94"/>
        <v>Physical</v>
      </c>
      <c r="E1201" s="43">
        <f>IF(VLOOKUP(S1201,'DD-Lookup'!$J$6:$L$50,3,FALSE)="Monthly",(YEAR(AC1201)-YEAR(AB1201))*12+MONTH(AC1201)-MONTH(AB1201)+1,(AC1201-AB1201+1))</f>
        <v>5</v>
      </c>
      <c r="F1201" s="210">
        <f t="shared" si="95"/>
        <v>250</v>
      </c>
      <c r="G1201" s="199">
        <v>1353241</v>
      </c>
      <c r="H1201" s="195">
        <v>37049.343136574098</v>
      </c>
      <c r="I1201" t="s">
        <v>3339</v>
      </c>
      <c r="M1201" t="s">
        <v>2766</v>
      </c>
      <c r="N1201" t="s">
        <v>3361</v>
      </c>
      <c r="O1201" t="s">
        <v>2602</v>
      </c>
      <c r="P1201" s="196">
        <v>50</v>
      </c>
      <c r="S1201" t="s">
        <v>3340</v>
      </c>
      <c r="T1201" t="s">
        <v>3557</v>
      </c>
      <c r="U1201" s="198">
        <v>44.25</v>
      </c>
      <c r="V1201" t="s">
        <v>4127</v>
      </c>
      <c r="W1201" t="s">
        <v>3372</v>
      </c>
      <c r="X1201" t="s">
        <v>3362</v>
      </c>
      <c r="Y1201" t="s">
        <v>2662</v>
      </c>
      <c r="Z1201" t="s">
        <v>2990</v>
      </c>
      <c r="AA1201">
        <v>636600.1</v>
      </c>
      <c r="AB1201" s="195">
        <v>37053.875011574099</v>
      </c>
      <c r="AC1201" s="195">
        <v>37057.875011574099</v>
      </c>
    </row>
    <row r="1202" spans="1:29" x14ac:dyDescent="0.25">
      <c r="A1202" s="43" t="str">
        <f t="shared" si="91"/>
        <v>US Natural Gas Financial</v>
      </c>
      <c r="B1202" s="43" t="str">
        <f t="shared" si="92"/>
        <v>US</v>
      </c>
      <c r="C1202" s="43" t="str">
        <f t="shared" si="93"/>
        <v>Natural Gas</v>
      </c>
      <c r="D1202" s="43" t="str">
        <f t="shared" si="94"/>
        <v>Financial</v>
      </c>
      <c r="E1202" s="43">
        <f>IF(VLOOKUP(S1202,'DD-Lookup'!$J$6:$L$50,3,FALSE)="Monthly",(YEAR(AC1202)-YEAR(AB1202))*12+MONTH(AC1202)-MONTH(AB1202)+1,(AC1202-AB1202+1))</f>
        <v>31</v>
      </c>
      <c r="F1202" s="210">
        <f t="shared" si="95"/>
        <v>155000</v>
      </c>
      <c r="G1202" s="199">
        <v>1353242</v>
      </c>
      <c r="H1202" s="195">
        <v>37049.343148148102</v>
      </c>
      <c r="I1202" t="s">
        <v>2423</v>
      </c>
      <c r="M1202" t="s">
        <v>3341</v>
      </c>
      <c r="N1202" t="s">
        <v>2281</v>
      </c>
      <c r="O1202" t="s">
        <v>2475</v>
      </c>
      <c r="Q1202" s="196">
        <v>5000</v>
      </c>
      <c r="S1202" t="s">
        <v>3342</v>
      </c>
      <c r="T1202" t="s">
        <v>3557</v>
      </c>
      <c r="U1202" s="198">
        <v>3.8050000000000002</v>
      </c>
      <c r="V1202" t="s">
        <v>3274</v>
      </c>
      <c r="W1202" t="s">
        <v>2853</v>
      </c>
      <c r="X1202" t="s">
        <v>2282</v>
      </c>
      <c r="Y1202" t="s">
        <v>3575</v>
      </c>
      <c r="Z1202" t="s">
        <v>2995</v>
      </c>
      <c r="AA1202" t="s">
        <v>516</v>
      </c>
      <c r="AB1202" s="195">
        <v>37073.875</v>
      </c>
      <c r="AC1202" s="195">
        <v>37103.875</v>
      </c>
    </row>
    <row r="1203" spans="1:29" x14ac:dyDescent="0.25">
      <c r="A1203" s="43" t="str">
        <f t="shared" si="91"/>
        <v>US Power Physical</v>
      </c>
      <c r="B1203" s="43" t="str">
        <f t="shared" si="92"/>
        <v>US</v>
      </c>
      <c r="C1203" s="43" t="str">
        <f t="shared" si="93"/>
        <v>Power</v>
      </c>
      <c r="D1203" s="43" t="str">
        <f t="shared" si="94"/>
        <v>Physical</v>
      </c>
      <c r="E1203" s="43">
        <f>IF(VLOOKUP(S1203,'DD-Lookup'!$J$6:$L$50,3,FALSE)="Monthly",(YEAR(AC1203)-YEAR(AB1203))*12+MONTH(AC1203)-MONTH(AB1203)+1,(AC1203-AB1203+1))</f>
        <v>2</v>
      </c>
      <c r="F1203" s="210">
        <f t="shared" si="95"/>
        <v>50</v>
      </c>
      <c r="G1203" s="199">
        <v>1353243</v>
      </c>
      <c r="H1203" s="195">
        <v>37049.343148148102</v>
      </c>
      <c r="I1203" t="s">
        <v>2169</v>
      </c>
      <c r="M1203" t="s">
        <v>2766</v>
      </c>
      <c r="N1203" t="s">
        <v>3308</v>
      </c>
      <c r="O1203" t="s">
        <v>443</v>
      </c>
      <c r="Q1203" s="196">
        <v>25</v>
      </c>
      <c r="S1203" t="s">
        <v>3340</v>
      </c>
      <c r="T1203" t="s">
        <v>3557</v>
      </c>
      <c r="U1203" s="198">
        <v>35</v>
      </c>
      <c r="V1203" t="s">
        <v>4149</v>
      </c>
      <c r="W1203" t="s">
        <v>1729</v>
      </c>
      <c r="X1203" t="s">
        <v>3061</v>
      </c>
      <c r="Y1203" t="s">
        <v>2662</v>
      </c>
      <c r="Z1203" t="s">
        <v>2990</v>
      </c>
      <c r="AA1203">
        <v>636602.1</v>
      </c>
      <c r="AB1203" s="195">
        <v>37050.875011574099</v>
      </c>
      <c r="AC1203" s="195">
        <v>37051.875011574099</v>
      </c>
    </row>
    <row r="1204" spans="1:29" x14ac:dyDescent="0.25">
      <c r="A1204" s="43" t="str">
        <f t="shared" si="91"/>
        <v>US Natural Gas Financial</v>
      </c>
      <c r="B1204" s="43" t="str">
        <f t="shared" si="92"/>
        <v>US</v>
      </c>
      <c r="C1204" s="43" t="str">
        <f t="shared" si="93"/>
        <v>Natural Gas</v>
      </c>
      <c r="D1204" s="43" t="str">
        <f t="shared" si="94"/>
        <v>Financial</v>
      </c>
      <c r="E1204" s="43">
        <f>IF(VLOOKUP(S1204,'DD-Lookup'!$J$6:$L$50,3,FALSE)="Monthly",(YEAR(AC1204)-YEAR(AB1204))*12+MONTH(AC1204)-MONTH(AB1204)+1,(AC1204-AB1204+1))</f>
        <v>23</v>
      </c>
      <c r="F1204" s="210">
        <f t="shared" si="95"/>
        <v>115000</v>
      </c>
      <c r="G1204" s="199">
        <v>1353245</v>
      </c>
      <c r="H1204" s="195">
        <v>37049.343159722201</v>
      </c>
      <c r="I1204" t="s">
        <v>2289</v>
      </c>
      <c r="M1204" t="s">
        <v>3341</v>
      </c>
      <c r="N1204" t="s">
        <v>2281</v>
      </c>
      <c r="O1204" t="s">
        <v>2156</v>
      </c>
      <c r="P1204" s="196">
        <v>5000</v>
      </c>
      <c r="S1204" t="s">
        <v>3342</v>
      </c>
      <c r="T1204" t="s">
        <v>3557</v>
      </c>
      <c r="U1204" s="198">
        <v>3.71</v>
      </c>
      <c r="V1204" t="s">
        <v>421</v>
      </c>
      <c r="W1204" t="s">
        <v>2512</v>
      </c>
      <c r="X1204" t="s">
        <v>2170</v>
      </c>
      <c r="Y1204" t="s">
        <v>3575</v>
      </c>
      <c r="Z1204" t="s">
        <v>2995</v>
      </c>
      <c r="AA1204" t="s">
        <v>517</v>
      </c>
      <c r="AB1204" s="195">
        <v>37050.875011574099</v>
      </c>
      <c r="AC1204" s="195">
        <v>37072.875011574099</v>
      </c>
    </row>
    <row r="1205" spans="1:29" x14ac:dyDescent="0.25">
      <c r="A1205" s="43" t="str">
        <f t="shared" si="91"/>
        <v>US Power Physical</v>
      </c>
      <c r="B1205" s="43" t="str">
        <f t="shared" si="92"/>
        <v>US</v>
      </c>
      <c r="C1205" s="43" t="str">
        <f t="shared" si="93"/>
        <v>Power</v>
      </c>
      <c r="D1205" s="43" t="str">
        <f t="shared" si="94"/>
        <v>Physical</v>
      </c>
      <c r="E1205" s="43">
        <f>IF(VLOOKUP(S1205,'DD-Lookup'!$J$6:$L$50,3,FALSE)="Monthly",(YEAR(AC1205)-YEAR(AB1205))*12+MONTH(AC1205)-MONTH(AB1205)+1,(AC1205-AB1205+1))</f>
        <v>2</v>
      </c>
      <c r="F1205" s="210">
        <f t="shared" si="95"/>
        <v>50</v>
      </c>
      <c r="G1205" s="199">
        <v>1353244</v>
      </c>
      <c r="H1205" s="195">
        <v>37049.343159722201</v>
      </c>
      <c r="I1205" t="s">
        <v>3339</v>
      </c>
      <c r="M1205" t="s">
        <v>2766</v>
      </c>
      <c r="N1205" t="s">
        <v>3308</v>
      </c>
      <c r="O1205" t="s">
        <v>494</v>
      </c>
      <c r="Q1205" s="196">
        <v>25</v>
      </c>
      <c r="S1205" t="s">
        <v>3340</v>
      </c>
      <c r="T1205" t="s">
        <v>3557</v>
      </c>
      <c r="U1205" s="198">
        <v>36</v>
      </c>
      <c r="V1205" t="s">
        <v>3857</v>
      </c>
      <c r="W1205" t="s">
        <v>3060</v>
      </c>
      <c r="X1205" t="s">
        <v>3061</v>
      </c>
      <c r="Y1205" t="s">
        <v>2662</v>
      </c>
      <c r="Z1205" t="s">
        <v>2990</v>
      </c>
      <c r="AA1205">
        <v>636601.1</v>
      </c>
      <c r="AB1205" s="195">
        <v>37050.875011574099</v>
      </c>
      <c r="AC1205" s="195">
        <v>37051.875011574099</v>
      </c>
    </row>
    <row r="1206" spans="1:29" x14ac:dyDescent="0.25">
      <c r="A1206" s="43" t="str">
        <f t="shared" si="91"/>
        <v>US Power Physical</v>
      </c>
      <c r="B1206" s="43" t="str">
        <f t="shared" si="92"/>
        <v>US</v>
      </c>
      <c r="C1206" s="43" t="str">
        <f t="shared" si="93"/>
        <v>Power</v>
      </c>
      <c r="D1206" s="43" t="str">
        <f t="shared" si="94"/>
        <v>Physical</v>
      </c>
      <c r="E1206" s="43">
        <f>IF(VLOOKUP(S1206,'DD-Lookup'!$J$6:$L$50,3,FALSE)="Monthly",(YEAR(AC1206)-YEAR(AB1206))*12+MONTH(AC1206)-MONTH(AB1206)+1,(AC1206-AB1206+1))</f>
        <v>2</v>
      </c>
      <c r="F1206" s="210">
        <f t="shared" si="95"/>
        <v>50</v>
      </c>
      <c r="G1206" s="199">
        <v>1353247</v>
      </c>
      <c r="H1206" s="195">
        <v>37049.343194444402</v>
      </c>
      <c r="I1206" t="s">
        <v>2390</v>
      </c>
      <c r="M1206" t="s">
        <v>2766</v>
      </c>
      <c r="N1206" t="s">
        <v>3310</v>
      </c>
      <c r="O1206" t="s">
        <v>461</v>
      </c>
      <c r="Q1206" s="196">
        <v>25</v>
      </c>
      <c r="S1206" t="s">
        <v>3340</v>
      </c>
      <c r="T1206" t="s">
        <v>3557</v>
      </c>
      <c r="U1206" s="198">
        <v>36.5</v>
      </c>
      <c r="V1206" t="s">
        <v>2391</v>
      </c>
      <c r="W1206" t="s">
        <v>3315</v>
      </c>
      <c r="X1206" t="s">
        <v>3312</v>
      </c>
      <c r="Y1206" t="s">
        <v>2662</v>
      </c>
      <c r="Z1206" t="s">
        <v>2990</v>
      </c>
      <c r="AA1206">
        <v>636604.1</v>
      </c>
      <c r="AB1206" s="195">
        <v>37050.875011574099</v>
      </c>
      <c r="AC1206" s="195">
        <v>37051.875011574099</v>
      </c>
    </row>
    <row r="1207" spans="1:29" x14ac:dyDescent="0.25">
      <c r="A1207" s="43" t="str">
        <f t="shared" si="91"/>
        <v>US Power Physical</v>
      </c>
      <c r="B1207" s="43" t="str">
        <f t="shared" si="92"/>
        <v>US</v>
      </c>
      <c r="C1207" s="43" t="str">
        <f t="shared" si="93"/>
        <v>Power</v>
      </c>
      <c r="D1207" s="43" t="str">
        <f t="shared" si="94"/>
        <v>Physical</v>
      </c>
      <c r="E1207" s="43">
        <f>IF(VLOOKUP(S1207,'DD-Lookup'!$J$6:$L$50,3,FALSE)="Monthly",(YEAR(AC1207)-YEAR(AB1207))*12+MONTH(AC1207)-MONTH(AB1207)+1,(AC1207-AB1207+1))</f>
        <v>2</v>
      </c>
      <c r="F1207" s="210">
        <f t="shared" si="95"/>
        <v>50</v>
      </c>
      <c r="G1207" s="199">
        <v>1353246</v>
      </c>
      <c r="H1207" s="195">
        <v>37049.343194444402</v>
      </c>
      <c r="I1207" t="s">
        <v>3063</v>
      </c>
      <c r="M1207" t="s">
        <v>2766</v>
      </c>
      <c r="N1207" t="s">
        <v>3308</v>
      </c>
      <c r="O1207" t="s">
        <v>460</v>
      </c>
      <c r="P1207" s="196">
        <v>25</v>
      </c>
      <c r="S1207" t="s">
        <v>3340</v>
      </c>
      <c r="T1207" t="s">
        <v>3557</v>
      </c>
      <c r="U1207" s="198">
        <v>13</v>
      </c>
      <c r="V1207" t="s">
        <v>3860</v>
      </c>
      <c r="W1207" t="s">
        <v>2519</v>
      </c>
      <c r="X1207" t="s">
        <v>3309</v>
      </c>
      <c r="Y1207" t="s">
        <v>2662</v>
      </c>
      <c r="Z1207" t="s">
        <v>2990</v>
      </c>
      <c r="AA1207">
        <v>636603.1</v>
      </c>
      <c r="AB1207" s="195">
        <v>37050.875011574099</v>
      </c>
      <c r="AC1207" s="195">
        <v>37051.875011574099</v>
      </c>
    </row>
    <row r="1208" spans="1:29" x14ac:dyDescent="0.25">
      <c r="A1208" s="43" t="str">
        <f t="shared" si="91"/>
        <v>US Power Physical</v>
      </c>
      <c r="B1208" s="43" t="str">
        <f t="shared" si="92"/>
        <v>US</v>
      </c>
      <c r="C1208" s="43" t="str">
        <f t="shared" si="93"/>
        <v>Power</v>
      </c>
      <c r="D1208" s="43" t="str">
        <f t="shared" si="94"/>
        <v>Physical</v>
      </c>
      <c r="E1208" s="43">
        <f>IF(VLOOKUP(S1208,'DD-Lookup'!$J$6:$L$50,3,FALSE)="Monthly",(YEAR(AC1208)-YEAR(AB1208))*12+MONTH(AC1208)-MONTH(AB1208)+1,(AC1208-AB1208+1))</f>
        <v>2</v>
      </c>
      <c r="F1208" s="210">
        <f t="shared" si="95"/>
        <v>50</v>
      </c>
      <c r="G1208" s="199">
        <v>1353248</v>
      </c>
      <c r="H1208" s="195">
        <v>37049.343194444402</v>
      </c>
      <c r="I1208" t="s">
        <v>3102</v>
      </c>
      <c r="M1208" t="s">
        <v>2766</v>
      </c>
      <c r="N1208" t="s">
        <v>3308</v>
      </c>
      <c r="O1208" t="s">
        <v>443</v>
      </c>
      <c r="P1208" s="196">
        <v>25</v>
      </c>
      <c r="S1208" t="s">
        <v>3340</v>
      </c>
      <c r="T1208" t="s">
        <v>3557</v>
      </c>
      <c r="U1208" s="198">
        <v>34.5</v>
      </c>
      <c r="V1208" t="s">
        <v>3853</v>
      </c>
      <c r="W1208" t="s">
        <v>1729</v>
      </c>
      <c r="X1208" t="s">
        <v>3061</v>
      </c>
      <c r="Y1208" t="s">
        <v>2662</v>
      </c>
      <c r="Z1208" t="s">
        <v>2990</v>
      </c>
      <c r="AA1208">
        <v>636605.1</v>
      </c>
      <c r="AB1208" s="195">
        <v>37050.875011574099</v>
      </c>
      <c r="AC1208" s="195">
        <v>37051.875011574099</v>
      </c>
    </row>
    <row r="1209" spans="1:29" x14ac:dyDescent="0.25">
      <c r="A1209" s="43" t="str">
        <f t="shared" si="91"/>
        <v>US Natural Gas Physical</v>
      </c>
      <c r="B1209" s="43" t="str">
        <f t="shared" si="92"/>
        <v>US</v>
      </c>
      <c r="C1209" s="43" t="str">
        <f t="shared" si="93"/>
        <v>Natural Gas</v>
      </c>
      <c r="D1209" s="43" t="str">
        <f t="shared" si="94"/>
        <v>Physical</v>
      </c>
      <c r="E1209" s="43">
        <f>IF(VLOOKUP(S1209,'DD-Lookup'!$J$6:$L$50,3,FALSE)="Monthly",(YEAR(AC1209)-YEAR(AB1209))*12+MONTH(AC1209)-MONTH(AB1209)+1,(AC1209-AB1209+1))</f>
        <v>1</v>
      </c>
      <c r="F1209" s="210">
        <f t="shared" si="95"/>
        <v>10000</v>
      </c>
      <c r="G1209" s="199">
        <v>1353249</v>
      </c>
      <c r="H1209" s="195">
        <v>37049.343240740702</v>
      </c>
      <c r="I1209" t="s">
        <v>2288</v>
      </c>
      <c r="M1209" t="s">
        <v>3341</v>
      </c>
      <c r="N1209" t="s">
        <v>3747</v>
      </c>
      <c r="O1209" t="s">
        <v>472</v>
      </c>
      <c r="P1209" s="196">
        <v>10000</v>
      </c>
      <c r="S1209" t="s">
        <v>3342</v>
      </c>
      <c r="T1209" t="s">
        <v>3557</v>
      </c>
      <c r="U1209" s="198">
        <v>2.7</v>
      </c>
      <c r="V1209" t="s">
        <v>3904</v>
      </c>
      <c r="W1209" t="s">
        <v>3147</v>
      </c>
      <c r="X1209" t="s">
        <v>3092</v>
      </c>
      <c r="Y1209" t="s">
        <v>2469</v>
      </c>
      <c r="Z1209" t="s">
        <v>2995</v>
      </c>
      <c r="AA1209">
        <v>835785</v>
      </c>
      <c r="AB1209" s="195">
        <v>37050.875011574099</v>
      </c>
      <c r="AC1209" s="195">
        <v>37050.875011574099</v>
      </c>
    </row>
    <row r="1210" spans="1:29" x14ac:dyDescent="0.25">
      <c r="A1210" s="43" t="str">
        <f t="shared" si="91"/>
        <v>US Natural Gas Physical</v>
      </c>
      <c r="B1210" s="43" t="str">
        <f t="shared" si="92"/>
        <v>US</v>
      </c>
      <c r="C1210" s="43" t="str">
        <f t="shared" si="93"/>
        <v>Natural Gas</v>
      </c>
      <c r="D1210" s="43" t="str">
        <f t="shared" si="94"/>
        <v>Physical</v>
      </c>
      <c r="E1210" s="43">
        <f>IF(VLOOKUP(S1210,'DD-Lookup'!$J$6:$L$50,3,FALSE)="Monthly",(YEAR(AC1210)-YEAR(AB1210))*12+MONTH(AC1210)-MONTH(AB1210)+1,(AC1210-AB1210+1))</f>
        <v>1</v>
      </c>
      <c r="F1210" s="210">
        <f t="shared" si="95"/>
        <v>5000</v>
      </c>
      <c r="G1210" s="199">
        <v>1353253</v>
      </c>
      <c r="H1210" s="195">
        <v>37049.343287037002</v>
      </c>
      <c r="I1210" t="s">
        <v>2254</v>
      </c>
      <c r="M1210" t="s">
        <v>3341</v>
      </c>
      <c r="N1210" t="s">
        <v>3747</v>
      </c>
      <c r="O1210" t="s">
        <v>442</v>
      </c>
      <c r="Q1210" s="196">
        <v>5000</v>
      </c>
      <c r="S1210" t="s">
        <v>3342</v>
      </c>
      <c r="T1210" t="s">
        <v>3557</v>
      </c>
      <c r="U1210" s="198">
        <v>3.8450000000000002</v>
      </c>
      <c r="V1210" t="s">
        <v>2489</v>
      </c>
      <c r="W1210" t="s">
        <v>2509</v>
      </c>
      <c r="X1210" t="s">
        <v>2510</v>
      </c>
      <c r="Y1210" t="s">
        <v>2469</v>
      </c>
      <c r="Z1210" t="s">
        <v>2995</v>
      </c>
      <c r="AA1210">
        <v>835787</v>
      </c>
      <c r="AB1210" s="195">
        <v>37050.875011574099</v>
      </c>
      <c r="AC1210" s="195">
        <v>37050.875011574099</v>
      </c>
    </row>
    <row r="1211" spans="1:29" x14ac:dyDescent="0.25">
      <c r="A1211" s="43" t="str">
        <f t="shared" si="91"/>
        <v>US Natural Gas Physical</v>
      </c>
      <c r="B1211" s="43" t="str">
        <f t="shared" si="92"/>
        <v>US</v>
      </c>
      <c r="C1211" s="43" t="str">
        <f t="shared" si="93"/>
        <v>Natural Gas</v>
      </c>
      <c r="D1211" s="43" t="str">
        <f t="shared" si="94"/>
        <v>Physical</v>
      </c>
      <c r="E1211" s="43">
        <f>IF(VLOOKUP(S1211,'DD-Lookup'!$J$6:$L$50,3,FALSE)="Monthly",(YEAR(AC1211)-YEAR(AB1211))*12+MONTH(AC1211)-MONTH(AB1211)+1,(AC1211-AB1211+1))</f>
        <v>1</v>
      </c>
      <c r="F1211" s="210">
        <f t="shared" si="95"/>
        <v>5000</v>
      </c>
      <c r="G1211" s="199">
        <v>1353250</v>
      </c>
      <c r="H1211" s="195">
        <v>37049.343287037002</v>
      </c>
      <c r="I1211" t="s">
        <v>2502</v>
      </c>
      <c r="M1211" t="s">
        <v>3341</v>
      </c>
      <c r="N1211" t="s">
        <v>3747</v>
      </c>
      <c r="O1211" t="s">
        <v>1630</v>
      </c>
      <c r="P1211" s="196">
        <v>5000</v>
      </c>
      <c r="S1211" t="s">
        <v>3342</v>
      </c>
      <c r="T1211" t="s">
        <v>3557</v>
      </c>
      <c r="U1211" s="198">
        <v>3.71</v>
      </c>
      <c r="V1211" t="s">
        <v>518</v>
      </c>
      <c r="W1211" t="s">
        <v>2175</v>
      </c>
      <c r="X1211" t="s">
        <v>2176</v>
      </c>
      <c r="Y1211" t="s">
        <v>2469</v>
      </c>
      <c r="Z1211" t="s">
        <v>2995</v>
      </c>
      <c r="AA1211">
        <v>835786</v>
      </c>
      <c r="AB1211" s="195">
        <v>37050.875011574099</v>
      </c>
      <c r="AC1211" s="195">
        <v>37050.875011574099</v>
      </c>
    </row>
    <row r="1212" spans="1:29" x14ac:dyDescent="0.25">
      <c r="A1212" s="43" t="str">
        <f t="shared" si="91"/>
        <v>US Power Physical</v>
      </c>
      <c r="B1212" s="43" t="str">
        <f t="shared" si="92"/>
        <v>US</v>
      </c>
      <c r="C1212" s="43" t="str">
        <f t="shared" si="93"/>
        <v>Power</v>
      </c>
      <c r="D1212" s="43" t="str">
        <f t="shared" si="94"/>
        <v>Physical</v>
      </c>
      <c r="E1212" s="43">
        <f>IF(VLOOKUP(S1212,'DD-Lookup'!$J$6:$L$50,3,FALSE)="Monthly",(YEAR(AC1212)-YEAR(AB1212))*12+MONTH(AC1212)-MONTH(AB1212)+1,(AC1212-AB1212+1))</f>
        <v>2</v>
      </c>
      <c r="F1212" s="210">
        <f t="shared" si="95"/>
        <v>50</v>
      </c>
      <c r="G1212" s="199">
        <v>1353254</v>
      </c>
      <c r="H1212" s="195">
        <v>37049.3432986111</v>
      </c>
      <c r="I1212" t="s">
        <v>3360</v>
      </c>
      <c r="M1212" t="s">
        <v>2766</v>
      </c>
      <c r="N1212" t="s">
        <v>3310</v>
      </c>
      <c r="O1212" t="s">
        <v>461</v>
      </c>
      <c r="Q1212" s="196">
        <v>25</v>
      </c>
      <c r="S1212" t="s">
        <v>3340</v>
      </c>
      <c r="T1212" t="s">
        <v>3557</v>
      </c>
      <c r="U1212" s="198">
        <v>37.5</v>
      </c>
      <c r="V1212" t="s">
        <v>3349</v>
      </c>
      <c r="W1212" t="s">
        <v>3315</v>
      </c>
      <c r="X1212" t="s">
        <v>3312</v>
      </c>
      <c r="Y1212" t="s">
        <v>2662</v>
      </c>
      <c r="Z1212" t="s">
        <v>2990</v>
      </c>
      <c r="AA1212">
        <v>636606.1</v>
      </c>
      <c r="AB1212" s="195">
        <v>37050.875011574099</v>
      </c>
      <c r="AC1212" s="195">
        <v>37051.875011574099</v>
      </c>
    </row>
    <row r="1213" spans="1:29" x14ac:dyDescent="0.25">
      <c r="A1213" s="43" t="str">
        <f t="shared" si="91"/>
        <v>US Natural Gas Physical</v>
      </c>
      <c r="B1213" s="43" t="str">
        <f t="shared" si="92"/>
        <v>US</v>
      </c>
      <c r="C1213" s="43" t="str">
        <f t="shared" si="93"/>
        <v>Natural Gas</v>
      </c>
      <c r="D1213" s="43" t="str">
        <f t="shared" si="94"/>
        <v>Physical</v>
      </c>
      <c r="E1213" s="43">
        <f>IF(VLOOKUP(S1213,'DD-Lookup'!$J$6:$L$50,3,FALSE)="Monthly",(YEAR(AC1213)-YEAR(AB1213))*12+MONTH(AC1213)-MONTH(AB1213)+1,(AC1213-AB1213+1))</f>
        <v>1</v>
      </c>
      <c r="F1213" s="210">
        <f t="shared" si="95"/>
        <v>10000</v>
      </c>
      <c r="G1213" s="199">
        <v>1353256</v>
      </c>
      <c r="H1213" s="195">
        <v>37049.343356481499</v>
      </c>
      <c r="I1213" t="s">
        <v>3096</v>
      </c>
      <c r="M1213" t="s">
        <v>3341</v>
      </c>
      <c r="N1213" t="s">
        <v>3747</v>
      </c>
      <c r="O1213" t="s">
        <v>468</v>
      </c>
      <c r="P1213" s="196">
        <v>10000</v>
      </c>
      <c r="S1213" t="s">
        <v>3342</v>
      </c>
      <c r="T1213" t="s">
        <v>3557</v>
      </c>
      <c r="U1213" s="198">
        <v>3.3</v>
      </c>
      <c r="V1213" t="s">
        <v>3871</v>
      </c>
      <c r="W1213" t="s">
        <v>3091</v>
      </c>
      <c r="X1213" t="s">
        <v>3092</v>
      </c>
      <c r="Y1213" t="s">
        <v>2469</v>
      </c>
      <c r="Z1213" t="s">
        <v>2995</v>
      </c>
      <c r="AA1213">
        <v>835788</v>
      </c>
      <c r="AB1213" s="195">
        <v>37050.875011574099</v>
      </c>
      <c r="AC1213" s="195">
        <v>37050.875011574099</v>
      </c>
    </row>
    <row r="1214" spans="1:29" x14ac:dyDescent="0.25">
      <c r="A1214" s="43" t="str">
        <f t="shared" si="91"/>
        <v>US Power Physical</v>
      </c>
      <c r="B1214" s="43" t="str">
        <f t="shared" si="92"/>
        <v>US</v>
      </c>
      <c r="C1214" s="43" t="str">
        <f t="shared" si="93"/>
        <v>Power</v>
      </c>
      <c r="D1214" s="43" t="str">
        <f t="shared" si="94"/>
        <v>Physical</v>
      </c>
      <c r="E1214" s="43">
        <f>IF(VLOOKUP(S1214,'DD-Lookup'!$J$6:$L$50,3,FALSE)="Monthly",(YEAR(AC1214)-YEAR(AB1214))*12+MONTH(AC1214)-MONTH(AB1214)+1,(AC1214-AB1214+1))</f>
        <v>5</v>
      </c>
      <c r="F1214" s="210">
        <f t="shared" si="95"/>
        <v>250</v>
      </c>
      <c r="G1214" s="199">
        <v>1353261</v>
      </c>
      <c r="H1214" s="195">
        <v>37049.343460648102</v>
      </c>
      <c r="I1214" t="s">
        <v>2286</v>
      </c>
      <c r="M1214" t="s">
        <v>2766</v>
      </c>
      <c r="N1214" t="s">
        <v>3361</v>
      </c>
      <c r="O1214" t="s">
        <v>2612</v>
      </c>
      <c r="P1214" s="196">
        <v>50</v>
      </c>
      <c r="S1214" t="s">
        <v>3340</v>
      </c>
      <c r="T1214" t="s">
        <v>3557</v>
      </c>
      <c r="U1214" s="198">
        <v>44.5</v>
      </c>
      <c r="V1214" t="s">
        <v>4124</v>
      </c>
      <c r="W1214" t="s">
        <v>3296</v>
      </c>
      <c r="X1214" t="s">
        <v>3368</v>
      </c>
      <c r="Y1214" t="s">
        <v>2662</v>
      </c>
      <c r="Z1214" t="s">
        <v>2990</v>
      </c>
      <c r="AA1214">
        <v>636607.1</v>
      </c>
      <c r="AB1214" s="195">
        <v>37060.875</v>
      </c>
      <c r="AC1214" s="195">
        <v>37064.875</v>
      </c>
    </row>
    <row r="1215" spans="1:29" x14ac:dyDescent="0.25">
      <c r="A1215" s="43" t="str">
        <f t="shared" si="91"/>
        <v>US Natural Gas Financial</v>
      </c>
      <c r="B1215" s="43" t="str">
        <f t="shared" si="92"/>
        <v>US</v>
      </c>
      <c r="C1215" s="43" t="str">
        <f t="shared" si="93"/>
        <v>Natural Gas</v>
      </c>
      <c r="D1215" s="43" t="str">
        <f t="shared" si="94"/>
        <v>Financial</v>
      </c>
      <c r="E1215" s="43">
        <f>IF(VLOOKUP(S1215,'DD-Lookup'!$J$6:$L$50,3,FALSE)="Monthly",(YEAR(AC1215)-YEAR(AB1215))*12+MONTH(AC1215)-MONTH(AB1215)+1,(AC1215-AB1215+1))</f>
        <v>23</v>
      </c>
      <c r="F1215" s="210">
        <f t="shared" si="95"/>
        <v>103500</v>
      </c>
      <c r="G1215" s="199">
        <v>1353262</v>
      </c>
      <c r="H1215" s="195">
        <v>37049.343472222201</v>
      </c>
      <c r="I1215" t="s">
        <v>3085</v>
      </c>
      <c r="M1215" t="s">
        <v>3341</v>
      </c>
      <c r="N1215" t="s">
        <v>2281</v>
      </c>
      <c r="O1215" t="s">
        <v>2156</v>
      </c>
      <c r="Q1215" s="196">
        <v>4500</v>
      </c>
      <c r="S1215" t="s">
        <v>3342</v>
      </c>
      <c r="T1215" t="s">
        <v>3557</v>
      </c>
      <c r="U1215" s="198">
        <v>3.7149999999999999</v>
      </c>
      <c r="V1215" t="s">
        <v>2424</v>
      </c>
      <c r="W1215" t="s">
        <v>2512</v>
      </c>
      <c r="X1215" t="s">
        <v>2170</v>
      </c>
      <c r="Y1215" t="s">
        <v>3575</v>
      </c>
      <c r="Z1215" t="s">
        <v>2995</v>
      </c>
      <c r="AA1215" t="s">
        <v>519</v>
      </c>
      <c r="AB1215" s="195">
        <v>37050.875011574099</v>
      </c>
      <c r="AC1215" s="195">
        <v>37072.875011574099</v>
      </c>
    </row>
    <row r="1216" spans="1:29" x14ac:dyDescent="0.25">
      <c r="A1216" s="43" t="str">
        <f t="shared" si="91"/>
        <v>US Natural Gas Financial</v>
      </c>
      <c r="B1216" s="43" t="str">
        <f t="shared" si="92"/>
        <v>US</v>
      </c>
      <c r="C1216" s="43" t="str">
        <f t="shared" si="93"/>
        <v>Natural Gas</v>
      </c>
      <c r="D1216" s="43" t="str">
        <f t="shared" si="94"/>
        <v>Financial</v>
      </c>
      <c r="E1216" s="43">
        <f>IF(VLOOKUP(S1216,'DD-Lookup'!$J$6:$L$50,3,FALSE)="Monthly",(YEAR(AC1216)-YEAR(AB1216))*12+MONTH(AC1216)-MONTH(AB1216)+1,(AC1216-AB1216+1))</f>
        <v>31</v>
      </c>
      <c r="F1216" s="210">
        <f t="shared" si="95"/>
        <v>310000</v>
      </c>
      <c r="G1216" s="199">
        <v>1353263</v>
      </c>
      <c r="H1216" s="195">
        <v>37049.343506944402</v>
      </c>
      <c r="I1216" t="s">
        <v>3527</v>
      </c>
      <c r="M1216" t="s">
        <v>3341</v>
      </c>
      <c r="N1216" t="s">
        <v>2476</v>
      </c>
      <c r="O1216" t="s">
        <v>3201</v>
      </c>
      <c r="P1216" s="196">
        <v>10000</v>
      </c>
      <c r="S1216" t="s">
        <v>3342</v>
      </c>
      <c r="T1216" t="s">
        <v>3557</v>
      </c>
      <c r="U1216" s="198">
        <v>-0.01</v>
      </c>
      <c r="V1216" t="s">
        <v>2404</v>
      </c>
      <c r="W1216" t="s">
        <v>2376</v>
      </c>
      <c r="X1216" t="s">
        <v>2377</v>
      </c>
      <c r="Y1216" t="s">
        <v>3575</v>
      </c>
      <c r="Z1216" t="s">
        <v>2995</v>
      </c>
      <c r="AA1216" t="s">
        <v>520</v>
      </c>
      <c r="AB1216" s="195">
        <v>37104.875011574099</v>
      </c>
      <c r="AC1216" s="195">
        <v>37134.875011574099</v>
      </c>
    </row>
    <row r="1217" spans="1:29" x14ac:dyDescent="0.25">
      <c r="A1217" s="43" t="str">
        <f t="shared" si="91"/>
        <v>US Power Physical</v>
      </c>
      <c r="B1217" s="43" t="str">
        <f t="shared" si="92"/>
        <v>US</v>
      </c>
      <c r="C1217" s="43" t="str">
        <f t="shared" si="93"/>
        <v>Power</v>
      </c>
      <c r="D1217" s="43" t="str">
        <f t="shared" si="94"/>
        <v>Physical</v>
      </c>
      <c r="E1217" s="43">
        <f>IF(VLOOKUP(S1217,'DD-Lookup'!$J$6:$L$50,3,FALSE)="Monthly",(YEAR(AC1217)-YEAR(AB1217))*12+MONTH(AC1217)-MONTH(AB1217)+1,(AC1217-AB1217+1))</f>
        <v>2</v>
      </c>
      <c r="F1217" s="210">
        <f t="shared" si="95"/>
        <v>50</v>
      </c>
      <c r="G1217" s="199">
        <v>1353265</v>
      </c>
      <c r="H1217" s="195">
        <v>37049.343506944402</v>
      </c>
      <c r="I1217" t="s">
        <v>2244</v>
      </c>
      <c r="M1217" t="s">
        <v>2766</v>
      </c>
      <c r="N1217" t="s">
        <v>3308</v>
      </c>
      <c r="O1217" t="s">
        <v>443</v>
      </c>
      <c r="Q1217" s="196">
        <v>25</v>
      </c>
      <c r="S1217" t="s">
        <v>3340</v>
      </c>
      <c r="T1217" t="s">
        <v>3557</v>
      </c>
      <c r="U1217" s="198">
        <v>35.5</v>
      </c>
      <c r="V1217" t="s">
        <v>2412</v>
      </c>
      <c r="W1217" t="s">
        <v>1729</v>
      </c>
      <c r="X1217" t="s">
        <v>3061</v>
      </c>
      <c r="Y1217" t="s">
        <v>2662</v>
      </c>
      <c r="Z1217" t="s">
        <v>2990</v>
      </c>
      <c r="AA1217">
        <v>636608.1</v>
      </c>
      <c r="AB1217" s="195">
        <v>37050.875011574099</v>
      </c>
      <c r="AC1217" s="195">
        <v>37051.875011574099</v>
      </c>
    </row>
    <row r="1218" spans="1:29" x14ac:dyDescent="0.25">
      <c r="A1218" s="43" t="str">
        <f t="shared" si="91"/>
        <v>US Natural Gas Physical</v>
      </c>
      <c r="B1218" s="43" t="str">
        <f t="shared" si="92"/>
        <v>US</v>
      </c>
      <c r="C1218" s="43" t="str">
        <f t="shared" si="93"/>
        <v>Natural Gas</v>
      </c>
      <c r="D1218" s="43" t="str">
        <f t="shared" si="94"/>
        <v>Physical</v>
      </c>
      <c r="E1218" s="43">
        <f>IF(VLOOKUP(S1218,'DD-Lookup'!$J$6:$L$50,3,FALSE)="Monthly",(YEAR(AC1218)-YEAR(AB1218))*12+MONTH(AC1218)-MONTH(AB1218)+1,(AC1218-AB1218+1))</f>
        <v>1</v>
      </c>
      <c r="F1218" s="210">
        <f t="shared" si="95"/>
        <v>5000</v>
      </c>
      <c r="G1218" s="199">
        <v>1353264</v>
      </c>
      <c r="H1218" s="195">
        <v>37049.343506944402</v>
      </c>
      <c r="I1218" t="s">
        <v>2488</v>
      </c>
      <c r="M1218" t="s">
        <v>3341</v>
      </c>
      <c r="N1218" t="s">
        <v>3747</v>
      </c>
      <c r="O1218" t="s">
        <v>396</v>
      </c>
      <c r="Q1218" s="196">
        <v>5000</v>
      </c>
      <c r="S1218" t="s">
        <v>3342</v>
      </c>
      <c r="T1218" t="s">
        <v>3557</v>
      </c>
      <c r="U1218" s="198">
        <v>3.5674999999999999</v>
      </c>
      <c r="V1218" t="s">
        <v>2166</v>
      </c>
      <c r="W1218" t="s">
        <v>2347</v>
      </c>
      <c r="X1218" t="s">
        <v>2484</v>
      </c>
      <c r="Y1218" t="s">
        <v>2469</v>
      </c>
      <c r="Z1218" t="s">
        <v>2995</v>
      </c>
      <c r="AA1218">
        <v>835790</v>
      </c>
      <c r="AB1218" s="195">
        <v>37050.875011574099</v>
      </c>
      <c r="AC1218" s="195">
        <v>37050.875011574099</v>
      </c>
    </row>
    <row r="1219" spans="1:29" x14ac:dyDescent="0.25">
      <c r="A1219" s="43" t="str">
        <f t="shared" si="91"/>
        <v>US Power Physical</v>
      </c>
      <c r="B1219" s="43" t="str">
        <f t="shared" si="92"/>
        <v>US</v>
      </c>
      <c r="C1219" s="43" t="str">
        <f t="shared" si="93"/>
        <v>Power</v>
      </c>
      <c r="D1219" s="43" t="str">
        <f t="shared" si="94"/>
        <v>Physical</v>
      </c>
      <c r="E1219" s="43">
        <f>IF(VLOOKUP(S1219,'DD-Lookup'!$J$6:$L$50,3,FALSE)="Monthly",(YEAR(AC1219)-YEAR(AB1219))*12+MONTH(AC1219)-MONTH(AB1219)+1,(AC1219-AB1219+1))</f>
        <v>30</v>
      </c>
      <c r="F1219" s="210">
        <f t="shared" si="95"/>
        <v>1500</v>
      </c>
      <c r="G1219" s="199">
        <v>1353267</v>
      </c>
      <c r="H1219" s="195">
        <v>37049.343530092599</v>
      </c>
      <c r="I1219" t="s">
        <v>2603</v>
      </c>
      <c r="J1219" t="s">
        <v>2413</v>
      </c>
      <c r="K1219" t="s">
        <v>2272</v>
      </c>
      <c r="M1219" t="s">
        <v>2766</v>
      </c>
      <c r="N1219" t="s">
        <v>3361</v>
      </c>
      <c r="O1219" t="s">
        <v>4130</v>
      </c>
      <c r="Q1219" s="196">
        <v>50</v>
      </c>
      <c r="S1219" t="s">
        <v>3340</v>
      </c>
      <c r="T1219" t="s">
        <v>3557</v>
      </c>
      <c r="U1219" s="198">
        <v>49.75</v>
      </c>
      <c r="V1219" t="s">
        <v>3135</v>
      </c>
      <c r="W1219" t="s">
        <v>3825</v>
      </c>
      <c r="X1219" t="s">
        <v>2263</v>
      </c>
      <c r="Y1219" t="s">
        <v>2662</v>
      </c>
      <c r="Z1219" t="s">
        <v>2990</v>
      </c>
      <c r="AA1219">
        <v>636609.1</v>
      </c>
      <c r="AB1219" s="195">
        <v>37408.591666666704</v>
      </c>
      <c r="AC1219" s="195">
        <v>37437.591666666704</v>
      </c>
    </row>
    <row r="1220" spans="1:29" x14ac:dyDescent="0.25">
      <c r="A1220" s="43" t="str">
        <f t="shared" si="91"/>
        <v>US Natural Gas Physical</v>
      </c>
      <c r="B1220" s="43" t="str">
        <f t="shared" si="92"/>
        <v>US</v>
      </c>
      <c r="C1220" s="43" t="str">
        <f t="shared" si="93"/>
        <v>Natural Gas</v>
      </c>
      <c r="D1220" s="43" t="str">
        <f t="shared" si="94"/>
        <v>Physical</v>
      </c>
      <c r="E1220" s="43">
        <f>IF(VLOOKUP(S1220,'DD-Lookup'!$J$6:$L$50,3,FALSE)="Monthly",(YEAR(AC1220)-YEAR(AB1220))*12+MONTH(AC1220)-MONTH(AB1220)+1,(AC1220-AB1220+1))</f>
        <v>1</v>
      </c>
      <c r="F1220" s="210">
        <f t="shared" si="95"/>
        <v>4500</v>
      </c>
      <c r="G1220" s="199">
        <v>1353269</v>
      </c>
      <c r="H1220" s="195">
        <v>37049.343541666698</v>
      </c>
      <c r="I1220" t="s">
        <v>2488</v>
      </c>
      <c r="M1220" t="s">
        <v>3341</v>
      </c>
      <c r="N1220" t="s">
        <v>3747</v>
      </c>
      <c r="O1220" t="s">
        <v>511</v>
      </c>
      <c r="P1220" s="196">
        <v>4500</v>
      </c>
      <c r="S1220" t="s">
        <v>3342</v>
      </c>
      <c r="T1220" t="s">
        <v>3557</v>
      </c>
      <c r="U1220" s="198">
        <v>3.74</v>
      </c>
      <c r="V1220" t="s">
        <v>2351</v>
      </c>
      <c r="W1220" t="s">
        <v>2467</v>
      </c>
      <c r="X1220" t="s">
        <v>2468</v>
      </c>
      <c r="Y1220" t="s">
        <v>2469</v>
      </c>
      <c r="Z1220" t="s">
        <v>2995</v>
      </c>
      <c r="AA1220">
        <v>835792</v>
      </c>
      <c r="AB1220" s="195">
        <v>37050.875011574099</v>
      </c>
      <c r="AC1220" s="195">
        <v>37050.875011574099</v>
      </c>
    </row>
    <row r="1221" spans="1:29" x14ac:dyDescent="0.25">
      <c r="A1221" s="43" t="str">
        <f t="shared" si="91"/>
        <v>US Power Physical</v>
      </c>
      <c r="B1221" s="43" t="str">
        <f t="shared" si="92"/>
        <v>US</v>
      </c>
      <c r="C1221" s="43" t="str">
        <f t="shared" si="93"/>
        <v>Power</v>
      </c>
      <c r="D1221" s="43" t="str">
        <f t="shared" si="94"/>
        <v>Physical</v>
      </c>
      <c r="E1221" s="43">
        <f>IF(VLOOKUP(S1221,'DD-Lookup'!$J$6:$L$50,3,FALSE)="Monthly",(YEAR(AC1221)-YEAR(AB1221))*12+MONTH(AC1221)-MONTH(AB1221)+1,(AC1221-AB1221+1))</f>
        <v>2</v>
      </c>
      <c r="F1221" s="210">
        <f t="shared" si="95"/>
        <v>50</v>
      </c>
      <c r="G1221" s="199">
        <v>1353270</v>
      </c>
      <c r="H1221" s="195">
        <v>37049.343553240702</v>
      </c>
      <c r="I1221" t="s">
        <v>3030</v>
      </c>
      <c r="M1221" t="s">
        <v>2766</v>
      </c>
      <c r="N1221" t="s">
        <v>3310</v>
      </c>
      <c r="O1221" t="s">
        <v>461</v>
      </c>
      <c r="P1221" s="196">
        <v>25</v>
      </c>
      <c r="S1221" t="s">
        <v>3340</v>
      </c>
      <c r="T1221" t="s">
        <v>3557</v>
      </c>
      <c r="U1221" s="198">
        <v>36.5</v>
      </c>
      <c r="V1221" t="s">
        <v>3031</v>
      </c>
      <c r="W1221" t="s">
        <v>3315</v>
      </c>
      <c r="X1221" t="s">
        <v>3312</v>
      </c>
      <c r="Y1221" t="s">
        <v>2662</v>
      </c>
      <c r="Z1221" t="s">
        <v>2990</v>
      </c>
      <c r="AA1221">
        <v>636611.1</v>
      </c>
      <c r="AB1221" s="195">
        <v>37050.875011574099</v>
      </c>
      <c r="AC1221" s="195">
        <v>37051.875011574099</v>
      </c>
    </row>
    <row r="1222" spans="1:29" x14ac:dyDescent="0.25">
      <c r="A1222" s="43" t="str">
        <f t="shared" si="91"/>
        <v>US Power Physical</v>
      </c>
      <c r="B1222" s="43" t="str">
        <f t="shared" si="92"/>
        <v>US</v>
      </c>
      <c r="C1222" s="43" t="str">
        <f t="shared" si="93"/>
        <v>Power</v>
      </c>
      <c r="D1222" s="43" t="str">
        <f t="shared" si="94"/>
        <v>Physical</v>
      </c>
      <c r="E1222" s="43">
        <f>IF(VLOOKUP(S1222,'DD-Lookup'!$J$6:$L$50,3,FALSE)="Monthly",(YEAR(AC1222)-YEAR(AB1222))*12+MONTH(AC1222)-MONTH(AB1222)+1,(AC1222-AB1222+1))</f>
        <v>2</v>
      </c>
      <c r="F1222" s="210">
        <f t="shared" si="95"/>
        <v>50</v>
      </c>
      <c r="G1222" s="199">
        <v>1353272</v>
      </c>
      <c r="H1222" s="195">
        <v>37049.343587962998</v>
      </c>
      <c r="I1222" t="s">
        <v>2259</v>
      </c>
      <c r="M1222" t="s">
        <v>2766</v>
      </c>
      <c r="N1222" t="s">
        <v>3308</v>
      </c>
      <c r="O1222" t="s">
        <v>2694</v>
      </c>
      <c r="Q1222" s="196">
        <v>25</v>
      </c>
      <c r="S1222" t="s">
        <v>3340</v>
      </c>
      <c r="T1222" t="s">
        <v>3557</v>
      </c>
      <c r="U1222" s="198">
        <v>51</v>
      </c>
      <c r="V1222" t="s">
        <v>521</v>
      </c>
      <c r="W1222" t="s">
        <v>3313</v>
      </c>
      <c r="X1222" t="s">
        <v>3309</v>
      </c>
      <c r="Y1222" t="s">
        <v>2662</v>
      </c>
      <c r="Z1222" t="s">
        <v>2990</v>
      </c>
      <c r="AA1222">
        <v>636612.1</v>
      </c>
      <c r="AB1222" s="195">
        <v>37050.875011574099</v>
      </c>
      <c r="AC1222" s="195">
        <v>37051.875011574099</v>
      </c>
    </row>
    <row r="1223" spans="1:29" x14ac:dyDescent="0.25">
      <c r="A1223" s="43" t="str">
        <f t="shared" si="91"/>
        <v>US Natural Gas Physical</v>
      </c>
      <c r="B1223" s="43" t="str">
        <f t="shared" si="92"/>
        <v>US</v>
      </c>
      <c r="C1223" s="43" t="str">
        <f t="shared" si="93"/>
        <v>Natural Gas</v>
      </c>
      <c r="D1223" s="43" t="str">
        <f t="shared" si="94"/>
        <v>Physical</v>
      </c>
      <c r="E1223" s="43">
        <f>IF(VLOOKUP(S1223,'DD-Lookup'!$J$6:$L$50,3,FALSE)="Monthly",(YEAR(AC1223)-YEAR(AB1223))*12+MONTH(AC1223)-MONTH(AB1223)+1,(AC1223-AB1223+1))</f>
        <v>1</v>
      </c>
      <c r="F1223" s="210">
        <f t="shared" si="95"/>
        <v>2309</v>
      </c>
      <c r="G1223" s="199">
        <v>1353271</v>
      </c>
      <c r="H1223" s="195">
        <v>37049.343587962998</v>
      </c>
      <c r="I1223" t="s">
        <v>2276</v>
      </c>
      <c r="M1223" t="s">
        <v>3341</v>
      </c>
      <c r="N1223" t="s">
        <v>3747</v>
      </c>
      <c r="O1223" t="s">
        <v>1633</v>
      </c>
      <c r="Q1223" s="196">
        <v>2309</v>
      </c>
      <c r="S1223" t="s">
        <v>3342</v>
      </c>
      <c r="T1223" t="s">
        <v>3557</v>
      </c>
      <c r="U1223" s="198">
        <v>3.52</v>
      </c>
      <c r="V1223" t="s">
        <v>427</v>
      </c>
      <c r="W1223" t="s">
        <v>2181</v>
      </c>
      <c r="X1223" t="s">
        <v>3093</v>
      </c>
      <c r="Y1223" t="s">
        <v>2469</v>
      </c>
      <c r="Z1223" t="s">
        <v>2995</v>
      </c>
      <c r="AA1223">
        <v>835793</v>
      </c>
      <c r="AB1223" s="195">
        <v>37050.875011574099</v>
      </c>
      <c r="AC1223" s="195">
        <v>37050.875011574099</v>
      </c>
    </row>
    <row r="1224" spans="1:29" x14ac:dyDescent="0.25">
      <c r="A1224" s="43" t="str">
        <f t="shared" si="91"/>
        <v>US Power Physical</v>
      </c>
      <c r="B1224" s="43" t="str">
        <f t="shared" si="92"/>
        <v>US</v>
      </c>
      <c r="C1224" s="43" t="str">
        <f t="shared" si="93"/>
        <v>Power</v>
      </c>
      <c r="D1224" s="43" t="str">
        <f t="shared" si="94"/>
        <v>Physical</v>
      </c>
      <c r="E1224" s="43">
        <f>IF(VLOOKUP(S1224,'DD-Lookup'!$J$6:$L$50,3,FALSE)="Monthly",(YEAR(AC1224)-YEAR(AB1224))*12+MONTH(AC1224)-MONTH(AB1224)+1,(AC1224-AB1224+1))</f>
        <v>30</v>
      </c>
      <c r="F1224" s="210">
        <f t="shared" si="95"/>
        <v>1500</v>
      </c>
      <c r="G1224" s="199">
        <v>1353273</v>
      </c>
      <c r="H1224" s="195">
        <v>37049.343587962998</v>
      </c>
      <c r="I1224" t="s">
        <v>2603</v>
      </c>
      <c r="J1224" t="s">
        <v>2413</v>
      </c>
      <c r="K1224" t="s">
        <v>2272</v>
      </c>
      <c r="M1224" t="s">
        <v>2766</v>
      </c>
      <c r="N1224" t="s">
        <v>3361</v>
      </c>
      <c r="O1224" t="s">
        <v>2785</v>
      </c>
      <c r="P1224" s="196">
        <v>50</v>
      </c>
      <c r="S1224" t="s">
        <v>3340</v>
      </c>
      <c r="T1224" t="s">
        <v>3557</v>
      </c>
      <c r="U1224" s="198">
        <v>49.75</v>
      </c>
      <c r="V1224" t="s">
        <v>522</v>
      </c>
      <c r="W1224" t="s">
        <v>3380</v>
      </c>
      <c r="X1224" t="s">
        <v>3381</v>
      </c>
      <c r="Y1224" t="s">
        <v>2662</v>
      </c>
      <c r="Z1224" t="s">
        <v>2990</v>
      </c>
      <c r="AA1224">
        <v>636613.1</v>
      </c>
      <c r="AB1224" s="195">
        <v>37408.715972222199</v>
      </c>
      <c r="AC1224" s="195">
        <v>37437.715972222199</v>
      </c>
    </row>
    <row r="1225" spans="1:29" x14ac:dyDescent="0.25">
      <c r="A1225" s="43" t="str">
        <f t="shared" si="91"/>
        <v>US Natural Gas Financial</v>
      </c>
      <c r="B1225" s="43" t="str">
        <f t="shared" si="92"/>
        <v>US</v>
      </c>
      <c r="C1225" s="43" t="str">
        <f t="shared" si="93"/>
        <v>Natural Gas</v>
      </c>
      <c r="D1225" s="43" t="str">
        <f t="shared" si="94"/>
        <v>Financial</v>
      </c>
      <c r="E1225" s="43">
        <f>IF(VLOOKUP(S1225,'DD-Lookup'!$J$6:$L$50,3,FALSE)="Monthly",(YEAR(AC1225)-YEAR(AB1225))*12+MONTH(AC1225)-MONTH(AB1225)+1,(AC1225-AB1225+1))</f>
        <v>61</v>
      </c>
      <c r="F1225" s="210">
        <f t="shared" si="95"/>
        <v>305000</v>
      </c>
      <c r="G1225" s="199">
        <v>1353274</v>
      </c>
      <c r="H1225" s="195">
        <v>37049.343599537002</v>
      </c>
      <c r="I1225" t="s">
        <v>3492</v>
      </c>
      <c r="M1225" t="s">
        <v>3341</v>
      </c>
      <c r="N1225" t="s">
        <v>2476</v>
      </c>
      <c r="O1225" t="s">
        <v>2415</v>
      </c>
      <c r="P1225" s="196">
        <v>5000</v>
      </c>
      <c r="S1225" t="s">
        <v>3342</v>
      </c>
      <c r="T1225" t="s">
        <v>3557</v>
      </c>
      <c r="U1225" s="198">
        <v>1.35</v>
      </c>
      <c r="V1225" t="s">
        <v>3493</v>
      </c>
      <c r="W1225" t="s">
        <v>2381</v>
      </c>
      <c r="X1225" t="s">
        <v>2382</v>
      </c>
      <c r="Y1225" t="s">
        <v>3575</v>
      </c>
      <c r="Z1225" t="s">
        <v>2995</v>
      </c>
      <c r="AA1225" t="s">
        <v>523</v>
      </c>
      <c r="AB1225" s="195">
        <v>37196</v>
      </c>
      <c r="AC1225" s="195">
        <v>37256</v>
      </c>
    </row>
    <row r="1226" spans="1:29" x14ac:dyDescent="0.25">
      <c r="A1226" s="43" t="str">
        <f t="shared" si="91"/>
        <v>US Power Physical</v>
      </c>
      <c r="B1226" s="43" t="str">
        <f t="shared" si="92"/>
        <v>US</v>
      </c>
      <c r="C1226" s="43" t="str">
        <f t="shared" si="93"/>
        <v>Power</v>
      </c>
      <c r="D1226" s="43" t="str">
        <f t="shared" si="94"/>
        <v>Physical</v>
      </c>
      <c r="E1226" s="43">
        <f>IF(VLOOKUP(S1226,'DD-Lookup'!$J$6:$L$50,3,FALSE)="Monthly",(YEAR(AC1226)-YEAR(AB1226))*12+MONTH(AC1226)-MONTH(AB1226)+1,(AC1226-AB1226+1))</f>
        <v>5</v>
      </c>
      <c r="F1226" s="210">
        <f t="shared" si="95"/>
        <v>250</v>
      </c>
      <c r="G1226" s="199">
        <v>1353275</v>
      </c>
      <c r="H1226" s="195">
        <v>37049.343622685199</v>
      </c>
      <c r="I1226" t="s">
        <v>2780</v>
      </c>
      <c r="M1226" t="s">
        <v>2766</v>
      </c>
      <c r="N1226" t="s">
        <v>3361</v>
      </c>
      <c r="O1226" t="s">
        <v>3307</v>
      </c>
      <c r="Q1226" s="196">
        <v>50</v>
      </c>
      <c r="S1226" t="s">
        <v>3340</v>
      </c>
      <c r="T1226" t="s">
        <v>3557</v>
      </c>
      <c r="U1226" s="198">
        <v>44.75</v>
      </c>
      <c r="V1226" t="s">
        <v>4128</v>
      </c>
      <c r="W1226" t="s">
        <v>3376</v>
      </c>
      <c r="X1226" t="s">
        <v>3377</v>
      </c>
      <c r="Y1226" t="s">
        <v>2662</v>
      </c>
      <c r="Z1226" t="s">
        <v>2990</v>
      </c>
      <c r="AA1226">
        <v>636614.1</v>
      </c>
      <c r="AB1226" s="195">
        <v>37053.875011574099</v>
      </c>
      <c r="AC1226" s="195">
        <v>37057.875011574099</v>
      </c>
    </row>
    <row r="1227" spans="1:29" x14ac:dyDescent="0.25">
      <c r="A1227" s="43" t="str">
        <f t="shared" ref="A1227:A1290" si="96">B1227&amp;" "&amp;C1227&amp;" "&amp;D1227</f>
        <v>US Natural Gas Physical</v>
      </c>
      <c r="B1227" s="43" t="str">
        <f t="shared" ref="B1227:B1290" si="97">IF((LEFT(N1227,2)="US"),"US","")</f>
        <v>US</v>
      </c>
      <c r="C1227" s="43" t="str">
        <f t="shared" ref="C1227:C1290" si="98">M1227</f>
        <v>Natural Gas</v>
      </c>
      <c r="D1227" s="43" t="str">
        <f t="shared" ref="D1227:D1290" si="99">IF(ISNUMBER(FIND("Phy",N1227))=TRUE,"Physical","Financial")</f>
        <v>Physical</v>
      </c>
      <c r="E1227" s="43">
        <f>IF(VLOOKUP(S1227,'DD-Lookup'!$J$6:$L$50,3,FALSE)="Monthly",(YEAR(AC1227)-YEAR(AB1227))*12+MONTH(AC1227)-MONTH(AB1227)+1,(AC1227-AB1227+1))</f>
        <v>1</v>
      </c>
      <c r="F1227" s="210">
        <f t="shared" ref="F1227:F1290" si="100">E1227*SUM(P1227:Q1227)</f>
        <v>25000</v>
      </c>
      <c r="G1227" s="199">
        <v>1353276</v>
      </c>
      <c r="H1227" s="195">
        <v>37049.343634259298</v>
      </c>
      <c r="I1227" t="s">
        <v>3529</v>
      </c>
      <c r="M1227" t="s">
        <v>3341</v>
      </c>
      <c r="N1227" t="s">
        <v>3747</v>
      </c>
      <c r="O1227" t="s">
        <v>2722</v>
      </c>
      <c r="P1227" s="196">
        <v>25000</v>
      </c>
      <c r="S1227" t="s">
        <v>3342</v>
      </c>
      <c r="T1227" t="s">
        <v>3557</v>
      </c>
      <c r="U1227" s="198">
        <v>3.68</v>
      </c>
      <c r="V1227" t="s">
        <v>3851</v>
      </c>
      <c r="W1227" t="s">
        <v>2175</v>
      </c>
      <c r="X1227" t="s">
        <v>2176</v>
      </c>
      <c r="Y1227" t="s">
        <v>2469</v>
      </c>
      <c r="Z1227" t="s">
        <v>2995</v>
      </c>
      <c r="AA1227">
        <v>835794</v>
      </c>
      <c r="AB1227" s="195">
        <v>37050.875011574099</v>
      </c>
      <c r="AC1227" s="195">
        <v>37050.875011574099</v>
      </c>
    </row>
    <row r="1228" spans="1:29" x14ac:dyDescent="0.25">
      <c r="A1228" s="43" t="str">
        <f t="shared" si="96"/>
        <v>US Natural Gas Physical</v>
      </c>
      <c r="B1228" s="43" t="str">
        <f t="shared" si="97"/>
        <v>US</v>
      </c>
      <c r="C1228" s="43" t="str">
        <f t="shared" si="98"/>
        <v>Natural Gas</v>
      </c>
      <c r="D1228" s="43" t="str">
        <f t="shared" si="99"/>
        <v>Physical</v>
      </c>
      <c r="E1228" s="43">
        <f>IF(VLOOKUP(S1228,'DD-Lookup'!$J$6:$L$50,3,FALSE)="Monthly",(YEAR(AC1228)-YEAR(AB1228))*12+MONTH(AC1228)-MONTH(AB1228)+1,(AC1228-AB1228+1))</f>
        <v>1</v>
      </c>
      <c r="F1228" s="210">
        <f t="shared" si="100"/>
        <v>5000</v>
      </c>
      <c r="G1228" s="199">
        <v>1353277</v>
      </c>
      <c r="H1228" s="195">
        <v>37049.343645833302</v>
      </c>
      <c r="I1228" t="s">
        <v>2288</v>
      </c>
      <c r="M1228" t="s">
        <v>3341</v>
      </c>
      <c r="N1228" t="s">
        <v>3747</v>
      </c>
      <c r="O1228" t="s">
        <v>2741</v>
      </c>
      <c r="P1228" s="196">
        <v>5000</v>
      </c>
      <c r="S1228" t="s">
        <v>3342</v>
      </c>
      <c r="T1228" t="s">
        <v>3557</v>
      </c>
      <c r="U1228" s="198">
        <v>3.98</v>
      </c>
      <c r="V1228" t="s">
        <v>3463</v>
      </c>
      <c r="W1228" t="s">
        <v>3138</v>
      </c>
      <c r="X1228" t="s">
        <v>3081</v>
      </c>
      <c r="Y1228" t="s">
        <v>2469</v>
      </c>
      <c r="Z1228" t="s">
        <v>2995</v>
      </c>
      <c r="AA1228">
        <v>835795</v>
      </c>
      <c r="AB1228" s="195">
        <v>37050.875011574099</v>
      </c>
      <c r="AC1228" s="195">
        <v>37050.875011574099</v>
      </c>
    </row>
    <row r="1229" spans="1:29" x14ac:dyDescent="0.25">
      <c r="A1229" s="43" t="str">
        <f t="shared" si="96"/>
        <v>US Power Physical</v>
      </c>
      <c r="B1229" s="43" t="str">
        <f t="shared" si="97"/>
        <v>US</v>
      </c>
      <c r="C1229" s="43" t="str">
        <f t="shared" si="98"/>
        <v>Power</v>
      </c>
      <c r="D1229" s="43" t="str">
        <f t="shared" si="99"/>
        <v>Physical</v>
      </c>
      <c r="E1229" s="43">
        <f>IF(VLOOKUP(S1229,'DD-Lookup'!$J$6:$L$50,3,FALSE)="Monthly",(YEAR(AC1229)-YEAR(AB1229))*12+MONTH(AC1229)-MONTH(AB1229)+1,(AC1229-AB1229+1))</f>
        <v>2</v>
      </c>
      <c r="F1229" s="210">
        <f t="shared" si="100"/>
        <v>50</v>
      </c>
      <c r="G1229" s="199">
        <v>1353279</v>
      </c>
      <c r="H1229" s="195">
        <v>37049.343668981499</v>
      </c>
      <c r="I1229" t="s">
        <v>3858</v>
      </c>
      <c r="M1229" t="s">
        <v>2766</v>
      </c>
      <c r="N1229" t="s">
        <v>3308</v>
      </c>
      <c r="O1229" t="s">
        <v>470</v>
      </c>
      <c r="Q1229" s="196">
        <v>25</v>
      </c>
      <c r="S1229" t="s">
        <v>3340</v>
      </c>
      <c r="T1229" t="s">
        <v>3557</v>
      </c>
      <c r="U1229" s="198">
        <v>23</v>
      </c>
      <c r="V1229" t="s">
        <v>3859</v>
      </c>
      <c r="W1229" t="s">
        <v>3060</v>
      </c>
      <c r="X1229" t="s">
        <v>3309</v>
      </c>
      <c r="Y1229" t="s">
        <v>2662</v>
      </c>
      <c r="Z1229" t="s">
        <v>2990</v>
      </c>
      <c r="AA1229">
        <v>636616.1</v>
      </c>
      <c r="AB1229" s="195">
        <v>37050.875011574099</v>
      </c>
      <c r="AC1229" s="195">
        <v>37051.875011574099</v>
      </c>
    </row>
    <row r="1230" spans="1:29" x14ac:dyDescent="0.25">
      <c r="A1230" s="43" t="str">
        <f t="shared" si="96"/>
        <v>US Natural Gas Financial</v>
      </c>
      <c r="B1230" s="43" t="str">
        <f t="shared" si="97"/>
        <v>US</v>
      </c>
      <c r="C1230" s="43" t="str">
        <f t="shared" si="98"/>
        <v>Natural Gas</v>
      </c>
      <c r="D1230" s="43" t="str">
        <f t="shared" si="99"/>
        <v>Financial</v>
      </c>
      <c r="E1230" s="43">
        <f>IF(VLOOKUP(S1230,'DD-Lookup'!$J$6:$L$50,3,FALSE)="Monthly",(YEAR(AC1230)-YEAR(AB1230))*12+MONTH(AC1230)-MONTH(AB1230)+1,(AC1230-AB1230+1))</f>
        <v>31</v>
      </c>
      <c r="F1230" s="210">
        <f t="shared" si="100"/>
        <v>77500</v>
      </c>
      <c r="G1230" s="199">
        <v>1353280</v>
      </c>
      <c r="H1230" s="195">
        <v>37049.343692129602</v>
      </c>
      <c r="I1230" t="s">
        <v>2289</v>
      </c>
      <c r="M1230" t="s">
        <v>3341</v>
      </c>
      <c r="N1230" t="s">
        <v>2281</v>
      </c>
      <c r="O1230" t="s">
        <v>2475</v>
      </c>
      <c r="Q1230" s="196">
        <v>2500</v>
      </c>
      <c r="S1230" t="s">
        <v>3342</v>
      </c>
      <c r="T1230" t="s">
        <v>3557</v>
      </c>
      <c r="U1230" s="198">
        <v>3.8</v>
      </c>
      <c r="V1230" t="s">
        <v>421</v>
      </c>
      <c r="W1230" t="s">
        <v>2853</v>
      </c>
      <c r="X1230" t="s">
        <v>2282</v>
      </c>
      <c r="Y1230" t="s">
        <v>3575</v>
      </c>
      <c r="Z1230" t="s">
        <v>2995</v>
      </c>
      <c r="AA1230" t="s">
        <v>524</v>
      </c>
      <c r="AB1230" s="195">
        <v>37073.875</v>
      </c>
      <c r="AC1230" s="195">
        <v>37103.875</v>
      </c>
    </row>
    <row r="1231" spans="1:29" x14ac:dyDescent="0.25">
      <c r="A1231" s="43" t="str">
        <f t="shared" si="96"/>
        <v>US Natural Gas Financial</v>
      </c>
      <c r="B1231" s="43" t="str">
        <f t="shared" si="97"/>
        <v>US</v>
      </c>
      <c r="C1231" s="43" t="str">
        <f t="shared" si="98"/>
        <v>Natural Gas</v>
      </c>
      <c r="D1231" s="43" t="str">
        <f t="shared" si="99"/>
        <v>Financial</v>
      </c>
      <c r="E1231" s="43">
        <f>IF(VLOOKUP(S1231,'DD-Lookup'!$J$6:$L$50,3,FALSE)="Monthly",(YEAR(AC1231)-YEAR(AB1231))*12+MONTH(AC1231)-MONTH(AB1231)+1,(AC1231-AB1231+1))</f>
        <v>31</v>
      </c>
      <c r="F1231" s="210">
        <f t="shared" si="100"/>
        <v>155000</v>
      </c>
      <c r="G1231" s="199">
        <v>1353281</v>
      </c>
      <c r="H1231" s="195">
        <v>37049.343715277799</v>
      </c>
      <c r="I1231" t="s">
        <v>3492</v>
      </c>
      <c r="M1231" t="s">
        <v>3341</v>
      </c>
      <c r="N1231" t="s">
        <v>2476</v>
      </c>
      <c r="O1231" t="s">
        <v>2389</v>
      </c>
      <c r="Q1231" s="196">
        <v>5000</v>
      </c>
      <c r="S1231" t="s">
        <v>3342</v>
      </c>
      <c r="T1231" t="s">
        <v>3557</v>
      </c>
      <c r="U1231" s="198">
        <v>1.45</v>
      </c>
      <c r="V1231" t="s">
        <v>3493</v>
      </c>
      <c r="W1231" t="s">
        <v>2381</v>
      </c>
      <c r="X1231" t="s">
        <v>2382</v>
      </c>
      <c r="Y1231" t="s">
        <v>3575</v>
      </c>
      <c r="Z1231" t="s">
        <v>2995</v>
      </c>
      <c r="AA1231" t="s">
        <v>525</v>
      </c>
      <c r="AB1231" s="195">
        <v>37165.875011574099</v>
      </c>
      <c r="AC1231" s="195">
        <v>37195.875011574099</v>
      </c>
    </row>
    <row r="1232" spans="1:29" x14ac:dyDescent="0.25">
      <c r="A1232" s="43" t="str">
        <f t="shared" si="96"/>
        <v>US Power Physical</v>
      </c>
      <c r="B1232" s="43" t="str">
        <f t="shared" si="97"/>
        <v>US</v>
      </c>
      <c r="C1232" s="43" t="str">
        <f t="shared" si="98"/>
        <v>Power</v>
      </c>
      <c r="D1232" s="43" t="str">
        <f t="shared" si="99"/>
        <v>Physical</v>
      </c>
      <c r="E1232" s="43">
        <f>IF(VLOOKUP(S1232,'DD-Lookup'!$J$6:$L$50,3,FALSE)="Monthly",(YEAR(AC1232)-YEAR(AB1232))*12+MONTH(AC1232)-MONTH(AB1232)+1,(AC1232-AB1232+1))</f>
        <v>2</v>
      </c>
      <c r="F1232" s="210">
        <f t="shared" si="100"/>
        <v>50</v>
      </c>
      <c r="G1232" s="199">
        <v>1353282</v>
      </c>
      <c r="H1232" s="195">
        <v>37049.343715277799</v>
      </c>
      <c r="I1232" t="s">
        <v>3339</v>
      </c>
      <c r="M1232" t="s">
        <v>2766</v>
      </c>
      <c r="N1232" t="s">
        <v>3308</v>
      </c>
      <c r="O1232" t="s">
        <v>443</v>
      </c>
      <c r="P1232" s="196">
        <v>25</v>
      </c>
      <c r="S1232" t="s">
        <v>3340</v>
      </c>
      <c r="T1232" t="s">
        <v>3557</v>
      </c>
      <c r="U1232" s="198">
        <v>35.5</v>
      </c>
      <c r="V1232" t="s">
        <v>2168</v>
      </c>
      <c r="W1232" t="s">
        <v>1729</v>
      </c>
      <c r="X1232" t="s">
        <v>3061</v>
      </c>
      <c r="Y1232" t="s">
        <v>2662</v>
      </c>
      <c r="Z1232" t="s">
        <v>2990</v>
      </c>
      <c r="AA1232">
        <v>636617.1</v>
      </c>
      <c r="AB1232" s="195">
        <v>37050.875011574099</v>
      </c>
      <c r="AC1232" s="195">
        <v>37051.875011574099</v>
      </c>
    </row>
    <row r="1233" spans="1:29" x14ac:dyDescent="0.25">
      <c r="A1233" s="43" t="str">
        <f t="shared" si="96"/>
        <v>US Power Physical</v>
      </c>
      <c r="B1233" s="43" t="str">
        <f t="shared" si="97"/>
        <v>US</v>
      </c>
      <c r="C1233" s="43" t="str">
        <f t="shared" si="98"/>
        <v>Power</v>
      </c>
      <c r="D1233" s="43" t="str">
        <f t="shared" si="99"/>
        <v>Physical</v>
      </c>
      <c r="E1233" s="43">
        <f>IF(VLOOKUP(S1233,'DD-Lookup'!$J$6:$L$50,3,FALSE)="Monthly",(YEAR(AC1233)-YEAR(AB1233))*12+MONTH(AC1233)-MONTH(AB1233)+1,(AC1233-AB1233+1))</f>
        <v>2</v>
      </c>
      <c r="F1233" s="210">
        <f t="shared" si="100"/>
        <v>50</v>
      </c>
      <c r="G1233" s="199">
        <v>1353283</v>
      </c>
      <c r="H1233" s="195">
        <v>37049.343726851897</v>
      </c>
      <c r="I1233" t="s">
        <v>3327</v>
      </c>
      <c r="M1233" t="s">
        <v>2766</v>
      </c>
      <c r="N1233" t="s">
        <v>3308</v>
      </c>
      <c r="O1233" t="s">
        <v>460</v>
      </c>
      <c r="Q1233" s="196">
        <v>25</v>
      </c>
      <c r="S1233" t="s">
        <v>3340</v>
      </c>
      <c r="T1233" t="s">
        <v>3557</v>
      </c>
      <c r="U1233" s="198">
        <v>13.5</v>
      </c>
      <c r="V1233" t="s">
        <v>526</v>
      </c>
      <c r="W1233" t="s">
        <v>2519</v>
      </c>
      <c r="X1233" t="s">
        <v>3309</v>
      </c>
      <c r="Y1233" t="s">
        <v>2662</v>
      </c>
      <c r="Z1233" t="s">
        <v>2990</v>
      </c>
      <c r="AA1233">
        <v>636618.1</v>
      </c>
      <c r="AB1233" s="195">
        <v>37050.875011574099</v>
      </c>
      <c r="AC1233" s="195">
        <v>37051.875011574099</v>
      </c>
    </row>
    <row r="1234" spans="1:29" x14ac:dyDescent="0.25">
      <c r="A1234" s="43" t="str">
        <f t="shared" si="96"/>
        <v>US Natural Gas Financial</v>
      </c>
      <c r="B1234" s="43" t="str">
        <f t="shared" si="97"/>
        <v>US</v>
      </c>
      <c r="C1234" s="43" t="str">
        <f t="shared" si="98"/>
        <v>Natural Gas</v>
      </c>
      <c r="D1234" s="43" t="str">
        <f t="shared" si="99"/>
        <v>Financial</v>
      </c>
      <c r="E1234" s="43">
        <f>IF(VLOOKUP(S1234,'DD-Lookup'!$J$6:$L$50,3,FALSE)="Monthly",(YEAR(AC1234)-YEAR(AB1234))*12+MONTH(AC1234)-MONTH(AB1234)+1,(AC1234-AB1234+1))</f>
        <v>31</v>
      </c>
      <c r="F1234" s="210">
        <f t="shared" si="100"/>
        <v>155000</v>
      </c>
      <c r="G1234" s="199">
        <v>1353284</v>
      </c>
      <c r="H1234" s="195">
        <v>37049.343761574099</v>
      </c>
      <c r="I1234" t="s">
        <v>2472</v>
      </c>
      <c r="M1234" t="s">
        <v>3341</v>
      </c>
      <c r="N1234" t="s">
        <v>2281</v>
      </c>
      <c r="O1234" t="s">
        <v>2475</v>
      </c>
      <c r="P1234" s="196">
        <v>5000</v>
      </c>
      <c r="S1234" t="s">
        <v>3342</v>
      </c>
      <c r="T1234" t="s">
        <v>3557</v>
      </c>
      <c r="U1234" s="198">
        <v>3.79</v>
      </c>
      <c r="V1234" t="s">
        <v>527</v>
      </c>
      <c r="W1234" t="s">
        <v>2853</v>
      </c>
      <c r="X1234" t="s">
        <v>2282</v>
      </c>
      <c r="Y1234" t="s">
        <v>3575</v>
      </c>
      <c r="Z1234" t="s">
        <v>2995</v>
      </c>
      <c r="AA1234" t="s">
        <v>528</v>
      </c>
      <c r="AB1234" s="195">
        <v>37073.875</v>
      </c>
      <c r="AC1234" s="195">
        <v>37103.875</v>
      </c>
    </row>
    <row r="1235" spans="1:29" x14ac:dyDescent="0.25">
      <c r="A1235" s="43" t="str">
        <f t="shared" si="96"/>
        <v>US Natural Gas Physical</v>
      </c>
      <c r="B1235" s="43" t="str">
        <f t="shared" si="97"/>
        <v>US</v>
      </c>
      <c r="C1235" s="43" t="str">
        <f t="shared" si="98"/>
        <v>Natural Gas</v>
      </c>
      <c r="D1235" s="43" t="str">
        <f t="shared" si="99"/>
        <v>Physical</v>
      </c>
      <c r="E1235" s="43">
        <f>IF(VLOOKUP(S1235,'DD-Lookup'!$J$6:$L$50,3,FALSE)="Monthly",(YEAR(AC1235)-YEAR(AB1235))*12+MONTH(AC1235)-MONTH(AB1235)+1,(AC1235-AB1235+1))</f>
        <v>1</v>
      </c>
      <c r="F1235" s="210">
        <f t="shared" si="100"/>
        <v>5000</v>
      </c>
      <c r="G1235" s="199">
        <v>1353285</v>
      </c>
      <c r="H1235" s="195">
        <v>37049.343773148103</v>
      </c>
      <c r="I1235" t="s">
        <v>2396</v>
      </c>
      <c r="M1235" t="s">
        <v>3341</v>
      </c>
      <c r="N1235" t="s">
        <v>3747</v>
      </c>
      <c r="O1235" t="s">
        <v>529</v>
      </c>
      <c r="Q1235" s="196">
        <v>5000</v>
      </c>
      <c r="S1235" t="s">
        <v>3342</v>
      </c>
      <c r="T1235" t="s">
        <v>3557</v>
      </c>
      <c r="U1235" s="198">
        <v>3.6949999999999998</v>
      </c>
      <c r="V1235" t="s">
        <v>3631</v>
      </c>
      <c r="W1235" t="s">
        <v>2323</v>
      </c>
      <c r="X1235" t="s">
        <v>3920</v>
      </c>
      <c r="Y1235" t="s">
        <v>2469</v>
      </c>
      <c r="Z1235" t="s">
        <v>2995</v>
      </c>
      <c r="AA1235">
        <v>835797</v>
      </c>
      <c r="AB1235" s="195">
        <v>37050.875011574099</v>
      </c>
      <c r="AC1235" s="195">
        <v>37050.875011574099</v>
      </c>
    </row>
    <row r="1236" spans="1:29" x14ac:dyDescent="0.25">
      <c r="A1236" s="43" t="str">
        <f t="shared" si="96"/>
        <v>US Power Physical</v>
      </c>
      <c r="B1236" s="43" t="str">
        <f t="shared" si="97"/>
        <v>US</v>
      </c>
      <c r="C1236" s="43" t="str">
        <f t="shared" si="98"/>
        <v>Power</v>
      </c>
      <c r="D1236" s="43" t="str">
        <f t="shared" si="99"/>
        <v>Physical</v>
      </c>
      <c r="E1236" s="43">
        <f>IF(VLOOKUP(S1236,'DD-Lookup'!$J$6:$L$50,3,FALSE)="Monthly",(YEAR(AC1236)-YEAR(AB1236))*12+MONTH(AC1236)-MONTH(AB1236)+1,(AC1236-AB1236+1))</f>
        <v>2</v>
      </c>
      <c r="F1236" s="210">
        <f t="shared" si="100"/>
        <v>50</v>
      </c>
      <c r="G1236" s="199">
        <v>1353288</v>
      </c>
      <c r="H1236" s="195">
        <v>37049.343784722201</v>
      </c>
      <c r="I1236" t="s">
        <v>2259</v>
      </c>
      <c r="M1236" t="s">
        <v>2766</v>
      </c>
      <c r="N1236" t="s">
        <v>3308</v>
      </c>
      <c r="O1236" t="s">
        <v>2694</v>
      </c>
      <c r="Q1236" s="196">
        <v>25</v>
      </c>
      <c r="S1236" t="s">
        <v>3340</v>
      </c>
      <c r="T1236" t="s">
        <v>3557</v>
      </c>
      <c r="U1236" s="198">
        <v>52</v>
      </c>
      <c r="V1236" t="s">
        <v>3759</v>
      </c>
      <c r="W1236" t="s">
        <v>3313</v>
      </c>
      <c r="X1236" t="s">
        <v>3309</v>
      </c>
      <c r="Y1236" t="s">
        <v>2662</v>
      </c>
      <c r="Z1236" t="s">
        <v>2990</v>
      </c>
      <c r="AA1236">
        <v>636619.1</v>
      </c>
      <c r="AB1236" s="195">
        <v>37050.875011574099</v>
      </c>
      <c r="AC1236" s="195">
        <v>37051.875011574099</v>
      </c>
    </row>
    <row r="1237" spans="1:29" x14ac:dyDescent="0.25">
      <c r="A1237" s="43" t="str">
        <f t="shared" si="96"/>
        <v>US Natural Gas Physical</v>
      </c>
      <c r="B1237" s="43" t="str">
        <f t="shared" si="97"/>
        <v>US</v>
      </c>
      <c r="C1237" s="43" t="str">
        <f t="shared" si="98"/>
        <v>Natural Gas</v>
      </c>
      <c r="D1237" s="43" t="str">
        <f t="shared" si="99"/>
        <v>Physical</v>
      </c>
      <c r="E1237" s="43">
        <f>IF(VLOOKUP(S1237,'DD-Lookup'!$J$6:$L$50,3,FALSE)="Monthly",(YEAR(AC1237)-YEAR(AB1237))*12+MONTH(AC1237)-MONTH(AB1237)+1,(AC1237-AB1237+1))</f>
        <v>1</v>
      </c>
      <c r="F1237" s="210">
        <f t="shared" si="100"/>
        <v>5000</v>
      </c>
      <c r="G1237" s="199">
        <v>1353286</v>
      </c>
      <c r="H1237" s="195">
        <v>37049.343784722201</v>
      </c>
      <c r="I1237" t="s">
        <v>2470</v>
      </c>
      <c r="M1237" t="s">
        <v>3341</v>
      </c>
      <c r="N1237" t="s">
        <v>3747</v>
      </c>
      <c r="O1237" t="s">
        <v>399</v>
      </c>
      <c r="P1237" s="196">
        <v>5000</v>
      </c>
      <c r="S1237" t="s">
        <v>3342</v>
      </c>
      <c r="T1237" t="s">
        <v>3557</v>
      </c>
      <c r="U1237" s="198">
        <v>3.56</v>
      </c>
      <c r="V1237" t="s">
        <v>1721</v>
      </c>
      <c r="W1237" t="s">
        <v>2347</v>
      </c>
      <c r="X1237" t="s">
        <v>2484</v>
      </c>
      <c r="Y1237" t="s">
        <v>2469</v>
      </c>
      <c r="Z1237" t="s">
        <v>2995</v>
      </c>
      <c r="AA1237">
        <v>835796</v>
      </c>
      <c r="AB1237" s="195">
        <v>37050.875011574099</v>
      </c>
      <c r="AC1237" s="195">
        <v>37050.875011574099</v>
      </c>
    </row>
    <row r="1238" spans="1:29" x14ac:dyDescent="0.25">
      <c r="A1238" s="43" t="str">
        <f t="shared" si="96"/>
        <v>US Natural Gas Physical</v>
      </c>
      <c r="B1238" s="43" t="str">
        <f t="shared" si="97"/>
        <v>US</v>
      </c>
      <c r="C1238" s="43" t="str">
        <f t="shared" si="98"/>
        <v>Natural Gas</v>
      </c>
      <c r="D1238" s="43" t="str">
        <f t="shared" si="99"/>
        <v>Physical</v>
      </c>
      <c r="E1238" s="43">
        <f>IF(VLOOKUP(S1238,'DD-Lookup'!$J$6:$L$50,3,FALSE)="Monthly",(YEAR(AC1238)-YEAR(AB1238))*12+MONTH(AC1238)-MONTH(AB1238)+1,(AC1238-AB1238+1))</f>
        <v>1</v>
      </c>
      <c r="F1238" s="210">
        <f t="shared" si="100"/>
        <v>5000</v>
      </c>
      <c r="G1238" s="199">
        <v>1353287</v>
      </c>
      <c r="H1238" s="195">
        <v>37049.343784722201</v>
      </c>
      <c r="I1238" t="s">
        <v>2483</v>
      </c>
      <c r="M1238" t="s">
        <v>3341</v>
      </c>
      <c r="N1238" t="s">
        <v>3747</v>
      </c>
      <c r="O1238" t="s">
        <v>499</v>
      </c>
      <c r="P1238" s="196">
        <v>5000</v>
      </c>
      <c r="S1238" t="s">
        <v>3342</v>
      </c>
      <c r="T1238" t="s">
        <v>3557</v>
      </c>
      <c r="U1238" s="198">
        <v>2.2599999999999998</v>
      </c>
      <c r="V1238" t="s">
        <v>3326</v>
      </c>
      <c r="W1238" t="s">
        <v>3490</v>
      </c>
      <c r="X1238" t="s">
        <v>3325</v>
      </c>
      <c r="Y1238" t="s">
        <v>2469</v>
      </c>
      <c r="Z1238" t="s">
        <v>2995</v>
      </c>
      <c r="AA1238">
        <v>835798</v>
      </c>
      <c r="AB1238" s="195">
        <v>37050.875011574099</v>
      </c>
      <c r="AC1238" s="195">
        <v>37050.875011574099</v>
      </c>
    </row>
    <row r="1239" spans="1:29" x14ac:dyDescent="0.25">
      <c r="A1239" s="43" t="str">
        <f t="shared" si="96"/>
        <v>US Natural Gas Financial</v>
      </c>
      <c r="B1239" s="43" t="str">
        <f t="shared" si="97"/>
        <v>US</v>
      </c>
      <c r="C1239" s="43" t="str">
        <f t="shared" si="98"/>
        <v>Natural Gas</v>
      </c>
      <c r="D1239" s="43" t="str">
        <f t="shared" si="99"/>
        <v>Financial</v>
      </c>
      <c r="E1239" s="43">
        <f>IF(VLOOKUP(S1239,'DD-Lookup'!$J$6:$L$50,3,FALSE)="Monthly",(YEAR(AC1239)-YEAR(AB1239))*12+MONTH(AC1239)-MONTH(AB1239)+1,(AC1239-AB1239+1))</f>
        <v>30</v>
      </c>
      <c r="F1239" s="210">
        <f t="shared" si="100"/>
        <v>150000</v>
      </c>
      <c r="G1239" s="199">
        <v>1353289</v>
      </c>
      <c r="H1239" s="195">
        <v>37049.3437962963</v>
      </c>
      <c r="I1239" t="s">
        <v>3076</v>
      </c>
      <c r="M1239" t="s">
        <v>3341</v>
      </c>
      <c r="N1239" t="s">
        <v>2476</v>
      </c>
      <c r="O1239" t="s">
        <v>2385</v>
      </c>
      <c r="Q1239" s="196">
        <v>5000</v>
      </c>
      <c r="S1239" t="s">
        <v>3342</v>
      </c>
      <c r="T1239" t="s">
        <v>3557</v>
      </c>
      <c r="U1239" s="198">
        <v>1.85</v>
      </c>
      <c r="V1239" t="s">
        <v>3200</v>
      </c>
      <c r="W1239" t="s">
        <v>2381</v>
      </c>
      <c r="X1239" t="s">
        <v>2382</v>
      </c>
      <c r="Y1239" t="s">
        <v>3575</v>
      </c>
      <c r="Z1239" t="s">
        <v>2995</v>
      </c>
      <c r="AA1239" t="s">
        <v>530</v>
      </c>
      <c r="AB1239" s="195">
        <v>37135.875011574099</v>
      </c>
      <c r="AC1239" s="195">
        <v>37164.875011574099</v>
      </c>
    </row>
    <row r="1240" spans="1:29" x14ac:dyDescent="0.25">
      <c r="A1240" s="43" t="str">
        <f t="shared" si="96"/>
        <v>US Natural Gas Physical</v>
      </c>
      <c r="B1240" s="43" t="str">
        <f t="shared" si="97"/>
        <v>US</v>
      </c>
      <c r="C1240" s="43" t="str">
        <f t="shared" si="98"/>
        <v>Natural Gas</v>
      </c>
      <c r="D1240" s="43" t="str">
        <f t="shared" si="99"/>
        <v>Physical</v>
      </c>
      <c r="E1240" s="43">
        <f>IF(VLOOKUP(S1240,'DD-Lookup'!$J$6:$L$50,3,FALSE)="Monthly",(YEAR(AC1240)-YEAR(AB1240))*12+MONTH(AC1240)-MONTH(AB1240)+1,(AC1240-AB1240+1))</f>
        <v>1</v>
      </c>
      <c r="F1240" s="210">
        <f t="shared" si="100"/>
        <v>10000</v>
      </c>
      <c r="G1240" s="199">
        <v>1353290</v>
      </c>
      <c r="H1240" s="195">
        <v>37049.343807870398</v>
      </c>
      <c r="I1240" t="s">
        <v>3443</v>
      </c>
      <c r="M1240" t="s">
        <v>3341</v>
      </c>
      <c r="N1240" t="s">
        <v>3747</v>
      </c>
      <c r="O1240" t="s">
        <v>1630</v>
      </c>
      <c r="Q1240" s="196">
        <v>10000</v>
      </c>
      <c r="S1240" t="s">
        <v>3342</v>
      </c>
      <c r="T1240" t="s">
        <v>3557</v>
      </c>
      <c r="U1240" s="198">
        <v>3.7149999999999999</v>
      </c>
      <c r="V1240" t="s">
        <v>3338</v>
      </c>
      <c r="W1240" t="s">
        <v>2175</v>
      </c>
      <c r="X1240" t="s">
        <v>2176</v>
      </c>
      <c r="Y1240" t="s">
        <v>2469</v>
      </c>
      <c r="Z1240" t="s">
        <v>2995</v>
      </c>
      <c r="AA1240">
        <v>835799</v>
      </c>
      <c r="AB1240" s="195">
        <v>37050.875011574099</v>
      </c>
      <c r="AC1240" s="195">
        <v>37050.875011574099</v>
      </c>
    </row>
    <row r="1241" spans="1:29" x14ac:dyDescent="0.25">
      <c r="A1241" s="43" t="str">
        <f t="shared" si="96"/>
        <v>US Natural Gas Physical</v>
      </c>
      <c r="B1241" s="43" t="str">
        <f t="shared" si="97"/>
        <v>US</v>
      </c>
      <c r="C1241" s="43" t="str">
        <f t="shared" si="98"/>
        <v>Natural Gas</v>
      </c>
      <c r="D1241" s="43" t="str">
        <f t="shared" si="99"/>
        <v>Physical</v>
      </c>
      <c r="E1241" s="43">
        <f>IF(VLOOKUP(S1241,'DD-Lookup'!$J$6:$L$50,3,FALSE)="Monthly",(YEAR(AC1241)-YEAR(AB1241))*12+MONTH(AC1241)-MONTH(AB1241)+1,(AC1241-AB1241+1))</f>
        <v>1</v>
      </c>
      <c r="F1241" s="210">
        <f t="shared" si="100"/>
        <v>5000</v>
      </c>
      <c r="G1241" s="199">
        <v>1353292</v>
      </c>
      <c r="H1241" s="195">
        <v>37049.3438425926</v>
      </c>
      <c r="I1241" t="s">
        <v>2185</v>
      </c>
      <c r="M1241" t="s">
        <v>3341</v>
      </c>
      <c r="N1241" t="s">
        <v>3747</v>
      </c>
      <c r="O1241" t="s">
        <v>487</v>
      </c>
      <c r="P1241" s="196">
        <v>5000</v>
      </c>
      <c r="S1241" t="s">
        <v>3342</v>
      </c>
      <c r="T1241" t="s">
        <v>3557</v>
      </c>
      <c r="U1241" s="198">
        <v>2.46</v>
      </c>
      <c r="V1241" t="s">
        <v>2186</v>
      </c>
      <c r="W1241" t="s">
        <v>3108</v>
      </c>
      <c r="X1241" t="s">
        <v>3092</v>
      </c>
      <c r="Y1241" t="s">
        <v>2469</v>
      </c>
      <c r="Z1241" t="s">
        <v>2995</v>
      </c>
      <c r="AA1241">
        <v>835801</v>
      </c>
      <c r="AB1241" s="195">
        <v>37050.875011574099</v>
      </c>
      <c r="AC1241" s="195">
        <v>37050.875011574099</v>
      </c>
    </row>
    <row r="1242" spans="1:29" x14ac:dyDescent="0.25">
      <c r="A1242" s="43" t="str">
        <f t="shared" si="96"/>
        <v>US Natural Gas Physical</v>
      </c>
      <c r="B1242" s="43" t="str">
        <f t="shared" si="97"/>
        <v>US</v>
      </c>
      <c r="C1242" s="43" t="str">
        <f t="shared" si="98"/>
        <v>Natural Gas</v>
      </c>
      <c r="D1242" s="43" t="str">
        <f t="shared" si="99"/>
        <v>Physical</v>
      </c>
      <c r="E1242" s="43">
        <f>IF(VLOOKUP(S1242,'DD-Lookup'!$J$6:$L$50,3,FALSE)="Monthly",(YEAR(AC1242)-YEAR(AB1242))*12+MONTH(AC1242)-MONTH(AB1242)+1,(AC1242-AB1242+1))</f>
        <v>1</v>
      </c>
      <c r="F1242" s="210">
        <f t="shared" si="100"/>
        <v>10000</v>
      </c>
      <c r="G1242" s="199">
        <v>1353291</v>
      </c>
      <c r="H1242" s="195">
        <v>37049.3438425926</v>
      </c>
      <c r="I1242" t="s">
        <v>3443</v>
      </c>
      <c r="M1242" t="s">
        <v>3341</v>
      </c>
      <c r="N1242" t="s">
        <v>3747</v>
      </c>
      <c r="O1242" t="s">
        <v>1630</v>
      </c>
      <c r="Q1242" s="196">
        <v>10000</v>
      </c>
      <c r="S1242" t="s">
        <v>3342</v>
      </c>
      <c r="T1242" t="s">
        <v>3557</v>
      </c>
      <c r="U1242" s="198">
        <v>3.7250000000000001</v>
      </c>
      <c r="V1242" t="s">
        <v>3338</v>
      </c>
      <c r="W1242" t="s">
        <v>2175</v>
      </c>
      <c r="X1242" t="s">
        <v>2176</v>
      </c>
      <c r="Y1242" t="s">
        <v>2469</v>
      </c>
      <c r="Z1242" t="s">
        <v>2995</v>
      </c>
      <c r="AA1242">
        <v>835800</v>
      </c>
      <c r="AB1242" s="195">
        <v>37050.875011574099</v>
      </c>
      <c r="AC1242" s="195">
        <v>37050.875011574099</v>
      </c>
    </row>
    <row r="1243" spans="1:29" x14ac:dyDescent="0.25">
      <c r="A1243" s="43" t="str">
        <f t="shared" si="96"/>
        <v>US Power Physical</v>
      </c>
      <c r="B1243" s="43" t="str">
        <f t="shared" si="97"/>
        <v>US</v>
      </c>
      <c r="C1243" s="43" t="str">
        <f t="shared" si="98"/>
        <v>Power</v>
      </c>
      <c r="D1243" s="43" t="str">
        <f t="shared" si="99"/>
        <v>Physical</v>
      </c>
      <c r="E1243" s="43">
        <f>IF(VLOOKUP(S1243,'DD-Lookup'!$J$6:$L$50,3,FALSE)="Monthly",(YEAR(AC1243)-YEAR(AB1243))*12+MONTH(AC1243)-MONTH(AB1243)+1,(AC1243-AB1243+1))</f>
        <v>2</v>
      </c>
      <c r="F1243" s="210">
        <f t="shared" si="100"/>
        <v>50</v>
      </c>
      <c r="G1243" s="199">
        <v>1353293</v>
      </c>
      <c r="H1243" s="195">
        <v>37049.343854166698</v>
      </c>
      <c r="I1243" t="s">
        <v>3327</v>
      </c>
      <c r="M1243" t="s">
        <v>2766</v>
      </c>
      <c r="N1243" t="s">
        <v>3308</v>
      </c>
      <c r="O1243" t="s">
        <v>443</v>
      </c>
      <c r="Q1243" s="196">
        <v>25</v>
      </c>
      <c r="S1243" t="s">
        <v>3340</v>
      </c>
      <c r="T1243" t="s">
        <v>3557</v>
      </c>
      <c r="U1243" s="198">
        <v>35.75</v>
      </c>
      <c r="V1243" t="s">
        <v>3876</v>
      </c>
      <c r="W1243" t="s">
        <v>1729</v>
      </c>
      <c r="X1243" t="s">
        <v>3061</v>
      </c>
      <c r="Y1243" t="s">
        <v>2662</v>
      </c>
      <c r="Z1243" t="s">
        <v>2990</v>
      </c>
      <c r="AA1243">
        <v>636620.1</v>
      </c>
      <c r="AB1243" s="195">
        <v>37050.875011574099</v>
      </c>
      <c r="AC1243" s="195">
        <v>37051.875011574099</v>
      </c>
    </row>
    <row r="1244" spans="1:29" x14ac:dyDescent="0.25">
      <c r="A1244" s="43" t="str">
        <f t="shared" si="96"/>
        <v>US Power Physical</v>
      </c>
      <c r="B1244" s="43" t="str">
        <f t="shared" si="97"/>
        <v>US</v>
      </c>
      <c r="C1244" s="43" t="str">
        <f t="shared" si="98"/>
        <v>Power</v>
      </c>
      <c r="D1244" s="43" t="str">
        <f t="shared" si="99"/>
        <v>Physical</v>
      </c>
      <c r="E1244" s="43">
        <f>IF(VLOOKUP(S1244,'DD-Lookup'!$J$6:$L$50,3,FALSE)="Monthly",(YEAR(AC1244)-YEAR(AB1244))*12+MONTH(AC1244)-MONTH(AB1244)+1,(AC1244-AB1244+1))</f>
        <v>59</v>
      </c>
      <c r="F1244" s="210">
        <f t="shared" si="100"/>
        <v>2950</v>
      </c>
      <c r="G1244" s="199">
        <v>1353294</v>
      </c>
      <c r="H1244" s="195">
        <v>37049.343912037002</v>
      </c>
      <c r="I1244" t="s">
        <v>2244</v>
      </c>
      <c r="M1244" t="s">
        <v>2766</v>
      </c>
      <c r="N1244" t="s">
        <v>3361</v>
      </c>
      <c r="O1244" t="s">
        <v>531</v>
      </c>
      <c r="P1244" s="196">
        <v>50</v>
      </c>
      <c r="S1244" t="s">
        <v>3340</v>
      </c>
      <c r="T1244" t="s">
        <v>3557</v>
      </c>
      <c r="U1244" s="198">
        <v>42.5</v>
      </c>
      <c r="V1244" t="s">
        <v>3494</v>
      </c>
      <c r="W1244" t="s">
        <v>2278</v>
      </c>
      <c r="X1244" t="s">
        <v>3513</v>
      </c>
      <c r="Y1244" t="s">
        <v>2662</v>
      </c>
      <c r="Z1244" t="s">
        <v>2990</v>
      </c>
      <c r="AA1244">
        <v>636621.1</v>
      </c>
      <c r="AB1244" s="195">
        <v>37257.875</v>
      </c>
      <c r="AC1244" s="195">
        <v>37315.875</v>
      </c>
    </row>
    <row r="1245" spans="1:29" x14ac:dyDescent="0.25">
      <c r="A1245" s="43" t="str">
        <f t="shared" si="96"/>
        <v xml:space="preserve"> Power Physical</v>
      </c>
      <c r="B1245" s="43" t="str">
        <f t="shared" si="97"/>
        <v/>
      </c>
      <c r="C1245" s="43" t="str">
        <f t="shared" si="98"/>
        <v>Power</v>
      </c>
      <c r="D1245" s="43" t="str">
        <f t="shared" si="99"/>
        <v>Physical</v>
      </c>
      <c r="E1245" s="43">
        <f>IF(VLOOKUP(S1245,'DD-Lookup'!$J$6:$L$50,3,FALSE)="Monthly",(YEAR(AC1245)-YEAR(AB1245))*12+MONTH(AC1245)-MONTH(AB1245)+1,(AC1245-AB1245+1))</f>
        <v>1</v>
      </c>
      <c r="F1245" s="210">
        <f t="shared" si="100"/>
        <v>25</v>
      </c>
      <c r="G1245" s="199">
        <v>1353295</v>
      </c>
      <c r="H1245" s="195">
        <v>37049.343923611101</v>
      </c>
      <c r="I1245" t="s">
        <v>4032</v>
      </c>
      <c r="M1245" t="s">
        <v>2766</v>
      </c>
      <c r="N1245" t="s">
        <v>4022</v>
      </c>
      <c r="O1245" t="s">
        <v>532</v>
      </c>
      <c r="P1245" s="196">
        <v>25</v>
      </c>
      <c r="S1245" t="s">
        <v>3340</v>
      </c>
      <c r="T1245" t="s">
        <v>4023</v>
      </c>
      <c r="U1245" s="198">
        <v>34</v>
      </c>
      <c r="V1245" t="s">
        <v>4033</v>
      </c>
      <c r="W1245" t="s">
        <v>4025</v>
      </c>
      <c r="X1245" t="s">
        <v>4026</v>
      </c>
      <c r="Y1245" t="s">
        <v>4027</v>
      </c>
      <c r="Z1245" t="s">
        <v>3562</v>
      </c>
      <c r="AA1245">
        <v>111938.1</v>
      </c>
      <c r="AB1245" s="195">
        <v>37053.875011574099</v>
      </c>
      <c r="AC1245" s="195">
        <v>37053.875011574099</v>
      </c>
    </row>
    <row r="1246" spans="1:29" x14ac:dyDescent="0.25">
      <c r="A1246" s="43" t="str">
        <f t="shared" si="96"/>
        <v>US Power Physical</v>
      </c>
      <c r="B1246" s="43" t="str">
        <f t="shared" si="97"/>
        <v>US</v>
      </c>
      <c r="C1246" s="43" t="str">
        <f t="shared" si="98"/>
        <v>Power</v>
      </c>
      <c r="D1246" s="43" t="str">
        <f t="shared" si="99"/>
        <v>Physical</v>
      </c>
      <c r="E1246" s="43">
        <f>IF(VLOOKUP(S1246,'DD-Lookup'!$J$6:$L$50,3,FALSE)="Monthly",(YEAR(AC1246)-YEAR(AB1246))*12+MONTH(AC1246)-MONTH(AB1246)+1,(AC1246-AB1246+1))</f>
        <v>2</v>
      </c>
      <c r="F1246" s="210">
        <f t="shared" si="100"/>
        <v>50</v>
      </c>
      <c r="G1246" s="199">
        <v>1353299</v>
      </c>
      <c r="H1246" s="195">
        <v>37049.343935185199</v>
      </c>
      <c r="I1246" t="s">
        <v>2390</v>
      </c>
      <c r="M1246" t="s">
        <v>2766</v>
      </c>
      <c r="N1246" t="s">
        <v>3310</v>
      </c>
      <c r="O1246" t="s">
        <v>461</v>
      </c>
      <c r="Q1246" s="196">
        <v>25</v>
      </c>
      <c r="S1246" t="s">
        <v>3340</v>
      </c>
      <c r="T1246" t="s">
        <v>3557</v>
      </c>
      <c r="U1246" s="198">
        <v>37.5</v>
      </c>
      <c r="V1246" t="s">
        <v>2391</v>
      </c>
      <c r="W1246" t="s">
        <v>3315</v>
      </c>
      <c r="X1246" t="s">
        <v>3312</v>
      </c>
      <c r="Y1246" t="s">
        <v>2662</v>
      </c>
      <c r="Z1246" t="s">
        <v>2990</v>
      </c>
      <c r="AA1246">
        <v>636624.1</v>
      </c>
      <c r="AB1246" s="195">
        <v>37050.875011574099</v>
      </c>
      <c r="AC1246" s="195">
        <v>37051.875011574099</v>
      </c>
    </row>
    <row r="1247" spans="1:29" x14ac:dyDescent="0.25">
      <c r="A1247" s="43" t="str">
        <f t="shared" si="96"/>
        <v>US Power Physical</v>
      </c>
      <c r="B1247" s="43" t="str">
        <f t="shared" si="97"/>
        <v>US</v>
      </c>
      <c r="C1247" s="43" t="str">
        <f t="shared" si="98"/>
        <v>Power</v>
      </c>
      <c r="D1247" s="43" t="str">
        <f t="shared" si="99"/>
        <v>Physical</v>
      </c>
      <c r="E1247" s="43">
        <f>IF(VLOOKUP(S1247,'DD-Lookup'!$J$6:$L$50,3,FALSE)="Monthly",(YEAR(AC1247)-YEAR(AB1247))*12+MONTH(AC1247)-MONTH(AB1247)+1,(AC1247-AB1247+1))</f>
        <v>31</v>
      </c>
      <c r="F1247" s="210">
        <f t="shared" si="100"/>
        <v>1550</v>
      </c>
      <c r="G1247" s="199">
        <v>1353297</v>
      </c>
      <c r="H1247" s="195">
        <v>37049.343935185199</v>
      </c>
      <c r="I1247" t="s">
        <v>2254</v>
      </c>
      <c r="M1247" t="s">
        <v>2766</v>
      </c>
      <c r="N1247" t="s">
        <v>3361</v>
      </c>
      <c r="O1247" t="s">
        <v>3745</v>
      </c>
      <c r="P1247" s="196">
        <v>50</v>
      </c>
      <c r="S1247" t="s">
        <v>3340</v>
      </c>
      <c r="T1247" t="s">
        <v>3557</v>
      </c>
      <c r="U1247" s="198">
        <v>80</v>
      </c>
      <c r="V1247" t="s">
        <v>2665</v>
      </c>
      <c r="W1247" t="s">
        <v>3380</v>
      </c>
      <c r="X1247" t="s">
        <v>3381</v>
      </c>
      <c r="Y1247" t="s">
        <v>2662</v>
      </c>
      <c r="Z1247" t="s">
        <v>2990</v>
      </c>
      <c r="AA1247">
        <v>636622.1</v>
      </c>
      <c r="AB1247" s="195">
        <v>37073.875011574099</v>
      </c>
      <c r="AC1247" s="195">
        <v>37103.875011574099</v>
      </c>
    </row>
    <row r="1248" spans="1:29" x14ac:dyDescent="0.25">
      <c r="A1248" s="43" t="str">
        <f t="shared" si="96"/>
        <v>US Power Physical</v>
      </c>
      <c r="B1248" s="43" t="str">
        <f t="shared" si="97"/>
        <v>US</v>
      </c>
      <c r="C1248" s="43" t="str">
        <f t="shared" si="98"/>
        <v>Power</v>
      </c>
      <c r="D1248" s="43" t="str">
        <f t="shared" si="99"/>
        <v>Physical</v>
      </c>
      <c r="E1248" s="43">
        <f>IF(VLOOKUP(S1248,'DD-Lookup'!$J$6:$L$50,3,FALSE)="Monthly",(YEAR(AC1248)-YEAR(AB1248))*12+MONTH(AC1248)-MONTH(AB1248)+1,(AC1248-AB1248+1))</f>
        <v>1</v>
      </c>
      <c r="F1248" s="210">
        <f t="shared" si="100"/>
        <v>50</v>
      </c>
      <c r="G1248" s="199">
        <v>1353298</v>
      </c>
      <c r="H1248" s="195">
        <v>37049.343935185199</v>
      </c>
      <c r="I1248" t="s">
        <v>3339</v>
      </c>
      <c r="M1248" t="s">
        <v>2766</v>
      </c>
      <c r="N1248" t="s">
        <v>3361</v>
      </c>
      <c r="O1248" t="s">
        <v>3701</v>
      </c>
      <c r="Q1248" s="196">
        <v>50</v>
      </c>
      <c r="S1248" t="s">
        <v>3340</v>
      </c>
      <c r="T1248" t="s">
        <v>3557</v>
      </c>
      <c r="U1248" s="198">
        <v>33</v>
      </c>
      <c r="V1248" t="s">
        <v>3143</v>
      </c>
      <c r="W1248" t="s">
        <v>2278</v>
      </c>
      <c r="X1248" t="s">
        <v>3513</v>
      </c>
      <c r="Y1248" t="s">
        <v>2662</v>
      </c>
      <c r="Z1248" t="s">
        <v>2990</v>
      </c>
      <c r="AA1248">
        <v>636623.1</v>
      </c>
      <c r="AB1248" s="195">
        <v>37050.875011574099</v>
      </c>
      <c r="AC1248" s="195">
        <v>37050.875011574099</v>
      </c>
    </row>
    <row r="1249" spans="1:29" x14ac:dyDescent="0.25">
      <c r="A1249" s="43" t="str">
        <f t="shared" si="96"/>
        <v xml:space="preserve"> Natural Gas Physical</v>
      </c>
      <c r="B1249" s="43" t="str">
        <f t="shared" si="97"/>
        <v/>
      </c>
      <c r="C1249" s="43" t="str">
        <f t="shared" si="98"/>
        <v>Natural Gas</v>
      </c>
      <c r="D1249" s="43" t="str">
        <f t="shared" si="99"/>
        <v>Physical</v>
      </c>
      <c r="E1249" s="43">
        <f>IF(VLOOKUP(S1249,'DD-Lookup'!$J$6:$L$50,3,FALSE)="Monthly",(YEAR(AC1249)-YEAR(AB1249))*12+MONTH(AC1249)-MONTH(AB1249)+1,(AC1249-AB1249+1))</f>
        <v>1</v>
      </c>
      <c r="F1249" s="210">
        <f t="shared" si="100"/>
        <v>5000</v>
      </c>
      <c r="G1249" s="199">
        <v>1353296</v>
      </c>
      <c r="H1249" s="195">
        <v>37049.343935185199</v>
      </c>
      <c r="I1249" t="s">
        <v>2395</v>
      </c>
      <c r="M1249" t="s">
        <v>3341</v>
      </c>
      <c r="N1249" t="s">
        <v>2492</v>
      </c>
      <c r="O1249" t="s">
        <v>415</v>
      </c>
      <c r="P1249" s="196">
        <v>5000</v>
      </c>
      <c r="S1249" t="s">
        <v>3342</v>
      </c>
      <c r="T1249" t="s">
        <v>3557</v>
      </c>
      <c r="U1249" s="198">
        <v>3.8224999999999998</v>
      </c>
      <c r="V1249" t="s">
        <v>4172</v>
      </c>
      <c r="W1249" t="s">
        <v>2493</v>
      </c>
      <c r="X1249" t="s">
        <v>2494</v>
      </c>
      <c r="Y1249" t="s">
        <v>2469</v>
      </c>
      <c r="Z1249" t="s">
        <v>2995</v>
      </c>
      <c r="AA1249">
        <v>835802</v>
      </c>
      <c r="AB1249" s="195">
        <v>37050.875011574099</v>
      </c>
      <c r="AC1249" s="195">
        <v>37050.875011574099</v>
      </c>
    </row>
    <row r="1250" spans="1:29" x14ac:dyDescent="0.25">
      <c r="A1250" s="43" t="str">
        <f t="shared" si="96"/>
        <v>US Natural Gas Physical</v>
      </c>
      <c r="B1250" s="43" t="str">
        <f t="shared" si="97"/>
        <v>US</v>
      </c>
      <c r="C1250" s="43" t="str">
        <f t="shared" si="98"/>
        <v>Natural Gas</v>
      </c>
      <c r="D1250" s="43" t="str">
        <f t="shared" si="99"/>
        <v>Physical</v>
      </c>
      <c r="E1250" s="43">
        <f>IF(VLOOKUP(S1250,'DD-Lookup'!$J$6:$L$50,3,FALSE)="Monthly",(YEAR(AC1250)-YEAR(AB1250))*12+MONTH(AC1250)-MONTH(AB1250)+1,(AC1250-AB1250+1))</f>
        <v>1</v>
      </c>
      <c r="F1250" s="210">
        <f t="shared" si="100"/>
        <v>5000</v>
      </c>
      <c r="G1250" s="199">
        <v>1353300</v>
      </c>
      <c r="H1250" s="195">
        <v>37049.343993055598</v>
      </c>
      <c r="I1250" t="s">
        <v>2490</v>
      </c>
      <c r="M1250" t="s">
        <v>3341</v>
      </c>
      <c r="N1250" t="s">
        <v>3747</v>
      </c>
      <c r="O1250" t="s">
        <v>491</v>
      </c>
      <c r="Q1250" s="196">
        <v>5000</v>
      </c>
      <c r="S1250" t="s">
        <v>3342</v>
      </c>
      <c r="T1250" t="s">
        <v>3557</v>
      </c>
      <c r="U1250" s="198">
        <v>3.56</v>
      </c>
      <c r="V1250" t="s">
        <v>3171</v>
      </c>
      <c r="W1250" t="s">
        <v>2498</v>
      </c>
      <c r="X1250" t="s">
        <v>2499</v>
      </c>
      <c r="Y1250" t="s">
        <v>2469</v>
      </c>
      <c r="Z1250" t="s">
        <v>2995</v>
      </c>
      <c r="AA1250">
        <v>835803</v>
      </c>
      <c r="AB1250" s="195">
        <v>37050.875011574099</v>
      </c>
      <c r="AC1250" s="195">
        <v>37050.875011574099</v>
      </c>
    </row>
    <row r="1251" spans="1:29" x14ac:dyDescent="0.25">
      <c r="A1251" s="43" t="str">
        <f t="shared" si="96"/>
        <v>US Natural Gas Physical</v>
      </c>
      <c r="B1251" s="43" t="str">
        <f t="shared" si="97"/>
        <v>US</v>
      </c>
      <c r="C1251" s="43" t="str">
        <f t="shared" si="98"/>
        <v>Natural Gas</v>
      </c>
      <c r="D1251" s="43" t="str">
        <f t="shared" si="99"/>
        <v>Physical</v>
      </c>
      <c r="E1251" s="43">
        <f>IF(VLOOKUP(S1251,'DD-Lookup'!$J$6:$L$50,3,FALSE)="Monthly",(YEAR(AC1251)-YEAR(AB1251))*12+MONTH(AC1251)-MONTH(AB1251)+1,(AC1251-AB1251+1))</f>
        <v>1</v>
      </c>
      <c r="F1251" s="210">
        <f t="shared" si="100"/>
        <v>1600</v>
      </c>
      <c r="G1251" s="199">
        <v>1353302</v>
      </c>
      <c r="H1251" s="195">
        <v>37049.344039351898</v>
      </c>
      <c r="I1251" t="s">
        <v>2280</v>
      </c>
      <c r="M1251" t="s">
        <v>3341</v>
      </c>
      <c r="N1251" t="s">
        <v>3747</v>
      </c>
      <c r="O1251" t="s">
        <v>487</v>
      </c>
      <c r="Q1251" s="196">
        <v>1600</v>
      </c>
      <c r="S1251" t="s">
        <v>3342</v>
      </c>
      <c r="T1251" t="s">
        <v>3557</v>
      </c>
      <c r="U1251" s="198">
        <v>2.5</v>
      </c>
      <c r="V1251" t="s">
        <v>1740</v>
      </c>
      <c r="W1251" t="s">
        <v>3108</v>
      </c>
      <c r="X1251" t="s">
        <v>3092</v>
      </c>
      <c r="Y1251" t="s">
        <v>2469</v>
      </c>
      <c r="Z1251" t="s">
        <v>2995</v>
      </c>
      <c r="AA1251">
        <v>835804</v>
      </c>
      <c r="AB1251" s="195">
        <v>37050.875011574099</v>
      </c>
      <c r="AC1251" s="195">
        <v>37050.875011574099</v>
      </c>
    </row>
    <row r="1252" spans="1:29" x14ac:dyDescent="0.25">
      <c r="A1252" s="43" t="str">
        <f t="shared" si="96"/>
        <v>US Natural Gas Physical</v>
      </c>
      <c r="B1252" s="43" t="str">
        <f t="shared" si="97"/>
        <v>US</v>
      </c>
      <c r="C1252" s="43" t="str">
        <f t="shared" si="98"/>
        <v>Natural Gas</v>
      </c>
      <c r="D1252" s="43" t="str">
        <f t="shared" si="99"/>
        <v>Physical</v>
      </c>
      <c r="E1252" s="43">
        <f>IF(VLOOKUP(S1252,'DD-Lookup'!$J$6:$L$50,3,FALSE)="Monthly",(YEAR(AC1252)-YEAR(AB1252))*12+MONTH(AC1252)-MONTH(AB1252)+1,(AC1252-AB1252+1))</f>
        <v>23</v>
      </c>
      <c r="F1252" s="210">
        <f t="shared" si="100"/>
        <v>230000</v>
      </c>
      <c r="G1252" s="199">
        <v>1353301</v>
      </c>
      <c r="H1252" s="195">
        <v>37049.344039351898</v>
      </c>
      <c r="I1252" t="s">
        <v>2288</v>
      </c>
      <c r="M1252" t="s">
        <v>3341</v>
      </c>
      <c r="N1252" t="s">
        <v>3747</v>
      </c>
      <c r="O1252" t="s">
        <v>1637</v>
      </c>
      <c r="P1252" s="196">
        <v>10000</v>
      </c>
      <c r="S1252" t="s">
        <v>3342</v>
      </c>
      <c r="T1252" t="s">
        <v>3557</v>
      </c>
      <c r="U1252" s="198">
        <v>3.69</v>
      </c>
      <c r="V1252" t="s">
        <v>3921</v>
      </c>
      <c r="W1252" t="s">
        <v>2175</v>
      </c>
      <c r="X1252" t="s">
        <v>2176</v>
      </c>
      <c r="Y1252" t="s">
        <v>2469</v>
      </c>
      <c r="Z1252" t="s">
        <v>2995</v>
      </c>
      <c r="AA1252">
        <v>835806</v>
      </c>
      <c r="AB1252" s="195">
        <v>37050.875011574099</v>
      </c>
      <c r="AC1252" s="195">
        <v>37072.875011574099</v>
      </c>
    </row>
    <row r="1253" spans="1:29" x14ac:dyDescent="0.25">
      <c r="A1253" s="43" t="str">
        <f t="shared" si="96"/>
        <v>US Natural Gas Physical</v>
      </c>
      <c r="B1253" s="43" t="str">
        <f t="shared" si="97"/>
        <v>US</v>
      </c>
      <c r="C1253" s="43" t="str">
        <f t="shared" si="98"/>
        <v>Natural Gas</v>
      </c>
      <c r="D1253" s="43" t="str">
        <f t="shared" si="99"/>
        <v>Physical</v>
      </c>
      <c r="E1253" s="43">
        <f>IF(VLOOKUP(S1253,'DD-Lookup'!$J$6:$L$50,3,FALSE)="Monthly",(YEAR(AC1253)-YEAR(AB1253))*12+MONTH(AC1253)-MONTH(AB1253)+1,(AC1253-AB1253+1))</f>
        <v>1</v>
      </c>
      <c r="F1253" s="210">
        <f t="shared" si="100"/>
        <v>5000</v>
      </c>
      <c r="G1253" s="199">
        <v>1353304</v>
      </c>
      <c r="H1253" s="195">
        <v>37049.344050925902</v>
      </c>
      <c r="I1253" t="s">
        <v>2490</v>
      </c>
      <c r="M1253" t="s">
        <v>3341</v>
      </c>
      <c r="N1253" t="s">
        <v>3747</v>
      </c>
      <c r="O1253" t="s">
        <v>491</v>
      </c>
      <c r="Q1253" s="196">
        <v>5000</v>
      </c>
      <c r="S1253" t="s">
        <v>3342</v>
      </c>
      <c r="T1253" t="s">
        <v>3557</v>
      </c>
      <c r="U1253" s="198">
        <v>3.5649999999999999</v>
      </c>
      <c r="V1253" t="s">
        <v>3171</v>
      </c>
      <c r="W1253" t="s">
        <v>2498</v>
      </c>
      <c r="X1253" t="s">
        <v>2499</v>
      </c>
      <c r="Y1253" t="s">
        <v>2469</v>
      </c>
      <c r="Z1253" t="s">
        <v>2995</v>
      </c>
      <c r="AA1253">
        <v>835805</v>
      </c>
      <c r="AB1253" s="195">
        <v>37050.875011574099</v>
      </c>
      <c r="AC1253" s="195">
        <v>37050.875011574099</v>
      </c>
    </row>
    <row r="1254" spans="1:29" x14ac:dyDescent="0.25">
      <c r="A1254" s="43" t="str">
        <f t="shared" si="96"/>
        <v>US Power Physical</v>
      </c>
      <c r="B1254" s="43" t="str">
        <f t="shared" si="97"/>
        <v>US</v>
      </c>
      <c r="C1254" s="43" t="str">
        <f t="shared" si="98"/>
        <v>Power</v>
      </c>
      <c r="D1254" s="43" t="str">
        <f t="shared" si="99"/>
        <v>Physical</v>
      </c>
      <c r="E1254" s="43">
        <f>IF(VLOOKUP(S1254,'DD-Lookup'!$J$6:$L$50,3,FALSE)="Monthly",(YEAR(AC1254)-YEAR(AB1254))*12+MONTH(AC1254)-MONTH(AB1254)+1,(AC1254-AB1254+1))</f>
        <v>5</v>
      </c>
      <c r="F1254" s="210">
        <f t="shared" si="100"/>
        <v>250</v>
      </c>
      <c r="G1254" s="199">
        <v>1353305</v>
      </c>
      <c r="H1254" s="195">
        <v>37049.344074074099</v>
      </c>
      <c r="I1254" t="s">
        <v>2465</v>
      </c>
      <c r="M1254" t="s">
        <v>2766</v>
      </c>
      <c r="N1254" t="s">
        <v>2274</v>
      </c>
      <c r="O1254" t="s">
        <v>2591</v>
      </c>
      <c r="P1254" s="196">
        <v>50</v>
      </c>
      <c r="S1254" t="s">
        <v>3340</v>
      </c>
      <c r="T1254" t="s">
        <v>3557</v>
      </c>
      <c r="U1254" s="198">
        <v>39.75</v>
      </c>
      <c r="V1254" t="s">
        <v>3843</v>
      </c>
      <c r="W1254" t="s">
        <v>2275</v>
      </c>
      <c r="X1254" t="s">
        <v>2463</v>
      </c>
      <c r="Y1254" t="s">
        <v>2662</v>
      </c>
      <c r="Z1254" t="s">
        <v>2990</v>
      </c>
      <c r="AA1254">
        <v>636625.1</v>
      </c>
      <c r="AB1254" s="195">
        <v>37053.875011574099</v>
      </c>
      <c r="AC1254" s="195">
        <v>37057.875011574099</v>
      </c>
    </row>
    <row r="1255" spans="1:29" x14ac:dyDescent="0.25">
      <c r="A1255" s="43" t="str">
        <f t="shared" si="96"/>
        <v>US Natural Gas Physical</v>
      </c>
      <c r="B1255" s="43" t="str">
        <f t="shared" si="97"/>
        <v>US</v>
      </c>
      <c r="C1255" s="43" t="str">
        <f t="shared" si="98"/>
        <v>Natural Gas</v>
      </c>
      <c r="D1255" s="43" t="str">
        <f t="shared" si="99"/>
        <v>Physical</v>
      </c>
      <c r="E1255" s="43">
        <f>IF(VLOOKUP(S1255,'DD-Lookup'!$J$6:$L$50,3,FALSE)="Monthly",(YEAR(AC1255)-YEAR(AB1255))*12+MONTH(AC1255)-MONTH(AB1255)+1,(AC1255-AB1255+1))</f>
        <v>1</v>
      </c>
      <c r="F1255" s="210">
        <f t="shared" si="100"/>
        <v>10000</v>
      </c>
      <c r="G1255" s="199">
        <v>1353306</v>
      </c>
      <c r="H1255" s="195">
        <v>37049.344120370399</v>
      </c>
      <c r="I1255" t="s">
        <v>2487</v>
      </c>
      <c r="M1255" t="s">
        <v>3341</v>
      </c>
      <c r="N1255" t="s">
        <v>3747</v>
      </c>
      <c r="O1255" t="s">
        <v>379</v>
      </c>
      <c r="Q1255" s="196">
        <v>10000</v>
      </c>
      <c r="S1255" t="s">
        <v>3342</v>
      </c>
      <c r="T1255" t="s">
        <v>3557</v>
      </c>
      <c r="U1255" s="198">
        <v>3.7349999999999999</v>
      </c>
      <c r="V1255" t="s">
        <v>2348</v>
      </c>
      <c r="W1255" t="s">
        <v>2467</v>
      </c>
      <c r="X1255" t="s">
        <v>2468</v>
      </c>
      <c r="Y1255" t="s">
        <v>2469</v>
      </c>
      <c r="Z1255" t="s">
        <v>2995</v>
      </c>
      <c r="AA1255">
        <v>835807</v>
      </c>
      <c r="AB1255" s="195">
        <v>37050.875011574099</v>
      </c>
      <c r="AC1255" s="195">
        <v>37050.875011574099</v>
      </c>
    </row>
    <row r="1256" spans="1:29" x14ac:dyDescent="0.25">
      <c r="A1256" s="43" t="str">
        <f t="shared" si="96"/>
        <v>US Power Physical</v>
      </c>
      <c r="B1256" s="43" t="str">
        <f t="shared" si="97"/>
        <v>US</v>
      </c>
      <c r="C1256" s="43" t="str">
        <f t="shared" si="98"/>
        <v>Power</v>
      </c>
      <c r="D1256" s="43" t="str">
        <f t="shared" si="99"/>
        <v>Physical</v>
      </c>
      <c r="E1256" s="43">
        <f>IF(VLOOKUP(S1256,'DD-Lookup'!$J$6:$L$50,3,FALSE)="Monthly",(YEAR(AC1256)-YEAR(AB1256))*12+MONTH(AC1256)-MONTH(AB1256)+1,(AC1256-AB1256+1))</f>
        <v>2</v>
      </c>
      <c r="F1256" s="210">
        <f t="shared" si="100"/>
        <v>50</v>
      </c>
      <c r="G1256" s="199">
        <v>1353307</v>
      </c>
      <c r="H1256" s="195">
        <v>37049.344143518501</v>
      </c>
      <c r="I1256" t="s">
        <v>2255</v>
      </c>
      <c r="M1256" t="s">
        <v>2766</v>
      </c>
      <c r="N1256" t="s">
        <v>3308</v>
      </c>
      <c r="O1256" t="s">
        <v>2694</v>
      </c>
      <c r="P1256" s="196">
        <v>25</v>
      </c>
      <c r="S1256" t="s">
        <v>3340</v>
      </c>
      <c r="T1256" t="s">
        <v>3557</v>
      </c>
      <c r="U1256" s="198">
        <v>51</v>
      </c>
      <c r="V1256" t="s">
        <v>3771</v>
      </c>
      <c r="W1256" t="s">
        <v>3313</v>
      </c>
      <c r="X1256" t="s">
        <v>3309</v>
      </c>
      <c r="Y1256" t="s">
        <v>2662</v>
      </c>
      <c r="Z1256" t="s">
        <v>2990</v>
      </c>
      <c r="AA1256">
        <v>636626.1</v>
      </c>
      <c r="AB1256" s="195">
        <v>37050.875011574099</v>
      </c>
      <c r="AC1256" s="195">
        <v>37051.875011574099</v>
      </c>
    </row>
    <row r="1257" spans="1:29" x14ac:dyDescent="0.25">
      <c r="A1257" s="43" t="str">
        <f t="shared" si="96"/>
        <v>US Natural Gas Physical</v>
      </c>
      <c r="B1257" s="43" t="str">
        <f t="shared" si="97"/>
        <v>US</v>
      </c>
      <c r="C1257" s="43" t="str">
        <f t="shared" si="98"/>
        <v>Natural Gas</v>
      </c>
      <c r="D1257" s="43" t="str">
        <f t="shared" si="99"/>
        <v>Physical</v>
      </c>
      <c r="E1257" s="43">
        <f>IF(VLOOKUP(S1257,'DD-Lookup'!$J$6:$L$50,3,FALSE)="Monthly",(YEAR(AC1257)-YEAR(AB1257))*12+MONTH(AC1257)-MONTH(AB1257)+1,(AC1257-AB1257+1))</f>
        <v>1</v>
      </c>
      <c r="F1257" s="210">
        <f t="shared" si="100"/>
        <v>5000</v>
      </c>
      <c r="G1257" s="199">
        <v>1353308</v>
      </c>
      <c r="H1257" s="195">
        <v>37049.344189814801</v>
      </c>
      <c r="I1257" t="s">
        <v>2288</v>
      </c>
      <c r="M1257" t="s">
        <v>3341</v>
      </c>
      <c r="N1257" t="s">
        <v>3747</v>
      </c>
      <c r="O1257" t="s">
        <v>499</v>
      </c>
      <c r="P1257" s="196">
        <v>5000</v>
      </c>
      <c r="S1257" t="s">
        <v>3342</v>
      </c>
      <c r="T1257" t="s">
        <v>3557</v>
      </c>
      <c r="U1257" s="198">
        <v>2.2250000000000001</v>
      </c>
      <c r="V1257" t="s">
        <v>3389</v>
      </c>
      <c r="W1257" t="s">
        <v>3490</v>
      </c>
      <c r="X1257" t="s">
        <v>3325</v>
      </c>
      <c r="Y1257" t="s">
        <v>2469</v>
      </c>
      <c r="Z1257" t="s">
        <v>2995</v>
      </c>
      <c r="AA1257">
        <v>835808</v>
      </c>
      <c r="AB1257" s="195">
        <v>37050.875011574099</v>
      </c>
      <c r="AC1257" s="195">
        <v>37050.875011574099</v>
      </c>
    </row>
    <row r="1258" spans="1:29" x14ac:dyDescent="0.25">
      <c r="A1258" s="43" t="str">
        <f t="shared" si="96"/>
        <v>US Power Physical</v>
      </c>
      <c r="B1258" s="43" t="str">
        <f t="shared" si="97"/>
        <v>US</v>
      </c>
      <c r="C1258" s="43" t="str">
        <f t="shared" si="98"/>
        <v>Power</v>
      </c>
      <c r="D1258" s="43" t="str">
        <f t="shared" si="99"/>
        <v>Physical</v>
      </c>
      <c r="E1258" s="43">
        <f>IF(VLOOKUP(S1258,'DD-Lookup'!$J$6:$L$50,3,FALSE)="Monthly",(YEAR(AC1258)-YEAR(AB1258))*12+MONTH(AC1258)-MONTH(AB1258)+1,(AC1258-AB1258+1))</f>
        <v>92</v>
      </c>
      <c r="F1258" s="210">
        <f t="shared" si="100"/>
        <v>4600</v>
      </c>
      <c r="G1258" s="199">
        <v>1353309</v>
      </c>
      <c r="H1258" s="195">
        <v>37049.3442476852</v>
      </c>
      <c r="I1258" t="s">
        <v>3360</v>
      </c>
      <c r="M1258" t="s">
        <v>2766</v>
      </c>
      <c r="N1258" t="s">
        <v>3361</v>
      </c>
      <c r="O1258" t="s">
        <v>3378</v>
      </c>
      <c r="P1258" s="196">
        <v>50</v>
      </c>
      <c r="S1258" t="s">
        <v>3340</v>
      </c>
      <c r="T1258" t="s">
        <v>3557</v>
      </c>
      <c r="U1258" s="198">
        <v>34.299999999999997</v>
      </c>
      <c r="V1258" t="s">
        <v>3775</v>
      </c>
      <c r="W1258" t="s">
        <v>3380</v>
      </c>
      <c r="X1258" t="s">
        <v>3381</v>
      </c>
      <c r="Y1258" t="s">
        <v>2662</v>
      </c>
      <c r="Z1258" t="s">
        <v>2990</v>
      </c>
      <c r="AA1258">
        <v>636628.1</v>
      </c>
      <c r="AB1258" s="195">
        <v>37165.715972222199</v>
      </c>
      <c r="AC1258" s="195">
        <v>37256.715972222199</v>
      </c>
    </row>
    <row r="1259" spans="1:29" x14ac:dyDescent="0.25">
      <c r="A1259" s="43" t="str">
        <f t="shared" si="96"/>
        <v>US Natural Gas Physical</v>
      </c>
      <c r="B1259" s="43" t="str">
        <f t="shared" si="97"/>
        <v>US</v>
      </c>
      <c r="C1259" s="43" t="str">
        <f t="shared" si="98"/>
        <v>Natural Gas</v>
      </c>
      <c r="D1259" s="43" t="str">
        <f t="shared" si="99"/>
        <v>Physical</v>
      </c>
      <c r="E1259" s="43">
        <f>IF(VLOOKUP(S1259,'DD-Lookup'!$J$6:$L$50,3,FALSE)="Monthly",(YEAR(AC1259)-YEAR(AB1259))*12+MONTH(AC1259)-MONTH(AB1259)+1,(AC1259-AB1259+1))</f>
        <v>1</v>
      </c>
      <c r="F1259" s="210">
        <f t="shared" si="100"/>
        <v>15000</v>
      </c>
      <c r="G1259" s="199">
        <v>1353310</v>
      </c>
      <c r="H1259" s="195">
        <v>37049.3442476852</v>
      </c>
      <c r="I1259" t="s">
        <v>3078</v>
      </c>
      <c r="M1259" t="s">
        <v>3341</v>
      </c>
      <c r="N1259" t="s">
        <v>3747</v>
      </c>
      <c r="O1259" t="s">
        <v>399</v>
      </c>
      <c r="P1259" s="196">
        <v>15000</v>
      </c>
      <c r="S1259" t="s">
        <v>3342</v>
      </c>
      <c r="T1259" t="s">
        <v>3557</v>
      </c>
      <c r="U1259" s="198">
        <v>3.5525000000000002</v>
      </c>
      <c r="V1259" t="s">
        <v>3517</v>
      </c>
      <c r="W1259" t="s">
        <v>2347</v>
      </c>
      <c r="X1259" t="s">
        <v>2484</v>
      </c>
      <c r="Y1259" t="s">
        <v>2469</v>
      </c>
      <c r="Z1259" t="s">
        <v>2995</v>
      </c>
      <c r="AA1259">
        <v>835809</v>
      </c>
      <c r="AB1259" s="195">
        <v>37050.875011574099</v>
      </c>
      <c r="AC1259" s="195">
        <v>37050.875011574099</v>
      </c>
    </row>
    <row r="1260" spans="1:29" x14ac:dyDescent="0.25">
      <c r="A1260" s="43" t="str">
        <f t="shared" si="96"/>
        <v>US Natural Gas Physical</v>
      </c>
      <c r="B1260" s="43" t="str">
        <f t="shared" si="97"/>
        <v>US</v>
      </c>
      <c r="C1260" s="43" t="str">
        <f t="shared" si="98"/>
        <v>Natural Gas</v>
      </c>
      <c r="D1260" s="43" t="str">
        <f t="shared" si="99"/>
        <v>Physical</v>
      </c>
      <c r="E1260" s="43">
        <f>IF(VLOOKUP(S1260,'DD-Lookup'!$J$6:$L$50,3,FALSE)="Monthly",(YEAR(AC1260)-YEAR(AB1260))*12+MONTH(AC1260)-MONTH(AB1260)+1,(AC1260-AB1260+1))</f>
        <v>1</v>
      </c>
      <c r="F1260" s="210">
        <f t="shared" si="100"/>
        <v>2383</v>
      </c>
      <c r="G1260" s="199">
        <v>1353312</v>
      </c>
      <c r="H1260" s="195">
        <v>37049.344282407401</v>
      </c>
      <c r="I1260" t="s">
        <v>3375</v>
      </c>
      <c r="M1260" t="s">
        <v>3341</v>
      </c>
      <c r="N1260" t="s">
        <v>3747</v>
      </c>
      <c r="O1260" t="s">
        <v>487</v>
      </c>
      <c r="Q1260" s="196">
        <v>2383</v>
      </c>
      <c r="S1260" t="s">
        <v>3342</v>
      </c>
      <c r="T1260" t="s">
        <v>3557</v>
      </c>
      <c r="U1260" s="198">
        <v>2.5</v>
      </c>
      <c r="V1260" t="s">
        <v>3107</v>
      </c>
      <c r="W1260" t="s">
        <v>3108</v>
      </c>
      <c r="X1260" t="s">
        <v>3092</v>
      </c>
      <c r="Y1260" t="s">
        <v>2469</v>
      </c>
      <c r="Z1260" t="s">
        <v>2995</v>
      </c>
      <c r="AA1260">
        <v>835810</v>
      </c>
      <c r="AB1260" s="195">
        <v>37050.875011574099</v>
      </c>
      <c r="AC1260" s="195">
        <v>37050.875011574099</v>
      </c>
    </row>
    <row r="1261" spans="1:29" x14ac:dyDescent="0.25">
      <c r="A1261" s="43" t="str">
        <f t="shared" si="96"/>
        <v>US Power Physical</v>
      </c>
      <c r="B1261" s="43" t="str">
        <f t="shared" si="97"/>
        <v>US</v>
      </c>
      <c r="C1261" s="43" t="str">
        <f t="shared" si="98"/>
        <v>Power</v>
      </c>
      <c r="D1261" s="43" t="str">
        <f t="shared" si="99"/>
        <v>Physical</v>
      </c>
      <c r="E1261" s="43">
        <f>IF(VLOOKUP(S1261,'DD-Lookup'!$J$6:$L$50,3,FALSE)="Monthly",(YEAR(AC1261)-YEAR(AB1261))*12+MONTH(AC1261)-MONTH(AB1261)+1,(AC1261-AB1261+1))</f>
        <v>5</v>
      </c>
      <c r="F1261" s="210">
        <f t="shared" si="100"/>
        <v>250</v>
      </c>
      <c r="G1261" s="199">
        <v>1353313</v>
      </c>
      <c r="H1261" s="195">
        <v>37049.344317129602</v>
      </c>
      <c r="I1261" t="s">
        <v>2269</v>
      </c>
      <c r="M1261" t="s">
        <v>2766</v>
      </c>
      <c r="N1261" t="s">
        <v>3361</v>
      </c>
      <c r="O1261" t="s">
        <v>3839</v>
      </c>
      <c r="P1261" s="196">
        <v>50</v>
      </c>
      <c r="S1261" t="s">
        <v>3340</v>
      </c>
      <c r="T1261" t="s">
        <v>3557</v>
      </c>
      <c r="U1261" s="198">
        <v>53</v>
      </c>
      <c r="V1261" t="s">
        <v>1711</v>
      </c>
      <c r="W1261" t="s">
        <v>3369</v>
      </c>
      <c r="X1261" t="s">
        <v>2267</v>
      </c>
      <c r="Y1261" t="s">
        <v>2662</v>
      </c>
      <c r="Z1261" t="s">
        <v>2990</v>
      </c>
      <c r="AA1261">
        <v>636629.1</v>
      </c>
      <c r="AB1261" s="195">
        <v>37053.875011574099</v>
      </c>
      <c r="AC1261" s="195">
        <v>37057.875011574099</v>
      </c>
    </row>
    <row r="1262" spans="1:29" x14ac:dyDescent="0.25">
      <c r="A1262" s="43" t="str">
        <f t="shared" si="96"/>
        <v>US Power Physical</v>
      </c>
      <c r="B1262" s="43" t="str">
        <f t="shared" si="97"/>
        <v>US</v>
      </c>
      <c r="C1262" s="43" t="str">
        <f t="shared" si="98"/>
        <v>Power</v>
      </c>
      <c r="D1262" s="43" t="str">
        <f t="shared" si="99"/>
        <v>Physical</v>
      </c>
      <c r="E1262" s="43">
        <f>IF(VLOOKUP(S1262,'DD-Lookup'!$J$6:$L$50,3,FALSE)="Monthly",(YEAR(AC1262)-YEAR(AB1262))*12+MONTH(AC1262)-MONTH(AB1262)+1,(AC1262-AB1262+1))</f>
        <v>2</v>
      </c>
      <c r="F1262" s="210">
        <f t="shared" si="100"/>
        <v>50</v>
      </c>
      <c r="G1262" s="199">
        <v>1353314</v>
      </c>
      <c r="H1262" s="195">
        <v>37049.344375000001</v>
      </c>
      <c r="I1262" t="s">
        <v>3360</v>
      </c>
      <c r="M1262" t="s">
        <v>2766</v>
      </c>
      <c r="N1262" t="s">
        <v>3310</v>
      </c>
      <c r="O1262" t="s">
        <v>486</v>
      </c>
      <c r="Q1262" s="196">
        <v>25</v>
      </c>
      <c r="S1262" t="s">
        <v>3340</v>
      </c>
      <c r="T1262" t="s">
        <v>3557</v>
      </c>
      <c r="U1262" s="198">
        <v>40.5</v>
      </c>
      <c r="V1262" t="s">
        <v>3349</v>
      </c>
      <c r="W1262" t="s">
        <v>3315</v>
      </c>
      <c r="X1262" t="s">
        <v>3312</v>
      </c>
      <c r="Y1262" t="s">
        <v>2662</v>
      </c>
      <c r="Z1262" t="s">
        <v>2990</v>
      </c>
      <c r="AA1262">
        <v>636630.1</v>
      </c>
      <c r="AB1262" s="195">
        <v>37050.875011574099</v>
      </c>
      <c r="AC1262" s="195">
        <v>37051.875011574099</v>
      </c>
    </row>
    <row r="1263" spans="1:29" x14ac:dyDescent="0.25">
      <c r="A1263" s="43" t="str">
        <f t="shared" si="96"/>
        <v>US Natural Gas Physical</v>
      </c>
      <c r="B1263" s="43" t="str">
        <f t="shared" si="97"/>
        <v>US</v>
      </c>
      <c r="C1263" s="43" t="str">
        <f t="shared" si="98"/>
        <v>Natural Gas</v>
      </c>
      <c r="D1263" s="43" t="str">
        <f t="shared" si="99"/>
        <v>Physical</v>
      </c>
      <c r="E1263" s="43">
        <f>IF(VLOOKUP(S1263,'DD-Lookup'!$J$6:$L$50,3,FALSE)="Monthly",(YEAR(AC1263)-YEAR(AB1263))*12+MONTH(AC1263)-MONTH(AB1263)+1,(AC1263-AB1263+1))</f>
        <v>1</v>
      </c>
      <c r="F1263" s="210">
        <f t="shared" si="100"/>
        <v>10000</v>
      </c>
      <c r="G1263" s="199">
        <v>1353315</v>
      </c>
      <c r="H1263" s="195">
        <v>37049.344375000001</v>
      </c>
      <c r="I1263" t="s">
        <v>3360</v>
      </c>
      <c r="M1263" t="s">
        <v>3341</v>
      </c>
      <c r="N1263" t="s">
        <v>3747</v>
      </c>
      <c r="O1263" t="s">
        <v>1631</v>
      </c>
      <c r="Q1263" s="196">
        <v>10000</v>
      </c>
      <c r="S1263" t="s">
        <v>3342</v>
      </c>
      <c r="T1263" t="s">
        <v>3557</v>
      </c>
      <c r="U1263" s="198">
        <v>3.68</v>
      </c>
      <c r="V1263" t="s">
        <v>3356</v>
      </c>
      <c r="W1263" t="s">
        <v>2366</v>
      </c>
      <c r="X1263" t="s">
        <v>2420</v>
      </c>
      <c r="Y1263" t="s">
        <v>2469</v>
      </c>
      <c r="Z1263" t="s">
        <v>2995</v>
      </c>
      <c r="AA1263">
        <v>835811</v>
      </c>
      <c r="AB1263" s="195">
        <v>37050.875011574099</v>
      </c>
      <c r="AC1263" s="195">
        <v>37050.875011574099</v>
      </c>
    </row>
    <row r="1264" spans="1:29" x14ac:dyDescent="0.25">
      <c r="A1264" s="43" t="str">
        <f t="shared" si="96"/>
        <v>US Power Physical</v>
      </c>
      <c r="B1264" s="43" t="str">
        <f t="shared" si="97"/>
        <v>US</v>
      </c>
      <c r="C1264" s="43" t="str">
        <f t="shared" si="98"/>
        <v>Power</v>
      </c>
      <c r="D1264" s="43" t="str">
        <f t="shared" si="99"/>
        <v>Physical</v>
      </c>
      <c r="E1264" s="43">
        <f>IF(VLOOKUP(S1264,'DD-Lookup'!$J$6:$L$50,3,FALSE)="Monthly",(YEAR(AC1264)-YEAR(AB1264))*12+MONTH(AC1264)-MONTH(AB1264)+1,(AC1264-AB1264+1))</f>
        <v>2</v>
      </c>
      <c r="F1264" s="210">
        <f t="shared" si="100"/>
        <v>50</v>
      </c>
      <c r="G1264" s="199">
        <v>1353316</v>
      </c>
      <c r="H1264" s="195">
        <v>37049.344398148103</v>
      </c>
      <c r="I1264" t="s">
        <v>2259</v>
      </c>
      <c r="M1264" t="s">
        <v>2766</v>
      </c>
      <c r="N1264" t="s">
        <v>3308</v>
      </c>
      <c r="O1264" t="s">
        <v>2694</v>
      </c>
      <c r="Q1264" s="196">
        <v>25</v>
      </c>
      <c r="S1264" t="s">
        <v>3340</v>
      </c>
      <c r="T1264" t="s">
        <v>3557</v>
      </c>
      <c r="U1264" s="198">
        <v>52</v>
      </c>
      <c r="V1264" t="s">
        <v>3759</v>
      </c>
      <c r="W1264" t="s">
        <v>3313</v>
      </c>
      <c r="X1264" t="s">
        <v>3309</v>
      </c>
      <c r="Y1264" t="s">
        <v>2662</v>
      </c>
      <c r="Z1264" t="s">
        <v>2990</v>
      </c>
      <c r="AA1264">
        <v>636631.1</v>
      </c>
      <c r="AB1264" s="195">
        <v>37050.875011574099</v>
      </c>
      <c r="AC1264" s="195">
        <v>37051.875011574099</v>
      </c>
    </row>
    <row r="1265" spans="1:29" x14ac:dyDescent="0.25">
      <c r="A1265" s="43" t="str">
        <f t="shared" si="96"/>
        <v xml:space="preserve"> Natural Gas Physical</v>
      </c>
      <c r="B1265" s="43" t="str">
        <f t="shared" si="97"/>
        <v/>
      </c>
      <c r="C1265" s="43" t="str">
        <f t="shared" si="98"/>
        <v>Natural Gas</v>
      </c>
      <c r="D1265" s="43" t="str">
        <f t="shared" si="99"/>
        <v>Physical</v>
      </c>
      <c r="E1265" s="43">
        <f>IF(VLOOKUP(S1265,'DD-Lookup'!$J$6:$L$50,3,FALSE)="Monthly",(YEAR(AC1265)-YEAR(AB1265))*12+MONTH(AC1265)-MONTH(AB1265)+1,(AC1265-AB1265+1))</f>
        <v>1</v>
      </c>
      <c r="F1265" s="210">
        <f t="shared" si="100"/>
        <v>10000</v>
      </c>
      <c r="G1265" s="199">
        <v>1353318</v>
      </c>
      <c r="H1265" s="195">
        <v>37049.3444675926</v>
      </c>
      <c r="I1265" t="s">
        <v>2440</v>
      </c>
      <c r="M1265" t="s">
        <v>3341</v>
      </c>
      <c r="N1265" t="s">
        <v>2492</v>
      </c>
      <c r="O1265" t="s">
        <v>507</v>
      </c>
      <c r="P1265" s="196">
        <v>10000</v>
      </c>
      <c r="S1265" t="s">
        <v>3342</v>
      </c>
      <c r="T1265" t="s">
        <v>3557</v>
      </c>
      <c r="U1265" s="198">
        <v>3.8250000000000002</v>
      </c>
      <c r="V1265" t="s">
        <v>3723</v>
      </c>
      <c r="W1265" t="s">
        <v>2493</v>
      </c>
      <c r="X1265" t="s">
        <v>2494</v>
      </c>
      <c r="Y1265" t="s">
        <v>2469</v>
      </c>
      <c r="Z1265" t="s">
        <v>2995</v>
      </c>
      <c r="AA1265">
        <v>835812</v>
      </c>
      <c r="AB1265" s="195">
        <v>37050.875011574099</v>
      </c>
      <c r="AC1265" s="195">
        <v>37050.875011574099</v>
      </c>
    </row>
    <row r="1266" spans="1:29" x14ac:dyDescent="0.25">
      <c r="A1266" s="43" t="str">
        <f t="shared" si="96"/>
        <v>US Power Physical</v>
      </c>
      <c r="B1266" s="43" t="str">
        <f t="shared" si="97"/>
        <v>US</v>
      </c>
      <c r="C1266" s="43" t="str">
        <f t="shared" si="98"/>
        <v>Power</v>
      </c>
      <c r="D1266" s="43" t="str">
        <f t="shared" si="99"/>
        <v>Physical</v>
      </c>
      <c r="E1266" s="43">
        <f>IF(VLOOKUP(S1266,'DD-Lookup'!$J$6:$L$50,3,FALSE)="Monthly",(YEAR(AC1266)-YEAR(AB1266))*12+MONTH(AC1266)-MONTH(AB1266)+1,(AC1266-AB1266+1))</f>
        <v>2</v>
      </c>
      <c r="F1266" s="210">
        <f t="shared" si="100"/>
        <v>50</v>
      </c>
      <c r="G1266" s="199">
        <v>1353317</v>
      </c>
      <c r="H1266" s="195">
        <v>37049.3444675926</v>
      </c>
      <c r="I1266" t="s">
        <v>3030</v>
      </c>
      <c r="M1266" t="s">
        <v>2766</v>
      </c>
      <c r="N1266" t="s">
        <v>3308</v>
      </c>
      <c r="O1266" t="s">
        <v>494</v>
      </c>
      <c r="P1266" s="196">
        <v>25</v>
      </c>
      <c r="S1266" t="s">
        <v>3340</v>
      </c>
      <c r="T1266" t="s">
        <v>3557</v>
      </c>
      <c r="U1266" s="198">
        <v>35</v>
      </c>
      <c r="V1266" t="s">
        <v>3031</v>
      </c>
      <c r="W1266" t="s">
        <v>3060</v>
      </c>
      <c r="X1266" t="s">
        <v>3061</v>
      </c>
      <c r="Y1266" t="s">
        <v>2662</v>
      </c>
      <c r="Z1266" t="s">
        <v>2990</v>
      </c>
      <c r="AA1266">
        <v>636632.1</v>
      </c>
      <c r="AB1266" s="195">
        <v>37050.875011574099</v>
      </c>
      <c r="AC1266" s="195">
        <v>37051.875011574099</v>
      </c>
    </row>
    <row r="1267" spans="1:29" x14ac:dyDescent="0.25">
      <c r="A1267" s="43" t="str">
        <f t="shared" si="96"/>
        <v>US Power Physical</v>
      </c>
      <c r="B1267" s="43" t="str">
        <f t="shared" si="97"/>
        <v>US</v>
      </c>
      <c r="C1267" s="43" t="str">
        <f t="shared" si="98"/>
        <v>Power</v>
      </c>
      <c r="D1267" s="43" t="str">
        <f t="shared" si="99"/>
        <v>Physical</v>
      </c>
      <c r="E1267" s="43">
        <f>IF(VLOOKUP(S1267,'DD-Lookup'!$J$6:$L$50,3,FALSE)="Monthly",(YEAR(AC1267)-YEAR(AB1267))*12+MONTH(AC1267)-MONTH(AB1267)+1,(AC1267-AB1267+1))</f>
        <v>2</v>
      </c>
      <c r="F1267" s="210">
        <f t="shared" si="100"/>
        <v>50</v>
      </c>
      <c r="G1267" s="199">
        <v>1353321</v>
      </c>
      <c r="H1267" s="195">
        <v>37049.344502314802</v>
      </c>
      <c r="I1267" t="s">
        <v>3155</v>
      </c>
      <c r="M1267" t="s">
        <v>2766</v>
      </c>
      <c r="N1267" t="s">
        <v>3308</v>
      </c>
      <c r="O1267" t="s">
        <v>2694</v>
      </c>
      <c r="P1267" s="196">
        <v>25</v>
      </c>
      <c r="S1267" t="s">
        <v>3340</v>
      </c>
      <c r="T1267" t="s">
        <v>3557</v>
      </c>
      <c r="U1267" s="198">
        <v>51</v>
      </c>
      <c r="V1267" t="s">
        <v>3864</v>
      </c>
      <c r="W1267" t="s">
        <v>3313</v>
      </c>
      <c r="X1267" t="s">
        <v>3309</v>
      </c>
      <c r="Y1267" t="s">
        <v>2662</v>
      </c>
      <c r="Z1267" t="s">
        <v>2990</v>
      </c>
      <c r="AA1267">
        <v>636633.1</v>
      </c>
      <c r="AB1267" s="195">
        <v>37050.875011574099</v>
      </c>
      <c r="AC1267" s="195">
        <v>37051.875011574099</v>
      </c>
    </row>
    <row r="1268" spans="1:29" x14ac:dyDescent="0.25">
      <c r="A1268" s="43" t="str">
        <f t="shared" si="96"/>
        <v>US Natural Gas Physical</v>
      </c>
      <c r="B1268" s="43" t="str">
        <f t="shared" si="97"/>
        <v>US</v>
      </c>
      <c r="C1268" s="43" t="str">
        <f t="shared" si="98"/>
        <v>Natural Gas</v>
      </c>
      <c r="D1268" s="43" t="str">
        <f t="shared" si="99"/>
        <v>Physical</v>
      </c>
      <c r="E1268" s="43">
        <f>IF(VLOOKUP(S1268,'DD-Lookup'!$J$6:$L$50,3,FALSE)="Monthly",(YEAR(AC1268)-YEAR(AB1268))*12+MONTH(AC1268)-MONTH(AB1268)+1,(AC1268-AB1268+1))</f>
        <v>1</v>
      </c>
      <c r="F1268" s="210">
        <f t="shared" si="100"/>
        <v>356</v>
      </c>
      <c r="G1268" s="199">
        <v>1353319</v>
      </c>
      <c r="H1268" s="195">
        <v>37049.344502314802</v>
      </c>
      <c r="I1268" t="s">
        <v>2269</v>
      </c>
      <c r="M1268" t="s">
        <v>3341</v>
      </c>
      <c r="N1268" t="s">
        <v>3747</v>
      </c>
      <c r="O1268" t="s">
        <v>497</v>
      </c>
      <c r="P1268" s="196">
        <v>356</v>
      </c>
      <c r="S1268" t="s">
        <v>3342</v>
      </c>
      <c r="T1268" t="s">
        <v>3557</v>
      </c>
      <c r="U1268" s="198">
        <v>2.2599999999999998</v>
      </c>
      <c r="V1268" t="s">
        <v>2370</v>
      </c>
      <c r="W1268" t="s">
        <v>3490</v>
      </c>
      <c r="X1268" t="s">
        <v>3325</v>
      </c>
      <c r="Y1268" t="s">
        <v>2469</v>
      </c>
      <c r="Z1268" t="s">
        <v>2995</v>
      </c>
      <c r="AA1268">
        <v>835813</v>
      </c>
      <c r="AB1268" s="195">
        <v>37050.875011574099</v>
      </c>
      <c r="AC1268" s="195">
        <v>37050.875011574099</v>
      </c>
    </row>
    <row r="1269" spans="1:29" x14ac:dyDescent="0.25">
      <c r="A1269" s="43" t="str">
        <f t="shared" si="96"/>
        <v>US Natural Gas Physical</v>
      </c>
      <c r="B1269" s="43" t="str">
        <f t="shared" si="97"/>
        <v>US</v>
      </c>
      <c r="C1269" s="43" t="str">
        <f t="shared" si="98"/>
        <v>Natural Gas</v>
      </c>
      <c r="D1269" s="43" t="str">
        <f t="shared" si="99"/>
        <v>Physical</v>
      </c>
      <c r="E1269" s="43">
        <f>IF(VLOOKUP(S1269,'DD-Lookup'!$J$6:$L$50,3,FALSE)="Monthly",(YEAR(AC1269)-YEAR(AB1269))*12+MONTH(AC1269)-MONTH(AB1269)+1,(AC1269-AB1269+1))</f>
        <v>1</v>
      </c>
      <c r="F1269" s="210">
        <f t="shared" si="100"/>
        <v>10000</v>
      </c>
      <c r="G1269" s="199">
        <v>1353320</v>
      </c>
      <c r="H1269" s="195">
        <v>37049.344502314802</v>
      </c>
      <c r="I1269" t="s">
        <v>2288</v>
      </c>
      <c r="M1269" t="s">
        <v>3341</v>
      </c>
      <c r="N1269" t="s">
        <v>3747</v>
      </c>
      <c r="O1269" t="s">
        <v>472</v>
      </c>
      <c r="P1269" s="196">
        <v>10000</v>
      </c>
      <c r="S1269" t="s">
        <v>3342</v>
      </c>
      <c r="T1269" t="s">
        <v>3557</v>
      </c>
      <c r="U1269" s="198">
        <v>2.7</v>
      </c>
      <c r="V1269" t="s">
        <v>3904</v>
      </c>
      <c r="W1269" t="s">
        <v>3147</v>
      </c>
      <c r="X1269" t="s">
        <v>3092</v>
      </c>
      <c r="Y1269" t="s">
        <v>2469</v>
      </c>
      <c r="Z1269" t="s">
        <v>2995</v>
      </c>
      <c r="AA1269">
        <v>835814</v>
      </c>
      <c r="AB1269" s="195">
        <v>37050.875011574099</v>
      </c>
      <c r="AC1269" s="195">
        <v>37050.875011574099</v>
      </c>
    </row>
    <row r="1270" spans="1:29" x14ac:dyDescent="0.25">
      <c r="A1270" s="43" t="str">
        <f t="shared" si="96"/>
        <v>US Natural Gas Physical</v>
      </c>
      <c r="B1270" s="43" t="str">
        <f t="shared" si="97"/>
        <v>US</v>
      </c>
      <c r="C1270" s="43" t="str">
        <f t="shared" si="98"/>
        <v>Natural Gas</v>
      </c>
      <c r="D1270" s="43" t="str">
        <f t="shared" si="99"/>
        <v>Physical</v>
      </c>
      <c r="E1270" s="43">
        <f>IF(VLOOKUP(S1270,'DD-Lookup'!$J$6:$L$50,3,FALSE)="Monthly",(YEAR(AC1270)-YEAR(AB1270))*12+MONTH(AC1270)-MONTH(AB1270)+1,(AC1270-AB1270+1))</f>
        <v>1</v>
      </c>
      <c r="F1270" s="210">
        <f t="shared" si="100"/>
        <v>5000</v>
      </c>
      <c r="G1270" s="199">
        <v>1353322</v>
      </c>
      <c r="H1270" s="195">
        <v>37049.3445138889</v>
      </c>
      <c r="I1270" t="s">
        <v>3321</v>
      </c>
      <c r="M1270" t="s">
        <v>3341</v>
      </c>
      <c r="N1270" t="s">
        <v>3747</v>
      </c>
      <c r="O1270" t="s">
        <v>468</v>
      </c>
      <c r="Q1270" s="196">
        <v>5000</v>
      </c>
      <c r="S1270" t="s">
        <v>3342</v>
      </c>
      <c r="T1270" t="s">
        <v>3557</v>
      </c>
      <c r="U1270" s="198">
        <v>3.4</v>
      </c>
      <c r="V1270" t="s">
        <v>3322</v>
      </c>
      <c r="W1270" t="s">
        <v>3091</v>
      </c>
      <c r="X1270" t="s">
        <v>3092</v>
      </c>
      <c r="Y1270" t="s">
        <v>2469</v>
      </c>
      <c r="Z1270" t="s">
        <v>2995</v>
      </c>
      <c r="AA1270">
        <v>835815</v>
      </c>
      <c r="AB1270" s="195">
        <v>37050.875011574099</v>
      </c>
      <c r="AC1270" s="195">
        <v>37050.875011574099</v>
      </c>
    </row>
    <row r="1271" spans="1:29" x14ac:dyDescent="0.25">
      <c r="A1271" s="43" t="str">
        <f t="shared" si="96"/>
        <v>US Power Physical</v>
      </c>
      <c r="B1271" s="43" t="str">
        <f t="shared" si="97"/>
        <v>US</v>
      </c>
      <c r="C1271" s="43" t="str">
        <f t="shared" si="98"/>
        <v>Power</v>
      </c>
      <c r="D1271" s="43" t="str">
        <f t="shared" si="99"/>
        <v>Physical</v>
      </c>
      <c r="E1271" s="43">
        <f>IF(VLOOKUP(S1271,'DD-Lookup'!$J$6:$L$50,3,FALSE)="Monthly",(YEAR(AC1271)-YEAR(AB1271))*12+MONTH(AC1271)-MONTH(AB1271)+1,(AC1271-AB1271+1))</f>
        <v>31</v>
      </c>
      <c r="F1271" s="210">
        <f t="shared" si="100"/>
        <v>1550</v>
      </c>
      <c r="G1271" s="199">
        <v>1353323</v>
      </c>
      <c r="H1271" s="195">
        <v>37049.344571759299</v>
      </c>
      <c r="I1271" t="s">
        <v>3382</v>
      </c>
      <c r="M1271" t="s">
        <v>2766</v>
      </c>
      <c r="N1271" t="s">
        <v>3361</v>
      </c>
      <c r="O1271" t="s">
        <v>4137</v>
      </c>
      <c r="P1271" s="196">
        <v>50</v>
      </c>
      <c r="S1271" t="s">
        <v>3340</v>
      </c>
      <c r="T1271" t="s">
        <v>3557</v>
      </c>
      <c r="U1271" s="198">
        <v>63.5</v>
      </c>
      <c r="V1271" t="s">
        <v>3488</v>
      </c>
      <c r="W1271" t="s">
        <v>2268</v>
      </c>
      <c r="X1271" t="s">
        <v>3383</v>
      </c>
      <c r="Y1271" t="s">
        <v>2662</v>
      </c>
      <c r="Z1271" t="s">
        <v>2990</v>
      </c>
      <c r="AA1271">
        <v>636634.1</v>
      </c>
      <c r="AB1271" s="195">
        <v>37104.875011574099</v>
      </c>
      <c r="AC1271" s="195">
        <v>37134.875011574099</v>
      </c>
    </row>
    <row r="1272" spans="1:29" x14ac:dyDescent="0.25">
      <c r="A1272" s="43" t="str">
        <f t="shared" si="96"/>
        <v>US Natural Gas Physical</v>
      </c>
      <c r="B1272" s="43" t="str">
        <f t="shared" si="97"/>
        <v>US</v>
      </c>
      <c r="C1272" s="43" t="str">
        <f t="shared" si="98"/>
        <v>Natural Gas</v>
      </c>
      <c r="D1272" s="43" t="str">
        <f t="shared" si="99"/>
        <v>Physical</v>
      </c>
      <c r="E1272" s="43">
        <f>IF(VLOOKUP(S1272,'DD-Lookup'!$J$6:$L$50,3,FALSE)="Monthly",(YEAR(AC1272)-YEAR(AB1272))*12+MONTH(AC1272)-MONTH(AB1272)+1,(AC1272-AB1272+1))</f>
        <v>1</v>
      </c>
      <c r="F1272" s="210">
        <f t="shared" si="100"/>
        <v>5000</v>
      </c>
      <c r="G1272" s="199">
        <v>1353324</v>
      </c>
      <c r="H1272" s="195">
        <v>37049.344571759299</v>
      </c>
      <c r="I1272" t="s">
        <v>3100</v>
      </c>
      <c r="M1272" t="s">
        <v>3341</v>
      </c>
      <c r="N1272" t="s">
        <v>3747</v>
      </c>
      <c r="O1272" t="s">
        <v>468</v>
      </c>
      <c r="Q1272" s="196">
        <v>5000</v>
      </c>
      <c r="S1272" t="s">
        <v>3342</v>
      </c>
      <c r="T1272" t="s">
        <v>3557</v>
      </c>
      <c r="U1272" s="198">
        <v>3.4</v>
      </c>
      <c r="V1272" t="s">
        <v>1731</v>
      </c>
      <c r="W1272" t="s">
        <v>3091</v>
      </c>
      <c r="X1272" t="s">
        <v>3092</v>
      </c>
      <c r="Y1272" t="s">
        <v>2469</v>
      </c>
      <c r="Z1272" t="s">
        <v>2995</v>
      </c>
      <c r="AA1272">
        <v>835816</v>
      </c>
      <c r="AB1272" s="195">
        <v>37050.875011574099</v>
      </c>
      <c r="AC1272" s="195">
        <v>37050.875011574099</v>
      </c>
    </row>
    <row r="1273" spans="1:29" x14ac:dyDescent="0.25">
      <c r="A1273" s="43" t="str">
        <f t="shared" si="96"/>
        <v>US Power Physical</v>
      </c>
      <c r="B1273" s="43" t="str">
        <f t="shared" si="97"/>
        <v>US</v>
      </c>
      <c r="C1273" s="43" t="str">
        <f t="shared" si="98"/>
        <v>Power</v>
      </c>
      <c r="D1273" s="43" t="str">
        <f t="shared" si="99"/>
        <v>Physical</v>
      </c>
      <c r="E1273" s="43">
        <f>IF(VLOOKUP(S1273,'DD-Lookup'!$J$6:$L$50,3,FALSE)="Monthly",(YEAR(AC1273)-YEAR(AB1273))*12+MONTH(AC1273)-MONTH(AB1273)+1,(AC1273-AB1273+1))</f>
        <v>2</v>
      </c>
      <c r="F1273" s="210">
        <f t="shared" si="100"/>
        <v>50</v>
      </c>
      <c r="G1273" s="199">
        <v>1353325</v>
      </c>
      <c r="H1273" s="195">
        <v>37049.344594907401</v>
      </c>
      <c r="I1273" t="s">
        <v>3063</v>
      </c>
      <c r="M1273" t="s">
        <v>2766</v>
      </c>
      <c r="N1273" t="s">
        <v>3308</v>
      </c>
      <c r="O1273" t="s">
        <v>460</v>
      </c>
      <c r="P1273" s="196">
        <v>25</v>
      </c>
      <c r="S1273" t="s">
        <v>3340</v>
      </c>
      <c r="T1273" t="s">
        <v>3557</v>
      </c>
      <c r="U1273" s="198">
        <v>13</v>
      </c>
      <c r="V1273" t="s">
        <v>3860</v>
      </c>
      <c r="W1273" t="s">
        <v>2519</v>
      </c>
      <c r="X1273" t="s">
        <v>3309</v>
      </c>
      <c r="Y1273" t="s">
        <v>2662</v>
      </c>
      <c r="Z1273" t="s">
        <v>2990</v>
      </c>
      <c r="AA1273">
        <v>636635.1</v>
      </c>
      <c r="AB1273" s="195">
        <v>37050.875011574099</v>
      </c>
      <c r="AC1273" s="195">
        <v>37051.875011574099</v>
      </c>
    </row>
    <row r="1274" spans="1:29" x14ac:dyDescent="0.25">
      <c r="A1274" s="43" t="str">
        <f t="shared" si="96"/>
        <v xml:space="preserve"> Natural Gas Physical</v>
      </c>
      <c r="B1274" s="43" t="str">
        <f t="shared" si="97"/>
        <v/>
      </c>
      <c r="C1274" s="43" t="str">
        <f t="shared" si="98"/>
        <v>Natural Gas</v>
      </c>
      <c r="D1274" s="43" t="str">
        <f t="shared" si="99"/>
        <v>Physical</v>
      </c>
      <c r="E1274" s="43">
        <f>IF(VLOOKUP(S1274,'DD-Lookup'!$J$6:$L$50,3,FALSE)="Monthly",(YEAR(AC1274)-YEAR(AB1274))*12+MONTH(AC1274)-MONTH(AB1274)+1,(AC1274-AB1274+1))</f>
        <v>1</v>
      </c>
      <c r="F1274" s="210">
        <f t="shared" si="100"/>
        <v>10000</v>
      </c>
      <c r="G1274" s="199">
        <v>1353326</v>
      </c>
      <c r="H1274" s="195">
        <v>37049.344618055598</v>
      </c>
      <c r="I1274" t="s">
        <v>2479</v>
      </c>
      <c r="M1274" t="s">
        <v>3341</v>
      </c>
      <c r="N1274" t="s">
        <v>2492</v>
      </c>
      <c r="O1274" t="s">
        <v>507</v>
      </c>
      <c r="P1274" s="196">
        <v>10000</v>
      </c>
      <c r="S1274" t="s">
        <v>3342</v>
      </c>
      <c r="T1274" t="s">
        <v>3557</v>
      </c>
      <c r="U1274" s="198">
        <v>3.8224999999999998</v>
      </c>
      <c r="V1274" t="s">
        <v>508</v>
      </c>
      <c r="W1274" t="s">
        <v>2493</v>
      </c>
      <c r="X1274" t="s">
        <v>2494</v>
      </c>
      <c r="Y1274" t="s">
        <v>2469</v>
      </c>
      <c r="Z1274" t="s">
        <v>2995</v>
      </c>
      <c r="AA1274">
        <v>835817</v>
      </c>
      <c r="AB1274" s="195">
        <v>37050.875011574099</v>
      </c>
      <c r="AC1274" s="195">
        <v>37050.875011574099</v>
      </c>
    </row>
    <row r="1275" spans="1:29" x14ac:dyDescent="0.25">
      <c r="A1275" s="43" t="str">
        <f t="shared" si="96"/>
        <v>US Power Physical</v>
      </c>
      <c r="B1275" s="43" t="str">
        <f t="shared" si="97"/>
        <v>US</v>
      </c>
      <c r="C1275" s="43" t="str">
        <f t="shared" si="98"/>
        <v>Power</v>
      </c>
      <c r="D1275" s="43" t="str">
        <f t="shared" si="99"/>
        <v>Physical</v>
      </c>
      <c r="E1275" s="43">
        <f>IF(VLOOKUP(S1275,'DD-Lookup'!$J$6:$L$50,3,FALSE)="Monthly",(YEAR(AC1275)-YEAR(AB1275))*12+MONTH(AC1275)-MONTH(AB1275)+1,(AC1275-AB1275+1))</f>
        <v>2</v>
      </c>
      <c r="F1275" s="210">
        <f t="shared" si="100"/>
        <v>50</v>
      </c>
      <c r="G1275" s="199">
        <v>1353327</v>
      </c>
      <c r="H1275" s="195">
        <v>37049.344629629602</v>
      </c>
      <c r="I1275" t="s">
        <v>3155</v>
      </c>
      <c r="M1275" t="s">
        <v>2766</v>
      </c>
      <c r="N1275" t="s">
        <v>3308</v>
      </c>
      <c r="O1275" t="s">
        <v>2694</v>
      </c>
      <c r="P1275" s="196">
        <v>25</v>
      </c>
      <c r="S1275" t="s">
        <v>3340</v>
      </c>
      <c r="T1275" t="s">
        <v>3557</v>
      </c>
      <c r="U1275" s="198">
        <v>51</v>
      </c>
      <c r="V1275" t="s">
        <v>3864</v>
      </c>
      <c r="W1275" t="s">
        <v>3313</v>
      </c>
      <c r="X1275" t="s">
        <v>3309</v>
      </c>
      <c r="Y1275" t="s">
        <v>2662</v>
      </c>
      <c r="Z1275" t="s">
        <v>2990</v>
      </c>
      <c r="AA1275">
        <v>636636.1</v>
      </c>
      <c r="AB1275" s="195">
        <v>37050.875011574099</v>
      </c>
      <c r="AC1275" s="195">
        <v>37051.875011574099</v>
      </c>
    </row>
    <row r="1276" spans="1:29" x14ac:dyDescent="0.25">
      <c r="A1276" s="43" t="str">
        <f t="shared" si="96"/>
        <v>US Power Physical</v>
      </c>
      <c r="B1276" s="43" t="str">
        <f t="shared" si="97"/>
        <v>US</v>
      </c>
      <c r="C1276" s="43" t="str">
        <f t="shared" si="98"/>
        <v>Power</v>
      </c>
      <c r="D1276" s="43" t="str">
        <f t="shared" si="99"/>
        <v>Physical</v>
      </c>
      <c r="E1276" s="43">
        <f>IF(VLOOKUP(S1276,'DD-Lookup'!$J$6:$L$50,3,FALSE)="Monthly",(YEAR(AC1276)-YEAR(AB1276))*12+MONTH(AC1276)-MONTH(AB1276)+1,(AC1276-AB1276+1))</f>
        <v>2</v>
      </c>
      <c r="F1276" s="210">
        <f t="shared" si="100"/>
        <v>50</v>
      </c>
      <c r="G1276" s="199">
        <v>1353329</v>
      </c>
      <c r="H1276" s="195">
        <v>37049.344629629602</v>
      </c>
      <c r="I1276" t="s">
        <v>3382</v>
      </c>
      <c r="M1276" t="s">
        <v>2766</v>
      </c>
      <c r="N1276" t="s">
        <v>3308</v>
      </c>
      <c r="O1276" t="s">
        <v>2694</v>
      </c>
      <c r="Q1276" s="196">
        <v>25</v>
      </c>
      <c r="S1276" t="s">
        <v>3340</v>
      </c>
      <c r="T1276" t="s">
        <v>3557</v>
      </c>
      <c r="U1276" s="198">
        <v>52</v>
      </c>
      <c r="V1276" t="s">
        <v>3275</v>
      </c>
      <c r="W1276" t="s">
        <v>3313</v>
      </c>
      <c r="X1276" t="s">
        <v>3309</v>
      </c>
      <c r="Y1276" t="s">
        <v>2662</v>
      </c>
      <c r="Z1276" t="s">
        <v>2990</v>
      </c>
      <c r="AA1276">
        <v>636637.1</v>
      </c>
      <c r="AB1276" s="195">
        <v>37050.875011574099</v>
      </c>
      <c r="AC1276" s="195">
        <v>37051.875011574099</v>
      </c>
    </row>
    <row r="1277" spans="1:29" x14ac:dyDescent="0.25">
      <c r="A1277" s="43" t="str">
        <f t="shared" si="96"/>
        <v>US Natural Gas Physical</v>
      </c>
      <c r="B1277" s="43" t="str">
        <f t="shared" si="97"/>
        <v>US</v>
      </c>
      <c r="C1277" s="43" t="str">
        <f t="shared" si="98"/>
        <v>Natural Gas</v>
      </c>
      <c r="D1277" s="43" t="str">
        <f t="shared" si="99"/>
        <v>Physical</v>
      </c>
      <c r="E1277" s="43">
        <f>IF(VLOOKUP(S1277,'DD-Lookup'!$J$6:$L$50,3,FALSE)="Monthly",(YEAR(AC1277)-YEAR(AB1277))*12+MONTH(AC1277)-MONTH(AB1277)+1,(AC1277-AB1277+1))</f>
        <v>1</v>
      </c>
      <c r="F1277" s="210">
        <f t="shared" si="100"/>
        <v>10000</v>
      </c>
      <c r="G1277" s="199">
        <v>1353328</v>
      </c>
      <c r="H1277" s="195">
        <v>37049.344629629602</v>
      </c>
      <c r="I1277" t="s">
        <v>2288</v>
      </c>
      <c r="M1277" t="s">
        <v>3341</v>
      </c>
      <c r="N1277" t="s">
        <v>3747</v>
      </c>
      <c r="O1277" t="s">
        <v>472</v>
      </c>
      <c r="P1277" s="196">
        <v>10000</v>
      </c>
      <c r="S1277" t="s">
        <v>3342</v>
      </c>
      <c r="T1277" t="s">
        <v>3557</v>
      </c>
      <c r="U1277" s="198">
        <v>2.7</v>
      </c>
      <c r="V1277" t="s">
        <v>3904</v>
      </c>
      <c r="W1277" t="s">
        <v>3147</v>
      </c>
      <c r="X1277" t="s">
        <v>3092</v>
      </c>
      <c r="Y1277" t="s">
        <v>2469</v>
      </c>
      <c r="Z1277" t="s">
        <v>2995</v>
      </c>
      <c r="AA1277">
        <v>835818</v>
      </c>
      <c r="AB1277" s="195">
        <v>37050.875011574099</v>
      </c>
      <c r="AC1277" s="195">
        <v>37050.875011574099</v>
      </c>
    </row>
    <row r="1278" spans="1:29" x14ac:dyDescent="0.25">
      <c r="A1278" s="43" t="str">
        <f t="shared" si="96"/>
        <v>US Power Physical</v>
      </c>
      <c r="B1278" s="43" t="str">
        <f t="shared" si="97"/>
        <v>US</v>
      </c>
      <c r="C1278" s="43" t="str">
        <f t="shared" si="98"/>
        <v>Power</v>
      </c>
      <c r="D1278" s="43" t="str">
        <f t="shared" si="99"/>
        <v>Physical</v>
      </c>
      <c r="E1278" s="43">
        <f>IF(VLOOKUP(S1278,'DD-Lookup'!$J$6:$L$50,3,FALSE)="Monthly",(YEAR(AC1278)-YEAR(AB1278))*12+MONTH(AC1278)-MONTH(AB1278)+1,(AC1278-AB1278+1))</f>
        <v>2</v>
      </c>
      <c r="F1278" s="210">
        <f t="shared" si="100"/>
        <v>50</v>
      </c>
      <c r="G1278" s="199">
        <v>1353330</v>
      </c>
      <c r="H1278" s="195">
        <v>37049.344664351898</v>
      </c>
      <c r="I1278" t="s">
        <v>2288</v>
      </c>
      <c r="J1278" t="s">
        <v>2413</v>
      </c>
      <c r="K1278" t="s">
        <v>2272</v>
      </c>
      <c r="M1278" t="s">
        <v>2766</v>
      </c>
      <c r="N1278" t="s">
        <v>3310</v>
      </c>
      <c r="O1278" t="s">
        <v>459</v>
      </c>
      <c r="Q1278" s="196">
        <v>25</v>
      </c>
      <c r="S1278" t="s">
        <v>3340</v>
      </c>
      <c r="T1278" t="s">
        <v>3557</v>
      </c>
      <c r="U1278" s="198">
        <v>24</v>
      </c>
      <c r="V1278" t="s">
        <v>3388</v>
      </c>
      <c r="W1278" t="s">
        <v>3875</v>
      </c>
      <c r="X1278" t="s">
        <v>3312</v>
      </c>
      <c r="Y1278" t="s">
        <v>2662</v>
      </c>
      <c r="Z1278" t="s">
        <v>2990</v>
      </c>
      <c r="AA1278">
        <v>636638.1</v>
      </c>
      <c r="AB1278" s="195">
        <v>37050.875011574099</v>
      </c>
      <c r="AC1278" s="195">
        <v>37051.875011574099</v>
      </c>
    </row>
    <row r="1279" spans="1:29" x14ac:dyDescent="0.25">
      <c r="A1279" s="43" t="str">
        <f t="shared" si="96"/>
        <v>US Natural Gas Physical</v>
      </c>
      <c r="B1279" s="43" t="str">
        <f t="shared" si="97"/>
        <v>US</v>
      </c>
      <c r="C1279" s="43" t="str">
        <f t="shared" si="98"/>
        <v>Natural Gas</v>
      </c>
      <c r="D1279" s="43" t="str">
        <f t="shared" si="99"/>
        <v>Physical</v>
      </c>
      <c r="E1279" s="43">
        <f>IF(VLOOKUP(S1279,'DD-Lookup'!$J$6:$L$50,3,FALSE)="Monthly",(YEAR(AC1279)-YEAR(AB1279))*12+MONTH(AC1279)-MONTH(AB1279)+1,(AC1279-AB1279+1))</f>
        <v>1</v>
      </c>
      <c r="F1279" s="210">
        <f t="shared" si="100"/>
        <v>10000</v>
      </c>
      <c r="G1279" s="199">
        <v>1353331</v>
      </c>
      <c r="H1279" s="195">
        <v>37049.344687500001</v>
      </c>
      <c r="I1279" t="s">
        <v>2483</v>
      </c>
      <c r="M1279" t="s">
        <v>3341</v>
      </c>
      <c r="N1279" t="s">
        <v>3747</v>
      </c>
      <c r="O1279" t="s">
        <v>500</v>
      </c>
      <c r="P1279" s="196">
        <v>10000</v>
      </c>
      <c r="S1279" t="s">
        <v>3342</v>
      </c>
      <c r="T1279" t="s">
        <v>3557</v>
      </c>
      <c r="U1279" s="198">
        <v>3.66</v>
      </c>
      <c r="V1279" t="s">
        <v>1738</v>
      </c>
      <c r="W1279" t="s">
        <v>2509</v>
      </c>
      <c r="X1279" t="s">
        <v>2177</v>
      </c>
      <c r="Y1279" t="s">
        <v>2469</v>
      </c>
      <c r="Z1279" t="s">
        <v>2995</v>
      </c>
      <c r="AA1279">
        <v>835819</v>
      </c>
      <c r="AB1279" s="195">
        <v>37050.875011574099</v>
      </c>
      <c r="AC1279" s="195">
        <v>37050.875011574099</v>
      </c>
    </row>
    <row r="1280" spans="1:29" x14ac:dyDescent="0.25">
      <c r="A1280" s="43" t="str">
        <f t="shared" si="96"/>
        <v>US Natural Gas Physical</v>
      </c>
      <c r="B1280" s="43" t="str">
        <f t="shared" si="97"/>
        <v>US</v>
      </c>
      <c r="C1280" s="43" t="str">
        <f t="shared" si="98"/>
        <v>Natural Gas</v>
      </c>
      <c r="D1280" s="43" t="str">
        <f t="shared" si="99"/>
        <v>Physical</v>
      </c>
      <c r="E1280" s="43">
        <f>IF(VLOOKUP(S1280,'DD-Lookup'!$J$6:$L$50,3,FALSE)="Monthly",(YEAR(AC1280)-YEAR(AB1280))*12+MONTH(AC1280)-MONTH(AB1280)+1,(AC1280-AB1280+1))</f>
        <v>1</v>
      </c>
      <c r="F1280" s="210">
        <f t="shared" si="100"/>
        <v>5000</v>
      </c>
      <c r="G1280" s="199">
        <v>1353333</v>
      </c>
      <c r="H1280" s="195">
        <v>37049.344710648104</v>
      </c>
      <c r="I1280" t="s">
        <v>2447</v>
      </c>
      <c r="M1280" t="s">
        <v>3341</v>
      </c>
      <c r="N1280" t="s">
        <v>3747</v>
      </c>
      <c r="O1280" t="s">
        <v>468</v>
      </c>
      <c r="Q1280" s="196">
        <v>5000</v>
      </c>
      <c r="S1280" t="s">
        <v>3342</v>
      </c>
      <c r="T1280" t="s">
        <v>3557</v>
      </c>
      <c r="U1280" s="198">
        <v>3.5</v>
      </c>
      <c r="V1280" t="s">
        <v>4153</v>
      </c>
      <c r="W1280" t="s">
        <v>3091</v>
      </c>
      <c r="X1280" t="s">
        <v>3092</v>
      </c>
      <c r="Y1280" t="s">
        <v>2469</v>
      </c>
      <c r="Z1280" t="s">
        <v>2995</v>
      </c>
      <c r="AA1280">
        <v>835820</v>
      </c>
      <c r="AB1280" s="195">
        <v>37050.875011574099</v>
      </c>
      <c r="AC1280" s="195">
        <v>37050.875011574099</v>
      </c>
    </row>
    <row r="1281" spans="1:29" x14ac:dyDescent="0.25">
      <c r="A1281" s="43" t="str">
        <f t="shared" si="96"/>
        <v>US Natural Gas Physical</v>
      </c>
      <c r="B1281" s="43" t="str">
        <f t="shared" si="97"/>
        <v>US</v>
      </c>
      <c r="C1281" s="43" t="str">
        <f t="shared" si="98"/>
        <v>Natural Gas</v>
      </c>
      <c r="D1281" s="43" t="str">
        <f t="shared" si="99"/>
        <v>Physical</v>
      </c>
      <c r="E1281" s="43">
        <f>IF(VLOOKUP(S1281,'DD-Lookup'!$J$6:$L$50,3,FALSE)="Monthly",(YEAR(AC1281)-YEAR(AB1281))*12+MONTH(AC1281)-MONTH(AB1281)+1,(AC1281-AB1281+1))</f>
        <v>1</v>
      </c>
      <c r="F1281" s="210">
        <f t="shared" si="100"/>
        <v>5000</v>
      </c>
      <c r="G1281" s="199">
        <v>1353332</v>
      </c>
      <c r="H1281" s="195">
        <v>37049.344710648104</v>
      </c>
      <c r="I1281" t="s">
        <v>2172</v>
      </c>
      <c r="M1281" t="s">
        <v>3341</v>
      </c>
      <c r="N1281" t="s">
        <v>3747</v>
      </c>
      <c r="O1281" t="s">
        <v>401</v>
      </c>
      <c r="P1281" s="196">
        <v>5000</v>
      </c>
      <c r="S1281" t="s">
        <v>3342</v>
      </c>
      <c r="T1281" t="s">
        <v>3557</v>
      </c>
      <c r="U1281" s="198">
        <v>3.55</v>
      </c>
      <c r="V1281" t="s">
        <v>3847</v>
      </c>
      <c r="W1281" t="s">
        <v>2347</v>
      </c>
      <c r="X1281" t="s">
        <v>2484</v>
      </c>
      <c r="Y1281" t="s">
        <v>2469</v>
      </c>
      <c r="Z1281" t="s">
        <v>2995</v>
      </c>
      <c r="AA1281">
        <v>835821</v>
      </c>
      <c r="AB1281" s="195">
        <v>37050.875011574099</v>
      </c>
      <c r="AC1281" s="195">
        <v>37050.875011574099</v>
      </c>
    </row>
    <row r="1282" spans="1:29" x14ac:dyDescent="0.25">
      <c r="A1282" s="43" t="str">
        <f t="shared" si="96"/>
        <v>US Natural Gas Physical</v>
      </c>
      <c r="B1282" s="43" t="str">
        <f t="shared" si="97"/>
        <v>US</v>
      </c>
      <c r="C1282" s="43" t="str">
        <f t="shared" si="98"/>
        <v>Natural Gas</v>
      </c>
      <c r="D1282" s="43" t="str">
        <f t="shared" si="99"/>
        <v>Physical</v>
      </c>
      <c r="E1282" s="43">
        <f>IF(VLOOKUP(S1282,'DD-Lookup'!$J$6:$L$50,3,FALSE)="Monthly",(YEAR(AC1282)-YEAR(AB1282))*12+MONTH(AC1282)-MONTH(AB1282)+1,(AC1282-AB1282+1))</f>
        <v>1</v>
      </c>
      <c r="F1282" s="210">
        <f t="shared" si="100"/>
        <v>91</v>
      </c>
      <c r="G1282" s="199">
        <v>1353334</v>
      </c>
      <c r="H1282" s="195">
        <v>37049.344722222202</v>
      </c>
      <c r="I1282" t="s">
        <v>3085</v>
      </c>
      <c r="M1282" t="s">
        <v>3341</v>
      </c>
      <c r="N1282" t="s">
        <v>3747</v>
      </c>
      <c r="O1282" t="s">
        <v>1623</v>
      </c>
      <c r="P1282" s="196">
        <v>91</v>
      </c>
      <c r="S1282" t="s">
        <v>3342</v>
      </c>
      <c r="T1282" t="s">
        <v>3557</v>
      </c>
      <c r="U1282" s="198">
        <v>3.8050000000000002</v>
      </c>
      <c r="V1282" t="s">
        <v>3753</v>
      </c>
      <c r="W1282" t="s">
        <v>2190</v>
      </c>
      <c r="X1282" t="s">
        <v>2191</v>
      </c>
      <c r="Y1282" t="s">
        <v>2469</v>
      </c>
      <c r="Z1282" t="s">
        <v>2995</v>
      </c>
      <c r="AA1282">
        <v>835822</v>
      </c>
      <c r="AB1282" s="195">
        <v>37050.875011574099</v>
      </c>
      <c r="AC1282" s="195">
        <v>37050.875011574099</v>
      </c>
    </row>
    <row r="1283" spans="1:29" x14ac:dyDescent="0.25">
      <c r="A1283" s="43" t="str">
        <f t="shared" si="96"/>
        <v xml:space="preserve"> Power Physical</v>
      </c>
      <c r="B1283" s="43" t="str">
        <f t="shared" si="97"/>
        <v/>
      </c>
      <c r="C1283" s="43" t="str">
        <f t="shared" si="98"/>
        <v>Power</v>
      </c>
      <c r="D1283" s="43" t="str">
        <f t="shared" si="99"/>
        <v>Physical</v>
      </c>
      <c r="E1283" s="43">
        <f>IF(VLOOKUP(S1283,'DD-Lookup'!$J$6:$L$50,3,FALSE)="Monthly",(YEAR(AC1283)-YEAR(AB1283))*12+MONTH(AC1283)-MONTH(AB1283)+1,(AC1283-AB1283+1))</f>
        <v>1</v>
      </c>
      <c r="F1283" s="210">
        <f t="shared" si="100"/>
        <v>25</v>
      </c>
      <c r="G1283" s="199">
        <v>1353335</v>
      </c>
      <c r="H1283" s="195">
        <v>37049.344768518502</v>
      </c>
      <c r="I1283" t="s">
        <v>4057</v>
      </c>
      <c r="M1283" t="s">
        <v>2766</v>
      </c>
      <c r="N1283" t="s">
        <v>4022</v>
      </c>
      <c r="O1283" t="s">
        <v>533</v>
      </c>
      <c r="P1283" s="196">
        <v>25</v>
      </c>
      <c r="S1283" t="s">
        <v>3340</v>
      </c>
      <c r="T1283" t="s">
        <v>4023</v>
      </c>
      <c r="U1283" s="198">
        <v>24.25</v>
      </c>
      <c r="V1283" t="s">
        <v>4058</v>
      </c>
      <c r="W1283" t="s">
        <v>4025</v>
      </c>
      <c r="X1283" t="s">
        <v>4026</v>
      </c>
      <c r="Y1283" t="s">
        <v>4027</v>
      </c>
      <c r="Z1283" t="s">
        <v>3562</v>
      </c>
      <c r="AA1283">
        <v>111939.1</v>
      </c>
      <c r="AB1283" s="195">
        <v>37053.875011574099</v>
      </c>
      <c r="AC1283" s="195">
        <v>37053.875011574099</v>
      </c>
    </row>
    <row r="1284" spans="1:29" x14ac:dyDescent="0.25">
      <c r="A1284" s="43" t="str">
        <f t="shared" si="96"/>
        <v>US Power Physical</v>
      </c>
      <c r="B1284" s="43" t="str">
        <f t="shared" si="97"/>
        <v>US</v>
      </c>
      <c r="C1284" s="43" t="str">
        <f t="shared" si="98"/>
        <v>Power</v>
      </c>
      <c r="D1284" s="43" t="str">
        <f t="shared" si="99"/>
        <v>Physical</v>
      </c>
      <c r="E1284" s="43">
        <f>IF(VLOOKUP(S1284,'DD-Lookup'!$J$6:$L$50,3,FALSE)="Monthly",(YEAR(AC1284)-YEAR(AB1284))*12+MONTH(AC1284)-MONTH(AB1284)+1,(AC1284-AB1284+1))</f>
        <v>2</v>
      </c>
      <c r="F1284" s="210">
        <f t="shared" si="100"/>
        <v>20</v>
      </c>
      <c r="G1284" s="199">
        <v>1353337</v>
      </c>
      <c r="H1284" s="195">
        <v>37049.344791666699</v>
      </c>
      <c r="I1284" t="s">
        <v>2288</v>
      </c>
      <c r="J1284" t="s">
        <v>2413</v>
      </c>
      <c r="K1284" t="s">
        <v>2272</v>
      </c>
      <c r="M1284" t="s">
        <v>2766</v>
      </c>
      <c r="N1284" t="s">
        <v>3310</v>
      </c>
      <c r="O1284" t="s">
        <v>534</v>
      </c>
      <c r="Q1284" s="196">
        <v>10</v>
      </c>
      <c r="S1284" t="s">
        <v>3340</v>
      </c>
      <c r="T1284" t="s">
        <v>3557</v>
      </c>
      <c r="U1284" s="198">
        <v>23</v>
      </c>
      <c r="V1284" t="s">
        <v>3388</v>
      </c>
      <c r="W1284" t="s">
        <v>1758</v>
      </c>
      <c r="X1284" t="s">
        <v>3312</v>
      </c>
      <c r="Y1284" t="s">
        <v>2662</v>
      </c>
      <c r="Z1284" t="s">
        <v>2990</v>
      </c>
      <c r="AA1284">
        <v>636640.1</v>
      </c>
      <c r="AB1284" s="195">
        <v>37050.875011574099</v>
      </c>
      <c r="AC1284" s="195">
        <v>37051.875011574099</v>
      </c>
    </row>
    <row r="1285" spans="1:29" x14ac:dyDescent="0.25">
      <c r="A1285" s="43" t="str">
        <f t="shared" si="96"/>
        <v>US Power Physical</v>
      </c>
      <c r="B1285" s="43" t="str">
        <f t="shared" si="97"/>
        <v>US</v>
      </c>
      <c r="C1285" s="43" t="str">
        <f t="shared" si="98"/>
        <v>Power</v>
      </c>
      <c r="D1285" s="43" t="str">
        <f t="shared" si="99"/>
        <v>Physical</v>
      </c>
      <c r="E1285" s="43">
        <f>IF(VLOOKUP(S1285,'DD-Lookup'!$J$6:$L$50,3,FALSE)="Monthly",(YEAR(AC1285)-YEAR(AB1285))*12+MONTH(AC1285)-MONTH(AB1285)+1,(AC1285-AB1285+1))</f>
        <v>2</v>
      </c>
      <c r="F1285" s="210">
        <f t="shared" si="100"/>
        <v>50</v>
      </c>
      <c r="G1285" s="199">
        <v>1353336</v>
      </c>
      <c r="H1285" s="195">
        <v>37049.344791666699</v>
      </c>
      <c r="I1285" t="s">
        <v>2390</v>
      </c>
      <c r="M1285" t="s">
        <v>2766</v>
      </c>
      <c r="N1285" t="s">
        <v>3308</v>
      </c>
      <c r="O1285" t="s">
        <v>443</v>
      </c>
      <c r="P1285" s="196">
        <v>25</v>
      </c>
      <c r="S1285" t="s">
        <v>3340</v>
      </c>
      <c r="T1285" t="s">
        <v>3557</v>
      </c>
      <c r="U1285" s="198">
        <v>35.5</v>
      </c>
      <c r="V1285" t="s">
        <v>2391</v>
      </c>
      <c r="W1285" t="s">
        <v>1729</v>
      </c>
      <c r="X1285" t="s">
        <v>3061</v>
      </c>
      <c r="Y1285" t="s">
        <v>2662</v>
      </c>
      <c r="Z1285" t="s">
        <v>2990</v>
      </c>
      <c r="AA1285">
        <v>636639.1</v>
      </c>
      <c r="AB1285" s="195">
        <v>37050.875011574099</v>
      </c>
      <c r="AC1285" s="195">
        <v>37051.875011574099</v>
      </c>
    </row>
    <row r="1286" spans="1:29" x14ac:dyDescent="0.25">
      <c r="A1286" s="43" t="str">
        <f t="shared" si="96"/>
        <v>US Natural Gas Physical</v>
      </c>
      <c r="B1286" s="43" t="str">
        <f t="shared" si="97"/>
        <v>US</v>
      </c>
      <c r="C1286" s="43" t="str">
        <f t="shared" si="98"/>
        <v>Natural Gas</v>
      </c>
      <c r="D1286" s="43" t="str">
        <f t="shared" si="99"/>
        <v>Physical</v>
      </c>
      <c r="E1286" s="43">
        <f>IF(VLOOKUP(S1286,'DD-Lookup'!$J$6:$L$50,3,FALSE)="Monthly",(YEAR(AC1286)-YEAR(AB1286))*12+MONTH(AC1286)-MONTH(AB1286)+1,(AC1286-AB1286+1))</f>
        <v>1</v>
      </c>
      <c r="F1286" s="210">
        <f t="shared" si="100"/>
        <v>10000</v>
      </c>
      <c r="G1286" s="199">
        <v>1353338</v>
      </c>
      <c r="H1286" s="195">
        <v>37049.344803240703</v>
      </c>
      <c r="I1286" t="s">
        <v>2504</v>
      </c>
      <c r="M1286" t="s">
        <v>3341</v>
      </c>
      <c r="N1286" t="s">
        <v>3747</v>
      </c>
      <c r="O1286" t="s">
        <v>464</v>
      </c>
      <c r="P1286" s="196">
        <v>10000</v>
      </c>
      <c r="S1286" t="s">
        <v>3342</v>
      </c>
      <c r="T1286" t="s">
        <v>3557</v>
      </c>
      <c r="U1286" s="198">
        <v>3.8050000000000002</v>
      </c>
      <c r="V1286" t="s">
        <v>3324</v>
      </c>
      <c r="W1286" t="s">
        <v>2509</v>
      </c>
      <c r="X1286" t="s">
        <v>2510</v>
      </c>
      <c r="Y1286" t="s">
        <v>2469</v>
      </c>
      <c r="Z1286" t="s">
        <v>2995</v>
      </c>
      <c r="AA1286">
        <v>835823</v>
      </c>
      <c r="AB1286" s="195">
        <v>37050.875011574099</v>
      </c>
      <c r="AC1286" s="195">
        <v>37050.875011574099</v>
      </c>
    </row>
    <row r="1287" spans="1:29" x14ac:dyDescent="0.25">
      <c r="A1287" s="43" t="str">
        <f t="shared" si="96"/>
        <v>US Power Physical</v>
      </c>
      <c r="B1287" s="43" t="str">
        <f t="shared" si="97"/>
        <v>US</v>
      </c>
      <c r="C1287" s="43" t="str">
        <f t="shared" si="98"/>
        <v>Power</v>
      </c>
      <c r="D1287" s="43" t="str">
        <f t="shared" si="99"/>
        <v>Physical</v>
      </c>
      <c r="E1287" s="43">
        <f>IF(VLOOKUP(S1287,'DD-Lookup'!$J$6:$L$50,3,FALSE)="Monthly",(YEAR(AC1287)-YEAR(AB1287))*12+MONTH(AC1287)-MONTH(AB1287)+1,(AC1287-AB1287+1))</f>
        <v>2</v>
      </c>
      <c r="F1287" s="210">
        <f t="shared" si="100"/>
        <v>50</v>
      </c>
      <c r="G1287" s="199">
        <v>1353339</v>
      </c>
      <c r="H1287" s="195">
        <v>37049.344814814802</v>
      </c>
      <c r="I1287" t="s">
        <v>3062</v>
      </c>
      <c r="M1287" t="s">
        <v>2766</v>
      </c>
      <c r="N1287" t="s">
        <v>3310</v>
      </c>
      <c r="O1287" t="s">
        <v>514</v>
      </c>
      <c r="Q1287" s="196">
        <v>25</v>
      </c>
      <c r="S1287" t="s">
        <v>3340</v>
      </c>
      <c r="T1287" t="s">
        <v>3557</v>
      </c>
      <c r="U1287" s="198">
        <v>17</v>
      </c>
      <c r="V1287" t="s">
        <v>4157</v>
      </c>
      <c r="W1287" t="s">
        <v>3875</v>
      </c>
      <c r="X1287" t="s">
        <v>3312</v>
      </c>
      <c r="Y1287" t="s">
        <v>2662</v>
      </c>
      <c r="Z1287" t="s">
        <v>2990</v>
      </c>
      <c r="AA1287">
        <v>636641.1</v>
      </c>
      <c r="AB1287" s="195">
        <v>37050.875011574099</v>
      </c>
      <c r="AC1287" s="195">
        <v>37051.875011574099</v>
      </c>
    </row>
    <row r="1288" spans="1:29" x14ac:dyDescent="0.25">
      <c r="A1288" s="43" t="str">
        <f t="shared" si="96"/>
        <v>US Power Physical</v>
      </c>
      <c r="B1288" s="43" t="str">
        <f t="shared" si="97"/>
        <v>US</v>
      </c>
      <c r="C1288" s="43" t="str">
        <f t="shared" si="98"/>
        <v>Power</v>
      </c>
      <c r="D1288" s="43" t="str">
        <f t="shared" si="99"/>
        <v>Physical</v>
      </c>
      <c r="E1288" s="43">
        <f>IF(VLOOKUP(S1288,'DD-Lookup'!$J$6:$L$50,3,FALSE)="Monthly",(YEAR(AC1288)-YEAR(AB1288))*12+MONTH(AC1288)-MONTH(AB1288)+1,(AC1288-AB1288+1))</f>
        <v>2</v>
      </c>
      <c r="F1288" s="210">
        <f t="shared" si="100"/>
        <v>50</v>
      </c>
      <c r="G1288" s="199">
        <v>1353340</v>
      </c>
      <c r="H1288" s="195">
        <v>37049.344849537003</v>
      </c>
      <c r="I1288" t="s">
        <v>2244</v>
      </c>
      <c r="M1288" t="s">
        <v>2766</v>
      </c>
      <c r="N1288" t="s">
        <v>3310</v>
      </c>
      <c r="O1288" t="s">
        <v>514</v>
      </c>
      <c r="P1288" s="196">
        <v>25</v>
      </c>
      <c r="S1288" t="s">
        <v>3340</v>
      </c>
      <c r="T1288" t="s">
        <v>3557</v>
      </c>
      <c r="U1288" s="198">
        <v>16</v>
      </c>
      <c r="V1288" t="s">
        <v>3861</v>
      </c>
      <c r="W1288" t="s">
        <v>3875</v>
      </c>
      <c r="X1288" t="s">
        <v>3312</v>
      </c>
      <c r="Y1288" t="s">
        <v>2662</v>
      </c>
      <c r="Z1288" t="s">
        <v>2990</v>
      </c>
      <c r="AA1288">
        <v>636642.1</v>
      </c>
      <c r="AB1288" s="195">
        <v>37050.875011574099</v>
      </c>
      <c r="AC1288" s="195">
        <v>37051.875011574099</v>
      </c>
    </row>
    <row r="1289" spans="1:29" x14ac:dyDescent="0.25">
      <c r="A1289" s="43" t="str">
        <f t="shared" si="96"/>
        <v>US Natural Gas Physical</v>
      </c>
      <c r="B1289" s="43" t="str">
        <f t="shared" si="97"/>
        <v>US</v>
      </c>
      <c r="C1289" s="43" t="str">
        <f t="shared" si="98"/>
        <v>Natural Gas</v>
      </c>
      <c r="D1289" s="43" t="str">
        <f t="shared" si="99"/>
        <v>Physical</v>
      </c>
      <c r="E1289" s="43">
        <f>IF(VLOOKUP(S1289,'DD-Lookup'!$J$6:$L$50,3,FALSE)="Monthly",(YEAR(AC1289)-YEAR(AB1289))*12+MONTH(AC1289)-MONTH(AB1289)+1,(AC1289-AB1289+1))</f>
        <v>1</v>
      </c>
      <c r="F1289" s="210">
        <f t="shared" si="100"/>
        <v>20000</v>
      </c>
      <c r="G1289" s="199">
        <v>1353341</v>
      </c>
      <c r="H1289" s="195">
        <v>37049.344861111102</v>
      </c>
      <c r="I1289" t="s">
        <v>2487</v>
      </c>
      <c r="M1289" t="s">
        <v>3341</v>
      </c>
      <c r="N1289" t="s">
        <v>3747</v>
      </c>
      <c r="O1289" t="s">
        <v>379</v>
      </c>
      <c r="Q1289" s="196">
        <v>20000</v>
      </c>
      <c r="S1289" t="s">
        <v>3342</v>
      </c>
      <c r="T1289" t="s">
        <v>3557</v>
      </c>
      <c r="U1289" s="198">
        <v>3.7349999999999999</v>
      </c>
      <c r="V1289" t="s">
        <v>1730</v>
      </c>
      <c r="W1289" t="s">
        <v>2467</v>
      </c>
      <c r="X1289" t="s">
        <v>2468</v>
      </c>
      <c r="Y1289" t="s">
        <v>2469</v>
      </c>
      <c r="Z1289" t="s">
        <v>2995</v>
      </c>
      <c r="AA1289">
        <v>835824</v>
      </c>
      <c r="AB1289" s="195">
        <v>37050.875011574099</v>
      </c>
      <c r="AC1289" s="195">
        <v>37050.875011574099</v>
      </c>
    </row>
    <row r="1290" spans="1:29" x14ac:dyDescent="0.25">
      <c r="A1290" s="43" t="str">
        <f t="shared" si="96"/>
        <v>US Power Physical</v>
      </c>
      <c r="B1290" s="43" t="str">
        <f t="shared" si="97"/>
        <v>US</v>
      </c>
      <c r="C1290" s="43" t="str">
        <f t="shared" si="98"/>
        <v>Power</v>
      </c>
      <c r="D1290" s="43" t="str">
        <f t="shared" si="99"/>
        <v>Physical</v>
      </c>
      <c r="E1290" s="43">
        <f>IF(VLOOKUP(S1290,'DD-Lookup'!$J$6:$L$50,3,FALSE)="Monthly",(YEAR(AC1290)-YEAR(AB1290))*12+MONTH(AC1290)-MONTH(AB1290)+1,(AC1290-AB1290+1))</f>
        <v>2</v>
      </c>
      <c r="F1290" s="210">
        <f t="shared" si="100"/>
        <v>50</v>
      </c>
      <c r="G1290" s="199">
        <v>1353343</v>
      </c>
      <c r="H1290" s="195">
        <v>37049.344907407401</v>
      </c>
      <c r="I1290" t="s">
        <v>3063</v>
      </c>
      <c r="M1290" t="s">
        <v>2766</v>
      </c>
      <c r="N1290" t="s">
        <v>3308</v>
      </c>
      <c r="O1290" t="s">
        <v>460</v>
      </c>
      <c r="P1290" s="196">
        <v>25</v>
      </c>
      <c r="S1290" t="s">
        <v>3340</v>
      </c>
      <c r="T1290" t="s">
        <v>3557</v>
      </c>
      <c r="U1290" s="198">
        <v>13</v>
      </c>
      <c r="V1290" t="s">
        <v>3860</v>
      </c>
      <c r="W1290" t="s">
        <v>2519</v>
      </c>
      <c r="X1290" t="s">
        <v>3309</v>
      </c>
      <c r="Y1290" t="s">
        <v>2662</v>
      </c>
      <c r="Z1290" t="s">
        <v>2990</v>
      </c>
      <c r="AA1290">
        <v>636643.1</v>
      </c>
      <c r="AB1290" s="195">
        <v>37050.875011574099</v>
      </c>
      <c r="AC1290" s="195">
        <v>37051.875011574099</v>
      </c>
    </row>
    <row r="1291" spans="1:29" x14ac:dyDescent="0.25">
      <c r="A1291" s="43" t="str">
        <f t="shared" ref="A1291:A1354" si="101">B1291&amp;" "&amp;C1291&amp;" "&amp;D1291</f>
        <v>US Natural Gas Physical</v>
      </c>
      <c r="B1291" s="43" t="str">
        <f t="shared" ref="B1291:B1354" si="102">IF((LEFT(N1291,2)="US"),"US","")</f>
        <v>US</v>
      </c>
      <c r="C1291" s="43" t="str">
        <f t="shared" ref="C1291:C1354" si="103">M1291</f>
        <v>Natural Gas</v>
      </c>
      <c r="D1291" s="43" t="str">
        <f t="shared" ref="D1291:D1354" si="104">IF(ISNUMBER(FIND("Phy",N1291))=TRUE,"Physical","Financial")</f>
        <v>Physical</v>
      </c>
      <c r="E1291" s="43">
        <f>IF(VLOOKUP(S1291,'DD-Lookup'!$J$6:$L$50,3,FALSE)="Monthly",(YEAR(AC1291)-YEAR(AB1291))*12+MONTH(AC1291)-MONTH(AB1291)+1,(AC1291-AB1291+1))</f>
        <v>1</v>
      </c>
      <c r="F1291" s="210">
        <f t="shared" ref="F1291:F1354" si="105">E1291*SUM(P1291:Q1291)</f>
        <v>10000</v>
      </c>
      <c r="G1291" s="199">
        <v>1353342</v>
      </c>
      <c r="H1291" s="195">
        <v>37049.344907407401</v>
      </c>
      <c r="I1291" t="s">
        <v>2488</v>
      </c>
      <c r="M1291" t="s">
        <v>3341</v>
      </c>
      <c r="N1291" t="s">
        <v>3747</v>
      </c>
      <c r="O1291" t="s">
        <v>393</v>
      </c>
      <c r="P1291" s="196">
        <v>10000</v>
      </c>
      <c r="S1291" t="s">
        <v>3342</v>
      </c>
      <c r="T1291" t="s">
        <v>3557</v>
      </c>
      <c r="U1291" s="198">
        <v>3.5350000000000001</v>
      </c>
      <c r="V1291" t="s">
        <v>397</v>
      </c>
      <c r="W1291" t="s">
        <v>2347</v>
      </c>
      <c r="X1291" t="s">
        <v>2484</v>
      </c>
      <c r="Y1291" t="s">
        <v>2469</v>
      </c>
      <c r="Z1291" t="s">
        <v>2995</v>
      </c>
      <c r="AA1291">
        <v>835825</v>
      </c>
      <c r="AB1291" s="195">
        <v>37050.875011574099</v>
      </c>
      <c r="AC1291" s="195">
        <v>37050.875011574099</v>
      </c>
    </row>
    <row r="1292" spans="1:29" x14ac:dyDescent="0.25">
      <c r="A1292" s="43" t="str">
        <f t="shared" si="101"/>
        <v>US Natural Gas Physical</v>
      </c>
      <c r="B1292" s="43" t="str">
        <f t="shared" si="102"/>
        <v>US</v>
      </c>
      <c r="C1292" s="43" t="str">
        <f t="shared" si="103"/>
        <v>Natural Gas</v>
      </c>
      <c r="D1292" s="43" t="str">
        <f t="shared" si="104"/>
        <v>Physical</v>
      </c>
      <c r="E1292" s="43">
        <f>IF(VLOOKUP(S1292,'DD-Lookup'!$J$6:$L$50,3,FALSE)="Monthly",(YEAR(AC1292)-YEAR(AB1292))*12+MONTH(AC1292)-MONTH(AB1292)+1,(AC1292-AB1292+1))</f>
        <v>1</v>
      </c>
      <c r="F1292" s="210">
        <f t="shared" si="105"/>
        <v>10000</v>
      </c>
      <c r="G1292" s="199">
        <v>1353344</v>
      </c>
      <c r="H1292" s="195">
        <v>37049.344942129603</v>
      </c>
      <c r="I1292" t="s">
        <v>2288</v>
      </c>
      <c r="M1292" t="s">
        <v>3341</v>
      </c>
      <c r="N1292" t="s">
        <v>3747</v>
      </c>
      <c r="O1292" t="s">
        <v>472</v>
      </c>
      <c r="P1292" s="196">
        <v>10000</v>
      </c>
      <c r="S1292" t="s">
        <v>3342</v>
      </c>
      <c r="T1292" t="s">
        <v>3557</v>
      </c>
      <c r="U1292" s="198">
        <v>2.7</v>
      </c>
      <c r="V1292" t="s">
        <v>3904</v>
      </c>
      <c r="W1292" t="s">
        <v>3147</v>
      </c>
      <c r="X1292" t="s">
        <v>3092</v>
      </c>
      <c r="Y1292" t="s">
        <v>2469</v>
      </c>
      <c r="Z1292" t="s">
        <v>2995</v>
      </c>
      <c r="AA1292">
        <v>835826</v>
      </c>
      <c r="AB1292" s="195">
        <v>37050.875011574099</v>
      </c>
      <c r="AC1292" s="195">
        <v>37050.875011574099</v>
      </c>
    </row>
    <row r="1293" spans="1:29" x14ac:dyDescent="0.25">
      <c r="A1293" s="43" t="str">
        <f t="shared" si="101"/>
        <v>US Power Physical</v>
      </c>
      <c r="B1293" s="43" t="str">
        <f t="shared" si="102"/>
        <v>US</v>
      </c>
      <c r="C1293" s="43" t="str">
        <f t="shared" si="103"/>
        <v>Power</v>
      </c>
      <c r="D1293" s="43" t="str">
        <f t="shared" si="104"/>
        <v>Physical</v>
      </c>
      <c r="E1293" s="43">
        <f>IF(VLOOKUP(S1293,'DD-Lookup'!$J$6:$L$50,3,FALSE)="Monthly",(YEAR(AC1293)-YEAR(AB1293))*12+MONTH(AC1293)-MONTH(AB1293)+1,(AC1293-AB1293+1))</f>
        <v>2</v>
      </c>
      <c r="F1293" s="210">
        <f t="shared" si="105"/>
        <v>50</v>
      </c>
      <c r="G1293" s="199">
        <v>1353345</v>
      </c>
      <c r="H1293" s="195">
        <v>37049.3449652778</v>
      </c>
      <c r="I1293" t="s">
        <v>2288</v>
      </c>
      <c r="J1293" t="s">
        <v>2413</v>
      </c>
      <c r="K1293" t="s">
        <v>2272</v>
      </c>
      <c r="M1293" t="s">
        <v>2766</v>
      </c>
      <c r="N1293" t="s">
        <v>3310</v>
      </c>
      <c r="O1293" t="s">
        <v>459</v>
      </c>
      <c r="Q1293" s="196">
        <v>25</v>
      </c>
      <c r="S1293" t="s">
        <v>3340</v>
      </c>
      <c r="T1293" t="s">
        <v>3557</v>
      </c>
      <c r="U1293" s="198">
        <v>25</v>
      </c>
      <c r="V1293" t="s">
        <v>3388</v>
      </c>
      <c r="W1293" t="s">
        <v>3875</v>
      </c>
      <c r="X1293" t="s">
        <v>3312</v>
      </c>
      <c r="Y1293" t="s">
        <v>2662</v>
      </c>
      <c r="Z1293" t="s">
        <v>2990</v>
      </c>
      <c r="AA1293">
        <v>636644.1</v>
      </c>
      <c r="AB1293" s="195">
        <v>37050.875011574099</v>
      </c>
      <c r="AC1293" s="195">
        <v>37051.875011574099</v>
      </c>
    </row>
    <row r="1294" spans="1:29" x14ac:dyDescent="0.25">
      <c r="A1294" s="43" t="str">
        <f t="shared" si="101"/>
        <v>US Power Physical</v>
      </c>
      <c r="B1294" s="43" t="str">
        <f t="shared" si="102"/>
        <v>US</v>
      </c>
      <c r="C1294" s="43" t="str">
        <f t="shared" si="103"/>
        <v>Power</v>
      </c>
      <c r="D1294" s="43" t="str">
        <f t="shared" si="104"/>
        <v>Physical</v>
      </c>
      <c r="E1294" s="43">
        <f>IF(VLOOKUP(S1294,'DD-Lookup'!$J$6:$L$50,3,FALSE)="Monthly",(YEAR(AC1294)-YEAR(AB1294))*12+MONTH(AC1294)-MONTH(AB1294)+1,(AC1294-AB1294+1))</f>
        <v>2</v>
      </c>
      <c r="F1294" s="210">
        <f t="shared" si="105"/>
        <v>50</v>
      </c>
      <c r="G1294" s="199">
        <v>1353346</v>
      </c>
      <c r="H1294" s="195">
        <v>37049.344988425903</v>
      </c>
      <c r="I1294" t="s">
        <v>3102</v>
      </c>
      <c r="M1294" t="s">
        <v>2766</v>
      </c>
      <c r="N1294" t="s">
        <v>3308</v>
      </c>
      <c r="O1294" t="s">
        <v>443</v>
      </c>
      <c r="P1294" s="196">
        <v>25</v>
      </c>
      <c r="S1294" t="s">
        <v>3340</v>
      </c>
      <c r="T1294" t="s">
        <v>3557</v>
      </c>
      <c r="U1294" s="198">
        <v>35.5</v>
      </c>
      <c r="V1294" t="s">
        <v>3853</v>
      </c>
      <c r="W1294" t="s">
        <v>1729</v>
      </c>
      <c r="X1294" t="s">
        <v>3061</v>
      </c>
      <c r="Y1294" t="s">
        <v>2662</v>
      </c>
      <c r="Z1294" t="s">
        <v>2990</v>
      </c>
      <c r="AA1294">
        <v>636645.1</v>
      </c>
      <c r="AB1294" s="195">
        <v>37050.875011574099</v>
      </c>
      <c r="AC1294" s="195">
        <v>37051.875011574099</v>
      </c>
    </row>
    <row r="1295" spans="1:29" x14ac:dyDescent="0.25">
      <c r="A1295" s="43" t="str">
        <f t="shared" si="101"/>
        <v>US Natural Gas Physical</v>
      </c>
      <c r="B1295" s="43" t="str">
        <f t="shared" si="102"/>
        <v>US</v>
      </c>
      <c r="C1295" s="43" t="str">
        <f t="shared" si="103"/>
        <v>Natural Gas</v>
      </c>
      <c r="D1295" s="43" t="str">
        <f t="shared" si="104"/>
        <v>Physical</v>
      </c>
      <c r="E1295" s="43">
        <f>IF(VLOOKUP(S1295,'DD-Lookup'!$J$6:$L$50,3,FALSE)="Monthly",(YEAR(AC1295)-YEAR(AB1295))*12+MONTH(AC1295)-MONTH(AB1295)+1,(AC1295-AB1295+1))</f>
        <v>1</v>
      </c>
      <c r="F1295" s="210">
        <f t="shared" si="105"/>
        <v>25000</v>
      </c>
      <c r="G1295" s="199">
        <v>1353347</v>
      </c>
      <c r="H1295" s="195">
        <v>37049.345000000001</v>
      </c>
      <c r="I1295" t="s">
        <v>3529</v>
      </c>
      <c r="M1295" t="s">
        <v>3341</v>
      </c>
      <c r="N1295" t="s">
        <v>3747</v>
      </c>
      <c r="O1295" t="s">
        <v>2722</v>
      </c>
      <c r="Q1295" s="196">
        <v>25000</v>
      </c>
      <c r="S1295" t="s">
        <v>3342</v>
      </c>
      <c r="T1295" t="s">
        <v>3557</v>
      </c>
      <c r="U1295" s="198">
        <v>3.68</v>
      </c>
      <c r="V1295" t="s">
        <v>3851</v>
      </c>
      <c r="W1295" t="s">
        <v>2175</v>
      </c>
      <c r="X1295" t="s">
        <v>2176</v>
      </c>
      <c r="Y1295" t="s">
        <v>2469</v>
      </c>
      <c r="Z1295" t="s">
        <v>2995</v>
      </c>
      <c r="AA1295">
        <v>835827</v>
      </c>
      <c r="AB1295" s="195">
        <v>37050.875011574099</v>
      </c>
      <c r="AC1295" s="195">
        <v>37050.875011574099</v>
      </c>
    </row>
    <row r="1296" spans="1:29" x14ac:dyDescent="0.25">
      <c r="A1296" s="43" t="str">
        <f t="shared" si="101"/>
        <v>US Power Physical</v>
      </c>
      <c r="B1296" s="43" t="str">
        <f t="shared" si="102"/>
        <v>US</v>
      </c>
      <c r="C1296" s="43" t="str">
        <f t="shared" si="103"/>
        <v>Power</v>
      </c>
      <c r="D1296" s="43" t="str">
        <f t="shared" si="104"/>
        <v>Physical</v>
      </c>
      <c r="E1296" s="43">
        <f>IF(VLOOKUP(S1296,'DD-Lookup'!$J$6:$L$50,3,FALSE)="Monthly",(YEAR(AC1296)-YEAR(AB1296))*12+MONTH(AC1296)-MONTH(AB1296)+1,(AC1296-AB1296+1))</f>
        <v>2</v>
      </c>
      <c r="F1296" s="210">
        <f t="shared" si="105"/>
        <v>50</v>
      </c>
      <c r="G1296" s="199">
        <v>1353348</v>
      </c>
      <c r="H1296" s="195">
        <v>37049.3450115741</v>
      </c>
      <c r="I1296" t="s">
        <v>2244</v>
      </c>
      <c r="M1296" t="s">
        <v>2766</v>
      </c>
      <c r="N1296" t="s">
        <v>3308</v>
      </c>
      <c r="O1296" t="s">
        <v>443</v>
      </c>
      <c r="Q1296" s="196">
        <v>25</v>
      </c>
      <c r="S1296" t="s">
        <v>3340</v>
      </c>
      <c r="T1296" t="s">
        <v>3557</v>
      </c>
      <c r="U1296" s="198">
        <v>36</v>
      </c>
      <c r="V1296" t="s">
        <v>2412</v>
      </c>
      <c r="W1296" t="s">
        <v>1729</v>
      </c>
      <c r="X1296" t="s">
        <v>3061</v>
      </c>
      <c r="Y1296" t="s">
        <v>2662</v>
      </c>
      <c r="Z1296" t="s">
        <v>2990</v>
      </c>
      <c r="AA1296">
        <v>636646.1</v>
      </c>
      <c r="AB1296" s="195">
        <v>37050.875011574099</v>
      </c>
      <c r="AC1296" s="195">
        <v>37051.875011574099</v>
      </c>
    </row>
    <row r="1297" spans="1:29" x14ac:dyDescent="0.25">
      <c r="A1297" s="43" t="str">
        <f t="shared" si="101"/>
        <v>US Power Physical</v>
      </c>
      <c r="B1297" s="43" t="str">
        <f t="shared" si="102"/>
        <v>US</v>
      </c>
      <c r="C1297" s="43" t="str">
        <f t="shared" si="103"/>
        <v>Power</v>
      </c>
      <c r="D1297" s="43" t="str">
        <f t="shared" si="104"/>
        <v>Physical</v>
      </c>
      <c r="E1297" s="43">
        <f>IF(VLOOKUP(S1297,'DD-Lookup'!$J$6:$L$50,3,FALSE)="Monthly",(YEAR(AC1297)-YEAR(AB1297))*12+MONTH(AC1297)-MONTH(AB1297)+1,(AC1297-AB1297+1))</f>
        <v>2</v>
      </c>
      <c r="F1297" s="210">
        <f t="shared" si="105"/>
        <v>50</v>
      </c>
      <c r="G1297" s="199">
        <v>1353349</v>
      </c>
      <c r="H1297" s="195">
        <v>37049.345034722202</v>
      </c>
      <c r="I1297" t="s">
        <v>3382</v>
      </c>
      <c r="M1297" t="s">
        <v>2766</v>
      </c>
      <c r="N1297" t="s">
        <v>3308</v>
      </c>
      <c r="O1297" t="s">
        <v>2694</v>
      </c>
      <c r="Q1297" s="196">
        <v>25</v>
      </c>
      <c r="S1297" t="s">
        <v>3340</v>
      </c>
      <c r="T1297" t="s">
        <v>3557</v>
      </c>
      <c r="U1297" s="198">
        <v>52</v>
      </c>
      <c r="V1297" t="s">
        <v>3275</v>
      </c>
      <c r="W1297" t="s">
        <v>3313</v>
      </c>
      <c r="X1297" t="s">
        <v>3309</v>
      </c>
      <c r="Y1297" t="s">
        <v>2662</v>
      </c>
      <c r="Z1297" t="s">
        <v>2990</v>
      </c>
      <c r="AA1297">
        <v>636647.1</v>
      </c>
      <c r="AB1297" s="195">
        <v>37050.875011574099</v>
      </c>
      <c r="AC1297" s="195">
        <v>37051.875011574099</v>
      </c>
    </row>
    <row r="1298" spans="1:29" x14ac:dyDescent="0.25">
      <c r="A1298" s="43" t="str">
        <f t="shared" si="101"/>
        <v>US Natural Gas Financial</v>
      </c>
      <c r="B1298" s="43" t="str">
        <f t="shared" si="102"/>
        <v>US</v>
      </c>
      <c r="C1298" s="43" t="str">
        <f t="shared" si="103"/>
        <v>Natural Gas</v>
      </c>
      <c r="D1298" s="43" t="str">
        <f t="shared" si="104"/>
        <v>Financial</v>
      </c>
      <c r="E1298" s="43">
        <f>IF(VLOOKUP(S1298,'DD-Lookup'!$J$6:$L$50,3,FALSE)="Monthly",(YEAR(AC1298)-YEAR(AB1298))*12+MONTH(AC1298)-MONTH(AB1298)+1,(AC1298-AB1298+1))</f>
        <v>151</v>
      </c>
      <c r="F1298" s="210">
        <f t="shared" si="105"/>
        <v>377500</v>
      </c>
      <c r="G1298" s="199">
        <v>1353350</v>
      </c>
      <c r="H1298" s="195">
        <v>37049.345046296301</v>
      </c>
      <c r="I1298" t="s">
        <v>2440</v>
      </c>
      <c r="M1298" t="s">
        <v>3341</v>
      </c>
      <c r="N1298" t="s">
        <v>2281</v>
      </c>
      <c r="O1298" t="s">
        <v>2491</v>
      </c>
      <c r="P1298" s="196">
        <v>2500</v>
      </c>
      <c r="S1298" t="s">
        <v>3342</v>
      </c>
      <c r="T1298" t="s">
        <v>3557</v>
      </c>
      <c r="U1298" s="198">
        <v>4.26</v>
      </c>
      <c r="V1298" t="s">
        <v>3497</v>
      </c>
      <c r="W1298" t="s">
        <v>2853</v>
      </c>
      <c r="X1298" t="s">
        <v>2282</v>
      </c>
      <c r="Y1298" t="s">
        <v>3575</v>
      </c>
      <c r="Z1298" t="s">
        <v>2995</v>
      </c>
      <c r="AA1298" t="s">
        <v>535</v>
      </c>
      <c r="AB1298" s="195">
        <v>37196</v>
      </c>
      <c r="AC1298" s="195">
        <v>37346</v>
      </c>
    </row>
    <row r="1299" spans="1:29" x14ac:dyDescent="0.25">
      <c r="A1299" s="43" t="str">
        <f t="shared" si="101"/>
        <v>US Natural Gas Physical</v>
      </c>
      <c r="B1299" s="43" t="str">
        <f t="shared" si="102"/>
        <v>US</v>
      </c>
      <c r="C1299" s="43" t="str">
        <f t="shared" si="103"/>
        <v>Natural Gas</v>
      </c>
      <c r="D1299" s="43" t="str">
        <f t="shared" si="104"/>
        <v>Physical</v>
      </c>
      <c r="E1299" s="43">
        <f>IF(VLOOKUP(S1299,'DD-Lookup'!$J$6:$L$50,3,FALSE)="Monthly",(YEAR(AC1299)-YEAR(AB1299))*12+MONTH(AC1299)-MONTH(AB1299)+1,(AC1299-AB1299+1))</f>
        <v>1</v>
      </c>
      <c r="F1299" s="210">
        <f t="shared" si="105"/>
        <v>5000</v>
      </c>
      <c r="G1299" s="199">
        <v>1353351</v>
      </c>
      <c r="H1299" s="195">
        <v>37049.345081018502</v>
      </c>
      <c r="I1299" t="s">
        <v>3375</v>
      </c>
      <c r="M1299" t="s">
        <v>3341</v>
      </c>
      <c r="N1299" t="s">
        <v>3747</v>
      </c>
      <c r="O1299" t="s">
        <v>487</v>
      </c>
      <c r="P1299" s="196">
        <v>5000</v>
      </c>
      <c r="S1299" t="s">
        <v>3342</v>
      </c>
      <c r="T1299" t="s">
        <v>3557</v>
      </c>
      <c r="U1299" s="198">
        <v>2.46</v>
      </c>
      <c r="V1299" t="s">
        <v>3107</v>
      </c>
      <c r="W1299" t="s">
        <v>3108</v>
      </c>
      <c r="X1299" t="s">
        <v>3092</v>
      </c>
      <c r="Y1299" t="s">
        <v>2469</v>
      </c>
      <c r="Z1299" t="s">
        <v>2995</v>
      </c>
      <c r="AA1299">
        <v>835828</v>
      </c>
      <c r="AB1299" s="195">
        <v>37050.875011574099</v>
      </c>
      <c r="AC1299" s="195">
        <v>37050.875011574099</v>
      </c>
    </row>
    <row r="1300" spans="1:29" x14ac:dyDescent="0.25">
      <c r="A1300" s="43" t="str">
        <f t="shared" si="101"/>
        <v>US Natural Gas Physical</v>
      </c>
      <c r="B1300" s="43" t="str">
        <f t="shared" si="102"/>
        <v>US</v>
      </c>
      <c r="C1300" s="43" t="str">
        <f t="shared" si="103"/>
        <v>Natural Gas</v>
      </c>
      <c r="D1300" s="43" t="str">
        <f t="shared" si="104"/>
        <v>Physical</v>
      </c>
      <c r="E1300" s="43">
        <f>IF(VLOOKUP(S1300,'DD-Lookup'!$J$6:$L$50,3,FALSE)="Monthly",(YEAR(AC1300)-YEAR(AB1300))*12+MONTH(AC1300)-MONTH(AB1300)+1,(AC1300-AB1300+1))</f>
        <v>1</v>
      </c>
      <c r="F1300" s="210">
        <f t="shared" si="105"/>
        <v>5000</v>
      </c>
      <c r="G1300" s="199">
        <v>1353352</v>
      </c>
      <c r="H1300" s="195">
        <v>37049.345104166699</v>
      </c>
      <c r="I1300" t="s">
        <v>2507</v>
      </c>
      <c r="M1300" t="s">
        <v>3341</v>
      </c>
      <c r="N1300" t="s">
        <v>3747</v>
      </c>
      <c r="O1300" t="s">
        <v>529</v>
      </c>
      <c r="Q1300" s="196">
        <v>5000</v>
      </c>
      <c r="S1300" t="s">
        <v>3342</v>
      </c>
      <c r="T1300" t="s">
        <v>3557</v>
      </c>
      <c r="U1300" s="198">
        <v>3.6949999999999998</v>
      </c>
      <c r="V1300" t="s">
        <v>1775</v>
      </c>
      <c r="W1300" t="s">
        <v>2323</v>
      </c>
      <c r="X1300" t="s">
        <v>3920</v>
      </c>
      <c r="Y1300" t="s">
        <v>2469</v>
      </c>
      <c r="Z1300" t="s">
        <v>2995</v>
      </c>
      <c r="AA1300">
        <v>835829</v>
      </c>
      <c r="AB1300" s="195">
        <v>37050.875011574099</v>
      </c>
      <c r="AC1300" s="195">
        <v>37050.875011574099</v>
      </c>
    </row>
    <row r="1301" spans="1:29" x14ac:dyDescent="0.25">
      <c r="A1301" s="43" t="str">
        <f t="shared" si="101"/>
        <v>US Natural Gas Financial</v>
      </c>
      <c r="B1301" s="43" t="str">
        <f t="shared" si="102"/>
        <v>US</v>
      </c>
      <c r="C1301" s="43" t="str">
        <f t="shared" si="103"/>
        <v>Natural Gas</v>
      </c>
      <c r="D1301" s="43" t="str">
        <f t="shared" si="104"/>
        <v>Financial</v>
      </c>
      <c r="E1301" s="43">
        <f>IF(VLOOKUP(S1301,'DD-Lookup'!$J$6:$L$50,3,FALSE)="Monthly",(YEAR(AC1301)-YEAR(AB1301))*12+MONTH(AC1301)-MONTH(AB1301)+1,(AC1301-AB1301+1))</f>
        <v>31</v>
      </c>
      <c r="F1301" s="210">
        <f t="shared" si="105"/>
        <v>155000</v>
      </c>
      <c r="G1301" s="199">
        <v>1353353</v>
      </c>
      <c r="H1301" s="195">
        <v>37049.345127314802</v>
      </c>
      <c r="I1301" t="s">
        <v>2423</v>
      </c>
      <c r="M1301" t="s">
        <v>3341</v>
      </c>
      <c r="N1301" t="s">
        <v>2281</v>
      </c>
      <c r="O1301" t="s">
        <v>2475</v>
      </c>
      <c r="Q1301" s="196">
        <v>5000</v>
      </c>
      <c r="S1301" t="s">
        <v>3342</v>
      </c>
      <c r="T1301" t="s">
        <v>3557</v>
      </c>
      <c r="U1301" s="198">
        <v>3.8</v>
      </c>
      <c r="V1301" t="s">
        <v>3274</v>
      </c>
      <c r="W1301" t="s">
        <v>2853</v>
      </c>
      <c r="X1301" t="s">
        <v>2282</v>
      </c>
      <c r="Y1301" t="s">
        <v>3575</v>
      </c>
      <c r="Z1301" t="s">
        <v>2995</v>
      </c>
      <c r="AA1301" t="s">
        <v>536</v>
      </c>
      <c r="AB1301" s="195">
        <v>37073.875</v>
      </c>
      <c r="AC1301" s="195">
        <v>37103.875</v>
      </c>
    </row>
    <row r="1302" spans="1:29" x14ac:dyDescent="0.25">
      <c r="A1302" s="43" t="str">
        <f t="shared" si="101"/>
        <v>US Power Physical</v>
      </c>
      <c r="B1302" s="43" t="str">
        <f t="shared" si="102"/>
        <v>US</v>
      </c>
      <c r="C1302" s="43" t="str">
        <f t="shared" si="103"/>
        <v>Power</v>
      </c>
      <c r="D1302" s="43" t="str">
        <f t="shared" si="104"/>
        <v>Physical</v>
      </c>
      <c r="E1302" s="43">
        <f>IF(VLOOKUP(S1302,'DD-Lookup'!$J$6:$L$50,3,FALSE)="Monthly",(YEAR(AC1302)-YEAR(AB1302))*12+MONTH(AC1302)-MONTH(AB1302)+1,(AC1302-AB1302+1))</f>
        <v>2</v>
      </c>
      <c r="F1302" s="210">
        <f t="shared" si="105"/>
        <v>50</v>
      </c>
      <c r="G1302" s="199">
        <v>1353354</v>
      </c>
      <c r="H1302" s="195">
        <v>37049.345138888901</v>
      </c>
      <c r="I1302" t="s">
        <v>2244</v>
      </c>
      <c r="M1302" t="s">
        <v>2766</v>
      </c>
      <c r="N1302" t="s">
        <v>3310</v>
      </c>
      <c r="O1302" t="s">
        <v>486</v>
      </c>
      <c r="Q1302" s="196">
        <v>25</v>
      </c>
      <c r="S1302" t="s">
        <v>3340</v>
      </c>
      <c r="T1302" t="s">
        <v>3557</v>
      </c>
      <c r="U1302" s="198">
        <v>41.5</v>
      </c>
      <c r="V1302" t="s">
        <v>2352</v>
      </c>
      <c r="W1302" t="s">
        <v>3315</v>
      </c>
      <c r="X1302" t="s">
        <v>3312</v>
      </c>
      <c r="Y1302" t="s">
        <v>2662</v>
      </c>
      <c r="Z1302" t="s">
        <v>2990</v>
      </c>
      <c r="AA1302">
        <v>636648.1</v>
      </c>
      <c r="AB1302" s="195">
        <v>37050.875011574099</v>
      </c>
      <c r="AC1302" s="195">
        <v>37051.875011574099</v>
      </c>
    </row>
    <row r="1303" spans="1:29" x14ac:dyDescent="0.25">
      <c r="A1303" s="43" t="str">
        <f t="shared" si="101"/>
        <v>US Natural Gas Physical</v>
      </c>
      <c r="B1303" s="43" t="str">
        <f t="shared" si="102"/>
        <v>US</v>
      </c>
      <c r="C1303" s="43" t="str">
        <f t="shared" si="103"/>
        <v>Natural Gas</v>
      </c>
      <c r="D1303" s="43" t="str">
        <f t="shared" si="104"/>
        <v>Physical</v>
      </c>
      <c r="E1303" s="43">
        <f>IF(VLOOKUP(S1303,'DD-Lookup'!$J$6:$L$50,3,FALSE)="Monthly",(YEAR(AC1303)-YEAR(AB1303))*12+MONTH(AC1303)-MONTH(AB1303)+1,(AC1303-AB1303+1))</f>
        <v>1</v>
      </c>
      <c r="F1303" s="210">
        <f t="shared" si="105"/>
        <v>10000</v>
      </c>
      <c r="G1303" s="199">
        <v>1353355</v>
      </c>
      <c r="H1303" s="195">
        <v>37049.345138888901</v>
      </c>
      <c r="I1303" t="s">
        <v>3096</v>
      </c>
      <c r="M1303" t="s">
        <v>3341</v>
      </c>
      <c r="N1303" t="s">
        <v>3747</v>
      </c>
      <c r="O1303" t="s">
        <v>468</v>
      </c>
      <c r="P1303" s="196">
        <v>10000</v>
      </c>
      <c r="S1303" t="s">
        <v>3342</v>
      </c>
      <c r="T1303" t="s">
        <v>3557</v>
      </c>
      <c r="U1303" s="198">
        <v>3.35</v>
      </c>
      <c r="V1303" t="s">
        <v>3871</v>
      </c>
      <c r="W1303" t="s">
        <v>3091</v>
      </c>
      <c r="X1303" t="s">
        <v>3092</v>
      </c>
      <c r="Y1303" t="s">
        <v>2469</v>
      </c>
      <c r="Z1303" t="s">
        <v>2995</v>
      </c>
      <c r="AA1303">
        <v>835830</v>
      </c>
      <c r="AB1303" s="195">
        <v>37050.875011574099</v>
      </c>
      <c r="AC1303" s="195">
        <v>37050.875011574099</v>
      </c>
    </row>
    <row r="1304" spans="1:29" x14ac:dyDescent="0.25">
      <c r="A1304" s="43" t="str">
        <f t="shared" si="101"/>
        <v>US Natural Gas Financial</v>
      </c>
      <c r="B1304" s="43" t="str">
        <f t="shared" si="102"/>
        <v>US</v>
      </c>
      <c r="C1304" s="43" t="str">
        <f t="shared" si="103"/>
        <v>Natural Gas</v>
      </c>
      <c r="D1304" s="43" t="str">
        <f t="shared" si="104"/>
        <v>Financial</v>
      </c>
      <c r="E1304" s="43">
        <f>IF(VLOOKUP(S1304,'DD-Lookup'!$J$6:$L$50,3,FALSE)="Monthly",(YEAR(AC1304)-YEAR(AB1304))*12+MONTH(AC1304)-MONTH(AB1304)+1,(AC1304-AB1304+1))</f>
        <v>123</v>
      </c>
      <c r="F1304" s="210">
        <f t="shared" si="105"/>
        <v>615000</v>
      </c>
      <c r="G1304" s="199">
        <v>1353357</v>
      </c>
      <c r="H1304" s="195">
        <v>37049.345196759299</v>
      </c>
      <c r="I1304" t="s">
        <v>3443</v>
      </c>
      <c r="M1304" t="s">
        <v>3341</v>
      </c>
      <c r="N1304" t="s">
        <v>2281</v>
      </c>
      <c r="O1304" t="s">
        <v>3139</v>
      </c>
      <c r="Q1304" s="196">
        <v>5000</v>
      </c>
      <c r="S1304" t="s">
        <v>3342</v>
      </c>
      <c r="T1304" t="s">
        <v>3557</v>
      </c>
      <c r="U1304" s="198">
        <v>3.9</v>
      </c>
      <c r="V1304" t="s">
        <v>3082</v>
      </c>
      <c r="W1304" t="s">
        <v>2853</v>
      </c>
      <c r="X1304" t="s">
        <v>2282</v>
      </c>
      <c r="Y1304" t="s">
        <v>3575</v>
      </c>
      <c r="Z1304" t="s">
        <v>2995</v>
      </c>
      <c r="AA1304" t="s">
        <v>537</v>
      </c>
      <c r="AB1304" s="195">
        <v>37073</v>
      </c>
      <c r="AC1304" s="195">
        <v>37195</v>
      </c>
    </row>
    <row r="1305" spans="1:29" x14ac:dyDescent="0.25">
      <c r="A1305" s="43" t="str">
        <f t="shared" si="101"/>
        <v>US Natural Gas Physical</v>
      </c>
      <c r="B1305" s="43" t="str">
        <f t="shared" si="102"/>
        <v>US</v>
      </c>
      <c r="C1305" s="43" t="str">
        <f t="shared" si="103"/>
        <v>Natural Gas</v>
      </c>
      <c r="D1305" s="43" t="str">
        <f t="shared" si="104"/>
        <v>Physical</v>
      </c>
      <c r="E1305" s="43">
        <f>IF(VLOOKUP(S1305,'DD-Lookup'!$J$6:$L$50,3,FALSE)="Monthly",(YEAR(AC1305)-YEAR(AB1305))*12+MONTH(AC1305)-MONTH(AB1305)+1,(AC1305-AB1305+1))</f>
        <v>1</v>
      </c>
      <c r="F1305" s="210">
        <f t="shared" si="105"/>
        <v>5000</v>
      </c>
      <c r="G1305" s="199">
        <v>1353356</v>
      </c>
      <c r="H1305" s="195">
        <v>37049.345196759299</v>
      </c>
      <c r="I1305" t="s">
        <v>2470</v>
      </c>
      <c r="M1305" t="s">
        <v>3341</v>
      </c>
      <c r="N1305" t="s">
        <v>3747</v>
      </c>
      <c r="O1305" t="s">
        <v>399</v>
      </c>
      <c r="Q1305" s="196">
        <v>5000</v>
      </c>
      <c r="S1305" t="s">
        <v>3342</v>
      </c>
      <c r="T1305" t="s">
        <v>3557</v>
      </c>
      <c r="U1305" s="198">
        <v>3.5474999999999999</v>
      </c>
      <c r="V1305" t="s">
        <v>1721</v>
      </c>
      <c r="W1305" t="s">
        <v>2347</v>
      </c>
      <c r="X1305" t="s">
        <v>2484</v>
      </c>
      <c r="Y1305" t="s">
        <v>2469</v>
      </c>
      <c r="Z1305" t="s">
        <v>2995</v>
      </c>
      <c r="AA1305">
        <v>835831</v>
      </c>
      <c r="AB1305" s="195">
        <v>37050.875011574099</v>
      </c>
      <c r="AC1305" s="195">
        <v>37050.875011574099</v>
      </c>
    </row>
    <row r="1306" spans="1:29" x14ac:dyDescent="0.25">
      <c r="A1306" s="43" t="str">
        <f t="shared" si="101"/>
        <v>US Natural Gas Physical</v>
      </c>
      <c r="B1306" s="43" t="str">
        <f t="shared" si="102"/>
        <v>US</v>
      </c>
      <c r="C1306" s="43" t="str">
        <f t="shared" si="103"/>
        <v>Natural Gas</v>
      </c>
      <c r="D1306" s="43" t="str">
        <f t="shared" si="104"/>
        <v>Physical</v>
      </c>
      <c r="E1306" s="43">
        <f>IF(VLOOKUP(S1306,'DD-Lookup'!$J$6:$L$50,3,FALSE)="Monthly",(YEAR(AC1306)-YEAR(AB1306))*12+MONTH(AC1306)-MONTH(AB1306)+1,(AC1306-AB1306+1))</f>
        <v>1</v>
      </c>
      <c r="F1306" s="210">
        <f t="shared" si="105"/>
        <v>5000</v>
      </c>
      <c r="G1306" s="199">
        <v>1353359</v>
      </c>
      <c r="H1306" s="195">
        <v>37049.3452314815</v>
      </c>
      <c r="I1306" t="s">
        <v>2465</v>
      </c>
      <c r="M1306" t="s">
        <v>3341</v>
      </c>
      <c r="N1306" t="s">
        <v>3747</v>
      </c>
      <c r="O1306" t="s">
        <v>453</v>
      </c>
      <c r="Q1306" s="196">
        <v>5000</v>
      </c>
      <c r="S1306" t="s">
        <v>3342</v>
      </c>
      <c r="T1306" t="s">
        <v>3557</v>
      </c>
      <c r="U1306" s="198">
        <v>6.2</v>
      </c>
      <c r="V1306" t="s">
        <v>538</v>
      </c>
      <c r="W1306" t="s">
        <v>454</v>
      </c>
      <c r="X1306" t="s">
        <v>3092</v>
      </c>
      <c r="Y1306" t="s">
        <v>2469</v>
      </c>
      <c r="Z1306" t="s">
        <v>2995</v>
      </c>
      <c r="AA1306">
        <v>835832</v>
      </c>
      <c r="AB1306" s="195">
        <v>37050.875011574099</v>
      </c>
      <c r="AC1306" s="195">
        <v>37050.875011574099</v>
      </c>
    </row>
    <row r="1307" spans="1:29" x14ac:dyDescent="0.25">
      <c r="A1307" s="43" t="str">
        <f t="shared" si="101"/>
        <v>US Natural Gas Physical</v>
      </c>
      <c r="B1307" s="43" t="str">
        <f t="shared" si="102"/>
        <v>US</v>
      </c>
      <c r="C1307" s="43" t="str">
        <f t="shared" si="103"/>
        <v>Natural Gas</v>
      </c>
      <c r="D1307" s="43" t="str">
        <f t="shared" si="104"/>
        <v>Physical</v>
      </c>
      <c r="E1307" s="43">
        <f>IF(VLOOKUP(S1307,'DD-Lookup'!$J$6:$L$50,3,FALSE)="Monthly",(YEAR(AC1307)-YEAR(AB1307))*12+MONTH(AC1307)-MONTH(AB1307)+1,(AC1307-AB1307+1))</f>
        <v>1</v>
      </c>
      <c r="F1307" s="210">
        <f t="shared" si="105"/>
        <v>7960</v>
      </c>
      <c r="G1307" s="199">
        <v>1353361</v>
      </c>
      <c r="H1307" s="195">
        <v>37049.3452777778</v>
      </c>
      <c r="I1307" t="s">
        <v>2507</v>
      </c>
      <c r="M1307" t="s">
        <v>3341</v>
      </c>
      <c r="N1307" t="s">
        <v>3747</v>
      </c>
      <c r="O1307" t="s">
        <v>379</v>
      </c>
      <c r="P1307" s="196">
        <v>7960</v>
      </c>
      <c r="S1307" t="s">
        <v>3342</v>
      </c>
      <c r="T1307" t="s">
        <v>3557</v>
      </c>
      <c r="U1307" s="198">
        <v>3.7250000000000001</v>
      </c>
      <c r="V1307" t="s">
        <v>2367</v>
      </c>
      <c r="W1307" t="s">
        <v>2467</v>
      </c>
      <c r="X1307" t="s">
        <v>2468</v>
      </c>
      <c r="Y1307" t="s">
        <v>2469</v>
      </c>
      <c r="Z1307" t="s">
        <v>2995</v>
      </c>
      <c r="AA1307">
        <v>835833</v>
      </c>
      <c r="AB1307" s="195">
        <v>37050.875011574099</v>
      </c>
      <c r="AC1307" s="195">
        <v>37050.875011574099</v>
      </c>
    </row>
    <row r="1308" spans="1:29" x14ac:dyDescent="0.25">
      <c r="A1308" s="43" t="str">
        <f t="shared" si="101"/>
        <v>US Natural Gas Physical</v>
      </c>
      <c r="B1308" s="43" t="str">
        <f t="shared" si="102"/>
        <v>US</v>
      </c>
      <c r="C1308" s="43" t="str">
        <f t="shared" si="103"/>
        <v>Natural Gas</v>
      </c>
      <c r="D1308" s="43" t="str">
        <f t="shared" si="104"/>
        <v>Physical</v>
      </c>
      <c r="E1308" s="43">
        <f>IF(VLOOKUP(S1308,'DD-Lookup'!$J$6:$L$50,3,FALSE)="Monthly",(YEAR(AC1308)-YEAR(AB1308))*12+MONTH(AC1308)-MONTH(AB1308)+1,(AC1308-AB1308+1))</f>
        <v>1</v>
      </c>
      <c r="F1308" s="210">
        <f t="shared" si="105"/>
        <v>10000</v>
      </c>
      <c r="G1308" s="199">
        <v>1353362</v>
      </c>
      <c r="H1308" s="195">
        <v>37049.345289351899</v>
      </c>
      <c r="I1308" t="s">
        <v>2487</v>
      </c>
      <c r="M1308" t="s">
        <v>3341</v>
      </c>
      <c r="N1308" t="s">
        <v>3747</v>
      </c>
      <c r="O1308" t="s">
        <v>399</v>
      </c>
      <c r="Q1308" s="196">
        <v>10000</v>
      </c>
      <c r="S1308" t="s">
        <v>3342</v>
      </c>
      <c r="T1308" t="s">
        <v>3557</v>
      </c>
      <c r="U1308" s="198">
        <v>3.5474999999999999</v>
      </c>
      <c r="V1308" t="s">
        <v>3489</v>
      </c>
      <c r="W1308" t="s">
        <v>2347</v>
      </c>
      <c r="X1308" t="s">
        <v>2484</v>
      </c>
      <c r="Y1308" t="s">
        <v>2469</v>
      </c>
      <c r="Z1308" t="s">
        <v>2995</v>
      </c>
      <c r="AA1308">
        <v>835834</v>
      </c>
      <c r="AB1308" s="195">
        <v>37050.875011574099</v>
      </c>
      <c r="AC1308" s="195">
        <v>37050.875011574099</v>
      </c>
    </row>
    <row r="1309" spans="1:29" x14ac:dyDescent="0.25">
      <c r="A1309" s="43" t="str">
        <f t="shared" si="101"/>
        <v>US Natural Gas Physical</v>
      </c>
      <c r="B1309" s="43" t="str">
        <f t="shared" si="102"/>
        <v>US</v>
      </c>
      <c r="C1309" s="43" t="str">
        <f t="shared" si="103"/>
        <v>Natural Gas</v>
      </c>
      <c r="D1309" s="43" t="str">
        <f t="shared" si="104"/>
        <v>Physical</v>
      </c>
      <c r="E1309" s="43">
        <f>IF(VLOOKUP(S1309,'DD-Lookup'!$J$6:$L$50,3,FALSE)="Monthly",(YEAR(AC1309)-YEAR(AB1309))*12+MONTH(AC1309)-MONTH(AB1309)+1,(AC1309-AB1309+1))</f>
        <v>1</v>
      </c>
      <c r="F1309" s="210">
        <f t="shared" si="105"/>
        <v>72040</v>
      </c>
      <c r="G1309" s="199">
        <v>1353364</v>
      </c>
      <c r="H1309" s="195">
        <v>37049.345300925903</v>
      </c>
      <c r="I1309" t="s">
        <v>2483</v>
      </c>
      <c r="M1309" t="s">
        <v>3341</v>
      </c>
      <c r="N1309" t="s">
        <v>3747</v>
      </c>
      <c r="O1309" t="s">
        <v>379</v>
      </c>
      <c r="P1309" s="196">
        <v>72040</v>
      </c>
      <c r="S1309" t="s">
        <v>3342</v>
      </c>
      <c r="T1309" t="s">
        <v>3557</v>
      </c>
      <c r="U1309" s="198">
        <v>3.7250000000000001</v>
      </c>
      <c r="V1309" t="s">
        <v>2486</v>
      </c>
      <c r="W1309" t="s">
        <v>2467</v>
      </c>
      <c r="X1309" t="s">
        <v>2468</v>
      </c>
      <c r="Y1309" t="s">
        <v>2469</v>
      </c>
      <c r="Z1309" t="s">
        <v>2995</v>
      </c>
      <c r="AA1309">
        <v>835835</v>
      </c>
      <c r="AB1309" s="195">
        <v>37050.875011574099</v>
      </c>
      <c r="AC1309" s="195">
        <v>37050.875011574099</v>
      </c>
    </row>
    <row r="1310" spans="1:29" x14ac:dyDescent="0.25">
      <c r="A1310" s="43" t="str">
        <f t="shared" si="101"/>
        <v>US Power Physical</v>
      </c>
      <c r="B1310" s="43" t="str">
        <f t="shared" si="102"/>
        <v>US</v>
      </c>
      <c r="C1310" s="43" t="str">
        <f t="shared" si="103"/>
        <v>Power</v>
      </c>
      <c r="D1310" s="43" t="str">
        <f t="shared" si="104"/>
        <v>Physical</v>
      </c>
      <c r="E1310" s="43">
        <f>IF(VLOOKUP(S1310,'DD-Lookup'!$J$6:$L$50,3,FALSE)="Monthly",(YEAR(AC1310)-YEAR(AB1310))*12+MONTH(AC1310)-MONTH(AB1310)+1,(AC1310-AB1310+1))</f>
        <v>2</v>
      </c>
      <c r="F1310" s="210">
        <f t="shared" si="105"/>
        <v>50</v>
      </c>
      <c r="G1310" s="199">
        <v>1353365</v>
      </c>
      <c r="H1310" s="195">
        <v>37049.345335648097</v>
      </c>
      <c r="I1310" t="s">
        <v>3339</v>
      </c>
      <c r="M1310" t="s">
        <v>2766</v>
      </c>
      <c r="N1310" t="s">
        <v>3308</v>
      </c>
      <c r="O1310" t="s">
        <v>470</v>
      </c>
      <c r="Q1310" s="196">
        <v>25</v>
      </c>
      <c r="S1310" t="s">
        <v>3340</v>
      </c>
      <c r="T1310" t="s">
        <v>3557</v>
      </c>
      <c r="U1310" s="198">
        <v>26</v>
      </c>
      <c r="V1310" t="s">
        <v>2168</v>
      </c>
      <c r="W1310" t="s">
        <v>3060</v>
      </c>
      <c r="X1310" t="s">
        <v>3309</v>
      </c>
      <c r="Y1310" t="s">
        <v>2662</v>
      </c>
      <c r="Z1310" t="s">
        <v>2990</v>
      </c>
      <c r="AA1310">
        <v>636652.1</v>
      </c>
      <c r="AB1310" s="195">
        <v>37050.875011574099</v>
      </c>
      <c r="AC1310" s="195">
        <v>37051.875011574099</v>
      </c>
    </row>
    <row r="1311" spans="1:29" x14ac:dyDescent="0.25">
      <c r="A1311" s="43" t="str">
        <f t="shared" si="101"/>
        <v>US Power Physical</v>
      </c>
      <c r="B1311" s="43" t="str">
        <f t="shared" si="102"/>
        <v>US</v>
      </c>
      <c r="C1311" s="43" t="str">
        <f t="shared" si="103"/>
        <v>Power</v>
      </c>
      <c r="D1311" s="43" t="str">
        <f t="shared" si="104"/>
        <v>Physical</v>
      </c>
      <c r="E1311" s="43">
        <f>IF(VLOOKUP(S1311,'DD-Lookup'!$J$6:$L$50,3,FALSE)="Monthly",(YEAR(AC1311)-YEAR(AB1311))*12+MONTH(AC1311)-MONTH(AB1311)+1,(AC1311-AB1311+1))</f>
        <v>2</v>
      </c>
      <c r="F1311" s="210">
        <f t="shared" si="105"/>
        <v>50</v>
      </c>
      <c r="G1311" s="199">
        <v>1353367</v>
      </c>
      <c r="H1311" s="195">
        <v>37049.345358796301</v>
      </c>
      <c r="I1311" t="s">
        <v>4150</v>
      </c>
      <c r="M1311" t="s">
        <v>2766</v>
      </c>
      <c r="N1311" t="s">
        <v>3308</v>
      </c>
      <c r="O1311" t="s">
        <v>2694</v>
      </c>
      <c r="P1311" s="196">
        <v>25</v>
      </c>
      <c r="S1311" t="s">
        <v>3340</v>
      </c>
      <c r="T1311" t="s">
        <v>3557</v>
      </c>
      <c r="U1311" s="198">
        <v>51</v>
      </c>
      <c r="V1311" t="s">
        <v>1732</v>
      </c>
      <c r="W1311" t="s">
        <v>3313</v>
      </c>
      <c r="X1311" t="s">
        <v>3309</v>
      </c>
      <c r="Y1311" t="s">
        <v>2662</v>
      </c>
      <c r="Z1311" t="s">
        <v>2990</v>
      </c>
      <c r="AA1311">
        <v>636653.1</v>
      </c>
      <c r="AB1311" s="195">
        <v>37050.875011574099</v>
      </c>
      <c r="AC1311" s="195">
        <v>37051.875011574099</v>
      </c>
    </row>
    <row r="1312" spans="1:29" x14ac:dyDescent="0.25">
      <c r="A1312" s="43" t="str">
        <f t="shared" si="101"/>
        <v>US Natural Gas Physical</v>
      </c>
      <c r="B1312" s="43" t="str">
        <f t="shared" si="102"/>
        <v>US</v>
      </c>
      <c r="C1312" s="43" t="str">
        <f t="shared" si="103"/>
        <v>Natural Gas</v>
      </c>
      <c r="D1312" s="43" t="str">
        <f t="shared" si="104"/>
        <v>Physical</v>
      </c>
      <c r="E1312" s="43">
        <f>IF(VLOOKUP(S1312,'DD-Lookup'!$J$6:$L$50,3,FALSE)="Monthly",(YEAR(AC1312)-YEAR(AB1312))*12+MONTH(AC1312)-MONTH(AB1312)+1,(AC1312-AB1312+1))</f>
        <v>1</v>
      </c>
      <c r="F1312" s="210">
        <f t="shared" si="105"/>
        <v>5000</v>
      </c>
      <c r="G1312" s="199">
        <v>1353366</v>
      </c>
      <c r="H1312" s="195">
        <v>37049.345358796301</v>
      </c>
      <c r="I1312" t="s">
        <v>2322</v>
      </c>
      <c r="M1312" t="s">
        <v>3341</v>
      </c>
      <c r="N1312" t="s">
        <v>3747</v>
      </c>
      <c r="O1312" t="s">
        <v>487</v>
      </c>
      <c r="P1312" s="196">
        <v>5000</v>
      </c>
      <c r="S1312" t="s">
        <v>3342</v>
      </c>
      <c r="T1312" t="s">
        <v>3557</v>
      </c>
      <c r="U1312" s="198">
        <v>2.44</v>
      </c>
      <c r="V1312" t="s">
        <v>539</v>
      </c>
      <c r="W1312" t="s">
        <v>3108</v>
      </c>
      <c r="X1312" t="s">
        <v>3092</v>
      </c>
      <c r="Y1312" t="s">
        <v>2469</v>
      </c>
      <c r="Z1312" t="s">
        <v>2995</v>
      </c>
      <c r="AA1312">
        <v>835836</v>
      </c>
      <c r="AB1312" s="195">
        <v>37050.875011574099</v>
      </c>
      <c r="AC1312" s="195">
        <v>37050.875011574099</v>
      </c>
    </row>
    <row r="1313" spans="1:29" x14ac:dyDescent="0.25">
      <c r="A1313" s="43" t="str">
        <f t="shared" si="101"/>
        <v>US Natural Gas Physical</v>
      </c>
      <c r="B1313" s="43" t="str">
        <f t="shared" si="102"/>
        <v>US</v>
      </c>
      <c r="C1313" s="43" t="str">
        <f t="shared" si="103"/>
        <v>Natural Gas</v>
      </c>
      <c r="D1313" s="43" t="str">
        <f t="shared" si="104"/>
        <v>Physical</v>
      </c>
      <c r="E1313" s="43">
        <f>IF(VLOOKUP(S1313,'DD-Lookup'!$J$6:$L$50,3,FALSE)="Monthly",(YEAR(AC1313)-YEAR(AB1313))*12+MONTH(AC1313)-MONTH(AB1313)+1,(AC1313-AB1313+1))</f>
        <v>1</v>
      </c>
      <c r="F1313" s="210">
        <f t="shared" si="105"/>
        <v>5000</v>
      </c>
      <c r="G1313" s="199">
        <v>1353368</v>
      </c>
      <c r="H1313" s="195">
        <v>37049.3453703704</v>
      </c>
      <c r="I1313" t="s">
        <v>2172</v>
      </c>
      <c r="M1313" t="s">
        <v>3341</v>
      </c>
      <c r="N1313" t="s">
        <v>3747</v>
      </c>
      <c r="O1313" t="s">
        <v>2706</v>
      </c>
      <c r="P1313" s="196">
        <v>5000</v>
      </c>
      <c r="S1313" t="s">
        <v>3342</v>
      </c>
      <c r="T1313" t="s">
        <v>3557</v>
      </c>
      <c r="U1313" s="198">
        <v>3.9049999999999998</v>
      </c>
      <c r="V1313" t="s">
        <v>540</v>
      </c>
      <c r="W1313" t="s">
        <v>431</v>
      </c>
      <c r="X1313" t="s">
        <v>3077</v>
      </c>
      <c r="Y1313" t="s">
        <v>2469</v>
      </c>
      <c r="Z1313" t="s">
        <v>2995</v>
      </c>
      <c r="AA1313">
        <v>835837</v>
      </c>
      <c r="AB1313" s="195">
        <v>37050.875011574099</v>
      </c>
      <c r="AC1313" s="195">
        <v>37050.875011574099</v>
      </c>
    </row>
    <row r="1314" spans="1:29" x14ac:dyDescent="0.25">
      <c r="A1314" s="43" t="str">
        <f t="shared" si="101"/>
        <v xml:space="preserve"> Natural Gas Physical</v>
      </c>
      <c r="B1314" s="43" t="str">
        <f t="shared" si="102"/>
        <v/>
      </c>
      <c r="C1314" s="43" t="str">
        <f t="shared" si="103"/>
        <v>Natural Gas</v>
      </c>
      <c r="D1314" s="43" t="str">
        <f t="shared" si="104"/>
        <v>Physical</v>
      </c>
      <c r="E1314" s="43">
        <f>IF(VLOOKUP(S1314,'DD-Lookup'!$J$6:$L$50,3,FALSE)="Monthly",(YEAR(AC1314)-YEAR(AB1314))*12+MONTH(AC1314)-MONTH(AB1314)+1,(AC1314-AB1314+1))</f>
        <v>1</v>
      </c>
      <c r="F1314" s="210">
        <f t="shared" si="105"/>
        <v>10000</v>
      </c>
      <c r="G1314" s="199">
        <v>1353369</v>
      </c>
      <c r="H1314" s="195">
        <v>37049.345381944397</v>
      </c>
      <c r="I1314" t="s">
        <v>2171</v>
      </c>
      <c r="M1314" t="s">
        <v>3341</v>
      </c>
      <c r="N1314" t="s">
        <v>2492</v>
      </c>
      <c r="O1314" t="s">
        <v>507</v>
      </c>
      <c r="P1314" s="196">
        <v>10000</v>
      </c>
      <c r="S1314" t="s">
        <v>3342</v>
      </c>
      <c r="T1314" t="s">
        <v>3557</v>
      </c>
      <c r="U1314" s="198">
        <v>3.81</v>
      </c>
      <c r="V1314" t="s">
        <v>3170</v>
      </c>
      <c r="W1314" t="s">
        <v>2493</v>
      </c>
      <c r="X1314" t="s">
        <v>2494</v>
      </c>
      <c r="Y1314" t="s">
        <v>2469</v>
      </c>
      <c r="Z1314" t="s">
        <v>2995</v>
      </c>
      <c r="AA1314">
        <v>835838</v>
      </c>
      <c r="AB1314" s="195">
        <v>37050.875011574099</v>
      </c>
      <c r="AC1314" s="195">
        <v>37050.875011574099</v>
      </c>
    </row>
    <row r="1315" spans="1:29" x14ac:dyDescent="0.25">
      <c r="A1315" s="43" t="str">
        <f t="shared" si="101"/>
        <v>US Natural Gas Physical</v>
      </c>
      <c r="B1315" s="43" t="str">
        <f t="shared" si="102"/>
        <v>US</v>
      </c>
      <c r="C1315" s="43" t="str">
        <f t="shared" si="103"/>
        <v>Natural Gas</v>
      </c>
      <c r="D1315" s="43" t="str">
        <f t="shared" si="104"/>
        <v>Physical</v>
      </c>
      <c r="E1315" s="43">
        <f>IF(VLOOKUP(S1315,'DD-Lookup'!$J$6:$L$50,3,FALSE)="Monthly",(YEAR(AC1315)-YEAR(AB1315))*12+MONTH(AC1315)-MONTH(AB1315)+1,(AC1315-AB1315+1))</f>
        <v>1</v>
      </c>
      <c r="F1315" s="210">
        <f t="shared" si="105"/>
        <v>10000</v>
      </c>
      <c r="G1315" s="199">
        <v>1353370</v>
      </c>
      <c r="H1315" s="195">
        <v>37049.345405092601</v>
      </c>
      <c r="I1315" t="s">
        <v>2504</v>
      </c>
      <c r="M1315" t="s">
        <v>3341</v>
      </c>
      <c r="N1315" t="s">
        <v>3747</v>
      </c>
      <c r="O1315" t="s">
        <v>541</v>
      </c>
      <c r="Q1315" s="196">
        <v>10000</v>
      </c>
      <c r="S1315" t="s">
        <v>3342</v>
      </c>
      <c r="T1315" t="s">
        <v>3557</v>
      </c>
      <c r="U1315" s="198">
        <v>3.7225000000000001</v>
      </c>
      <c r="V1315" t="s">
        <v>3324</v>
      </c>
      <c r="W1315" t="s">
        <v>2467</v>
      </c>
      <c r="X1315" t="s">
        <v>2468</v>
      </c>
      <c r="Y1315" t="s">
        <v>2469</v>
      </c>
      <c r="Z1315" t="s">
        <v>2995</v>
      </c>
      <c r="AA1315">
        <v>835839</v>
      </c>
      <c r="AB1315" s="195">
        <v>37050.875011574099</v>
      </c>
      <c r="AC1315" s="195">
        <v>37050.875011574099</v>
      </c>
    </row>
    <row r="1316" spans="1:29" x14ac:dyDescent="0.25">
      <c r="A1316" s="43" t="str">
        <f t="shared" si="101"/>
        <v>US Power Physical</v>
      </c>
      <c r="B1316" s="43" t="str">
        <f t="shared" si="102"/>
        <v>US</v>
      </c>
      <c r="C1316" s="43" t="str">
        <f t="shared" si="103"/>
        <v>Power</v>
      </c>
      <c r="D1316" s="43" t="str">
        <f t="shared" si="104"/>
        <v>Physical</v>
      </c>
      <c r="E1316" s="43">
        <f>IF(VLOOKUP(S1316,'DD-Lookup'!$J$6:$L$50,3,FALSE)="Monthly",(YEAR(AC1316)-YEAR(AB1316))*12+MONTH(AC1316)-MONTH(AB1316)+1,(AC1316-AB1316+1))</f>
        <v>2</v>
      </c>
      <c r="F1316" s="210">
        <f t="shared" si="105"/>
        <v>10</v>
      </c>
      <c r="G1316" s="199">
        <v>1353371</v>
      </c>
      <c r="H1316" s="195">
        <v>37049.345428240696</v>
      </c>
      <c r="I1316" t="s">
        <v>2255</v>
      </c>
      <c r="M1316" t="s">
        <v>2766</v>
      </c>
      <c r="N1316" t="s">
        <v>3310</v>
      </c>
      <c r="O1316" t="s">
        <v>471</v>
      </c>
      <c r="Q1316" s="196">
        <v>5</v>
      </c>
      <c r="S1316" t="s">
        <v>3340</v>
      </c>
      <c r="T1316" t="s">
        <v>3557</v>
      </c>
      <c r="U1316" s="198">
        <v>37</v>
      </c>
      <c r="V1316" t="s">
        <v>1757</v>
      </c>
      <c r="W1316" t="s">
        <v>1758</v>
      </c>
      <c r="X1316" t="s">
        <v>3312</v>
      </c>
      <c r="Y1316" t="s">
        <v>2662</v>
      </c>
      <c r="Z1316" t="s">
        <v>2990</v>
      </c>
      <c r="AA1316">
        <v>636654.1</v>
      </c>
      <c r="AB1316" s="195">
        <v>37050.875011574099</v>
      </c>
      <c r="AC1316" s="195">
        <v>37051.875011574099</v>
      </c>
    </row>
    <row r="1317" spans="1:29" x14ac:dyDescent="0.25">
      <c r="A1317" s="43" t="str">
        <f t="shared" si="101"/>
        <v>US Natural Gas Financial</v>
      </c>
      <c r="B1317" s="43" t="str">
        <f t="shared" si="102"/>
        <v>US</v>
      </c>
      <c r="C1317" s="43" t="str">
        <f t="shared" si="103"/>
        <v>Natural Gas</v>
      </c>
      <c r="D1317" s="43" t="str">
        <f t="shared" si="104"/>
        <v>Financial</v>
      </c>
      <c r="E1317" s="43">
        <f>IF(VLOOKUP(S1317,'DD-Lookup'!$J$6:$L$50,3,FALSE)="Monthly",(YEAR(AC1317)-YEAR(AB1317))*12+MONTH(AC1317)-MONTH(AB1317)+1,(AC1317-AB1317+1))</f>
        <v>214</v>
      </c>
      <c r="F1317" s="210">
        <f t="shared" si="105"/>
        <v>1070000</v>
      </c>
      <c r="G1317" s="199">
        <v>1353372</v>
      </c>
      <c r="H1317" s="195">
        <v>37049.345428240696</v>
      </c>
      <c r="I1317" t="s">
        <v>2527</v>
      </c>
      <c r="M1317" t="s">
        <v>3341</v>
      </c>
      <c r="N1317" t="s">
        <v>2476</v>
      </c>
      <c r="O1317" t="s">
        <v>3306</v>
      </c>
      <c r="P1317" s="196">
        <v>5000</v>
      </c>
      <c r="S1317" t="s">
        <v>3342</v>
      </c>
      <c r="T1317" t="s">
        <v>3557</v>
      </c>
      <c r="U1317" s="198">
        <v>0.6</v>
      </c>
      <c r="V1317" t="s">
        <v>2595</v>
      </c>
      <c r="W1317" t="s">
        <v>2381</v>
      </c>
      <c r="X1317" t="s">
        <v>2382</v>
      </c>
      <c r="Y1317" t="s">
        <v>3575</v>
      </c>
      <c r="Z1317" t="s">
        <v>2995</v>
      </c>
      <c r="AA1317" t="s">
        <v>542</v>
      </c>
      <c r="AB1317" s="195">
        <v>37347</v>
      </c>
      <c r="AC1317" s="195">
        <v>37560</v>
      </c>
    </row>
    <row r="1318" spans="1:29" x14ac:dyDescent="0.25">
      <c r="A1318" s="43" t="str">
        <f t="shared" si="101"/>
        <v>US Power Physical</v>
      </c>
      <c r="B1318" s="43" t="str">
        <f t="shared" si="102"/>
        <v>US</v>
      </c>
      <c r="C1318" s="43" t="str">
        <f t="shared" si="103"/>
        <v>Power</v>
      </c>
      <c r="D1318" s="43" t="str">
        <f t="shared" si="104"/>
        <v>Physical</v>
      </c>
      <c r="E1318" s="43">
        <f>IF(VLOOKUP(S1318,'DD-Lookup'!$J$6:$L$50,3,FALSE)="Monthly",(YEAR(AC1318)-YEAR(AB1318))*12+MONTH(AC1318)-MONTH(AB1318)+1,(AC1318-AB1318+1))</f>
        <v>30</v>
      </c>
      <c r="F1318" s="210">
        <f t="shared" si="105"/>
        <v>1500</v>
      </c>
      <c r="G1318" s="199">
        <v>1353375</v>
      </c>
      <c r="H1318" s="195">
        <v>37049.345520833303</v>
      </c>
      <c r="I1318" t="s">
        <v>2288</v>
      </c>
      <c r="M1318" t="s">
        <v>2766</v>
      </c>
      <c r="N1318" t="s">
        <v>3361</v>
      </c>
      <c r="O1318" t="s">
        <v>2256</v>
      </c>
      <c r="P1318" s="196">
        <v>50</v>
      </c>
      <c r="S1318" t="s">
        <v>3340</v>
      </c>
      <c r="T1318" t="s">
        <v>3557</v>
      </c>
      <c r="U1318" s="198">
        <v>36.5</v>
      </c>
      <c r="V1318" t="s">
        <v>2784</v>
      </c>
      <c r="W1318" t="s">
        <v>3380</v>
      </c>
      <c r="X1318" t="s">
        <v>3366</v>
      </c>
      <c r="Y1318" t="s">
        <v>2662</v>
      </c>
      <c r="Z1318" t="s">
        <v>2990</v>
      </c>
      <c r="AA1318">
        <v>636655.1</v>
      </c>
      <c r="AB1318" s="195">
        <v>37135.715972222199</v>
      </c>
      <c r="AC1318" s="195">
        <v>37164.715972222199</v>
      </c>
    </row>
    <row r="1319" spans="1:29" x14ac:dyDescent="0.25">
      <c r="A1319" s="43" t="str">
        <f t="shared" si="101"/>
        <v>US Natural Gas Physical</v>
      </c>
      <c r="B1319" s="43" t="str">
        <f t="shared" si="102"/>
        <v>US</v>
      </c>
      <c r="C1319" s="43" t="str">
        <f t="shared" si="103"/>
        <v>Natural Gas</v>
      </c>
      <c r="D1319" s="43" t="str">
        <f t="shared" si="104"/>
        <v>Physical</v>
      </c>
      <c r="E1319" s="43">
        <f>IF(VLOOKUP(S1319,'DD-Lookup'!$J$6:$L$50,3,FALSE)="Monthly",(YEAR(AC1319)-YEAR(AB1319))*12+MONTH(AC1319)-MONTH(AB1319)+1,(AC1319-AB1319+1))</f>
        <v>1</v>
      </c>
      <c r="F1319" s="210">
        <f t="shared" si="105"/>
        <v>5000</v>
      </c>
      <c r="G1319" s="199">
        <v>1353374</v>
      </c>
      <c r="H1319" s="195">
        <v>37049.345520833303</v>
      </c>
      <c r="I1319" t="s">
        <v>2172</v>
      </c>
      <c r="M1319" t="s">
        <v>3341</v>
      </c>
      <c r="N1319" t="s">
        <v>3747</v>
      </c>
      <c r="O1319" t="s">
        <v>1623</v>
      </c>
      <c r="Q1319" s="196">
        <v>5000</v>
      </c>
      <c r="S1319" t="s">
        <v>3342</v>
      </c>
      <c r="T1319" t="s">
        <v>3557</v>
      </c>
      <c r="U1319" s="198">
        <v>3.8250000000000002</v>
      </c>
      <c r="V1319" t="s">
        <v>3949</v>
      </c>
      <c r="W1319" t="s">
        <v>2190</v>
      </c>
      <c r="X1319" t="s">
        <v>2191</v>
      </c>
      <c r="Y1319" t="s">
        <v>2469</v>
      </c>
      <c r="Z1319" t="s">
        <v>2995</v>
      </c>
      <c r="AA1319">
        <v>835841</v>
      </c>
      <c r="AB1319" s="195">
        <v>37050.875011574099</v>
      </c>
      <c r="AC1319" s="195">
        <v>37050.875011574099</v>
      </c>
    </row>
    <row r="1320" spans="1:29" x14ac:dyDescent="0.25">
      <c r="A1320" s="43" t="str">
        <f t="shared" si="101"/>
        <v>US Natural Gas Physical</v>
      </c>
      <c r="B1320" s="43" t="str">
        <f t="shared" si="102"/>
        <v>US</v>
      </c>
      <c r="C1320" s="43" t="str">
        <f t="shared" si="103"/>
        <v>Natural Gas</v>
      </c>
      <c r="D1320" s="43" t="str">
        <f t="shared" si="104"/>
        <v>Physical</v>
      </c>
      <c r="E1320" s="43">
        <f>IF(VLOOKUP(S1320,'DD-Lookup'!$J$6:$L$50,3,FALSE)="Monthly",(YEAR(AC1320)-YEAR(AB1320))*12+MONTH(AC1320)-MONTH(AB1320)+1,(AC1320-AB1320+1))</f>
        <v>1</v>
      </c>
      <c r="F1320" s="210">
        <f t="shared" si="105"/>
        <v>10000</v>
      </c>
      <c r="G1320" s="199">
        <v>1353376</v>
      </c>
      <c r="H1320" s="195">
        <v>37049.345590277801</v>
      </c>
      <c r="I1320" t="s">
        <v>2172</v>
      </c>
      <c r="M1320" t="s">
        <v>3341</v>
      </c>
      <c r="N1320" t="s">
        <v>3747</v>
      </c>
      <c r="O1320" t="s">
        <v>442</v>
      </c>
      <c r="P1320" s="196">
        <v>10000</v>
      </c>
      <c r="S1320" t="s">
        <v>3342</v>
      </c>
      <c r="T1320" t="s">
        <v>3557</v>
      </c>
      <c r="U1320" s="198">
        <v>3.835</v>
      </c>
      <c r="V1320" t="s">
        <v>3847</v>
      </c>
      <c r="W1320" t="s">
        <v>2509</v>
      </c>
      <c r="X1320" t="s">
        <v>2510</v>
      </c>
      <c r="Y1320" t="s">
        <v>2469</v>
      </c>
      <c r="Z1320" t="s">
        <v>2995</v>
      </c>
      <c r="AA1320">
        <v>835842</v>
      </c>
      <c r="AB1320" s="195">
        <v>37050.875011574099</v>
      </c>
      <c r="AC1320" s="195">
        <v>37050.875011574099</v>
      </c>
    </row>
    <row r="1321" spans="1:29" x14ac:dyDescent="0.25">
      <c r="A1321" s="43" t="str">
        <f t="shared" si="101"/>
        <v>US Natural Gas Physical</v>
      </c>
      <c r="B1321" s="43" t="str">
        <f t="shared" si="102"/>
        <v>US</v>
      </c>
      <c r="C1321" s="43" t="str">
        <f t="shared" si="103"/>
        <v>Natural Gas</v>
      </c>
      <c r="D1321" s="43" t="str">
        <f t="shared" si="104"/>
        <v>Physical</v>
      </c>
      <c r="E1321" s="43">
        <f>IF(VLOOKUP(S1321,'DD-Lookup'!$J$6:$L$50,3,FALSE)="Monthly",(YEAR(AC1321)-YEAR(AB1321))*12+MONTH(AC1321)-MONTH(AB1321)+1,(AC1321-AB1321+1))</f>
        <v>1</v>
      </c>
      <c r="F1321" s="210">
        <f t="shared" si="105"/>
        <v>10000</v>
      </c>
      <c r="G1321" s="199">
        <v>1353377</v>
      </c>
      <c r="H1321" s="195">
        <v>37049.345613425903</v>
      </c>
      <c r="I1321" t="s">
        <v>3529</v>
      </c>
      <c r="M1321" t="s">
        <v>3341</v>
      </c>
      <c r="N1321" t="s">
        <v>3747</v>
      </c>
      <c r="O1321" t="s">
        <v>379</v>
      </c>
      <c r="Q1321" s="196">
        <v>10000</v>
      </c>
      <c r="S1321" t="s">
        <v>3342</v>
      </c>
      <c r="T1321" t="s">
        <v>3557</v>
      </c>
      <c r="U1321" s="198">
        <v>3.73</v>
      </c>
      <c r="V1321" t="s">
        <v>2383</v>
      </c>
      <c r="W1321" t="s">
        <v>2467</v>
      </c>
      <c r="X1321" t="s">
        <v>2468</v>
      </c>
      <c r="Y1321" t="s">
        <v>2469</v>
      </c>
      <c r="Z1321" t="s">
        <v>2995</v>
      </c>
      <c r="AA1321">
        <v>835843</v>
      </c>
      <c r="AB1321" s="195">
        <v>37050.875011574099</v>
      </c>
      <c r="AC1321" s="195">
        <v>37050.875011574099</v>
      </c>
    </row>
    <row r="1322" spans="1:29" x14ac:dyDescent="0.25">
      <c r="A1322" s="43" t="str">
        <f t="shared" si="101"/>
        <v>US Power Financial</v>
      </c>
      <c r="B1322" s="43" t="str">
        <f t="shared" si="102"/>
        <v>US</v>
      </c>
      <c r="C1322" s="43" t="str">
        <f t="shared" si="103"/>
        <v>Power</v>
      </c>
      <c r="D1322" s="43" t="str">
        <f t="shared" si="104"/>
        <v>Financial</v>
      </c>
      <c r="E1322" s="43">
        <f>IF(VLOOKUP(S1322,'DD-Lookup'!$J$6:$L$50,3,FALSE)="Monthly",(YEAR(AC1322)-YEAR(AB1322))*12+MONTH(AC1322)-MONTH(AB1322)+1,(AC1322-AB1322+1))</f>
        <v>1</v>
      </c>
      <c r="F1322" s="210">
        <f t="shared" si="105"/>
        <v>50</v>
      </c>
      <c r="G1322" s="199">
        <v>1353378</v>
      </c>
      <c r="H1322" s="195">
        <v>37049.345659722203</v>
      </c>
      <c r="I1322" t="s">
        <v>2262</v>
      </c>
      <c r="M1322" t="s">
        <v>2766</v>
      </c>
      <c r="N1322" t="s">
        <v>2659</v>
      </c>
      <c r="O1322" t="s">
        <v>1709</v>
      </c>
      <c r="Q1322" s="196">
        <v>50</v>
      </c>
      <c r="S1322" t="s">
        <v>3340</v>
      </c>
      <c r="T1322" t="s">
        <v>3557</v>
      </c>
      <c r="U1322" s="198">
        <v>28.85</v>
      </c>
      <c r="V1322" t="s">
        <v>3824</v>
      </c>
      <c r="W1322" t="s">
        <v>2258</v>
      </c>
      <c r="X1322" t="s">
        <v>3368</v>
      </c>
      <c r="Y1322" t="s">
        <v>2662</v>
      </c>
      <c r="Z1322" t="s">
        <v>2995</v>
      </c>
      <c r="AA1322">
        <v>636656.1</v>
      </c>
      <c r="AB1322" s="195">
        <v>37050.875011574099</v>
      </c>
      <c r="AC1322" s="195">
        <v>37050.875011574099</v>
      </c>
    </row>
    <row r="1323" spans="1:29" x14ac:dyDescent="0.25">
      <c r="A1323" s="43" t="str">
        <f t="shared" si="101"/>
        <v>US Power Physical</v>
      </c>
      <c r="B1323" s="43" t="str">
        <f t="shared" si="102"/>
        <v>US</v>
      </c>
      <c r="C1323" s="43" t="str">
        <f t="shared" si="103"/>
        <v>Power</v>
      </c>
      <c r="D1323" s="43" t="str">
        <f t="shared" si="104"/>
        <v>Physical</v>
      </c>
      <c r="E1323" s="43">
        <f>IF(VLOOKUP(S1323,'DD-Lookup'!$J$6:$L$50,3,FALSE)="Monthly",(YEAR(AC1323)-YEAR(AB1323))*12+MONTH(AC1323)-MONTH(AB1323)+1,(AC1323-AB1323+1))</f>
        <v>2</v>
      </c>
      <c r="F1323" s="210">
        <f t="shared" si="105"/>
        <v>50</v>
      </c>
      <c r="G1323" s="199">
        <v>1353379</v>
      </c>
      <c r="H1323" s="195">
        <v>37049.3456828704</v>
      </c>
      <c r="I1323" t="s">
        <v>2259</v>
      </c>
      <c r="M1323" t="s">
        <v>2766</v>
      </c>
      <c r="N1323" t="s">
        <v>3308</v>
      </c>
      <c r="O1323" t="s">
        <v>2694</v>
      </c>
      <c r="Q1323" s="196">
        <v>25</v>
      </c>
      <c r="S1323" t="s">
        <v>3340</v>
      </c>
      <c r="T1323" t="s">
        <v>3557</v>
      </c>
      <c r="U1323" s="198">
        <v>53</v>
      </c>
      <c r="V1323" t="s">
        <v>3759</v>
      </c>
      <c r="W1323" t="s">
        <v>3313</v>
      </c>
      <c r="X1323" t="s">
        <v>3309</v>
      </c>
      <c r="Y1323" t="s">
        <v>2662</v>
      </c>
      <c r="Z1323" t="s">
        <v>2990</v>
      </c>
      <c r="AA1323">
        <v>636657.1</v>
      </c>
      <c r="AB1323" s="195">
        <v>37050.875011574099</v>
      </c>
      <c r="AC1323" s="195">
        <v>37051.875011574099</v>
      </c>
    </row>
    <row r="1324" spans="1:29" x14ac:dyDescent="0.25">
      <c r="A1324" s="43" t="str">
        <f t="shared" si="101"/>
        <v>US Natural Gas Physical</v>
      </c>
      <c r="B1324" s="43" t="str">
        <f t="shared" si="102"/>
        <v>US</v>
      </c>
      <c r="C1324" s="43" t="str">
        <f t="shared" si="103"/>
        <v>Natural Gas</v>
      </c>
      <c r="D1324" s="43" t="str">
        <f t="shared" si="104"/>
        <v>Physical</v>
      </c>
      <c r="E1324" s="43">
        <f>IF(VLOOKUP(S1324,'DD-Lookup'!$J$6:$L$50,3,FALSE)="Monthly",(YEAR(AC1324)-YEAR(AB1324))*12+MONTH(AC1324)-MONTH(AB1324)+1,(AC1324-AB1324+1))</f>
        <v>1</v>
      </c>
      <c r="F1324" s="210">
        <f t="shared" si="105"/>
        <v>5000</v>
      </c>
      <c r="G1324" s="199">
        <v>1353380</v>
      </c>
      <c r="H1324" s="195">
        <v>37049.3456828704</v>
      </c>
      <c r="I1324" t="s">
        <v>3443</v>
      </c>
      <c r="M1324" t="s">
        <v>3341</v>
      </c>
      <c r="N1324" t="s">
        <v>3747</v>
      </c>
      <c r="O1324" t="s">
        <v>428</v>
      </c>
      <c r="P1324" s="196">
        <v>5000</v>
      </c>
      <c r="S1324" t="s">
        <v>3342</v>
      </c>
      <c r="T1324" t="s">
        <v>3557</v>
      </c>
      <c r="U1324" s="198">
        <v>3.56</v>
      </c>
      <c r="V1324" t="s">
        <v>3329</v>
      </c>
      <c r="W1324" t="s">
        <v>2498</v>
      </c>
      <c r="X1324" t="s">
        <v>2499</v>
      </c>
      <c r="Y1324" t="s">
        <v>2469</v>
      </c>
      <c r="Z1324" t="s">
        <v>2995</v>
      </c>
      <c r="AA1324">
        <v>835844</v>
      </c>
      <c r="AB1324" s="195">
        <v>37050.875011574099</v>
      </c>
      <c r="AC1324" s="195">
        <v>37050.875011574099</v>
      </c>
    </row>
    <row r="1325" spans="1:29" x14ac:dyDescent="0.25">
      <c r="A1325" s="43" t="str">
        <f t="shared" si="101"/>
        <v>US Natural Gas Physical</v>
      </c>
      <c r="B1325" s="43" t="str">
        <f t="shared" si="102"/>
        <v>US</v>
      </c>
      <c r="C1325" s="43" t="str">
        <f t="shared" si="103"/>
        <v>Natural Gas</v>
      </c>
      <c r="D1325" s="43" t="str">
        <f t="shared" si="104"/>
        <v>Physical</v>
      </c>
      <c r="E1325" s="43">
        <f>IF(VLOOKUP(S1325,'DD-Lookup'!$J$6:$L$50,3,FALSE)="Monthly",(YEAR(AC1325)-YEAR(AB1325))*12+MONTH(AC1325)-MONTH(AB1325)+1,(AC1325-AB1325+1))</f>
        <v>1</v>
      </c>
      <c r="F1325" s="210">
        <f t="shared" si="105"/>
        <v>10000</v>
      </c>
      <c r="G1325" s="199">
        <v>1353381</v>
      </c>
      <c r="H1325" s="195">
        <v>37049.3457291667</v>
      </c>
      <c r="I1325" t="s">
        <v>3360</v>
      </c>
      <c r="M1325" t="s">
        <v>3341</v>
      </c>
      <c r="N1325" t="s">
        <v>3747</v>
      </c>
      <c r="O1325" t="s">
        <v>453</v>
      </c>
      <c r="P1325" s="196">
        <v>10000</v>
      </c>
      <c r="S1325" t="s">
        <v>3342</v>
      </c>
      <c r="T1325" t="s">
        <v>3557</v>
      </c>
      <c r="U1325" s="198">
        <v>6.05</v>
      </c>
      <c r="V1325" t="s">
        <v>2292</v>
      </c>
      <c r="W1325" t="s">
        <v>454</v>
      </c>
      <c r="X1325" t="s">
        <v>3092</v>
      </c>
      <c r="Y1325" t="s">
        <v>2469</v>
      </c>
      <c r="Z1325" t="s">
        <v>2995</v>
      </c>
      <c r="AA1325">
        <v>835845</v>
      </c>
      <c r="AB1325" s="195">
        <v>37050.875011574099</v>
      </c>
      <c r="AC1325" s="195">
        <v>37050.875011574099</v>
      </c>
    </row>
    <row r="1326" spans="1:29" x14ac:dyDescent="0.25">
      <c r="A1326" s="43" t="str">
        <f t="shared" si="101"/>
        <v>US Natural Gas Physical</v>
      </c>
      <c r="B1326" s="43" t="str">
        <f t="shared" si="102"/>
        <v>US</v>
      </c>
      <c r="C1326" s="43" t="str">
        <f t="shared" si="103"/>
        <v>Natural Gas</v>
      </c>
      <c r="D1326" s="43" t="str">
        <f t="shared" si="104"/>
        <v>Physical</v>
      </c>
      <c r="E1326" s="43">
        <f>IF(VLOOKUP(S1326,'DD-Lookup'!$J$6:$L$50,3,FALSE)="Monthly",(YEAR(AC1326)-YEAR(AB1326))*12+MONTH(AC1326)-MONTH(AB1326)+1,(AC1326-AB1326+1))</f>
        <v>1</v>
      </c>
      <c r="F1326" s="210">
        <f t="shared" si="105"/>
        <v>10000</v>
      </c>
      <c r="G1326" s="199">
        <v>1353382</v>
      </c>
      <c r="H1326" s="195">
        <v>37049.345740740697</v>
      </c>
      <c r="I1326" t="s">
        <v>3509</v>
      </c>
      <c r="M1326" t="s">
        <v>3341</v>
      </c>
      <c r="N1326" t="s">
        <v>3747</v>
      </c>
      <c r="O1326" t="s">
        <v>448</v>
      </c>
      <c r="Q1326" s="196">
        <v>10000</v>
      </c>
      <c r="S1326" t="s">
        <v>3342</v>
      </c>
      <c r="T1326" t="s">
        <v>3557</v>
      </c>
      <c r="U1326" s="198">
        <v>3.625</v>
      </c>
      <c r="V1326" t="s">
        <v>3048</v>
      </c>
      <c r="W1326" t="s">
        <v>2181</v>
      </c>
      <c r="X1326" t="s">
        <v>2182</v>
      </c>
      <c r="Y1326" t="s">
        <v>2469</v>
      </c>
      <c r="Z1326" t="s">
        <v>2995</v>
      </c>
      <c r="AA1326">
        <v>835846</v>
      </c>
      <c r="AB1326" s="195">
        <v>37050.875011574099</v>
      </c>
      <c r="AC1326" s="195">
        <v>37050.875011574099</v>
      </c>
    </row>
    <row r="1327" spans="1:29" x14ac:dyDescent="0.25">
      <c r="A1327" s="43" t="str">
        <f t="shared" si="101"/>
        <v>US Natural Gas Physical</v>
      </c>
      <c r="B1327" s="43" t="str">
        <f t="shared" si="102"/>
        <v>US</v>
      </c>
      <c r="C1327" s="43" t="str">
        <f t="shared" si="103"/>
        <v>Natural Gas</v>
      </c>
      <c r="D1327" s="43" t="str">
        <f t="shared" si="104"/>
        <v>Physical</v>
      </c>
      <c r="E1327" s="43">
        <f>IF(VLOOKUP(S1327,'DD-Lookup'!$J$6:$L$50,3,FALSE)="Monthly",(YEAR(AC1327)-YEAR(AB1327))*12+MONTH(AC1327)-MONTH(AB1327)+1,(AC1327-AB1327+1))</f>
        <v>1</v>
      </c>
      <c r="F1327" s="210">
        <f t="shared" si="105"/>
        <v>9400</v>
      </c>
      <c r="G1327" s="199">
        <v>1353383</v>
      </c>
      <c r="H1327" s="195">
        <v>37049.345775463</v>
      </c>
      <c r="I1327" t="s">
        <v>3443</v>
      </c>
      <c r="M1327" t="s">
        <v>3341</v>
      </c>
      <c r="N1327" t="s">
        <v>3747</v>
      </c>
      <c r="O1327" t="s">
        <v>1629</v>
      </c>
      <c r="Q1327" s="196">
        <v>9400</v>
      </c>
      <c r="S1327" t="s">
        <v>3342</v>
      </c>
      <c r="T1327" t="s">
        <v>3557</v>
      </c>
      <c r="U1327" s="198">
        <v>3.62</v>
      </c>
      <c r="V1327" t="s">
        <v>4171</v>
      </c>
      <c r="W1327" t="s">
        <v>2366</v>
      </c>
      <c r="X1327" t="s">
        <v>3093</v>
      </c>
      <c r="Y1327" t="s">
        <v>2469</v>
      </c>
      <c r="Z1327" t="s">
        <v>2995</v>
      </c>
      <c r="AA1327">
        <v>835847</v>
      </c>
      <c r="AB1327" s="195">
        <v>37050.875011574099</v>
      </c>
      <c r="AC1327" s="195">
        <v>37050.875011574099</v>
      </c>
    </row>
    <row r="1328" spans="1:29" x14ac:dyDescent="0.25">
      <c r="A1328" s="43" t="str">
        <f t="shared" si="101"/>
        <v>US Natural Gas Financial</v>
      </c>
      <c r="B1328" s="43" t="str">
        <f t="shared" si="102"/>
        <v>US</v>
      </c>
      <c r="C1328" s="43" t="str">
        <f t="shared" si="103"/>
        <v>Natural Gas</v>
      </c>
      <c r="D1328" s="43" t="str">
        <f t="shared" si="104"/>
        <v>Financial</v>
      </c>
      <c r="E1328" s="43">
        <f>IF(VLOOKUP(S1328,'DD-Lookup'!$J$6:$L$50,3,FALSE)="Monthly",(YEAR(AC1328)-YEAR(AB1328))*12+MONTH(AC1328)-MONTH(AB1328)+1,(AC1328-AB1328+1))</f>
        <v>23</v>
      </c>
      <c r="F1328" s="210">
        <f t="shared" si="105"/>
        <v>345000</v>
      </c>
      <c r="G1328" s="199">
        <v>1353384</v>
      </c>
      <c r="H1328" s="195">
        <v>37049.345833333296</v>
      </c>
      <c r="I1328" t="s">
        <v>2472</v>
      </c>
      <c r="M1328" t="s">
        <v>3341</v>
      </c>
      <c r="N1328" t="s">
        <v>2281</v>
      </c>
      <c r="O1328" t="s">
        <v>2707</v>
      </c>
      <c r="P1328" s="196">
        <v>15000</v>
      </c>
      <c r="S1328" t="s">
        <v>3342</v>
      </c>
      <c r="T1328" t="s">
        <v>3557</v>
      </c>
      <c r="U1328" s="198">
        <v>3.75</v>
      </c>
      <c r="V1328" t="s">
        <v>4235</v>
      </c>
      <c r="W1328" t="s">
        <v>2376</v>
      </c>
      <c r="X1328" t="s">
        <v>435</v>
      </c>
      <c r="Y1328" t="s">
        <v>3575</v>
      </c>
      <c r="Z1328" t="s">
        <v>2995</v>
      </c>
      <c r="AA1328" t="s">
        <v>543</v>
      </c>
      <c r="AB1328" s="195">
        <v>37050.875011574099</v>
      </c>
      <c r="AC1328" s="195">
        <v>37072.875011574099</v>
      </c>
    </row>
    <row r="1329" spans="1:29" x14ac:dyDescent="0.25">
      <c r="A1329" s="43" t="str">
        <f t="shared" si="101"/>
        <v>US Power Physical</v>
      </c>
      <c r="B1329" s="43" t="str">
        <f t="shared" si="102"/>
        <v>US</v>
      </c>
      <c r="C1329" s="43" t="str">
        <f t="shared" si="103"/>
        <v>Power</v>
      </c>
      <c r="D1329" s="43" t="str">
        <f t="shared" si="104"/>
        <v>Physical</v>
      </c>
      <c r="E1329" s="43">
        <f>IF(VLOOKUP(S1329,'DD-Lookup'!$J$6:$L$50,3,FALSE)="Monthly",(YEAR(AC1329)-YEAR(AB1329))*12+MONTH(AC1329)-MONTH(AB1329)+1,(AC1329-AB1329+1))</f>
        <v>31</v>
      </c>
      <c r="F1329" s="210">
        <f t="shared" si="105"/>
        <v>1550</v>
      </c>
      <c r="G1329" s="199">
        <v>1353385</v>
      </c>
      <c r="H1329" s="195">
        <v>37049.345891203702</v>
      </c>
      <c r="I1329" t="s">
        <v>2266</v>
      </c>
      <c r="M1329" t="s">
        <v>2766</v>
      </c>
      <c r="N1329" t="s">
        <v>3361</v>
      </c>
      <c r="O1329" t="s">
        <v>3745</v>
      </c>
      <c r="Q1329" s="196">
        <v>50</v>
      </c>
      <c r="S1329" t="s">
        <v>3340</v>
      </c>
      <c r="T1329" t="s">
        <v>3557</v>
      </c>
      <c r="U1329" s="198">
        <v>80.25</v>
      </c>
      <c r="V1329" t="s">
        <v>4236</v>
      </c>
      <c r="W1329" t="s">
        <v>3380</v>
      </c>
      <c r="X1329" t="s">
        <v>3381</v>
      </c>
      <c r="Y1329" t="s">
        <v>2662</v>
      </c>
      <c r="Z1329" t="s">
        <v>2990</v>
      </c>
      <c r="AA1329">
        <v>636658.1</v>
      </c>
      <c r="AB1329" s="195">
        <v>37073.875011574099</v>
      </c>
      <c r="AC1329" s="195">
        <v>37103.875011574099</v>
      </c>
    </row>
    <row r="1330" spans="1:29" x14ac:dyDescent="0.25">
      <c r="A1330" s="43" t="str">
        <f t="shared" si="101"/>
        <v xml:space="preserve"> Metals Financial</v>
      </c>
      <c r="B1330" s="43" t="str">
        <f t="shared" si="102"/>
        <v/>
      </c>
      <c r="C1330" s="43" t="str">
        <f t="shared" si="103"/>
        <v>Metals</v>
      </c>
      <c r="D1330" s="43" t="str">
        <f t="shared" si="104"/>
        <v>Financial</v>
      </c>
      <c r="E1330" s="43">
        <f>IF(VLOOKUP(S1330,'DD-Lookup'!$J$6:$L$50,3,FALSE)="Monthly",(YEAR(AC1330)-YEAR(AB1330))*12+MONTH(AC1330)-MONTH(AB1330)+1,(AC1330-AB1330+1))</f>
        <v>1</v>
      </c>
      <c r="F1330" s="210">
        <f t="shared" si="105"/>
        <v>2</v>
      </c>
      <c r="G1330" s="199">
        <v>1353386</v>
      </c>
      <c r="H1330" s="195">
        <v>37049.3459953704</v>
      </c>
      <c r="I1330" t="s">
        <v>3577</v>
      </c>
      <c r="M1330" t="s">
        <v>3346</v>
      </c>
      <c r="N1330" t="s">
        <v>3554</v>
      </c>
      <c r="O1330" t="s">
        <v>3555</v>
      </c>
      <c r="Q1330" s="196">
        <v>2</v>
      </c>
      <c r="S1330" t="s">
        <v>3556</v>
      </c>
      <c r="T1330" t="s">
        <v>3557</v>
      </c>
      <c r="U1330" s="198">
        <v>1667</v>
      </c>
      <c r="V1330" t="s">
        <v>3613</v>
      </c>
      <c r="W1330" t="s">
        <v>3563</v>
      </c>
      <c r="X1330" t="s">
        <v>3559</v>
      </c>
      <c r="Y1330" t="s">
        <v>3560</v>
      </c>
      <c r="Z1330" t="s">
        <v>3561</v>
      </c>
      <c r="AA1330">
        <v>2173557</v>
      </c>
    </row>
    <row r="1331" spans="1:29" x14ac:dyDescent="0.25">
      <c r="A1331" s="43" t="str">
        <f t="shared" si="101"/>
        <v>US Power Physical</v>
      </c>
      <c r="B1331" s="43" t="str">
        <f t="shared" si="102"/>
        <v>US</v>
      </c>
      <c r="C1331" s="43" t="str">
        <f t="shared" si="103"/>
        <v>Power</v>
      </c>
      <c r="D1331" s="43" t="str">
        <f t="shared" si="104"/>
        <v>Physical</v>
      </c>
      <c r="E1331" s="43">
        <f>IF(VLOOKUP(S1331,'DD-Lookup'!$J$6:$L$50,3,FALSE)="Monthly",(YEAR(AC1331)-YEAR(AB1331))*12+MONTH(AC1331)-MONTH(AB1331)+1,(AC1331-AB1331+1))</f>
        <v>2</v>
      </c>
      <c r="F1331" s="210">
        <f t="shared" si="105"/>
        <v>50</v>
      </c>
      <c r="G1331" s="199">
        <v>1353387</v>
      </c>
      <c r="H1331" s="195">
        <v>37049.3459953704</v>
      </c>
      <c r="I1331" t="s">
        <v>492</v>
      </c>
      <c r="M1331" t="s">
        <v>2766</v>
      </c>
      <c r="N1331" t="s">
        <v>3310</v>
      </c>
      <c r="O1331" t="s">
        <v>461</v>
      </c>
      <c r="P1331" s="196">
        <v>25</v>
      </c>
      <c r="S1331" t="s">
        <v>3340</v>
      </c>
      <c r="T1331" t="s">
        <v>3557</v>
      </c>
      <c r="U1331" s="198">
        <v>39.5</v>
      </c>
      <c r="V1331" t="s">
        <v>493</v>
      </c>
      <c r="W1331" t="s">
        <v>3315</v>
      </c>
      <c r="X1331" t="s">
        <v>3312</v>
      </c>
      <c r="Y1331" t="s">
        <v>2662</v>
      </c>
      <c r="Z1331" t="s">
        <v>2990</v>
      </c>
      <c r="AA1331">
        <v>636659.1</v>
      </c>
      <c r="AB1331" s="195">
        <v>37050.875011574099</v>
      </c>
      <c r="AC1331" s="195">
        <v>37051.875011574099</v>
      </c>
    </row>
    <row r="1332" spans="1:29" x14ac:dyDescent="0.25">
      <c r="A1332" s="43" t="str">
        <f t="shared" si="101"/>
        <v>US Natural Gas Physical</v>
      </c>
      <c r="B1332" s="43" t="str">
        <f t="shared" si="102"/>
        <v>US</v>
      </c>
      <c r="C1332" s="43" t="str">
        <f t="shared" si="103"/>
        <v>Natural Gas</v>
      </c>
      <c r="D1332" s="43" t="str">
        <f t="shared" si="104"/>
        <v>Physical</v>
      </c>
      <c r="E1332" s="43">
        <f>IF(VLOOKUP(S1332,'DD-Lookup'!$J$6:$L$50,3,FALSE)="Monthly",(YEAR(AC1332)-YEAR(AB1332))*12+MONTH(AC1332)-MONTH(AB1332)+1,(AC1332-AB1332+1))</f>
        <v>1</v>
      </c>
      <c r="F1332" s="210">
        <f t="shared" si="105"/>
        <v>20000</v>
      </c>
      <c r="G1332" s="199">
        <v>1353388</v>
      </c>
      <c r="H1332" s="195">
        <v>37049.346053240697</v>
      </c>
      <c r="I1332" t="s">
        <v>2172</v>
      </c>
      <c r="M1332" t="s">
        <v>3341</v>
      </c>
      <c r="N1332" t="s">
        <v>3747</v>
      </c>
      <c r="O1332" t="s">
        <v>379</v>
      </c>
      <c r="P1332" s="196">
        <v>20000</v>
      </c>
      <c r="S1332" t="s">
        <v>3342</v>
      </c>
      <c r="T1332" t="s">
        <v>3557</v>
      </c>
      <c r="U1332" s="198">
        <v>3.72</v>
      </c>
      <c r="V1332" t="s">
        <v>3070</v>
      </c>
      <c r="W1332" t="s">
        <v>2467</v>
      </c>
      <c r="X1332" t="s">
        <v>2468</v>
      </c>
      <c r="Y1332" t="s">
        <v>2469</v>
      </c>
      <c r="Z1332" t="s">
        <v>2995</v>
      </c>
      <c r="AA1332">
        <v>835848</v>
      </c>
      <c r="AB1332" s="195">
        <v>37050.875011574099</v>
      </c>
      <c r="AC1332" s="195">
        <v>37050.875011574099</v>
      </c>
    </row>
    <row r="1333" spans="1:29" x14ac:dyDescent="0.25">
      <c r="A1333" s="43" t="str">
        <f t="shared" si="101"/>
        <v>US Natural Gas Physical</v>
      </c>
      <c r="B1333" s="43" t="str">
        <f t="shared" si="102"/>
        <v>US</v>
      </c>
      <c r="C1333" s="43" t="str">
        <f t="shared" si="103"/>
        <v>Natural Gas</v>
      </c>
      <c r="D1333" s="43" t="str">
        <f t="shared" si="104"/>
        <v>Physical</v>
      </c>
      <c r="E1333" s="43">
        <f>IF(VLOOKUP(S1333,'DD-Lookup'!$J$6:$L$50,3,FALSE)="Monthly",(YEAR(AC1333)-YEAR(AB1333))*12+MONTH(AC1333)-MONTH(AB1333)+1,(AC1333-AB1333+1))</f>
        <v>1</v>
      </c>
      <c r="F1333" s="210">
        <f t="shared" si="105"/>
        <v>20000</v>
      </c>
      <c r="G1333" s="199">
        <v>1353389</v>
      </c>
      <c r="H1333" s="195">
        <v>37049.346064814803</v>
      </c>
      <c r="I1333" t="s">
        <v>3360</v>
      </c>
      <c r="M1333" t="s">
        <v>3341</v>
      </c>
      <c r="N1333" t="s">
        <v>3747</v>
      </c>
      <c r="O1333" t="s">
        <v>1636</v>
      </c>
      <c r="Q1333" s="196">
        <v>20000</v>
      </c>
      <c r="S1333" t="s">
        <v>3342</v>
      </c>
      <c r="T1333" t="s">
        <v>3557</v>
      </c>
      <c r="U1333" s="198">
        <v>3.53</v>
      </c>
      <c r="V1333" t="s">
        <v>4195</v>
      </c>
      <c r="W1333" t="s">
        <v>2366</v>
      </c>
      <c r="X1333" t="s">
        <v>3093</v>
      </c>
      <c r="Y1333" t="s">
        <v>2469</v>
      </c>
      <c r="Z1333" t="s">
        <v>2995</v>
      </c>
      <c r="AA1333">
        <v>835849</v>
      </c>
      <c r="AB1333" s="195">
        <v>37050.875011574099</v>
      </c>
      <c r="AC1333" s="195">
        <v>37050.875011574099</v>
      </c>
    </row>
    <row r="1334" spans="1:29" x14ac:dyDescent="0.25">
      <c r="A1334" s="43" t="str">
        <f t="shared" si="101"/>
        <v xml:space="preserve"> Metals Financial</v>
      </c>
      <c r="B1334" s="43" t="str">
        <f t="shared" si="102"/>
        <v/>
      </c>
      <c r="C1334" s="43" t="str">
        <f t="shared" si="103"/>
        <v>Metals</v>
      </c>
      <c r="D1334" s="43" t="str">
        <f t="shared" si="104"/>
        <v>Financial</v>
      </c>
      <c r="E1334" s="43">
        <f>IF(VLOOKUP(S1334,'DD-Lookup'!$J$6:$L$50,3,FALSE)="Monthly",(YEAR(AC1334)-YEAR(AB1334))*12+MONTH(AC1334)-MONTH(AB1334)+1,(AC1334-AB1334+1))</f>
        <v>1</v>
      </c>
      <c r="F1334" s="210">
        <f t="shared" si="105"/>
        <v>20</v>
      </c>
      <c r="G1334" s="199">
        <v>1353390</v>
      </c>
      <c r="H1334" s="195">
        <v>37049.346087963</v>
      </c>
      <c r="I1334" t="s">
        <v>3527</v>
      </c>
      <c r="M1334" t="s">
        <v>3346</v>
      </c>
      <c r="N1334" t="s">
        <v>3566</v>
      </c>
      <c r="O1334" t="s">
        <v>3567</v>
      </c>
      <c r="Q1334" s="196">
        <v>20</v>
      </c>
      <c r="S1334" t="s">
        <v>3556</v>
      </c>
      <c r="T1334" t="s">
        <v>3557</v>
      </c>
      <c r="U1334" s="198">
        <v>1511</v>
      </c>
      <c r="V1334" t="s">
        <v>3569</v>
      </c>
      <c r="W1334" t="s">
        <v>3563</v>
      </c>
      <c r="X1334" t="s">
        <v>3559</v>
      </c>
      <c r="Y1334" t="s">
        <v>3560</v>
      </c>
      <c r="Z1334" t="s">
        <v>3561</v>
      </c>
      <c r="AA1334">
        <v>2173559</v>
      </c>
    </row>
    <row r="1335" spans="1:29" x14ac:dyDescent="0.25">
      <c r="A1335" s="43" t="str">
        <f t="shared" si="101"/>
        <v xml:space="preserve"> Natural Gas Physical</v>
      </c>
      <c r="B1335" s="43" t="str">
        <f t="shared" si="102"/>
        <v/>
      </c>
      <c r="C1335" s="43" t="str">
        <f t="shared" si="103"/>
        <v>Natural Gas</v>
      </c>
      <c r="D1335" s="43" t="str">
        <f t="shared" si="104"/>
        <v>Physical</v>
      </c>
      <c r="E1335" s="43">
        <f>IF(VLOOKUP(S1335,'DD-Lookup'!$J$6:$L$50,3,FALSE)="Monthly",(YEAR(AC1335)-YEAR(AB1335))*12+MONTH(AC1335)-MONTH(AB1335)+1,(AC1335-AB1335+1))</f>
        <v>1</v>
      </c>
      <c r="F1335" s="210">
        <f t="shared" si="105"/>
        <v>10000</v>
      </c>
      <c r="G1335" s="199">
        <v>1353391</v>
      </c>
      <c r="H1335" s="195">
        <v>37049.346111111103</v>
      </c>
      <c r="I1335" t="s">
        <v>2395</v>
      </c>
      <c r="M1335" t="s">
        <v>3341</v>
      </c>
      <c r="N1335" t="s">
        <v>2492</v>
      </c>
      <c r="O1335" t="s">
        <v>507</v>
      </c>
      <c r="Q1335" s="196">
        <v>10000</v>
      </c>
      <c r="S1335" t="s">
        <v>3342</v>
      </c>
      <c r="T1335" t="s">
        <v>3557</v>
      </c>
      <c r="U1335" s="198">
        <v>3.8050000000000002</v>
      </c>
      <c r="V1335" t="s">
        <v>4172</v>
      </c>
      <c r="W1335" t="s">
        <v>2493</v>
      </c>
      <c r="X1335" t="s">
        <v>2494</v>
      </c>
      <c r="Y1335" t="s">
        <v>2469</v>
      </c>
      <c r="Z1335" t="s">
        <v>2995</v>
      </c>
      <c r="AA1335">
        <v>835850</v>
      </c>
      <c r="AB1335" s="195">
        <v>37050.875011574099</v>
      </c>
      <c r="AC1335" s="195">
        <v>37050.875011574099</v>
      </c>
    </row>
    <row r="1336" spans="1:29" x14ac:dyDescent="0.25">
      <c r="A1336" s="43" t="str">
        <f t="shared" si="101"/>
        <v>US Power Physical</v>
      </c>
      <c r="B1336" s="43" t="str">
        <f t="shared" si="102"/>
        <v>US</v>
      </c>
      <c r="C1336" s="43" t="str">
        <f t="shared" si="103"/>
        <v>Power</v>
      </c>
      <c r="D1336" s="43" t="str">
        <f t="shared" si="104"/>
        <v>Physical</v>
      </c>
      <c r="E1336" s="43">
        <f>IF(VLOOKUP(S1336,'DD-Lookup'!$J$6:$L$50,3,FALSE)="Monthly",(YEAR(AC1336)-YEAR(AB1336))*12+MONTH(AC1336)-MONTH(AB1336)+1,(AC1336-AB1336+1))</f>
        <v>30</v>
      </c>
      <c r="F1336" s="210">
        <f t="shared" si="105"/>
        <v>1500</v>
      </c>
      <c r="G1336" s="199">
        <v>1353392</v>
      </c>
      <c r="H1336" s="195">
        <v>37049.3461342593</v>
      </c>
      <c r="I1336" t="s">
        <v>3375</v>
      </c>
      <c r="M1336" t="s">
        <v>2766</v>
      </c>
      <c r="N1336" t="s">
        <v>2274</v>
      </c>
      <c r="O1336" t="s">
        <v>3830</v>
      </c>
      <c r="P1336" s="196">
        <v>50</v>
      </c>
      <c r="S1336" t="s">
        <v>3340</v>
      </c>
      <c r="T1336" t="s">
        <v>3557</v>
      </c>
      <c r="U1336" s="198">
        <v>44</v>
      </c>
      <c r="V1336" t="s">
        <v>370</v>
      </c>
      <c r="W1336" t="s">
        <v>2500</v>
      </c>
      <c r="X1336" t="s">
        <v>2501</v>
      </c>
      <c r="Y1336" t="s">
        <v>2662</v>
      </c>
      <c r="Z1336" t="s">
        <v>2990</v>
      </c>
      <c r="AA1336">
        <v>636660.1</v>
      </c>
      <c r="AB1336" s="195">
        <v>37135.875011574099</v>
      </c>
      <c r="AC1336" s="195">
        <v>37164.875011574099</v>
      </c>
    </row>
    <row r="1337" spans="1:29" x14ac:dyDescent="0.25">
      <c r="A1337" s="43" t="str">
        <f t="shared" si="101"/>
        <v>US Power Physical</v>
      </c>
      <c r="B1337" s="43" t="str">
        <f t="shared" si="102"/>
        <v>US</v>
      </c>
      <c r="C1337" s="43" t="str">
        <f t="shared" si="103"/>
        <v>Power</v>
      </c>
      <c r="D1337" s="43" t="str">
        <f t="shared" si="104"/>
        <v>Physical</v>
      </c>
      <c r="E1337" s="43">
        <f>IF(VLOOKUP(S1337,'DD-Lookup'!$J$6:$L$50,3,FALSE)="Monthly",(YEAR(AC1337)-YEAR(AB1337))*12+MONTH(AC1337)-MONTH(AB1337)+1,(AC1337-AB1337+1))</f>
        <v>92</v>
      </c>
      <c r="F1337" s="210">
        <f t="shared" si="105"/>
        <v>4600</v>
      </c>
      <c r="G1337" s="199">
        <v>1353393</v>
      </c>
      <c r="H1337" s="195">
        <v>37049.346145833297</v>
      </c>
      <c r="I1337" t="s">
        <v>2254</v>
      </c>
      <c r="J1337" t="s">
        <v>2233</v>
      </c>
      <c r="K1337" t="s">
        <v>2272</v>
      </c>
      <c r="M1337" t="s">
        <v>2766</v>
      </c>
      <c r="N1337" t="s">
        <v>2274</v>
      </c>
      <c r="O1337" t="s">
        <v>1746</v>
      </c>
      <c r="Q1337" s="196">
        <v>50</v>
      </c>
      <c r="S1337" t="s">
        <v>3340</v>
      </c>
      <c r="T1337" t="s">
        <v>3557</v>
      </c>
      <c r="U1337" s="198">
        <v>34</v>
      </c>
      <c r="V1337" t="s">
        <v>544</v>
      </c>
      <c r="W1337" t="s">
        <v>2500</v>
      </c>
      <c r="X1337" t="s">
        <v>2501</v>
      </c>
      <c r="Y1337" t="s">
        <v>2662</v>
      </c>
      <c r="Z1337" t="s">
        <v>2990</v>
      </c>
      <c r="AA1337">
        <v>636661.1</v>
      </c>
      <c r="AB1337" s="195">
        <v>37165</v>
      </c>
      <c r="AC1337" s="195">
        <v>37256</v>
      </c>
    </row>
    <row r="1338" spans="1:29" x14ac:dyDescent="0.25">
      <c r="A1338" s="43" t="str">
        <f t="shared" si="101"/>
        <v>US Natural Gas Financial</v>
      </c>
      <c r="B1338" s="43" t="str">
        <f t="shared" si="102"/>
        <v>US</v>
      </c>
      <c r="C1338" s="43" t="str">
        <f t="shared" si="103"/>
        <v>Natural Gas</v>
      </c>
      <c r="D1338" s="43" t="str">
        <f t="shared" si="104"/>
        <v>Financial</v>
      </c>
      <c r="E1338" s="43">
        <f>IF(VLOOKUP(S1338,'DD-Lookup'!$J$6:$L$50,3,FALSE)="Monthly",(YEAR(AC1338)-YEAR(AB1338))*12+MONTH(AC1338)-MONTH(AB1338)+1,(AC1338-AB1338+1))</f>
        <v>31</v>
      </c>
      <c r="F1338" s="210">
        <f t="shared" si="105"/>
        <v>15500</v>
      </c>
      <c r="G1338" s="199">
        <v>1353394</v>
      </c>
      <c r="H1338" s="195">
        <v>37049.346157407403</v>
      </c>
      <c r="I1338" t="s">
        <v>3085</v>
      </c>
      <c r="M1338" t="s">
        <v>3341</v>
      </c>
      <c r="N1338" t="s">
        <v>2476</v>
      </c>
      <c r="O1338" t="s">
        <v>2380</v>
      </c>
      <c r="Q1338" s="196">
        <v>500</v>
      </c>
      <c r="S1338" t="s">
        <v>3342</v>
      </c>
      <c r="T1338" t="s">
        <v>3557</v>
      </c>
      <c r="U1338" s="198">
        <v>2.7</v>
      </c>
      <c r="V1338" t="s">
        <v>2362</v>
      </c>
      <c r="W1338" t="s">
        <v>2381</v>
      </c>
      <c r="X1338" t="s">
        <v>2382</v>
      </c>
      <c r="Y1338" t="s">
        <v>3575</v>
      </c>
      <c r="Z1338" t="s">
        <v>2995</v>
      </c>
      <c r="AA1338" t="s">
        <v>545</v>
      </c>
      <c r="AB1338" s="195">
        <v>37073.875011574099</v>
      </c>
      <c r="AC1338" s="195">
        <v>37103.875011574099</v>
      </c>
    </row>
    <row r="1339" spans="1:29" x14ac:dyDescent="0.25">
      <c r="A1339" s="43" t="str">
        <f t="shared" si="101"/>
        <v>US Natural Gas Financial</v>
      </c>
      <c r="B1339" s="43" t="str">
        <f t="shared" si="102"/>
        <v>US</v>
      </c>
      <c r="C1339" s="43" t="str">
        <f t="shared" si="103"/>
        <v>Natural Gas</v>
      </c>
      <c r="D1339" s="43" t="str">
        <f t="shared" si="104"/>
        <v>Financial</v>
      </c>
      <c r="E1339" s="43">
        <f>IF(VLOOKUP(S1339,'DD-Lookup'!$J$6:$L$50,3,FALSE)="Monthly",(YEAR(AC1339)-YEAR(AB1339))*12+MONTH(AC1339)-MONTH(AB1339)+1,(AC1339-AB1339+1))</f>
        <v>365</v>
      </c>
      <c r="F1339" s="210">
        <f t="shared" si="105"/>
        <v>365000</v>
      </c>
      <c r="G1339" s="199">
        <v>1353395</v>
      </c>
      <c r="H1339" s="195">
        <v>37049.3461805556</v>
      </c>
      <c r="I1339" t="s">
        <v>2394</v>
      </c>
      <c r="M1339" t="s">
        <v>3341</v>
      </c>
      <c r="N1339" t="s">
        <v>2281</v>
      </c>
      <c r="O1339" t="s">
        <v>2511</v>
      </c>
      <c r="Q1339" s="196">
        <v>1000</v>
      </c>
      <c r="S1339" t="s">
        <v>3342</v>
      </c>
      <c r="T1339" t="s">
        <v>3557</v>
      </c>
      <c r="U1339" s="198">
        <v>3.9649999999999999</v>
      </c>
      <c r="V1339" t="s">
        <v>546</v>
      </c>
      <c r="W1339" t="s">
        <v>2853</v>
      </c>
      <c r="X1339" t="s">
        <v>2282</v>
      </c>
      <c r="Y1339" t="s">
        <v>3575</v>
      </c>
      <c r="Z1339" t="s">
        <v>2995</v>
      </c>
      <c r="AA1339" t="s">
        <v>547</v>
      </c>
      <c r="AB1339" s="195">
        <v>37257.875</v>
      </c>
      <c r="AC1339" s="195">
        <v>37621.875</v>
      </c>
    </row>
    <row r="1340" spans="1:29" x14ac:dyDescent="0.25">
      <c r="A1340" s="43" t="str">
        <f t="shared" si="101"/>
        <v xml:space="preserve"> Power Physical</v>
      </c>
      <c r="B1340" s="43" t="str">
        <f t="shared" si="102"/>
        <v/>
      </c>
      <c r="C1340" s="43" t="str">
        <f t="shared" si="103"/>
        <v>Power</v>
      </c>
      <c r="D1340" s="43" t="str">
        <f t="shared" si="104"/>
        <v>Physical</v>
      </c>
      <c r="E1340" s="43">
        <f>IF(VLOOKUP(S1340,'DD-Lookup'!$J$6:$L$50,3,FALSE)="Monthly",(YEAR(AC1340)-YEAR(AB1340))*12+MONTH(AC1340)-MONTH(AB1340)+1,(AC1340-AB1340+1))</f>
        <v>1</v>
      </c>
      <c r="F1340" s="210">
        <f t="shared" si="105"/>
        <v>25</v>
      </c>
      <c r="G1340" s="199">
        <v>1353396</v>
      </c>
      <c r="H1340" s="195">
        <v>37049.346238425896</v>
      </c>
      <c r="I1340" t="s">
        <v>4028</v>
      </c>
      <c r="M1340" t="s">
        <v>2766</v>
      </c>
      <c r="N1340" t="s">
        <v>4022</v>
      </c>
      <c r="O1340" t="s">
        <v>533</v>
      </c>
      <c r="P1340" s="196">
        <v>25</v>
      </c>
      <c r="S1340" t="s">
        <v>3340</v>
      </c>
      <c r="T1340" t="s">
        <v>4023</v>
      </c>
      <c r="U1340" s="198">
        <v>24</v>
      </c>
      <c r="V1340" t="s">
        <v>4029</v>
      </c>
      <c r="W1340" t="s">
        <v>4025</v>
      </c>
      <c r="X1340" t="s">
        <v>4026</v>
      </c>
      <c r="Y1340" t="s">
        <v>4027</v>
      </c>
      <c r="Z1340" t="s">
        <v>3562</v>
      </c>
      <c r="AA1340">
        <v>111941.1</v>
      </c>
      <c r="AB1340" s="195">
        <v>37053.875011574099</v>
      </c>
      <c r="AC1340" s="195">
        <v>37053.875011574099</v>
      </c>
    </row>
    <row r="1341" spans="1:29" x14ac:dyDescent="0.25">
      <c r="A1341" s="43" t="str">
        <f t="shared" si="101"/>
        <v>US Power Physical</v>
      </c>
      <c r="B1341" s="43" t="str">
        <f t="shared" si="102"/>
        <v>US</v>
      </c>
      <c r="C1341" s="43" t="str">
        <f t="shared" si="103"/>
        <v>Power</v>
      </c>
      <c r="D1341" s="43" t="str">
        <f t="shared" si="104"/>
        <v>Physical</v>
      </c>
      <c r="E1341" s="43">
        <f>IF(VLOOKUP(S1341,'DD-Lookup'!$J$6:$L$50,3,FALSE)="Monthly",(YEAR(AC1341)-YEAR(AB1341))*12+MONTH(AC1341)-MONTH(AB1341)+1,(AC1341-AB1341+1))</f>
        <v>92</v>
      </c>
      <c r="F1341" s="210">
        <f t="shared" si="105"/>
        <v>4600</v>
      </c>
      <c r="G1341" s="199">
        <v>1353397</v>
      </c>
      <c r="H1341" s="195">
        <v>37049.346250000002</v>
      </c>
      <c r="I1341" t="s">
        <v>2244</v>
      </c>
      <c r="M1341" t="s">
        <v>2766</v>
      </c>
      <c r="N1341" t="s">
        <v>3361</v>
      </c>
      <c r="O1341" t="s">
        <v>3205</v>
      </c>
      <c r="P1341" s="196">
        <v>50</v>
      </c>
      <c r="S1341" t="s">
        <v>3340</v>
      </c>
      <c r="T1341" t="s">
        <v>3557</v>
      </c>
      <c r="U1341" s="198">
        <v>39.75</v>
      </c>
      <c r="V1341" t="s">
        <v>3494</v>
      </c>
      <c r="W1341" t="s">
        <v>2278</v>
      </c>
      <c r="X1341" t="s">
        <v>3513</v>
      </c>
      <c r="Y1341" t="s">
        <v>2662</v>
      </c>
      <c r="Z1341" t="s">
        <v>2990</v>
      </c>
      <c r="AA1341">
        <v>636662.1</v>
      </c>
      <c r="AB1341" s="195">
        <v>37165.875</v>
      </c>
      <c r="AC1341" s="195">
        <v>37256.875</v>
      </c>
    </row>
    <row r="1342" spans="1:29" x14ac:dyDescent="0.25">
      <c r="A1342" s="43" t="str">
        <f t="shared" si="101"/>
        <v>US Power Physical</v>
      </c>
      <c r="B1342" s="43" t="str">
        <f t="shared" si="102"/>
        <v>US</v>
      </c>
      <c r="C1342" s="43" t="str">
        <f t="shared" si="103"/>
        <v>Power</v>
      </c>
      <c r="D1342" s="43" t="str">
        <f t="shared" si="104"/>
        <v>Physical</v>
      </c>
      <c r="E1342" s="43">
        <f>IF(VLOOKUP(S1342,'DD-Lookup'!$J$6:$L$50,3,FALSE)="Monthly",(YEAR(AC1342)-YEAR(AB1342))*12+MONTH(AC1342)-MONTH(AB1342)+1,(AC1342-AB1342+1))</f>
        <v>2</v>
      </c>
      <c r="F1342" s="210">
        <f t="shared" si="105"/>
        <v>50</v>
      </c>
      <c r="G1342" s="199">
        <v>1353398</v>
      </c>
      <c r="H1342" s="195">
        <v>37049.346388888902</v>
      </c>
      <c r="I1342" t="s">
        <v>3327</v>
      </c>
      <c r="M1342" t="s">
        <v>2766</v>
      </c>
      <c r="N1342" t="s">
        <v>3308</v>
      </c>
      <c r="O1342" t="s">
        <v>443</v>
      </c>
      <c r="Q1342" s="196">
        <v>25</v>
      </c>
      <c r="S1342" t="s">
        <v>3340</v>
      </c>
      <c r="T1342" t="s">
        <v>3557</v>
      </c>
      <c r="U1342" s="198">
        <v>36</v>
      </c>
      <c r="V1342" t="s">
        <v>3330</v>
      </c>
      <c r="W1342" t="s">
        <v>1729</v>
      </c>
      <c r="X1342" t="s">
        <v>3061</v>
      </c>
      <c r="Y1342" t="s">
        <v>2662</v>
      </c>
      <c r="Z1342" t="s">
        <v>2990</v>
      </c>
      <c r="AA1342">
        <v>636664.1</v>
      </c>
      <c r="AB1342" s="195">
        <v>37050.875011574099</v>
      </c>
      <c r="AC1342" s="195">
        <v>37051.875011574099</v>
      </c>
    </row>
    <row r="1343" spans="1:29" x14ac:dyDescent="0.25">
      <c r="A1343" s="43" t="str">
        <f t="shared" si="101"/>
        <v>US Natural Gas Physical</v>
      </c>
      <c r="B1343" s="43" t="str">
        <f t="shared" si="102"/>
        <v>US</v>
      </c>
      <c r="C1343" s="43" t="str">
        <f t="shared" si="103"/>
        <v>Natural Gas</v>
      </c>
      <c r="D1343" s="43" t="str">
        <f t="shared" si="104"/>
        <v>Physical</v>
      </c>
      <c r="E1343" s="43">
        <f>IF(VLOOKUP(S1343,'DD-Lookup'!$J$6:$L$50,3,FALSE)="Monthly",(YEAR(AC1343)-YEAR(AB1343))*12+MONTH(AC1343)-MONTH(AB1343)+1,(AC1343-AB1343+1))</f>
        <v>1</v>
      </c>
      <c r="F1343" s="210">
        <f t="shared" si="105"/>
        <v>10000</v>
      </c>
      <c r="G1343" s="199">
        <v>1353399</v>
      </c>
      <c r="H1343" s="195">
        <v>37049.346388888902</v>
      </c>
      <c r="I1343" t="s">
        <v>2507</v>
      </c>
      <c r="M1343" t="s">
        <v>3341</v>
      </c>
      <c r="N1343" t="s">
        <v>3747</v>
      </c>
      <c r="O1343" t="s">
        <v>442</v>
      </c>
      <c r="P1343" s="196">
        <v>10000</v>
      </c>
      <c r="S1343" t="s">
        <v>3342</v>
      </c>
      <c r="T1343" t="s">
        <v>3557</v>
      </c>
      <c r="U1343" s="198">
        <v>3.83</v>
      </c>
      <c r="V1343" t="s">
        <v>2367</v>
      </c>
      <c r="W1343" t="s">
        <v>2509</v>
      </c>
      <c r="X1343" t="s">
        <v>2510</v>
      </c>
      <c r="Y1343" t="s">
        <v>2469</v>
      </c>
      <c r="Z1343" t="s">
        <v>2995</v>
      </c>
      <c r="AA1343">
        <v>835851</v>
      </c>
      <c r="AB1343" s="195">
        <v>37050.875011574099</v>
      </c>
      <c r="AC1343" s="195">
        <v>37050.875011574099</v>
      </c>
    </row>
    <row r="1344" spans="1:29" x14ac:dyDescent="0.25">
      <c r="A1344" s="43" t="str">
        <f t="shared" si="101"/>
        <v>US Natural Gas Financial</v>
      </c>
      <c r="B1344" s="43" t="str">
        <f t="shared" si="102"/>
        <v>US</v>
      </c>
      <c r="C1344" s="43" t="str">
        <f t="shared" si="103"/>
        <v>Natural Gas</v>
      </c>
      <c r="D1344" s="43" t="str">
        <f t="shared" si="104"/>
        <v>Financial</v>
      </c>
      <c r="E1344" s="43">
        <f>IF(VLOOKUP(S1344,'DD-Lookup'!$J$6:$L$50,3,FALSE)="Monthly",(YEAR(AC1344)-YEAR(AB1344))*12+MONTH(AC1344)-MONTH(AB1344)+1,(AC1344-AB1344+1))</f>
        <v>23</v>
      </c>
      <c r="F1344" s="210">
        <f t="shared" si="105"/>
        <v>345000</v>
      </c>
      <c r="G1344" s="199">
        <v>1353400</v>
      </c>
      <c r="H1344" s="195">
        <v>37049.346400463</v>
      </c>
      <c r="I1344" t="s">
        <v>2472</v>
      </c>
      <c r="M1344" t="s">
        <v>3341</v>
      </c>
      <c r="N1344" t="s">
        <v>2281</v>
      </c>
      <c r="O1344" t="s">
        <v>2156</v>
      </c>
      <c r="Q1344" s="196">
        <v>15000</v>
      </c>
      <c r="S1344" t="s">
        <v>3342</v>
      </c>
      <c r="T1344" t="s">
        <v>3557</v>
      </c>
      <c r="U1344" s="198">
        <v>3.7050000000000001</v>
      </c>
      <c r="V1344" t="s">
        <v>4235</v>
      </c>
      <c r="W1344" t="s">
        <v>2512</v>
      </c>
      <c r="X1344" t="s">
        <v>2170</v>
      </c>
      <c r="Y1344" t="s">
        <v>3575</v>
      </c>
      <c r="Z1344" t="s">
        <v>2995</v>
      </c>
      <c r="AA1344" t="s">
        <v>548</v>
      </c>
      <c r="AB1344" s="195">
        <v>37050.875011574099</v>
      </c>
      <c r="AC1344" s="195">
        <v>37072.875011574099</v>
      </c>
    </row>
    <row r="1345" spans="1:29" x14ac:dyDescent="0.25">
      <c r="A1345" s="43" t="str">
        <f t="shared" si="101"/>
        <v xml:space="preserve"> Metals Financial</v>
      </c>
      <c r="B1345" s="43" t="str">
        <f t="shared" si="102"/>
        <v/>
      </c>
      <c r="C1345" s="43" t="str">
        <f t="shared" si="103"/>
        <v>Metals</v>
      </c>
      <c r="D1345" s="43" t="str">
        <f t="shared" si="104"/>
        <v>Financial</v>
      </c>
      <c r="E1345" s="43">
        <f>IF(VLOOKUP(S1345,'DD-Lookup'!$J$6:$L$50,3,FALSE)="Monthly",(YEAR(AC1345)-YEAR(AB1345))*12+MONTH(AC1345)-MONTH(AB1345)+1,(AC1345-AB1345+1))</f>
        <v>1</v>
      </c>
      <c r="F1345" s="210">
        <f t="shared" si="105"/>
        <v>18</v>
      </c>
      <c r="G1345" s="199">
        <v>1353402</v>
      </c>
      <c r="H1345" s="195">
        <v>37049.346423611103</v>
      </c>
      <c r="I1345" t="s">
        <v>3609</v>
      </c>
      <c r="M1345" t="s">
        <v>3346</v>
      </c>
      <c r="N1345" t="s">
        <v>3554</v>
      </c>
      <c r="O1345" t="s">
        <v>3555</v>
      </c>
      <c r="Q1345" s="196">
        <v>18</v>
      </c>
      <c r="S1345" t="s">
        <v>3556</v>
      </c>
      <c r="T1345" t="s">
        <v>3557</v>
      </c>
      <c r="U1345" s="198">
        <v>1667</v>
      </c>
      <c r="V1345" t="s">
        <v>3611</v>
      </c>
      <c r="W1345" t="s">
        <v>3563</v>
      </c>
      <c r="X1345" t="s">
        <v>3559</v>
      </c>
      <c r="Y1345" t="s">
        <v>3560</v>
      </c>
      <c r="Z1345" t="s">
        <v>3561</v>
      </c>
      <c r="AA1345">
        <v>2173561</v>
      </c>
    </row>
    <row r="1346" spans="1:29" x14ac:dyDescent="0.25">
      <c r="A1346" s="43" t="str">
        <f t="shared" si="101"/>
        <v>US Natural Gas Physical</v>
      </c>
      <c r="B1346" s="43" t="str">
        <f t="shared" si="102"/>
        <v>US</v>
      </c>
      <c r="C1346" s="43" t="str">
        <f t="shared" si="103"/>
        <v>Natural Gas</v>
      </c>
      <c r="D1346" s="43" t="str">
        <f t="shared" si="104"/>
        <v>Physical</v>
      </c>
      <c r="E1346" s="43">
        <f>IF(VLOOKUP(S1346,'DD-Lookup'!$J$6:$L$50,3,FALSE)="Monthly",(YEAR(AC1346)-YEAR(AB1346))*12+MONTH(AC1346)-MONTH(AB1346)+1,(AC1346-AB1346+1))</f>
        <v>1</v>
      </c>
      <c r="F1346" s="210">
        <f t="shared" si="105"/>
        <v>26</v>
      </c>
      <c r="G1346" s="199">
        <v>1353403</v>
      </c>
      <c r="H1346" s="195">
        <v>37049.346435185202</v>
      </c>
      <c r="I1346" t="s">
        <v>3087</v>
      </c>
      <c r="M1346" t="s">
        <v>3341</v>
      </c>
      <c r="N1346" t="s">
        <v>3747</v>
      </c>
      <c r="O1346" t="s">
        <v>428</v>
      </c>
      <c r="Q1346" s="196">
        <v>26</v>
      </c>
      <c r="S1346" t="s">
        <v>3342</v>
      </c>
      <c r="T1346" t="s">
        <v>3557</v>
      </c>
      <c r="U1346" s="198">
        <v>3.5649999999999999</v>
      </c>
      <c r="V1346" t="s">
        <v>2295</v>
      </c>
      <c r="W1346" t="s">
        <v>2498</v>
      </c>
      <c r="X1346" t="s">
        <v>2499</v>
      </c>
      <c r="Y1346" t="s">
        <v>2469</v>
      </c>
      <c r="Z1346" t="s">
        <v>2995</v>
      </c>
      <c r="AA1346">
        <v>835852</v>
      </c>
      <c r="AB1346" s="195">
        <v>37050.875011574099</v>
      </c>
      <c r="AC1346" s="195">
        <v>37050.875011574099</v>
      </c>
    </row>
    <row r="1347" spans="1:29" x14ac:dyDescent="0.25">
      <c r="A1347" s="43" t="str">
        <f t="shared" si="101"/>
        <v>US Natural Gas Physical</v>
      </c>
      <c r="B1347" s="43" t="str">
        <f t="shared" si="102"/>
        <v>US</v>
      </c>
      <c r="C1347" s="43" t="str">
        <f t="shared" si="103"/>
        <v>Natural Gas</v>
      </c>
      <c r="D1347" s="43" t="str">
        <f t="shared" si="104"/>
        <v>Physical</v>
      </c>
      <c r="E1347" s="43">
        <f>IF(VLOOKUP(S1347,'DD-Lookup'!$J$6:$L$50,3,FALSE)="Monthly",(YEAR(AC1347)-YEAR(AB1347))*12+MONTH(AC1347)-MONTH(AB1347)+1,(AC1347-AB1347+1))</f>
        <v>1</v>
      </c>
      <c r="F1347" s="210">
        <f t="shared" si="105"/>
        <v>10000</v>
      </c>
      <c r="G1347" s="199">
        <v>1353405</v>
      </c>
      <c r="H1347" s="195">
        <v>37049.346562500003</v>
      </c>
      <c r="I1347" t="s">
        <v>3360</v>
      </c>
      <c r="M1347" t="s">
        <v>3341</v>
      </c>
      <c r="N1347" t="s">
        <v>3765</v>
      </c>
      <c r="O1347" t="s">
        <v>469</v>
      </c>
      <c r="P1347" s="196">
        <v>10000</v>
      </c>
      <c r="S1347" t="s">
        <v>3342</v>
      </c>
      <c r="T1347" t="s">
        <v>3557</v>
      </c>
      <c r="U1347" s="198">
        <v>3.15</v>
      </c>
      <c r="V1347" t="s">
        <v>2292</v>
      </c>
      <c r="W1347" t="s">
        <v>3091</v>
      </c>
      <c r="X1347" t="s">
        <v>3092</v>
      </c>
      <c r="Y1347" t="s">
        <v>2469</v>
      </c>
      <c r="Z1347" t="s">
        <v>2995</v>
      </c>
      <c r="AA1347">
        <v>835854</v>
      </c>
      <c r="AB1347" s="195">
        <v>37050.875011574099</v>
      </c>
      <c r="AC1347" s="195">
        <v>37050.875011574099</v>
      </c>
    </row>
    <row r="1348" spans="1:29" x14ac:dyDescent="0.25">
      <c r="A1348" s="43" t="str">
        <f t="shared" si="101"/>
        <v xml:space="preserve"> Metals Financial</v>
      </c>
      <c r="B1348" s="43" t="str">
        <f t="shared" si="102"/>
        <v/>
      </c>
      <c r="C1348" s="43" t="str">
        <f t="shared" si="103"/>
        <v>Metals</v>
      </c>
      <c r="D1348" s="43" t="str">
        <f t="shared" si="104"/>
        <v>Financial</v>
      </c>
      <c r="E1348" s="43">
        <f>IF(VLOOKUP(S1348,'DD-Lookup'!$J$6:$L$50,3,FALSE)="Monthly",(YEAR(AC1348)-YEAR(AB1348))*12+MONTH(AC1348)-MONTH(AB1348)+1,(AC1348-AB1348+1))</f>
        <v>1</v>
      </c>
      <c r="F1348" s="210">
        <f t="shared" si="105"/>
        <v>10</v>
      </c>
      <c r="G1348" s="199">
        <v>1353406</v>
      </c>
      <c r="H1348" s="195">
        <v>37049.346597222197</v>
      </c>
      <c r="I1348" t="s">
        <v>3586</v>
      </c>
      <c r="M1348" t="s">
        <v>3346</v>
      </c>
      <c r="N1348" t="s">
        <v>3614</v>
      </c>
      <c r="O1348" t="s">
        <v>3711</v>
      </c>
      <c r="Q1348" s="196">
        <v>10</v>
      </c>
      <c r="S1348" t="s">
        <v>3556</v>
      </c>
      <c r="T1348" t="s">
        <v>3557</v>
      </c>
      <c r="U1348" s="198">
        <v>924</v>
      </c>
      <c r="V1348" t="s">
        <v>549</v>
      </c>
      <c r="W1348" t="s">
        <v>3583</v>
      </c>
      <c r="X1348" t="s">
        <v>3559</v>
      </c>
      <c r="Y1348" t="s">
        <v>3560</v>
      </c>
      <c r="Z1348" t="s">
        <v>3561</v>
      </c>
      <c r="AA1348">
        <v>2173563</v>
      </c>
    </row>
    <row r="1349" spans="1:29" x14ac:dyDescent="0.25">
      <c r="A1349" s="43" t="str">
        <f t="shared" si="101"/>
        <v>US Natural Gas Financial</v>
      </c>
      <c r="B1349" s="43" t="str">
        <f t="shared" si="102"/>
        <v>US</v>
      </c>
      <c r="C1349" s="43" t="str">
        <f t="shared" si="103"/>
        <v>Natural Gas</v>
      </c>
      <c r="D1349" s="43" t="str">
        <f t="shared" si="104"/>
        <v>Financial</v>
      </c>
      <c r="E1349" s="43">
        <f>IF(VLOOKUP(S1349,'DD-Lookup'!$J$6:$L$50,3,FALSE)="Monthly",(YEAR(AC1349)-YEAR(AB1349))*12+MONTH(AC1349)-MONTH(AB1349)+1,(AC1349-AB1349+1))</f>
        <v>31</v>
      </c>
      <c r="F1349" s="210">
        <f t="shared" si="105"/>
        <v>139500</v>
      </c>
      <c r="G1349" s="199">
        <v>1353408</v>
      </c>
      <c r="H1349" s="195">
        <v>37049.346643518496</v>
      </c>
      <c r="I1349" t="s">
        <v>2472</v>
      </c>
      <c r="M1349" t="s">
        <v>3341</v>
      </c>
      <c r="N1349" t="s">
        <v>2476</v>
      </c>
      <c r="O1349" t="s">
        <v>2380</v>
      </c>
      <c r="Q1349" s="196">
        <v>4500</v>
      </c>
      <c r="S1349" t="s">
        <v>3342</v>
      </c>
      <c r="T1349" t="s">
        <v>3557</v>
      </c>
      <c r="U1349" s="198">
        <v>2.7</v>
      </c>
      <c r="V1349" t="s">
        <v>2393</v>
      </c>
      <c r="W1349" t="s">
        <v>2381</v>
      </c>
      <c r="X1349" t="s">
        <v>2382</v>
      </c>
      <c r="Y1349" t="s">
        <v>3575</v>
      </c>
      <c r="Z1349" t="s">
        <v>2995</v>
      </c>
      <c r="AA1349" t="s">
        <v>550</v>
      </c>
      <c r="AB1349" s="195">
        <v>37073.875011574099</v>
      </c>
      <c r="AC1349" s="195">
        <v>37103.875011574099</v>
      </c>
    </row>
    <row r="1350" spans="1:29" x14ac:dyDescent="0.25">
      <c r="A1350" s="43" t="str">
        <f t="shared" si="101"/>
        <v>US Power Physical</v>
      </c>
      <c r="B1350" s="43" t="str">
        <f t="shared" si="102"/>
        <v>US</v>
      </c>
      <c r="C1350" s="43" t="str">
        <f t="shared" si="103"/>
        <v>Power</v>
      </c>
      <c r="D1350" s="43" t="str">
        <f t="shared" si="104"/>
        <v>Physical</v>
      </c>
      <c r="E1350" s="43">
        <f>IF(VLOOKUP(S1350,'DD-Lookup'!$J$6:$L$50,3,FALSE)="Monthly",(YEAR(AC1350)-YEAR(AB1350))*12+MONTH(AC1350)-MONTH(AB1350)+1,(AC1350-AB1350+1))</f>
        <v>2</v>
      </c>
      <c r="F1350" s="210">
        <f t="shared" si="105"/>
        <v>50</v>
      </c>
      <c r="G1350" s="199">
        <v>1353409</v>
      </c>
      <c r="H1350" s="195">
        <v>37049.346724536997</v>
      </c>
      <c r="I1350" t="s">
        <v>3314</v>
      </c>
      <c r="M1350" t="s">
        <v>2766</v>
      </c>
      <c r="N1350" t="s">
        <v>3308</v>
      </c>
      <c r="O1350" t="s">
        <v>551</v>
      </c>
      <c r="P1350" s="196">
        <v>25</v>
      </c>
      <c r="S1350" t="s">
        <v>3340</v>
      </c>
      <c r="T1350" t="s">
        <v>3557</v>
      </c>
      <c r="U1350" s="198">
        <v>24</v>
      </c>
      <c r="V1350" t="s">
        <v>3323</v>
      </c>
      <c r="W1350" t="s">
        <v>3060</v>
      </c>
      <c r="X1350" t="s">
        <v>3309</v>
      </c>
      <c r="Y1350" t="s">
        <v>2662</v>
      </c>
      <c r="Z1350" t="s">
        <v>2990</v>
      </c>
      <c r="AA1350">
        <v>636667.1</v>
      </c>
      <c r="AB1350" s="195">
        <v>37050.875011574099</v>
      </c>
      <c r="AC1350" s="195">
        <v>37051.875011574099</v>
      </c>
    </row>
    <row r="1351" spans="1:29" x14ac:dyDescent="0.25">
      <c r="A1351" s="43" t="str">
        <f t="shared" si="101"/>
        <v>US Natural Gas Financial</v>
      </c>
      <c r="B1351" s="43" t="str">
        <f t="shared" si="102"/>
        <v>US</v>
      </c>
      <c r="C1351" s="43" t="str">
        <f t="shared" si="103"/>
        <v>Natural Gas</v>
      </c>
      <c r="D1351" s="43" t="str">
        <f t="shared" si="104"/>
        <v>Financial</v>
      </c>
      <c r="E1351" s="43">
        <f>IF(VLOOKUP(S1351,'DD-Lookup'!$J$6:$L$50,3,FALSE)="Monthly",(YEAR(AC1351)-YEAR(AB1351))*12+MONTH(AC1351)-MONTH(AB1351)+1,(AC1351-AB1351+1))</f>
        <v>61</v>
      </c>
      <c r="F1351" s="210">
        <f t="shared" si="105"/>
        <v>305000</v>
      </c>
      <c r="G1351" s="199">
        <v>1353411</v>
      </c>
      <c r="H1351" s="195">
        <v>37049.346863425897</v>
      </c>
      <c r="I1351" t="s">
        <v>3482</v>
      </c>
      <c r="M1351" t="s">
        <v>3341</v>
      </c>
      <c r="N1351" t="s">
        <v>2476</v>
      </c>
      <c r="O1351" t="s">
        <v>2415</v>
      </c>
      <c r="Q1351" s="196">
        <v>5000</v>
      </c>
      <c r="S1351" t="s">
        <v>3342</v>
      </c>
      <c r="T1351" t="s">
        <v>3557</v>
      </c>
      <c r="U1351" s="198">
        <v>1.45</v>
      </c>
      <c r="V1351" t="s">
        <v>4285</v>
      </c>
      <c r="W1351" t="s">
        <v>2381</v>
      </c>
      <c r="X1351" t="s">
        <v>2382</v>
      </c>
      <c r="Y1351" t="s">
        <v>3575</v>
      </c>
      <c r="Z1351" t="s">
        <v>2995</v>
      </c>
      <c r="AA1351" t="s">
        <v>552</v>
      </c>
      <c r="AB1351" s="195">
        <v>37196</v>
      </c>
      <c r="AC1351" s="195">
        <v>37256</v>
      </c>
    </row>
    <row r="1352" spans="1:29" x14ac:dyDescent="0.25">
      <c r="A1352" s="43" t="str">
        <f t="shared" si="101"/>
        <v>US Power Physical</v>
      </c>
      <c r="B1352" s="43" t="str">
        <f t="shared" si="102"/>
        <v>US</v>
      </c>
      <c r="C1352" s="43" t="str">
        <f t="shared" si="103"/>
        <v>Power</v>
      </c>
      <c r="D1352" s="43" t="str">
        <f t="shared" si="104"/>
        <v>Physical</v>
      </c>
      <c r="E1352" s="43">
        <f>IF(VLOOKUP(S1352,'DD-Lookup'!$J$6:$L$50,3,FALSE)="Monthly",(YEAR(AC1352)-YEAR(AB1352))*12+MONTH(AC1352)-MONTH(AB1352)+1,(AC1352-AB1352+1))</f>
        <v>2</v>
      </c>
      <c r="F1352" s="210">
        <f t="shared" si="105"/>
        <v>50</v>
      </c>
      <c r="G1352" s="199">
        <v>1353412</v>
      </c>
      <c r="H1352" s="195">
        <v>37049.346909722197</v>
      </c>
      <c r="I1352" t="s">
        <v>2355</v>
      </c>
      <c r="M1352" t="s">
        <v>2766</v>
      </c>
      <c r="N1352" t="s">
        <v>3308</v>
      </c>
      <c r="O1352" t="s">
        <v>460</v>
      </c>
      <c r="Q1352" s="196">
        <v>25</v>
      </c>
      <c r="S1352" t="s">
        <v>3340</v>
      </c>
      <c r="T1352" t="s">
        <v>3557</v>
      </c>
      <c r="U1352" s="198">
        <v>14</v>
      </c>
      <c r="V1352" t="s">
        <v>3072</v>
      </c>
      <c r="W1352" t="s">
        <v>2519</v>
      </c>
      <c r="X1352" t="s">
        <v>3309</v>
      </c>
      <c r="Y1352" t="s">
        <v>2662</v>
      </c>
      <c r="Z1352" t="s">
        <v>2990</v>
      </c>
      <c r="AA1352">
        <v>636668.1</v>
      </c>
      <c r="AB1352" s="195">
        <v>37050.875011574099</v>
      </c>
      <c r="AC1352" s="195">
        <v>37051.875011574099</v>
      </c>
    </row>
    <row r="1353" spans="1:29" x14ac:dyDescent="0.25">
      <c r="A1353" s="43" t="str">
        <f t="shared" si="101"/>
        <v>US Power Physical</v>
      </c>
      <c r="B1353" s="43" t="str">
        <f t="shared" si="102"/>
        <v>US</v>
      </c>
      <c r="C1353" s="43" t="str">
        <f t="shared" si="103"/>
        <v>Power</v>
      </c>
      <c r="D1353" s="43" t="str">
        <f t="shared" si="104"/>
        <v>Physical</v>
      </c>
      <c r="E1353" s="43">
        <f>IF(VLOOKUP(S1353,'DD-Lookup'!$J$6:$L$50,3,FALSE)="Monthly",(YEAR(AC1353)-YEAR(AB1353))*12+MONTH(AC1353)-MONTH(AB1353)+1,(AC1353-AB1353+1))</f>
        <v>61</v>
      </c>
      <c r="F1353" s="210">
        <f t="shared" si="105"/>
        <v>3050</v>
      </c>
      <c r="G1353" s="199">
        <v>1353413</v>
      </c>
      <c r="H1353" s="195">
        <v>37049.346921296303</v>
      </c>
      <c r="I1353" t="s">
        <v>3371</v>
      </c>
      <c r="J1353" t="s">
        <v>2413</v>
      </c>
      <c r="K1353" t="s">
        <v>2272</v>
      </c>
      <c r="M1353" t="s">
        <v>2766</v>
      </c>
      <c r="N1353" t="s">
        <v>3361</v>
      </c>
      <c r="O1353" t="s">
        <v>3151</v>
      </c>
      <c r="Q1353" s="196">
        <v>50</v>
      </c>
      <c r="S1353" t="s">
        <v>3340</v>
      </c>
      <c r="T1353" t="s">
        <v>3557</v>
      </c>
      <c r="U1353" s="198">
        <v>44.7</v>
      </c>
      <c r="V1353" t="s">
        <v>3058</v>
      </c>
      <c r="W1353" t="s">
        <v>2268</v>
      </c>
      <c r="X1353" t="s">
        <v>3383</v>
      </c>
      <c r="Y1353" t="s">
        <v>2662</v>
      </c>
      <c r="Z1353" t="s">
        <v>2990</v>
      </c>
      <c r="AA1353">
        <v>636669.1</v>
      </c>
      <c r="AB1353" s="195">
        <v>37316.715972222199</v>
      </c>
      <c r="AC1353" s="195">
        <v>37376.715972222199</v>
      </c>
    </row>
    <row r="1354" spans="1:29" x14ac:dyDescent="0.25">
      <c r="A1354" s="43" t="str">
        <f t="shared" si="101"/>
        <v>US Power Physical</v>
      </c>
      <c r="B1354" s="43" t="str">
        <f t="shared" si="102"/>
        <v>US</v>
      </c>
      <c r="C1354" s="43" t="str">
        <f t="shared" si="103"/>
        <v>Power</v>
      </c>
      <c r="D1354" s="43" t="str">
        <f t="shared" si="104"/>
        <v>Physical</v>
      </c>
      <c r="E1354" s="43">
        <f>IF(VLOOKUP(S1354,'DD-Lookup'!$J$6:$L$50,3,FALSE)="Monthly",(YEAR(AC1354)-YEAR(AB1354))*12+MONTH(AC1354)-MONTH(AB1354)+1,(AC1354-AB1354+1))</f>
        <v>31</v>
      </c>
      <c r="F1354" s="210">
        <f t="shared" si="105"/>
        <v>1550</v>
      </c>
      <c r="G1354" s="199">
        <v>1353415</v>
      </c>
      <c r="H1354" s="195">
        <v>37049.346967592603</v>
      </c>
      <c r="I1354" t="s">
        <v>3371</v>
      </c>
      <c r="J1354" t="s">
        <v>2413</v>
      </c>
      <c r="K1354" t="s">
        <v>2272</v>
      </c>
      <c r="M1354" t="s">
        <v>2766</v>
      </c>
      <c r="N1354" t="s">
        <v>3361</v>
      </c>
      <c r="O1354" t="s">
        <v>1698</v>
      </c>
      <c r="Q1354" s="196">
        <v>50</v>
      </c>
      <c r="S1354" t="s">
        <v>3340</v>
      </c>
      <c r="T1354" t="s">
        <v>3557</v>
      </c>
      <c r="U1354" s="198">
        <v>44.85</v>
      </c>
      <c r="V1354" t="s">
        <v>3058</v>
      </c>
      <c r="W1354" t="s">
        <v>2268</v>
      </c>
      <c r="X1354" t="s">
        <v>3383</v>
      </c>
      <c r="Y1354" t="s">
        <v>2662</v>
      </c>
      <c r="Z1354" t="s">
        <v>2990</v>
      </c>
      <c r="AA1354">
        <v>636670.1</v>
      </c>
      <c r="AB1354" s="195">
        <v>37377.715972222199</v>
      </c>
      <c r="AC1354" s="195">
        <v>37407.715972222199</v>
      </c>
    </row>
    <row r="1355" spans="1:29" x14ac:dyDescent="0.25">
      <c r="A1355" s="43" t="str">
        <f t="shared" ref="A1355:A1418" si="106">B1355&amp;" "&amp;C1355&amp;" "&amp;D1355</f>
        <v>US Power Physical</v>
      </c>
      <c r="B1355" s="43" t="str">
        <f t="shared" ref="B1355:B1418" si="107">IF((LEFT(N1355,2)="US"),"US","")</f>
        <v>US</v>
      </c>
      <c r="C1355" s="43" t="str">
        <f t="shared" ref="C1355:C1418" si="108">M1355</f>
        <v>Power</v>
      </c>
      <c r="D1355" s="43" t="str">
        <f t="shared" ref="D1355:D1418" si="109">IF(ISNUMBER(FIND("Phy",N1355))=TRUE,"Physical","Financial")</f>
        <v>Physical</v>
      </c>
      <c r="E1355" s="43">
        <f>IF(VLOOKUP(S1355,'DD-Lookup'!$J$6:$L$50,3,FALSE)="Monthly",(YEAR(AC1355)-YEAR(AB1355))*12+MONTH(AC1355)-MONTH(AB1355)+1,(AC1355-AB1355+1))</f>
        <v>92</v>
      </c>
      <c r="F1355" s="210">
        <f t="shared" ref="F1355:F1418" si="110">E1355*SUM(P1355:Q1355)</f>
        <v>4600</v>
      </c>
      <c r="G1355" s="199">
        <v>1353416</v>
      </c>
      <c r="H1355" s="195">
        <v>37049.346990740698</v>
      </c>
      <c r="I1355" t="s">
        <v>2276</v>
      </c>
      <c r="M1355" t="s">
        <v>2766</v>
      </c>
      <c r="N1355" t="s">
        <v>2274</v>
      </c>
      <c r="O1355" t="s">
        <v>1746</v>
      </c>
      <c r="Q1355" s="196">
        <v>50</v>
      </c>
      <c r="S1355" t="s">
        <v>3340</v>
      </c>
      <c r="T1355" t="s">
        <v>3557</v>
      </c>
      <c r="U1355" s="198">
        <v>34.25</v>
      </c>
      <c r="V1355" t="s">
        <v>1747</v>
      </c>
      <c r="W1355" t="s">
        <v>2500</v>
      </c>
      <c r="X1355" t="s">
        <v>2501</v>
      </c>
      <c r="Y1355" t="s">
        <v>2662</v>
      </c>
      <c r="Z1355" t="s">
        <v>2990</v>
      </c>
      <c r="AA1355">
        <v>636671.1</v>
      </c>
      <c r="AB1355" s="195">
        <v>37165</v>
      </c>
      <c r="AC1355" s="195">
        <v>37256</v>
      </c>
    </row>
    <row r="1356" spans="1:29" x14ac:dyDescent="0.25">
      <c r="A1356" s="43" t="str">
        <f t="shared" si="106"/>
        <v>US Power Physical</v>
      </c>
      <c r="B1356" s="43" t="str">
        <f t="shared" si="107"/>
        <v>US</v>
      </c>
      <c r="C1356" s="43" t="str">
        <f t="shared" si="108"/>
        <v>Power</v>
      </c>
      <c r="D1356" s="43" t="str">
        <f t="shared" si="109"/>
        <v>Physical</v>
      </c>
      <c r="E1356" s="43">
        <f>IF(VLOOKUP(S1356,'DD-Lookup'!$J$6:$L$50,3,FALSE)="Monthly",(YEAR(AC1356)-YEAR(AB1356))*12+MONTH(AC1356)-MONTH(AB1356)+1,(AC1356-AB1356+1))</f>
        <v>2</v>
      </c>
      <c r="F1356" s="210">
        <f t="shared" si="110"/>
        <v>50</v>
      </c>
      <c r="G1356" s="199">
        <v>1353417</v>
      </c>
      <c r="H1356" s="195">
        <v>37049.347002314797</v>
      </c>
      <c r="I1356" t="s">
        <v>3360</v>
      </c>
      <c r="M1356" t="s">
        <v>2766</v>
      </c>
      <c r="N1356" t="s">
        <v>3308</v>
      </c>
      <c r="O1356" t="s">
        <v>494</v>
      </c>
      <c r="Q1356" s="196">
        <v>25</v>
      </c>
      <c r="S1356" t="s">
        <v>3340</v>
      </c>
      <c r="T1356" t="s">
        <v>3557</v>
      </c>
      <c r="U1356" s="198">
        <v>37</v>
      </c>
      <c r="V1356" t="s">
        <v>3349</v>
      </c>
      <c r="W1356" t="s">
        <v>3060</v>
      </c>
      <c r="X1356" t="s">
        <v>3061</v>
      </c>
      <c r="Y1356" t="s">
        <v>2662</v>
      </c>
      <c r="Z1356" t="s">
        <v>2990</v>
      </c>
      <c r="AA1356">
        <v>636672.1</v>
      </c>
      <c r="AB1356" s="195">
        <v>37050.875011574099</v>
      </c>
      <c r="AC1356" s="195">
        <v>37051.875011574099</v>
      </c>
    </row>
    <row r="1357" spans="1:29" x14ac:dyDescent="0.25">
      <c r="A1357" s="43" t="str">
        <f t="shared" si="106"/>
        <v>US Natural Gas Physical</v>
      </c>
      <c r="B1357" s="43" t="str">
        <f t="shared" si="107"/>
        <v>US</v>
      </c>
      <c r="C1357" s="43" t="str">
        <f t="shared" si="108"/>
        <v>Natural Gas</v>
      </c>
      <c r="D1357" s="43" t="str">
        <f t="shared" si="109"/>
        <v>Physical</v>
      </c>
      <c r="E1357" s="43">
        <f>IF(VLOOKUP(S1357,'DD-Lookup'!$J$6:$L$50,3,FALSE)="Monthly",(YEAR(AC1357)-YEAR(AB1357))*12+MONTH(AC1357)-MONTH(AB1357)+1,(AC1357-AB1357+1))</f>
        <v>1</v>
      </c>
      <c r="F1357" s="210">
        <f t="shared" si="110"/>
        <v>5000</v>
      </c>
      <c r="G1357" s="199">
        <v>1353418</v>
      </c>
      <c r="H1357" s="195">
        <v>37049.347013888902</v>
      </c>
      <c r="I1357" t="s">
        <v>2490</v>
      </c>
      <c r="M1357" t="s">
        <v>3341</v>
      </c>
      <c r="N1357" t="s">
        <v>3747</v>
      </c>
      <c r="O1357" t="s">
        <v>529</v>
      </c>
      <c r="P1357" s="196">
        <v>5000</v>
      </c>
      <c r="S1357" t="s">
        <v>3342</v>
      </c>
      <c r="T1357" t="s">
        <v>3557</v>
      </c>
      <c r="U1357" s="198">
        <v>3.6850000000000001</v>
      </c>
      <c r="V1357" t="s">
        <v>3391</v>
      </c>
      <c r="W1357" t="s">
        <v>2323</v>
      </c>
      <c r="X1357" t="s">
        <v>3920</v>
      </c>
      <c r="Y1357" t="s">
        <v>2469</v>
      </c>
      <c r="Z1357" t="s">
        <v>2995</v>
      </c>
      <c r="AA1357">
        <v>835855</v>
      </c>
      <c r="AB1357" s="195">
        <v>37050.875011574099</v>
      </c>
      <c r="AC1357" s="195">
        <v>37050.875011574099</v>
      </c>
    </row>
    <row r="1358" spans="1:29" x14ac:dyDescent="0.25">
      <c r="A1358" s="43" t="str">
        <f t="shared" si="106"/>
        <v>US Power Physical</v>
      </c>
      <c r="B1358" s="43" t="str">
        <f t="shared" si="107"/>
        <v>US</v>
      </c>
      <c r="C1358" s="43" t="str">
        <f t="shared" si="108"/>
        <v>Power</v>
      </c>
      <c r="D1358" s="43" t="str">
        <f t="shared" si="109"/>
        <v>Physical</v>
      </c>
      <c r="E1358" s="43">
        <f>IF(VLOOKUP(S1358,'DD-Lookup'!$J$6:$L$50,3,FALSE)="Monthly",(YEAR(AC1358)-YEAR(AB1358))*12+MONTH(AC1358)-MONTH(AB1358)+1,(AC1358-AB1358+1))</f>
        <v>2</v>
      </c>
      <c r="F1358" s="210">
        <f t="shared" si="110"/>
        <v>50</v>
      </c>
      <c r="G1358" s="199">
        <v>1353420</v>
      </c>
      <c r="H1358" s="195">
        <v>37049.347037036998</v>
      </c>
      <c r="I1358" t="s">
        <v>3360</v>
      </c>
      <c r="M1358" t="s">
        <v>2766</v>
      </c>
      <c r="N1358" t="s">
        <v>3308</v>
      </c>
      <c r="O1358" t="s">
        <v>443</v>
      </c>
      <c r="P1358" s="196">
        <v>25</v>
      </c>
      <c r="S1358" t="s">
        <v>3340</v>
      </c>
      <c r="T1358" t="s">
        <v>3557</v>
      </c>
      <c r="U1358" s="198">
        <v>36</v>
      </c>
      <c r="V1358" t="s">
        <v>3349</v>
      </c>
      <c r="W1358" t="s">
        <v>1729</v>
      </c>
      <c r="X1358" t="s">
        <v>3061</v>
      </c>
      <c r="Y1358" t="s">
        <v>2662</v>
      </c>
      <c r="Z1358" t="s">
        <v>2990</v>
      </c>
      <c r="AA1358">
        <v>636673.1</v>
      </c>
      <c r="AB1358" s="195">
        <v>37050.875011574099</v>
      </c>
      <c r="AC1358" s="195">
        <v>37051.875011574099</v>
      </c>
    </row>
    <row r="1359" spans="1:29" x14ac:dyDescent="0.25">
      <c r="A1359" s="43" t="str">
        <f t="shared" si="106"/>
        <v>US Natural Gas Physical</v>
      </c>
      <c r="B1359" s="43" t="str">
        <f t="shared" si="107"/>
        <v>US</v>
      </c>
      <c r="C1359" s="43" t="str">
        <f t="shared" si="108"/>
        <v>Natural Gas</v>
      </c>
      <c r="D1359" s="43" t="str">
        <f t="shared" si="109"/>
        <v>Physical</v>
      </c>
      <c r="E1359" s="43">
        <f>IF(VLOOKUP(S1359,'DD-Lookup'!$J$6:$L$50,3,FALSE)="Monthly",(YEAR(AC1359)-YEAR(AB1359))*12+MONTH(AC1359)-MONTH(AB1359)+1,(AC1359-AB1359+1))</f>
        <v>1</v>
      </c>
      <c r="F1359" s="210">
        <f t="shared" si="110"/>
        <v>5000</v>
      </c>
      <c r="G1359" s="199">
        <v>1353419</v>
      </c>
      <c r="H1359" s="195">
        <v>37049.347037036998</v>
      </c>
      <c r="I1359" t="s">
        <v>2430</v>
      </c>
      <c r="M1359" t="s">
        <v>3341</v>
      </c>
      <c r="N1359" t="s">
        <v>3747</v>
      </c>
      <c r="O1359" t="s">
        <v>487</v>
      </c>
      <c r="P1359" s="196">
        <v>5000</v>
      </c>
      <c r="S1359" t="s">
        <v>3342</v>
      </c>
      <c r="T1359" t="s">
        <v>3557</v>
      </c>
      <c r="U1359" s="198">
        <v>2.42</v>
      </c>
      <c r="V1359" t="s">
        <v>1763</v>
      </c>
      <c r="W1359" t="s">
        <v>3108</v>
      </c>
      <c r="X1359" t="s">
        <v>3092</v>
      </c>
      <c r="Y1359" t="s">
        <v>2469</v>
      </c>
      <c r="Z1359" t="s">
        <v>2995</v>
      </c>
      <c r="AA1359">
        <v>835856</v>
      </c>
      <c r="AB1359" s="195">
        <v>37050.875011574099</v>
      </c>
      <c r="AC1359" s="195">
        <v>37050.875011574099</v>
      </c>
    </row>
    <row r="1360" spans="1:29" x14ac:dyDescent="0.25">
      <c r="A1360" s="43" t="str">
        <f t="shared" si="106"/>
        <v>US Natural Gas Financial</v>
      </c>
      <c r="B1360" s="43" t="str">
        <f t="shared" si="107"/>
        <v>US</v>
      </c>
      <c r="C1360" s="43" t="str">
        <f t="shared" si="108"/>
        <v>Natural Gas</v>
      </c>
      <c r="D1360" s="43" t="str">
        <f t="shared" si="109"/>
        <v>Financial</v>
      </c>
      <c r="E1360" s="43">
        <f>IF(VLOOKUP(S1360,'DD-Lookup'!$J$6:$L$50,3,FALSE)="Monthly",(YEAR(AC1360)-YEAR(AB1360))*12+MONTH(AC1360)-MONTH(AB1360)+1,(AC1360-AB1360+1))</f>
        <v>123</v>
      </c>
      <c r="F1360" s="210">
        <f t="shared" si="110"/>
        <v>615000</v>
      </c>
      <c r="G1360" s="199">
        <v>1353421</v>
      </c>
      <c r="H1360" s="195">
        <v>37049.347048611096</v>
      </c>
      <c r="I1360" t="s">
        <v>2465</v>
      </c>
      <c r="M1360" t="s">
        <v>3341</v>
      </c>
      <c r="N1360" t="s">
        <v>2281</v>
      </c>
      <c r="O1360" t="s">
        <v>3139</v>
      </c>
      <c r="P1360" s="196">
        <v>5000</v>
      </c>
      <c r="S1360" t="s">
        <v>3342</v>
      </c>
      <c r="T1360" t="s">
        <v>3557</v>
      </c>
      <c r="U1360" s="198">
        <v>3.89</v>
      </c>
      <c r="V1360" t="s">
        <v>2189</v>
      </c>
      <c r="W1360" t="s">
        <v>2853</v>
      </c>
      <c r="X1360" t="s">
        <v>2282</v>
      </c>
      <c r="Y1360" t="s">
        <v>3575</v>
      </c>
      <c r="Z1360" t="s">
        <v>2995</v>
      </c>
      <c r="AA1360" t="s">
        <v>553</v>
      </c>
      <c r="AB1360" s="195">
        <v>37073</v>
      </c>
      <c r="AC1360" s="195">
        <v>37195</v>
      </c>
    </row>
    <row r="1361" spans="1:29" x14ac:dyDescent="0.25">
      <c r="A1361" s="43" t="str">
        <f t="shared" si="106"/>
        <v>US Power Physical</v>
      </c>
      <c r="B1361" s="43" t="str">
        <f t="shared" si="107"/>
        <v>US</v>
      </c>
      <c r="C1361" s="43" t="str">
        <f t="shared" si="108"/>
        <v>Power</v>
      </c>
      <c r="D1361" s="43" t="str">
        <f t="shared" si="109"/>
        <v>Physical</v>
      </c>
      <c r="E1361" s="43">
        <f>IF(VLOOKUP(S1361,'DD-Lookup'!$J$6:$L$50,3,FALSE)="Monthly",(YEAR(AC1361)-YEAR(AB1361))*12+MONTH(AC1361)-MONTH(AB1361)+1,(AC1361-AB1361+1))</f>
        <v>2</v>
      </c>
      <c r="F1361" s="210">
        <f t="shared" si="110"/>
        <v>50</v>
      </c>
      <c r="G1361" s="199">
        <v>1353422</v>
      </c>
      <c r="H1361" s="195">
        <v>37049.347071759301</v>
      </c>
      <c r="I1361" t="s">
        <v>3314</v>
      </c>
      <c r="M1361" t="s">
        <v>2766</v>
      </c>
      <c r="N1361" t="s">
        <v>3308</v>
      </c>
      <c r="O1361" t="s">
        <v>2694</v>
      </c>
      <c r="Q1361" s="196">
        <v>25</v>
      </c>
      <c r="S1361" t="s">
        <v>3340</v>
      </c>
      <c r="T1361" t="s">
        <v>3557</v>
      </c>
      <c r="U1361" s="198">
        <v>54</v>
      </c>
      <c r="V1361" t="s">
        <v>3323</v>
      </c>
      <c r="W1361" t="s">
        <v>3313</v>
      </c>
      <c r="X1361" t="s">
        <v>3309</v>
      </c>
      <c r="Y1361" t="s">
        <v>2662</v>
      </c>
      <c r="Z1361" t="s">
        <v>2990</v>
      </c>
      <c r="AA1361">
        <v>636674.1</v>
      </c>
      <c r="AB1361" s="195">
        <v>37050.875011574099</v>
      </c>
      <c r="AC1361" s="195">
        <v>37051.875011574099</v>
      </c>
    </row>
    <row r="1362" spans="1:29" x14ac:dyDescent="0.25">
      <c r="A1362" s="43" t="str">
        <f t="shared" si="106"/>
        <v>US Natural Gas Physical</v>
      </c>
      <c r="B1362" s="43" t="str">
        <f t="shared" si="107"/>
        <v>US</v>
      </c>
      <c r="C1362" s="43" t="str">
        <f t="shared" si="108"/>
        <v>Natural Gas</v>
      </c>
      <c r="D1362" s="43" t="str">
        <f t="shared" si="109"/>
        <v>Physical</v>
      </c>
      <c r="E1362" s="43">
        <f>IF(VLOOKUP(S1362,'DD-Lookup'!$J$6:$L$50,3,FALSE)="Monthly",(YEAR(AC1362)-YEAR(AB1362))*12+MONTH(AC1362)-MONTH(AB1362)+1,(AC1362-AB1362+1))</f>
        <v>1</v>
      </c>
      <c r="F1362" s="210">
        <f t="shared" si="110"/>
        <v>10000</v>
      </c>
      <c r="G1362" s="199">
        <v>1353423</v>
      </c>
      <c r="H1362" s="195">
        <v>37049.347083333298</v>
      </c>
      <c r="I1362" t="s">
        <v>2483</v>
      </c>
      <c r="M1362" t="s">
        <v>3341</v>
      </c>
      <c r="N1362" t="s">
        <v>3747</v>
      </c>
      <c r="O1362" t="s">
        <v>475</v>
      </c>
      <c r="P1362" s="196">
        <v>10000</v>
      </c>
      <c r="S1362" t="s">
        <v>3342</v>
      </c>
      <c r="T1362" t="s">
        <v>3557</v>
      </c>
      <c r="U1362" s="198">
        <v>6</v>
      </c>
      <c r="V1362" t="s">
        <v>3044</v>
      </c>
      <c r="W1362" t="s">
        <v>454</v>
      </c>
      <c r="X1362" t="s">
        <v>3092</v>
      </c>
      <c r="Y1362" t="s">
        <v>2469</v>
      </c>
      <c r="Z1362" t="s">
        <v>2995</v>
      </c>
      <c r="AA1362">
        <v>835857</v>
      </c>
      <c r="AB1362" s="195">
        <v>37050.875011574099</v>
      </c>
      <c r="AC1362" s="195">
        <v>37050.875011574099</v>
      </c>
    </row>
    <row r="1363" spans="1:29" x14ac:dyDescent="0.25">
      <c r="A1363" s="43" t="str">
        <f t="shared" si="106"/>
        <v>US Natural Gas Physical</v>
      </c>
      <c r="B1363" s="43" t="str">
        <f t="shared" si="107"/>
        <v>US</v>
      </c>
      <c r="C1363" s="43" t="str">
        <f t="shared" si="108"/>
        <v>Natural Gas</v>
      </c>
      <c r="D1363" s="43" t="str">
        <f t="shared" si="109"/>
        <v>Physical</v>
      </c>
      <c r="E1363" s="43">
        <f>IF(VLOOKUP(S1363,'DD-Lookup'!$J$6:$L$50,3,FALSE)="Monthly",(YEAR(AC1363)-YEAR(AB1363))*12+MONTH(AC1363)-MONTH(AB1363)+1,(AC1363-AB1363+1))</f>
        <v>1</v>
      </c>
      <c r="F1363" s="210">
        <f t="shared" si="110"/>
        <v>10000</v>
      </c>
      <c r="G1363" s="199">
        <v>1353424</v>
      </c>
      <c r="H1363" s="195">
        <v>37049.347118055601</v>
      </c>
      <c r="I1363" t="s">
        <v>2483</v>
      </c>
      <c r="M1363" t="s">
        <v>3341</v>
      </c>
      <c r="N1363" t="s">
        <v>3747</v>
      </c>
      <c r="O1363" t="s">
        <v>453</v>
      </c>
      <c r="P1363" s="196">
        <v>10000</v>
      </c>
      <c r="S1363" t="s">
        <v>3342</v>
      </c>
      <c r="T1363" t="s">
        <v>3557</v>
      </c>
      <c r="U1363" s="198">
        <v>6.05</v>
      </c>
      <c r="V1363" t="s">
        <v>3044</v>
      </c>
      <c r="W1363" t="s">
        <v>454</v>
      </c>
      <c r="X1363" t="s">
        <v>3092</v>
      </c>
      <c r="Y1363" t="s">
        <v>2469</v>
      </c>
      <c r="Z1363" t="s">
        <v>2995</v>
      </c>
      <c r="AA1363">
        <v>835858</v>
      </c>
      <c r="AB1363" s="195">
        <v>37050.875011574099</v>
      </c>
      <c r="AC1363" s="195">
        <v>37050.875011574099</v>
      </c>
    </row>
    <row r="1364" spans="1:29" x14ac:dyDescent="0.25">
      <c r="A1364" s="43" t="str">
        <f t="shared" si="106"/>
        <v>US Power Physical</v>
      </c>
      <c r="B1364" s="43" t="str">
        <f t="shared" si="107"/>
        <v>US</v>
      </c>
      <c r="C1364" s="43" t="str">
        <f t="shared" si="108"/>
        <v>Power</v>
      </c>
      <c r="D1364" s="43" t="str">
        <f t="shared" si="109"/>
        <v>Physical</v>
      </c>
      <c r="E1364" s="43">
        <f>IF(VLOOKUP(S1364,'DD-Lookup'!$J$6:$L$50,3,FALSE)="Monthly",(YEAR(AC1364)-YEAR(AB1364))*12+MONTH(AC1364)-MONTH(AB1364)+1,(AC1364-AB1364+1))</f>
        <v>2</v>
      </c>
      <c r="F1364" s="210">
        <f t="shared" si="110"/>
        <v>50</v>
      </c>
      <c r="G1364" s="199">
        <v>1353425</v>
      </c>
      <c r="H1364" s="195">
        <v>37049.347129629597</v>
      </c>
      <c r="I1364" t="s">
        <v>3314</v>
      </c>
      <c r="M1364" t="s">
        <v>2766</v>
      </c>
      <c r="N1364" t="s">
        <v>3308</v>
      </c>
      <c r="O1364" t="s">
        <v>2694</v>
      </c>
      <c r="Q1364" s="196">
        <v>25</v>
      </c>
      <c r="S1364" t="s">
        <v>3340</v>
      </c>
      <c r="T1364" t="s">
        <v>3557</v>
      </c>
      <c r="U1364" s="198">
        <v>55</v>
      </c>
      <c r="V1364" t="s">
        <v>3323</v>
      </c>
      <c r="W1364" t="s">
        <v>3313</v>
      </c>
      <c r="X1364" t="s">
        <v>3309</v>
      </c>
      <c r="Y1364" t="s">
        <v>2662</v>
      </c>
      <c r="Z1364" t="s">
        <v>2990</v>
      </c>
      <c r="AA1364">
        <v>636676.1</v>
      </c>
      <c r="AB1364" s="195">
        <v>37050.875011574099</v>
      </c>
      <c r="AC1364" s="195">
        <v>37051.875011574099</v>
      </c>
    </row>
    <row r="1365" spans="1:29" x14ac:dyDescent="0.25">
      <c r="A1365" s="43" t="str">
        <f t="shared" si="106"/>
        <v>US Natural Gas Physical</v>
      </c>
      <c r="B1365" s="43" t="str">
        <f t="shared" si="107"/>
        <v>US</v>
      </c>
      <c r="C1365" s="43" t="str">
        <f t="shared" si="108"/>
        <v>Natural Gas</v>
      </c>
      <c r="D1365" s="43" t="str">
        <f t="shared" si="109"/>
        <v>Physical</v>
      </c>
      <c r="E1365" s="43">
        <f>IF(VLOOKUP(S1365,'DD-Lookup'!$J$6:$L$50,3,FALSE)="Monthly",(YEAR(AC1365)-YEAR(AB1365))*12+MONTH(AC1365)-MONTH(AB1365)+1,(AC1365-AB1365+1))</f>
        <v>1</v>
      </c>
      <c r="F1365" s="210">
        <f t="shared" si="110"/>
        <v>10000</v>
      </c>
      <c r="G1365" s="199">
        <v>1353426</v>
      </c>
      <c r="H1365" s="195">
        <v>37049.347152777802</v>
      </c>
      <c r="I1365" t="s">
        <v>2487</v>
      </c>
      <c r="M1365" t="s">
        <v>3341</v>
      </c>
      <c r="N1365" t="s">
        <v>3747</v>
      </c>
      <c r="O1365" t="s">
        <v>1624</v>
      </c>
      <c r="P1365" s="196">
        <v>10000</v>
      </c>
      <c r="S1365" t="s">
        <v>3342</v>
      </c>
      <c r="T1365" t="s">
        <v>3557</v>
      </c>
      <c r="U1365" s="198">
        <v>3.6</v>
      </c>
      <c r="V1365" t="s">
        <v>3495</v>
      </c>
      <c r="W1365" t="s">
        <v>2366</v>
      </c>
      <c r="X1365" t="s">
        <v>3093</v>
      </c>
      <c r="Y1365" t="s">
        <v>2469</v>
      </c>
      <c r="Z1365" t="s">
        <v>2995</v>
      </c>
      <c r="AA1365">
        <v>835859</v>
      </c>
      <c r="AB1365" s="195">
        <v>37050.875011574099</v>
      </c>
      <c r="AC1365" s="195">
        <v>37050.875011574099</v>
      </c>
    </row>
    <row r="1366" spans="1:29" x14ac:dyDescent="0.25">
      <c r="A1366" s="43" t="str">
        <f t="shared" si="106"/>
        <v>US Natural Gas Physical</v>
      </c>
      <c r="B1366" s="43" t="str">
        <f t="shared" si="107"/>
        <v>US</v>
      </c>
      <c r="C1366" s="43" t="str">
        <f t="shared" si="108"/>
        <v>Natural Gas</v>
      </c>
      <c r="D1366" s="43" t="str">
        <f t="shared" si="109"/>
        <v>Physical</v>
      </c>
      <c r="E1366" s="43">
        <f>IF(VLOOKUP(S1366,'DD-Lookup'!$J$6:$L$50,3,FALSE)="Monthly",(YEAR(AC1366)-YEAR(AB1366))*12+MONTH(AC1366)-MONTH(AB1366)+1,(AC1366-AB1366+1))</f>
        <v>1</v>
      </c>
      <c r="F1366" s="210">
        <f t="shared" si="110"/>
        <v>10000</v>
      </c>
      <c r="G1366" s="199">
        <v>1353427</v>
      </c>
      <c r="H1366" s="195">
        <v>37049.347164351799</v>
      </c>
      <c r="I1366" t="s">
        <v>2483</v>
      </c>
      <c r="M1366" t="s">
        <v>3341</v>
      </c>
      <c r="N1366" t="s">
        <v>3747</v>
      </c>
      <c r="O1366" t="s">
        <v>475</v>
      </c>
      <c r="P1366" s="196">
        <v>10000</v>
      </c>
      <c r="S1366" t="s">
        <v>3342</v>
      </c>
      <c r="T1366" t="s">
        <v>3557</v>
      </c>
      <c r="U1366" s="198">
        <v>6</v>
      </c>
      <c r="V1366" t="s">
        <v>3044</v>
      </c>
      <c r="W1366" t="s">
        <v>454</v>
      </c>
      <c r="X1366" t="s">
        <v>3092</v>
      </c>
      <c r="Y1366" t="s">
        <v>2469</v>
      </c>
      <c r="Z1366" t="s">
        <v>2995</v>
      </c>
      <c r="AA1366">
        <v>835860</v>
      </c>
      <c r="AB1366" s="195">
        <v>37050.875011574099</v>
      </c>
      <c r="AC1366" s="195">
        <v>37050.875011574099</v>
      </c>
    </row>
    <row r="1367" spans="1:29" x14ac:dyDescent="0.25">
      <c r="A1367" s="43" t="str">
        <f t="shared" si="106"/>
        <v>US Natural Gas Physical</v>
      </c>
      <c r="B1367" s="43" t="str">
        <f t="shared" si="107"/>
        <v>US</v>
      </c>
      <c r="C1367" s="43" t="str">
        <f t="shared" si="108"/>
        <v>Natural Gas</v>
      </c>
      <c r="D1367" s="43" t="str">
        <f t="shared" si="109"/>
        <v>Physical</v>
      </c>
      <c r="E1367" s="43">
        <f>IF(VLOOKUP(S1367,'DD-Lookup'!$J$6:$L$50,3,FALSE)="Monthly",(YEAR(AC1367)-YEAR(AB1367))*12+MONTH(AC1367)-MONTH(AB1367)+1,(AC1367-AB1367+1))</f>
        <v>1</v>
      </c>
      <c r="F1367" s="210">
        <f t="shared" si="110"/>
        <v>10000</v>
      </c>
      <c r="G1367" s="199">
        <v>1353428</v>
      </c>
      <c r="H1367" s="195">
        <v>37049.347175925897</v>
      </c>
      <c r="I1367" t="s">
        <v>2487</v>
      </c>
      <c r="M1367" t="s">
        <v>3341</v>
      </c>
      <c r="N1367" t="s">
        <v>3747</v>
      </c>
      <c r="O1367" t="s">
        <v>395</v>
      </c>
      <c r="P1367" s="196">
        <v>10000</v>
      </c>
      <c r="S1367" t="s">
        <v>3342</v>
      </c>
      <c r="T1367" t="s">
        <v>3557</v>
      </c>
      <c r="U1367" s="198">
        <v>3.6225000000000001</v>
      </c>
      <c r="V1367" t="s">
        <v>2348</v>
      </c>
      <c r="W1367" t="s">
        <v>2498</v>
      </c>
      <c r="X1367" t="s">
        <v>2499</v>
      </c>
      <c r="Y1367" t="s">
        <v>2469</v>
      </c>
      <c r="Z1367" t="s">
        <v>2995</v>
      </c>
      <c r="AA1367">
        <v>835861</v>
      </c>
      <c r="AB1367" s="195">
        <v>37050.875011574099</v>
      </c>
      <c r="AC1367" s="195">
        <v>37050.875011574099</v>
      </c>
    </row>
    <row r="1368" spans="1:29" x14ac:dyDescent="0.25">
      <c r="A1368" s="43" t="str">
        <f t="shared" si="106"/>
        <v>US Power Physical</v>
      </c>
      <c r="B1368" s="43" t="str">
        <f t="shared" si="107"/>
        <v>US</v>
      </c>
      <c r="C1368" s="43" t="str">
        <f t="shared" si="108"/>
        <v>Power</v>
      </c>
      <c r="D1368" s="43" t="str">
        <f t="shared" si="109"/>
        <v>Physical</v>
      </c>
      <c r="E1368" s="43">
        <f>IF(VLOOKUP(S1368,'DD-Lookup'!$J$6:$L$50,3,FALSE)="Monthly",(YEAR(AC1368)-YEAR(AB1368))*12+MONTH(AC1368)-MONTH(AB1368)+1,(AC1368-AB1368+1))</f>
        <v>2</v>
      </c>
      <c r="F1368" s="210">
        <f t="shared" si="110"/>
        <v>50</v>
      </c>
      <c r="G1368" s="199">
        <v>1353429</v>
      </c>
      <c r="H1368" s="195">
        <v>37049.347199074102</v>
      </c>
      <c r="I1368" t="s">
        <v>2255</v>
      </c>
      <c r="M1368" t="s">
        <v>2766</v>
      </c>
      <c r="N1368" t="s">
        <v>3308</v>
      </c>
      <c r="O1368" t="s">
        <v>2694</v>
      </c>
      <c r="Q1368" s="196">
        <v>25</v>
      </c>
      <c r="S1368" t="s">
        <v>3340</v>
      </c>
      <c r="T1368" t="s">
        <v>3557</v>
      </c>
      <c r="U1368" s="198">
        <v>56</v>
      </c>
      <c r="V1368" t="s">
        <v>3771</v>
      </c>
      <c r="W1368" t="s">
        <v>3313</v>
      </c>
      <c r="X1368" t="s">
        <v>3309</v>
      </c>
      <c r="Y1368" t="s">
        <v>2662</v>
      </c>
      <c r="Z1368" t="s">
        <v>2990</v>
      </c>
      <c r="AA1368">
        <v>636677.1</v>
      </c>
      <c r="AB1368" s="195">
        <v>37050.875011574099</v>
      </c>
      <c r="AC1368" s="195">
        <v>37051.875011574099</v>
      </c>
    </row>
    <row r="1369" spans="1:29" x14ac:dyDescent="0.25">
      <c r="A1369" s="43" t="str">
        <f t="shared" si="106"/>
        <v>US Natural Gas Physical</v>
      </c>
      <c r="B1369" s="43" t="str">
        <f t="shared" si="107"/>
        <v>US</v>
      </c>
      <c r="C1369" s="43" t="str">
        <f t="shared" si="108"/>
        <v>Natural Gas</v>
      </c>
      <c r="D1369" s="43" t="str">
        <f t="shared" si="109"/>
        <v>Physical</v>
      </c>
      <c r="E1369" s="43">
        <f>IF(VLOOKUP(S1369,'DD-Lookup'!$J$6:$L$50,3,FALSE)="Monthly",(YEAR(AC1369)-YEAR(AB1369))*12+MONTH(AC1369)-MONTH(AB1369)+1,(AC1369-AB1369+1))</f>
        <v>1</v>
      </c>
      <c r="F1369" s="210">
        <f t="shared" si="110"/>
        <v>10000</v>
      </c>
      <c r="G1369" s="199">
        <v>1353432</v>
      </c>
      <c r="H1369" s="195">
        <v>37049.347222222197</v>
      </c>
      <c r="I1369" t="s">
        <v>2527</v>
      </c>
      <c r="M1369" t="s">
        <v>3341</v>
      </c>
      <c r="N1369" t="s">
        <v>3747</v>
      </c>
      <c r="O1369" t="s">
        <v>395</v>
      </c>
      <c r="P1369" s="196">
        <v>10000</v>
      </c>
      <c r="S1369" t="s">
        <v>3342</v>
      </c>
      <c r="T1369" t="s">
        <v>3557</v>
      </c>
      <c r="U1369" s="198">
        <v>3.62</v>
      </c>
      <c r="V1369" t="s">
        <v>3955</v>
      </c>
      <c r="W1369" t="s">
        <v>2498</v>
      </c>
      <c r="X1369" t="s">
        <v>2499</v>
      </c>
      <c r="Y1369" t="s">
        <v>2469</v>
      </c>
      <c r="Z1369" t="s">
        <v>2995</v>
      </c>
      <c r="AA1369">
        <v>835862</v>
      </c>
      <c r="AB1369" s="195">
        <v>37050.875011574099</v>
      </c>
      <c r="AC1369" s="195">
        <v>37050.875011574099</v>
      </c>
    </row>
    <row r="1370" spans="1:29" x14ac:dyDescent="0.25">
      <c r="A1370" s="43" t="str">
        <f t="shared" si="106"/>
        <v>US Natural Gas Physical</v>
      </c>
      <c r="B1370" s="43" t="str">
        <f t="shared" si="107"/>
        <v>US</v>
      </c>
      <c r="C1370" s="43" t="str">
        <f t="shared" si="108"/>
        <v>Natural Gas</v>
      </c>
      <c r="D1370" s="43" t="str">
        <f t="shared" si="109"/>
        <v>Physical</v>
      </c>
      <c r="E1370" s="43">
        <f>IF(VLOOKUP(S1370,'DD-Lookup'!$J$6:$L$50,3,FALSE)="Monthly",(YEAR(AC1370)-YEAR(AB1370))*12+MONTH(AC1370)-MONTH(AB1370)+1,(AC1370-AB1370+1))</f>
        <v>1</v>
      </c>
      <c r="F1370" s="210">
        <f t="shared" si="110"/>
        <v>10000</v>
      </c>
      <c r="G1370" s="199">
        <v>1353433</v>
      </c>
      <c r="H1370" s="195">
        <v>37049.347291666701</v>
      </c>
      <c r="I1370" t="s">
        <v>2527</v>
      </c>
      <c r="M1370" t="s">
        <v>3341</v>
      </c>
      <c r="N1370" t="s">
        <v>3747</v>
      </c>
      <c r="O1370" t="s">
        <v>448</v>
      </c>
      <c r="P1370" s="196">
        <v>10000</v>
      </c>
      <c r="S1370" t="s">
        <v>3342</v>
      </c>
      <c r="T1370" t="s">
        <v>3557</v>
      </c>
      <c r="U1370" s="198">
        <v>3.6150000000000002</v>
      </c>
      <c r="V1370" t="s">
        <v>3632</v>
      </c>
      <c r="W1370" t="s">
        <v>2181</v>
      </c>
      <c r="X1370" t="s">
        <v>2182</v>
      </c>
      <c r="Y1370" t="s">
        <v>2469</v>
      </c>
      <c r="Z1370" t="s">
        <v>2995</v>
      </c>
      <c r="AA1370">
        <v>835863</v>
      </c>
      <c r="AB1370" s="195">
        <v>37050.875011574099</v>
      </c>
      <c r="AC1370" s="195">
        <v>37050.875011574099</v>
      </c>
    </row>
    <row r="1371" spans="1:29" x14ac:dyDescent="0.25">
      <c r="A1371" s="43" t="str">
        <f t="shared" si="106"/>
        <v>US Natural Gas Physical</v>
      </c>
      <c r="B1371" s="43" t="str">
        <f t="shared" si="107"/>
        <v>US</v>
      </c>
      <c r="C1371" s="43" t="str">
        <f t="shared" si="108"/>
        <v>Natural Gas</v>
      </c>
      <c r="D1371" s="43" t="str">
        <f t="shared" si="109"/>
        <v>Physical</v>
      </c>
      <c r="E1371" s="43">
        <f>IF(VLOOKUP(S1371,'DD-Lookup'!$J$6:$L$50,3,FALSE)="Monthly",(YEAR(AC1371)-YEAR(AB1371))*12+MONTH(AC1371)-MONTH(AB1371)+1,(AC1371-AB1371+1))</f>
        <v>1</v>
      </c>
      <c r="F1371" s="210">
        <f t="shared" si="110"/>
        <v>10000</v>
      </c>
      <c r="G1371" s="199">
        <v>1353434</v>
      </c>
      <c r="H1371" s="195">
        <v>37049.347314814797</v>
      </c>
      <c r="I1371" t="s">
        <v>2487</v>
      </c>
      <c r="M1371" t="s">
        <v>3341</v>
      </c>
      <c r="N1371" t="s">
        <v>3747</v>
      </c>
      <c r="O1371" t="s">
        <v>395</v>
      </c>
      <c r="P1371" s="196">
        <v>10000</v>
      </c>
      <c r="S1371" t="s">
        <v>3342</v>
      </c>
      <c r="T1371" t="s">
        <v>3557</v>
      </c>
      <c r="U1371" s="198">
        <v>3.6175000000000002</v>
      </c>
      <c r="V1371" t="s">
        <v>2348</v>
      </c>
      <c r="W1371" t="s">
        <v>2498</v>
      </c>
      <c r="X1371" t="s">
        <v>2499</v>
      </c>
      <c r="Y1371" t="s">
        <v>2469</v>
      </c>
      <c r="Z1371" t="s">
        <v>2995</v>
      </c>
      <c r="AA1371">
        <v>835864</v>
      </c>
      <c r="AB1371" s="195">
        <v>37050.875011574099</v>
      </c>
      <c r="AC1371" s="195">
        <v>37050.875011574099</v>
      </c>
    </row>
    <row r="1372" spans="1:29" x14ac:dyDescent="0.25">
      <c r="A1372" s="43" t="str">
        <f t="shared" si="106"/>
        <v>US Natural Gas Physical</v>
      </c>
      <c r="B1372" s="43" t="str">
        <f t="shared" si="107"/>
        <v>US</v>
      </c>
      <c r="C1372" s="43" t="str">
        <f t="shared" si="108"/>
        <v>Natural Gas</v>
      </c>
      <c r="D1372" s="43" t="str">
        <f t="shared" si="109"/>
        <v>Physical</v>
      </c>
      <c r="E1372" s="43">
        <f>IF(VLOOKUP(S1372,'DD-Lookup'!$J$6:$L$50,3,FALSE)="Monthly",(YEAR(AC1372)-YEAR(AB1372))*12+MONTH(AC1372)-MONTH(AB1372)+1,(AC1372-AB1372+1))</f>
        <v>1</v>
      </c>
      <c r="F1372" s="210">
        <f t="shared" si="110"/>
        <v>10000</v>
      </c>
      <c r="G1372" s="199">
        <v>1353435</v>
      </c>
      <c r="H1372" s="195">
        <v>37049.347337963001</v>
      </c>
      <c r="I1372" t="s">
        <v>2453</v>
      </c>
      <c r="M1372" t="s">
        <v>3341</v>
      </c>
      <c r="N1372" t="s">
        <v>3747</v>
      </c>
      <c r="O1372" t="s">
        <v>442</v>
      </c>
      <c r="P1372" s="196">
        <v>10000</v>
      </c>
      <c r="S1372" t="s">
        <v>3342</v>
      </c>
      <c r="T1372" t="s">
        <v>3557</v>
      </c>
      <c r="U1372" s="198">
        <v>3.8250000000000002</v>
      </c>
      <c r="V1372" t="s">
        <v>2454</v>
      </c>
      <c r="W1372" t="s">
        <v>2509</v>
      </c>
      <c r="X1372" t="s">
        <v>2510</v>
      </c>
      <c r="Y1372" t="s">
        <v>2469</v>
      </c>
      <c r="Z1372" t="s">
        <v>2995</v>
      </c>
      <c r="AA1372">
        <v>835865</v>
      </c>
      <c r="AB1372" s="195">
        <v>37050.875011574099</v>
      </c>
      <c r="AC1372" s="195">
        <v>37050.875011574099</v>
      </c>
    </row>
    <row r="1373" spans="1:29" x14ac:dyDescent="0.25">
      <c r="A1373" s="43" t="str">
        <f t="shared" si="106"/>
        <v>US Natural Gas Financial</v>
      </c>
      <c r="B1373" s="43" t="str">
        <f t="shared" si="107"/>
        <v>US</v>
      </c>
      <c r="C1373" s="43" t="str">
        <f t="shared" si="108"/>
        <v>Natural Gas</v>
      </c>
      <c r="D1373" s="43" t="str">
        <f t="shared" si="109"/>
        <v>Financial</v>
      </c>
      <c r="E1373" s="43">
        <f>IF(VLOOKUP(S1373,'DD-Lookup'!$J$6:$L$50,3,FALSE)="Monthly",(YEAR(AC1373)-YEAR(AB1373))*12+MONTH(AC1373)-MONTH(AB1373)+1,(AC1373-AB1373+1))</f>
        <v>31</v>
      </c>
      <c r="F1373" s="210">
        <f t="shared" si="110"/>
        <v>310000</v>
      </c>
      <c r="G1373" s="199">
        <v>1353436</v>
      </c>
      <c r="H1373" s="195">
        <v>37049.347361111097</v>
      </c>
      <c r="I1373" t="s">
        <v>2507</v>
      </c>
      <c r="M1373" t="s">
        <v>3341</v>
      </c>
      <c r="N1373" t="s">
        <v>2281</v>
      </c>
      <c r="O1373" t="s">
        <v>2475</v>
      </c>
      <c r="P1373" s="196">
        <v>10000</v>
      </c>
      <c r="S1373" t="s">
        <v>3342</v>
      </c>
      <c r="T1373" t="s">
        <v>3557</v>
      </c>
      <c r="U1373" s="198">
        <v>3.78</v>
      </c>
      <c r="V1373" t="s">
        <v>1644</v>
      </c>
      <c r="W1373" t="s">
        <v>2853</v>
      </c>
      <c r="X1373" t="s">
        <v>2282</v>
      </c>
      <c r="Y1373" t="s">
        <v>3575</v>
      </c>
      <c r="Z1373" t="s">
        <v>2995</v>
      </c>
      <c r="AA1373" t="s">
        <v>554</v>
      </c>
      <c r="AB1373" s="195">
        <v>37073.875</v>
      </c>
      <c r="AC1373" s="195">
        <v>37103.875</v>
      </c>
    </row>
    <row r="1374" spans="1:29" x14ac:dyDescent="0.25">
      <c r="A1374" s="43" t="str">
        <f t="shared" si="106"/>
        <v>US Power Physical</v>
      </c>
      <c r="B1374" s="43" t="str">
        <f t="shared" si="107"/>
        <v>US</v>
      </c>
      <c r="C1374" s="43" t="str">
        <f t="shared" si="108"/>
        <v>Power</v>
      </c>
      <c r="D1374" s="43" t="str">
        <f t="shared" si="109"/>
        <v>Physical</v>
      </c>
      <c r="E1374" s="43">
        <f>IF(VLOOKUP(S1374,'DD-Lookup'!$J$6:$L$50,3,FALSE)="Monthly",(YEAR(AC1374)-YEAR(AB1374))*12+MONTH(AC1374)-MONTH(AB1374)+1,(AC1374-AB1374+1))</f>
        <v>2</v>
      </c>
      <c r="F1374" s="210">
        <f t="shared" si="110"/>
        <v>50</v>
      </c>
      <c r="G1374" s="199">
        <v>1353437</v>
      </c>
      <c r="H1374" s="195">
        <v>37049.347384259301</v>
      </c>
      <c r="I1374" t="s">
        <v>2259</v>
      </c>
      <c r="M1374" t="s">
        <v>2766</v>
      </c>
      <c r="N1374" t="s">
        <v>3308</v>
      </c>
      <c r="O1374" t="s">
        <v>443</v>
      </c>
      <c r="Q1374" s="196">
        <v>25</v>
      </c>
      <c r="S1374" t="s">
        <v>3340</v>
      </c>
      <c r="T1374" t="s">
        <v>3557</v>
      </c>
      <c r="U1374" s="198">
        <v>36.25</v>
      </c>
      <c r="V1374" t="s">
        <v>3759</v>
      </c>
      <c r="W1374" t="s">
        <v>1729</v>
      </c>
      <c r="X1374" t="s">
        <v>3061</v>
      </c>
      <c r="Y1374" t="s">
        <v>2662</v>
      </c>
      <c r="Z1374" t="s">
        <v>2990</v>
      </c>
      <c r="AA1374">
        <v>636680.1</v>
      </c>
      <c r="AB1374" s="195">
        <v>37050.875011574099</v>
      </c>
      <c r="AC1374" s="195">
        <v>37051.875011574099</v>
      </c>
    </row>
    <row r="1375" spans="1:29" x14ac:dyDescent="0.25">
      <c r="A1375" s="43" t="str">
        <f t="shared" si="106"/>
        <v>US Natural Gas Physical</v>
      </c>
      <c r="B1375" s="43" t="str">
        <f t="shared" si="107"/>
        <v>US</v>
      </c>
      <c r="C1375" s="43" t="str">
        <f t="shared" si="108"/>
        <v>Natural Gas</v>
      </c>
      <c r="D1375" s="43" t="str">
        <f t="shared" si="109"/>
        <v>Physical</v>
      </c>
      <c r="E1375" s="43">
        <f>IF(VLOOKUP(S1375,'DD-Lookup'!$J$6:$L$50,3,FALSE)="Monthly",(YEAR(AC1375)-YEAR(AB1375))*12+MONTH(AC1375)-MONTH(AB1375)+1,(AC1375-AB1375+1))</f>
        <v>1</v>
      </c>
      <c r="F1375" s="210">
        <f t="shared" si="110"/>
        <v>2000</v>
      </c>
      <c r="G1375" s="199">
        <v>1353438</v>
      </c>
      <c r="H1375" s="195">
        <v>37049.347395833298</v>
      </c>
      <c r="I1375" t="s">
        <v>2488</v>
      </c>
      <c r="M1375" t="s">
        <v>3341</v>
      </c>
      <c r="N1375" t="s">
        <v>3747</v>
      </c>
      <c r="O1375" t="s">
        <v>541</v>
      </c>
      <c r="Q1375" s="196">
        <v>2000</v>
      </c>
      <c r="S1375" t="s">
        <v>3342</v>
      </c>
      <c r="T1375" t="s">
        <v>3557</v>
      </c>
      <c r="U1375" s="198">
        <v>3.7225000000000001</v>
      </c>
      <c r="V1375" t="s">
        <v>2351</v>
      </c>
      <c r="W1375" t="s">
        <v>2467</v>
      </c>
      <c r="X1375" t="s">
        <v>2468</v>
      </c>
      <c r="Y1375" t="s">
        <v>2469</v>
      </c>
      <c r="Z1375" t="s">
        <v>2995</v>
      </c>
      <c r="AA1375">
        <v>835866</v>
      </c>
      <c r="AB1375" s="195">
        <v>37050.875011574099</v>
      </c>
      <c r="AC1375" s="195">
        <v>37050.875011574099</v>
      </c>
    </row>
    <row r="1376" spans="1:29" x14ac:dyDescent="0.25">
      <c r="A1376" s="43" t="str">
        <f t="shared" si="106"/>
        <v>US Natural Gas Physical</v>
      </c>
      <c r="B1376" s="43" t="str">
        <f t="shared" si="107"/>
        <v>US</v>
      </c>
      <c r="C1376" s="43" t="str">
        <f t="shared" si="108"/>
        <v>Natural Gas</v>
      </c>
      <c r="D1376" s="43" t="str">
        <f t="shared" si="109"/>
        <v>Physical</v>
      </c>
      <c r="E1376" s="43">
        <f>IF(VLOOKUP(S1376,'DD-Lookup'!$J$6:$L$50,3,FALSE)="Monthly",(YEAR(AC1376)-YEAR(AB1376))*12+MONTH(AC1376)-MONTH(AB1376)+1,(AC1376-AB1376+1))</f>
        <v>1</v>
      </c>
      <c r="F1376" s="210">
        <f t="shared" si="110"/>
        <v>5000</v>
      </c>
      <c r="G1376" s="199">
        <v>1353439</v>
      </c>
      <c r="H1376" s="195">
        <v>37049.347430555601</v>
      </c>
      <c r="I1376" t="s">
        <v>2487</v>
      </c>
      <c r="M1376" t="s">
        <v>3341</v>
      </c>
      <c r="N1376" t="s">
        <v>3747</v>
      </c>
      <c r="O1376" t="s">
        <v>1636</v>
      </c>
      <c r="P1376" s="196">
        <v>5000</v>
      </c>
      <c r="S1376" t="s">
        <v>3342</v>
      </c>
      <c r="T1376" t="s">
        <v>3557</v>
      </c>
      <c r="U1376" s="198">
        <v>3.53</v>
      </c>
      <c r="V1376" t="s">
        <v>3495</v>
      </c>
      <c r="W1376" t="s">
        <v>2366</v>
      </c>
      <c r="X1376" t="s">
        <v>3093</v>
      </c>
      <c r="Y1376" t="s">
        <v>2469</v>
      </c>
      <c r="Z1376" t="s">
        <v>2995</v>
      </c>
      <c r="AA1376">
        <v>835867</v>
      </c>
      <c r="AB1376" s="195">
        <v>37050.875011574099</v>
      </c>
      <c r="AC1376" s="195">
        <v>37050.875011574099</v>
      </c>
    </row>
    <row r="1377" spans="1:29" x14ac:dyDescent="0.25">
      <c r="A1377" s="43" t="str">
        <f t="shared" si="106"/>
        <v>US Power Physical</v>
      </c>
      <c r="B1377" s="43" t="str">
        <f t="shared" si="107"/>
        <v>US</v>
      </c>
      <c r="C1377" s="43" t="str">
        <f t="shared" si="108"/>
        <v>Power</v>
      </c>
      <c r="D1377" s="43" t="str">
        <f t="shared" si="109"/>
        <v>Physical</v>
      </c>
      <c r="E1377" s="43">
        <f>IF(VLOOKUP(S1377,'DD-Lookup'!$J$6:$L$50,3,FALSE)="Monthly",(YEAR(AC1377)-YEAR(AB1377))*12+MONTH(AC1377)-MONTH(AB1377)+1,(AC1377-AB1377+1))</f>
        <v>2</v>
      </c>
      <c r="F1377" s="210">
        <f t="shared" si="110"/>
        <v>50</v>
      </c>
      <c r="G1377" s="199">
        <v>1353440</v>
      </c>
      <c r="H1377" s="195">
        <v>37049.347453703696</v>
      </c>
      <c r="I1377" t="s">
        <v>2355</v>
      </c>
      <c r="M1377" t="s">
        <v>2766</v>
      </c>
      <c r="N1377" t="s">
        <v>3310</v>
      </c>
      <c r="O1377" t="s">
        <v>514</v>
      </c>
      <c r="Q1377" s="196">
        <v>25</v>
      </c>
      <c r="S1377" t="s">
        <v>3340</v>
      </c>
      <c r="T1377" t="s">
        <v>3557</v>
      </c>
      <c r="U1377" s="198">
        <v>17</v>
      </c>
      <c r="V1377" t="s">
        <v>3072</v>
      </c>
      <c r="W1377" t="s">
        <v>3875</v>
      </c>
      <c r="X1377" t="s">
        <v>3312</v>
      </c>
      <c r="Y1377" t="s">
        <v>2662</v>
      </c>
      <c r="Z1377" t="s">
        <v>2990</v>
      </c>
      <c r="AA1377">
        <v>636681.1</v>
      </c>
      <c r="AB1377" s="195">
        <v>37050.875011574099</v>
      </c>
      <c r="AC1377" s="195">
        <v>37051.875011574099</v>
      </c>
    </row>
    <row r="1378" spans="1:29" x14ac:dyDescent="0.25">
      <c r="A1378" s="43" t="str">
        <f t="shared" si="106"/>
        <v xml:space="preserve"> Power Physical</v>
      </c>
      <c r="B1378" s="43" t="str">
        <f t="shared" si="107"/>
        <v/>
      </c>
      <c r="C1378" s="43" t="str">
        <f t="shared" si="108"/>
        <v>Power</v>
      </c>
      <c r="D1378" s="43" t="str">
        <f t="shared" si="109"/>
        <v>Physical</v>
      </c>
      <c r="E1378" s="43">
        <f>IF(VLOOKUP(S1378,'DD-Lookup'!$J$6:$L$50,3,FALSE)="Monthly",(YEAR(AC1378)-YEAR(AB1378))*12+MONTH(AC1378)-MONTH(AB1378)+1,(AC1378-AB1378+1))</f>
        <v>1</v>
      </c>
      <c r="F1378" s="210">
        <f t="shared" si="110"/>
        <v>25</v>
      </c>
      <c r="G1378" s="199">
        <v>1353441</v>
      </c>
      <c r="H1378" s="195">
        <v>37049.347453703696</v>
      </c>
      <c r="I1378" t="s">
        <v>4169</v>
      </c>
      <c r="M1378" t="s">
        <v>2766</v>
      </c>
      <c r="N1378" t="s">
        <v>4022</v>
      </c>
      <c r="O1378" t="s">
        <v>532</v>
      </c>
      <c r="P1378" s="196">
        <v>25</v>
      </c>
      <c r="S1378" t="s">
        <v>3340</v>
      </c>
      <c r="T1378" t="s">
        <v>4023</v>
      </c>
      <c r="U1378" s="198">
        <v>33.75</v>
      </c>
      <c r="V1378" t="s">
        <v>4284</v>
      </c>
      <c r="W1378" t="s">
        <v>4025</v>
      </c>
      <c r="X1378" t="s">
        <v>4026</v>
      </c>
      <c r="Y1378" t="s">
        <v>4027</v>
      </c>
      <c r="Z1378" t="s">
        <v>3562</v>
      </c>
      <c r="AA1378">
        <v>111942.1</v>
      </c>
      <c r="AB1378" s="195">
        <v>37053.875011574099</v>
      </c>
      <c r="AC1378" s="195">
        <v>37053.875011574099</v>
      </c>
    </row>
    <row r="1379" spans="1:29" x14ac:dyDescent="0.25">
      <c r="A1379" s="43" t="str">
        <f t="shared" si="106"/>
        <v>US Natural Gas Financial</v>
      </c>
      <c r="B1379" s="43" t="str">
        <f t="shared" si="107"/>
        <v>US</v>
      </c>
      <c r="C1379" s="43" t="str">
        <f t="shared" si="108"/>
        <v>Natural Gas</v>
      </c>
      <c r="D1379" s="43" t="str">
        <f t="shared" si="109"/>
        <v>Financial</v>
      </c>
      <c r="E1379" s="43">
        <f>IF(VLOOKUP(S1379,'DD-Lookup'!$J$6:$L$50,3,FALSE)="Monthly",(YEAR(AC1379)-YEAR(AB1379))*12+MONTH(AC1379)-MONTH(AB1379)+1,(AC1379-AB1379+1))</f>
        <v>30</v>
      </c>
      <c r="F1379" s="210">
        <f t="shared" si="110"/>
        <v>150000</v>
      </c>
      <c r="G1379" s="199">
        <v>1353442</v>
      </c>
      <c r="H1379" s="195">
        <v>37049.347465277802</v>
      </c>
      <c r="I1379" t="s">
        <v>2472</v>
      </c>
      <c r="M1379" t="s">
        <v>3341</v>
      </c>
      <c r="N1379" t="s">
        <v>2476</v>
      </c>
      <c r="O1379" t="s">
        <v>2385</v>
      </c>
      <c r="P1379" s="196">
        <v>5000</v>
      </c>
      <c r="S1379" t="s">
        <v>3342</v>
      </c>
      <c r="T1379" t="s">
        <v>3557</v>
      </c>
      <c r="U1379" s="198">
        <v>1.8</v>
      </c>
      <c r="V1379" t="s">
        <v>2393</v>
      </c>
      <c r="W1379" t="s">
        <v>2381</v>
      </c>
      <c r="X1379" t="s">
        <v>2382</v>
      </c>
      <c r="Y1379" t="s">
        <v>3575</v>
      </c>
      <c r="Z1379" t="s">
        <v>2995</v>
      </c>
      <c r="AA1379" t="s">
        <v>555</v>
      </c>
      <c r="AB1379" s="195">
        <v>37135.875011574099</v>
      </c>
      <c r="AC1379" s="195">
        <v>37164.875011574099</v>
      </c>
    </row>
    <row r="1380" spans="1:29" x14ac:dyDescent="0.25">
      <c r="A1380" s="43" t="str">
        <f t="shared" si="106"/>
        <v>US Natural Gas Physical</v>
      </c>
      <c r="B1380" s="43" t="str">
        <f t="shared" si="107"/>
        <v>US</v>
      </c>
      <c r="C1380" s="43" t="str">
        <f t="shared" si="108"/>
        <v>Natural Gas</v>
      </c>
      <c r="D1380" s="43" t="str">
        <f t="shared" si="109"/>
        <v>Physical</v>
      </c>
      <c r="E1380" s="43">
        <f>IF(VLOOKUP(S1380,'DD-Lookup'!$J$6:$L$50,3,FALSE)="Monthly",(YEAR(AC1380)-YEAR(AB1380))*12+MONTH(AC1380)-MONTH(AB1380)+1,(AC1380-AB1380+1))</f>
        <v>1</v>
      </c>
      <c r="F1380" s="210">
        <f t="shared" si="110"/>
        <v>20000</v>
      </c>
      <c r="G1380" s="199">
        <v>1353443</v>
      </c>
      <c r="H1380" s="195">
        <v>37049.347500000003</v>
      </c>
      <c r="I1380" t="s">
        <v>2487</v>
      </c>
      <c r="M1380" t="s">
        <v>3341</v>
      </c>
      <c r="N1380" t="s">
        <v>3747</v>
      </c>
      <c r="O1380" t="s">
        <v>396</v>
      </c>
      <c r="Q1380" s="196">
        <v>20000</v>
      </c>
      <c r="S1380" t="s">
        <v>3342</v>
      </c>
      <c r="T1380" t="s">
        <v>3557</v>
      </c>
      <c r="U1380" s="198">
        <v>3.5350000000000001</v>
      </c>
      <c r="V1380" t="s">
        <v>2348</v>
      </c>
      <c r="W1380" t="s">
        <v>2347</v>
      </c>
      <c r="X1380" t="s">
        <v>2484</v>
      </c>
      <c r="Y1380" t="s">
        <v>2469</v>
      </c>
      <c r="Z1380" t="s">
        <v>2995</v>
      </c>
      <c r="AA1380">
        <v>835868</v>
      </c>
      <c r="AB1380" s="195">
        <v>37050.875011574099</v>
      </c>
      <c r="AC1380" s="195">
        <v>37050.875011574099</v>
      </c>
    </row>
    <row r="1381" spans="1:29" x14ac:dyDescent="0.25">
      <c r="A1381" s="43" t="str">
        <f t="shared" si="106"/>
        <v>US Power Physical</v>
      </c>
      <c r="B1381" s="43" t="str">
        <f t="shared" si="107"/>
        <v>US</v>
      </c>
      <c r="C1381" s="43" t="str">
        <f t="shared" si="108"/>
        <v>Power</v>
      </c>
      <c r="D1381" s="43" t="str">
        <f t="shared" si="109"/>
        <v>Physical</v>
      </c>
      <c r="E1381" s="43">
        <f>IF(VLOOKUP(S1381,'DD-Lookup'!$J$6:$L$50,3,FALSE)="Monthly",(YEAR(AC1381)-YEAR(AB1381))*12+MONTH(AC1381)-MONTH(AB1381)+1,(AC1381-AB1381+1))</f>
        <v>2</v>
      </c>
      <c r="F1381" s="210">
        <f t="shared" si="110"/>
        <v>50</v>
      </c>
      <c r="G1381" s="199">
        <v>1353444</v>
      </c>
      <c r="H1381" s="195">
        <v>37049.347557870402</v>
      </c>
      <c r="I1381" t="s">
        <v>2244</v>
      </c>
      <c r="M1381" t="s">
        <v>2766</v>
      </c>
      <c r="N1381" t="s">
        <v>3310</v>
      </c>
      <c r="O1381" t="s">
        <v>486</v>
      </c>
      <c r="Q1381" s="196">
        <v>25</v>
      </c>
      <c r="S1381" t="s">
        <v>3340</v>
      </c>
      <c r="T1381" t="s">
        <v>3557</v>
      </c>
      <c r="U1381" s="198">
        <v>43.5</v>
      </c>
      <c r="V1381" t="s">
        <v>2352</v>
      </c>
      <c r="W1381" t="s">
        <v>3315</v>
      </c>
      <c r="X1381" t="s">
        <v>3312</v>
      </c>
      <c r="Y1381" t="s">
        <v>2662</v>
      </c>
      <c r="Z1381" t="s">
        <v>2990</v>
      </c>
      <c r="AA1381">
        <v>636682.1</v>
      </c>
      <c r="AB1381" s="195">
        <v>37050.875011574099</v>
      </c>
      <c r="AC1381" s="195">
        <v>37051.875011574099</v>
      </c>
    </row>
    <row r="1382" spans="1:29" x14ac:dyDescent="0.25">
      <c r="A1382" s="43" t="str">
        <f t="shared" si="106"/>
        <v>US Natural Gas Physical</v>
      </c>
      <c r="B1382" s="43" t="str">
        <f t="shared" si="107"/>
        <v>US</v>
      </c>
      <c r="C1382" s="43" t="str">
        <f t="shared" si="108"/>
        <v>Natural Gas</v>
      </c>
      <c r="D1382" s="43" t="str">
        <f t="shared" si="109"/>
        <v>Physical</v>
      </c>
      <c r="E1382" s="43">
        <f>IF(VLOOKUP(S1382,'DD-Lookup'!$J$6:$L$50,3,FALSE)="Monthly",(YEAR(AC1382)-YEAR(AB1382))*12+MONTH(AC1382)-MONTH(AB1382)+1,(AC1382-AB1382+1))</f>
        <v>1</v>
      </c>
      <c r="F1382" s="210">
        <f t="shared" si="110"/>
        <v>10000</v>
      </c>
      <c r="G1382" s="199">
        <v>1353445</v>
      </c>
      <c r="H1382" s="195">
        <v>37049.347569444399</v>
      </c>
      <c r="I1382" t="s">
        <v>3360</v>
      </c>
      <c r="M1382" t="s">
        <v>3341</v>
      </c>
      <c r="N1382" t="s">
        <v>3747</v>
      </c>
      <c r="O1382" t="s">
        <v>1624</v>
      </c>
      <c r="P1382" s="196">
        <v>10000</v>
      </c>
      <c r="S1382" t="s">
        <v>3342</v>
      </c>
      <c r="T1382" t="s">
        <v>3557</v>
      </c>
      <c r="U1382" s="198">
        <v>3.6</v>
      </c>
      <c r="V1382" t="s">
        <v>4195</v>
      </c>
      <c r="W1382" t="s">
        <v>2366</v>
      </c>
      <c r="X1382" t="s">
        <v>3093</v>
      </c>
      <c r="Y1382" t="s">
        <v>2469</v>
      </c>
      <c r="Z1382" t="s">
        <v>2995</v>
      </c>
      <c r="AA1382">
        <v>835869</v>
      </c>
      <c r="AB1382" s="195">
        <v>37050.875011574099</v>
      </c>
      <c r="AC1382" s="195">
        <v>37050.875011574099</v>
      </c>
    </row>
    <row r="1383" spans="1:29" x14ac:dyDescent="0.25">
      <c r="A1383" s="43" t="str">
        <f t="shared" si="106"/>
        <v>US Natural Gas Financial</v>
      </c>
      <c r="B1383" s="43" t="str">
        <f t="shared" si="107"/>
        <v>US</v>
      </c>
      <c r="C1383" s="43" t="str">
        <f t="shared" si="108"/>
        <v>Natural Gas</v>
      </c>
      <c r="D1383" s="43" t="str">
        <f t="shared" si="109"/>
        <v>Financial</v>
      </c>
      <c r="E1383" s="43">
        <f>IF(VLOOKUP(S1383,'DD-Lookup'!$J$6:$L$50,3,FALSE)="Monthly",(YEAR(AC1383)-YEAR(AB1383))*12+MONTH(AC1383)-MONTH(AB1383)+1,(AC1383-AB1383+1))</f>
        <v>123</v>
      </c>
      <c r="F1383" s="210">
        <f t="shared" si="110"/>
        <v>615000</v>
      </c>
      <c r="G1383" s="199">
        <v>1353446</v>
      </c>
      <c r="H1383" s="195">
        <v>37049.347604166702</v>
      </c>
      <c r="I1383" t="s">
        <v>2465</v>
      </c>
      <c r="M1383" t="s">
        <v>3341</v>
      </c>
      <c r="N1383" t="s">
        <v>2281</v>
      </c>
      <c r="O1383" t="s">
        <v>3139</v>
      </c>
      <c r="P1383" s="196">
        <v>5000</v>
      </c>
      <c r="S1383" t="s">
        <v>3342</v>
      </c>
      <c r="T1383" t="s">
        <v>3557</v>
      </c>
      <c r="U1383" s="198">
        <v>3.88</v>
      </c>
      <c r="V1383" t="s">
        <v>2189</v>
      </c>
      <c r="W1383" t="s">
        <v>2853</v>
      </c>
      <c r="X1383" t="s">
        <v>2282</v>
      </c>
      <c r="Y1383" t="s">
        <v>3575</v>
      </c>
      <c r="Z1383" t="s">
        <v>2995</v>
      </c>
      <c r="AA1383" t="s">
        <v>556</v>
      </c>
      <c r="AB1383" s="195">
        <v>37073</v>
      </c>
      <c r="AC1383" s="195">
        <v>37195</v>
      </c>
    </row>
    <row r="1384" spans="1:29" x14ac:dyDescent="0.25">
      <c r="A1384" s="43" t="str">
        <f t="shared" si="106"/>
        <v>US Natural Gas Physical</v>
      </c>
      <c r="B1384" s="43" t="str">
        <f t="shared" si="107"/>
        <v>US</v>
      </c>
      <c r="C1384" s="43" t="str">
        <f t="shared" si="108"/>
        <v>Natural Gas</v>
      </c>
      <c r="D1384" s="43" t="str">
        <f t="shared" si="109"/>
        <v>Physical</v>
      </c>
      <c r="E1384" s="43">
        <f>IF(VLOOKUP(S1384,'DD-Lookup'!$J$6:$L$50,3,FALSE)="Monthly",(YEAR(AC1384)-YEAR(AB1384))*12+MONTH(AC1384)-MONTH(AB1384)+1,(AC1384-AB1384+1))</f>
        <v>1</v>
      </c>
      <c r="F1384" s="210">
        <f t="shared" si="110"/>
        <v>10000</v>
      </c>
      <c r="G1384" s="199">
        <v>1353447</v>
      </c>
      <c r="H1384" s="195">
        <v>37049.347638888903</v>
      </c>
      <c r="I1384" t="s">
        <v>2254</v>
      </c>
      <c r="M1384" t="s">
        <v>3341</v>
      </c>
      <c r="N1384" t="s">
        <v>3747</v>
      </c>
      <c r="O1384" t="s">
        <v>395</v>
      </c>
      <c r="P1384" s="196">
        <v>10000</v>
      </c>
      <c r="S1384" t="s">
        <v>3342</v>
      </c>
      <c r="T1384" t="s">
        <v>3557</v>
      </c>
      <c r="U1384" s="198">
        <v>3.6150000000000002</v>
      </c>
      <c r="V1384" t="s">
        <v>2192</v>
      </c>
      <c r="W1384" t="s">
        <v>2498</v>
      </c>
      <c r="X1384" t="s">
        <v>2499</v>
      </c>
      <c r="Y1384" t="s">
        <v>2469</v>
      </c>
      <c r="Z1384" t="s">
        <v>2995</v>
      </c>
      <c r="AA1384">
        <v>835870</v>
      </c>
      <c r="AB1384" s="195">
        <v>37050.875011574099</v>
      </c>
      <c r="AC1384" s="195">
        <v>37050.875011574099</v>
      </c>
    </row>
    <row r="1385" spans="1:29" x14ac:dyDescent="0.25">
      <c r="A1385" s="43" t="str">
        <f t="shared" si="106"/>
        <v>US Power Physical</v>
      </c>
      <c r="B1385" s="43" t="str">
        <f t="shared" si="107"/>
        <v>US</v>
      </c>
      <c r="C1385" s="43" t="str">
        <f t="shared" si="108"/>
        <v>Power</v>
      </c>
      <c r="D1385" s="43" t="str">
        <f t="shared" si="109"/>
        <v>Physical</v>
      </c>
      <c r="E1385" s="43">
        <f>IF(VLOOKUP(S1385,'DD-Lookup'!$J$6:$L$50,3,FALSE)="Monthly",(YEAR(AC1385)-YEAR(AB1385))*12+MONTH(AC1385)-MONTH(AB1385)+1,(AC1385-AB1385+1))</f>
        <v>2</v>
      </c>
      <c r="F1385" s="210">
        <f t="shared" si="110"/>
        <v>50</v>
      </c>
      <c r="G1385" s="199">
        <v>1353448</v>
      </c>
      <c r="H1385" s="195">
        <v>37049.347650463002</v>
      </c>
      <c r="I1385" t="s">
        <v>2259</v>
      </c>
      <c r="M1385" t="s">
        <v>2766</v>
      </c>
      <c r="N1385" t="s">
        <v>3308</v>
      </c>
      <c r="O1385" t="s">
        <v>443</v>
      </c>
      <c r="Q1385" s="196">
        <v>25</v>
      </c>
      <c r="S1385" t="s">
        <v>3340</v>
      </c>
      <c r="T1385" t="s">
        <v>3557</v>
      </c>
      <c r="U1385" s="198">
        <v>36.5</v>
      </c>
      <c r="V1385" t="s">
        <v>3759</v>
      </c>
      <c r="W1385" t="s">
        <v>1729</v>
      </c>
      <c r="X1385" t="s">
        <v>3061</v>
      </c>
      <c r="Y1385" t="s">
        <v>2662</v>
      </c>
      <c r="Z1385" t="s">
        <v>2990</v>
      </c>
      <c r="AA1385">
        <v>636683.1</v>
      </c>
      <c r="AB1385" s="195">
        <v>37050.875011574099</v>
      </c>
      <c r="AC1385" s="195">
        <v>37051.875011574099</v>
      </c>
    </row>
    <row r="1386" spans="1:29" x14ac:dyDescent="0.25">
      <c r="A1386" s="43" t="str">
        <f t="shared" si="106"/>
        <v>US Natural Gas Physical</v>
      </c>
      <c r="B1386" s="43" t="str">
        <f t="shared" si="107"/>
        <v>US</v>
      </c>
      <c r="C1386" s="43" t="str">
        <f t="shared" si="108"/>
        <v>Natural Gas</v>
      </c>
      <c r="D1386" s="43" t="str">
        <f t="shared" si="109"/>
        <v>Physical</v>
      </c>
      <c r="E1386" s="43">
        <f>IF(VLOOKUP(S1386,'DD-Lookup'!$J$6:$L$50,3,FALSE)="Monthly",(YEAR(AC1386)-YEAR(AB1386))*12+MONTH(AC1386)-MONTH(AB1386)+1,(AC1386-AB1386+1))</f>
        <v>1</v>
      </c>
      <c r="F1386" s="210">
        <f t="shared" si="110"/>
        <v>10000</v>
      </c>
      <c r="G1386" s="199">
        <v>1353449</v>
      </c>
      <c r="H1386" s="195">
        <v>37049.347766203697</v>
      </c>
      <c r="I1386" t="s">
        <v>2276</v>
      </c>
      <c r="M1386" t="s">
        <v>3341</v>
      </c>
      <c r="N1386" t="s">
        <v>3747</v>
      </c>
      <c r="O1386" t="s">
        <v>442</v>
      </c>
      <c r="P1386" s="196">
        <v>10000</v>
      </c>
      <c r="S1386" t="s">
        <v>3342</v>
      </c>
      <c r="T1386" t="s">
        <v>3557</v>
      </c>
      <c r="U1386" s="198">
        <v>3.82</v>
      </c>
      <c r="V1386" t="s">
        <v>3160</v>
      </c>
      <c r="W1386" t="s">
        <v>2509</v>
      </c>
      <c r="X1386" t="s">
        <v>2510</v>
      </c>
      <c r="Y1386" t="s">
        <v>2469</v>
      </c>
      <c r="Z1386" t="s">
        <v>2995</v>
      </c>
      <c r="AA1386">
        <v>835871</v>
      </c>
      <c r="AB1386" s="195">
        <v>37050.875011574099</v>
      </c>
      <c r="AC1386" s="195">
        <v>37050.875011574099</v>
      </c>
    </row>
    <row r="1387" spans="1:29" x14ac:dyDescent="0.25">
      <c r="A1387" s="43" t="str">
        <f t="shared" si="106"/>
        <v>US Natural Gas Financial</v>
      </c>
      <c r="B1387" s="43" t="str">
        <f t="shared" si="107"/>
        <v>US</v>
      </c>
      <c r="C1387" s="43" t="str">
        <f t="shared" si="108"/>
        <v>Natural Gas</v>
      </c>
      <c r="D1387" s="43" t="str">
        <f t="shared" si="109"/>
        <v>Financial</v>
      </c>
      <c r="E1387" s="43">
        <f>IF(VLOOKUP(S1387,'DD-Lookup'!$J$6:$L$50,3,FALSE)="Monthly",(YEAR(AC1387)-YEAR(AB1387))*12+MONTH(AC1387)-MONTH(AB1387)+1,(AC1387-AB1387+1))</f>
        <v>23</v>
      </c>
      <c r="F1387" s="210">
        <f t="shared" si="110"/>
        <v>230000</v>
      </c>
      <c r="G1387" s="199">
        <v>1353450</v>
      </c>
      <c r="H1387" s="195">
        <v>37049.347835648201</v>
      </c>
      <c r="I1387" t="s">
        <v>3443</v>
      </c>
      <c r="M1387" t="s">
        <v>3341</v>
      </c>
      <c r="N1387" t="s">
        <v>2281</v>
      </c>
      <c r="O1387" t="s">
        <v>2709</v>
      </c>
      <c r="P1387" s="196">
        <v>10000</v>
      </c>
      <c r="S1387" t="s">
        <v>3342</v>
      </c>
      <c r="T1387" t="s">
        <v>3557</v>
      </c>
      <c r="U1387" s="198">
        <v>3.5449999999999999</v>
      </c>
      <c r="V1387" t="s">
        <v>557</v>
      </c>
      <c r="W1387" t="s">
        <v>3099</v>
      </c>
      <c r="X1387" t="s">
        <v>2291</v>
      </c>
      <c r="Y1387" t="s">
        <v>3575</v>
      </c>
      <c r="Z1387" t="s">
        <v>2995</v>
      </c>
      <c r="AA1387" t="s">
        <v>558</v>
      </c>
      <c r="AB1387" s="195">
        <v>37050.875011574099</v>
      </c>
      <c r="AC1387" s="195">
        <v>37072.875011574099</v>
      </c>
    </row>
    <row r="1388" spans="1:29" x14ac:dyDescent="0.25">
      <c r="A1388" s="43" t="str">
        <f t="shared" si="106"/>
        <v>US Natural Gas Physical</v>
      </c>
      <c r="B1388" s="43" t="str">
        <f t="shared" si="107"/>
        <v>US</v>
      </c>
      <c r="C1388" s="43" t="str">
        <f t="shared" si="108"/>
        <v>Natural Gas</v>
      </c>
      <c r="D1388" s="43" t="str">
        <f t="shared" si="109"/>
        <v>Physical</v>
      </c>
      <c r="E1388" s="43">
        <f>IF(VLOOKUP(S1388,'DD-Lookup'!$J$6:$L$50,3,FALSE)="Monthly",(YEAR(AC1388)-YEAR(AB1388))*12+MONTH(AC1388)-MONTH(AB1388)+1,(AC1388-AB1388+1))</f>
        <v>1</v>
      </c>
      <c r="F1388" s="210">
        <f t="shared" si="110"/>
        <v>20000</v>
      </c>
      <c r="G1388" s="199">
        <v>1353452</v>
      </c>
      <c r="H1388" s="195">
        <v>37049.347835648201</v>
      </c>
      <c r="I1388" t="s">
        <v>2487</v>
      </c>
      <c r="M1388" t="s">
        <v>3341</v>
      </c>
      <c r="N1388" t="s">
        <v>3747</v>
      </c>
      <c r="O1388" t="s">
        <v>2722</v>
      </c>
      <c r="P1388" s="196">
        <v>20000</v>
      </c>
      <c r="S1388" t="s">
        <v>3342</v>
      </c>
      <c r="T1388" t="s">
        <v>3557</v>
      </c>
      <c r="U1388" s="198">
        <v>3.67</v>
      </c>
      <c r="V1388" t="s">
        <v>1764</v>
      </c>
      <c r="W1388" t="s">
        <v>2175</v>
      </c>
      <c r="X1388" t="s">
        <v>2176</v>
      </c>
      <c r="Y1388" t="s">
        <v>2469</v>
      </c>
      <c r="Z1388" t="s">
        <v>2995</v>
      </c>
      <c r="AA1388">
        <v>835873</v>
      </c>
      <c r="AB1388" s="195">
        <v>37050.875011574099</v>
      </c>
      <c r="AC1388" s="195">
        <v>37050.875011574099</v>
      </c>
    </row>
    <row r="1389" spans="1:29" x14ac:dyDescent="0.25">
      <c r="A1389" s="43" t="str">
        <f t="shared" si="106"/>
        <v>US Natural Gas Physical</v>
      </c>
      <c r="B1389" s="43" t="str">
        <f t="shared" si="107"/>
        <v>US</v>
      </c>
      <c r="C1389" s="43" t="str">
        <f t="shared" si="108"/>
        <v>Natural Gas</v>
      </c>
      <c r="D1389" s="43" t="str">
        <f t="shared" si="109"/>
        <v>Physical</v>
      </c>
      <c r="E1389" s="43">
        <f>IF(VLOOKUP(S1389,'DD-Lookup'!$J$6:$L$50,3,FALSE)="Monthly",(YEAR(AC1389)-YEAR(AB1389))*12+MONTH(AC1389)-MONTH(AB1389)+1,(AC1389-AB1389+1))</f>
        <v>1</v>
      </c>
      <c r="F1389" s="210">
        <f t="shared" si="110"/>
        <v>9376</v>
      </c>
      <c r="G1389" s="199">
        <v>1353451</v>
      </c>
      <c r="H1389" s="195">
        <v>37049.347835648201</v>
      </c>
      <c r="I1389" t="s">
        <v>2269</v>
      </c>
      <c r="M1389" t="s">
        <v>3341</v>
      </c>
      <c r="N1389" t="s">
        <v>3747</v>
      </c>
      <c r="O1389" t="s">
        <v>559</v>
      </c>
      <c r="Q1389" s="196">
        <v>9376</v>
      </c>
      <c r="S1389" t="s">
        <v>3342</v>
      </c>
      <c r="T1389" t="s">
        <v>3557</v>
      </c>
      <c r="U1389" s="198">
        <v>3.72</v>
      </c>
      <c r="V1389" t="s">
        <v>2361</v>
      </c>
      <c r="W1389" t="s">
        <v>2467</v>
      </c>
      <c r="X1389" t="s">
        <v>2468</v>
      </c>
      <c r="Y1389" t="s">
        <v>2469</v>
      </c>
      <c r="Z1389" t="s">
        <v>2995</v>
      </c>
      <c r="AA1389">
        <v>835872</v>
      </c>
      <c r="AB1389" s="195">
        <v>37050.875011574099</v>
      </c>
      <c r="AC1389" s="195">
        <v>37050.875011574099</v>
      </c>
    </row>
    <row r="1390" spans="1:29" x14ac:dyDescent="0.25">
      <c r="A1390" s="43" t="str">
        <f t="shared" si="106"/>
        <v>US Natural Gas Physical</v>
      </c>
      <c r="B1390" s="43" t="str">
        <f t="shared" si="107"/>
        <v>US</v>
      </c>
      <c r="C1390" s="43" t="str">
        <f t="shared" si="108"/>
        <v>Natural Gas</v>
      </c>
      <c r="D1390" s="43" t="str">
        <f t="shared" si="109"/>
        <v>Physical</v>
      </c>
      <c r="E1390" s="43">
        <f>IF(VLOOKUP(S1390,'DD-Lookup'!$J$6:$L$50,3,FALSE)="Monthly",(YEAR(AC1390)-YEAR(AB1390))*12+MONTH(AC1390)-MONTH(AB1390)+1,(AC1390-AB1390+1))</f>
        <v>23</v>
      </c>
      <c r="F1390" s="210">
        <f t="shared" si="110"/>
        <v>230000</v>
      </c>
      <c r="G1390" s="199">
        <v>1353453</v>
      </c>
      <c r="H1390" s="195">
        <v>37049.347835648201</v>
      </c>
      <c r="I1390" t="s">
        <v>2254</v>
      </c>
      <c r="M1390" t="s">
        <v>3341</v>
      </c>
      <c r="N1390" t="s">
        <v>3747</v>
      </c>
      <c r="O1390" t="s">
        <v>560</v>
      </c>
      <c r="P1390" s="196">
        <v>10000</v>
      </c>
      <c r="S1390" t="s">
        <v>3342</v>
      </c>
      <c r="T1390" t="s">
        <v>3557</v>
      </c>
      <c r="U1390" s="198">
        <v>3.6150000000000002</v>
      </c>
      <c r="V1390" t="s">
        <v>3162</v>
      </c>
      <c r="W1390" t="s">
        <v>2498</v>
      </c>
      <c r="X1390" t="s">
        <v>2499</v>
      </c>
      <c r="Y1390" t="s">
        <v>2469</v>
      </c>
      <c r="Z1390" t="s">
        <v>2995</v>
      </c>
      <c r="AA1390">
        <v>835874</v>
      </c>
      <c r="AB1390" s="195">
        <v>37050.875011574099</v>
      </c>
      <c r="AC1390" s="195">
        <v>37072.875011574099</v>
      </c>
    </row>
    <row r="1391" spans="1:29" x14ac:dyDescent="0.25">
      <c r="A1391" s="43" t="str">
        <f t="shared" si="106"/>
        <v>US Natural Gas Financial</v>
      </c>
      <c r="B1391" s="43" t="str">
        <f t="shared" si="107"/>
        <v>US</v>
      </c>
      <c r="C1391" s="43" t="str">
        <f t="shared" si="108"/>
        <v>Natural Gas</v>
      </c>
      <c r="D1391" s="43" t="str">
        <f t="shared" si="109"/>
        <v>Financial</v>
      </c>
      <c r="E1391" s="43">
        <f>IF(VLOOKUP(S1391,'DD-Lookup'!$J$6:$L$50,3,FALSE)="Monthly",(YEAR(AC1391)-YEAR(AB1391))*12+MONTH(AC1391)-MONTH(AB1391)+1,(AC1391-AB1391+1))</f>
        <v>123</v>
      </c>
      <c r="F1391" s="210">
        <f t="shared" si="110"/>
        <v>615000</v>
      </c>
      <c r="G1391" s="199">
        <v>1353456</v>
      </c>
      <c r="H1391" s="195">
        <v>37049.347858796304</v>
      </c>
      <c r="I1391" t="s">
        <v>2465</v>
      </c>
      <c r="M1391" t="s">
        <v>3341</v>
      </c>
      <c r="N1391" t="s">
        <v>2281</v>
      </c>
      <c r="O1391" t="s">
        <v>3139</v>
      </c>
      <c r="P1391" s="196">
        <v>5000</v>
      </c>
      <c r="S1391" t="s">
        <v>3342</v>
      </c>
      <c r="T1391" t="s">
        <v>3557</v>
      </c>
      <c r="U1391" s="198">
        <v>3.88</v>
      </c>
      <c r="V1391" t="s">
        <v>2189</v>
      </c>
      <c r="W1391" t="s">
        <v>2853</v>
      </c>
      <c r="X1391" t="s">
        <v>2282</v>
      </c>
      <c r="Y1391" t="s">
        <v>3575</v>
      </c>
      <c r="Z1391" t="s">
        <v>2995</v>
      </c>
      <c r="AA1391" t="s">
        <v>561</v>
      </c>
      <c r="AB1391" s="195">
        <v>37073</v>
      </c>
      <c r="AC1391" s="195">
        <v>37195</v>
      </c>
    </row>
    <row r="1392" spans="1:29" x14ac:dyDescent="0.25">
      <c r="A1392" s="43" t="str">
        <f t="shared" si="106"/>
        <v>US Natural Gas Physical</v>
      </c>
      <c r="B1392" s="43" t="str">
        <f t="shared" si="107"/>
        <v>US</v>
      </c>
      <c r="C1392" s="43" t="str">
        <f t="shared" si="108"/>
        <v>Natural Gas</v>
      </c>
      <c r="D1392" s="43" t="str">
        <f t="shared" si="109"/>
        <v>Physical</v>
      </c>
      <c r="E1392" s="43">
        <f>IF(VLOOKUP(S1392,'DD-Lookup'!$J$6:$L$50,3,FALSE)="Monthly",(YEAR(AC1392)-YEAR(AB1392))*12+MONTH(AC1392)-MONTH(AB1392)+1,(AC1392-AB1392+1))</f>
        <v>1</v>
      </c>
      <c r="F1392" s="210">
        <f t="shared" si="110"/>
        <v>10000</v>
      </c>
      <c r="G1392" s="199">
        <v>1353455</v>
      </c>
      <c r="H1392" s="195">
        <v>37049.347858796304</v>
      </c>
      <c r="I1392" t="s">
        <v>2507</v>
      </c>
      <c r="M1392" t="s">
        <v>3341</v>
      </c>
      <c r="N1392" t="s">
        <v>3747</v>
      </c>
      <c r="O1392" t="s">
        <v>475</v>
      </c>
      <c r="Q1392" s="196">
        <v>10000</v>
      </c>
      <c r="S1392" t="s">
        <v>3342</v>
      </c>
      <c r="T1392" t="s">
        <v>3557</v>
      </c>
      <c r="U1392" s="198">
        <v>6.05</v>
      </c>
      <c r="V1392" t="s">
        <v>3159</v>
      </c>
      <c r="W1392" t="s">
        <v>454</v>
      </c>
      <c r="X1392" t="s">
        <v>3092</v>
      </c>
      <c r="Y1392" t="s">
        <v>2469</v>
      </c>
      <c r="Z1392" t="s">
        <v>2995</v>
      </c>
      <c r="AA1392">
        <v>835875</v>
      </c>
      <c r="AB1392" s="195">
        <v>37050.875011574099</v>
      </c>
      <c r="AC1392" s="195">
        <v>37050.875011574099</v>
      </c>
    </row>
    <row r="1393" spans="1:29" x14ac:dyDescent="0.25">
      <c r="A1393" s="43" t="str">
        <f t="shared" si="106"/>
        <v>US Natural Gas Physical</v>
      </c>
      <c r="B1393" s="43" t="str">
        <f t="shared" si="107"/>
        <v>US</v>
      </c>
      <c r="C1393" s="43" t="str">
        <f t="shared" si="108"/>
        <v>Natural Gas</v>
      </c>
      <c r="D1393" s="43" t="str">
        <f t="shared" si="109"/>
        <v>Physical</v>
      </c>
      <c r="E1393" s="43">
        <f>IF(VLOOKUP(S1393,'DD-Lookup'!$J$6:$L$50,3,FALSE)="Monthly",(YEAR(AC1393)-YEAR(AB1393))*12+MONTH(AC1393)-MONTH(AB1393)+1,(AC1393-AB1393+1))</f>
        <v>1</v>
      </c>
      <c r="F1393" s="210">
        <f t="shared" si="110"/>
        <v>5000</v>
      </c>
      <c r="G1393" s="199">
        <v>1353457</v>
      </c>
      <c r="H1393" s="195">
        <v>37049.3478703703</v>
      </c>
      <c r="I1393" t="s">
        <v>2387</v>
      </c>
      <c r="M1393" t="s">
        <v>3341</v>
      </c>
      <c r="N1393" t="s">
        <v>3747</v>
      </c>
      <c r="O1393" t="s">
        <v>2722</v>
      </c>
      <c r="Q1393" s="196">
        <v>5000</v>
      </c>
      <c r="S1393" t="s">
        <v>3342</v>
      </c>
      <c r="T1393" t="s">
        <v>3557</v>
      </c>
      <c r="U1393" s="198">
        <v>3.6749999999999998</v>
      </c>
      <c r="V1393" t="s">
        <v>2388</v>
      </c>
      <c r="W1393" t="s">
        <v>2175</v>
      </c>
      <c r="X1393" t="s">
        <v>2176</v>
      </c>
      <c r="Y1393" t="s">
        <v>2469</v>
      </c>
      <c r="Z1393" t="s">
        <v>2995</v>
      </c>
      <c r="AA1393">
        <v>835876</v>
      </c>
      <c r="AB1393" s="195">
        <v>37050.875011574099</v>
      </c>
      <c r="AC1393" s="195">
        <v>37050.875011574099</v>
      </c>
    </row>
    <row r="1394" spans="1:29" x14ac:dyDescent="0.25">
      <c r="A1394" s="43" t="str">
        <f t="shared" si="106"/>
        <v>US Natural Gas Physical</v>
      </c>
      <c r="B1394" s="43" t="str">
        <f t="shared" si="107"/>
        <v>US</v>
      </c>
      <c r="C1394" s="43" t="str">
        <f t="shared" si="108"/>
        <v>Natural Gas</v>
      </c>
      <c r="D1394" s="43" t="str">
        <f t="shared" si="109"/>
        <v>Physical</v>
      </c>
      <c r="E1394" s="43">
        <f>IF(VLOOKUP(S1394,'DD-Lookup'!$J$6:$L$50,3,FALSE)="Monthly",(YEAR(AC1394)-YEAR(AB1394))*12+MONTH(AC1394)-MONTH(AB1394)+1,(AC1394-AB1394+1))</f>
        <v>1</v>
      </c>
      <c r="F1394" s="210">
        <f t="shared" si="110"/>
        <v>10000</v>
      </c>
      <c r="G1394" s="199">
        <v>1353458</v>
      </c>
      <c r="H1394" s="195">
        <v>37049.347893518498</v>
      </c>
      <c r="I1394" t="s">
        <v>3443</v>
      </c>
      <c r="M1394" t="s">
        <v>3341</v>
      </c>
      <c r="N1394" t="s">
        <v>3747</v>
      </c>
      <c r="O1394" t="s">
        <v>476</v>
      </c>
      <c r="P1394" s="196">
        <v>10000</v>
      </c>
      <c r="S1394" t="s">
        <v>3342</v>
      </c>
      <c r="T1394" t="s">
        <v>3557</v>
      </c>
      <c r="U1394" s="198">
        <v>3.45</v>
      </c>
      <c r="V1394" t="s">
        <v>557</v>
      </c>
      <c r="W1394" t="s">
        <v>3099</v>
      </c>
      <c r="X1394" t="s">
        <v>3092</v>
      </c>
      <c r="Y1394" t="s">
        <v>2469</v>
      </c>
      <c r="Z1394" t="s">
        <v>2995</v>
      </c>
      <c r="AA1394">
        <v>835877</v>
      </c>
      <c r="AB1394" s="195">
        <v>37050.875011574099</v>
      </c>
      <c r="AC1394" s="195">
        <v>37050.875011574099</v>
      </c>
    </row>
    <row r="1395" spans="1:29" x14ac:dyDescent="0.25">
      <c r="A1395" s="43" t="str">
        <f t="shared" si="106"/>
        <v>US Natural Gas Physical</v>
      </c>
      <c r="B1395" s="43" t="str">
        <f t="shared" si="107"/>
        <v>US</v>
      </c>
      <c r="C1395" s="43" t="str">
        <f t="shared" si="108"/>
        <v>Natural Gas</v>
      </c>
      <c r="D1395" s="43" t="str">
        <f t="shared" si="109"/>
        <v>Physical</v>
      </c>
      <c r="E1395" s="43">
        <f>IF(VLOOKUP(S1395,'DD-Lookup'!$J$6:$L$50,3,FALSE)="Monthly",(YEAR(AC1395)-YEAR(AB1395))*12+MONTH(AC1395)-MONTH(AB1395)+1,(AC1395-AB1395+1))</f>
        <v>1</v>
      </c>
      <c r="F1395" s="210">
        <f t="shared" si="110"/>
        <v>10000</v>
      </c>
      <c r="G1395" s="199">
        <v>1353459</v>
      </c>
      <c r="H1395" s="195">
        <v>37049.347916666702</v>
      </c>
      <c r="I1395" t="s">
        <v>2254</v>
      </c>
      <c r="M1395" t="s">
        <v>3341</v>
      </c>
      <c r="N1395" t="s">
        <v>3747</v>
      </c>
      <c r="O1395" t="s">
        <v>379</v>
      </c>
      <c r="Q1395" s="196">
        <v>10000</v>
      </c>
      <c r="S1395" t="s">
        <v>3342</v>
      </c>
      <c r="T1395" t="s">
        <v>3557</v>
      </c>
      <c r="U1395" s="198">
        <v>3.73</v>
      </c>
      <c r="V1395" t="s">
        <v>2466</v>
      </c>
      <c r="W1395" t="s">
        <v>2467</v>
      </c>
      <c r="X1395" t="s">
        <v>2468</v>
      </c>
      <c r="Y1395" t="s">
        <v>2469</v>
      </c>
      <c r="Z1395" t="s">
        <v>2995</v>
      </c>
      <c r="AA1395">
        <v>835878</v>
      </c>
      <c r="AB1395" s="195">
        <v>37050.875011574099</v>
      </c>
      <c r="AC1395" s="195">
        <v>37050.875011574099</v>
      </c>
    </row>
    <row r="1396" spans="1:29" x14ac:dyDescent="0.25">
      <c r="A1396" s="43" t="str">
        <f t="shared" si="106"/>
        <v>US Power Physical</v>
      </c>
      <c r="B1396" s="43" t="str">
        <f t="shared" si="107"/>
        <v>US</v>
      </c>
      <c r="C1396" s="43" t="str">
        <f t="shared" si="108"/>
        <v>Power</v>
      </c>
      <c r="D1396" s="43" t="str">
        <f t="shared" si="109"/>
        <v>Physical</v>
      </c>
      <c r="E1396" s="43">
        <f>IF(VLOOKUP(S1396,'DD-Lookup'!$J$6:$L$50,3,FALSE)="Monthly",(YEAR(AC1396)-YEAR(AB1396))*12+MONTH(AC1396)-MONTH(AB1396)+1,(AC1396-AB1396+1))</f>
        <v>5</v>
      </c>
      <c r="F1396" s="210">
        <f t="shared" si="110"/>
        <v>250</v>
      </c>
      <c r="G1396" s="199">
        <v>1353461</v>
      </c>
      <c r="H1396" s="195">
        <v>37049.347928240699</v>
      </c>
      <c r="I1396" t="s">
        <v>2251</v>
      </c>
      <c r="M1396" t="s">
        <v>2766</v>
      </c>
      <c r="N1396" t="s">
        <v>3361</v>
      </c>
      <c r="O1396" t="s">
        <v>2602</v>
      </c>
      <c r="Q1396" s="196">
        <v>50</v>
      </c>
      <c r="S1396" t="s">
        <v>3340</v>
      </c>
      <c r="T1396" t="s">
        <v>3557</v>
      </c>
      <c r="U1396" s="198">
        <v>44.25</v>
      </c>
      <c r="V1396" t="s">
        <v>2178</v>
      </c>
      <c r="W1396" t="s">
        <v>3372</v>
      </c>
      <c r="X1396" t="s">
        <v>3362</v>
      </c>
      <c r="Y1396" t="s">
        <v>2662</v>
      </c>
      <c r="Z1396" t="s">
        <v>2990</v>
      </c>
      <c r="AA1396">
        <v>636684.1</v>
      </c>
      <c r="AB1396" s="195">
        <v>37053.875011574099</v>
      </c>
      <c r="AC1396" s="195">
        <v>37057.875011574099</v>
      </c>
    </row>
    <row r="1397" spans="1:29" x14ac:dyDescent="0.25">
      <c r="A1397" s="43" t="str">
        <f t="shared" si="106"/>
        <v>US Natural Gas Physical</v>
      </c>
      <c r="B1397" s="43" t="str">
        <f t="shared" si="107"/>
        <v>US</v>
      </c>
      <c r="C1397" s="43" t="str">
        <f t="shared" si="108"/>
        <v>Natural Gas</v>
      </c>
      <c r="D1397" s="43" t="str">
        <f t="shared" si="109"/>
        <v>Physical</v>
      </c>
      <c r="E1397" s="43">
        <f>IF(VLOOKUP(S1397,'DD-Lookup'!$J$6:$L$50,3,FALSE)="Monthly",(YEAR(AC1397)-YEAR(AB1397))*12+MONTH(AC1397)-MONTH(AB1397)+1,(AC1397-AB1397+1))</f>
        <v>1</v>
      </c>
      <c r="F1397" s="210">
        <f t="shared" si="110"/>
        <v>10000</v>
      </c>
      <c r="G1397" s="199">
        <v>1353460</v>
      </c>
      <c r="H1397" s="195">
        <v>37049.347928240699</v>
      </c>
      <c r="I1397" t="s">
        <v>2171</v>
      </c>
      <c r="M1397" t="s">
        <v>3341</v>
      </c>
      <c r="N1397" t="s">
        <v>3747</v>
      </c>
      <c r="O1397" t="s">
        <v>442</v>
      </c>
      <c r="P1397" s="196">
        <v>10000</v>
      </c>
      <c r="S1397" t="s">
        <v>3342</v>
      </c>
      <c r="T1397" t="s">
        <v>3557</v>
      </c>
      <c r="U1397" s="198">
        <v>3.8149999999999999</v>
      </c>
      <c r="V1397" t="s">
        <v>3170</v>
      </c>
      <c r="W1397" t="s">
        <v>2509</v>
      </c>
      <c r="X1397" t="s">
        <v>2510</v>
      </c>
      <c r="Y1397" t="s">
        <v>2469</v>
      </c>
      <c r="Z1397" t="s">
        <v>2995</v>
      </c>
      <c r="AA1397">
        <v>835879</v>
      </c>
      <c r="AB1397" s="195">
        <v>37050.875011574099</v>
      </c>
      <c r="AC1397" s="195">
        <v>37050.875011574099</v>
      </c>
    </row>
    <row r="1398" spans="1:29" x14ac:dyDescent="0.25">
      <c r="A1398" s="43" t="str">
        <f t="shared" si="106"/>
        <v>US Power Physical</v>
      </c>
      <c r="B1398" s="43" t="str">
        <f t="shared" si="107"/>
        <v>US</v>
      </c>
      <c r="C1398" s="43" t="str">
        <f t="shared" si="108"/>
        <v>Power</v>
      </c>
      <c r="D1398" s="43" t="str">
        <f t="shared" si="109"/>
        <v>Physical</v>
      </c>
      <c r="E1398" s="43">
        <f>IF(VLOOKUP(S1398,'DD-Lookup'!$J$6:$L$50,3,FALSE)="Monthly",(YEAR(AC1398)-YEAR(AB1398))*12+MONTH(AC1398)-MONTH(AB1398)+1,(AC1398-AB1398+1))</f>
        <v>1</v>
      </c>
      <c r="F1398" s="210">
        <f t="shared" si="110"/>
        <v>50</v>
      </c>
      <c r="G1398" s="199">
        <v>1353462</v>
      </c>
      <c r="H1398" s="195">
        <v>37049.348043981503</v>
      </c>
      <c r="I1398" t="s">
        <v>2286</v>
      </c>
      <c r="M1398" t="s">
        <v>2766</v>
      </c>
      <c r="N1398" t="s">
        <v>3361</v>
      </c>
      <c r="O1398" t="s">
        <v>321</v>
      </c>
      <c r="P1398" s="196">
        <v>50</v>
      </c>
      <c r="S1398" t="s">
        <v>3340</v>
      </c>
      <c r="T1398" t="s">
        <v>3557</v>
      </c>
      <c r="U1398" s="198">
        <v>40.5</v>
      </c>
      <c r="V1398" t="s">
        <v>4124</v>
      </c>
      <c r="W1398" t="s">
        <v>3296</v>
      </c>
      <c r="X1398" t="s">
        <v>3368</v>
      </c>
      <c r="Y1398" t="s">
        <v>2662</v>
      </c>
      <c r="Z1398" t="s">
        <v>2990</v>
      </c>
      <c r="AA1398">
        <v>636685.1</v>
      </c>
      <c r="AB1398" s="195">
        <v>37053.875011574099</v>
      </c>
      <c r="AC1398" s="195">
        <v>37053.875011574099</v>
      </c>
    </row>
    <row r="1399" spans="1:29" x14ac:dyDescent="0.25">
      <c r="A1399" s="43" t="str">
        <f t="shared" si="106"/>
        <v>US Power Physical</v>
      </c>
      <c r="B1399" s="43" t="str">
        <f t="shared" si="107"/>
        <v>US</v>
      </c>
      <c r="C1399" s="43" t="str">
        <f t="shared" si="108"/>
        <v>Power</v>
      </c>
      <c r="D1399" s="43" t="str">
        <f t="shared" si="109"/>
        <v>Physical</v>
      </c>
      <c r="E1399" s="43">
        <f>IF(VLOOKUP(S1399,'DD-Lookup'!$J$6:$L$50,3,FALSE)="Monthly",(YEAR(AC1399)-YEAR(AB1399))*12+MONTH(AC1399)-MONTH(AB1399)+1,(AC1399-AB1399+1))</f>
        <v>2</v>
      </c>
      <c r="F1399" s="210">
        <f t="shared" si="110"/>
        <v>50</v>
      </c>
      <c r="G1399" s="199">
        <v>1353464</v>
      </c>
      <c r="H1399" s="195">
        <v>37049.348055555602</v>
      </c>
      <c r="I1399" t="s">
        <v>2390</v>
      </c>
      <c r="M1399" t="s">
        <v>2766</v>
      </c>
      <c r="N1399" t="s">
        <v>3308</v>
      </c>
      <c r="O1399" t="s">
        <v>443</v>
      </c>
      <c r="P1399" s="196">
        <v>25</v>
      </c>
      <c r="S1399" t="s">
        <v>3340</v>
      </c>
      <c r="T1399" t="s">
        <v>3557</v>
      </c>
      <c r="U1399" s="198">
        <v>36.5</v>
      </c>
      <c r="V1399" t="s">
        <v>2391</v>
      </c>
      <c r="W1399" t="s">
        <v>1729</v>
      </c>
      <c r="X1399" t="s">
        <v>3061</v>
      </c>
      <c r="Y1399" t="s">
        <v>2662</v>
      </c>
      <c r="Z1399" t="s">
        <v>2990</v>
      </c>
      <c r="AA1399">
        <v>636686.1</v>
      </c>
      <c r="AB1399" s="195">
        <v>37050.875011574099</v>
      </c>
      <c r="AC1399" s="195">
        <v>37051.875011574099</v>
      </c>
    </row>
    <row r="1400" spans="1:29" x14ac:dyDescent="0.25">
      <c r="A1400" s="43" t="str">
        <f t="shared" si="106"/>
        <v>US Natural Gas Physical</v>
      </c>
      <c r="B1400" s="43" t="str">
        <f t="shared" si="107"/>
        <v>US</v>
      </c>
      <c r="C1400" s="43" t="str">
        <f t="shared" si="108"/>
        <v>Natural Gas</v>
      </c>
      <c r="D1400" s="43" t="str">
        <f t="shared" si="109"/>
        <v>Physical</v>
      </c>
      <c r="E1400" s="43">
        <f>IF(VLOOKUP(S1400,'DD-Lookup'!$J$6:$L$50,3,FALSE)="Monthly",(YEAR(AC1400)-YEAR(AB1400))*12+MONTH(AC1400)-MONTH(AB1400)+1,(AC1400-AB1400+1))</f>
        <v>1</v>
      </c>
      <c r="F1400" s="210">
        <f t="shared" si="110"/>
        <v>10000</v>
      </c>
      <c r="G1400" s="199">
        <v>1353463</v>
      </c>
      <c r="H1400" s="195">
        <v>37049.348055555602</v>
      </c>
      <c r="I1400" t="s">
        <v>2288</v>
      </c>
      <c r="M1400" t="s">
        <v>3341</v>
      </c>
      <c r="N1400" t="s">
        <v>3747</v>
      </c>
      <c r="O1400" t="s">
        <v>472</v>
      </c>
      <c r="P1400" s="196">
        <v>10000</v>
      </c>
      <c r="S1400" t="s">
        <v>3342</v>
      </c>
      <c r="T1400" t="s">
        <v>3557</v>
      </c>
      <c r="U1400" s="198">
        <v>2.7</v>
      </c>
      <c r="V1400" t="s">
        <v>3904</v>
      </c>
      <c r="W1400" t="s">
        <v>3147</v>
      </c>
      <c r="X1400" t="s">
        <v>3092</v>
      </c>
      <c r="Y1400" t="s">
        <v>2469</v>
      </c>
      <c r="Z1400" t="s">
        <v>2995</v>
      </c>
      <c r="AA1400">
        <v>835880</v>
      </c>
      <c r="AB1400" s="195">
        <v>37050.875011574099</v>
      </c>
      <c r="AC1400" s="195">
        <v>37050.875011574099</v>
      </c>
    </row>
    <row r="1401" spans="1:29" x14ac:dyDescent="0.25">
      <c r="A1401" s="43" t="str">
        <f t="shared" si="106"/>
        <v>US Natural Gas Physical</v>
      </c>
      <c r="B1401" s="43" t="str">
        <f t="shared" si="107"/>
        <v>US</v>
      </c>
      <c r="C1401" s="43" t="str">
        <f t="shared" si="108"/>
        <v>Natural Gas</v>
      </c>
      <c r="D1401" s="43" t="str">
        <f t="shared" si="109"/>
        <v>Physical</v>
      </c>
      <c r="E1401" s="43">
        <f>IF(VLOOKUP(S1401,'DD-Lookup'!$J$6:$L$50,3,FALSE)="Monthly",(YEAR(AC1401)-YEAR(AB1401))*12+MONTH(AC1401)-MONTH(AB1401)+1,(AC1401-AB1401+1))</f>
        <v>1</v>
      </c>
      <c r="F1401" s="210">
        <f t="shared" si="110"/>
        <v>10000</v>
      </c>
      <c r="G1401" s="199">
        <v>1353465</v>
      </c>
      <c r="H1401" s="195">
        <v>37049.348067129598</v>
      </c>
      <c r="I1401" t="s">
        <v>2504</v>
      </c>
      <c r="M1401" t="s">
        <v>3341</v>
      </c>
      <c r="N1401" t="s">
        <v>3747</v>
      </c>
      <c r="O1401" t="s">
        <v>464</v>
      </c>
      <c r="P1401" s="196">
        <v>10000</v>
      </c>
      <c r="S1401" t="s">
        <v>3342</v>
      </c>
      <c r="T1401" t="s">
        <v>3557</v>
      </c>
      <c r="U1401" s="198">
        <v>3.7949999999999999</v>
      </c>
      <c r="V1401" t="s">
        <v>3324</v>
      </c>
      <c r="W1401" t="s">
        <v>2509</v>
      </c>
      <c r="X1401" t="s">
        <v>2510</v>
      </c>
      <c r="Y1401" t="s">
        <v>2469</v>
      </c>
      <c r="Z1401" t="s">
        <v>2995</v>
      </c>
      <c r="AA1401">
        <v>835881</v>
      </c>
      <c r="AB1401" s="195">
        <v>37050.875011574099</v>
      </c>
      <c r="AC1401" s="195">
        <v>37050.875011574099</v>
      </c>
    </row>
    <row r="1402" spans="1:29" x14ac:dyDescent="0.25">
      <c r="A1402" s="43" t="str">
        <f t="shared" si="106"/>
        <v>US Natural Gas Physical</v>
      </c>
      <c r="B1402" s="43" t="str">
        <f t="shared" si="107"/>
        <v>US</v>
      </c>
      <c r="C1402" s="43" t="str">
        <f t="shared" si="108"/>
        <v>Natural Gas</v>
      </c>
      <c r="D1402" s="43" t="str">
        <f t="shared" si="109"/>
        <v>Physical</v>
      </c>
      <c r="E1402" s="43">
        <f>IF(VLOOKUP(S1402,'DD-Lookup'!$J$6:$L$50,3,FALSE)="Monthly",(YEAR(AC1402)-YEAR(AB1402))*12+MONTH(AC1402)-MONTH(AB1402)+1,(AC1402-AB1402+1))</f>
        <v>1</v>
      </c>
      <c r="F1402" s="210">
        <f t="shared" si="110"/>
        <v>10000</v>
      </c>
      <c r="G1402" s="199">
        <v>1353467</v>
      </c>
      <c r="H1402" s="195">
        <v>37049.348113425898</v>
      </c>
      <c r="I1402" t="s">
        <v>2288</v>
      </c>
      <c r="M1402" t="s">
        <v>3341</v>
      </c>
      <c r="N1402" t="s">
        <v>3747</v>
      </c>
      <c r="O1402" t="s">
        <v>505</v>
      </c>
      <c r="Q1402" s="196">
        <v>10000</v>
      </c>
      <c r="S1402" t="s">
        <v>3342</v>
      </c>
      <c r="T1402" t="s">
        <v>3557</v>
      </c>
      <c r="U1402" s="198">
        <v>3.57</v>
      </c>
      <c r="V1402" t="s">
        <v>3161</v>
      </c>
      <c r="W1402" t="s">
        <v>2323</v>
      </c>
      <c r="X1402" t="s">
        <v>2204</v>
      </c>
      <c r="Y1402" t="s">
        <v>2469</v>
      </c>
      <c r="Z1402" t="s">
        <v>2995</v>
      </c>
      <c r="AA1402">
        <v>835883</v>
      </c>
      <c r="AB1402" s="195">
        <v>37050.875011574099</v>
      </c>
      <c r="AC1402" s="195">
        <v>37050.875011574099</v>
      </c>
    </row>
    <row r="1403" spans="1:29" x14ac:dyDescent="0.25">
      <c r="A1403" s="43" t="str">
        <f t="shared" si="106"/>
        <v>US Power Physical</v>
      </c>
      <c r="B1403" s="43" t="str">
        <f t="shared" si="107"/>
        <v>US</v>
      </c>
      <c r="C1403" s="43" t="str">
        <f t="shared" si="108"/>
        <v>Power</v>
      </c>
      <c r="D1403" s="43" t="str">
        <f t="shared" si="109"/>
        <v>Physical</v>
      </c>
      <c r="E1403" s="43">
        <f>IF(VLOOKUP(S1403,'DD-Lookup'!$J$6:$L$50,3,FALSE)="Monthly",(YEAR(AC1403)-YEAR(AB1403))*12+MONTH(AC1403)-MONTH(AB1403)+1,(AC1403-AB1403+1))</f>
        <v>2</v>
      </c>
      <c r="F1403" s="210">
        <f t="shared" si="110"/>
        <v>50</v>
      </c>
      <c r="G1403" s="199">
        <v>1353468</v>
      </c>
      <c r="H1403" s="195">
        <v>37049.348159722198</v>
      </c>
      <c r="I1403" t="s">
        <v>2244</v>
      </c>
      <c r="M1403" t="s">
        <v>2766</v>
      </c>
      <c r="N1403" t="s">
        <v>3310</v>
      </c>
      <c r="O1403" t="s">
        <v>486</v>
      </c>
      <c r="Q1403" s="196">
        <v>25</v>
      </c>
      <c r="S1403" t="s">
        <v>3340</v>
      </c>
      <c r="T1403" t="s">
        <v>3557</v>
      </c>
      <c r="U1403" s="198">
        <v>44.5</v>
      </c>
      <c r="V1403" t="s">
        <v>2352</v>
      </c>
      <c r="W1403" t="s">
        <v>3315</v>
      </c>
      <c r="X1403" t="s">
        <v>3312</v>
      </c>
      <c r="Y1403" t="s">
        <v>2662</v>
      </c>
      <c r="Z1403" t="s">
        <v>2990</v>
      </c>
      <c r="AA1403">
        <v>636687.1</v>
      </c>
      <c r="AB1403" s="195">
        <v>37050.875011574099</v>
      </c>
      <c r="AC1403" s="195">
        <v>37051.875011574099</v>
      </c>
    </row>
    <row r="1404" spans="1:29" x14ac:dyDescent="0.25">
      <c r="A1404" s="43" t="str">
        <f t="shared" si="106"/>
        <v>US Power Physical</v>
      </c>
      <c r="B1404" s="43" t="str">
        <f t="shared" si="107"/>
        <v>US</v>
      </c>
      <c r="C1404" s="43" t="str">
        <f t="shared" si="108"/>
        <v>Power</v>
      </c>
      <c r="D1404" s="43" t="str">
        <f t="shared" si="109"/>
        <v>Physical</v>
      </c>
      <c r="E1404" s="43">
        <f>IF(VLOOKUP(S1404,'DD-Lookup'!$J$6:$L$50,3,FALSE)="Monthly",(YEAR(AC1404)-YEAR(AB1404))*12+MONTH(AC1404)-MONTH(AB1404)+1,(AC1404-AB1404+1))</f>
        <v>31</v>
      </c>
      <c r="F1404" s="210">
        <f t="shared" si="110"/>
        <v>775</v>
      </c>
      <c r="G1404" s="199">
        <v>1353469</v>
      </c>
      <c r="H1404" s="195">
        <v>37049.348159722198</v>
      </c>
      <c r="I1404" t="s">
        <v>2259</v>
      </c>
      <c r="M1404" t="s">
        <v>2766</v>
      </c>
      <c r="N1404" t="s">
        <v>3308</v>
      </c>
      <c r="O1404" t="s">
        <v>2600</v>
      </c>
      <c r="Q1404" s="196">
        <v>25</v>
      </c>
      <c r="S1404" t="s">
        <v>3340</v>
      </c>
      <c r="T1404" t="s">
        <v>3557</v>
      </c>
      <c r="U1404" s="198">
        <v>55</v>
      </c>
      <c r="V1404" t="s">
        <v>3946</v>
      </c>
      <c r="W1404" t="s">
        <v>3038</v>
      </c>
      <c r="X1404" t="s">
        <v>3309</v>
      </c>
      <c r="Y1404" t="s">
        <v>2662</v>
      </c>
      <c r="Z1404" t="s">
        <v>2990</v>
      </c>
      <c r="AA1404">
        <v>636688.1</v>
      </c>
      <c r="AB1404" s="195">
        <v>37073.875011574099</v>
      </c>
      <c r="AC1404" s="195">
        <v>37103.875011574099</v>
      </c>
    </row>
    <row r="1405" spans="1:29" x14ac:dyDescent="0.25">
      <c r="A1405" s="43" t="str">
        <f t="shared" si="106"/>
        <v>US Natural Gas Physical</v>
      </c>
      <c r="B1405" s="43" t="str">
        <f t="shared" si="107"/>
        <v>US</v>
      </c>
      <c r="C1405" s="43" t="str">
        <f t="shared" si="108"/>
        <v>Natural Gas</v>
      </c>
      <c r="D1405" s="43" t="str">
        <f t="shared" si="109"/>
        <v>Physical</v>
      </c>
      <c r="E1405" s="43">
        <f>IF(VLOOKUP(S1405,'DD-Lookup'!$J$6:$L$50,3,FALSE)="Monthly",(YEAR(AC1405)-YEAR(AB1405))*12+MONTH(AC1405)-MONTH(AB1405)+1,(AC1405-AB1405+1))</f>
        <v>1</v>
      </c>
      <c r="F1405" s="210">
        <f t="shared" si="110"/>
        <v>10000</v>
      </c>
      <c r="G1405" s="199">
        <v>1353471</v>
      </c>
      <c r="H1405" s="195">
        <v>37049.348206018498</v>
      </c>
      <c r="I1405" t="s">
        <v>3321</v>
      </c>
      <c r="M1405" t="s">
        <v>3341</v>
      </c>
      <c r="N1405" t="s">
        <v>3747</v>
      </c>
      <c r="O1405" t="s">
        <v>475</v>
      </c>
      <c r="Q1405" s="196">
        <v>10000</v>
      </c>
      <c r="S1405" t="s">
        <v>3342</v>
      </c>
      <c r="T1405" t="s">
        <v>3557</v>
      </c>
      <c r="U1405" s="198">
        <v>6.15</v>
      </c>
      <c r="V1405" t="s">
        <v>3322</v>
      </c>
      <c r="W1405" t="s">
        <v>454</v>
      </c>
      <c r="X1405" t="s">
        <v>3092</v>
      </c>
      <c r="Y1405" t="s">
        <v>2469</v>
      </c>
      <c r="Z1405" t="s">
        <v>2995</v>
      </c>
      <c r="AA1405">
        <v>835884</v>
      </c>
      <c r="AB1405" s="195">
        <v>37050.875011574099</v>
      </c>
      <c r="AC1405" s="195">
        <v>37050.875011574099</v>
      </c>
    </row>
    <row r="1406" spans="1:29" x14ac:dyDescent="0.25">
      <c r="A1406" s="43" t="str">
        <f t="shared" si="106"/>
        <v>US Power Physical</v>
      </c>
      <c r="B1406" s="43" t="str">
        <f t="shared" si="107"/>
        <v>US</v>
      </c>
      <c r="C1406" s="43" t="str">
        <f t="shared" si="108"/>
        <v>Power</v>
      </c>
      <c r="D1406" s="43" t="str">
        <f t="shared" si="109"/>
        <v>Physical</v>
      </c>
      <c r="E1406" s="43">
        <f>IF(VLOOKUP(S1406,'DD-Lookup'!$J$6:$L$50,3,FALSE)="Monthly",(YEAR(AC1406)-YEAR(AB1406))*12+MONTH(AC1406)-MONTH(AB1406)+1,(AC1406-AB1406+1))</f>
        <v>2</v>
      </c>
      <c r="F1406" s="210">
        <f t="shared" si="110"/>
        <v>50</v>
      </c>
      <c r="G1406" s="199">
        <v>1353472</v>
      </c>
      <c r="H1406" s="195">
        <v>37049.348217592596</v>
      </c>
      <c r="I1406" t="s">
        <v>3382</v>
      </c>
      <c r="M1406" t="s">
        <v>2766</v>
      </c>
      <c r="N1406" t="s">
        <v>3308</v>
      </c>
      <c r="O1406" t="s">
        <v>460</v>
      </c>
      <c r="Q1406" s="196">
        <v>25</v>
      </c>
      <c r="S1406" t="s">
        <v>3340</v>
      </c>
      <c r="T1406" t="s">
        <v>3557</v>
      </c>
      <c r="U1406" s="198">
        <v>15</v>
      </c>
      <c r="V1406" t="s">
        <v>3275</v>
      </c>
      <c r="W1406" t="s">
        <v>2519</v>
      </c>
      <c r="X1406" t="s">
        <v>3309</v>
      </c>
      <c r="Y1406" t="s">
        <v>2662</v>
      </c>
      <c r="Z1406" t="s">
        <v>2990</v>
      </c>
      <c r="AA1406">
        <v>636689.1</v>
      </c>
      <c r="AB1406" s="195">
        <v>37050.875011574099</v>
      </c>
      <c r="AC1406" s="195">
        <v>37051.875011574099</v>
      </c>
    </row>
    <row r="1407" spans="1:29" x14ac:dyDescent="0.25">
      <c r="A1407" s="43" t="str">
        <f t="shared" si="106"/>
        <v>US Natural Gas Physical</v>
      </c>
      <c r="B1407" s="43" t="str">
        <f t="shared" si="107"/>
        <v>US</v>
      </c>
      <c r="C1407" s="43" t="str">
        <f t="shared" si="108"/>
        <v>Natural Gas</v>
      </c>
      <c r="D1407" s="43" t="str">
        <f t="shared" si="109"/>
        <v>Physical</v>
      </c>
      <c r="E1407" s="43">
        <f>IF(VLOOKUP(S1407,'DD-Lookup'!$J$6:$L$50,3,FALSE)="Monthly",(YEAR(AC1407)-YEAR(AB1407))*12+MONTH(AC1407)-MONTH(AB1407)+1,(AC1407-AB1407+1))</f>
        <v>1</v>
      </c>
      <c r="F1407" s="210">
        <f t="shared" si="110"/>
        <v>9658</v>
      </c>
      <c r="G1407" s="199">
        <v>1353473</v>
      </c>
      <c r="H1407" s="195">
        <v>37049.348275463002</v>
      </c>
      <c r="I1407" t="s">
        <v>2487</v>
      </c>
      <c r="M1407" t="s">
        <v>3341</v>
      </c>
      <c r="N1407" t="s">
        <v>3747</v>
      </c>
      <c r="O1407" t="s">
        <v>392</v>
      </c>
      <c r="Q1407" s="196">
        <v>9658</v>
      </c>
      <c r="S1407" t="s">
        <v>3342</v>
      </c>
      <c r="T1407" t="s">
        <v>3557</v>
      </c>
      <c r="U1407" s="198">
        <v>3.5449999999999999</v>
      </c>
      <c r="V1407" t="s">
        <v>1730</v>
      </c>
      <c r="W1407" t="s">
        <v>2498</v>
      </c>
      <c r="X1407" t="s">
        <v>2499</v>
      </c>
      <c r="Y1407" t="s">
        <v>2469</v>
      </c>
      <c r="Z1407" t="s">
        <v>2995</v>
      </c>
      <c r="AA1407">
        <v>835885</v>
      </c>
      <c r="AB1407" s="195">
        <v>37050.875011574099</v>
      </c>
      <c r="AC1407" s="195">
        <v>37050.875011574099</v>
      </c>
    </row>
    <row r="1408" spans="1:29" x14ac:dyDescent="0.25">
      <c r="A1408" s="43" t="str">
        <f t="shared" si="106"/>
        <v>US Natural Gas Physical</v>
      </c>
      <c r="B1408" s="43" t="str">
        <f t="shared" si="107"/>
        <v>US</v>
      </c>
      <c r="C1408" s="43" t="str">
        <f t="shared" si="108"/>
        <v>Natural Gas</v>
      </c>
      <c r="D1408" s="43" t="str">
        <f t="shared" si="109"/>
        <v>Physical</v>
      </c>
      <c r="E1408" s="43">
        <f>IF(VLOOKUP(S1408,'DD-Lookup'!$J$6:$L$50,3,FALSE)="Monthly",(YEAR(AC1408)-YEAR(AB1408))*12+MONTH(AC1408)-MONTH(AB1408)+1,(AC1408-AB1408+1))</f>
        <v>1</v>
      </c>
      <c r="F1408" s="210">
        <f t="shared" si="110"/>
        <v>10000</v>
      </c>
      <c r="G1408" s="199">
        <v>1353474</v>
      </c>
      <c r="H1408" s="195">
        <v>37049.348321759302</v>
      </c>
      <c r="I1408" t="s">
        <v>2507</v>
      </c>
      <c r="M1408" t="s">
        <v>3341</v>
      </c>
      <c r="N1408" t="s">
        <v>3765</v>
      </c>
      <c r="O1408" t="s">
        <v>469</v>
      </c>
      <c r="Q1408" s="196">
        <v>10000</v>
      </c>
      <c r="S1408" t="s">
        <v>3342</v>
      </c>
      <c r="T1408" t="s">
        <v>3557</v>
      </c>
      <c r="U1408" s="198">
        <v>3.2</v>
      </c>
      <c r="V1408" t="s">
        <v>3159</v>
      </c>
      <c r="W1408" t="s">
        <v>3091</v>
      </c>
      <c r="X1408" t="s">
        <v>3092</v>
      </c>
      <c r="Y1408" t="s">
        <v>2469</v>
      </c>
      <c r="Z1408" t="s">
        <v>2995</v>
      </c>
      <c r="AA1408">
        <v>835886</v>
      </c>
      <c r="AB1408" s="195">
        <v>37050.875011574099</v>
      </c>
      <c r="AC1408" s="195">
        <v>37050.875011574099</v>
      </c>
    </row>
    <row r="1409" spans="1:29" x14ac:dyDescent="0.25">
      <c r="A1409" s="43" t="str">
        <f t="shared" si="106"/>
        <v>US Power Physical</v>
      </c>
      <c r="B1409" s="43" t="str">
        <f t="shared" si="107"/>
        <v>US</v>
      </c>
      <c r="C1409" s="43" t="str">
        <f t="shared" si="108"/>
        <v>Power</v>
      </c>
      <c r="D1409" s="43" t="str">
        <f t="shared" si="109"/>
        <v>Physical</v>
      </c>
      <c r="E1409" s="43">
        <f>IF(VLOOKUP(S1409,'DD-Lookup'!$J$6:$L$50,3,FALSE)="Monthly",(YEAR(AC1409)-YEAR(AB1409))*12+MONTH(AC1409)-MONTH(AB1409)+1,(AC1409-AB1409+1))</f>
        <v>5</v>
      </c>
      <c r="F1409" s="210">
        <f t="shared" si="110"/>
        <v>250</v>
      </c>
      <c r="G1409" s="199">
        <v>1353475</v>
      </c>
      <c r="H1409" s="195">
        <v>37049.348402777803</v>
      </c>
      <c r="I1409" t="s">
        <v>2254</v>
      </c>
      <c r="M1409" t="s">
        <v>2766</v>
      </c>
      <c r="N1409" t="s">
        <v>3361</v>
      </c>
      <c r="O1409" t="s">
        <v>2724</v>
      </c>
      <c r="Q1409" s="196">
        <v>50</v>
      </c>
      <c r="S1409" t="s">
        <v>3340</v>
      </c>
      <c r="T1409" t="s">
        <v>3557</v>
      </c>
      <c r="U1409" s="198">
        <v>42.5</v>
      </c>
      <c r="V1409" t="s">
        <v>373</v>
      </c>
      <c r="W1409" t="s">
        <v>3372</v>
      </c>
      <c r="X1409" t="s">
        <v>3362</v>
      </c>
      <c r="Y1409" t="s">
        <v>2662</v>
      </c>
      <c r="Z1409" t="s">
        <v>2990</v>
      </c>
      <c r="AA1409">
        <v>636690.1</v>
      </c>
      <c r="AB1409" s="195">
        <v>37060.875</v>
      </c>
      <c r="AC1409" s="195">
        <v>37064.875</v>
      </c>
    </row>
    <row r="1410" spans="1:29" x14ac:dyDescent="0.25">
      <c r="A1410" s="43" t="str">
        <f t="shared" si="106"/>
        <v>US Natural Gas Physical</v>
      </c>
      <c r="B1410" s="43" t="str">
        <f t="shared" si="107"/>
        <v>US</v>
      </c>
      <c r="C1410" s="43" t="str">
        <f t="shared" si="108"/>
        <v>Natural Gas</v>
      </c>
      <c r="D1410" s="43" t="str">
        <f t="shared" si="109"/>
        <v>Physical</v>
      </c>
      <c r="E1410" s="43">
        <f>IF(VLOOKUP(S1410,'DD-Lookup'!$J$6:$L$50,3,FALSE)="Monthly",(YEAR(AC1410)-YEAR(AB1410))*12+MONTH(AC1410)-MONTH(AB1410)+1,(AC1410-AB1410+1))</f>
        <v>1</v>
      </c>
      <c r="F1410" s="210">
        <f t="shared" si="110"/>
        <v>5000</v>
      </c>
      <c r="G1410" s="199">
        <v>1353476</v>
      </c>
      <c r="H1410" s="195">
        <v>37049.348460648202</v>
      </c>
      <c r="I1410" t="s">
        <v>3443</v>
      </c>
      <c r="M1410" t="s">
        <v>3341</v>
      </c>
      <c r="N1410" t="s">
        <v>3747</v>
      </c>
      <c r="O1410" t="s">
        <v>442</v>
      </c>
      <c r="Q1410" s="196">
        <v>5000</v>
      </c>
      <c r="S1410" t="s">
        <v>3342</v>
      </c>
      <c r="T1410" t="s">
        <v>3557</v>
      </c>
      <c r="U1410" s="198">
        <v>3.8149999999999999</v>
      </c>
      <c r="V1410" t="s">
        <v>2346</v>
      </c>
      <c r="W1410" t="s">
        <v>2509</v>
      </c>
      <c r="X1410" t="s">
        <v>2510</v>
      </c>
      <c r="Y1410" t="s">
        <v>2469</v>
      </c>
      <c r="Z1410" t="s">
        <v>2995</v>
      </c>
      <c r="AA1410">
        <v>835888</v>
      </c>
      <c r="AB1410" s="195">
        <v>37050.875011574099</v>
      </c>
      <c r="AC1410" s="195">
        <v>37050.875011574099</v>
      </c>
    </row>
    <row r="1411" spans="1:29" x14ac:dyDescent="0.25">
      <c r="A1411" s="43" t="str">
        <f t="shared" si="106"/>
        <v>US Power Physical</v>
      </c>
      <c r="B1411" s="43" t="str">
        <f t="shared" si="107"/>
        <v>US</v>
      </c>
      <c r="C1411" s="43" t="str">
        <f t="shared" si="108"/>
        <v>Power</v>
      </c>
      <c r="D1411" s="43" t="str">
        <f t="shared" si="109"/>
        <v>Physical</v>
      </c>
      <c r="E1411" s="43">
        <f>IF(VLOOKUP(S1411,'DD-Lookup'!$J$6:$L$50,3,FALSE)="Monthly",(YEAR(AC1411)-YEAR(AB1411))*12+MONTH(AC1411)-MONTH(AB1411)+1,(AC1411-AB1411+1))</f>
        <v>2</v>
      </c>
      <c r="F1411" s="210">
        <f t="shared" si="110"/>
        <v>50</v>
      </c>
      <c r="G1411" s="199">
        <v>1353477</v>
      </c>
      <c r="H1411" s="195">
        <v>37049.3485069444</v>
      </c>
      <c r="I1411" t="s">
        <v>2244</v>
      </c>
      <c r="M1411" t="s">
        <v>2766</v>
      </c>
      <c r="N1411" t="s">
        <v>3308</v>
      </c>
      <c r="O1411" t="s">
        <v>443</v>
      </c>
      <c r="P1411" s="196">
        <v>25</v>
      </c>
      <c r="S1411" t="s">
        <v>3340</v>
      </c>
      <c r="T1411" t="s">
        <v>3557</v>
      </c>
      <c r="U1411" s="198">
        <v>36.25</v>
      </c>
      <c r="V1411" t="s">
        <v>2412</v>
      </c>
      <c r="W1411" t="s">
        <v>1729</v>
      </c>
      <c r="X1411" t="s">
        <v>3061</v>
      </c>
      <c r="Y1411" t="s">
        <v>2662</v>
      </c>
      <c r="Z1411" t="s">
        <v>2990</v>
      </c>
      <c r="AA1411">
        <v>636691.1</v>
      </c>
      <c r="AB1411" s="195">
        <v>37050.875011574099</v>
      </c>
      <c r="AC1411" s="195">
        <v>37051.875011574099</v>
      </c>
    </row>
    <row r="1412" spans="1:29" x14ac:dyDescent="0.25">
      <c r="A1412" s="43" t="str">
        <f t="shared" si="106"/>
        <v>US Natural Gas Physical</v>
      </c>
      <c r="B1412" s="43" t="str">
        <f t="shared" si="107"/>
        <v>US</v>
      </c>
      <c r="C1412" s="43" t="str">
        <f t="shared" si="108"/>
        <v>Natural Gas</v>
      </c>
      <c r="D1412" s="43" t="str">
        <f t="shared" si="109"/>
        <v>Physical</v>
      </c>
      <c r="E1412" s="43">
        <f>IF(VLOOKUP(S1412,'DD-Lookup'!$J$6:$L$50,3,FALSE)="Monthly",(YEAR(AC1412)-YEAR(AB1412))*12+MONTH(AC1412)-MONTH(AB1412)+1,(AC1412-AB1412+1))</f>
        <v>1</v>
      </c>
      <c r="F1412" s="210">
        <f t="shared" si="110"/>
        <v>10000</v>
      </c>
      <c r="G1412" s="199">
        <v>1353478</v>
      </c>
      <c r="H1412" s="195">
        <v>37049.3485069444</v>
      </c>
      <c r="I1412" t="s">
        <v>3443</v>
      </c>
      <c r="M1412" t="s">
        <v>3341</v>
      </c>
      <c r="N1412" t="s">
        <v>3747</v>
      </c>
      <c r="O1412" t="s">
        <v>442</v>
      </c>
      <c r="Q1412" s="196">
        <v>10000</v>
      </c>
      <c r="S1412" t="s">
        <v>3342</v>
      </c>
      <c r="T1412" t="s">
        <v>3557</v>
      </c>
      <c r="U1412" s="198">
        <v>3.82</v>
      </c>
      <c r="V1412" t="s">
        <v>2346</v>
      </c>
      <c r="W1412" t="s">
        <v>2509</v>
      </c>
      <c r="X1412" t="s">
        <v>2510</v>
      </c>
      <c r="Y1412" t="s">
        <v>2469</v>
      </c>
      <c r="Z1412" t="s">
        <v>2995</v>
      </c>
      <c r="AA1412">
        <v>835889</v>
      </c>
      <c r="AB1412" s="195">
        <v>37050.875011574099</v>
      </c>
      <c r="AC1412" s="195">
        <v>37050.875011574099</v>
      </c>
    </row>
    <row r="1413" spans="1:29" x14ac:dyDescent="0.25">
      <c r="A1413" s="43" t="str">
        <f t="shared" si="106"/>
        <v>US Power Physical</v>
      </c>
      <c r="B1413" s="43" t="str">
        <f t="shared" si="107"/>
        <v>US</v>
      </c>
      <c r="C1413" s="43" t="str">
        <f t="shared" si="108"/>
        <v>Power</v>
      </c>
      <c r="D1413" s="43" t="str">
        <f t="shared" si="109"/>
        <v>Physical</v>
      </c>
      <c r="E1413" s="43">
        <f>IF(VLOOKUP(S1413,'DD-Lookup'!$J$6:$L$50,3,FALSE)="Monthly",(YEAR(AC1413)-YEAR(AB1413))*12+MONTH(AC1413)-MONTH(AB1413)+1,(AC1413-AB1413+1))</f>
        <v>2</v>
      </c>
      <c r="F1413" s="210">
        <f t="shared" si="110"/>
        <v>50</v>
      </c>
      <c r="G1413" s="199">
        <v>1353479</v>
      </c>
      <c r="H1413" s="195">
        <v>37049.348541666703</v>
      </c>
      <c r="I1413" t="s">
        <v>2244</v>
      </c>
      <c r="M1413" t="s">
        <v>2766</v>
      </c>
      <c r="N1413" t="s">
        <v>3310</v>
      </c>
      <c r="O1413" t="s">
        <v>486</v>
      </c>
      <c r="Q1413" s="196">
        <v>25</v>
      </c>
      <c r="S1413" t="s">
        <v>3340</v>
      </c>
      <c r="T1413" t="s">
        <v>3557</v>
      </c>
      <c r="U1413" s="198">
        <v>45.5</v>
      </c>
      <c r="V1413" t="s">
        <v>2352</v>
      </c>
      <c r="W1413" t="s">
        <v>3315</v>
      </c>
      <c r="X1413" t="s">
        <v>3312</v>
      </c>
      <c r="Y1413" t="s">
        <v>2662</v>
      </c>
      <c r="Z1413" t="s">
        <v>2990</v>
      </c>
      <c r="AA1413">
        <v>636692.1</v>
      </c>
      <c r="AB1413" s="195">
        <v>37050.875011574099</v>
      </c>
      <c r="AC1413" s="195">
        <v>37051.875011574099</v>
      </c>
    </row>
    <row r="1414" spans="1:29" x14ac:dyDescent="0.25">
      <c r="A1414" s="43" t="str">
        <f t="shared" si="106"/>
        <v>US Natural Gas Physical</v>
      </c>
      <c r="B1414" s="43" t="str">
        <f t="shared" si="107"/>
        <v>US</v>
      </c>
      <c r="C1414" s="43" t="str">
        <f t="shared" si="108"/>
        <v>Natural Gas</v>
      </c>
      <c r="D1414" s="43" t="str">
        <f t="shared" si="109"/>
        <v>Physical</v>
      </c>
      <c r="E1414" s="43">
        <f>IF(VLOOKUP(S1414,'DD-Lookup'!$J$6:$L$50,3,FALSE)="Monthly",(YEAR(AC1414)-YEAR(AB1414))*12+MONTH(AC1414)-MONTH(AB1414)+1,(AC1414-AB1414+1))</f>
        <v>1</v>
      </c>
      <c r="F1414" s="210">
        <f t="shared" si="110"/>
        <v>3434</v>
      </c>
      <c r="G1414" s="199">
        <v>1353480</v>
      </c>
      <c r="H1414" s="195">
        <v>37049.348553240699</v>
      </c>
      <c r="I1414" t="s">
        <v>2276</v>
      </c>
      <c r="M1414" t="s">
        <v>3341</v>
      </c>
      <c r="N1414" t="s">
        <v>3747</v>
      </c>
      <c r="O1414" t="s">
        <v>487</v>
      </c>
      <c r="Q1414" s="196">
        <v>3434</v>
      </c>
      <c r="S1414" t="s">
        <v>3342</v>
      </c>
      <c r="T1414" t="s">
        <v>3557</v>
      </c>
      <c r="U1414" s="198">
        <v>2.42</v>
      </c>
      <c r="V1414" t="s">
        <v>3868</v>
      </c>
      <c r="W1414" t="s">
        <v>3108</v>
      </c>
      <c r="X1414" t="s">
        <v>3092</v>
      </c>
      <c r="Y1414" t="s">
        <v>2469</v>
      </c>
      <c r="Z1414" t="s">
        <v>2995</v>
      </c>
      <c r="AA1414">
        <v>835890</v>
      </c>
      <c r="AB1414" s="195">
        <v>37050.875011574099</v>
      </c>
      <c r="AC1414" s="195">
        <v>37050.875011574099</v>
      </c>
    </row>
    <row r="1415" spans="1:29" x14ac:dyDescent="0.25">
      <c r="A1415" s="43" t="str">
        <f t="shared" si="106"/>
        <v>US Natural Gas Physical</v>
      </c>
      <c r="B1415" s="43" t="str">
        <f t="shared" si="107"/>
        <v>US</v>
      </c>
      <c r="C1415" s="43" t="str">
        <f t="shared" si="108"/>
        <v>Natural Gas</v>
      </c>
      <c r="D1415" s="43" t="str">
        <f t="shared" si="109"/>
        <v>Physical</v>
      </c>
      <c r="E1415" s="43">
        <f>IF(VLOOKUP(S1415,'DD-Lookup'!$J$6:$L$50,3,FALSE)="Monthly",(YEAR(AC1415)-YEAR(AB1415))*12+MONTH(AC1415)-MONTH(AB1415)+1,(AC1415-AB1415+1))</f>
        <v>1</v>
      </c>
      <c r="F1415" s="210">
        <f t="shared" si="110"/>
        <v>10000</v>
      </c>
      <c r="G1415" s="199">
        <v>1353481</v>
      </c>
      <c r="H1415" s="195">
        <v>37049.348564814798</v>
      </c>
      <c r="I1415" t="s">
        <v>3443</v>
      </c>
      <c r="M1415" t="s">
        <v>3341</v>
      </c>
      <c r="N1415" t="s">
        <v>3747</v>
      </c>
      <c r="O1415" t="s">
        <v>442</v>
      </c>
      <c r="Q1415" s="196">
        <v>10000</v>
      </c>
      <c r="S1415" t="s">
        <v>3342</v>
      </c>
      <c r="T1415" t="s">
        <v>3557</v>
      </c>
      <c r="U1415" s="198">
        <v>3.8250000000000002</v>
      </c>
      <c r="V1415" t="s">
        <v>2346</v>
      </c>
      <c r="W1415" t="s">
        <v>2509</v>
      </c>
      <c r="X1415" t="s">
        <v>2510</v>
      </c>
      <c r="Y1415" t="s">
        <v>2469</v>
      </c>
      <c r="Z1415" t="s">
        <v>2995</v>
      </c>
      <c r="AA1415">
        <v>835891</v>
      </c>
      <c r="AB1415" s="195">
        <v>37050.875011574099</v>
      </c>
      <c r="AC1415" s="195">
        <v>37050.875011574099</v>
      </c>
    </row>
    <row r="1416" spans="1:29" x14ac:dyDescent="0.25">
      <c r="A1416" s="43" t="str">
        <f t="shared" si="106"/>
        <v>US Power Physical</v>
      </c>
      <c r="B1416" s="43" t="str">
        <f t="shared" si="107"/>
        <v>US</v>
      </c>
      <c r="C1416" s="43" t="str">
        <f t="shared" si="108"/>
        <v>Power</v>
      </c>
      <c r="D1416" s="43" t="str">
        <f t="shared" si="109"/>
        <v>Physical</v>
      </c>
      <c r="E1416" s="43">
        <f>IF(VLOOKUP(S1416,'DD-Lookup'!$J$6:$L$50,3,FALSE)="Monthly",(YEAR(AC1416)-YEAR(AB1416))*12+MONTH(AC1416)-MONTH(AB1416)+1,(AC1416-AB1416+1))</f>
        <v>2</v>
      </c>
      <c r="F1416" s="210">
        <f t="shared" si="110"/>
        <v>50</v>
      </c>
      <c r="G1416" s="199">
        <v>1353482</v>
      </c>
      <c r="H1416" s="195">
        <v>37049.348576388897</v>
      </c>
      <c r="I1416" t="s">
        <v>492</v>
      </c>
      <c r="M1416" t="s">
        <v>2766</v>
      </c>
      <c r="N1416" t="s">
        <v>3310</v>
      </c>
      <c r="O1416" t="s">
        <v>461</v>
      </c>
      <c r="P1416" s="196">
        <v>25</v>
      </c>
      <c r="S1416" t="s">
        <v>3340</v>
      </c>
      <c r="T1416" t="s">
        <v>3557</v>
      </c>
      <c r="U1416" s="198">
        <v>40.5</v>
      </c>
      <c r="V1416" t="s">
        <v>493</v>
      </c>
      <c r="W1416" t="s">
        <v>3315</v>
      </c>
      <c r="X1416" t="s">
        <v>3312</v>
      </c>
      <c r="Y1416" t="s">
        <v>2662</v>
      </c>
      <c r="Z1416" t="s">
        <v>2990</v>
      </c>
      <c r="AA1416">
        <v>636693.1</v>
      </c>
      <c r="AB1416" s="195">
        <v>37050.875011574099</v>
      </c>
      <c r="AC1416" s="195">
        <v>37051.875011574099</v>
      </c>
    </row>
    <row r="1417" spans="1:29" x14ac:dyDescent="0.25">
      <c r="A1417" s="43" t="str">
        <f t="shared" si="106"/>
        <v>US Natural Gas Physical</v>
      </c>
      <c r="B1417" s="43" t="str">
        <f t="shared" si="107"/>
        <v>US</v>
      </c>
      <c r="C1417" s="43" t="str">
        <f t="shared" si="108"/>
        <v>Natural Gas</v>
      </c>
      <c r="D1417" s="43" t="str">
        <f t="shared" si="109"/>
        <v>Physical</v>
      </c>
      <c r="E1417" s="43">
        <f>IF(VLOOKUP(S1417,'DD-Lookup'!$J$6:$L$50,3,FALSE)="Monthly",(YEAR(AC1417)-YEAR(AB1417))*12+MONTH(AC1417)-MONTH(AB1417)+1,(AC1417-AB1417+1))</f>
        <v>1</v>
      </c>
      <c r="F1417" s="210">
        <f t="shared" si="110"/>
        <v>10000</v>
      </c>
      <c r="G1417" s="199">
        <v>1353483</v>
      </c>
      <c r="H1417" s="195">
        <v>37049.348576388897</v>
      </c>
      <c r="I1417" t="s">
        <v>2418</v>
      </c>
      <c r="M1417" t="s">
        <v>3341</v>
      </c>
      <c r="N1417" t="s">
        <v>3747</v>
      </c>
      <c r="O1417" t="s">
        <v>1630</v>
      </c>
      <c r="P1417" s="196">
        <v>10000</v>
      </c>
      <c r="S1417" t="s">
        <v>3342</v>
      </c>
      <c r="T1417" t="s">
        <v>3557</v>
      </c>
      <c r="U1417" s="198">
        <v>3.71</v>
      </c>
      <c r="V1417" t="s">
        <v>3735</v>
      </c>
      <c r="W1417" t="s">
        <v>2175</v>
      </c>
      <c r="X1417" t="s">
        <v>2176</v>
      </c>
      <c r="Y1417" t="s">
        <v>2469</v>
      </c>
      <c r="Z1417" t="s">
        <v>2995</v>
      </c>
      <c r="AA1417">
        <v>835892</v>
      </c>
      <c r="AB1417" s="195">
        <v>37050.875011574099</v>
      </c>
      <c r="AC1417" s="195">
        <v>37050.875011574099</v>
      </c>
    </row>
    <row r="1418" spans="1:29" x14ac:dyDescent="0.25">
      <c r="A1418" s="43" t="str">
        <f t="shared" si="106"/>
        <v>US Power Physical</v>
      </c>
      <c r="B1418" s="43" t="str">
        <f t="shared" si="107"/>
        <v>US</v>
      </c>
      <c r="C1418" s="43" t="str">
        <f t="shared" si="108"/>
        <v>Power</v>
      </c>
      <c r="D1418" s="43" t="str">
        <f t="shared" si="109"/>
        <v>Physical</v>
      </c>
      <c r="E1418" s="43">
        <f>IF(VLOOKUP(S1418,'DD-Lookup'!$J$6:$L$50,3,FALSE)="Monthly",(YEAR(AC1418)-YEAR(AB1418))*12+MONTH(AC1418)-MONTH(AB1418)+1,(AC1418-AB1418+1))</f>
        <v>31</v>
      </c>
      <c r="F1418" s="210">
        <f t="shared" si="110"/>
        <v>1550</v>
      </c>
      <c r="G1418" s="199">
        <v>1353487</v>
      </c>
      <c r="H1418" s="195">
        <v>37049.348599536999</v>
      </c>
      <c r="I1418" t="s">
        <v>3382</v>
      </c>
      <c r="M1418" t="s">
        <v>2766</v>
      </c>
      <c r="N1418" t="s">
        <v>3361</v>
      </c>
      <c r="O1418" t="s">
        <v>3745</v>
      </c>
      <c r="P1418" s="196">
        <v>50</v>
      </c>
      <c r="S1418" t="s">
        <v>3340</v>
      </c>
      <c r="T1418" t="s">
        <v>3557</v>
      </c>
      <c r="U1418" s="198">
        <v>80.25</v>
      </c>
      <c r="V1418" t="s">
        <v>3487</v>
      </c>
      <c r="W1418" t="s">
        <v>3380</v>
      </c>
      <c r="X1418" t="s">
        <v>3381</v>
      </c>
      <c r="Y1418" t="s">
        <v>2662</v>
      </c>
      <c r="Z1418" t="s">
        <v>2990</v>
      </c>
      <c r="AA1418">
        <v>636694.1</v>
      </c>
      <c r="AB1418" s="195">
        <v>37073.875011574099</v>
      </c>
      <c r="AC1418" s="195">
        <v>37103.875011574099</v>
      </c>
    </row>
    <row r="1419" spans="1:29" x14ac:dyDescent="0.25">
      <c r="A1419" s="43" t="str">
        <f t="shared" ref="A1419:A1482" si="111">B1419&amp;" "&amp;C1419&amp;" "&amp;D1419</f>
        <v>US Natural Gas Physical</v>
      </c>
      <c r="B1419" s="43" t="str">
        <f t="shared" ref="B1419:B1482" si="112">IF((LEFT(N1419,2)="US"),"US","")</f>
        <v>US</v>
      </c>
      <c r="C1419" s="43" t="str">
        <f t="shared" ref="C1419:C1482" si="113">M1419</f>
        <v>Natural Gas</v>
      </c>
      <c r="D1419" s="43" t="str">
        <f t="shared" ref="D1419:D1482" si="114">IF(ISNUMBER(FIND("Phy",N1419))=TRUE,"Physical","Financial")</f>
        <v>Physical</v>
      </c>
      <c r="E1419" s="43">
        <f>IF(VLOOKUP(S1419,'DD-Lookup'!$J$6:$L$50,3,FALSE)="Monthly",(YEAR(AC1419)-YEAR(AB1419))*12+MONTH(AC1419)-MONTH(AB1419)+1,(AC1419-AB1419+1))</f>
        <v>1</v>
      </c>
      <c r="F1419" s="210">
        <f t="shared" ref="F1419:F1482" si="115">E1419*SUM(P1419:Q1419)</f>
        <v>10000</v>
      </c>
      <c r="G1419" s="199">
        <v>1353488</v>
      </c>
      <c r="H1419" s="195">
        <v>37049.348622685196</v>
      </c>
      <c r="I1419" t="s">
        <v>2172</v>
      </c>
      <c r="M1419" t="s">
        <v>3341</v>
      </c>
      <c r="N1419" t="s">
        <v>3747</v>
      </c>
      <c r="O1419" t="s">
        <v>442</v>
      </c>
      <c r="Q1419" s="196">
        <v>10000</v>
      </c>
      <c r="S1419" t="s">
        <v>3342</v>
      </c>
      <c r="T1419" t="s">
        <v>3557</v>
      </c>
      <c r="U1419" s="198">
        <v>3.83</v>
      </c>
      <c r="V1419" t="s">
        <v>3847</v>
      </c>
      <c r="W1419" t="s">
        <v>2509</v>
      </c>
      <c r="X1419" t="s">
        <v>2510</v>
      </c>
      <c r="Y1419" t="s">
        <v>2469</v>
      </c>
      <c r="Z1419" t="s">
        <v>2995</v>
      </c>
      <c r="AA1419">
        <v>835893</v>
      </c>
      <c r="AB1419" s="195">
        <v>37050.875011574099</v>
      </c>
      <c r="AC1419" s="195">
        <v>37050.875011574099</v>
      </c>
    </row>
    <row r="1420" spans="1:29" x14ac:dyDescent="0.25">
      <c r="A1420" s="43" t="str">
        <f t="shared" si="111"/>
        <v xml:space="preserve"> Natural Gas Physical</v>
      </c>
      <c r="B1420" s="43" t="str">
        <f t="shared" si="112"/>
        <v/>
      </c>
      <c r="C1420" s="43" t="str">
        <f t="shared" si="113"/>
        <v>Natural Gas</v>
      </c>
      <c r="D1420" s="43" t="str">
        <f t="shared" si="114"/>
        <v>Physical</v>
      </c>
      <c r="E1420" s="43">
        <f>IF(VLOOKUP(S1420,'DD-Lookup'!$J$6:$L$50,3,FALSE)="Monthly",(YEAR(AC1420)-YEAR(AB1420))*12+MONTH(AC1420)-MONTH(AB1420)+1,(AC1420-AB1420+1))</f>
        <v>1</v>
      </c>
      <c r="F1420" s="210">
        <f t="shared" si="115"/>
        <v>247</v>
      </c>
      <c r="G1420" s="199">
        <v>1353489</v>
      </c>
      <c r="H1420" s="195">
        <v>37049.348668981504</v>
      </c>
      <c r="I1420" t="s">
        <v>2414</v>
      </c>
      <c r="M1420" t="s">
        <v>3341</v>
      </c>
      <c r="N1420" t="s">
        <v>2492</v>
      </c>
      <c r="O1420" t="s">
        <v>415</v>
      </c>
      <c r="Q1420" s="196">
        <v>247</v>
      </c>
      <c r="S1420" t="s">
        <v>3342</v>
      </c>
      <c r="T1420" t="s">
        <v>3557</v>
      </c>
      <c r="U1420" s="198">
        <v>3.8075000000000001</v>
      </c>
      <c r="V1420" t="s">
        <v>2789</v>
      </c>
      <c r="W1420" t="s">
        <v>2493</v>
      </c>
      <c r="X1420" t="s">
        <v>2494</v>
      </c>
      <c r="Y1420" t="s">
        <v>2469</v>
      </c>
      <c r="Z1420" t="s">
        <v>2995</v>
      </c>
      <c r="AA1420">
        <v>835894</v>
      </c>
      <c r="AB1420" s="195">
        <v>37050.875011574099</v>
      </c>
      <c r="AC1420" s="195">
        <v>37050.875011574099</v>
      </c>
    </row>
    <row r="1421" spans="1:29" x14ac:dyDescent="0.25">
      <c r="A1421" s="43" t="str">
        <f t="shared" si="111"/>
        <v>US Natural Gas Physical</v>
      </c>
      <c r="B1421" s="43" t="str">
        <f t="shared" si="112"/>
        <v>US</v>
      </c>
      <c r="C1421" s="43" t="str">
        <f t="shared" si="113"/>
        <v>Natural Gas</v>
      </c>
      <c r="D1421" s="43" t="str">
        <f t="shared" si="114"/>
        <v>Physical</v>
      </c>
      <c r="E1421" s="43">
        <f>IF(VLOOKUP(S1421,'DD-Lookup'!$J$6:$L$50,3,FALSE)="Monthly",(YEAR(AC1421)-YEAR(AB1421))*12+MONTH(AC1421)-MONTH(AB1421)+1,(AC1421-AB1421+1))</f>
        <v>1</v>
      </c>
      <c r="F1421" s="210">
        <f t="shared" si="115"/>
        <v>10000</v>
      </c>
      <c r="G1421" s="199">
        <v>1353490</v>
      </c>
      <c r="H1421" s="195">
        <v>37049.348680555602</v>
      </c>
      <c r="I1421" t="s">
        <v>3443</v>
      </c>
      <c r="M1421" t="s">
        <v>3341</v>
      </c>
      <c r="N1421" t="s">
        <v>3747</v>
      </c>
      <c r="O1421" t="s">
        <v>1629</v>
      </c>
      <c r="Q1421" s="196">
        <v>10000</v>
      </c>
      <c r="S1421" t="s">
        <v>3342</v>
      </c>
      <c r="T1421" t="s">
        <v>3557</v>
      </c>
      <c r="U1421" s="198">
        <v>3.6</v>
      </c>
      <c r="V1421" t="s">
        <v>4171</v>
      </c>
      <c r="W1421" t="s">
        <v>2366</v>
      </c>
      <c r="X1421" t="s">
        <v>3093</v>
      </c>
      <c r="Y1421" t="s">
        <v>2469</v>
      </c>
      <c r="Z1421" t="s">
        <v>2995</v>
      </c>
      <c r="AA1421">
        <v>835895</v>
      </c>
      <c r="AB1421" s="195">
        <v>37050.875011574099</v>
      </c>
      <c r="AC1421" s="195">
        <v>37050.875011574099</v>
      </c>
    </row>
    <row r="1422" spans="1:29" x14ac:dyDescent="0.25">
      <c r="A1422" s="43" t="str">
        <f t="shared" si="111"/>
        <v>US Power Physical</v>
      </c>
      <c r="B1422" s="43" t="str">
        <f t="shared" si="112"/>
        <v>US</v>
      </c>
      <c r="C1422" s="43" t="str">
        <f t="shared" si="113"/>
        <v>Power</v>
      </c>
      <c r="D1422" s="43" t="str">
        <f t="shared" si="114"/>
        <v>Physical</v>
      </c>
      <c r="E1422" s="43">
        <f>IF(VLOOKUP(S1422,'DD-Lookup'!$J$6:$L$50,3,FALSE)="Monthly",(YEAR(AC1422)-YEAR(AB1422))*12+MONTH(AC1422)-MONTH(AB1422)+1,(AC1422-AB1422+1))</f>
        <v>2</v>
      </c>
      <c r="F1422" s="210">
        <f t="shared" si="115"/>
        <v>50</v>
      </c>
      <c r="G1422" s="199">
        <v>1353491</v>
      </c>
      <c r="H1422" s="195">
        <v>37049.348715277803</v>
      </c>
      <c r="I1422" t="s">
        <v>4165</v>
      </c>
      <c r="M1422" t="s">
        <v>2766</v>
      </c>
      <c r="N1422" t="s">
        <v>3308</v>
      </c>
      <c r="O1422" t="s">
        <v>494</v>
      </c>
      <c r="Q1422" s="196">
        <v>25</v>
      </c>
      <c r="S1422" t="s">
        <v>3340</v>
      </c>
      <c r="T1422" t="s">
        <v>3557</v>
      </c>
      <c r="U1422" s="198">
        <v>37.5</v>
      </c>
      <c r="V1422" t="s">
        <v>562</v>
      </c>
      <c r="W1422" t="s">
        <v>3060</v>
      </c>
      <c r="X1422" t="s">
        <v>3061</v>
      </c>
      <c r="Y1422" t="s">
        <v>2662</v>
      </c>
      <c r="Z1422" t="s">
        <v>2990</v>
      </c>
      <c r="AA1422">
        <v>636695.1</v>
      </c>
      <c r="AB1422" s="195">
        <v>37050.875011574099</v>
      </c>
      <c r="AC1422" s="195">
        <v>37051.875011574099</v>
      </c>
    </row>
    <row r="1423" spans="1:29" x14ac:dyDescent="0.25">
      <c r="A1423" s="43" t="str">
        <f t="shared" si="111"/>
        <v>US Power Physical</v>
      </c>
      <c r="B1423" s="43" t="str">
        <f t="shared" si="112"/>
        <v>US</v>
      </c>
      <c r="C1423" s="43" t="str">
        <f t="shared" si="113"/>
        <v>Power</v>
      </c>
      <c r="D1423" s="43" t="str">
        <f t="shared" si="114"/>
        <v>Physical</v>
      </c>
      <c r="E1423" s="43">
        <f>IF(VLOOKUP(S1423,'DD-Lookup'!$J$6:$L$50,3,FALSE)="Monthly",(YEAR(AC1423)-YEAR(AB1423))*12+MONTH(AC1423)-MONTH(AB1423)+1,(AC1423-AB1423+1))</f>
        <v>2</v>
      </c>
      <c r="F1423" s="210">
        <f t="shared" si="115"/>
        <v>50</v>
      </c>
      <c r="G1423" s="199">
        <v>1353493</v>
      </c>
      <c r="H1423" s="195">
        <v>37049.348773148202</v>
      </c>
      <c r="I1423" t="s">
        <v>2244</v>
      </c>
      <c r="M1423" t="s">
        <v>2766</v>
      </c>
      <c r="N1423" t="s">
        <v>3310</v>
      </c>
      <c r="O1423" t="s">
        <v>486</v>
      </c>
      <c r="Q1423" s="196">
        <v>25</v>
      </c>
      <c r="S1423" t="s">
        <v>3340</v>
      </c>
      <c r="T1423" t="s">
        <v>3557</v>
      </c>
      <c r="U1423" s="198">
        <v>46.5</v>
      </c>
      <c r="V1423" t="s">
        <v>2352</v>
      </c>
      <c r="W1423" t="s">
        <v>3315</v>
      </c>
      <c r="X1423" t="s">
        <v>3312</v>
      </c>
      <c r="Y1423" t="s">
        <v>2662</v>
      </c>
      <c r="Z1423" t="s">
        <v>2990</v>
      </c>
      <c r="AA1423">
        <v>636697.1</v>
      </c>
      <c r="AB1423" s="195">
        <v>37050.875011574099</v>
      </c>
      <c r="AC1423" s="195">
        <v>37051.875011574099</v>
      </c>
    </row>
    <row r="1424" spans="1:29" x14ac:dyDescent="0.25">
      <c r="A1424" s="43" t="str">
        <f t="shared" si="111"/>
        <v>US Natural Gas Physical</v>
      </c>
      <c r="B1424" s="43" t="str">
        <f t="shared" si="112"/>
        <v>US</v>
      </c>
      <c r="C1424" s="43" t="str">
        <f t="shared" si="113"/>
        <v>Natural Gas</v>
      </c>
      <c r="D1424" s="43" t="str">
        <f t="shared" si="114"/>
        <v>Physical</v>
      </c>
      <c r="E1424" s="43">
        <f>IF(VLOOKUP(S1424,'DD-Lookup'!$J$6:$L$50,3,FALSE)="Monthly",(YEAR(AC1424)-YEAR(AB1424))*12+MONTH(AC1424)-MONTH(AB1424)+1,(AC1424-AB1424+1))</f>
        <v>1</v>
      </c>
      <c r="F1424" s="210">
        <f t="shared" si="115"/>
        <v>10000</v>
      </c>
      <c r="G1424" s="199">
        <v>1353494</v>
      </c>
      <c r="H1424" s="195">
        <v>37049.348796296297</v>
      </c>
      <c r="I1424" t="s">
        <v>2527</v>
      </c>
      <c r="M1424" t="s">
        <v>3341</v>
      </c>
      <c r="N1424" t="s">
        <v>3747</v>
      </c>
      <c r="O1424" t="s">
        <v>465</v>
      </c>
      <c r="P1424" s="196">
        <v>10000</v>
      </c>
      <c r="S1424" t="s">
        <v>3342</v>
      </c>
      <c r="T1424" t="s">
        <v>3557</v>
      </c>
      <c r="U1424" s="198">
        <v>3.1</v>
      </c>
      <c r="V1424" t="s">
        <v>563</v>
      </c>
      <c r="W1424" t="s">
        <v>3091</v>
      </c>
      <c r="X1424" t="s">
        <v>3092</v>
      </c>
      <c r="Y1424" t="s">
        <v>2469</v>
      </c>
      <c r="Z1424" t="s">
        <v>2995</v>
      </c>
      <c r="AA1424">
        <v>835896</v>
      </c>
      <c r="AB1424" s="195">
        <v>37050.875011574099</v>
      </c>
      <c r="AC1424" s="195">
        <v>37050.875011574099</v>
      </c>
    </row>
    <row r="1425" spans="1:29" x14ac:dyDescent="0.25">
      <c r="A1425" s="43" t="str">
        <f t="shared" si="111"/>
        <v>US Natural Gas Physical</v>
      </c>
      <c r="B1425" s="43" t="str">
        <f t="shared" si="112"/>
        <v>US</v>
      </c>
      <c r="C1425" s="43" t="str">
        <f t="shared" si="113"/>
        <v>Natural Gas</v>
      </c>
      <c r="D1425" s="43" t="str">
        <f t="shared" si="114"/>
        <v>Physical</v>
      </c>
      <c r="E1425" s="43">
        <f>IF(VLOOKUP(S1425,'DD-Lookup'!$J$6:$L$50,3,FALSE)="Monthly",(YEAR(AC1425)-YEAR(AB1425))*12+MONTH(AC1425)-MONTH(AB1425)+1,(AC1425-AB1425+1))</f>
        <v>1</v>
      </c>
      <c r="F1425" s="210">
        <f t="shared" si="115"/>
        <v>50000</v>
      </c>
      <c r="G1425" s="199">
        <v>1353495</v>
      </c>
      <c r="H1425" s="195">
        <v>37049.348831018498</v>
      </c>
      <c r="I1425" t="s">
        <v>2254</v>
      </c>
      <c r="M1425" t="s">
        <v>3341</v>
      </c>
      <c r="N1425" t="s">
        <v>3747</v>
      </c>
      <c r="O1425" t="s">
        <v>396</v>
      </c>
      <c r="Q1425" s="196">
        <v>50000</v>
      </c>
      <c r="S1425" t="s">
        <v>3342</v>
      </c>
      <c r="T1425" t="s">
        <v>3557</v>
      </c>
      <c r="U1425" s="198">
        <v>3.5350000000000001</v>
      </c>
      <c r="V1425" t="s">
        <v>2192</v>
      </c>
      <c r="W1425" t="s">
        <v>2347</v>
      </c>
      <c r="X1425" t="s">
        <v>2484</v>
      </c>
      <c r="Y1425" t="s">
        <v>2469</v>
      </c>
      <c r="Z1425" t="s">
        <v>2995</v>
      </c>
      <c r="AA1425">
        <v>835897</v>
      </c>
      <c r="AB1425" s="195">
        <v>37050.875011574099</v>
      </c>
      <c r="AC1425" s="195">
        <v>37050.875011574099</v>
      </c>
    </row>
    <row r="1426" spans="1:29" x14ac:dyDescent="0.25">
      <c r="A1426" s="43" t="str">
        <f t="shared" si="111"/>
        <v>US Crude Financial</v>
      </c>
      <c r="B1426" s="43" t="str">
        <f t="shared" si="112"/>
        <v>US</v>
      </c>
      <c r="C1426" s="43" t="str">
        <f t="shared" si="113"/>
        <v>Crude</v>
      </c>
      <c r="D1426" s="43" t="str">
        <f t="shared" si="114"/>
        <v>Financial</v>
      </c>
      <c r="E1426" s="43">
        <f>IF(VLOOKUP(S1426,'DD-Lookup'!$J$6:$L$50,3,FALSE)="Monthly",(YEAR(AC1426)-YEAR(AB1426))*12+MONTH(AC1426)-MONTH(AB1426)+1,(AC1426-AB1426+1))</f>
        <v>1</v>
      </c>
      <c r="F1426" s="210">
        <f t="shared" si="115"/>
        <v>50000</v>
      </c>
      <c r="G1426" s="199">
        <v>1353496</v>
      </c>
      <c r="H1426" s="195">
        <v>37049.348842592597</v>
      </c>
      <c r="I1426" t="s">
        <v>2652</v>
      </c>
      <c r="M1426" t="s">
        <v>3437</v>
      </c>
      <c r="N1426" t="s">
        <v>2653</v>
      </c>
      <c r="O1426" t="s">
        <v>3359</v>
      </c>
      <c r="Q1426" s="196">
        <v>50000</v>
      </c>
      <c r="S1426" t="s">
        <v>3347</v>
      </c>
      <c r="T1426" t="s">
        <v>3557</v>
      </c>
      <c r="U1426" s="198">
        <v>27.54</v>
      </c>
      <c r="V1426" t="s">
        <v>3953</v>
      </c>
      <c r="W1426" t="s">
        <v>2655</v>
      </c>
      <c r="X1426" t="s">
        <v>2656</v>
      </c>
      <c r="Y1426" t="s">
        <v>2778</v>
      </c>
      <c r="Z1426" t="s">
        <v>2995</v>
      </c>
      <c r="AA1426">
        <v>115403</v>
      </c>
      <c r="AB1426" s="195">
        <v>37073</v>
      </c>
      <c r="AC1426" s="195">
        <v>37103</v>
      </c>
    </row>
    <row r="1427" spans="1:29" x14ac:dyDescent="0.25">
      <c r="A1427" s="43" t="str">
        <f t="shared" si="111"/>
        <v>US Power Physical</v>
      </c>
      <c r="B1427" s="43" t="str">
        <f t="shared" si="112"/>
        <v>US</v>
      </c>
      <c r="C1427" s="43" t="str">
        <f t="shared" si="113"/>
        <v>Power</v>
      </c>
      <c r="D1427" s="43" t="str">
        <f t="shared" si="114"/>
        <v>Physical</v>
      </c>
      <c r="E1427" s="43">
        <f>IF(VLOOKUP(S1427,'DD-Lookup'!$J$6:$L$50,3,FALSE)="Monthly",(YEAR(AC1427)-YEAR(AB1427))*12+MONTH(AC1427)-MONTH(AB1427)+1,(AC1427-AB1427+1))</f>
        <v>2</v>
      </c>
      <c r="F1427" s="210">
        <f t="shared" si="115"/>
        <v>50</v>
      </c>
      <c r="G1427" s="199">
        <v>1353497</v>
      </c>
      <c r="H1427" s="195">
        <v>37049.3488657407</v>
      </c>
      <c r="I1427" t="s">
        <v>3327</v>
      </c>
      <c r="M1427" t="s">
        <v>2766</v>
      </c>
      <c r="N1427" t="s">
        <v>3308</v>
      </c>
      <c r="O1427" t="s">
        <v>443</v>
      </c>
      <c r="Q1427" s="196">
        <v>25</v>
      </c>
      <c r="S1427" t="s">
        <v>3340</v>
      </c>
      <c r="T1427" t="s">
        <v>3557</v>
      </c>
      <c r="U1427" s="198">
        <v>36.5</v>
      </c>
      <c r="V1427" t="s">
        <v>3330</v>
      </c>
      <c r="W1427" t="s">
        <v>1729</v>
      </c>
      <c r="X1427" t="s">
        <v>3061</v>
      </c>
      <c r="Y1427" t="s">
        <v>2662</v>
      </c>
      <c r="Z1427" t="s">
        <v>2990</v>
      </c>
      <c r="AA1427">
        <v>636698.1</v>
      </c>
      <c r="AB1427" s="195">
        <v>37050.875011574099</v>
      </c>
      <c r="AC1427" s="195">
        <v>37051.875011574099</v>
      </c>
    </row>
    <row r="1428" spans="1:29" x14ac:dyDescent="0.25">
      <c r="A1428" s="43" t="str">
        <f t="shared" si="111"/>
        <v>US Power Physical</v>
      </c>
      <c r="B1428" s="43" t="str">
        <f t="shared" si="112"/>
        <v>US</v>
      </c>
      <c r="C1428" s="43" t="str">
        <f t="shared" si="113"/>
        <v>Power</v>
      </c>
      <c r="D1428" s="43" t="str">
        <f t="shared" si="114"/>
        <v>Physical</v>
      </c>
      <c r="E1428" s="43">
        <f>IF(VLOOKUP(S1428,'DD-Lookup'!$J$6:$L$50,3,FALSE)="Monthly",(YEAR(AC1428)-YEAR(AB1428))*12+MONTH(AC1428)-MONTH(AB1428)+1,(AC1428-AB1428+1))</f>
        <v>2</v>
      </c>
      <c r="F1428" s="210">
        <f t="shared" si="115"/>
        <v>20</v>
      </c>
      <c r="G1428" s="199">
        <v>1353499</v>
      </c>
      <c r="H1428" s="195">
        <v>37049.348888888897</v>
      </c>
      <c r="I1428" t="s">
        <v>3062</v>
      </c>
      <c r="M1428" t="s">
        <v>2766</v>
      </c>
      <c r="N1428" t="s">
        <v>3310</v>
      </c>
      <c r="O1428" t="s">
        <v>564</v>
      </c>
      <c r="Q1428" s="196">
        <v>10</v>
      </c>
      <c r="S1428" t="s">
        <v>3340</v>
      </c>
      <c r="T1428" t="s">
        <v>3557</v>
      </c>
      <c r="U1428" s="198">
        <v>17</v>
      </c>
      <c r="V1428" t="s">
        <v>4157</v>
      </c>
      <c r="W1428" t="s">
        <v>1758</v>
      </c>
      <c r="X1428" t="s">
        <v>3312</v>
      </c>
      <c r="Y1428" t="s">
        <v>2662</v>
      </c>
      <c r="Z1428" t="s">
        <v>2990</v>
      </c>
      <c r="AA1428">
        <v>636700.1</v>
      </c>
      <c r="AB1428" s="195">
        <v>37050.875011574099</v>
      </c>
      <c r="AC1428" s="195">
        <v>37051.875011574099</v>
      </c>
    </row>
    <row r="1429" spans="1:29" x14ac:dyDescent="0.25">
      <c r="A1429" s="43" t="str">
        <f t="shared" si="111"/>
        <v>US Power Physical</v>
      </c>
      <c r="B1429" s="43" t="str">
        <f t="shared" si="112"/>
        <v>US</v>
      </c>
      <c r="C1429" s="43" t="str">
        <f t="shared" si="113"/>
        <v>Power</v>
      </c>
      <c r="D1429" s="43" t="str">
        <f t="shared" si="114"/>
        <v>Physical</v>
      </c>
      <c r="E1429" s="43">
        <f>IF(VLOOKUP(S1429,'DD-Lookup'!$J$6:$L$50,3,FALSE)="Monthly",(YEAR(AC1429)-YEAR(AB1429))*12+MONTH(AC1429)-MONTH(AB1429)+1,(AC1429-AB1429+1))</f>
        <v>2</v>
      </c>
      <c r="F1429" s="210">
        <f t="shared" si="115"/>
        <v>50</v>
      </c>
      <c r="G1429" s="199">
        <v>1353501</v>
      </c>
      <c r="H1429" s="195">
        <v>37049.348935185197</v>
      </c>
      <c r="I1429" t="s">
        <v>2244</v>
      </c>
      <c r="M1429" t="s">
        <v>2766</v>
      </c>
      <c r="N1429" t="s">
        <v>3310</v>
      </c>
      <c r="O1429" t="s">
        <v>486</v>
      </c>
      <c r="Q1429" s="196">
        <v>25</v>
      </c>
      <c r="S1429" t="s">
        <v>3340</v>
      </c>
      <c r="T1429" t="s">
        <v>3557</v>
      </c>
      <c r="U1429" s="198">
        <v>48</v>
      </c>
      <c r="V1429" t="s">
        <v>2352</v>
      </c>
      <c r="W1429" t="s">
        <v>3315</v>
      </c>
      <c r="X1429" t="s">
        <v>3312</v>
      </c>
      <c r="Y1429" t="s">
        <v>2662</v>
      </c>
      <c r="Z1429" t="s">
        <v>2990</v>
      </c>
      <c r="AA1429">
        <v>636702.1</v>
      </c>
      <c r="AB1429" s="195">
        <v>37050.875011574099</v>
      </c>
      <c r="AC1429" s="195">
        <v>37051.875011574099</v>
      </c>
    </row>
    <row r="1430" spans="1:29" x14ac:dyDescent="0.25">
      <c r="A1430" s="43" t="str">
        <f t="shared" si="111"/>
        <v>US Natural Gas Physical</v>
      </c>
      <c r="B1430" s="43" t="str">
        <f t="shared" si="112"/>
        <v>US</v>
      </c>
      <c r="C1430" s="43" t="str">
        <f t="shared" si="113"/>
        <v>Natural Gas</v>
      </c>
      <c r="D1430" s="43" t="str">
        <f t="shared" si="114"/>
        <v>Physical</v>
      </c>
      <c r="E1430" s="43">
        <f>IF(VLOOKUP(S1430,'DD-Lookup'!$J$6:$L$50,3,FALSE)="Monthly",(YEAR(AC1430)-YEAR(AB1430))*12+MONTH(AC1430)-MONTH(AB1430)+1,(AC1430-AB1430+1))</f>
        <v>1</v>
      </c>
      <c r="F1430" s="210">
        <f t="shared" si="115"/>
        <v>5000</v>
      </c>
      <c r="G1430" s="199">
        <v>1353502</v>
      </c>
      <c r="H1430" s="195">
        <v>37049.348946759303</v>
      </c>
      <c r="I1430" t="s">
        <v>2430</v>
      </c>
      <c r="M1430" t="s">
        <v>3341</v>
      </c>
      <c r="N1430" t="s">
        <v>3747</v>
      </c>
      <c r="O1430" t="s">
        <v>497</v>
      </c>
      <c r="Q1430" s="196">
        <v>5000</v>
      </c>
      <c r="S1430" t="s">
        <v>3342</v>
      </c>
      <c r="T1430" t="s">
        <v>3557</v>
      </c>
      <c r="U1430" s="198">
        <v>2.2999999999999998</v>
      </c>
      <c r="V1430" t="s">
        <v>3624</v>
      </c>
      <c r="W1430" t="s">
        <v>3490</v>
      </c>
      <c r="X1430" t="s">
        <v>3325</v>
      </c>
      <c r="Y1430" t="s">
        <v>2469</v>
      </c>
      <c r="Z1430" t="s">
        <v>2995</v>
      </c>
      <c r="AA1430">
        <v>835898</v>
      </c>
      <c r="AB1430" s="195">
        <v>37050.875011574099</v>
      </c>
      <c r="AC1430" s="195">
        <v>37050.875011574099</v>
      </c>
    </row>
    <row r="1431" spans="1:29" x14ac:dyDescent="0.25">
      <c r="A1431" s="43" t="str">
        <f t="shared" si="111"/>
        <v>US Natural Gas Physical</v>
      </c>
      <c r="B1431" s="43" t="str">
        <f t="shared" si="112"/>
        <v>US</v>
      </c>
      <c r="C1431" s="43" t="str">
        <f t="shared" si="113"/>
        <v>Natural Gas</v>
      </c>
      <c r="D1431" s="43" t="str">
        <f t="shared" si="114"/>
        <v>Physical</v>
      </c>
      <c r="E1431" s="43">
        <f>IF(VLOOKUP(S1431,'DD-Lookup'!$J$6:$L$50,3,FALSE)="Monthly",(YEAR(AC1431)-YEAR(AB1431))*12+MONTH(AC1431)-MONTH(AB1431)+1,(AC1431-AB1431+1))</f>
        <v>1</v>
      </c>
      <c r="F1431" s="210">
        <f t="shared" si="115"/>
        <v>10000</v>
      </c>
      <c r="G1431" s="199">
        <v>1353503</v>
      </c>
      <c r="H1431" s="195">
        <v>37049.348969907398</v>
      </c>
      <c r="I1431" t="s">
        <v>3443</v>
      </c>
      <c r="M1431" t="s">
        <v>3341</v>
      </c>
      <c r="N1431" t="s">
        <v>3747</v>
      </c>
      <c r="O1431" t="s">
        <v>1630</v>
      </c>
      <c r="Q1431" s="196">
        <v>10000</v>
      </c>
      <c r="S1431" t="s">
        <v>3342</v>
      </c>
      <c r="T1431" t="s">
        <v>3557</v>
      </c>
      <c r="U1431" s="198">
        <v>3.72</v>
      </c>
      <c r="V1431" t="s">
        <v>3338</v>
      </c>
      <c r="W1431" t="s">
        <v>2175</v>
      </c>
      <c r="X1431" t="s">
        <v>2176</v>
      </c>
      <c r="Y1431" t="s">
        <v>2469</v>
      </c>
      <c r="Z1431" t="s">
        <v>2995</v>
      </c>
      <c r="AA1431">
        <v>835899</v>
      </c>
      <c r="AB1431" s="195">
        <v>37050.875011574099</v>
      </c>
      <c r="AC1431" s="195">
        <v>37050.875011574099</v>
      </c>
    </row>
    <row r="1432" spans="1:29" x14ac:dyDescent="0.25">
      <c r="A1432" s="43" t="str">
        <f t="shared" si="111"/>
        <v>US Natural Gas Physical</v>
      </c>
      <c r="B1432" s="43" t="str">
        <f t="shared" si="112"/>
        <v>US</v>
      </c>
      <c r="C1432" s="43" t="str">
        <f t="shared" si="113"/>
        <v>Natural Gas</v>
      </c>
      <c r="D1432" s="43" t="str">
        <f t="shared" si="114"/>
        <v>Physical</v>
      </c>
      <c r="E1432" s="43">
        <f>IF(VLOOKUP(S1432,'DD-Lookup'!$J$6:$L$50,3,FALSE)="Monthly",(YEAR(AC1432)-YEAR(AB1432))*12+MONTH(AC1432)-MONTH(AB1432)+1,(AC1432-AB1432+1))</f>
        <v>1</v>
      </c>
      <c r="F1432" s="210">
        <f t="shared" si="115"/>
        <v>10000</v>
      </c>
      <c r="G1432" s="199">
        <v>1353504</v>
      </c>
      <c r="H1432" s="195">
        <v>37049.349004629599</v>
      </c>
      <c r="I1432" t="s">
        <v>2487</v>
      </c>
      <c r="M1432" t="s">
        <v>3341</v>
      </c>
      <c r="N1432" t="s">
        <v>3747</v>
      </c>
      <c r="O1432" t="s">
        <v>396</v>
      </c>
      <c r="Q1432" s="196">
        <v>10000</v>
      </c>
      <c r="S1432" t="s">
        <v>3342</v>
      </c>
      <c r="T1432" t="s">
        <v>3557</v>
      </c>
      <c r="U1432" s="198">
        <v>3.54</v>
      </c>
      <c r="V1432" t="s">
        <v>3489</v>
      </c>
      <c r="W1432" t="s">
        <v>2347</v>
      </c>
      <c r="X1432" t="s">
        <v>2484</v>
      </c>
      <c r="Y1432" t="s">
        <v>2469</v>
      </c>
      <c r="Z1432" t="s">
        <v>2995</v>
      </c>
      <c r="AA1432">
        <v>835900</v>
      </c>
      <c r="AB1432" s="195">
        <v>37050.875011574099</v>
      </c>
      <c r="AC1432" s="195">
        <v>37050.875011574099</v>
      </c>
    </row>
    <row r="1433" spans="1:29" x14ac:dyDescent="0.25">
      <c r="A1433" s="43" t="str">
        <f t="shared" si="111"/>
        <v>US Natural Gas Physical</v>
      </c>
      <c r="B1433" s="43" t="str">
        <f t="shared" si="112"/>
        <v>US</v>
      </c>
      <c r="C1433" s="43" t="str">
        <f t="shared" si="113"/>
        <v>Natural Gas</v>
      </c>
      <c r="D1433" s="43" t="str">
        <f t="shared" si="114"/>
        <v>Physical</v>
      </c>
      <c r="E1433" s="43">
        <f>IF(VLOOKUP(S1433,'DD-Lookup'!$J$6:$L$50,3,FALSE)="Monthly",(YEAR(AC1433)-YEAR(AB1433))*12+MONTH(AC1433)-MONTH(AB1433)+1,(AC1433-AB1433+1))</f>
        <v>1</v>
      </c>
      <c r="F1433" s="210">
        <f t="shared" si="115"/>
        <v>10000</v>
      </c>
      <c r="G1433" s="199">
        <v>1353505</v>
      </c>
      <c r="H1433" s="195">
        <v>37049.349062499998</v>
      </c>
      <c r="I1433" t="s">
        <v>2487</v>
      </c>
      <c r="M1433" t="s">
        <v>3341</v>
      </c>
      <c r="N1433" t="s">
        <v>3747</v>
      </c>
      <c r="O1433" t="s">
        <v>399</v>
      </c>
      <c r="Q1433" s="196">
        <v>10000</v>
      </c>
      <c r="S1433" t="s">
        <v>3342</v>
      </c>
      <c r="T1433" t="s">
        <v>3557</v>
      </c>
      <c r="U1433" s="198">
        <v>3.5375000000000001</v>
      </c>
      <c r="V1433" t="s">
        <v>2348</v>
      </c>
      <c r="W1433" t="s">
        <v>2347</v>
      </c>
      <c r="X1433" t="s">
        <v>2484</v>
      </c>
      <c r="Y1433" t="s">
        <v>2469</v>
      </c>
      <c r="Z1433" t="s">
        <v>2995</v>
      </c>
      <c r="AA1433">
        <v>835901</v>
      </c>
      <c r="AB1433" s="195">
        <v>37050.875011574099</v>
      </c>
      <c r="AC1433" s="195">
        <v>37050.875011574099</v>
      </c>
    </row>
    <row r="1434" spans="1:29" x14ac:dyDescent="0.25">
      <c r="A1434" s="43" t="str">
        <f t="shared" si="111"/>
        <v>US Power Physical</v>
      </c>
      <c r="B1434" s="43" t="str">
        <f t="shared" si="112"/>
        <v>US</v>
      </c>
      <c r="C1434" s="43" t="str">
        <f t="shared" si="113"/>
        <v>Power</v>
      </c>
      <c r="D1434" s="43" t="str">
        <f t="shared" si="114"/>
        <v>Physical</v>
      </c>
      <c r="E1434" s="43">
        <f>IF(VLOOKUP(S1434,'DD-Lookup'!$J$6:$L$50,3,FALSE)="Monthly",(YEAR(AC1434)-YEAR(AB1434))*12+MONTH(AC1434)-MONTH(AB1434)+1,(AC1434-AB1434+1))</f>
        <v>2</v>
      </c>
      <c r="F1434" s="210">
        <f t="shared" si="115"/>
        <v>50</v>
      </c>
      <c r="G1434" s="199">
        <v>1353506</v>
      </c>
      <c r="H1434" s="195">
        <v>37049.349074074104</v>
      </c>
      <c r="I1434" t="s">
        <v>2244</v>
      </c>
      <c r="M1434" t="s">
        <v>2766</v>
      </c>
      <c r="N1434" t="s">
        <v>3310</v>
      </c>
      <c r="O1434" t="s">
        <v>486</v>
      </c>
      <c r="Q1434" s="196">
        <v>25</v>
      </c>
      <c r="S1434" t="s">
        <v>3340</v>
      </c>
      <c r="T1434" t="s">
        <v>3557</v>
      </c>
      <c r="U1434" s="198">
        <v>50</v>
      </c>
      <c r="V1434" t="s">
        <v>2352</v>
      </c>
      <c r="W1434" t="s">
        <v>3315</v>
      </c>
      <c r="X1434" t="s">
        <v>3312</v>
      </c>
      <c r="Y1434" t="s">
        <v>2662</v>
      </c>
      <c r="Z1434" t="s">
        <v>2990</v>
      </c>
      <c r="AA1434">
        <v>636703.1</v>
      </c>
      <c r="AB1434" s="195">
        <v>37050.875011574099</v>
      </c>
      <c r="AC1434" s="195">
        <v>37051.875011574099</v>
      </c>
    </row>
    <row r="1435" spans="1:29" x14ac:dyDescent="0.25">
      <c r="A1435" s="43" t="str">
        <f t="shared" si="111"/>
        <v>US Power Physical</v>
      </c>
      <c r="B1435" s="43" t="str">
        <f t="shared" si="112"/>
        <v>US</v>
      </c>
      <c r="C1435" s="43" t="str">
        <f t="shared" si="113"/>
        <v>Power</v>
      </c>
      <c r="D1435" s="43" t="str">
        <f t="shared" si="114"/>
        <v>Physical</v>
      </c>
      <c r="E1435" s="43">
        <f>IF(VLOOKUP(S1435,'DD-Lookup'!$J$6:$L$50,3,FALSE)="Monthly",(YEAR(AC1435)-YEAR(AB1435))*12+MONTH(AC1435)-MONTH(AB1435)+1,(AC1435-AB1435+1))</f>
        <v>2</v>
      </c>
      <c r="F1435" s="210">
        <f t="shared" si="115"/>
        <v>50</v>
      </c>
      <c r="G1435" s="199">
        <v>1353507</v>
      </c>
      <c r="H1435" s="195">
        <v>37049.349097222199</v>
      </c>
      <c r="I1435" t="s">
        <v>492</v>
      </c>
      <c r="M1435" t="s">
        <v>2766</v>
      </c>
      <c r="N1435" t="s">
        <v>3310</v>
      </c>
      <c r="O1435" t="s">
        <v>459</v>
      </c>
      <c r="P1435" s="196">
        <v>25</v>
      </c>
      <c r="S1435" t="s">
        <v>3340</v>
      </c>
      <c r="T1435" t="s">
        <v>3557</v>
      </c>
      <c r="U1435" s="198">
        <v>23</v>
      </c>
      <c r="V1435" t="s">
        <v>493</v>
      </c>
      <c r="W1435" t="s">
        <v>3875</v>
      </c>
      <c r="X1435" t="s">
        <v>3312</v>
      </c>
      <c r="Y1435" t="s">
        <v>2662</v>
      </c>
      <c r="Z1435" t="s">
        <v>2990</v>
      </c>
      <c r="AA1435">
        <v>636704.1</v>
      </c>
      <c r="AB1435" s="195">
        <v>37050.875011574099</v>
      </c>
      <c r="AC1435" s="195">
        <v>37051.875011574099</v>
      </c>
    </row>
    <row r="1436" spans="1:29" x14ac:dyDescent="0.25">
      <c r="A1436" s="43" t="str">
        <f t="shared" si="111"/>
        <v>US Power Physical</v>
      </c>
      <c r="B1436" s="43" t="str">
        <f t="shared" si="112"/>
        <v>US</v>
      </c>
      <c r="C1436" s="43" t="str">
        <f t="shared" si="113"/>
        <v>Power</v>
      </c>
      <c r="D1436" s="43" t="str">
        <f t="shared" si="114"/>
        <v>Physical</v>
      </c>
      <c r="E1436" s="43">
        <f>IF(VLOOKUP(S1436,'DD-Lookup'!$J$6:$L$50,3,FALSE)="Monthly",(YEAR(AC1436)-YEAR(AB1436))*12+MONTH(AC1436)-MONTH(AB1436)+1,(AC1436-AB1436+1))</f>
        <v>2</v>
      </c>
      <c r="F1436" s="210">
        <f t="shared" si="115"/>
        <v>50</v>
      </c>
      <c r="G1436" s="199">
        <v>1353508</v>
      </c>
      <c r="H1436" s="195">
        <v>37049.349189814799</v>
      </c>
      <c r="I1436" t="s">
        <v>2355</v>
      </c>
      <c r="M1436" t="s">
        <v>2766</v>
      </c>
      <c r="N1436" t="s">
        <v>3308</v>
      </c>
      <c r="O1436" t="s">
        <v>443</v>
      </c>
      <c r="Q1436" s="196">
        <v>25</v>
      </c>
      <c r="S1436" t="s">
        <v>3340</v>
      </c>
      <c r="T1436" t="s">
        <v>3557</v>
      </c>
      <c r="U1436" s="198">
        <v>36.5</v>
      </c>
      <c r="V1436" t="s">
        <v>3764</v>
      </c>
      <c r="W1436" t="s">
        <v>1729</v>
      </c>
      <c r="X1436" t="s">
        <v>3061</v>
      </c>
      <c r="Y1436" t="s">
        <v>2662</v>
      </c>
      <c r="Z1436" t="s">
        <v>2990</v>
      </c>
      <c r="AA1436">
        <v>636705.1</v>
      </c>
      <c r="AB1436" s="195">
        <v>37050.875011574099</v>
      </c>
      <c r="AC1436" s="195">
        <v>37051.875011574099</v>
      </c>
    </row>
    <row r="1437" spans="1:29" x14ac:dyDescent="0.25">
      <c r="A1437" s="43" t="str">
        <f t="shared" si="111"/>
        <v>US Power Physical</v>
      </c>
      <c r="B1437" s="43" t="str">
        <f t="shared" si="112"/>
        <v>US</v>
      </c>
      <c r="C1437" s="43" t="str">
        <f t="shared" si="113"/>
        <v>Power</v>
      </c>
      <c r="D1437" s="43" t="str">
        <f t="shared" si="114"/>
        <v>Physical</v>
      </c>
      <c r="E1437" s="43">
        <f>IF(VLOOKUP(S1437,'DD-Lookup'!$J$6:$L$50,3,FALSE)="Monthly",(YEAR(AC1437)-YEAR(AB1437))*12+MONTH(AC1437)-MONTH(AB1437)+1,(AC1437-AB1437+1))</f>
        <v>1</v>
      </c>
      <c r="F1437" s="210">
        <f t="shared" si="115"/>
        <v>50</v>
      </c>
      <c r="G1437" s="199">
        <v>1353509</v>
      </c>
      <c r="H1437" s="195">
        <v>37049.349189814799</v>
      </c>
      <c r="I1437" t="s">
        <v>2244</v>
      </c>
      <c r="M1437" t="s">
        <v>2766</v>
      </c>
      <c r="N1437" t="s">
        <v>3361</v>
      </c>
      <c r="O1437" t="s">
        <v>3701</v>
      </c>
      <c r="Q1437" s="196">
        <v>50</v>
      </c>
      <c r="S1437" t="s">
        <v>3340</v>
      </c>
      <c r="T1437" t="s">
        <v>3557</v>
      </c>
      <c r="U1437" s="198">
        <v>33.5</v>
      </c>
      <c r="V1437" t="s">
        <v>2164</v>
      </c>
      <c r="W1437" t="s">
        <v>2278</v>
      </c>
      <c r="X1437" t="s">
        <v>3513</v>
      </c>
      <c r="Y1437" t="s">
        <v>2662</v>
      </c>
      <c r="Z1437" t="s">
        <v>2990</v>
      </c>
      <c r="AA1437">
        <v>636706.1</v>
      </c>
      <c r="AB1437" s="195">
        <v>37050.875011574099</v>
      </c>
      <c r="AC1437" s="195">
        <v>37050.875011574099</v>
      </c>
    </row>
    <row r="1438" spans="1:29" x14ac:dyDescent="0.25">
      <c r="A1438" s="43" t="str">
        <f t="shared" si="111"/>
        <v xml:space="preserve"> Metals Financial</v>
      </c>
      <c r="B1438" s="43" t="str">
        <f t="shared" si="112"/>
        <v/>
      </c>
      <c r="C1438" s="43" t="str">
        <f t="shared" si="113"/>
        <v>Metals</v>
      </c>
      <c r="D1438" s="43" t="str">
        <f t="shared" si="114"/>
        <v>Financial</v>
      </c>
      <c r="E1438" s="43">
        <f>IF(VLOOKUP(S1438,'DD-Lookup'!$J$6:$L$50,3,FALSE)="Monthly",(YEAR(AC1438)-YEAR(AB1438))*12+MONTH(AC1438)-MONTH(AB1438)+1,(AC1438-AB1438+1))</f>
        <v>1</v>
      </c>
      <c r="F1438" s="210">
        <f t="shared" si="115"/>
        <v>3</v>
      </c>
      <c r="G1438" s="199">
        <v>1353510</v>
      </c>
      <c r="H1438" s="195">
        <v>37049.349201388803</v>
      </c>
      <c r="I1438" t="s">
        <v>565</v>
      </c>
      <c r="M1438" t="s">
        <v>3346</v>
      </c>
      <c r="N1438" t="s">
        <v>3614</v>
      </c>
      <c r="O1438" t="s">
        <v>3711</v>
      </c>
      <c r="Q1438" s="196">
        <v>3</v>
      </c>
      <c r="S1438" t="s">
        <v>3556</v>
      </c>
      <c r="T1438" t="s">
        <v>3557</v>
      </c>
      <c r="U1438" s="198">
        <v>925</v>
      </c>
      <c r="V1438" t="s">
        <v>566</v>
      </c>
      <c r="W1438" t="s">
        <v>3583</v>
      </c>
      <c r="X1438" t="s">
        <v>3559</v>
      </c>
      <c r="Y1438" t="s">
        <v>3560</v>
      </c>
      <c r="Z1438" t="s">
        <v>3561</v>
      </c>
      <c r="AA1438">
        <v>2173569</v>
      </c>
    </row>
    <row r="1439" spans="1:29" x14ac:dyDescent="0.25">
      <c r="A1439" s="43" t="str">
        <f t="shared" si="111"/>
        <v>US Natural Gas Physical</v>
      </c>
      <c r="B1439" s="43" t="str">
        <f t="shared" si="112"/>
        <v>US</v>
      </c>
      <c r="C1439" s="43" t="str">
        <f t="shared" si="113"/>
        <v>Natural Gas</v>
      </c>
      <c r="D1439" s="43" t="str">
        <f t="shared" si="114"/>
        <v>Physical</v>
      </c>
      <c r="E1439" s="43">
        <f>IF(VLOOKUP(S1439,'DD-Lookup'!$J$6:$L$50,3,FALSE)="Monthly",(YEAR(AC1439)-YEAR(AB1439))*12+MONTH(AC1439)-MONTH(AB1439)+1,(AC1439-AB1439+1))</f>
        <v>1</v>
      </c>
      <c r="F1439" s="210">
        <f t="shared" si="115"/>
        <v>10000</v>
      </c>
      <c r="G1439" s="199">
        <v>1353511</v>
      </c>
      <c r="H1439" s="195">
        <v>37049.349305555603</v>
      </c>
      <c r="I1439" t="s">
        <v>2487</v>
      </c>
      <c r="M1439" t="s">
        <v>3341</v>
      </c>
      <c r="N1439" t="s">
        <v>3747</v>
      </c>
      <c r="O1439" t="s">
        <v>399</v>
      </c>
      <c r="Q1439" s="196">
        <v>10000</v>
      </c>
      <c r="S1439" t="s">
        <v>3342</v>
      </c>
      <c r="T1439" t="s">
        <v>3557</v>
      </c>
      <c r="U1439" s="198">
        <v>3.5375000000000001</v>
      </c>
      <c r="V1439" t="s">
        <v>3489</v>
      </c>
      <c r="W1439" t="s">
        <v>2347</v>
      </c>
      <c r="X1439" t="s">
        <v>2484</v>
      </c>
      <c r="Y1439" t="s">
        <v>2469</v>
      </c>
      <c r="Z1439" t="s">
        <v>2995</v>
      </c>
      <c r="AA1439">
        <v>835902</v>
      </c>
      <c r="AB1439" s="195">
        <v>37050.875011574099</v>
      </c>
      <c r="AC1439" s="195">
        <v>37050.875011574099</v>
      </c>
    </row>
    <row r="1440" spans="1:29" x14ac:dyDescent="0.25">
      <c r="A1440" s="43" t="str">
        <f t="shared" si="111"/>
        <v xml:space="preserve"> Power Physical</v>
      </c>
      <c r="B1440" s="43" t="str">
        <f t="shared" si="112"/>
        <v/>
      </c>
      <c r="C1440" s="43" t="str">
        <f t="shared" si="113"/>
        <v>Power</v>
      </c>
      <c r="D1440" s="43" t="str">
        <f t="shared" si="114"/>
        <v>Physical</v>
      </c>
      <c r="E1440" s="43">
        <f>IF(VLOOKUP(S1440,'DD-Lookup'!$J$6:$L$50,3,FALSE)="Monthly",(YEAR(AC1440)-YEAR(AB1440))*12+MONTH(AC1440)-MONTH(AB1440)+1,(AC1440-AB1440+1))</f>
        <v>1</v>
      </c>
      <c r="F1440" s="210">
        <f t="shared" si="115"/>
        <v>25</v>
      </c>
      <c r="G1440" s="199">
        <v>1353512</v>
      </c>
      <c r="H1440" s="195">
        <v>37049.3493171296</v>
      </c>
      <c r="I1440" t="s">
        <v>3662</v>
      </c>
      <c r="M1440" t="s">
        <v>2766</v>
      </c>
      <c r="N1440" t="s">
        <v>4022</v>
      </c>
      <c r="O1440" t="s">
        <v>532</v>
      </c>
      <c r="P1440" s="196">
        <v>25</v>
      </c>
      <c r="S1440" t="s">
        <v>3340</v>
      </c>
      <c r="T1440" t="s">
        <v>4023</v>
      </c>
      <c r="U1440" s="198">
        <v>33.5</v>
      </c>
      <c r="V1440" t="s">
        <v>3663</v>
      </c>
      <c r="W1440" t="s">
        <v>4025</v>
      </c>
      <c r="X1440" t="s">
        <v>4026</v>
      </c>
      <c r="Y1440" t="s">
        <v>4027</v>
      </c>
      <c r="Z1440" t="s">
        <v>3562</v>
      </c>
      <c r="AA1440">
        <v>111944.1</v>
      </c>
      <c r="AB1440" s="195">
        <v>37053.875011574099</v>
      </c>
      <c r="AC1440" s="195">
        <v>37053.875011574099</v>
      </c>
    </row>
    <row r="1441" spans="1:29" x14ac:dyDescent="0.25">
      <c r="A1441" s="43" t="str">
        <f t="shared" si="111"/>
        <v>US Natural Gas Physical</v>
      </c>
      <c r="B1441" s="43" t="str">
        <f t="shared" si="112"/>
        <v>US</v>
      </c>
      <c r="C1441" s="43" t="str">
        <f t="shared" si="113"/>
        <v>Natural Gas</v>
      </c>
      <c r="D1441" s="43" t="str">
        <f t="shared" si="114"/>
        <v>Physical</v>
      </c>
      <c r="E1441" s="43">
        <f>IF(VLOOKUP(S1441,'DD-Lookup'!$J$6:$L$50,3,FALSE)="Monthly",(YEAR(AC1441)-YEAR(AB1441))*12+MONTH(AC1441)-MONTH(AB1441)+1,(AC1441-AB1441+1))</f>
        <v>1</v>
      </c>
      <c r="F1441" s="210">
        <f t="shared" si="115"/>
        <v>10000</v>
      </c>
      <c r="G1441" s="199">
        <v>1353514</v>
      </c>
      <c r="H1441" s="195">
        <v>37049.349374999998</v>
      </c>
      <c r="I1441" t="s">
        <v>2470</v>
      </c>
      <c r="M1441" t="s">
        <v>3341</v>
      </c>
      <c r="N1441" t="s">
        <v>3747</v>
      </c>
      <c r="O1441" t="s">
        <v>399</v>
      </c>
      <c r="Q1441" s="196">
        <v>10000</v>
      </c>
      <c r="S1441" t="s">
        <v>3342</v>
      </c>
      <c r="T1441" t="s">
        <v>3557</v>
      </c>
      <c r="U1441" s="198">
        <v>3.5375000000000001</v>
      </c>
      <c r="V1441" t="s">
        <v>1721</v>
      </c>
      <c r="W1441" t="s">
        <v>2347</v>
      </c>
      <c r="X1441" t="s">
        <v>2484</v>
      </c>
      <c r="Y1441" t="s">
        <v>2469</v>
      </c>
      <c r="Z1441" t="s">
        <v>2995</v>
      </c>
      <c r="AA1441">
        <v>835903</v>
      </c>
      <c r="AB1441" s="195">
        <v>37050.875011574099</v>
      </c>
      <c r="AC1441" s="195">
        <v>37050.875011574099</v>
      </c>
    </row>
    <row r="1442" spans="1:29" x14ac:dyDescent="0.25">
      <c r="A1442" s="43" t="str">
        <f t="shared" si="111"/>
        <v>US Natural Gas Physical</v>
      </c>
      <c r="B1442" s="43" t="str">
        <f t="shared" si="112"/>
        <v>US</v>
      </c>
      <c r="C1442" s="43" t="str">
        <f t="shared" si="113"/>
        <v>Natural Gas</v>
      </c>
      <c r="D1442" s="43" t="str">
        <f t="shared" si="114"/>
        <v>Physical</v>
      </c>
      <c r="E1442" s="43">
        <f>IF(VLOOKUP(S1442,'DD-Lookup'!$J$6:$L$50,3,FALSE)="Monthly",(YEAR(AC1442)-YEAR(AB1442))*12+MONTH(AC1442)-MONTH(AB1442)+1,(AC1442-AB1442+1))</f>
        <v>1</v>
      </c>
      <c r="F1442" s="210">
        <f t="shared" si="115"/>
        <v>10000</v>
      </c>
      <c r="G1442" s="199">
        <v>1353515</v>
      </c>
      <c r="H1442" s="195">
        <v>37049.349386574097</v>
      </c>
      <c r="I1442" t="s">
        <v>2172</v>
      </c>
      <c r="M1442" t="s">
        <v>3341</v>
      </c>
      <c r="N1442" t="s">
        <v>3747</v>
      </c>
      <c r="O1442" t="s">
        <v>395</v>
      </c>
      <c r="P1442" s="196">
        <v>10000</v>
      </c>
      <c r="S1442" t="s">
        <v>3342</v>
      </c>
      <c r="T1442" t="s">
        <v>3557</v>
      </c>
      <c r="U1442" s="198">
        <v>3.6124999999999998</v>
      </c>
      <c r="V1442" t="s">
        <v>540</v>
      </c>
      <c r="W1442" t="s">
        <v>2498</v>
      </c>
      <c r="X1442" t="s">
        <v>2499</v>
      </c>
      <c r="Y1442" t="s">
        <v>2469</v>
      </c>
      <c r="Z1442" t="s">
        <v>2995</v>
      </c>
      <c r="AA1442">
        <v>835904</v>
      </c>
      <c r="AB1442" s="195">
        <v>37050.875011574099</v>
      </c>
      <c r="AC1442" s="195">
        <v>37050.875011574099</v>
      </c>
    </row>
    <row r="1443" spans="1:29" x14ac:dyDescent="0.25">
      <c r="A1443" s="43" t="str">
        <f t="shared" si="111"/>
        <v xml:space="preserve"> Natural Gas Physical</v>
      </c>
      <c r="B1443" s="43" t="str">
        <f t="shared" si="112"/>
        <v/>
      </c>
      <c r="C1443" s="43" t="str">
        <f t="shared" si="113"/>
        <v>Natural Gas</v>
      </c>
      <c r="D1443" s="43" t="str">
        <f t="shared" si="114"/>
        <v>Physical</v>
      </c>
      <c r="E1443" s="43">
        <f>IF(VLOOKUP(S1443,'DD-Lookup'!$J$6:$L$50,3,FALSE)="Monthly",(YEAR(AC1443)-YEAR(AB1443))*12+MONTH(AC1443)-MONTH(AB1443)+1,(AC1443-AB1443+1))</f>
        <v>1</v>
      </c>
      <c r="F1443" s="210">
        <f t="shared" si="115"/>
        <v>10000</v>
      </c>
      <c r="G1443" s="199">
        <v>1353516</v>
      </c>
      <c r="H1443" s="195">
        <v>37049.349409722199</v>
      </c>
      <c r="I1443" t="s">
        <v>2414</v>
      </c>
      <c r="M1443" t="s">
        <v>3341</v>
      </c>
      <c r="N1443" t="s">
        <v>2492</v>
      </c>
      <c r="O1443" t="s">
        <v>507</v>
      </c>
      <c r="Q1443" s="196">
        <v>10000</v>
      </c>
      <c r="S1443" t="s">
        <v>3342</v>
      </c>
      <c r="T1443" t="s">
        <v>3557</v>
      </c>
      <c r="U1443" s="198">
        <v>3.8075000000000001</v>
      </c>
      <c r="V1443" t="s">
        <v>2789</v>
      </c>
      <c r="W1443" t="s">
        <v>2493</v>
      </c>
      <c r="X1443" t="s">
        <v>2494</v>
      </c>
      <c r="Y1443" t="s">
        <v>2469</v>
      </c>
      <c r="Z1443" t="s">
        <v>2995</v>
      </c>
      <c r="AA1443">
        <v>835905</v>
      </c>
      <c r="AB1443" s="195">
        <v>37050.875011574099</v>
      </c>
      <c r="AC1443" s="195">
        <v>37050.875011574099</v>
      </c>
    </row>
    <row r="1444" spans="1:29" x14ac:dyDescent="0.25">
      <c r="A1444" s="43" t="str">
        <f t="shared" si="111"/>
        <v>US Power Physical</v>
      </c>
      <c r="B1444" s="43" t="str">
        <f t="shared" si="112"/>
        <v>US</v>
      </c>
      <c r="C1444" s="43" t="str">
        <f t="shared" si="113"/>
        <v>Power</v>
      </c>
      <c r="D1444" s="43" t="str">
        <f t="shared" si="114"/>
        <v>Physical</v>
      </c>
      <c r="E1444" s="43">
        <f>IF(VLOOKUP(S1444,'DD-Lookup'!$J$6:$L$50,3,FALSE)="Monthly",(YEAR(AC1444)-YEAR(AB1444))*12+MONTH(AC1444)-MONTH(AB1444)+1,(AC1444-AB1444+1))</f>
        <v>2</v>
      </c>
      <c r="F1444" s="210">
        <f t="shared" si="115"/>
        <v>50</v>
      </c>
      <c r="G1444" s="199">
        <v>1353517</v>
      </c>
      <c r="H1444" s="195">
        <v>37049.349456018499</v>
      </c>
      <c r="I1444" t="s">
        <v>2355</v>
      </c>
      <c r="M1444" t="s">
        <v>2766</v>
      </c>
      <c r="N1444" t="s">
        <v>3310</v>
      </c>
      <c r="O1444" t="s">
        <v>459</v>
      </c>
      <c r="Q1444" s="196">
        <v>25</v>
      </c>
      <c r="S1444" t="s">
        <v>3340</v>
      </c>
      <c r="T1444" t="s">
        <v>3557</v>
      </c>
      <c r="U1444" s="198">
        <v>24.5</v>
      </c>
      <c r="V1444" t="s">
        <v>567</v>
      </c>
      <c r="W1444" t="s">
        <v>3875</v>
      </c>
      <c r="X1444" t="s">
        <v>3312</v>
      </c>
      <c r="Y1444" t="s">
        <v>2662</v>
      </c>
      <c r="Z1444" t="s">
        <v>2990</v>
      </c>
      <c r="AA1444">
        <v>636707.1</v>
      </c>
      <c r="AB1444" s="195">
        <v>37050.875011574099</v>
      </c>
      <c r="AC1444" s="195">
        <v>37051.875011574099</v>
      </c>
    </row>
    <row r="1445" spans="1:29" x14ac:dyDescent="0.25">
      <c r="A1445" s="43" t="str">
        <f t="shared" si="111"/>
        <v>US Natural Gas Physical</v>
      </c>
      <c r="B1445" s="43" t="str">
        <f t="shared" si="112"/>
        <v>US</v>
      </c>
      <c r="C1445" s="43" t="str">
        <f t="shared" si="113"/>
        <v>Natural Gas</v>
      </c>
      <c r="D1445" s="43" t="str">
        <f t="shared" si="114"/>
        <v>Physical</v>
      </c>
      <c r="E1445" s="43">
        <f>IF(VLOOKUP(S1445,'DD-Lookup'!$J$6:$L$50,3,FALSE)="Monthly",(YEAR(AC1445)-YEAR(AB1445))*12+MONTH(AC1445)-MONTH(AB1445)+1,(AC1445-AB1445+1))</f>
        <v>1</v>
      </c>
      <c r="F1445" s="210">
        <f t="shared" si="115"/>
        <v>10000</v>
      </c>
      <c r="G1445" s="199">
        <v>1353518</v>
      </c>
      <c r="H1445" s="195">
        <v>37049.349467592598</v>
      </c>
      <c r="I1445" t="s">
        <v>2487</v>
      </c>
      <c r="M1445" t="s">
        <v>3341</v>
      </c>
      <c r="N1445" t="s">
        <v>3747</v>
      </c>
      <c r="O1445" t="s">
        <v>395</v>
      </c>
      <c r="P1445" s="196">
        <v>10000</v>
      </c>
      <c r="S1445" t="s">
        <v>3342</v>
      </c>
      <c r="T1445" t="s">
        <v>3557</v>
      </c>
      <c r="U1445" s="198">
        <v>3.61</v>
      </c>
      <c r="V1445" t="s">
        <v>3489</v>
      </c>
      <c r="W1445" t="s">
        <v>2498</v>
      </c>
      <c r="X1445" t="s">
        <v>2499</v>
      </c>
      <c r="Y1445" t="s">
        <v>2469</v>
      </c>
      <c r="Z1445" t="s">
        <v>2995</v>
      </c>
      <c r="AA1445">
        <v>835907</v>
      </c>
      <c r="AB1445" s="195">
        <v>37050.875011574099</v>
      </c>
      <c r="AC1445" s="195">
        <v>37050.875011574099</v>
      </c>
    </row>
    <row r="1446" spans="1:29" x14ac:dyDescent="0.25">
      <c r="A1446" s="43" t="str">
        <f t="shared" si="111"/>
        <v>US Natural Gas Physical</v>
      </c>
      <c r="B1446" s="43" t="str">
        <f t="shared" si="112"/>
        <v>US</v>
      </c>
      <c r="C1446" s="43" t="str">
        <f t="shared" si="113"/>
        <v>Natural Gas</v>
      </c>
      <c r="D1446" s="43" t="str">
        <f t="shared" si="114"/>
        <v>Physical</v>
      </c>
      <c r="E1446" s="43">
        <f>IF(VLOOKUP(S1446,'DD-Lookup'!$J$6:$L$50,3,FALSE)="Monthly",(YEAR(AC1446)-YEAR(AB1446))*12+MONTH(AC1446)-MONTH(AB1446)+1,(AC1446-AB1446+1))</f>
        <v>1</v>
      </c>
      <c r="F1446" s="210">
        <f t="shared" si="115"/>
        <v>20000</v>
      </c>
      <c r="G1446" s="199">
        <v>1353519</v>
      </c>
      <c r="H1446" s="195">
        <v>37049.349502314799</v>
      </c>
      <c r="I1446" t="s">
        <v>2483</v>
      </c>
      <c r="M1446" t="s">
        <v>3341</v>
      </c>
      <c r="N1446" t="s">
        <v>3747</v>
      </c>
      <c r="O1446" t="s">
        <v>1631</v>
      </c>
      <c r="Q1446" s="196">
        <v>20000</v>
      </c>
      <c r="S1446" t="s">
        <v>3342</v>
      </c>
      <c r="T1446" t="s">
        <v>3557</v>
      </c>
      <c r="U1446" s="198">
        <v>3.6775000000000002</v>
      </c>
      <c r="V1446" t="s">
        <v>3163</v>
      </c>
      <c r="W1446" t="s">
        <v>2366</v>
      </c>
      <c r="X1446" t="s">
        <v>2420</v>
      </c>
      <c r="Y1446" t="s">
        <v>2469</v>
      </c>
      <c r="Z1446" t="s">
        <v>2995</v>
      </c>
      <c r="AA1446">
        <v>835908</v>
      </c>
      <c r="AB1446" s="195">
        <v>37050.875011574099</v>
      </c>
      <c r="AC1446" s="195">
        <v>37050.875011574099</v>
      </c>
    </row>
    <row r="1447" spans="1:29" x14ac:dyDescent="0.25">
      <c r="A1447" s="43" t="str">
        <f t="shared" si="111"/>
        <v>US Natural Gas Financial</v>
      </c>
      <c r="B1447" s="43" t="str">
        <f t="shared" si="112"/>
        <v>US</v>
      </c>
      <c r="C1447" s="43" t="str">
        <f t="shared" si="113"/>
        <v>Natural Gas</v>
      </c>
      <c r="D1447" s="43" t="str">
        <f t="shared" si="114"/>
        <v>Financial</v>
      </c>
      <c r="E1447" s="43">
        <f>IF(VLOOKUP(S1447,'DD-Lookup'!$J$6:$L$50,3,FALSE)="Monthly",(YEAR(AC1447)-YEAR(AB1447))*12+MONTH(AC1447)-MONTH(AB1447)+1,(AC1447-AB1447+1))</f>
        <v>31</v>
      </c>
      <c r="F1447" s="210">
        <f t="shared" si="115"/>
        <v>155000</v>
      </c>
      <c r="G1447" s="199">
        <v>1353520</v>
      </c>
      <c r="H1447" s="195">
        <v>37049.349571759303</v>
      </c>
      <c r="I1447" t="s">
        <v>2483</v>
      </c>
      <c r="M1447" t="s">
        <v>3341</v>
      </c>
      <c r="N1447" t="s">
        <v>2476</v>
      </c>
      <c r="O1447" t="s">
        <v>3300</v>
      </c>
      <c r="P1447" s="196">
        <v>5000</v>
      </c>
      <c r="S1447" t="s">
        <v>3342</v>
      </c>
      <c r="T1447" t="s">
        <v>3557</v>
      </c>
      <c r="U1447" s="198">
        <v>-1.28</v>
      </c>
      <c r="V1447" t="s">
        <v>568</v>
      </c>
      <c r="W1447" t="s">
        <v>481</v>
      </c>
      <c r="X1447" t="s">
        <v>482</v>
      </c>
      <c r="Y1447" t="s">
        <v>3575</v>
      </c>
      <c r="Z1447" t="s">
        <v>2995</v>
      </c>
      <c r="AA1447" t="s">
        <v>569</v>
      </c>
      <c r="AB1447" s="195">
        <v>37073.875011574099</v>
      </c>
      <c r="AC1447" s="195">
        <v>37103.875011574099</v>
      </c>
    </row>
    <row r="1448" spans="1:29" x14ac:dyDescent="0.25">
      <c r="A1448" s="43" t="str">
        <f t="shared" si="111"/>
        <v>US Power Physical</v>
      </c>
      <c r="B1448" s="43" t="str">
        <f t="shared" si="112"/>
        <v>US</v>
      </c>
      <c r="C1448" s="43" t="str">
        <f t="shared" si="113"/>
        <v>Power</v>
      </c>
      <c r="D1448" s="43" t="str">
        <f t="shared" si="114"/>
        <v>Physical</v>
      </c>
      <c r="E1448" s="43">
        <f>IF(VLOOKUP(S1448,'DD-Lookup'!$J$6:$L$50,3,FALSE)="Monthly",(YEAR(AC1448)-YEAR(AB1448))*12+MONTH(AC1448)-MONTH(AB1448)+1,(AC1448-AB1448+1))</f>
        <v>2</v>
      </c>
      <c r="F1448" s="210">
        <f t="shared" si="115"/>
        <v>50</v>
      </c>
      <c r="G1448" s="199">
        <v>1353521</v>
      </c>
      <c r="H1448" s="195">
        <v>37049.349594907399</v>
      </c>
      <c r="I1448" t="s">
        <v>3102</v>
      </c>
      <c r="M1448" t="s">
        <v>2766</v>
      </c>
      <c r="N1448" t="s">
        <v>3308</v>
      </c>
      <c r="O1448" t="s">
        <v>494</v>
      </c>
      <c r="P1448" s="196">
        <v>25</v>
      </c>
      <c r="S1448" t="s">
        <v>3340</v>
      </c>
      <c r="T1448" t="s">
        <v>3557</v>
      </c>
      <c r="U1448" s="198">
        <v>37</v>
      </c>
      <c r="V1448" t="s">
        <v>3853</v>
      </c>
      <c r="W1448" t="s">
        <v>3060</v>
      </c>
      <c r="X1448" t="s">
        <v>3061</v>
      </c>
      <c r="Y1448" t="s">
        <v>2662</v>
      </c>
      <c r="Z1448" t="s">
        <v>2990</v>
      </c>
      <c r="AA1448">
        <v>636708.1</v>
      </c>
      <c r="AB1448" s="195">
        <v>37050.875011574099</v>
      </c>
      <c r="AC1448" s="195">
        <v>37051.875011574099</v>
      </c>
    </row>
    <row r="1449" spans="1:29" x14ac:dyDescent="0.25">
      <c r="A1449" s="43" t="str">
        <f t="shared" si="111"/>
        <v>US Natural Gas Physical</v>
      </c>
      <c r="B1449" s="43" t="str">
        <f t="shared" si="112"/>
        <v>US</v>
      </c>
      <c r="C1449" s="43" t="str">
        <f t="shared" si="113"/>
        <v>Natural Gas</v>
      </c>
      <c r="D1449" s="43" t="str">
        <f t="shared" si="114"/>
        <v>Physical</v>
      </c>
      <c r="E1449" s="43">
        <f>IF(VLOOKUP(S1449,'DD-Lookup'!$J$6:$L$50,3,FALSE)="Monthly",(YEAR(AC1449)-YEAR(AB1449))*12+MONTH(AC1449)-MONTH(AB1449)+1,(AC1449-AB1449+1))</f>
        <v>1</v>
      </c>
      <c r="F1449" s="210">
        <f t="shared" si="115"/>
        <v>7500</v>
      </c>
      <c r="G1449" s="199">
        <v>1353522</v>
      </c>
      <c r="H1449" s="195">
        <v>37049.349606481497</v>
      </c>
      <c r="I1449" t="s">
        <v>2502</v>
      </c>
      <c r="M1449" t="s">
        <v>3341</v>
      </c>
      <c r="N1449" t="s">
        <v>3747</v>
      </c>
      <c r="O1449" t="s">
        <v>1630</v>
      </c>
      <c r="P1449" s="196">
        <v>7500</v>
      </c>
      <c r="S1449" t="s">
        <v>3342</v>
      </c>
      <c r="T1449" t="s">
        <v>3557</v>
      </c>
      <c r="U1449" s="198">
        <v>3.71</v>
      </c>
      <c r="V1449" t="s">
        <v>518</v>
      </c>
      <c r="W1449" t="s">
        <v>2175</v>
      </c>
      <c r="X1449" t="s">
        <v>2176</v>
      </c>
      <c r="Y1449" t="s">
        <v>2469</v>
      </c>
      <c r="Z1449" t="s">
        <v>2995</v>
      </c>
      <c r="AA1449">
        <v>835909</v>
      </c>
      <c r="AB1449" s="195">
        <v>37050.875011574099</v>
      </c>
      <c r="AC1449" s="195">
        <v>37050.875011574099</v>
      </c>
    </row>
    <row r="1450" spans="1:29" x14ac:dyDescent="0.25">
      <c r="A1450" s="43" t="str">
        <f t="shared" si="111"/>
        <v>US Power Physical</v>
      </c>
      <c r="B1450" s="43" t="str">
        <f t="shared" si="112"/>
        <v>US</v>
      </c>
      <c r="C1450" s="43" t="str">
        <f t="shared" si="113"/>
        <v>Power</v>
      </c>
      <c r="D1450" s="43" t="str">
        <f t="shared" si="114"/>
        <v>Physical</v>
      </c>
      <c r="E1450" s="43">
        <f>IF(VLOOKUP(S1450,'DD-Lookup'!$J$6:$L$50,3,FALSE)="Monthly",(YEAR(AC1450)-YEAR(AB1450))*12+MONTH(AC1450)-MONTH(AB1450)+1,(AC1450-AB1450+1))</f>
        <v>30</v>
      </c>
      <c r="F1450" s="210">
        <f t="shared" si="115"/>
        <v>1500</v>
      </c>
      <c r="G1450" s="199">
        <v>1353523</v>
      </c>
      <c r="H1450" s="195">
        <v>37049.349641203698</v>
      </c>
      <c r="I1450" t="s">
        <v>2288</v>
      </c>
      <c r="M1450" t="s">
        <v>2766</v>
      </c>
      <c r="N1450" t="s">
        <v>3361</v>
      </c>
      <c r="O1450" t="s">
        <v>2256</v>
      </c>
      <c r="P1450" s="196">
        <v>50</v>
      </c>
      <c r="S1450" t="s">
        <v>3340</v>
      </c>
      <c r="T1450" t="s">
        <v>3557</v>
      </c>
      <c r="U1450" s="198">
        <v>36.4</v>
      </c>
      <c r="V1450" t="s">
        <v>2784</v>
      </c>
      <c r="W1450" t="s">
        <v>3380</v>
      </c>
      <c r="X1450" t="s">
        <v>3366</v>
      </c>
      <c r="Y1450" t="s">
        <v>2662</v>
      </c>
      <c r="Z1450" t="s">
        <v>2990</v>
      </c>
      <c r="AA1450">
        <v>636709.1</v>
      </c>
      <c r="AB1450" s="195">
        <v>37135.715972222199</v>
      </c>
      <c r="AC1450" s="195">
        <v>37164.715972222199</v>
      </c>
    </row>
    <row r="1451" spans="1:29" x14ac:dyDescent="0.25">
      <c r="A1451" s="43" t="str">
        <f t="shared" si="111"/>
        <v>US Natural Gas Physical</v>
      </c>
      <c r="B1451" s="43" t="str">
        <f t="shared" si="112"/>
        <v>US</v>
      </c>
      <c r="C1451" s="43" t="str">
        <f t="shared" si="113"/>
        <v>Natural Gas</v>
      </c>
      <c r="D1451" s="43" t="str">
        <f t="shared" si="114"/>
        <v>Physical</v>
      </c>
      <c r="E1451" s="43">
        <f>IF(VLOOKUP(S1451,'DD-Lookup'!$J$6:$L$50,3,FALSE)="Monthly",(YEAR(AC1451)-YEAR(AB1451))*12+MONTH(AC1451)-MONTH(AB1451)+1,(AC1451-AB1451+1))</f>
        <v>1</v>
      </c>
      <c r="F1451" s="210">
        <f t="shared" si="115"/>
        <v>10000</v>
      </c>
      <c r="G1451" s="199">
        <v>1353524</v>
      </c>
      <c r="H1451" s="195">
        <v>37049.349664351903</v>
      </c>
      <c r="I1451" t="s">
        <v>2487</v>
      </c>
      <c r="M1451" t="s">
        <v>3341</v>
      </c>
      <c r="N1451" t="s">
        <v>3747</v>
      </c>
      <c r="O1451" t="s">
        <v>394</v>
      </c>
      <c r="P1451" s="196">
        <v>10000</v>
      </c>
      <c r="S1451" t="s">
        <v>3342</v>
      </c>
      <c r="T1451" t="s">
        <v>3557</v>
      </c>
      <c r="U1451" s="198">
        <v>3.6349999999999998</v>
      </c>
      <c r="V1451" t="s">
        <v>1730</v>
      </c>
      <c r="W1451" t="s">
        <v>2498</v>
      </c>
      <c r="X1451" t="s">
        <v>2499</v>
      </c>
      <c r="Y1451" t="s">
        <v>2469</v>
      </c>
      <c r="Z1451" t="s">
        <v>2995</v>
      </c>
      <c r="AA1451">
        <v>835910</v>
      </c>
      <c r="AB1451" s="195">
        <v>37050.875011574099</v>
      </c>
      <c r="AC1451" s="195">
        <v>37050.875011574099</v>
      </c>
    </row>
    <row r="1452" spans="1:29" x14ac:dyDescent="0.25">
      <c r="A1452" s="43" t="str">
        <f t="shared" si="111"/>
        <v>US Natural Gas Physical</v>
      </c>
      <c r="B1452" s="43" t="str">
        <f t="shared" si="112"/>
        <v>US</v>
      </c>
      <c r="C1452" s="43" t="str">
        <f t="shared" si="113"/>
        <v>Natural Gas</v>
      </c>
      <c r="D1452" s="43" t="str">
        <f t="shared" si="114"/>
        <v>Physical</v>
      </c>
      <c r="E1452" s="43">
        <f>IF(VLOOKUP(S1452,'DD-Lookup'!$J$6:$L$50,3,FALSE)="Monthly",(YEAR(AC1452)-YEAR(AB1452))*12+MONTH(AC1452)-MONTH(AB1452)+1,(AC1452-AB1452+1))</f>
        <v>1</v>
      </c>
      <c r="F1452" s="210">
        <f t="shared" si="115"/>
        <v>30000</v>
      </c>
      <c r="G1452" s="199">
        <v>1353525</v>
      </c>
      <c r="H1452" s="195">
        <v>37049.349699074097</v>
      </c>
      <c r="I1452" t="s">
        <v>3360</v>
      </c>
      <c r="M1452" t="s">
        <v>3341</v>
      </c>
      <c r="N1452" t="s">
        <v>3747</v>
      </c>
      <c r="O1452" t="s">
        <v>393</v>
      </c>
      <c r="Q1452" s="196">
        <v>30000</v>
      </c>
      <c r="S1452" t="s">
        <v>3342</v>
      </c>
      <c r="T1452" t="s">
        <v>3557</v>
      </c>
      <c r="U1452" s="198">
        <v>3.5274999999999999</v>
      </c>
      <c r="V1452" t="s">
        <v>2411</v>
      </c>
      <c r="W1452" t="s">
        <v>2347</v>
      </c>
      <c r="X1452" t="s">
        <v>2484</v>
      </c>
      <c r="Y1452" t="s">
        <v>2469</v>
      </c>
      <c r="Z1452" t="s">
        <v>2995</v>
      </c>
      <c r="AA1452">
        <v>835911</v>
      </c>
      <c r="AB1452" s="195">
        <v>37050.875011574099</v>
      </c>
      <c r="AC1452" s="195">
        <v>37050.875011574099</v>
      </c>
    </row>
    <row r="1453" spans="1:29" x14ac:dyDescent="0.25">
      <c r="A1453" s="43" t="str">
        <f t="shared" si="111"/>
        <v>US Natural Gas Physical</v>
      </c>
      <c r="B1453" s="43" t="str">
        <f t="shared" si="112"/>
        <v>US</v>
      </c>
      <c r="C1453" s="43" t="str">
        <f t="shared" si="113"/>
        <v>Natural Gas</v>
      </c>
      <c r="D1453" s="43" t="str">
        <f t="shared" si="114"/>
        <v>Physical</v>
      </c>
      <c r="E1453" s="43">
        <f>IF(VLOOKUP(S1453,'DD-Lookup'!$J$6:$L$50,3,FALSE)="Monthly",(YEAR(AC1453)-YEAR(AB1453))*12+MONTH(AC1453)-MONTH(AB1453)+1,(AC1453-AB1453+1))</f>
        <v>1</v>
      </c>
      <c r="F1453" s="210">
        <f t="shared" si="115"/>
        <v>10000</v>
      </c>
      <c r="G1453" s="199">
        <v>1353526</v>
      </c>
      <c r="H1453" s="195">
        <v>37049.349722222199</v>
      </c>
      <c r="I1453" t="s">
        <v>2487</v>
      </c>
      <c r="M1453" t="s">
        <v>3341</v>
      </c>
      <c r="N1453" t="s">
        <v>3747</v>
      </c>
      <c r="O1453" t="s">
        <v>394</v>
      </c>
      <c r="P1453" s="196">
        <v>10000</v>
      </c>
      <c r="S1453" t="s">
        <v>3342</v>
      </c>
      <c r="T1453" t="s">
        <v>3557</v>
      </c>
      <c r="U1453" s="198">
        <v>3.6324999999999998</v>
      </c>
      <c r="V1453" t="s">
        <v>1730</v>
      </c>
      <c r="W1453" t="s">
        <v>2498</v>
      </c>
      <c r="X1453" t="s">
        <v>2499</v>
      </c>
      <c r="Y1453" t="s">
        <v>2469</v>
      </c>
      <c r="Z1453" t="s">
        <v>2995</v>
      </c>
      <c r="AA1453">
        <v>835912</v>
      </c>
      <c r="AB1453" s="195">
        <v>37050.875011574099</v>
      </c>
      <c r="AC1453" s="195">
        <v>37050.875011574099</v>
      </c>
    </row>
    <row r="1454" spans="1:29" x14ac:dyDescent="0.25">
      <c r="A1454" s="43" t="str">
        <f t="shared" si="111"/>
        <v>US Natural Gas Physical</v>
      </c>
      <c r="B1454" s="43" t="str">
        <f t="shared" si="112"/>
        <v>US</v>
      </c>
      <c r="C1454" s="43" t="str">
        <f t="shared" si="113"/>
        <v>Natural Gas</v>
      </c>
      <c r="D1454" s="43" t="str">
        <f t="shared" si="114"/>
        <v>Physical</v>
      </c>
      <c r="E1454" s="43">
        <f>IF(VLOOKUP(S1454,'DD-Lookup'!$J$6:$L$50,3,FALSE)="Monthly",(YEAR(AC1454)-YEAR(AB1454))*12+MONTH(AC1454)-MONTH(AB1454)+1,(AC1454-AB1454+1))</f>
        <v>1</v>
      </c>
      <c r="F1454" s="210">
        <f t="shared" si="115"/>
        <v>10000</v>
      </c>
      <c r="G1454" s="199">
        <v>1353527</v>
      </c>
      <c r="H1454" s="195">
        <v>37049.349780092598</v>
      </c>
      <c r="I1454" t="s">
        <v>2527</v>
      </c>
      <c r="M1454" t="s">
        <v>3341</v>
      </c>
      <c r="N1454" t="s">
        <v>3747</v>
      </c>
      <c r="O1454" t="s">
        <v>541</v>
      </c>
      <c r="Q1454" s="196">
        <v>10000</v>
      </c>
      <c r="S1454" t="s">
        <v>3342</v>
      </c>
      <c r="T1454" t="s">
        <v>3557</v>
      </c>
      <c r="U1454" s="198">
        <v>3.7225000000000001</v>
      </c>
      <c r="V1454" t="s">
        <v>4179</v>
      </c>
      <c r="W1454" t="s">
        <v>2467</v>
      </c>
      <c r="X1454" t="s">
        <v>2468</v>
      </c>
      <c r="Y1454" t="s">
        <v>2469</v>
      </c>
      <c r="Z1454" t="s">
        <v>2995</v>
      </c>
      <c r="AA1454">
        <v>835913</v>
      </c>
      <c r="AB1454" s="195">
        <v>37050.875011574099</v>
      </c>
      <c r="AC1454" s="195">
        <v>37050.875011574099</v>
      </c>
    </row>
    <row r="1455" spans="1:29" x14ac:dyDescent="0.25">
      <c r="A1455" s="43" t="str">
        <f t="shared" si="111"/>
        <v>US Natural Gas Physical</v>
      </c>
      <c r="B1455" s="43" t="str">
        <f t="shared" si="112"/>
        <v>US</v>
      </c>
      <c r="C1455" s="43" t="str">
        <f t="shared" si="113"/>
        <v>Natural Gas</v>
      </c>
      <c r="D1455" s="43" t="str">
        <f t="shared" si="114"/>
        <v>Physical</v>
      </c>
      <c r="E1455" s="43">
        <f>IF(VLOOKUP(S1455,'DD-Lookup'!$J$6:$L$50,3,FALSE)="Monthly",(YEAR(AC1455)-YEAR(AB1455))*12+MONTH(AC1455)-MONTH(AB1455)+1,(AC1455-AB1455+1))</f>
        <v>1</v>
      </c>
      <c r="F1455" s="210">
        <f t="shared" si="115"/>
        <v>10000</v>
      </c>
      <c r="G1455" s="199">
        <v>1353529</v>
      </c>
      <c r="H1455" s="195">
        <v>37049.349861111099</v>
      </c>
      <c r="I1455" t="s">
        <v>2490</v>
      </c>
      <c r="M1455" t="s">
        <v>3341</v>
      </c>
      <c r="N1455" t="s">
        <v>3747</v>
      </c>
      <c r="O1455" t="s">
        <v>559</v>
      </c>
      <c r="Q1455" s="196">
        <v>10000</v>
      </c>
      <c r="S1455" t="s">
        <v>3342</v>
      </c>
      <c r="T1455" t="s">
        <v>3557</v>
      </c>
      <c r="U1455" s="198">
        <v>3.72</v>
      </c>
      <c r="V1455" t="s">
        <v>2392</v>
      </c>
      <c r="W1455" t="s">
        <v>2467</v>
      </c>
      <c r="X1455" t="s">
        <v>2468</v>
      </c>
      <c r="Y1455" t="s">
        <v>2469</v>
      </c>
      <c r="Z1455" t="s">
        <v>2995</v>
      </c>
      <c r="AA1455">
        <v>835915</v>
      </c>
      <c r="AB1455" s="195">
        <v>37050.875011574099</v>
      </c>
      <c r="AC1455" s="195">
        <v>37050.875011574099</v>
      </c>
    </row>
    <row r="1456" spans="1:29" x14ac:dyDescent="0.25">
      <c r="A1456" s="43" t="str">
        <f t="shared" si="111"/>
        <v>US Natural Gas Physical</v>
      </c>
      <c r="B1456" s="43" t="str">
        <f t="shared" si="112"/>
        <v>US</v>
      </c>
      <c r="C1456" s="43" t="str">
        <f t="shared" si="113"/>
        <v>Natural Gas</v>
      </c>
      <c r="D1456" s="43" t="str">
        <f t="shared" si="114"/>
        <v>Physical</v>
      </c>
      <c r="E1456" s="43">
        <f>IF(VLOOKUP(S1456,'DD-Lookup'!$J$6:$L$50,3,FALSE)="Monthly",(YEAR(AC1456)-YEAR(AB1456))*12+MONTH(AC1456)-MONTH(AB1456)+1,(AC1456-AB1456+1))</f>
        <v>1</v>
      </c>
      <c r="F1456" s="210">
        <f t="shared" si="115"/>
        <v>5000</v>
      </c>
      <c r="G1456" s="199">
        <v>1353528</v>
      </c>
      <c r="H1456" s="195">
        <v>37049.349861111099</v>
      </c>
      <c r="I1456" t="s">
        <v>3078</v>
      </c>
      <c r="M1456" t="s">
        <v>3341</v>
      </c>
      <c r="N1456" t="s">
        <v>3747</v>
      </c>
      <c r="O1456" t="s">
        <v>401</v>
      </c>
      <c r="P1456" s="196">
        <v>5000</v>
      </c>
      <c r="S1456" t="s">
        <v>3342</v>
      </c>
      <c r="T1456" t="s">
        <v>3557</v>
      </c>
      <c r="U1456" s="198">
        <v>3.53</v>
      </c>
      <c r="V1456" t="s">
        <v>2569</v>
      </c>
      <c r="W1456" t="s">
        <v>2347</v>
      </c>
      <c r="X1456" t="s">
        <v>2484</v>
      </c>
      <c r="Y1456" t="s">
        <v>2469</v>
      </c>
      <c r="Z1456" t="s">
        <v>2995</v>
      </c>
      <c r="AA1456">
        <v>835914</v>
      </c>
      <c r="AB1456" s="195">
        <v>37050.875011574099</v>
      </c>
      <c r="AC1456" s="195">
        <v>37050.875011574099</v>
      </c>
    </row>
    <row r="1457" spans="1:29" x14ac:dyDescent="0.25">
      <c r="A1457" s="43" t="str">
        <f t="shared" si="111"/>
        <v xml:space="preserve"> Metals Financial</v>
      </c>
      <c r="B1457" s="43" t="str">
        <f t="shared" si="112"/>
        <v/>
      </c>
      <c r="C1457" s="43" t="str">
        <f t="shared" si="113"/>
        <v>Metals</v>
      </c>
      <c r="D1457" s="43" t="str">
        <f t="shared" si="114"/>
        <v>Financial</v>
      </c>
      <c r="E1457" s="43">
        <f>IF(VLOOKUP(S1457,'DD-Lookup'!$J$6:$L$50,3,FALSE)="Monthly",(YEAR(AC1457)-YEAR(AB1457))*12+MONTH(AC1457)-MONTH(AB1457)+1,(AC1457-AB1457+1))</f>
        <v>1</v>
      </c>
      <c r="F1457" s="210">
        <f t="shared" si="115"/>
        <v>50</v>
      </c>
      <c r="G1457" s="199">
        <v>1353531</v>
      </c>
      <c r="H1457" s="195">
        <v>37049.3498958333</v>
      </c>
      <c r="I1457" t="s">
        <v>3527</v>
      </c>
      <c r="M1457" t="s">
        <v>3346</v>
      </c>
      <c r="N1457" t="s">
        <v>3566</v>
      </c>
      <c r="O1457" t="s">
        <v>3567</v>
      </c>
      <c r="Q1457" s="196">
        <v>50</v>
      </c>
      <c r="S1457" t="s">
        <v>3556</v>
      </c>
      <c r="T1457" t="s">
        <v>3557</v>
      </c>
      <c r="U1457" s="198">
        <v>1512</v>
      </c>
      <c r="V1457" t="s">
        <v>3569</v>
      </c>
      <c r="W1457" t="s">
        <v>3563</v>
      </c>
      <c r="X1457" t="s">
        <v>3559</v>
      </c>
      <c r="Y1457" t="s">
        <v>3560</v>
      </c>
      <c r="Z1457" t="s">
        <v>3561</v>
      </c>
      <c r="AA1457">
        <v>2173571</v>
      </c>
    </row>
    <row r="1458" spans="1:29" x14ac:dyDescent="0.25">
      <c r="A1458" s="43" t="str">
        <f t="shared" si="111"/>
        <v>US Natural Gas Physical</v>
      </c>
      <c r="B1458" s="43" t="str">
        <f t="shared" si="112"/>
        <v>US</v>
      </c>
      <c r="C1458" s="43" t="str">
        <f t="shared" si="113"/>
        <v>Natural Gas</v>
      </c>
      <c r="D1458" s="43" t="str">
        <f t="shared" si="114"/>
        <v>Physical</v>
      </c>
      <c r="E1458" s="43">
        <f>IF(VLOOKUP(S1458,'DD-Lookup'!$J$6:$L$50,3,FALSE)="Monthly",(YEAR(AC1458)-YEAR(AB1458))*12+MONTH(AC1458)-MONTH(AB1458)+1,(AC1458-AB1458+1))</f>
        <v>1</v>
      </c>
      <c r="F1458" s="210">
        <f t="shared" si="115"/>
        <v>5000</v>
      </c>
      <c r="G1458" s="199">
        <v>1353530</v>
      </c>
      <c r="H1458" s="195">
        <v>37049.3498958333</v>
      </c>
      <c r="I1458" t="s">
        <v>2527</v>
      </c>
      <c r="M1458" t="s">
        <v>3341</v>
      </c>
      <c r="N1458" t="s">
        <v>3747</v>
      </c>
      <c r="O1458" t="s">
        <v>428</v>
      </c>
      <c r="P1458" s="196">
        <v>5000</v>
      </c>
      <c r="S1458" t="s">
        <v>3342</v>
      </c>
      <c r="T1458" t="s">
        <v>3557</v>
      </c>
      <c r="U1458" s="198">
        <v>3.5550000000000002</v>
      </c>
      <c r="V1458" t="s">
        <v>2349</v>
      </c>
      <c r="W1458" t="s">
        <v>2498</v>
      </c>
      <c r="X1458" t="s">
        <v>2499</v>
      </c>
      <c r="Y1458" t="s">
        <v>2469</v>
      </c>
      <c r="Z1458" t="s">
        <v>2995</v>
      </c>
      <c r="AA1458">
        <v>835916</v>
      </c>
      <c r="AB1458" s="195">
        <v>37050.875011574099</v>
      </c>
      <c r="AC1458" s="195">
        <v>37050.875011574099</v>
      </c>
    </row>
    <row r="1459" spans="1:29" x14ac:dyDescent="0.25">
      <c r="A1459" s="43" t="str">
        <f t="shared" si="111"/>
        <v>US Natural Gas Physical</v>
      </c>
      <c r="B1459" s="43" t="str">
        <f t="shared" si="112"/>
        <v>US</v>
      </c>
      <c r="C1459" s="43" t="str">
        <f t="shared" si="113"/>
        <v>Natural Gas</v>
      </c>
      <c r="D1459" s="43" t="str">
        <f t="shared" si="114"/>
        <v>Physical</v>
      </c>
      <c r="E1459" s="43">
        <f>IF(VLOOKUP(S1459,'DD-Lookup'!$J$6:$L$50,3,FALSE)="Monthly",(YEAR(AC1459)-YEAR(AB1459))*12+MONTH(AC1459)-MONTH(AB1459)+1,(AC1459-AB1459+1))</f>
        <v>1</v>
      </c>
      <c r="F1459" s="210">
        <f t="shared" si="115"/>
        <v>50000</v>
      </c>
      <c r="G1459" s="199">
        <v>1353532</v>
      </c>
      <c r="H1459" s="195">
        <v>37049.349918981497</v>
      </c>
      <c r="I1459" t="s">
        <v>2488</v>
      </c>
      <c r="M1459" t="s">
        <v>3341</v>
      </c>
      <c r="N1459" t="s">
        <v>3747</v>
      </c>
      <c r="O1459" t="s">
        <v>393</v>
      </c>
      <c r="Q1459" s="196">
        <v>50000</v>
      </c>
      <c r="S1459" t="s">
        <v>3342</v>
      </c>
      <c r="T1459" t="s">
        <v>3557</v>
      </c>
      <c r="U1459" s="198">
        <v>3.5274999999999999</v>
      </c>
      <c r="V1459" t="s">
        <v>2194</v>
      </c>
      <c r="W1459" t="s">
        <v>2347</v>
      </c>
      <c r="X1459" t="s">
        <v>2484</v>
      </c>
      <c r="Y1459" t="s">
        <v>2469</v>
      </c>
      <c r="Z1459" t="s">
        <v>2995</v>
      </c>
      <c r="AA1459">
        <v>835918</v>
      </c>
      <c r="AB1459" s="195">
        <v>37050.875011574099</v>
      </c>
      <c r="AC1459" s="195">
        <v>37050.875011574099</v>
      </c>
    </row>
    <row r="1460" spans="1:29" x14ac:dyDescent="0.25">
      <c r="A1460" s="43" t="str">
        <f t="shared" si="111"/>
        <v>US Natural Gas Physical</v>
      </c>
      <c r="B1460" s="43" t="str">
        <f t="shared" si="112"/>
        <v>US</v>
      </c>
      <c r="C1460" s="43" t="str">
        <f t="shared" si="113"/>
        <v>Natural Gas</v>
      </c>
      <c r="D1460" s="43" t="str">
        <f t="shared" si="114"/>
        <v>Physical</v>
      </c>
      <c r="E1460" s="43">
        <f>IF(VLOOKUP(S1460,'DD-Lookup'!$J$6:$L$50,3,FALSE)="Monthly",(YEAR(AC1460)-YEAR(AB1460))*12+MONTH(AC1460)-MONTH(AB1460)+1,(AC1460-AB1460+1))</f>
        <v>1</v>
      </c>
      <c r="F1460" s="210">
        <f t="shared" si="115"/>
        <v>10000</v>
      </c>
      <c r="G1460" s="199">
        <v>1353533</v>
      </c>
      <c r="H1460" s="195">
        <v>37049.349930555603</v>
      </c>
      <c r="I1460" t="s">
        <v>3360</v>
      </c>
      <c r="M1460" t="s">
        <v>3341</v>
      </c>
      <c r="N1460" t="s">
        <v>3747</v>
      </c>
      <c r="O1460" t="s">
        <v>453</v>
      </c>
      <c r="P1460" s="196">
        <v>10000</v>
      </c>
      <c r="S1460" t="s">
        <v>3342</v>
      </c>
      <c r="T1460" t="s">
        <v>3557</v>
      </c>
      <c r="U1460" s="198">
        <v>5.95</v>
      </c>
      <c r="V1460" t="s">
        <v>2292</v>
      </c>
      <c r="W1460" t="s">
        <v>454</v>
      </c>
      <c r="X1460" t="s">
        <v>3092</v>
      </c>
      <c r="Y1460" t="s">
        <v>2469</v>
      </c>
      <c r="Z1460" t="s">
        <v>2995</v>
      </c>
      <c r="AA1460">
        <v>835919</v>
      </c>
      <c r="AB1460" s="195">
        <v>37050.875011574099</v>
      </c>
      <c r="AC1460" s="195">
        <v>37050.875011574099</v>
      </c>
    </row>
    <row r="1461" spans="1:29" x14ac:dyDescent="0.25">
      <c r="A1461" s="43" t="str">
        <f t="shared" si="111"/>
        <v>US Power Physical</v>
      </c>
      <c r="B1461" s="43" t="str">
        <f t="shared" si="112"/>
        <v>US</v>
      </c>
      <c r="C1461" s="43" t="str">
        <f t="shared" si="113"/>
        <v>Power</v>
      </c>
      <c r="D1461" s="43" t="str">
        <f t="shared" si="114"/>
        <v>Physical</v>
      </c>
      <c r="E1461" s="43">
        <f>IF(VLOOKUP(S1461,'DD-Lookup'!$J$6:$L$50,3,FALSE)="Monthly",(YEAR(AC1461)-YEAR(AB1461))*12+MONTH(AC1461)-MONTH(AB1461)+1,(AC1461-AB1461+1))</f>
        <v>2</v>
      </c>
      <c r="F1461" s="210">
        <f t="shared" si="115"/>
        <v>50</v>
      </c>
      <c r="G1461" s="199">
        <v>1353534</v>
      </c>
      <c r="H1461" s="195">
        <v>37049.3499421296</v>
      </c>
      <c r="I1461" t="s">
        <v>3335</v>
      </c>
      <c r="M1461" t="s">
        <v>2766</v>
      </c>
      <c r="N1461" t="s">
        <v>3308</v>
      </c>
      <c r="O1461" t="s">
        <v>443</v>
      </c>
      <c r="Q1461" s="196">
        <v>25</v>
      </c>
      <c r="S1461" t="s">
        <v>3340</v>
      </c>
      <c r="T1461" t="s">
        <v>3557</v>
      </c>
      <c r="U1461" s="198">
        <v>37</v>
      </c>
      <c r="V1461" t="s">
        <v>3032</v>
      </c>
      <c r="W1461" t="s">
        <v>1729</v>
      </c>
      <c r="X1461" t="s">
        <v>3061</v>
      </c>
      <c r="Y1461" t="s">
        <v>2662</v>
      </c>
      <c r="Z1461" t="s">
        <v>2990</v>
      </c>
      <c r="AA1461">
        <v>636710.1</v>
      </c>
      <c r="AB1461" s="195">
        <v>37050.875011574099</v>
      </c>
      <c r="AC1461" s="195">
        <v>37051.875011574099</v>
      </c>
    </row>
    <row r="1462" spans="1:29" x14ac:dyDescent="0.25">
      <c r="A1462" s="43" t="str">
        <f t="shared" si="111"/>
        <v>US Power Physical</v>
      </c>
      <c r="B1462" s="43" t="str">
        <f t="shared" si="112"/>
        <v>US</v>
      </c>
      <c r="C1462" s="43" t="str">
        <f t="shared" si="113"/>
        <v>Power</v>
      </c>
      <c r="D1462" s="43" t="str">
        <f t="shared" si="114"/>
        <v>Physical</v>
      </c>
      <c r="E1462" s="43">
        <f>IF(VLOOKUP(S1462,'DD-Lookup'!$J$6:$L$50,3,FALSE)="Monthly",(YEAR(AC1462)-YEAR(AB1462))*12+MONTH(AC1462)-MONTH(AB1462)+1,(AC1462-AB1462+1))</f>
        <v>2</v>
      </c>
      <c r="F1462" s="210">
        <f t="shared" si="115"/>
        <v>50</v>
      </c>
      <c r="G1462" s="199">
        <v>1353536</v>
      </c>
      <c r="H1462" s="195">
        <v>37049.350046296298</v>
      </c>
      <c r="I1462" t="s">
        <v>4165</v>
      </c>
      <c r="M1462" t="s">
        <v>2766</v>
      </c>
      <c r="N1462" t="s">
        <v>3308</v>
      </c>
      <c r="O1462" t="s">
        <v>494</v>
      </c>
      <c r="Q1462" s="196">
        <v>25</v>
      </c>
      <c r="S1462" t="s">
        <v>3340</v>
      </c>
      <c r="T1462" t="s">
        <v>3557</v>
      </c>
      <c r="U1462" s="198">
        <v>38</v>
      </c>
      <c r="V1462" t="s">
        <v>562</v>
      </c>
      <c r="W1462" t="s">
        <v>3060</v>
      </c>
      <c r="X1462" t="s">
        <v>3061</v>
      </c>
      <c r="Y1462" t="s">
        <v>2662</v>
      </c>
      <c r="Z1462" t="s">
        <v>2990</v>
      </c>
      <c r="AA1462">
        <v>636712.1</v>
      </c>
      <c r="AB1462" s="195">
        <v>37050.875011574099</v>
      </c>
      <c r="AC1462" s="195">
        <v>37051.875011574099</v>
      </c>
    </row>
    <row r="1463" spans="1:29" x14ac:dyDescent="0.25">
      <c r="A1463" s="43" t="str">
        <f t="shared" si="111"/>
        <v>US Natural Gas Physical</v>
      </c>
      <c r="B1463" s="43" t="str">
        <f t="shared" si="112"/>
        <v>US</v>
      </c>
      <c r="C1463" s="43" t="str">
        <f t="shared" si="113"/>
        <v>Natural Gas</v>
      </c>
      <c r="D1463" s="43" t="str">
        <f t="shared" si="114"/>
        <v>Physical</v>
      </c>
      <c r="E1463" s="43">
        <f>IF(VLOOKUP(S1463,'DD-Lookup'!$J$6:$L$50,3,FALSE)="Monthly",(YEAR(AC1463)-YEAR(AB1463))*12+MONTH(AC1463)-MONTH(AB1463)+1,(AC1463-AB1463+1))</f>
        <v>1</v>
      </c>
      <c r="F1463" s="210">
        <f t="shared" si="115"/>
        <v>5000</v>
      </c>
      <c r="G1463" s="199">
        <v>1353537</v>
      </c>
      <c r="H1463" s="195">
        <v>37049.350069444401</v>
      </c>
      <c r="I1463" t="s">
        <v>2487</v>
      </c>
      <c r="M1463" t="s">
        <v>3341</v>
      </c>
      <c r="N1463" t="s">
        <v>3747</v>
      </c>
      <c r="O1463" t="s">
        <v>1623</v>
      </c>
      <c r="Q1463" s="196">
        <v>5000</v>
      </c>
      <c r="S1463" t="s">
        <v>3342</v>
      </c>
      <c r="T1463" t="s">
        <v>3557</v>
      </c>
      <c r="U1463" s="198">
        <v>3.8149999999999999</v>
      </c>
      <c r="V1463" t="s">
        <v>3495</v>
      </c>
      <c r="W1463" t="s">
        <v>2190</v>
      </c>
      <c r="X1463" t="s">
        <v>2191</v>
      </c>
      <c r="Y1463" t="s">
        <v>2469</v>
      </c>
      <c r="Z1463" t="s">
        <v>2995</v>
      </c>
      <c r="AA1463">
        <v>835920</v>
      </c>
      <c r="AB1463" s="195">
        <v>37050.875011574099</v>
      </c>
      <c r="AC1463" s="195">
        <v>37050.875011574099</v>
      </c>
    </row>
    <row r="1464" spans="1:29" x14ac:dyDescent="0.25">
      <c r="A1464" s="43" t="str">
        <f t="shared" si="111"/>
        <v>US Natural Gas Financial</v>
      </c>
      <c r="B1464" s="43" t="str">
        <f t="shared" si="112"/>
        <v>US</v>
      </c>
      <c r="C1464" s="43" t="str">
        <f t="shared" si="113"/>
        <v>Natural Gas</v>
      </c>
      <c r="D1464" s="43" t="str">
        <f t="shared" si="114"/>
        <v>Financial</v>
      </c>
      <c r="E1464" s="43">
        <f>IF(VLOOKUP(S1464,'DD-Lookup'!$J$6:$L$50,3,FALSE)="Monthly",(YEAR(AC1464)-YEAR(AB1464))*12+MONTH(AC1464)-MONTH(AB1464)+1,(AC1464-AB1464+1))</f>
        <v>31</v>
      </c>
      <c r="F1464" s="210">
        <f t="shared" si="115"/>
        <v>155000</v>
      </c>
      <c r="G1464" s="199">
        <v>1353538</v>
      </c>
      <c r="H1464" s="195">
        <v>37049.350104166697</v>
      </c>
      <c r="I1464" t="s">
        <v>2368</v>
      </c>
      <c r="M1464" t="s">
        <v>3341</v>
      </c>
      <c r="N1464" t="s">
        <v>2476</v>
      </c>
      <c r="O1464" t="s">
        <v>3300</v>
      </c>
      <c r="Q1464" s="196">
        <v>5000</v>
      </c>
      <c r="S1464" t="s">
        <v>3342</v>
      </c>
      <c r="T1464" t="s">
        <v>3557</v>
      </c>
      <c r="U1464" s="198">
        <v>-1.27</v>
      </c>
      <c r="V1464" t="s">
        <v>2369</v>
      </c>
      <c r="W1464" t="s">
        <v>481</v>
      </c>
      <c r="X1464" t="s">
        <v>482</v>
      </c>
      <c r="Y1464" t="s">
        <v>3575</v>
      </c>
      <c r="Z1464" t="s">
        <v>2995</v>
      </c>
      <c r="AA1464" t="s">
        <v>570</v>
      </c>
      <c r="AB1464" s="195">
        <v>37073.875011574099</v>
      </c>
      <c r="AC1464" s="195">
        <v>37103.875011574099</v>
      </c>
    </row>
    <row r="1465" spans="1:29" x14ac:dyDescent="0.25">
      <c r="A1465" s="43" t="str">
        <f t="shared" si="111"/>
        <v>US Natural Gas Physical</v>
      </c>
      <c r="B1465" s="43" t="str">
        <f t="shared" si="112"/>
        <v>US</v>
      </c>
      <c r="C1465" s="43" t="str">
        <f t="shared" si="113"/>
        <v>Natural Gas</v>
      </c>
      <c r="D1465" s="43" t="str">
        <f t="shared" si="114"/>
        <v>Physical</v>
      </c>
      <c r="E1465" s="43">
        <f>IF(VLOOKUP(S1465,'DD-Lookup'!$J$6:$L$50,3,FALSE)="Monthly",(YEAR(AC1465)-YEAR(AB1465))*12+MONTH(AC1465)-MONTH(AB1465)+1,(AC1465-AB1465+1))</f>
        <v>1</v>
      </c>
      <c r="F1465" s="210">
        <f t="shared" si="115"/>
        <v>20000</v>
      </c>
      <c r="G1465" s="199">
        <v>1353539</v>
      </c>
      <c r="H1465" s="195">
        <v>37049.350127314799</v>
      </c>
      <c r="I1465" t="s">
        <v>2504</v>
      </c>
      <c r="M1465" t="s">
        <v>3341</v>
      </c>
      <c r="N1465" t="s">
        <v>3747</v>
      </c>
      <c r="O1465" t="s">
        <v>1629</v>
      </c>
      <c r="P1465" s="196">
        <v>20000</v>
      </c>
      <c r="S1465" t="s">
        <v>3342</v>
      </c>
      <c r="T1465" t="s">
        <v>3557</v>
      </c>
      <c r="U1465" s="198">
        <v>3.5950000000000002</v>
      </c>
      <c r="V1465" t="s">
        <v>3508</v>
      </c>
      <c r="W1465" t="s">
        <v>2366</v>
      </c>
      <c r="X1465" t="s">
        <v>3093</v>
      </c>
      <c r="Y1465" t="s">
        <v>2469</v>
      </c>
      <c r="Z1465" t="s">
        <v>2995</v>
      </c>
      <c r="AA1465">
        <v>835921</v>
      </c>
      <c r="AB1465" s="195">
        <v>37050.875011574099</v>
      </c>
      <c r="AC1465" s="195">
        <v>37050.875011574099</v>
      </c>
    </row>
    <row r="1466" spans="1:29" x14ac:dyDescent="0.25">
      <c r="A1466" s="43" t="str">
        <f t="shared" si="111"/>
        <v>US Natural Gas Physical</v>
      </c>
      <c r="B1466" s="43" t="str">
        <f t="shared" si="112"/>
        <v>US</v>
      </c>
      <c r="C1466" s="43" t="str">
        <f t="shared" si="113"/>
        <v>Natural Gas</v>
      </c>
      <c r="D1466" s="43" t="str">
        <f t="shared" si="114"/>
        <v>Physical</v>
      </c>
      <c r="E1466" s="43">
        <f>IF(VLOOKUP(S1466,'DD-Lookup'!$J$6:$L$50,3,FALSE)="Monthly",(YEAR(AC1466)-YEAR(AB1466))*12+MONTH(AC1466)-MONTH(AB1466)+1,(AC1466-AB1466+1))</f>
        <v>1</v>
      </c>
      <c r="F1466" s="210">
        <f t="shared" si="115"/>
        <v>5000</v>
      </c>
      <c r="G1466" s="199">
        <v>1353540</v>
      </c>
      <c r="H1466" s="195">
        <v>37049.350138888898</v>
      </c>
      <c r="I1466" t="s">
        <v>2470</v>
      </c>
      <c r="M1466" t="s">
        <v>3341</v>
      </c>
      <c r="N1466" t="s">
        <v>3747</v>
      </c>
      <c r="O1466" t="s">
        <v>393</v>
      </c>
      <c r="Q1466" s="196">
        <v>5000</v>
      </c>
      <c r="S1466" t="s">
        <v>3342</v>
      </c>
      <c r="T1466" t="s">
        <v>3557</v>
      </c>
      <c r="U1466" s="198">
        <v>3.5325000000000002</v>
      </c>
      <c r="V1466" t="s">
        <v>2471</v>
      </c>
      <c r="W1466" t="s">
        <v>2347</v>
      </c>
      <c r="X1466" t="s">
        <v>2484</v>
      </c>
      <c r="Y1466" t="s">
        <v>2469</v>
      </c>
      <c r="Z1466" t="s">
        <v>2995</v>
      </c>
      <c r="AA1466">
        <v>835922</v>
      </c>
      <c r="AB1466" s="195">
        <v>37050.875011574099</v>
      </c>
      <c r="AC1466" s="195">
        <v>37050.875011574099</v>
      </c>
    </row>
    <row r="1467" spans="1:29" x14ac:dyDescent="0.25">
      <c r="A1467" s="43" t="str">
        <f t="shared" si="111"/>
        <v>US Power Physical</v>
      </c>
      <c r="B1467" s="43" t="str">
        <f t="shared" si="112"/>
        <v>US</v>
      </c>
      <c r="C1467" s="43" t="str">
        <f t="shared" si="113"/>
        <v>Power</v>
      </c>
      <c r="D1467" s="43" t="str">
        <f t="shared" si="114"/>
        <v>Physical</v>
      </c>
      <c r="E1467" s="43">
        <f>IF(VLOOKUP(S1467,'DD-Lookup'!$J$6:$L$50,3,FALSE)="Monthly",(YEAR(AC1467)-YEAR(AB1467))*12+MONTH(AC1467)-MONTH(AB1467)+1,(AC1467-AB1467+1))</f>
        <v>2</v>
      </c>
      <c r="F1467" s="210">
        <f t="shared" si="115"/>
        <v>50</v>
      </c>
      <c r="G1467" s="199">
        <v>1353541</v>
      </c>
      <c r="H1467" s="195">
        <v>37049.350185185198</v>
      </c>
      <c r="I1467" t="s">
        <v>4150</v>
      </c>
      <c r="M1467" t="s">
        <v>2766</v>
      </c>
      <c r="N1467" t="s">
        <v>3308</v>
      </c>
      <c r="O1467" t="s">
        <v>2694</v>
      </c>
      <c r="P1467" s="196">
        <v>25</v>
      </c>
      <c r="S1467" t="s">
        <v>3340</v>
      </c>
      <c r="T1467" t="s">
        <v>3557</v>
      </c>
      <c r="U1467" s="198">
        <v>53</v>
      </c>
      <c r="V1467" t="s">
        <v>1732</v>
      </c>
      <c r="W1467" t="s">
        <v>3313</v>
      </c>
      <c r="X1467" t="s">
        <v>3309</v>
      </c>
      <c r="Y1467" t="s">
        <v>2662</v>
      </c>
      <c r="Z1467" t="s">
        <v>2990</v>
      </c>
      <c r="AA1467">
        <v>636713.1</v>
      </c>
      <c r="AB1467" s="195">
        <v>37050.875011574099</v>
      </c>
      <c r="AC1467" s="195">
        <v>37051.875011574099</v>
      </c>
    </row>
    <row r="1468" spans="1:29" x14ac:dyDescent="0.25">
      <c r="A1468" s="43" t="str">
        <f t="shared" si="111"/>
        <v>US Power Physical</v>
      </c>
      <c r="B1468" s="43" t="str">
        <f t="shared" si="112"/>
        <v>US</v>
      </c>
      <c r="C1468" s="43" t="str">
        <f t="shared" si="113"/>
        <v>Power</v>
      </c>
      <c r="D1468" s="43" t="str">
        <f t="shared" si="114"/>
        <v>Physical</v>
      </c>
      <c r="E1468" s="43">
        <f>IF(VLOOKUP(S1468,'DD-Lookup'!$J$6:$L$50,3,FALSE)="Monthly",(YEAR(AC1468)-YEAR(AB1468))*12+MONTH(AC1468)-MONTH(AB1468)+1,(AC1468-AB1468+1))</f>
        <v>2</v>
      </c>
      <c r="F1468" s="210">
        <f t="shared" si="115"/>
        <v>12</v>
      </c>
      <c r="G1468" s="199">
        <v>1353542</v>
      </c>
      <c r="H1468" s="195">
        <v>37049.350231481403</v>
      </c>
      <c r="I1468" t="s">
        <v>3375</v>
      </c>
      <c r="M1468" t="s">
        <v>2766</v>
      </c>
      <c r="N1468" t="s">
        <v>3310</v>
      </c>
      <c r="O1468" t="s">
        <v>564</v>
      </c>
      <c r="Q1468" s="196">
        <v>6</v>
      </c>
      <c r="S1468" t="s">
        <v>3340</v>
      </c>
      <c r="T1468" t="s">
        <v>3557</v>
      </c>
      <c r="U1468" s="198">
        <v>18</v>
      </c>
      <c r="V1468" t="s">
        <v>2410</v>
      </c>
      <c r="W1468" t="s">
        <v>1758</v>
      </c>
      <c r="X1468" t="s">
        <v>3312</v>
      </c>
      <c r="Y1468" t="s">
        <v>2662</v>
      </c>
      <c r="Z1468" t="s">
        <v>2990</v>
      </c>
      <c r="AA1468">
        <v>636714.1</v>
      </c>
      <c r="AB1468" s="195">
        <v>37050.875011574099</v>
      </c>
      <c r="AC1468" s="195">
        <v>37051.875011574099</v>
      </c>
    </row>
    <row r="1469" spans="1:29" x14ac:dyDescent="0.25">
      <c r="A1469" s="43" t="str">
        <f t="shared" si="111"/>
        <v>US Natural Gas Physical</v>
      </c>
      <c r="B1469" s="43" t="str">
        <f t="shared" si="112"/>
        <v>US</v>
      </c>
      <c r="C1469" s="43" t="str">
        <f t="shared" si="113"/>
        <v>Natural Gas</v>
      </c>
      <c r="D1469" s="43" t="str">
        <f t="shared" si="114"/>
        <v>Physical</v>
      </c>
      <c r="E1469" s="43">
        <f>IF(VLOOKUP(S1469,'DD-Lookup'!$J$6:$L$50,3,FALSE)="Monthly",(YEAR(AC1469)-YEAR(AB1469))*12+MONTH(AC1469)-MONTH(AB1469)+1,(AC1469-AB1469+1))</f>
        <v>1</v>
      </c>
      <c r="F1469" s="210">
        <f t="shared" si="115"/>
        <v>370</v>
      </c>
      <c r="G1469" s="199">
        <v>1353543</v>
      </c>
      <c r="H1469" s="195">
        <v>37049.3503472222</v>
      </c>
      <c r="I1469" t="s">
        <v>3087</v>
      </c>
      <c r="M1469" t="s">
        <v>3341</v>
      </c>
      <c r="N1469" t="s">
        <v>3747</v>
      </c>
      <c r="O1469" t="s">
        <v>1632</v>
      </c>
      <c r="P1469" s="196">
        <v>370</v>
      </c>
      <c r="S1469" t="s">
        <v>3342</v>
      </c>
      <c r="T1469" t="s">
        <v>3557</v>
      </c>
      <c r="U1469" s="198">
        <v>3.5649999999999999</v>
      </c>
      <c r="V1469" t="s">
        <v>3047</v>
      </c>
      <c r="W1469" t="s">
        <v>2181</v>
      </c>
      <c r="X1469" t="s">
        <v>3093</v>
      </c>
      <c r="Y1469" t="s">
        <v>2469</v>
      </c>
      <c r="Z1469" t="s">
        <v>2995</v>
      </c>
      <c r="AA1469">
        <v>835923</v>
      </c>
      <c r="AB1469" s="195">
        <v>37050.875011574099</v>
      </c>
      <c r="AC1469" s="195">
        <v>37050.875011574099</v>
      </c>
    </row>
    <row r="1470" spans="1:29" x14ac:dyDescent="0.25">
      <c r="A1470" s="43" t="str">
        <f t="shared" si="111"/>
        <v>US Power Physical</v>
      </c>
      <c r="B1470" s="43" t="str">
        <f t="shared" si="112"/>
        <v>US</v>
      </c>
      <c r="C1470" s="43" t="str">
        <f t="shared" si="113"/>
        <v>Power</v>
      </c>
      <c r="D1470" s="43" t="str">
        <f t="shared" si="114"/>
        <v>Physical</v>
      </c>
      <c r="E1470" s="43">
        <f>IF(VLOOKUP(S1470,'DD-Lookup'!$J$6:$L$50,3,FALSE)="Monthly",(YEAR(AC1470)-YEAR(AB1470))*12+MONTH(AC1470)-MONTH(AB1470)+1,(AC1470-AB1470+1))</f>
        <v>2</v>
      </c>
      <c r="F1470" s="210">
        <f t="shared" si="115"/>
        <v>20</v>
      </c>
      <c r="G1470" s="199">
        <v>1353544</v>
      </c>
      <c r="H1470" s="195">
        <v>37049.350370370397</v>
      </c>
      <c r="I1470" t="s">
        <v>2288</v>
      </c>
      <c r="J1470" t="s">
        <v>2413</v>
      </c>
      <c r="K1470" t="s">
        <v>2272</v>
      </c>
      <c r="M1470" t="s">
        <v>2766</v>
      </c>
      <c r="N1470" t="s">
        <v>3310</v>
      </c>
      <c r="O1470" t="s">
        <v>534</v>
      </c>
      <c r="Q1470" s="196">
        <v>10</v>
      </c>
      <c r="S1470" t="s">
        <v>3340</v>
      </c>
      <c r="T1470" t="s">
        <v>3557</v>
      </c>
      <c r="U1470" s="198">
        <v>26</v>
      </c>
      <c r="V1470" t="s">
        <v>3388</v>
      </c>
      <c r="W1470" t="s">
        <v>1758</v>
      </c>
      <c r="X1470" t="s">
        <v>3312</v>
      </c>
      <c r="Y1470" t="s">
        <v>2662</v>
      </c>
      <c r="Z1470" t="s">
        <v>2990</v>
      </c>
      <c r="AA1470">
        <v>636715.1</v>
      </c>
      <c r="AB1470" s="195">
        <v>37050.875011574099</v>
      </c>
      <c r="AC1470" s="195">
        <v>37051.875011574099</v>
      </c>
    </row>
    <row r="1471" spans="1:29" x14ac:dyDescent="0.25">
      <c r="A1471" s="43" t="str">
        <f t="shared" si="111"/>
        <v>US Natural Gas Physical</v>
      </c>
      <c r="B1471" s="43" t="str">
        <f t="shared" si="112"/>
        <v>US</v>
      </c>
      <c r="C1471" s="43" t="str">
        <f t="shared" si="113"/>
        <v>Natural Gas</v>
      </c>
      <c r="D1471" s="43" t="str">
        <f t="shared" si="114"/>
        <v>Physical</v>
      </c>
      <c r="E1471" s="43">
        <f>IF(VLOOKUP(S1471,'DD-Lookup'!$J$6:$L$50,3,FALSE)="Monthly",(YEAR(AC1471)-YEAR(AB1471))*12+MONTH(AC1471)-MONTH(AB1471)+1,(AC1471-AB1471+1))</f>
        <v>1</v>
      </c>
      <c r="F1471" s="210">
        <f t="shared" si="115"/>
        <v>20000</v>
      </c>
      <c r="G1471" s="199">
        <v>1353545</v>
      </c>
      <c r="H1471" s="195">
        <v>37049.350497685198</v>
      </c>
      <c r="I1471" t="s">
        <v>3316</v>
      </c>
      <c r="M1471" t="s">
        <v>3341</v>
      </c>
      <c r="N1471" t="s">
        <v>3747</v>
      </c>
      <c r="O1471" t="s">
        <v>1629</v>
      </c>
      <c r="P1471" s="196">
        <v>20000</v>
      </c>
      <c r="S1471" t="s">
        <v>3342</v>
      </c>
      <c r="T1471" t="s">
        <v>3557</v>
      </c>
      <c r="U1471" s="198">
        <v>3.59</v>
      </c>
      <c r="V1471" t="s">
        <v>3331</v>
      </c>
      <c r="W1471" t="s">
        <v>2366</v>
      </c>
      <c r="X1471" t="s">
        <v>3093</v>
      </c>
      <c r="Y1471" t="s">
        <v>2469</v>
      </c>
      <c r="Z1471" t="s">
        <v>2995</v>
      </c>
      <c r="AA1471">
        <v>835924</v>
      </c>
      <c r="AB1471" s="195">
        <v>37050.875011574099</v>
      </c>
      <c r="AC1471" s="195">
        <v>37050.875011574099</v>
      </c>
    </row>
    <row r="1472" spans="1:29" x14ac:dyDescent="0.25">
      <c r="A1472" s="43" t="str">
        <f t="shared" si="111"/>
        <v>US Natural Gas Physical</v>
      </c>
      <c r="B1472" s="43" t="str">
        <f t="shared" si="112"/>
        <v>US</v>
      </c>
      <c r="C1472" s="43" t="str">
        <f t="shared" si="113"/>
        <v>Natural Gas</v>
      </c>
      <c r="D1472" s="43" t="str">
        <f t="shared" si="114"/>
        <v>Physical</v>
      </c>
      <c r="E1472" s="43">
        <f>IF(VLOOKUP(S1472,'DD-Lookup'!$J$6:$L$50,3,FALSE)="Monthly",(YEAR(AC1472)-YEAR(AB1472))*12+MONTH(AC1472)-MONTH(AB1472)+1,(AC1472-AB1472+1))</f>
        <v>1</v>
      </c>
      <c r="F1472" s="210">
        <f t="shared" si="115"/>
        <v>5000</v>
      </c>
      <c r="G1472" s="199">
        <v>1353546</v>
      </c>
      <c r="H1472" s="195">
        <v>37049.350520833301</v>
      </c>
      <c r="I1472" t="s">
        <v>3100</v>
      </c>
      <c r="M1472" t="s">
        <v>3341</v>
      </c>
      <c r="N1472" t="s">
        <v>3747</v>
      </c>
      <c r="O1472" t="s">
        <v>487</v>
      </c>
      <c r="P1472" s="196">
        <v>5000</v>
      </c>
      <c r="S1472" t="s">
        <v>3342</v>
      </c>
      <c r="T1472" t="s">
        <v>3557</v>
      </c>
      <c r="U1472" s="198">
        <v>2.38</v>
      </c>
      <c r="V1472" t="s">
        <v>1736</v>
      </c>
      <c r="W1472" t="s">
        <v>3108</v>
      </c>
      <c r="X1472" t="s">
        <v>3092</v>
      </c>
      <c r="Y1472" t="s">
        <v>2469</v>
      </c>
      <c r="Z1472" t="s">
        <v>2995</v>
      </c>
      <c r="AA1472">
        <v>835925</v>
      </c>
      <c r="AB1472" s="195">
        <v>37050.875011574099</v>
      </c>
      <c r="AC1472" s="195">
        <v>37050.875011574099</v>
      </c>
    </row>
    <row r="1473" spans="1:29" x14ac:dyDescent="0.25">
      <c r="A1473" s="43" t="str">
        <f t="shared" si="111"/>
        <v>US Power Physical</v>
      </c>
      <c r="B1473" s="43" t="str">
        <f t="shared" si="112"/>
        <v>US</v>
      </c>
      <c r="C1473" s="43" t="str">
        <f t="shared" si="113"/>
        <v>Power</v>
      </c>
      <c r="D1473" s="43" t="str">
        <f t="shared" si="114"/>
        <v>Physical</v>
      </c>
      <c r="E1473" s="43">
        <f>IF(VLOOKUP(S1473,'DD-Lookup'!$J$6:$L$50,3,FALSE)="Monthly",(YEAR(AC1473)-YEAR(AB1473))*12+MONTH(AC1473)-MONTH(AB1473)+1,(AC1473-AB1473+1))</f>
        <v>90</v>
      </c>
      <c r="F1473" s="210">
        <f t="shared" si="115"/>
        <v>2250</v>
      </c>
      <c r="G1473" s="199">
        <v>1353547</v>
      </c>
      <c r="H1473" s="195">
        <v>37049.350601851896</v>
      </c>
      <c r="I1473" t="s">
        <v>2259</v>
      </c>
      <c r="M1473" t="s">
        <v>2766</v>
      </c>
      <c r="N1473" t="s">
        <v>3310</v>
      </c>
      <c r="O1473" t="s">
        <v>4161</v>
      </c>
      <c r="Q1473" s="196">
        <v>25</v>
      </c>
      <c r="S1473" t="s">
        <v>3340</v>
      </c>
      <c r="T1473" t="s">
        <v>3557</v>
      </c>
      <c r="U1473" s="198">
        <v>53.5</v>
      </c>
      <c r="V1473" t="s">
        <v>3759</v>
      </c>
      <c r="W1473" t="s">
        <v>3152</v>
      </c>
      <c r="X1473" t="s">
        <v>3154</v>
      </c>
      <c r="Y1473" t="s">
        <v>2662</v>
      </c>
      <c r="Z1473" t="s">
        <v>2990</v>
      </c>
      <c r="AA1473">
        <v>636716.1</v>
      </c>
      <c r="AB1473" s="195">
        <v>37257</v>
      </c>
      <c r="AC1473" s="195">
        <v>37346</v>
      </c>
    </row>
    <row r="1474" spans="1:29" x14ac:dyDescent="0.25">
      <c r="A1474" s="43" t="str">
        <f t="shared" si="111"/>
        <v xml:space="preserve"> Metals Financial</v>
      </c>
      <c r="B1474" s="43" t="str">
        <f t="shared" si="112"/>
        <v/>
      </c>
      <c r="C1474" s="43" t="str">
        <f t="shared" si="113"/>
        <v>Metals</v>
      </c>
      <c r="D1474" s="43" t="str">
        <f t="shared" si="114"/>
        <v>Financial</v>
      </c>
      <c r="E1474" s="43">
        <f>IF(VLOOKUP(S1474,'DD-Lookup'!$J$6:$L$50,3,FALSE)="Monthly",(YEAR(AC1474)-YEAR(AB1474))*12+MONTH(AC1474)-MONTH(AB1474)+1,(AC1474-AB1474+1))</f>
        <v>1</v>
      </c>
      <c r="F1474" s="210">
        <f t="shared" si="115"/>
        <v>6</v>
      </c>
      <c r="G1474" s="199">
        <v>1353548</v>
      </c>
      <c r="H1474" s="195">
        <v>37049.350613425901</v>
      </c>
      <c r="I1474" t="s">
        <v>3570</v>
      </c>
      <c r="M1474" t="s">
        <v>3346</v>
      </c>
      <c r="N1474" t="s">
        <v>3614</v>
      </c>
      <c r="O1474" t="s">
        <v>3711</v>
      </c>
      <c r="P1474" s="196">
        <v>6</v>
      </c>
      <c r="S1474" t="s">
        <v>3556</v>
      </c>
      <c r="T1474" t="s">
        <v>3557</v>
      </c>
      <c r="U1474" s="198">
        <v>923</v>
      </c>
      <c r="V1474" t="s">
        <v>246</v>
      </c>
      <c r="W1474" t="s">
        <v>3583</v>
      </c>
      <c r="X1474" t="s">
        <v>3559</v>
      </c>
      <c r="Y1474" t="s">
        <v>3560</v>
      </c>
      <c r="Z1474" t="s">
        <v>3561</v>
      </c>
      <c r="AA1474">
        <v>2173573</v>
      </c>
    </row>
    <row r="1475" spans="1:29" x14ac:dyDescent="0.25">
      <c r="A1475" s="43" t="str">
        <f t="shared" si="111"/>
        <v>US Natural Gas Physical</v>
      </c>
      <c r="B1475" s="43" t="str">
        <f t="shared" si="112"/>
        <v>US</v>
      </c>
      <c r="C1475" s="43" t="str">
        <f t="shared" si="113"/>
        <v>Natural Gas</v>
      </c>
      <c r="D1475" s="43" t="str">
        <f t="shared" si="114"/>
        <v>Physical</v>
      </c>
      <c r="E1475" s="43">
        <f>IF(VLOOKUP(S1475,'DD-Lookup'!$J$6:$L$50,3,FALSE)="Monthly",(YEAR(AC1475)-YEAR(AB1475))*12+MONTH(AC1475)-MONTH(AB1475)+1,(AC1475-AB1475+1))</f>
        <v>1</v>
      </c>
      <c r="F1475" s="210">
        <f t="shared" si="115"/>
        <v>9021</v>
      </c>
      <c r="G1475" s="199">
        <v>1353549</v>
      </c>
      <c r="H1475" s="195">
        <v>37049.350671296299</v>
      </c>
      <c r="I1475" t="s">
        <v>2418</v>
      </c>
      <c r="M1475" t="s">
        <v>3341</v>
      </c>
      <c r="N1475" t="s">
        <v>3747</v>
      </c>
      <c r="O1475" t="s">
        <v>448</v>
      </c>
      <c r="Q1475" s="196">
        <v>9021</v>
      </c>
      <c r="S1475" t="s">
        <v>3342</v>
      </c>
      <c r="T1475" t="s">
        <v>3557</v>
      </c>
      <c r="U1475" s="198">
        <v>3.62</v>
      </c>
      <c r="V1475" t="s">
        <v>3735</v>
      </c>
      <c r="W1475" t="s">
        <v>2181</v>
      </c>
      <c r="X1475" t="s">
        <v>2182</v>
      </c>
      <c r="Y1475" t="s">
        <v>2469</v>
      </c>
      <c r="Z1475" t="s">
        <v>2995</v>
      </c>
      <c r="AA1475">
        <v>835926</v>
      </c>
      <c r="AB1475" s="195">
        <v>37050.875011574099</v>
      </c>
      <c r="AC1475" s="195">
        <v>37050.875011574099</v>
      </c>
    </row>
    <row r="1476" spans="1:29" x14ac:dyDescent="0.25">
      <c r="A1476" s="43" t="str">
        <f t="shared" si="111"/>
        <v>US Natural Gas Physical</v>
      </c>
      <c r="B1476" s="43" t="str">
        <f t="shared" si="112"/>
        <v>US</v>
      </c>
      <c r="C1476" s="43" t="str">
        <f t="shared" si="113"/>
        <v>Natural Gas</v>
      </c>
      <c r="D1476" s="43" t="str">
        <f t="shared" si="114"/>
        <v>Physical</v>
      </c>
      <c r="E1476" s="43">
        <f>IF(VLOOKUP(S1476,'DD-Lookup'!$J$6:$L$50,3,FALSE)="Monthly",(YEAR(AC1476)-YEAR(AB1476))*12+MONTH(AC1476)-MONTH(AB1476)+1,(AC1476-AB1476+1))</f>
        <v>1</v>
      </c>
      <c r="F1476" s="210">
        <f t="shared" si="115"/>
        <v>5000</v>
      </c>
      <c r="G1476" s="199">
        <v>1353550</v>
      </c>
      <c r="H1476" s="195">
        <v>37049.3507986111</v>
      </c>
      <c r="I1476" t="s">
        <v>3316</v>
      </c>
      <c r="M1476" t="s">
        <v>3341</v>
      </c>
      <c r="N1476" t="s">
        <v>3747</v>
      </c>
      <c r="O1476" t="s">
        <v>1624</v>
      </c>
      <c r="P1476" s="196">
        <v>5000</v>
      </c>
      <c r="S1476" t="s">
        <v>3342</v>
      </c>
      <c r="T1476" t="s">
        <v>3557</v>
      </c>
      <c r="U1476" s="198">
        <v>3.59</v>
      </c>
      <c r="V1476" t="s">
        <v>3331</v>
      </c>
      <c r="W1476" t="s">
        <v>2366</v>
      </c>
      <c r="X1476" t="s">
        <v>3093</v>
      </c>
      <c r="Y1476" t="s">
        <v>2469</v>
      </c>
      <c r="Z1476" t="s">
        <v>2995</v>
      </c>
      <c r="AA1476">
        <v>835927</v>
      </c>
      <c r="AB1476" s="195">
        <v>37050.875011574099</v>
      </c>
      <c r="AC1476" s="195">
        <v>37050.875011574099</v>
      </c>
    </row>
    <row r="1477" spans="1:29" x14ac:dyDescent="0.25">
      <c r="A1477" s="43" t="str">
        <f t="shared" si="111"/>
        <v>US Power Physical</v>
      </c>
      <c r="B1477" s="43" t="str">
        <f t="shared" si="112"/>
        <v>US</v>
      </c>
      <c r="C1477" s="43" t="str">
        <f t="shared" si="113"/>
        <v>Power</v>
      </c>
      <c r="D1477" s="43" t="str">
        <f t="shared" si="114"/>
        <v>Physical</v>
      </c>
      <c r="E1477" s="43">
        <f>IF(VLOOKUP(S1477,'DD-Lookup'!$J$6:$L$50,3,FALSE)="Monthly",(YEAR(AC1477)-YEAR(AB1477))*12+MONTH(AC1477)-MONTH(AB1477)+1,(AC1477-AB1477+1))</f>
        <v>31</v>
      </c>
      <c r="F1477" s="210">
        <f t="shared" si="115"/>
        <v>775</v>
      </c>
      <c r="G1477" s="199">
        <v>1353551</v>
      </c>
      <c r="H1477" s="195">
        <v>37049.350821759297</v>
      </c>
      <c r="I1477" t="s">
        <v>2465</v>
      </c>
      <c r="M1477" t="s">
        <v>2766</v>
      </c>
      <c r="N1477" t="s">
        <v>3308</v>
      </c>
      <c r="O1477" t="s">
        <v>2358</v>
      </c>
      <c r="Q1477" s="196">
        <v>25</v>
      </c>
      <c r="S1477" t="s">
        <v>3340</v>
      </c>
      <c r="T1477" t="s">
        <v>3557</v>
      </c>
      <c r="U1477" s="198">
        <v>210</v>
      </c>
      <c r="V1477" t="s">
        <v>3153</v>
      </c>
      <c r="W1477" t="s">
        <v>2403</v>
      </c>
      <c r="X1477" t="s">
        <v>3309</v>
      </c>
      <c r="Y1477" t="s">
        <v>2662</v>
      </c>
      <c r="Z1477" t="s">
        <v>2990</v>
      </c>
      <c r="AA1477">
        <v>636717.1</v>
      </c>
      <c r="AB1477" s="195">
        <v>37104.875011574099</v>
      </c>
      <c r="AC1477" s="195">
        <v>37134.875011574099</v>
      </c>
    </row>
    <row r="1478" spans="1:29" x14ac:dyDescent="0.25">
      <c r="A1478" s="43" t="str">
        <f t="shared" si="111"/>
        <v>US Power Physical</v>
      </c>
      <c r="B1478" s="43" t="str">
        <f t="shared" si="112"/>
        <v>US</v>
      </c>
      <c r="C1478" s="43" t="str">
        <f t="shared" si="113"/>
        <v>Power</v>
      </c>
      <c r="D1478" s="43" t="str">
        <f t="shared" si="114"/>
        <v>Physical</v>
      </c>
      <c r="E1478" s="43">
        <f>IF(VLOOKUP(S1478,'DD-Lookup'!$J$6:$L$50,3,FALSE)="Monthly",(YEAR(AC1478)-YEAR(AB1478))*12+MONTH(AC1478)-MONTH(AB1478)+1,(AC1478-AB1478+1))</f>
        <v>5</v>
      </c>
      <c r="F1478" s="210">
        <f t="shared" si="115"/>
        <v>250</v>
      </c>
      <c r="G1478" s="199">
        <v>1353552</v>
      </c>
      <c r="H1478" s="195">
        <v>37049.350902777798</v>
      </c>
      <c r="I1478" t="s">
        <v>3382</v>
      </c>
      <c r="M1478" t="s">
        <v>2766</v>
      </c>
      <c r="N1478" t="s">
        <v>3361</v>
      </c>
      <c r="O1478" t="s">
        <v>3835</v>
      </c>
      <c r="P1478" s="196">
        <v>50</v>
      </c>
      <c r="S1478" t="s">
        <v>3340</v>
      </c>
      <c r="T1478" t="s">
        <v>3557</v>
      </c>
      <c r="U1478" s="198">
        <v>63</v>
      </c>
      <c r="V1478" t="s">
        <v>3487</v>
      </c>
      <c r="W1478" t="s">
        <v>3380</v>
      </c>
      <c r="X1478" t="s">
        <v>3366</v>
      </c>
      <c r="Y1478" t="s">
        <v>2662</v>
      </c>
      <c r="Z1478" t="s">
        <v>2990</v>
      </c>
      <c r="AA1478">
        <v>636718.1</v>
      </c>
      <c r="AB1478" s="195">
        <v>37074.875</v>
      </c>
      <c r="AC1478" s="195">
        <v>37078.875</v>
      </c>
    </row>
    <row r="1479" spans="1:29" x14ac:dyDescent="0.25">
      <c r="A1479" s="43" t="str">
        <f t="shared" si="111"/>
        <v>US Power Physical</v>
      </c>
      <c r="B1479" s="43" t="str">
        <f t="shared" si="112"/>
        <v>US</v>
      </c>
      <c r="C1479" s="43" t="str">
        <f t="shared" si="113"/>
        <v>Power</v>
      </c>
      <c r="D1479" s="43" t="str">
        <f t="shared" si="114"/>
        <v>Physical</v>
      </c>
      <c r="E1479" s="43">
        <f>IF(VLOOKUP(S1479,'DD-Lookup'!$J$6:$L$50,3,FALSE)="Monthly",(YEAR(AC1479)-YEAR(AB1479))*12+MONTH(AC1479)-MONTH(AB1479)+1,(AC1479-AB1479+1))</f>
        <v>2</v>
      </c>
      <c r="F1479" s="210">
        <f t="shared" si="115"/>
        <v>50</v>
      </c>
      <c r="G1479" s="199">
        <v>1353554</v>
      </c>
      <c r="H1479" s="195">
        <v>37049.351053240702</v>
      </c>
      <c r="I1479" t="s">
        <v>2355</v>
      </c>
      <c r="M1479" t="s">
        <v>2766</v>
      </c>
      <c r="N1479" t="s">
        <v>3308</v>
      </c>
      <c r="O1479" t="s">
        <v>470</v>
      </c>
      <c r="Q1479" s="196">
        <v>25</v>
      </c>
      <c r="S1479" t="s">
        <v>3340</v>
      </c>
      <c r="T1479" t="s">
        <v>3557</v>
      </c>
      <c r="U1479" s="198">
        <v>26</v>
      </c>
      <c r="V1479" t="s">
        <v>3764</v>
      </c>
      <c r="W1479" t="s">
        <v>3060</v>
      </c>
      <c r="X1479" t="s">
        <v>3309</v>
      </c>
      <c r="Y1479" t="s">
        <v>2662</v>
      </c>
      <c r="Z1479" t="s">
        <v>2990</v>
      </c>
      <c r="AA1479">
        <v>636719.1</v>
      </c>
      <c r="AB1479" s="195">
        <v>37050.875011574099</v>
      </c>
      <c r="AC1479" s="195">
        <v>37051.875011574099</v>
      </c>
    </row>
    <row r="1480" spans="1:29" x14ac:dyDescent="0.25">
      <c r="A1480" s="43" t="str">
        <f t="shared" si="111"/>
        <v>US Natural Gas Physical</v>
      </c>
      <c r="B1480" s="43" t="str">
        <f t="shared" si="112"/>
        <v>US</v>
      </c>
      <c r="C1480" s="43" t="str">
        <f t="shared" si="113"/>
        <v>Natural Gas</v>
      </c>
      <c r="D1480" s="43" t="str">
        <f t="shared" si="114"/>
        <v>Physical</v>
      </c>
      <c r="E1480" s="43">
        <f>IF(VLOOKUP(S1480,'DD-Lookup'!$J$6:$L$50,3,FALSE)="Monthly",(YEAR(AC1480)-YEAR(AB1480))*12+MONTH(AC1480)-MONTH(AB1480)+1,(AC1480-AB1480+1))</f>
        <v>1</v>
      </c>
      <c r="F1480" s="210">
        <f t="shared" si="115"/>
        <v>10000</v>
      </c>
      <c r="G1480" s="199">
        <v>1353555</v>
      </c>
      <c r="H1480" s="195">
        <v>37049.351076388899</v>
      </c>
      <c r="I1480" t="s">
        <v>2504</v>
      </c>
      <c r="M1480" t="s">
        <v>3341</v>
      </c>
      <c r="N1480" t="s">
        <v>3747</v>
      </c>
      <c r="O1480" t="s">
        <v>476</v>
      </c>
      <c r="P1480" s="196">
        <v>10000</v>
      </c>
      <c r="S1480" t="s">
        <v>3342</v>
      </c>
      <c r="T1480" t="s">
        <v>3557</v>
      </c>
      <c r="U1480" s="198">
        <v>3.45</v>
      </c>
      <c r="V1480" t="s">
        <v>2405</v>
      </c>
      <c r="W1480" t="s">
        <v>3099</v>
      </c>
      <c r="X1480" t="s">
        <v>3092</v>
      </c>
      <c r="Y1480" t="s">
        <v>2469</v>
      </c>
      <c r="Z1480" t="s">
        <v>2995</v>
      </c>
      <c r="AA1480">
        <v>835928</v>
      </c>
      <c r="AB1480" s="195">
        <v>37050.875011574099</v>
      </c>
      <c r="AC1480" s="195">
        <v>37050.875011574099</v>
      </c>
    </row>
    <row r="1481" spans="1:29" x14ac:dyDescent="0.25">
      <c r="A1481" s="43" t="str">
        <f t="shared" si="111"/>
        <v>US Natural Gas Physical</v>
      </c>
      <c r="B1481" s="43" t="str">
        <f t="shared" si="112"/>
        <v>US</v>
      </c>
      <c r="C1481" s="43" t="str">
        <f t="shared" si="113"/>
        <v>Natural Gas</v>
      </c>
      <c r="D1481" s="43" t="str">
        <f t="shared" si="114"/>
        <v>Physical</v>
      </c>
      <c r="E1481" s="43">
        <f>IF(VLOOKUP(S1481,'DD-Lookup'!$J$6:$L$50,3,FALSE)="Monthly",(YEAR(AC1481)-YEAR(AB1481))*12+MONTH(AC1481)-MONTH(AB1481)+1,(AC1481-AB1481+1))</f>
        <v>1</v>
      </c>
      <c r="F1481" s="210">
        <f t="shared" si="115"/>
        <v>10000</v>
      </c>
      <c r="G1481" s="199">
        <v>1353557</v>
      </c>
      <c r="H1481" s="195">
        <v>37049.351145833301</v>
      </c>
      <c r="I1481" t="s">
        <v>2527</v>
      </c>
      <c r="M1481" t="s">
        <v>3341</v>
      </c>
      <c r="N1481" t="s">
        <v>3747</v>
      </c>
      <c r="O1481" t="s">
        <v>394</v>
      </c>
      <c r="Q1481" s="196">
        <v>10000</v>
      </c>
      <c r="S1481" t="s">
        <v>3342</v>
      </c>
      <c r="T1481" t="s">
        <v>3557</v>
      </c>
      <c r="U1481" s="198">
        <v>3.63</v>
      </c>
      <c r="V1481" t="s">
        <v>2349</v>
      </c>
      <c r="W1481" t="s">
        <v>2498</v>
      </c>
      <c r="X1481" t="s">
        <v>2499</v>
      </c>
      <c r="Y1481" t="s">
        <v>2469</v>
      </c>
      <c r="Z1481" t="s">
        <v>2995</v>
      </c>
      <c r="AA1481">
        <v>835929</v>
      </c>
      <c r="AB1481" s="195">
        <v>37050.875011574099</v>
      </c>
      <c r="AC1481" s="195">
        <v>37050.875011574099</v>
      </c>
    </row>
    <row r="1482" spans="1:29" x14ac:dyDescent="0.25">
      <c r="A1482" s="43" t="str">
        <f t="shared" si="111"/>
        <v xml:space="preserve"> Oil Products Financial</v>
      </c>
      <c r="B1482" s="43" t="str">
        <f t="shared" si="112"/>
        <v/>
      </c>
      <c r="C1482" s="43" t="str">
        <f t="shared" si="113"/>
        <v>Oil Products</v>
      </c>
      <c r="D1482" s="43" t="str">
        <f t="shared" si="114"/>
        <v>Financial</v>
      </c>
      <c r="E1482" s="43">
        <f>IF(VLOOKUP(S1482,'DD-Lookup'!$J$6:$L$50,3,FALSE)="Monthly",(YEAR(AC1482)-YEAR(AB1482))*12+MONTH(AC1482)-MONTH(AB1482)+1,(AC1482-AB1482+1))</f>
        <v>92</v>
      </c>
      <c r="F1482" s="210">
        <f t="shared" si="115"/>
        <v>230000</v>
      </c>
      <c r="G1482" s="199">
        <v>1353558</v>
      </c>
      <c r="H1482" s="195">
        <v>37049.3512037037</v>
      </c>
      <c r="I1482" t="s">
        <v>3527</v>
      </c>
      <c r="M1482" t="s">
        <v>3344</v>
      </c>
      <c r="N1482" t="s">
        <v>571</v>
      </c>
      <c r="O1482" t="s">
        <v>572</v>
      </c>
      <c r="Q1482" s="196">
        <v>2500</v>
      </c>
      <c r="S1482" t="s">
        <v>1674</v>
      </c>
      <c r="T1482" t="s">
        <v>3557</v>
      </c>
      <c r="U1482" s="198">
        <v>4.45</v>
      </c>
      <c r="V1482" t="s">
        <v>573</v>
      </c>
      <c r="W1482" t="s">
        <v>2242</v>
      </c>
      <c r="X1482" t="s">
        <v>2243</v>
      </c>
      <c r="Y1482" t="s">
        <v>3575</v>
      </c>
      <c r="Z1482" t="s">
        <v>3930</v>
      </c>
      <c r="AA1482" t="s">
        <v>574</v>
      </c>
      <c r="AB1482" s="195">
        <v>37073</v>
      </c>
      <c r="AC1482" s="195">
        <v>37164</v>
      </c>
    </row>
    <row r="1483" spans="1:29" x14ac:dyDescent="0.25">
      <c r="A1483" s="43" t="str">
        <f t="shared" ref="A1483:A1546" si="116">B1483&amp;" "&amp;C1483&amp;" "&amp;D1483</f>
        <v>US Power Physical</v>
      </c>
      <c r="B1483" s="43" t="str">
        <f t="shared" ref="B1483:B1546" si="117">IF((LEFT(N1483,2)="US"),"US","")</f>
        <v>US</v>
      </c>
      <c r="C1483" s="43" t="str">
        <f t="shared" ref="C1483:C1546" si="118">M1483</f>
        <v>Power</v>
      </c>
      <c r="D1483" s="43" t="str">
        <f t="shared" ref="D1483:D1546" si="119">IF(ISNUMBER(FIND("Phy",N1483))=TRUE,"Physical","Financial")</f>
        <v>Physical</v>
      </c>
      <c r="E1483" s="43">
        <f>IF(VLOOKUP(S1483,'DD-Lookup'!$J$6:$L$50,3,FALSE)="Monthly",(YEAR(AC1483)-YEAR(AB1483))*12+MONTH(AC1483)-MONTH(AB1483)+1,(AC1483-AB1483+1))</f>
        <v>2</v>
      </c>
      <c r="F1483" s="210">
        <f t="shared" ref="F1483:F1546" si="120">E1483*SUM(P1483:Q1483)</f>
        <v>20</v>
      </c>
      <c r="G1483" s="199">
        <v>1353559</v>
      </c>
      <c r="H1483" s="195">
        <v>37049.351238425901</v>
      </c>
      <c r="I1483" t="s">
        <v>3375</v>
      </c>
      <c r="M1483" t="s">
        <v>2766</v>
      </c>
      <c r="N1483" t="s">
        <v>3310</v>
      </c>
      <c r="O1483" t="s">
        <v>564</v>
      </c>
      <c r="Q1483" s="196">
        <v>10</v>
      </c>
      <c r="S1483" t="s">
        <v>3340</v>
      </c>
      <c r="T1483" t="s">
        <v>3557</v>
      </c>
      <c r="U1483" s="198">
        <v>18</v>
      </c>
      <c r="V1483" t="s">
        <v>2410</v>
      </c>
      <c r="W1483" t="s">
        <v>1758</v>
      </c>
      <c r="X1483" t="s">
        <v>3312</v>
      </c>
      <c r="Y1483" t="s">
        <v>2662</v>
      </c>
      <c r="Z1483" t="s">
        <v>2990</v>
      </c>
      <c r="AA1483">
        <v>636720.1</v>
      </c>
      <c r="AB1483" s="195">
        <v>37050.875011574099</v>
      </c>
      <c r="AC1483" s="195">
        <v>37051.875011574099</v>
      </c>
    </row>
    <row r="1484" spans="1:29" x14ac:dyDescent="0.25">
      <c r="A1484" s="43" t="str">
        <f t="shared" si="116"/>
        <v>US Natural Gas Financial</v>
      </c>
      <c r="B1484" s="43" t="str">
        <f t="shared" si="117"/>
        <v>US</v>
      </c>
      <c r="C1484" s="43" t="str">
        <f t="shared" si="118"/>
        <v>Natural Gas</v>
      </c>
      <c r="D1484" s="43" t="str">
        <f t="shared" si="119"/>
        <v>Financial</v>
      </c>
      <c r="E1484" s="43">
        <f>IF(VLOOKUP(S1484,'DD-Lookup'!$J$6:$L$50,3,FALSE)="Monthly",(YEAR(AC1484)-YEAR(AB1484))*12+MONTH(AC1484)-MONTH(AB1484)+1,(AC1484-AB1484+1))</f>
        <v>31</v>
      </c>
      <c r="F1484" s="210">
        <f t="shared" si="120"/>
        <v>310000</v>
      </c>
      <c r="G1484" s="199">
        <v>1353560</v>
      </c>
      <c r="H1484" s="195">
        <v>37049.35125</v>
      </c>
      <c r="I1484" t="s">
        <v>2280</v>
      </c>
      <c r="M1484" t="s">
        <v>3341</v>
      </c>
      <c r="N1484" t="s">
        <v>2281</v>
      </c>
      <c r="O1484" t="s">
        <v>2475</v>
      </c>
      <c r="Q1484" s="196">
        <v>10000</v>
      </c>
      <c r="S1484" t="s">
        <v>3342</v>
      </c>
      <c r="T1484" t="s">
        <v>3557</v>
      </c>
      <c r="U1484" s="198">
        <v>3.79</v>
      </c>
      <c r="V1484" t="s">
        <v>2344</v>
      </c>
      <c r="W1484" t="s">
        <v>2853</v>
      </c>
      <c r="X1484" t="s">
        <v>2282</v>
      </c>
      <c r="Y1484" t="s">
        <v>3575</v>
      </c>
      <c r="Z1484" t="s">
        <v>2995</v>
      </c>
      <c r="AA1484" t="s">
        <v>575</v>
      </c>
      <c r="AB1484" s="195">
        <v>37073.875</v>
      </c>
      <c r="AC1484" s="195">
        <v>37103.875</v>
      </c>
    </row>
    <row r="1485" spans="1:29" x14ac:dyDescent="0.25">
      <c r="A1485" s="43" t="str">
        <f t="shared" si="116"/>
        <v>US Power Physical</v>
      </c>
      <c r="B1485" s="43" t="str">
        <f t="shared" si="117"/>
        <v>US</v>
      </c>
      <c r="C1485" s="43" t="str">
        <f t="shared" si="118"/>
        <v>Power</v>
      </c>
      <c r="D1485" s="43" t="str">
        <f t="shared" si="119"/>
        <v>Physical</v>
      </c>
      <c r="E1485" s="43">
        <f>IF(VLOOKUP(S1485,'DD-Lookup'!$J$6:$L$50,3,FALSE)="Monthly",(YEAR(AC1485)-YEAR(AB1485))*12+MONTH(AC1485)-MONTH(AB1485)+1,(AC1485-AB1485+1))</f>
        <v>31</v>
      </c>
      <c r="F1485" s="210">
        <f t="shared" si="120"/>
        <v>775</v>
      </c>
      <c r="G1485" s="199">
        <v>1353561</v>
      </c>
      <c r="H1485" s="195">
        <v>37049.351261573996</v>
      </c>
      <c r="I1485" t="s">
        <v>2259</v>
      </c>
      <c r="M1485" t="s">
        <v>2766</v>
      </c>
      <c r="N1485" t="s">
        <v>3308</v>
      </c>
      <c r="O1485" t="s">
        <v>2358</v>
      </c>
      <c r="Q1485" s="196">
        <v>25</v>
      </c>
      <c r="S1485" t="s">
        <v>3340</v>
      </c>
      <c r="T1485" t="s">
        <v>3557</v>
      </c>
      <c r="U1485" s="198">
        <v>210</v>
      </c>
      <c r="V1485" t="s">
        <v>3759</v>
      </c>
      <c r="W1485" t="s">
        <v>2403</v>
      </c>
      <c r="X1485" t="s">
        <v>3309</v>
      </c>
      <c r="Y1485" t="s">
        <v>2662</v>
      </c>
      <c r="Z1485" t="s">
        <v>2990</v>
      </c>
      <c r="AA1485">
        <v>636721.1</v>
      </c>
      <c r="AB1485" s="195">
        <v>37104.875011574099</v>
      </c>
      <c r="AC1485" s="195">
        <v>37134.875011574099</v>
      </c>
    </row>
    <row r="1486" spans="1:29" x14ac:dyDescent="0.25">
      <c r="A1486" s="43" t="str">
        <f t="shared" si="116"/>
        <v>US Power Physical</v>
      </c>
      <c r="B1486" s="43" t="str">
        <f t="shared" si="117"/>
        <v>US</v>
      </c>
      <c r="C1486" s="43" t="str">
        <f t="shared" si="118"/>
        <v>Power</v>
      </c>
      <c r="D1486" s="43" t="str">
        <f t="shared" si="119"/>
        <v>Physical</v>
      </c>
      <c r="E1486" s="43">
        <f>IF(VLOOKUP(S1486,'DD-Lookup'!$J$6:$L$50,3,FALSE)="Monthly",(YEAR(AC1486)-YEAR(AB1486))*12+MONTH(AC1486)-MONTH(AB1486)+1,(AC1486-AB1486+1))</f>
        <v>2</v>
      </c>
      <c r="F1486" s="210">
        <f t="shared" si="120"/>
        <v>50</v>
      </c>
      <c r="G1486" s="199">
        <v>1353562</v>
      </c>
      <c r="H1486" s="195">
        <v>37049.3512962963</v>
      </c>
      <c r="I1486" t="s">
        <v>2390</v>
      </c>
      <c r="M1486" t="s">
        <v>2766</v>
      </c>
      <c r="N1486" t="s">
        <v>3308</v>
      </c>
      <c r="O1486" t="s">
        <v>443</v>
      </c>
      <c r="Q1486" s="196">
        <v>25</v>
      </c>
      <c r="S1486" t="s">
        <v>3340</v>
      </c>
      <c r="T1486" t="s">
        <v>3557</v>
      </c>
      <c r="U1486" s="198">
        <v>38.5</v>
      </c>
      <c r="V1486" t="s">
        <v>2391</v>
      </c>
      <c r="W1486" t="s">
        <v>1729</v>
      </c>
      <c r="X1486" t="s">
        <v>3061</v>
      </c>
      <c r="Y1486" t="s">
        <v>2662</v>
      </c>
      <c r="Z1486" t="s">
        <v>2990</v>
      </c>
      <c r="AA1486">
        <v>636722.1</v>
      </c>
      <c r="AB1486" s="195">
        <v>37050.875011574099</v>
      </c>
      <c r="AC1486" s="195">
        <v>37051.875011574099</v>
      </c>
    </row>
    <row r="1487" spans="1:29" x14ac:dyDescent="0.25">
      <c r="A1487" s="43" t="str">
        <f t="shared" si="116"/>
        <v>US Natural Gas Financial</v>
      </c>
      <c r="B1487" s="43" t="str">
        <f t="shared" si="117"/>
        <v>US</v>
      </c>
      <c r="C1487" s="43" t="str">
        <f t="shared" si="118"/>
        <v>Natural Gas</v>
      </c>
      <c r="D1487" s="43" t="str">
        <f t="shared" si="119"/>
        <v>Financial</v>
      </c>
      <c r="E1487" s="43">
        <f>IF(VLOOKUP(S1487,'DD-Lookup'!$J$6:$L$50,3,FALSE)="Monthly",(YEAR(AC1487)-YEAR(AB1487))*12+MONTH(AC1487)-MONTH(AB1487)+1,(AC1487-AB1487+1))</f>
        <v>31</v>
      </c>
      <c r="F1487" s="210">
        <f t="shared" si="120"/>
        <v>310000</v>
      </c>
      <c r="G1487" s="199">
        <v>1353563</v>
      </c>
      <c r="H1487" s="195">
        <v>37049.351493055598</v>
      </c>
      <c r="I1487" t="s">
        <v>2269</v>
      </c>
      <c r="M1487" t="s">
        <v>3341</v>
      </c>
      <c r="N1487" t="s">
        <v>2281</v>
      </c>
      <c r="O1487" t="s">
        <v>2475</v>
      </c>
      <c r="Q1487" s="196">
        <v>10000</v>
      </c>
      <c r="S1487" t="s">
        <v>3342</v>
      </c>
      <c r="T1487" t="s">
        <v>3557</v>
      </c>
      <c r="U1487" s="198">
        <v>3.79</v>
      </c>
      <c r="V1487" t="s">
        <v>3524</v>
      </c>
      <c r="W1487" t="s">
        <v>2853</v>
      </c>
      <c r="X1487" t="s">
        <v>2282</v>
      </c>
      <c r="Y1487" t="s">
        <v>3575</v>
      </c>
      <c r="Z1487" t="s">
        <v>2995</v>
      </c>
      <c r="AA1487" t="s">
        <v>576</v>
      </c>
      <c r="AB1487" s="195">
        <v>37073.875</v>
      </c>
      <c r="AC1487" s="195">
        <v>37103.875</v>
      </c>
    </row>
    <row r="1488" spans="1:29" x14ac:dyDescent="0.25">
      <c r="A1488" s="43" t="str">
        <f t="shared" si="116"/>
        <v>US Natural Gas Physical</v>
      </c>
      <c r="B1488" s="43" t="str">
        <f t="shared" si="117"/>
        <v>US</v>
      </c>
      <c r="C1488" s="43" t="str">
        <f t="shared" si="118"/>
        <v>Natural Gas</v>
      </c>
      <c r="D1488" s="43" t="str">
        <f t="shared" si="119"/>
        <v>Physical</v>
      </c>
      <c r="E1488" s="43">
        <f>IF(VLOOKUP(S1488,'DD-Lookup'!$J$6:$L$50,3,FALSE)="Monthly",(YEAR(AC1488)-YEAR(AB1488))*12+MONTH(AC1488)-MONTH(AB1488)+1,(AC1488-AB1488+1))</f>
        <v>1</v>
      </c>
      <c r="F1488" s="210">
        <f t="shared" si="120"/>
        <v>2500</v>
      </c>
      <c r="G1488" s="199">
        <v>1353564</v>
      </c>
      <c r="H1488" s="195">
        <v>37049.351504629602</v>
      </c>
      <c r="I1488" t="s">
        <v>3102</v>
      </c>
      <c r="M1488" t="s">
        <v>3341</v>
      </c>
      <c r="N1488" t="s">
        <v>3747</v>
      </c>
      <c r="O1488" t="s">
        <v>465</v>
      </c>
      <c r="P1488" s="196">
        <v>2500</v>
      </c>
      <c r="S1488" t="s">
        <v>3342</v>
      </c>
      <c r="T1488" t="s">
        <v>3557</v>
      </c>
      <c r="U1488" s="198">
        <v>2.8</v>
      </c>
      <c r="V1488" t="s">
        <v>3103</v>
      </c>
      <c r="W1488" t="s">
        <v>3091</v>
      </c>
      <c r="X1488" t="s">
        <v>3092</v>
      </c>
      <c r="Y1488" t="s">
        <v>2469</v>
      </c>
      <c r="Z1488" t="s">
        <v>2995</v>
      </c>
      <c r="AA1488">
        <v>835930</v>
      </c>
      <c r="AB1488" s="195">
        <v>37050.875011574099</v>
      </c>
      <c r="AC1488" s="195">
        <v>37050.875011574099</v>
      </c>
    </row>
    <row r="1489" spans="1:29" x14ac:dyDescent="0.25">
      <c r="A1489" s="43" t="str">
        <f t="shared" si="116"/>
        <v>US Power Physical</v>
      </c>
      <c r="B1489" s="43" t="str">
        <f t="shared" si="117"/>
        <v>US</v>
      </c>
      <c r="C1489" s="43" t="str">
        <f t="shared" si="118"/>
        <v>Power</v>
      </c>
      <c r="D1489" s="43" t="str">
        <f t="shared" si="119"/>
        <v>Physical</v>
      </c>
      <c r="E1489" s="43">
        <f>IF(VLOOKUP(S1489,'DD-Lookup'!$J$6:$L$50,3,FALSE)="Monthly",(YEAR(AC1489)-YEAR(AB1489))*12+MONTH(AC1489)-MONTH(AB1489)+1,(AC1489-AB1489+1))</f>
        <v>2</v>
      </c>
      <c r="F1489" s="210">
        <f t="shared" si="120"/>
        <v>50</v>
      </c>
      <c r="G1489" s="199">
        <v>1353565</v>
      </c>
      <c r="H1489" s="195">
        <v>37049.351585648103</v>
      </c>
      <c r="I1489" t="s">
        <v>2259</v>
      </c>
      <c r="M1489" t="s">
        <v>2766</v>
      </c>
      <c r="N1489" t="s">
        <v>3308</v>
      </c>
      <c r="O1489" t="s">
        <v>2694</v>
      </c>
      <c r="Q1489" s="196">
        <v>25</v>
      </c>
      <c r="S1489" t="s">
        <v>3340</v>
      </c>
      <c r="T1489" t="s">
        <v>3557</v>
      </c>
      <c r="U1489" s="198">
        <v>55</v>
      </c>
      <c r="V1489" t="s">
        <v>3759</v>
      </c>
      <c r="W1489" t="s">
        <v>3313</v>
      </c>
      <c r="X1489" t="s">
        <v>3309</v>
      </c>
      <c r="Y1489" t="s">
        <v>2662</v>
      </c>
      <c r="Z1489" t="s">
        <v>2990</v>
      </c>
      <c r="AA1489">
        <v>636723.1</v>
      </c>
      <c r="AB1489" s="195">
        <v>37050.875011574099</v>
      </c>
      <c r="AC1489" s="195">
        <v>37051.875011574099</v>
      </c>
    </row>
    <row r="1490" spans="1:29" x14ac:dyDescent="0.25">
      <c r="A1490" s="43" t="str">
        <f t="shared" si="116"/>
        <v>US Crude Financial</v>
      </c>
      <c r="B1490" s="43" t="str">
        <f t="shared" si="117"/>
        <v>US</v>
      </c>
      <c r="C1490" s="43" t="str">
        <f t="shared" si="118"/>
        <v>Crude</v>
      </c>
      <c r="D1490" s="43" t="str">
        <f t="shared" si="119"/>
        <v>Financial</v>
      </c>
      <c r="E1490" s="43">
        <f>IF(VLOOKUP(S1490,'DD-Lookup'!$J$6:$L$50,3,FALSE)="Monthly",(YEAR(AC1490)-YEAR(AB1490))*12+MONTH(AC1490)-MONTH(AB1490)+1,(AC1490-AB1490+1))</f>
        <v>1</v>
      </c>
      <c r="F1490" s="210">
        <f t="shared" si="120"/>
        <v>50000</v>
      </c>
      <c r="G1490" s="199">
        <v>1353566</v>
      </c>
      <c r="H1490" s="195">
        <v>37049.351597222201</v>
      </c>
      <c r="I1490" t="s">
        <v>2280</v>
      </c>
      <c r="M1490" t="s">
        <v>3437</v>
      </c>
      <c r="N1490" t="s">
        <v>2653</v>
      </c>
      <c r="O1490" t="s">
        <v>3359</v>
      </c>
      <c r="P1490" s="196">
        <v>50000</v>
      </c>
      <c r="S1490" t="s">
        <v>3347</v>
      </c>
      <c r="T1490" t="s">
        <v>3557</v>
      </c>
      <c r="U1490" s="198">
        <v>27.52</v>
      </c>
      <c r="V1490" t="s">
        <v>2458</v>
      </c>
      <c r="W1490" t="s">
        <v>2655</v>
      </c>
      <c r="X1490" t="s">
        <v>2656</v>
      </c>
      <c r="Y1490" t="s">
        <v>2778</v>
      </c>
      <c r="Z1490" t="s">
        <v>2995</v>
      </c>
      <c r="AA1490">
        <v>115421</v>
      </c>
      <c r="AB1490" s="195">
        <v>37073</v>
      </c>
      <c r="AC1490" s="195">
        <v>37103</v>
      </c>
    </row>
    <row r="1491" spans="1:29" x14ac:dyDescent="0.25">
      <c r="A1491" s="43" t="str">
        <f t="shared" si="116"/>
        <v>US Natural Gas Financial</v>
      </c>
      <c r="B1491" s="43" t="str">
        <f t="shared" si="117"/>
        <v>US</v>
      </c>
      <c r="C1491" s="43" t="str">
        <f t="shared" si="118"/>
        <v>Natural Gas</v>
      </c>
      <c r="D1491" s="43" t="str">
        <f t="shared" si="119"/>
        <v>Financial</v>
      </c>
      <c r="E1491" s="43">
        <f>IF(VLOOKUP(S1491,'DD-Lookup'!$J$6:$L$50,3,FALSE)="Monthly",(YEAR(AC1491)-YEAR(AB1491))*12+MONTH(AC1491)-MONTH(AB1491)+1,(AC1491-AB1491+1))</f>
        <v>31</v>
      </c>
      <c r="F1491" s="210">
        <f t="shared" si="120"/>
        <v>155000</v>
      </c>
      <c r="G1491" s="199">
        <v>1353567</v>
      </c>
      <c r="H1491" s="195">
        <v>37049.3516087963</v>
      </c>
      <c r="I1491" t="s">
        <v>2472</v>
      </c>
      <c r="M1491" t="s">
        <v>3341</v>
      </c>
      <c r="N1491" t="s">
        <v>2476</v>
      </c>
      <c r="O1491" t="s">
        <v>2609</v>
      </c>
      <c r="P1491" s="196">
        <v>5000</v>
      </c>
      <c r="S1491" t="s">
        <v>3342</v>
      </c>
      <c r="T1491" t="s">
        <v>3557</v>
      </c>
      <c r="U1491" s="198">
        <v>0.1575</v>
      </c>
      <c r="V1491" t="s">
        <v>3514</v>
      </c>
      <c r="W1491" t="s">
        <v>2477</v>
      </c>
      <c r="X1491" t="s">
        <v>2478</v>
      </c>
      <c r="Y1491" t="s">
        <v>3575</v>
      </c>
      <c r="Z1491" t="s">
        <v>2995</v>
      </c>
      <c r="AA1491" t="s">
        <v>577</v>
      </c>
      <c r="AB1491" s="195">
        <v>37073.875011574099</v>
      </c>
      <c r="AC1491" s="195">
        <v>37103.875011574099</v>
      </c>
    </row>
    <row r="1492" spans="1:29" x14ac:dyDescent="0.25">
      <c r="A1492" s="43" t="str">
        <f t="shared" si="116"/>
        <v xml:space="preserve"> Crude Financial</v>
      </c>
      <c r="B1492" s="43" t="str">
        <f t="shared" si="117"/>
        <v/>
      </c>
      <c r="C1492" s="43" t="str">
        <f t="shared" si="118"/>
        <v>Crude</v>
      </c>
      <c r="D1492" s="43" t="str">
        <f t="shared" si="119"/>
        <v>Financial</v>
      </c>
      <c r="E1492" s="43">
        <f>IF(VLOOKUP(S1492,'DD-Lookup'!$J$6:$L$50,3,FALSE)="Monthly",(YEAR(AC1492)-YEAR(AB1492))*12+MONTH(AC1492)-MONTH(AB1492)+1,(AC1492-AB1492+1))</f>
        <v>31</v>
      </c>
      <c r="F1492" s="210">
        <f t="shared" si="120"/>
        <v>775000</v>
      </c>
      <c r="G1492" s="199">
        <v>1353568</v>
      </c>
      <c r="H1492" s="195">
        <v>37049.351631944402</v>
      </c>
      <c r="I1492" t="s">
        <v>2280</v>
      </c>
      <c r="M1492" t="s">
        <v>3437</v>
      </c>
      <c r="N1492" t="s">
        <v>2296</v>
      </c>
      <c r="O1492" t="s">
        <v>2297</v>
      </c>
      <c r="P1492" s="196">
        <v>25000</v>
      </c>
      <c r="S1492" t="s">
        <v>2298</v>
      </c>
      <c r="T1492" t="s">
        <v>3557</v>
      </c>
      <c r="U1492" s="198">
        <v>28.53</v>
      </c>
      <c r="V1492" t="s">
        <v>2458</v>
      </c>
      <c r="W1492" t="s">
        <v>2648</v>
      </c>
      <c r="X1492" t="s">
        <v>2649</v>
      </c>
      <c r="Y1492" t="s">
        <v>2778</v>
      </c>
      <c r="Z1492" t="s">
        <v>3930</v>
      </c>
      <c r="AA1492">
        <v>115422</v>
      </c>
      <c r="AB1492" s="195">
        <v>37073</v>
      </c>
      <c r="AC1492" s="195">
        <v>37103</v>
      </c>
    </row>
    <row r="1493" spans="1:29" x14ac:dyDescent="0.25">
      <c r="A1493" s="43" t="str">
        <f t="shared" si="116"/>
        <v>US Natural Gas Financial</v>
      </c>
      <c r="B1493" s="43" t="str">
        <f t="shared" si="117"/>
        <v>US</v>
      </c>
      <c r="C1493" s="43" t="str">
        <f t="shared" si="118"/>
        <v>Natural Gas</v>
      </c>
      <c r="D1493" s="43" t="str">
        <f t="shared" si="119"/>
        <v>Financial</v>
      </c>
      <c r="E1493" s="43">
        <f>IF(VLOOKUP(S1493,'DD-Lookup'!$J$6:$L$50,3,FALSE)="Monthly",(YEAR(AC1493)-YEAR(AB1493))*12+MONTH(AC1493)-MONTH(AB1493)+1,(AC1493-AB1493+1))</f>
        <v>31</v>
      </c>
      <c r="F1493" s="210">
        <f t="shared" si="120"/>
        <v>155000</v>
      </c>
      <c r="G1493" s="199">
        <v>1353569</v>
      </c>
      <c r="H1493" s="195">
        <v>37049.351643518501</v>
      </c>
      <c r="I1493" t="s">
        <v>2472</v>
      </c>
      <c r="M1493" t="s">
        <v>3341</v>
      </c>
      <c r="N1493" t="s">
        <v>2476</v>
      </c>
      <c r="O1493" t="s">
        <v>578</v>
      </c>
      <c r="P1493" s="196">
        <v>5000</v>
      </c>
      <c r="S1493" t="s">
        <v>3342</v>
      </c>
      <c r="T1493" t="s">
        <v>3557</v>
      </c>
      <c r="U1493" s="198">
        <v>0.16</v>
      </c>
      <c r="V1493" t="s">
        <v>3514</v>
      </c>
      <c r="W1493" t="s">
        <v>2477</v>
      </c>
      <c r="X1493" t="s">
        <v>2478</v>
      </c>
      <c r="Y1493" t="s">
        <v>3575</v>
      </c>
      <c r="Z1493" t="s">
        <v>2995</v>
      </c>
      <c r="AA1493" t="s">
        <v>579</v>
      </c>
      <c r="AB1493" s="195">
        <v>37104.875011574099</v>
      </c>
      <c r="AC1493" s="195">
        <v>37134.875011574099</v>
      </c>
    </row>
    <row r="1494" spans="1:29" x14ac:dyDescent="0.25">
      <c r="A1494" s="43" t="str">
        <f t="shared" si="116"/>
        <v>US Natural Gas Financial</v>
      </c>
      <c r="B1494" s="43" t="str">
        <f t="shared" si="117"/>
        <v>US</v>
      </c>
      <c r="C1494" s="43" t="str">
        <f t="shared" si="118"/>
        <v>Natural Gas</v>
      </c>
      <c r="D1494" s="43" t="str">
        <f t="shared" si="119"/>
        <v>Financial</v>
      </c>
      <c r="E1494" s="43">
        <f>IF(VLOOKUP(S1494,'DD-Lookup'!$J$6:$L$50,3,FALSE)="Monthly",(YEAR(AC1494)-YEAR(AB1494))*12+MONTH(AC1494)-MONTH(AB1494)+1,(AC1494-AB1494+1))</f>
        <v>30</v>
      </c>
      <c r="F1494" s="210">
        <f t="shared" si="120"/>
        <v>150000</v>
      </c>
      <c r="G1494" s="199">
        <v>1353570</v>
      </c>
      <c r="H1494" s="195">
        <v>37049.351666666698</v>
      </c>
      <c r="I1494" t="s">
        <v>2472</v>
      </c>
      <c r="M1494" t="s">
        <v>3341</v>
      </c>
      <c r="N1494" t="s">
        <v>2476</v>
      </c>
      <c r="O1494" t="s">
        <v>580</v>
      </c>
      <c r="P1494" s="196">
        <v>5000</v>
      </c>
      <c r="S1494" t="s">
        <v>3342</v>
      </c>
      <c r="T1494" t="s">
        <v>3557</v>
      </c>
      <c r="U1494" s="198">
        <v>0.155</v>
      </c>
      <c r="V1494" t="s">
        <v>3514</v>
      </c>
      <c r="W1494" t="s">
        <v>2477</v>
      </c>
      <c r="X1494" t="s">
        <v>2478</v>
      </c>
      <c r="Y1494" t="s">
        <v>3575</v>
      </c>
      <c r="Z1494" t="s">
        <v>2995</v>
      </c>
      <c r="AA1494" t="s">
        <v>581</v>
      </c>
      <c r="AB1494" s="195">
        <v>37135.875011574099</v>
      </c>
      <c r="AC1494" s="195">
        <v>37164.875011574099</v>
      </c>
    </row>
    <row r="1495" spans="1:29" x14ac:dyDescent="0.25">
      <c r="A1495" s="43" t="str">
        <f t="shared" si="116"/>
        <v>US Natural Gas Financial</v>
      </c>
      <c r="B1495" s="43" t="str">
        <f t="shared" si="117"/>
        <v>US</v>
      </c>
      <c r="C1495" s="43" t="str">
        <f t="shared" si="118"/>
        <v>Natural Gas</v>
      </c>
      <c r="D1495" s="43" t="str">
        <f t="shared" si="119"/>
        <v>Financial</v>
      </c>
      <c r="E1495" s="43">
        <f>IF(VLOOKUP(S1495,'DD-Lookup'!$J$6:$L$50,3,FALSE)="Monthly",(YEAR(AC1495)-YEAR(AB1495))*12+MONTH(AC1495)-MONTH(AB1495)+1,(AC1495-AB1495+1))</f>
        <v>31</v>
      </c>
      <c r="F1495" s="210">
        <f t="shared" si="120"/>
        <v>465000</v>
      </c>
      <c r="G1495" s="199">
        <v>1353571</v>
      </c>
      <c r="H1495" s="195">
        <v>37049.351678240702</v>
      </c>
      <c r="I1495" t="s">
        <v>2280</v>
      </c>
      <c r="M1495" t="s">
        <v>3341</v>
      </c>
      <c r="N1495" t="s">
        <v>2281</v>
      </c>
      <c r="O1495" t="s">
        <v>2475</v>
      </c>
      <c r="Q1495" s="196">
        <v>15000</v>
      </c>
      <c r="S1495" t="s">
        <v>3342</v>
      </c>
      <c r="T1495" t="s">
        <v>3557</v>
      </c>
      <c r="U1495" s="198">
        <v>3.7949999999999999</v>
      </c>
      <c r="V1495" t="s">
        <v>3485</v>
      </c>
      <c r="W1495" t="s">
        <v>2853</v>
      </c>
      <c r="X1495" t="s">
        <v>2282</v>
      </c>
      <c r="Y1495" t="s">
        <v>3575</v>
      </c>
      <c r="Z1495" t="s">
        <v>2995</v>
      </c>
      <c r="AA1495" t="s">
        <v>582</v>
      </c>
      <c r="AB1495" s="195">
        <v>37073.875</v>
      </c>
      <c r="AC1495" s="195">
        <v>37103.875</v>
      </c>
    </row>
    <row r="1496" spans="1:29" x14ac:dyDescent="0.25">
      <c r="A1496" s="43" t="str">
        <f t="shared" si="116"/>
        <v>US Natural Gas Physical</v>
      </c>
      <c r="B1496" s="43" t="str">
        <f t="shared" si="117"/>
        <v>US</v>
      </c>
      <c r="C1496" s="43" t="str">
        <f t="shared" si="118"/>
        <v>Natural Gas</v>
      </c>
      <c r="D1496" s="43" t="str">
        <f t="shared" si="119"/>
        <v>Physical</v>
      </c>
      <c r="E1496" s="43">
        <f>IF(VLOOKUP(S1496,'DD-Lookup'!$J$6:$L$50,3,FALSE)="Monthly",(YEAR(AC1496)-YEAR(AB1496))*12+MONTH(AC1496)-MONTH(AB1496)+1,(AC1496-AB1496+1))</f>
        <v>1</v>
      </c>
      <c r="F1496" s="210">
        <f t="shared" si="120"/>
        <v>10000</v>
      </c>
      <c r="G1496" s="199">
        <v>1353572</v>
      </c>
      <c r="H1496" s="195">
        <v>37049.351678240702</v>
      </c>
      <c r="I1496" t="s">
        <v>2487</v>
      </c>
      <c r="M1496" t="s">
        <v>3341</v>
      </c>
      <c r="N1496" t="s">
        <v>3747</v>
      </c>
      <c r="O1496" t="s">
        <v>1624</v>
      </c>
      <c r="Q1496" s="196">
        <v>10000</v>
      </c>
      <c r="S1496" t="s">
        <v>3342</v>
      </c>
      <c r="T1496" t="s">
        <v>3557</v>
      </c>
      <c r="U1496" s="198">
        <v>3.5950000000000002</v>
      </c>
      <c r="V1496" t="s">
        <v>3495</v>
      </c>
      <c r="W1496" t="s">
        <v>2366</v>
      </c>
      <c r="X1496" t="s">
        <v>3093</v>
      </c>
      <c r="Y1496" t="s">
        <v>2469</v>
      </c>
      <c r="Z1496" t="s">
        <v>2995</v>
      </c>
      <c r="AA1496">
        <v>835931</v>
      </c>
      <c r="AB1496" s="195">
        <v>37050.875011574099</v>
      </c>
      <c r="AC1496" s="195">
        <v>37050.875011574099</v>
      </c>
    </row>
    <row r="1497" spans="1:29" x14ac:dyDescent="0.25">
      <c r="A1497" s="43" t="str">
        <f t="shared" si="116"/>
        <v>US Natural Gas Financial</v>
      </c>
      <c r="B1497" s="43" t="str">
        <f t="shared" si="117"/>
        <v>US</v>
      </c>
      <c r="C1497" s="43" t="str">
        <f t="shared" si="118"/>
        <v>Natural Gas</v>
      </c>
      <c r="D1497" s="43" t="str">
        <f t="shared" si="119"/>
        <v>Financial</v>
      </c>
      <c r="E1497" s="43">
        <f>IF(VLOOKUP(S1497,'DD-Lookup'!$J$6:$L$50,3,FALSE)="Monthly",(YEAR(AC1497)-YEAR(AB1497))*12+MONTH(AC1497)-MONTH(AB1497)+1,(AC1497-AB1497+1))</f>
        <v>31</v>
      </c>
      <c r="F1497" s="210">
        <f t="shared" si="120"/>
        <v>155000</v>
      </c>
      <c r="G1497" s="199">
        <v>1353573</v>
      </c>
      <c r="H1497" s="195">
        <v>37049.3517013889</v>
      </c>
      <c r="I1497" t="s">
        <v>2472</v>
      </c>
      <c r="M1497" t="s">
        <v>3341</v>
      </c>
      <c r="N1497" t="s">
        <v>2476</v>
      </c>
      <c r="O1497" t="s">
        <v>583</v>
      </c>
      <c r="P1497" s="196">
        <v>5000</v>
      </c>
      <c r="S1497" t="s">
        <v>3342</v>
      </c>
      <c r="T1497" t="s">
        <v>3557</v>
      </c>
      <c r="U1497" s="198">
        <v>0.16</v>
      </c>
      <c r="V1497" t="s">
        <v>3514</v>
      </c>
      <c r="W1497" t="s">
        <v>2477</v>
      </c>
      <c r="X1497" t="s">
        <v>2478</v>
      </c>
      <c r="Y1497" t="s">
        <v>3575</v>
      </c>
      <c r="Z1497" t="s">
        <v>2995</v>
      </c>
      <c r="AA1497" t="s">
        <v>584</v>
      </c>
      <c r="AB1497" s="195">
        <v>37165.875011574099</v>
      </c>
      <c r="AC1497" s="195">
        <v>37195.875011574099</v>
      </c>
    </row>
    <row r="1498" spans="1:29" x14ac:dyDescent="0.25">
      <c r="A1498" s="43" t="str">
        <f t="shared" si="116"/>
        <v>US Natural Gas Physical</v>
      </c>
      <c r="B1498" s="43" t="str">
        <f t="shared" si="117"/>
        <v>US</v>
      </c>
      <c r="C1498" s="43" t="str">
        <f t="shared" si="118"/>
        <v>Natural Gas</v>
      </c>
      <c r="D1498" s="43" t="str">
        <f t="shared" si="119"/>
        <v>Physical</v>
      </c>
      <c r="E1498" s="43">
        <f>IF(VLOOKUP(S1498,'DD-Lookup'!$J$6:$L$50,3,FALSE)="Monthly",(YEAR(AC1498)-YEAR(AB1498))*12+MONTH(AC1498)-MONTH(AB1498)+1,(AC1498-AB1498+1))</f>
        <v>1</v>
      </c>
      <c r="F1498" s="210">
        <f t="shared" si="120"/>
        <v>20000</v>
      </c>
      <c r="G1498" s="199">
        <v>1353574</v>
      </c>
      <c r="H1498" s="195">
        <v>37049.351712962998</v>
      </c>
      <c r="I1498" t="s">
        <v>3443</v>
      </c>
      <c r="M1498" t="s">
        <v>3341</v>
      </c>
      <c r="N1498" t="s">
        <v>3747</v>
      </c>
      <c r="O1498" t="s">
        <v>1629</v>
      </c>
      <c r="Q1498" s="196">
        <v>20000</v>
      </c>
      <c r="S1498" t="s">
        <v>3342</v>
      </c>
      <c r="T1498" t="s">
        <v>3557</v>
      </c>
      <c r="U1498" s="198">
        <v>3.5950000000000002</v>
      </c>
      <c r="V1498" t="s">
        <v>4171</v>
      </c>
      <c r="W1498" t="s">
        <v>2366</v>
      </c>
      <c r="X1498" t="s">
        <v>3093</v>
      </c>
      <c r="Y1498" t="s">
        <v>2469</v>
      </c>
      <c r="Z1498" t="s">
        <v>2995</v>
      </c>
      <c r="AA1498">
        <v>835932</v>
      </c>
      <c r="AB1498" s="195">
        <v>37050.875011574099</v>
      </c>
      <c r="AC1498" s="195">
        <v>37050.875011574099</v>
      </c>
    </row>
    <row r="1499" spans="1:29" x14ac:dyDescent="0.25">
      <c r="A1499" s="43" t="str">
        <f t="shared" si="116"/>
        <v xml:space="preserve"> Power Physical</v>
      </c>
      <c r="B1499" s="43" t="str">
        <f t="shared" si="117"/>
        <v/>
      </c>
      <c r="C1499" s="43" t="str">
        <f t="shared" si="118"/>
        <v>Power</v>
      </c>
      <c r="D1499" s="43" t="str">
        <f t="shared" si="119"/>
        <v>Physical</v>
      </c>
      <c r="E1499" s="43">
        <f>IF(VLOOKUP(S1499,'DD-Lookup'!$J$6:$L$50,3,FALSE)="Monthly",(YEAR(AC1499)-YEAR(AB1499))*12+MONTH(AC1499)-MONTH(AB1499)+1,(AC1499-AB1499+1))</f>
        <v>31</v>
      </c>
      <c r="F1499" s="210">
        <f t="shared" si="120"/>
        <v>775</v>
      </c>
      <c r="G1499" s="199">
        <v>1353575</v>
      </c>
      <c r="H1499" s="195">
        <v>37049.351747685199</v>
      </c>
      <c r="I1499" t="s">
        <v>4069</v>
      </c>
      <c r="M1499" t="s">
        <v>2766</v>
      </c>
      <c r="N1499" t="s">
        <v>4022</v>
      </c>
      <c r="O1499" t="s">
        <v>4061</v>
      </c>
      <c r="P1499" s="196">
        <v>25</v>
      </c>
      <c r="S1499" t="s">
        <v>3340</v>
      </c>
      <c r="T1499" t="s">
        <v>4023</v>
      </c>
      <c r="U1499" s="198">
        <v>20</v>
      </c>
      <c r="V1499" t="s">
        <v>4070</v>
      </c>
      <c r="W1499" t="s">
        <v>4025</v>
      </c>
      <c r="X1499" t="s">
        <v>4026</v>
      </c>
      <c r="Y1499" t="s">
        <v>4027</v>
      </c>
      <c r="Z1499" t="s">
        <v>3562</v>
      </c>
      <c r="AA1499">
        <v>111947.1</v>
      </c>
      <c r="AB1499" s="195">
        <v>37104</v>
      </c>
      <c r="AC1499" s="195">
        <v>37134</v>
      </c>
    </row>
    <row r="1500" spans="1:29" x14ac:dyDescent="0.25">
      <c r="A1500" s="43" t="str">
        <f t="shared" si="116"/>
        <v xml:space="preserve"> Power Physical</v>
      </c>
      <c r="B1500" s="43" t="str">
        <f t="shared" si="117"/>
        <v/>
      </c>
      <c r="C1500" s="43" t="str">
        <f t="shared" si="118"/>
        <v>Power</v>
      </c>
      <c r="D1500" s="43" t="str">
        <f t="shared" si="119"/>
        <v>Physical</v>
      </c>
      <c r="E1500" s="43">
        <f>IF(VLOOKUP(S1500,'DD-Lookup'!$J$6:$L$50,3,FALSE)="Monthly",(YEAR(AC1500)-YEAR(AB1500))*12+MONTH(AC1500)-MONTH(AB1500)+1,(AC1500-AB1500+1))</f>
        <v>31</v>
      </c>
      <c r="F1500" s="210">
        <f t="shared" si="120"/>
        <v>775</v>
      </c>
      <c r="G1500" s="199">
        <v>1353577</v>
      </c>
      <c r="H1500" s="195">
        <v>37049.351759259298</v>
      </c>
      <c r="I1500" t="s">
        <v>4069</v>
      </c>
      <c r="M1500" t="s">
        <v>2766</v>
      </c>
      <c r="N1500" t="s">
        <v>4022</v>
      </c>
      <c r="O1500" t="s">
        <v>4088</v>
      </c>
      <c r="P1500" s="196">
        <v>25</v>
      </c>
      <c r="S1500" t="s">
        <v>3340</v>
      </c>
      <c r="T1500" t="s">
        <v>4023</v>
      </c>
      <c r="U1500" s="198">
        <v>20.3</v>
      </c>
      <c r="V1500" t="s">
        <v>4122</v>
      </c>
      <c r="W1500" t="s">
        <v>4025</v>
      </c>
      <c r="X1500" t="s">
        <v>4026</v>
      </c>
      <c r="Y1500" t="s">
        <v>4027</v>
      </c>
      <c r="Z1500" t="s">
        <v>3562</v>
      </c>
      <c r="AA1500">
        <v>111948.1</v>
      </c>
      <c r="AB1500" s="195">
        <v>37073</v>
      </c>
      <c r="AC1500" s="195">
        <v>37103</v>
      </c>
    </row>
    <row r="1501" spans="1:29" x14ac:dyDescent="0.25">
      <c r="A1501" s="43" t="str">
        <f t="shared" si="116"/>
        <v>US Natural Gas Physical</v>
      </c>
      <c r="B1501" s="43" t="str">
        <f t="shared" si="117"/>
        <v>US</v>
      </c>
      <c r="C1501" s="43" t="str">
        <f t="shared" si="118"/>
        <v>Natural Gas</v>
      </c>
      <c r="D1501" s="43" t="str">
        <f t="shared" si="119"/>
        <v>Physical</v>
      </c>
      <c r="E1501" s="43">
        <f>IF(VLOOKUP(S1501,'DD-Lookup'!$J$6:$L$50,3,FALSE)="Monthly",(YEAR(AC1501)-YEAR(AB1501))*12+MONTH(AC1501)-MONTH(AB1501)+1,(AC1501-AB1501+1))</f>
        <v>1</v>
      </c>
      <c r="F1501" s="210">
        <f t="shared" si="120"/>
        <v>1100</v>
      </c>
      <c r="G1501" s="199">
        <v>1353576</v>
      </c>
      <c r="H1501" s="195">
        <v>37049.351759259298</v>
      </c>
      <c r="I1501" t="s">
        <v>3636</v>
      </c>
      <c r="M1501" t="s">
        <v>3341</v>
      </c>
      <c r="N1501" t="s">
        <v>3747</v>
      </c>
      <c r="O1501" t="s">
        <v>463</v>
      </c>
      <c r="P1501" s="196">
        <v>1100</v>
      </c>
      <c r="S1501" t="s">
        <v>3342</v>
      </c>
      <c r="T1501" t="s">
        <v>3557</v>
      </c>
      <c r="U1501" s="198">
        <v>3.56</v>
      </c>
      <c r="V1501" t="s">
        <v>3637</v>
      </c>
      <c r="W1501" t="s">
        <v>2498</v>
      </c>
      <c r="X1501" t="s">
        <v>2499</v>
      </c>
      <c r="Y1501" t="s">
        <v>2469</v>
      </c>
      <c r="Z1501" t="s">
        <v>2995</v>
      </c>
      <c r="AA1501">
        <v>835933</v>
      </c>
      <c r="AB1501" s="195">
        <v>37050.875011574099</v>
      </c>
      <c r="AC1501" s="195">
        <v>37050.875011574099</v>
      </c>
    </row>
    <row r="1502" spans="1:29" x14ac:dyDescent="0.25">
      <c r="A1502" s="43" t="str">
        <f t="shared" si="116"/>
        <v>US Power Physical</v>
      </c>
      <c r="B1502" s="43" t="str">
        <f t="shared" si="117"/>
        <v>US</v>
      </c>
      <c r="C1502" s="43" t="str">
        <f t="shared" si="118"/>
        <v>Power</v>
      </c>
      <c r="D1502" s="43" t="str">
        <f t="shared" si="119"/>
        <v>Physical</v>
      </c>
      <c r="E1502" s="43">
        <f>IF(VLOOKUP(S1502,'DD-Lookup'!$J$6:$L$50,3,FALSE)="Monthly",(YEAR(AC1502)-YEAR(AB1502))*12+MONTH(AC1502)-MONTH(AB1502)+1,(AC1502-AB1502+1))</f>
        <v>2</v>
      </c>
      <c r="F1502" s="210">
        <f t="shared" si="120"/>
        <v>50</v>
      </c>
      <c r="G1502" s="199">
        <v>1353579</v>
      </c>
      <c r="H1502" s="195">
        <v>37049.351770833302</v>
      </c>
      <c r="I1502" t="s">
        <v>3858</v>
      </c>
      <c r="M1502" t="s">
        <v>2766</v>
      </c>
      <c r="N1502" t="s">
        <v>3308</v>
      </c>
      <c r="O1502" t="s">
        <v>470</v>
      </c>
      <c r="Q1502" s="196">
        <v>25</v>
      </c>
      <c r="S1502" t="s">
        <v>3340</v>
      </c>
      <c r="T1502" t="s">
        <v>3557</v>
      </c>
      <c r="U1502" s="198">
        <v>26.5</v>
      </c>
      <c r="V1502" t="s">
        <v>3859</v>
      </c>
      <c r="W1502" t="s">
        <v>3060</v>
      </c>
      <c r="X1502" t="s">
        <v>3309</v>
      </c>
      <c r="Y1502" t="s">
        <v>2662</v>
      </c>
      <c r="Z1502" t="s">
        <v>2990</v>
      </c>
      <c r="AA1502">
        <v>636724.1</v>
      </c>
      <c r="AB1502" s="195">
        <v>37050.875011574099</v>
      </c>
      <c r="AC1502" s="195">
        <v>37051.875011574099</v>
      </c>
    </row>
    <row r="1503" spans="1:29" x14ac:dyDescent="0.25">
      <c r="A1503" s="43" t="str">
        <f t="shared" si="116"/>
        <v>US Natural Gas Physical</v>
      </c>
      <c r="B1503" s="43" t="str">
        <f t="shared" si="117"/>
        <v>US</v>
      </c>
      <c r="C1503" s="43" t="str">
        <f t="shared" si="118"/>
        <v>Natural Gas</v>
      </c>
      <c r="D1503" s="43" t="str">
        <f t="shared" si="119"/>
        <v>Physical</v>
      </c>
      <c r="E1503" s="43">
        <f>IF(VLOOKUP(S1503,'DD-Lookup'!$J$6:$L$50,3,FALSE)="Monthly",(YEAR(AC1503)-YEAR(AB1503))*12+MONTH(AC1503)-MONTH(AB1503)+1,(AC1503-AB1503+1))</f>
        <v>1</v>
      </c>
      <c r="F1503" s="210">
        <f t="shared" si="120"/>
        <v>20000</v>
      </c>
      <c r="G1503" s="199">
        <v>1353578</v>
      </c>
      <c r="H1503" s="195">
        <v>37049.351770833302</v>
      </c>
      <c r="I1503" t="s">
        <v>3443</v>
      </c>
      <c r="M1503" t="s">
        <v>3341</v>
      </c>
      <c r="N1503" t="s">
        <v>3747</v>
      </c>
      <c r="O1503" t="s">
        <v>1629</v>
      </c>
      <c r="Q1503" s="196">
        <v>20000</v>
      </c>
      <c r="S1503" t="s">
        <v>3342</v>
      </c>
      <c r="T1503" t="s">
        <v>3557</v>
      </c>
      <c r="U1503" s="198">
        <v>3.6</v>
      </c>
      <c r="V1503" t="s">
        <v>4171</v>
      </c>
      <c r="W1503" t="s">
        <v>2366</v>
      </c>
      <c r="X1503" t="s">
        <v>3093</v>
      </c>
      <c r="Y1503" t="s">
        <v>2469</v>
      </c>
      <c r="Z1503" t="s">
        <v>2995</v>
      </c>
      <c r="AA1503">
        <v>835934</v>
      </c>
      <c r="AB1503" s="195">
        <v>37050.875011574099</v>
      </c>
      <c r="AC1503" s="195">
        <v>37050.875011574099</v>
      </c>
    </row>
    <row r="1504" spans="1:29" x14ac:dyDescent="0.25">
      <c r="A1504" s="43" t="str">
        <f t="shared" si="116"/>
        <v>US Natural Gas Financial</v>
      </c>
      <c r="B1504" s="43" t="str">
        <f t="shared" si="117"/>
        <v>US</v>
      </c>
      <c r="C1504" s="43" t="str">
        <f t="shared" si="118"/>
        <v>Natural Gas</v>
      </c>
      <c r="D1504" s="43" t="str">
        <f t="shared" si="119"/>
        <v>Financial</v>
      </c>
      <c r="E1504" s="43">
        <f>IF(VLOOKUP(S1504,'DD-Lookup'!$J$6:$L$50,3,FALSE)="Monthly",(YEAR(AC1504)-YEAR(AB1504))*12+MONTH(AC1504)-MONTH(AB1504)+1,(AC1504-AB1504+1))</f>
        <v>31</v>
      </c>
      <c r="F1504" s="210">
        <f t="shared" si="120"/>
        <v>155000</v>
      </c>
      <c r="G1504" s="199">
        <v>1353581</v>
      </c>
      <c r="H1504" s="195">
        <v>37049.351875</v>
      </c>
      <c r="I1504" t="s">
        <v>2257</v>
      </c>
      <c r="M1504" t="s">
        <v>3341</v>
      </c>
      <c r="N1504" t="s">
        <v>2281</v>
      </c>
      <c r="O1504" t="s">
        <v>2475</v>
      </c>
      <c r="Q1504" s="196">
        <v>5000</v>
      </c>
      <c r="S1504" t="s">
        <v>3342</v>
      </c>
      <c r="T1504" t="s">
        <v>3557</v>
      </c>
      <c r="U1504" s="198">
        <v>3.7949999999999999</v>
      </c>
      <c r="V1504" t="s">
        <v>3919</v>
      </c>
      <c r="W1504" t="s">
        <v>2853</v>
      </c>
      <c r="X1504" t="s">
        <v>2282</v>
      </c>
      <c r="Y1504" t="s">
        <v>3575</v>
      </c>
      <c r="Z1504" t="s">
        <v>2995</v>
      </c>
      <c r="AA1504" t="s">
        <v>585</v>
      </c>
      <c r="AB1504" s="195">
        <v>37073.875</v>
      </c>
      <c r="AC1504" s="195">
        <v>37103.875</v>
      </c>
    </row>
    <row r="1505" spans="1:29" x14ac:dyDescent="0.25">
      <c r="A1505" s="43" t="str">
        <f t="shared" si="116"/>
        <v>US Natural Gas Physical</v>
      </c>
      <c r="B1505" s="43" t="str">
        <f t="shared" si="117"/>
        <v>US</v>
      </c>
      <c r="C1505" s="43" t="str">
        <f t="shared" si="118"/>
        <v>Natural Gas</v>
      </c>
      <c r="D1505" s="43" t="str">
        <f t="shared" si="119"/>
        <v>Physical</v>
      </c>
      <c r="E1505" s="43">
        <f>IF(VLOOKUP(S1505,'DD-Lookup'!$J$6:$L$50,3,FALSE)="Monthly",(YEAR(AC1505)-YEAR(AB1505))*12+MONTH(AC1505)-MONTH(AB1505)+1,(AC1505-AB1505+1))</f>
        <v>1</v>
      </c>
      <c r="F1505" s="210">
        <f t="shared" si="120"/>
        <v>5000</v>
      </c>
      <c r="G1505" s="199">
        <v>1353580</v>
      </c>
      <c r="H1505" s="195">
        <v>37049.351875</v>
      </c>
      <c r="I1505" t="s">
        <v>2507</v>
      </c>
      <c r="M1505" t="s">
        <v>3341</v>
      </c>
      <c r="N1505" t="s">
        <v>3747</v>
      </c>
      <c r="O1505" t="s">
        <v>2706</v>
      </c>
      <c r="P1505" s="196">
        <v>5000</v>
      </c>
      <c r="S1505" t="s">
        <v>3342</v>
      </c>
      <c r="T1505" t="s">
        <v>3557</v>
      </c>
      <c r="U1505" s="198">
        <v>3.88</v>
      </c>
      <c r="V1505" t="s">
        <v>2508</v>
      </c>
      <c r="W1505" t="s">
        <v>431</v>
      </c>
      <c r="X1505" t="s">
        <v>3077</v>
      </c>
      <c r="Y1505" t="s">
        <v>2469</v>
      </c>
      <c r="Z1505" t="s">
        <v>2995</v>
      </c>
      <c r="AA1505">
        <v>835935</v>
      </c>
      <c r="AB1505" s="195">
        <v>37050.875011574099</v>
      </c>
      <c r="AC1505" s="195">
        <v>37050.875011574099</v>
      </c>
    </row>
    <row r="1506" spans="1:29" x14ac:dyDescent="0.25">
      <c r="A1506" s="43" t="str">
        <f t="shared" si="116"/>
        <v>US Power Physical</v>
      </c>
      <c r="B1506" s="43" t="str">
        <f t="shared" si="117"/>
        <v>US</v>
      </c>
      <c r="C1506" s="43" t="str">
        <f t="shared" si="118"/>
        <v>Power</v>
      </c>
      <c r="D1506" s="43" t="str">
        <f t="shared" si="119"/>
        <v>Physical</v>
      </c>
      <c r="E1506" s="43">
        <f>IF(VLOOKUP(S1506,'DD-Lookup'!$J$6:$L$50,3,FALSE)="Monthly",(YEAR(AC1506)-YEAR(AB1506))*12+MONTH(AC1506)-MONTH(AB1506)+1,(AC1506-AB1506+1))</f>
        <v>31</v>
      </c>
      <c r="F1506" s="210">
        <f t="shared" si="120"/>
        <v>1550</v>
      </c>
      <c r="G1506" s="199">
        <v>1353582</v>
      </c>
      <c r="H1506" s="195">
        <v>37049.351886574099</v>
      </c>
      <c r="I1506" t="s">
        <v>3371</v>
      </c>
      <c r="J1506" t="s">
        <v>2233</v>
      </c>
      <c r="K1506" t="s">
        <v>2272</v>
      </c>
      <c r="M1506" t="s">
        <v>2766</v>
      </c>
      <c r="N1506" t="s">
        <v>3361</v>
      </c>
      <c r="O1506" t="s">
        <v>3792</v>
      </c>
      <c r="Q1506" s="196">
        <v>50</v>
      </c>
      <c r="S1506" t="s">
        <v>3340</v>
      </c>
      <c r="T1506" t="s">
        <v>3557</v>
      </c>
      <c r="U1506" s="198">
        <v>71.75</v>
      </c>
      <c r="V1506" t="s">
        <v>3054</v>
      </c>
      <c r="W1506" t="s">
        <v>3380</v>
      </c>
      <c r="X1506" t="s">
        <v>3381</v>
      </c>
      <c r="Y1506" t="s">
        <v>2662</v>
      </c>
      <c r="Z1506" t="s">
        <v>2990</v>
      </c>
      <c r="AA1506">
        <v>636725.1</v>
      </c>
      <c r="AB1506" s="195">
        <v>37104.875011574099</v>
      </c>
      <c r="AC1506" s="195">
        <v>37134.875011574099</v>
      </c>
    </row>
    <row r="1507" spans="1:29" x14ac:dyDescent="0.25">
      <c r="A1507" s="43" t="str">
        <f t="shared" si="116"/>
        <v>US Natural Gas Physical</v>
      </c>
      <c r="B1507" s="43" t="str">
        <f t="shared" si="117"/>
        <v>US</v>
      </c>
      <c r="C1507" s="43" t="str">
        <f t="shared" si="118"/>
        <v>Natural Gas</v>
      </c>
      <c r="D1507" s="43" t="str">
        <f t="shared" si="119"/>
        <v>Physical</v>
      </c>
      <c r="E1507" s="43">
        <f>IF(VLOOKUP(S1507,'DD-Lookup'!$J$6:$L$50,3,FALSE)="Monthly",(YEAR(AC1507)-YEAR(AB1507))*12+MONTH(AC1507)-MONTH(AB1507)+1,(AC1507-AB1507+1))</f>
        <v>1</v>
      </c>
      <c r="F1507" s="210">
        <f t="shared" si="120"/>
        <v>10000</v>
      </c>
      <c r="G1507" s="199">
        <v>1353584</v>
      </c>
      <c r="H1507" s="195">
        <v>37049.3519212963</v>
      </c>
      <c r="I1507" t="s">
        <v>2173</v>
      </c>
      <c r="M1507" t="s">
        <v>3341</v>
      </c>
      <c r="N1507" t="s">
        <v>3747</v>
      </c>
      <c r="O1507" t="s">
        <v>448</v>
      </c>
      <c r="P1507" s="196">
        <v>10000</v>
      </c>
      <c r="S1507" t="s">
        <v>3342</v>
      </c>
      <c r="T1507" t="s">
        <v>3557</v>
      </c>
      <c r="U1507" s="198">
        <v>3.6150000000000002</v>
      </c>
      <c r="V1507" t="s">
        <v>3301</v>
      </c>
      <c r="W1507" t="s">
        <v>2181</v>
      </c>
      <c r="X1507" t="s">
        <v>2182</v>
      </c>
      <c r="Y1507" t="s">
        <v>2469</v>
      </c>
      <c r="Z1507" t="s">
        <v>2995</v>
      </c>
      <c r="AA1507">
        <v>835937</v>
      </c>
      <c r="AB1507" s="195">
        <v>37050.875011574099</v>
      </c>
      <c r="AC1507" s="195">
        <v>37050.875011574099</v>
      </c>
    </row>
    <row r="1508" spans="1:29" x14ac:dyDescent="0.25">
      <c r="A1508" s="43" t="str">
        <f t="shared" si="116"/>
        <v>US Natural Gas Physical</v>
      </c>
      <c r="B1508" s="43" t="str">
        <f t="shared" si="117"/>
        <v>US</v>
      </c>
      <c r="C1508" s="43" t="str">
        <f t="shared" si="118"/>
        <v>Natural Gas</v>
      </c>
      <c r="D1508" s="43" t="str">
        <f t="shared" si="119"/>
        <v>Physical</v>
      </c>
      <c r="E1508" s="43">
        <f>IF(VLOOKUP(S1508,'DD-Lookup'!$J$6:$L$50,3,FALSE)="Monthly",(YEAR(AC1508)-YEAR(AB1508))*12+MONTH(AC1508)-MONTH(AB1508)+1,(AC1508-AB1508+1))</f>
        <v>1</v>
      </c>
      <c r="F1508" s="210">
        <f t="shared" si="120"/>
        <v>40000</v>
      </c>
      <c r="G1508" s="199">
        <v>1353585</v>
      </c>
      <c r="H1508" s="195">
        <v>37049.351979166699</v>
      </c>
      <c r="I1508" t="s">
        <v>3100</v>
      </c>
      <c r="M1508" t="s">
        <v>3341</v>
      </c>
      <c r="N1508" t="s">
        <v>3747</v>
      </c>
      <c r="O1508" t="s">
        <v>401</v>
      </c>
      <c r="Q1508" s="196">
        <v>40000</v>
      </c>
      <c r="S1508" t="s">
        <v>3342</v>
      </c>
      <c r="T1508" t="s">
        <v>3557</v>
      </c>
      <c r="U1508" s="198">
        <v>3.54</v>
      </c>
      <c r="V1508" t="s">
        <v>2228</v>
      </c>
      <c r="W1508" t="s">
        <v>2347</v>
      </c>
      <c r="X1508" t="s">
        <v>2484</v>
      </c>
      <c r="Y1508" t="s">
        <v>2469</v>
      </c>
      <c r="Z1508" t="s">
        <v>2995</v>
      </c>
      <c r="AA1508">
        <v>835938</v>
      </c>
      <c r="AB1508" s="195">
        <v>37050.875011574099</v>
      </c>
      <c r="AC1508" s="195">
        <v>37050.875011574099</v>
      </c>
    </row>
    <row r="1509" spans="1:29" x14ac:dyDescent="0.25">
      <c r="A1509" s="43" t="str">
        <f t="shared" si="116"/>
        <v>US Natural Gas Physical</v>
      </c>
      <c r="B1509" s="43" t="str">
        <f t="shared" si="117"/>
        <v>US</v>
      </c>
      <c r="C1509" s="43" t="str">
        <f t="shared" si="118"/>
        <v>Natural Gas</v>
      </c>
      <c r="D1509" s="43" t="str">
        <f t="shared" si="119"/>
        <v>Physical</v>
      </c>
      <c r="E1509" s="43">
        <f>IF(VLOOKUP(S1509,'DD-Lookup'!$J$6:$L$50,3,FALSE)="Monthly",(YEAR(AC1509)-YEAR(AB1509))*12+MONTH(AC1509)-MONTH(AB1509)+1,(AC1509-AB1509+1))</f>
        <v>1</v>
      </c>
      <c r="F1509" s="210">
        <f t="shared" si="120"/>
        <v>10000</v>
      </c>
      <c r="G1509" s="199">
        <v>1353586</v>
      </c>
      <c r="H1509" s="195">
        <v>37049.3520601852</v>
      </c>
      <c r="I1509" t="s">
        <v>3360</v>
      </c>
      <c r="M1509" t="s">
        <v>3341</v>
      </c>
      <c r="N1509" t="s">
        <v>3747</v>
      </c>
      <c r="O1509" t="s">
        <v>468</v>
      </c>
      <c r="Q1509" s="196">
        <v>10000</v>
      </c>
      <c r="S1509" t="s">
        <v>3342</v>
      </c>
      <c r="T1509" t="s">
        <v>3557</v>
      </c>
      <c r="U1509" s="198">
        <v>3.45</v>
      </c>
      <c r="V1509" t="s">
        <v>2292</v>
      </c>
      <c r="W1509" t="s">
        <v>3091</v>
      </c>
      <c r="X1509" t="s">
        <v>3092</v>
      </c>
      <c r="Y1509" t="s">
        <v>2469</v>
      </c>
      <c r="Z1509" t="s">
        <v>2995</v>
      </c>
      <c r="AA1509">
        <v>835939</v>
      </c>
      <c r="AB1509" s="195">
        <v>37050.875011574099</v>
      </c>
      <c r="AC1509" s="195">
        <v>37050.875011574099</v>
      </c>
    </row>
    <row r="1510" spans="1:29" x14ac:dyDescent="0.25">
      <c r="A1510" s="43" t="str">
        <f t="shared" si="116"/>
        <v>US Natural Gas Physical</v>
      </c>
      <c r="B1510" s="43" t="str">
        <f t="shared" si="117"/>
        <v>US</v>
      </c>
      <c r="C1510" s="43" t="str">
        <f t="shared" si="118"/>
        <v>Natural Gas</v>
      </c>
      <c r="D1510" s="43" t="str">
        <f t="shared" si="119"/>
        <v>Physical</v>
      </c>
      <c r="E1510" s="43">
        <f>IF(VLOOKUP(S1510,'DD-Lookup'!$J$6:$L$50,3,FALSE)="Monthly",(YEAR(AC1510)-YEAR(AB1510))*12+MONTH(AC1510)-MONTH(AB1510)+1,(AC1510-AB1510+1))</f>
        <v>1</v>
      </c>
      <c r="F1510" s="210">
        <f t="shared" si="120"/>
        <v>10000</v>
      </c>
      <c r="G1510" s="199">
        <v>1353587</v>
      </c>
      <c r="H1510" s="195">
        <v>37049.3520601852</v>
      </c>
      <c r="I1510" t="s">
        <v>3443</v>
      </c>
      <c r="M1510" t="s">
        <v>3341</v>
      </c>
      <c r="N1510" t="s">
        <v>3747</v>
      </c>
      <c r="O1510" t="s">
        <v>1630</v>
      </c>
      <c r="Q1510" s="196">
        <v>10000</v>
      </c>
      <c r="S1510" t="s">
        <v>3342</v>
      </c>
      <c r="T1510" t="s">
        <v>3557</v>
      </c>
      <c r="U1510" s="198">
        <v>3.72</v>
      </c>
      <c r="V1510" t="s">
        <v>3338</v>
      </c>
      <c r="W1510" t="s">
        <v>2175</v>
      </c>
      <c r="X1510" t="s">
        <v>2176</v>
      </c>
      <c r="Y1510" t="s">
        <v>2469</v>
      </c>
      <c r="Z1510" t="s">
        <v>2995</v>
      </c>
      <c r="AA1510">
        <v>835940</v>
      </c>
      <c r="AB1510" s="195">
        <v>37050.875011574099</v>
      </c>
      <c r="AC1510" s="195">
        <v>37050.875011574099</v>
      </c>
    </row>
    <row r="1511" spans="1:29" x14ac:dyDescent="0.25">
      <c r="A1511" s="43" t="str">
        <f t="shared" si="116"/>
        <v xml:space="preserve"> Power Physical</v>
      </c>
      <c r="B1511" s="43" t="str">
        <f t="shared" si="117"/>
        <v/>
      </c>
      <c r="C1511" s="43" t="str">
        <f t="shared" si="118"/>
        <v>Power</v>
      </c>
      <c r="D1511" s="43" t="str">
        <f t="shared" si="119"/>
        <v>Physical</v>
      </c>
      <c r="E1511" s="43">
        <f>IF(VLOOKUP(S1511,'DD-Lookup'!$J$6:$L$50,3,FALSE)="Monthly",(YEAR(AC1511)-YEAR(AB1511))*12+MONTH(AC1511)-MONTH(AB1511)+1,(AC1511-AB1511+1))</f>
        <v>31</v>
      </c>
      <c r="F1511" s="210">
        <f t="shared" si="120"/>
        <v>775</v>
      </c>
      <c r="G1511" s="199">
        <v>1353588</v>
      </c>
      <c r="H1511" s="195">
        <v>37049.352083333302</v>
      </c>
      <c r="I1511" t="s">
        <v>4039</v>
      </c>
      <c r="M1511" t="s">
        <v>2766</v>
      </c>
      <c r="N1511" t="s">
        <v>4022</v>
      </c>
      <c r="O1511" t="s">
        <v>4073</v>
      </c>
      <c r="P1511" s="196">
        <v>25</v>
      </c>
      <c r="S1511" t="s">
        <v>3340</v>
      </c>
      <c r="T1511" t="s">
        <v>4023</v>
      </c>
      <c r="U1511" s="198">
        <v>28</v>
      </c>
      <c r="V1511" t="s">
        <v>4074</v>
      </c>
      <c r="W1511" t="s">
        <v>4025</v>
      </c>
      <c r="X1511" t="s">
        <v>4026</v>
      </c>
      <c r="Y1511" t="s">
        <v>4027</v>
      </c>
      <c r="Z1511" t="s">
        <v>3562</v>
      </c>
      <c r="AA1511">
        <v>111949.1</v>
      </c>
      <c r="AB1511" s="195">
        <v>37104</v>
      </c>
      <c r="AC1511" s="195">
        <v>37134</v>
      </c>
    </row>
    <row r="1512" spans="1:29" x14ac:dyDescent="0.25">
      <c r="A1512" s="43" t="str">
        <f t="shared" si="116"/>
        <v>US Natural Gas Physical</v>
      </c>
      <c r="B1512" s="43" t="str">
        <f t="shared" si="117"/>
        <v>US</v>
      </c>
      <c r="C1512" s="43" t="str">
        <f t="shared" si="118"/>
        <v>Natural Gas</v>
      </c>
      <c r="D1512" s="43" t="str">
        <f t="shared" si="119"/>
        <v>Physical</v>
      </c>
      <c r="E1512" s="43">
        <f>IF(VLOOKUP(S1512,'DD-Lookup'!$J$6:$L$50,3,FALSE)="Monthly",(YEAR(AC1512)-YEAR(AB1512))*12+MONTH(AC1512)-MONTH(AB1512)+1,(AC1512-AB1512+1))</f>
        <v>1</v>
      </c>
      <c r="F1512" s="210">
        <f t="shared" si="120"/>
        <v>12000</v>
      </c>
      <c r="G1512" s="199">
        <v>1353589</v>
      </c>
      <c r="H1512" s="195">
        <v>37049.352083333302</v>
      </c>
      <c r="I1512" t="s">
        <v>2490</v>
      </c>
      <c r="M1512" t="s">
        <v>3341</v>
      </c>
      <c r="N1512" t="s">
        <v>3747</v>
      </c>
      <c r="O1512" t="s">
        <v>541</v>
      </c>
      <c r="Q1512" s="196">
        <v>12000</v>
      </c>
      <c r="S1512" t="s">
        <v>3342</v>
      </c>
      <c r="T1512" t="s">
        <v>3557</v>
      </c>
      <c r="U1512" s="198">
        <v>3.7250000000000001</v>
      </c>
      <c r="V1512" t="s">
        <v>2392</v>
      </c>
      <c r="W1512" t="s">
        <v>2467</v>
      </c>
      <c r="X1512" t="s">
        <v>2468</v>
      </c>
      <c r="Y1512" t="s">
        <v>2469</v>
      </c>
      <c r="Z1512" t="s">
        <v>2995</v>
      </c>
      <c r="AA1512">
        <v>835941</v>
      </c>
      <c r="AB1512" s="195">
        <v>37050.875011574099</v>
      </c>
      <c r="AC1512" s="195">
        <v>37050.875011574099</v>
      </c>
    </row>
    <row r="1513" spans="1:29" x14ac:dyDescent="0.25">
      <c r="A1513" s="43" t="str">
        <f t="shared" si="116"/>
        <v>US Natural Gas Physical</v>
      </c>
      <c r="B1513" s="43" t="str">
        <f t="shared" si="117"/>
        <v>US</v>
      </c>
      <c r="C1513" s="43" t="str">
        <f t="shared" si="118"/>
        <v>Natural Gas</v>
      </c>
      <c r="D1513" s="43" t="str">
        <f t="shared" si="119"/>
        <v>Physical</v>
      </c>
      <c r="E1513" s="43">
        <f>IF(VLOOKUP(S1513,'DD-Lookup'!$J$6:$L$50,3,FALSE)="Monthly",(YEAR(AC1513)-YEAR(AB1513))*12+MONTH(AC1513)-MONTH(AB1513)+1,(AC1513-AB1513+1))</f>
        <v>1</v>
      </c>
      <c r="F1513" s="210">
        <f t="shared" si="120"/>
        <v>5000</v>
      </c>
      <c r="G1513" s="199">
        <v>1353590</v>
      </c>
      <c r="H1513" s="195">
        <v>37049.352083333302</v>
      </c>
      <c r="I1513" t="s">
        <v>2487</v>
      </c>
      <c r="M1513" t="s">
        <v>3341</v>
      </c>
      <c r="N1513" t="s">
        <v>3747</v>
      </c>
      <c r="O1513" t="s">
        <v>1636</v>
      </c>
      <c r="Q1513" s="196">
        <v>5000</v>
      </c>
      <c r="S1513" t="s">
        <v>3342</v>
      </c>
      <c r="T1513" t="s">
        <v>3557</v>
      </c>
      <c r="U1513" s="198">
        <v>3.53</v>
      </c>
      <c r="V1513" t="s">
        <v>3495</v>
      </c>
      <c r="W1513" t="s">
        <v>2366</v>
      </c>
      <c r="X1513" t="s">
        <v>3093</v>
      </c>
      <c r="Y1513" t="s">
        <v>2469</v>
      </c>
      <c r="Z1513" t="s">
        <v>2995</v>
      </c>
      <c r="AA1513">
        <v>835942</v>
      </c>
      <c r="AB1513" s="195">
        <v>37050.875011574099</v>
      </c>
      <c r="AC1513" s="195">
        <v>37050.875011574099</v>
      </c>
    </row>
    <row r="1514" spans="1:29" x14ac:dyDescent="0.25">
      <c r="A1514" s="43" t="str">
        <f t="shared" si="116"/>
        <v>US Natural Gas Physical</v>
      </c>
      <c r="B1514" s="43" t="str">
        <f t="shared" si="117"/>
        <v>US</v>
      </c>
      <c r="C1514" s="43" t="str">
        <f t="shared" si="118"/>
        <v>Natural Gas</v>
      </c>
      <c r="D1514" s="43" t="str">
        <f t="shared" si="119"/>
        <v>Physical</v>
      </c>
      <c r="E1514" s="43">
        <f>IF(VLOOKUP(S1514,'DD-Lookup'!$J$6:$L$50,3,FALSE)="Monthly",(YEAR(AC1514)-YEAR(AB1514))*12+MONTH(AC1514)-MONTH(AB1514)+1,(AC1514-AB1514+1))</f>
        <v>1</v>
      </c>
      <c r="F1514" s="210">
        <f t="shared" si="120"/>
        <v>10000</v>
      </c>
      <c r="G1514" s="199">
        <v>1353591</v>
      </c>
      <c r="H1514" s="195">
        <v>37049.352094907401</v>
      </c>
      <c r="I1514" t="s">
        <v>3443</v>
      </c>
      <c r="M1514" t="s">
        <v>3341</v>
      </c>
      <c r="N1514" t="s">
        <v>3747</v>
      </c>
      <c r="O1514" t="s">
        <v>1630</v>
      </c>
      <c r="Q1514" s="196">
        <v>10000</v>
      </c>
      <c r="S1514" t="s">
        <v>3342</v>
      </c>
      <c r="T1514" t="s">
        <v>3557</v>
      </c>
      <c r="U1514" s="198">
        <v>3.73</v>
      </c>
      <c r="V1514" t="s">
        <v>3338</v>
      </c>
      <c r="W1514" t="s">
        <v>2175</v>
      </c>
      <c r="X1514" t="s">
        <v>2176</v>
      </c>
      <c r="Y1514" t="s">
        <v>2469</v>
      </c>
      <c r="Z1514" t="s">
        <v>2995</v>
      </c>
      <c r="AA1514">
        <v>835943</v>
      </c>
      <c r="AB1514" s="195">
        <v>37050.875011574099</v>
      </c>
      <c r="AC1514" s="195">
        <v>37050.875011574099</v>
      </c>
    </row>
    <row r="1515" spans="1:29" x14ac:dyDescent="0.25">
      <c r="A1515" s="43" t="str">
        <f t="shared" si="116"/>
        <v>US Natural Gas Physical</v>
      </c>
      <c r="B1515" s="43" t="str">
        <f t="shared" si="117"/>
        <v>US</v>
      </c>
      <c r="C1515" s="43" t="str">
        <f t="shared" si="118"/>
        <v>Natural Gas</v>
      </c>
      <c r="D1515" s="43" t="str">
        <f t="shared" si="119"/>
        <v>Physical</v>
      </c>
      <c r="E1515" s="43">
        <f>IF(VLOOKUP(S1515,'DD-Lookup'!$J$6:$L$50,3,FALSE)="Monthly",(YEAR(AC1515)-YEAR(AB1515))*12+MONTH(AC1515)-MONTH(AB1515)+1,(AC1515-AB1515+1))</f>
        <v>1</v>
      </c>
      <c r="F1515" s="210">
        <f t="shared" si="120"/>
        <v>5000</v>
      </c>
      <c r="G1515" s="199">
        <v>1353592</v>
      </c>
      <c r="H1515" s="195">
        <v>37049.352129629602</v>
      </c>
      <c r="I1515" t="s">
        <v>2244</v>
      </c>
      <c r="M1515" t="s">
        <v>3341</v>
      </c>
      <c r="N1515" t="s">
        <v>3747</v>
      </c>
      <c r="O1515" t="s">
        <v>499</v>
      </c>
      <c r="P1515" s="196">
        <v>5000</v>
      </c>
      <c r="S1515" t="s">
        <v>3342</v>
      </c>
      <c r="T1515" t="s">
        <v>3557</v>
      </c>
      <c r="U1515" s="198">
        <v>2.2000000000000002</v>
      </c>
      <c r="V1515" t="s">
        <v>3627</v>
      </c>
      <c r="W1515" t="s">
        <v>3490</v>
      </c>
      <c r="X1515" t="s">
        <v>3325</v>
      </c>
      <c r="Y1515" t="s">
        <v>2469</v>
      </c>
      <c r="Z1515" t="s">
        <v>2995</v>
      </c>
      <c r="AA1515">
        <v>835944</v>
      </c>
      <c r="AB1515" s="195">
        <v>37050.875011574099</v>
      </c>
      <c r="AC1515" s="195">
        <v>37050.875011574099</v>
      </c>
    </row>
    <row r="1516" spans="1:29" x14ac:dyDescent="0.25">
      <c r="A1516" s="43" t="str">
        <f t="shared" si="116"/>
        <v>US Power Physical</v>
      </c>
      <c r="B1516" s="43" t="str">
        <f t="shared" si="117"/>
        <v>US</v>
      </c>
      <c r="C1516" s="43" t="str">
        <f t="shared" si="118"/>
        <v>Power</v>
      </c>
      <c r="D1516" s="43" t="str">
        <f t="shared" si="119"/>
        <v>Physical</v>
      </c>
      <c r="E1516" s="43">
        <f>IF(VLOOKUP(S1516,'DD-Lookup'!$J$6:$L$50,3,FALSE)="Monthly",(YEAR(AC1516)-YEAR(AB1516))*12+MONTH(AC1516)-MONTH(AB1516)+1,(AC1516-AB1516+1))</f>
        <v>2</v>
      </c>
      <c r="F1516" s="210">
        <f t="shared" si="120"/>
        <v>50</v>
      </c>
      <c r="G1516" s="199">
        <v>1353593</v>
      </c>
      <c r="H1516" s="195">
        <v>37049.352141203701</v>
      </c>
      <c r="I1516" t="s">
        <v>2390</v>
      </c>
      <c r="M1516" t="s">
        <v>2766</v>
      </c>
      <c r="N1516" t="s">
        <v>3308</v>
      </c>
      <c r="O1516" t="s">
        <v>494</v>
      </c>
      <c r="Q1516" s="196">
        <v>25</v>
      </c>
      <c r="S1516" t="s">
        <v>3340</v>
      </c>
      <c r="T1516" t="s">
        <v>3557</v>
      </c>
      <c r="U1516" s="198">
        <v>40</v>
      </c>
      <c r="V1516" t="s">
        <v>2391</v>
      </c>
      <c r="W1516" t="s">
        <v>3060</v>
      </c>
      <c r="X1516" t="s">
        <v>3061</v>
      </c>
      <c r="Y1516" t="s">
        <v>2662</v>
      </c>
      <c r="Z1516" t="s">
        <v>2990</v>
      </c>
      <c r="AA1516">
        <v>636726.1</v>
      </c>
      <c r="AB1516" s="195">
        <v>37050.875011574099</v>
      </c>
      <c r="AC1516" s="195">
        <v>37051.875011574099</v>
      </c>
    </row>
    <row r="1517" spans="1:29" x14ac:dyDescent="0.25">
      <c r="A1517" s="43" t="str">
        <f t="shared" si="116"/>
        <v>US Power Physical</v>
      </c>
      <c r="B1517" s="43" t="str">
        <f t="shared" si="117"/>
        <v>US</v>
      </c>
      <c r="C1517" s="43" t="str">
        <f t="shared" si="118"/>
        <v>Power</v>
      </c>
      <c r="D1517" s="43" t="str">
        <f t="shared" si="119"/>
        <v>Physical</v>
      </c>
      <c r="E1517" s="43">
        <f>IF(VLOOKUP(S1517,'DD-Lookup'!$J$6:$L$50,3,FALSE)="Monthly",(YEAR(AC1517)-YEAR(AB1517))*12+MONTH(AC1517)-MONTH(AB1517)+1,(AC1517-AB1517+1))</f>
        <v>2</v>
      </c>
      <c r="F1517" s="210">
        <f t="shared" si="120"/>
        <v>20</v>
      </c>
      <c r="G1517" s="199">
        <v>1353594</v>
      </c>
      <c r="H1517" s="195">
        <v>37049.352152777799</v>
      </c>
      <c r="I1517" t="s">
        <v>2276</v>
      </c>
      <c r="M1517" t="s">
        <v>2766</v>
      </c>
      <c r="N1517" t="s">
        <v>3310</v>
      </c>
      <c r="O1517" t="s">
        <v>534</v>
      </c>
      <c r="Q1517" s="196">
        <v>10</v>
      </c>
      <c r="S1517" t="s">
        <v>3340</v>
      </c>
      <c r="T1517" t="s">
        <v>3557</v>
      </c>
      <c r="U1517" s="198">
        <v>27</v>
      </c>
      <c r="V1517" t="s">
        <v>3766</v>
      </c>
      <c r="W1517" t="s">
        <v>1758</v>
      </c>
      <c r="X1517" t="s">
        <v>3312</v>
      </c>
      <c r="Y1517" t="s">
        <v>2662</v>
      </c>
      <c r="Z1517" t="s">
        <v>2990</v>
      </c>
      <c r="AA1517">
        <v>636727.1</v>
      </c>
      <c r="AB1517" s="195">
        <v>37050.875011574099</v>
      </c>
      <c r="AC1517" s="195">
        <v>37051.875011574099</v>
      </c>
    </row>
    <row r="1518" spans="1:29" x14ac:dyDescent="0.25">
      <c r="A1518" s="43" t="str">
        <f t="shared" si="116"/>
        <v>US Natural Gas Physical</v>
      </c>
      <c r="B1518" s="43" t="str">
        <f t="shared" si="117"/>
        <v>US</v>
      </c>
      <c r="C1518" s="43" t="str">
        <f t="shared" si="118"/>
        <v>Natural Gas</v>
      </c>
      <c r="D1518" s="43" t="str">
        <f t="shared" si="119"/>
        <v>Physical</v>
      </c>
      <c r="E1518" s="43">
        <f>IF(VLOOKUP(S1518,'DD-Lookup'!$J$6:$L$50,3,FALSE)="Monthly",(YEAR(AC1518)-YEAR(AB1518))*12+MONTH(AC1518)-MONTH(AB1518)+1,(AC1518-AB1518+1))</f>
        <v>1</v>
      </c>
      <c r="F1518" s="210">
        <f t="shared" si="120"/>
        <v>10000</v>
      </c>
      <c r="G1518" s="199">
        <v>1353595</v>
      </c>
      <c r="H1518" s="195">
        <v>37049.352152777799</v>
      </c>
      <c r="I1518" t="s">
        <v>2487</v>
      </c>
      <c r="M1518" t="s">
        <v>3341</v>
      </c>
      <c r="N1518" t="s">
        <v>3747</v>
      </c>
      <c r="O1518" t="s">
        <v>448</v>
      </c>
      <c r="P1518" s="196">
        <v>10000</v>
      </c>
      <c r="S1518" t="s">
        <v>3342</v>
      </c>
      <c r="T1518" t="s">
        <v>3557</v>
      </c>
      <c r="U1518" s="198">
        <v>3.61</v>
      </c>
      <c r="V1518" t="s">
        <v>3798</v>
      </c>
      <c r="W1518" t="s">
        <v>2181</v>
      </c>
      <c r="X1518" t="s">
        <v>2182</v>
      </c>
      <c r="Y1518" t="s">
        <v>2469</v>
      </c>
      <c r="Z1518" t="s">
        <v>2995</v>
      </c>
      <c r="AA1518">
        <v>835945</v>
      </c>
      <c r="AB1518" s="195">
        <v>37050.875011574099</v>
      </c>
      <c r="AC1518" s="195">
        <v>37050.875011574099</v>
      </c>
    </row>
    <row r="1519" spans="1:29" x14ac:dyDescent="0.25">
      <c r="A1519" s="43" t="str">
        <f t="shared" si="116"/>
        <v>US Power Physical</v>
      </c>
      <c r="B1519" s="43" t="str">
        <f t="shared" si="117"/>
        <v>US</v>
      </c>
      <c r="C1519" s="43" t="str">
        <f t="shared" si="118"/>
        <v>Power</v>
      </c>
      <c r="D1519" s="43" t="str">
        <f t="shared" si="119"/>
        <v>Physical</v>
      </c>
      <c r="E1519" s="43">
        <f>IF(VLOOKUP(S1519,'DD-Lookup'!$J$6:$L$50,3,FALSE)="Monthly",(YEAR(AC1519)-YEAR(AB1519))*12+MONTH(AC1519)-MONTH(AB1519)+1,(AC1519-AB1519+1))</f>
        <v>91</v>
      </c>
      <c r="F1519" s="210">
        <f t="shared" si="120"/>
        <v>2275</v>
      </c>
      <c r="G1519" s="199">
        <v>1353598</v>
      </c>
      <c r="H1519" s="195">
        <v>37049.352175925902</v>
      </c>
      <c r="I1519" t="s">
        <v>2259</v>
      </c>
      <c r="M1519" t="s">
        <v>2766</v>
      </c>
      <c r="N1519" t="s">
        <v>3308</v>
      </c>
      <c r="O1519" t="s">
        <v>586</v>
      </c>
      <c r="Q1519" s="196">
        <v>25</v>
      </c>
      <c r="S1519" t="s">
        <v>3340</v>
      </c>
      <c r="T1519" t="s">
        <v>3557</v>
      </c>
      <c r="U1519" s="198">
        <v>54.75</v>
      </c>
      <c r="V1519" t="s">
        <v>3759</v>
      </c>
      <c r="W1519" t="s">
        <v>2438</v>
      </c>
      <c r="X1519" t="s">
        <v>1756</v>
      </c>
      <c r="Y1519" t="s">
        <v>2662</v>
      </c>
      <c r="Z1519" t="s">
        <v>2990</v>
      </c>
      <c r="AA1519">
        <v>636730.1</v>
      </c>
      <c r="AB1519" s="195">
        <v>37347.701388888898</v>
      </c>
      <c r="AC1519" s="195">
        <v>37437.701388888898</v>
      </c>
    </row>
    <row r="1520" spans="1:29" x14ac:dyDescent="0.25">
      <c r="A1520" s="43" t="str">
        <f t="shared" si="116"/>
        <v>US Power Physical</v>
      </c>
      <c r="B1520" s="43" t="str">
        <f t="shared" si="117"/>
        <v>US</v>
      </c>
      <c r="C1520" s="43" t="str">
        <f t="shared" si="118"/>
        <v>Power</v>
      </c>
      <c r="D1520" s="43" t="str">
        <f t="shared" si="119"/>
        <v>Physical</v>
      </c>
      <c r="E1520" s="43">
        <f>IF(VLOOKUP(S1520,'DD-Lookup'!$J$6:$L$50,3,FALSE)="Monthly",(YEAR(AC1520)-YEAR(AB1520))*12+MONTH(AC1520)-MONTH(AB1520)+1,(AC1520-AB1520+1))</f>
        <v>2</v>
      </c>
      <c r="F1520" s="210">
        <f t="shared" si="120"/>
        <v>50</v>
      </c>
      <c r="G1520" s="199">
        <v>1353596</v>
      </c>
      <c r="H1520" s="195">
        <v>37049.352175925902</v>
      </c>
      <c r="I1520" t="s">
        <v>3102</v>
      </c>
      <c r="M1520" t="s">
        <v>2766</v>
      </c>
      <c r="N1520" t="s">
        <v>3308</v>
      </c>
      <c r="O1520" t="s">
        <v>470</v>
      </c>
      <c r="P1520" s="196">
        <v>25</v>
      </c>
      <c r="S1520" t="s">
        <v>3340</v>
      </c>
      <c r="T1520" t="s">
        <v>3557</v>
      </c>
      <c r="U1520" s="198">
        <v>25.5</v>
      </c>
      <c r="V1520" t="s">
        <v>3853</v>
      </c>
      <c r="W1520" t="s">
        <v>3060</v>
      </c>
      <c r="X1520" t="s">
        <v>3309</v>
      </c>
      <c r="Y1520" t="s">
        <v>2662</v>
      </c>
      <c r="Z1520" t="s">
        <v>2990</v>
      </c>
      <c r="AA1520">
        <v>636728.1</v>
      </c>
      <c r="AB1520" s="195">
        <v>37050.875011574099</v>
      </c>
      <c r="AC1520" s="195">
        <v>37051.875011574099</v>
      </c>
    </row>
    <row r="1521" spans="1:29" x14ac:dyDescent="0.25">
      <c r="A1521" s="43" t="str">
        <f t="shared" si="116"/>
        <v>US Power Physical</v>
      </c>
      <c r="B1521" s="43" t="str">
        <f t="shared" si="117"/>
        <v>US</v>
      </c>
      <c r="C1521" s="43" t="str">
        <f t="shared" si="118"/>
        <v>Power</v>
      </c>
      <c r="D1521" s="43" t="str">
        <f t="shared" si="119"/>
        <v>Physical</v>
      </c>
      <c r="E1521" s="43">
        <f>IF(VLOOKUP(S1521,'DD-Lookup'!$J$6:$L$50,3,FALSE)="Monthly",(YEAR(AC1521)-YEAR(AB1521))*12+MONTH(AC1521)-MONTH(AB1521)+1,(AC1521-AB1521+1))</f>
        <v>2</v>
      </c>
      <c r="F1521" s="210">
        <f t="shared" si="120"/>
        <v>50</v>
      </c>
      <c r="G1521" s="199">
        <v>1353597</v>
      </c>
      <c r="H1521" s="195">
        <v>37049.352175925902</v>
      </c>
      <c r="I1521" t="s">
        <v>2244</v>
      </c>
      <c r="M1521" t="s">
        <v>2766</v>
      </c>
      <c r="N1521" t="s">
        <v>3308</v>
      </c>
      <c r="O1521" t="s">
        <v>443</v>
      </c>
      <c r="Q1521" s="196">
        <v>25</v>
      </c>
      <c r="S1521" t="s">
        <v>3340</v>
      </c>
      <c r="T1521" t="s">
        <v>3557</v>
      </c>
      <c r="U1521" s="198">
        <v>39</v>
      </c>
      <c r="V1521" t="s">
        <v>2412</v>
      </c>
      <c r="W1521" t="s">
        <v>1729</v>
      </c>
      <c r="X1521" t="s">
        <v>3061</v>
      </c>
      <c r="Y1521" t="s">
        <v>2662</v>
      </c>
      <c r="Z1521" t="s">
        <v>2990</v>
      </c>
      <c r="AA1521">
        <v>636729.1</v>
      </c>
      <c r="AB1521" s="195">
        <v>37050.875011574099</v>
      </c>
      <c r="AC1521" s="195">
        <v>37051.875011574099</v>
      </c>
    </row>
    <row r="1522" spans="1:29" x14ac:dyDescent="0.25">
      <c r="A1522" s="43" t="str">
        <f t="shared" si="116"/>
        <v>US Natural Gas Physical</v>
      </c>
      <c r="B1522" s="43" t="str">
        <f t="shared" si="117"/>
        <v>US</v>
      </c>
      <c r="C1522" s="43" t="str">
        <f t="shared" si="118"/>
        <v>Natural Gas</v>
      </c>
      <c r="D1522" s="43" t="str">
        <f t="shared" si="119"/>
        <v>Physical</v>
      </c>
      <c r="E1522" s="43">
        <f>IF(VLOOKUP(S1522,'DD-Lookup'!$J$6:$L$50,3,FALSE)="Monthly",(YEAR(AC1522)-YEAR(AB1522))*12+MONTH(AC1522)-MONTH(AB1522)+1,(AC1522-AB1522+1))</f>
        <v>1</v>
      </c>
      <c r="F1522" s="210">
        <f t="shared" si="120"/>
        <v>5000</v>
      </c>
      <c r="G1522" s="199">
        <v>1353599</v>
      </c>
      <c r="H1522" s="195">
        <v>37049.352187500001</v>
      </c>
      <c r="I1522" t="s">
        <v>2436</v>
      </c>
      <c r="M1522" t="s">
        <v>3341</v>
      </c>
      <c r="N1522" t="s">
        <v>3747</v>
      </c>
      <c r="O1522" t="s">
        <v>392</v>
      </c>
      <c r="Q1522" s="196">
        <v>5000</v>
      </c>
      <c r="S1522" t="s">
        <v>3342</v>
      </c>
      <c r="T1522" t="s">
        <v>3557</v>
      </c>
      <c r="U1522" s="198">
        <v>3.54</v>
      </c>
      <c r="V1522" t="s">
        <v>2437</v>
      </c>
      <c r="W1522" t="s">
        <v>2498</v>
      </c>
      <c r="X1522" t="s">
        <v>2499</v>
      </c>
      <c r="Y1522" t="s">
        <v>2469</v>
      </c>
      <c r="Z1522" t="s">
        <v>2995</v>
      </c>
      <c r="AA1522">
        <v>835947</v>
      </c>
      <c r="AB1522" s="195">
        <v>37050.875011574099</v>
      </c>
      <c r="AC1522" s="195">
        <v>37050.875011574099</v>
      </c>
    </row>
    <row r="1523" spans="1:29" x14ac:dyDescent="0.25">
      <c r="A1523" s="43" t="str">
        <f t="shared" si="116"/>
        <v>US Natural Gas Physical</v>
      </c>
      <c r="B1523" s="43" t="str">
        <f t="shared" si="117"/>
        <v>US</v>
      </c>
      <c r="C1523" s="43" t="str">
        <f t="shared" si="118"/>
        <v>Natural Gas</v>
      </c>
      <c r="D1523" s="43" t="str">
        <f t="shared" si="119"/>
        <v>Physical</v>
      </c>
      <c r="E1523" s="43">
        <f>IF(VLOOKUP(S1523,'DD-Lookup'!$J$6:$L$50,3,FALSE)="Monthly",(YEAR(AC1523)-YEAR(AB1523))*12+MONTH(AC1523)-MONTH(AB1523)+1,(AC1523-AB1523+1))</f>
        <v>1</v>
      </c>
      <c r="F1523" s="210">
        <f t="shared" si="120"/>
        <v>10000</v>
      </c>
      <c r="G1523" s="199">
        <v>1353600</v>
      </c>
      <c r="H1523" s="195">
        <v>37049.352199074099</v>
      </c>
      <c r="I1523" t="s">
        <v>2173</v>
      </c>
      <c r="M1523" t="s">
        <v>3341</v>
      </c>
      <c r="N1523" t="s">
        <v>3747</v>
      </c>
      <c r="O1523" t="s">
        <v>587</v>
      </c>
      <c r="Q1523" s="196">
        <v>10000</v>
      </c>
      <c r="S1523" t="s">
        <v>3342</v>
      </c>
      <c r="T1523" t="s">
        <v>3557</v>
      </c>
      <c r="U1523" s="198">
        <v>3.5550000000000002</v>
      </c>
      <c r="V1523" t="s">
        <v>3301</v>
      </c>
      <c r="W1523" t="s">
        <v>2498</v>
      </c>
      <c r="X1523" t="s">
        <v>2499</v>
      </c>
      <c r="Y1523" t="s">
        <v>2469</v>
      </c>
      <c r="Z1523" t="s">
        <v>2995</v>
      </c>
      <c r="AA1523">
        <v>835946</v>
      </c>
      <c r="AB1523" s="195">
        <v>37050.875011574099</v>
      </c>
      <c r="AC1523" s="195">
        <v>37050.875011574099</v>
      </c>
    </row>
    <row r="1524" spans="1:29" x14ac:dyDescent="0.25">
      <c r="A1524" s="43" t="str">
        <f t="shared" si="116"/>
        <v>US Power Physical</v>
      </c>
      <c r="B1524" s="43" t="str">
        <f t="shared" si="117"/>
        <v>US</v>
      </c>
      <c r="C1524" s="43" t="str">
        <f t="shared" si="118"/>
        <v>Power</v>
      </c>
      <c r="D1524" s="43" t="str">
        <f t="shared" si="119"/>
        <v>Physical</v>
      </c>
      <c r="E1524" s="43">
        <f>IF(VLOOKUP(S1524,'DD-Lookup'!$J$6:$L$50,3,FALSE)="Monthly",(YEAR(AC1524)-YEAR(AB1524))*12+MONTH(AC1524)-MONTH(AB1524)+1,(AC1524-AB1524+1))</f>
        <v>30</v>
      </c>
      <c r="F1524" s="210">
        <f t="shared" si="120"/>
        <v>750</v>
      </c>
      <c r="G1524" s="199">
        <v>1353603</v>
      </c>
      <c r="H1524" s="195">
        <v>37049.3522337963</v>
      </c>
      <c r="I1524" t="s">
        <v>3375</v>
      </c>
      <c r="J1524" t="s">
        <v>2271</v>
      </c>
      <c r="K1524" t="s">
        <v>2272</v>
      </c>
      <c r="M1524" t="s">
        <v>2766</v>
      </c>
      <c r="N1524" t="s">
        <v>3308</v>
      </c>
      <c r="O1524" t="s">
        <v>3670</v>
      </c>
      <c r="Q1524" s="196">
        <v>25</v>
      </c>
      <c r="S1524" t="s">
        <v>3340</v>
      </c>
      <c r="T1524" t="s">
        <v>3557</v>
      </c>
      <c r="U1524" s="198">
        <v>130</v>
      </c>
      <c r="V1524" t="s">
        <v>3226</v>
      </c>
      <c r="W1524" t="s">
        <v>2438</v>
      </c>
      <c r="X1524" t="s">
        <v>1756</v>
      </c>
      <c r="Y1524" t="s">
        <v>2662</v>
      </c>
      <c r="Z1524" t="s">
        <v>2990</v>
      </c>
      <c r="AA1524">
        <v>636732.1</v>
      </c>
      <c r="AB1524" s="195">
        <v>37135.875011574099</v>
      </c>
      <c r="AC1524" s="195">
        <v>37164.875011574099</v>
      </c>
    </row>
    <row r="1525" spans="1:29" x14ac:dyDescent="0.25">
      <c r="A1525" s="43" t="str">
        <f t="shared" si="116"/>
        <v xml:space="preserve"> Metals Financial</v>
      </c>
      <c r="B1525" s="43" t="str">
        <f t="shared" si="117"/>
        <v/>
      </c>
      <c r="C1525" s="43" t="str">
        <f t="shared" si="118"/>
        <v>Metals</v>
      </c>
      <c r="D1525" s="43" t="str">
        <f t="shared" si="119"/>
        <v>Financial</v>
      </c>
      <c r="E1525" s="43">
        <f>IF(VLOOKUP(S1525,'DD-Lookup'!$J$6:$L$50,3,FALSE)="Monthly",(YEAR(AC1525)-YEAR(AB1525))*12+MONTH(AC1525)-MONTH(AB1525)+1,(AC1525-AB1525+1))</f>
        <v>1</v>
      </c>
      <c r="F1525" s="210">
        <f t="shared" si="120"/>
        <v>15</v>
      </c>
      <c r="G1525" s="199">
        <v>1353606</v>
      </c>
      <c r="H1525" s="195">
        <v>37049.352349537003</v>
      </c>
      <c r="I1525" t="s">
        <v>3940</v>
      </c>
      <c r="M1525" t="s">
        <v>3346</v>
      </c>
      <c r="N1525" t="s">
        <v>3566</v>
      </c>
      <c r="O1525" t="s">
        <v>3567</v>
      </c>
      <c r="P1525" s="196">
        <v>15</v>
      </c>
      <c r="S1525" t="s">
        <v>3556</v>
      </c>
      <c r="T1525" t="s">
        <v>3557</v>
      </c>
      <c r="U1525" s="198">
        <v>1511</v>
      </c>
      <c r="V1525" t="s">
        <v>588</v>
      </c>
      <c r="W1525" t="s">
        <v>3563</v>
      </c>
      <c r="X1525" t="s">
        <v>3559</v>
      </c>
      <c r="Y1525" t="s">
        <v>3560</v>
      </c>
      <c r="Z1525" t="s">
        <v>3561</v>
      </c>
      <c r="AA1525">
        <v>2173579</v>
      </c>
    </row>
    <row r="1526" spans="1:29" x14ac:dyDescent="0.25">
      <c r="A1526" s="43" t="str">
        <f t="shared" si="116"/>
        <v>US Natural Gas Physical</v>
      </c>
      <c r="B1526" s="43" t="str">
        <f t="shared" si="117"/>
        <v>US</v>
      </c>
      <c r="C1526" s="43" t="str">
        <f t="shared" si="118"/>
        <v>Natural Gas</v>
      </c>
      <c r="D1526" s="43" t="str">
        <f t="shared" si="119"/>
        <v>Physical</v>
      </c>
      <c r="E1526" s="43">
        <f>IF(VLOOKUP(S1526,'DD-Lookup'!$J$6:$L$50,3,FALSE)="Monthly",(YEAR(AC1526)-YEAR(AB1526))*12+MONTH(AC1526)-MONTH(AB1526)+1,(AC1526-AB1526+1))</f>
        <v>1</v>
      </c>
      <c r="F1526" s="210">
        <f t="shared" si="120"/>
        <v>10000</v>
      </c>
      <c r="G1526" s="199">
        <v>1353605</v>
      </c>
      <c r="H1526" s="195">
        <v>37049.352349537003</v>
      </c>
      <c r="I1526" t="s">
        <v>2288</v>
      </c>
      <c r="M1526" t="s">
        <v>3341</v>
      </c>
      <c r="N1526" t="s">
        <v>3747</v>
      </c>
      <c r="O1526" t="s">
        <v>472</v>
      </c>
      <c r="P1526" s="196">
        <v>10000</v>
      </c>
      <c r="S1526" t="s">
        <v>3342</v>
      </c>
      <c r="T1526" t="s">
        <v>3557</v>
      </c>
      <c r="U1526" s="198">
        <v>2.7</v>
      </c>
      <c r="V1526" t="s">
        <v>3904</v>
      </c>
      <c r="W1526" t="s">
        <v>3147</v>
      </c>
      <c r="X1526" t="s">
        <v>3092</v>
      </c>
      <c r="Y1526" t="s">
        <v>2469</v>
      </c>
      <c r="Z1526" t="s">
        <v>2995</v>
      </c>
      <c r="AA1526">
        <v>835949</v>
      </c>
      <c r="AB1526" s="195">
        <v>37050.875011574099</v>
      </c>
      <c r="AC1526" s="195">
        <v>37050.875011574099</v>
      </c>
    </row>
    <row r="1527" spans="1:29" x14ac:dyDescent="0.25">
      <c r="A1527" s="43" t="str">
        <f t="shared" si="116"/>
        <v>US Natural Gas Physical</v>
      </c>
      <c r="B1527" s="43" t="str">
        <f t="shared" si="117"/>
        <v>US</v>
      </c>
      <c r="C1527" s="43" t="str">
        <f t="shared" si="118"/>
        <v>Natural Gas</v>
      </c>
      <c r="D1527" s="43" t="str">
        <f t="shared" si="119"/>
        <v>Physical</v>
      </c>
      <c r="E1527" s="43">
        <f>IF(VLOOKUP(S1527,'DD-Lookup'!$J$6:$L$50,3,FALSE)="Monthly",(YEAR(AC1527)-YEAR(AB1527))*12+MONTH(AC1527)-MONTH(AB1527)+1,(AC1527-AB1527+1))</f>
        <v>1</v>
      </c>
      <c r="F1527" s="210">
        <f t="shared" si="120"/>
        <v>5000</v>
      </c>
      <c r="G1527" s="199">
        <v>1353607</v>
      </c>
      <c r="H1527" s="195">
        <v>37049.352395833303</v>
      </c>
      <c r="I1527" t="s">
        <v>2507</v>
      </c>
      <c r="M1527" t="s">
        <v>3341</v>
      </c>
      <c r="N1527" t="s">
        <v>3765</v>
      </c>
      <c r="O1527" t="s">
        <v>469</v>
      </c>
      <c r="Q1527" s="196">
        <v>5000</v>
      </c>
      <c r="S1527" t="s">
        <v>3342</v>
      </c>
      <c r="T1527" t="s">
        <v>3557</v>
      </c>
      <c r="U1527" s="198">
        <v>3.2</v>
      </c>
      <c r="V1527" t="s">
        <v>3159</v>
      </c>
      <c r="W1527" t="s">
        <v>3091</v>
      </c>
      <c r="X1527" t="s">
        <v>3092</v>
      </c>
      <c r="Y1527" t="s">
        <v>2469</v>
      </c>
      <c r="Z1527" t="s">
        <v>2995</v>
      </c>
      <c r="AA1527">
        <v>835951</v>
      </c>
      <c r="AB1527" s="195">
        <v>37050.875011574099</v>
      </c>
      <c r="AC1527" s="195">
        <v>37050.875011574099</v>
      </c>
    </row>
    <row r="1528" spans="1:29" x14ac:dyDescent="0.25">
      <c r="A1528" s="43" t="str">
        <f t="shared" si="116"/>
        <v>US Natural Gas Physical</v>
      </c>
      <c r="B1528" s="43" t="str">
        <f t="shared" si="117"/>
        <v>US</v>
      </c>
      <c r="C1528" s="43" t="str">
        <f t="shared" si="118"/>
        <v>Natural Gas</v>
      </c>
      <c r="D1528" s="43" t="str">
        <f t="shared" si="119"/>
        <v>Physical</v>
      </c>
      <c r="E1528" s="43">
        <f>IF(VLOOKUP(S1528,'DD-Lookup'!$J$6:$L$50,3,FALSE)="Monthly",(YEAR(AC1528)-YEAR(AB1528))*12+MONTH(AC1528)-MONTH(AB1528)+1,(AC1528-AB1528+1))</f>
        <v>1</v>
      </c>
      <c r="F1528" s="210">
        <f t="shared" si="120"/>
        <v>10000</v>
      </c>
      <c r="G1528" s="199">
        <v>1353608</v>
      </c>
      <c r="H1528" s="195">
        <v>37049.352407407401</v>
      </c>
      <c r="I1528" t="s">
        <v>2254</v>
      </c>
      <c r="M1528" t="s">
        <v>3341</v>
      </c>
      <c r="N1528" t="s">
        <v>3747</v>
      </c>
      <c r="O1528" t="s">
        <v>401</v>
      </c>
      <c r="Q1528" s="196">
        <v>10000</v>
      </c>
      <c r="S1528" t="s">
        <v>3342</v>
      </c>
      <c r="T1528" t="s">
        <v>3557</v>
      </c>
      <c r="U1528" s="198">
        <v>3.54</v>
      </c>
      <c r="V1528" t="s">
        <v>2459</v>
      </c>
      <c r="W1528" t="s">
        <v>2347</v>
      </c>
      <c r="X1528" t="s">
        <v>2484</v>
      </c>
      <c r="Y1528" t="s">
        <v>2469</v>
      </c>
      <c r="Z1528" t="s">
        <v>2995</v>
      </c>
      <c r="AA1528">
        <v>835950</v>
      </c>
      <c r="AB1528" s="195">
        <v>37050.875011574099</v>
      </c>
      <c r="AC1528" s="195">
        <v>37050.875011574099</v>
      </c>
    </row>
    <row r="1529" spans="1:29" x14ac:dyDescent="0.25">
      <c r="A1529" s="43" t="str">
        <f t="shared" si="116"/>
        <v>US Natural Gas Physical</v>
      </c>
      <c r="B1529" s="43" t="str">
        <f t="shared" si="117"/>
        <v>US</v>
      </c>
      <c r="C1529" s="43" t="str">
        <f t="shared" si="118"/>
        <v>Natural Gas</v>
      </c>
      <c r="D1529" s="43" t="str">
        <f t="shared" si="119"/>
        <v>Physical</v>
      </c>
      <c r="E1529" s="43">
        <f>IF(VLOOKUP(S1529,'DD-Lookup'!$J$6:$L$50,3,FALSE)="Monthly",(YEAR(AC1529)-YEAR(AB1529))*12+MONTH(AC1529)-MONTH(AB1529)+1,(AC1529-AB1529+1))</f>
        <v>1</v>
      </c>
      <c r="F1529" s="210">
        <f t="shared" si="120"/>
        <v>5000</v>
      </c>
      <c r="G1529" s="199">
        <v>1353609</v>
      </c>
      <c r="H1529" s="195">
        <v>37049.352407407401</v>
      </c>
      <c r="I1529" t="s">
        <v>2172</v>
      </c>
      <c r="M1529" t="s">
        <v>3341</v>
      </c>
      <c r="N1529" t="s">
        <v>3747</v>
      </c>
      <c r="O1529" t="s">
        <v>392</v>
      </c>
      <c r="Q1529" s="196">
        <v>5000</v>
      </c>
      <c r="S1529" t="s">
        <v>3342</v>
      </c>
      <c r="T1529" t="s">
        <v>3557</v>
      </c>
      <c r="U1529" s="198">
        <v>3.54</v>
      </c>
      <c r="V1529" t="s">
        <v>3847</v>
      </c>
      <c r="W1529" t="s">
        <v>2498</v>
      </c>
      <c r="X1529" t="s">
        <v>2499</v>
      </c>
      <c r="Y1529" t="s">
        <v>2469</v>
      </c>
      <c r="Z1529" t="s">
        <v>2995</v>
      </c>
      <c r="AA1529">
        <v>835952</v>
      </c>
      <c r="AB1529" s="195">
        <v>37050.875011574099</v>
      </c>
      <c r="AC1529" s="195">
        <v>37050.875011574099</v>
      </c>
    </row>
    <row r="1530" spans="1:29" x14ac:dyDescent="0.25">
      <c r="A1530" s="43" t="str">
        <f t="shared" si="116"/>
        <v>US Natural Gas Physical</v>
      </c>
      <c r="B1530" s="43" t="str">
        <f t="shared" si="117"/>
        <v>US</v>
      </c>
      <c r="C1530" s="43" t="str">
        <f t="shared" si="118"/>
        <v>Natural Gas</v>
      </c>
      <c r="D1530" s="43" t="str">
        <f t="shared" si="119"/>
        <v>Physical</v>
      </c>
      <c r="E1530" s="43">
        <f>IF(VLOOKUP(S1530,'DD-Lookup'!$J$6:$L$50,3,FALSE)="Monthly",(YEAR(AC1530)-YEAR(AB1530))*12+MONTH(AC1530)-MONTH(AB1530)+1,(AC1530-AB1530+1))</f>
        <v>1</v>
      </c>
      <c r="F1530" s="210">
        <f t="shared" si="120"/>
        <v>10000</v>
      </c>
      <c r="G1530" s="199">
        <v>1353611</v>
      </c>
      <c r="H1530" s="195">
        <v>37049.3524189815</v>
      </c>
      <c r="I1530" t="s">
        <v>2288</v>
      </c>
      <c r="M1530" t="s">
        <v>3341</v>
      </c>
      <c r="N1530" t="s">
        <v>3747</v>
      </c>
      <c r="O1530" t="s">
        <v>475</v>
      </c>
      <c r="P1530" s="196">
        <v>10000</v>
      </c>
      <c r="S1530" t="s">
        <v>3342</v>
      </c>
      <c r="T1530" t="s">
        <v>3557</v>
      </c>
      <c r="U1530" s="198">
        <v>5.9</v>
      </c>
      <c r="V1530" t="s">
        <v>3045</v>
      </c>
      <c r="W1530" t="s">
        <v>454</v>
      </c>
      <c r="X1530" t="s">
        <v>3092</v>
      </c>
      <c r="Y1530" t="s">
        <v>2469</v>
      </c>
      <c r="Z1530" t="s">
        <v>2995</v>
      </c>
      <c r="AA1530">
        <v>835954</v>
      </c>
      <c r="AB1530" s="195">
        <v>37050.875011574099</v>
      </c>
      <c r="AC1530" s="195">
        <v>37050.875011574099</v>
      </c>
    </row>
    <row r="1531" spans="1:29" x14ac:dyDescent="0.25">
      <c r="A1531" s="43" t="str">
        <f t="shared" si="116"/>
        <v>US Natural Gas Physical</v>
      </c>
      <c r="B1531" s="43" t="str">
        <f t="shared" si="117"/>
        <v>US</v>
      </c>
      <c r="C1531" s="43" t="str">
        <f t="shared" si="118"/>
        <v>Natural Gas</v>
      </c>
      <c r="D1531" s="43" t="str">
        <f t="shared" si="119"/>
        <v>Physical</v>
      </c>
      <c r="E1531" s="43">
        <f>IF(VLOOKUP(S1531,'DD-Lookup'!$J$6:$L$50,3,FALSE)="Monthly",(YEAR(AC1531)-YEAR(AB1531))*12+MONTH(AC1531)-MONTH(AB1531)+1,(AC1531-AB1531+1))</f>
        <v>1</v>
      </c>
      <c r="F1531" s="210">
        <f t="shared" si="120"/>
        <v>3900</v>
      </c>
      <c r="G1531" s="199">
        <v>1353610</v>
      </c>
      <c r="H1531" s="195">
        <v>37049.3524189815</v>
      </c>
      <c r="I1531" t="s">
        <v>2269</v>
      </c>
      <c r="M1531" t="s">
        <v>3341</v>
      </c>
      <c r="N1531" t="s">
        <v>3747</v>
      </c>
      <c r="O1531" t="s">
        <v>463</v>
      </c>
      <c r="P1531" s="196">
        <v>3900</v>
      </c>
      <c r="S1531" t="s">
        <v>3342</v>
      </c>
      <c r="T1531" t="s">
        <v>3557</v>
      </c>
      <c r="U1531" s="198">
        <v>3.56</v>
      </c>
      <c r="V1531" t="s">
        <v>3175</v>
      </c>
      <c r="W1531" t="s">
        <v>2498</v>
      </c>
      <c r="X1531" t="s">
        <v>2499</v>
      </c>
      <c r="Y1531" t="s">
        <v>2469</v>
      </c>
      <c r="Z1531" t="s">
        <v>2995</v>
      </c>
      <c r="AA1531">
        <v>835953</v>
      </c>
      <c r="AB1531" s="195">
        <v>37050.875011574099</v>
      </c>
      <c r="AC1531" s="195">
        <v>37050.875011574099</v>
      </c>
    </row>
    <row r="1532" spans="1:29" x14ac:dyDescent="0.25">
      <c r="A1532" s="43" t="str">
        <f t="shared" si="116"/>
        <v>US Natural Gas Physical</v>
      </c>
      <c r="B1532" s="43" t="str">
        <f t="shared" si="117"/>
        <v>US</v>
      </c>
      <c r="C1532" s="43" t="str">
        <f t="shared" si="118"/>
        <v>Natural Gas</v>
      </c>
      <c r="D1532" s="43" t="str">
        <f t="shared" si="119"/>
        <v>Physical</v>
      </c>
      <c r="E1532" s="43">
        <f>IF(VLOOKUP(S1532,'DD-Lookup'!$J$6:$L$50,3,FALSE)="Monthly",(YEAR(AC1532)-YEAR(AB1532))*12+MONTH(AC1532)-MONTH(AB1532)+1,(AC1532-AB1532+1))</f>
        <v>1</v>
      </c>
      <c r="F1532" s="210">
        <f t="shared" si="120"/>
        <v>25000</v>
      </c>
      <c r="G1532" s="199">
        <v>1353613</v>
      </c>
      <c r="H1532" s="195">
        <v>37049.352453703701</v>
      </c>
      <c r="I1532" t="s">
        <v>3529</v>
      </c>
      <c r="M1532" t="s">
        <v>3341</v>
      </c>
      <c r="N1532" t="s">
        <v>3747</v>
      </c>
      <c r="O1532" t="s">
        <v>2722</v>
      </c>
      <c r="Q1532" s="196">
        <v>25000</v>
      </c>
      <c r="S1532" t="s">
        <v>3342</v>
      </c>
      <c r="T1532" t="s">
        <v>3557</v>
      </c>
      <c r="U1532" s="198">
        <v>3.6749999999999998</v>
      </c>
      <c r="V1532" t="s">
        <v>3851</v>
      </c>
      <c r="W1532" t="s">
        <v>2175</v>
      </c>
      <c r="X1532" t="s">
        <v>2176</v>
      </c>
      <c r="Y1532" t="s">
        <v>2469</v>
      </c>
      <c r="Z1532" t="s">
        <v>2995</v>
      </c>
      <c r="AA1532">
        <v>835956</v>
      </c>
      <c r="AB1532" s="195">
        <v>37050.875011574099</v>
      </c>
      <c r="AC1532" s="195">
        <v>37050.875011574099</v>
      </c>
    </row>
    <row r="1533" spans="1:29" x14ac:dyDescent="0.25">
      <c r="A1533" s="43" t="str">
        <f t="shared" si="116"/>
        <v>US Natural Gas Physical</v>
      </c>
      <c r="B1533" s="43" t="str">
        <f t="shared" si="117"/>
        <v>US</v>
      </c>
      <c r="C1533" s="43" t="str">
        <f t="shared" si="118"/>
        <v>Natural Gas</v>
      </c>
      <c r="D1533" s="43" t="str">
        <f t="shared" si="119"/>
        <v>Physical</v>
      </c>
      <c r="E1533" s="43">
        <f>IF(VLOOKUP(S1533,'DD-Lookup'!$J$6:$L$50,3,FALSE)="Monthly",(YEAR(AC1533)-YEAR(AB1533))*12+MONTH(AC1533)-MONTH(AB1533)+1,(AC1533-AB1533+1))</f>
        <v>1</v>
      </c>
      <c r="F1533" s="210">
        <f t="shared" si="120"/>
        <v>10000</v>
      </c>
      <c r="G1533" s="199">
        <v>1353612</v>
      </c>
      <c r="H1533" s="195">
        <v>37049.352453703701</v>
      </c>
      <c r="I1533" t="s">
        <v>2527</v>
      </c>
      <c r="M1533" t="s">
        <v>3341</v>
      </c>
      <c r="N1533" t="s">
        <v>3747</v>
      </c>
      <c r="O1533" t="s">
        <v>448</v>
      </c>
      <c r="P1533" s="196">
        <v>10000</v>
      </c>
      <c r="S1533" t="s">
        <v>3342</v>
      </c>
      <c r="T1533" t="s">
        <v>3557</v>
      </c>
      <c r="U1533" s="198">
        <v>3.605</v>
      </c>
      <c r="V1533" t="s">
        <v>3632</v>
      </c>
      <c r="W1533" t="s">
        <v>2181</v>
      </c>
      <c r="X1533" t="s">
        <v>2182</v>
      </c>
      <c r="Y1533" t="s">
        <v>2469</v>
      </c>
      <c r="Z1533" t="s">
        <v>2995</v>
      </c>
      <c r="AA1533">
        <v>835955</v>
      </c>
      <c r="AB1533" s="195">
        <v>37050.875011574099</v>
      </c>
      <c r="AC1533" s="195">
        <v>37050.875011574099</v>
      </c>
    </row>
    <row r="1534" spans="1:29" x14ac:dyDescent="0.25">
      <c r="A1534" s="43" t="str">
        <f t="shared" si="116"/>
        <v>US Power Physical</v>
      </c>
      <c r="B1534" s="43" t="str">
        <f t="shared" si="117"/>
        <v>US</v>
      </c>
      <c r="C1534" s="43" t="str">
        <f t="shared" si="118"/>
        <v>Power</v>
      </c>
      <c r="D1534" s="43" t="str">
        <f t="shared" si="119"/>
        <v>Physical</v>
      </c>
      <c r="E1534" s="43">
        <f>IF(VLOOKUP(S1534,'DD-Lookup'!$J$6:$L$50,3,FALSE)="Monthly",(YEAR(AC1534)-YEAR(AB1534))*12+MONTH(AC1534)-MONTH(AB1534)+1,(AC1534-AB1534+1))</f>
        <v>2</v>
      </c>
      <c r="F1534" s="210">
        <f t="shared" si="120"/>
        <v>50</v>
      </c>
      <c r="G1534" s="199">
        <v>1353614</v>
      </c>
      <c r="H1534" s="195">
        <v>37049.3524652778</v>
      </c>
      <c r="I1534" t="s">
        <v>2255</v>
      </c>
      <c r="M1534" t="s">
        <v>2766</v>
      </c>
      <c r="N1534" t="s">
        <v>3310</v>
      </c>
      <c r="O1534" t="s">
        <v>461</v>
      </c>
      <c r="Q1534" s="196">
        <v>25</v>
      </c>
      <c r="S1534" t="s">
        <v>3340</v>
      </c>
      <c r="T1534" t="s">
        <v>3557</v>
      </c>
      <c r="U1534" s="198">
        <v>50</v>
      </c>
      <c r="V1534" t="s">
        <v>3771</v>
      </c>
      <c r="W1534" t="s">
        <v>3315</v>
      </c>
      <c r="X1534" t="s">
        <v>3312</v>
      </c>
      <c r="Y1534" t="s">
        <v>2662</v>
      </c>
      <c r="Z1534" t="s">
        <v>2990</v>
      </c>
      <c r="AA1534">
        <v>636734.1</v>
      </c>
      <c r="AB1534" s="195">
        <v>37050.875011574099</v>
      </c>
      <c r="AC1534" s="195">
        <v>37051.875011574099</v>
      </c>
    </row>
    <row r="1535" spans="1:29" x14ac:dyDescent="0.25">
      <c r="A1535" s="43" t="str">
        <f t="shared" si="116"/>
        <v xml:space="preserve"> Natural Gas Physical</v>
      </c>
      <c r="B1535" s="43" t="str">
        <f t="shared" si="117"/>
        <v/>
      </c>
      <c r="C1535" s="43" t="str">
        <f t="shared" si="118"/>
        <v>Natural Gas</v>
      </c>
      <c r="D1535" s="43" t="str">
        <f t="shared" si="119"/>
        <v>Physical</v>
      </c>
      <c r="E1535" s="43">
        <f>IF(VLOOKUP(S1535,'DD-Lookup'!$J$6:$L$50,3,FALSE)="Monthly",(YEAR(AC1535)-YEAR(AB1535))*12+MONTH(AC1535)-MONTH(AB1535)+1,(AC1535-AB1535+1))</f>
        <v>1</v>
      </c>
      <c r="F1535" s="210">
        <f t="shared" si="120"/>
        <v>10000</v>
      </c>
      <c r="G1535" s="199">
        <v>1353615</v>
      </c>
      <c r="H1535" s="195">
        <v>37049.352476851898</v>
      </c>
      <c r="I1535" t="s">
        <v>3729</v>
      </c>
      <c r="M1535" t="s">
        <v>3341</v>
      </c>
      <c r="N1535" t="s">
        <v>2492</v>
      </c>
      <c r="O1535" t="s">
        <v>507</v>
      </c>
      <c r="P1535" s="196">
        <v>10000</v>
      </c>
      <c r="S1535" t="s">
        <v>3342</v>
      </c>
      <c r="T1535" t="s">
        <v>3557</v>
      </c>
      <c r="U1535" s="198">
        <v>3.8050000000000002</v>
      </c>
      <c r="V1535" t="s">
        <v>3730</v>
      </c>
      <c r="W1535" t="s">
        <v>2493</v>
      </c>
      <c r="X1535" t="s">
        <v>2494</v>
      </c>
      <c r="Y1535" t="s">
        <v>2469</v>
      </c>
      <c r="Z1535" t="s">
        <v>2995</v>
      </c>
      <c r="AA1535">
        <v>835957</v>
      </c>
      <c r="AB1535" s="195">
        <v>37050.875011574099</v>
      </c>
      <c r="AC1535" s="195">
        <v>37050.875011574099</v>
      </c>
    </row>
    <row r="1536" spans="1:29" x14ac:dyDescent="0.25">
      <c r="A1536" s="43" t="str">
        <f t="shared" si="116"/>
        <v>US Power Physical</v>
      </c>
      <c r="B1536" s="43" t="str">
        <f t="shared" si="117"/>
        <v>US</v>
      </c>
      <c r="C1536" s="43" t="str">
        <f t="shared" si="118"/>
        <v>Power</v>
      </c>
      <c r="D1536" s="43" t="str">
        <f t="shared" si="119"/>
        <v>Physical</v>
      </c>
      <c r="E1536" s="43">
        <f>IF(VLOOKUP(S1536,'DD-Lookup'!$J$6:$L$50,3,FALSE)="Monthly",(YEAR(AC1536)-YEAR(AB1536))*12+MONTH(AC1536)-MONTH(AB1536)+1,(AC1536-AB1536+1))</f>
        <v>2</v>
      </c>
      <c r="F1536" s="210">
        <f t="shared" si="120"/>
        <v>50</v>
      </c>
      <c r="G1536" s="199">
        <v>1353617</v>
      </c>
      <c r="H1536" s="195">
        <v>37049.352511574099</v>
      </c>
      <c r="I1536" t="s">
        <v>3360</v>
      </c>
      <c r="M1536" t="s">
        <v>2766</v>
      </c>
      <c r="N1536" t="s">
        <v>3308</v>
      </c>
      <c r="O1536" t="s">
        <v>2694</v>
      </c>
      <c r="Q1536" s="196">
        <v>25</v>
      </c>
      <c r="S1536" t="s">
        <v>3340</v>
      </c>
      <c r="T1536" t="s">
        <v>3557</v>
      </c>
      <c r="U1536" s="198">
        <v>56</v>
      </c>
      <c r="V1536" t="s">
        <v>2397</v>
      </c>
      <c r="W1536" t="s">
        <v>3313</v>
      </c>
      <c r="X1536" t="s">
        <v>3309</v>
      </c>
      <c r="Y1536" t="s">
        <v>2662</v>
      </c>
      <c r="Z1536" t="s">
        <v>2990</v>
      </c>
      <c r="AA1536">
        <v>636735.1</v>
      </c>
      <c r="AB1536" s="195">
        <v>37050.875011574099</v>
      </c>
      <c r="AC1536" s="195">
        <v>37051.875011574099</v>
      </c>
    </row>
    <row r="1537" spans="1:29" x14ac:dyDescent="0.25">
      <c r="A1537" s="43" t="str">
        <f t="shared" si="116"/>
        <v>US Natural Gas Physical</v>
      </c>
      <c r="B1537" s="43" t="str">
        <f t="shared" si="117"/>
        <v>US</v>
      </c>
      <c r="C1537" s="43" t="str">
        <f t="shared" si="118"/>
        <v>Natural Gas</v>
      </c>
      <c r="D1537" s="43" t="str">
        <f t="shared" si="119"/>
        <v>Physical</v>
      </c>
      <c r="E1537" s="43">
        <f>IF(VLOOKUP(S1537,'DD-Lookup'!$J$6:$L$50,3,FALSE)="Monthly",(YEAR(AC1537)-YEAR(AB1537))*12+MONTH(AC1537)-MONTH(AB1537)+1,(AC1537-AB1537+1))</f>
        <v>1</v>
      </c>
      <c r="F1537" s="210">
        <f t="shared" si="120"/>
        <v>50000</v>
      </c>
      <c r="G1537" s="199">
        <v>1353616</v>
      </c>
      <c r="H1537" s="195">
        <v>37049.352511574099</v>
      </c>
      <c r="I1537" t="s">
        <v>2487</v>
      </c>
      <c r="M1537" t="s">
        <v>3341</v>
      </c>
      <c r="N1537" t="s">
        <v>3747</v>
      </c>
      <c r="O1537" t="s">
        <v>396</v>
      </c>
      <c r="Q1537" s="196">
        <v>50000</v>
      </c>
      <c r="S1537" t="s">
        <v>3342</v>
      </c>
      <c r="T1537" t="s">
        <v>3557</v>
      </c>
      <c r="U1537" s="198">
        <v>3.54</v>
      </c>
      <c r="V1537" t="s">
        <v>2348</v>
      </c>
      <c r="W1537" t="s">
        <v>2347</v>
      </c>
      <c r="X1537" t="s">
        <v>2484</v>
      </c>
      <c r="Y1537" t="s">
        <v>2469</v>
      </c>
      <c r="Z1537" t="s">
        <v>2995</v>
      </c>
      <c r="AA1537">
        <v>835958</v>
      </c>
      <c r="AB1537" s="195">
        <v>37050.875011574099</v>
      </c>
      <c r="AC1537" s="195">
        <v>37050.875011574099</v>
      </c>
    </row>
    <row r="1538" spans="1:29" x14ac:dyDescent="0.25">
      <c r="A1538" s="43" t="str">
        <f t="shared" si="116"/>
        <v xml:space="preserve"> Power Physical</v>
      </c>
      <c r="B1538" s="43" t="str">
        <f t="shared" si="117"/>
        <v/>
      </c>
      <c r="C1538" s="43" t="str">
        <f t="shared" si="118"/>
        <v>Power</v>
      </c>
      <c r="D1538" s="43" t="str">
        <f t="shared" si="119"/>
        <v>Physical</v>
      </c>
      <c r="E1538" s="43">
        <f>IF(VLOOKUP(S1538,'DD-Lookup'!$J$6:$L$50,3,FALSE)="Monthly",(YEAR(AC1538)-YEAR(AB1538))*12+MONTH(AC1538)-MONTH(AB1538)+1,(AC1538-AB1538+1))</f>
        <v>1</v>
      </c>
      <c r="F1538" s="210">
        <f t="shared" si="120"/>
        <v>25</v>
      </c>
      <c r="G1538" s="199">
        <v>1353618</v>
      </c>
      <c r="H1538" s="195">
        <v>37049.352523148104</v>
      </c>
      <c r="I1538" t="s">
        <v>4032</v>
      </c>
      <c r="M1538" t="s">
        <v>2766</v>
      </c>
      <c r="N1538" t="s">
        <v>4022</v>
      </c>
      <c r="O1538" t="s">
        <v>533</v>
      </c>
      <c r="P1538" s="196">
        <v>25</v>
      </c>
      <c r="S1538" t="s">
        <v>3340</v>
      </c>
      <c r="T1538" t="s">
        <v>4023</v>
      </c>
      <c r="U1538" s="198">
        <v>23.75</v>
      </c>
      <c r="V1538" t="s">
        <v>4033</v>
      </c>
      <c r="W1538" t="s">
        <v>4025</v>
      </c>
      <c r="X1538" t="s">
        <v>4026</v>
      </c>
      <c r="Y1538" t="s">
        <v>4027</v>
      </c>
      <c r="Z1538" t="s">
        <v>3562</v>
      </c>
      <c r="AA1538">
        <v>111950.1</v>
      </c>
      <c r="AB1538" s="195">
        <v>37053.875011574099</v>
      </c>
      <c r="AC1538" s="195">
        <v>37053.875011574099</v>
      </c>
    </row>
    <row r="1539" spans="1:29" x14ac:dyDescent="0.25">
      <c r="A1539" s="43" t="str">
        <f t="shared" si="116"/>
        <v>US Power Physical</v>
      </c>
      <c r="B1539" s="43" t="str">
        <f t="shared" si="117"/>
        <v>US</v>
      </c>
      <c r="C1539" s="43" t="str">
        <f t="shared" si="118"/>
        <v>Power</v>
      </c>
      <c r="D1539" s="43" t="str">
        <f t="shared" si="119"/>
        <v>Physical</v>
      </c>
      <c r="E1539" s="43">
        <f>IF(VLOOKUP(S1539,'DD-Lookup'!$J$6:$L$50,3,FALSE)="Monthly",(YEAR(AC1539)-YEAR(AB1539))*12+MONTH(AC1539)-MONTH(AB1539)+1,(AC1539-AB1539+1))</f>
        <v>2</v>
      </c>
      <c r="F1539" s="210">
        <f t="shared" si="120"/>
        <v>50</v>
      </c>
      <c r="G1539" s="199">
        <v>1353619</v>
      </c>
      <c r="H1539" s="195">
        <v>37049.352546296301</v>
      </c>
      <c r="I1539" t="s">
        <v>2255</v>
      </c>
      <c r="M1539" t="s">
        <v>2766</v>
      </c>
      <c r="N1539" t="s">
        <v>3310</v>
      </c>
      <c r="O1539" t="s">
        <v>486</v>
      </c>
      <c r="P1539" s="196">
        <v>25</v>
      </c>
      <c r="S1539" t="s">
        <v>3340</v>
      </c>
      <c r="T1539" t="s">
        <v>3557</v>
      </c>
      <c r="U1539" s="198">
        <v>57.5</v>
      </c>
      <c r="V1539" t="s">
        <v>3771</v>
      </c>
      <c r="W1539" t="s">
        <v>3315</v>
      </c>
      <c r="X1539" t="s">
        <v>3312</v>
      </c>
      <c r="Y1539" t="s">
        <v>2662</v>
      </c>
      <c r="Z1539" t="s">
        <v>2990</v>
      </c>
      <c r="AA1539">
        <v>636736.1</v>
      </c>
      <c r="AB1539" s="195">
        <v>37050.875011574099</v>
      </c>
      <c r="AC1539" s="195">
        <v>37051.875011574099</v>
      </c>
    </row>
    <row r="1540" spans="1:29" x14ac:dyDescent="0.25">
      <c r="A1540" s="43" t="str">
        <f t="shared" si="116"/>
        <v>US Natural Gas Physical</v>
      </c>
      <c r="B1540" s="43" t="str">
        <f t="shared" si="117"/>
        <v>US</v>
      </c>
      <c r="C1540" s="43" t="str">
        <f t="shared" si="118"/>
        <v>Natural Gas</v>
      </c>
      <c r="D1540" s="43" t="str">
        <f t="shared" si="119"/>
        <v>Physical</v>
      </c>
      <c r="E1540" s="43">
        <f>IF(VLOOKUP(S1540,'DD-Lookup'!$J$6:$L$50,3,FALSE)="Monthly",(YEAR(AC1540)-YEAR(AB1540))*12+MONTH(AC1540)-MONTH(AB1540)+1,(AC1540-AB1540+1))</f>
        <v>1</v>
      </c>
      <c r="F1540" s="210">
        <f t="shared" si="120"/>
        <v>10000</v>
      </c>
      <c r="G1540" s="199">
        <v>1353620</v>
      </c>
      <c r="H1540" s="195">
        <v>37049.352569444403</v>
      </c>
      <c r="I1540" t="s">
        <v>2418</v>
      </c>
      <c r="M1540" t="s">
        <v>3341</v>
      </c>
      <c r="N1540" t="s">
        <v>3747</v>
      </c>
      <c r="O1540" t="s">
        <v>448</v>
      </c>
      <c r="Q1540" s="196">
        <v>10000</v>
      </c>
      <c r="S1540" t="s">
        <v>3342</v>
      </c>
      <c r="T1540" t="s">
        <v>3557</v>
      </c>
      <c r="U1540" s="198">
        <v>3.625</v>
      </c>
      <c r="V1540" t="s">
        <v>3193</v>
      </c>
      <c r="W1540" t="s">
        <v>2181</v>
      </c>
      <c r="X1540" t="s">
        <v>2182</v>
      </c>
      <c r="Y1540" t="s">
        <v>2469</v>
      </c>
      <c r="Z1540" t="s">
        <v>2995</v>
      </c>
      <c r="AA1540">
        <v>835959</v>
      </c>
      <c r="AB1540" s="195">
        <v>37050.875011574099</v>
      </c>
      <c r="AC1540" s="195">
        <v>37050.875011574099</v>
      </c>
    </row>
    <row r="1541" spans="1:29" x14ac:dyDescent="0.25">
      <c r="A1541" s="43" t="str">
        <f t="shared" si="116"/>
        <v>US Power Physical</v>
      </c>
      <c r="B1541" s="43" t="str">
        <f t="shared" si="117"/>
        <v>US</v>
      </c>
      <c r="C1541" s="43" t="str">
        <f t="shared" si="118"/>
        <v>Power</v>
      </c>
      <c r="D1541" s="43" t="str">
        <f t="shared" si="119"/>
        <v>Physical</v>
      </c>
      <c r="E1541" s="43">
        <f>IF(VLOOKUP(S1541,'DD-Lookup'!$J$6:$L$50,3,FALSE)="Monthly",(YEAR(AC1541)-YEAR(AB1541))*12+MONTH(AC1541)-MONTH(AB1541)+1,(AC1541-AB1541+1))</f>
        <v>2</v>
      </c>
      <c r="F1541" s="210">
        <f t="shared" si="120"/>
        <v>50</v>
      </c>
      <c r="G1541" s="199">
        <v>1353621</v>
      </c>
      <c r="H1541" s="195">
        <v>37049.352592592499</v>
      </c>
      <c r="I1541" t="s">
        <v>2390</v>
      </c>
      <c r="M1541" t="s">
        <v>2766</v>
      </c>
      <c r="N1541" t="s">
        <v>3310</v>
      </c>
      <c r="O1541" t="s">
        <v>461</v>
      </c>
      <c r="Q1541" s="196">
        <v>25</v>
      </c>
      <c r="S1541" t="s">
        <v>3340</v>
      </c>
      <c r="T1541" t="s">
        <v>3557</v>
      </c>
      <c r="U1541" s="198">
        <v>50</v>
      </c>
      <c r="V1541" t="s">
        <v>2391</v>
      </c>
      <c r="W1541" t="s">
        <v>3315</v>
      </c>
      <c r="X1541" t="s">
        <v>3312</v>
      </c>
      <c r="Y1541" t="s">
        <v>2662</v>
      </c>
      <c r="Z1541" t="s">
        <v>2990</v>
      </c>
      <c r="AA1541">
        <v>636738.1</v>
      </c>
      <c r="AB1541" s="195">
        <v>37050.875011574099</v>
      </c>
      <c r="AC1541" s="195">
        <v>37051.875011574099</v>
      </c>
    </row>
    <row r="1542" spans="1:29" x14ac:dyDescent="0.25">
      <c r="A1542" s="43" t="str">
        <f t="shared" si="116"/>
        <v>US Power Physical</v>
      </c>
      <c r="B1542" s="43" t="str">
        <f t="shared" si="117"/>
        <v>US</v>
      </c>
      <c r="C1542" s="43" t="str">
        <f t="shared" si="118"/>
        <v>Power</v>
      </c>
      <c r="D1542" s="43" t="str">
        <f t="shared" si="119"/>
        <v>Physical</v>
      </c>
      <c r="E1542" s="43">
        <f>IF(VLOOKUP(S1542,'DD-Lookup'!$J$6:$L$50,3,FALSE)="Monthly",(YEAR(AC1542)-YEAR(AB1542))*12+MONTH(AC1542)-MONTH(AB1542)+1,(AC1542-AB1542+1))</f>
        <v>2</v>
      </c>
      <c r="F1542" s="210">
        <f t="shared" si="120"/>
        <v>50</v>
      </c>
      <c r="G1542" s="199">
        <v>1353623</v>
      </c>
      <c r="H1542" s="195">
        <v>37049.352592592499</v>
      </c>
      <c r="I1542" t="s">
        <v>3858</v>
      </c>
      <c r="M1542" t="s">
        <v>2766</v>
      </c>
      <c r="N1542" t="s">
        <v>3308</v>
      </c>
      <c r="O1542" t="s">
        <v>470</v>
      </c>
      <c r="Q1542" s="196">
        <v>25</v>
      </c>
      <c r="S1542" t="s">
        <v>3340</v>
      </c>
      <c r="T1542" t="s">
        <v>3557</v>
      </c>
      <c r="U1542" s="198">
        <v>27</v>
      </c>
      <c r="V1542" t="s">
        <v>3859</v>
      </c>
      <c r="W1542" t="s">
        <v>3060</v>
      </c>
      <c r="X1542" t="s">
        <v>3309</v>
      </c>
      <c r="Y1542" t="s">
        <v>2662</v>
      </c>
      <c r="Z1542" t="s">
        <v>2990</v>
      </c>
      <c r="AA1542">
        <v>636739.1</v>
      </c>
      <c r="AB1542" s="195">
        <v>37050.875011574099</v>
      </c>
      <c r="AC1542" s="195">
        <v>37051.875011574099</v>
      </c>
    </row>
    <row r="1543" spans="1:29" x14ac:dyDescent="0.25">
      <c r="A1543" s="43" t="str">
        <f t="shared" si="116"/>
        <v>US Power Physical</v>
      </c>
      <c r="B1543" s="43" t="str">
        <f t="shared" si="117"/>
        <v>US</v>
      </c>
      <c r="C1543" s="43" t="str">
        <f t="shared" si="118"/>
        <v>Power</v>
      </c>
      <c r="D1543" s="43" t="str">
        <f t="shared" si="119"/>
        <v>Physical</v>
      </c>
      <c r="E1543" s="43">
        <f>IF(VLOOKUP(S1543,'DD-Lookup'!$J$6:$L$50,3,FALSE)="Monthly",(YEAR(AC1543)-YEAR(AB1543))*12+MONTH(AC1543)-MONTH(AB1543)+1,(AC1543-AB1543+1))</f>
        <v>2</v>
      </c>
      <c r="F1543" s="210">
        <f t="shared" si="120"/>
        <v>4</v>
      </c>
      <c r="G1543" s="199">
        <v>1353622</v>
      </c>
      <c r="H1543" s="195">
        <v>37049.352592592499</v>
      </c>
      <c r="I1543" t="s">
        <v>2280</v>
      </c>
      <c r="M1543" t="s">
        <v>2766</v>
      </c>
      <c r="N1543" t="s">
        <v>3310</v>
      </c>
      <c r="O1543" t="s">
        <v>473</v>
      </c>
      <c r="P1543" s="196">
        <v>2</v>
      </c>
      <c r="S1543" t="s">
        <v>3340</v>
      </c>
      <c r="T1543" t="s">
        <v>3557</v>
      </c>
      <c r="U1543" s="198">
        <v>54</v>
      </c>
      <c r="V1543" t="s">
        <v>4152</v>
      </c>
      <c r="W1543" t="s">
        <v>1758</v>
      </c>
      <c r="X1543" t="s">
        <v>3312</v>
      </c>
      <c r="Y1543" t="s">
        <v>2662</v>
      </c>
      <c r="Z1543" t="s">
        <v>2990</v>
      </c>
      <c r="AA1543">
        <v>636737.1</v>
      </c>
      <c r="AB1543" s="195">
        <v>37050.875011574099</v>
      </c>
      <c r="AC1543" s="195">
        <v>37051.875011574099</v>
      </c>
    </row>
    <row r="1544" spans="1:29" x14ac:dyDescent="0.25">
      <c r="A1544" s="43" t="str">
        <f t="shared" si="116"/>
        <v>US Crude Financial</v>
      </c>
      <c r="B1544" s="43" t="str">
        <f t="shared" si="117"/>
        <v>US</v>
      </c>
      <c r="C1544" s="43" t="str">
        <f t="shared" si="118"/>
        <v>Crude</v>
      </c>
      <c r="D1544" s="43" t="str">
        <f t="shared" si="119"/>
        <v>Financial</v>
      </c>
      <c r="E1544" s="43">
        <f>IF(VLOOKUP(S1544,'DD-Lookup'!$J$6:$L$50,3,FALSE)="Monthly",(YEAR(AC1544)-YEAR(AB1544))*12+MONTH(AC1544)-MONTH(AB1544)+1,(AC1544-AB1544+1))</f>
        <v>1</v>
      </c>
      <c r="F1544" s="210">
        <f t="shared" si="120"/>
        <v>20000</v>
      </c>
      <c r="G1544" s="199">
        <v>1353624</v>
      </c>
      <c r="H1544" s="195">
        <v>37049.352615740703</v>
      </c>
      <c r="I1544" t="s">
        <v>2280</v>
      </c>
      <c r="M1544" t="s">
        <v>3437</v>
      </c>
      <c r="N1544" t="s">
        <v>2653</v>
      </c>
      <c r="O1544" t="s">
        <v>3359</v>
      </c>
      <c r="P1544" s="196">
        <v>20000</v>
      </c>
      <c r="S1544" t="s">
        <v>3347</v>
      </c>
      <c r="T1544" t="s">
        <v>3557</v>
      </c>
      <c r="U1544" s="198">
        <v>27.5</v>
      </c>
      <c r="V1544" t="s">
        <v>2458</v>
      </c>
      <c r="W1544" t="s">
        <v>2655</v>
      </c>
      <c r="X1544" t="s">
        <v>2656</v>
      </c>
      <c r="Y1544" t="s">
        <v>2778</v>
      </c>
      <c r="Z1544" t="s">
        <v>2995</v>
      </c>
      <c r="AA1544">
        <v>115423</v>
      </c>
      <c r="AB1544" s="195">
        <v>37073</v>
      </c>
      <c r="AC1544" s="195">
        <v>37103</v>
      </c>
    </row>
    <row r="1545" spans="1:29" x14ac:dyDescent="0.25">
      <c r="A1545" s="43" t="str">
        <f t="shared" si="116"/>
        <v xml:space="preserve"> Natural Gas Physical</v>
      </c>
      <c r="B1545" s="43" t="str">
        <f t="shared" si="117"/>
        <v/>
      </c>
      <c r="C1545" s="43" t="str">
        <f t="shared" si="118"/>
        <v>Natural Gas</v>
      </c>
      <c r="D1545" s="43" t="str">
        <f t="shared" si="119"/>
        <v>Physical</v>
      </c>
      <c r="E1545" s="43">
        <f>IF(VLOOKUP(S1545,'DD-Lookup'!$J$6:$L$50,3,FALSE)="Monthly",(YEAR(AC1545)-YEAR(AB1545))*12+MONTH(AC1545)-MONTH(AB1545)+1,(AC1545-AB1545+1))</f>
        <v>1</v>
      </c>
      <c r="F1545" s="210">
        <f t="shared" si="120"/>
        <v>10000</v>
      </c>
      <c r="G1545" s="199">
        <v>1353625</v>
      </c>
      <c r="H1545" s="195">
        <v>37049.352789351899</v>
      </c>
      <c r="I1545" t="s">
        <v>3729</v>
      </c>
      <c r="M1545" t="s">
        <v>3341</v>
      </c>
      <c r="N1545" t="s">
        <v>2492</v>
      </c>
      <c r="O1545" t="s">
        <v>507</v>
      </c>
      <c r="P1545" s="196">
        <v>10000</v>
      </c>
      <c r="S1545" t="s">
        <v>3342</v>
      </c>
      <c r="T1545" t="s">
        <v>3557</v>
      </c>
      <c r="U1545" s="198">
        <v>3.8025000000000002</v>
      </c>
      <c r="V1545" t="s">
        <v>3730</v>
      </c>
      <c r="W1545" t="s">
        <v>2493</v>
      </c>
      <c r="X1545" t="s">
        <v>2494</v>
      </c>
      <c r="Y1545" t="s">
        <v>2469</v>
      </c>
      <c r="Z1545" t="s">
        <v>2995</v>
      </c>
      <c r="AA1545">
        <v>835960</v>
      </c>
      <c r="AB1545" s="195">
        <v>37050.875011574099</v>
      </c>
      <c r="AC1545" s="195">
        <v>37050.875011574099</v>
      </c>
    </row>
    <row r="1546" spans="1:29" x14ac:dyDescent="0.25">
      <c r="A1546" s="43" t="str">
        <f t="shared" si="116"/>
        <v>US Natural Gas Physical</v>
      </c>
      <c r="B1546" s="43" t="str">
        <f t="shared" si="117"/>
        <v>US</v>
      </c>
      <c r="C1546" s="43" t="str">
        <f t="shared" si="118"/>
        <v>Natural Gas</v>
      </c>
      <c r="D1546" s="43" t="str">
        <f t="shared" si="119"/>
        <v>Physical</v>
      </c>
      <c r="E1546" s="43">
        <f>IF(VLOOKUP(S1546,'DD-Lookup'!$J$6:$L$50,3,FALSE)="Monthly",(YEAR(AC1546)-YEAR(AB1546))*12+MONTH(AC1546)-MONTH(AB1546)+1,(AC1546-AB1546+1))</f>
        <v>1</v>
      </c>
      <c r="F1546" s="210">
        <f t="shared" si="120"/>
        <v>50000</v>
      </c>
      <c r="G1546" s="199">
        <v>1353627</v>
      </c>
      <c r="H1546" s="195">
        <v>37049.352847222202</v>
      </c>
      <c r="I1546" t="s">
        <v>2254</v>
      </c>
      <c r="M1546" t="s">
        <v>3341</v>
      </c>
      <c r="N1546" t="s">
        <v>3747</v>
      </c>
      <c r="O1546" t="s">
        <v>399</v>
      </c>
      <c r="Q1546" s="196">
        <v>50000</v>
      </c>
      <c r="S1546" t="s">
        <v>3342</v>
      </c>
      <c r="T1546" t="s">
        <v>3557</v>
      </c>
      <c r="U1546" s="198">
        <v>3.5375000000000001</v>
      </c>
      <c r="V1546" t="s">
        <v>2192</v>
      </c>
      <c r="W1546" t="s">
        <v>2347</v>
      </c>
      <c r="X1546" t="s">
        <v>2484</v>
      </c>
      <c r="Y1546" t="s">
        <v>2469</v>
      </c>
      <c r="Z1546" t="s">
        <v>2995</v>
      </c>
      <c r="AA1546">
        <v>835961</v>
      </c>
      <c r="AB1546" s="195">
        <v>37050.875011574099</v>
      </c>
      <c r="AC1546" s="195">
        <v>37050.875011574099</v>
      </c>
    </row>
    <row r="1547" spans="1:29" x14ac:dyDescent="0.25">
      <c r="A1547" s="43" t="str">
        <f t="shared" ref="A1547:A1610" si="121">B1547&amp;" "&amp;C1547&amp;" "&amp;D1547</f>
        <v>US Power Physical</v>
      </c>
      <c r="B1547" s="43" t="str">
        <f t="shared" ref="B1547:B1610" si="122">IF((LEFT(N1547,2)="US"),"US","")</f>
        <v>US</v>
      </c>
      <c r="C1547" s="43" t="str">
        <f t="shared" ref="C1547:C1610" si="123">M1547</f>
        <v>Power</v>
      </c>
      <c r="D1547" s="43" t="str">
        <f t="shared" ref="D1547:D1610" si="124">IF(ISNUMBER(FIND("Phy",N1547))=TRUE,"Physical","Financial")</f>
        <v>Physical</v>
      </c>
      <c r="E1547" s="43">
        <f>IF(VLOOKUP(S1547,'DD-Lookup'!$J$6:$L$50,3,FALSE)="Monthly",(YEAR(AC1547)-YEAR(AB1547))*12+MONTH(AC1547)-MONTH(AB1547)+1,(AC1547-AB1547+1))</f>
        <v>2</v>
      </c>
      <c r="F1547" s="210">
        <f t="shared" ref="F1547:F1610" si="125">E1547*SUM(P1547:Q1547)</f>
        <v>50</v>
      </c>
      <c r="G1547" s="199">
        <v>1353628</v>
      </c>
      <c r="H1547" s="195">
        <v>37049.3528703704</v>
      </c>
      <c r="I1547" t="s">
        <v>2527</v>
      </c>
      <c r="M1547" t="s">
        <v>2766</v>
      </c>
      <c r="N1547" t="s">
        <v>3310</v>
      </c>
      <c r="O1547" t="s">
        <v>486</v>
      </c>
      <c r="P1547" s="196">
        <v>25</v>
      </c>
      <c r="S1547" t="s">
        <v>3340</v>
      </c>
      <c r="T1547" t="s">
        <v>3557</v>
      </c>
      <c r="U1547" s="198">
        <v>57.5</v>
      </c>
      <c r="V1547" t="s">
        <v>3156</v>
      </c>
      <c r="W1547" t="s">
        <v>3315</v>
      </c>
      <c r="X1547" t="s">
        <v>3312</v>
      </c>
      <c r="Y1547" t="s">
        <v>2662</v>
      </c>
      <c r="Z1547" t="s">
        <v>2990</v>
      </c>
      <c r="AA1547">
        <v>636740.1</v>
      </c>
      <c r="AB1547" s="195">
        <v>37050.875011574099</v>
      </c>
      <c r="AC1547" s="195">
        <v>37051.875011574099</v>
      </c>
    </row>
    <row r="1548" spans="1:29" x14ac:dyDescent="0.25">
      <c r="A1548" s="43" t="str">
        <f t="shared" si="121"/>
        <v>US Natural Gas Financial</v>
      </c>
      <c r="B1548" s="43" t="str">
        <f t="shared" si="122"/>
        <v>US</v>
      </c>
      <c r="C1548" s="43" t="str">
        <f t="shared" si="123"/>
        <v>Natural Gas</v>
      </c>
      <c r="D1548" s="43" t="str">
        <f t="shared" si="124"/>
        <v>Financial</v>
      </c>
      <c r="E1548" s="43">
        <f>IF(VLOOKUP(S1548,'DD-Lookup'!$J$6:$L$50,3,FALSE)="Monthly",(YEAR(AC1548)-YEAR(AB1548))*12+MONTH(AC1548)-MONTH(AB1548)+1,(AC1548-AB1548+1))</f>
        <v>365</v>
      </c>
      <c r="F1548" s="210">
        <f t="shared" si="125"/>
        <v>1825000</v>
      </c>
      <c r="G1548" s="199">
        <v>1353629</v>
      </c>
      <c r="H1548" s="195">
        <v>37049.352893518502</v>
      </c>
      <c r="I1548" t="s">
        <v>2472</v>
      </c>
      <c r="M1548" t="s">
        <v>3341</v>
      </c>
      <c r="N1548" t="s">
        <v>2281</v>
      </c>
      <c r="O1548" t="s">
        <v>2511</v>
      </c>
      <c r="P1548" s="196">
        <v>5000</v>
      </c>
      <c r="S1548" t="s">
        <v>3342</v>
      </c>
      <c r="T1548" t="s">
        <v>3557</v>
      </c>
      <c r="U1548" s="198">
        <v>3.9550000000000001</v>
      </c>
      <c r="V1548" t="s">
        <v>2473</v>
      </c>
      <c r="W1548" t="s">
        <v>2853</v>
      </c>
      <c r="X1548" t="s">
        <v>2282</v>
      </c>
      <c r="Y1548" t="s">
        <v>3575</v>
      </c>
      <c r="Z1548" t="s">
        <v>2995</v>
      </c>
      <c r="AA1548" t="s">
        <v>589</v>
      </c>
      <c r="AB1548" s="195">
        <v>37257.875</v>
      </c>
      <c r="AC1548" s="195">
        <v>37621.875</v>
      </c>
    </row>
    <row r="1549" spans="1:29" x14ac:dyDescent="0.25">
      <c r="A1549" s="43" t="str">
        <f t="shared" si="121"/>
        <v>US Natural Gas Physical</v>
      </c>
      <c r="B1549" s="43" t="str">
        <f t="shared" si="122"/>
        <v>US</v>
      </c>
      <c r="C1549" s="43" t="str">
        <f t="shared" si="123"/>
        <v>Natural Gas</v>
      </c>
      <c r="D1549" s="43" t="str">
        <f t="shared" si="124"/>
        <v>Physical</v>
      </c>
      <c r="E1549" s="43">
        <f>IF(VLOOKUP(S1549,'DD-Lookup'!$J$6:$L$50,3,FALSE)="Monthly",(YEAR(AC1549)-YEAR(AB1549))*12+MONTH(AC1549)-MONTH(AB1549)+1,(AC1549-AB1549+1))</f>
        <v>1</v>
      </c>
      <c r="F1549" s="210">
        <f t="shared" si="125"/>
        <v>10000</v>
      </c>
      <c r="G1549" s="199">
        <v>1353630</v>
      </c>
      <c r="H1549" s="195">
        <v>37049.352905092601</v>
      </c>
      <c r="I1549" t="s">
        <v>2288</v>
      </c>
      <c r="M1549" t="s">
        <v>3341</v>
      </c>
      <c r="N1549" t="s">
        <v>3747</v>
      </c>
      <c r="O1549" t="s">
        <v>442</v>
      </c>
      <c r="P1549" s="196">
        <v>10000</v>
      </c>
      <c r="S1549" t="s">
        <v>3342</v>
      </c>
      <c r="T1549" t="s">
        <v>3557</v>
      </c>
      <c r="U1549" s="198">
        <v>3.8250000000000002</v>
      </c>
      <c r="V1549" t="s">
        <v>2518</v>
      </c>
      <c r="W1549" t="s">
        <v>2509</v>
      </c>
      <c r="X1549" t="s">
        <v>2510</v>
      </c>
      <c r="Y1549" t="s">
        <v>2469</v>
      </c>
      <c r="Z1549" t="s">
        <v>2995</v>
      </c>
      <c r="AA1549">
        <v>835963</v>
      </c>
      <c r="AB1549" s="195">
        <v>37050.875011574099</v>
      </c>
      <c r="AC1549" s="195">
        <v>37050.875011574099</v>
      </c>
    </row>
    <row r="1550" spans="1:29" x14ac:dyDescent="0.25">
      <c r="A1550" s="43" t="str">
        <f t="shared" si="121"/>
        <v>US Power Physical</v>
      </c>
      <c r="B1550" s="43" t="str">
        <f t="shared" si="122"/>
        <v>US</v>
      </c>
      <c r="C1550" s="43" t="str">
        <f t="shared" si="123"/>
        <v>Power</v>
      </c>
      <c r="D1550" s="43" t="str">
        <f t="shared" si="124"/>
        <v>Physical</v>
      </c>
      <c r="E1550" s="43">
        <f>IF(VLOOKUP(S1550,'DD-Lookup'!$J$6:$L$50,3,FALSE)="Monthly",(YEAR(AC1550)-YEAR(AB1550))*12+MONTH(AC1550)-MONTH(AB1550)+1,(AC1550-AB1550+1))</f>
        <v>2</v>
      </c>
      <c r="F1550" s="210">
        <f t="shared" si="125"/>
        <v>50</v>
      </c>
      <c r="G1550" s="199">
        <v>1353631</v>
      </c>
      <c r="H1550" s="195">
        <v>37049.352939814802</v>
      </c>
      <c r="I1550" t="s">
        <v>3529</v>
      </c>
      <c r="M1550" t="s">
        <v>2766</v>
      </c>
      <c r="N1550" t="s">
        <v>3310</v>
      </c>
      <c r="O1550" t="s">
        <v>486</v>
      </c>
      <c r="Q1550" s="196">
        <v>25</v>
      </c>
      <c r="S1550" t="s">
        <v>3340</v>
      </c>
      <c r="T1550" t="s">
        <v>3557</v>
      </c>
      <c r="U1550" s="198">
        <v>60</v>
      </c>
      <c r="V1550" t="s">
        <v>4141</v>
      </c>
      <c r="W1550" t="s">
        <v>3315</v>
      </c>
      <c r="X1550" t="s">
        <v>3312</v>
      </c>
      <c r="Y1550" t="s">
        <v>2662</v>
      </c>
      <c r="Z1550" t="s">
        <v>2990</v>
      </c>
      <c r="AA1550">
        <v>636741.1</v>
      </c>
      <c r="AB1550" s="195">
        <v>37050.875011574099</v>
      </c>
      <c r="AC1550" s="195">
        <v>37051.875011574099</v>
      </c>
    </row>
    <row r="1551" spans="1:29" x14ac:dyDescent="0.25">
      <c r="A1551" s="43" t="str">
        <f t="shared" si="121"/>
        <v>US Natural Gas Physical</v>
      </c>
      <c r="B1551" s="43" t="str">
        <f t="shared" si="122"/>
        <v>US</v>
      </c>
      <c r="C1551" s="43" t="str">
        <f t="shared" si="123"/>
        <v>Natural Gas</v>
      </c>
      <c r="D1551" s="43" t="str">
        <f t="shared" si="124"/>
        <v>Physical</v>
      </c>
      <c r="E1551" s="43">
        <f>IF(VLOOKUP(S1551,'DD-Lookup'!$J$6:$L$50,3,FALSE)="Monthly",(YEAR(AC1551)-YEAR(AB1551))*12+MONTH(AC1551)-MONTH(AB1551)+1,(AC1551-AB1551+1))</f>
        <v>1</v>
      </c>
      <c r="F1551" s="210">
        <f t="shared" si="125"/>
        <v>5032</v>
      </c>
      <c r="G1551" s="199">
        <v>1353632</v>
      </c>
      <c r="H1551" s="195">
        <v>37049.353032407402</v>
      </c>
      <c r="I1551" t="s">
        <v>2430</v>
      </c>
      <c r="M1551" t="s">
        <v>3341</v>
      </c>
      <c r="N1551" t="s">
        <v>3747</v>
      </c>
      <c r="O1551" t="s">
        <v>396</v>
      </c>
      <c r="Q1551" s="196">
        <v>5032</v>
      </c>
      <c r="S1551" t="s">
        <v>3342</v>
      </c>
      <c r="T1551" t="s">
        <v>3557</v>
      </c>
      <c r="U1551" s="198">
        <v>3.5474999999999999</v>
      </c>
      <c r="V1551" t="s">
        <v>1739</v>
      </c>
      <c r="W1551" t="s">
        <v>2347</v>
      </c>
      <c r="X1551" t="s">
        <v>2484</v>
      </c>
      <c r="Y1551" t="s">
        <v>2469</v>
      </c>
      <c r="Z1551" t="s">
        <v>2995</v>
      </c>
      <c r="AA1551">
        <v>835964</v>
      </c>
      <c r="AB1551" s="195">
        <v>37050.875011574099</v>
      </c>
      <c r="AC1551" s="195">
        <v>37050.875011574099</v>
      </c>
    </row>
    <row r="1552" spans="1:29" x14ac:dyDescent="0.25">
      <c r="A1552" s="43" t="str">
        <f t="shared" si="121"/>
        <v>US Power Physical</v>
      </c>
      <c r="B1552" s="43" t="str">
        <f t="shared" si="122"/>
        <v>US</v>
      </c>
      <c r="C1552" s="43" t="str">
        <f t="shared" si="123"/>
        <v>Power</v>
      </c>
      <c r="D1552" s="43" t="str">
        <f t="shared" si="124"/>
        <v>Physical</v>
      </c>
      <c r="E1552" s="43">
        <f>IF(VLOOKUP(S1552,'DD-Lookup'!$J$6:$L$50,3,FALSE)="Monthly",(YEAR(AC1552)-YEAR(AB1552))*12+MONTH(AC1552)-MONTH(AB1552)+1,(AC1552-AB1552+1))</f>
        <v>1</v>
      </c>
      <c r="F1552" s="210">
        <f t="shared" si="125"/>
        <v>50</v>
      </c>
      <c r="G1552" s="199">
        <v>1353633</v>
      </c>
      <c r="H1552" s="195">
        <v>37049.3530439815</v>
      </c>
      <c r="I1552" t="s">
        <v>3382</v>
      </c>
      <c r="M1552" t="s">
        <v>2766</v>
      </c>
      <c r="N1552" t="s">
        <v>3361</v>
      </c>
      <c r="O1552" t="s">
        <v>1720</v>
      </c>
      <c r="Q1552" s="196">
        <v>50</v>
      </c>
      <c r="S1552" t="s">
        <v>3340</v>
      </c>
      <c r="T1552" t="s">
        <v>3557</v>
      </c>
      <c r="U1552" s="198">
        <v>30.1</v>
      </c>
      <c r="V1552" t="s">
        <v>3055</v>
      </c>
      <c r="W1552" t="s">
        <v>3376</v>
      </c>
      <c r="X1552" t="s">
        <v>3377</v>
      </c>
      <c r="Y1552" t="s">
        <v>2662</v>
      </c>
      <c r="Z1552" t="s">
        <v>2990</v>
      </c>
      <c r="AA1552">
        <v>636742.1</v>
      </c>
      <c r="AB1552" s="195">
        <v>37050.875011574099</v>
      </c>
      <c r="AC1552" s="195">
        <v>37050.875011574099</v>
      </c>
    </row>
    <row r="1553" spans="1:29" x14ac:dyDescent="0.25">
      <c r="A1553" s="43" t="str">
        <f t="shared" si="121"/>
        <v>US Natural Gas Financial</v>
      </c>
      <c r="B1553" s="43" t="str">
        <f t="shared" si="122"/>
        <v>US</v>
      </c>
      <c r="C1553" s="43" t="str">
        <f t="shared" si="123"/>
        <v>Natural Gas</v>
      </c>
      <c r="D1553" s="43" t="str">
        <f t="shared" si="124"/>
        <v>Financial</v>
      </c>
      <c r="E1553" s="43">
        <f>IF(VLOOKUP(S1553,'DD-Lookup'!$J$6:$L$50,3,FALSE)="Monthly",(YEAR(AC1553)-YEAR(AB1553))*12+MONTH(AC1553)-MONTH(AB1553)+1,(AC1553-AB1553+1))</f>
        <v>151</v>
      </c>
      <c r="F1553" s="210">
        <f t="shared" si="125"/>
        <v>755000</v>
      </c>
      <c r="G1553" s="199">
        <v>1353634</v>
      </c>
      <c r="H1553" s="195">
        <v>37049.353078703702</v>
      </c>
      <c r="I1553" t="s">
        <v>3443</v>
      </c>
      <c r="M1553" t="s">
        <v>3341</v>
      </c>
      <c r="N1553" t="s">
        <v>2281</v>
      </c>
      <c r="O1553" t="s">
        <v>2491</v>
      </c>
      <c r="Q1553" s="196">
        <v>5000</v>
      </c>
      <c r="S1553" t="s">
        <v>3342</v>
      </c>
      <c r="T1553" t="s">
        <v>3557</v>
      </c>
      <c r="U1553" s="198">
        <v>4.26</v>
      </c>
      <c r="V1553" t="s">
        <v>3082</v>
      </c>
      <c r="W1553" t="s">
        <v>2853</v>
      </c>
      <c r="X1553" t="s">
        <v>2282</v>
      </c>
      <c r="Y1553" t="s">
        <v>3575</v>
      </c>
      <c r="Z1553" t="s">
        <v>2995</v>
      </c>
      <c r="AA1553" t="s">
        <v>590</v>
      </c>
      <c r="AB1553" s="195">
        <v>37196</v>
      </c>
      <c r="AC1553" s="195">
        <v>37346</v>
      </c>
    </row>
    <row r="1554" spans="1:29" x14ac:dyDescent="0.25">
      <c r="A1554" s="43" t="str">
        <f t="shared" si="121"/>
        <v>US Power Physical</v>
      </c>
      <c r="B1554" s="43" t="str">
        <f t="shared" si="122"/>
        <v>US</v>
      </c>
      <c r="C1554" s="43" t="str">
        <f t="shared" si="123"/>
        <v>Power</v>
      </c>
      <c r="D1554" s="43" t="str">
        <f t="shared" si="124"/>
        <v>Physical</v>
      </c>
      <c r="E1554" s="43">
        <f>IF(VLOOKUP(S1554,'DD-Lookup'!$J$6:$L$50,3,FALSE)="Monthly",(YEAR(AC1554)-YEAR(AB1554))*12+MONTH(AC1554)-MONTH(AB1554)+1,(AC1554-AB1554+1))</f>
        <v>31</v>
      </c>
      <c r="F1554" s="210">
        <f t="shared" si="125"/>
        <v>775</v>
      </c>
      <c r="G1554" s="199">
        <v>1353635</v>
      </c>
      <c r="H1554" s="195">
        <v>37049.353113425903</v>
      </c>
      <c r="I1554" t="s">
        <v>3382</v>
      </c>
      <c r="M1554" t="s">
        <v>2766</v>
      </c>
      <c r="N1554" t="s">
        <v>3308</v>
      </c>
      <c r="O1554" t="s">
        <v>2358</v>
      </c>
      <c r="Q1554" s="196">
        <v>25</v>
      </c>
      <c r="S1554" t="s">
        <v>3340</v>
      </c>
      <c r="T1554" t="s">
        <v>3557</v>
      </c>
      <c r="U1554" s="198">
        <v>213</v>
      </c>
      <c r="V1554" t="s">
        <v>3863</v>
      </c>
      <c r="W1554" t="s">
        <v>2403</v>
      </c>
      <c r="X1554" t="s">
        <v>3309</v>
      </c>
      <c r="Y1554" t="s">
        <v>2662</v>
      </c>
      <c r="Z1554" t="s">
        <v>2990</v>
      </c>
      <c r="AA1554">
        <v>636743.1</v>
      </c>
      <c r="AB1554" s="195">
        <v>37104.875011574099</v>
      </c>
      <c r="AC1554" s="195">
        <v>37134.875011574099</v>
      </c>
    </row>
    <row r="1555" spans="1:29" x14ac:dyDescent="0.25">
      <c r="A1555" s="43" t="str">
        <f t="shared" si="121"/>
        <v>US Natural Gas Financial</v>
      </c>
      <c r="B1555" s="43" t="str">
        <f t="shared" si="122"/>
        <v>US</v>
      </c>
      <c r="C1555" s="43" t="str">
        <f t="shared" si="123"/>
        <v>Natural Gas</v>
      </c>
      <c r="D1555" s="43" t="str">
        <f t="shared" si="124"/>
        <v>Financial</v>
      </c>
      <c r="E1555" s="43">
        <f>IF(VLOOKUP(S1555,'DD-Lookup'!$J$6:$L$50,3,FALSE)="Monthly",(YEAR(AC1555)-YEAR(AB1555))*12+MONTH(AC1555)-MONTH(AB1555)+1,(AC1555-AB1555+1))</f>
        <v>23</v>
      </c>
      <c r="F1555" s="210">
        <f t="shared" si="125"/>
        <v>345000</v>
      </c>
      <c r="G1555" s="199">
        <v>1353636</v>
      </c>
      <c r="H1555" s="195">
        <v>37049.353125000001</v>
      </c>
      <c r="I1555" t="s">
        <v>2472</v>
      </c>
      <c r="M1555" t="s">
        <v>3341</v>
      </c>
      <c r="N1555" t="s">
        <v>2281</v>
      </c>
      <c r="O1555" t="s">
        <v>2156</v>
      </c>
      <c r="P1555" s="196">
        <v>15000</v>
      </c>
      <c r="S1555" t="s">
        <v>3342</v>
      </c>
      <c r="T1555" t="s">
        <v>3557</v>
      </c>
      <c r="U1555" s="198">
        <v>3.69</v>
      </c>
      <c r="V1555" t="s">
        <v>4235</v>
      </c>
      <c r="W1555" t="s">
        <v>2512</v>
      </c>
      <c r="X1555" t="s">
        <v>2170</v>
      </c>
      <c r="Y1555" t="s">
        <v>3575</v>
      </c>
      <c r="Z1555" t="s">
        <v>2995</v>
      </c>
      <c r="AA1555" t="s">
        <v>591</v>
      </c>
      <c r="AB1555" s="195">
        <v>37050.875011574099</v>
      </c>
      <c r="AC1555" s="195">
        <v>37072.875011574099</v>
      </c>
    </row>
    <row r="1556" spans="1:29" x14ac:dyDescent="0.25">
      <c r="A1556" s="43" t="str">
        <f t="shared" si="121"/>
        <v>US Power Physical</v>
      </c>
      <c r="B1556" s="43" t="str">
        <f t="shared" si="122"/>
        <v>US</v>
      </c>
      <c r="C1556" s="43" t="str">
        <f t="shared" si="123"/>
        <v>Power</v>
      </c>
      <c r="D1556" s="43" t="str">
        <f t="shared" si="124"/>
        <v>Physical</v>
      </c>
      <c r="E1556" s="43">
        <f>IF(VLOOKUP(S1556,'DD-Lookup'!$J$6:$L$50,3,FALSE)="Monthly",(YEAR(AC1556)-YEAR(AB1556))*12+MONTH(AC1556)-MONTH(AB1556)+1,(AC1556-AB1556+1))</f>
        <v>1</v>
      </c>
      <c r="F1556" s="210">
        <f t="shared" si="125"/>
        <v>50</v>
      </c>
      <c r="G1556" s="199">
        <v>1353639</v>
      </c>
      <c r="H1556" s="195">
        <v>37049.353148148097</v>
      </c>
      <c r="I1556" t="s">
        <v>2286</v>
      </c>
      <c r="M1556" t="s">
        <v>2766</v>
      </c>
      <c r="N1556" t="s">
        <v>3361</v>
      </c>
      <c r="O1556" t="s">
        <v>1720</v>
      </c>
      <c r="Q1556" s="196">
        <v>50</v>
      </c>
      <c r="S1556" t="s">
        <v>3340</v>
      </c>
      <c r="T1556" t="s">
        <v>3557</v>
      </c>
      <c r="U1556" s="198">
        <v>30.1</v>
      </c>
      <c r="V1556" t="s">
        <v>3947</v>
      </c>
      <c r="W1556" t="s">
        <v>3376</v>
      </c>
      <c r="X1556" t="s">
        <v>3377</v>
      </c>
      <c r="Y1556" t="s">
        <v>2662</v>
      </c>
      <c r="Z1556" t="s">
        <v>2990</v>
      </c>
      <c r="AA1556">
        <v>636744.1</v>
      </c>
      <c r="AB1556" s="195">
        <v>37050.875011574099</v>
      </c>
      <c r="AC1556" s="195">
        <v>37050.875011574099</v>
      </c>
    </row>
    <row r="1557" spans="1:29" x14ac:dyDescent="0.25">
      <c r="A1557" s="43" t="str">
        <f t="shared" si="121"/>
        <v>US Natural Gas Physical</v>
      </c>
      <c r="B1557" s="43" t="str">
        <f t="shared" si="122"/>
        <v>US</v>
      </c>
      <c r="C1557" s="43" t="str">
        <f t="shared" si="123"/>
        <v>Natural Gas</v>
      </c>
      <c r="D1557" s="43" t="str">
        <f t="shared" si="124"/>
        <v>Physical</v>
      </c>
      <c r="E1557" s="43">
        <f>IF(VLOOKUP(S1557,'DD-Lookup'!$J$6:$L$50,3,FALSE)="Monthly",(YEAR(AC1557)-YEAR(AB1557))*12+MONTH(AC1557)-MONTH(AB1557)+1,(AC1557-AB1557+1))</f>
        <v>1</v>
      </c>
      <c r="F1557" s="210">
        <f t="shared" si="125"/>
        <v>5000</v>
      </c>
      <c r="G1557" s="199">
        <v>1353637</v>
      </c>
      <c r="H1557" s="195">
        <v>37049.353148148097</v>
      </c>
      <c r="I1557" t="s">
        <v>2527</v>
      </c>
      <c r="M1557" t="s">
        <v>3341</v>
      </c>
      <c r="N1557" t="s">
        <v>3747</v>
      </c>
      <c r="O1557" t="s">
        <v>497</v>
      </c>
      <c r="Q1557" s="196">
        <v>5000</v>
      </c>
      <c r="S1557" t="s">
        <v>3342</v>
      </c>
      <c r="T1557" t="s">
        <v>3557</v>
      </c>
      <c r="U1557" s="198">
        <v>2.2949999999999999</v>
      </c>
      <c r="V1557" t="s">
        <v>1750</v>
      </c>
      <c r="W1557" t="s">
        <v>3490</v>
      </c>
      <c r="X1557" t="s">
        <v>3325</v>
      </c>
      <c r="Y1557" t="s">
        <v>2469</v>
      </c>
      <c r="Z1557" t="s">
        <v>2995</v>
      </c>
      <c r="AA1557">
        <v>835965</v>
      </c>
      <c r="AB1557" s="195">
        <v>37050.875011574099</v>
      </c>
      <c r="AC1557" s="195">
        <v>37050.875011574099</v>
      </c>
    </row>
    <row r="1558" spans="1:29" x14ac:dyDescent="0.25">
      <c r="A1558" s="43" t="str">
        <f t="shared" si="121"/>
        <v>US Natural Gas Physical</v>
      </c>
      <c r="B1558" s="43" t="str">
        <f t="shared" si="122"/>
        <v>US</v>
      </c>
      <c r="C1558" s="43" t="str">
        <f t="shared" si="123"/>
        <v>Natural Gas</v>
      </c>
      <c r="D1558" s="43" t="str">
        <f t="shared" si="124"/>
        <v>Physical</v>
      </c>
      <c r="E1558" s="43">
        <f>IF(VLOOKUP(S1558,'DD-Lookup'!$J$6:$L$50,3,FALSE)="Monthly",(YEAR(AC1558)-YEAR(AB1558))*12+MONTH(AC1558)-MONTH(AB1558)+1,(AC1558-AB1558+1))</f>
        <v>1</v>
      </c>
      <c r="F1558" s="210">
        <f t="shared" si="125"/>
        <v>10000</v>
      </c>
      <c r="G1558" s="199">
        <v>1353638</v>
      </c>
      <c r="H1558" s="195">
        <v>37049.353148148097</v>
      </c>
      <c r="I1558" t="s">
        <v>2254</v>
      </c>
      <c r="M1558" t="s">
        <v>3341</v>
      </c>
      <c r="N1558" t="s">
        <v>3747</v>
      </c>
      <c r="O1558" t="s">
        <v>401</v>
      </c>
      <c r="Q1558" s="196">
        <v>10000</v>
      </c>
      <c r="S1558" t="s">
        <v>3342</v>
      </c>
      <c r="T1558" t="s">
        <v>3557</v>
      </c>
      <c r="U1558" s="198">
        <v>3.5474999999999999</v>
      </c>
      <c r="V1558" t="s">
        <v>2459</v>
      </c>
      <c r="W1558" t="s">
        <v>2347</v>
      </c>
      <c r="X1558" t="s">
        <v>2484</v>
      </c>
      <c r="Y1558" t="s">
        <v>2469</v>
      </c>
      <c r="Z1558" t="s">
        <v>2995</v>
      </c>
      <c r="AA1558">
        <v>835966</v>
      </c>
      <c r="AB1558" s="195">
        <v>37050.875011574099</v>
      </c>
      <c r="AC1558" s="195">
        <v>37050.875011574099</v>
      </c>
    </row>
    <row r="1559" spans="1:29" x14ac:dyDescent="0.25">
      <c r="A1559" s="43" t="str">
        <f t="shared" si="121"/>
        <v>US Power Physical</v>
      </c>
      <c r="B1559" s="43" t="str">
        <f t="shared" si="122"/>
        <v>US</v>
      </c>
      <c r="C1559" s="43" t="str">
        <f t="shared" si="123"/>
        <v>Power</v>
      </c>
      <c r="D1559" s="43" t="str">
        <f t="shared" si="124"/>
        <v>Physical</v>
      </c>
      <c r="E1559" s="43">
        <f>IF(VLOOKUP(S1559,'DD-Lookup'!$J$6:$L$50,3,FALSE)="Monthly",(YEAR(AC1559)-YEAR(AB1559))*12+MONTH(AC1559)-MONTH(AB1559)+1,(AC1559-AB1559+1))</f>
        <v>2</v>
      </c>
      <c r="F1559" s="210">
        <f t="shared" si="125"/>
        <v>50</v>
      </c>
      <c r="G1559" s="199">
        <v>1353640</v>
      </c>
      <c r="H1559" s="195">
        <v>37049.353159722203</v>
      </c>
      <c r="I1559" t="s">
        <v>2280</v>
      </c>
      <c r="M1559" t="s">
        <v>2766</v>
      </c>
      <c r="N1559" t="s">
        <v>3310</v>
      </c>
      <c r="O1559" t="s">
        <v>461</v>
      </c>
      <c r="P1559" s="196">
        <v>25</v>
      </c>
      <c r="S1559" t="s">
        <v>3340</v>
      </c>
      <c r="T1559" t="s">
        <v>3557</v>
      </c>
      <c r="U1559" s="198">
        <v>51.5</v>
      </c>
      <c r="V1559" t="s">
        <v>4148</v>
      </c>
      <c r="W1559" t="s">
        <v>3315</v>
      </c>
      <c r="X1559" t="s">
        <v>3312</v>
      </c>
      <c r="Y1559" t="s">
        <v>2662</v>
      </c>
      <c r="Z1559" t="s">
        <v>2990</v>
      </c>
      <c r="AA1559">
        <v>636745.1</v>
      </c>
      <c r="AB1559" s="195">
        <v>37050.875011574099</v>
      </c>
      <c r="AC1559" s="195">
        <v>37051.875011574099</v>
      </c>
    </row>
    <row r="1560" spans="1:29" x14ac:dyDescent="0.25">
      <c r="A1560" s="43" t="str">
        <f t="shared" si="121"/>
        <v>US Power Physical</v>
      </c>
      <c r="B1560" s="43" t="str">
        <f t="shared" si="122"/>
        <v>US</v>
      </c>
      <c r="C1560" s="43" t="str">
        <f t="shared" si="123"/>
        <v>Power</v>
      </c>
      <c r="D1560" s="43" t="str">
        <f t="shared" si="124"/>
        <v>Physical</v>
      </c>
      <c r="E1560" s="43">
        <f>IF(VLOOKUP(S1560,'DD-Lookup'!$J$6:$L$50,3,FALSE)="Monthly",(YEAR(AC1560)-YEAR(AB1560))*12+MONTH(AC1560)-MONTH(AB1560)+1,(AC1560-AB1560+1))</f>
        <v>31</v>
      </c>
      <c r="F1560" s="210">
        <f t="shared" si="125"/>
        <v>775</v>
      </c>
      <c r="G1560" s="199">
        <v>1353641</v>
      </c>
      <c r="H1560" s="195">
        <v>37049.3531828704</v>
      </c>
      <c r="I1560" t="s">
        <v>3375</v>
      </c>
      <c r="M1560" t="s">
        <v>2766</v>
      </c>
      <c r="N1560" t="s">
        <v>3310</v>
      </c>
      <c r="O1560" t="s">
        <v>3774</v>
      </c>
      <c r="Q1560" s="196">
        <v>25</v>
      </c>
      <c r="S1560" t="s">
        <v>3340</v>
      </c>
      <c r="T1560" t="s">
        <v>3557</v>
      </c>
      <c r="U1560" s="198">
        <v>171</v>
      </c>
      <c r="V1560" t="s">
        <v>3195</v>
      </c>
      <c r="W1560" t="s">
        <v>3152</v>
      </c>
      <c r="X1560" t="s">
        <v>3312</v>
      </c>
      <c r="Y1560" t="s">
        <v>2662</v>
      </c>
      <c r="Z1560" t="s">
        <v>2990</v>
      </c>
      <c r="AA1560">
        <v>636746.1</v>
      </c>
      <c r="AB1560" s="195">
        <v>37104.875011574099</v>
      </c>
      <c r="AC1560" s="195">
        <v>37134.875011574099</v>
      </c>
    </row>
    <row r="1561" spans="1:29" x14ac:dyDescent="0.25">
      <c r="A1561" s="43" t="str">
        <f t="shared" si="121"/>
        <v>US Natural Gas Physical</v>
      </c>
      <c r="B1561" s="43" t="str">
        <f t="shared" si="122"/>
        <v>US</v>
      </c>
      <c r="C1561" s="43" t="str">
        <f t="shared" si="123"/>
        <v>Natural Gas</v>
      </c>
      <c r="D1561" s="43" t="str">
        <f t="shared" si="124"/>
        <v>Physical</v>
      </c>
      <c r="E1561" s="43">
        <f>IF(VLOOKUP(S1561,'DD-Lookup'!$J$6:$L$50,3,FALSE)="Monthly",(YEAR(AC1561)-YEAR(AB1561))*12+MONTH(AC1561)-MONTH(AB1561)+1,(AC1561-AB1561+1))</f>
        <v>1</v>
      </c>
      <c r="F1561" s="210">
        <f t="shared" si="125"/>
        <v>3470</v>
      </c>
      <c r="G1561" s="199">
        <v>1353642</v>
      </c>
      <c r="H1561" s="195">
        <v>37049.353194444397</v>
      </c>
      <c r="I1561" t="s">
        <v>2504</v>
      </c>
      <c r="M1561" t="s">
        <v>3341</v>
      </c>
      <c r="N1561" t="s">
        <v>3747</v>
      </c>
      <c r="O1561" t="s">
        <v>541</v>
      </c>
      <c r="Q1561" s="196">
        <v>3470</v>
      </c>
      <c r="S1561" t="s">
        <v>3342</v>
      </c>
      <c r="T1561" t="s">
        <v>3557</v>
      </c>
      <c r="U1561" s="198">
        <v>3.7374999999999998</v>
      </c>
      <c r="V1561" t="s">
        <v>3324</v>
      </c>
      <c r="W1561" t="s">
        <v>2467</v>
      </c>
      <c r="X1561" t="s">
        <v>2468</v>
      </c>
      <c r="Y1561" t="s">
        <v>2469</v>
      </c>
      <c r="Z1561" t="s">
        <v>2995</v>
      </c>
      <c r="AA1561">
        <v>835967</v>
      </c>
      <c r="AB1561" s="195">
        <v>37050.875011574099</v>
      </c>
      <c r="AC1561" s="195">
        <v>37050.875011574099</v>
      </c>
    </row>
    <row r="1562" spans="1:29" x14ac:dyDescent="0.25">
      <c r="A1562" s="43" t="str">
        <f t="shared" si="121"/>
        <v>US Natural Gas Financial</v>
      </c>
      <c r="B1562" s="43" t="str">
        <f t="shared" si="122"/>
        <v>US</v>
      </c>
      <c r="C1562" s="43" t="str">
        <f t="shared" si="123"/>
        <v>Natural Gas</v>
      </c>
      <c r="D1562" s="43" t="str">
        <f t="shared" si="124"/>
        <v>Financial</v>
      </c>
      <c r="E1562" s="43">
        <f>IF(VLOOKUP(S1562,'DD-Lookup'!$J$6:$L$50,3,FALSE)="Monthly",(YEAR(AC1562)-YEAR(AB1562))*12+MONTH(AC1562)-MONTH(AB1562)+1,(AC1562-AB1562+1))</f>
        <v>23</v>
      </c>
      <c r="F1562" s="210">
        <f t="shared" si="125"/>
        <v>345000</v>
      </c>
      <c r="G1562" s="199">
        <v>1353645</v>
      </c>
      <c r="H1562" s="195">
        <v>37049.3532291667</v>
      </c>
      <c r="I1562" t="s">
        <v>2472</v>
      </c>
      <c r="M1562" t="s">
        <v>3341</v>
      </c>
      <c r="N1562" t="s">
        <v>2281</v>
      </c>
      <c r="O1562" t="s">
        <v>2707</v>
      </c>
      <c r="Q1562" s="196">
        <v>15000</v>
      </c>
      <c r="S1562" t="s">
        <v>3342</v>
      </c>
      <c r="T1562" t="s">
        <v>3557</v>
      </c>
      <c r="U1562" s="198">
        <v>3.73</v>
      </c>
      <c r="V1562" t="s">
        <v>4235</v>
      </c>
      <c r="W1562" t="s">
        <v>2376</v>
      </c>
      <c r="X1562" t="s">
        <v>435</v>
      </c>
      <c r="Y1562" t="s">
        <v>3575</v>
      </c>
      <c r="Z1562" t="s">
        <v>2995</v>
      </c>
      <c r="AA1562" t="s">
        <v>592</v>
      </c>
      <c r="AB1562" s="195">
        <v>37050.875011574099</v>
      </c>
      <c r="AC1562" s="195">
        <v>37072.875011574099</v>
      </c>
    </row>
    <row r="1563" spans="1:29" x14ac:dyDescent="0.25">
      <c r="A1563" s="43" t="str">
        <f t="shared" si="121"/>
        <v>US Power Physical</v>
      </c>
      <c r="B1563" s="43" t="str">
        <f t="shared" si="122"/>
        <v>US</v>
      </c>
      <c r="C1563" s="43" t="str">
        <f t="shared" si="123"/>
        <v>Power</v>
      </c>
      <c r="D1563" s="43" t="str">
        <f t="shared" si="124"/>
        <v>Physical</v>
      </c>
      <c r="E1563" s="43">
        <f>IF(VLOOKUP(S1563,'DD-Lookup'!$J$6:$L$50,3,FALSE)="Monthly",(YEAR(AC1563)-YEAR(AB1563))*12+MONTH(AC1563)-MONTH(AB1563)+1,(AC1563-AB1563+1))</f>
        <v>2</v>
      </c>
      <c r="F1563" s="210">
        <f t="shared" si="125"/>
        <v>50</v>
      </c>
      <c r="G1563" s="199">
        <v>1353643</v>
      </c>
      <c r="H1563" s="195">
        <v>37049.3532291667</v>
      </c>
      <c r="I1563" t="s">
        <v>2259</v>
      </c>
      <c r="M1563" t="s">
        <v>2766</v>
      </c>
      <c r="N1563" t="s">
        <v>3310</v>
      </c>
      <c r="O1563" t="s">
        <v>486</v>
      </c>
      <c r="Q1563" s="196">
        <v>25</v>
      </c>
      <c r="S1563" t="s">
        <v>3340</v>
      </c>
      <c r="T1563" t="s">
        <v>3557</v>
      </c>
      <c r="U1563" s="198">
        <v>60</v>
      </c>
      <c r="V1563" t="s">
        <v>521</v>
      </c>
      <c r="W1563" t="s">
        <v>3315</v>
      </c>
      <c r="X1563" t="s">
        <v>3312</v>
      </c>
      <c r="Y1563" t="s">
        <v>2662</v>
      </c>
      <c r="Z1563" t="s">
        <v>2990</v>
      </c>
      <c r="AA1563">
        <v>636747.1</v>
      </c>
      <c r="AB1563" s="195">
        <v>37050.875011574099</v>
      </c>
      <c r="AC1563" s="195">
        <v>37051.875011574099</v>
      </c>
    </row>
    <row r="1564" spans="1:29" x14ac:dyDescent="0.25">
      <c r="A1564" s="43" t="str">
        <f t="shared" si="121"/>
        <v xml:space="preserve"> Power Financial</v>
      </c>
      <c r="B1564" s="43" t="str">
        <f t="shared" si="122"/>
        <v/>
      </c>
      <c r="C1564" s="43" t="str">
        <f t="shared" si="123"/>
        <v>Power</v>
      </c>
      <c r="D1564" s="43" t="str">
        <f t="shared" si="124"/>
        <v>Financial</v>
      </c>
      <c r="E1564" s="43">
        <f>IF(VLOOKUP(S1564,'DD-Lookup'!$J$6:$L$50,3,FALSE)="Monthly",(YEAR(AC1564)-YEAR(AB1564))*12+MONTH(AC1564)-MONTH(AB1564)+1,(AC1564-AB1564+1))</f>
        <v>8</v>
      </c>
      <c r="F1564" s="210">
        <f t="shared" si="125"/>
        <v>128</v>
      </c>
      <c r="G1564" s="199">
        <v>1353644</v>
      </c>
      <c r="H1564" s="195">
        <v>37049.3532291667</v>
      </c>
      <c r="I1564" t="s">
        <v>4107</v>
      </c>
      <c r="M1564" t="s">
        <v>2766</v>
      </c>
      <c r="N1564" t="s">
        <v>4013</v>
      </c>
      <c r="O1564" t="s">
        <v>1690</v>
      </c>
      <c r="P1564" s="196">
        <v>16</v>
      </c>
      <c r="S1564" t="s">
        <v>3340</v>
      </c>
      <c r="T1564" t="s">
        <v>4015</v>
      </c>
      <c r="U1564" s="198">
        <v>210</v>
      </c>
      <c r="V1564" t="s">
        <v>1776</v>
      </c>
      <c r="W1564" t="s">
        <v>4078</v>
      </c>
      <c r="X1564" t="s">
        <v>4018</v>
      </c>
      <c r="Y1564" t="s">
        <v>4019</v>
      </c>
      <c r="Z1564" t="s">
        <v>4020</v>
      </c>
      <c r="AA1564">
        <v>1353644</v>
      </c>
      <c r="AB1564" s="195">
        <v>37053</v>
      </c>
      <c r="AC1564" s="195">
        <v>37060</v>
      </c>
    </row>
    <row r="1565" spans="1:29" x14ac:dyDescent="0.25">
      <c r="A1565" s="43" t="str">
        <f t="shared" si="121"/>
        <v>US Power Physical</v>
      </c>
      <c r="B1565" s="43" t="str">
        <f t="shared" si="122"/>
        <v>US</v>
      </c>
      <c r="C1565" s="43" t="str">
        <f t="shared" si="123"/>
        <v>Power</v>
      </c>
      <c r="D1565" s="43" t="str">
        <f t="shared" si="124"/>
        <v>Physical</v>
      </c>
      <c r="E1565" s="43">
        <f>IF(VLOOKUP(S1565,'DD-Lookup'!$J$6:$L$50,3,FALSE)="Monthly",(YEAR(AC1565)-YEAR(AB1565))*12+MONTH(AC1565)-MONTH(AB1565)+1,(AC1565-AB1565+1))</f>
        <v>2</v>
      </c>
      <c r="F1565" s="210">
        <f t="shared" si="125"/>
        <v>50</v>
      </c>
      <c r="G1565" s="199">
        <v>1353646</v>
      </c>
      <c r="H1565" s="195">
        <v>37049.353298611102</v>
      </c>
      <c r="I1565" t="s">
        <v>4165</v>
      </c>
      <c r="M1565" t="s">
        <v>2766</v>
      </c>
      <c r="N1565" t="s">
        <v>3308</v>
      </c>
      <c r="O1565" t="s">
        <v>551</v>
      </c>
      <c r="Q1565" s="196">
        <v>25</v>
      </c>
      <c r="S1565" t="s">
        <v>3340</v>
      </c>
      <c r="T1565" t="s">
        <v>3557</v>
      </c>
      <c r="U1565" s="198">
        <v>27</v>
      </c>
      <c r="V1565" t="s">
        <v>562</v>
      </c>
      <c r="W1565" t="s">
        <v>3060</v>
      </c>
      <c r="X1565" t="s">
        <v>3309</v>
      </c>
      <c r="Y1565" t="s">
        <v>2662</v>
      </c>
      <c r="Z1565" t="s">
        <v>2990</v>
      </c>
      <c r="AA1565">
        <v>636748.1</v>
      </c>
      <c r="AB1565" s="195">
        <v>37050.875011574099</v>
      </c>
      <c r="AC1565" s="195">
        <v>37051.875011574099</v>
      </c>
    </row>
    <row r="1566" spans="1:29" x14ac:dyDescent="0.25">
      <c r="A1566" s="43" t="str">
        <f t="shared" si="121"/>
        <v>US Natural Gas Physical</v>
      </c>
      <c r="B1566" s="43" t="str">
        <f t="shared" si="122"/>
        <v>US</v>
      </c>
      <c r="C1566" s="43" t="str">
        <f t="shared" si="123"/>
        <v>Natural Gas</v>
      </c>
      <c r="D1566" s="43" t="str">
        <f t="shared" si="124"/>
        <v>Physical</v>
      </c>
      <c r="E1566" s="43">
        <f>IF(VLOOKUP(S1566,'DD-Lookup'!$J$6:$L$50,3,FALSE)="Monthly",(YEAR(AC1566)-YEAR(AB1566))*12+MONTH(AC1566)-MONTH(AB1566)+1,(AC1566-AB1566+1))</f>
        <v>1</v>
      </c>
      <c r="F1566" s="210">
        <f t="shared" si="125"/>
        <v>10139</v>
      </c>
      <c r="G1566" s="199">
        <v>1353647</v>
      </c>
      <c r="H1566" s="195">
        <v>37049.353321759299</v>
      </c>
      <c r="I1566" t="s">
        <v>2488</v>
      </c>
      <c r="M1566" t="s">
        <v>3341</v>
      </c>
      <c r="N1566" t="s">
        <v>3747</v>
      </c>
      <c r="O1566" t="s">
        <v>399</v>
      </c>
      <c r="P1566" s="196">
        <v>10139</v>
      </c>
      <c r="S1566" t="s">
        <v>3342</v>
      </c>
      <c r="T1566" t="s">
        <v>3557</v>
      </c>
      <c r="U1566" s="198">
        <v>3.5350000000000001</v>
      </c>
      <c r="V1566" t="s">
        <v>2166</v>
      </c>
      <c r="W1566" t="s">
        <v>2347</v>
      </c>
      <c r="X1566" t="s">
        <v>2484</v>
      </c>
      <c r="Y1566" t="s">
        <v>2469</v>
      </c>
      <c r="Z1566" t="s">
        <v>2995</v>
      </c>
      <c r="AA1566">
        <v>835968</v>
      </c>
      <c r="AB1566" s="195">
        <v>37050.875011574099</v>
      </c>
      <c r="AC1566" s="195">
        <v>37050.875011574099</v>
      </c>
    </row>
    <row r="1567" spans="1:29" x14ac:dyDescent="0.25">
      <c r="A1567" s="43" t="str">
        <f t="shared" si="121"/>
        <v>US Natural Gas Physical</v>
      </c>
      <c r="B1567" s="43" t="str">
        <f t="shared" si="122"/>
        <v>US</v>
      </c>
      <c r="C1567" s="43" t="str">
        <f t="shared" si="123"/>
        <v>Natural Gas</v>
      </c>
      <c r="D1567" s="43" t="str">
        <f t="shared" si="124"/>
        <v>Physical</v>
      </c>
      <c r="E1567" s="43">
        <f>IF(VLOOKUP(S1567,'DD-Lookup'!$J$6:$L$50,3,FALSE)="Monthly",(YEAR(AC1567)-YEAR(AB1567))*12+MONTH(AC1567)-MONTH(AB1567)+1,(AC1567-AB1567+1))</f>
        <v>1</v>
      </c>
      <c r="F1567" s="210">
        <f t="shared" si="125"/>
        <v>10000</v>
      </c>
      <c r="G1567" s="199">
        <v>1353648</v>
      </c>
      <c r="H1567" s="195">
        <v>37049.353379629603</v>
      </c>
      <c r="I1567" t="s">
        <v>3882</v>
      </c>
      <c r="M1567" t="s">
        <v>3341</v>
      </c>
      <c r="N1567" t="s">
        <v>3747</v>
      </c>
      <c r="O1567" t="s">
        <v>2741</v>
      </c>
      <c r="Q1567" s="196">
        <v>10000</v>
      </c>
      <c r="S1567" t="s">
        <v>3342</v>
      </c>
      <c r="T1567" t="s">
        <v>3557</v>
      </c>
      <c r="U1567" s="198">
        <v>3.98</v>
      </c>
      <c r="V1567" t="s">
        <v>3883</v>
      </c>
      <c r="W1567" t="s">
        <v>3138</v>
      </c>
      <c r="X1567" t="s">
        <v>3081</v>
      </c>
      <c r="Y1567" t="s">
        <v>2469</v>
      </c>
      <c r="Z1567" t="s">
        <v>2995</v>
      </c>
      <c r="AA1567">
        <v>835969</v>
      </c>
      <c r="AB1567" s="195">
        <v>37050.875011574099</v>
      </c>
      <c r="AC1567" s="195">
        <v>37050.875011574099</v>
      </c>
    </row>
    <row r="1568" spans="1:29" x14ac:dyDescent="0.25">
      <c r="A1568" s="43" t="str">
        <f t="shared" si="121"/>
        <v>US Power Physical</v>
      </c>
      <c r="B1568" s="43" t="str">
        <f t="shared" si="122"/>
        <v>US</v>
      </c>
      <c r="C1568" s="43" t="str">
        <f t="shared" si="123"/>
        <v>Power</v>
      </c>
      <c r="D1568" s="43" t="str">
        <f t="shared" si="124"/>
        <v>Physical</v>
      </c>
      <c r="E1568" s="43">
        <f>IF(VLOOKUP(S1568,'DD-Lookup'!$J$6:$L$50,3,FALSE)="Monthly",(YEAR(AC1568)-YEAR(AB1568))*12+MONTH(AC1568)-MONTH(AB1568)+1,(AC1568-AB1568+1))</f>
        <v>2</v>
      </c>
      <c r="F1568" s="210">
        <f t="shared" si="125"/>
        <v>50</v>
      </c>
      <c r="G1568" s="199">
        <v>1353649</v>
      </c>
      <c r="H1568" s="195">
        <v>37049.353391203702</v>
      </c>
      <c r="I1568" t="s">
        <v>2390</v>
      </c>
      <c r="M1568" t="s">
        <v>2766</v>
      </c>
      <c r="N1568" t="s">
        <v>3308</v>
      </c>
      <c r="O1568" t="s">
        <v>443</v>
      </c>
      <c r="Q1568" s="196">
        <v>25</v>
      </c>
      <c r="S1568" t="s">
        <v>3340</v>
      </c>
      <c r="T1568" t="s">
        <v>3557</v>
      </c>
      <c r="U1568" s="198">
        <v>40.5</v>
      </c>
      <c r="V1568" t="s">
        <v>2391</v>
      </c>
      <c r="W1568" t="s">
        <v>1729</v>
      </c>
      <c r="X1568" t="s">
        <v>3061</v>
      </c>
      <c r="Y1568" t="s">
        <v>2662</v>
      </c>
      <c r="Z1568" t="s">
        <v>2990</v>
      </c>
      <c r="AA1568">
        <v>636749.1</v>
      </c>
      <c r="AB1568" s="195">
        <v>37050.875011574099</v>
      </c>
      <c r="AC1568" s="195">
        <v>37051.875011574099</v>
      </c>
    </row>
    <row r="1569" spans="1:29" x14ac:dyDescent="0.25">
      <c r="A1569" s="43" t="str">
        <f t="shared" si="121"/>
        <v>US Power Physical</v>
      </c>
      <c r="B1569" s="43" t="str">
        <f t="shared" si="122"/>
        <v>US</v>
      </c>
      <c r="C1569" s="43" t="str">
        <f t="shared" si="123"/>
        <v>Power</v>
      </c>
      <c r="D1569" s="43" t="str">
        <f t="shared" si="124"/>
        <v>Physical</v>
      </c>
      <c r="E1569" s="43">
        <f>IF(VLOOKUP(S1569,'DD-Lookup'!$J$6:$L$50,3,FALSE)="Monthly",(YEAR(AC1569)-YEAR(AB1569))*12+MONTH(AC1569)-MONTH(AB1569)+1,(AC1569-AB1569+1))</f>
        <v>2</v>
      </c>
      <c r="F1569" s="210">
        <f t="shared" si="125"/>
        <v>50</v>
      </c>
      <c r="G1569" s="199">
        <v>1353650</v>
      </c>
      <c r="H1569" s="195">
        <v>37049.3534490741</v>
      </c>
      <c r="I1569" t="s">
        <v>2355</v>
      </c>
      <c r="M1569" t="s">
        <v>2766</v>
      </c>
      <c r="N1569" t="s">
        <v>3308</v>
      </c>
      <c r="O1569" t="s">
        <v>460</v>
      </c>
      <c r="Q1569" s="196">
        <v>25</v>
      </c>
      <c r="S1569" t="s">
        <v>3340</v>
      </c>
      <c r="T1569" t="s">
        <v>3557</v>
      </c>
      <c r="U1569" s="198">
        <v>17</v>
      </c>
      <c r="V1569" t="s">
        <v>3072</v>
      </c>
      <c r="W1569" t="s">
        <v>2519</v>
      </c>
      <c r="X1569" t="s">
        <v>3309</v>
      </c>
      <c r="Y1569" t="s">
        <v>2662</v>
      </c>
      <c r="Z1569" t="s">
        <v>2990</v>
      </c>
      <c r="AA1569">
        <v>636750.1</v>
      </c>
      <c r="AB1569" s="195">
        <v>37050.875011574099</v>
      </c>
      <c r="AC1569" s="195">
        <v>37051.875011574099</v>
      </c>
    </row>
    <row r="1570" spans="1:29" x14ac:dyDescent="0.25">
      <c r="A1570" s="43" t="str">
        <f t="shared" si="121"/>
        <v>US Natural Gas Physical</v>
      </c>
      <c r="B1570" s="43" t="str">
        <f t="shared" si="122"/>
        <v>US</v>
      </c>
      <c r="C1570" s="43" t="str">
        <f t="shared" si="123"/>
        <v>Natural Gas</v>
      </c>
      <c r="D1570" s="43" t="str">
        <f t="shared" si="124"/>
        <v>Physical</v>
      </c>
      <c r="E1570" s="43">
        <f>IF(VLOOKUP(S1570,'DD-Lookup'!$J$6:$L$50,3,FALSE)="Monthly",(YEAR(AC1570)-YEAR(AB1570))*12+MONTH(AC1570)-MONTH(AB1570)+1,(AC1570-AB1570+1))</f>
        <v>1</v>
      </c>
      <c r="F1570" s="210">
        <f t="shared" si="125"/>
        <v>10000</v>
      </c>
      <c r="G1570" s="199">
        <v>1353651</v>
      </c>
      <c r="H1570" s="195">
        <v>37049.353460648097</v>
      </c>
      <c r="I1570" t="s">
        <v>2280</v>
      </c>
      <c r="M1570" t="s">
        <v>3341</v>
      </c>
      <c r="N1570" t="s">
        <v>3747</v>
      </c>
      <c r="O1570" t="s">
        <v>475</v>
      </c>
      <c r="Q1570" s="196">
        <v>10000</v>
      </c>
      <c r="S1570" t="s">
        <v>3342</v>
      </c>
      <c r="T1570" t="s">
        <v>3557</v>
      </c>
      <c r="U1570" s="198">
        <v>6.05</v>
      </c>
      <c r="V1570" t="s">
        <v>593</v>
      </c>
      <c r="W1570" t="s">
        <v>454</v>
      </c>
      <c r="X1570" t="s">
        <v>3092</v>
      </c>
      <c r="Y1570" t="s">
        <v>2469</v>
      </c>
      <c r="Z1570" t="s">
        <v>2995</v>
      </c>
      <c r="AA1570">
        <v>835970</v>
      </c>
      <c r="AB1570" s="195">
        <v>37050.875011574099</v>
      </c>
      <c r="AC1570" s="195">
        <v>37050.875011574099</v>
      </c>
    </row>
    <row r="1571" spans="1:29" x14ac:dyDescent="0.25">
      <c r="A1571" s="43" t="str">
        <f t="shared" si="121"/>
        <v>US Natural Gas Physical</v>
      </c>
      <c r="B1571" s="43" t="str">
        <f t="shared" si="122"/>
        <v>US</v>
      </c>
      <c r="C1571" s="43" t="str">
        <f t="shared" si="123"/>
        <v>Natural Gas</v>
      </c>
      <c r="D1571" s="43" t="str">
        <f t="shared" si="124"/>
        <v>Physical</v>
      </c>
      <c r="E1571" s="43">
        <f>IF(VLOOKUP(S1571,'DD-Lookup'!$J$6:$L$50,3,FALSE)="Monthly",(YEAR(AC1571)-YEAR(AB1571))*12+MONTH(AC1571)-MONTH(AB1571)+1,(AC1571-AB1571+1))</f>
        <v>1</v>
      </c>
      <c r="F1571" s="210">
        <f t="shared" si="125"/>
        <v>10000</v>
      </c>
      <c r="G1571" s="199">
        <v>1353652</v>
      </c>
      <c r="H1571" s="195">
        <v>37049.353472222203</v>
      </c>
      <c r="I1571" t="s">
        <v>3375</v>
      </c>
      <c r="M1571" t="s">
        <v>3341</v>
      </c>
      <c r="N1571" t="s">
        <v>3747</v>
      </c>
      <c r="O1571" t="s">
        <v>472</v>
      </c>
      <c r="P1571" s="196">
        <v>10000</v>
      </c>
      <c r="S1571" t="s">
        <v>3342</v>
      </c>
      <c r="T1571" t="s">
        <v>3557</v>
      </c>
      <c r="U1571" s="198">
        <v>2.7</v>
      </c>
      <c r="V1571" t="s">
        <v>2167</v>
      </c>
      <c r="W1571" t="s">
        <v>3147</v>
      </c>
      <c r="X1571" t="s">
        <v>3092</v>
      </c>
      <c r="Y1571" t="s">
        <v>2469</v>
      </c>
      <c r="Z1571" t="s">
        <v>2995</v>
      </c>
      <c r="AA1571">
        <v>835971</v>
      </c>
      <c r="AB1571" s="195">
        <v>37050.875011574099</v>
      </c>
      <c r="AC1571" s="195">
        <v>37050.875011574099</v>
      </c>
    </row>
    <row r="1572" spans="1:29" x14ac:dyDescent="0.25">
      <c r="A1572" s="43" t="str">
        <f t="shared" si="121"/>
        <v>US Natural Gas Physical</v>
      </c>
      <c r="B1572" s="43" t="str">
        <f t="shared" si="122"/>
        <v>US</v>
      </c>
      <c r="C1572" s="43" t="str">
        <f t="shared" si="123"/>
        <v>Natural Gas</v>
      </c>
      <c r="D1572" s="43" t="str">
        <f t="shared" si="124"/>
        <v>Physical</v>
      </c>
      <c r="E1572" s="43">
        <f>IF(VLOOKUP(S1572,'DD-Lookup'!$J$6:$L$50,3,FALSE)="Monthly",(YEAR(AC1572)-YEAR(AB1572))*12+MONTH(AC1572)-MONTH(AB1572)+1,(AC1572-AB1572+1))</f>
        <v>1</v>
      </c>
      <c r="F1572" s="210">
        <f t="shared" si="125"/>
        <v>10000</v>
      </c>
      <c r="G1572" s="199">
        <v>1353654</v>
      </c>
      <c r="H1572" s="195">
        <v>37049.3534953704</v>
      </c>
      <c r="I1572" t="s">
        <v>2280</v>
      </c>
      <c r="M1572" t="s">
        <v>3341</v>
      </c>
      <c r="N1572" t="s">
        <v>3747</v>
      </c>
      <c r="O1572" t="s">
        <v>475</v>
      </c>
      <c r="Q1572" s="196">
        <v>10000</v>
      </c>
      <c r="S1572" t="s">
        <v>3342</v>
      </c>
      <c r="T1572" t="s">
        <v>3557</v>
      </c>
      <c r="U1572" s="198">
        <v>6.05</v>
      </c>
      <c r="V1572" t="s">
        <v>593</v>
      </c>
      <c r="W1572" t="s">
        <v>454</v>
      </c>
      <c r="X1572" t="s">
        <v>3092</v>
      </c>
      <c r="Y1572" t="s">
        <v>2469</v>
      </c>
      <c r="Z1572" t="s">
        <v>2995</v>
      </c>
      <c r="AA1572">
        <v>835972</v>
      </c>
      <c r="AB1572" s="195">
        <v>37050.875011574099</v>
      </c>
      <c r="AC1572" s="195">
        <v>37050.875011574099</v>
      </c>
    </row>
    <row r="1573" spans="1:29" x14ac:dyDescent="0.25">
      <c r="A1573" s="43" t="str">
        <f t="shared" si="121"/>
        <v>US Natural Gas Physical</v>
      </c>
      <c r="B1573" s="43" t="str">
        <f t="shared" si="122"/>
        <v>US</v>
      </c>
      <c r="C1573" s="43" t="str">
        <f t="shared" si="123"/>
        <v>Natural Gas</v>
      </c>
      <c r="D1573" s="43" t="str">
        <f t="shared" si="124"/>
        <v>Physical</v>
      </c>
      <c r="E1573" s="43">
        <f>IF(VLOOKUP(S1573,'DD-Lookup'!$J$6:$L$50,3,FALSE)="Monthly",(YEAR(AC1573)-YEAR(AB1573))*12+MONTH(AC1573)-MONTH(AB1573)+1,(AC1573-AB1573+1))</f>
        <v>1</v>
      </c>
      <c r="F1573" s="210">
        <f t="shared" si="125"/>
        <v>10000</v>
      </c>
      <c r="G1573" s="199">
        <v>1353653</v>
      </c>
      <c r="H1573" s="195">
        <v>37049.3534953704</v>
      </c>
      <c r="I1573" t="s">
        <v>2527</v>
      </c>
      <c r="M1573" t="s">
        <v>3341</v>
      </c>
      <c r="N1573" t="s">
        <v>3747</v>
      </c>
      <c r="O1573" t="s">
        <v>394</v>
      </c>
      <c r="Q1573" s="196">
        <v>10000</v>
      </c>
      <c r="S1573" t="s">
        <v>3342</v>
      </c>
      <c r="T1573" t="s">
        <v>3557</v>
      </c>
      <c r="U1573" s="198">
        <v>3.63</v>
      </c>
      <c r="V1573" t="s">
        <v>2349</v>
      </c>
      <c r="W1573" t="s">
        <v>2498</v>
      </c>
      <c r="X1573" t="s">
        <v>2499</v>
      </c>
      <c r="Y1573" t="s">
        <v>2469</v>
      </c>
      <c r="Z1573" t="s">
        <v>2995</v>
      </c>
      <c r="AA1573">
        <v>835973</v>
      </c>
      <c r="AB1573" s="195">
        <v>37050.875011574099</v>
      </c>
      <c r="AC1573" s="195">
        <v>37050.875011574099</v>
      </c>
    </row>
    <row r="1574" spans="1:29" x14ac:dyDescent="0.25">
      <c r="A1574" s="43" t="str">
        <f t="shared" si="121"/>
        <v>US Natural Gas Physical</v>
      </c>
      <c r="B1574" s="43" t="str">
        <f t="shared" si="122"/>
        <v>US</v>
      </c>
      <c r="C1574" s="43" t="str">
        <f t="shared" si="123"/>
        <v>Natural Gas</v>
      </c>
      <c r="D1574" s="43" t="str">
        <f t="shared" si="124"/>
        <v>Physical</v>
      </c>
      <c r="E1574" s="43">
        <f>IF(VLOOKUP(S1574,'DD-Lookup'!$J$6:$L$50,3,FALSE)="Monthly",(YEAR(AC1574)-YEAR(AB1574))*12+MONTH(AC1574)-MONTH(AB1574)+1,(AC1574-AB1574+1))</f>
        <v>1</v>
      </c>
      <c r="F1574" s="210">
        <f t="shared" si="125"/>
        <v>10000</v>
      </c>
      <c r="G1574" s="199">
        <v>1353655</v>
      </c>
      <c r="H1574" s="195">
        <v>37049.353530092601</v>
      </c>
      <c r="I1574" t="s">
        <v>2280</v>
      </c>
      <c r="M1574" t="s">
        <v>3341</v>
      </c>
      <c r="N1574" t="s">
        <v>3747</v>
      </c>
      <c r="O1574" t="s">
        <v>475</v>
      </c>
      <c r="Q1574" s="196">
        <v>10000</v>
      </c>
      <c r="S1574" t="s">
        <v>3342</v>
      </c>
      <c r="T1574" t="s">
        <v>3557</v>
      </c>
      <c r="U1574" s="198">
        <v>6.05</v>
      </c>
      <c r="V1574" t="s">
        <v>593</v>
      </c>
      <c r="W1574" t="s">
        <v>454</v>
      </c>
      <c r="X1574" t="s">
        <v>3092</v>
      </c>
      <c r="Y1574" t="s">
        <v>2469</v>
      </c>
      <c r="Z1574" t="s">
        <v>2995</v>
      </c>
      <c r="AA1574">
        <v>835974</v>
      </c>
      <c r="AB1574" s="195">
        <v>37050.875011574099</v>
      </c>
      <c r="AC1574" s="195">
        <v>37050.875011574099</v>
      </c>
    </row>
    <row r="1575" spans="1:29" x14ac:dyDescent="0.25">
      <c r="A1575" s="43" t="str">
        <f t="shared" si="121"/>
        <v>US Natural Gas Physical</v>
      </c>
      <c r="B1575" s="43" t="str">
        <f t="shared" si="122"/>
        <v>US</v>
      </c>
      <c r="C1575" s="43" t="str">
        <f t="shared" si="123"/>
        <v>Natural Gas</v>
      </c>
      <c r="D1575" s="43" t="str">
        <f t="shared" si="124"/>
        <v>Physical</v>
      </c>
      <c r="E1575" s="43">
        <f>IF(VLOOKUP(S1575,'DD-Lookup'!$J$6:$L$50,3,FALSE)="Monthly",(YEAR(AC1575)-YEAR(AB1575))*12+MONTH(AC1575)-MONTH(AB1575)+1,(AC1575-AB1575+1))</f>
        <v>1</v>
      </c>
      <c r="F1575" s="210">
        <f t="shared" si="125"/>
        <v>10000</v>
      </c>
      <c r="G1575" s="199">
        <v>1353658</v>
      </c>
      <c r="H1575" s="195">
        <v>37049.353576388901</v>
      </c>
      <c r="I1575" t="s">
        <v>2276</v>
      </c>
      <c r="M1575" t="s">
        <v>3341</v>
      </c>
      <c r="N1575" t="s">
        <v>3747</v>
      </c>
      <c r="O1575" t="s">
        <v>465</v>
      </c>
      <c r="Q1575" s="196">
        <v>10000</v>
      </c>
      <c r="S1575" t="s">
        <v>3342</v>
      </c>
      <c r="T1575" t="s">
        <v>3557</v>
      </c>
      <c r="U1575" s="198">
        <v>2.95</v>
      </c>
      <c r="V1575" t="s">
        <v>3353</v>
      </c>
      <c r="W1575" t="s">
        <v>3091</v>
      </c>
      <c r="X1575" t="s">
        <v>3092</v>
      </c>
      <c r="Y1575" t="s">
        <v>2469</v>
      </c>
      <c r="Z1575" t="s">
        <v>2995</v>
      </c>
      <c r="AA1575">
        <v>835975</v>
      </c>
      <c r="AB1575" s="195">
        <v>37050.875011574099</v>
      </c>
      <c r="AC1575" s="195">
        <v>37050.875011574099</v>
      </c>
    </row>
    <row r="1576" spans="1:29" x14ac:dyDescent="0.25">
      <c r="A1576" s="43" t="str">
        <f t="shared" si="121"/>
        <v>US Natural Gas Physical</v>
      </c>
      <c r="B1576" s="43" t="str">
        <f t="shared" si="122"/>
        <v>US</v>
      </c>
      <c r="C1576" s="43" t="str">
        <f t="shared" si="123"/>
        <v>Natural Gas</v>
      </c>
      <c r="D1576" s="43" t="str">
        <f t="shared" si="124"/>
        <v>Physical</v>
      </c>
      <c r="E1576" s="43">
        <f>IF(VLOOKUP(S1576,'DD-Lookup'!$J$6:$L$50,3,FALSE)="Monthly",(YEAR(AC1576)-YEAR(AB1576))*12+MONTH(AC1576)-MONTH(AB1576)+1,(AC1576-AB1576+1))</f>
        <v>23</v>
      </c>
      <c r="F1576" s="210">
        <f t="shared" si="125"/>
        <v>230000</v>
      </c>
      <c r="G1576" s="199">
        <v>1353659</v>
      </c>
      <c r="H1576" s="195">
        <v>37049.353692129604</v>
      </c>
      <c r="I1576" t="s">
        <v>3529</v>
      </c>
      <c r="M1576" t="s">
        <v>3341</v>
      </c>
      <c r="N1576" t="s">
        <v>3747</v>
      </c>
      <c r="O1576" t="s">
        <v>1637</v>
      </c>
      <c r="P1576" s="196">
        <v>10000</v>
      </c>
      <c r="S1576" t="s">
        <v>3342</v>
      </c>
      <c r="T1576" t="s">
        <v>3557</v>
      </c>
      <c r="U1576" s="198">
        <v>3.68</v>
      </c>
      <c r="V1576" t="s">
        <v>3510</v>
      </c>
      <c r="W1576" t="s">
        <v>2175</v>
      </c>
      <c r="X1576" t="s">
        <v>2176</v>
      </c>
      <c r="Y1576" t="s">
        <v>2469</v>
      </c>
      <c r="Z1576" t="s">
        <v>2995</v>
      </c>
      <c r="AA1576">
        <v>835978</v>
      </c>
      <c r="AB1576" s="195">
        <v>37050.875011574099</v>
      </c>
      <c r="AC1576" s="195">
        <v>37072.875011574099</v>
      </c>
    </row>
    <row r="1577" spans="1:29" x14ac:dyDescent="0.25">
      <c r="A1577" s="43" t="str">
        <f t="shared" si="121"/>
        <v>US Natural Gas Physical</v>
      </c>
      <c r="B1577" s="43" t="str">
        <f t="shared" si="122"/>
        <v>US</v>
      </c>
      <c r="C1577" s="43" t="str">
        <f t="shared" si="123"/>
        <v>Natural Gas</v>
      </c>
      <c r="D1577" s="43" t="str">
        <f t="shared" si="124"/>
        <v>Physical</v>
      </c>
      <c r="E1577" s="43">
        <f>IF(VLOOKUP(S1577,'DD-Lookup'!$J$6:$L$50,3,FALSE)="Monthly",(YEAR(AC1577)-YEAR(AB1577))*12+MONTH(AC1577)-MONTH(AB1577)+1,(AC1577-AB1577+1))</f>
        <v>1</v>
      </c>
      <c r="F1577" s="210">
        <f t="shared" si="125"/>
        <v>10000</v>
      </c>
      <c r="G1577" s="199">
        <v>1353661</v>
      </c>
      <c r="H1577" s="195">
        <v>37049.353715277801</v>
      </c>
      <c r="I1577" t="s">
        <v>2507</v>
      </c>
      <c r="M1577" t="s">
        <v>3341</v>
      </c>
      <c r="N1577" t="s">
        <v>3747</v>
      </c>
      <c r="O1577" t="s">
        <v>476</v>
      </c>
      <c r="Q1577" s="196">
        <v>10000</v>
      </c>
      <c r="S1577" t="s">
        <v>3342</v>
      </c>
      <c r="T1577" t="s">
        <v>3557</v>
      </c>
      <c r="U1577" s="198">
        <v>3.4750000000000001</v>
      </c>
      <c r="V1577" t="s">
        <v>1734</v>
      </c>
      <c r="W1577" t="s">
        <v>3099</v>
      </c>
      <c r="X1577" t="s">
        <v>3092</v>
      </c>
      <c r="Y1577" t="s">
        <v>2469</v>
      </c>
      <c r="Z1577" t="s">
        <v>2995</v>
      </c>
      <c r="AA1577">
        <v>835976</v>
      </c>
      <c r="AB1577" s="195">
        <v>37050.875011574099</v>
      </c>
      <c r="AC1577" s="195">
        <v>37050.875011574099</v>
      </c>
    </row>
    <row r="1578" spans="1:29" x14ac:dyDescent="0.25">
      <c r="A1578" s="43" t="str">
        <f t="shared" si="121"/>
        <v>US Natural Gas Physical</v>
      </c>
      <c r="B1578" s="43" t="str">
        <f t="shared" si="122"/>
        <v>US</v>
      </c>
      <c r="C1578" s="43" t="str">
        <f t="shared" si="123"/>
        <v>Natural Gas</v>
      </c>
      <c r="D1578" s="43" t="str">
        <f t="shared" si="124"/>
        <v>Physical</v>
      </c>
      <c r="E1578" s="43">
        <f>IF(VLOOKUP(S1578,'DD-Lookup'!$J$6:$L$50,3,FALSE)="Monthly",(YEAR(AC1578)-YEAR(AB1578))*12+MONTH(AC1578)-MONTH(AB1578)+1,(AC1578-AB1578+1))</f>
        <v>1</v>
      </c>
      <c r="F1578" s="210">
        <f t="shared" si="125"/>
        <v>10000</v>
      </c>
      <c r="G1578" s="199">
        <v>1353663</v>
      </c>
      <c r="H1578" s="195">
        <v>37049.353726851798</v>
      </c>
      <c r="I1578" t="s">
        <v>2465</v>
      </c>
      <c r="M1578" t="s">
        <v>3341</v>
      </c>
      <c r="N1578" t="s">
        <v>3765</v>
      </c>
      <c r="O1578" t="s">
        <v>469</v>
      </c>
      <c r="Q1578" s="196">
        <v>10000</v>
      </c>
      <c r="S1578" t="s">
        <v>3342</v>
      </c>
      <c r="T1578" t="s">
        <v>3557</v>
      </c>
      <c r="U1578" s="198">
        <v>3.2</v>
      </c>
      <c r="V1578" t="s">
        <v>538</v>
      </c>
      <c r="W1578" t="s">
        <v>3091</v>
      </c>
      <c r="X1578" t="s">
        <v>3092</v>
      </c>
      <c r="Y1578" t="s">
        <v>2469</v>
      </c>
      <c r="Z1578" t="s">
        <v>2995</v>
      </c>
      <c r="AA1578">
        <v>835977</v>
      </c>
      <c r="AB1578" s="195">
        <v>37050.875011574099</v>
      </c>
      <c r="AC1578" s="195">
        <v>37050.875011574099</v>
      </c>
    </row>
    <row r="1579" spans="1:29" x14ac:dyDescent="0.25">
      <c r="A1579" s="43" t="str">
        <f t="shared" si="121"/>
        <v>US Power Physical</v>
      </c>
      <c r="B1579" s="43" t="str">
        <f t="shared" si="122"/>
        <v>US</v>
      </c>
      <c r="C1579" s="43" t="str">
        <f t="shared" si="123"/>
        <v>Power</v>
      </c>
      <c r="D1579" s="43" t="str">
        <f t="shared" si="124"/>
        <v>Physical</v>
      </c>
      <c r="E1579" s="43">
        <f>IF(VLOOKUP(S1579,'DD-Lookup'!$J$6:$L$50,3,FALSE)="Monthly",(YEAR(AC1579)-YEAR(AB1579))*12+MONTH(AC1579)-MONTH(AB1579)+1,(AC1579-AB1579+1))</f>
        <v>2</v>
      </c>
      <c r="F1579" s="210">
        <f t="shared" si="125"/>
        <v>50</v>
      </c>
      <c r="G1579" s="199">
        <v>1353666</v>
      </c>
      <c r="H1579" s="195">
        <v>37049.353761574101</v>
      </c>
      <c r="I1579" t="s">
        <v>3339</v>
      </c>
      <c r="M1579" t="s">
        <v>2766</v>
      </c>
      <c r="N1579" t="s">
        <v>3310</v>
      </c>
      <c r="O1579" t="s">
        <v>514</v>
      </c>
      <c r="Q1579" s="196">
        <v>25</v>
      </c>
      <c r="S1579" t="s">
        <v>3340</v>
      </c>
      <c r="T1579" t="s">
        <v>3557</v>
      </c>
      <c r="U1579" s="198">
        <v>19</v>
      </c>
      <c r="V1579" t="s">
        <v>2168</v>
      </c>
      <c r="W1579" t="s">
        <v>3875</v>
      </c>
      <c r="X1579" t="s">
        <v>3312</v>
      </c>
      <c r="Y1579" t="s">
        <v>2662</v>
      </c>
      <c r="Z1579" t="s">
        <v>2990</v>
      </c>
      <c r="AA1579">
        <v>636751.1</v>
      </c>
      <c r="AB1579" s="195">
        <v>37050.875011574099</v>
      </c>
      <c r="AC1579" s="195">
        <v>37051.875011574099</v>
      </c>
    </row>
    <row r="1580" spans="1:29" x14ac:dyDescent="0.25">
      <c r="A1580" s="43" t="str">
        <f t="shared" si="121"/>
        <v>US Natural Gas Physical</v>
      </c>
      <c r="B1580" s="43" t="str">
        <f t="shared" si="122"/>
        <v>US</v>
      </c>
      <c r="C1580" s="43" t="str">
        <f t="shared" si="123"/>
        <v>Natural Gas</v>
      </c>
      <c r="D1580" s="43" t="str">
        <f t="shared" si="124"/>
        <v>Physical</v>
      </c>
      <c r="E1580" s="43">
        <f>IF(VLOOKUP(S1580,'DD-Lookup'!$J$6:$L$50,3,FALSE)="Monthly",(YEAR(AC1580)-YEAR(AB1580))*12+MONTH(AC1580)-MONTH(AB1580)+1,(AC1580-AB1580+1))</f>
        <v>1</v>
      </c>
      <c r="F1580" s="210">
        <f t="shared" si="125"/>
        <v>10000</v>
      </c>
      <c r="G1580" s="199">
        <v>1353665</v>
      </c>
      <c r="H1580" s="195">
        <v>37049.353761574101</v>
      </c>
      <c r="I1580" t="s">
        <v>2487</v>
      </c>
      <c r="M1580" t="s">
        <v>3341</v>
      </c>
      <c r="N1580" t="s">
        <v>3747</v>
      </c>
      <c r="O1580" t="s">
        <v>464</v>
      </c>
      <c r="Q1580" s="196">
        <v>10000</v>
      </c>
      <c r="S1580" t="s">
        <v>3342</v>
      </c>
      <c r="T1580" t="s">
        <v>3557</v>
      </c>
      <c r="U1580" s="198">
        <v>3.8</v>
      </c>
      <c r="V1580" t="s">
        <v>1730</v>
      </c>
      <c r="W1580" t="s">
        <v>2509</v>
      </c>
      <c r="X1580" t="s">
        <v>2510</v>
      </c>
      <c r="Y1580" t="s">
        <v>2469</v>
      </c>
      <c r="Z1580" t="s">
        <v>2995</v>
      </c>
      <c r="AA1580">
        <v>835980</v>
      </c>
      <c r="AB1580" s="195">
        <v>37050.875011574099</v>
      </c>
      <c r="AC1580" s="195">
        <v>37050.875011574099</v>
      </c>
    </row>
    <row r="1581" spans="1:29" x14ac:dyDescent="0.25">
      <c r="A1581" s="43" t="str">
        <f t="shared" si="121"/>
        <v>US Natural Gas Physical</v>
      </c>
      <c r="B1581" s="43" t="str">
        <f t="shared" si="122"/>
        <v>US</v>
      </c>
      <c r="C1581" s="43" t="str">
        <f t="shared" si="123"/>
        <v>Natural Gas</v>
      </c>
      <c r="D1581" s="43" t="str">
        <f t="shared" si="124"/>
        <v>Physical</v>
      </c>
      <c r="E1581" s="43">
        <f>IF(VLOOKUP(S1581,'DD-Lookup'!$J$6:$L$50,3,FALSE)="Monthly",(YEAR(AC1581)-YEAR(AB1581))*12+MONTH(AC1581)-MONTH(AB1581)+1,(AC1581-AB1581+1))</f>
        <v>1</v>
      </c>
      <c r="F1581" s="210">
        <f t="shared" si="125"/>
        <v>10000</v>
      </c>
      <c r="G1581" s="199">
        <v>1353667</v>
      </c>
      <c r="H1581" s="195">
        <v>37049.353761574101</v>
      </c>
      <c r="I1581" t="s">
        <v>3360</v>
      </c>
      <c r="M1581" t="s">
        <v>3341</v>
      </c>
      <c r="N1581" t="s">
        <v>3747</v>
      </c>
      <c r="O1581" t="s">
        <v>468</v>
      </c>
      <c r="Q1581" s="196">
        <v>10000</v>
      </c>
      <c r="S1581" t="s">
        <v>3342</v>
      </c>
      <c r="T1581" t="s">
        <v>3557</v>
      </c>
      <c r="U1581" s="198">
        <v>3.45</v>
      </c>
      <c r="V1581" t="s">
        <v>2292</v>
      </c>
      <c r="W1581" t="s">
        <v>3091</v>
      </c>
      <c r="X1581" t="s">
        <v>3092</v>
      </c>
      <c r="Y1581" t="s">
        <v>2469</v>
      </c>
      <c r="Z1581" t="s">
        <v>2995</v>
      </c>
      <c r="AA1581">
        <v>835981</v>
      </c>
      <c r="AB1581" s="195">
        <v>37050.875011574099</v>
      </c>
      <c r="AC1581" s="195">
        <v>37050.875011574099</v>
      </c>
    </row>
    <row r="1582" spans="1:29" x14ac:dyDescent="0.25">
      <c r="A1582" s="43" t="str">
        <f t="shared" si="121"/>
        <v>US Natural Gas Physical</v>
      </c>
      <c r="B1582" s="43" t="str">
        <f t="shared" si="122"/>
        <v>US</v>
      </c>
      <c r="C1582" s="43" t="str">
        <f t="shared" si="123"/>
        <v>Natural Gas</v>
      </c>
      <c r="D1582" s="43" t="str">
        <f t="shared" si="124"/>
        <v>Physical</v>
      </c>
      <c r="E1582" s="43">
        <f>IF(VLOOKUP(S1582,'DD-Lookup'!$J$6:$L$50,3,FALSE)="Monthly",(YEAR(AC1582)-YEAR(AB1582))*12+MONTH(AC1582)-MONTH(AB1582)+1,(AC1582-AB1582+1))</f>
        <v>1</v>
      </c>
      <c r="F1582" s="210">
        <f t="shared" si="125"/>
        <v>10000</v>
      </c>
      <c r="G1582" s="199">
        <v>1353664</v>
      </c>
      <c r="H1582" s="195">
        <v>37049.353761574101</v>
      </c>
      <c r="I1582" t="s">
        <v>2465</v>
      </c>
      <c r="M1582" t="s">
        <v>3341</v>
      </c>
      <c r="N1582" t="s">
        <v>3747</v>
      </c>
      <c r="O1582" t="s">
        <v>468</v>
      </c>
      <c r="P1582" s="196">
        <v>10000</v>
      </c>
      <c r="S1582" t="s">
        <v>3342</v>
      </c>
      <c r="T1582" t="s">
        <v>3557</v>
      </c>
      <c r="U1582" s="198">
        <v>3.35</v>
      </c>
      <c r="V1582" t="s">
        <v>538</v>
      </c>
      <c r="W1582" t="s">
        <v>3091</v>
      </c>
      <c r="X1582" t="s">
        <v>3092</v>
      </c>
      <c r="Y1582" t="s">
        <v>2469</v>
      </c>
      <c r="Z1582" t="s">
        <v>2995</v>
      </c>
      <c r="AA1582">
        <v>835979</v>
      </c>
      <c r="AB1582" s="195">
        <v>37050.875011574099</v>
      </c>
      <c r="AC1582" s="195">
        <v>37050.875011574099</v>
      </c>
    </row>
    <row r="1583" spans="1:29" x14ac:dyDescent="0.25">
      <c r="A1583" s="43" t="str">
        <f t="shared" si="121"/>
        <v>US LPG Physical</v>
      </c>
      <c r="B1583" s="43" t="str">
        <f t="shared" si="122"/>
        <v>US</v>
      </c>
      <c r="C1583" s="43" t="str">
        <f t="shared" si="123"/>
        <v>LPG</v>
      </c>
      <c r="D1583" s="43" t="str">
        <f t="shared" si="124"/>
        <v>Physical</v>
      </c>
      <c r="E1583" s="43">
        <f>IF(VLOOKUP(S1583,'DD-Lookup'!$J$6:$L$50,3,FALSE)="Monthly",(YEAR(AC1583)-YEAR(AB1583))*12+MONTH(AC1583)-MONTH(AB1583)+1,(AC1583-AB1583+1))</f>
        <v>1</v>
      </c>
      <c r="F1583" s="210">
        <f t="shared" si="125"/>
        <v>15000</v>
      </c>
      <c r="G1583" s="199">
        <v>1353668</v>
      </c>
      <c r="H1583" s="195">
        <v>37049.3538078704</v>
      </c>
      <c r="I1583" t="s">
        <v>3375</v>
      </c>
      <c r="M1583" t="s">
        <v>3345</v>
      </c>
      <c r="N1583" t="s">
        <v>4212</v>
      </c>
      <c r="O1583" t="s">
        <v>594</v>
      </c>
      <c r="P1583" s="196">
        <v>15000</v>
      </c>
      <c r="S1583" t="s">
        <v>2523</v>
      </c>
      <c r="T1583" t="s">
        <v>3557</v>
      </c>
      <c r="U1583" s="198">
        <v>46.5</v>
      </c>
      <c r="V1583" t="s">
        <v>2742</v>
      </c>
      <c r="W1583" t="s">
        <v>4186</v>
      </c>
      <c r="X1583" t="s">
        <v>1719</v>
      </c>
      <c r="Y1583" t="s">
        <v>3575</v>
      </c>
      <c r="Z1583" t="s">
        <v>4187</v>
      </c>
      <c r="AA1583" t="s">
        <v>595</v>
      </c>
      <c r="AB1583" s="195">
        <v>37073.875011574099</v>
      </c>
      <c r="AC1583" s="195">
        <v>37103.875011574099</v>
      </c>
    </row>
    <row r="1584" spans="1:29" x14ac:dyDescent="0.25">
      <c r="A1584" s="43" t="str">
        <f t="shared" si="121"/>
        <v>US Natural Gas Physical</v>
      </c>
      <c r="B1584" s="43" t="str">
        <f t="shared" si="122"/>
        <v>US</v>
      </c>
      <c r="C1584" s="43" t="str">
        <f t="shared" si="123"/>
        <v>Natural Gas</v>
      </c>
      <c r="D1584" s="43" t="str">
        <f t="shared" si="124"/>
        <v>Physical</v>
      </c>
      <c r="E1584" s="43">
        <f>IF(VLOOKUP(S1584,'DD-Lookup'!$J$6:$L$50,3,FALSE)="Monthly",(YEAR(AC1584)-YEAR(AB1584))*12+MONTH(AC1584)-MONTH(AB1584)+1,(AC1584-AB1584+1))</f>
        <v>1</v>
      </c>
      <c r="F1584" s="210">
        <f t="shared" si="125"/>
        <v>5000</v>
      </c>
      <c r="G1584" s="199">
        <v>1353669</v>
      </c>
      <c r="H1584" s="195">
        <v>37049.353842592602</v>
      </c>
      <c r="I1584" t="s">
        <v>3360</v>
      </c>
      <c r="M1584" t="s">
        <v>3341</v>
      </c>
      <c r="N1584" t="s">
        <v>3747</v>
      </c>
      <c r="O1584" t="s">
        <v>468</v>
      </c>
      <c r="Q1584" s="196">
        <v>5000</v>
      </c>
      <c r="S1584" t="s">
        <v>3342</v>
      </c>
      <c r="T1584" t="s">
        <v>3557</v>
      </c>
      <c r="U1584" s="198">
        <v>3.55</v>
      </c>
      <c r="V1584" t="s">
        <v>2292</v>
      </c>
      <c r="W1584" t="s">
        <v>3091</v>
      </c>
      <c r="X1584" t="s">
        <v>3092</v>
      </c>
      <c r="Y1584" t="s">
        <v>2469</v>
      </c>
      <c r="Z1584" t="s">
        <v>2995</v>
      </c>
      <c r="AA1584">
        <v>835983</v>
      </c>
      <c r="AB1584" s="195">
        <v>37050.875011574099</v>
      </c>
      <c r="AC1584" s="195">
        <v>37050.875011574099</v>
      </c>
    </row>
    <row r="1585" spans="1:29" x14ac:dyDescent="0.25">
      <c r="A1585" s="43" t="str">
        <f t="shared" si="121"/>
        <v xml:space="preserve"> Power Physical</v>
      </c>
      <c r="B1585" s="43" t="str">
        <f t="shared" si="122"/>
        <v/>
      </c>
      <c r="C1585" s="43" t="str">
        <f t="shared" si="123"/>
        <v>Power</v>
      </c>
      <c r="D1585" s="43" t="str">
        <f t="shared" si="124"/>
        <v>Physical</v>
      </c>
      <c r="E1585" s="43">
        <f>IF(VLOOKUP(S1585,'DD-Lookup'!$J$6:$L$50,3,FALSE)="Monthly",(YEAR(AC1585)-YEAR(AB1585))*12+MONTH(AC1585)-MONTH(AB1585)+1,(AC1585-AB1585+1))</f>
        <v>1</v>
      </c>
      <c r="F1585" s="210">
        <f t="shared" si="125"/>
        <v>25</v>
      </c>
      <c r="G1585" s="199">
        <v>1353670</v>
      </c>
      <c r="H1585" s="195">
        <v>37049.3538541667</v>
      </c>
      <c r="I1585" t="s">
        <v>3564</v>
      </c>
      <c r="M1585" t="s">
        <v>2766</v>
      </c>
      <c r="N1585" t="s">
        <v>4022</v>
      </c>
      <c r="O1585" t="s">
        <v>532</v>
      </c>
      <c r="Q1585" s="196">
        <v>25</v>
      </c>
      <c r="S1585" t="s">
        <v>3340</v>
      </c>
      <c r="T1585" t="s">
        <v>4023</v>
      </c>
      <c r="U1585" s="198">
        <v>33.5</v>
      </c>
      <c r="V1585" t="s">
        <v>4040</v>
      </c>
      <c r="W1585" t="s">
        <v>4025</v>
      </c>
      <c r="X1585" t="s">
        <v>4026</v>
      </c>
      <c r="Y1585" t="s">
        <v>4027</v>
      </c>
      <c r="Z1585" t="s">
        <v>3562</v>
      </c>
      <c r="AA1585">
        <v>111959.1</v>
      </c>
      <c r="AB1585" s="195">
        <v>37053.875011574099</v>
      </c>
      <c r="AC1585" s="195">
        <v>37053.875011574099</v>
      </c>
    </row>
    <row r="1586" spans="1:29" x14ac:dyDescent="0.25">
      <c r="A1586" s="43" t="str">
        <f t="shared" si="121"/>
        <v>US Natural Gas Physical</v>
      </c>
      <c r="B1586" s="43" t="str">
        <f t="shared" si="122"/>
        <v>US</v>
      </c>
      <c r="C1586" s="43" t="str">
        <f t="shared" si="123"/>
        <v>Natural Gas</v>
      </c>
      <c r="D1586" s="43" t="str">
        <f t="shared" si="124"/>
        <v>Physical</v>
      </c>
      <c r="E1586" s="43">
        <f>IF(VLOOKUP(S1586,'DD-Lookup'!$J$6:$L$50,3,FALSE)="Monthly",(YEAR(AC1586)-YEAR(AB1586))*12+MONTH(AC1586)-MONTH(AB1586)+1,(AC1586-AB1586+1))</f>
        <v>1</v>
      </c>
      <c r="F1586" s="210">
        <f t="shared" si="125"/>
        <v>25000</v>
      </c>
      <c r="G1586" s="199">
        <v>1353671</v>
      </c>
      <c r="H1586" s="195">
        <v>37049.3538541667</v>
      </c>
      <c r="I1586" t="s">
        <v>3529</v>
      </c>
      <c r="M1586" t="s">
        <v>3341</v>
      </c>
      <c r="N1586" t="s">
        <v>3747</v>
      </c>
      <c r="O1586" t="s">
        <v>2722</v>
      </c>
      <c r="P1586" s="196">
        <v>25000</v>
      </c>
      <c r="S1586" t="s">
        <v>3342</v>
      </c>
      <c r="T1586" t="s">
        <v>3557</v>
      </c>
      <c r="U1586" s="198">
        <v>3.68</v>
      </c>
      <c r="V1586" t="s">
        <v>3851</v>
      </c>
      <c r="W1586" t="s">
        <v>2175</v>
      </c>
      <c r="X1586" t="s">
        <v>2176</v>
      </c>
      <c r="Y1586" t="s">
        <v>2469</v>
      </c>
      <c r="Z1586" t="s">
        <v>2995</v>
      </c>
      <c r="AA1586">
        <v>835984</v>
      </c>
      <c r="AB1586" s="195">
        <v>37050.875011574099</v>
      </c>
      <c r="AC1586" s="195">
        <v>37050.875011574099</v>
      </c>
    </row>
    <row r="1587" spans="1:29" x14ac:dyDescent="0.25">
      <c r="A1587" s="43" t="str">
        <f t="shared" si="121"/>
        <v>US Natural Gas Financial</v>
      </c>
      <c r="B1587" s="43" t="str">
        <f t="shared" si="122"/>
        <v>US</v>
      </c>
      <c r="C1587" s="43" t="str">
        <f t="shared" si="123"/>
        <v>Natural Gas</v>
      </c>
      <c r="D1587" s="43" t="str">
        <f t="shared" si="124"/>
        <v>Financial</v>
      </c>
      <c r="E1587" s="43">
        <f>IF(VLOOKUP(S1587,'DD-Lookup'!$J$6:$L$50,3,FALSE)="Monthly",(YEAR(AC1587)-YEAR(AB1587))*12+MONTH(AC1587)-MONTH(AB1587)+1,(AC1587-AB1587+1))</f>
        <v>31</v>
      </c>
      <c r="F1587" s="210">
        <f t="shared" si="125"/>
        <v>155000</v>
      </c>
      <c r="G1587" s="199">
        <v>1353673</v>
      </c>
      <c r="H1587" s="195">
        <v>37049.3539467593</v>
      </c>
      <c r="I1587" t="s">
        <v>2280</v>
      </c>
      <c r="M1587" t="s">
        <v>3341</v>
      </c>
      <c r="N1587" t="s">
        <v>2476</v>
      </c>
      <c r="O1587" t="s">
        <v>2380</v>
      </c>
      <c r="P1587" s="196">
        <v>5000</v>
      </c>
      <c r="S1587" t="s">
        <v>3342</v>
      </c>
      <c r="T1587" t="s">
        <v>3557</v>
      </c>
      <c r="U1587" s="198">
        <v>2.6</v>
      </c>
      <c r="V1587" t="s">
        <v>2594</v>
      </c>
      <c r="W1587" t="s">
        <v>2381</v>
      </c>
      <c r="X1587" t="s">
        <v>2382</v>
      </c>
      <c r="Y1587" t="s">
        <v>3575</v>
      </c>
      <c r="Z1587" t="s">
        <v>2995</v>
      </c>
      <c r="AA1587" t="s">
        <v>596</v>
      </c>
      <c r="AB1587" s="195">
        <v>37073.875011574099</v>
      </c>
      <c r="AC1587" s="195">
        <v>37103.875011574099</v>
      </c>
    </row>
    <row r="1588" spans="1:29" x14ac:dyDescent="0.25">
      <c r="A1588" s="43" t="str">
        <f t="shared" si="121"/>
        <v>US Natural Gas Financial</v>
      </c>
      <c r="B1588" s="43" t="str">
        <f t="shared" si="122"/>
        <v>US</v>
      </c>
      <c r="C1588" s="43" t="str">
        <f t="shared" si="123"/>
        <v>Natural Gas</v>
      </c>
      <c r="D1588" s="43" t="str">
        <f t="shared" si="124"/>
        <v>Financial</v>
      </c>
      <c r="E1588" s="43">
        <f>IF(VLOOKUP(S1588,'DD-Lookup'!$J$6:$L$50,3,FALSE)="Monthly",(YEAR(AC1588)-YEAR(AB1588))*12+MONTH(AC1588)-MONTH(AB1588)+1,(AC1588-AB1588+1))</f>
        <v>23</v>
      </c>
      <c r="F1588" s="210">
        <f t="shared" si="125"/>
        <v>230000</v>
      </c>
      <c r="G1588" s="199">
        <v>1353674</v>
      </c>
      <c r="H1588" s="195">
        <v>37049.353958333297</v>
      </c>
      <c r="I1588" t="s">
        <v>3527</v>
      </c>
      <c r="M1588" t="s">
        <v>3341</v>
      </c>
      <c r="N1588" t="s">
        <v>2281</v>
      </c>
      <c r="O1588" t="s">
        <v>2709</v>
      </c>
      <c r="P1588" s="196">
        <v>10000</v>
      </c>
      <c r="S1588" t="s">
        <v>3342</v>
      </c>
      <c r="T1588" t="s">
        <v>3557</v>
      </c>
      <c r="U1588" s="198">
        <v>3.5249999999999999</v>
      </c>
      <c r="V1588" t="s">
        <v>2404</v>
      </c>
      <c r="W1588" t="s">
        <v>3099</v>
      </c>
      <c r="X1588" t="s">
        <v>2291</v>
      </c>
      <c r="Y1588" t="s">
        <v>3575</v>
      </c>
      <c r="Z1588" t="s">
        <v>2995</v>
      </c>
      <c r="AA1588" t="s">
        <v>597</v>
      </c>
      <c r="AB1588" s="195">
        <v>37050.875011574099</v>
      </c>
      <c r="AC1588" s="195">
        <v>37072.875011574099</v>
      </c>
    </row>
    <row r="1589" spans="1:29" x14ac:dyDescent="0.25">
      <c r="A1589" s="43" t="str">
        <f t="shared" si="121"/>
        <v>US Power Physical</v>
      </c>
      <c r="B1589" s="43" t="str">
        <f t="shared" si="122"/>
        <v>US</v>
      </c>
      <c r="C1589" s="43" t="str">
        <f t="shared" si="123"/>
        <v>Power</v>
      </c>
      <c r="D1589" s="43" t="str">
        <f t="shared" si="124"/>
        <v>Physical</v>
      </c>
      <c r="E1589" s="43">
        <f>IF(VLOOKUP(S1589,'DD-Lookup'!$J$6:$L$50,3,FALSE)="Monthly",(YEAR(AC1589)-YEAR(AB1589))*12+MONTH(AC1589)-MONTH(AB1589)+1,(AC1589-AB1589+1))</f>
        <v>2</v>
      </c>
      <c r="F1589" s="210">
        <f t="shared" si="125"/>
        <v>50</v>
      </c>
      <c r="G1589" s="199">
        <v>1353675</v>
      </c>
      <c r="H1589" s="195">
        <v>37049.354004629597</v>
      </c>
      <c r="I1589" t="s">
        <v>2390</v>
      </c>
      <c r="M1589" t="s">
        <v>2766</v>
      </c>
      <c r="N1589" t="s">
        <v>3310</v>
      </c>
      <c r="O1589" t="s">
        <v>486</v>
      </c>
      <c r="P1589" s="196">
        <v>25</v>
      </c>
      <c r="S1589" t="s">
        <v>3340</v>
      </c>
      <c r="T1589" t="s">
        <v>3557</v>
      </c>
      <c r="U1589" s="198">
        <v>58</v>
      </c>
      <c r="V1589" t="s">
        <v>2391</v>
      </c>
      <c r="W1589" t="s">
        <v>3315</v>
      </c>
      <c r="X1589" t="s">
        <v>3312</v>
      </c>
      <c r="Y1589" t="s">
        <v>2662</v>
      </c>
      <c r="Z1589" t="s">
        <v>2990</v>
      </c>
      <c r="AA1589">
        <v>636752.1</v>
      </c>
      <c r="AB1589" s="195">
        <v>37050.875011574099</v>
      </c>
      <c r="AC1589" s="195">
        <v>37051.875011574099</v>
      </c>
    </row>
    <row r="1590" spans="1:29" x14ac:dyDescent="0.25">
      <c r="A1590" s="43" t="str">
        <f t="shared" si="121"/>
        <v xml:space="preserve"> Power Physical</v>
      </c>
      <c r="B1590" s="43" t="str">
        <f t="shared" si="122"/>
        <v/>
      </c>
      <c r="C1590" s="43" t="str">
        <f t="shared" si="123"/>
        <v>Power</v>
      </c>
      <c r="D1590" s="43" t="str">
        <f t="shared" si="124"/>
        <v>Physical</v>
      </c>
      <c r="E1590" s="43">
        <f>IF(VLOOKUP(S1590,'DD-Lookup'!$J$6:$L$50,3,FALSE)="Monthly",(YEAR(AC1590)-YEAR(AB1590))*12+MONTH(AC1590)-MONTH(AB1590)+1,(AC1590-AB1590+1))</f>
        <v>1</v>
      </c>
      <c r="F1590" s="210">
        <f t="shared" si="125"/>
        <v>25</v>
      </c>
      <c r="G1590" s="199">
        <v>1353676</v>
      </c>
      <c r="H1590" s="195">
        <v>37049.354016203702</v>
      </c>
      <c r="I1590" t="s">
        <v>3662</v>
      </c>
      <c r="M1590" t="s">
        <v>2766</v>
      </c>
      <c r="N1590" t="s">
        <v>4022</v>
      </c>
      <c r="O1590" t="s">
        <v>533</v>
      </c>
      <c r="Q1590" s="196">
        <v>25</v>
      </c>
      <c r="S1590" t="s">
        <v>3340</v>
      </c>
      <c r="T1590" t="s">
        <v>4023</v>
      </c>
      <c r="U1590" s="198">
        <v>24</v>
      </c>
      <c r="V1590" t="s">
        <v>3663</v>
      </c>
      <c r="W1590" t="s">
        <v>4025</v>
      </c>
      <c r="X1590" t="s">
        <v>4026</v>
      </c>
      <c r="Y1590" t="s">
        <v>4027</v>
      </c>
      <c r="Z1590" t="s">
        <v>3562</v>
      </c>
      <c r="AA1590">
        <v>111960.1</v>
      </c>
      <c r="AB1590" s="195">
        <v>37053.875011574099</v>
      </c>
      <c r="AC1590" s="195">
        <v>37053.875011574099</v>
      </c>
    </row>
    <row r="1591" spans="1:29" x14ac:dyDescent="0.25">
      <c r="A1591" s="43" t="str">
        <f t="shared" si="121"/>
        <v>US Natural Gas Physical</v>
      </c>
      <c r="B1591" s="43" t="str">
        <f t="shared" si="122"/>
        <v>US</v>
      </c>
      <c r="C1591" s="43" t="str">
        <f t="shared" si="123"/>
        <v>Natural Gas</v>
      </c>
      <c r="D1591" s="43" t="str">
        <f t="shared" si="124"/>
        <v>Physical</v>
      </c>
      <c r="E1591" s="43">
        <f>IF(VLOOKUP(S1591,'DD-Lookup'!$J$6:$L$50,3,FALSE)="Monthly",(YEAR(AC1591)-YEAR(AB1591))*12+MONTH(AC1591)-MONTH(AB1591)+1,(AC1591-AB1591+1))</f>
        <v>1</v>
      </c>
      <c r="F1591" s="210">
        <f t="shared" si="125"/>
        <v>10000</v>
      </c>
      <c r="G1591" s="199">
        <v>1353678</v>
      </c>
      <c r="H1591" s="195">
        <v>37049.354097222204</v>
      </c>
      <c r="I1591" t="s">
        <v>2423</v>
      </c>
      <c r="M1591" t="s">
        <v>3341</v>
      </c>
      <c r="N1591" t="s">
        <v>3747</v>
      </c>
      <c r="O1591" t="s">
        <v>2733</v>
      </c>
      <c r="Q1591" s="196">
        <v>10000</v>
      </c>
      <c r="S1591" t="s">
        <v>3342</v>
      </c>
      <c r="T1591" t="s">
        <v>3557</v>
      </c>
      <c r="U1591" s="198">
        <v>3.6150000000000002</v>
      </c>
      <c r="V1591" t="s">
        <v>3274</v>
      </c>
      <c r="W1591" t="s">
        <v>2181</v>
      </c>
      <c r="X1591" t="s">
        <v>2182</v>
      </c>
      <c r="Y1591" t="s">
        <v>2469</v>
      </c>
      <c r="Z1591" t="s">
        <v>2995</v>
      </c>
      <c r="AA1591">
        <v>835985</v>
      </c>
      <c r="AB1591" s="195">
        <v>37050.875011574099</v>
      </c>
      <c r="AC1591" s="195">
        <v>37050.875011574099</v>
      </c>
    </row>
    <row r="1592" spans="1:29" x14ac:dyDescent="0.25">
      <c r="A1592" s="43" t="str">
        <f t="shared" si="121"/>
        <v>US Natural Gas Physical</v>
      </c>
      <c r="B1592" s="43" t="str">
        <f t="shared" si="122"/>
        <v>US</v>
      </c>
      <c r="C1592" s="43" t="str">
        <f t="shared" si="123"/>
        <v>Natural Gas</v>
      </c>
      <c r="D1592" s="43" t="str">
        <f t="shared" si="124"/>
        <v>Physical</v>
      </c>
      <c r="E1592" s="43">
        <f>IF(VLOOKUP(S1592,'DD-Lookup'!$J$6:$L$50,3,FALSE)="Monthly",(YEAR(AC1592)-YEAR(AB1592))*12+MONTH(AC1592)-MONTH(AB1592)+1,(AC1592-AB1592+1))</f>
        <v>1</v>
      </c>
      <c r="F1592" s="210">
        <f t="shared" si="125"/>
        <v>10000</v>
      </c>
      <c r="G1592" s="199">
        <v>1353679</v>
      </c>
      <c r="H1592" s="195">
        <v>37049.354108796302</v>
      </c>
      <c r="I1592" t="s">
        <v>2280</v>
      </c>
      <c r="M1592" t="s">
        <v>3341</v>
      </c>
      <c r="N1592" t="s">
        <v>3747</v>
      </c>
      <c r="O1592" t="s">
        <v>465</v>
      </c>
      <c r="Q1592" s="196">
        <v>10000</v>
      </c>
      <c r="S1592" t="s">
        <v>3342</v>
      </c>
      <c r="T1592" t="s">
        <v>3557</v>
      </c>
      <c r="U1592" s="198">
        <v>3.2</v>
      </c>
      <c r="V1592" t="s">
        <v>593</v>
      </c>
      <c r="W1592" t="s">
        <v>3091</v>
      </c>
      <c r="X1592" t="s">
        <v>3092</v>
      </c>
      <c r="Y1592" t="s">
        <v>2469</v>
      </c>
      <c r="Z1592" t="s">
        <v>2995</v>
      </c>
      <c r="AA1592">
        <v>835986</v>
      </c>
      <c r="AB1592" s="195">
        <v>37050.875011574099</v>
      </c>
      <c r="AC1592" s="195">
        <v>37050.875011574099</v>
      </c>
    </row>
    <row r="1593" spans="1:29" x14ac:dyDescent="0.25">
      <c r="A1593" s="43" t="str">
        <f t="shared" si="121"/>
        <v>US Natural Gas Physical</v>
      </c>
      <c r="B1593" s="43" t="str">
        <f t="shared" si="122"/>
        <v>US</v>
      </c>
      <c r="C1593" s="43" t="str">
        <f t="shared" si="123"/>
        <v>Natural Gas</v>
      </c>
      <c r="D1593" s="43" t="str">
        <f t="shared" si="124"/>
        <v>Physical</v>
      </c>
      <c r="E1593" s="43">
        <f>IF(VLOOKUP(S1593,'DD-Lookup'!$J$6:$L$50,3,FALSE)="Monthly",(YEAR(AC1593)-YEAR(AB1593))*12+MONTH(AC1593)-MONTH(AB1593)+1,(AC1593-AB1593+1))</f>
        <v>1</v>
      </c>
      <c r="F1593" s="210">
        <f t="shared" si="125"/>
        <v>5000</v>
      </c>
      <c r="G1593" s="199">
        <v>1353680</v>
      </c>
      <c r="H1593" s="195">
        <v>37049.354120370401</v>
      </c>
      <c r="I1593" t="s">
        <v>2254</v>
      </c>
      <c r="M1593" t="s">
        <v>3341</v>
      </c>
      <c r="N1593" t="s">
        <v>3747</v>
      </c>
      <c r="O1593" t="s">
        <v>487</v>
      </c>
      <c r="Q1593" s="196">
        <v>5000</v>
      </c>
      <c r="S1593" t="s">
        <v>3342</v>
      </c>
      <c r="T1593" t="s">
        <v>3557</v>
      </c>
      <c r="U1593" s="198">
        <v>2.4</v>
      </c>
      <c r="V1593" t="s">
        <v>3167</v>
      </c>
      <c r="W1593" t="s">
        <v>3108</v>
      </c>
      <c r="X1593" t="s">
        <v>3092</v>
      </c>
      <c r="Y1593" t="s">
        <v>2469</v>
      </c>
      <c r="Z1593" t="s">
        <v>2995</v>
      </c>
      <c r="AA1593">
        <v>835987</v>
      </c>
      <c r="AB1593" s="195">
        <v>37050.875011574099</v>
      </c>
      <c r="AC1593" s="195">
        <v>37050.875011574099</v>
      </c>
    </row>
    <row r="1594" spans="1:29" x14ac:dyDescent="0.25">
      <c r="A1594" s="43" t="str">
        <f t="shared" si="121"/>
        <v xml:space="preserve"> Natural Gas Physical</v>
      </c>
      <c r="B1594" s="43" t="str">
        <f t="shared" si="122"/>
        <v/>
      </c>
      <c r="C1594" s="43" t="str">
        <f t="shared" si="123"/>
        <v>Natural Gas</v>
      </c>
      <c r="D1594" s="43" t="str">
        <f t="shared" si="124"/>
        <v>Physical</v>
      </c>
      <c r="E1594" s="43">
        <f>IF(VLOOKUP(S1594,'DD-Lookup'!$J$6:$L$50,3,FALSE)="Monthly",(YEAR(AC1594)-YEAR(AB1594))*12+MONTH(AC1594)-MONTH(AB1594)+1,(AC1594-AB1594+1))</f>
        <v>1</v>
      </c>
      <c r="F1594" s="210">
        <f t="shared" si="125"/>
        <v>50000</v>
      </c>
      <c r="G1594" s="199">
        <v>1353681</v>
      </c>
      <c r="H1594" s="195">
        <v>37049.354131944398</v>
      </c>
      <c r="I1594" t="s">
        <v>3264</v>
      </c>
      <c r="M1594" t="s">
        <v>3341</v>
      </c>
      <c r="N1594" t="s">
        <v>3588</v>
      </c>
      <c r="O1594" t="s">
        <v>1679</v>
      </c>
      <c r="Q1594" s="196">
        <v>50000</v>
      </c>
      <c r="S1594" t="s">
        <v>3590</v>
      </c>
      <c r="T1594" t="s">
        <v>3591</v>
      </c>
      <c r="U1594" s="198">
        <v>21.8</v>
      </c>
      <c r="V1594" t="s">
        <v>3265</v>
      </c>
      <c r="W1594" t="s">
        <v>3600</v>
      </c>
      <c r="X1594" t="s">
        <v>3593</v>
      </c>
      <c r="Y1594" t="s">
        <v>3594</v>
      </c>
      <c r="Z1594" t="s">
        <v>3562</v>
      </c>
      <c r="AA1594">
        <v>106907</v>
      </c>
      <c r="AB1594" s="195">
        <v>37049.875011574099</v>
      </c>
      <c r="AC1594" s="195">
        <v>37049.875011574099</v>
      </c>
    </row>
    <row r="1595" spans="1:29" x14ac:dyDescent="0.25">
      <c r="A1595" s="43" t="str">
        <f t="shared" si="121"/>
        <v>US Natural Gas Physical</v>
      </c>
      <c r="B1595" s="43" t="str">
        <f t="shared" si="122"/>
        <v>US</v>
      </c>
      <c r="C1595" s="43" t="str">
        <f t="shared" si="123"/>
        <v>Natural Gas</v>
      </c>
      <c r="D1595" s="43" t="str">
        <f t="shared" si="124"/>
        <v>Physical</v>
      </c>
      <c r="E1595" s="43">
        <f>IF(VLOOKUP(S1595,'DD-Lookup'!$J$6:$L$50,3,FALSE)="Monthly",(YEAR(AC1595)-YEAR(AB1595))*12+MONTH(AC1595)-MONTH(AB1595)+1,(AC1595-AB1595+1))</f>
        <v>1</v>
      </c>
      <c r="F1595" s="210">
        <f t="shared" si="125"/>
        <v>5000</v>
      </c>
      <c r="G1595" s="199">
        <v>1353682</v>
      </c>
      <c r="H1595" s="195">
        <v>37049.354143518503</v>
      </c>
      <c r="I1595" t="s">
        <v>2280</v>
      </c>
      <c r="M1595" t="s">
        <v>3341</v>
      </c>
      <c r="N1595" t="s">
        <v>3747</v>
      </c>
      <c r="O1595" t="s">
        <v>465</v>
      </c>
      <c r="Q1595" s="196">
        <v>5000</v>
      </c>
      <c r="S1595" t="s">
        <v>3342</v>
      </c>
      <c r="T1595" t="s">
        <v>3557</v>
      </c>
      <c r="U1595" s="198">
        <v>3.3</v>
      </c>
      <c r="V1595" t="s">
        <v>593</v>
      </c>
      <c r="W1595" t="s">
        <v>3091</v>
      </c>
      <c r="X1595" t="s">
        <v>3092</v>
      </c>
      <c r="Y1595" t="s">
        <v>2469</v>
      </c>
      <c r="Z1595" t="s">
        <v>2995</v>
      </c>
      <c r="AA1595">
        <v>835988</v>
      </c>
      <c r="AB1595" s="195">
        <v>37050.875011574099</v>
      </c>
      <c r="AC1595" s="195">
        <v>37050.875011574099</v>
      </c>
    </row>
    <row r="1596" spans="1:29" x14ac:dyDescent="0.25">
      <c r="A1596" s="43" t="str">
        <f t="shared" si="121"/>
        <v>US Natural Gas Financial</v>
      </c>
      <c r="B1596" s="43" t="str">
        <f t="shared" si="122"/>
        <v>US</v>
      </c>
      <c r="C1596" s="43" t="str">
        <f t="shared" si="123"/>
        <v>Natural Gas</v>
      </c>
      <c r="D1596" s="43" t="str">
        <f t="shared" si="124"/>
        <v>Financial</v>
      </c>
      <c r="E1596" s="43">
        <f>IF(VLOOKUP(S1596,'DD-Lookup'!$J$6:$L$50,3,FALSE)="Monthly",(YEAR(AC1596)-YEAR(AB1596))*12+MONTH(AC1596)-MONTH(AB1596)+1,(AC1596-AB1596+1))</f>
        <v>31</v>
      </c>
      <c r="F1596" s="210">
        <f t="shared" si="125"/>
        <v>465000</v>
      </c>
      <c r="G1596" s="199">
        <v>1353683</v>
      </c>
      <c r="H1596" s="195">
        <v>37049.354201388902</v>
      </c>
      <c r="I1596" t="s">
        <v>3529</v>
      </c>
      <c r="M1596" t="s">
        <v>3341</v>
      </c>
      <c r="N1596" t="s">
        <v>2281</v>
      </c>
      <c r="O1596" t="s">
        <v>2475</v>
      </c>
      <c r="Q1596" s="196">
        <v>15000</v>
      </c>
      <c r="S1596" t="s">
        <v>3342</v>
      </c>
      <c r="T1596" t="s">
        <v>3557</v>
      </c>
      <c r="U1596" s="198">
        <v>3.79</v>
      </c>
      <c r="V1596" t="s">
        <v>2283</v>
      </c>
      <c r="W1596" t="s">
        <v>2853</v>
      </c>
      <c r="X1596" t="s">
        <v>2282</v>
      </c>
      <c r="Y1596" t="s">
        <v>3575</v>
      </c>
      <c r="Z1596" t="s">
        <v>2995</v>
      </c>
      <c r="AA1596" t="s">
        <v>598</v>
      </c>
      <c r="AB1596" s="195">
        <v>37073.875</v>
      </c>
      <c r="AC1596" s="195">
        <v>37103.875</v>
      </c>
    </row>
    <row r="1597" spans="1:29" x14ac:dyDescent="0.25">
      <c r="A1597" s="43" t="str">
        <f t="shared" si="121"/>
        <v>US Power Physical</v>
      </c>
      <c r="B1597" s="43" t="str">
        <f t="shared" si="122"/>
        <v>US</v>
      </c>
      <c r="C1597" s="43" t="str">
        <f t="shared" si="123"/>
        <v>Power</v>
      </c>
      <c r="D1597" s="43" t="str">
        <f t="shared" si="124"/>
        <v>Physical</v>
      </c>
      <c r="E1597" s="43">
        <f>IF(VLOOKUP(S1597,'DD-Lookup'!$J$6:$L$50,3,FALSE)="Monthly",(YEAR(AC1597)-YEAR(AB1597))*12+MONTH(AC1597)-MONTH(AB1597)+1,(AC1597-AB1597+1))</f>
        <v>5</v>
      </c>
      <c r="F1597" s="210">
        <f t="shared" si="125"/>
        <v>250</v>
      </c>
      <c r="G1597" s="199">
        <v>1353684</v>
      </c>
      <c r="H1597" s="195">
        <v>37049.354293981502</v>
      </c>
      <c r="I1597" t="s">
        <v>3367</v>
      </c>
      <c r="M1597" t="s">
        <v>2766</v>
      </c>
      <c r="N1597" t="s">
        <v>3361</v>
      </c>
      <c r="O1597" t="s">
        <v>3307</v>
      </c>
      <c r="P1597" s="196">
        <v>50</v>
      </c>
      <c r="S1597" t="s">
        <v>3340</v>
      </c>
      <c r="T1597" t="s">
        <v>3557</v>
      </c>
      <c r="U1597" s="198">
        <v>44.5</v>
      </c>
      <c r="V1597" t="s">
        <v>2721</v>
      </c>
      <c r="W1597" t="s">
        <v>3376</v>
      </c>
      <c r="X1597" t="s">
        <v>3377</v>
      </c>
      <c r="Y1597" t="s">
        <v>2662</v>
      </c>
      <c r="Z1597" t="s">
        <v>2990</v>
      </c>
      <c r="AA1597">
        <v>636756.1</v>
      </c>
      <c r="AB1597" s="195">
        <v>37053.875011574099</v>
      </c>
      <c r="AC1597" s="195">
        <v>37057.875011574099</v>
      </c>
    </row>
    <row r="1598" spans="1:29" x14ac:dyDescent="0.25">
      <c r="A1598" s="43" t="str">
        <f t="shared" si="121"/>
        <v>US Natural Gas Financial</v>
      </c>
      <c r="B1598" s="43" t="str">
        <f t="shared" si="122"/>
        <v>US</v>
      </c>
      <c r="C1598" s="43" t="str">
        <f t="shared" si="123"/>
        <v>Natural Gas</v>
      </c>
      <c r="D1598" s="43" t="str">
        <f t="shared" si="124"/>
        <v>Financial</v>
      </c>
      <c r="E1598" s="43">
        <f>IF(VLOOKUP(S1598,'DD-Lookup'!$J$6:$L$50,3,FALSE)="Monthly",(YEAR(AC1598)-YEAR(AB1598))*12+MONTH(AC1598)-MONTH(AB1598)+1,(AC1598-AB1598+1))</f>
        <v>31</v>
      </c>
      <c r="F1598" s="210">
        <f t="shared" si="125"/>
        <v>155000</v>
      </c>
      <c r="G1598" s="199">
        <v>1353687</v>
      </c>
      <c r="H1598" s="195">
        <v>37049.354351851798</v>
      </c>
      <c r="I1598" t="s">
        <v>3076</v>
      </c>
      <c r="M1598" t="s">
        <v>3341</v>
      </c>
      <c r="N1598" t="s">
        <v>2476</v>
      </c>
      <c r="O1598" t="s">
        <v>2389</v>
      </c>
      <c r="P1598" s="196">
        <v>5000</v>
      </c>
      <c r="S1598" t="s">
        <v>3342</v>
      </c>
      <c r="T1598" t="s">
        <v>3557</v>
      </c>
      <c r="U1598" s="198">
        <v>1.4</v>
      </c>
      <c r="V1598" t="s">
        <v>3200</v>
      </c>
      <c r="W1598" t="s">
        <v>2381</v>
      </c>
      <c r="X1598" t="s">
        <v>2382</v>
      </c>
      <c r="Y1598" t="s">
        <v>3575</v>
      </c>
      <c r="Z1598" t="s">
        <v>2995</v>
      </c>
      <c r="AA1598" t="s">
        <v>599</v>
      </c>
      <c r="AB1598" s="195">
        <v>37165.875011574099</v>
      </c>
      <c r="AC1598" s="195">
        <v>37195.875011574099</v>
      </c>
    </row>
    <row r="1599" spans="1:29" x14ac:dyDescent="0.25">
      <c r="A1599" s="43" t="str">
        <f t="shared" si="121"/>
        <v>US Natural Gas Physical</v>
      </c>
      <c r="B1599" s="43" t="str">
        <f t="shared" si="122"/>
        <v>US</v>
      </c>
      <c r="C1599" s="43" t="str">
        <f t="shared" si="123"/>
        <v>Natural Gas</v>
      </c>
      <c r="D1599" s="43" t="str">
        <f t="shared" si="124"/>
        <v>Physical</v>
      </c>
      <c r="E1599" s="43">
        <f>IF(VLOOKUP(S1599,'DD-Lookup'!$J$6:$L$50,3,FALSE)="Monthly",(YEAR(AC1599)-YEAR(AB1599))*12+MONTH(AC1599)-MONTH(AB1599)+1,(AC1599-AB1599+1))</f>
        <v>1</v>
      </c>
      <c r="F1599" s="210">
        <f t="shared" si="125"/>
        <v>10000</v>
      </c>
      <c r="G1599" s="199">
        <v>1353688</v>
      </c>
      <c r="H1599" s="195">
        <v>37049.354363425897</v>
      </c>
      <c r="I1599" t="s">
        <v>2288</v>
      </c>
      <c r="M1599" t="s">
        <v>3341</v>
      </c>
      <c r="N1599" t="s">
        <v>3747</v>
      </c>
      <c r="O1599" t="s">
        <v>2706</v>
      </c>
      <c r="Q1599" s="196">
        <v>10000</v>
      </c>
      <c r="S1599" t="s">
        <v>3342</v>
      </c>
      <c r="T1599" t="s">
        <v>3557</v>
      </c>
      <c r="U1599" s="198">
        <v>3.89</v>
      </c>
      <c r="V1599" t="s">
        <v>3463</v>
      </c>
      <c r="W1599" t="s">
        <v>431</v>
      </c>
      <c r="X1599" t="s">
        <v>3077</v>
      </c>
      <c r="Y1599" t="s">
        <v>2469</v>
      </c>
      <c r="Z1599" t="s">
        <v>2995</v>
      </c>
      <c r="AA1599">
        <v>835989</v>
      </c>
      <c r="AB1599" s="195">
        <v>37050.875011574099</v>
      </c>
      <c r="AC1599" s="195">
        <v>37050.875011574099</v>
      </c>
    </row>
    <row r="1600" spans="1:29" x14ac:dyDescent="0.25">
      <c r="A1600" s="43" t="str">
        <f t="shared" si="121"/>
        <v>US Natural Gas Physical</v>
      </c>
      <c r="B1600" s="43" t="str">
        <f t="shared" si="122"/>
        <v>US</v>
      </c>
      <c r="C1600" s="43" t="str">
        <f t="shared" si="123"/>
        <v>Natural Gas</v>
      </c>
      <c r="D1600" s="43" t="str">
        <f t="shared" si="124"/>
        <v>Physical</v>
      </c>
      <c r="E1600" s="43">
        <f>IF(VLOOKUP(S1600,'DD-Lookup'!$J$6:$L$50,3,FALSE)="Monthly",(YEAR(AC1600)-YEAR(AB1600))*12+MONTH(AC1600)-MONTH(AB1600)+1,(AC1600-AB1600+1))</f>
        <v>1</v>
      </c>
      <c r="F1600" s="210">
        <f t="shared" si="125"/>
        <v>25000</v>
      </c>
      <c r="G1600" s="199">
        <v>1353689</v>
      </c>
      <c r="H1600" s="195">
        <v>37049.354363425897</v>
      </c>
      <c r="I1600" t="s">
        <v>3529</v>
      </c>
      <c r="M1600" t="s">
        <v>3341</v>
      </c>
      <c r="N1600" t="s">
        <v>3747</v>
      </c>
      <c r="O1600" t="s">
        <v>2722</v>
      </c>
      <c r="Q1600" s="196">
        <v>25000</v>
      </c>
      <c r="S1600" t="s">
        <v>3342</v>
      </c>
      <c r="T1600" t="s">
        <v>3557</v>
      </c>
      <c r="U1600" s="198">
        <v>3.6749999999999998</v>
      </c>
      <c r="V1600" t="s">
        <v>3851</v>
      </c>
      <c r="W1600" t="s">
        <v>2175</v>
      </c>
      <c r="X1600" t="s">
        <v>2176</v>
      </c>
      <c r="Y1600" t="s">
        <v>2469</v>
      </c>
      <c r="Z1600" t="s">
        <v>2995</v>
      </c>
      <c r="AA1600">
        <v>835990</v>
      </c>
      <c r="AB1600" s="195">
        <v>37050.875011574099</v>
      </c>
      <c r="AC1600" s="195">
        <v>37050.875011574099</v>
      </c>
    </row>
    <row r="1601" spans="1:29" x14ac:dyDescent="0.25">
      <c r="A1601" s="43" t="str">
        <f t="shared" si="121"/>
        <v>US Natural Gas Physical</v>
      </c>
      <c r="B1601" s="43" t="str">
        <f t="shared" si="122"/>
        <v>US</v>
      </c>
      <c r="C1601" s="43" t="str">
        <f t="shared" si="123"/>
        <v>Natural Gas</v>
      </c>
      <c r="D1601" s="43" t="str">
        <f t="shared" si="124"/>
        <v>Physical</v>
      </c>
      <c r="E1601" s="43">
        <f>IF(VLOOKUP(S1601,'DD-Lookup'!$J$6:$L$50,3,FALSE)="Monthly",(YEAR(AC1601)-YEAR(AB1601))*12+MONTH(AC1601)-MONTH(AB1601)+1,(AC1601-AB1601+1))</f>
        <v>1</v>
      </c>
      <c r="F1601" s="210">
        <f t="shared" si="125"/>
        <v>5000</v>
      </c>
      <c r="G1601" s="199">
        <v>1353690</v>
      </c>
      <c r="H1601" s="195">
        <v>37049.354386574101</v>
      </c>
      <c r="I1601" t="s">
        <v>2430</v>
      </c>
      <c r="M1601" t="s">
        <v>3341</v>
      </c>
      <c r="N1601" t="s">
        <v>3747</v>
      </c>
      <c r="O1601" t="s">
        <v>487</v>
      </c>
      <c r="P1601" s="196">
        <v>5000</v>
      </c>
      <c r="S1601" t="s">
        <v>3342</v>
      </c>
      <c r="T1601" t="s">
        <v>3557</v>
      </c>
      <c r="U1601" s="198">
        <v>2.38</v>
      </c>
      <c r="V1601" t="s">
        <v>1763</v>
      </c>
      <c r="W1601" t="s">
        <v>3108</v>
      </c>
      <c r="X1601" t="s">
        <v>3092</v>
      </c>
      <c r="Y1601" t="s">
        <v>2469</v>
      </c>
      <c r="Z1601" t="s">
        <v>2995</v>
      </c>
      <c r="AA1601">
        <v>835991</v>
      </c>
      <c r="AB1601" s="195">
        <v>37050.875011574099</v>
      </c>
      <c r="AC1601" s="195">
        <v>37050.875011574099</v>
      </c>
    </row>
    <row r="1602" spans="1:29" x14ac:dyDescent="0.25">
      <c r="A1602" s="43" t="str">
        <f t="shared" si="121"/>
        <v>US Natural Gas Physical</v>
      </c>
      <c r="B1602" s="43" t="str">
        <f t="shared" si="122"/>
        <v>US</v>
      </c>
      <c r="C1602" s="43" t="str">
        <f t="shared" si="123"/>
        <v>Natural Gas</v>
      </c>
      <c r="D1602" s="43" t="str">
        <f t="shared" si="124"/>
        <v>Physical</v>
      </c>
      <c r="E1602" s="43">
        <f>IF(VLOOKUP(S1602,'DD-Lookup'!$J$6:$L$50,3,FALSE)="Monthly",(YEAR(AC1602)-YEAR(AB1602))*12+MONTH(AC1602)-MONTH(AB1602)+1,(AC1602-AB1602+1))</f>
        <v>1</v>
      </c>
      <c r="F1602" s="210">
        <f t="shared" si="125"/>
        <v>10000</v>
      </c>
      <c r="G1602" s="199">
        <v>1353691</v>
      </c>
      <c r="H1602" s="195">
        <v>37049.354398148098</v>
      </c>
      <c r="I1602" t="s">
        <v>2504</v>
      </c>
      <c r="M1602" t="s">
        <v>3341</v>
      </c>
      <c r="N1602" t="s">
        <v>3747</v>
      </c>
      <c r="O1602" t="s">
        <v>464</v>
      </c>
      <c r="Q1602" s="196">
        <v>10000</v>
      </c>
      <c r="S1602" t="s">
        <v>3342</v>
      </c>
      <c r="T1602" t="s">
        <v>3557</v>
      </c>
      <c r="U1602" s="198">
        <v>3.8050000000000002</v>
      </c>
      <c r="V1602" t="s">
        <v>3324</v>
      </c>
      <c r="W1602" t="s">
        <v>2509</v>
      </c>
      <c r="X1602" t="s">
        <v>2510</v>
      </c>
      <c r="Y1602" t="s">
        <v>2469</v>
      </c>
      <c r="Z1602" t="s">
        <v>2995</v>
      </c>
      <c r="AA1602">
        <v>835992</v>
      </c>
      <c r="AB1602" s="195">
        <v>37050.875011574099</v>
      </c>
      <c r="AC1602" s="195">
        <v>37050.875011574099</v>
      </c>
    </row>
    <row r="1603" spans="1:29" x14ac:dyDescent="0.25">
      <c r="A1603" s="43" t="str">
        <f t="shared" si="121"/>
        <v>US Power Physical</v>
      </c>
      <c r="B1603" s="43" t="str">
        <f t="shared" si="122"/>
        <v>US</v>
      </c>
      <c r="C1603" s="43" t="str">
        <f t="shared" si="123"/>
        <v>Power</v>
      </c>
      <c r="D1603" s="43" t="str">
        <f t="shared" si="124"/>
        <v>Physical</v>
      </c>
      <c r="E1603" s="43">
        <f>IF(VLOOKUP(S1603,'DD-Lookup'!$J$6:$L$50,3,FALSE)="Monthly",(YEAR(AC1603)-YEAR(AB1603))*12+MONTH(AC1603)-MONTH(AB1603)+1,(AC1603-AB1603+1))</f>
        <v>31</v>
      </c>
      <c r="F1603" s="210">
        <f t="shared" si="125"/>
        <v>1550</v>
      </c>
      <c r="G1603" s="199">
        <v>1353693</v>
      </c>
      <c r="H1603" s="195">
        <v>37049.354432870401</v>
      </c>
      <c r="I1603" t="s">
        <v>2288</v>
      </c>
      <c r="M1603" t="s">
        <v>2766</v>
      </c>
      <c r="N1603" t="s">
        <v>3361</v>
      </c>
      <c r="O1603" t="s">
        <v>3745</v>
      </c>
      <c r="Q1603" s="196">
        <v>50</v>
      </c>
      <c r="S1603" t="s">
        <v>3340</v>
      </c>
      <c r="T1603" t="s">
        <v>3557</v>
      </c>
      <c r="U1603" s="198">
        <v>80.25</v>
      </c>
      <c r="V1603" t="s">
        <v>2784</v>
      </c>
      <c r="W1603" t="s">
        <v>3380</v>
      </c>
      <c r="X1603" t="s">
        <v>3381</v>
      </c>
      <c r="Y1603" t="s">
        <v>2662</v>
      </c>
      <c r="Z1603" t="s">
        <v>2990</v>
      </c>
      <c r="AA1603">
        <v>636757.1</v>
      </c>
      <c r="AB1603" s="195">
        <v>37073.875011574099</v>
      </c>
      <c r="AC1603" s="195">
        <v>37103.875011574099</v>
      </c>
    </row>
    <row r="1604" spans="1:29" x14ac:dyDescent="0.25">
      <c r="A1604" s="43" t="str">
        <f t="shared" si="121"/>
        <v>US Natural Gas Financial</v>
      </c>
      <c r="B1604" s="43" t="str">
        <f t="shared" si="122"/>
        <v>US</v>
      </c>
      <c r="C1604" s="43" t="str">
        <f t="shared" si="123"/>
        <v>Natural Gas</v>
      </c>
      <c r="D1604" s="43" t="str">
        <f t="shared" si="124"/>
        <v>Financial</v>
      </c>
      <c r="E1604" s="43">
        <f>IF(VLOOKUP(S1604,'DD-Lookup'!$J$6:$L$50,3,FALSE)="Monthly",(YEAR(AC1604)-YEAR(AB1604))*12+MONTH(AC1604)-MONTH(AB1604)+1,(AC1604-AB1604+1))</f>
        <v>365</v>
      </c>
      <c r="F1604" s="210">
        <f t="shared" si="125"/>
        <v>1825000</v>
      </c>
      <c r="G1604" s="199">
        <v>1353695</v>
      </c>
      <c r="H1604" s="195">
        <v>37049.354456018496</v>
      </c>
      <c r="I1604" t="s">
        <v>3375</v>
      </c>
      <c r="M1604" t="s">
        <v>3341</v>
      </c>
      <c r="N1604" t="s">
        <v>2281</v>
      </c>
      <c r="O1604" t="s">
        <v>2511</v>
      </c>
      <c r="P1604" s="196">
        <v>5000</v>
      </c>
      <c r="S1604" t="s">
        <v>3342</v>
      </c>
      <c r="T1604" t="s">
        <v>3557</v>
      </c>
      <c r="U1604" s="198">
        <v>3.95</v>
      </c>
      <c r="V1604" t="s">
        <v>600</v>
      </c>
      <c r="W1604" t="s">
        <v>2853</v>
      </c>
      <c r="X1604" t="s">
        <v>2282</v>
      </c>
      <c r="Y1604" t="s">
        <v>3575</v>
      </c>
      <c r="Z1604" t="s">
        <v>2995</v>
      </c>
      <c r="AA1604" t="s">
        <v>601</v>
      </c>
      <c r="AB1604" s="195">
        <v>37257.875</v>
      </c>
      <c r="AC1604" s="195">
        <v>37621.875</v>
      </c>
    </row>
    <row r="1605" spans="1:29" x14ac:dyDescent="0.25">
      <c r="A1605" s="43" t="str">
        <f t="shared" si="121"/>
        <v>US Power Physical</v>
      </c>
      <c r="B1605" s="43" t="str">
        <f t="shared" si="122"/>
        <v>US</v>
      </c>
      <c r="C1605" s="43" t="str">
        <f t="shared" si="123"/>
        <v>Power</v>
      </c>
      <c r="D1605" s="43" t="str">
        <f t="shared" si="124"/>
        <v>Physical</v>
      </c>
      <c r="E1605" s="43">
        <f>IF(VLOOKUP(S1605,'DD-Lookup'!$J$6:$L$50,3,FALSE)="Monthly",(YEAR(AC1605)-YEAR(AB1605))*12+MONTH(AC1605)-MONTH(AB1605)+1,(AC1605-AB1605+1))</f>
        <v>2</v>
      </c>
      <c r="F1605" s="210">
        <f t="shared" si="125"/>
        <v>50</v>
      </c>
      <c r="G1605" s="199">
        <v>1353694</v>
      </c>
      <c r="H1605" s="195">
        <v>37049.354456018496</v>
      </c>
      <c r="I1605" t="s">
        <v>3360</v>
      </c>
      <c r="M1605" t="s">
        <v>2766</v>
      </c>
      <c r="N1605" t="s">
        <v>3308</v>
      </c>
      <c r="O1605" t="s">
        <v>2694</v>
      </c>
      <c r="Q1605" s="196">
        <v>25</v>
      </c>
      <c r="S1605" t="s">
        <v>3340</v>
      </c>
      <c r="T1605" t="s">
        <v>3557</v>
      </c>
      <c r="U1605" s="198">
        <v>60</v>
      </c>
      <c r="V1605" t="s">
        <v>2397</v>
      </c>
      <c r="W1605" t="s">
        <v>3313</v>
      </c>
      <c r="X1605" t="s">
        <v>3309</v>
      </c>
      <c r="Y1605" t="s">
        <v>2662</v>
      </c>
      <c r="Z1605" t="s">
        <v>2990</v>
      </c>
      <c r="AA1605">
        <v>636758.1</v>
      </c>
      <c r="AB1605" s="195">
        <v>37050.875011574099</v>
      </c>
      <c r="AC1605" s="195">
        <v>37051.875011574099</v>
      </c>
    </row>
    <row r="1606" spans="1:29" x14ac:dyDescent="0.25">
      <c r="A1606" s="43" t="str">
        <f t="shared" si="121"/>
        <v xml:space="preserve"> Natural Gas Physical</v>
      </c>
      <c r="B1606" s="43" t="str">
        <f t="shared" si="122"/>
        <v/>
      </c>
      <c r="C1606" s="43" t="str">
        <f t="shared" si="123"/>
        <v>Natural Gas</v>
      </c>
      <c r="D1606" s="43" t="str">
        <f t="shared" si="124"/>
        <v>Physical</v>
      </c>
      <c r="E1606" s="43">
        <f>IF(VLOOKUP(S1606,'DD-Lookup'!$J$6:$L$50,3,FALSE)="Monthly",(YEAR(AC1606)-YEAR(AB1606))*12+MONTH(AC1606)-MONTH(AB1606)+1,(AC1606-AB1606+1))</f>
        <v>1</v>
      </c>
      <c r="F1606" s="210">
        <f t="shared" si="125"/>
        <v>10000</v>
      </c>
      <c r="G1606" s="199">
        <v>1353696</v>
      </c>
      <c r="H1606" s="195">
        <v>37049.354479166701</v>
      </c>
      <c r="I1606" t="s">
        <v>3729</v>
      </c>
      <c r="M1606" t="s">
        <v>3341</v>
      </c>
      <c r="N1606" t="s">
        <v>2492</v>
      </c>
      <c r="O1606" t="s">
        <v>507</v>
      </c>
      <c r="P1606" s="196">
        <v>10000</v>
      </c>
      <c r="S1606" t="s">
        <v>3342</v>
      </c>
      <c r="T1606" t="s">
        <v>3557</v>
      </c>
      <c r="U1606" s="198">
        <v>3.7974999999999999</v>
      </c>
      <c r="V1606" t="s">
        <v>3730</v>
      </c>
      <c r="W1606" t="s">
        <v>2493</v>
      </c>
      <c r="X1606" t="s">
        <v>2494</v>
      </c>
      <c r="Y1606" t="s">
        <v>2469</v>
      </c>
      <c r="Z1606" t="s">
        <v>2995</v>
      </c>
      <c r="AA1606">
        <v>835993</v>
      </c>
      <c r="AB1606" s="195">
        <v>37050.875011574099</v>
      </c>
      <c r="AC1606" s="195">
        <v>37050.875011574099</v>
      </c>
    </row>
    <row r="1607" spans="1:29" x14ac:dyDescent="0.25">
      <c r="A1607" s="43" t="str">
        <f t="shared" si="121"/>
        <v>US Natural Gas Physical</v>
      </c>
      <c r="B1607" s="43" t="str">
        <f t="shared" si="122"/>
        <v>US</v>
      </c>
      <c r="C1607" s="43" t="str">
        <f t="shared" si="123"/>
        <v>Natural Gas</v>
      </c>
      <c r="D1607" s="43" t="str">
        <f t="shared" si="124"/>
        <v>Physical</v>
      </c>
      <c r="E1607" s="43">
        <f>IF(VLOOKUP(S1607,'DD-Lookup'!$J$6:$L$50,3,FALSE)="Monthly",(YEAR(AC1607)-YEAR(AB1607))*12+MONTH(AC1607)-MONTH(AB1607)+1,(AC1607-AB1607+1))</f>
        <v>1</v>
      </c>
      <c r="F1607" s="210">
        <f t="shared" si="125"/>
        <v>10000</v>
      </c>
      <c r="G1607" s="199">
        <v>1353697</v>
      </c>
      <c r="H1607" s="195">
        <v>37049.354490740698</v>
      </c>
      <c r="I1607" t="s">
        <v>2527</v>
      </c>
      <c r="M1607" t="s">
        <v>3341</v>
      </c>
      <c r="N1607" t="s">
        <v>3747</v>
      </c>
      <c r="O1607" t="s">
        <v>453</v>
      </c>
      <c r="P1607" s="196">
        <v>10000</v>
      </c>
      <c r="S1607" t="s">
        <v>3342</v>
      </c>
      <c r="T1607" t="s">
        <v>3557</v>
      </c>
      <c r="U1607" s="198">
        <v>5.95</v>
      </c>
      <c r="V1607" t="s">
        <v>3887</v>
      </c>
      <c r="W1607" t="s">
        <v>454</v>
      </c>
      <c r="X1607" t="s">
        <v>3092</v>
      </c>
      <c r="Y1607" t="s">
        <v>2469</v>
      </c>
      <c r="Z1607" t="s">
        <v>2995</v>
      </c>
      <c r="AA1607">
        <v>835994</v>
      </c>
      <c r="AB1607" s="195">
        <v>37050.875011574099</v>
      </c>
      <c r="AC1607" s="195">
        <v>37050.875011574099</v>
      </c>
    </row>
    <row r="1608" spans="1:29" x14ac:dyDescent="0.25">
      <c r="A1608" s="43" t="str">
        <f t="shared" si="121"/>
        <v>US Natural Gas Physical</v>
      </c>
      <c r="B1608" s="43" t="str">
        <f t="shared" si="122"/>
        <v>US</v>
      </c>
      <c r="C1608" s="43" t="str">
        <f t="shared" si="123"/>
        <v>Natural Gas</v>
      </c>
      <c r="D1608" s="43" t="str">
        <f t="shared" si="124"/>
        <v>Physical</v>
      </c>
      <c r="E1608" s="43">
        <f>IF(VLOOKUP(S1608,'DD-Lookup'!$J$6:$L$50,3,FALSE)="Monthly",(YEAR(AC1608)-YEAR(AB1608))*12+MONTH(AC1608)-MONTH(AB1608)+1,(AC1608-AB1608+1))</f>
        <v>1</v>
      </c>
      <c r="F1608" s="210">
        <f t="shared" si="125"/>
        <v>101</v>
      </c>
      <c r="G1608" s="199">
        <v>1353701</v>
      </c>
      <c r="H1608" s="195">
        <v>37049.354525463001</v>
      </c>
      <c r="I1608" t="s">
        <v>3083</v>
      </c>
      <c r="M1608" t="s">
        <v>3341</v>
      </c>
      <c r="N1608" t="s">
        <v>3747</v>
      </c>
      <c r="O1608" t="s">
        <v>464</v>
      </c>
      <c r="P1608" s="196">
        <v>101</v>
      </c>
      <c r="S1608" t="s">
        <v>3342</v>
      </c>
      <c r="T1608" t="s">
        <v>3557</v>
      </c>
      <c r="U1608" s="198">
        <v>3.8</v>
      </c>
      <c r="V1608" t="s">
        <v>3049</v>
      </c>
      <c r="W1608" t="s">
        <v>2509</v>
      </c>
      <c r="X1608" t="s">
        <v>2510</v>
      </c>
      <c r="Y1608" t="s">
        <v>2469</v>
      </c>
      <c r="Z1608" t="s">
        <v>2995</v>
      </c>
      <c r="AA1608">
        <v>835995</v>
      </c>
      <c r="AB1608" s="195">
        <v>37050.875011574099</v>
      </c>
      <c r="AC1608" s="195">
        <v>37050.875011574099</v>
      </c>
    </row>
    <row r="1609" spans="1:29" x14ac:dyDescent="0.25">
      <c r="A1609" s="43" t="str">
        <f t="shared" si="121"/>
        <v>US Natural Gas Financial</v>
      </c>
      <c r="B1609" s="43" t="str">
        <f t="shared" si="122"/>
        <v>US</v>
      </c>
      <c r="C1609" s="43" t="str">
        <f t="shared" si="123"/>
        <v>Natural Gas</v>
      </c>
      <c r="D1609" s="43" t="str">
        <f t="shared" si="124"/>
        <v>Financial</v>
      </c>
      <c r="E1609" s="43">
        <f>IF(VLOOKUP(S1609,'DD-Lookup'!$J$6:$L$50,3,FALSE)="Monthly",(YEAR(AC1609)-YEAR(AB1609))*12+MONTH(AC1609)-MONTH(AB1609)+1,(AC1609-AB1609+1))</f>
        <v>151</v>
      </c>
      <c r="F1609" s="210">
        <f t="shared" si="125"/>
        <v>755000</v>
      </c>
      <c r="G1609" s="199">
        <v>1353702</v>
      </c>
      <c r="H1609" s="195">
        <v>37049.354537036997</v>
      </c>
      <c r="I1609" t="s">
        <v>2371</v>
      </c>
      <c r="M1609" t="s">
        <v>3341</v>
      </c>
      <c r="N1609" t="s">
        <v>2476</v>
      </c>
      <c r="O1609" t="s">
        <v>602</v>
      </c>
      <c r="P1609" s="196">
        <v>5000</v>
      </c>
      <c r="S1609" t="s">
        <v>3342</v>
      </c>
      <c r="T1609" t="s">
        <v>3557</v>
      </c>
      <c r="U1609" s="198">
        <v>0.83</v>
      </c>
      <c r="V1609" t="s">
        <v>2599</v>
      </c>
      <c r="W1609" t="s">
        <v>2477</v>
      </c>
      <c r="X1609" t="s">
        <v>2478</v>
      </c>
      <c r="Y1609" t="s">
        <v>3575</v>
      </c>
      <c r="Z1609" t="s">
        <v>2995</v>
      </c>
      <c r="AA1609" t="s">
        <v>603</v>
      </c>
      <c r="AB1609" s="195">
        <v>37196</v>
      </c>
      <c r="AC1609" s="195">
        <v>37346</v>
      </c>
    </row>
    <row r="1610" spans="1:29" x14ac:dyDescent="0.25">
      <c r="A1610" s="43" t="str">
        <f t="shared" si="121"/>
        <v>US Natural Gas Physical</v>
      </c>
      <c r="B1610" s="43" t="str">
        <f t="shared" si="122"/>
        <v>US</v>
      </c>
      <c r="C1610" s="43" t="str">
        <f t="shared" si="123"/>
        <v>Natural Gas</v>
      </c>
      <c r="D1610" s="43" t="str">
        <f t="shared" si="124"/>
        <v>Physical</v>
      </c>
      <c r="E1610" s="43">
        <f>IF(VLOOKUP(S1610,'DD-Lookup'!$J$6:$L$50,3,FALSE)="Monthly",(YEAR(AC1610)-YEAR(AB1610))*12+MONTH(AC1610)-MONTH(AB1610)+1,(AC1610-AB1610+1))</f>
        <v>1</v>
      </c>
      <c r="F1610" s="210">
        <f t="shared" si="125"/>
        <v>10000</v>
      </c>
      <c r="G1610" s="199">
        <v>1353705</v>
      </c>
      <c r="H1610" s="195">
        <v>37049.354583333297</v>
      </c>
      <c r="I1610" t="s">
        <v>2527</v>
      </c>
      <c r="M1610" t="s">
        <v>3341</v>
      </c>
      <c r="N1610" t="s">
        <v>3747</v>
      </c>
      <c r="O1610" t="s">
        <v>453</v>
      </c>
      <c r="P1610" s="196">
        <v>10000</v>
      </c>
      <c r="S1610" t="s">
        <v>3342</v>
      </c>
      <c r="T1610" t="s">
        <v>3557</v>
      </c>
      <c r="U1610" s="198">
        <v>5.95</v>
      </c>
      <c r="V1610" t="s">
        <v>3887</v>
      </c>
      <c r="W1610" t="s">
        <v>454</v>
      </c>
      <c r="X1610" t="s">
        <v>3092</v>
      </c>
      <c r="Y1610" t="s">
        <v>2469</v>
      </c>
      <c r="Z1610" t="s">
        <v>2995</v>
      </c>
      <c r="AA1610">
        <v>835996</v>
      </c>
      <c r="AB1610" s="195">
        <v>37050.875011574099</v>
      </c>
      <c r="AC1610" s="195">
        <v>37050.875011574099</v>
      </c>
    </row>
    <row r="1611" spans="1:29" x14ac:dyDescent="0.25">
      <c r="A1611" s="43" t="str">
        <f t="shared" ref="A1611:A1674" si="126">B1611&amp;" "&amp;C1611&amp;" "&amp;D1611</f>
        <v>US Natural Gas Financial</v>
      </c>
      <c r="B1611" s="43" t="str">
        <f t="shared" ref="B1611:B1674" si="127">IF((LEFT(N1611,2)="US"),"US","")</f>
        <v>US</v>
      </c>
      <c r="C1611" s="43" t="str">
        <f t="shared" ref="C1611:C1674" si="128">M1611</f>
        <v>Natural Gas</v>
      </c>
      <c r="D1611" s="43" t="str">
        <f t="shared" ref="D1611:D1674" si="129">IF(ISNUMBER(FIND("Phy",N1611))=TRUE,"Physical","Financial")</f>
        <v>Financial</v>
      </c>
      <c r="E1611" s="43">
        <f>IF(VLOOKUP(S1611,'DD-Lookup'!$J$6:$L$50,3,FALSE)="Monthly",(YEAR(AC1611)-YEAR(AB1611))*12+MONTH(AC1611)-MONTH(AB1611)+1,(AC1611-AB1611+1))</f>
        <v>31</v>
      </c>
      <c r="F1611" s="210">
        <f t="shared" ref="F1611:F1674" si="130">E1611*SUM(P1611:Q1611)</f>
        <v>620000</v>
      </c>
      <c r="G1611" s="199">
        <v>1353706</v>
      </c>
      <c r="H1611" s="195">
        <v>37049.354606481502</v>
      </c>
      <c r="I1611" t="s">
        <v>2280</v>
      </c>
      <c r="M1611" t="s">
        <v>3341</v>
      </c>
      <c r="N1611" t="s">
        <v>2281</v>
      </c>
      <c r="O1611" t="s">
        <v>2475</v>
      </c>
      <c r="P1611" s="196">
        <v>20000</v>
      </c>
      <c r="S1611" t="s">
        <v>3342</v>
      </c>
      <c r="T1611" t="s">
        <v>3557</v>
      </c>
      <c r="U1611" s="198">
        <v>3.78</v>
      </c>
      <c r="V1611" t="s">
        <v>2344</v>
      </c>
      <c r="W1611" t="s">
        <v>2853</v>
      </c>
      <c r="X1611" t="s">
        <v>2282</v>
      </c>
      <c r="Y1611" t="s">
        <v>3575</v>
      </c>
      <c r="Z1611" t="s">
        <v>2995</v>
      </c>
      <c r="AA1611" t="s">
        <v>604</v>
      </c>
      <c r="AB1611" s="195">
        <v>37073.875</v>
      </c>
      <c r="AC1611" s="195">
        <v>37103.875</v>
      </c>
    </row>
    <row r="1612" spans="1:29" x14ac:dyDescent="0.25">
      <c r="A1612" s="43" t="str">
        <f t="shared" si="126"/>
        <v>US Power Physical</v>
      </c>
      <c r="B1612" s="43" t="str">
        <f t="shared" si="127"/>
        <v>US</v>
      </c>
      <c r="C1612" s="43" t="str">
        <f t="shared" si="128"/>
        <v>Power</v>
      </c>
      <c r="D1612" s="43" t="str">
        <f t="shared" si="129"/>
        <v>Physical</v>
      </c>
      <c r="E1612" s="43">
        <f>IF(VLOOKUP(S1612,'DD-Lookup'!$J$6:$L$50,3,FALSE)="Monthly",(YEAR(AC1612)-YEAR(AB1612))*12+MONTH(AC1612)-MONTH(AB1612)+1,(AC1612-AB1612+1))</f>
        <v>30</v>
      </c>
      <c r="F1612" s="210">
        <f t="shared" si="130"/>
        <v>1500</v>
      </c>
      <c r="G1612" s="199">
        <v>1353708</v>
      </c>
      <c r="H1612" s="195">
        <v>37049.354664351798</v>
      </c>
      <c r="I1612" t="s">
        <v>2264</v>
      </c>
      <c r="M1612" t="s">
        <v>2766</v>
      </c>
      <c r="N1612" t="s">
        <v>3361</v>
      </c>
      <c r="O1612" t="s">
        <v>2256</v>
      </c>
      <c r="Q1612" s="196">
        <v>50</v>
      </c>
      <c r="S1612" t="s">
        <v>3340</v>
      </c>
      <c r="T1612" t="s">
        <v>3557</v>
      </c>
      <c r="U1612" s="198">
        <v>36.5</v>
      </c>
      <c r="V1612" t="s">
        <v>2718</v>
      </c>
      <c r="W1612" t="s">
        <v>3380</v>
      </c>
      <c r="X1612" t="s">
        <v>3366</v>
      </c>
      <c r="Y1612" t="s">
        <v>2662</v>
      </c>
      <c r="Z1612" t="s">
        <v>2990</v>
      </c>
      <c r="AA1612">
        <v>636759.1</v>
      </c>
      <c r="AB1612" s="195">
        <v>37135.715972222199</v>
      </c>
      <c r="AC1612" s="195">
        <v>37164.715972222199</v>
      </c>
    </row>
    <row r="1613" spans="1:29" x14ac:dyDescent="0.25">
      <c r="A1613" s="43" t="str">
        <f t="shared" si="126"/>
        <v>US Natural Gas Physical</v>
      </c>
      <c r="B1613" s="43" t="str">
        <f t="shared" si="127"/>
        <v>US</v>
      </c>
      <c r="C1613" s="43" t="str">
        <f t="shared" si="128"/>
        <v>Natural Gas</v>
      </c>
      <c r="D1613" s="43" t="str">
        <f t="shared" si="129"/>
        <v>Physical</v>
      </c>
      <c r="E1613" s="43">
        <f>IF(VLOOKUP(S1613,'DD-Lookup'!$J$6:$L$50,3,FALSE)="Monthly",(YEAR(AC1613)-YEAR(AB1613))*12+MONTH(AC1613)-MONTH(AB1613)+1,(AC1613-AB1613+1))</f>
        <v>1</v>
      </c>
      <c r="F1613" s="210">
        <f t="shared" si="130"/>
        <v>5000</v>
      </c>
      <c r="G1613" s="199">
        <v>1353707</v>
      </c>
      <c r="H1613" s="195">
        <v>37049.354664351798</v>
      </c>
      <c r="I1613" t="s">
        <v>2185</v>
      </c>
      <c r="M1613" t="s">
        <v>3341</v>
      </c>
      <c r="N1613" t="s">
        <v>3747</v>
      </c>
      <c r="O1613" t="s">
        <v>487</v>
      </c>
      <c r="Q1613" s="196">
        <v>5000</v>
      </c>
      <c r="S1613" t="s">
        <v>3342</v>
      </c>
      <c r="T1613" t="s">
        <v>3557</v>
      </c>
      <c r="U1613" s="198">
        <v>2.4</v>
      </c>
      <c r="V1613" t="s">
        <v>2186</v>
      </c>
      <c r="W1613" t="s">
        <v>3108</v>
      </c>
      <c r="X1613" t="s">
        <v>3092</v>
      </c>
      <c r="Y1613" t="s">
        <v>2469</v>
      </c>
      <c r="Z1613" t="s">
        <v>2995</v>
      </c>
      <c r="AA1613">
        <v>835997</v>
      </c>
      <c r="AB1613" s="195">
        <v>37050.875011574099</v>
      </c>
      <c r="AC1613" s="195">
        <v>37050.875011574099</v>
      </c>
    </row>
    <row r="1614" spans="1:29" x14ac:dyDescent="0.25">
      <c r="A1614" s="43" t="str">
        <f t="shared" si="126"/>
        <v>US Natural Gas Physical</v>
      </c>
      <c r="B1614" s="43" t="str">
        <f t="shared" si="127"/>
        <v>US</v>
      </c>
      <c r="C1614" s="43" t="str">
        <f t="shared" si="128"/>
        <v>Natural Gas</v>
      </c>
      <c r="D1614" s="43" t="str">
        <f t="shared" si="129"/>
        <v>Physical</v>
      </c>
      <c r="E1614" s="43">
        <f>IF(VLOOKUP(S1614,'DD-Lookup'!$J$6:$L$50,3,FALSE)="Monthly",(YEAR(AC1614)-YEAR(AB1614))*12+MONTH(AC1614)-MONTH(AB1614)+1,(AC1614-AB1614+1))</f>
        <v>23</v>
      </c>
      <c r="F1614" s="210">
        <f t="shared" si="130"/>
        <v>115000</v>
      </c>
      <c r="G1614" s="199">
        <v>1353709</v>
      </c>
      <c r="H1614" s="195">
        <v>37049.354710648098</v>
      </c>
      <c r="I1614" t="s">
        <v>3529</v>
      </c>
      <c r="M1614" t="s">
        <v>3341</v>
      </c>
      <c r="N1614" t="s">
        <v>3747</v>
      </c>
      <c r="O1614" t="s">
        <v>1637</v>
      </c>
      <c r="P1614" s="196">
        <v>5000</v>
      </c>
      <c r="S1614" t="s">
        <v>3342</v>
      </c>
      <c r="T1614" t="s">
        <v>3557</v>
      </c>
      <c r="U1614" s="198">
        <v>3.68</v>
      </c>
      <c r="V1614" t="s">
        <v>3510</v>
      </c>
      <c r="W1614" t="s">
        <v>2175</v>
      </c>
      <c r="X1614" t="s">
        <v>2176</v>
      </c>
      <c r="Y1614" t="s">
        <v>2469</v>
      </c>
      <c r="Z1614" t="s">
        <v>2995</v>
      </c>
      <c r="AA1614">
        <v>836000</v>
      </c>
      <c r="AB1614" s="195">
        <v>37050.875011574099</v>
      </c>
      <c r="AC1614" s="195">
        <v>37072.875011574099</v>
      </c>
    </row>
    <row r="1615" spans="1:29" x14ac:dyDescent="0.25">
      <c r="A1615" s="43" t="str">
        <f t="shared" si="126"/>
        <v>US Natural Gas Financial</v>
      </c>
      <c r="B1615" s="43" t="str">
        <f t="shared" si="127"/>
        <v>US</v>
      </c>
      <c r="C1615" s="43" t="str">
        <f t="shared" si="128"/>
        <v>Natural Gas</v>
      </c>
      <c r="D1615" s="43" t="str">
        <f t="shared" si="129"/>
        <v>Financial</v>
      </c>
      <c r="E1615" s="43">
        <f>IF(VLOOKUP(S1615,'DD-Lookup'!$J$6:$L$50,3,FALSE)="Monthly",(YEAR(AC1615)-YEAR(AB1615))*12+MONTH(AC1615)-MONTH(AB1615)+1,(AC1615-AB1615+1))</f>
        <v>151</v>
      </c>
      <c r="F1615" s="210">
        <f t="shared" si="130"/>
        <v>755000</v>
      </c>
      <c r="G1615" s="199">
        <v>1353712</v>
      </c>
      <c r="H1615" s="195">
        <v>37049.354722222197</v>
      </c>
      <c r="I1615" t="s">
        <v>3443</v>
      </c>
      <c r="M1615" t="s">
        <v>3341</v>
      </c>
      <c r="N1615" t="s">
        <v>2281</v>
      </c>
      <c r="O1615" t="s">
        <v>2491</v>
      </c>
      <c r="P1615" s="196">
        <v>5000</v>
      </c>
      <c r="S1615" t="s">
        <v>3342</v>
      </c>
      <c r="T1615" t="s">
        <v>3557</v>
      </c>
      <c r="U1615" s="198">
        <v>4.25</v>
      </c>
      <c r="V1615" t="s">
        <v>3898</v>
      </c>
      <c r="W1615" t="s">
        <v>2853</v>
      </c>
      <c r="X1615" t="s">
        <v>2282</v>
      </c>
      <c r="Y1615" t="s">
        <v>3575</v>
      </c>
      <c r="Z1615" t="s">
        <v>2995</v>
      </c>
      <c r="AA1615" t="s">
        <v>605</v>
      </c>
      <c r="AB1615" s="195">
        <v>37196</v>
      </c>
      <c r="AC1615" s="195">
        <v>37346</v>
      </c>
    </row>
    <row r="1616" spans="1:29" x14ac:dyDescent="0.25">
      <c r="A1616" s="43" t="str">
        <f t="shared" si="126"/>
        <v>US Natural Gas Physical</v>
      </c>
      <c r="B1616" s="43" t="str">
        <f t="shared" si="127"/>
        <v>US</v>
      </c>
      <c r="C1616" s="43" t="str">
        <f t="shared" si="128"/>
        <v>Natural Gas</v>
      </c>
      <c r="D1616" s="43" t="str">
        <f t="shared" si="129"/>
        <v>Physical</v>
      </c>
      <c r="E1616" s="43">
        <f>IF(VLOOKUP(S1616,'DD-Lookup'!$J$6:$L$50,3,FALSE)="Monthly",(YEAR(AC1616)-YEAR(AB1616))*12+MONTH(AC1616)-MONTH(AB1616)+1,(AC1616-AB1616+1))</f>
        <v>1</v>
      </c>
      <c r="F1616" s="210">
        <f t="shared" si="130"/>
        <v>50000</v>
      </c>
      <c r="G1616" s="199">
        <v>1353711</v>
      </c>
      <c r="H1616" s="195">
        <v>37049.354722222197</v>
      </c>
      <c r="I1616" t="s">
        <v>2327</v>
      </c>
      <c r="M1616" t="s">
        <v>3341</v>
      </c>
      <c r="N1616" t="s">
        <v>3747</v>
      </c>
      <c r="O1616" t="s">
        <v>393</v>
      </c>
      <c r="P1616" s="196">
        <v>50000</v>
      </c>
      <c r="S1616" t="s">
        <v>3342</v>
      </c>
      <c r="T1616" t="s">
        <v>3557</v>
      </c>
      <c r="U1616" s="198">
        <v>3.5225</v>
      </c>
      <c r="V1616" t="s">
        <v>2328</v>
      </c>
      <c r="W1616" t="s">
        <v>2347</v>
      </c>
      <c r="X1616" t="s">
        <v>2484</v>
      </c>
      <c r="Y1616" t="s">
        <v>2469</v>
      </c>
      <c r="Z1616" t="s">
        <v>2995</v>
      </c>
      <c r="AA1616">
        <v>835999</v>
      </c>
      <c r="AB1616" s="195">
        <v>37050.875011574099</v>
      </c>
      <c r="AC1616" s="195">
        <v>37050.875011574099</v>
      </c>
    </row>
    <row r="1617" spans="1:29" x14ac:dyDescent="0.25">
      <c r="A1617" s="43" t="str">
        <f t="shared" si="126"/>
        <v>US Natural Gas Financial</v>
      </c>
      <c r="B1617" s="43" t="str">
        <f t="shared" si="127"/>
        <v>US</v>
      </c>
      <c r="C1617" s="43" t="str">
        <f t="shared" si="128"/>
        <v>Natural Gas</v>
      </c>
      <c r="D1617" s="43" t="str">
        <f t="shared" si="129"/>
        <v>Financial</v>
      </c>
      <c r="E1617" s="43">
        <f>IF(VLOOKUP(S1617,'DD-Lookup'!$J$6:$L$50,3,FALSE)="Monthly",(YEAR(AC1617)-YEAR(AB1617))*12+MONTH(AC1617)-MONTH(AB1617)+1,(AC1617-AB1617+1))</f>
        <v>31</v>
      </c>
      <c r="F1617" s="210">
        <f t="shared" si="130"/>
        <v>155000</v>
      </c>
      <c r="G1617" s="199">
        <v>1353713</v>
      </c>
      <c r="H1617" s="195">
        <v>37049.354745370401</v>
      </c>
      <c r="I1617" t="s">
        <v>2286</v>
      </c>
      <c r="M1617" t="s">
        <v>3341</v>
      </c>
      <c r="N1617" t="s">
        <v>2281</v>
      </c>
      <c r="O1617" t="s">
        <v>2475</v>
      </c>
      <c r="Q1617" s="196">
        <v>5000</v>
      </c>
      <c r="S1617" t="s">
        <v>3342</v>
      </c>
      <c r="T1617" t="s">
        <v>3557</v>
      </c>
      <c r="U1617" s="198">
        <v>3.7850000000000001</v>
      </c>
      <c r="V1617" t="s">
        <v>3149</v>
      </c>
      <c r="W1617" t="s">
        <v>2853</v>
      </c>
      <c r="X1617" t="s">
        <v>2282</v>
      </c>
      <c r="Y1617" t="s">
        <v>3575</v>
      </c>
      <c r="Z1617" t="s">
        <v>2995</v>
      </c>
      <c r="AA1617" t="s">
        <v>606</v>
      </c>
      <c r="AB1617" s="195">
        <v>37073.875</v>
      </c>
      <c r="AC1617" s="195">
        <v>37103.875</v>
      </c>
    </row>
    <row r="1618" spans="1:29" x14ac:dyDescent="0.25">
      <c r="A1618" s="43" t="str">
        <f t="shared" si="126"/>
        <v>US Natural Gas Physical</v>
      </c>
      <c r="B1618" s="43" t="str">
        <f t="shared" si="127"/>
        <v>US</v>
      </c>
      <c r="C1618" s="43" t="str">
        <f t="shared" si="128"/>
        <v>Natural Gas</v>
      </c>
      <c r="D1618" s="43" t="str">
        <f t="shared" si="129"/>
        <v>Physical</v>
      </c>
      <c r="E1618" s="43">
        <f>IF(VLOOKUP(S1618,'DD-Lookup'!$J$6:$L$50,3,FALSE)="Monthly",(YEAR(AC1618)-YEAR(AB1618))*12+MONTH(AC1618)-MONTH(AB1618)+1,(AC1618-AB1618+1))</f>
        <v>1</v>
      </c>
      <c r="F1618" s="210">
        <f t="shared" si="130"/>
        <v>10000</v>
      </c>
      <c r="G1618" s="199">
        <v>1353714</v>
      </c>
      <c r="H1618" s="195">
        <v>37049.354791666701</v>
      </c>
      <c r="I1618" t="s">
        <v>2487</v>
      </c>
      <c r="M1618" t="s">
        <v>3341</v>
      </c>
      <c r="N1618" t="s">
        <v>3747</v>
      </c>
      <c r="O1618" t="s">
        <v>379</v>
      </c>
      <c r="P1618" s="196">
        <v>10000</v>
      </c>
      <c r="S1618" t="s">
        <v>3342</v>
      </c>
      <c r="T1618" t="s">
        <v>3557</v>
      </c>
      <c r="U1618" s="198">
        <v>3.7250000000000001</v>
      </c>
      <c r="V1618" t="s">
        <v>3489</v>
      </c>
      <c r="W1618" t="s">
        <v>2467</v>
      </c>
      <c r="X1618" t="s">
        <v>2468</v>
      </c>
      <c r="Y1618" t="s">
        <v>2469</v>
      </c>
      <c r="Z1618" t="s">
        <v>2995</v>
      </c>
      <c r="AA1618">
        <v>836001</v>
      </c>
      <c r="AB1618" s="195">
        <v>37050.875011574099</v>
      </c>
      <c r="AC1618" s="195">
        <v>37050.875011574099</v>
      </c>
    </row>
    <row r="1619" spans="1:29" x14ac:dyDescent="0.25">
      <c r="A1619" s="43" t="str">
        <f t="shared" si="126"/>
        <v>US Natural Gas Financial</v>
      </c>
      <c r="B1619" s="43" t="str">
        <f t="shared" si="127"/>
        <v>US</v>
      </c>
      <c r="C1619" s="43" t="str">
        <f t="shared" si="128"/>
        <v>Natural Gas</v>
      </c>
      <c r="D1619" s="43" t="str">
        <f t="shared" si="129"/>
        <v>Financial</v>
      </c>
      <c r="E1619" s="43">
        <f>IF(VLOOKUP(S1619,'DD-Lookup'!$J$6:$L$50,3,FALSE)="Monthly",(YEAR(AC1619)-YEAR(AB1619))*12+MONTH(AC1619)-MONTH(AB1619)+1,(AC1619-AB1619+1))</f>
        <v>31</v>
      </c>
      <c r="F1619" s="210">
        <f>E1619*SUM(P1619:Q1619)</f>
        <v>232500</v>
      </c>
      <c r="G1619" s="199">
        <v>1353715</v>
      </c>
      <c r="H1619" s="195">
        <v>37049.354803240698</v>
      </c>
      <c r="I1619" t="s">
        <v>3529</v>
      </c>
      <c r="M1619" t="s">
        <v>3341</v>
      </c>
      <c r="N1619" t="s">
        <v>2281</v>
      </c>
      <c r="O1619" t="s">
        <v>2475</v>
      </c>
      <c r="Q1619" s="196">
        <v>7500</v>
      </c>
      <c r="S1619" t="s">
        <v>3342</v>
      </c>
      <c r="T1619" t="s">
        <v>3557</v>
      </c>
      <c r="U1619" s="198">
        <v>3.7850000000000001</v>
      </c>
      <c r="V1619" t="s">
        <v>3808</v>
      </c>
      <c r="W1619" t="s">
        <v>2853</v>
      </c>
      <c r="X1619" t="s">
        <v>2282</v>
      </c>
      <c r="Y1619" t="s">
        <v>3575</v>
      </c>
      <c r="Z1619" t="s">
        <v>2995</v>
      </c>
      <c r="AA1619" t="s">
        <v>607</v>
      </c>
      <c r="AB1619" s="195">
        <v>37073.875</v>
      </c>
      <c r="AC1619" s="195">
        <v>37103.875</v>
      </c>
    </row>
    <row r="1620" spans="1:29" x14ac:dyDescent="0.25">
      <c r="A1620" s="43" t="str">
        <f t="shared" si="126"/>
        <v>US Natural Gas Physical</v>
      </c>
      <c r="B1620" s="43" t="str">
        <f t="shared" si="127"/>
        <v>US</v>
      </c>
      <c r="C1620" s="43" t="str">
        <f t="shared" si="128"/>
        <v>Natural Gas</v>
      </c>
      <c r="D1620" s="43" t="str">
        <f t="shared" si="129"/>
        <v>Physical</v>
      </c>
      <c r="E1620" s="43">
        <f>IF(VLOOKUP(S1620,'DD-Lookup'!$J$6:$L$50,3,FALSE)="Monthly",(YEAR(AC1620)-YEAR(AB1620))*12+MONTH(AC1620)-MONTH(AB1620)+1,(AC1620-AB1620+1))</f>
        <v>1</v>
      </c>
      <c r="F1620" s="210">
        <f t="shared" si="130"/>
        <v>20000</v>
      </c>
      <c r="G1620" s="199">
        <v>1353716</v>
      </c>
      <c r="H1620" s="195">
        <v>37049.354837963001</v>
      </c>
      <c r="I1620" t="s">
        <v>3360</v>
      </c>
      <c r="M1620" t="s">
        <v>3341</v>
      </c>
      <c r="N1620" t="s">
        <v>3747</v>
      </c>
      <c r="O1620" t="s">
        <v>1631</v>
      </c>
      <c r="Q1620" s="196">
        <v>20000</v>
      </c>
      <c r="S1620" t="s">
        <v>3342</v>
      </c>
      <c r="T1620" t="s">
        <v>3557</v>
      </c>
      <c r="U1620" s="198">
        <v>3.6749999999999998</v>
      </c>
      <c r="V1620" t="s">
        <v>3356</v>
      </c>
      <c r="W1620" t="s">
        <v>2366</v>
      </c>
      <c r="X1620" t="s">
        <v>2420</v>
      </c>
      <c r="Y1620" t="s">
        <v>2469</v>
      </c>
      <c r="Z1620" t="s">
        <v>2995</v>
      </c>
      <c r="AA1620">
        <v>836002</v>
      </c>
      <c r="AB1620" s="195">
        <v>37050.875011574099</v>
      </c>
      <c r="AC1620" s="195">
        <v>37050.875011574099</v>
      </c>
    </row>
    <row r="1621" spans="1:29" x14ac:dyDescent="0.25">
      <c r="A1621" s="43" t="str">
        <f t="shared" si="126"/>
        <v>US Natural Gas Financial</v>
      </c>
      <c r="B1621" s="43" t="str">
        <f t="shared" si="127"/>
        <v>US</v>
      </c>
      <c r="C1621" s="43" t="str">
        <f t="shared" si="128"/>
        <v>Natural Gas</v>
      </c>
      <c r="D1621" s="43" t="str">
        <f t="shared" si="129"/>
        <v>Financial</v>
      </c>
      <c r="E1621" s="43">
        <f>IF(VLOOKUP(S1621,'DD-Lookup'!$J$6:$L$50,3,FALSE)="Monthly",(YEAR(AC1621)-YEAR(AB1621))*12+MONTH(AC1621)-MONTH(AB1621)+1,(AC1621-AB1621+1))</f>
        <v>31</v>
      </c>
      <c r="F1621" s="210">
        <f t="shared" si="130"/>
        <v>155000</v>
      </c>
      <c r="G1621" s="199">
        <v>1353717</v>
      </c>
      <c r="H1621" s="195">
        <v>37049.354849536998</v>
      </c>
      <c r="I1621" t="s">
        <v>3482</v>
      </c>
      <c r="M1621" t="s">
        <v>3341</v>
      </c>
      <c r="N1621" t="s">
        <v>2281</v>
      </c>
      <c r="O1621" t="s">
        <v>2475</v>
      </c>
      <c r="Q1621" s="196">
        <v>5000</v>
      </c>
      <c r="S1621" t="s">
        <v>3342</v>
      </c>
      <c r="T1621" t="s">
        <v>3557</v>
      </c>
      <c r="U1621" s="198">
        <v>3.7850000000000001</v>
      </c>
      <c r="V1621" t="s">
        <v>2482</v>
      </c>
      <c r="W1621" t="s">
        <v>2853</v>
      </c>
      <c r="X1621" t="s">
        <v>2282</v>
      </c>
      <c r="Y1621" t="s">
        <v>3575</v>
      </c>
      <c r="Z1621" t="s">
        <v>2995</v>
      </c>
      <c r="AA1621" t="s">
        <v>608</v>
      </c>
      <c r="AB1621" s="195">
        <v>37073.875</v>
      </c>
      <c r="AC1621" s="195">
        <v>37103.875</v>
      </c>
    </row>
    <row r="1622" spans="1:29" x14ac:dyDescent="0.25">
      <c r="A1622" s="43" t="str">
        <f t="shared" si="126"/>
        <v>US Natural Gas Physical</v>
      </c>
      <c r="B1622" s="43" t="str">
        <f t="shared" si="127"/>
        <v>US</v>
      </c>
      <c r="C1622" s="43" t="str">
        <f t="shared" si="128"/>
        <v>Natural Gas</v>
      </c>
      <c r="D1622" s="43" t="str">
        <f t="shared" si="129"/>
        <v>Physical</v>
      </c>
      <c r="E1622" s="43">
        <f>IF(VLOOKUP(S1622,'DD-Lookup'!$J$6:$L$50,3,FALSE)="Monthly",(YEAR(AC1622)-YEAR(AB1622))*12+MONTH(AC1622)-MONTH(AB1622)+1,(AC1622-AB1622+1))</f>
        <v>1</v>
      </c>
      <c r="F1622" s="210">
        <f t="shared" si="130"/>
        <v>7000</v>
      </c>
      <c r="G1622" s="199">
        <v>1353718</v>
      </c>
      <c r="H1622" s="195">
        <v>37049.354861111096</v>
      </c>
      <c r="I1622" t="s">
        <v>2421</v>
      </c>
      <c r="M1622" t="s">
        <v>3341</v>
      </c>
      <c r="N1622" t="s">
        <v>3747</v>
      </c>
      <c r="O1622" t="s">
        <v>1635</v>
      </c>
      <c r="Q1622" s="196">
        <v>7000</v>
      </c>
      <c r="S1622" t="s">
        <v>3342</v>
      </c>
      <c r="T1622" t="s">
        <v>3557</v>
      </c>
      <c r="U1622" s="198">
        <v>3.9350000000000001</v>
      </c>
      <c r="V1622">
        <v>10041965</v>
      </c>
      <c r="W1622" t="s">
        <v>3138</v>
      </c>
      <c r="X1622" t="s">
        <v>3081</v>
      </c>
      <c r="Y1622" t="s">
        <v>2469</v>
      </c>
      <c r="Z1622" t="s">
        <v>2995</v>
      </c>
      <c r="AA1622">
        <v>836003</v>
      </c>
      <c r="AB1622" s="195">
        <v>37050.875011574099</v>
      </c>
      <c r="AC1622" s="195">
        <v>37050.875011574099</v>
      </c>
    </row>
    <row r="1623" spans="1:29" x14ac:dyDescent="0.25">
      <c r="A1623" s="43" t="str">
        <f t="shared" si="126"/>
        <v>US Natural Gas Financial</v>
      </c>
      <c r="B1623" s="43" t="str">
        <f t="shared" si="127"/>
        <v>US</v>
      </c>
      <c r="C1623" s="43" t="str">
        <f t="shared" si="128"/>
        <v>Natural Gas</v>
      </c>
      <c r="D1623" s="43" t="str">
        <f t="shared" si="129"/>
        <v>Financial</v>
      </c>
      <c r="E1623" s="43">
        <f>IF(VLOOKUP(S1623,'DD-Lookup'!$J$6:$L$50,3,FALSE)="Monthly",(YEAR(AC1623)-YEAR(AB1623))*12+MONTH(AC1623)-MONTH(AB1623)+1,(AC1623-AB1623+1))</f>
        <v>31</v>
      </c>
      <c r="F1623" s="210">
        <f t="shared" si="130"/>
        <v>77500</v>
      </c>
      <c r="G1623" s="199">
        <v>1353719</v>
      </c>
      <c r="H1623" s="195">
        <v>37049.354907407404</v>
      </c>
      <c r="I1623" t="s">
        <v>3443</v>
      </c>
      <c r="M1623" t="s">
        <v>3341</v>
      </c>
      <c r="N1623" t="s">
        <v>2281</v>
      </c>
      <c r="O1623" t="s">
        <v>2475</v>
      </c>
      <c r="Q1623" s="196">
        <v>2500</v>
      </c>
      <c r="S1623" t="s">
        <v>3342</v>
      </c>
      <c r="T1623" t="s">
        <v>3557</v>
      </c>
      <c r="U1623" s="198">
        <v>3.7850000000000001</v>
      </c>
      <c r="V1623" t="s">
        <v>3082</v>
      </c>
      <c r="W1623" t="s">
        <v>2853</v>
      </c>
      <c r="X1623" t="s">
        <v>2282</v>
      </c>
      <c r="Y1623" t="s">
        <v>3575</v>
      </c>
      <c r="Z1623" t="s">
        <v>2995</v>
      </c>
      <c r="AA1623" t="s">
        <v>609</v>
      </c>
      <c r="AB1623" s="195">
        <v>37073.875</v>
      </c>
      <c r="AC1623" s="195">
        <v>37103.875</v>
      </c>
    </row>
    <row r="1624" spans="1:29" x14ac:dyDescent="0.25">
      <c r="A1624" s="43" t="str">
        <f t="shared" si="126"/>
        <v>US Natural Gas Physical</v>
      </c>
      <c r="B1624" s="43" t="str">
        <f t="shared" si="127"/>
        <v>US</v>
      </c>
      <c r="C1624" s="43" t="str">
        <f t="shared" si="128"/>
        <v>Natural Gas</v>
      </c>
      <c r="D1624" s="43" t="str">
        <f t="shared" si="129"/>
        <v>Physical</v>
      </c>
      <c r="E1624" s="43">
        <f>IF(VLOOKUP(S1624,'DD-Lookup'!$J$6:$L$50,3,FALSE)="Monthly",(YEAR(AC1624)-YEAR(AB1624))*12+MONTH(AC1624)-MONTH(AB1624)+1,(AC1624-AB1624+1))</f>
        <v>1</v>
      </c>
      <c r="F1624" s="210">
        <f t="shared" si="130"/>
        <v>5000</v>
      </c>
      <c r="G1624" s="199">
        <v>1353720</v>
      </c>
      <c r="H1624" s="195">
        <v>37049.354918981502</v>
      </c>
      <c r="I1624" t="s">
        <v>2527</v>
      </c>
      <c r="M1624" t="s">
        <v>3341</v>
      </c>
      <c r="N1624" t="s">
        <v>3747</v>
      </c>
      <c r="O1624" t="s">
        <v>428</v>
      </c>
      <c r="P1624" s="196">
        <v>5000</v>
      </c>
      <c r="S1624" t="s">
        <v>3342</v>
      </c>
      <c r="T1624" t="s">
        <v>3557</v>
      </c>
      <c r="U1624" s="198">
        <v>3.55</v>
      </c>
      <c r="V1624" t="s">
        <v>2349</v>
      </c>
      <c r="W1624" t="s">
        <v>2498</v>
      </c>
      <c r="X1624" t="s">
        <v>2499</v>
      </c>
      <c r="Y1624" t="s">
        <v>2469</v>
      </c>
      <c r="Z1624" t="s">
        <v>2995</v>
      </c>
      <c r="AA1624">
        <v>836004</v>
      </c>
      <c r="AB1624" s="195">
        <v>37050.875011574099</v>
      </c>
      <c r="AC1624" s="195">
        <v>37050.875011574099</v>
      </c>
    </row>
    <row r="1625" spans="1:29" x14ac:dyDescent="0.25">
      <c r="A1625" s="43" t="str">
        <f t="shared" si="126"/>
        <v>US Natural Gas Physical</v>
      </c>
      <c r="B1625" s="43" t="str">
        <f t="shared" si="127"/>
        <v>US</v>
      </c>
      <c r="C1625" s="43" t="str">
        <f t="shared" si="128"/>
        <v>Natural Gas</v>
      </c>
      <c r="D1625" s="43" t="str">
        <f t="shared" si="129"/>
        <v>Physical</v>
      </c>
      <c r="E1625" s="43">
        <f>IF(VLOOKUP(S1625,'DD-Lookup'!$J$6:$L$50,3,FALSE)="Monthly",(YEAR(AC1625)-YEAR(AB1625))*12+MONTH(AC1625)-MONTH(AB1625)+1,(AC1625-AB1625+1))</f>
        <v>1</v>
      </c>
      <c r="F1625" s="210">
        <f t="shared" si="130"/>
        <v>9899</v>
      </c>
      <c r="G1625" s="199">
        <v>1353721</v>
      </c>
      <c r="H1625" s="195">
        <v>37049.354942129597</v>
      </c>
      <c r="I1625" t="s">
        <v>2269</v>
      </c>
      <c r="M1625" t="s">
        <v>3341</v>
      </c>
      <c r="N1625" t="s">
        <v>3747</v>
      </c>
      <c r="O1625" t="s">
        <v>464</v>
      </c>
      <c r="P1625" s="196">
        <v>9899</v>
      </c>
      <c r="S1625" t="s">
        <v>3342</v>
      </c>
      <c r="T1625" t="s">
        <v>3557</v>
      </c>
      <c r="U1625" s="198">
        <v>3.8</v>
      </c>
      <c r="V1625" t="s">
        <v>2361</v>
      </c>
      <c r="W1625" t="s">
        <v>2509</v>
      </c>
      <c r="X1625" t="s">
        <v>2510</v>
      </c>
      <c r="Y1625" t="s">
        <v>2469</v>
      </c>
      <c r="Z1625" t="s">
        <v>2995</v>
      </c>
      <c r="AA1625">
        <v>836005</v>
      </c>
      <c r="AB1625" s="195">
        <v>37050.875011574099</v>
      </c>
      <c r="AC1625" s="195">
        <v>37050.875011574099</v>
      </c>
    </row>
    <row r="1626" spans="1:29" x14ac:dyDescent="0.25">
      <c r="A1626" s="43" t="str">
        <f t="shared" si="126"/>
        <v>US Natural Gas Physical</v>
      </c>
      <c r="B1626" s="43" t="str">
        <f t="shared" si="127"/>
        <v>US</v>
      </c>
      <c r="C1626" s="43" t="str">
        <f t="shared" si="128"/>
        <v>Natural Gas</v>
      </c>
      <c r="D1626" s="43" t="str">
        <f t="shared" si="129"/>
        <v>Physical</v>
      </c>
      <c r="E1626" s="43">
        <f>IF(VLOOKUP(S1626,'DD-Lookup'!$J$6:$L$50,3,FALSE)="Monthly",(YEAR(AC1626)-YEAR(AB1626))*12+MONTH(AC1626)-MONTH(AB1626)+1,(AC1626-AB1626+1))</f>
        <v>1</v>
      </c>
      <c r="F1626" s="210">
        <f t="shared" si="130"/>
        <v>10000</v>
      </c>
      <c r="G1626" s="199">
        <v>1353724</v>
      </c>
      <c r="H1626" s="195">
        <v>37049.354953703703</v>
      </c>
      <c r="I1626" t="s">
        <v>3360</v>
      </c>
      <c r="M1626" t="s">
        <v>3341</v>
      </c>
      <c r="N1626" t="s">
        <v>3747</v>
      </c>
      <c r="O1626" t="s">
        <v>465</v>
      </c>
      <c r="P1626" s="196">
        <v>10000</v>
      </c>
      <c r="S1626" t="s">
        <v>3342</v>
      </c>
      <c r="T1626" t="s">
        <v>3557</v>
      </c>
      <c r="U1626" s="198">
        <v>3.25</v>
      </c>
      <c r="V1626" t="s">
        <v>610</v>
      </c>
      <c r="W1626" t="s">
        <v>3091</v>
      </c>
      <c r="X1626" t="s">
        <v>3092</v>
      </c>
      <c r="Y1626" t="s">
        <v>2469</v>
      </c>
      <c r="Z1626" t="s">
        <v>2995</v>
      </c>
      <c r="AA1626">
        <v>836008</v>
      </c>
      <c r="AB1626" s="195">
        <v>37050.875011574099</v>
      </c>
      <c r="AC1626" s="195">
        <v>37050.875011574099</v>
      </c>
    </row>
    <row r="1627" spans="1:29" x14ac:dyDescent="0.25">
      <c r="A1627" s="43" t="str">
        <f t="shared" si="126"/>
        <v>US Natural Gas Physical</v>
      </c>
      <c r="B1627" s="43" t="str">
        <f t="shared" si="127"/>
        <v>US</v>
      </c>
      <c r="C1627" s="43" t="str">
        <f t="shared" si="128"/>
        <v>Natural Gas</v>
      </c>
      <c r="D1627" s="43" t="str">
        <f t="shared" si="129"/>
        <v>Physical</v>
      </c>
      <c r="E1627" s="43">
        <f>IF(VLOOKUP(S1627,'DD-Lookup'!$J$6:$L$50,3,FALSE)="Monthly",(YEAR(AC1627)-YEAR(AB1627))*12+MONTH(AC1627)-MONTH(AB1627)+1,(AC1627-AB1627+1))</f>
        <v>1</v>
      </c>
      <c r="F1627" s="210">
        <f t="shared" si="130"/>
        <v>5000</v>
      </c>
      <c r="G1627" s="199">
        <v>1353723</v>
      </c>
      <c r="H1627" s="195">
        <v>37049.354953703703</v>
      </c>
      <c r="I1627" t="s">
        <v>2357</v>
      </c>
      <c r="M1627" t="s">
        <v>3341</v>
      </c>
      <c r="N1627" t="s">
        <v>3747</v>
      </c>
      <c r="O1627" t="s">
        <v>476</v>
      </c>
      <c r="P1627" s="196">
        <v>5000</v>
      </c>
      <c r="S1627" t="s">
        <v>3342</v>
      </c>
      <c r="T1627" t="s">
        <v>3557</v>
      </c>
      <c r="U1627" s="198">
        <v>3.45</v>
      </c>
      <c r="V1627" t="s">
        <v>3165</v>
      </c>
      <c r="W1627" t="s">
        <v>3099</v>
      </c>
      <c r="X1627" t="s">
        <v>3092</v>
      </c>
      <c r="Y1627" t="s">
        <v>2469</v>
      </c>
      <c r="Z1627" t="s">
        <v>2995</v>
      </c>
      <c r="AA1627">
        <v>836006</v>
      </c>
      <c r="AB1627" s="195">
        <v>37050.875011574099</v>
      </c>
      <c r="AC1627" s="195">
        <v>37050.875011574099</v>
      </c>
    </row>
    <row r="1628" spans="1:29" x14ac:dyDescent="0.25">
      <c r="A1628" s="43" t="str">
        <f t="shared" si="126"/>
        <v>US Natural Gas Physical</v>
      </c>
      <c r="B1628" s="43" t="str">
        <f t="shared" si="127"/>
        <v>US</v>
      </c>
      <c r="C1628" s="43" t="str">
        <f t="shared" si="128"/>
        <v>Natural Gas</v>
      </c>
      <c r="D1628" s="43" t="str">
        <f t="shared" si="129"/>
        <v>Physical</v>
      </c>
      <c r="E1628" s="43">
        <f>IF(VLOOKUP(S1628,'DD-Lookup'!$J$6:$L$50,3,FALSE)="Monthly",(YEAR(AC1628)-YEAR(AB1628))*12+MONTH(AC1628)-MONTH(AB1628)+1,(AC1628-AB1628+1))</f>
        <v>1</v>
      </c>
      <c r="F1628" s="210">
        <f t="shared" si="130"/>
        <v>5000</v>
      </c>
      <c r="G1628" s="199">
        <v>1353722</v>
      </c>
      <c r="H1628" s="195">
        <v>37049.354953703703</v>
      </c>
      <c r="I1628" t="s">
        <v>2185</v>
      </c>
      <c r="M1628" t="s">
        <v>3341</v>
      </c>
      <c r="N1628" t="s">
        <v>3747</v>
      </c>
      <c r="O1628" t="s">
        <v>487</v>
      </c>
      <c r="Q1628" s="196">
        <v>5000</v>
      </c>
      <c r="S1628" t="s">
        <v>3342</v>
      </c>
      <c r="T1628" t="s">
        <v>3557</v>
      </c>
      <c r="U1628" s="198">
        <v>2.38</v>
      </c>
      <c r="V1628" t="s">
        <v>2186</v>
      </c>
      <c r="W1628" t="s">
        <v>3108</v>
      </c>
      <c r="X1628" t="s">
        <v>3092</v>
      </c>
      <c r="Y1628" t="s">
        <v>2469</v>
      </c>
      <c r="Z1628" t="s">
        <v>2995</v>
      </c>
      <c r="AA1628">
        <v>836007</v>
      </c>
      <c r="AB1628" s="195">
        <v>37050.875011574099</v>
      </c>
      <c r="AC1628" s="195">
        <v>37050.875011574099</v>
      </c>
    </row>
    <row r="1629" spans="1:29" x14ac:dyDescent="0.25">
      <c r="A1629" s="43" t="str">
        <f t="shared" si="126"/>
        <v>US Natural Gas Physical</v>
      </c>
      <c r="B1629" s="43" t="str">
        <f t="shared" si="127"/>
        <v>US</v>
      </c>
      <c r="C1629" s="43" t="str">
        <f t="shared" si="128"/>
        <v>Natural Gas</v>
      </c>
      <c r="D1629" s="43" t="str">
        <f t="shared" si="129"/>
        <v>Physical</v>
      </c>
      <c r="E1629" s="43">
        <f>IF(VLOOKUP(S1629,'DD-Lookup'!$J$6:$L$50,3,FALSE)="Monthly",(YEAR(AC1629)-YEAR(AB1629))*12+MONTH(AC1629)-MONTH(AB1629)+1,(AC1629-AB1629+1))</f>
        <v>1</v>
      </c>
      <c r="F1629" s="210">
        <f t="shared" si="130"/>
        <v>7000</v>
      </c>
      <c r="G1629" s="199">
        <v>1353725</v>
      </c>
      <c r="H1629" s="195">
        <v>37049.354953703703</v>
      </c>
      <c r="I1629" t="s">
        <v>2421</v>
      </c>
      <c r="M1629" t="s">
        <v>3341</v>
      </c>
      <c r="N1629" t="s">
        <v>3747</v>
      </c>
      <c r="O1629" t="s">
        <v>2741</v>
      </c>
      <c r="P1629" s="196">
        <v>7000</v>
      </c>
      <c r="S1629" t="s">
        <v>3342</v>
      </c>
      <c r="T1629" t="s">
        <v>3557</v>
      </c>
      <c r="U1629" s="198">
        <v>3.9750000000000001</v>
      </c>
      <c r="V1629">
        <v>10041965</v>
      </c>
      <c r="W1629" t="s">
        <v>3138</v>
      </c>
      <c r="X1629" t="s">
        <v>3081</v>
      </c>
      <c r="Y1629" t="s">
        <v>2469</v>
      </c>
      <c r="Z1629" t="s">
        <v>2995</v>
      </c>
      <c r="AA1629">
        <v>836010</v>
      </c>
      <c r="AB1629" s="195">
        <v>37050.875011574099</v>
      </c>
      <c r="AC1629" s="195">
        <v>37050.875011574099</v>
      </c>
    </row>
    <row r="1630" spans="1:29" x14ac:dyDescent="0.25">
      <c r="A1630" s="43" t="str">
        <f t="shared" si="126"/>
        <v>US Natural Gas Physical</v>
      </c>
      <c r="B1630" s="43" t="str">
        <f t="shared" si="127"/>
        <v>US</v>
      </c>
      <c r="C1630" s="43" t="str">
        <f t="shared" si="128"/>
        <v>Natural Gas</v>
      </c>
      <c r="D1630" s="43" t="str">
        <f t="shared" si="129"/>
        <v>Physical</v>
      </c>
      <c r="E1630" s="43">
        <f>IF(VLOOKUP(S1630,'DD-Lookup'!$J$6:$L$50,3,FALSE)="Monthly",(YEAR(AC1630)-YEAR(AB1630))*12+MONTH(AC1630)-MONTH(AB1630)+1,(AC1630-AB1630+1))</f>
        <v>1</v>
      </c>
      <c r="F1630" s="210">
        <f t="shared" si="130"/>
        <v>10000</v>
      </c>
      <c r="G1630" s="199">
        <v>1353729</v>
      </c>
      <c r="H1630" s="195">
        <v>37049.354965277802</v>
      </c>
      <c r="I1630" t="s">
        <v>2527</v>
      </c>
      <c r="M1630" t="s">
        <v>3341</v>
      </c>
      <c r="N1630" t="s">
        <v>3747</v>
      </c>
      <c r="O1630" t="s">
        <v>475</v>
      </c>
      <c r="P1630" s="196">
        <v>10000</v>
      </c>
      <c r="S1630" t="s">
        <v>3342</v>
      </c>
      <c r="T1630" t="s">
        <v>3557</v>
      </c>
      <c r="U1630" s="198">
        <v>5.9</v>
      </c>
      <c r="V1630" t="s">
        <v>3887</v>
      </c>
      <c r="W1630" t="s">
        <v>454</v>
      </c>
      <c r="X1630" t="s">
        <v>3092</v>
      </c>
      <c r="Y1630" t="s">
        <v>2469</v>
      </c>
      <c r="Z1630" t="s">
        <v>2995</v>
      </c>
      <c r="AA1630">
        <v>836011</v>
      </c>
      <c r="AB1630" s="195">
        <v>37050.875011574099</v>
      </c>
      <c r="AC1630" s="195">
        <v>37050.875011574099</v>
      </c>
    </row>
    <row r="1631" spans="1:29" x14ac:dyDescent="0.25">
      <c r="A1631" s="43" t="str">
        <f t="shared" si="126"/>
        <v>US Natural Gas Physical</v>
      </c>
      <c r="B1631" s="43" t="str">
        <f t="shared" si="127"/>
        <v>US</v>
      </c>
      <c r="C1631" s="43" t="str">
        <f t="shared" si="128"/>
        <v>Natural Gas</v>
      </c>
      <c r="D1631" s="43" t="str">
        <f t="shared" si="129"/>
        <v>Physical</v>
      </c>
      <c r="E1631" s="43">
        <f>IF(VLOOKUP(S1631,'DD-Lookup'!$J$6:$L$50,3,FALSE)="Monthly",(YEAR(AC1631)-YEAR(AB1631))*12+MONTH(AC1631)-MONTH(AB1631)+1,(AC1631-AB1631+1))</f>
        <v>1</v>
      </c>
      <c r="F1631" s="210">
        <f t="shared" si="130"/>
        <v>5000</v>
      </c>
      <c r="G1631" s="199">
        <v>1353726</v>
      </c>
      <c r="H1631" s="195">
        <v>37049.354965277802</v>
      </c>
      <c r="I1631" t="s">
        <v>3360</v>
      </c>
      <c r="M1631" t="s">
        <v>3341</v>
      </c>
      <c r="N1631" t="s">
        <v>3747</v>
      </c>
      <c r="O1631" t="s">
        <v>499</v>
      </c>
      <c r="P1631" s="196">
        <v>5000</v>
      </c>
      <c r="S1631" t="s">
        <v>3342</v>
      </c>
      <c r="T1631" t="s">
        <v>3557</v>
      </c>
      <c r="U1631" s="198">
        <v>2.1749999999999998</v>
      </c>
      <c r="V1631" t="s">
        <v>1743</v>
      </c>
      <c r="W1631" t="s">
        <v>3490</v>
      </c>
      <c r="X1631" t="s">
        <v>3325</v>
      </c>
      <c r="Y1631" t="s">
        <v>2469</v>
      </c>
      <c r="Z1631" t="s">
        <v>2995</v>
      </c>
      <c r="AA1631">
        <v>836009</v>
      </c>
      <c r="AB1631" s="195">
        <v>37050.875011574099</v>
      </c>
      <c r="AC1631" s="195">
        <v>37050.875011574099</v>
      </c>
    </row>
    <row r="1632" spans="1:29" x14ac:dyDescent="0.25">
      <c r="A1632" s="43" t="str">
        <f t="shared" si="126"/>
        <v>US Power Physical</v>
      </c>
      <c r="B1632" s="43" t="str">
        <f t="shared" si="127"/>
        <v>US</v>
      </c>
      <c r="C1632" s="43" t="str">
        <f t="shared" si="128"/>
        <v>Power</v>
      </c>
      <c r="D1632" s="43" t="str">
        <f t="shared" si="129"/>
        <v>Physical</v>
      </c>
      <c r="E1632" s="43">
        <f>IF(VLOOKUP(S1632,'DD-Lookup'!$J$6:$L$50,3,FALSE)="Monthly",(YEAR(AC1632)-YEAR(AB1632))*12+MONTH(AC1632)-MONTH(AB1632)+1,(AC1632-AB1632+1))</f>
        <v>2</v>
      </c>
      <c r="F1632" s="210">
        <f t="shared" si="130"/>
        <v>50</v>
      </c>
      <c r="G1632" s="199">
        <v>1353734</v>
      </c>
      <c r="H1632" s="195">
        <v>37049.355000000003</v>
      </c>
      <c r="I1632" t="s">
        <v>3327</v>
      </c>
      <c r="M1632" t="s">
        <v>2766</v>
      </c>
      <c r="N1632" t="s">
        <v>3308</v>
      </c>
      <c r="O1632" t="s">
        <v>443</v>
      </c>
      <c r="P1632" s="196">
        <v>25</v>
      </c>
      <c r="S1632" t="s">
        <v>3340</v>
      </c>
      <c r="T1632" t="s">
        <v>3557</v>
      </c>
      <c r="U1632" s="198">
        <v>41</v>
      </c>
      <c r="V1632" t="s">
        <v>3330</v>
      </c>
      <c r="W1632" t="s">
        <v>1729</v>
      </c>
      <c r="X1632" t="s">
        <v>3061</v>
      </c>
      <c r="Y1632" t="s">
        <v>2662</v>
      </c>
      <c r="Z1632" t="s">
        <v>2990</v>
      </c>
      <c r="AA1632">
        <v>636761.1</v>
      </c>
      <c r="AB1632" s="195">
        <v>37050.875011574099</v>
      </c>
      <c r="AC1632" s="195">
        <v>37051.875011574099</v>
      </c>
    </row>
    <row r="1633" spans="1:29" x14ac:dyDescent="0.25">
      <c r="A1633" s="43" t="str">
        <f t="shared" si="126"/>
        <v>US Natural Gas Physical</v>
      </c>
      <c r="B1633" s="43" t="str">
        <f t="shared" si="127"/>
        <v>US</v>
      </c>
      <c r="C1633" s="43" t="str">
        <f t="shared" si="128"/>
        <v>Natural Gas</v>
      </c>
      <c r="D1633" s="43" t="str">
        <f t="shared" si="129"/>
        <v>Physical</v>
      </c>
      <c r="E1633" s="43">
        <f>IF(VLOOKUP(S1633,'DD-Lookup'!$J$6:$L$50,3,FALSE)="Monthly",(YEAR(AC1633)-YEAR(AB1633))*12+MONTH(AC1633)-MONTH(AB1633)+1,(AC1633-AB1633+1))</f>
        <v>1</v>
      </c>
      <c r="F1633" s="210">
        <f t="shared" si="130"/>
        <v>10000</v>
      </c>
      <c r="G1633" s="199">
        <v>1353732</v>
      </c>
      <c r="H1633" s="195">
        <v>37049.355000000003</v>
      </c>
      <c r="I1633" t="s">
        <v>2171</v>
      </c>
      <c r="M1633" t="s">
        <v>3341</v>
      </c>
      <c r="N1633" t="s">
        <v>3747</v>
      </c>
      <c r="O1633" t="s">
        <v>442</v>
      </c>
      <c r="P1633" s="196">
        <v>10000</v>
      </c>
      <c r="S1633" t="s">
        <v>3342</v>
      </c>
      <c r="T1633" t="s">
        <v>3557</v>
      </c>
      <c r="U1633" s="198">
        <v>3.82</v>
      </c>
      <c r="V1633" t="s">
        <v>3170</v>
      </c>
      <c r="W1633" t="s">
        <v>2509</v>
      </c>
      <c r="X1633" t="s">
        <v>2510</v>
      </c>
      <c r="Y1633" t="s">
        <v>2469</v>
      </c>
      <c r="Z1633" t="s">
        <v>2995</v>
      </c>
      <c r="AA1633">
        <v>836012</v>
      </c>
      <c r="AB1633" s="195">
        <v>37050.875011574099</v>
      </c>
      <c r="AC1633" s="195">
        <v>37050.875011574099</v>
      </c>
    </row>
    <row r="1634" spans="1:29" x14ac:dyDescent="0.25">
      <c r="A1634" s="43" t="str">
        <f t="shared" si="126"/>
        <v>US Natural Gas Physical</v>
      </c>
      <c r="B1634" s="43" t="str">
        <f t="shared" si="127"/>
        <v>US</v>
      </c>
      <c r="C1634" s="43" t="str">
        <f t="shared" si="128"/>
        <v>Natural Gas</v>
      </c>
      <c r="D1634" s="43" t="str">
        <f t="shared" si="129"/>
        <v>Physical</v>
      </c>
      <c r="E1634" s="43">
        <f>IF(VLOOKUP(S1634,'DD-Lookup'!$J$6:$L$50,3,FALSE)="Monthly",(YEAR(AC1634)-YEAR(AB1634))*12+MONTH(AC1634)-MONTH(AB1634)+1,(AC1634-AB1634+1))</f>
        <v>1</v>
      </c>
      <c r="F1634" s="210">
        <f t="shared" si="130"/>
        <v>10000</v>
      </c>
      <c r="G1634" s="199">
        <v>1353735</v>
      </c>
      <c r="H1634" s="195">
        <v>37049.355011574102</v>
      </c>
      <c r="I1634" t="s">
        <v>2527</v>
      </c>
      <c r="M1634" t="s">
        <v>3341</v>
      </c>
      <c r="N1634" t="s">
        <v>3747</v>
      </c>
      <c r="O1634" t="s">
        <v>475</v>
      </c>
      <c r="P1634" s="196">
        <v>10000</v>
      </c>
      <c r="S1634" t="s">
        <v>3342</v>
      </c>
      <c r="T1634" t="s">
        <v>3557</v>
      </c>
      <c r="U1634" s="198">
        <v>5.9</v>
      </c>
      <c r="V1634" t="s">
        <v>3887</v>
      </c>
      <c r="W1634" t="s">
        <v>454</v>
      </c>
      <c r="X1634" t="s">
        <v>3092</v>
      </c>
      <c r="Y1634" t="s">
        <v>2469</v>
      </c>
      <c r="Z1634" t="s">
        <v>2995</v>
      </c>
      <c r="AA1634">
        <v>836013</v>
      </c>
      <c r="AB1634" s="195">
        <v>37050.875011574099</v>
      </c>
      <c r="AC1634" s="195">
        <v>37050.875011574099</v>
      </c>
    </row>
    <row r="1635" spans="1:29" x14ac:dyDescent="0.25">
      <c r="A1635" s="43" t="str">
        <f t="shared" si="126"/>
        <v>US Natural Gas Physical</v>
      </c>
      <c r="B1635" s="43" t="str">
        <f t="shared" si="127"/>
        <v>US</v>
      </c>
      <c r="C1635" s="43" t="str">
        <f t="shared" si="128"/>
        <v>Natural Gas</v>
      </c>
      <c r="D1635" s="43" t="str">
        <f t="shared" si="129"/>
        <v>Physical</v>
      </c>
      <c r="E1635" s="43">
        <f>IF(VLOOKUP(S1635,'DD-Lookup'!$J$6:$L$50,3,FALSE)="Monthly",(YEAR(AC1635)-YEAR(AB1635))*12+MONTH(AC1635)-MONTH(AB1635)+1,(AC1635-AB1635+1))</f>
        <v>1</v>
      </c>
      <c r="F1635" s="210">
        <f t="shared" si="130"/>
        <v>50000</v>
      </c>
      <c r="G1635" s="199">
        <v>1353736</v>
      </c>
      <c r="H1635" s="195">
        <v>37049.355034722197</v>
      </c>
      <c r="I1635" t="s">
        <v>2327</v>
      </c>
      <c r="M1635" t="s">
        <v>3341</v>
      </c>
      <c r="N1635" t="s">
        <v>3747</v>
      </c>
      <c r="O1635" t="s">
        <v>393</v>
      </c>
      <c r="Q1635" s="196">
        <v>50000</v>
      </c>
      <c r="S1635" t="s">
        <v>3342</v>
      </c>
      <c r="T1635" t="s">
        <v>3557</v>
      </c>
      <c r="U1635" s="198">
        <v>3.5249999999999999</v>
      </c>
      <c r="V1635" t="s">
        <v>2328</v>
      </c>
      <c r="W1635" t="s">
        <v>2347</v>
      </c>
      <c r="X1635" t="s">
        <v>2484</v>
      </c>
      <c r="Y1635" t="s">
        <v>2469</v>
      </c>
      <c r="Z1635" t="s">
        <v>2995</v>
      </c>
      <c r="AA1635">
        <v>836014</v>
      </c>
      <c r="AB1635" s="195">
        <v>37050.875011574099</v>
      </c>
      <c r="AC1635" s="195">
        <v>37050.875011574099</v>
      </c>
    </row>
    <row r="1636" spans="1:29" x14ac:dyDescent="0.25">
      <c r="A1636" s="43" t="str">
        <f t="shared" si="126"/>
        <v xml:space="preserve"> Natural Gas Physical</v>
      </c>
      <c r="B1636" s="43" t="str">
        <f t="shared" si="127"/>
        <v/>
      </c>
      <c r="C1636" s="43" t="str">
        <f t="shared" si="128"/>
        <v>Natural Gas</v>
      </c>
      <c r="D1636" s="43" t="str">
        <f t="shared" si="129"/>
        <v>Physical</v>
      </c>
      <c r="E1636" s="43">
        <f>IF(VLOOKUP(S1636,'DD-Lookup'!$J$6:$L$50,3,FALSE)="Monthly",(YEAR(AC1636)-YEAR(AB1636))*12+MONTH(AC1636)-MONTH(AB1636)+1,(AC1636-AB1636+1))</f>
        <v>1</v>
      </c>
      <c r="F1636" s="210">
        <f t="shared" si="130"/>
        <v>10000</v>
      </c>
      <c r="G1636" s="199">
        <v>1353738</v>
      </c>
      <c r="H1636" s="195">
        <v>37049.355046296303</v>
      </c>
      <c r="I1636" t="s">
        <v>2179</v>
      </c>
      <c r="M1636" t="s">
        <v>3341</v>
      </c>
      <c r="N1636" t="s">
        <v>2492</v>
      </c>
      <c r="O1636" t="s">
        <v>507</v>
      </c>
      <c r="Q1636" s="196">
        <v>10000</v>
      </c>
      <c r="S1636" t="s">
        <v>3342</v>
      </c>
      <c r="T1636" t="s">
        <v>3557</v>
      </c>
      <c r="U1636" s="198">
        <v>3.7949999999999999</v>
      </c>
      <c r="V1636" t="s">
        <v>1774</v>
      </c>
      <c r="W1636" t="s">
        <v>2493</v>
      </c>
      <c r="X1636" t="s">
        <v>2494</v>
      </c>
      <c r="Y1636" t="s">
        <v>2469</v>
      </c>
      <c r="Z1636" t="s">
        <v>2995</v>
      </c>
      <c r="AA1636">
        <v>836015</v>
      </c>
      <c r="AB1636" s="195">
        <v>37050.875011574099</v>
      </c>
      <c r="AC1636" s="195">
        <v>37050.875011574099</v>
      </c>
    </row>
    <row r="1637" spans="1:29" x14ac:dyDescent="0.25">
      <c r="A1637" s="43" t="str">
        <f t="shared" si="126"/>
        <v>US Power Physical</v>
      </c>
      <c r="B1637" s="43" t="str">
        <f t="shared" si="127"/>
        <v>US</v>
      </c>
      <c r="C1637" s="43" t="str">
        <f t="shared" si="128"/>
        <v>Power</v>
      </c>
      <c r="D1637" s="43" t="str">
        <f t="shared" si="129"/>
        <v>Physical</v>
      </c>
      <c r="E1637" s="43">
        <f>IF(VLOOKUP(S1637,'DD-Lookup'!$J$6:$L$50,3,FALSE)="Monthly",(YEAR(AC1637)-YEAR(AB1637))*12+MONTH(AC1637)-MONTH(AB1637)+1,(AC1637-AB1637+1))</f>
        <v>1</v>
      </c>
      <c r="F1637" s="210">
        <f t="shared" si="130"/>
        <v>50</v>
      </c>
      <c r="G1637" s="199">
        <v>1353739</v>
      </c>
      <c r="H1637" s="195">
        <v>37049.355046296303</v>
      </c>
      <c r="I1637" t="s">
        <v>3374</v>
      </c>
      <c r="M1637" t="s">
        <v>2766</v>
      </c>
      <c r="N1637" t="s">
        <v>3361</v>
      </c>
      <c r="O1637" t="s">
        <v>1720</v>
      </c>
      <c r="Q1637" s="196">
        <v>50</v>
      </c>
      <c r="S1637" t="s">
        <v>3340</v>
      </c>
      <c r="T1637" t="s">
        <v>3557</v>
      </c>
      <c r="U1637" s="198">
        <v>29.8</v>
      </c>
      <c r="V1637" t="s">
        <v>2786</v>
      </c>
      <c r="W1637" t="s">
        <v>3376</v>
      </c>
      <c r="X1637" t="s">
        <v>3377</v>
      </c>
      <c r="Y1637" t="s">
        <v>2662</v>
      </c>
      <c r="Z1637" t="s">
        <v>2990</v>
      </c>
      <c r="AA1637">
        <v>636762.1</v>
      </c>
      <c r="AB1637" s="195">
        <v>37050.875011574099</v>
      </c>
      <c r="AC1637" s="195">
        <v>37050.875011574099</v>
      </c>
    </row>
    <row r="1638" spans="1:29" x14ac:dyDescent="0.25">
      <c r="A1638" s="43" t="str">
        <f t="shared" si="126"/>
        <v xml:space="preserve"> Natural Gas Physical</v>
      </c>
      <c r="B1638" s="43" t="str">
        <f t="shared" si="127"/>
        <v/>
      </c>
      <c r="C1638" s="43" t="str">
        <f t="shared" si="128"/>
        <v>Natural Gas</v>
      </c>
      <c r="D1638" s="43" t="str">
        <f t="shared" si="129"/>
        <v>Physical</v>
      </c>
      <c r="E1638" s="43">
        <f>IF(VLOOKUP(S1638,'DD-Lookup'!$J$6:$L$50,3,FALSE)="Monthly",(YEAR(AC1638)-YEAR(AB1638))*12+MONTH(AC1638)-MONTH(AB1638)+1,(AC1638-AB1638+1))</f>
        <v>1</v>
      </c>
      <c r="F1638" s="210">
        <f t="shared" si="130"/>
        <v>10000</v>
      </c>
      <c r="G1638" s="199">
        <v>1353740</v>
      </c>
      <c r="H1638" s="195">
        <v>37049.355057870402</v>
      </c>
      <c r="I1638" t="s">
        <v>3729</v>
      </c>
      <c r="M1638" t="s">
        <v>3341</v>
      </c>
      <c r="N1638" t="s">
        <v>2492</v>
      </c>
      <c r="O1638" t="s">
        <v>507</v>
      </c>
      <c r="P1638" s="196">
        <v>10000</v>
      </c>
      <c r="S1638" t="s">
        <v>3342</v>
      </c>
      <c r="T1638" t="s">
        <v>3557</v>
      </c>
      <c r="U1638" s="198">
        <v>3.7925</v>
      </c>
      <c r="V1638" t="s">
        <v>3730</v>
      </c>
      <c r="W1638" t="s">
        <v>2493</v>
      </c>
      <c r="X1638" t="s">
        <v>2494</v>
      </c>
      <c r="Y1638" t="s">
        <v>2469</v>
      </c>
      <c r="Z1638" t="s">
        <v>2995</v>
      </c>
      <c r="AA1638">
        <v>836016</v>
      </c>
      <c r="AB1638" s="195">
        <v>37050.875011574099</v>
      </c>
      <c r="AC1638" s="195">
        <v>37050.875011574099</v>
      </c>
    </row>
    <row r="1639" spans="1:29" x14ac:dyDescent="0.25">
      <c r="A1639" s="43" t="str">
        <f t="shared" si="126"/>
        <v>US Power Physical</v>
      </c>
      <c r="B1639" s="43" t="str">
        <f t="shared" si="127"/>
        <v>US</v>
      </c>
      <c r="C1639" s="43" t="str">
        <f t="shared" si="128"/>
        <v>Power</v>
      </c>
      <c r="D1639" s="43" t="str">
        <f t="shared" si="129"/>
        <v>Physical</v>
      </c>
      <c r="E1639" s="43">
        <f>IF(VLOOKUP(S1639,'DD-Lookup'!$J$6:$L$50,3,FALSE)="Monthly",(YEAR(AC1639)-YEAR(AB1639))*12+MONTH(AC1639)-MONTH(AB1639)+1,(AC1639-AB1639+1))</f>
        <v>2</v>
      </c>
      <c r="F1639" s="210">
        <f t="shared" si="130"/>
        <v>50</v>
      </c>
      <c r="G1639" s="199">
        <v>1353742</v>
      </c>
      <c r="H1639" s="195">
        <v>37049.355081018497</v>
      </c>
      <c r="I1639" t="s">
        <v>2288</v>
      </c>
      <c r="J1639" t="s">
        <v>2413</v>
      </c>
      <c r="K1639" t="s">
        <v>2272</v>
      </c>
      <c r="M1639" t="s">
        <v>2766</v>
      </c>
      <c r="N1639" t="s">
        <v>3310</v>
      </c>
      <c r="O1639" t="s">
        <v>459</v>
      </c>
      <c r="Q1639" s="196">
        <v>25</v>
      </c>
      <c r="S1639" t="s">
        <v>3340</v>
      </c>
      <c r="T1639" t="s">
        <v>3557</v>
      </c>
      <c r="U1639" s="198">
        <v>30</v>
      </c>
      <c r="V1639" t="s">
        <v>3388</v>
      </c>
      <c r="W1639" t="s">
        <v>3875</v>
      </c>
      <c r="X1639" t="s">
        <v>3312</v>
      </c>
      <c r="Y1639" t="s">
        <v>2662</v>
      </c>
      <c r="Z1639" t="s">
        <v>2990</v>
      </c>
      <c r="AA1639">
        <v>636764.1</v>
      </c>
      <c r="AB1639" s="195">
        <v>37050.875011574099</v>
      </c>
      <c r="AC1639" s="195">
        <v>37051.875011574099</v>
      </c>
    </row>
    <row r="1640" spans="1:29" x14ac:dyDescent="0.25">
      <c r="A1640" s="43" t="str">
        <f t="shared" si="126"/>
        <v xml:space="preserve"> Natural Gas Physical</v>
      </c>
      <c r="B1640" s="43" t="str">
        <f t="shared" si="127"/>
        <v/>
      </c>
      <c r="C1640" s="43" t="str">
        <f t="shared" si="128"/>
        <v>Natural Gas</v>
      </c>
      <c r="D1640" s="43" t="str">
        <f t="shared" si="129"/>
        <v>Physical</v>
      </c>
      <c r="E1640" s="43">
        <f>IF(VLOOKUP(S1640,'DD-Lookup'!$J$6:$L$50,3,FALSE)="Monthly",(YEAR(AC1640)-YEAR(AB1640))*12+MONTH(AC1640)-MONTH(AB1640)+1,(AC1640-AB1640+1))</f>
        <v>1</v>
      </c>
      <c r="F1640" s="210">
        <f t="shared" si="130"/>
        <v>10000</v>
      </c>
      <c r="G1640" s="199">
        <v>1353743</v>
      </c>
      <c r="H1640" s="195">
        <v>37049.355092592603</v>
      </c>
      <c r="I1640" t="s">
        <v>2171</v>
      </c>
      <c r="M1640" t="s">
        <v>3341</v>
      </c>
      <c r="N1640" t="s">
        <v>2492</v>
      </c>
      <c r="O1640" t="s">
        <v>507</v>
      </c>
      <c r="Q1640" s="196">
        <v>10000</v>
      </c>
      <c r="S1640" t="s">
        <v>3342</v>
      </c>
      <c r="T1640" t="s">
        <v>3557</v>
      </c>
      <c r="U1640" s="198">
        <v>3.7949999999999999</v>
      </c>
      <c r="V1640" t="s">
        <v>3170</v>
      </c>
      <c r="W1640" t="s">
        <v>2493</v>
      </c>
      <c r="X1640" t="s">
        <v>2494</v>
      </c>
      <c r="Y1640" t="s">
        <v>2469</v>
      </c>
      <c r="Z1640" t="s">
        <v>2995</v>
      </c>
      <c r="AA1640">
        <v>836018</v>
      </c>
      <c r="AB1640" s="195">
        <v>37050.875011574099</v>
      </c>
      <c r="AC1640" s="195">
        <v>37050.875011574099</v>
      </c>
    </row>
    <row r="1641" spans="1:29" x14ac:dyDescent="0.25">
      <c r="A1641" s="43" t="str">
        <f t="shared" si="126"/>
        <v>US Natural Gas Physical</v>
      </c>
      <c r="B1641" s="43" t="str">
        <f t="shared" si="127"/>
        <v>US</v>
      </c>
      <c r="C1641" s="43" t="str">
        <f t="shared" si="128"/>
        <v>Natural Gas</v>
      </c>
      <c r="D1641" s="43" t="str">
        <f t="shared" si="129"/>
        <v>Physical</v>
      </c>
      <c r="E1641" s="43">
        <f>IF(VLOOKUP(S1641,'DD-Lookup'!$J$6:$L$50,3,FALSE)="Monthly",(YEAR(AC1641)-YEAR(AB1641))*12+MONTH(AC1641)-MONTH(AB1641)+1,(AC1641-AB1641+1))</f>
        <v>1</v>
      </c>
      <c r="F1641" s="210">
        <f t="shared" si="130"/>
        <v>10000</v>
      </c>
      <c r="G1641" s="199">
        <v>1353744</v>
      </c>
      <c r="H1641" s="195">
        <v>37049.355104166701</v>
      </c>
      <c r="I1641" t="s">
        <v>3360</v>
      </c>
      <c r="M1641" t="s">
        <v>3341</v>
      </c>
      <c r="N1641" t="s">
        <v>3765</v>
      </c>
      <c r="O1641" t="s">
        <v>469</v>
      </c>
      <c r="P1641" s="196">
        <v>10000</v>
      </c>
      <c r="S1641" t="s">
        <v>3342</v>
      </c>
      <c r="T1641" t="s">
        <v>3557</v>
      </c>
      <c r="U1641" s="198">
        <v>3.2</v>
      </c>
      <c r="V1641" t="s">
        <v>2292</v>
      </c>
      <c r="W1641" t="s">
        <v>3091</v>
      </c>
      <c r="X1641" t="s">
        <v>3092</v>
      </c>
      <c r="Y1641" t="s">
        <v>2469</v>
      </c>
      <c r="Z1641" t="s">
        <v>2995</v>
      </c>
      <c r="AA1641">
        <v>836017</v>
      </c>
      <c r="AB1641" s="195">
        <v>37050.875011574099</v>
      </c>
      <c r="AC1641" s="195">
        <v>37050.875011574099</v>
      </c>
    </row>
    <row r="1642" spans="1:29" x14ac:dyDescent="0.25">
      <c r="A1642" s="43" t="str">
        <f t="shared" si="126"/>
        <v>US Power Physical</v>
      </c>
      <c r="B1642" s="43" t="str">
        <f t="shared" si="127"/>
        <v>US</v>
      </c>
      <c r="C1642" s="43" t="str">
        <f t="shared" si="128"/>
        <v>Power</v>
      </c>
      <c r="D1642" s="43" t="str">
        <f t="shared" si="129"/>
        <v>Physical</v>
      </c>
      <c r="E1642" s="43">
        <f>IF(VLOOKUP(S1642,'DD-Lookup'!$J$6:$L$50,3,FALSE)="Monthly",(YEAR(AC1642)-YEAR(AB1642))*12+MONTH(AC1642)-MONTH(AB1642)+1,(AC1642-AB1642+1))</f>
        <v>2</v>
      </c>
      <c r="F1642" s="210">
        <f t="shared" si="130"/>
        <v>20</v>
      </c>
      <c r="G1642" s="199">
        <v>1353746</v>
      </c>
      <c r="H1642" s="195">
        <v>37049.355115740698</v>
      </c>
      <c r="I1642" t="s">
        <v>2288</v>
      </c>
      <c r="J1642" t="s">
        <v>2413</v>
      </c>
      <c r="K1642" t="s">
        <v>2272</v>
      </c>
      <c r="M1642" t="s">
        <v>2766</v>
      </c>
      <c r="N1642" t="s">
        <v>3310</v>
      </c>
      <c r="O1642" t="s">
        <v>534</v>
      </c>
      <c r="Q1642" s="196">
        <v>10</v>
      </c>
      <c r="S1642" t="s">
        <v>3340</v>
      </c>
      <c r="T1642" t="s">
        <v>3557</v>
      </c>
      <c r="U1642" s="198">
        <v>28</v>
      </c>
      <c r="V1642" t="s">
        <v>3388</v>
      </c>
      <c r="W1642" t="s">
        <v>1758</v>
      </c>
      <c r="X1642" t="s">
        <v>3312</v>
      </c>
      <c r="Y1642" t="s">
        <v>2662</v>
      </c>
      <c r="Z1642" t="s">
        <v>2990</v>
      </c>
      <c r="AA1642">
        <v>636766.1</v>
      </c>
      <c r="AB1642" s="195">
        <v>37050.875011574099</v>
      </c>
      <c r="AC1642" s="195">
        <v>37051.875011574099</v>
      </c>
    </row>
    <row r="1643" spans="1:29" x14ac:dyDescent="0.25">
      <c r="A1643" s="43" t="str">
        <f t="shared" si="126"/>
        <v>US Power Physical</v>
      </c>
      <c r="B1643" s="43" t="str">
        <f t="shared" si="127"/>
        <v>US</v>
      </c>
      <c r="C1643" s="43" t="str">
        <f t="shared" si="128"/>
        <v>Power</v>
      </c>
      <c r="D1643" s="43" t="str">
        <f t="shared" si="129"/>
        <v>Physical</v>
      </c>
      <c r="E1643" s="43">
        <f>IF(VLOOKUP(S1643,'DD-Lookup'!$J$6:$L$50,3,FALSE)="Monthly",(YEAR(AC1643)-YEAR(AB1643))*12+MONTH(AC1643)-MONTH(AB1643)+1,(AC1643-AB1643+1))</f>
        <v>31</v>
      </c>
      <c r="F1643" s="210">
        <f t="shared" si="130"/>
        <v>1550</v>
      </c>
      <c r="G1643" s="199">
        <v>1353745</v>
      </c>
      <c r="H1643" s="195">
        <v>37049.355115740698</v>
      </c>
      <c r="I1643" t="s">
        <v>3382</v>
      </c>
      <c r="M1643" t="s">
        <v>2766</v>
      </c>
      <c r="N1643" t="s">
        <v>3361</v>
      </c>
      <c r="O1643" t="s">
        <v>3745</v>
      </c>
      <c r="P1643" s="196">
        <v>50</v>
      </c>
      <c r="S1643" t="s">
        <v>3340</v>
      </c>
      <c r="T1643" t="s">
        <v>3557</v>
      </c>
      <c r="U1643" s="198">
        <v>80.25</v>
      </c>
      <c r="V1643" t="s">
        <v>3487</v>
      </c>
      <c r="W1643" t="s">
        <v>3380</v>
      </c>
      <c r="X1643" t="s">
        <v>3381</v>
      </c>
      <c r="Y1643" t="s">
        <v>2662</v>
      </c>
      <c r="Z1643" t="s">
        <v>2990</v>
      </c>
      <c r="AA1643">
        <v>636765.1</v>
      </c>
      <c r="AB1643" s="195">
        <v>37073.875011574099</v>
      </c>
      <c r="AC1643" s="195">
        <v>37103.875011574099</v>
      </c>
    </row>
    <row r="1644" spans="1:29" x14ac:dyDescent="0.25">
      <c r="A1644" s="43" t="str">
        <f t="shared" si="126"/>
        <v>US Natural Gas Physical</v>
      </c>
      <c r="B1644" s="43" t="str">
        <f t="shared" si="127"/>
        <v>US</v>
      </c>
      <c r="C1644" s="43" t="str">
        <f t="shared" si="128"/>
        <v>Natural Gas</v>
      </c>
      <c r="D1644" s="43" t="str">
        <f t="shared" si="129"/>
        <v>Physical</v>
      </c>
      <c r="E1644" s="43">
        <f>IF(VLOOKUP(S1644,'DD-Lookup'!$J$6:$L$50,3,FALSE)="Monthly",(YEAR(AC1644)-YEAR(AB1644))*12+MONTH(AC1644)-MONTH(AB1644)+1,(AC1644-AB1644+1))</f>
        <v>1</v>
      </c>
      <c r="F1644" s="210">
        <f t="shared" si="130"/>
        <v>10000</v>
      </c>
      <c r="G1644" s="199">
        <v>1353747</v>
      </c>
      <c r="H1644" s="195">
        <v>37049.355150463001</v>
      </c>
      <c r="I1644" t="s">
        <v>3109</v>
      </c>
      <c r="M1644" t="s">
        <v>3341</v>
      </c>
      <c r="N1644" t="s">
        <v>3747</v>
      </c>
      <c r="O1644" t="s">
        <v>1624</v>
      </c>
      <c r="P1644" s="196">
        <v>10000</v>
      </c>
      <c r="S1644" t="s">
        <v>3342</v>
      </c>
      <c r="T1644" t="s">
        <v>3557</v>
      </c>
      <c r="U1644" s="198">
        <v>3.59</v>
      </c>
      <c r="V1644" t="s">
        <v>3891</v>
      </c>
      <c r="W1644" t="s">
        <v>2366</v>
      </c>
      <c r="X1644" t="s">
        <v>3093</v>
      </c>
      <c r="Y1644" t="s">
        <v>2469</v>
      </c>
      <c r="Z1644" t="s">
        <v>2995</v>
      </c>
      <c r="AA1644">
        <v>836019</v>
      </c>
      <c r="AB1644" s="195">
        <v>37050.875011574099</v>
      </c>
      <c r="AC1644" s="195">
        <v>37050.875011574099</v>
      </c>
    </row>
    <row r="1645" spans="1:29" x14ac:dyDescent="0.25">
      <c r="A1645" s="43" t="str">
        <f t="shared" si="126"/>
        <v>US Natural Gas Physical</v>
      </c>
      <c r="B1645" s="43" t="str">
        <f t="shared" si="127"/>
        <v>US</v>
      </c>
      <c r="C1645" s="43" t="str">
        <f t="shared" si="128"/>
        <v>Natural Gas</v>
      </c>
      <c r="D1645" s="43" t="str">
        <f t="shared" si="129"/>
        <v>Physical</v>
      </c>
      <c r="E1645" s="43">
        <f>IF(VLOOKUP(S1645,'DD-Lookup'!$J$6:$L$50,3,FALSE)="Monthly",(YEAR(AC1645)-YEAR(AB1645))*12+MONTH(AC1645)-MONTH(AB1645)+1,(AC1645-AB1645+1))</f>
        <v>1</v>
      </c>
      <c r="F1645" s="210">
        <f t="shared" si="130"/>
        <v>10000</v>
      </c>
      <c r="G1645" s="199">
        <v>1353752</v>
      </c>
      <c r="H1645" s="195">
        <v>37049.355208333298</v>
      </c>
      <c r="I1645" t="s">
        <v>2470</v>
      </c>
      <c r="M1645" t="s">
        <v>3341</v>
      </c>
      <c r="N1645" t="s">
        <v>3747</v>
      </c>
      <c r="O1645" t="s">
        <v>396</v>
      </c>
      <c r="P1645" s="196">
        <v>10000</v>
      </c>
      <c r="S1645" t="s">
        <v>3342</v>
      </c>
      <c r="T1645" t="s">
        <v>3557</v>
      </c>
      <c r="U1645" s="198">
        <v>3.5375000000000001</v>
      </c>
      <c r="V1645" t="s">
        <v>1721</v>
      </c>
      <c r="W1645" t="s">
        <v>2347</v>
      </c>
      <c r="X1645" t="s">
        <v>2484</v>
      </c>
      <c r="Y1645" t="s">
        <v>2469</v>
      </c>
      <c r="Z1645" t="s">
        <v>2995</v>
      </c>
      <c r="AA1645">
        <v>836021</v>
      </c>
      <c r="AB1645" s="195">
        <v>37050.875011574099</v>
      </c>
      <c r="AC1645" s="195">
        <v>37050.875011574099</v>
      </c>
    </row>
    <row r="1646" spans="1:29" x14ac:dyDescent="0.25">
      <c r="A1646" s="43" t="str">
        <f t="shared" si="126"/>
        <v>US Natural Gas Physical</v>
      </c>
      <c r="B1646" s="43" t="str">
        <f t="shared" si="127"/>
        <v>US</v>
      </c>
      <c r="C1646" s="43" t="str">
        <f t="shared" si="128"/>
        <v>Natural Gas</v>
      </c>
      <c r="D1646" s="43" t="str">
        <f t="shared" si="129"/>
        <v>Physical</v>
      </c>
      <c r="E1646" s="43">
        <f>IF(VLOOKUP(S1646,'DD-Lookup'!$J$6:$L$50,3,FALSE)="Monthly",(YEAR(AC1646)-YEAR(AB1646))*12+MONTH(AC1646)-MONTH(AB1646)+1,(AC1646-AB1646+1))</f>
        <v>1</v>
      </c>
      <c r="F1646" s="210">
        <f t="shared" si="130"/>
        <v>10000</v>
      </c>
      <c r="G1646" s="199">
        <v>1353751</v>
      </c>
      <c r="H1646" s="195">
        <v>37049.355208333298</v>
      </c>
      <c r="I1646" t="s">
        <v>2527</v>
      </c>
      <c r="M1646" t="s">
        <v>3341</v>
      </c>
      <c r="N1646" t="s">
        <v>3747</v>
      </c>
      <c r="O1646" t="s">
        <v>448</v>
      </c>
      <c r="P1646" s="196">
        <v>10000</v>
      </c>
      <c r="S1646" t="s">
        <v>3342</v>
      </c>
      <c r="T1646" t="s">
        <v>3557</v>
      </c>
      <c r="U1646" s="198">
        <v>3.605</v>
      </c>
      <c r="V1646" t="s">
        <v>3632</v>
      </c>
      <c r="W1646" t="s">
        <v>2181</v>
      </c>
      <c r="X1646" t="s">
        <v>2182</v>
      </c>
      <c r="Y1646" t="s">
        <v>2469</v>
      </c>
      <c r="Z1646" t="s">
        <v>2995</v>
      </c>
      <c r="AA1646">
        <v>836020</v>
      </c>
      <c r="AB1646" s="195">
        <v>37050.875011574099</v>
      </c>
      <c r="AC1646" s="195">
        <v>37050.875011574099</v>
      </c>
    </row>
    <row r="1647" spans="1:29" x14ac:dyDescent="0.25">
      <c r="A1647" s="43" t="str">
        <f t="shared" si="126"/>
        <v>US Natural Gas Physical</v>
      </c>
      <c r="B1647" s="43" t="str">
        <f t="shared" si="127"/>
        <v>US</v>
      </c>
      <c r="C1647" s="43" t="str">
        <f t="shared" si="128"/>
        <v>Natural Gas</v>
      </c>
      <c r="D1647" s="43" t="str">
        <f t="shared" si="129"/>
        <v>Physical</v>
      </c>
      <c r="E1647" s="43">
        <f>IF(VLOOKUP(S1647,'DD-Lookup'!$J$6:$L$50,3,FALSE)="Monthly",(YEAR(AC1647)-YEAR(AB1647))*12+MONTH(AC1647)-MONTH(AB1647)+1,(AC1647-AB1647+1))</f>
        <v>1</v>
      </c>
      <c r="F1647" s="210">
        <f t="shared" si="130"/>
        <v>5000</v>
      </c>
      <c r="G1647" s="199">
        <v>1353753</v>
      </c>
      <c r="H1647" s="195">
        <v>37049.355243055601</v>
      </c>
      <c r="I1647" t="s">
        <v>2465</v>
      </c>
      <c r="M1647" t="s">
        <v>3341</v>
      </c>
      <c r="N1647" t="s">
        <v>3765</v>
      </c>
      <c r="O1647" t="s">
        <v>469</v>
      </c>
      <c r="Q1647" s="196">
        <v>5000</v>
      </c>
      <c r="S1647" t="s">
        <v>3342</v>
      </c>
      <c r="T1647" t="s">
        <v>3557</v>
      </c>
      <c r="U1647" s="198">
        <v>3.3</v>
      </c>
      <c r="V1647" t="s">
        <v>538</v>
      </c>
      <c r="W1647" t="s">
        <v>3091</v>
      </c>
      <c r="X1647" t="s">
        <v>3092</v>
      </c>
      <c r="Y1647" t="s">
        <v>2469</v>
      </c>
      <c r="Z1647" t="s">
        <v>2995</v>
      </c>
      <c r="AA1647">
        <v>836022</v>
      </c>
      <c r="AB1647" s="195">
        <v>37050.875011574099</v>
      </c>
      <c r="AC1647" s="195">
        <v>37050.875011574099</v>
      </c>
    </row>
    <row r="1648" spans="1:29" x14ac:dyDescent="0.25">
      <c r="A1648" s="43" t="str">
        <f t="shared" si="126"/>
        <v>US Natural Gas Financial</v>
      </c>
      <c r="B1648" s="43" t="str">
        <f t="shared" si="127"/>
        <v>US</v>
      </c>
      <c r="C1648" s="43" t="str">
        <f t="shared" si="128"/>
        <v>Natural Gas</v>
      </c>
      <c r="D1648" s="43" t="str">
        <f t="shared" si="129"/>
        <v>Financial</v>
      </c>
      <c r="E1648" s="43">
        <f>IF(VLOOKUP(S1648,'DD-Lookup'!$J$6:$L$50,3,FALSE)="Monthly",(YEAR(AC1648)-YEAR(AB1648))*12+MONTH(AC1648)-MONTH(AB1648)+1,(AC1648-AB1648+1))</f>
        <v>31</v>
      </c>
      <c r="F1648" s="210">
        <f t="shared" si="130"/>
        <v>155000</v>
      </c>
      <c r="G1648" s="199">
        <v>1353755</v>
      </c>
      <c r="H1648" s="195">
        <v>37049.355254629598</v>
      </c>
      <c r="I1648" t="s">
        <v>3529</v>
      </c>
      <c r="M1648" t="s">
        <v>3341</v>
      </c>
      <c r="N1648" t="s">
        <v>2281</v>
      </c>
      <c r="O1648" t="s">
        <v>2475</v>
      </c>
      <c r="Q1648" s="196">
        <v>5000</v>
      </c>
      <c r="S1648" t="s">
        <v>3342</v>
      </c>
      <c r="T1648" t="s">
        <v>3557</v>
      </c>
      <c r="U1648" s="198">
        <v>3.78</v>
      </c>
      <c r="V1648" t="s">
        <v>3808</v>
      </c>
      <c r="W1648" t="s">
        <v>2853</v>
      </c>
      <c r="X1648" t="s">
        <v>2282</v>
      </c>
      <c r="Y1648" t="s">
        <v>3575</v>
      </c>
      <c r="Z1648" t="s">
        <v>2995</v>
      </c>
      <c r="AA1648" t="s">
        <v>611</v>
      </c>
      <c r="AB1648" s="195">
        <v>37073.875</v>
      </c>
      <c r="AC1648" s="195">
        <v>37103.875</v>
      </c>
    </row>
    <row r="1649" spans="1:29" x14ac:dyDescent="0.25">
      <c r="A1649" s="43" t="str">
        <f t="shared" si="126"/>
        <v>US Power Physical</v>
      </c>
      <c r="B1649" s="43" t="str">
        <f t="shared" si="127"/>
        <v>US</v>
      </c>
      <c r="C1649" s="43" t="str">
        <f t="shared" si="128"/>
        <v>Power</v>
      </c>
      <c r="D1649" s="43" t="str">
        <f t="shared" si="129"/>
        <v>Physical</v>
      </c>
      <c r="E1649" s="43">
        <f>IF(VLOOKUP(S1649,'DD-Lookup'!$J$6:$L$50,3,FALSE)="Monthly",(YEAR(AC1649)-YEAR(AB1649))*12+MONTH(AC1649)-MONTH(AB1649)+1,(AC1649-AB1649+1))</f>
        <v>92</v>
      </c>
      <c r="F1649" s="210">
        <f t="shared" si="130"/>
        <v>2300</v>
      </c>
      <c r="G1649" s="199">
        <v>1353756</v>
      </c>
      <c r="H1649" s="195">
        <v>37049.355254629598</v>
      </c>
      <c r="I1649" t="s">
        <v>2244</v>
      </c>
      <c r="M1649" t="s">
        <v>2766</v>
      </c>
      <c r="N1649" t="s">
        <v>3310</v>
      </c>
      <c r="O1649" t="s">
        <v>515</v>
      </c>
      <c r="Q1649" s="196">
        <v>25</v>
      </c>
      <c r="S1649" t="s">
        <v>3340</v>
      </c>
      <c r="T1649" t="s">
        <v>3557</v>
      </c>
      <c r="U1649" s="198">
        <v>76.5</v>
      </c>
      <c r="V1649" t="s">
        <v>2225</v>
      </c>
      <c r="W1649" t="s">
        <v>3152</v>
      </c>
      <c r="X1649" t="s">
        <v>3154</v>
      </c>
      <c r="Y1649" t="s">
        <v>2662</v>
      </c>
      <c r="Z1649" t="s">
        <v>2990</v>
      </c>
      <c r="AA1649">
        <v>636769.1</v>
      </c>
      <c r="AB1649" s="195">
        <v>37165</v>
      </c>
      <c r="AC1649" s="195">
        <v>37256</v>
      </c>
    </row>
    <row r="1650" spans="1:29" x14ac:dyDescent="0.25">
      <c r="A1650" s="43" t="str">
        <f t="shared" si="126"/>
        <v>US Natural Gas Physical</v>
      </c>
      <c r="B1650" s="43" t="str">
        <f t="shared" si="127"/>
        <v>US</v>
      </c>
      <c r="C1650" s="43" t="str">
        <f t="shared" si="128"/>
        <v>Natural Gas</v>
      </c>
      <c r="D1650" s="43" t="str">
        <f t="shared" si="129"/>
        <v>Physical</v>
      </c>
      <c r="E1650" s="43">
        <f>IF(VLOOKUP(S1650,'DD-Lookup'!$J$6:$L$50,3,FALSE)="Monthly",(YEAR(AC1650)-YEAR(AB1650))*12+MONTH(AC1650)-MONTH(AB1650)+1,(AC1650-AB1650+1))</f>
        <v>1</v>
      </c>
      <c r="F1650" s="210">
        <f t="shared" si="130"/>
        <v>25000</v>
      </c>
      <c r="G1650" s="199">
        <v>1353758</v>
      </c>
      <c r="H1650" s="195">
        <v>37049.355266203696</v>
      </c>
      <c r="I1650" t="s">
        <v>3529</v>
      </c>
      <c r="M1650" t="s">
        <v>3341</v>
      </c>
      <c r="N1650" t="s">
        <v>3747</v>
      </c>
      <c r="O1650" t="s">
        <v>2722</v>
      </c>
      <c r="P1650" s="196">
        <v>25000</v>
      </c>
      <c r="S1650" t="s">
        <v>3342</v>
      </c>
      <c r="T1650" t="s">
        <v>3557</v>
      </c>
      <c r="U1650" s="198">
        <v>3.67</v>
      </c>
      <c r="V1650" t="s">
        <v>3851</v>
      </c>
      <c r="W1650" t="s">
        <v>2175</v>
      </c>
      <c r="X1650" t="s">
        <v>2176</v>
      </c>
      <c r="Y1650" t="s">
        <v>2469</v>
      </c>
      <c r="Z1650" t="s">
        <v>2995</v>
      </c>
      <c r="AA1650">
        <v>836024</v>
      </c>
      <c r="AB1650" s="195">
        <v>37050.875011574099</v>
      </c>
      <c r="AC1650" s="195">
        <v>37050.875011574099</v>
      </c>
    </row>
    <row r="1651" spans="1:29" x14ac:dyDescent="0.25">
      <c r="A1651" s="43" t="str">
        <f t="shared" si="126"/>
        <v>US Power Physical</v>
      </c>
      <c r="B1651" s="43" t="str">
        <f t="shared" si="127"/>
        <v>US</v>
      </c>
      <c r="C1651" s="43" t="str">
        <f t="shared" si="128"/>
        <v>Power</v>
      </c>
      <c r="D1651" s="43" t="str">
        <f t="shared" si="129"/>
        <v>Physical</v>
      </c>
      <c r="E1651" s="43">
        <f>IF(VLOOKUP(S1651,'DD-Lookup'!$J$6:$L$50,3,FALSE)="Monthly",(YEAR(AC1651)-YEAR(AB1651))*12+MONTH(AC1651)-MONTH(AB1651)+1,(AC1651-AB1651+1))</f>
        <v>2</v>
      </c>
      <c r="F1651" s="210">
        <f t="shared" si="130"/>
        <v>50</v>
      </c>
      <c r="G1651" s="199">
        <v>1353759</v>
      </c>
      <c r="H1651" s="195">
        <v>37049.355289351799</v>
      </c>
      <c r="I1651" t="s">
        <v>3360</v>
      </c>
      <c r="M1651" t="s">
        <v>2766</v>
      </c>
      <c r="N1651" t="s">
        <v>3308</v>
      </c>
      <c r="O1651" t="s">
        <v>2694</v>
      </c>
      <c r="Q1651" s="196">
        <v>25</v>
      </c>
      <c r="S1651" t="s">
        <v>3340</v>
      </c>
      <c r="T1651" t="s">
        <v>3557</v>
      </c>
      <c r="U1651" s="198">
        <v>65</v>
      </c>
      <c r="V1651" t="s">
        <v>2397</v>
      </c>
      <c r="W1651" t="s">
        <v>3313</v>
      </c>
      <c r="X1651" t="s">
        <v>3309</v>
      </c>
      <c r="Y1651" t="s">
        <v>2662</v>
      </c>
      <c r="Z1651" t="s">
        <v>2990</v>
      </c>
      <c r="AA1651">
        <v>636770.1</v>
      </c>
      <c r="AB1651" s="195">
        <v>37050.875011574099</v>
      </c>
      <c r="AC1651" s="195">
        <v>37051.875011574099</v>
      </c>
    </row>
    <row r="1652" spans="1:29" x14ac:dyDescent="0.25">
      <c r="A1652" s="43" t="str">
        <f t="shared" si="126"/>
        <v>US Natural Gas Financial</v>
      </c>
      <c r="B1652" s="43" t="str">
        <f t="shared" si="127"/>
        <v>US</v>
      </c>
      <c r="C1652" s="43" t="str">
        <f t="shared" si="128"/>
        <v>Natural Gas</v>
      </c>
      <c r="D1652" s="43" t="str">
        <f t="shared" si="129"/>
        <v>Financial</v>
      </c>
      <c r="E1652" s="43">
        <f>IF(VLOOKUP(S1652,'DD-Lookup'!$J$6:$L$50,3,FALSE)="Monthly",(YEAR(AC1652)-YEAR(AB1652))*12+MONTH(AC1652)-MONTH(AB1652)+1,(AC1652-AB1652+1))</f>
        <v>31</v>
      </c>
      <c r="F1652" s="210">
        <f t="shared" si="130"/>
        <v>620000</v>
      </c>
      <c r="G1652" s="199">
        <v>1353761</v>
      </c>
      <c r="H1652" s="195">
        <v>37049.355312500003</v>
      </c>
      <c r="I1652" t="s">
        <v>3482</v>
      </c>
      <c r="M1652" t="s">
        <v>3341</v>
      </c>
      <c r="N1652" t="s">
        <v>2281</v>
      </c>
      <c r="O1652" t="s">
        <v>3176</v>
      </c>
      <c r="P1652" s="196">
        <v>20000</v>
      </c>
      <c r="S1652" t="s">
        <v>3342</v>
      </c>
      <c r="T1652" t="s">
        <v>3557</v>
      </c>
      <c r="U1652" s="198">
        <v>3.7650000000000001</v>
      </c>
      <c r="V1652" t="s">
        <v>1742</v>
      </c>
      <c r="W1652" t="s">
        <v>2853</v>
      </c>
      <c r="X1652" t="s">
        <v>2282</v>
      </c>
      <c r="Y1652" t="s">
        <v>3575</v>
      </c>
      <c r="Z1652" t="s">
        <v>2995</v>
      </c>
      <c r="AA1652" t="s">
        <v>612</v>
      </c>
      <c r="AB1652" s="195">
        <v>37073.915972222203</v>
      </c>
      <c r="AC1652" s="195">
        <v>37103.915972222203</v>
      </c>
    </row>
    <row r="1653" spans="1:29" x14ac:dyDescent="0.25">
      <c r="A1653" s="43" t="str">
        <f t="shared" si="126"/>
        <v>US Natural Gas Physical</v>
      </c>
      <c r="B1653" s="43" t="str">
        <f t="shared" si="127"/>
        <v>US</v>
      </c>
      <c r="C1653" s="43" t="str">
        <f t="shared" si="128"/>
        <v>Natural Gas</v>
      </c>
      <c r="D1653" s="43" t="str">
        <f t="shared" si="129"/>
        <v>Physical</v>
      </c>
      <c r="E1653" s="43">
        <f>IF(VLOOKUP(S1653,'DD-Lookup'!$J$6:$L$50,3,FALSE)="Monthly",(YEAR(AC1653)-YEAR(AB1653))*12+MONTH(AC1653)-MONTH(AB1653)+1,(AC1653-AB1653+1))</f>
        <v>1</v>
      </c>
      <c r="F1653" s="210">
        <f t="shared" si="130"/>
        <v>5000</v>
      </c>
      <c r="G1653" s="199">
        <v>1353762</v>
      </c>
      <c r="H1653" s="195">
        <v>37049.355324074102</v>
      </c>
      <c r="I1653" t="s">
        <v>2465</v>
      </c>
      <c r="M1653" t="s">
        <v>3341</v>
      </c>
      <c r="N1653" t="s">
        <v>3747</v>
      </c>
      <c r="O1653" t="s">
        <v>468</v>
      </c>
      <c r="P1653" s="196">
        <v>5000</v>
      </c>
      <c r="S1653" t="s">
        <v>3342</v>
      </c>
      <c r="T1653" t="s">
        <v>3557</v>
      </c>
      <c r="U1653" s="198">
        <v>3.5</v>
      </c>
      <c r="V1653" t="s">
        <v>538</v>
      </c>
      <c r="W1653" t="s">
        <v>3091</v>
      </c>
      <c r="X1653" t="s">
        <v>3092</v>
      </c>
      <c r="Y1653" t="s">
        <v>2469</v>
      </c>
      <c r="Z1653" t="s">
        <v>2995</v>
      </c>
      <c r="AA1653">
        <v>836025</v>
      </c>
      <c r="AB1653" s="195">
        <v>37050.875011574099</v>
      </c>
      <c r="AC1653" s="195">
        <v>37050.875011574099</v>
      </c>
    </row>
    <row r="1654" spans="1:29" x14ac:dyDescent="0.25">
      <c r="A1654" s="43" t="str">
        <f t="shared" si="126"/>
        <v>US Natural Gas Physical</v>
      </c>
      <c r="B1654" s="43" t="str">
        <f t="shared" si="127"/>
        <v>US</v>
      </c>
      <c r="C1654" s="43" t="str">
        <f t="shared" si="128"/>
        <v>Natural Gas</v>
      </c>
      <c r="D1654" s="43" t="str">
        <f t="shared" si="129"/>
        <v>Physical</v>
      </c>
      <c r="E1654" s="43">
        <f>IF(VLOOKUP(S1654,'DD-Lookup'!$J$6:$L$50,3,FALSE)="Monthly",(YEAR(AC1654)-YEAR(AB1654))*12+MONTH(AC1654)-MONTH(AB1654)+1,(AC1654-AB1654+1))</f>
        <v>1</v>
      </c>
      <c r="F1654" s="210">
        <f t="shared" si="130"/>
        <v>5000</v>
      </c>
      <c r="G1654" s="199">
        <v>1353763</v>
      </c>
      <c r="H1654" s="195">
        <v>37049.355324074102</v>
      </c>
      <c r="I1654" t="s">
        <v>2276</v>
      </c>
      <c r="M1654" t="s">
        <v>3341</v>
      </c>
      <c r="N1654" t="s">
        <v>3747</v>
      </c>
      <c r="O1654" t="s">
        <v>465</v>
      </c>
      <c r="P1654" s="196">
        <v>5000</v>
      </c>
      <c r="S1654" t="s">
        <v>3342</v>
      </c>
      <c r="T1654" t="s">
        <v>3557</v>
      </c>
      <c r="U1654" s="198">
        <v>3.15</v>
      </c>
      <c r="V1654" t="s">
        <v>3353</v>
      </c>
      <c r="W1654" t="s">
        <v>3091</v>
      </c>
      <c r="X1654" t="s">
        <v>3092</v>
      </c>
      <c r="Y1654" t="s">
        <v>2469</v>
      </c>
      <c r="Z1654" t="s">
        <v>2995</v>
      </c>
      <c r="AA1654">
        <v>836026</v>
      </c>
      <c r="AB1654" s="195">
        <v>37050.875011574099</v>
      </c>
      <c r="AC1654" s="195">
        <v>37050.875011574099</v>
      </c>
    </row>
    <row r="1655" spans="1:29" x14ac:dyDescent="0.25">
      <c r="A1655" s="43" t="str">
        <f t="shared" si="126"/>
        <v>US Natural Gas Physical</v>
      </c>
      <c r="B1655" s="43" t="str">
        <f t="shared" si="127"/>
        <v>US</v>
      </c>
      <c r="C1655" s="43" t="str">
        <f t="shared" si="128"/>
        <v>Natural Gas</v>
      </c>
      <c r="D1655" s="43" t="str">
        <f t="shared" si="129"/>
        <v>Physical</v>
      </c>
      <c r="E1655" s="43">
        <f>IF(VLOOKUP(S1655,'DD-Lookup'!$J$6:$L$50,3,FALSE)="Monthly",(YEAR(AC1655)-YEAR(AB1655))*12+MONTH(AC1655)-MONTH(AB1655)+1,(AC1655-AB1655+1))</f>
        <v>1</v>
      </c>
      <c r="F1655" s="210">
        <f t="shared" si="130"/>
        <v>15000</v>
      </c>
      <c r="G1655" s="199">
        <v>1353764</v>
      </c>
      <c r="H1655" s="195">
        <v>37049.355358796303</v>
      </c>
      <c r="I1655" t="s">
        <v>2288</v>
      </c>
      <c r="M1655" t="s">
        <v>3341</v>
      </c>
      <c r="N1655" t="s">
        <v>3747</v>
      </c>
      <c r="O1655" t="s">
        <v>1636</v>
      </c>
      <c r="P1655" s="196">
        <v>15000</v>
      </c>
      <c r="S1655" t="s">
        <v>3342</v>
      </c>
      <c r="T1655" t="s">
        <v>3557</v>
      </c>
      <c r="U1655" s="198">
        <v>3.5274999999999999</v>
      </c>
      <c r="V1655" t="s">
        <v>2572</v>
      </c>
      <c r="W1655" t="s">
        <v>2366</v>
      </c>
      <c r="X1655" t="s">
        <v>3093</v>
      </c>
      <c r="Y1655" t="s">
        <v>2469</v>
      </c>
      <c r="Z1655" t="s">
        <v>2995</v>
      </c>
      <c r="AA1655">
        <v>836027</v>
      </c>
      <c r="AB1655" s="195">
        <v>37050.875011574099</v>
      </c>
      <c r="AC1655" s="195">
        <v>37050.875011574099</v>
      </c>
    </row>
    <row r="1656" spans="1:29" x14ac:dyDescent="0.25">
      <c r="A1656" s="43" t="str">
        <f t="shared" si="126"/>
        <v>US Power Physical</v>
      </c>
      <c r="B1656" s="43" t="str">
        <f t="shared" si="127"/>
        <v>US</v>
      </c>
      <c r="C1656" s="43" t="str">
        <f t="shared" si="128"/>
        <v>Power</v>
      </c>
      <c r="D1656" s="43" t="str">
        <f t="shared" si="129"/>
        <v>Physical</v>
      </c>
      <c r="E1656" s="43">
        <f>IF(VLOOKUP(S1656,'DD-Lookup'!$J$6:$L$50,3,FALSE)="Monthly",(YEAR(AC1656)-YEAR(AB1656))*12+MONTH(AC1656)-MONTH(AB1656)+1,(AC1656-AB1656+1))</f>
        <v>5</v>
      </c>
      <c r="F1656" s="210">
        <f t="shared" si="130"/>
        <v>250</v>
      </c>
      <c r="G1656" s="199">
        <v>1353765</v>
      </c>
      <c r="H1656" s="195">
        <v>37049.355381944399</v>
      </c>
      <c r="I1656" t="s">
        <v>2286</v>
      </c>
      <c r="M1656" t="s">
        <v>2766</v>
      </c>
      <c r="N1656" t="s">
        <v>3361</v>
      </c>
      <c r="O1656" t="s">
        <v>3307</v>
      </c>
      <c r="Q1656" s="196">
        <v>50</v>
      </c>
      <c r="S1656" t="s">
        <v>3340</v>
      </c>
      <c r="T1656" t="s">
        <v>3557</v>
      </c>
      <c r="U1656" s="198">
        <v>44.75</v>
      </c>
      <c r="V1656" t="s">
        <v>3947</v>
      </c>
      <c r="W1656" t="s">
        <v>3376</v>
      </c>
      <c r="X1656" t="s">
        <v>3377</v>
      </c>
      <c r="Y1656" t="s">
        <v>2662</v>
      </c>
      <c r="Z1656" t="s">
        <v>2990</v>
      </c>
      <c r="AA1656">
        <v>636771.1</v>
      </c>
      <c r="AB1656" s="195">
        <v>37053.875011574099</v>
      </c>
      <c r="AC1656" s="195">
        <v>37057.875011574099</v>
      </c>
    </row>
    <row r="1657" spans="1:29" x14ac:dyDescent="0.25">
      <c r="A1657" s="43" t="str">
        <f t="shared" si="126"/>
        <v>US Natural Gas Financial</v>
      </c>
      <c r="B1657" s="43" t="str">
        <f t="shared" si="127"/>
        <v>US</v>
      </c>
      <c r="C1657" s="43" t="str">
        <f t="shared" si="128"/>
        <v>Natural Gas</v>
      </c>
      <c r="D1657" s="43" t="str">
        <f t="shared" si="129"/>
        <v>Financial</v>
      </c>
      <c r="E1657" s="43">
        <f>IF(VLOOKUP(S1657,'DD-Lookup'!$J$6:$L$50,3,FALSE)="Monthly",(YEAR(AC1657)-YEAR(AB1657))*12+MONTH(AC1657)-MONTH(AB1657)+1,(AC1657-AB1657+1))</f>
        <v>31</v>
      </c>
      <c r="F1657" s="210">
        <f t="shared" si="130"/>
        <v>155000</v>
      </c>
      <c r="G1657" s="199">
        <v>1353767</v>
      </c>
      <c r="H1657" s="195">
        <v>37049.355416666702</v>
      </c>
      <c r="I1657" t="s">
        <v>2286</v>
      </c>
      <c r="M1657" t="s">
        <v>3341</v>
      </c>
      <c r="N1657" t="s">
        <v>2281</v>
      </c>
      <c r="O1657" t="s">
        <v>2475</v>
      </c>
      <c r="Q1657" s="196">
        <v>5000</v>
      </c>
      <c r="S1657" t="s">
        <v>3342</v>
      </c>
      <c r="T1657" t="s">
        <v>3557</v>
      </c>
      <c r="U1657" s="198">
        <v>3.7749999999999999</v>
      </c>
      <c r="V1657" t="s">
        <v>3149</v>
      </c>
      <c r="W1657" t="s">
        <v>2853</v>
      </c>
      <c r="X1657" t="s">
        <v>2282</v>
      </c>
      <c r="Y1657" t="s">
        <v>3575</v>
      </c>
      <c r="Z1657" t="s">
        <v>2995</v>
      </c>
      <c r="AA1657" t="s">
        <v>613</v>
      </c>
      <c r="AB1657" s="195">
        <v>37073.875</v>
      </c>
      <c r="AC1657" s="195">
        <v>37103.875</v>
      </c>
    </row>
    <row r="1658" spans="1:29" x14ac:dyDescent="0.25">
      <c r="A1658" s="43" t="str">
        <f t="shared" si="126"/>
        <v>US Natural Gas Physical</v>
      </c>
      <c r="B1658" s="43" t="str">
        <f t="shared" si="127"/>
        <v>US</v>
      </c>
      <c r="C1658" s="43" t="str">
        <f t="shared" si="128"/>
        <v>Natural Gas</v>
      </c>
      <c r="D1658" s="43" t="str">
        <f t="shared" si="129"/>
        <v>Physical</v>
      </c>
      <c r="E1658" s="43">
        <f>IF(VLOOKUP(S1658,'DD-Lookup'!$J$6:$L$50,3,FALSE)="Monthly",(YEAR(AC1658)-YEAR(AB1658))*12+MONTH(AC1658)-MONTH(AB1658)+1,(AC1658-AB1658+1))</f>
        <v>1</v>
      </c>
      <c r="F1658" s="210">
        <f t="shared" si="130"/>
        <v>5000</v>
      </c>
      <c r="G1658" s="199">
        <v>1353766</v>
      </c>
      <c r="H1658" s="195">
        <v>37049.355416666702</v>
      </c>
      <c r="I1658" t="s">
        <v>2430</v>
      </c>
      <c r="M1658" t="s">
        <v>3341</v>
      </c>
      <c r="N1658" t="s">
        <v>3747</v>
      </c>
      <c r="O1658" t="s">
        <v>1624</v>
      </c>
      <c r="P1658" s="196">
        <v>5000</v>
      </c>
      <c r="S1658" t="s">
        <v>3342</v>
      </c>
      <c r="T1658" t="s">
        <v>3557</v>
      </c>
      <c r="U1658" s="198">
        <v>3.59</v>
      </c>
      <c r="V1658" t="s">
        <v>3354</v>
      </c>
      <c r="W1658" t="s">
        <v>2366</v>
      </c>
      <c r="X1658" t="s">
        <v>3093</v>
      </c>
      <c r="Y1658" t="s">
        <v>2469</v>
      </c>
      <c r="Z1658" t="s">
        <v>2995</v>
      </c>
      <c r="AA1658">
        <v>836029</v>
      </c>
      <c r="AB1658" s="195">
        <v>37050.875011574099</v>
      </c>
      <c r="AC1658" s="195">
        <v>37050.875011574099</v>
      </c>
    </row>
    <row r="1659" spans="1:29" x14ac:dyDescent="0.25">
      <c r="A1659" s="43" t="str">
        <f t="shared" si="126"/>
        <v>US Natural Gas Physical</v>
      </c>
      <c r="B1659" s="43" t="str">
        <f t="shared" si="127"/>
        <v>US</v>
      </c>
      <c r="C1659" s="43" t="str">
        <f t="shared" si="128"/>
        <v>Natural Gas</v>
      </c>
      <c r="D1659" s="43" t="str">
        <f t="shared" si="129"/>
        <v>Physical</v>
      </c>
      <c r="E1659" s="43">
        <f>IF(VLOOKUP(S1659,'DD-Lookup'!$J$6:$L$50,3,FALSE)="Monthly",(YEAR(AC1659)-YEAR(AB1659))*12+MONTH(AC1659)-MONTH(AB1659)+1,(AC1659-AB1659+1))</f>
        <v>1</v>
      </c>
      <c r="F1659" s="210">
        <f t="shared" si="130"/>
        <v>10000</v>
      </c>
      <c r="G1659" s="199">
        <v>1353768</v>
      </c>
      <c r="H1659" s="195">
        <v>37049.355439814797</v>
      </c>
      <c r="I1659" t="s">
        <v>2504</v>
      </c>
      <c r="M1659" t="s">
        <v>3341</v>
      </c>
      <c r="N1659" t="s">
        <v>3747</v>
      </c>
      <c r="O1659" t="s">
        <v>393</v>
      </c>
      <c r="P1659" s="196">
        <v>10000</v>
      </c>
      <c r="S1659" t="s">
        <v>3342</v>
      </c>
      <c r="T1659" t="s">
        <v>3557</v>
      </c>
      <c r="U1659" s="198">
        <v>3.52</v>
      </c>
      <c r="V1659" t="s">
        <v>614</v>
      </c>
      <c r="W1659" t="s">
        <v>2347</v>
      </c>
      <c r="X1659" t="s">
        <v>2484</v>
      </c>
      <c r="Y1659" t="s">
        <v>2469</v>
      </c>
      <c r="Z1659" t="s">
        <v>2995</v>
      </c>
      <c r="AA1659">
        <v>836032</v>
      </c>
      <c r="AB1659" s="195">
        <v>37050.875011574099</v>
      </c>
      <c r="AC1659" s="195">
        <v>37050.875011574099</v>
      </c>
    </row>
    <row r="1660" spans="1:29" x14ac:dyDescent="0.25">
      <c r="A1660" s="43" t="str">
        <f t="shared" si="126"/>
        <v>US Natural Gas Physical</v>
      </c>
      <c r="B1660" s="43" t="str">
        <f t="shared" si="127"/>
        <v>US</v>
      </c>
      <c r="C1660" s="43" t="str">
        <f t="shared" si="128"/>
        <v>Natural Gas</v>
      </c>
      <c r="D1660" s="43" t="str">
        <f t="shared" si="129"/>
        <v>Physical</v>
      </c>
      <c r="E1660" s="43">
        <f>IF(VLOOKUP(S1660,'DD-Lookup'!$J$6:$L$50,3,FALSE)="Monthly",(YEAR(AC1660)-YEAR(AB1660))*12+MONTH(AC1660)-MONTH(AB1660)+1,(AC1660-AB1660+1))</f>
        <v>1</v>
      </c>
      <c r="F1660" s="210">
        <f t="shared" si="130"/>
        <v>5000</v>
      </c>
      <c r="G1660" s="199">
        <v>1353769</v>
      </c>
      <c r="H1660" s="195">
        <v>37049.355451388903</v>
      </c>
      <c r="I1660" t="s">
        <v>2527</v>
      </c>
      <c r="M1660" t="s">
        <v>3341</v>
      </c>
      <c r="N1660" t="s">
        <v>3747</v>
      </c>
      <c r="O1660" t="s">
        <v>428</v>
      </c>
      <c r="P1660" s="196">
        <v>5000</v>
      </c>
      <c r="S1660" t="s">
        <v>3342</v>
      </c>
      <c r="T1660" t="s">
        <v>3557</v>
      </c>
      <c r="U1660" s="198">
        <v>3.54</v>
      </c>
      <c r="V1660" t="s">
        <v>2349</v>
      </c>
      <c r="W1660" t="s">
        <v>2498</v>
      </c>
      <c r="X1660" t="s">
        <v>2499</v>
      </c>
      <c r="Y1660" t="s">
        <v>2469</v>
      </c>
      <c r="Z1660" t="s">
        <v>2995</v>
      </c>
      <c r="AA1660">
        <v>836031</v>
      </c>
      <c r="AB1660" s="195">
        <v>37050.875011574099</v>
      </c>
      <c r="AC1660" s="195">
        <v>37050.875011574099</v>
      </c>
    </row>
    <row r="1661" spans="1:29" x14ac:dyDescent="0.25">
      <c r="A1661" s="43" t="str">
        <f t="shared" si="126"/>
        <v>US Natural Gas Physical</v>
      </c>
      <c r="B1661" s="43" t="str">
        <f t="shared" si="127"/>
        <v>US</v>
      </c>
      <c r="C1661" s="43" t="str">
        <f t="shared" si="128"/>
        <v>Natural Gas</v>
      </c>
      <c r="D1661" s="43" t="str">
        <f t="shared" si="129"/>
        <v>Physical</v>
      </c>
      <c r="E1661" s="43">
        <f>IF(VLOOKUP(S1661,'DD-Lookup'!$J$6:$L$50,3,FALSE)="Monthly",(YEAR(AC1661)-YEAR(AB1661))*12+MONTH(AC1661)-MONTH(AB1661)+1,(AC1661-AB1661+1))</f>
        <v>1</v>
      </c>
      <c r="F1661" s="210">
        <f t="shared" si="130"/>
        <v>5000</v>
      </c>
      <c r="G1661" s="199">
        <v>1353770</v>
      </c>
      <c r="H1661" s="195">
        <v>37049.355462963002</v>
      </c>
      <c r="I1661" t="s">
        <v>3321</v>
      </c>
      <c r="M1661" t="s">
        <v>3341</v>
      </c>
      <c r="N1661" t="s">
        <v>3747</v>
      </c>
      <c r="O1661" t="s">
        <v>529</v>
      </c>
      <c r="P1661" s="196">
        <v>5000</v>
      </c>
      <c r="S1661" t="s">
        <v>3342</v>
      </c>
      <c r="T1661" t="s">
        <v>3557</v>
      </c>
      <c r="U1661" s="198">
        <v>3.66</v>
      </c>
      <c r="V1661" t="s">
        <v>2517</v>
      </c>
      <c r="W1661" t="s">
        <v>2323</v>
      </c>
      <c r="X1661" t="s">
        <v>3920</v>
      </c>
      <c r="Y1661" t="s">
        <v>2469</v>
      </c>
      <c r="Z1661" t="s">
        <v>2995</v>
      </c>
      <c r="AA1661">
        <v>836030</v>
      </c>
      <c r="AB1661" s="195">
        <v>37050.875011574099</v>
      </c>
      <c r="AC1661" s="195">
        <v>37050.875011574099</v>
      </c>
    </row>
    <row r="1662" spans="1:29" x14ac:dyDescent="0.25">
      <c r="A1662" s="43" t="str">
        <f t="shared" si="126"/>
        <v>US Natural Gas Financial</v>
      </c>
      <c r="B1662" s="43" t="str">
        <f t="shared" si="127"/>
        <v>US</v>
      </c>
      <c r="C1662" s="43" t="str">
        <f t="shared" si="128"/>
        <v>Natural Gas</v>
      </c>
      <c r="D1662" s="43" t="str">
        <f t="shared" si="129"/>
        <v>Financial</v>
      </c>
      <c r="E1662" s="43">
        <f>IF(VLOOKUP(S1662,'DD-Lookup'!$J$6:$L$50,3,FALSE)="Monthly",(YEAR(AC1662)-YEAR(AB1662))*12+MONTH(AC1662)-MONTH(AB1662)+1,(AC1662-AB1662+1))</f>
        <v>31</v>
      </c>
      <c r="F1662" s="210">
        <f t="shared" si="130"/>
        <v>310000</v>
      </c>
      <c r="G1662" s="199">
        <v>1353771</v>
      </c>
      <c r="H1662" s="195">
        <v>37049.355474536998</v>
      </c>
      <c r="I1662" t="s">
        <v>3443</v>
      </c>
      <c r="M1662" t="s">
        <v>3341</v>
      </c>
      <c r="N1662" t="s">
        <v>2281</v>
      </c>
      <c r="O1662" t="s">
        <v>2475</v>
      </c>
      <c r="Q1662" s="196">
        <v>10000</v>
      </c>
      <c r="S1662" t="s">
        <v>3342</v>
      </c>
      <c r="T1662" t="s">
        <v>3557</v>
      </c>
      <c r="U1662" s="198">
        <v>3.7749999999999999</v>
      </c>
      <c r="V1662" t="s">
        <v>3082</v>
      </c>
      <c r="W1662" t="s">
        <v>2853</v>
      </c>
      <c r="X1662" t="s">
        <v>2282</v>
      </c>
      <c r="Y1662" t="s">
        <v>3575</v>
      </c>
      <c r="Z1662" t="s">
        <v>2995</v>
      </c>
      <c r="AA1662" t="s">
        <v>615</v>
      </c>
      <c r="AB1662" s="195">
        <v>37073.875</v>
      </c>
      <c r="AC1662" s="195">
        <v>37103.875</v>
      </c>
    </row>
    <row r="1663" spans="1:29" x14ac:dyDescent="0.25">
      <c r="A1663" s="43" t="str">
        <f t="shared" si="126"/>
        <v>US Power Physical</v>
      </c>
      <c r="B1663" s="43" t="str">
        <f t="shared" si="127"/>
        <v>US</v>
      </c>
      <c r="C1663" s="43" t="str">
        <f t="shared" si="128"/>
        <v>Power</v>
      </c>
      <c r="D1663" s="43" t="str">
        <f t="shared" si="129"/>
        <v>Physical</v>
      </c>
      <c r="E1663" s="43">
        <f>IF(VLOOKUP(S1663,'DD-Lookup'!$J$6:$L$50,3,FALSE)="Monthly",(YEAR(AC1663)-YEAR(AB1663))*12+MONTH(AC1663)-MONTH(AB1663)+1,(AC1663-AB1663+1))</f>
        <v>30</v>
      </c>
      <c r="F1663" s="210">
        <f t="shared" si="130"/>
        <v>1500</v>
      </c>
      <c r="G1663" s="199">
        <v>1353774</v>
      </c>
      <c r="H1663" s="195">
        <v>37049.355486111097</v>
      </c>
      <c r="I1663" t="s">
        <v>2288</v>
      </c>
      <c r="M1663" t="s">
        <v>2766</v>
      </c>
      <c r="N1663" t="s">
        <v>3361</v>
      </c>
      <c r="O1663" t="s">
        <v>2341</v>
      </c>
      <c r="Q1663" s="196">
        <v>50</v>
      </c>
      <c r="S1663" t="s">
        <v>3340</v>
      </c>
      <c r="T1663" t="s">
        <v>3557</v>
      </c>
      <c r="U1663" s="198">
        <v>39.25</v>
      </c>
      <c r="V1663" t="s">
        <v>2784</v>
      </c>
      <c r="W1663" t="s">
        <v>3825</v>
      </c>
      <c r="X1663" t="s">
        <v>2263</v>
      </c>
      <c r="Y1663" t="s">
        <v>2662</v>
      </c>
      <c r="Z1663" t="s">
        <v>2990</v>
      </c>
      <c r="AA1663">
        <v>636772.1</v>
      </c>
      <c r="AB1663" s="195">
        <v>37135.591666666704</v>
      </c>
      <c r="AC1663" s="195">
        <v>37164.591666666704</v>
      </c>
    </row>
    <row r="1664" spans="1:29" x14ac:dyDescent="0.25">
      <c r="A1664" s="43" t="str">
        <f t="shared" si="126"/>
        <v>US Natural Gas Physical</v>
      </c>
      <c r="B1664" s="43" t="str">
        <f t="shared" si="127"/>
        <v>US</v>
      </c>
      <c r="C1664" s="43" t="str">
        <f t="shared" si="128"/>
        <v>Natural Gas</v>
      </c>
      <c r="D1664" s="43" t="str">
        <f t="shared" si="129"/>
        <v>Physical</v>
      </c>
      <c r="E1664" s="43">
        <f>IF(VLOOKUP(S1664,'DD-Lookup'!$J$6:$L$50,3,FALSE)="Monthly",(YEAR(AC1664)-YEAR(AB1664))*12+MONTH(AC1664)-MONTH(AB1664)+1,(AC1664-AB1664+1))</f>
        <v>1</v>
      </c>
      <c r="F1664" s="210">
        <f t="shared" si="130"/>
        <v>5506</v>
      </c>
      <c r="G1664" s="199">
        <v>1353772</v>
      </c>
      <c r="H1664" s="195">
        <v>37049.355486111097</v>
      </c>
      <c r="I1664" t="s">
        <v>3360</v>
      </c>
      <c r="M1664" t="s">
        <v>3341</v>
      </c>
      <c r="N1664" t="s">
        <v>3747</v>
      </c>
      <c r="O1664" t="s">
        <v>491</v>
      </c>
      <c r="Q1664" s="196">
        <v>5506</v>
      </c>
      <c r="S1664" t="s">
        <v>3342</v>
      </c>
      <c r="T1664" t="s">
        <v>3557</v>
      </c>
      <c r="U1664" s="198">
        <v>3.5575000000000001</v>
      </c>
      <c r="V1664" t="s">
        <v>2444</v>
      </c>
      <c r="W1664" t="s">
        <v>2498</v>
      </c>
      <c r="X1664" t="s">
        <v>2499</v>
      </c>
      <c r="Y1664" t="s">
        <v>2469</v>
      </c>
      <c r="Z1664" t="s">
        <v>2995</v>
      </c>
      <c r="AA1664">
        <v>836033</v>
      </c>
      <c r="AB1664" s="195">
        <v>37050.875011574099</v>
      </c>
      <c r="AC1664" s="195">
        <v>37050.875011574099</v>
      </c>
    </row>
    <row r="1665" spans="1:29" x14ac:dyDescent="0.25">
      <c r="A1665" s="43" t="str">
        <f t="shared" si="126"/>
        <v>US Natural Gas Physical</v>
      </c>
      <c r="B1665" s="43" t="str">
        <f t="shared" si="127"/>
        <v>US</v>
      </c>
      <c r="C1665" s="43" t="str">
        <f t="shared" si="128"/>
        <v>Natural Gas</v>
      </c>
      <c r="D1665" s="43" t="str">
        <f t="shared" si="129"/>
        <v>Physical</v>
      </c>
      <c r="E1665" s="43">
        <f>IF(VLOOKUP(S1665,'DD-Lookup'!$J$6:$L$50,3,FALSE)="Monthly",(YEAR(AC1665)-YEAR(AB1665))*12+MONTH(AC1665)-MONTH(AB1665)+1,(AC1665-AB1665+1))</f>
        <v>1</v>
      </c>
      <c r="F1665" s="210">
        <f t="shared" si="130"/>
        <v>5000</v>
      </c>
      <c r="G1665" s="199">
        <v>1353773</v>
      </c>
      <c r="H1665" s="195">
        <v>37049.355486111097</v>
      </c>
      <c r="I1665" t="s">
        <v>3375</v>
      </c>
      <c r="M1665" t="s">
        <v>3341</v>
      </c>
      <c r="N1665" t="s">
        <v>3747</v>
      </c>
      <c r="O1665" t="s">
        <v>487</v>
      </c>
      <c r="Q1665" s="196">
        <v>5000</v>
      </c>
      <c r="S1665" t="s">
        <v>3342</v>
      </c>
      <c r="T1665" t="s">
        <v>3557</v>
      </c>
      <c r="U1665" s="198">
        <v>2.38</v>
      </c>
      <c r="V1665" t="s">
        <v>3107</v>
      </c>
      <c r="W1665" t="s">
        <v>3108</v>
      </c>
      <c r="X1665" t="s">
        <v>3092</v>
      </c>
      <c r="Y1665" t="s">
        <v>2469</v>
      </c>
      <c r="Z1665" t="s">
        <v>2995</v>
      </c>
      <c r="AA1665">
        <v>836034</v>
      </c>
      <c r="AB1665" s="195">
        <v>37050.875011574099</v>
      </c>
      <c r="AC1665" s="195">
        <v>37050.875011574099</v>
      </c>
    </row>
    <row r="1666" spans="1:29" x14ac:dyDescent="0.25">
      <c r="A1666" s="43" t="str">
        <f t="shared" si="126"/>
        <v>US Natural Gas Physical</v>
      </c>
      <c r="B1666" s="43" t="str">
        <f t="shared" si="127"/>
        <v>US</v>
      </c>
      <c r="C1666" s="43" t="str">
        <f t="shared" si="128"/>
        <v>Natural Gas</v>
      </c>
      <c r="D1666" s="43" t="str">
        <f t="shared" si="129"/>
        <v>Physical</v>
      </c>
      <c r="E1666" s="43">
        <f>IF(VLOOKUP(S1666,'DD-Lookup'!$J$6:$L$50,3,FALSE)="Monthly",(YEAR(AC1666)-YEAR(AB1666))*12+MONTH(AC1666)-MONTH(AB1666)+1,(AC1666-AB1666+1))</f>
        <v>1</v>
      </c>
      <c r="F1666" s="210">
        <f t="shared" si="130"/>
        <v>5000</v>
      </c>
      <c r="G1666" s="199">
        <v>1353775</v>
      </c>
      <c r="H1666" s="195">
        <v>37049.355497685203</v>
      </c>
      <c r="I1666" t="s">
        <v>2288</v>
      </c>
      <c r="M1666" t="s">
        <v>3341</v>
      </c>
      <c r="N1666" t="s">
        <v>3747</v>
      </c>
      <c r="O1666" t="s">
        <v>499</v>
      </c>
      <c r="P1666" s="196">
        <v>5000</v>
      </c>
      <c r="S1666" t="s">
        <v>3342</v>
      </c>
      <c r="T1666" t="s">
        <v>3557</v>
      </c>
      <c r="U1666" s="198">
        <v>2.14</v>
      </c>
      <c r="V1666" t="s">
        <v>3389</v>
      </c>
      <c r="W1666" t="s">
        <v>3490</v>
      </c>
      <c r="X1666" t="s">
        <v>3325</v>
      </c>
      <c r="Y1666" t="s">
        <v>2469</v>
      </c>
      <c r="Z1666" t="s">
        <v>2995</v>
      </c>
      <c r="AA1666">
        <v>836035</v>
      </c>
      <c r="AB1666" s="195">
        <v>37050.875011574099</v>
      </c>
      <c r="AC1666" s="195">
        <v>37050.875011574099</v>
      </c>
    </row>
    <row r="1667" spans="1:29" x14ac:dyDescent="0.25">
      <c r="A1667" s="43" t="str">
        <f t="shared" si="126"/>
        <v>US Natural Gas Physical</v>
      </c>
      <c r="B1667" s="43" t="str">
        <f t="shared" si="127"/>
        <v>US</v>
      </c>
      <c r="C1667" s="43" t="str">
        <f t="shared" si="128"/>
        <v>Natural Gas</v>
      </c>
      <c r="D1667" s="43" t="str">
        <f t="shared" si="129"/>
        <v>Physical</v>
      </c>
      <c r="E1667" s="43">
        <f>IF(VLOOKUP(S1667,'DD-Lookup'!$J$6:$L$50,3,FALSE)="Monthly",(YEAR(AC1667)-YEAR(AB1667))*12+MONTH(AC1667)-MONTH(AB1667)+1,(AC1667-AB1667+1))</f>
        <v>1</v>
      </c>
      <c r="F1667" s="210">
        <f t="shared" si="130"/>
        <v>5000</v>
      </c>
      <c r="G1667" s="199">
        <v>1353776</v>
      </c>
      <c r="H1667" s="195">
        <v>37049.355567129598</v>
      </c>
      <c r="I1667" t="s">
        <v>2172</v>
      </c>
      <c r="M1667" t="s">
        <v>3341</v>
      </c>
      <c r="N1667" t="s">
        <v>3747</v>
      </c>
      <c r="O1667" t="s">
        <v>511</v>
      </c>
      <c r="P1667" s="196">
        <v>5000</v>
      </c>
      <c r="S1667" t="s">
        <v>3342</v>
      </c>
      <c r="T1667" t="s">
        <v>3557</v>
      </c>
      <c r="U1667" s="198">
        <v>3.7149999999999999</v>
      </c>
      <c r="V1667" t="s">
        <v>3070</v>
      </c>
      <c r="W1667" t="s">
        <v>2467</v>
      </c>
      <c r="X1667" t="s">
        <v>2468</v>
      </c>
      <c r="Y1667" t="s">
        <v>2469</v>
      </c>
      <c r="Z1667" t="s">
        <v>2995</v>
      </c>
      <c r="AA1667">
        <v>836036</v>
      </c>
      <c r="AB1667" s="195">
        <v>37050.875011574099</v>
      </c>
      <c r="AC1667" s="195">
        <v>37050.875011574099</v>
      </c>
    </row>
    <row r="1668" spans="1:29" x14ac:dyDescent="0.25">
      <c r="A1668" s="43" t="str">
        <f t="shared" si="126"/>
        <v>US Natural Gas Physical</v>
      </c>
      <c r="B1668" s="43" t="str">
        <f t="shared" si="127"/>
        <v>US</v>
      </c>
      <c r="C1668" s="43" t="str">
        <f t="shared" si="128"/>
        <v>Natural Gas</v>
      </c>
      <c r="D1668" s="43" t="str">
        <f t="shared" si="129"/>
        <v>Physical</v>
      </c>
      <c r="E1668" s="43">
        <f>IF(VLOOKUP(S1668,'DD-Lookup'!$J$6:$L$50,3,FALSE)="Monthly",(YEAR(AC1668)-YEAR(AB1668))*12+MONTH(AC1668)-MONTH(AB1668)+1,(AC1668-AB1668+1))</f>
        <v>1</v>
      </c>
      <c r="F1668" s="210">
        <f t="shared" si="130"/>
        <v>5000</v>
      </c>
      <c r="G1668" s="199">
        <v>1353778</v>
      </c>
      <c r="H1668" s="195">
        <v>37049.355601851901</v>
      </c>
      <c r="I1668" t="s">
        <v>2172</v>
      </c>
      <c r="M1668" t="s">
        <v>3341</v>
      </c>
      <c r="N1668" t="s">
        <v>3747</v>
      </c>
      <c r="O1668" t="s">
        <v>616</v>
      </c>
      <c r="P1668" s="196">
        <v>5000</v>
      </c>
      <c r="S1668" t="s">
        <v>3342</v>
      </c>
      <c r="T1668" t="s">
        <v>3557</v>
      </c>
      <c r="U1668" s="198">
        <v>3.71</v>
      </c>
      <c r="V1668" t="s">
        <v>3070</v>
      </c>
      <c r="W1668" t="s">
        <v>2467</v>
      </c>
      <c r="X1668" t="s">
        <v>2468</v>
      </c>
      <c r="Y1668" t="s">
        <v>2469</v>
      </c>
      <c r="Z1668" t="s">
        <v>2995</v>
      </c>
      <c r="AA1668">
        <v>836037</v>
      </c>
      <c r="AB1668" s="195">
        <v>37050.875011574099</v>
      </c>
      <c r="AC1668" s="195">
        <v>37050.875011574099</v>
      </c>
    </row>
    <row r="1669" spans="1:29" x14ac:dyDescent="0.25">
      <c r="A1669" s="43" t="str">
        <f t="shared" si="126"/>
        <v>US Power Financial</v>
      </c>
      <c r="B1669" s="43" t="str">
        <f t="shared" si="127"/>
        <v>US</v>
      </c>
      <c r="C1669" s="43" t="str">
        <f t="shared" si="128"/>
        <v>Power</v>
      </c>
      <c r="D1669" s="43" t="str">
        <f t="shared" si="129"/>
        <v>Financial</v>
      </c>
      <c r="E1669" s="43">
        <f>IF(VLOOKUP(S1669,'DD-Lookup'!$J$6:$L$50,3,FALSE)="Monthly",(YEAR(AC1669)-YEAR(AB1669))*12+MONTH(AC1669)-MONTH(AB1669)+1,(AC1669-AB1669+1))</f>
        <v>5</v>
      </c>
      <c r="F1669" s="210">
        <f t="shared" si="130"/>
        <v>250</v>
      </c>
      <c r="G1669" s="199">
        <v>1353779</v>
      </c>
      <c r="H1669" s="195">
        <v>37049.355613425898</v>
      </c>
      <c r="I1669" t="s">
        <v>2483</v>
      </c>
      <c r="M1669" t="s">
        <v>2766</v>
      </c>
      <c r="N1669" t="s">
        <v>2659</v>
      </c>
      <c r="O1669" t="s">
        <v>2144</v>
      </c>
      <c r="P1669" s="196">
        <v>50</v>
      </c>
      <c r="S1669" t="s">
        <v>3340</v>
      </c>
      <c r="T1669" t="s">
        <v>3557</v>
      </c>
      <c r="U1669" s="198">
        <v>48.75</v>
      </c>
      <c r="V1669" t="s">
        <v>3270</v>
      </c>
      <c r="W1669" t="s">
        <v>2258</v>
      </c>
      <c r="X1669" t="s">
        <v>3368</v>
      </c>
      <c r="Y1669" t="s">
        <v>2662</v>
      </c>
      <c r="Z1669" t="s">
        <v>2995</v>
      </c>
      <c r="AA1669">
        <v>636773.1</v>
      </c>
      <c r="AB1669" s="195">
        <v>37060.875</v>
      </c>
      <c r="AC1669" s="195">
        <v>37064.875</v>
      </c>
    </row>
    <row r="1670" spans="1:29" x14ac:dyDescent="0.25">
      <c r="A1670" s="43" t="str">
        <f t="shared" si="126"/>
        <v>US Natural Gas Physical</v>
      </c>
      <c r="B1670" s="43" t="str">
        <f t="shared" si="127"/>
        <v>US</v>
      </c>
      <c r="C1670" s="43" t="str">
        <f t="shared" si="128"/>
        <v>Natural Gas</v>
      </c>
      <c r="D1670" s="43" t="str">
        <f t="shared" si="129"/>
        <v>Physical</v>
      </c>
      <c r="E1670" s="43">
        <f>IF(VLOOKUP(S1670,'DD-Lookup'!$J$6:$L$50,3,FALSE)="Monthly",(YEAR(AC1670)-YEAR(AB1670))*12+MONTH(AC1670)-MONTH(AB1670)+1,(AC1670-AB1670+1))</f>
        <v>1</v>
      </c>
      <c r="F1670" s="210">
        <f t="shared" si="130"/>
        <v>5000</v>
      </c>
      <c r="G1670" s="199">
        <v>1353782</v>
      </c>
      <c r="H1670" s="195">
        <v>37049.355624999997</v>
      </c>
      <c r="I1670" t="s">
        <v>2430</v>
      </c>
      <c r="M1670" t="s">
        <v>3341</v>
      </c>
      <c r="N1670" t="s">
        <v>3747</v>
      </c>
      <c r="O1670" t="s">
        <v>487</v>
      </c>
      <c r="P1670" s="196">
        <v>5000</v>
      </c>
      <c r="S1670" t="s">
        <v>3342</v>
      </c>
      <c r="T1670" t="s">
        <v>3557</v>
      </c>
      <c r="U1670" s="198">
        <v>2.36</v>
      </c>
      <c r="V1670" t="s">
        <v>1763</v>
      </c>
      <c r="W1670" t="s">
        <v>3108</v>
      </c>
      <c r="X1670" t="s">
        <v>3092</v>
      </c>
      <c r="Y1670" t="s">
        <v>2469</v>
      </c>
      <c r="Z1670" t="s">
        <v>2995</v>
      </c>
      <c r="AA1670">
        <v>836039</v>
      </c>
      <c r="AB1670" s="195">
        <v>37050.875011574099</v>
      </c>
      <c r="AC1670" s="195">
        <v>37050.875011574099</v>
      </c>
    </row>
    <row r="1671" spans="1:29" x14ac:dyDescent="0.25">
      <c r="A1671" s="43" t="str">
        <f t="shared" si="126"/>
        <v>US Natural Gas Physical</v>
      </c>
      <c r="B1671" s="43" t="str">
        <f t="shared" si="127"/>
        <v>US</v>
      </c>
      <c r="C1671" s="43" t="str">
        <f t="shared" si="128"/>
        <v>Natural Gas</v>
      </c>
      <c r="D1671" s="43" t="str">
        <f t="shared" si="129"/>
        <v>Physical</v>
      </c>
      <c r="E1671" s="43">
        <f>IF(VLOOKUP(S1671,'DD-Lookup'!$J$6:$L$50,3,FALSE)="Monthly",(YEAR(AC1671)-YEAR(AB1671))*12+MONTH(AC1671)-MONTH(AB1671)+1,(AC1671-AB1671+1))</f>
        <v>1</v>
      </c>
      <c r="F1671" s="210">
        <f t="shared" si="130"/>
        <v>20000</v>
      </c>
      <c r="G1671" s="199">
        <v>1353781</v>
      </c>
      <c r="H1671" s="195">
        <v>37049.355624999997</v>
      </c>
      <c r="I1671" t="s">
        <v>2527</v>
      </c>
      <c r="M1671" t="s">
        <v>3341</v>
      </c>
      <c r="N1671" t="s">
        <v>3747</v>
      </c>
      <c r="O1671" t="s">
        <v>1631</v>
      </c>
      <c r="P1671" s="196">
        <v>20000</v>
      </c>
      <c r="S1671" t="s">
        <v>3342</v>
      </c>
      <c r="T1671" t="s">
        <v>3557</v>
      </c>
      <c r="U1671" s="198">
        <v>3.6724999999999999</v>
      </c>
      <c r="V1671" t="s">
        <v>3632</v>
      </c>
      <c r="W1671" t="s">
        <v>2366</v>
      </c>
      <c r="X1671" t="s">
        <v>2420</v>
      </c>
      <c r="Y1671" t="s">
        <v>2469</v>
      </c>
      <c r="Z1671" t="s">
        <v>2995</v>
      </c>
      <c r="AA1671">
        <v>836038</v>
      </c>
      <c r="AB1671" s="195">
        <v>37050.875011574099</v>
      </c>
      <c r="AC1671" s="195">
        <v>37050.875011574099</v>
      </c>
    </row>
    <row r="1672" spans="1:29" x14ac:dyDescent="0.25">
      <c r="A1672" s="43" t="str">
        <f t="shared" si="126"/>
        <v>US Natural Gas Physical</v>
      </c>
      <c r="B1672" s="43" t="str">
        <f t="shared" si="127"/>
        <v>US</v>
      </c>
      <c r="C1672" s="43" t="str">
        <f t="shared" si="128"/>
        <v>Natural Gas</v>
      </c>
      <c r="D1672" s="43" t="str">
        <f t="shared" si="129"/>
        <v>Physical</v>
      </c>
      <c r="E1672" s="43">
        <f>IF(VLOOKUP(S1672,'DD-Lookup'!$J$6:$L$50,3,FALSE)="Monthly",(YEAR(AC1672)-YEAR(AB1672))*12+MONTH(AC1672)-MONTH(AB1672)+1,(AC1672-AB1672+1))</f>
        <v>1</v>
      </c>
      <c r="F1672" s="210">
        <f t="shared" si="130"/>
        <v>5000</v>
      </c>
      <c r="G1672" s="199">
        <v>1353783</v>
      </c>
      <c r="H1672" s="195">
        <v>37049.355636574102</v>
      </c>
      <c r="I1672" t="s">
        <v>3360</v>
      </c>
      <c r="M1672" t="s">
        <v>3341</v>
      </c>
      <c r="N1672" t="s">
        <v>3747</v>
      </c>
      <c r="O1672" t="s">
        <v>499</v>
      </c>
      <c r="P1672" s="196">
        <v>5000</v>
      </c>
      <c r="S1672" t="s">
        <v>3342</v>
      </c>
      <c r="T1672" t="s">
        <v>3557</v>
      </c>
      <c r="U1672" s="198">
        <v>2.0950000000000002</v>
      </c>
      <c r="V1672" t="s">
        <v>1743</v>
      </c>
      <c r="W1672" t="s">
        <v>3490</v>
      </c>
      <c r="X1672" t="s">
        <v>3325</v>
      </c>
      <c r="Y1672" t="s">
        <v>2469</v>
      </c>
      <c r="Z1672" t="s">
        <v>2995</v>
      </c>
      <c r="AA1672">
        <v>836040</v>
      </c>
      <c r="AB1672" s="195">
        <v>37050.875011574099</v>
      </c>
      <c r="AC1672" s="195">
        <v>37050.875011574099</v>
      </c>
    </row>
    <row r="1673" spans="1:29" x14ac:dyDescent="0.25">
      <c r="A1673" s="43" t="str">
        <f t="shared" si="126"/>
        <v>US Power Physical</v>
      </c>
      <c r="B1673" s="43" t="str">
        <f t="shared" si="127"/>
        <v>US</v>
      </c>
      <c r="C1673" s="43" t="str">
        <f t="shared" si="128"/>
        <v>Power</v>
      </c>
      <c r="D1673" s="43" t="str">
        <f t="shared" si="129"/>
        <v>Physical</v>
      </c>
      <c r="E1673" s="43">
        <f>IF(VLOOKUP(S1673,'DD-Lookup'!$J$6:$L$50,3,FALSE)="Monthly",(YEAR(AC1673)-YEAR(AB1673))*12+MONTH(AC1673)-MONTH(AB1673)+1,(AC1673-AB1673+1))</f>
        <v>5</v>
      </c>
      <c r="F1673" s="210">
        <f t="shared" si="130"/>
        <v>250</v>
      </c>
      <c r="G1673" s="199">
        <v>1353785</v>
      </c>
      <c r="H1673" s="195">
        <v>37049.355648148201</v>
      </c>
      <c r="I1673" t="s">
        <v>2280</v>
      </c>
      <c r="M1673" t="s">
        <v>2766</v>
      </c>
      <c r="N1673" t="s">
        <v>3361</v>
      </c>
      <c r="O1673" t="s">
        <v>383</v>
      </c>
      <c r="P1673" s="196">
        <v>50</v>
      </c>
      <c r="S1673" t="s">
        <v>3340</v>
      </c>
      <c r="T1673" t="s">
        <v>3557</v>
      </c>
      <c r="U1673" s="198">
        <v>68.5</v>
      </c>
      <c r="V1673" t="s">
        <v>1697</v>
      </c>
      <c r="W1673" t="s">
        <v>3369</v>
      </c>
      <c r="X1673" t="s">
        <v>2267</v>
      </c>
      <c r="Y1673" t="s">
        <v>2662</v>
      </c>
      <c r="Z1673" t="s">
        <v>2990</v>
      </c>
      <c r="AA1673">
        <v>636775.1</v>
      </c>
      <c r="AB1673" s="195">
        <v>37074.875</v>
      </c>
      <c r="AC1673" s="195">
        <v>37078.875</v>
      </c>
    </row>
    <row r="1674" spans="1:29" x14ac:dyDescent="0.25">
      <c r="A1674" s="43" t="str">
        <f t="shared" si="126"/>
        <v>US Natural Gas Physical</v>
      </c>
      <c r="B1674" s="43" t="str">
        <f t="shared" si="127"/>
        <v>US</v>
      </c>
      <c r="C1674" s="43" t="str">
        <f t="shared" si="128"/>
        <v>Natural Gas</v>
      </c>
      <c r="D1674" s="43" t="str">
        <f t="shared" si="129"/>
        <v>Physical</v>
      </c>
      <c r="E1674" s="43">
        <f>IF(VLOOKUP(S1674,'DD-Lookup'!$J$6:$L$50,3,FALSE)="Monthly",(YEAR(AC1674)-YEAR(AB1674))*12+MONTH(AC1674)-MONTH(AB1674)+1,(AC1674-AB1674+1))</f>
        <v>1</v>
      </c>
      <c r="F1674" s="210">
        <f t="shared" si="130"/>
        <v>5000</v>
      </c>
      <c r="G1674" s="199">
        <v>1353784</v>
      </c>
      <c r="H1674" s="195">
        <v>37049.355648148201</v>
      </c>
      <c r="I1674" t="s">
        <v>3443</v>
      </c>
      <c r="M1674" t="s">
        <v>3341</v>
      </c>
      <c r="N1674" t="s">
        <v>3747</v>
      </c>
      <c r="O1674" t="s">
        <v>476</v>
      </c>
      <c r="P1674" s="196">
        <v>5000</v>
      </c>
      <c r="S1674" t="s">
        <v>3342</v>
      </c>
      <c r="T1674" t="s">
        <v>3557</v>
      </c>
      <c r="U1674" s="198">
        <v>3.45</v>
      </c>
      <c r="V1674" t="s">
        <v>557</v>
      </c>
      <c r="W1674" t="s">
        <v>3099</v>
      </c>
      <c r="X1674" t="s">
        <v>3092</v>
      </c>
      <c r="Y1674" t="s">
        <v>2469</v>
      </c>
      <c r="Z1674" t="s">
        <v>2995</v>
      </c>
      <c r="AA1674">
        <v>836042</v>
      </c>
      <c r="AB1674" s="195">
        <v>37050.875011574099</v>
      </c>
      <c r="AC1674" s="195">
        <v>37050.875011574099</v>
      </c>
    </row>
    <row r="1675" spans="1:29" x14ac:dyDescent="0.25">
      <c r="A1675" s="43" t="str">
        <f t="shared" ref="A1675:A1738" si="131">B1675&amp;" "&amp;C1675&amp;" "&amp;D1675</f>
        <v>US Natural Gas Physical</v>
      </c>
      <c r="B1675" s="43" t="str">
        <f t="shared" ref="B1675:B1738" si="132">IF((LEFT(N1675,2)="US"),"US","")</f>
        <v>US</v>
      </c>
      <c r="C1675" s="43" t="str">
        <f t="shared" ref="C1675:C1738" si="133">M1675</f>
        <v>Natural Gas</v>
      </c>
      <c r="D1675" s="43" t="str">
        <f t="shared" ref="D1675:D1738" si="134">IF(ISNUMBER(FIND("Phy",N1675))=TRUE,"Physical","Financial")</f>
        <v>Physical</v>
      </c>
      <c r="E1675" s="43">
        <f>IF(VLOOKUP(S1675,'DD-Lookup'!$J$6:$L$50,3,FALSE)="Monthly",(YEAR(AC1675)-YEAR(AB1675))*12+MONTH(AC1675)-MONTH(AB1675)+1,(AC1675-AB1675+1))</f>
        <v>1</v>
      </c>
      <c r="F1675" s="210">
        <f t="shared" ref="F1675:F1738" si="135">E1675*SUM(P1675:Q1675)</f>
        <v>5000</v>
      </c>
      <c r="G1675" s="199">
        <v>1353787</v>
      </c>
      <c r="H1675" s="195">
        <v>37049.355671296304</v>
      </c>
      <c r="I1675" t="s">
        <v>2322</v>
      </c>
      <c r="M1675" t="s">
        <v>3341</v>
      </c>
      <c r="N1675" t="s">
        <v>3747</v>
      </c>
      <c r="O1675" t="s">
        <v>487</v>
      </c>
      <c r="Q1675" s="196">
        <v>5000</v>
      </c>
      <c r="S1675" t="s">
        <v>3342</v>
      </c>
      <c r="T1675" t="s">
        <v>3557</v>
      </c>
      <c r="U1675" s="198">
        <v>2.38</v>
      </c>
      <c r="V1675" t="s">
        <v>539</v>
      </c>
      <c r="W1675" t="s">
        <v>3108</v>
      </c>
      <c r="X1675" t="s">
        <v>3092</v>
      </c>
      <c r="Y1675" t="s">
        <v>2469</v>
      </c>
      <c r="Z1675" t="s">
        <v>2995</v>
      </c>
      <c r="AA1675">
        <v>836043</v>
      </c>
      <c r="AB1675" s="195">
        <v>37050.875011574099</v>
      </c>
      <c r="AC1675" s="195">
        <v>37050.875011574099</v>
      </c>
    </row>
    <row r="1676" spans="1:29" x14ac:dyDescent="0.25">
      <c r="A1676" s="43" t="str">
        <f t="shared" si="131"/>
        <v>US Natural Gas Physical</v>
      </c>
      <c r="B1676" s="43" t="str">
        <f t="shared" si="132"/>
        <v>US</v>
      </c>
      <c r="C1676" s="43" t="str">
        <f t="shared" si="133"/>
        <v>Natural Gas</v>
      </c>
      <c r="D1676" s="43" t="str">
        <f t="shared" si="134"/>
        <v>Physical</v>
      </c>
      <c r="E1676" s="43">
        <f>IF(VLOOKUP(S1676,'DD-Lookup'!$J$6:$L$50,3,FALSE)="Monthly",(YEAR(AC1676)-YEAR(AB1676))*12+MONTH(AC1676)-MONTH(AB1676)+1,(AC1676-AB1676+1))</f>
        <v>1</v>
      </c>
      <c r="F1676" s="210">
        <f t="shared" si="135"/>
        <v>30000</v>
      </c>
      <c r="G1676" s="199">
        <v>1353786</v>
      </c>
      <c r="H1676" s="195">
        <v>37049.355671296304</v>
      </c>
      <c r="I1676" t="s">
        <v>2483</v>
      </c>
      <c r="M1676" t="s">
        <v>3341</v>
      </c>
      <c r="N1676" t="s">
        <v>3747</v>
      </c>
      <c r="O1676" t="s">
        <v>379</v>
      </c>
      <c r="Q1676" s="196">
        <v>30000</v>
      </c>
      <c r="S1676" t="s">
        <v>3342</v>
      </c>
      <c r="T1676" t="s">
        <v>3557</v>
      </c>
      <c r="U1676" s="198">
        <v>3.7149999999999999</v>
      </c>
      <c r="V1676" t="s">
        <v>2486</v>
      </c>
      <c r="W1676" t="s">
        <v>2467</v>
      </c>
      <c r="X1676" t="s">
        <v>2468</v>
      </c>
      <c r="Y1676" t="s">
        <v>2469</v>
      </c>
      <c r="Z1676" t="s">
        <v>2995</v>
      </c>
      <c r="AA1676">
        <v>836041</v>
      </c>
      <c r="AB1676" s="195">
        <v>37050.875011574099</v>
      </c>
      <c r="AC1676" s="195">
        <v>37050.875011574099</v>
      </c>
    </row>
    <row r="1677" spans="1:29" x14ac:dyDescent="0.25">
      <c r="A1677" s="43" t="str">
        <f t="shared" si="131"/>
        <v>US Natural Gas Physical</v>
      </c>
      <c r="B1677" s="43" t="str">
        <f t="shared" si="132"/>
        <v>US</v>
      </c>
      <c r="C1677" s="43" t="str">
        <f t="shared" si="133"/>
        <v>Natural Gas</v>
      </c>
      <c r="D1677" s="43" t="str">
        <f t="shared" si="134"/>
        <v>Physical</v>
      </c>
      <c r="E1677" s="43">
        <f>IF(VLOOKUP(S1677,'DD-Lookup'!$J$6:$L$50,3,FALSE)="Monthly",(YEAR(AC1677)-YEAR(AB1677))*12+MONTH(AC1677)-MONTH(AB1677)+1,(AC1677-AB1677+1))</f>
        <v>1</v>
      </c>
      <c r="F1677" s="210">
        <f t="shared" si="135"/>
        <v>6888</v>
      </c>
      <c r="G1677" s="199">
        <v>1353788</v>
      </c>
      <c r="H1677" s="195">
        <v>37049.355694444399</v>
      </c>
      <c r="I1677" t="s">
        <v>2254</v>
      </c>
      <c r="M1677" t="s">
        <v>3341</v>
      </c>
      <c r="N1677" t="s">
        <v>3747</v>
      </c>
      <c r="O1677" t="s">
        <v>401</v>
      </c>
      <c r="Q1677" s="196">
        <v>6888</v>
      </c>
      <c r="S1677" t="s">
        <v>3342</v>
      </c>
      <c r="T1677" t="s">
        <v>3557</v>
      </c>
      <c r="U1677" s="198">
        <v>3.5449999999999999</v>
      </c>
      <c r="V1677" t="s">
        <v>2459</v>
      </c>
      <c r="W1677" t="s">
        <v>2347</v>
      </c>
      <c r="X1677" t="s">
        <v>2484</v>
      </c>
      <c r="Y1677" t="s">
        <v>2469</v>
      </c>
      <c r="Z1677" t="s">
        <v>2995</v>
      </c>
      <c r="AA1677">
        <v>836044</v>
      </c>
      <c r="AB1677" s="195">
        <v>37050.875011574099</v>
      </c>
      <c r="AC1677" s="195">
        <v>37050.875011574099</v>
      </c>
    </row>
    <row r="1678" spans="1:29" x14ac:dyDescent="0.25">
      <c r="A1678" s="43" t="str">
        <f t="shared" si="131"/>
        <v>US Natural Gas Financial</v>
      </c>
      <c r="B1678" s="43" t="str">
        <f t="shared" si="132"/>
        <v>US</v>
      </c>
      <c r="C1678" s="43" t="str">
        <f t="shared" si="133"/>
        <v>Natural Gas</v>
      </c>
      <c r="D1678" s="43" t="str">
        <f t="shared" si="134"/>
        <v>Financial</v>
      </c>
      <c r="E1678" s="43">
        <f>IF(VLOOKUP(S1678,'DD-Lookup'!$J$6:$L$50,3,FALSE)="Monthly",(YEAR(AC1678)-YEAR(AB1678))*12+MONTH(AC1678)-MONTH(AB1678)+1,(AC1678-AB1678+1))</f>
        <v>365</v>
      </c>
      <c r="F1678" s="210">
        <f t="shared" si="135"/>
        <v>1825000</v>
      </c>
      <c r="G1678" s="199">
        <v>1353789</v>
      </c>
      <c r="H1678" s="195">
        <v>37049.355706018498</v>
      </c>
      <c r="I1678" t="s">
        <v>3443</v>
      </c>
      <c r="M1678" t="s">
        <v>3341</v>
      </c>
      <c r="N1678" t="s">
        <v>2281</v>
      </c>
      <c r="O1678" t="s">
        <v>2511</v>
      </c>
      <c r="P1678" s="196">
        <v>5000</v>
      </c>
      <c r="S1678" t="s">
        <v>3342</v>
      </c>
      <c r="T1678" t="s">
        <v>3557</v>
      </c>
      <c r="U1678" s="198">
        <v>3.9449999999999998</v>
      </c>
      <c r="V1678" t="s">
        <v>3082</v>
      </c>
      <c r="W1678" t="s">
        <v>2853</v>
      </c>
      <c r="X1678" t="s">
        <v>2282</v>
      </c>
      <c r="Y1678" t="s">
        <v>3575</v>
      </c>
      <c r="Z1678" t="s">
        <v>2995</v>
      </c>
      <c r="AA1678" t="s">
        <v>617</v>
      </c>
      <c r="AB1678" s="195">
        <v>37257.875</v>
      </c>
      <c r="AC1678" s="195">
        <v>37621.875</v>
      </c>
    </row>
    <row r="1679" spans="1:29" x14ac:dyDescent="0.25">
      <c r="A1679" s="43" t="str">
        <f t="shared" si="131"/>
        <v>US Power Financial</v>
      </c>
      <c r="B1679" s="43" t="str">
        <f t="shared" si="132"/>
        <v>US</v>
      </c>
      <c r="C1679" s="43" t="str">
        <f t="shared" si="133"/>
        <v>Power</v>
      </c>
      <c r="D1679" s="43" t="str">
        <f t="shared" si="134"/>
        <v>Financial</v>
      </c>
      <c r="E1679" s="43">
        <f>IF(VLOOKUP(S1679,'DD-Lookup'!$J$6:$L$50,3,FALSE)="Monthly",(YEAR(AC1679)-YEAR(AB1679))*12+MONTH(AC1679)-MONTH(AB1679)+1,(AC1679-AB1679+1))</f>
        <v>1</v>
      </c>
      <c r="F1679" s="210">
        <f t="shared" si="135"/>
        <v>50</v>
      </c>
      <c r="G1679" s="199">
        <v>1353791</v>
      </c>
      <c r="H1679" s="195">
        <v>37049.355729166702</v>
      </c>
      <c r="I1679" t="s">
        <v>3484</v>
      </c>
      <c r="M1679" t="s">
        <v>2766</v>
      </c>
      <c r="N1679" t="s">
        <v>2659</v>
      </c>
      <c r="O1679" t="s">
        <v>618</v>
      </c>
      <c r="Q1679" s="196">
        <v>50</v>
      </c>
      <c r="S1679" t="s">
        <v>3340</v>
      </c>
      <c r="T1679" t="s">
        <v>3557</v>
      </c>
      <c r="U1679" s="198">
        <v>40</v>
      </c>
      <c r="V1679" t="s">
        <v>619</v>
      </c>
      <c r="W1679" t="s">
        <v>2660</v>
      </c>
      <c r="X1679" t="s">
        <v>2661</v>
      </c>
      <c r="Y1679" t="s">
        <v>2662</v>
      </c>
      <c r="Z1679" t="s">
        <v>2995</v>
      </c>
      <c r="AA1679">
        <v>636776.1</v>
      </c>
      <c r="AB1679" s="195">
        <v>37049.875011574099</v>
      </c>
      <c r="AC1679" s="195">
        <v>37049.875011574099</v>
      </c>
    </row>
    <row r="1680" spans="1:29" x14ac:dyDescent="0.25">
      <c r="A1680" s="43" t="str">
        <f t="shared" si="131"/>
        <v>US Natural Gas Financial</v>
      </c>
      <c r="B1680" s="43" t="str">
        <f t="shared" si="132"/>
        <v>US</v>
      </c>
      <c r="C1680" s="43" t="str">
        <f t="shared" si="133"/>
        <v>Natural Gas</v>
      </c>
      <c r="D1680" s="43" t="str">
        <f t="shared" si="134"/>
        <v>Financial</v>
      </c>
      <c r="E1680" s="43">
        <f>IF(VLOOKUP(S1680,'DD-Lookup'!$J$6:$L$50,3,FALSE)="Monthly",(YEAR(AC1680)-YEAR(AB1680))*12+MONTH(AC1680)-MONTH(AB1680)+1,(AC1680-AB1680+1))</f>
        <v>151</v>
      </c>
      <c r="F1680" s="210">
        <f t="shared" si="135"/>
        <v>755000</v>
      </c>
      <c r="G1680" s="199">
        <v>1353792</v>
      </c>
      <c r="H1680" s="195">
        <v>37049.355740740699</v>
      </c>
      <c r="I1680" t="s">
        <v>2462</v>
      </c>
      <c r="M1680" t="s">
        <v>3341</v>
      </c>
      <c r="N1680" t="s">
        <v>2476</v>
      </c>
      <c r="O1680" t="s">
        <v>2360</v>
      </c>
      <c r="Q1680" s="196">
        <v>5000</v>
      </c>
      <c r="S1680" t="s">
        <v>3342</v>
      </c>
      <c r="T1680" t="s">
        <v>3557</v>
      </c>
      <c r="U1680" s="198">
        <v>1.3149999999999999</v>
      </c>
      <c r="V1680" t="s">
        <v>3886</v>
      </c>
      <c r="W1680" t="s">
        <v>2477</v>
      </c>
      <c r="X1680" t="s">
        <v>2478</v>
      </c>
      <c r="Y1680" t="s">
        <v>3575</v>
      </c>
      <c r="Z1680" t="s">
        <v>2995</v>
      </c>
      <c r="AA1680" t="s">
        <v>620</v>
      </c>
      <c r="AB1680" s="195">
        <v>37196</v>
      </c>
      <c r="AC1680" s="195">
        <v>37346</v>
      </c>
    </row>
    <row r="1681" spans="1:29" x14ac:dyDescent="0.25">
      <c r="A1681" s="43" t="str">
        <f t="shared" si="131"/>
        <v>US Natural Gas Physical</v>
      </c>
      <c r="B1681" s="43" t="str">
        <f t="shared" si="132"/>
        <v>US</v>
      </c>
      <c r="C1681" s="43" t="str">
        <f t="shared" si="133"/>
        <v>Natural Gas</v>
      </c>
      <c r="D1681" s="43" t="str">
        <f t="shared" si="134"/>
        <v>Physical</v>
      </c>
      <c r="E1681" s="43">
        <f>IF(VLOOKUP(S1681,'DD-Lookup'!$J$6:$L$50,3,FALSE)="Monthly",(YEAR(AC1681)-YEAR(AB1681))*12+MONTH(AC1681)-MONTH(AB1681)+1,(AC1681-AB1681+1))</f>
        <v>1</v>
      </c>
      <c r="F1681" s="210">
        <f t="shared" si="135"/>
        <v>10000</v>
      </c>
      <c r="G1681" s="199">
        <v>1353793</v>
      </c>
      <c r="H1681" s="195">
        <v>37049.355740740699</v>
      </c>
      <c r="I1681" t="s">
        <v>3443</v>
      </c>
      <c r="M1681" t="s">
        <v>3341</v>
      </c>
      <c r="N1681" t="s">
        <v>3747</v>
      </c>
      <c r="O1681" t="s">
        <v>448</v>
      </c>
      <c r="Q1681" s="196">
        <v>10000</v>
      </c>
      <c r="S1681" t="s">
        <v>3342</v>
      </c>
      <c r="T1681" t="s">
        <v>3557</v>
      </c>
      <c r="U1681" s="198">
        <v>3.61</v>
      </c>
      <c r="V1681" t="s">
        <v>3338</v>
      </c>
      <c r="W1681" t="s">
        <v>2181</v>
      </c>
      <c r="X1681" t="s">
        <v>2182</v>
      </c>
      <c r="Y1681" t="s">
        <v>2469</v>
      </c>
      <c r="Z1681" t="s">
        <v>2995</v>
      </c>
      <c r="AA1681">
        <v>836047</v>
      </c>
      <c r="AB1681" s="195">
        <v>37050.875011574099</v>
      </c>
      <c r="AC1681" s="195">
        <v>37050.875011574099</v>
      </c>
    </row>
    <row r="1682" spans="1:29" x14ac:dyDescent="0.25">
      <c r="A1682" s="43" t="str">
        <f t="shared" si="131"/>
        <v xml:space="preserve"> Natural Gas Physical</v>
      </c>
      <c r="B1682" s="43" t="str">
        <f t="shared" si="132"/>
        <v/>
      </c>
      <c r="C1682" s="43" t="str">
        <f t="shared" si="133"/>
        <v>Natural Gas</v>
      </c>
      <c r="D1682" s="43" t="str">
        <f t="shared" si="134"/>
        <v>Physical</v>
      </c>
      <c r="E1682" s="43">
        <f>IF(VLOOKUP(S1682,'DD-Lookup'!$J$6:$L$50,3,FALSE)="Monthly",(YEAR(AC1682)-YEAR(AB1682))*12+MONTH(AC1682)-MONTH(AB1682)+1,(AC1682-AB1682+1))</f>
        <v>1</v>
      </c>
      <c r="F1682" s="210">
        <f t="shared" si="135"/>
        <v>10000</v>
      </c>
      <c r="G1682" s="199">
        <v>1353794</v>
      </c>
      <c r="H1682" s="195">
        <v>37049.355763888903</v>
      </c>
      <c r="I1682" t="s">
        <v>3729</v>
      </c>
      <c r="M1682" t="s">
        <v>3341</v>
      </c>
      <c r="N1682" t="s">
        <v>2492</v>
      </c>
      <c r="O1682" t="s">
        <v>507</v>
      </c>
      <c r="P1682" s="196">
        <v>10000</v>
      </c>
      <c r="S1682" t="s">
        <v>3342</v>
      </c>
      <c r="T1682" t="s">
        <v>3557</v>
      </c>
      <c r="U1682" s="198">
        <v>3.7925</v>
      </c>
      <c r="V1682" t="s">
        <v>3730</v>
      </c>
      <c r="W1682" t="s">
        <v>2493</v>
      </c>
      <c r="X1682" t="s">
        <v>2494</v>
      </c>
      <c r="Y1682" t="s">
        <v>2469</v>
      </c>
      <c r="Z1682" t="s">
        <v>2995</v>
      </c>
      <c r="AA1682">
        <v>836046</v>
      </c>
      <c r="AB1682" s="195">
        <v>37050.875011574099</v>
      </c>
      <c r="AC1682" s="195">
        <v>37050.875011574099</v>
      </c>
    </row>
    <row r="1683" spans="1:29" x14ac:dyDescent="0.25">
      <c r="A1683" s="43" t="str">
        <f t="shared" si="131"/>
        <v>US Natural Gas Physical</v>
      </c>
      <c r="B1683" s="43" t="str">
        <f t="shared" si="132"/>
        <v>US</v>
      </c>
      <c r="C1683" s="43" t="str">
        <f t="shared" si="133"/>
        <v>Natural Gas</v>
      </c>
      <c r="D1683" s="43" t="str">
        <f t="shared" si="134"/>
        <v>Physical</v>
      </c>
      <c r="E1683" s="43">
        <f>IF(VLOOKUP(S1683,'DD-Lookup'!$J$6:$L$50,3,FALSE)="Monthly",(YEAR(AC1683)-YEAR(AB1683))*12+MONTH(AC1683)-MONTH(AB1683)+1,(AC1683-AB1683+1))</f>
        <v>1</v>
      </c>
      <c r="F1683" s="210">
        <f t="shared" si="135"/>
        <v>10000</v>
      </c>
      <c r="G1683" s="199">
        <v>1353796</v>
      </c>
      <c r="H1683" s="195">
        <v>37049.355775463002</v>
      </c>
      <c r="I1683" t="s">
        <v>3443</v>
      </c>
      <c r="M1683" t="s">
        <v>3341</v>
      </c>
      <c r="N1683" t="s">
        <v>3747</v>
      </c>
      <c r="O1683" t="s">
        <v>448</v>
      </c>
      <c r="Q1683" s="196">
        <v>10000</v>
      </c>
      <c r="S1683" t="s">
        <v>3342</v>
      </c>
      <c r="T1683" t="s">
        <v>3557</v>
      </c>
      <c r="U1683" s="198">
        <v>3.625</v>
      </c>
      <c r="V1683" t="s">
        <v>3338</v>
      </c>
      <c r="W1683" t="s">
        <v>2181</v>
      </c>
      <c r="X1683" t="s">
        <v>2182</v>
      </c>
      <c r="Y1683" t="s">
        <v>2469</v>
      </c>
      <c r="Z1683" t="s">
        <v>2995</v>
      </c>
      <c r="AA1683">
        <v>836048</v>
      </c>
      <c r="AB1683" s="195">
        <v>37050.875011574099</v>
      </c>
      <c r="AC1683" s="195">
        <v>37050.875011574099</v>
      </c>
    </row>
    <row r="1684" spans="1:29" x14ac:dyDescent="0.25">
      <c r="A1684" s="43" t="str">
        <f t="shared" si="131"/>
        <v>US Natural Gas Physical</v>
      </c>
      <c r="B1684" s="43" t="str">
        <f t="shared" si="132"/>
        <v>US</v>
      </c>
      <c r="C1684" s="43" t="str">
        <f t="shared" si="133"/>
        <v>Natural Gas</v>
      </c>
      <c r="D1684" s="43" t="str">
        <f t="shared" si="134"/>
        <v>Physical</v>
      </c>
      <c r="E1684" s="43">
        <f>IF(VLOOKUP(S1684,'DD-Lookup'!$J$6:$L$50,3,FALSE)="Monthly",(YEAR(AC1684)-YEAR(AB1684))*12+MONTH(AC1684)-MONTH(AB1684)+1,(AC1684-AB1684+1))</f>
        <v>1</v>
      </c>
      <c r="F1684" s="210">
        <f t="shared" si="135"/>
        <v>10000</v>
      </c>
      <c r="G1684" s="199">
        <v>1353798</v>
      </c>
      <c r="H1684" s="195">
        <v>37049.355787036999</v>
      </c>
      <c r="I1684" t="s">
        <v>2280</v>
      </c>
      <c r="M1684" t="s">
        <v>3341</v>
      </c>
      <c r="N1684" t="s">
        <v>3747</v>
      </c>
      <c r="O1684" t="s">
        <v>475</v>
      </c>
      <c r="Q1684" s="196">
        <v>10000</v>
      </c>
      <c r="S1684" t="s">
        <v>3342</v>
      </c>
      <c r="T1684" t="s">
        <v>3557</v>
      </c>
      <c r="U1684" s="198">
        <v>6.05</v>
      </c>
      <c r="V1684" t="s">
        <v>593</v>
      </c>
      <c r="W1684" t="s">
        <v>454</v>
      </c>
      <c r="X1684" t="s">
        <v>3092</v>
      </c>
      <c r="Y1684" t="s">
        <v>2469</v>
      </c>
      <c r="Z1684" t="s">
        <v>2995</v>
      </c>
      <c r="AA1684">
        <v>836049</v>
      </c>
      <c r="AB1684" s="195">
        <v>37050.875011574099</v>
      </c>
      <c r="AC1684" s="195">
        <v>37050.875011574099</v>
      </c>
    </row>
    <row r="1685" spans="1:29" x14ac:dyDescent="0.25">
      <c r="A1685" s="43" t="str">
        <f t="shared" si="131"/>
        <v>US Natural Gas Physical</v>
      </c>
      <c r="B1685" s="43" t="str">
        <f t="shared" si="132"/>
        <v>US</v>
      </c>
      <c r="C1685" s="43" t="str">
        <f t="shared" si="133"/>
        <v>Natural Gas</v>
      </c>
      <c r="D1685" s="43" t="str">
        <f t="shared" si="134"/>
        <v>Physical</v>
      </c>
      <c r="E1685" s="43">
        <f>IF(VLOOKUP(S1685,'DD-Lookup'!$J$6:$L$50,3,FALSE)="Monthly",(YEAR(AC1685)-YEAR(AB1685))*12+MONTH(AC1685)-MONTH(AB1685)+1,(AC1685-AB1685+1))</f>
        <v>1</v>
      </c>
      <c r="F1685" s="210">
        <f t="shared" si="135"/>
        <v>500</v>
      </c>
      <c r="G1685" s="199">
        <v>1353800</v>
      </c>
      <c r="H1685" s="195">
        <v>37049.355810185203</v>
      </c>
      <c r="I1685" t="s">
        <v>3078</v>
      </c>
      <c r="M1685" t="s">
        <v>3341</v>
      </c>
      <c r="N1685" t="s">
        <v>3747</v>
      </c>
      <c r="O1685" t="s">
        <v>1630</v>
      </c>
      <c r="Q1685" s="196">
        <v>500</v>
      </c>
      <c r="S1685" t="s">
        <v>3342</v>
      </c>
      <c r="T1685" t="s">
        <v>3557</v>
      </c>
      <c r="U1685" s="198">
        <v>3.7250000000000001</v>
      </c>
      <c r="V1685" t="s">
        <v>2374</v>
      </c>
      <c r="W1685" t="s">
        <v>2175</v>
      </c>
      <c r="X1685" t="s">
        <v>2176</v>
      </c>
      <c r="Y1685" t="s">
        <v>2469</v>
      </c>
      <c r="Z1685" t="s">
        <v>2995</v>
      </c>
      <c r="AA1685">
        <v>836050</v>
      </c>
      <c r="AB1685" s="195">
        <v>37050.875011574099</v>
      </c>
      <c r="AC1685" s="195">
        <v>37050.875011574099</v>
      </c>
    </row>
    <row r="1686" spans="1:29" x14ac:dyDescent="0.25">
      <c r="A1686" s="43" t="str">
        <f t="shared" si="131"/>
        <v>US Natural Gas Financial</v>
      </c>
      <c r="B1686" s="43" t="str">
        <f t="shared" si="132"/>
        <v>US</v>
      </c>
      <c r="C1686" s="43" t="str">
        <f t="shared" si="133"/>
        <v>Natural Gas</v>
      </c>
      <c r="D1686" s="43" t="str">
        <f t="shared" si="134"/>
        <v>Financial</v>
      </c>
      <c r="E1686" s="43">
        <f>IF(VLOOKUP(S1686,'DD-Lookup'!$J$6:$L$50,3,FALSE)="Monthly",(YEAR(AC1686)-YEAR(AB1686))*12+MONTH(AC1686)-MONTH(AB1686)+1,(AC1686-AB1686+1))</f>
        <v>31</v>
      </c>
      <c r="F1686" s="210">
        <f t="shared" si="135"/>
        <v>620000</v>
      </c>
      <c r="G1686" s="199">
        <v>1353802</v>
      </c>
      <c r="H1686" s="195">
        <v>37049.355821759302</v>
      </c>
      <c r="I1686" t="s">
        <v>2505</v>
      </c>
      <c r="M1686" t="s">
        <v>3341</v>
      </c>
      <c r="N1686" t="s">
        <v>2281</v>
      </c>
      <c r="O1686" t="s">
        <v>2475</v>
      </c>
      <c r="Q1686" s="196">
        <v>20000</v>
      </c>
      <c r="S1686" t="s">
        <v>3342</v>
      </c>
      <c r="T1686" t="s">
        <v>3557</v>
      </c>
      <c r="U1686" s="198">
        <v>3.78</v>
      </c>
      <c r="V1686" t="s">
        <v>2506</v>
      </c>
      <c r="W1686" t="s">
        <v>2853</v>
      </c>
      <c r="X1686" t="s">
        <v>2282</v>
      </c>
      <c r="Y1686" t="s">
        <v>3575</v>
      </c>
      <c r="Z1686" t="s">
        <v>2995</v>
      </c>
      <c r="AA1686" t="s">
        <v>621</v>
      </c>
      <c r="AB1686" s="195">
        <v>37073.875</v>
      </c>
      <c r="AC1686" s="195">
        <v>37103.875</v>
      </c>
    </row>
    <row r="1687" spans="1:29" x14ac:dyDescent="0.25">
      <c r="A1687" s="43" t="str">
        <f t="shared" si="131"/>
        <v>US Natural Gas Physical</v>
      </c>
      <c r="B1687" s="43" t="str">
        <f t="shared" si="132"/>
        <v>US</v>
      </c>
      <c r="C1687" s="43" t="str">
        <f t="shared" si="133"/>
        <v>Natural Gas</v>
      </c>
      <c r="D1687" s="43" t="str">
        <f t="shared" si="134"/>
        <v>Physical</v>
      </c>
      <c r="E1687" s="43">
        <f>IF(VLOOKUP(S1687,'DD-Lookup'!$J$6:$L$50,3,FALSE)="Monthly",(YEAR(AC1687)-YEAR(AB1687))*12+MONTH(AC1687)-MONTH(AB1687)+1,(AC1687-AB1687+1))</f>
        <v>1</v>
      </c>
      <c r="F1687" s="210">
        <f t="shared" si="135"/>
        <v>10000</v>
      </c>
      <c r="G1687" s="199">
        <v>1353801</v>
      </c>
      <c r="H1687" s="195">
        <v>37049.355821759302</v>
      </c>
      <c r="I1687" t="s">
        <v>2280</v>
      </c>
      <c r="M1687" t="s">
        <v>3341</v>
      </c>
      <c r="N1687" t="s">
        <v>3747</v>
      </c>
      <c r="O1687" t="s">
        <v>475</v>
      </c>
      <c r="Q1687" s="196">
        <v>10000</v>
      </c>
      <c r="S1687" t="s">
        <v>3342</v>
      </c>
      <c r="T1687" t="s">
        <v>3557</v>
      </c>
      <c r="U1687" s="198">
        <v>6.05</v>
      </c>
      <c r="V1687" t="s">
        <v>593</v>
      </c>
      <c r="W1687" t="s">
        <v>454</v>
      </c>
      <c r="X1687" t="s">
        <v>3092</v>
      </c>
      <c r="Y1687" t="s">
        <v>2469</v>
      </c>
      <c r="Z1687" t="s">
        <v>2995</v>
      </c>
      <c r="AA1687">
        <v>836051</v>
      </c>
      <c r="AB1687" s="195">
        <v>37050.875011574099</v>
      </c>
      <c r="AC1687" s="195">
        <v>37050.875011574099</v>
      </c>
    </row>
    <row r="1688" spans="1:29" x14ac:dyDescent="0.25">
      <c r="A1688" s="43" t="str">
        <f t="shared" si="131"/>
        <v>US Natural Gas Physical</v>
      </c>
      <c r="B1688" s="43" t="str">
        <f t="shared" si="132"/>
        <v>US</v>
      </c>
      <c r="C1688" s="43" t="str">
        <f t="shared" si="133"/>
        <v>Natural Gas</v>
      </c>
      <c r="D1688" s="43" t="str">
        <f t="shared" si="134"/>
        <v>Physical</v>
      </c>
      <c r="E1688" s="43">
        <f>IF(VLOOKUP(S1688,'DD-Lookup'!$J$6:$L$50,3,FALSE)="Monthly",(YEAR(AC1688)-YEAR(AB1688))*12+MONTH(AC1688)-MONTH(AB1688)+1,(AC1688-AB1688+1))</f>
        <v>1</v>
      </c>
      <c r="F1688" s="210">
        <f t="shared" si="135"/>
        <v>5000</v>
      </c>
      <c r="G1688" s="199">
        <v>1353803</v>
      </c>
      <c r="H1688" s="195">
        <v>37049.355833333299</v>
      </c>
      <c r="I1688" t="s">
        <v>622</v>
      </c>
      <c r="M1688" t="s">
        <v>3341</v>
      </c>
      <c r="N1688" t="s">
        <v>3747</v>
      </c>
      <c r="O1688" t="s">
        <v>487</v>
      </c>
      <c r="P1688" s="196">
        <v>5000</v>
      </c>
      <c r="S1688" t="s">
        <v>3342</v>
      </c>
      <c r="T1688" t="s">
        <v>3557</v>
      </c>
      <c r="U1688" s="198">
        <v>2.36</v>
      </c>
      <c r="V1688" t="s">
        <v>623</v>
      </c>
      <c r="W1688" t="s">
        <v>3108</v>
      </c>
      <c r="X1688" t="s">
        <v>3092</v>
      </c>
      <c r="Y1688" t="s">
        <v>2469</v>
      </c>
      <c r="Z1688" t="s">
        <v>2995</v>
      </c>
      <c r="AA1688">
        <v>836052</v>
      </c>
      <c r="AB1688" s="195">
        <v>37050.875011574099</v>
      </c>
      <c r="AC1688" s="195">
        <v>37050.875011574099</v>
      </c>
    </row>
    <row r="1689" spans="1:29" x14ac:dyDescent="0.25">
      <c r="A1689" s="43" t="str">
        <f t="shared" si="131"/>
        <v>US Natural Gas Financial</v>
      </c>
      <c r="B1689" s="43" t="str">
        <f t="shared" si="132"/>
        <v>US</v>
      </c>
      <c r="C1689" s="43" t="str">
        <f t="shared" si="133"/>
        <v>Natural Gas</v>
      </c>
      <c r="D1689" s="43" t="str">
        <f t="shared" si="134"/>
        <v>Financial</v>
      </c>
      <c r="E1689" s="43">
        <f>IF(VLOOKUP(S1689,'DD-Lookup'!$J$6:$L$50,3,FALSE)="Monthly",(YEAR(AC1689)-YEAR(AB1689))*12+MONTH(AC1689)-MONTH(AB1689)+1,(AC1689-AB1689+1))</f>
        <v>151</v>
      </c>
      <c r="F1689" s="210">
        <f t="shared" si="135"/>
        <v>755000</v>
      </c>
      <c r="G1689" s="199">
        <v>1353808</v>
      </c>
      <c r="H1689" s="195">
        <v>37049.355902777803</v>
      </c>
      <c r="I1689" t="s">
        <v>2507</v>
      </c>
      <c r="M1689" t="s">
        <v>3341</v>
      </c>
      <c r="N1689" t="s">
        <v>2281</v>
      </c>
      <c r="O1689" t="s">
        <v>2491</v>
      </c>
      <c r="P1689" s="196">
        <v>5000</v>
      </c>
      <c r="S1689" t="s">
        <v>3342</v>
      </c>
      <c r="T1689" t="s">
        <v>3557</v>
      </c>
      <c r="U1689" s="198">
        <v>4.2350000000000003</v>
      </c>
      <c r="V1689" t="s">
        <v>2508</v>
      </c>
      <c r="W1689" t="s">
        <v>2853</v>
      </c>
      <c r="X1689" t="s">
        <v>2282</v>
      </c>
      <c r="Y1689" t="s">
        <v>3575</v>
      </c>
      <c r="Z1689" t="s">
        <v>2995</v>
      </c>
      <c r="AA1689" t="s">
        <v>624</v>
      </c>
      <c r="AB1689" s="195">
        <v>37196</v>
      </c>
      <c r="AC1689" s="195">
        <v>37346</v>
      </c>
    </row>
    <row r="1690" spans="1:29" x14ac:dyDescent="0.25">
      <c r="A1690" s="43" t="str">
        <f t="shared" si="131"/>
        <v>US Power Physical</v>
      </c>
      <c r="B1690" s="43" t="str">
        <f t="shared" si="132"/>
        <v>US</v>
      </c>
      <c r="C1690" s="43" t="str">
        <f t="shared" si="133"/>
        <v>Power</v>
      </c>
      <c r="D1690" s="43" t="str">
        <f t="shared" si="134"/>
        <v>Physical</v>
      </c>
      <c r="E1690" s="43">
        <f>IF(VLOOKUP(S1690,'DD-Lookup'!$J$6:$L$50,3,FALSE)="Monthly",(YEAR(AC1690)-YEAR(AB1690))*12+MONTH(AC1690)-MONTH(AB1690)+1,(AC1690-AB1690+1))</f>
        <v>2</v>
      </c>
      <c r="F1690" s="210">
        <f t="shared" si="135"/>
        <v>50</v>
      </c>
      <c r="G1690" s="199">
        <v>1353809</v>
      </c>
      <c r="H1690" s="195">
        <v>37049.355925925898</v>
      </c>
      <c r="I1690" t="s">
        <v>3327</v>
      </c>
      <c r="M1690" t="s">
        <v>2766</v>
      </c>
      <c r="N1690" t="s">
        <v>3310</v>
      </c>
      <c r="O1690" t="s">
        <v>486</v>
      </c>
      <c r="P1690" s="196">
        <v>25</v>
      </c>
      <c r="S1690" t="s">
        <v>3340</v>
      </c>
      <c r="T1690" t="s">
        <v>3557</v>
      </c>
      <c r="U1690" s="198">
        <v>54</v>
      </c>
      <c r="V1690" t="s">
        <v>526</v>
      </c>
      <c r="W1690" t="s">
        <v>3315</v>
      </c>
      <c r="X1690" t="s">
        <v>3312</v>
      </c>
      <c r="Y1690" t="s">
        <v>2662</v>
      </c>
      <c r="Z1690" t="s">
        <v>2990</v>
      </c>
      <c r="AA1690">
        <v>636777.1</v>
      </c>
      <c r="AB1690" s="195">
        <v>37050.875011574099</v>
      </c>
      <c r="AC1690" s="195">
        <v>37051.875011574099</v>
      </c>
    </row>
    <row r="1691" spans="1:29" x14ac:dyDescent="0.25">
      <c r="A1691" s="43" t="str">
        <f t="shared" si="131"/>
        <v>US Natural Gas Physical</v>
      </c>
      <c r="B1691" s="43" t="str">
        <f t="shared" si="132"/>
        <v>US</v>
      </c>
      <c r="C1691" s="43" t="str">
        <f t="shared" si="133"/>
        <v>Natural Gas</v>
      </c>
      <c r="D1691" s="43" t="str">
        <f t="shared" si="134"/>
        <v>Physical</v>
      </c>
      <c r="E1691" s="43">
        <f>IF(VLOOKUP(S1691,'DD-Lookup'!$J$6:$L$50,3,FALSE)="Monthly",(YEAR(AC1691)-YEAR(AB1691))*12+MONTH(AC1691)-MONTH(AB1691)+1,(AC1691-AB1691+1))</f>
        <v>1</v>
      </c>
      <c r="F1691" s="210">
        <f t="shared" si="135"/>
        <v>1882</v>
      </c>
      <c r="G1691" s="199">
        <v>1353810</v>
      </c>
      <c r="H1691" s="195">
        <v>37049.355937499997</v>
      </c>
      <c r="I1691" t="s">
        <v>2507</v>
      </c>
      <c r="M1691" t="s">
        <v>3341</v>
      </c>
      <c r="N1691" t="s">
        <v>3747</v>
      </c>
      <c r="O1691" t="s">
        <v>476</v>
      </c>
      <c r="Q1691" s="196">
        <v>1882</v>
      </c>
      <c r="S1691" t="s">
        <v>3342</v>
      </c>
      <c r="T1691" t="s">
        <v>3557</v>
      </c>
      <c r="U1691" s="198">
        <v>3.4750000000000001</v>
      </c>
      <c r="V1691" t="s">
        <v>1734</v>
      </c>
      <c r="W1691" t="s">
        <v>3099</v>
      </c>
      <c r="X1691" t="s">
        <v>3092</v>
      </c>
      <c r="Y1691" t="s">
        <v>2469</v>
      </c>
      <c r="Z1691" t="s">
        <v>2995</v>
      </c>
      <c r="AA1691">
        <v>836053</v>
      </c>
      <c r="AB1691" s="195">
        <v>37050.875011574099</v>
      </c>
      <c r="AC1691" s="195">
        <v>37050.875011574099</v>
      </c>
    </row>
    <row r="1692" spans="1:29" x14ac:dyDescent="0.25">
      <c r="A1692" s="43" t="str">
        <f t="shared" si="131"/>
        <v>US Natural Gas Financial</v>
      </c>
      <c r="B1692" s="43" t="str">
        <f t="shared" si="132"/>
        <v>US</v>
      </c>
      <c r="C1692" s="43" t="str">
        <f t="shared" si="133"/>
        <v>Natural Gas</v>
      </c>
      <c r="D1692" s="43" t="str">
        <f t="shared" si="134"/>
        <v>Financial</v>
      </c>
      <c r="E1692" s="43">
        <f>IF(VLOOKUP(S1692,'DD-Lookup'!$J$6:$L$50,3,FALSE)="Monthly",(YEAR(AC1692)-YEAR(AB1692))*12+MONTH(AC1692)-MONTH(AB1692)+1,(AC1692-AB1692+1))</f>
        <v>151</v>
      </c>
      <c r="F1692" s="210">
        <f t="shared" si="135"/>
        <v>755000</v>
      </c>
      <c r="G1692" s="199">
        <v>1353811</v>
      </c>
      <c r="H1692" s="195">
        <v>37049.355949074103</v>
      </c>
      <c r="I1692" t="s">
        <v>2273</v>
      </c>
      <c r="M1692" t="s">
        <v>3341</v>
      </c>
      <c r="N1692" t="s">
        <v>2476</v>
      </c>
      <c r="O1692" t="s">
        <v>2360</v>
      </c>
      <c r="Q1692" s="196">
        <v>5000</v>
      </c>
      <c r="S1692" t="s">
        <v>3342</v>
      </c>
      <c r="T1692" t="s">
        <v>3557</v>
      </c>
      <c r="U1692" s="198">
        <v>1.3149999999999999</v>
      </c>
      <c r="V1692" t="s">
        <v>2574</v>
      </c>
      <c r="W1692" t="s">
        <v>2477</v>
      </c>
      <c r="X1692" t="s">
        <v>2478</v>
      </c>
      <c r="Y1692" t="s">
        <v>3575</v>
      </c>
      <c r="Z1692" t="s">
        <v>2995</v>
      </c>
      <c r="AA1692" t="s">
        <v>625</v>
      </c>
      <c r="AB1692" s="195">
        <v>37196</v>
      </c>
      <c r="AC1692" s="195">
        <v>37346</v>
      </c>
    </row>
    <row r="1693" spans="1:29" x14ac:dyDescent="0.25">
      <c r="A1693" s="43" t="str">
        <f t="shared" si="131"/>
        <v>US Power Physical</v>
      </c>
      <c r="B1693" s="43" t="str">
        <f t="shared" si="132"/>
        <v>US</v>
      </c>
      <c r="C1693" s="43" t="str">
        <f t="shared" si="133"/>
        <v>Power</v>
      </c>
      <c r="D1693" s="43" t="str">
        <f t="shared" si="134"/>
        <v>Physical</v>
      </c>
      <c r="E1693" s="43">
        <f>IF(VLOOKUP(S1693,'DD-Lookup'!$J$6:$L$50,3,FALSE)="Monthly",(YEAR(AC1693)-YEAR(AB1693))*12+MONTH(AC1693)-MONTH(AB1693)+1,(AC1693-AB1693+1))</f>
        <v>2</v>
      </c>
      <c r="F1693" s="210">
        <f t="shared" si="135"/>
        <v>50</v>
      </c>
      <c r="G1693" s="199">
        <v>1353812</v>
      </c>
      <c r="H1693" s="195">
        <v>37049.355972222198</v>
      </c>
      <c r="I1693" t="s">
        <v>2244</v>
      </c>
      <c r="M1693" t="s">
        <v>2766</v>
      </c>
      <c r="N1693" t="s">
        <v>3308</v>
      </c>
      <c r="O1693" t="s">
        <v>460</v>
      </c>
      <c r="Q1693" s="196">
        <v>25</v>
      </c>
      <c r="S1693" t="s">
        <v>3340</v>
      </c>
      <c r="T1693" t="s">
        <v>3557</v>
      </c>
      <c r="U1693" s="198">
        <v>20</v>
      </c>
      <c r="V1693" t="s">
        <v>3861</v>
      </c>
      <c r="W1693" t="s">
        <v>2519</v>
      </c>
      <c r="X1693" t="s">
        <v>3309</v>
      </c>
      <c r="Y1693" t="s">
        <v>2662</v>
      </c>
      <c r="Z1693" t="s">
        <v>2990</v>
      </c>
      <c r="AA1693">
        <v>636778.1</v>
      </c>
      <c r="AB1693" s="195">
        <v>37050.875011574099</v>
      </c>
      <c r="AC1693" s="195">
        <v>37051.875011574099</v>
      </c>
    </row>
    <row r="1694" spans="1:29" x14ac:dyDescent="0.25">
      <c r="A1694" s="43" t="str">
        <f t="shared" si="131"/>
        <v>US Power Physical</v>
      </c>
      <c r="B1694" s="43" t="str">
        <f t="shared" si="132"/>
        <v>US</v>
      </c>
      <c r="C1694" s="43" t="str">
        <f t="shared" si="133"/>
        <v>Power</v>
      </c>
      <c r="D1694" s="43" t="str">
        <f t="shared" si="134"/>
        <v>Physical</v>
      </c>
      <c r="E1694" s="43">
        <f>IF(VLOOKUP(S1694,'DD-Lookup'!$J$6:$L$50,3,FALSE)="Monthly",(YEAR(AC1694)-YEAR(AB1694))*12+MONTH(AC1694)-MONTH(AB1694)+1,(AC1694-AB1694+1))</f>
        <v>1</v>
      </c>
      <c r="F1694" s="210">
        <f t="shared" si="135"/>
        <v>50</v>
      </c>
      <c r="G1694" s="199">
        <v>1353813</v>
      </c>
      <c r="H1694" s="195">
        <v>37049.355983796202</v>
      </c>
      <c r="I1694" t="s">
        <v>3087</v>
      </c>
      <c r="M1694" t="s">
        <v>2766</v>
      </c>
      <c r="N1694" t="s">
        <v>3361</v>
      </c>
      <c r="O1694" t="s">
        <v>1720</v>
      </c>
      <c r="Q1694" s="196">
        <v>50</v>
      </c>
      <c r="S1694" t="s">
        <v>3340</v>
      </c>
      <c r="T1694" t="s">
        <v>3557</v>
      </c>
      <c r="U1694" s="198">
        <v>29.8</v>
      </c>
      <c r="V1694" t="s">
        <v>1708</v>
      </c>
      <c r="W1694" t="s">
        <v>3376</v>
      </c>
      <c r="X1694" t="s">
        <v>3377</v>
      </c>
      <c r="Y1694" t="s">
        <v>2662</v>
      </c>
      <c r="Z1694" t="s">
        <v>2990</v>
      </c>
      <c r="AA1694">
        <v>636779.1</v>
      </c>
      <c r="AB1694" s="195">
        <v>37050.875011574099</v>
      </c>
      <c r="AC1694" s="195">
        <v>37050.875011574099</v>
      </c>
    </row>
    <row r="1695" spans="1:29" x14ac:dyDescent="0.25">
      <c r="A1695" s="43" t="str">
        <f t="shared" si="131"/>
        <v>US Natural Gas Physical</v>
      </c>
      <c r="B1695" s="43" t="str">
        <f t="shared" si="132"/>
        <v>US</v>
      </c>
      <c r="C1695" s="43" t="str">
        <f t="shared" si="133"/>
        <v>Natural Gas</v>
      </c>
      <c r="D1695" s="43" t="str">
        <f t="shared" si="134"/>
        <v>Physical</v>
      </c>
      <c r="E1695" s="43">
        <f>IF(VLOOKUP(S1695,'DD-Lookup'!$J$6:$L$50,3,FALSE)="Monthly",(YEAR(AC1695)-YEAR(AB1695))*12+MONTH(AC1695)-MONTH(AB1695)+1,(AC1695-AB1695+1))</f>
        <v>1</v>
      </c>
      <c r="F1695" s="210">
        <f t="shared" si="135"/>
        <v>3000</v>
      </c>
      <c r="G1695" s="199">
        <v>1353814</v>
      </c>
      <c r="H1695" s="195">
        <v>37049.355995370403</v>
      </c>
      <c r="I1695" t="s">
        <v>2280</v>
      </c>
      <c r="M1695" t="s">
        <v>3341</v>
      </c>
      <c r="N1695" t="s">
        <v>3747</v>
      </c>
      <c r="O1695" t="s">
        <v>487</v>
      </c>
      <c r="Q1695" s="196">
        <v>3000</v>
      </c>
      <c r="S1695" t="s">
        <v>3342</v>
      </c>
      <c r="T1695" t="s">
        <v>3557</v>
      </c>
      <c r="U1695" s="198">
        <v>2.38</v>
      </c>
      <c r="V1695" t="s">
        <v>4156</v>
      </c>
      <c r="W1695" t="s">
        <v>3108</v>
      </c>
      <c r="X1695" t="s">
        <v>3092</v>
      </c>
      <c r="Y1695" t="s">
        <v>2469</v>
      </c>
      <c r="Z1695" t="s">
        <v>2995</v>
      </c>
      <c r="AA1695">
        <v>836054</v>
      </c>
      <c r="AB1695" s="195">
        <v>37050.875011574099</v>
      </c>
      <c r="AC1695" s="195">
        <v>37050.875011574099</v>
      </c>
    </row>
    <row r="1696" spans="1:29" x14ac:dyDescent="0.25">
      <c r="A1696" s="43" t="str">
        <f t="shared" si="131"/>
        <v>US Natural Gas Physical</v>
      </c>
      <c r="B1696" s="43" t="str">
        <f t="shared" si="132"/>
        <v>US</v>
      </c>
      <c r="C1696" s="43" t="str">
        <f t="shared" si="133"/>
        <v>Natural Gas</v>
      </c>
      <c r="D1696" s="43" t="str">
        <f t="shared" si="134"/>
        <v>Physical</v>
      </c>
      <c r="E1696" s="43">
        <f>IF(VLOOKUP(S1696,'DD-Lookup'!$J$6:$L$50,3,FALSE)="Monthly",(YEAR(AC1696)-YEAR(AB1696))*12+MONTH(AC1696)-MONTH(AB1696)+1,(AC1696-AB1696+1))</f>
        <v>1</v>
      </c>
      <c r="F1696" s="210">
        <f t="shared" si="135"/>
        <v>5000</v>
      </c>
      <c r="G1696" s="199">
        <v>1353816</v>
      </c>
      <c r="H1696" s="195">
        <v>37049.355995370403</v>
      </c>
      <c r="I1696" t="s">
        <v>3375</v>
      </c>
      <c r="M1696" t="s">
        <v>3341</v>
      </c>
      <c r="N1696" t="s">
        <v>3747</v>
      </c>
      <c r="O1696" t="s">
        <v>497</v>
      </c>
      <c r="P1696" s="196">
        <v>5000</v>
      </c>
      <c r="S1696" t="s">
        <v>3342</v>
      </c>
      <c r="T1696" t="s">
        <v>3557</v>
      </c>
      <c r="U1696" s="198">
        <v>2.23</v>
      </c>
      <c r="V1696" t="s">
        <v>3075</v>
      </c>
      <c r="W1696" t="s">
        <v>3490</v>
      </c>
      <c r="X1696" t="s">
        <v>3325</v>
      </c>
      <c r="Y1696" t="s">
        <v>2469</v>
      </c>
      <c r="Z1696" t="s">
        <v>2995</v>
      </c>
      <c r="AA1696">
        <v>836055</v>
      </c>
      <c r="AB1696" s="195">
        <v>37050.875011574099</v>
      </c>
      <c r="AC1696" s="195">
        <v>37050.875011574099</v>
      </c>
    </row>
    <row r="1697" spans="1:29" x14ac:dyDescent="0.25">
      <c r="A1697" s="43" t="str">
        <f t="shared" si="131"/>
        <v>US Natural Gas Physical</v>
      </c>
      <c r="B1697" s="43" t="str">
        <f t="shared" si="132"/>
        <v>US</v>
      </c>
      <c r="C1697" s="43" t="str">
        <f t="shared" si="133"/>
        <v>Natural Gas</v>
      </c>
      <c r="D1697" s="43" t="str">
        <f t="shared" si="134"/>
        <v>Physical</v>
      </c>
      <c r="E1697" s="43">
        <f>IF(VLOOKUP(S1697,'DD-Lookup'!$J$6:$L$50,3,FALSE)="Monthly",(YEAR(AC1697)-YEAR(AB1697))*12+MONTH(AC1697)-MONTH(AB1697)+1,(AC1697-AB1697+1))</f>
        <v>1</v>
      </c>
      <c r="F1697" s="210">
        <f t="shared" si="135"/>
        <v>2000</v>
      </c>
      <c r="G1697" s="199">
        <v>1353817</v>
      </c>
      <c r="H1697" s="195">
        <v>37049.356006944399</v>
      </c>
      <c r="I1697" t="s">
        <v>2185</v>
      </c>
      <c r="M1697" t="s">
        <v>3341</v>
      </c>
      <c r="N1697" t="s">
        <v>3747</v>
      </c>
      <c r="O1697" t="s">
        <v>487</v>
      </c>
      <c r="Q1697" s="196">
        <v>2000</v>
      </c>
      <c r="S1697" t="s">
        <v>3342</v>
      </c>
      <c r="T1697" t="s">
        <v>3557</v>
      </c>
      <c r="U1697" s="198">
        <v>2.36</v>
      </c>
      <c r="V1697" t="s">
        <v>2186</v>
      </c>
      <c r="W1697" t="s">
        <v>3108</v>
      </c>
      <c r="X1697" t="s">
        <v>3092</v>
      </c>
      <c r="Y1697" t="s">
        <v>2469</v>
      </c>
      <c r="Z1697" t="s">
        <v>2995</v>
      </c>
      <c r="AA1697">
        <v>836056</v>
      </c>
      <c r="AB1697" s="195">
        <v>37050.875011574099</v>
      </c>
      <c r="AC1697" s="195">
        <v>37050.875011574099</v>
      </c>
    </row>
    <row r="1698" spans="1:29" x14ac:dyDescent="0.25">
      <c r="A1698" s="43" t="str">
        <f t="shared" si="131"/>
        <v>US Natural Gas Financial</v>
      </c>
      <c r="B1698" s="43" t="str">
        <f t="shared" si="132"/>
        <v>US</v>
      </c>
      <c r="C1698" s="43" t="str">
        <f t="shared" si="133"/>
        <v>Natural Gas</v>
      </c>
      <c r="D1698" s="43" t="str">
        <f t="shared" si="134"/>
        <v>Financial</v>
      </c>
      <c r="E1698" s="43">
        <f>IF(VLOOKUP(S1698,'DD-Lookup'!$J$6:$L$50,3,FALSE)="Monthly",(YEAR(AC1698)-YEAR(AB1698))*12+MONTH(AC1698)-MONTH(AB1698)+1,(AC1698-AB1698+1))</f>
        <v>31</v>
      </c>
      <c r="F1698" s="210">
        <f t="shared" si="135"/>
        <v>155000</v>
      </c>
      <c r="G1698" s="199">
        <v>1353818</v>
      </c>
      <c r="H1698" s="195">
        <v>37049.356030092596</v>
      </c>
      <c r="I1698" t="s">
        <v>2280</v>
      </c>
      <c r="M1698" t="s">
        <v>3341</v>
      </c>
      <c r="N1698" t="s">
        <v>2281</v>
      </c>
      <c r="O1698" t="s">
        <v>2290</v>
      </c>
      <c r="P1698" s="196">
        <v>5000</v>
      </c>
      <c r="S1698" t="s">
        <v>3342</v>
      </c>
      <c r="T1698" t="s">
        <v>3557</v>
      </c>
      <c r="U1698" s="198">
        <v>3.8574999999999999</v>
      </c>
      <c r="V1698" t="s">
        <v>2441</v>
      </c>
      <c r="W1698" t="s">
        <v>2853</v>
      </c>
      <c r="X1698" t="s">
        <v>2282</v>
      </c>
      <c r="Y1698" t="s">
        <v>3575</v>
      </c>
      <c r="Z1698" t="s">
        <v>2995</v>
      </c>
      <c r="AA1698" t="s">
        <v>626</v>
      </c>
      <c r="AB1698" s="195">
        <v>37104.875</v>
      </c>
      <c r="AC1698" s="195">
        <v>37134.875</v>
      </c>
    </row>
    <row r="1699" spans="1:29" x14ac:dyDescent="0.25">
      <c r="A1699" s="43" t="str">
        <f t="shared" si="131"/>
        <v>US Natural Gas Physical</v>
      </c>
      <c r="B1699" s="43" t="str">
        <f t="shared" si="132"/>
        <v>US</v>
      </c>
      <c r="C1699" s="43" t="str">
        <f t="shared" si="133"/>
        <v>Natural Gas</v>
      </c>
      <c r="D1699" s="43" t="str">
        <f t="shared" si="134"/>
        <v>Physical</v>
      </c>
      <c r="E1699" s="43">
        <f>IF(VLOOKUP(S1699,'DD-Lookup'!$J$6:$L$50,3,FALSE)="Monthly",(YEAR(AC1699)-YEAR(AB1699))*12+MONTH(AC1699)-MONTH(AB1699)+1,(AC1699-AB1699+1))</f>
        <v>1</v>
      </c>
      <c r="F1699" s="210">
        <f t="shared" si="135"/>
        <v>5649</v>
      </c>
      <c r="G1699" s="199">
        <v>1353821</v>
      </c>
      <c r="H1699" s="195">
        <v>37049.356087963002</v>
      </c>
      <c r="I1699" t="s">
        <v>3321</v>
      </c>
      <c r="M1699" t="s">
        <v>3341</v>
      </c>
      <c r="N1699" t="s">
        <v>3747</v>
      </c>
      <c r="O1699" t="s">
        <v>442</v>
      </c>
      <c r="P1699" s="196">
        <v>5649</v>
      </c>
      <c r="S1699" t="s">
        <v>3342</v>
      </c>
      <c r="T1699" t="s">
        <v>3557</v>
      </c>
      <c r="U1699" s="198">
        <v>3.81</v>
      </c>
      <c r="V1699" t="s">
        <v>627</v>
      </c>
      <c r="W1699" t="s">
        <v>2509</v>
      </c>
      <c r="X1699" t="s">
        <v>2510</v>
      </c>
      <c r="Y1699" t="s">
        <v>2469</v>
      </c>
      <c r="Z1699" t="s">
        <v>2995</v>
      </c>
      <c r="AA1699">
        <v>836057</v>
      </c>
      <c r="AB1699" s="195">
        <v>37050.875011574099</v>
      </c>
      <c r="AC1699" s="195">
        <v>37050.875011574099</v>
      </c>
    </row>
    <row r="1700" spans="1:29" x14ac:dyDescent="0.25">
      <c r="A1700" s="43" t="str">
        <f t="shared" si="131"/>
        <v>US Natural Gas Financial</v>
      </c>
      <c r="B1700" s="43" t="str">
        <f t="shared" si="132"/>
        <v>US</v>
      </c>
      <c r="C1700" s="43" t="str">
        <f t="shared" si="133"/>
        <v>Natural Gas</v>
      </c>
      <c r="D1700" s="43" t="str">
        <f t="shared" si="134"/>
        <v>Financial</v>
      </c>
      <c r="E1700" s="43">
        <f>IF(VLOOKUP(S1700,'DD-Lookup'!$J$6:$L$50,3,FALSE)="Monthly",(YEAR(AC1700)-YEAR(AB1700))*12+MONTH(AC1700)-MONTH(AB1700)+1,(AC1700-AB1700+1))</f>
        <v>31</v>
      </c>
      <c r="F1700" s="210">
        <f t="shared" si="135"/>
        <v>620000</v>
      </c>
      <c r="G1700" s="199">
        <v>1353822</v>
      </c>
      <c r="H1700" s="195">
        <v>37049.356099536999</v>
      </c>
      <c r="I1700" t="s">
        <v>2505</v>
      </c>
      <c r="M1700" t="s">
        <v>3341</v>
      </c>
      <c r="N1700" t="s">
        <v>2281</v>
      </c>
      <c r="O1700" t="s">
        <v>2475</v>
      </c>
      <c r="Q1700" s="196">
        <v>20000</v>
      </c>
      <c r="S1700" t="s">
        <v>3342</v>
      </c>
      <c r="T1700" t="s">
        <v>3557</v>
      </c>
      <c r="U1700" s="198">
        <v>3.78</v>
      </c>
      <c r="V1700" t="s">
        <v>2506</v>
      </c>
      <c r="W1700" t="s">
        <v>2853</v>
      </c>
      <c r="X1700" t="s">
        <v>2282</v>
      </c>
      <c r="Y1700" t="s">
        <v>3575</v>
      </c>
      <c r="Z1700" t="s">
        <v>2995</v>
      </c>
      <c r="AA1700" t="s">
        <v>628</v>
      </c>
      <c r="AB1700" s="195">
        <v>37073.875</v>
      </c>
      <c r="AC1700" s="195">
        <v>37103.875</v>
      </c>
    </row>
    <row r="1701" spans="1:29" x14ac:dyDescent="0.25">
      <c r="A1701" s="43" t="str">
        <f t="shared" si="131"/>
        <v>US Power Physical</v>
      </c>
      <c r="B1701" s="43" t="str">
        <f t="shared" si="132"/>
        <v>US</v>
      </c>
      <c r="C1701" s="43" t="str">
        <f t="shared" si="133"/>
        <v>Power</v>
      </c>
      <c r="D1701" s="43" t="str">
        <f t="shared" si="134"/>
        <v>Physical</v>
      </c>
      <c r="E1701" s="43">
        <f>IF(VLOOKUP(S1701,'DD-Lookup'!$J$6:$L$50,3,FALSE)="Monthly",(YEAR(AC1701)-YEAR(AB1701))*12+MONTH(AC1701)-MONTH(AB1701)+1,(AC1701-AB1701+1))</f>
        <v>2</v>
      </c>
      <c r="F1701" s="210">
        <f t="shared" si="135"/>
        <v>12</v>
      </c>
      <c r="G1701" s="199">
        <v>1353823</v>
      </c>
      <c r="H1701" s="195">
        <v>37049.356099536999</v>
      </c>
      <c r="I1701" t="s">
        <v>3530</v>
      </c>
      <c r="M1701" t="s">
        <v>2766</v>
      </c>
      <c r="N1701" t="s">
        <v>3310</v>
      </c>
      <c r="O1701" t="s">
        <v>564</v>
      </c>
      <c r="P1701" s="196">
        <v>6</v>
      </c>
      <c r="S1701" t="s">
        <v>3340</v>
      </c>
      <c r="T1701" t="s">
        <v>3557</v>
      </c>
      <c r="U1701" s="198">
        <v>17</v>
      </c>
      <c r="V1701" t="s">
        <v>629</v>
      </c>
      <c r="W1701" t="s">
        <v>1758</v>
      </c>
      <c r="X1701" t="s">
        <v>3312</v>
      </c>
      <c r="Y1701" t="s">
        <v>2662</v>
      </c>
      <c r="Z1701" t="s">
        <v>2990</v>
      </c>
      <c r="AA1701">
        <v>636780.1</v>
      </c>
      <c r="AB1701" s="195">
        <v>37050.875011574099</v>
      </c>
      <c r="AC1701" s="195">
        <v>37051.875011574099</v>
      </c>
    </row>
    <row r="1702" spans="1:29" x14ac:dyDescent="0.25">
      <c r="A1702" s="43" t="str">
        <f t="shared" si="131"/>
        <v>US Natural Gas Physical</v>
      </c>
      <c r="B1702" s="43" t="str">
        <f t="shared" si="132"/>
        <v>US</v>
      </c>
      <c r="C1702" s="43" t="str">
        <f t="shared" si="133"/>
        <v>Natural Gas</v>
      </c>
      <c r="D1702" s="43" t="str">
        <f t="shared" si="134"/>
        <v>Physical</v>
      </c>
      <c r="E1702" s="43">
        <f>IF(VLOOKUP(S1702,'DD-Lookup'!$J$6:$L$50,3,FALSE)="Monthly",(YEAR(AC1702)-YEAR(AB1702))*12+MONTH(AC1702)-MONTH(AB1702)+1,(AC1702-AB1702+1))</f>
        <v>1</v>
      </c>
      <c r="F1702" s="210">
        <f t="shared" si="135"/>
        <v>10000</v>
      </c>
      <c r="G1702" s="199">
        <v>1353825</v>
      </c>
      <c r="H1702" s="195">
        <v>37049.356111111098</v>
      </c>
      <c r="I1702" t="s">
        <v>3443</v>
      </c>
      <c r="M1702" t="s">
        <v>3341</v>
      </c>
      <c r="N1702" t="s">
        <v>3747</v>
      </c>
      <c r="O1702" t="s">
        <v>448</v>
      </c>
      <c r="Q1702" s="196">
        <v>10000</v>
      </c>
      <c r="S1702" t="s">
        <v>3342</v>
      </c>
      <c r="T1702" t="s">
        <v>3557</v>
      </c>
      <c r="U1702" s="198">
        <v>3.63</v>
      </c>
      <c r="V1702" t="s">
        <v>3338</v>
      </c>
      <c r="W1702" t="s">
        <v>2181</v>
      </c>
      <c r="X1702" t="s">
        <v>2182</v>
      </c>
      <c r="Y1702" t="s">
        <v>2469</v>
      </c>
      <c r="Z1702" t="s">
        <v>2995</v>
      </c>
      <c r="AA1702">
        <v>836059</v>
      </c>
      <c r="AB1702" s="195">
        <v>37050.875011574099</v>
      </c>
      <c r="AC1702" s="195">
        <v>37050.875011574099</v>
      </c>
    </row>
    <row r="1703" spans="1:29" x14ac:dyDescent="0.25">
      <c r="A1703" s="43" t="str">
        <f t="shared" si="131"/>
        <v>US Power Physical</v>
      </c>
      <c r="B1703" s="43" t="str">
        <f t="shared" si="132"/>
        <v>US</v>
      </c>
      <c r="C1703" s="43" t="str">
        <f t="shared" si="133"/>
        <v>Power</v>
      </c>
      <c r="D1703" s="43" t="str">
        <f t="shared" si="134"/>
        <v>Physical</v>
      </c>
      <c r="E1703" s="43">
        <f>IF(VLOOKUP(S1703,'DD-Lookup'!$J$6:$L$50,3,FALSE)="Monthly",(YEAR(AC1703)-YEAR(AB1703))*12+MONTH(AC1703)-MONTH(AB1703)+1,(AC1703-AB1703+1))</f>
        <v>2</v>
      </c>
      <c r="F1703" s="210">
        <f t="shared" si="135"/>
        <v>26</v>
      </c>
      <c r="G1703" s="199">
        <v>1353826</v>
      </c>
      <c r="H1703" s="195">
        <v>37049.356157407397</v>
      </c>
      <c r="I1703" t="s">
        <v>2465</v>
      </c>
      <c r="M1703" t="s">
        <v>2766</v>
      </c>
      <c r="N1703" t="s">
        <v>3308</v>
      </c>
      <c r="O1703" t="s">
        <v>630</v>
      </c>
      <c r="Q1703" s="196">
        <v>13</v>
      </c>
      <c r="S1703" t="s">
        <v>3340</v>
      </c>
      <c r="T1703" t="s">
        <v>3557</v>
      </c>
      <c r="U1703" s="198">
        <v>15</v>
      </c>
      <c r="V1703" t="s">
        <v>498</v>
      </c>
      <c r="W1703" t="s">
        <v>2519</v>
      </c>
      <c r="X1703" t="s">
        <v>3309</v>
      </c>
      <c r="Y1703" t="s">
        <v>2662</v>
      </c>
      <c r="Z1703" t="s">
        <v>2990</v>
      </c>
      <c r="AA1703">
        <v>636781.1</v>
      </c>
      <c r="AB1703" s="195">
        <v>37050.875011574099</v>
      </c>
      <c r="AC1703" s="195">
        <v>37051.875011574099</v>
      </c>
    </row>
    <row r="1704" spans="1:29" x14ac:dyDescent="0.25">
      <c r="A1704" s="43" t="str">
        <f t="shared" si="131"/>
        <v>US Natural Gas Physical</v>
      </c>
      <c r="B1704" s="43" t="str">
        <f t="shared" si="132"/>
        <v>US</v>
      </c>
      <c r="C1704" s="43" t="str">
        <f t="shared" si="133"/>
        <v>Natural Gas</v>
      </c>
      <c r="D1704" s="43" t="str">
        <f t="shared" si="134"/>
        <v>Physical</v>
      </c>
      <c r="E1704" s="43">
        <f>IF(VLOOKUP(S1704,'DD-Lookup'!$J$6:$L$50,3,FALSE)="Monthly",(YEAR(AC1704)-YEAR(AB1704))*12+MONTH(AC1704)-MONTH(AB1704)+1,(AC1704-AB1704+1))</f>
        <v>1</v>
      </c>
      <c r="F1704" s="210">
        <f t="shared" si="135"/>
        <v>5000</v>
      </c>
      <c r="G1704" s="199">
        <v>1353827</v>
      </c>
      <c r="H1704" s="195">
        <v>37049.356168981503</v>
      </c>
      <c r="I1704" t="s">
        <v>3360</v>
      </c>
      <c r="M1704" t="s">
        <v>3341</v>
      </c>
      <c r="N1704" t="s">
        <v>3747</v>
      </c>
      <c r="O1704" t="s">
        <v>472</v>
      </c>
      <c r="P1704" s="196">
        <v>5000</v>
      </c>
      <c r="S1704" t="s">
        <v>3342</v>
      </c>
      <c r="T1704" t="s">
        <v>3557</v>
      </c>
      <c r="U1704" s="198">
        <v>2.7</v>
      </c>
      <c r="V1704" t="s">
        <v>2416</v>
      </c>
      <c r="W1704" t="s">
        <v>3147</v>
      </c>
      <c r="X1704" t="s">
        <v>3092</v>
      </c>
      <c r="Y1704" t="s">
        <v>2469</v>
      </c>
      <c r="Z1704" t="s">
        <v>2995</v>
      </c>
      <c r="AA1704">
        <v>836060</v>
      </c>
      <c r="AB1704" s="195">
        <v>37050.875011574099</v>
      </c>
      <c r="AC1704" s="195">
        <v>37050.875011574099</v>
      </c>
    </row>
    <row r="1705" spans="1:29" x14ac:dyDescent="0.25">
      <c r="A1705" s="43" t="str">
        <f t="shared" si="131"/>
        <v>US Natural Gas Physical</v>
      </c>
      <c r="B1705" s="43" t="str">
        <f t="shared" si="132"/>
        <v>US</v>
      </c>
      <c r="C1705" s="43" t="str">
        <f t="shared" si="133"/>
        <v>Natural Gas</v>
      </c>
      <c r="D1705" s="43" t="str">
        <f t="shared" si="134"/>
        <v>Physical</v>
      </c>
      <c r="E1705" s="43">
        <f>IF(VLOOKUP(S1705,'DD-Lookup'!$J$6:$L$50,3,FALSE)="Monthly",(YEAR(AC1705)-YEAR(AB1705))*12+MONTH(AC1705)-MONTH(AB1705)+1,(AC1705-AB1705+1))</f>
        <v>1</v>
      </c>
      <c r="F1705" s="210">
        <f t="shared" si="135"/>
        <v>2500</v>
      </c>
      <c r="G1705" s="199">
        <v>1353828</v>
      </c>
      <c r="H1705" s="195">
        <v>37049.356203703697</v>
      </c>
      <c r="I1705" t="s">
        <v>2254</v>
      </c>
      <c r="M1705" t="s">
        <v>3341</v>
      </c>
      <c r="N1705" t="s">
        <v>3747</v>
      </c>
      <c r="O1705" t="s">
        <v>499</v>
      </c>
      <c r="Q1705" s="196">
        <v>2500</v>
      </c>
      <c r="S1705" t="s">
        <v>3342</v>
      </c>
      <c r="T1705" t="s">
        <v>3557</v>
      </c>
      <c r="U1705" s="198">
        <v>2.1</v>
      </c>
      <c r="V1705" t="s">
        <v>3167</v>
      </c>
      <c r="W1705" t="s">
        <v>3490</v>
      </c>
      <c r="X1705" t="s">
        <v>3325</v>
      </c>
      <c r="Y1705" t="s">
        <v>2469</v>
      </c>
      <c r="Z1705" t="s">
        <v>2995</v>
      </c>
      <c r="AA1705">
        <v>836061</v>
      </c>
      <c r="AB1705" s="195">
        <v>37050.875011574099</v>
      </c>
      <c r="AC1705" s="195">
        <v>37050.875011574099</v>
      </c>
    </row>
    <row r="1706" spans="1:29" x14ac:dyDescent="0.25">
      <c r="A1706" s="43" t="str">
        <f t="shared" si="131"/>
        <v>US Power Financial</v>
      </c>
      <c r="B1706" s="43" t="str">
        <f t="shared" si="132"/>
        <v>US</v>
      </c>
      <c r="C1706" s="43" t="str">
        <f t="shared" si="133"/>
        <v>Power</v>
      </c>
      <c r="D1706" s="43" t="str">
        <f t="shared" si="134"/>
        <v>Financial</v>
      </c>
      <c r="E1706" s="43">
        <f>IF(VLOOKUP(S1706,'DD-Lookup'!$J$6:$L$50,3,FALSE)="Monthly",(YEAR(AC1706)-YEAR(AB1706))*12+MONTH(AC1706)-MONTH(AB1706)+1,(AC1706-AB1706+1))</f>
        <v>1</v>
      </c>
      <c r="F1706" s="210">
        <f t="shared" si="135"/>
        <v>50</v>
      </c>
      <c r="G1706" s="199">
        <v>1353829</v>
      </c>
      <c r="H1706" s="195">
        <v>37049.356273148202</v>
      </c>
      <c r="I1706" t="s">
        <v>2286</v>
      </c>
      <c r="M1706" t="s">
        <v>2766</v>
      </c>
      <c r="N1706" t="s">
        <v>2659</v>
      </c>
      <c r="O1706" t="s">
        <v>631</v>
      </c>
      <c r="P1706" s="196">
        <v>50</v>
      </c>
      <c r="S1706" t="s">
        <v>3340</v>
      </c>
      <c r="T1706" t="s">
        <v>3557</v>
      </c>
      <c r="U1706" s="198">
        <v>30.5</v>
      </c>
      <c r="V1706" t="s">
        <v>3239</v>
      </c>
      <c r="W1706" t="s">
        <v>2660</v>
      </c>
      <c r="X1706" t="s">
        <v>2661</v>
      </c>
      <c r="Y1706" t="s">
        <v>2662</v>
      </c>
      <c r="Z1706" t="s">
        <v>2995</v>
      </c>
      <c r="AA1706">
        <v>636782.1</v>
      </c>
      <c r="AB1706" s="195">
        <v>37049.875011574099</v>
      </c>
      <c r="AC1706" s="195">
        <v>37049.875011574099</v>
      </c>
    </row>
    <row r="1707" spans="1:29" x14ac:dyDescent="0.25">
      <c r="A1707" s="43" t="str">
        <f t="shared" si="131"/>
        <v>US Power Physical</v>
      </c>
      <c r="B1707" s="43" t="str">
        <f t="shared" si="132"/>
        <v>US</v>
      </c>
      <c r="C1707" s="43" t="str">
        <f t="shared" si="133"/>
        <v>Power</v>
      </c>
      <c r="D1707" s="43" t="str">
        <f t="shared" si="134"/>
        <v>Physical</v>
      </c>
      <c r="E1707" s="43">
        <f>IF(VLOOKUP(S1707,'DD-Lookup'!$J$6:$L$50,3,FALSE)="Monthly",(YEAR(AC1707)-YEAR(AB1707))*12+MONTH(AC1707)-MONTH(AB1707)+1,(AC1707-AB1707+1))</f>
        <v>2</v>
      </c>
      <c r="F1707" s="210">
        <f t="shared" si="135"/>
        <v>50</v>
      </c>
      <c r="G1707" s="199">
        <v>1353830</v>
      </c>
      <c r="H1707" s="195">
        <v>37049.356284722198</v>
      </c>
      <c r="I1707" t="s">
        <v>2527</v>
      </c>
      <c r="M1707" t="s">
        <v>2766</v>
      </c>
      <c r="N1707" t="s">
        <v>3310</v>
      </c>
      <c r="O1707" t="s">
        <v>486</v>
      </c>
      <c r="Q1707" s="196">
        <v>25</v>
      </c>
      <c r="S1707" t="s">
        <v>3340</v>
      </c>
      <c r="T1707" t="s">
        <v>3557</v>
      </c>
      <c r="U1707" s="198">
        <v>56.5</v>
      </c>
      <c r="V1707" t="s">
        <v>3156</v>
      </c>
      <c r="W1707" t="s">
        <v>3315</v>
      </c>
      <c r="X1707" t="s">
        <v>3312</v>
      </c>
      <c r="Y1707" t="s">
        <v>2662</v>
      </c>
      <c r="Z1707" t="s">
        <v>2990</v>
      </c>
      <c r="AA1707">
        <v>636783.1</v>
      </c>
      <c r="AB1707" s="195">
        <v>37050.875011574099</v>
      </c>
      <c r="AC1707" s="195">
        <v>37051.875011574099</v>
      </c>
    </row>
    <row r="1708" spans="1:29" x14ac:dyDescent="0.25">
      <c r="A1708" s="43" t="str">
        <f t="shared" si="131"/>
        <v>US Power Physical</v>
      </c>
      <c r="B1708" s="43" t="str">
        <f t="shared" si="132"/>
        <v>US</v>
      </c>
      <c r="C1708" s="43" t="str">
        <f t="shared" si="133"/>
        <v>Power</v>
      </c>
      <c r="D1708" s="43" t="str">
        <f t="shared" si="134"/>
        <v>Physical</v>
      </c>
      <c r="E1708" s="43">
        <f>IF(VLOOKUP(S1708,'DD-Lookup'!$J$6:$L$50,3,FALSE)="Monthly",(YEAR(AC1708)-YEAR(AB1708))*12+MONTH(AC1708)-MONTH(AB1708)+1,(AC1708-AB1708+1))</f>
        <v>2</v>
      </c>
      <c r="F1708" s="210">
        <f t="shared" si="135"/>
        <v>12</v>
      </c>
      <c r="G1708" s="199">
        <v>1353833</v>
      </c>
      <c r="H1708" s="195">
        <v>37049.356307870403</v>
      </c>
      <c r="I1708" t="s">
        <v>3530</v>
      </c>
      <c r="M1708" t="s">
        <v>2766</v>
      </c>
      <c r="N1708" t="s">
        <v>3310</v>
      </c>
      <c r="O1708" t="s">
        <v>473</v>
      </c>
      <c r="P1708" s="196">
        <v>6</v>
      </c>
      <c r="S1708" t="s">
        <v>3340</v>
      </c>
      <c r="T1708" t="s">
        <v>3557</v>
      </c>
      <c r="U1708" s="198">
        <v>54</v>
      </c>
      <c r="V1708" t="s">
        <v>629</v>
      </c>
      <c r="W1708" t="s">
        <v>1758</v>
      </c>
      <c r="X1708" t="s">
        <v>3312</v>
      </c>
      <c r="Y1708" t="s">
        <v>2662</v>
      </c>
      <c r="Z1708" t="s">
        <v>2990</v>
      </c>
      <c r="AA1708">
        <v>636785.1</v>
      </c>
      <c r="AB1708" s="195">
        <v>37050.875011574099</v>
      </c>
      <c r="AC1708" s="195">
        <v>37051.875011574099</v>
      </c>
    </row>
    <row r="1709" spans="1:29" x14ac:dyDescent="0.25">
      <c r="A1709" s="43" t="str">
        <f t="shared" si="131"/>
        <v>US Natural Gas Physical</v>
      </c>
      <c r="B1709" s="43" t="str">
        <f t="shared" si="132"/>
        <v>US</v>
      </c>
      <c r="C1709" s="43" t="str">
        <f t="shared" si="133"/>
        <v>Natural Gas</v>
      </c>
      <c r="D1709" s="43" t="str">
        <f t="shared" si="134"/>
        <v>Physical</v>
      </c>
      <c r="E1709" s="43">
        <f>IF(VLOOKUP(S1709,'DD-Lookup'!$J$6:$L$50,3,FALSE)="Monthly",(YEAR(AC1709)-YEAR(AB1709))*12+MONTH(AC1709)-MONTH(AB1709)+1,(AC1709-AB1709+1))</f>
        <v>1</v>
      </c>
      <c r="F1709" s="210">
        <f t="shared" si="135"/>
        <v>25000</v>
      </c>
      <c r="G1709" s="199">
        <v>1353832</v>
      </c>
      <c r="H1709" s="195">
        <v>37049.356307870403</v>
      </c>
      <c r="I1709" t="s">
        <v>3529</v>
      </c>
      <c r="M1709" t="s">
        <v>3341</v>
      </c>
      <c r="N1709" t="s">
        <v>3747</v>
      </c>
      <c r="O1709" t="s">
        <v>2722</v>
      </c>
      <c r="Q1709" s="196">
        <v>25000</v>
      </c>
      <c r="S1709" t="s">
        <v>3342</v>
      </c>
      <c r="T1709" t="s">
        <v>3557</v>
      </c>
      <c r="U1709" s="198">
        <v>3.67</v>
      </c>
      <c r="V1709" t="s">
        <v>3851</v>
      </c>
      <c r="W1709" t="s">
        <v>2175</v>
      </c>
      <c r="X1709" t="s">
        <v>2176</v>
      </c>
      <c r="Y1709" t="s">
        <v>2469</v>
      </c>
      <c r="Z1709" t="s">
        <v>2995</v>
      </c>
      <c r="AA1709">
        <v>836062</v>
      </c>
      <c r="AB1709" s="195">
        <v>37050.875011574099</v>
      </c>
      <c r="AC1709" s="195">
        <v>37050.875011574099</v>
      </c>
    </row>
    <row r="1710" spans="1:29" x14ac:dyDescent="0.25">
      <c r="A1710" s="43" t="str">
        <f t="shared" si="131"/>
        <v>US Natural Gas Physical</v>
      </c>
      <c r="B1710" s="43" t="str">
        <f t="shared" si="132"/>
        <v>US</v>
      </c>
      <c r="C1710" s="43" t="str">
        <f t="shared" si="133"/>
        <v>Natural Gas</v>
      </c>
      <c r="D1710" s="43" t="str">
        <f t="shared" si="134"/>
        <v>Physical</v>
      </c>
      <c r="E1710" s="43">
        <f>IF(VLOOKUP(S1710,'DD-Lookup'!$J$6:$L$50,3,FALSE)="Monthly",(YEAR(AC1710)-YEAR(AB1710))*12+MONTH(AC1710)-MONTH(AB1710)+1,(AC1710-AB1710+1))</f>
        <v>1</v>
      </c>
      <c r="F1710" s="210">
        <f t="shared" si="135"/>
        <v>2500</v>
      </c>
      <c r="G1710" s="199">
        <v>1353835</v>
      </c>
      <c r="H1710" s="195">
        <v>37049.3563194444</v>
      </c>
      <c r="I1710" t="s">
        <v>3375</v>
      </c>
      <c r="M1710" t="s">
        <v>3341</v>
      </c>
      <c r="N1710" t="s">
        <v>3747</v>
      </c>
      <c r="O1710" t="s">
        <v>499</v>
      </c>
      <c r="Q1710" s="196">
        <v>2500</v>
      </c>
      <c r="S1710" t="s">
        <v>3342</v>
      </c>
      <c r="T1710" t="s">
        <v>3557</v>
      </c>
      <c r="U1710" s="198">
        <v>2.1</v>
      </c>
      <c r="V1710" t="s">
        <v>3075</v>
      </c>
      <c r="W1710" t="s">
        <v>3490</v>
      </c>
      <c r="X1710" t="s">
        <v>3325</v>
      </c>
      <c r="Y1710" t="s">
        <v>2469</v>
      </c>
      <c r="Z1710" t="s">
        <v>2995</v>
      </c>
      <c r="AA1710">
        <v>836063</v>
      </c>
      <c r="AB1710" s="195">
        <v>37050.875011574099</v>
      </c>
      <c r="AC1710" s="195">
        <v>37050.875011574099</v>
      </c>
    </row>
    <row r="1711" spans="1:29" x14ac:dyDescent="0.25">
      <c r="A1711" s="43" t="str">
        <f t="shared" si="131"/>
        <v>US Power Financial</v>
      </c>
      <c r="B1711" s="43" t="str">
        <f t="shared" si="132"/>
        <v>US</v>
      </c>
      <c r="C1711" s="43" t="str">
        <f t="shared" si="133"/>
        <v>Power</v>
      </c>
      <c r="D1711" s="43" t="str">
        <f t="shared" si="134"/>
        <v>Financial</v>
      </c>
      <c r="E1711" s="43">
        <f>IF(VLOOKUP(S1711,'DD-Lookup'!$J$6:$L$50,3,FALSE)="Monthly",(YEAR(AC1711)-YEAR(AB1711))*12+MONTH(AC1711)-MONTH(AB1711)+1,(AC1711-AB1711+1))</f>
        <v>1</v>
      </c>
      <c r="F1711" s="210">
        <f t="shared" si="135"/>
        <v>50</v>
      </c>
      <c r="G1711" s="199">
        <v>1353836</v>
      </c>
      <c r="H1711" s="195">
        <v>37049.356331018498</v>
      </c>
      <c r="I1711" t="s">
        <v>2286</v>
      </c>
      <c r="M1711" t="s">
        <v>2766</v>
      </c>
      <c r="N1711" t="s">
        <v>2659</v>
      </c>
      <c r="O1711" t="s">
        <v>3689</v>
      </c>
      <c r="Q1711" s="196">
        <v>50</v>
      </c>
      <c r="S1711" t="s">
        <v>3340</v>
      </c>
      <c r="T1711" t="s">
        <v>3557</v>
      </c>
      <c r="U1711" s="198">
        <v>29.8</v>
      </c>
      <c r="V1711" t="s">
        <v>3947</v>
      </c>
      <c r="W1711" t="s">
        <v>3376</v>
      </c>
      <c r="X1711" t="s">
        <v>3377</v>
      </c>
      <c r="Y1711" t="s">
        <v>2662</v>
      </c>
      <c r="Z1711" t="s">
        <v>2995</v>
      </c>
      <c r="AA1711">
        <v>636787.1</v>
      </c>
      <c r="AB1711" s="195">
        <v>37050.875011574099</v>
      </c>
      <c r="AC1711" s="195">
        <v>37050.875011574099</v>
      </c>
    </row>
    <row r="1712" spans="1:29" x14ac:dyDescent="0.25">
      <c r="A1712" s="43" t="str">
        <f t="shared" si="131"/>
        <v>US Natural Gas Physical</v>
      </c>
      <c r="B1712" s="43" t="str">
        <f t="shared" si="132"/>
        <v>US</v>
      </c>
      <c r="C1712" s="43" t="str">
        <f t="shared" si="133"/>
        <v>Natural Gas</v>
      </c>
      <c r="D1712" s="43" t="str">
        <f t="shared" si="134"/>
        <v>Physical</v>
      </c>
      <c r="E1712" s="43">
        <f>IF(VLOOKUP(S1712,'DD-Lookup'!$J$6:$L$50,3,FALSE)="Monthly",(YEAR(AC1712)-YEAR(AB1712))*12+MONTH(AC1712)-MONTH(AB1712)+1,(AC1712-AB1712+1))</f>
        <v>1</v>
      </c>
      <c r="F1712" s="210">
        <f t="shared" si="135"/>
        <v>5000</v>
      </c>
      <c r="G1712" s="199">
        <v>1353838</v>
      </c>
      <c r="H1712" s="195">
        <v>37049.356354166703</v>
      </c>
      <c r="I1712" t="s">
        <v>2327</v>
      </c>
      <c r="M1712" t="s">
        <v>3341</v>
      </c>
      <c r="N1712" t="s">
        <v>3747</v>
      </c>
      <c r="O1712" t="s">
        <v>393</v>
      </c>
      <c r="P1712" s="196">
        <v>5000</v>
      </c>
      <c r="S1712" t="s">
        <v>3342</v>
      </c>
      <c r="T1712" t="s">
        <v>3557</v>
      </c>
      <c r="U1712" s="198">
        <v>3.5175000000000001</v>
      </c>
      <c r="V1712" t="s">
        <v>2328</v>
      </c>
      <c r="W1712" t="s">
        <v>2347</v>
      </c>
      <c r="X1712" t="s">
        <v>2484</v>
      </c>
      <c r="Y1712" t="s">
        <v>2469</v>
      </c>
      <c r="Z1712" t="s">
        <v>2995</v>
      </c>
      <c r="AA1712">
        <v>836065</v>
      </c>
      <c r="AB1712" s="195">
        <v>37050.875011574099</v>
      </c>
      <c r="AC1712" s="195">
        <v>37050.875011574099</v>
      </c>
    </row>
    <row r="1713" spans="1:29" x14ac:dyDescent="0.25">
      <c r="A1713" s="43" t="str">
        <f t="shared" si="131"/>
        <v>US Natural Gas Physical</v>
      </c>
      <c r="B1713" s="43" t="str">
        <f t="shared" si="132"/>
        <v>US</v>
      </c>
      <c r="C1713" s="43" t="str">
        <f t="shared" si="133"/>
        <v>Natural Gas</v>
      </c>
      <c r="D1713" s="43" t="str">
        <f t="shared" si="134"/>
        <v>Physical</v>
      </c>
      <c r="E1713" s="43">
        <f>IF(VLOOKUP(S1713,'DD-Lookup'!$J$6:$L$50,3,FALSE)="Monthly",(YEAR(AC1713)-YEAR(AB1713))*12+MONTH(AC1713)-MONTH(AB1713)+1,(AC1713-AB1713+1))</f>
        <v>1</v>
      </c>
      <c r="F1713" s="210">
        <f t="shared" si="135"/>
        <v>10000</v>
      </c>
      <c r="G1713" s="199">
        <v>1353839</v>
      </c>
      <c r="H1713" s="195">
        <v>37049.356365740699</v>
      </c>
      <c r="I1713" t="s">
        <v>3443</v>
      </c>
      <c r="M1713" t="s">
        <v>3341</v>
      </c>
      <c r="N1713" t="s">
        <v>3747</v>
      </c>
      <c r="O1713" t="s">
        <v>476</v>
      </c>
      <c r="P1713" s="196">
        <v>10000</v>
      </c>
      <c r="S1713" t="s">
        <v>3342</v>
      </c>
      <c r="T1713" t="s">
        <v>3557</v>
      </c>
      <c r="U1713" s="198">
        <v>3.4249999999999998</v>
      </c>
      <c r="V1713" t="s">
        <v>557</v>
      </c>
      <c r="W1713" t="s">
        <v>3099</v>
      </c>
      <c r="X1713" t="s">
        <v>3092</v>
      </c>
      <c r="Y1713" t="s">
        <v>2469</v>
      </c>
      <c r="Z1713" t="s">
        <v>2995</v>
      </c>
      <c r="AA1713">
        <v>836064</v>
      </c>
      <c r="AB1713" s="195">
        <v>37050.875011574099</v>
      </c>
      <c r="AC1713" s="195">
        <v>37050.875011574099</v>
      </c>
    </row>
    <row r="1714" spans="1:29" x14ac:dyDescent="0.25">
      <c r="A1714" s="43" t="str">
        <f t="shared" si="131"/>
        <v>US Natural Gas Financial</v>
      </c>
      <c r="B1714" s="43" t="str">
        <f t="shared" si="132"/>
        <v>US</v>
      </c>
      <c r="C1714" s="43" t="str">
        <f t="shared" si="133"/>
        <v>Natural Gas</v>
      </c>
      <c r="D1714" s="43" t="str">
        <f t="shared" si="134"/>
        <v>Financial</v>
      </c>
      <c r="E1714" s="43">
        <f>IF(VLOOKUP(S1714,'DD-Lookup'!$J$6:$L$50,3,FALSE)="Monthly",(YEAR(AC1714)-YEAR(AB1714))*12+MONTH(AC1714)-MONTH(AB1714)+1,(AC1714-AB1714+1))</f>
        <v>151</v>
      </c>
      <c r="F1714" s="210">
        <f t="shared" si="135"/>
        <v>755000</v>
      </c>
      <c r="G1714" s="199">
        <v>1353840</v>
      </c>
      <c r="H1714" s="195">
        <v>37049.356377314798</v>
      </c>
      <c r="I1714" t="s">
        <v>2368</v>
      </c>
      <c r="M1714" t="s">
        <v>3341</v>
      </c>
      <c r="N1714" t="s">
        <v>2476</v>
      </c>
      <c r="O1714" t="s">
        <v>1627</v>
      </c>
      <c r="P1714" s="196">
        <v>5000</v>
      </c>
      <c r="S1714" t="s">
        <v>3342</v>
      </c>
      <c r="T1714" t="s">
        <v>3557</v>
      </c>
      <c r="U1714" s="198">
        <v>-0.33</v>
      </c>
      <c r="V1714" t="s">
        <v>2369</v>
      </c>
      <c r="W1714" t="s">
        <v>481</v>
      </c>
      <c r="X1714" t="s">
        <v>482</v>
      </c>
      <c r="Y1714" t="s">
        <v>3575</v>
      </c>
      <c r="Z1714" t="s">
        <v>2995</v>
      </c>
      <c r="AA1714" t="s">
        <v>632</v>
      </c>
      <c r="AB1714" s="195">
        <v>37196</v>
      </c>
      <c r="AC1714" s="195">
        <v>37346</v>
      </c>
    </row>
    <row r="1715" spans="1:29" x14ac:dyDescent="0.25">
      <c r="A1715" s="43" t="str">
        <f t="shared" si="131"/>
        <v>US Natural Gas Physical</v>
      </c>
      <c r="B1715" s="43" t="str">
        <f t="shared" si="132"/>
        <v>US</v>
      </c>
      <c r="C1715" s="43" t="str">
        <f t="shared" si="133"/>
        <v>Natural Gas</v>
      </c>
      <c r="D1715" s="43" t="str">
        <f t="shared" si="134"/>
        <v>Physical</v>
      </c>
      <c r="E1715" s="43">
        <f>IF(VLOOKUP(S1715,'DD-Lookup'!$J$6:$L$50,3,FALSE)="Monthly",(YEAR(AC1715)-YEAR(AB1715))*12+MONTH(AC1715)-MONTH(AB1715)+1,(AC1715-AB1715+1))</f>
        <v>1</v>
      </c>
      <c r="F1715" s="210">
        <f t="shared" si="135"/>
        <v>5000</v>
      </c>
      <c r="G1715" s="199">
        <v>1353841</v>
      </c>
      <c r="H1715" s="195">
        <v>37049.356400463003</v>
      </c>
      <c r="I1715" t="s">
        <v>2490</v>
      </c>
      <c r="M1715" t="s">
        <v>3341</v>
      </c>
      <c r="N1715" t="s">
        <v>3747</v>
      </c>
      <c r="O1715" t="s">
        <v>529</v>
      </c>
      <c r="Q1715" s="196">
        <v>5000</v>
      </c>
      <c r="S1715" t="s">
        <v>3342</v>
      </c>
      <c r="T1715" t="s">
        <v>3557</v>
      </c>
      <c r="U1715" s="198">
        <v>3.66</v>
      </c>
      <c r="V1715" t="s">
        <v>3391</v>
      </c>
      <c r="W1715" t="s">
        <v>2323</v>
      </c>
      <c r="X1715" t="s">
        <v>3920</v>
      </c>
      <c r="Y1715" t="s">
        <v>2469</v>
      </c>
      <c r="Z1715" t="s">
        <v>2995</v>
      </c>
      <c r="AA1715">
        <v>836066</v>
      </c>
      <c r="AB1715" s="195">
        <v>37050.875011574099</v>
      </c>
      <c r="AC1715" s="195">
        <v>37050.875011574099</v>
      </c>
    </row>
    <row r="1716" spans="1:29" x14ac:dyDescent="0.25">
      <c r="A1716" s="43" t="str">
        <f t="shared" si="131"/>
        <v>US Power Physical</v>
      </c>
      <c r="B1716" s="43" t="str">
        <f t="shared" si="132"/>
        <v>US</v>
      </c>
      <c r="C1716" s="43" t="str">
        <f t="shared" si="133"/>
        <v>Power</v>
      </c>
      <c r="D1716" s="43" t="str">
        <f t="shared" si="134"/>
        <v>Physical</v>
      </c>
      <c r="E1716" s="43">
        <f>IF(VLOOKUP(S1716,'DD-Lookup'!$J$6:$L$50,3,FALSE)="Monthly",(YEAR(AC1716)-YEAR(AB1716))*12+MONTH(AC1716)-MONTH(AB1716)+1,(AC1716-AB1716+1))</f>
        <v>1</v>
      </c>
      <c r="F1716" s="210">
        <f t="shared" si="135"/>
        <v>50</v>
      </c>
      <c r="G1716" s="199">
        <v>1353842</v>
      </c>
      <c r="H1716" s="195">
        <v>37049.356446759302</v>
      </c>
      <c r="I1716" t="s">
        <v>3087</v>
      </c>
      <c r="M1716" t="s">
        <v>2766</v>
      </c>
      <c r="N1716" t="s">
        <v>3361</v>
      </c>
      <c r="O1716" t="s">
        <v>1720</v>
      </c>
      <c r="Q1716" s="196">
        <v>50</v>
      </c>
      <c r="S1716" t="s">
        <v>3340</v>
      </c>
      <c r="T1716" t="s">
        <v>3557</v>
      </c>
      <c r="U1716" s="198">
        <v>29.9</v>
      </c>
      <c r="V1716" t="s">
        <v>1708</v>
      </c>
      <c r="W1716" t="s">
        <v>3376</v>
      </c>
      <c r="X1716" t="s">
        <v>3377</v>
      </c>
      <c r="Y1716" t="s">
        <v>2662</v>
      </c>
      <c r="Z1716" t="s">
        <v>2990</v>
      </c>
      <c r="AA1716">
        <v>636788.1</v>
      </c>
      <c r="AB1716" s="195">
        <v>37050.875011574099</v>
      </c>
      <c r="AC1716" s="195">
        <v>37050.875011574099</v>
      </c>
    </row>
    <row r="1717" spans="1:29" x14ac:dyDescent="0.25">
      <c r="A1717" s="43" t="str">
        <f t="shared" si="131"/>
        <v>US Natural Gas Physical</v>
      </c>
      <c r="B1717" s="43" t="str">
        <f t="shared" si="132"/>
        <v>US</v>
      </c>
      <c r="C1717" s="43" t="str">
        <f t="shared" si="133"/>
        <v>Natural Gas</v>
      </c>
      <c r="D1717" s="43" t="str">
        <f t="shared" si="134"/>
        <v>Physical</v>
      </c>
      <c r="E1717" s="43">
        <f>IF(VLOOKUP(S1717,'DD-Lookup'!$J$6:$L$50,3,FALSE)="Monthly",(YEAR(AC1717)-YEAR(AB1717))*12+MONTH(AC1717)-MONTH(AB1717)+1,(AC1717-AB1717+1))</f>
        <v>1</v>
      </c>
      <c r="F1717" s="210">
        <f t="shared" si="135"/>
        <v>5000</v>
      </c>
      <c r="G1717" s="199">
        <v>1353845</v>
      </c>
      <c r="H1717" s="195">
        <v>37049.356446759302</v>
      </c>
      <c r="I1717" t="s">
        <v>2490</v>
      </c>
      <c r="M1717" t="s">
        <v>3341</v>
      </c>
      <c r="N1717" t="s">
        <v>3747</v>
      </c>
      <c r="O1717" t="s">
        <v>529</v>
      </c>
      <c r="Q1717" s="196">
        <v>5000</v>
      </c>
      <c r="S1717" t="s">
        <v>3342</v>
      </c>
      <c r="T1717" t="s">
        <v>3557</v>
      </c>
      <c r="U1717" s="198">
        <v>3.67</v>
      </c>
      <c r="V1717" t="s">
        <v>3391</v>
      </c>
      <c r="W1717" t="s">
        <v>2323</v>
      </c>
      <c r="X1717" t="s">
        <v>3920</v>
      </c>
      <c r="Y1717" t="s">
        <v>2469</v>
      </c>
      <c r="Z1717" t="s">
        <v>2995</v>
      </c>
      <c r="AA1717">
        <v>836067</v>
      </c>
      <c r="AB1717" s="195">
        <v>37050.875011574099</v>
      </c>
      <c r="AC1717" s="195">
        <v>37050.875011574099</v>
      </c>
    </row>
    <row r="1718" spans="1:29" x14ac:dyDescent="0.25">
      <c r="A1718" s="43" t="str">
        <f t="shared" si="131"/>
        <v>US Natural Gas Physical</v>
      </c>
      <c r="B1718" s="43" t="str">
        <f t="shared" si="132"/>
        <v>US</v>
      </c>
      <c r="C1718" s="43" t="str">
        <f t="shared" si="133"/>
        <v>Natural Gas</v>
      </c>
      <c r="D1718" s="43" t="str">
        <f t="shared" si="134"/>
        <v>Physical</v>
      </c>
      <c r="E1718" s="43">
        <f>IF(VLOOKUP(S1718,'DD-Lookup'!$J$6:$L$50,3,FALSE)="Monthly",(YEAR(AC1718)-YEAR(AB1718))*12+MONTH(AC1718)-MONTH(AB1718)+1,(AC1718-AB1718+1))</f>
        <v>23</v>
      </c>
      <c r="F1718" s="210">
        <f t="shared" si="135"/>
        <v>57500</v>
      </c>
      <c r="G1718" s="199">
        <v>1353843</v>
      </c>
      <c r="H1718" s="195">
        <v>37049.356446759302</v>
      </c>
      <c r="I1718" t="s">
        <v>3529</v>
      </c>
      <c r="M1718" t="s">
        <v>3341</v>
      </c>
      <c r="N1718" t="s">
        <v>3747</v>
      </c>
      <c r="O1718" t="s">
        <v>1637</v>
      </c>
      <c r="P1718" s="196">
        <v>2500</v>
      </c>
      <c r="S1718" t="s">
        <v>3342</v>
      </c>
      <c r="T1718" t="s">
        <v>3557</v>
      </c>
      <c r="U1718" s="198">
        <v>3.67</v>
      </c>
      <c r="V1718" t="s">
        <v>3510</v>
      </c>
      <c r="W1718" t="s">
        <v>2175</v>
      </c>
      <c r="X1718" t="s">
        <v>2176</v>
      </c>
      <c r="Y1718" t="s">
        <v>2469</v>
      </c>
      <c r="Z1718" t="s">
        <v>2995</v>
      </c>
      <c r="AA1718">
        <v>836069</v>
      </c>
      <c r="AB1718" s="195">
        <v>37050.875011574099</v>
      </c>
      <c r="AC1718" s="195">
        <v>37072.875011574099</v>
      </c>
    </row>
    <row r="1719" spans="1:29" x14ac:dyDescent="0.25">
      <c r="A1719" s="43" t="str">
        <f t="shared" si="131"/>
        <v>US Natural Gas Physical</v>
      </c>
      <c r="B1719" s="43" t="str">
        <f t="shared" si="132"/>
        <v>US</v>
      </c>
      <c r="C1719" s="43" t="str">
        <f t="shared" si="133"/>
        <v>Natural Gas</v>
      </c>
      <c r="D1719" s="43" t="str">
        <f t="shared" si="134"/>
        <v>Physical</v>
      </c>
      <c r="E1719" s="43">
        <f>IF(VLOOKUP(S1719,'DD-Lookup'!$J$6:$L$50,3,FALSE)="Monthly",(YEAR(AC1719)-YEAR(AB1719))*12+MONTH(AC1719)-MONTH(AB1719)+1,(AC1719-AB1719+1))</f>
        <v>1</v>
      </c>
      <c r="F1719" s="210">
        <f t="shared" si="135"/>
        <v>50000</v>
      </c>
      <c r="G1719" s="199">
        <v>1353846</v>
      </c>
      <c r="H1719" s="195">
        <v>37049.356493055602</v>
      </c>
      <c r="I1719" t="s">
        <v>2527</v>
      </c>
      <c r="M1719" t="s">
        <v>3341</v>
      </c>
      <c r="N1719" t="s">
        <v>3747</v>
      </c>
      <c r="O1719" t="s">
        <v>399</v>
      </c>
      <c r="P1719" s="196">
        <v>50000</v>
      </c>
      <c r="S1719" t="s">
        <v>3342</v>
      </c>
      <c r="T1719" t="s">
        <v>3557</v>
      </c>
      <c r="U1719" s="198">
        <v>3.5274999999999999</v>
      </c>
      <c r="V1719" t="s">
        <v>2745</v>
      </c>
      <c r="W1719" t="s">
        <v>2347</v>
      </c>
      <c r="X1719" t="s">
        <v>2484</v>
      </c>
      <c r="Y1719" t="s">
        <v>2469</v>
      </c>
      <c r="Z1719" t="s">
        <v>2995</v>
      </c>
      <c r="AA1719">
        <v>836068</v>
      </c>
      <c r="AB1719" s="195">
        <v>37050.875011574099</v>
      </c>
      <c r="AC1719" s="195">
        <v>37050.875011574099</v>
      </c>
    </row>
    <row r="1720" spans="1:29" x14ac:dyDescent="0.25">
      <c r="A1720" s="43" t="str">
        <f t="shared" si="131"/>
        <v>US Natural Gas Financial</v>
      </c>
      <c r="B1720" s="43" t="str">
        <f t="shared" si="132"/>
        <v>US</v>
      </c>
      <c r="C1720" s="43" t="str">
        <f t="shared" si="133"/>
        <v>Natural Gas</v>
      </c>
      <c r="D1720" s="43" t="str">
        <f t="shared" si="134"/>
        <v>Financial</v>
      </c>
      <c r="E1720" s="43">
        <f>IF(VLOOKUP(S1720,'DD-Lookup'!$J$6:$L$50,3,FALSE)="Monthly",(YEAR(AC1720)-YEAR(AB1720))*12+MONTH(AC1720)-MONTH(AB1720)+1,(AC1720-AB1720+1))</f>
        <v>31</v>
      </c>
      <c r="F1720" s="210">
        <f t="shared" si="135"/>
        <v>620000</v>
      </c>
      <c r="G1720" s="199">
        <v>1353847</v>
      </c>
      <c r="H1720" s="195">
        <v>37049.356516203698</v>
      </c>
      <c r="I1720" t="s">
        <v>2505</v>
      </c>
      <c r="M1720" t="s">
        <v>3341</v>
      </c>
      <c r="N1720" t="s">
        <v>2281</v>
      </c>
      <c r="O1720" t="s">
        <v>2475</v>
      </c>
      <c r="Q1720" s="196">
        <v>20000</v>
      </c>
      <c r="S1720" t="s">
        <v>3342</v>
      </c>
      <c r="T1720" t="s">
        <v>3557</v>
      </c>
      <c r="U1720" s="198">
        <v>3.78</v>
      </c>
      <c r="V1720" t="s">
        <v>2506</v>
      </c>
      <c r="W1720" t="s">
        <v>2853</v>
      </c>
      <c r="X1720" t="s">
        <v>2282</v>
      </c>
      <c r="Y1720" t="s">
        <v>3575</v>
      </c>
      <c r="Z1720" t="s">
        <v>2995</v>
      </c>
      <c r="AA1720" t="s">
        <v>633</v>
      </c>
      <c r="AB1720" s="195">
        <v>37073.875</v>
      </c>
      <c r="AC1720" s="195">
        <v>37103.875</v>
      </c>
    </row>
    <row r="1721" spans="1:29" x14ac:dyDescent="0.25">
      <c r="A1721" s="43" t="str">
        <f t="shared" si="131"/>
        <v>US Natural Gas Physical</v>
      </c>
      <c r="B1721" s="43" t="str">
        <f t="shared" si="132"/>
        <v>US</v>
      </c>
      <c r="C1721" s="43" t="str">
        <f t="shared" si="133"/>
        <v>Natural Gas</v>
      </c>
      <c r="D1721" s="43" t="str">
        <f t="shared" si="134"/>
        <v>Physical</v>
      </c>
      <c r="E1721" s="43">
        <f>IF(VLOOKUP(S1721,'DD-Lookup'!$J$6:$L$50,3,FALSE)="Monthly",(YEAR(AC1721)-YEAR(AB1721))*12+MONTH(AC1721)-MONTH(AB1721)+1,(AC1721-AB1721+1))</f>
        <v>1</v>
      </c>
      <c r="F1721" s="210">
        <f t="shared" si="135"/>
        <v>5000</v>
      </c>
      <c r="G1721" s="199">
        <v>1353848</v>
      </c>
      <c r="H1721" s="195">
        <v>37049.356539351902</v>
      </c>
      <c r="I1721" t="s">
        <v>2490</v>
      </c>
      <c r="M1721" t="s">
        <v>3341</v>
      </c>
      <c r="N1721" t="s">
        <v>3747</v>
      </c>
      <c r="O1721" t="s">
        <v>529</v>
      </c>
      <c r="Q1721" s="196">
        <v>5000</v>
      </c>
      <c r="S1721" t="s">
        <v>3342</v>
      </c>
      <c r="T1721" t="s">
        <v>3557</v>
      </c>
      <c r="U1721" s="198">
        <v>3.68</v>
      </c>
      <c r="V1721" t="s">
        <v>3391</v>
      </c>
      <c r="W1721" t="s">
        <v>2323</v>
      </c>
      <c r="X1721" t="s">
        <v>3920</v>
      </c>
      <c r="Y1721" t="s">
        <v>2469</v>
      </c>
      <c r="Z1721" t="s">
        <v>2995</v>
      </c>
      <c r="AA1721">
        <v>836070</v>
      </c>
      <c r="AB1721" s="195">
        <v>37050.875011574099</v>
      </c>
      <c r="AC1721" s="195">
        <v>37050.875011574099</v>
      </c>
    </row>
    <row r="1722" spans="1:29" x14ac:dyDescent="0.25">
      <c r="A1722" s="43" t="str">
        <f t="shared" si="131"/>
        <v>US Natural Gas Physical</v>
      </c>
      <c r="B1722" s="43" t="str">
        <f t="shared" si="132"/>
        <v>US</v>
      </c>
      <c r="C1722" s="43" t="str">
        <f t="shared" si="133"/>
        <v>Natural Gas</v>
      </c>
      <c r="D1722" s="43" t="str">
        <f t="shared" si="134"/>
        <v>Physical</v>
      </c>
      <c r="E1722" s="43">
        <f>IF(VLOOKUP(S1722,'DD-Lookup'!$J$6:$L$50,3,FALSE)="Monthly",(YEAR(AC1722)-YEAR(AB1722))*12+MONTH(AC1722)-MONTH(AB1722)+1,(AC1722-AB1722+1))</f>
        <v>1</v>
      </c>
      <c r="F1722" s="210">
        <f t="shared" si="135"/>
        <v>10000</v>
      </c>
      <c r="G1722" s="199">
        <v>1353850</v>
      </c>
      <c r="H1722" s="195">
        <v>37049.356620370403</v>
      </c>
      <c r="I1722" t="s">
        <v>2378</v>
      </c>
      <c r="M1722" t="s">
        <v>3341</v>
      </c>
      <c r="N1722" t="s">
        <v>3747</v>
      </c>
      <c r="O1722" t="s">
        <v>464</v>
      </c>
      <c r="P1722" s="196">
        <v>10000</v>
      </c>
      <c r="S1722" t="s">
        <v>3342</v>
      </c>
      <c r="T1722" t="s">
        <v>3557</v>
      </c>
      <c r="U1722" s="198">
        <v>3.79</v>
      </c>
      <c r="V1722" t="s">
        <v>1782</v>
      </c>
      <c r="W1722" t="s">
        <v>2509</v>
      </c>
      <c r="X1722" t="s">
        <v>2510</v>
      </c>
      <c r="Y1722" t="s">
        <v>2469</v>
      </c>
      <c r="Z1722" t="s">
        <v>2995</v>
      </c>
      <c r="AA1722">
        <v>836071</v>
      </c>
      <c r="AB1722" s="195">
        <v>37050.875011574099</v>
      </c>
      <c r="AC1722" s="195">
        <v>37050.875011574099</v>
      </c>
    </row>
    <row r="1723" spans="1:29" x14ac:dyDescent="0.25">
      <c r="A1723" s="43" t="str">
        <f t="shared" si="131"/>
        <v>US Natural Gas Financial</v>
      </c>
      <c r="B1723" s="43" t="str">
        <f t="shared" si="132"/>
        <v>US</v>
      </c>
      <c r="C1723" s="43" t="str">
        <f t="shared" si="133"/>
        <v>Natural Gas</v>
      </c>
      <c r="D1723" s="43" t="str">
        <f t="shared" si="134"/>
        <v>Financial</v>
      </c>
      <c r="E1723" s="43">
        <f>IF(VLOOKUP(S1723,'DD-Lookup'!$J$6:$L$50,3,FALSE)="Monthly",(YEAR(AC1723)-YEAR(AB1723))*12+MONTH(AC1723)-MONTH(AB1723)+1,(AC1723-AB1723+1))</f>
        <v>151</v>
      </c>
      <c r="F1723" s="210">
        <f t="shared" si="135"/>
        <v>755000</v>
      </c>
      <c r="G1723" s="199">
        <v>1353852</v>
      </c>
      <c r="H1723" s="195">
        <v>37049.356643518498</v>
      </c>
      <c r="I1723" t="s">
        <v>3443</v>
      </c>
      <c r="M1723" t="s">
        <v>3341</v>
      </c>
      <c r="N1723" t="s">
        <v>2281</v>
      </c>
      <c r="O1723" t="s">
        <v>2491</v>
      </c>
      <c r="P1723" s="196">
        <v>5000</v>
      </c>
      <c r="S1723" t="s">
        <v>3342</v>
      </c>
      <c r="T1723" t="s">
        <v>3557</v>
      </c>
      <c r="U1723" s="198">
        <v>4.2300000000000004</v>
      </c>
      <c r="V1723" t="s">
        <v>3898</v>
      </c>
      <c r="W1723" t="s">
        <v>2853</v>
      </c>
      <c r="X1723" t="s">
        <v>2282</v>
      </c>
      <c r="Y1723" t="s">
        <v>3575</v>
      </c>
      <c r="Z1723" t="s">
        <v>2995</v>
      </c>
      <c r="AA1723" t="s">
        <v>634</v>
      </c>
      <c r="AB1723" s="195">
        <v>37196</v>
      </c>
      <c r="AC1723" s="195">
        <v>37346</v>
      </c>
    </row>
    <row r="1724" spans="1:29" x14ac:dyDescent="0.25">
      <c r="A1724" s="43" t="str">
        <f t="shared" si="131"/>
        <v>US Natural Gas Physical</v>
      </c>
      <c r="B1724" s="43" t="str">
        <f t="shared" si="132"/>
        <v>US</v>
      </c>
      <c r="C1724" s="43" t="str">
        <f t="shared" si="133"/>
        <v>Natural Gas</v>
      </c>
      <c r="D1724" s="43" t="str">
        <f t="shared" si="134"/>
        <v>Physical</v>
      </c>
      <c r="E1724" s="43">
        <f>IF(VLOOKUP(S1724,'DD-Lookup'!$J$6:$L$50,3,FALSE)="Monthly",(YEAR(AC1724)-YEAR(AB1724))*12+MONTH(AC1724)-MONTH(AB1724)+1,(AC1724-AB1724+1))</f>
        <v>1</v>
      </c>
      <c r="F1724" s="210">
        <f t="shared" si="135"/>
        <v>10000</v>
      </c>
      <c r="G1724" s="199">
        <v>1353851</v>
      </c>
      <c r="H1724" s="195">
        <v>37049.356643518498</v>
      </c>
      <c r="I1724" t="s">
        <v>2487</v>
      </c>
      <c r="M1724" t="s">
        <v>3341</v>
      </c>
      <c r="N1724" t="s">
        <v>3747</v>
      </c>
      <c r="O1724" t="s">
        <v>394</v>
      </c>
      <c r="Q1724" s="196">
        <v>10000</v>
      </c>
      <c r="S1724" t="s">
        <v>3342</v>
      </c>
      <c r="T1724" t="s">
        <v>3557</v>
      </c>
      <c r="U1724" s="198">
        <v>3.625</v>
      </c>
      <c r="V1724" t="s">
        <v>1730</v>
      </c>
      <c r="W1724" t="s">
        <v>2498</v>
      </c>
      <c r="X1724" t="s">
        <v>2499</v>
      </c>
      <c r="Y1724" t="s">
        <v>2469</v>
      </c>
      <c r="Z1724" t="s">
        <v>2995</v>
      </c>
      <c r="AA1724">
        <v>836072</v>
      </c>
      <c r="AB1724" s="195">
        <v>37050.875011574099</v>
      </c>
      <c r="AC1724" s="195">
        <v>37050.875011574099</v>
      </c>
    </row>
    <row r="1725" spans="1:29" x14ac:dyDescent="0.25">
      <c r="A1725" s="43" t="str">
        <f t="shared" si="131"/>
        <v>US Natural Gas Physical</v>
      </c>
      <c r="B1725" s="43" t="str">
        <f t="shared" si="132"/>
        <v>US</v>
      </c>
      <c r="C1725" s="43" t="str">
        <f t="shared" si="133"/>
        <v>Natural Gas</v>
      </c>
      <c r="D1725" s="43" t="str">
        <f t="shared" si="134"/>
        <v>Physical</v>
      </c>
      <c r="E1725" s="43">
        <f>IF(VLOOKUP(S1725,'DD-Lookup'!$J$6:$L$50,3,FALSE)="Monthly",(YEAR(AC1725)-YEAR(AB1725))*12+MONTH(AC1725)-MONTH(AB1725)+1,(AC1725-AB1725+1))</f>
        <v>1</v>
      </c>
      <c r="F1725" s="210">
        <f t="shared" si="135"/>
        <v>10000</v>
      </c>
      <c r="G1725" s="199">
        <v>1353854</v>
      </c>
      <c r="H1725" s="195">
        <v>37049.356689814798</v>
      </c>
      <c r="I1725" t="s">
        <v>3109</v>
      </c>
      <c r="M1725" t="s">
        <v>3341</v>
      </c>
      <c r="N1725" t="s">
        <v>3747</v>
      </c>
      <c r="O1725" t="s">
        <v>2158</v>
      </c>
      <c r="P1725" s="196">
        <v>10000</v>
      </c>
      <c r="S1725" t="s">
        <v>3342</v>
      </c>
      <c r="T1725" t="s">
        <v>3557</v>
      </c>
      <c r="U1725" s="198">
        <v>3.9550000000000001</v>
      </c>
      <c r="V1725" t="s">
        <v>3732</v>
      </c>
      <c r="W1725" t="s">
        <v>3138</v>
      </c>
      <c r="X1725" t="s">
        <v>3081</v>
      </c>
      <c r="Y1725" t="s">
        <v>2469</v>
      </c>
      <c r="Z1725" t="s">
        <v>2995</v>
      </c>
      <c r="AA1725">
        <v>836073</v>
      </c>
      <c r="AB1725" s="195">
        <v>37050.875011574099</v>
      </c>
      <c r="AC1725" s="195">
        <v>37050.875011574099</v>
      </c>
    </row>
    <row r="1726" spans="1:29" x14ac:dyDescent="0.25">
      <c r="A1726" s="43" t="str">
        <f t="shared" si="131"/>
        <v>US Natural Gas Physical</v>
      </c>
      <c r="B1726" s="43" t="str">
        <f t="shared" si="132"/>
        <v>US</v>
      </c>
      <c r="C1726" s="43" t="str">
        <f t="shared" si="133"/>
        <v>Natural Gas</v>
      </c>
      <c r="D1726" s="43" t="str">
        <f t="shared" si="134"/>
        <v>Physical</v>
      </c>
      <c r="E1726" s="43">
        <f>IF(VLOOKUP(S1726,'DD-Lookup'!$J$6:$L$50,3,FALSE)="Monthly",(YEAR(AC1726)-YEAR(AB1726))*12+MONTH(AC1726)-MONTH(AB1726)+1,(AC1726-AB1726+1))</f>
        <v>1</v>
      </c>
      <c r="F1726" s="210">
        <f t="shared" si="135"/>
        <v>10000</v>
      </c>
      <c r="G1726" s="199">
        <v>1353855</v>
      </c>
      <c r="H1726" s="195">
        <v>37049.356712962901</v>
      </c>
      <c r="I1726" t="s">
        <v>3085</v>
      </c>
      <c r="M1726" t="s">
        <v>3341</v>
      </c>
      <c r="N1726" t="s">
        <v>3747</v>
      </c>
      <c r="O1726" t="s">
        <v>2706</v>
      </c>
      <c r="Q1726" s="196">
        <v>10000</v>
      </c>
      <c r="S1726" t="s">
        <v>3342</v>
      </c>
      <c r="T1726" t="s">
        <v>3557</v>
      </c>
      <c r="U1726" s="198">
        <v>3.9</v>
      </c>
      <c r="V1726" t="s">
        <v>3753</v>
      </c>
      <c r="W1726" t="s">
        <v>431</v>
      </c>
      <c r="X1726" t="s">
        <v>3077</v>
      </c>
      <c r="Y1726" t="s">
        <v>2469</v>
      </c>
      <c r="Z1726" t="s">
        <v>2995</v>
      </c>
      <c r="AA1726">
        <v>836074</v>
      </c>
      <c r="AB1726" s="195">
        <v>37050.875011574099</v>
      </c>
      <c r="AC1726" s="195">
        <v>37050.875011574099</v>
      </c>
    </row>
    <row r="1727" spans="1:29" x14ac:dyDescent="0.25">
      <c r="A1727" s="43" t="str">
        <f t="shared" si="131"/>
        <v xml:space="preserve"> Natural Gas Physical</v>
      </c>
      <c r="B1727" s="43" t="str">
        <f t="shared" si="132"/>
        <v/>
      </c>
      <c r="C1727" s="43" t="str">
        <f t="shared" si="133"/>
        <v>Natural Gas</v>
      </c>
      <c r="D1727" s="43" t="str">
        <f t="shared" si="134"/>
        <v>Physical</v>
      </c>
      <c r="E1727" s="43">
        <f>IF(VLOOKUP(S1727,'DD-Lookup'!$J$6:$L$50,3,FALSE)="Monthly",(YEAR(AC1727)-YEAR(AB1727))*12+MONTH(AC1727)-MONTH(AB1727)+1,(AC1727-AB1727+1))</f>
        <v>1</v>
      </c>
      <c r="F1727" s="210">
        <f t="shared" si="135"/>
        <v>5000</v>
      </c>
      <c r="G1727" s="199">
        <v>1353856</v>
      </c>
      <c r="H1727" s="195">
        <v>37049.356759259303</v>
      </c>
      <c r="I1727" t="s">
        <v>2487</v>
      </c>
      <c r="M1727" t="s">
        <v>3341</v>
      </c>
      <c r="N1727" t="s">
        <v>3104</v>
      </c>
      <c r="O1727" t="s">
        <v>3620</v>
      </c>
      <c r="P1727" s="196">
        <v>5000</v>
      </c>
      <c r="S1727" t="s">
        <v>3719</v>
      </c>
      <c r="T1727" t="s">
        <v>3105</v>
      </c>
      <c r="U1727" s="198">
        <v>4.26</v>
      </c>
      <c r="V1727" t="s">
        <v>2354</v>
      </c>
      <c r="W1727" t="s">
        <v>635</v>
      </c>
      <c r="X1727" t="s">
        <v>3106</v>
      </c>
      <c r="Y1727" t="s">
        <v>2469</v>
      </c>
      <c r="Z1727" t="s">
        <v>2996</v>
      </c>
      <c r="AA1727">
        <v>836075</v>
      </c>
      <c r="AB1727" s="195">
        <v>37049.875011574099</v>
      </c>
      <c r="AC1727" s="195">
        <v>37049.875011574099</v>
      </c>
    </row>
    <row r="1728" spans="1:29" x14ac:dyDescent="0.25">
      <c r="A1728" s="43" t="str">
        <f t="shared" si="131"/>
        <v xml:space="preserve"> Natural Gas Financial</v>
      </c>
      <c r="B1728" s="43" t="str">
        <f t="shared" si="132"/>
        <v/>
      </c>
      <c r="C1728" s="43" t="str">
        <f t="shared" si="133"/>
        <v>Natural Gas</v>
      </c>
      <c r="D1728" s="43" t="str">
        <f t="shared" si="134"/>
        <v>Financial</v>
      </c>
      <c r="E1728" s="43">
        <f>IF(VLOOKUP(S1728,'DD-Lookup'!$J$6:$L$50,3,FALSE)="Monthly",(YEAR(AC1728)-YEAR(AB1728))*12+MONTH(AC1728)-MONTH(AB1728)+1,(AC1728-AB1728+1))</f>
        <v>31</v>
      </c>
      <c r="F1728" s="210">
        <f t="shared" si="135"/>
        <v>155000</v>
      </c>
      <c r="G1728" s="199">
        <v>1353857</v>
      </c>
      <c r="H1728" s="195">
        <v>37049.356805555602</v>
      </c>
      <c r="I1728" t="s">
        <v>3375</v>
      </c>
      <c r="M1728" t="s">
        <v>3341</v>
      </c>
      <c r="N1728" t="s">
        <v>3521</v>
      </c>
      <c r="O1728" t="s">
        <v>4218</v>
      </c>
      <c r="P1728" s="196">
        <v>5000</v>
      </c>
      <c r="S1728" t="s">
        <v>3342</v>
      </c>
      <c r="T1728" t="s">
        <v>3557</v>
      </c>
      <c r="U1728" s="198">
        <v>-0.09</v>
      </c>
      <c r="V1728" t="s">
        <v>3351</v>
      </c>
      <c r="W1728" t="s">
        <v>3522</v>
      </c>
      <c r="X1728" t="s">
        <v>2375</v>
      </c>
      <c r="Y1728" t="s">
        <v>3575</v>
      </c>
      <c r="Z1728" t="s">
        <v>2996</v>
      </c>
      <c r="AA1728" t="s">
        <v>636</v>
      </c>
      <c r="AB1728" s="195">
        <v>37165</v>
      </c>
      <c r="AC1728" s="195">
        <v>37195</v>
      </c>
    </row>
    <row r="1729" spans="1:29" x14ac:dyDescent="0.25">
      <c r="A1729" s="43" t="str">
        <f t="shared" si="131"/>
        <v>US Natural Gas Physical</v>
      </c>
      <c r="B1729" s="43" t="str">
        <f t="shared" si="132"/>
        <v>US</v>
      </c>
      <c r="C1729" s="43" t="str">
        <f t="shared" si="133"/>
        <v>Natural Gas</v>
      </c>
      <c r="D1729" s="43" t="str">
        <f t="shared" si="134"/>
        <v>Physical</v>
      </c>
      <c r="E1729" s="43">
        <f>IF(VLOOKUP(S1729,'DD-Lookup'!$J$6:$L$50,3,FALSE)="Monthly",(YEAR(AC1729)-YEAR(AB1729))*12+MONTH(AC1729)-MONTH(AB1729)+1,(AC1729-AB1729+1))</f>
        <v>1</v>
      </c>
      <c r="F1729" s="210">
        <f t="shared" si="135"/>
        <v>5000</v>
      </c>
      <c r="G1729" s="199">
        <v>1353858</v>
      </c>
      <c r="H1729" s="195">
        <v>37049.356805555602</v>
      </c>
      <c r="I1729" t="s">
        <v>3375</v>
      </c>
      <c r="M1729" t="s">
        <v>3341</v>
      </c>
      <c r="N1729" t="s">
        <v>3747</v>
      </c>
      <c r="O1729" t="s">
        <v>2743</v>
      </c>
      <c r="P1729" s="196">
        <v>5000</v>
      </c>
      <c r="S1729" t="s">
        <v>3342</v>
      </c>
      <c r="T1729" t="s">
        <v>3557</v>
      </c>
      <c r="U1729" s="198">
        <v>3.5350000000000001</v>
      </c>
      <c r="V1729" t="s">
        <v>3780</v>
      </c>
      <c r="W1729" t="s">
        <v>2181</v>
      </c>
      <c r="X1729" t="s">
        <v>3093</v>
      </c>
      <c r="Y1729" t="s">
        <v>2469</v>
      </c>
      <c r="Z1729" t="s">
        <v>2995</v>
      </c>
      <c r="AA1729">
        <v>836076</v>
      </c>
      <c r="AB1729" s="195">
        <v>37050.875011574099</v>
      </c>
      <c r="AC1729" s="195">
        <v>37050.875011574099</v>
      </c>
    </row>
    <row r="1730" spans="1:29" x14ac:dyDescent="0.25">
      <c r="A1730" s="43" t="str">
        <f t="shared" si="131"/>
        <v>US Natural Gas Physical</v>
      </c>
      <c r="B1730" s="43" t="str">
        <f t="shared" si="132"/>
        <v>US</v>
      </c>
      <c r="C1730" s="43" t="str">
        <f t="shared" si="133"/>
        <v>Natural Gas</v>
      </c>
      <c r="D1730" s="43" t="str">
        <f t="shared" si="134"/>
        <v>Physical</v>
      </c>
      <c r="E1730" s="43">
        <f>IF(VLOOKUP(S1730,'DD-Lookup'!$J$6:$L$50,3,FALSE)="Monthly",(YEAR(AC1730)-YEAR(AB1730))*12+MONTH(AC1730)-MONTH(AB1730)+1,(AC1730-AB1730+1))</f>
        <v>1</v>
      </c>
      <c r="F1730" s="210">
        <f t="shared" si="135"/>
        <v>10000</v>
      </c>
      <c r="G1730" s="199">
        <v>1353859</v>
      </c>
      <c r="H1730" s="195">
        <v>37049.356817129599</v>
      </c>
      <c r="I1730" t="s">
        <v>2470</v>
      </c>
      <c r="M1730" t="s">
        <v>3341</v>
      </c>
      <c r="N1730" t="s">
        <v>3747</v>
      </c>
      <c r="O1730" t="s">
        <v>392</v>
      </c>
      <c r="P1730" s="196">
        <v>10000</v>
      </c>
      <c r="S1730" t="s">
        <v>3342</v>
      </c>
      <c r="T1730" t="s">
        <v>3557</v>
      </c>
      <c r="U1730" s="198">
        <v>3.53</v>
      </c>
      <c r="V1730" t="s">
        <v>2471</v>
      </c>
      <c r="W1730" t="s">
        <v>2498</v>
      </c>
      <c r="X1730" t="s">
        <v>2499</v>
      </c>
      <c r="Y1730" t="s">
        <v>2469</v>
      </c>
      <c r="Z1730" t="s">
        <v>2995</v>
      </c>
      <c r="AA1730">
        <v>836077</v>
      </c>
      <c r="AB1730" s="195">
        <v>37050.875011574099</v>
      </c>
      <c r="AC1730" s="195">
        <v>37050.875011574099</v>
      </c>
    </row>
    <row r="1731" spans="1:29" x14ac:dyDescent="0.25">
      <c r="A1731" s="43" t="str">
        <f t="shared" si="131"/>
        <v>US Natural Gas Financial</v>
      </c>
      <c r="B1731" s="43" t="str">
        <f t="shared" si="132"/>
        <v>US</v>
      </c>
      <c r="C1731" s="43" t="str">
        <f t="shared" si="133"/>
        <v>Natural Gas</v>
      </c>
      <c r="D1731" s="43" t="str">
        <f t="shared" si="134"/>
        <v>Financial</v>
      </c>
      <c r="E1731" s="43">
        <f>IF(VLOOKUP(S1731,'DD-Lookup'!$J$6:$L$50,3,FALSE)="Monthly",(YEAR(AC1731)-YEAR(AB1731))*12+MONTH(AC1731)-MONTH(AB1731)+1,(AC1731-AB1731+1))</f>
        <v>23</v>
      </c>
      <c r="F1731" s="210">
        <f t="shared" si="135"/>
        <v>57500</v>
      </c>
      <c r="G1731" s="199">
        <v>1353861</v>
      </c>
      <c r="H1731" s="195">
        <v>37049.356840277796</v>
      </c>
      <c r="I1731" t="s">
        <v>2507</v>
      </c>
      <c r="M1731" t="s">
        <v>3341</v>
      </c>
      <c r="N1731" t="s">
        <v>2281</v>
      </c>
      <c r="O1731" t="s">
        <v>2699</v>
      </c>
      <c r="P1731" s="196">
        <v>2500</v>
      </c>
      <c r="S1731" t="s">
        <v>3342</v>
      </c>
      <c r="T1731" t="s">
        <v>3557</v>
      </c>
      <c r="U1731" s="198">
        <v>3.82</v>
      </c>
      <c r="V1731" t="s">
        <v>2367</v>
      </c>
      <c r="W1731" t="s">
        <v>3097</v>
      </c>
      <c r="X1731" t="s">
        <v>3098</v>
      </c>
      <c r="Y1731" t="s">
        <v>3575</v>
      </c>
      <c r="Z1731" t="s">
        <v>2995</v>
      </c>
      <c r="AA1731" t="s">
        <v>637</v>
      </c>
      <c r="AB1731" s="195">
        <v>37050.875011574099</v>
      </c>
      <c r="AC1731" s="195">
        <v>37072.875011574099</v>
      </c>
    </row>
    <row r="1732" spans="1:29" x14ac:dyDescent="0.25">
      <c r="A1732" s="43" t="str">
        <f t="shared" si="131"/>
        <v>US Natural Gas Physical</v>
      </c>
      <c r="B1732" s="43" t="str">
        <f t="shared" si="132"/>
        <v>US</v>
      </c>
      <c r="C1732" s="43" t="str">
        <f t="shared" si="133"/>
        <v>Natural Gas</v>
      </c>
      <c r="D1732" s="43" t="str">
        <f t="shared" si="134"/>
        <v>Physical</v>
      </c>
      <c r="E1732" s="43">
        <f>IF(VLOOKUP(S1732,'DD-Lookup'!$J$6:$L$50,3,FALSE)="Monthly",(YEAR(AC1732)-YEAR(AB1732))*12+MONTH(AC1732)-MONTH(AB1732)+1,(AC1732-AB1732+1))</f>
        <v>1</v>
      </c>
      <c r="F1732" s="210">
        <f t="shared" si="135"/>
        <v>5000</v>
      </c>
      <c r="G1732" s="199">
        <v>1353860</v>
      </c>
      <c r="H1732" s="195">
        <v>37049.356840277796</v>
      </c>
      <c r="I1732" t="s">
        <v>3375</v>
      </c>
      <c r="M1732" t="s">
        <v>3341</v>
      </c>
      <c r="N1732" t="s">
        <v>3747</v>
      </c>
      <c r="O1732" t="s">
        <v>487</v>
      </c>
      <c r="Q1732" s="196">
        <v>5000</v>
      </c>
      <c r="S1732" t="s">
        <v>3342</v>
      </c>
      <c r="T1732" t="s">
        <v>3557</v>
      </c>
      <c r="U1732" s="198">
        <v>2.38</v>
      </c>
      <c r="V1732" t="s">
        <v>3107</v>
      </c>
      <c r="W1732" t="s">
        <v>3108</v>
      </c>
      <c r="X1732" t="s">
        <v>3092</v>
      </c>
      <c r="Y1732" t="s">
        <v>2469</v>
      </c>
      <c r="Z1732" t="s">
        <v>2995</v>
      </c>
      <c r="AA1732">
        <v>836078</v>
      </c>
      <c r="AB1732" s="195">
        <v>37050.875011574099</v>
      </c>
      <c r="AC1732" s="195">
        <v>37050.875011574099</v>
      </c>
    </row>
    <row r="1733" spans="1:29" x14ac:dyDescent="0.25">
      <c r="A1733" s="43" t="str">
        <f t="shared" si="131"/>
        <v>US Natural Gas Financial</v>
      </c>
      <c r="B1733" s="43" t="str">
        <f t="shared" si="132"/>
        <v>US</v>
      </c>
      <c r="C1733" s="43" t="str">
        <f t="shared" si="133"/>
        <v>Natural Gas</v>
      </c>
      <c r="D1733" s="43" t="str">
        <f t="shared" si="134"/>
        <v>Financial</v>
      </c>
      <c r="E1733" s="43">
        <f>IF(VLOOKUP(S1733,'DD-Lookup'!$J$6:$L$50,3,FALSE)="Monthly",(YEAR(AC1733)-YEAR(AB1733))*12+MONTH(AC1733)-MONTH(AB1733)+1,(AC1733-AB1733+1))</f>
        <v>31</v>
      </c>
      <c r="F1733" s="210">
        <f t="shared" si="135"/>
        <v>3100</v>
      </c>
      <c r="G1733" s="199">
        <v>1353863</v>
      </c>
      <c r="H1733" s="195">
        <v>37049.356851851902</v>
      </c>
      <c r="I1733" t="s">
        <v>2276</v>
      </c>
      <c r="M1733" t="s">
        <v>3341</v>
      </c>
      <c r="N1733" t="s">
        <v>2406</v>
      </c>
      <c r="O1733" t="s">
        <v>3273</v>
      </c>
      <c r="P1733" s="196">
        <v>100</v>
      </c>
      <c r="S1733" t="s">
        <v>2407</v>
      </c>
      <c r="T1733" t="s">
        <v>3557</v>
      </c>
      <c r="U1733" s="198">
        <v>0.11</v>
      </c>
      <c r="V1733" t="s">
        <v>2783</v>
      </c>
      <c r="W1733" t="s">
        <v>2408</v>
      </c>
      <c r="X1733" t="s">
        <v>2409</v>
      </c>
      <c r="Y1733" t="s">
        <v>3575</v>
      </c>
      <c r="Z1733" t="s">
        <v>2995</v>
      </c>
      <c r="AA1733" t="s">
        <v>638</v>
      </c>
      <c r="AB1733" s="195">
        <v>37073</v>
      </c>
      <c r="AC1733" s="195">
        <v>37103</v>
      </c>
    </row>
    <row r="1734" spans="1:29" x14ac:dyDescent="0.25">
      <c r="A1734" s="43" t="str">
        <f t="shared" si="131"/>
        <v xml:space="preserve"> Natural Gas Physical</v>
      </c>
      <c r="B1734" s="43" t="str">
        <f t="shared" si="132"/>
        <v/>
      </c>
      <c r="C1734" s="43" t="str">
        <f t="shared" si="133"/>
        <v>Natural Gas</v>
      </c>
      <c r="D1734" s="43" t="str">
        <f t="shared" si="134"/>
        <v>Physical</v>
      </c>
      <c r="E1734" s="43">
        <f>IF(VLOOKUP(S1734,'DD-Lookup'!$J$6:$L$50,3,FALSE)="Monthly",(YEAR(AC1734)-YEAR(AB1734))*12+MONTH(AC1734)-MONTH(AB1734)+1,(AC1734-AB1734+1))</f>
        <v>1</v>
      </c>
      <c r="F1734" s="210">
        <f t="shared" si="135"/>
        <v>5000</v>
      </c>
      <c r="G1734" s="199">
        <v>1353865</v>
      </c>
      <c r="H1734" s="195">
        <v>37049.356886574104</v>
      </c>
      <c r="I1734" t="s">
        <v>2487</v>
      </c>
      <c r="M1734" t="s">
        <v>3341</v>
      </c>
      <c r="N1734" t="s">
        <v>3104</v>
      </c>
      <c r="O1734" t="s">
        <v>3620</v>
      </c>
      <c r="P1734" s="196">
        <v>5000</v>
      </c>
      <c r="S1734" t="s">
        <v>3719</v>
      </c>
      <c r="T1734" t="s">
        <v>3105</v>
      </c>
      <c r="U1734" s="198">
        <v>4.26</v>
      </c>
      <c r="V1734" t="s">
        <v>2354</v>
      </c>
      <c r="W1734" t="s">
        <v>635</v>
      </c>
      <c r="X1734" t="s">
        <v>3106</v>
      </c>
      <c r="Y1734" t="s">
        <v>2469</v>
      </c>
      <c r="Z1734" t="s">
        <v>2996</v>
      </c>
      <c r="AA1734">
        <v>836079</v>
      </c>
      <c r="AB1734" s="195">
        <v>37049.875011574099</v>
      </c>
      <c r="AC1734" s="195">
        <v>37049.875011574099</v>
      </c>
    </row>
    <row r="1735" spans="1:29" x14ac:dyDescent="0.25">
      <c r="A1735" s="43" t="str">
        <f t="shared" si="131"/>
        <v>US Power Physical</v>
      </c>
      <c r="B1735" s="43" t="str">
        <f t="shared" si="132"/>
        <v>US</v>
      </c>
      <c r="C1735" s="43" t="str">
        <f t="shared" si="133"/>
        <v>Power</v>
      </c>
      <c r="D1735" s="43" t="str">
        <f t="shared" si="134"/>
        <v>Physical</v>
      </c>
      <c r="E1735" s="43">
        <f>IF(VLOOKUP(S1735,'DD-Lookup'!$J$6:$L$50,3,FALSE)="Monthly",(YEAR(AC1735)-YEAR(AB1735))*12+MONTH(AC1735)-MONTH(AB1735)+1,(AC1735-AB1735+1))</f>
        <v>2</v>
      </c>
      <c r="F1735" s="210">
        <f t="shared" si="135"/>
        <v>50</v>
      </c>
      <c r="G1735" s="199">
        <v>1353866</v>
      </c>
      <c r="H1735" s="195">
        <v>37049.356898148202</v>
      </c>
      <c r="I1735" t="s">
        <v>3327</v>
      </c>
      <c r="M1735" t="s">
        <v>2766</v>
      </c>
      <c r="N1735" t="s">
        <v>3308</v>
      </c>
      <c r="O1735" t="s">
        <v>443</v>
      </c>
      <c r="Q1735" s="196">
        <v>25</v>
      </c>
      <c r="S1735" t="s">
        <v>3340</v>
      </c>
      <c r="T1735" t="s">
        <v>3557</v>
      </c>
      <c r="U1735" s="198">
        <v>42</v>
      </c>
      <c r="V1735" t="s">
        <v>3330</v>
      </c>
      <c r="W1735" t="s">
        <v>1729</v>
      </c>
      <c r="X1735" t="s">
        <v>3061</v>
      </c>
      <c r="Y1735" t="s">
        <v>2662</v>
      </c>
      <c r="Z1735" t="s">
        <v>2990</v>
      </c>
      <c r="AA1735">
        <v>636789.1</v>
      </c>
      <c r="AB1735" s="195">
        <v>37050.875011574099</v>
      </c>
      <c r="AC1735" s="195">
        <v>37051.875011574099</v>
      </c>
    </row>
    <row r="1736" spans="1:29" x14ac:dyDescent="0.25">
      <c r="A1736" s="43" t="str">
        <f t="shared" si="131"/>
        <v>US Natural Gas Physical</v>
      </c>
      <c r="B1736" s="43" t="str">
        <f t="shared" si="132"/>
        <v>US</v>
      </c>
      <c r="C1736" s="43" t="str">
        <f t="shared" si="133"/>
        <v>Natural Gas</v>
      </c>
      <c r="D1736" s="43" t="str">
        <f t="shared" si="134"/>
        <v>Physical</v>
      </c>
      <c r="E1736" s="43">
        <f>IF(VLOOKUP(S1736,'DD-Lookup'!$J$6:$L$50,3,FALSE)="Monthly",(YEAR(AC1736)-YEAR(AB1736))*12+MONTH(AC1736)-MONTH(AB1736)+1,(AC1736-AB1736+1))</f>
        <v>1</v>
      </c>
      <c r="F1736" s="210">
        <f t="shared" si="135"/>
        <v>25000</v>
      </c>
      <c r="G1736" s="199">
        <v>1353867</v>
      </c>
      <c r="H1736" s="195">
        <v>37049.356921296298</v>
      </c>
      <c r="I1736" t="s">
        <v>3443</v>
      </c>
      <c r="M1736" t="s">
        <v>3341</v>
      </c>
      <c r="N1736" t="s">
        <v>3747</v>
      </c>
      <c r="O1736" t="s">
        <v>2722</v>
      </c>
      <c r="Q1736" s="196">
        <v>25000</v>
      </c>
      <c r="S1736" t="s">
        <v>3342</v>
      </c>
      <c r="T1736" t="s">
        <v>3557</v>
      </c>
      <c r="U1736" s="198">
        <v>3.6749999999999998</v>
      </c>
      <c r="V1736" t="s">
        <v>3338</v>
      </c>
      <c r="W1736" t="s">
        <v>2175</v>
      </c>
      <c r="X1736" t="s">
        <v>2176</v>
      </c>
      <c r="Y1736" t="s">
        <v>2469</v>
      </c>
      <c r="Z1736" t="s">
        <v>2995</v>
      </c>
      <c r="AA1736">
        <v>836081</v>
      </c>
      <c r="AB1736" s="195">
        <v>37050.875011574099</v>
      </c>
      <c r="AC1736" s="195">
        <v>37050.875011574099</v>
      </c>
    </row>
    <row r="1737" spans="1:29" x14ac:dyDescent="0.25">
      <c r="A1737" s="43" t="str">
        <f t="shared" si="131"/>
        <v>US Power Physical</v>
      </c>
      <c r="B1737" s="43" t="str">
        <f t="shared" si="132"/>
        <v>US</v>
      </c>
      <c r="C1737" s="43" t="str">
        <f t="shared" si="133"/>
        <v>Power</v>
      </c>
      <c r="D1737" s="43" t="str">
        <f t="shared" si="134"/>
        <v>Physical</v>
      </c>
      <c r="E1737" s="43">
        <f>IF(VLOOKUP(S1737,'DD-Lookup'!$J$6:$L$50,3,FALSE)="Monthly",(YEAR(AC1737)-YEAR(AB1737))*12+MONTH(AC1737)-MONTH(AB1737)+1,(AC1737-AB1737+1))</f>
        <v>1</v>
      </c>
      <c r="F1737" s="210">
        <f t="shared" si="135"/>
        <v>50</v>
      </c>
      <c r="G1737" s="199">
        <v>1353869</v>
      </c>
      <c r="H1737" s="195">
        <v>37049.356932870403</v>
      </c>
      <c r="I1737" t="s">
        <v>3530</v>
      </c>
      <c r="M1737" t="s">
        <v>2766</v>
      </c>
      <c r="N1737" t="s">
        <v>3361</v>
      </c>
      <c r="O1737" t="s">
        <v>1781</v>
      </c>
      <c r="Q1737" s="196">
        <v>50</v>
      </c>
      <c r="S1737" t="s">
        <v>3340</v>
      </c>
      <c r="T1737" t="s">
        <v>3557</v>
      </c>
      <c r="U1737" s="198">
        <v>33</v>
      </c>
      <c r="V1737" t="s">
        <v>1722</v>
      </c>
      <c r="W1737" t="s">
        <v>3365</v>
      </c>
      <c r="X1737" t="s">
        <v>3366</v>
      </c>
      <c r="Y1737" t="s">
        <v>2662</v>
      </c>
      <c r="Z1737" t="s">
        <v>2990</v>
      </c>
      <c r="AA1737">
        <v>636790.1</v>
      </c>
      <c r="AB1737" s="195">
        <v>37050.875011574099</v>
      </c>
      <c r="AC1737" s="195">
        <v>37050.875011574099</v>
      </c>
    </row>
    <row r="1738" spans="1:29" x14ac:dyDescent="0.25">
      <c r="A1738" s="43" t="str">
        <f t="shared" si="131"/>
        <v>US Natural Gas Physical</v>
      </c>
      <c r="B1738" s="43" t="str">
        <f t="shared" si="132"/>
        <v>US</v>
      </c>
      <c r="C1738" s="43" t="str">
        <f t="shared" si="133"/>
        <v>Natural Gas</v>
      </c>
      <c r="D1738" s="43" t="str">
        <f t="shared" si="134"/>
        <v>Physical</v>
      </c>
      <c r="E1738" s="43">
        <f>IF(VLOOKUP(S1738,'DD-Lookup'!$J$6:$L$50,3,FALSE)="Monthly",(YEAR(AC1738)-YEAR(AB1738))*12+MONTH(AC1738)-MONTH(AB1738)+1,(AC1738-AB1738+1))</f>
        <v>1</v>
      </c>
      <c r="F1738" s="210">
        <f t="shared" si="135"/>
        <v>2000</v>
      </c>
      <c r="G1738" s="199">
        <v>1353868</v>
      </c>
      <c r="H1738" s="195">
        <v>37049.356932870403</v>
      </c>
      <c r="I1738" t="s">
        <v>3078</v>
      </c>
      <c r="M1738" t="s">
        <v>3341</v>
      </c>
      <c r="N1738" t="s">
        <v>3747</v>
      </c>
      <c r="O1738" t="s">
        <v>1624</v>
      </c>
      <c r="P1738" s="196">
        <v>2000</v>
      </c>
      <c r="S1738" t="s">
        <v>3342</v>
      </c>
      <c r="T1738" t="s">
        <v>3557</v>
      </c>
      <c r="U1738" s="198">
        <v>3.5750000000000002</v>
      </c>
      <c r="V1738" t="s">
        <v>2374</v>
      </c>
      <c r="W1738" t="s">
        <v>2366</v>
      </c>
      <c r="X1738" t="s">
        <v>3093</v>
      </c>
      <c r="Y1738" t="s">
        <v>2469</v>
      </c>
      <c r="Z1738" t="s">
        <v>2995</v>
      </c>
      <c r="AA1738">
        <v>836082</v>
      </c>
      <c r="AB1738" s="195">
        <v>37050.875011574099</v>
      </c>
      <c r="AC1738" s="195">
        <v>37050.875011574099</v>
      </c>
    </row>
    <row r="1739" spans="1:29" x14ac:dyDescent="0.25">
      <c r="A1739" s="43" t="str">
        <f t="shared" ref="A1739:A1802" si="136">B1739&amp;" "&amp;C1739&amp;" "&amp;D1739</f>
        <v>US Natural Gas Financial</v>
      </c>
      <c r="B1739" s="43" t="str">
        <f t="shared" ref="B1739:B1802" si="137">IF((LEFT(N1739,2)="US"),"US","")</f>
        <v>US</v>
      </c>
      <c r="C1739" s="43" t="str">
        <f t="shared" ref="C1739:C1802" si="138">M1739</f>
        <v>Natural Gas</v>
      </c>
      <c r="D1739" s="43" t="str">
        <f t="shared" ref="D1739:D1802" si="139">IF(ISNUMBER(FIND("Phy",N1739))=TRUE,"Physical","Financial")</f>
        <v>Financial</v>
      </c>
      <c r="E1739" s="43">
        <f>IF(VLOOKUP(S1739,'DD-Lookup'!$J$6:$L$50,3,FALSE)="Monthly",(YEAR(AC1739)-YEAR(AB1739))*12+MONTH(AC1739)-MONTH(AB1739)+1,(AC1739-AB1739+1))</f>
        <v>23</v>
      </c>
      <c r="F1739" s="210">
        <f t="shared" ref="F1739:F1802" si="140">E1739*SUM(P1739:Q1739)</f>
        <v>241500</v>
      </c>
      <c r="G1739" s="199">
        <v>1353870</v>
      </c>
      <c r="H1739" s="195">
        <v>37049.357002314799</v>
      </c>
      <c r="I1739" t="s">
        <v>3085</v>
      </c>
      <c r="M1739" t="s">
        <v>3341</v>
      </c>
      <c r="N1739" t="s">
        <v>2281</v>
      </c>
      <c r="O1739" t="s">
        <v>2730</v>
      </c>
      <c r="P1739" s="196">
        <v>10500</v>
      </c>
      <c r="S1739" t="s">
        <v>3342</v>
      </c>
      <c r="T1739" t="s">
        <v>3557</v>
      </c>
      <c r="U1739" s="198">
        <v>3.62</v>
      </c>
      <c r="V1739" t="s">
        <v>2424</v>
      </c>
      <c r="W1739" t="s">
        <v>2399</v>
      </c>
      <c r="X1739" t="s">
        <v>2400</v>
      </c>
      <c r="Y1739" t="s">
        <v>3575</v>
      </c>
      <c r="Z1739" t="s">
        <v>2995</v>
      </c>
      <c r="AA1739" t="s">
        <v>639</v>
      </c>
      <c r="AB1739" s="195">
        <v>37050.875011574099</v>
      </c>
      <c r="AC1739" s="195">
        <v>37072.875011574099</v>
      </c>
    </row>
    <row r="1740" spans="1:29" x14ac:dyDescent="0.25">
      <c r="A1740" s="43" t="str">
        <f t="shared" si="136"/>
        <v>US Natural Gas Physical</v>
      </c>
      <c r="B1740" s="43" t="str">
        <f t="shared" si="137"/>
        <v>US</v>
      </c>
      <c r="C1740" s="43" t="str">
        <f t="shared" si="138"/>
        <v>Natural Gas</v>
      </c>
      <c r="D1740" s="43" t="str">
        <f t="shared" si="139"/>
        <v>Physical</v>
      </c>
      <c r="E1740" s="43">
        <f>IF(VLOOKUP(S1740,'DD-Lookup'!$J$6:$L$50,3,FALSE)="Monthly",(YEAR(AC1740)-YEAR(AB1740))*12+MONTH(AC1740)-MONTH(AB1740)+1,(AC1740-AB1740+1))</f>
        <v>1</v>
      </c>
      <c r="F1740" s="210">
        <f t="shared" si="140"/>
        <v>10000</v>
      </c>
      <c r="G1740" s="199">
        <v>1353871</v>
      </c>
      <c r="H1740" s="195">
        <v>37049.357060185197</v>
      </c>
      <c r="I1740" t="s">
        <v>2254</v>
      </c>
      <c r="M1740" t="s">
        <v>3341</v>
      </c>
      <c r="N1740" t="s">
        <v>3747</v>
      </c>
      <c r="O1740" t="s">
        <v>394</v>
      </c>
      <c r="P1740" s="196">
        <v>10000</v>
      </c>
      <c r="S1740" t="s">
        <v>3342</v>
      </c>
      <c r="T1740" t="s">
        <v>3557</v>
      </c>
      <c r="U1740" s="198">
        <v>3.6225000000000001</v>
      </c>
      <c r="V1740" t="s">
        <v>2466</v>
      </c>
      <c r="W1740" t="s">
        <v>2498</v>
      </c>
      <c r="X1740" t="s">
        <v>2499</v>
      </c>
      <c r="Y1740" t="s">
        <v>2469</v>
      </c>
      <c r="Z1740" t="s">
        <v>2995</v>
      </c>
      <c r="AA1740">
        <v>836083</v>
      </c>
      <c r="AB1740" s="195">
        <v>37050.875011574099</v>
      </c>
      <c r="AC1740" s="195">
        <v>37050.875011574099</v>
      </c>
    </row>
    <row r="1741" spans="1:29" x14ac:dyDescent="0.25">
      <c r="A1741" s="43" t="str">
        <f t="shared" si="136"/>
        <v>US Natural Gas Physical</v>
      </c>
      <c r="B1741" s="43" t="str">
        <f t="shared" si="137"/>
        <v>US</v>
      </c>
      <c r="C1741" s="43" t="str">
        <f t="shared" si="138"/>
        <v>Natural Gas</v>
      </c>
      <c r="D1741" s="43" t="str">
        <f t="shared" si="139"/>
        <v>Physical</v>
      </c>
      <c r="E1741" s="43">
        <f>IF(VLOOKUP(S1741,'DD-Lookup'!$J$6:$L$50,3,FALSE)="Monthly",(YEAR(AC1741)-YEAR(AB1741))*12+MONTH(AC1741)-MONTH(AB1741)+1,(AC1741-AB1741+1))</f>
        <v>1</v>
      </c>
      <c r="F1741" s="210">
        <f t="shared" si="140"/>
        <v>10000</v>
      </c>
      <c r="G1741" s="199">
        <v>1353872</v>
      </c>
      <c r="H1741" s="195">
        <v>37049.3570833333</v>
      </c>
      <c r="I1741" t="s">
        <v>2398</v>
      </c>
      <c r="M1741" t="s">
        <v>3341</v>
      </c>
      <c r="N1741" t="s">
        <v>3747</v>
      </c>
      <c r="O1741" t="s">
        <v>472</v>
      </c>
      <c r="P1741" s="196">
        <v>10000</v>
      </c>
      <c r="S1741" t="s">
        <v>3342</v>
      </c>
      <c r="T1741" t="s">
        <v>3557</v>
      </c>
      <c r="U1741" s="198">
        <v>2.7</v>
      </c>
      <c r="V1741" t="s">
        <v>640</v>
      </c>
      <c r="W1741" t="s">
        <v>3147</v>
      </c>
      <c r="X1741" t="s">
        <v>3092</v>
      </c>
      <c r="Y1741" t="s">
        <v>2469</v>
      </c>
      <c r="Z1741" t="s">
        <v>2995</v>
      </c>
      <c r="AA1741">
        <v>836084</v>
      </c>
      <c r="AB1741" s="195">
        <v>37050.875011574099</v>
      </c>
      <c r="AC1741" s="195">
        <v>37050.875011574099</v>
      </c>
    </row>
    <row r="1742" spans="1:29" x14ac:dyDescent="0.25">
      <c r="A1742" s="43" t="str">
        <f t="shared" si="136"/>
        <v xml:space="preserve"> Natural Gas Financial</v>
      </c>
      <c r="B1742" s="43" t="str">
        <f t="shared" si="137"/>
        <v/>
      </c>
      <c r="C1742" s="43" t="str">
        <f t="shared" si="138"/>
        <v>Natural Gas</v>
      </c>
      <c r="D1742" s="43" t="str">
        <f t="shared" si="139"/>
        <v>Financial</v>
      </c>
      <c r="E1742" s="43">
        <f>IF(VLOOKUP(S1742,'DD-Lookup'!$J$6:$L$50,3,FALSE)="Monthly",(YEAR(AC1742)-YEAR(AB1742))*12+MONTH(AC1742)-MONTH(AB1742)+1,(AC1742-AB1742+1))</f>
        <v>31</v>
      </c>
      <c r="F1742" s="210">
        <f t="shared" si="140"/>
        <v>155000</v>
      </c>
      <c r="G1742" s="199">
        <v>1353873</v>
      </c>
      <c r="H1742" s="195">
        <v>37049.3571296296</v>
      </c>
      <c r="I1742" t="s">
        <v>3375</v>
      </c>
      <c r="M1742" t="s">
        <v>3341</v>
      </c>
      <c r="N1742" t="s">
        <v>3521</v>
      </c>
      <c r="O1742" t="s">
        <v>4218</v>
      </c>
      <c r="P1742" s="196">
        <v>5000</v>
      </c>
      <c r="S1742" t="s">
        <v>3342</v>
      </c>
      <c r="T1742" t="s">
        <v>3557</v>
      </c>
      <c r="U1742" s="198">
        <v>-0.1</v>
      </c>
      <c r="V1742" t="s">
        <v>3351</v>
      </c>
      <c r="W1742" t="s">
        <v>3522</v>
      </c>
      <c r="X1742" t="s">
        <v>2375</v>
      </c>
      <c r="Y1742" t="s">
        <v>3575</v>
      </c>
      <c r="Z1742" t="s">
        <v>2996</v>
      </c>
      <c r="AA1742" t="s">
        <v>641</v>
      </c>
      <c r="AB1742" s="195">
        <v>37165</v>
      </c>
      <c r="AC1742" s="195">
        <v>37195</v>
      </c>
    </row>
    <row r="1743" spans="1:29" x14ac:dyDescent="0.25">
      <c r="A1743" s="43" t="str">
        <f t="shared" si="136"/>
        <v>US Natural Gas Physical</v>
      </c>
      <c r="B1743" s="43" t="str">
        <f t="shared" si="137"/>
        <v>US</v>
      </c>
      <c r="C1743" s="43" t="str">
        <f t="shared" si="138"/>
        <v>Natural Gas</v>
      </c>
      <c r="D1743" s="43" t="str">
        <f t="shared" si="139"/>
        <v>Physical</v>
      </c>
      <c r="E1743" s="43">
        <f>IF(VLOOKUP(S1743,'DD-Lookup'!$J$6:$L$50,3,FALSE)="Monthly",(YEAR(AC1743)-YEAR(AB1743))*12+MONTH(AC1743)-MONTH(AB1743)+1,(AC1743-AB1743+1))</f>
        <v>1</v>
      </c>
      <c r="F1743" s="210">
        <f t="shared" si="140"/>
        <v>10000</v>
      </c>
      <c r="G1743" s="199">
        <v>1353875</v>
      </c>
      <c r="H1743" s="195">
        <v>37049.357141203698</v>
      </c>
      <c r="I1743" t="s">
        <v>3443</v>
      </c>
      <c r="M1743" t="s">
        <v>3341</v>
      </c>
      <c r="N1743" t="s">
        <v>3747</v>
      </c>
      <c r="O1743" t="s">
        <v>442</v>
      </c>
      <c r="Q1743" s="196">
        <v>10000</v>
      </c>
      <c r="S1743" t="s">
        <v>3342</v>
      </c>
      <c r="T1743" t="s">
        <v>3557</v>
      </c>
      <c r="U1743" s="198">
        <v>3.8149999999999999</v>
      </c>
      <c r="V1743" t="s">
        <v>2346</v>
      </c>
      <c r="W1743" t="s">
        <v>2509</v>
      </c>
      <c r="X1743" t="s">
        <v>2510</v>
      </c>
      <c r="Y1743" t="s">
        <v>2469</v>
      </c>
      <c r="Z1743" t="s">
        <v>2995</v>
      </c>
      <c r="AA1743">
        <v>836085</v>
      </c>
      <c r="AB1743" s="195">
        <v>37050.875011574099</v>
      </c>
      <c r="AC1743" s="195">
        <v>37050.875011574099</v>
      </c>
    </row>
    <row r="1744" spans="1:29" x14ac:dyDescent="0.25">
      <c r="A1744" s="43" t="str">
        <f t="shared" si="136"/>
        <v>US Natural Gas Financial</v>
      </c>
      <c r="B1744" s="43" t="str">
        <f t="shared" si="137"/>
        <v>US</v>
      </c>
      <c r="C1744" s="43" t="str">
        <f t="shared" si="138"/>
        <v>Natural Gas</v>
      </c>
      <c r="D1744" s="43" t="str">
        <f t="shared" si="139"/>
        <v>Financial</v>
      </c>
      <c r="E1744" s="43">
        <f>IF(VLOOKUP(S1744,'DD-Lookup'!$J$6:$L$50,3,FALSE)="Monthly",(YEAR(AC1744)-YEAR(AB1744))*12+MONTH(AC1744)-MONTH(AB1744)+1,(AC1744-AB1744+1))</f>
        <v>23</v>
      </c>
      <c r="F1744" s="210">
        <f t="shared" si="140"/>
        <v>230000</v>
      </c>
      <c r="G1744" s="199">
        <v>1353877</v>
      </c>
      <c r="H1744" s="195">
        <v>37049.357164351903</v>
      </c>
      <c r="I1744" t="s">
        <v>2286</v>
      </c>
      <c r="M1744" t="s">
        <v>3341</v>
      </c>
      <c r="N1744" t="s">
        <v>2281</v>
      </c>
      <c r="O1744" t="s">
        <v>2736</v>
      </c>
      <c r="P1744" s="196">
        <v>10000</v>
      </c>
      <c r="S1744" t="s">
        <v>3342</v>
      </c>
      <c r="T1744" t="s">
        <v>3557</v>
      </c>
      <c r="U1744" s="198">
        <v>4.0199999999999996</v>
      </c>
      <c r="V1744" t="s">
        <v>3074</v>
      </c>
      <c r="W1744" t="s">
        <v>3138</v>
      </c>
      <c r="X1744" t="s">
        <v>2206</v>
      </c>
      <c r="Y1744" t="s">
        <v>3575</v>
      </c>
      <c r="Z1744" t="s">
        <v>2995</v>
      </c>
      <c r="AA1744" t="s">
        <v>642</v>
      </c>
      <c r="AB1744" s="195">
        <v>37050.875011574099</v>
      </c>
      <c r="AC1744" s="195">
        <v>37072.875011574099</v>
      </c>
    </row>
    <row r="1745" spans="1:29" x14ac:dyDescent="0.25">
      <c r="A1745" s="43" t="str">
        <f t="shared" si="136"/>
        <v>US Power Physical</v>
      </c>
      <c r="B1745" s="43" t="str">
        <f t="shared" si="137"/>
        <v>US</v>
      </c>
      <c r="C1745" s="43" t="str">
        <f t="shared" si="138"/>
        <v>Power</v>
      </c>
      <c r="D1745" s="43" t="str">
        <f t="shared" si="139"/>
        <v>Physical</v>
      </c>
      <c r="E1745" s="43">
        <f>IF(VLOOKUP(S1745,'DD-Lookup'!$J$6:$L$50,3,FALSE)="Monthly",(YEAR(AC1745)-YEAR(AB1745))*12+MONTH(AC1745)-MONTH(AB1745)+1,(AC1745-AB1745+1))</f>
        <v>30</v>
      </c>
      <c r="F1745" s="210">
        <f t="shared" si="140"/>
        <v>1500</v>
      </c>
      <c r="G1745" s="199">
        <v>1353876</v>
      </c>
      <c r="H1745" s="195">
        <v>37049.357164351903</v>
      </c>
      <c r="I1745" t="s">
        <v>2255</v>
      </c>
      <c r="M1745" t="s">
        <v>2766</v>
      </c>
      <c r="N1745" t="s">
        <v>3361</v>
      </c>
      <c r="O1745" t="s">
        <v>643</v>
      </c>
      <c r="P1745" s="196">
        <v>50</v>
      </c>
      <c r="S1745" t="s">
        <v>3340</v>
      </c>
      <c r="T1745" t="s">
        <v>3557</v>
      </c>
      <c r="U1745" s="198">
        <v>50.75</v>
      </c>
      <c r="V1745" t="s">
        <v>3795</v>
      </c>
      <c r="W1745" t="s">
        <v>2781</v>
      </c>
      <c r="X1745" t="s">
        <v>3197</v>
      </c>
      <c r="Y1745" t="s">
        <v>2662</v>
      </c>
      <c r="Z1745" t="s">
        <v>2990</v>
      </c>
      <c r="AA1745">
        <v>636791.1</v>
      </c>
      <c r="AB1745" s="195">
        <v>37408.600694444402</v>
      </c>
      <c r="AC1745" s="195">
        <v>37437.600694444402</v>
      </c>
    </row>
    <row r="1746" spans="1:29" x14ac:dyDescent="0.25">
      <c r="A1746" s="43" t="str">
        <f t="shared" si="136"/>
        <v>US Power Physical</v>
      </c>
      <c r="B1746" s="43" t="str">
        <f t="shared" si="137"/>
        <v>US</v>
      </c>
      <c r="C1746" s="43" t="str">
        <f t="shared" si="138"/>
        <v>Power</v>
      </c>
      <c r="D1746" s="43" t="str">
        <f t="shared" si="139"/>
        <v>Physical</v>
      </c>
      <c r="E1746" s="43">
        <f>IF(VLOOKUP(S1746,'DD-Lookup'!$J$6:$L$50,3,FALSE)="Monthly",(YEAR(AC1746)-YEAR(AB1746))*12+MONTH(AC1746)-MONTH(AB1746)+1,(AC1746-AB1746+1))</f>
        <v>2</v>
      </c>
      <c r="F1746" s="210">
        <f t="shared" si="140"/>
        <v>50</v>
      </c>
      <c r="G1746" s="199">
        <v>1353879</v>
      </c>
      <c r="H1746" s="195">
        <v>37049.357175925899</v>
      </c>
      <c r="I1746" t="s">
        <v>2276</v>
      </c>
      <c r="M1746" t="s">
        <v>2766</v>
      </c>
      <c r="N1746" t="s">
        <v>3310</v>
      </c>
      <c r="O1746" t="s">
        <v>459</v>
      </c>
      <c r="Q1746" s="196">
        <v>25</v>
      </c>
      <c r="S1746" t="s">
        <v>3340</v>
      </c>
      <c r="T1746" t="s">
        <v>3557</v>
      </c>
      <c r="U1746" s="198">
        <v>31</v>
      </c>
      <c r="V1746" t="s">
        <v>3766</v>
      </c>
      <c r="W1746" t="s">
        <v>3875</v>
      </c>
      <c r="X1746" t="s">
        <v>3312</v>
      </c>
      <c r="Y1746" t="s">
        <v>2662</v>
      </c>
      <c r="Z1746" t="s">
        <v>2990</v>
      </c>
      <c r="AA1746">
        <v>636792.1</v>
      </c>
      <c r="AB1746" s="195">
        <v>37050.875011574099</v>
      </c>
      <c r="AC1746" s="195">
        <v>37051.875011574099</v>
      </c>
    </row>
    <row r="1747" spans="1:29" x14ac:dyDescent="0.25">
      <c r="A1747" s="43" t="str">
        <f t="shared" si="136"/>
        <v>US Natural Gas Physical</v>
      </c>
      <c r="B1747" s="43" t="str">
        <f t="shared" si="137"/>
        <v>US</v>
      </c>
      <c r="C1747" s="43" t="str">
        <f t="shared" si="138"/>
        <v>Natural Gas</v>
      </c>
      <c r="D1747" s="43" t="str">
        <f t="shared" si="139"/>
        <v>Physical</v>
      </c>
      <c r="E1747" s="43">
        <f>IF(VLOOKUP(S1747,'DD-Lookup'!$J$6:$L$50,3,FALSE)="Monthly",(YEAR(AC1747)-YEAR(AB1747))*12+MONTH(AC1747)-MONTH(AB1747)+1,(AC1747-AB1747+1))</f>
        <v>1</v>
      </c>
      <c r="F1747" s="210">
        <f t="shared" si="140"/>
        <v>10000</v>
      </c>
      <c r="G1747" s="199">
        <v>1353880</v>
      </c>
      <c r="H1747" s="195">
        <v>37049.357175925899</v>
      </c>
      <c r="I1747" t="s">
        <v>2254</v>
      </c>
      <c r="M1747" t="s">
        <v>3341</v>
      </c>
      <c r="N1747" t="s">
        <v>3747</v>
      </c>
      <c r="O1747" t="s">
        <v>379</v>
      </c>
      <c r="Q1747" s="196">
        <v>10000</v>
      </c>
      <c r="S1747" t="s">
        <v>3342</v>
      </c>
      <c r="T1747" t="s">
        <v>3557</v>
      </c>
      <c r="U1747" s="198">
        <v>3.7149999999999999</v>
      </c>
      <c r="V1747" t="s">
        <v>2466</v>
      </c>
      <c r="W1747" t="s">
        <v>2467</v>
      </c>
      <c r="X1747" t="s">
        <v>2468</v>
      </c>
      <c r="Y1747" t="s">
        <v>2469</v>
      </c>
      <c r="Z1747" t="s">
        <v>2995</v>
      </c>
      <c r="AA1747">
        <v>836087</v>
      </c>
      <c r="AB1747" s="195">
        <v>37050.875011574099</v>
      </c>
      <c r="AC1747" s="195">
        <v>37050.875011574099</v>
      </c>
    </row>
    <row r="1748" spans="1:29" x14ac:dyDescent="0.25">
      <c r="A1748" s="43" t="str">
        <f t="shared" si="136"/>
        <v>US Power Financial</v>
      </c>
      <c r="B1748" s="43" t="str">
        <f t="shared" si="137"/>
        <v>US</v>
      </c>
      <c r="C1748" s="43" t="str">
        <f t="shared" si="138"/>
        <v>Power</v>
      </c>
      <c r="D1748" s="43" t="str">
        <f t="shared" si="139"/>
        <v>Financial</v>
      </c>
      <c r="E1748" s="43">
        <f>IF(VLOOKUP(S1748,'DD-Lookup'!$J$6:$L$50,3,FALSE)="Monthly",(YEAR(AC1748)-YEAR(AB1748))*12+MONTH(AC1748)-MONTH(AB1748)+1,(AC1748-AB1748+1))</f>
        <v>1</v>
      </c>
      <c r="F1748" s="210">
        <f t="shared" si="140"/>
        <v>50</v>
      </c>
      <c r="G1748" s="199">
        <v>1353881</v>
      </c>
      <c r="H1748" s="195">
        <v>37049.357175925899</v>
      </c>
      <c r="I1748" t="s">
        <v>2483</v>
      </c>
      <c r="M1748" t="s">
        <v>2766</v>
      </c>
      <c r="N1748" t="s">
        <v>2659</v>
      </c>
      <c r="O1748" t="s">
        <v>1703</v>
      </c>
      <c r="Q1748" s="196">
        <v>50</v>
      </c>
      <c r="S1748" t="s">
        <v>3340</v>
      </c>
      <c r="T1748" t="s">
        <v>3557</v>
      </c>
      <c r="U1748" s="198">
        <v>39.65</v>
      </c>
      <c r="V1748" t="s">
        <v>3270</v>
      </c>
      <c r="W1748" t="s">
        <v>2258</v>
      </c>
      <c r="X1748" t="s">
        <v>3368</v>
      </c>
      <c r="Y1748" t="s">
        <v>2662</v>
      </c>
      <c r="Z1748" t="s">
        <v>2995</v>
      </c>
      <c r="AA1748">
        <v>636793.1</v>
      </c>
      <c r="AB1748" s="195">
        <v>37050.875011574099</v>
      </c>
      <c r="AC1748" s="195">
        <v>37050.875011574099</v>
      </c>
    </row>
    <row r="1749" spans="1:29" x14ac:dyDescent="0.25">
      <c r="A1749" s="43" t="str">
        <f t="shared" si="136"/>
        <v>US Natural Gas Physical</v>
      </c>
      <c r="B1749" s="43" t="str">
        <f t="shared" si="137"/>
        <v>US</v>
      </c>
      <c r="C1749" s="43" t="str">
        <f t="shared" si="138"/>
        <v>Natural Gas</v>
      </c>
      <c r="D1749" s="43" t="str">
        <f t="shared" si="139"/>
        <v>Physical</v>
      </c>
      <c r="E1749" s="43">
        <f>IF(VLOOKUP(S1749,'DD-Lookup'!$J$6:$L$50,3,FALSE)="Monthly",(YEAR(AC1749)-YEAR(AB1749))*12+MONTH(AC1749)-MONTH(AB1749)+1,(AC1749-AB1749+1))</f>
        <v>1</v>
      </c>
      <c r="F1749" s="210">
        <f t="shared" si="140"/>
        <v>30000</v>
      </c>
      <c r="G1749" s="199">
        <v>1353882</v>
      </c>
      <c r="H1749" s="195">
        <v>37049.357210648202</v>
      </c>
      <c r="I1749" t="s">
        <v>2527</v>
      </c>
      <c r="M1749" t="s">
        <v>3341</v>
      </c>
      <c r="N1749" t="s">
        <v>3747</v>
      </c>
      <c r="O1749" t="s">
        <v>393</v>
      </c>
      <c r="P1749" s="196">
        <v>30000</v>
      </c>
      <c r="S1749" t="s">
        <v>3342</v>
      </c>
      <c r="T1749" t="s">
        <v>3557</v>
      </c>
      <c r="U1749" s="198">
        <v>3.51</v>
      </c>
      <c r="V1749" t="s">
        <v>2745</v>
      </c>
      <c r="W1749" t="s">
        <v>2347</v>
      </c>
      <c r="X1749" t="s">
        <v>2484</v>
      </c>
      <c r="Y1749" t="s">
        <v>2469</v>
      </c>
      <c r="Z1749" t="s">
        <v>2995</v>
      </c>
      <c r="AA1749">
        <v>836088</v>
      </c>
      <c r="AB1749" s="195">
        <v>37050.875011574099</v>
      </c>
      <c r="AC1749" s="195">
        <v>37050.875011574099</v>
      </c>
    </row>
    <row r="1750" spans="1:29" x14ac:dyDescent="0.25">
      <c r="A1750" s="43" t="str">
        <f t="shared" si="136"/>
        <v>US Power Financial</v>
      </c>
      <c r="B1750" s="43" t="str">
        <f t="shared" si="137"/>
        <v>US</v>
      </c>
      <c r="C1750" s="43" t="str">
        <f t="shared" si="138"/>
        <v>Power</v>
      </c>
      <c r="D1750" s="43" t="str">
        <f t="shared" si="139"/>
        <v>Financial</v>
      </c>
      <c r="E1750" s="43">
        <f>IF(VLOOKUP(S1750,'DD-Lookup'!$J$6:$L$50,3,FALSE)="Monthly",(YEAR(AC1750)-YEAR(AB1750))*12+MONTH(AC1750)-MONTH(AB1750)+1,(AC1750-AB1750+1))</f>
        <v>1</v>
      </c>
      <c r="F1750" s="210">
        <f t="shared" si="140"/>
        <v>50</v>
      </c>
      <c r="G1750" s="199">
        <v>1353883</v>
      </c>
      <c r="H1750" s="195">
        <v>37049.3572569444</v>
      </c>
      <c r="I1750" t="s">
        <v>3064</v>
      </c>
      <c r="M1750" t="s">
        <v>2766</v>
      </c>
      <c r="N1750" t="s">
        <v>2659</v>
      </c>
      <c r="O1750" t="s">
        <v>631</v>
      </c>
      <c r="Q1750" s="196">
        <v>50</v>
      </c>
      <c r="S1750" t="s">
        <v>3340</v>
      </c>
      <c r="T1750" t="s">
        <v>3557</v>
      </c>
      <c r="U1750" s="198">
        <v>31</v>
      </c>
      <c r="V1750" t="s">
        <v>3067</v>
      </c>
      <c r="W1750" t="s">
        <v>2660</v>
      </c>
      <c r="X1750" t="s">
        <v>2661</v>
      </c>
      <c r="Y1750" t="s">
        <v>2662</v>
      </c>
      <c r="Z1750" t="s">
        <v>2995</v>
      </c>
      <c r="AA1750">
        <v>636794.1</v>
      </c>
      <c r="AB1750" s="195">
        <v>37049.875011574099</v>
      </c>
      <c r="AC1750" s="195">
        <v>37049.875011574099</v>
      </c>
    </row>
    <row r="1751" spans="1:29" x14ac:dyDescent="0.25">
      <c r="A1751" s="43" t="str">
        <f t="shared" si="136"/>
        <v>US Natural Gas Physical</v>
      </c>
      <c r="B1751" s="43" t="str">
        <f t="shared" si="137"/>
        <v>US</v>
      </c>
      <c r="C1751" s="43" t="str">
        <f t="shared" si="138"/>
        <v>Natural Gas</v>
      </c>
      <c r="D1751" s="43" t="str">
        <f t="shared" si="139"/>
        <v>Physical</v>
      </c>
      <c r="E1751" s="43">
        <f>IF(VLOOKUP(S1751,'DD-Lookup'!$J$6:$L$50,3,FALSE)="Monthly",(YEAR(AC1751)-YEAR(AB1751))*12+MONTH(AC1751)-MONTH(AB1751)+1,(AC1751-AB1751+1))</f>
        <v>1</v>
      </c>
      <c r="F1751" s="210">
        <f t="shared" si="140"/>
        <v>50000</v>
      </c>
      <c r="G1751" s="199">
        <v>1353886</v>
      </c>
      <c r="H1751" s="195">
        <v>37049.357268518499</v>
      </c>
      <c r="I1751" t="s">
        <v>2487</v>
      </c>
      <c r="M1751" t="s">
        <v>3341</v>
      </c>
      <c r="N1751" t="s">
        <v>3747</v>
      </c>
      <c r="O1751" t="s">
        <v>379</v>
      </c>
      <c r="Q1751" s="196">
        <v>50000</v>
      </c>
      <c r="S1751" t="s">
        <v>3342</v>
      </c>
      <c r="T1751" t="s">
        <v>3557</v>
      </c>
      <c r="U1751" s="198">
        <v>3.7149999999999999</v>
      </c>
      <c r="V1751" t="s">
        <v>2348</v>
      </c>
      <c r="W1751" t="s">
        <v>2467</v>
      </c>
      <c r="X1751" t="s">
        <v>2468</v>
      </c>
      <c r="Y1751" t="s">
        <v>2469</v>
      </c>
      <c r="Z1751" t="s">
        <v>2995</v>
      </c>
      <c r="AA1751">
        <v>836090</v>
      </c>
      <c r="AB1751" s="195">
        <v>37050.875011574099</v>
      </c>
      <c r="AC1751" s="195">
        <v>37050.875011574099</v>
      </c>
    </row>
    <row r="1752" spans="1:29" x14ac:dyDescent="0.25">
      <c r="A1752" s="43" t="str">
        <f t="shared" si="136"/>
        <v>US Natural Gas Physical</v>
      </c>
      <c r="B1752" s="43" t="str">
        <f t="shared" si="137"/>
        <v>US</v>
      </c>
      <c r="C1752" s="43" t="str">
        <f t="shared" si="138"/>
        <v>Natural Gas</v>
      </c>
      <c r="D1752" s="43" t="str">
        <f t="shared" si="139"/>
        <v>Physical</v>
      </c>
      <c r="E1752" s="43">
        <f>IF(VLOOKUP(S1752,'DD-Lookup'!$J$6:$L$50,3,FALSE)="Monthly",(YEAR(AC1752)-YEAR(AB1752))*12+MONTH(AC1752)-MONTH(AB1752)+1,(AC1752-AB1752+1))</f>
        <v>1</v>
      </c>
      <c r="F1752" s="210">
        <f t="shared" si="140"/>
        <v>10000</v>
      </c>
      <c r="G1752" s="199">
        <v>1353884</v>
      </c>
      <c r="H1752" s="195">
        <v>37049.357268518499</v>
      </c>
      <c r="I1752" t="s">
        <v>3375</v>
      </c>
      <c r="M1752" t="s">
        <v>3341</v>
      </c>
      <c r="N1752" t="s">
        <v>3747</v>
      </c>
      <c r="O1752" t="s">
        <v>644</v>
      </c>
      <c r="P1752" s="196">
        <v>10000</v>
      </c>
      <c r="S1752" t="s">
        <v>3342</v>
      </c>
      <c r="T1752" t="s">
        <v>3557</v>
      </c>
      <c r="U1752" s="198">
        <v>3.5750000000000002</v>
      </c>
      <c r="V1752" t="s">
        <v>4200</v>
      </c>
      <c r="W1752" t="s">
        <v>3869</v>
      </c>
      <c r="X1752" t="s">
        <v>3870</v>
      </c>
      <c r="Y1752" t="s">
        <v>2469</v>
      </c>
      <c r="Z1752" t="s">
        <v>2995</v>
      </c>
      <c r="AA1752">
        <v>836092</v>
      </c>
      <c r="AB1752" s="195">
        <v>37050.875011574099</v>
      </c>
      <c r="AC1752" s="195">
        <v>37050.875011574099</v>
      </c>
    </row>
    <row r="1753" spans="1:29" x14ac:dyDescent="0.25">
      <c r="A1753" s="43" t="str">
        <f t="shared" si="136"/>
        <v>US Natural Gas Physical</v>
      </c>
      <c r="B1753" s="43" t="str">
        <f t="shared" si="137"/>
        <v>US</v>
      </c>
      <c r="C1753" s="43" t="str">
        <f t="shared" si="138"/>
        <v>Natural Gas</v>
      </c>
      <c r="D1753" s="43" t="str">
        <f t="shared" si="139"/>
        <v>Physical</v>
      </c>
      <c r="E1753" s="43">
        <f>IF(VLOOKUP(S1753,'DD-Lookup'!$J$6:$L$50,3,FALSE)="Monthly",(YEAR(AC1753)-YEAR(AB1753))*12+MONTH(AC1753)-MONTH(AB1753)+1,(AC1753-AB1753+1))</f>
        <v>1</v>
      </c>
      <c r="F1753" s="210">
        <f t="shared" si="140"/>
        <v>1000</v>
      </c>
      <c r="G1753" s="199">
        <v>1353885</v>
      </c>
      <c r="H1753" s="195">
        <v>37049.357268518499</v>
      </c>
      <c r="I1753" t="s">
        <v>3078</v>
      </c>
      <c r="M1753" t="s">
        <v>3341</v>
      </c>
      <c r="N1753" t="s">
        <v>3747</v>
      </c>
      <c r="O1753" t="s">
        <v>1636</v>
      </c>
      <c r="Q1753" s="196">
        <v>1000</v>
      </c>
      <c r="S1753" t="s">
        <v>3342</v>
      </c>
      <c r="T1753" t="s">
        <v>3557</v>
      </c>
      <c r="U1753" s="198">
        <v>3.52</v>
      </c>
      <c r="V1753" t="s">
        <v>2374</v>
      </c>
      <c r="W1753" t="s">
        <v>2366</v>
      </c>
      <c r="X1753" t="s">
        <v>3093</v>
      </c>
      <c r="Y1753" t="s">
        <v>2469</v>
      </c>
      <c r="Z1753" t="s">
        <v>2995</v>
      </c>
      <c r="AA1753">
        <v>836089</v>
      </c>
      <c r="AB1753" s="195">
        <v>37050.875011574099</v>
      </c>
      <c r="AC1753" s="195">
        <v>37050.875011574099</v>
      </c>
    </row>
    <row r="1754" spans="1:29" x14ac:dyDescent="0.25">
      <c r="A1754" s="43" t="str">
        <f t="shared" si="136"/>
        <v>US Natural Gas Physical</v>
      </c>
      <c r="B1754" s="43" t="str">
        <f t="shared" si="137"/>
        <v>US</v>
      </c>
      <c r="C1754" s="43" t="str">
        <f t="shared" si="138"/>
        <v>Natural Gas</v>
      </c>
      <c r="D1754" s="43" t="str">
        <f t="shared" si="139"/>
        <v>Physical</v>
      </c>
      <c r="E1754" s="43">
        <f>IF(VLOOKUP(S1754,'DD-Lookup'!$J$6:$L$50,3,FALSE)="Monthly",(YEAR(AC1754)-YEAR(AB1754))*12+MONTH(AC1754)-MONTH(AB1754)+1,(AC1754-AB1754+1))</f>
        <v>1</v>
      </c>
      <c r="F1754" s="210">
        <f t="shared" si="140"/>
        <v>5000</v>
      </c>
      <c r="G1754" s="199">
        <v>1353887</v>
      </c>
      <c r="H1754" s="195">
        <v>37049.357280092598</v>
      </c>
      <c r="I1754" t="s">
        <v>2527</v>
      </c>
      <c r="M1754" t="s">
        <v>3341</v>
      </c>
      <c r="N1754" t="s">
        <v>3747</v>
      </c>
      <c r="O1754" t="s">
        <v>497</v>
      </c>
      <c r="Q1754" s="196">
        <v>5000</v>
      </c>
      <c r="S1754" t="s">
        <v>3342</v>
      </c>
      <c r="T1754" t="s">
        <v>3557</v>
      </c>
      <c r="U1754" s="198">
        <v>2.2349999999999999</v>
      </c>
      <c r="V1754" t="s">
        <v>1750</v>
      </c>
      <c r="W1754" t="s">
        <v>3490</v>
      </c>
      <c r="X1754" t="s">
        <v>3325</v>
      </c>
      <c r="Y1754" t="s">
        <v>2469</v>
      </c>
      <c r="Z1754" t="s">
        <v>2995</v>
      </c>
      <c r="AA1754">
        <v>836091</v>
      </c>
      <c r="AB1754" s="195">
        <v>37050.875011574099</v>
      </c>
      <c r="AC1754" s="195">
        <v>37050.875011574099</v>
      </c>
    </row>
    <row r="1755" spans="1:29" x14ac:dyDescent="0.25">
      <c r="A1755" s="43" t="str">
        <f t="shared" si="136"/>
        <v>US Natural Gas Physical</v>
      </c>
      <c r="B1755" s="43" t="str">
        <f t="shared" si="137"/>
        <v>US</v>
      </c>
      <c r="C1755" s="43" t="str">
        <f t="shared" si="138"/>
        <v>Natural Gas</v>
      </c>
      <c r="D1755" s="43" t="str">
        <f t="shared" si="139"/>
        <v>Physical</v>
      </c>
      <c r="E1755" s="43">
        <f>IF(VLOOKUP(S1755,'DD-Lookup'!$J$6:$L$50,3,FALSE)="Monthly",(YEAR(AC1755)-YEAR(AB1755))*12+MONTH(AC1755)-MONTH(AB1755)+1,(AC1755-AB1755+1))</f>
        <v>1</v>
      </c>
      <c r="F1755" s="210">
        <f t="shared" si="140"/>
        <v>5000</v>
      </c>
      <c r="G1755" s="199">
        <v>1353888</v>
      </c>
      <c r="H1755" s="195">
        <v>37049.357337963003</v>
      </c>
      <c r="I1755" t="s">
        <v>3109</v>
      </c>
      <c r="M1755" t="s">
        <v>3341</v>
      </c>
      <c r="N1755" t="s">
        <v>3747</v>
      </c>
      <c r="O1755" t="s">
        <v>1635</v>
      </c>
      <c r="Q1755" s="196">
        <v>5000</v>
      </c>
      <c r="S1755" t="s">
        <v>3342</v>
      </c>
      <c r="T1755" t="s">
        <v>3557</v>
      </c>
      <c r="U1755" s="198">
        <v>3.9249999999999998</v>
      </c>
      <c r="V1755" t="s">
        <v>3732</v>
      </c>
      <c r="W1755" t="s">
        <v>3138</v>
      </c>
      <c r="X1755" t="s">
        <v>3081</v>
      </c>
      <c r="Y1755" t="s">
        <v>2469</v>
      </c>
      <c r="Z1755" t="s">
        <v>2995</v>
      </c>
      <c r="AA1755">
        <v>836094</v>
      </c>
      <c r="AB1755" s="195">
        <v>37050.875011574099</v>
      </c>
      <c r="AC1755" s="195">
        <v>37050.875011574099</v>
      </c>
    </row>
    <row r="1756" spans="1:29" x14ac:dyDescent="0.25">
      <c r="A1756" s="43" t="str">
        <f t="shared" si="136"/>
        <v>US Power Physical</v>
      </c>
      <c r="B1756" s="43" t="str">
        <f t="shared" si="137"/>
        <v>US</v>
      </c>
      <c r="C1756" s="43" t="str">
        <f t="shared" si="138"/>
        <v>Power</v>
      </c>
      <c r="D1756" s="43" t="str">
        <f t="shared" si="139"/>
        <v>Physical</v>
      </c>
      <c r="E1756" s="43">
        <f>IF(VLOOKUP(S1756,'DD-Lookup'!$J$6:$L$50,3,FALSE)="Monthly",(YEAR(AC1756)-YEAR(AB1756))*12+MONTH(AC1756)-MONTH(AB1756)+1,(AC1756-AB1756+1))</f>
        <v>1</v>
      </c>
      <c r="F1756" s="210">
        <f t="shared" si="140"/>
        <v>50</v>
      </c>
      <c r="G1756" s="199">
        <v>1353890</v>
      </c>
      <c r="H1756" s="195">
        <v>37049.357349537</v>
      </c>
      <c r="I1756" t="s">
        <v>2286</v>
      </c>
      <c r="M1756" t="s">
        <v>2766</v>
      </c>
      <c r="N1756" t="s">
        <v>3361</v>
      </c>
      <c r="O1756" t="s">
        <v>1720</v>
      </c>
      <c r="Q1756" s="196">
        <v>50</v>
      </c>
      <c r="S1756" t="s">
        <v>3340</v>
      </c>
      <c r="T1756" t="s">
        <v>3557</v>
      </c>
      <c r="U1756" s="198">
        <v>30</v>
      </c>
      <c r="V1756" t="s">
        <v>3947</v>
      </c>
      <c r="W1756" t="s">
        <v>3376</v>
      </c>
      <c r="X1756" t="s">
        <v>3377</v>
      </c>
      <c r="Y1756" t="s">
        <v>2662</v>
      </c>
      <c r="Z1756" t="s">
        <v>2990</v>
      </c>
      <c r="AA1756">
        <v>636795.1</v>
      </c>
      <c r="AB1756" s="195">
        <v>37050.875011574099</v>
      </c>
      <c r="AC1756" s="195">
        <v>37050.875011574099</v>
      </c>
    </row>
    <row r="1757" spans="1:29" x14ac:dyDescent="0.25">
      <c r="A1757" s="43" t="str">
        <f t="shared" si="136"/>
        <v>US Natural Gas Physical</v>
      </c>
      <c r="B1757" s="43" t="str">
        <f t="shared" si="137"/>
        <v>US</v>
      </c>
      <c r="C1757" s="43" t="str">
        <f t="shared" si="138"/>
        <v>Natural Gas</v>
      </c>
      <c r="D1757" s="43" t="str">
        <f t="shared" si="139"/>
        <v>Physical</v>
      </c>
      <c r="E1757" s="43">
        <f>IF(VLOOKUP(S1757,'DD-Lookup'!$J$6:$L$50,3,FALSE)="Monthly",(YEAR(AC1757)-YEAR(AB1757))*12+MONTH(AC1757)-MONTH(AB1757)+1,(AC1757-AB1757+1))</f>
        <v>1</v>
      </c>
      <c r="F1757" s="210">
        <f t="shared" si="140"/>
        <v>10000</v>
      </c>
      <c r="G1757" s="199">
        <v>1353889</v>
      </c>
      <c r="H1757" s="195">
        <v>37049.357349537</v>
      </c>
      <c r="I1757" t="s">
        <v>2288</v>
      </c>
      <c r="M1757" t="s">
        <v>3341</v>
      </c>
      <c r="N1757" t="s">
        <v>3747</v>
      </c>
      <c r="O1757" t="s">
        <v>645</v>
      </c>
      <c r="Q1757" s="196">
        <v>10000</v>
      </c>
      <c r="S1757" t="s">
        <v>3342</v>
      </c>
      <c r="T1757" t="s">
        <v>3557</v>
      </c>
      <c r="U1757" s="198">
        <v>3.72</v>
      </c>
      <c r="V1757" t="s">
        <v>3305</v>
      </c>
      <c r="W1757" t="s">
        <v>2467</v>
      </c>
      <c r="X1757" t="s">
        <v>2468</v>
      </c>
      <c r="Y1757" t="s">
        <v>2469</v>
      </c>
      <c r="Z1757" t="s">
        <v>2995</v>
      </c>
      <c r="AA1757">
        <v>836093</v>
      </c>
      <c r="AB1757" s="195">
        <v>37050.875011574099</v>
      </c>
      <c r="AC1757" s="195">
        <v>37050.875011574099</v>
      </c>
    </row>
    <row r="1758" spans="1:29" x14ac:dyDescent="0.25">
      <c r="A1758" s="43" t="str">
        <f t="shared" si="136"/>
        <v>US Natural Gas Physical</v>
      </c>
      <c r="B1758" s="43" t="str">
        <f t="shared" si="137"/>
        <v>US</v>
      </c>
      <c r="C1758" s="43" t="str">
        <f t="shared" si="138"/>
        <v>Natural Gas</v>
      </c>
      <c r="D1758" s="43" t="str">
        <f t="shared" si="139"/>
        <v>Physical</v>
      </c>
      <c r="E1758" s="43">
        <f>IF(VLOOKUP(S1758,'DD-Lookup'!$J$6:$L$50,3,FALSE)="Monthly",(YEAR(AC1758)-YEAR(AB1758))*12+MONTH(AC1758)-MONTH(AB1758)+1,(AC1758-AB1758+1))</f>
        <v>1</v>
      </c>
      <c r="F1758" s="210">
        <f t="shared" si="140"/>
        <v>5000</v>
      </c>
      <c r="G1758" s="199">
        <v>1353891</v>
      </c>
      <c r="H1758" s="195">
        <v>37049.357349537</v>
      </c>
      <c r="I1758" t="s">
        <v>2483</v>
      </c>
      <c r="M1758" t="s">
        <v>3341</v>
      </c>
      <c r="N1758" t="s">
        <v>3747</v>
      </c>
      <c r="O1758" t="s">
        <v>487</v>
      </c>
      <c r="Q1758" s="196">
        <v>5000</v>
      </c>
      <c r="S1758" t="s">
        <v>3342</v>
      </c>
      <c r="T1758" t="s">
        <v>3557</v>
      </c>
      <c r="U1758" s="198">
        <v>2.4</v>
      </c>
      <c r="V1758" t="s">
        <v>3326</v>
      </c>
      <c r="W1758" t="s">
        <v>3108</v>
      </c>
      <c r="X1758" t="s">
        <v>3092</v>
      </c>
      <c r="Y1758" t="s">
        <v>2469</v>
      </c>
      <c r="Z1758" t="s">
        <v>2995</v>
      </c>
      <c r="AA1758">
        <v>836095</v>
      </c>
      <c r="AB1758" s="195">
        <v>37050.875011574099</v>
      </c>
      <c r="AC1758" s="195">
        <v>37050.875011574099</v>
      </c>
    </row>
    <row r="1759" spans="1:29" x14ac:dyDescent="0.25">
      <c r="A1759" s="43" t="str">
        <f t="shared" si="136"/>
        <v>US Natural Gas Physical</v>
      </c>
      <c r="B1759" s="43" t="str">
        <f t="shared" si="137"/>
        <v>US</v>
      </c>
      <c r="C1759" s="43" t="str">
        <f t="shared" si="138"/>
        <v>Natural Gas</v>
      </c>
      <c r="D1759" s="43" t="str">
        <f t="shared" si="139"/>
        <v>Physical</v>
      </c>
      <c r="E1759" s="43">
        <f>IF(VLOOKUP(S1759,'DD-Lookup'!$J$6:$L$50,3,FALSE)="Monthly",(YEAR(AC1759)-YEAR(AB1759))*12+MONTH(AC1759)-MONTH(AB1759)+1,(AC1759-AB1759+1))</f>
        <v>1</v>
      </c>
      <c r="F1759" s="210">
        <f t="shared" si="140"/>
        <v>3500</v>
      </c>
      <c r="G1759" s="199">
        <v>1353892</v>
      </c>
      <c r="H1759" s="195">
        <v>37049.357384259303</v>
      </c>
      <c r="I1759" t="s">
        <v>2195</v>
      </c>
      <c r="M1759" t="s">
        <v>3341</v>
      </c>
      <c r="N1759" t="s">
        <v>3747</v>
      </c>
      <c r="O1759" t="s">
        <v>2158</v>
      </c>
      <c r="Q1759" s="196">
        <v>3500</v>
      </c>
      <c r="S1759" t="s">
        <v>3342</v>
      </c>
      <c r="T1759" t="s">
        <v>3557</v>
      </c>
      <c r="U1759" s="198">
        <v>3.9624999999999999</v>
      </c>
      <c r="V1759" t="s">
        <v>2196</v>
      </c>
      <c r="W1759" t="s">
        <v>3138</v>
      </c>
      <c r="X1759" t="s">
        <v>3081</v>
      </c>
      <c r="Y1759" t="s">
        <v>2469</v>
      </c>
      <c r="Z1759" t="s">
        <v>2995</v>
      </c>
      <c r="AA1759">
        <v>836096</v>
      </c>
      <c r="AB1759" s="195">
        <v>37050.875011574099</v>
      </c>
      <c r="AC1759" s="195">
        <v>37050.875011574099</v>
      </c>
    </row>
    <row r="1760" spans="1:29" x14ac:dyDescent="0.25">
      <c r="A1760" s="43" t="str">
        <f t="shared" si="136"/>
        <v>US Power Physical</v>
      </c>
      <c r="B1760" s="43" t="str">
        <f t="shared" si="137"/>
        <v>US</v>
      </c>
      <c r="C1760" s="43" t="str">
        <f t="shared" si="138"/>
        <v>Power</v>
      </c>
      <c r="D1760" s="43" t="str">
        <f t="shared" si="139"/>
        <v>Physical</v>
      </c>
      <c r="E1760" s="43">
        <f>IF(VLOOKUP(S1760,'DD-Lookup'!$J$6:$L$50,3,FALSE)="Monthly",(YEAR(AC1760)-YEAR(AB1760))*12+MONTH(AC1760)-MONTH(AB1760)+1,(AC1760-AB1760+1))</f>
        <v>2</v>
      </c>
      <c r="F1760" s="210">
        <f t="shared" si="140"/>
        <v>50</v>
      </c>
      <c r="G1760" s="199">
        <v>1353893</v>
      </c>
      <c r="H1760" s="195">
        <v>37049.357407407399</v>
      </c>
      <c r="I1760" t="s">
        <v>4150</v>
      </c>
      <c r="M1760" t="s">
        <v>2766</v>
      </c>
      <c r="N1760" t="s">
        <v>3308</v>
      </c>
      <c r="O1760" t="s">
        <v>2694</v>
      </c>
      <c r="P1760" s="196">
        <v>25</v>
      </c>
      <c r="S1760" t="s">
        <v>3340</v>
      </c>
      <c r="T1760" t="s">
        <v>3557</v>
      </c>
      <c r="U1760" s="198">
        <v>62</v>
      </c>
      <c r="V1760" t="s">
        <v>4151</v>
      </c>
      <c r="W1760" t="s">
        <v>3313</v>
      </c>
      <c r="X1760" t="s">
        <v>3309</v>
      </c>
      <c r="Y1760" t="s">
        <v>2662</v>
      </c>
      <c r="Z1760" t="s">
        <v>2990</v>
      </c>
      <c r="AA1760">
        <v>636796.1</v>
      </c>
      <c r="AB1760" s="195">
        <v>37050.875011574099</v>
      </c>
      <c r="AC1760" s="195">
        <v>37051.875011574099</v>
      </c>
    </row>
    <row r="1761" spans="1:29" x14ac:dyDescent="0.25">
      <c r="A1761" s="43" t="str">
        <f t="shared" si="136"/>
        <v>US Natural Gas Physical</v>
      </c>
      <c r="B1761" s="43" t="str">
        <f t="shared" si="137"/>
        <v>US</v>
      </c>
      <c r="C1761" s="43" t="str">
        <f t="shared" si="138"/>
        <v>Natural Gas</v>
      </c>
      <c r="D1761" s="43" t="str">
        <f t="shared" si="139"/>
        <v>Physical</v>
      </c>
      <c r="E1761" s="43">
        <f>IF(VLOOKUP(S1761,'DD-Lookup'!$J$6:$L$50,3,FALSE)="Monthly",(YEAR(AC1761)-YEAR(AB1761))*12+MONTH(AC1761)-MONTH(AB1761)+1,(AC1761-AB1761+1))</f>
        <v>1</v>
      </c>
      <c r="F1761" s="210">
        <f t="shared" si="140"/>
        <v>5000</v>
      </c>
      <c r="G1761" s="199">
        <v>1353894</v>
      </c>
      <c r="H1761" s="195">
        <v>37049.357430555603</v>
      </c>
      <c r="I1761" t="s">
        <v>3094</v>
      </c>
      <c r="M1761" t="s">
        <v>3341</v>
      </c>
      <c r="N1761" t="s">
        <v>3747</v>
      </c>
      <c r="O1761" t="s">
        <v>2706</v>
      </c>
      <c r="P1761" s="196">
        <v>5000</v>
      </c>
      <c r="S1761" t="s">
        <v>3342</v>
      </c>
      <c r="T1761" t="s">
        <v>3557</v>
      </c>
      <c r="U1761" s="198">
        <v>3.89</v>
      </c>
      <c r="V1761" t="s">
        <v>3095</v>
      </c>
      <c r="W1761" t="s">
        <v>431</v>
      </c>
      <c r="X1761" t="s">
        <v>3077</v>
      </c>
      <c r="Y1761" t="s">
        <v>2469</v>
      </c>
      <c r="Z1761" t="s">
        <v>2995</v>
      </c>
      <c r="AA1761">
        <v>836098</v>
      </c>
      <c r="AB1761" s="195">
        <v>37050.875011574099</v>
      </c>
      <c r="AC1761" s="195">
        <v>37050.875011574099</v>
      </c>
    </row>
    <row r="1762" spans="1:29" x14ac:dyDescent="0.25">
      <c r="A1762" s="43" t="str">
        <f t="shared" si="136"/>
        <v>US Power Physical</v>
      </c>
      <c r="B1762" s="43" t="str">
        <f t="shared" si="137"/>
        <v>US</v>
      </c>
      <c r="C1762" s="43" t="str">
        <f t="shared" si="138"/>
        <v>Power</v>
      </c>
      <c r="D1762" s="43" t="str">
        <f t="shared" si="139"/>
        <v>Physical</v>
      </c>
      <c r="E1762" s="43">
        <f>IF(VLOOKUP(S1762,'DD-Lookup'!$J$6:$L$50,3,FALSE)="Monthly",(YEAR(AC1762)-YEAR(AB1762))*12+MONTH(AC1762)-MONTH(AB1762)+1,(AC1762-AB1762+1))</f>
        <v>2</v>
      </c>
      <c r="F1762" s="210">
        <f t="shared" si="140"/>
        <v>14</v>
      </c>
      <c r="G1762" s="199">
        <v>1353895</v>
      </c>
      <c r="H1762" s="195">
        <v>37049.357453703698</v>
      </c>
      <c r="I1762" t="s">
        <v>3375</v>
      </c>
      <c r="M1762" t="s">
        <v>2766</v>
      </c>
      <c r="N1762" t="s">
        <v>3310</v>
      </c>
      <c r="O1762" t="s">
        <v>473</v>
      </c>
      <c r="Q1762" s="196">
        <v>7</v>
      </c>
      <c r="S1762" t="s">
        <v>3340</v>
      </c>
      <c r="T1762" t="s">
        <v>3557</v>
      </c>
      <c r="U1762" s="198">
        <v>56</v>
      </c>
      <c r="V1762" t="s">
        <v>2410</v>
      </c>
      <c r="W1762" t="s">
        <v>1758</v>
      </c>
      <c r="X1762" t="s">
        <v>3312</v>
      </c>
      <c r="Y1762" t="s">
        <v>2662</v>
      </c>
      <c r="Z1762" t="s">
        <v>2990</v>
      </c>
      <c r="AA1762">
        <v>636797.1</v>
      </c>
      <c r="AB1762" s="195">
        <v>37050.875011574099</v>
      </c>
      <c r="AC1762" s="195">
        <v>37051.875011574099</v>
      </c>
    </row>
    <row r="1763" spans="1:29" x14ac:dyDescent="0.25">
      <c r="A1763" s="43" t="str">
        <f t="shared" si="136"/>
        <v>US Natural Gas Physical</v>
      </c>
      <c r="B1763" s="43" t="str">
        <f t="shared" si="137"/>
        <v>US</v>
      </c>
      <c r="C1763" s="43" t="str">
        <f t="shared" si="138"/>
        <v>Natural Gas</v>
      </c>
      <c r="D1763" s="43" t="str">
        <f t="shared" si="139"/>
        <v>Physical</v>
      </c>
      <c r="E1763" s="43">
        <f>IF(VLOOKUP(S1763,'DD-Lookup'!$J$6:$L$50,3,FALSE)="Monthly",(YEAR(AC1763)-YEAR(AB1763))*12+MONTH(AC1763)-MONTH(AB1763)+1,(AC1763-AB1763+1))</f>
        <v>1</v>
      </c>
      <c r="F1763" s="210">
        <f t="shared" si="140"/>
        <v>10000</v>
      </c>
      <c r="G1763" s="199">
        <v>1353897</v>
      </c>
      <c r="H1763" s="195">
        <v>37049.357453703698</v>
      </c>
      <c r="I1763" t="s">
        <v>2487</v>
      </c>
      <c r="M1763" t="s">
        <v>3341</v>
      </c>
      <c r="N1763" t="s">
        <v>3747</v>
      </c>
      <c r="O1763" t="s">
        <v>379</v>
      </c>
      <c r="Q1763" s="196">
        <v>10000</v>
      </c>
      <c r="S1763" t="s">
        <v>3342</v>
      </c>
      <c r="T1763" t="s">
        <v>3557</v>
      </c>
      <c r="U1763" s="198">
        <v>3.7149999999999999</v>
      </c>
      <c r="V1763" t="s">
        <v>3489</v>
      </c>
      <c r="W1763" t="s">
        <v>2467</v>
      </c>
      <c r="X1763" t="s">
        <v>2468</v>
      </c>
      <c r="Y1763" t="s">
        <v>2469</v>
      </c>
      <c r="Z1763" t="s">
        <v>2995</v>
      </c>
      <c r="AA1763">
        <v>836099</v>
      </c>
      <c r="AB1763" s="195">
        <v>37050.875011574099</v>
      </c>
      <c r="AC1763" s="195">
        <v>37050.875011574099</v>
      </c>
    </row>
    <row r="1764" spans="1:29" x14ac:dyDescent="0.25">
      <c r="A1764" s="43" t="str">
        <f t="shared" si="136"/>
        <v>US Power Physical</v>
      </c>
      <c r="B1764" s="43" t="str">
        <f t="shared" si="137"/>
        <v>US</v>
      </c>
      <c r="C1764" s="43" t="str">
        <f t="shared" si="138"/>
        <v>Power</v>
      </c>
      <c r="D1764" s="43" t="str">
        <f t="shared" si="139"/>
        <v>Physical</v>
      </c>
      <c r="E1764" s="43">
        <f>IF(VLOOKUP(S1764,'DD-Lookup'!$J$6:$L$50,3,FALSE)="Monthly",(YEAR(AC1764)-YEAR(AB1764))*12+MONTH(AC1764)-MONTH(AB1764)+1,(AC1764-AB1764+1))</f>
        <v>2</v>
      </c>
      <c r="F1764" s="210">
        <f t="shared" si="140"/>
        <v>50</v>
      </c>
      <c r="G1764" s="199">
        <v>1353899</v>
      </c>
      <c r="H1764" s="195">
        <v>37049.357465277797</v>
      </c>
      <c r="I1764" t="s">
        <v>4150</v>
      </c>
      <c r="M1764" t="s">
        <v>2766</v>
      </c>
      <c r="N1764" t="s">
        <v>3308</v>
      </c>
      <c r="O1764" t="s">
        <v>2694</v>
      </c>
      <c r="P1764" s="196">
        <v>25</v>
      </c>
      <c r="S1764" t="s">
        <v>3340</v>
      </c>
      <c r="T1764" t="s">
        <v>3557</v>
      </c>
      <c r="U1764" s="198">
        <v>61</v>
      </c>
      <c r="V1764" t="s">
        <v>1768</v>
      </c>
      <c r="W1764" t="s">
        <v>3313</v>
      </c>
      <c r="X1764" t="s">
        <v>3309</v>
      </c>
      <c r="Y1764" t="s">
        <v>2662</v>
      </c>
      <c r="Z1764" t="s">
        <v>2990</v>
      </c>
      <c r="AA1764">
        <v>636798.1</v>
      </c>
      <c r="AB1764" s="195">
        <v>37050.875011574099</v>
      </c>
      <c r="AC1764" s="195">
        <v>37051.875011574099</v>
      </c>
    </row>
    <row r="1765" spans="1:29" x14ac:dyDescent="0.25">
      <c r="A1765" s="43" t="str">
        <f t="shared" si="136"/>
        <v>US Natural Gas Physical</v>
      </c>
      <c r="B1765" s="43" t="str">
        <f t="shared" si="137"/>
        <v>US</v>
      </c>
      <c r="C1765" s="43" t="str">
        <f t="shared" si="138"/>
        <v>Natural Gas</v>
      </c>
      <c r="D1765" s="43" t="str">
        <f t="shared" si="139"/>
        <v>Physical</v>
      </c>
      <c r="E1765" s="43">
        <f>IF(VLOOKUP(S1765,'DD-Lookup'!$J$6:$L$50,3,FALSE)="Monthly",(YEAR(AC1765)-YEAR(AB1765))*12+MONTH(AC1765)-MONTH(AB1765)+1,(AC1765-AB1765+1))</f>
        <v>1</v>
      </c>
      <c r="F1765" s="210">
        <f t="shared" si="140"/>
        <v>5000</v>
      </c>
      <c r="G1765" s="199">
        <v>1353900</v>
      </c>
      <c r="H1765" s="195">
        <v>37049.357465277797</v>
      </c>
      <c r="I1765" t="s">
        <v>2527</v>
      </c>
      <c r="M1765" t="s">
        <v>3341</v>
      </c>
      <c r="N1765" t="s">
        <v>3747</v>
      </c>
      <c r="O1765" t="s">
        <v>428</v>
      </c>
      <c r="P1765" s="196">
        <v>5000</v>
      </c>
      <c r="S1765" t="s">
        <v>3342</v>
      </c>
      <c r="T1765" t="s">
        <v>3557</v>
      </c>
      <c r="U1765" s="198">
        <v>3.53</v>
      </c>
      <c r="V1765" t="s">
        <v>2349</v>
      </c>
      <c r="W1765" t="s">
        <v>2498</v>
      </c>
      <c r="X1765" t="s">
        <v>2499</v>
      </c>
      <c r="Y1765" t="s">
        <v>2469</v>
      </c>
      <c r="Z1765" t="s">
        <v>2995</v>
      </c>
      <c r="AA1765">
        <v>836100</v>
      </c>
      <c r="AB1765" s="195">
        <v>37050.875011574099</v>
      </c>
      <c r="AC1765" s="195">
        <v>37050.875011574099</v>
      </c>
    </row>
    <row r="1766" spans="1:29" x14ac:dyDescent="0.25">
      <c r="A1766" s="43" t="str">
        <f t="shared" si="136"/>
        <v>US Natural Gas Physical</v>
      </c>
      <c r="B1766" s="43" t="str">
        <f t="shared" si="137"/>
        <v>US</v>
      </c>
      <c r="C1766" s="43" t="str">
        <f t="shared" si="138"/>
        <v>Natural Gas</v>
      </c>
      <c r="D1766" s="43" t="str">
        <f t="shared" si="139"/>
        <v>Physical</v>
      </c>
      <c r="E1766" s="43">
        <f>IF(VLOOKUP(S1766,'DD-Lookup'!$J$6:$L$50,3,FALSE)="Monthly",(YEAR(AC1766)-YEAR(AB1766))*12+MONTH(AC1766)-MONTH(AB1766)+1,(AC1766-AB1766+1))</f>
        <v>1</v>
      </c>
      <c r="F1766" s="210">
        <f t="shared" si="140"/>
        <v>5000</v>
      </c>
      <c r="G1766" s="199">
        <v>1353901</v>
      </c>
      <c r="H1766" s="195">
        <v>37049.3574884259</v>
      </c>
      <c r="I1766" t="s">
        <v>2394</v>
      </c>
      <c r="M1766" t="s">
        <v>3341</v>
      </c>
      <c r="N1766" t="s">
        <v>3747</v>
      </c>
      <c r="O1766" t="s">
        <v>464</v>
      </c>
      <c r="P1766" s="196">
        <v>5000</v>
      </c>
      <c r="S1766" t="s">
        <v>3342</v>
      </c>
      <c r="T1766" t="s">
        <v>3557</v>
      </c>
      <c r="U1766" s="198">
        <v>3.78</v>
      </c>
      <c r="V1766" t="s">
        <v>3852</v>
      </c>
      <c r="W1766" t="s">
        <v>2509</v>
      </c>
      <c r="X1766" t="s">
        <v>2510</v>
      </c>
      <c r="Y1766" t="s">
        <v>2469</v>
      </c>
      <c r="Z1766" t="s">
        <v>2995</v>
      </c>
      <c r="AA1766">
        <v>836102</v>
      </c>
      <c r="AB1766" s="195">
        <v>37050.875011574099</v>
      </c>
      <c r="AC1766" s="195">
        <v>37050.875011574099</v>
      </c>
    </row>
    <row r="1767" spans="1:29" x14ac:dyDescent="0.25">
      <c r="A1767" s="43" t="str">
        <f t="shared" si="136"/>
        <v>US Natural Gas Physical</v>
      </c>
      <c r="B1767" s="43" t="str">
        <f t="shared" si="137"/>
        <v>US</v>
      </c>
      <c r="C1767" s="43" t="str">
        <f t="shared" si="138"/>
        <v>Natural Gas</v>
      </c>
      <c r="D1767" s="43" t="str">
        <f t="shared" si="139"/>
        <v>Physical</v>
      </c>
      <c r="E1767" s="43">
        <f>IF(VLOOKUP(S1767,'DD-Lookup'!$J$6:$L$50,3,FALSE)="Monthly",(YEAR(AC1767)-YEAR(AB1767))*12+MONTH(AC1767)-MONTH(AB1767)+1,(AC1767-AB1767+1))</f>
        <v>1</v>
      </c>
      <c r="F1767" s="210">
        <f t="shared" si="140"/>
        <v>5000</v>
      </c>
      <c r="G1767" s="199">
        <v>1353903</v>
      </c>
      <c r="H1767" s="195">
        <v>37049.357523148101</v>
      </c>
      <c r="I1767" t="s">
        <v>3375</v>
      </c>
      <c r="M1767" t="s">
        <v>3341</v>
      </c>
      <c r="N1767" t="s">
        <v>3747</v>
      </c>
      <c r="O1767" t="s">
        <v>499</v>
      </c>
      <c r="Q1767" s="196">
        <v>5000</v>
      </c>
      <c r="S1767" t="s">
        <v>3342</v>
      </c>
      <c r="T1767" t="s">
        <v>3557</v>
      </c>
      <c r="U1767" s="198">
        <v>2.125</v>
      </c>
      <c r="V1767" t="s">
        <v>3075</v>
      </c>
      <c r="W1767" t="s">
        <v>3490</v>
      </c>
      <c r="X1767" t="s">
        <v>3325</v>
      </c>
      <c r="Y1767" t="s">
        <v>2469</v>
      </c>
      <c r="Z1767" t="s">
        <v>2995</v>
      </c>
      <c r="AA1767">
        <v>836101</v>
      </c>
      <c r="AB1767" s="195">
        <v>37050.875011574099</v>
      </c>
      <c r="AC1767" s="195">
        <v>37050.875011574099</v>
      </c>
    </row>
    <row r="1768" spans="1:29" x14ac:dyDescent="0.25">
      <c r="A1768" s="43" t="str">
        <f t="shared" si="136"/>
        <v>US Natural Gas Physical</v>
      </c>
      <c r="B1768" s="43" t="str">
        <f t="shared" si="137"/>
        <v>US</v>
      </c>
      <c r="C1768" s="43" t="str">
        <f t="shared" si="138"/>
        <v>Natural Gas</v>
      </c>
      <c r="D1768" s="43" t="str">
        <f t="shared" si="139"/>
        <v>Physical</v>
      </c>
      <c r="E1768" s="43">
        <f>IF(VLOOKUP(S1768,'DD-Lookup'!$J$6:$L$50,3,FALSE)="Monthly",(YEAR(AC1768)-YEAR(AB1768))*12+MONTH(AC1768)-MONTH(AB1768)+1,(AC1768-AB1768+1))</f>
        <v>1</v>
      </c>
      <c r="F1768" s="210">
        <f t="shared" si="140"/>
        <v>30000</v>
      </c>
      <c r="G1768" s="199">
        <v>1353902</v>
      </c>
      <c r="H1768" s="195">
        <v>37049.357523148101</v>
      </c>
      <c r="I1768" t="s">
        <v>2487</v>
      </c>
      <c r="M1768" t="s">
        <v>3341</v>
      </c>
      <c r="N1768" t="s">
        <v>3747</v>
      </c>
      <c r="O1768" t="s">
        <v>379</v>
      </c>
      <c r="Q1768" s="196">
        <v>30000</v>
      </c>
      <c r="S1768" t="s">
        <v>3342</v>
      </c>
      <c r="T1768" t="s">
        <v>3557</v>
      </c>
      <c r="U1768" s="198">
        <v>3.7149999999999999</v>
      </c>
      <c r="V1768" t="s">
        <v>2348</v>
      </c>
      <c r="W1768" t="s">
        <v>2467</v>
      </c>
      <c r="X1768" t="s">
        <v>2468</v>
      </c>
      <c r="Y1768" t="s">
        <v>2469</v>
      </c>
      <c r="Z1768" t="s">
        <v>2995</v>
      </c>
      <c r="AA1768">
        <v>836103</v>
      </c>
      <c r="AB1768" s="195">
        <v>37050.875011574099</v>
      </c>
      <c r="AC1768" s="195">
        <v>37050.875011574099</v>
      </c>
    </row>
    <row r="1769" spans="1:29" x14ac:dyDescent="0.25">
      <c r="A1769" s="43" t="str">
        <f t="shared" si="136"/>
        <v>US Natural Gas Physical</v>
      </c>
      <c r="B1769" s="43" t="str">
        <f t="shared" si="137"/>
        <v>US</v>
      </c>
      <c r="C1769" s="43" t="str">
        <f t="shared" si="138"/>
        <v>Natural Gas</v>
      </c>
      <c r="D1769" s="43" t="str">
        <f t="shared" si="139"/>
        <v>Physical</v>
      </c>
      <c r="E1769" s="43">
        <f>IF(VLOOKUP(S1769,'DD-Lookup'!$J$6:$L$50,3,FALSE)="Monthly",(YEAR(AC1769)-YEAR(AB1769))*12+MONTH(AC1769)-MONTH(AB1769)+1,(AC1769-AB1769+1))</f>
        <v>23</v>
      </c>
      <c r="F1769" s="210">
        <f t="shared" si="140"/>
        <v>23000</v>
      </c>
      <c r="G1769" s="199">
        <v>1353904</v>
      </c>
      <c r="H1769" s="195">
        <v>37049.357569444401</v>
      </c>
      <c r="I1769" t="s">
        <v>2276</v>
      </c>
      <c r="M1769" t="s">
        <v>3341</v>
      </c>
      <c r="N1769" t="s">
        <v>3747</v>
      </c>
      <c r="O1769" t="s">
        <v>646</v>
      </c>
      <c r="Q1769" s="196">
        <v>1000</v>
      </c>
      <c r="S1769" t="s">
        <v>3342</v>
      </c>
      <c r="T1769" t="s">
        <v>3557</v>
      </c>
      <c r="U1769" s="198">
        <v>3.6949999999999998</v>
      </c>
      <c r="V1769" t="s">
        <v>427</v>
      </c>
      <c r="W1769" t="s">
        <v>2175</v>
      </c>
      <c r="X1769" t="s">
        <v>2176</v>
      </c>
      <c r="Y1769" t="s">
        <v>2469</v>
      </c>
      <c r="Z1769" t="s">
        <v>2995</v>
      </c>
      <c r="AA1769">
        <v>836105</v>
      </c>
      <c r="AB1769" s="195">
        <v>37050.875011574099</v>
      </c>
      <c r="AC1769" s="195">
        <v>37072.875011574099</v>
      </c>
    </row>
    <row r="1770" spans="1:29" x14ac:dyDescent="0.25">
      <c r="A1770" s="43" t="str">
        <f t="shared" si="136"/>
        <v>US Natural Gas Physical</v>
      </c>
      <c r="B1770" s="43" t="str">
        <f t="shared" si="137"/>
        <v>US</v>
      </c>
      <c r="C1770" s="43" t="str">
        <f t="shared" si="138"/>
        <v>Natural Gas</v>
      </c>
      <c r="D1770" s="43" t="str">
        <f t="shared" si="139"/>
        <v>Physical</v>
      </c>
      <c r="E1770" s="43">
        <f>IF(VLOOKUP(S1770,'DD-Lookup'!$J$6:$L$50,3,FALSE)="Monthly",(YEAR(AC1770)-YEAR(AB1770))*12+MONTH(AC1770)-MONTH(AB1770)+1,(AC1770-AB1770+1))</f>
        <v>1</v>
      </c>
      <c r="F1770" s="210">
        <f t="shared" si="140"/>
        <v>5333</v>
      </c>
      <c r="G1770" s="199">
        <v>1353905</v>
      </c>
      <c r="H1770" s="195">
        <v>37049.357569444401</v>
      </c>
      <c r="I1770" t="s">
        <v>3529</v>
      </c>
      <c r="M1770" t="s">
        <v>3341</v>
      </c>
      <c r="N1770" t="s">
        <v>3747</v>
      </c>
      <c r="O1770" t="s">
        <v>2733</v>
      </c>
      <c r="P1770" s="196">
        <v>5333</v>
      </c>
      <c r="S1770" t="s">
        <v>3342</v>
      </c>
      <c r="T1770" t="s">
        <v>3557</v>
      </c>
      <c r="U1770" s="198">
        <v>3.605</v>
      </c>
      <c r="V1770" t="s">
        <v>2515</v>
      </c>
      <c r="W1770" t="s">
        <v>2181</v>
      </c>
      <c r="X1770" t="s">
        <v>2182</v>
      </c>
      <c r="Y1770" t="s">
        <v>2469</v>
      </c>
      <c r="Z1770" t="s">
        <v>2995</v>
      </c>
      <c r="AA1770">
        <v>836104</v>
      </c>
      <c r="AB1770" s="195">
        <v>37050.875011574099</v>
      </c>
      <c r="AC1770" s="195">
        <v>37050.875011574099</v>
      </c>
    </row>
    <row r="1771" spans="1:29" x14ac:dyDescent="0.25">
      <c r="A1771" s="43" t="str">
        <f t="shared" si="136"/>
        <v>US Power Physical</v>
      </c>
      <c r="B1771" s="43" t="str">
        <f t="shared" si="137"/>
        <v>US</v>
      </c>
      <c r="C1771" s="43" t="str">
        <f t="shared" si="138"/>
        <v>Power</v>
      </c>
      <c r="D1771" s="43" t="str">
        <f t="shared" si="139"/>
        <v>Physical</v>
      </c>
      <c r="E1771" s="43">
        <f>IF(VLOOKUP(S1771,'DD-Lookup'!$J$6:$L$50,3,FALSE)="Monthly",(YEAR(AC1771)-YEAR(AB1771))*12+MONTH(AC1771)-MONTH(AB1771)+1,(AC1771-AB1771+1))</f>
        <v>2</v>
      </c>
      <c r="F1771" s="210">
        <f t="shared" si="140"/>
        <v>50</v>
      </c>
      <c r="G1771" s="199">
        <v>1353906</v>
      </c>
      <c r="H1771" s="195">
        <v>37049.357581018499</v>
      </c>
      <c r="I1771" t="s">
        <v>2355</v>
      </c>
      <c r="M1771" t="s">
        <v>2766</v>
      </c>
      <c r="N1771" t="s">
        <v>3308</v>
      </c>
      <c r="O1771" t="s">
        <v>470</v>
      </c>
      <c r="Q1771" s="196">
        <v>25</v>
      </c>
      <c r="S1771" t="s">
        <v>3340</v>
      </c>
      <c r="T1771" t="s">
        <v>3557</v>
      </c>
      <c r="U1771" s="198">
        <v>28</v>
      </c>
      <c r="V1771" t="s">
        <v>3764</v>
      </c>
      <c r="W1771" t="s">
        <v>3060</v>
      </c>
      <c r="X1771" t="s">
        <v>3309</v>
      </c>
      <c r="Y1771" t="s">
        <v>2662</v>
      </c>
      <c r="Z1771" t="s">
        <v>2990</v>
      </c>
      <c r="AA1771">
        <v>636799.1</v>
      </c>
      <c r="AB1771" s="195">
        <v>37050.875011574099</v>
      </c>
      <c r="AC1771" s="195">
        <v>37051.875011574099</v>
      </c>
    </row>
    <row r="1772" spans="1:29" x14ac:dyDescent="0.25">
      <c r="A1772" s="43" t="str">
        <f t="shared" si="136"/>
        <v>US Power Financial</v>
      </c>
      <c r="B1772" s="43" t="str">
        <f t="shared" si="137"/>
        <v>US</v>
      </c>
      <c r="C1772" s="43" t="str">
        <f t="shared" si="138"/>
        <v>Power</v>
      </c>
      <c r="D1772" s="43" t="str">
        <f t="shared" si="139"/>
        <v>Financial</v>
      </c>
      <c r="E1772" s="43">
        <f>IF(VLOOKUP(S1772,'DD-Lookup'!$J$6:$L$50,3,FALSE)="Monthly",(YEAR(AC1772)-YEAR(AB1772))*12+MONTH(AC1772)-MONTH(AB1772)+1,(AC1772-AB1772+1))</f>
        <v>1</v>
      </c>
      <c r="F1772" s="210">
        <f t="shared" si="140"/>
        <v>50</v>
      </c>
      <c r="G1772" s="199">
        <v>1353908</v>
      </c>
      <c r="H1772" s="195">
        <v>37049.357581018499</v>
      </c>
      <c r="I1772" t="s">
        <v>2244</v>
      </c>
      <c r="M1772" t="s">
        <v>2766</v>
      </c>
      <c r="N1772" t="s">
        <v>2659</v>
      </c>
      <c r="O1772" t="s">
        <v>1709</v>
      </c>
      <c r="P1772" s="196">
        <v>50</v>
      </c>
      <c r="S1772" t="s">
        <v>3340</v>
      </c>
      <c r="T1772" t="s">
        <v>3557</v>
      </c>
      <c r="U1772" s="198">
        <v>28.9</v>
      </c>
      <c r="V1772" t="s">
        <v>3136</v>
      </c>
      <c r="W1772" t="s">
        <v>2258</v>
      </c>
      <c r="X1772" t="s">
        <v>3368</v>
      </c>
      <c r="Y1772" t="s">
        <v>2662</v>
      </c>
      <c r="Z1772" t="s">
        <v>2995</v>
      </c>
      <c r="AA1772">
        <v>636800.1</v>
      </c>
      <c r="AB1772" s="195">
        <v>37050.875011574099</v>
      </c>
      <c r="AC1772" s="195">
        <v>37050.875011574099</v>
      </c>
    </row>
    <row r="1773" spans="1:29" x14ac:dyDescent="0.25">
      <c r="A1773" s="43" t="str">
        <f t="shared" si="136"/>
        <v>US Power Physical</v>
      </c>
      <c r="B1773" s="43" t="str">
        <f t="shared" si="137"/>
        <v>US</v>
      </c>
      <c r="C1773" s="43" t="str">
        <f t="shared" si="138"/>
        <v>Power</v>
      </c>
      <c r="D1773" s="43" t="str">
        <f t="shared" si="139"/>
        <v>Physical</v>
      </c>
      <c r="E1773" s="43">
        <f>IF(VLOOKUP(S1773,'DD-Lookup'!$J$6:$L$50,3,FALSE)="Monthly",(YEAR(AC1773)-YEAR(AB1773))*12+MONTH(AC1773)-MONTH(AB1773)+1,(AC1773-AB1773+1))</f>
        <v>2</v>
      </c>
      <c r="F1773" s="210">
        <f t="shared" si="140"/>
        <v>50</v>
      </c>
      <c r="G1773" s="199">
        <v>1353909</v>
      </c>
      <c r="H1773" s="195">
        <v>37049.357592592598</v>
      </c>
      <c r="I1773" t="s">
        <v>2169</v>
      </c>
      <c r="M1773" t="s">
        <v>2766</v>
      </c>
      <c r="N1773" t="s">
        <v>3308</v>
      </c>
      <c r="O1773" t="s">
        <v>551</v>
      </c>
      <c r="Q1773" s="196">
        <v>25</v>
      </c>
      <c r="S1773" t="s">
        <v>3340</v>
      </c>
      <c r="T1773" t="s">
        <v>3557</v>
      </c>
      <c r="U1773" s="198">
        <v>28</v>
      </c>
      <c r="V1773" t="s">
        <v>4149</v>
      </c>
      <c r="W1773" t="s">
        <v>3060</v>
      </c>
      <c r="X1773" t="s">
        <v>3309</v>
      </c>
      <c r="Y1773" t="s">
        <v>2662</v>
      </c>
      <c r="Z1773" t="s">
        <v>2990</v>
      </c>
      <c r="AA1773">
        <v>636801.1</v>
      </c>
      <c r="AB1773" s="195">
        <v>37050.875011574099</v>
      </c>
      <c r="AC1773" s="195">
        <v>37051.875011574099</v>
      </c>
    </row>
    <row r="1774" spans="1:29" x14ac:dyDescent="0.25">
      <c r="A1774" s="43" t="str">
        <f t="shared" si="136"/>
        <v>US Power Physical</v>
      </c>
      <c r="B1774" s="43" t="str">
        <f t="shared" si="137"/>
        <v>US</v>
      </c>
      <c r="C1774" s="43" t="str">
        <f t="shared" si="138"/>
        <v>Power</v>
      </c>
      <c r="D1774" s="43" t="str">
        <f t="shared" si="139"/>
        <v>Physical</v>
      </c>
      <c r="E1774" s="43">
        <f>IF(VLOOKUP(S1774,'DD-Lookup'!$J$6:$L$50,3,FALSE)="Monthly",(YEAR(AC1774)-YEAR(AB1774))*12+MONTH(AC1774)-MONTH(AB1774)+1,(AC1774-AB1774+1))</f>
        <v>2</v>
      </c>
      <c r="F1774" s="210">
        <f t="shared" si="140"/>
        <v>50</v>
      </c>
      <c r="G1774" s="199">
        <v>1353910</v>
      </c>
      <c r="H1774" s="195">
        <v>37049.357777777797</v>
      </c>
      <c r="I1774" t="s">
        <v>2254</v>
      </c>
      <c r="M1774" t="s">
        <v>2766</v>
      </c>
      <c r="N1774" t="s">
        <v>3308</v>
      </c>
      <c r="O1774" t="s">
        <v>460</v>
      </c>
      <c r="P1774" s="196">
        <v>25</v>
      </c>
      <c r="S1774" t="s">
        <v>3340</v>
      </c>
      <c r="T1774" t="s">
        <v>3557</v>
      </c>
      <c r="U1774" s="198">
        <v>20</v>
      </c>
      <c r="V1774" t="s">
        <v>3311</v>
      </c>
      <c r="W1774" t="s">
        <v>2519</v>
      </c>
      <c r="X1774" t="s">
        <v>3309</v>
      </c>
      <c r="Y1774" t="s">
        <v>2662</v>
      </c>
      <c r="Z1774" t="s">
        <v>2990</v>
      </c>
      <c r="AA1774">
        <v>636802.1</v>
      </c>
      <c r="AB1774" s="195">
        <v>37050.875011574099</v>
      </c>
      <c r="AC1774" s="195">
        <v>37051.875011574099</v>
      </c>
    </row>
    <row r="1775" spans="1:29" x14ac:dyDescent="0.25">
      <c r="A1775" s="43" t="str">
        <f t="shared" si="136"/>
        <v>US Natural Gas Financial</v>
      </c>
      <c r="B1775" s="43" t="str">
        <f t="shared" si="137"/>
        <v>US</v>
      </c>
      <c r="C1775" s="43" t="str">
        <f t="shared" si="138"/>
        <v>Natural Gas</v>
      </c>
      <c r="D1775" s="43" t="str">
        <f t="shared" si="139"/>
        <v>Financial</v>
      </c>
      <c r="E1775" s="43">
        <f>IF(VLOOKUP(S1775,'DD-Lookup'!$J$6:$L$50,3,FALSE)="Monthly",(YEAR(AC1775)-YEAR(AB1775))*12+MONTH(AC1775)-MONTH(AB1775)+1,(AC1775-AB1775+1))</f>
        <v>23</v>
      </c>
      <c r="F1775" s="210">
        <f t="shared" si="140"/>
        <v>115000</v>
      </c>
      <c r="G1775" s="199">
        <v>1353911</v>
      </c>
      <c r="H1775" s="195">
        <v>37049.357789351903</v>
      </c>
      <c r="I1775" t="s">
        <v>2257</v>
      </c>
      <c r="M1775" t="s">
        <v>3341</v>
      </c>
      <c r="N1775" t="s">
        <v>2281</v>
      </c>
      <c r="O1775" t="s">
        <v>2699</v>
      </c>
      <c r="P1775" s="196">
        <v>5000</v>
      </c>
      <c r="S1775" t="s">
        <v>3342</v>
      </c>
      <c r="T1775" t="s">
        <v>3557</v>
      </c>
      <c r="U1775" s="198">
        <v>3.8149999999999999</v>
      </c>
      <c r="V1775" t="s">
        <v>3657</v>
      </c>
      <c r="W1775" t="s">
        <v>3097</v>
      </c>
      <c r="X1775" t="s">
        <v>3098</v>
      </c>
      <c r="Y1775" t="s">
        <v>3575</v>
      </c>
      <c r="Z1775" t="s">
        <v>2995</v>
      </c>
      <c r="AA1775" t="s">
        <v>647</v>
      </c>
      <c r="AB1775" s="195">
        <v>37050.875011574099</v>
      </c>
      <c r="AC1775" s="195">
        <v>37072.875011574099</v>
      </c>
    </row>
    <row r="1776" spans="1:29" x14ac:dyDescent="0.25">
      <c r="A1776" s="43" t="str">
        <f t="shared" si="136"/>
        <v>US Natural Gas Financial</v>
      </c>
      <c r="B1776" s="43" t="str">
        <f t="shared" si="137"/>
        <v>US</v>
      </c>
      <c r="C1776" s="43" t="str">
        <f t="shared" si="138"/>
        <v>Natural Gas</v>
      </c>
      <c r="D1776" s="43" t="str">
        <f t="shared" si="139"/>
        <v>Financial</v>
      </c>
      <c r="E1776" s="43">
        <f>IF(VLOOKUP(S1776,'DD-Lookup'!$J$6:$L$50,3,FALSE)="Monthly",(YEAR(AC1776)-YEAR(AB1776))*12+MONTH(AC1776)-MONTH(AB1776)+1,(AC1776-AB1776+1))</f>
        <v>31</v>
      </c>
      <c r="F1776" s="210">
        <f t="shared" si="140"/>
        <v>310000</v>
      </c>
      <c r="G1776" s="199">
        <v>1353913</v>
      </c>
      <c r="H1776" s="195">
        <v>37049.3578009259</v>
      </c>
      <c r="I1776" t="s">
        <v>3527</v>
      </c>
      <c r="M1776" t="s">
        <v>3341</v>
      </c>
      <c r="N1776" t="s">
        <v>2476</v>
      </c>
      <c r="O1776" t="s">
        <v>3219</v>
      </c>
      <c r="P1776" s="196">
        <v>10000</v>
      </c>
      <c r="S1776" t="s">
        <v>3342</v>
      </c>
      <c r="T1776" t="s">
        <v>3557</v>
      </c>
      <c r="U1776" s="198">
        <v>-0.04</v>
      </c>
      <c r="V1776" t="s">
        <v>2404</v>
      </c>
      <c r="W1776" t="s">
        <v>2376</v>
      </c>
      <c r="X1776" t="s">
        <v>2377</v>
      </c>
      <c r="Y1776" t="s">
        <v>3575</v>
      </c>
      <c r="Z1776" t="s">
        <v>2995</v>
      </c>
      <c r="AA1776" t="s">
        <v>648</v>
      </c>
      <c r="AB1776" s="195">
        <v>37073.875011574099</v>
      </c>
      <c r="AC1776" s="195">
        <v>37103.875011574099</v>
      </c>
    </row>
    <row r="1777" spans="1:29" x14ac:dyDescent="0.25">
      <c r="A1777" s="43" t="str">
        <f t="shared" si="136"/>
        <v>US Natural Gas Physical</v>
      </c>
      <c r="B1777" s="43" t="str">
        <f t="shared" si="137"/>
        <v>US</v>
      </c>
      <c r="C1777" s="43" t="str">
        <f t="shared" si="138"/>
        <v>Natural Gas</v>
      </c>
      <c r="D1777" s="43" t="str">
        <f t="shared" si="139"/>
        <v>Physical</v>
      </c>
      <c r="E1777" s="43">
        <f>IF(VLOOKUP(S1777,'DD-Lookup'!$J$6:$L$50,3,FALSE)="Monthly",(YEAR(AC1777)-YEAR(AB1777))*12+MONTH(AC1777)-MONTH(AB1777)+1,(AC1777-AB1777+1))</f>
        <v>1</v>
      </c>
      <c r="F1777" s="210">
        <f t="shared" si="140"/>
        <v>10000</v>
      </c>
      <c r="G1777" s="199">
        <v>1353914</v>
      </c>
      <c r="H1777" s="195">
        <v>37049.3578009259</v>
      </c>
      <c r="I1777" t="s">
        <v>2487</v>
      </c>
      <c r="M1777" t="s">
        <v>3341</v>
      </c>
      <c r="N1777" t="s">
        <v>3747</v>
      </c>
      <c r="O1777" t="s">
        <v>379</v>
      </c>
      <c r="Q1777" s="196">
        <v>10000</v>
      </c>
      <c r="S1777" t="s">
        <v>3342</v>
      </c>
      <c r="T1777" t="s">
        <v>3557</v>
      </c>
      <c r="U1777" s="198">
        <v>3.72</v>
      </c>
      <c r="V1777" t="s">
        <v>1730</v>
      </c>
      <c r="W1777" t="s">
        <v>2467</v>
      </c>
      <c r="X1777" t="s">
        <v>2468</v>
      </c>
      <c r="Y1777" t="s">
        <v>2469</v>
      </c>
      <c r="Z1777" t="s">
        <v>2995</v>
      </c>
      <c r="AA1777">
        <v>836106</v>
      </c>
      <c r="AB1777" s="195">
        <v>37050.875011574099</v>
      </c>
      <c r="AC1777" s="195">
        <v>37050.875011574099</v>
      </c>
    </row>
    <row r="1778" spans="1:29" x14ac:dyDescent="0.25">
      <c r="A1778" s="43" t="str">
        <f t="shared" si="136"/>
        <v>US Natural Gas Physical</v>
      </c>
      <c r="B1778" s="43" t="str">
        <f t="shared" si="137"/>
        <v>US</v>
      </c>
      <c r="C1778" s="43" t="str">
        <f t="shared" si="138"/>
        <v>Natural Gas</v>
      </c>
      <c r="D1778" s="43" t="str">
        <f t="shared" si="139"/>
        <v>Physical</v>
      </c>
      <c r="E1778" s="43">
        <f>IF(VLOOKUP(S1778,'DD-Lookup'!$J$6:$L$50,3,FALSE)="Monthly",(YEAR(AC1778)-YEAR(AB1778))*12+MONTH(AC1778)-MONTH(AB1778)+1,(AC1778-AB1778+1))</f>
        <v>1</v>
      </c>
      <c r="F1778" s="210">
        <f t="shared" si="140"/>
        <v>5000</v>
      </c>
      <c r="G1778" s="199">
        <v>1353915</v>
      </c>
      <c r="H1778" s="195">
        <v>37049.357835648101</v>
      </c>
      <c r="I1778" t="s">
        <v>2322</v>
      </c>
      <c r="M1778" t="s">
        <v>3341</v>
      </c>
      <c r="N1778" t="s">
        <v>3747</v>
      </c>
      <c r="O1778" t="s">
        <v>472</v>
      </c>
      <c r="P1778" s="196">
        <v>5000</v>
      </c>
      <c r="S1778" t="s">
        <v>3342</v>
      </c>
      <c r="T1778" t="s">
        <v>3557</v>
      </c>
      <c r="U1778" s="198">
        <v>2.6749999999999998</v>
      </c>
      <c r="V1778" t="s">
        <v>4146</v>
      </c>
      <c r="W1778" t="s">
        <v>3147</v>
      </c>
      <c r="X1778" t="s">
        <v>3092</v>
      </c>
      <c r="Y1778" t="s">
        <v>2469</v>
      </c>
      <c r="Z1778" t="s">
        <v>2995</v>
      </c>
      <c r="AA1778">
        <v>836107</v>
      </c>
      <c r="AB1778" s="195">
        <v>37050.875011574099</v>
      </c>
      <c r="AC1778" s="195">
        <v>37050.875011574099</v>
      </c>
    </row>
    <row r="1779" spans="1:29" x14ac:dyDescent="0.25">
      <c r="A1779" s="43" t="str">
        <f t="shared" si="136"/>
        <v>US Natural Gas Physical</v>
      </c>
      <c r="B1779" s="43" t="str">
        <f t="shared" si="137"/>
        <v>US</v>
      </c>
      <c r="C1779" s="43" t="str">
        <f t="shared" si="138"/>
        <v>Natural Gas</v>
      </c>
      <c r="D1779" s="43" t="str">
        <f t="shared" si="139"/>
        <v>Physical</v>
      </c>
      <c r="E1779" s="43">
        <f>IF(VLOOKUP(S1779,'DD-Lookup'!$J$6:$L$50,3,FALSE)="Monthly",(YEAR(AC1779)-YEAR(AB1779))*12+MONTH(AC1779)-MONTH(AB1779)+1,(AC1779-AB1779+1))</f>
        <v>1</v>
      </c>
      <c r="F1779" s="210">
        <f t="shared" si="140"/>
        <v>10000</v>
      </c>
      <c r="G1779" s="199">
        <v>1353916</v>
      </c>
      <c r="H1779" s="195">
        <v>37049.357870370397</v>
      </c>
      <c r="I1779" t="s">
        <v>3509</v>
      </c>
      <c r="M1779" t="s">
        <v>3341</v>
      </c>
      <c r="N1779" t="s">
        <v>3747</v>
      </c>
      <c r="O1779" t="s">
        <v>2733</v>
      </c>
      <c r="Q1779" s="196">
        <v>10000</v>
      </c>
      <c r="S1779" t="s">
        <v>3342</v>
      </c>
      <c r="T1779" t="s">
        <v>3557</v>
      </c>
      <c r="U1779" s="198">
        <v>3.61</v>
      </c>
      <c r="V1779" t="s">
        <v>3048</v>
      </c>
      <c r="W1779" t="s">
        <v>2181</v>
      </c>
      <c r="X1779" t="s">
        <v>2182</v>
      </c>
      <c r="Y1779" t="s">
        <v>2469</v>
      </c>
      <c r="Z1779" t="s">
        <v>2995</v>
      </c>
      <c r="AA1779">
        <v>836108</v>
      </c>
      <c r="AB1779" s="195">
        <v>37050.875011574099</v>
      </c>
      <c r="AC1779" s="195">
        <v>37050.875011574099</v>
      </c>
    </row>
    <row r="1780" spans="1:29" x14ac:dyDescent="0.25">
      <c r="A1780" s="43" t="str">
        <f t="shared" si="136"/>
        <v>US Natural Gas Physical</v>
      </c>
      <c r="B1780" s="43" t="str">
        <f t="shared" si="137"/>
        <v>US</v>
      </c>
      <c r="C1780" s="43" t="str">
        <f t="shared" si="138"/>
        <v>Natural Gas</v>
      </c>
      <c r="D1780" s="43" t="str">
        <f t="shared" si="139"/>
        <v>Physical</v>
      </c>
      <c r="E1780" s="43">
        <f>IF(VLOOKUP(S1780,'DD-Lookup'!$J$6:$L$50,3,FALSE)="Monthly",(YEAR(AC1780)-YEAR(AB1780))*12+MONTH(AC1780)-MONTH(AB1780)+1,(AC1780-AB1780+1))</f>
        <v>1</v>
      </c>
      <c r="F1780" s="210">
        <f t="shared" si="140"/>
        <v>1043</v>
      </c>
      <c r="G1780" s="199">
        <v>1353917</v>
      </c>
      <c r="H1780" s="195">
        <v>37049.3578935185</v>
      </c>
      <c r="I1780" t="s">
        <v>622</v>
      </c>
      <c r="M1780" t="s">
        <v>3341</v>
      </c>
      <c r="N1780" t="s">
        <v>3747</v>
      </c>
      <c r="O1780" t="s">
        <v>487</v>
      </c>
      <c r="P1780" s="196">
        <v>1043</v>
      </c>
      <c r="S1780" t="s">
        <v>3342</v>
      </c>
      <c r="T1780" t="s">
        <v>3557</v>
      </c>
      <c r="U1780" s="198">
        <v>2.38</v>
      </c>
      <c r="V1780" t="s">
        <v>623</v>
      </c>
      <c r="W1780" t="s">
        <v>3108</v>
      </c>
      <c r="X1780" t="s">
        <v>3092</v>
      </c>
      <c r="Y1780" t="s">
        <v>2469</v>
      </c>
      <c r="Z1780" t="s">
        <v>2995</v>
      </c>
      <c r="AA1780">
        <v>836109</v>
      </c>
      <c r="AB1780" s="195">
        <v>37050.875011574099</v>
      </c>
      <c r="AC1780" s="195">
        <v>37050.875011574099</v>
      </c>
    </row>
    <row r="1781" spans="1:29" x14ac:dyDescent="0.25">
      <c r="A1781" s="43" t="str">
        <f t="shared" si="136"/>
        <v xml:space="preserve"> Power Physical</v>
      </c>
      <c r="B1781" s="43" t="str">
        <f t="shared" si="137"/>
        <v/>
      </c>
      <c r="C1781" s="43" t="str">
        <f t="shared" si="138"/>
        <v>Power</v>
      </c>
      <c r="D1781" s="43" t="str">
        <f t="shared" si="139"/>
        <v>Physical</v>
      </c>
      <c r="E1781" s="43">
        <f>IF(VLOOKUP(S1781,'DD-Lookup'!$J$6:$L$50,3,FALSE)="Monthly",(YEAR(AC1781)-YEAR(AB1781))*12+MONTH(AC1781)-MONTH(AB1781)+1,(AC1781-AB1781+1))</f>
        <v>1</v>
      </c>
      <c r="F1781" s="210">
        <f t="shared" si="140"/>
        <v>25</v>
      </c>
      <c r="G1781" s="199">
        <v>1353918</v>
      </c>
      <c r="H1781" s="195">
        <v>37049.357905092598</v>
      </c>
      <c r="I1781" t="s">
        <v>227</v>
      </c>
      <c r="M1781" t="s">
        <v>2766</v>
      </c>
      <c r="N1781" t="s">
        <v>4022</v>
      </c>
      <c r="O1781" t="s">
        <v>532</v>
      </c>
      <c r="Q1781" s="196">
        <v>25</v>
      </c>
      <c r="S1781" t="s">
        <v>3340</v>
      </c>
      <c r="T1781" t="s">
        <v>4023</v>
      </c>
      <c r="U1781" s="198">
        <v>33.6</v>
      </c>
      <c r="V1781" t="s">
        <v>228</v>
      </c>
      <c r="W1781" t="s">
        <v>4025</v>
      </c>
      <c r="X1781" t="s">
        <v>4026</v>
      </c>
      <c r="Y1781" t="s">
        <v>4027</v>
      </c>
      <c r="Z1781" t="s">
        <v>3562</v>
      </c>
      <c r="AA1781">
        <v>111963.1</v>
      </c>
      <c r="AB1781" s="195">
        <v>37053.875011574099</v>
      </c>
      <c r="AC1781" s="195">
        <v>37053.875011574099</v>
      </c>
    </row>
    <row r="1782" spans="1:29" x14ac:dyDescent="0.25">
      <c r="A1782" s="43" t="str">
        <f t="shared" si="136"/>
        <v>US Natural Gas Physical</v>
      </c>
      <c r="B1782" s="43" t="str">
        <f t="shared" si="137"/>
        <v>US</v>
      </c>
      <c r="C1782" s="43" t="str">
        <f t="shared" si="138"/>
        <v>Natural Gas</v>
      </c>
      <c r="D1782" s="43" t="str">
        <f t="shared" si="139"/>
        <v>Physical</v>
      </c>
      <c r="E1782" s="43">
        <f>IF(VLOOKUP(S1782,'DD-Lookup'!$J$6:$L$50,3,FALSE)="Monthly",(YEAR(AC1782)-YEAR(AB1782))*12+MONTH(AC1782)-MONTH(AB1782)+1,(AC1782-AB1782+1))</f>
        <v>1</v>
      </c>
      <c r="F1782" s="210">
        <f t="shared" si="140"/>
        <v>10000</v>
      </c>
      <c r="G1782" s="199">
        <v>1353920</v>
      </c>
      <c r="H1782" s="195">
        <v>37049.357986111099</v>
      </c>
      <c r="I1782" t="s">
        <v>3529</v>
      </c>
      <c r="M1782" t="s">
        <v>3341</v>
      </c>
      <c r="N1782" t="s">
        <v>3747</v>
      </c>
      <c r="O1782" t="s">
        <v>541</v>
      </c>
      <c r="Q1782" s="196">
        <v>10000</v>
      </c>
      <c r="S1782" t="s">
        <v>3342</v>
      </c>
      <c r="T1782" t="s">
        <v>3557</v>
      </c>
      <c r="U1782" s="198">
        <v>3.7174999999999998</v>
      </c>
      <c r="V1782" t="s">
        <v>2383</v>
      </c>
      <c r="W1782" t="s">
        <v>2467</v>
      </c>
      <c r="X1782" t="s">
        <v>2468</v>
      </c>
      <c r="Y1782" t="s">
        <v>2469</v>
      </c>
      <c r="Z1782" t="s">
        <v>2995</v>
      </c>
      <c r="AA1782">
        <v>836111</v>
      </c>
      <c r="AB1782" s="195">
        <v>37050.875011574099</v>
      </c>
      <c r="AC1782" s="195">
        <v>37050.875011574099</v>
      </c>
    </row>
    <row r="1783" spans="1:29" x14ac:dyDescent="0.25">
      <c r="A1783" s="43" t="str">
        <f t="shared" si="136"/>
        <v>US Natural Gas Financial</v>
      </c>
      <c r="B1783" s="43" t="str">
        <f t="shared" si="137"/>
        <v>US</v>
      </c>
      <c r="C1783" s="43" t="str">
        <f t="shared" si="138"/>
        <v>Natural Gas</v>
      </c>
      <c r="D1783" s="43" t="str">
        <f t="shared" si="139"/>
        <v>Financial</v>
      </c>
      <c r="E1783" s="43">
        <f>IF(VLOOKUP(S1783,'DD-Lookup'!$J$6:$L$50,3,FALSE)="Monthly",(YEAR(AC1783)-YEAR(AB1783))*12+MONTH(AC1783)-MONTH(AB1783)+1,(AC1783-AB1783+1))</f>
        <v>31</v>
      </c>
      <c r="F1783" s="210">
        <f t="shared" si="140"/>
        <v>310000</v>
      </c>
      <c r="G1783" s="199">
        <v>1353921</v>
      </c>
      <c r="H1783" s="195">
        <v>37049.358009259297</v>
      </c>
      <c r="I1783" t="s">
        <v>2483</v>
      </c>
      <c r="M1783" t="s">
        <v>3341</v>
      </c>
      <c r="N1783" t="s">
        <v>2476</v>
      </c>
      <c r="O1783" t="s">
        <v>3219</v>
      </c>
      <c r="P1783" s="196">
        <v>10000</v>
      </c>
      <c r="S1783" t="s">
        <v>3342</v>
      </c>
      <c r="T1783" t="s">
        <v>3557</v>
      </c>
      <c r="U1783" s="198">
        <v>-4.4999999999999998E-2</v>
      </c>
      <c r="V1783" t="s">
        <v>3908</v>
      </c>
      <c r="W1783" t="s">
        <v>2376</v>
      </c>
      <c r="X1783" t="s">
        <v>2377</v>
      </c>
      <c r="Y1783" t="s">
        <v>3575</v>
      </c>
      <c r="Z1783" t="s">
        <v>2995</v>
      </c>
      <c r="AA1783" t="s">
        <v>649</v>
      </c>
      <c r="AB1783" s="195">
        <v>37073.875011574099</v>
      </c>
      <c r="AC1783" s="195">
        <v>37103.875011574099</v>
      </c>
    </row>
    <row r="1784" spans="1:29" x14ac:dyDescent="0.25">
      <c r="A1784" s="43" t="str">
        <f t="shared" si="136"/>
        <v>US Power Physical</v>
      </c>
      <c r="B1784" s="43" t="str">
        <f t="shared" si="137"/>
        <v>US</v>
      </c>
      <c r="C1784" s="43" t="str">
        <f t="shared" si="138"/>
        <v>Power</v>
      </c>
      <c r="D1784" s="43" t="str">
        <f t="shared" si="139"/>
        <v>Physical</v>
      </c>
      <c r="E1784" s="43">
        <f>IF(VLOOKUP(S1784,'DD-Lookup'!$J$6:$L$50,3,FALSE)="Monthly",(YEAR(AC1784)-YEAR(AB1784))*12+MONTH(AC1784)-MONTH(AB1784)+1,(AC1784-AB1784+1))</f>
        <v>2</v>
      </c>
      <c r="F1784" s="210">
        <f t="shared" si="140"/>
        <v>20</v>
      </c>
      <c r="G1784" s="199">
        <v>1353922</v>
      </c>
      <c r="H1784" s="195">
        <v>37049.358032407399</v>
      </c>
      <c r="I1784" t="s">
        <v>2288</v>
      </c>
      <c r="J1784" t="s">
        <v>2413</v>
      </c>
      <c r="K1784" t="s">
        <v>2272</v>
      </c>
      <c r="M1784" t="s">
        <v>2766</v>
      </c>
      <c r="N1784" t="s">
        <v>3310</v>
      </c>
      <c r="O1784" t="s">
        <v>534</v>
      </c>
      <c r="Q1784" s="196">
        <v>10</v>
      </c>
      <c r="S1784" t="s">
        <v>3340</v>
      </c>
      <c r="T1784" t="s">
        <v>3557</v>
      </c>
      <c r="U1784" s="198">
        <v>30</v>
      </c>
      <c r="V1784" t="s">
        <v>3388</v>
      </c>
      <c r="W1784" t="s">
        <v>1758</v>
      </c>
      <c r="X1784" t="s">
        <v>3312</v>
      </c>
      <c r="Y1784" t="s">
        <v>2662</v>
      </c>
      <c r="Z1784" t="s">
        <v>2990</v>
      </c>
      <c r="AA1784">
        <v>636803.1</v>
      </c>
      <c r="AB1784" s="195">
        <v>37050.875011574099</v>
      </c>
      <c r="AC1784" s="195">
        <v>37051.875011574099</v>
      </c>
    </row>
    <row r="1785" spans="1:29" x14ac:dyDescent="0.25">
      <c r="A1785" s="43" t="str">
        <f t="shared" si="136"/>
        <v>US Power Physical</v>
      </c>
      <c r="B1785" s="43" t="str">
        <f t="shared" si="137"/>
        <v>US</v>
      </c>
      <c r="C1785" s="43" t="str">
        <f t="shared" si="138"/>
        <v>Power</v>
      </c>
      <c r="D1785" s="43" t="str">
        <f t="shared" si="139"/>
        <v>Physical</v>
      </c>
      <c r="E1785" s="43">
        <f>IF(VLOOKUP(S1785,'DD-Lookup'!$J$6:$L$50,3,FALSE)="Monthly",(YEAR(AC1785)-YEAR(AB1785))*12+MONTH(AC1785)-MONTH(AB1785)+1,(AC1785-AB1785+1))</f>
        <v>2</v>
      </c>
      <c r="F1785" s="210">
        <f t="shared" si="140"/>
        <v>50</v>
      </c>
      <c r="G1785" s="199">
        <v>1353923</v>
      </c>
      <c r="H1785" s="195">
        <v>37049.358078703699</v>
      </c>
      <c r="I1785" t="s">
        <v>3062</v>
      </c>
      <c r="M1785" t="s">
        <v>2766</v>
      </c>
      <c r="N1785" t="s">
        <v>3310</v>
      </c>
      <c r="O1785" t="s">
        <v>486</v>
      </c>
      <c r="P1785" s="196">
        <v>25</v>
      </c>
      <c r="S1785" t="s">
        <v>3340</v>
      </c>
      <c r="T1785" t="s">
        <v>3557</v>
      </c>
      <c r="U1785" s="198">
        <v>54</v>
      </c>
      <c r="V1785" t="s">
        <v>4157</v>
      </c>
      <c r="W1785" t="s">
        <v>3315</v>
      </c>
      <c r="X1785" t="s">
        <v>3312</v>
      </c>
      <c r="Y1785" t="s">
        <v>2662</v>
      </c>
      <c r="Z1785" t="s">
        <v>2990</v>
      </c>
      <c r="AA1785">
        <v>636804.1</v>
      </c>
      <c r="AB1785" s="195">
        <v>37050.875011574099</v>
      </c>
      <c r="AC1785" s="195">
        <v>37051.875011574099</v>
      </c>
    </row>
    <row r="1786" spans="1:29" x14ac:dyDescent="0.25">
      <c r="A1786" s="43" t="str">
        <f t="shared" si="136"/>
        <v>US Natural Gas Physical</v>
      </c>
      <c r="B1786" s="43" t="str">
        <f t="shared" si="137"/>
        <v>US</v>
      </c>
      <c r="C1786" s="43" t="str">
        <f t="shared" si="138"/>
        <v>Natural Gas</v>
      </c>
      <c r="D1786" s="43" t="str">
        <f t="shared" si="139"/>
        <v>Physical</v>
      </c>
      <c r="E1786" s="43">
        <f>IF(VLOOKUP(S1786,'DD-Lookup'!$J$6:$L$50,3,FALSE)="Monthly",(YEAR(AC1786)-YEAR(AB1786))*12+MONTH(AC1786)-MONTH(AB1786)+1,(AC1786-AB1786+1))</f>
        <v>1</v>
      </c>
      <c r="F1786" s="210">
        <f t="shared" si="140"/>
        <v>7500</v>
      </c>
      <c r="G1786" s="199">
        <v>1353924</v>
      </c>
      <c r="H1786" s="195">
        <v>37049.3581134259</v>
      </c>
      <c r="I1786" t="s">
        <v>3087</v>
      </c>
      <c r="M1786" t="s">
        <v>3341</v>
      </c>
      <c r="N1786" t="s">
        <v>3747</v>
      </c>
      <c r="O1786" t="s">
        <v>468</v>
      </c>
      <c r="Q1786" s="196">
        <v>7500</v>
      </c>
      <c r="S1786" t="s">
        <v>3342</v>
      </c>
      <c r="T1786" t="s">
        <v>3557</v>
      </c>
      <c r="U1786" s="198">
        <v>3.7</v>
      </c>
      <c r="V1786" t="s">
        <v>3767</v>
      </c>
      <c r="W1786" t="s">
        <v>3091</v>
      </c>
      <c r="X1786" t="s">
        <v>3092</v>
      </c>
      <c r="Y1786" t="s">
        <v>2469</v>
      </c>
      <c r="Z1786" t="s">
        <v>2995</v>
      </c>
      <c r="AA1786">
        <v>836112</v>
      </c>
      <c r="AB1786" s="195">
        <v>37050.875011574099</v>
      </c>
      <c r="AC1786" s="195">
        <v>37050.875011574099</v>
      </c>
    </row>
    <row r="1787" spans="1:29" x14ac:dyDescent="0.25">
      <c r="A1787" s="43" t="str">
        <f t="shared" si="136"/>
        <v>US Natural Gas Physical</v>
      </c>
      <c r="B1787" s="43" t="str">
        <f t="shared" si="137"/>
        <v>US</v>
      </c>
      <c r="C1787" s="43" t="str">
        <f t="shared" si="138"/>
        <v>Natural Gas</v>
      </c>
      <c r="D1787" s="43" t="str">
        <f t="shared" si="139"/>
        <v>Physical</v>
      </c>
      <c r="E1787" s="43">
        <f>IF(VLOOKUP(S1787,'DD-Lookup'!$J$6:$L$50,3,FALSE)="Monthly",(YEAR(AC1787)-YEAR(AB1787))*12+MONTH(AC1787)-MONTH(AB1787)+1,(AC1787-AB1787+1))</f>
        <v>1</v>
      </c>
      <c r="F1787" s="210">
        <f t="shared" si="140"/>
        <v>10000</v>
      </c>
      <c r="G1787" s="199">
        <v>1353925</v>
      </c>
      <c r="H1787" s="195">
        <v>37049.358136574097</v>
      </c>
      <c r="I1787" t="s">
        <v>2398</v>
      </c>
      <c r="M1787" t="s">
        <v>3341</v>
      </c>
      <c r="N1787" t="s">
        <v>3747</v>
      </c>
      <c r="O1787" t="s">
        <v>1630</v>
      </c>
      <c r="P1787" s="196">
        <v>10000</v>
      </c>
      <c r="S1787" t="s">
        <v>3342</v>
      </c>
      <c r="T1787" t="s">
        <v>3557</v>
      </c>
      <c r="U1787" s="198">
        <v>3.71</v>
      </c>
      <c r="V1787" t="s">
        <v>4286</v>
      </c>
      <c r="W1787" t="s">
        <v>2175</v>
      </c>
      <c r="X1787" t="s">
        <v>2176</v>
      </c>
      <c r="Y1787" t="s">
        <v>2469</v>
      </c>
      <c r="Z1787" t="s">
        <v>2995</v>
      </c>
      <c r="AA1787">
        <v>836114</v>
      </c>
      <c r="AB1787" s="195">
        <v>37050.875011574099</v>
      </c>
      <c r="AC1787" s="195">
        <v>37050.875011574099</v>
      </c>
    </row>
    <row r="1788" spans="1:29" x14ac:dyDescent="0.25">
      <c r="A1788" s="43" t="str">
        <f t="shared" si="136"/>
        <v>US Natural Gas Physical</v>
      </c>
      <c r="B1788" s="43" t="str">
        <f t="shared" si="137"/>
        <v>US</v>
      </c>
      <c r="C1788" s="43" t="str">
        <f t="shared" si="138"/>
        <v>Natural Gas</v>
      </c>
      <c r="D1788" s="43" t="str">
        <f t="shared" si="139"/>
        <v>Physical</v>
      </c>
      <c r="E1788" s="43">
        <f>IF(VLOOKUP(S1788,'DD-Lookup'!$J$6:$L$50,3,FALSE)="Monthly",(YEAR(AC1788)-YEAR(AB1788))*12+MONTH(AC1788)-MONTH(AB1788)+1,(AC1788-AB1788+1))</f>
        <v>1</v>
      </c>
      <c r="F1788" s="210">
        <f t="shared" si="140"/>
        <v>10000</v>
      </c>
      <c r="G1788" s="199">
        <v>1353926</v>
      </c>
      <c r="H1788" s="195">
        <v>37049.358148148101</v>
      </c>
      <c r="I1788" t="s">
        <v>2483</v>
      </c>
      <c r="M1788" t="s">
        <v>3341</v>
      </c>
      <c r="N1788" t="s">
        <v>3747</v>
      </c>
      <c r="O1788" t="s">
        <v>464</v>
      </c>
      <c r="Q1788" s="196">
        <v>10000</v>
      </c>
      <c r="S1788" t="s">
        <v>3342</v>
      </c>
      <c r="T1788" t="s">
        <v>3557</v>
      </c>
      <c r="U1788" s="198">
        <v>3.79</v>
      </c>
      <c r="V1788" t="s">
        <v>2486</v>
      </c>
      <c r="W1788" t="s">
        <v>2509</v>
      </c>
      <c r="X1788" t="s">
        <v>2510</v>
      </c>
      <c r="Y1788" t="s">
        <v>2469</v>
      </c>
      <c r="Z1788" t="s">
        <v>2995</v>
      </c>
      <c r="AA1788">
        <v>836113</v>
      </c>
      <c r="AB1788" s="195">
        <v>37050.875011574099</v>
      </c>
      <c r="AC1788" s="195">
        <v>37050.875011574099</v>
      </c>
    </row>
    <row r="1789" spans="1:29" x14ac:dyDescent="0.25">
      <c r="A1789" s="43" t="str">
        <f t="shared" si="136"/>
        <v>US Natural Gas Physical</v>
      </c>
      <c r="B1789" s="43" t="str">
        <f t="shared" si="137"/>
        <v>US</v>
      </c>
      <c r="C1789" s="43" t="str">
        <f t="shared" si="138"/>
        <v>Natural Gas</v>
      </c>
      <c r="D1789" s="43" t="str">
        <f t="shared" si="139"/>
        <v>Physical</v>
      </c>
      <c r="E1789" s="43">
        <f>IF(VLOOKUP(S1789,'DD-Lookup'!$J$6:$L$50,3,FALSE)="Monthly",(YEAR(AC1789)-YEAR(AB1789))*12+MONTH(AC1789)-MONTH(AB1789)+1,(AC1789-AB1789+1))</f>
        <v>1</v>
      </c>
      <c r="F1789" s="210">
        <f t="shared" si="140"/>
        <v>5000</v>
      </c>
      <c r="G1789" s="199">
        <v>1353927</v>
      </c>
      <c r="H1789" s="195">
        <v>37049.358148148101</v>
      </c>
      <c r="I1789" t="s">
        <v>2195</v>
      </c>
      <c r="M1789" t="s">
        <v>3341</v>
      </c>
      <c r="N1789" t="s">
        <v>3747</v>
      </c>
      <c r="O1789" t="s">
        <v>1630</v>
      </c>
      <c r="Q1789" s="196">
        <v>5000</v>
      </c>
      <c r="S1789" t="s">
        <v>3342</v>
      </c>
      <c r="T1789" t="s">
        <v>3557</v>
      </c>
      <c r="U1789" s="198">
        <v>3.7250000000000001</v>
      </c>
      <c r="V1789" t="s">
        <v>2196</v>
      </c>
      <c r="W1789" t="s">
        <v>2175</v>
      </c>
      <c r="X1789" t="s">
        <v>2176</v>
      </c>
      <c r="Y1789" t="s">
        <v>2469</v>
      </c>
      <c r="Z1789" t="s">
        <v>2995</v>
      </c>
      <c r="AA1789">
        <v>836115</v>
      </c>
      <c r="AB1789" s="195">
        <v>37050.875011574099</v>
      </c>
      <c r="AC1789" s="195">
        <v>37050.875011574099</v>
      </c>
    </row>
    <row r="1790" spans="1:29" x14ac:dyDescent="0.25">
      <c r="A1790" s="43" t="str">
        <f t="shared" si="136"/>
        <v>US Natural Gas Physical</v>
      </c>
      <c r="B1790" s="43" t="str">
        <f t="shared" si="137"/>
        <v>US</v>
      </c>
      <c r="C1790" s="43" t="str">
        <f t="shared" si="138"/>
        <v>Natural Gas</v>
      </c>
      <c r="D1790" s="43" t="str">
        <f t="shared" si="139"/>
        <v>Physical</v>
      </c>
      <c r="E1790" s="43">
        <f>IF(VLOOKUP(S1790,'DD-Lookup'!$J$6:$L$50,3,FALSE)="Monthly",(YEAR(AC1790)-YEAR(AB1790))*12+MONTH(AC1790)-MONTH(AB1790)+1,(AC1790-AB1790+1))</f>
        <v>1</v>
      </c>
      <c r="F1790" s="210">
        <f t="shared" si="140"/>
        <v>30000</v>
      </c>
      <c r="G1790" s="199">
        <v>1353928</v>
      </c>
      <c r="H1790" s="195">
        <v>37049.358148148101</v>
      </c>
      <c r="I1790" t="s">
        <v>3443</v>
      </c>
      <c r="M1790" t="s">
        <v>3341</v>
      </c>
      <c r="N1790" t="s">
        <v>3747</v>
      </c>
      <c r="O1790" t="s">
        <v>399</v>
      </c>
      <c r="P1790" s="196">
        <v>30000</v>
      </c>
      <c r="S1790" t="s">
        <v>3342</v>
      </c>
      <c r="T1790" t="s">
        <v>3557</v>
      </c>
      <c r="U1790" s="198">
        <v>3.52</v>
      </c>
      <c r="V1790" t="s">
        <v>3458</v>
      </c>
      <c r="W1790" t="s">
        <v>2347</v>
      </c>
      <c r="X1790" t="s">
        <v>2484</v>
      </c>
      <c r="Y1790" t="s">
        <v>2469</v>
      </c>
      <c r="Z1790" t="s">
        <v>2995</v>
      </c>
      <c r="AA1790">
        <v>836116</v>
      </c>
      <c r="AB1790" s="195">
        <v>37050.875011574099</v>
      </c>
      <c r="AC1790" s="195">
        <v>37050.875011574099</v>
      </c>
    </row>
    <row r="1791" spans="1:29" x14ac:dyDescent="0.25">
      <c r="A1791" s="43" t="str">
        <f t="shared" si="136"/>
        <v>US Power Physical</v>
      </c>
      <c r="B1791" s="43" t="str">
        <f t="shared" si="137"/>
        <v>US</v>
      </c>
      <c r="C1791" s="43" t="str">
        <f t="shared" si="138"/>
        <v>Power</v>
      </c>
      <c r="D1791" s="43" t="str">
        <f t="shared" si="139"/>
        <v>Physical</v>
      </c>
      <c r="E1791" s="43">
        <f>IF(VLOOKUP(S1791,'DD-Lookup'!$J$6:$L$50,3,FALSE)="Monthly",(YEAR(AC1791)-YEAR(AB1791))*12+MONTH(AC1791)-MONTH(AB1791)+1,(AC1791-AB1791+1))</f>
        <v>2</v>
      </c>
      <c r="F1791" s="210">
        <f t="shared" si="140"/>
        <v>50</v>
      </c>
      <c r="G1791" s="199">
        <v>1353930</v>
      </c>
      <c r="H1791" s="195">
        <v>37049.358263888898</v>
      </c>
      <c r="I1791" t="s">
        <v>2259</v>
      </c>
      <c r="M1791" t="s">
        <v>2766</v>
      </c>
      <c r="N1791" t="s">
        <v>3308</v>
      </c>
      <c r="O1791" t="s">
        <v>2694</v>
      </c>
      <c r="Q1791" s="196">
        <v>25</v>
      </c>
      <c r="S1791" t="s">
        <v>3340</v>
      </c>
      <c r="T1791" t="s">
        <v>3557</v>
      </c>
      <c r="U1791" s="198">
        <v>64</v>
      </c>
      <c r="V1791" t="s">
        <v>3759</v>
      </c>
      <c r="W1791" t="s">
        <v>3313</v>
      </c>
      <c r="X1791" t="s">
        <v>3309</v>
      </c>
      <c r="Y1791" t="s">
        <v>2662</v>
      </c>
      <c r="Z1791" t="s">
        <v>2990</v>
      </c>
      <c r="AA1791">
        <v>636805.1</v>
      </c>
      <c r="AB1791" s="195">
        <v>37050.875011574099</v>
      </c>
      <c r="AC1791" s="195">
        <v>37051.875011574099</v>
      </c>
    </row>
    <row r="1792" spans="1:29" x14ac:dyDescent="0.25">
      <c r="A1792" s="43" t="str">
        <f t="shared" si="136"/>
        <v>US Natural Gas Physical</v>
      </c>
      <c r="B1792" s="43" t="str">
        <f t="shared" si="137"/>
        <v>US</v>
      </c>
      <c r="C1792" s="43" t="str">
        <f t="shared" si="138"/>
        <v>Natural Gas</v>
      </c>
      <c r="D1792" s="43" t="str">
        <f t="shared" si="139"/>
        <v>Physical</v>
      </c>
      <c r="E1792" s="43">
        <f>IF(VLOOKUP(S1792,'DD-Lookup'!$J$6:$L$50,3,FALSE)="Monthly",(YEAR(AC1792)-YEAR(AB1792))*12+MONTH(AC1792)-MONTH(AB1792)+1,(AC1792-AB1792+1))</f>
        <v>1</v>
      </c>
      <c r="F1792" s="210">
        <f t="shared" si="140"/>
        <v>10000</v>
      </c>
      <c r="G1792" s="199">
        <v>1353929</v>
      </c>
      <c r="H1792" s="195">
        <v>37049.358263888898</v>
      </c>
      <c r="I1792" t="s">
        <v>2504</v>
      </c>
      <c r="M1792" t="s">
        <v>3341</v>
      </c>
      <c r="N1792" t="s">
        <v>3747</v>
      </c>
      <c r="O1792" t="s">
        <v>476</v>
      </c>
      <c r="P1792" s="196">
        <v>10000</v>
      </c>
      <c r="S1792" t="s">
        <v>3342</v>
      </c>
      <c r="T1792" t="s">
        <v>3557</v>
      </c>
      <c r="U1792" s="198">
        <v>3.45</v>
      </c>
      <c r="V1792" t="s">
        <v>2405</v>
      </c>
      <c r="W1792" t="s">
        <v>3099</v>
      </c>
      <c r="X1792" t="s">
        <v>3092</v>
      </c>
      <c r="Y1792" t="s">
        <v>2469</v>
      </c>
      <c r="Z1792" t="s">
        <v>2995</v>
      </c>
      <c r="AA1792">
        <v>836117</v>
      </c>
      <c r="AB1792" s="195">
        <v>37050.875011574099</v>
      </c>
      <c r="AC1792" s="195">
        <v>37050.875011574099</v>
      </c>
    </row>
    <row r="1793" spans="1:29" x14ac:dyDescent="0.25">
      <c r="A1793" s="43" t="str">
        <f t="shared" si="136"/>
        <v>US Natural Gas Physical</v>
      </c>
      <c r="B1793" s="43" t="str">
        <f t="shared" si="137"/>
        <v>US</v>
      </c>
      <c r="C1793" s="43" t="str">
        <f t="shared" si="138"/>
        <v>Natural Gas</v>
      </c>
      <c r="D1793" s="43" t="str">
        <f t="shared" si="139"/>
        <v>Physical</v>
      </c>
      <c r="E1793" s="43">
        <f>IF(VLOOKUP(S1793,'DD-Lookup'!$J$6:$L$50,3,FALSE)="Monthly",(YEAR(AC1793)-YEAR(AB1793))*12+MONTH(AC1793)-MONTH(AB1793)+1,(AC1793-AB1793+1))</f>
        <v>1</v>
      </c>
      <c r="F1793" s="210">
        <f t="shared" si="140"/>
        <v>10000</v>
      </c>
      <c r="G1793" s="199">
        <v>1353931</v>
      </c>
      <c r="H1793" s="195">
        <v>37049.358275462997</v>
      </c>
      <c r="I1793" t="s">
        <v>2244</v>
      </c>
      <c r="M1793" t="s">
        <v>3341</v>
      </c>
      <c r="N1793" t="s">
        <v>3747</v>
      </c>
      <c r="O1793" t="s">
        <v>472</v>
      </c>
      <c r="P1793" s="196">
        <v>10000</v>
      </c>
      <c r="S1793" t="s">
        <v>3342</v>
      </c>
      <c r="T1793" t="s">
        <v>3557</v>
      </c>
      <c r="U1793" s="198">
        <v>2.6749999999999998</v>
      </c>
      <c r="V1793" t="s">
        <v>4164</v>
      </c>
      <c r="W1793" t="s">
        <v>3147</v>
      </c>
      <c r="X1793" t="s">
        <v>3092</v>
      </c>
      <c r="Y1793" t="s">
        <v>2469</v>
      </c>
      <c r="Z1793" t="s">
        <v>2995</v>
      </c>
      <c r="AA1793">
        <v>836118</v>
      </c>
      <c r="AB1793" s="195">
        <v>37050.875011574099</v>
      </c>
      <c r="AC1793" s="195">
        <v>37050.875011574099</v>
      </c>
    </row>
    <row r="1794" spans="1:29" x14ac:dyDescent="0.25">
      <c r="A1794" s="43" t="str">
        <f t="shared" si="136"/>
        <v>US Natural Gas Physical</v>
      </c>
      <c r="B1794" s="43" t="str">
        <f t="shared" si="137"/>
        <v>US</v>
      </c>
      <c r="C1794" s="43" t="str">
        <f t="shared" si="138"/>
        <v>Natural Gas</v>
      </c>
      <c r="D1794" s="43" t="str">
        <f t="shared" si="139"/>
        <v>Physical</v>
      </c>
      <c r="E1794" s="43">
        <f>IF(VLOOKUP(S1794,'DD-Lookup'!$J$6:$L$50,3,FALSE)="Monthly",(YEAR(AC1794)-YEAR(AB1794))*12+MONTH(AC1794)-MONTH(AB1794)+1,(AC1794-AB1794+1))</f>
        <v>1</v>
      </c>
      <c r="F1794" s="210">
        <f t="shared" si="140"/>
        <v>3791</v>
      </c>
      <c r="G1794" s="199">
        <v>1353932</v>
      </c>
      <c r="H1794" s="195">
        <v>37049.358275462997</v>
      </c>
      <c r="I1794" t="s">
        <v>3443</v>
      </c>
      <c r="M1794" t="s">
        <v>3341</v>
      </c>
      <c r="N1794" t="s">
        <v>3747</v>
      </c>
      <c r="O1794" t="s">
        <v>2706</v>
      </c>
      <c r="Q1794" s="196">
        <v>3791</v>
      </c>
      <c r="S1794" t="s">
        <v>3342</v>
      </c>
      <c r="T1794" t="s">
        <v>3557</v>
      </c>
      <c r="U1794" s="198">
        <v>3.9</v>
      </c>
      <c r="V1794" t="s">
        <v>4204</v>
      </c>
      <c r="W1794" t="s">
        <v>431</v>
      </c>
      <c r="X1794" t="s">
        <v>3077</v>
      </c>
      <c r="Y1794" t="s">
        <v>2469</v>
      </c>
      <c r="Z1794" t="s">
        <v>2995</v>
      </c>
      <c r="AA1794">
        <v>836119</v>
      </c>
      <c r="AB1794" s="195">
        <v>37050.875011574099</v>
      </c>
      <c r="AC1794" s="195">
        <v>37050.875011574099</v>
      </c>
    </row>
    <row r="1795" spans="1:29" x14ac:dyDescent="0.25">
      <c r="A1795" s="43" t="str">
        <f t="shared" si="136"/>
        <v>US Natural Gas Financial</v>
      </c>
      <c r="B1795" s="43" t="str">
        <f t="shared" si="137"/>
        <v>US</v>
      </c>
      <c r="C1795" s="43" t="str">
        <f t="shared" si="138"/>
        <v>Natural Gas</v>
      </c>
      <c r="D1795" s="43" t="str">
        <f t="shared" si="139"/>
        <v>Financial</v>
      </c>
      <c r="E1795" s="43">
        <f>IF(VLOOKUP(S1795,'DD-Lookup'!$J$6:$L$50,3,FALSE)="Monthly",(YEAR(AC1795)-YEAR(AB1795))*12+MONTH(AC1795)-MONTH(AB1795)+1,(AC1795-AB1795+1))</f>
        <v>31</v>
      </c>
      <c r="F1795" s="210">
        <f t="shared" si="140"/>
        <v>310000</v>
      </c>
      <c r="G1795" s="199">
        <v>1353933</v>
      </c>
      <c r="H1795" s="195">
        <v>37049.358321759297</v>
      </c>
      <c r="I1795" t="s">
        <v>2402</v>
      </c>
      <c r="M1795" t="s">
        <v>3341</v>
      </c>
      <c r="N1795" t="s">
        <v>2281</v>
      </c>
      <c r="O1795" t="s">
        <v>2475</v>
      </c>
      <c r="P1795" s="196">
        <v>10000</v>
      </c>
      <c r="S1795" t="s">
        <v>3342</v>
      </c>
      <c r="T1795" t="s">
        <v>3557</v>
      </c>
      <c r="U1795" s="198">
        <v>3.77</v>
      </c>
      <c r="V1795" t="s">
        <v>4233</v>
      </c>
      <c r="W1795" t="s">
        <v>2853</v>
      </c>
      <c r="X1795" t="s">
        <v>2282</v>
      </c>
      <c r="Y1795" t="s">
        <v>3575</v>
      </c>
      <c r="Z1795" t="s">
        <v>2995</v>
      </c>
      <c r="AA1795" t="s">
        <v>650</v>
      </c>
      <c r="AB1795" s="195">
        <v>37073.875</v>
      </c>
      <c r="AC1795" s="195">
        <v>37103.875</v>
      </c>
    </row>
    <row r="1796" spans="1:29" x14ac:dyDescent="0.25">
      <c r="A1796" s="43" t="str">
        <f t="shared" si="136"/>
        <v>US Natural Gas Financial</v>
      </c>
      <c r="B1796" s="43" t="str">
        <f t="shared" si="137"/>
        <v>US</v>
      </c>
      <c r="C1796" s="43" t="str">
        <f t="shared" si="138"/>
        <v>Natural Gas</v>
      </c>
      <c r="D1796" s="43" t="str">
        <f t="shared" si="139"/>
        <v>Financial</v>
      </c>
      <c r="E1796" s="43">
        <f>IF(VLOOKUP(S1796,'DD-Lookup'!$J$6:$L$50,3,FALSE)="Monthly",(YEAR(AC1796)-YEAR(AB1796))*12+MONTH(AC1796)-MONTH(AB1796)+1,(AC1796-AB1796+1))</f>
        <v>31</v>
      </c>
      <c r="F1796" s="210">
        <f t="shared" si="140"/>
        <v>37200</v>
      </c>
      <c r="G1796" s="199">
        <v>1353934</v>
      </c>
      <c r="H1796" s="195">
        <v>37049.358333333301</v>
      </c>
      <c r="I1796" t="s">
        <v>2472</v>
      </c>
      <c r="M1796" t="s">
        <v>3341</v>
      </c>
      <c r="N1796" t="s">
        <v>2476</v>
      </c>
      <c r="O1796" t="s">
        <v>2384</v>
      </c>
      <c r="P1796" s="196">
        <v>1200</v>
      </c>
      <c r="S1796" t="s">
        <v>3342</v>
      </c>
      <c r="T1796" t="s">
        <v>3557</v>
      </c>
      <c r="U1796" s="198">
        <v>2.4500000000000002</v>
      </c>
      <c r="V1796" t="s">
        <v>2393</v>
      </c>
      <c r="W1796" t="s">
        <v>2381</v>
      </c>
      <c r="X1796" t="s">
        <v>2382</v>
      </c>
      <c r="Y1796" t="s">
        <v>3575</v>
      </c>
      <c r="Z1796" t="s">
        <v>2995</v>
      </c>
      <c r="AA1796" t="s">
        <v>651</v>
      </c>
      <c r="AB1796" s="195">
        <v>37104.875011574099</v>
      </c>
      <c r="AC1796" s="195">
        <v>37134.875011574099</v>
      </c>
    </row>
    <row r="1797" spans="1:29" x14ac:dyDescent="0.25">
      <c r="A1797" s="43" t="str">
        <f t="shared" si="136"/>
        <v>US Natural Gas Physical</v>
      </c>
      <c r="B1797" s="43" t="str">
        <f t="shared" si="137"/>
        <v>US</v>
      </c>
      <c r="C1797" s="43" t="str">
        <f t="shared" si="138"/>
        <v>Natural Gas</v>
      </c>
      <c r="D1797" s="43" t="str">
        <f t="shared" si="139"/>
        <v>Physical</v>
      </c>
      <c r="E1797" s="43">
        <f>IF(VLOOKUP(S1797,'DD-Lookup'!$J$6:$L$50,3,FALSE)="Monthly",(YEAR(AC1797)-YEAR(AB1797))*12+MONTH(AC1797)-MONTH(AB1797)+1,(AC1797-AB1797+1))</f>
        <v>1</v>
      </c>
      <c r="F1797" s="210">
        <f t="shared" si="140"/>
        <v>5000</v>
      </c>
      <c r="G1797" s="199">
        <v>1353936</v>
      </c>
      <c r="H1797" s="195">
        <v>37049.358402777798</v>
      </c>
      <c r="I1797" t="s">
        <v>2187</v>
      </c>
      <c r="M1797" t="s">
        <v>3341</v>
      </c>
      <c r="N1797" t="s">
        <v>3747</v>
      </c>
      <c r="O1797" t="s">
        <v>1633</v>
      </c>
      <c r="P1797" s="196">
        <v>5000</v>
      </c>
      <c r="S1797" t="s">
        <v>3342</v>
      </c>
      <c r="T1797" t="s">
        <v>3557</v>
      </c>
      <c r="U1797" s="198">
        <v>3.52</v>
      </c>
      <c r="V1797" t="s">
        <v>2188</v>
      </c>
      <c r="W1797" t="s">
        <v>2181</v>
      </c>
      <c r="X1797" t="s">
        <v>3093</v>
      </c>
      <c r="Y1797" t="s">
        <v>2469</v>
      </c>
      <c r="Z1797" t="s">
        <v>2995</v>
      </c>
      <c r="AA1797">
        <v>836120</v>
      </c>
      <c r="AB1797" s="195">
        <v>37050.875011574099</v>
      </c>
      <c r="AC1797" s="195">
        <v>37050.875011574099</v>
      </c>
    </row>
    <row r="1798" spans="1:29" x14ac:dyDescent="0.25">
      <c r="A1798" s="43" t="str">
        <f t="shared" si="136"/>
        <v>US Natural Gas Physical</v>
      </c>
      <c r="B1798" s="43" t="str">
        <f t="shared" si="137"/>
        <v>US</v>
      </c>
      <c r="C1798" s="43" t="str">
        <f t="shared" si="138"/>
        <v>Natural Gas</v>
      </c>
      <c r="D1798" s="43" t="str">
        <f t="shared" si="139"/>
        <v>Physical</v>
      </c>
      <c r="E1798" s="43">
        <f>IF(VLOOKUP(S1798,'DD-Lookup'!$J$6:$L$50,3,FALSE)="Monthly",(YEAR(AC1798)-YEAR(AB1798))*12+MONTH(AC1798)-MONTH(AB1798)+1,(AC1798-AB1798+1))</f>
        <v>1</v>
      </c>
      <c r="F1798" s="210">
        <f t="shared" si="140"/>
        <v>5000</v>
      </c>
      <c r="G1798" s="199">
        <v>1353938</v>
      </c>
      <c r="H1798" s="195">
        <v>37049.358483796299</v>
      </c>
      <c r="I1798" t="s">
        <v>2430</v>
      </c>
      <c r="M1798" t="s">
        <v>3341</v>
      </c>
      <c r="N1798" t="s">
        <v>3747</v>
      </c>
      <c r="O1798" t="s">
        <v>1631</v>
      </c>
      <c r="Q1798" s="196">
        <v>5000</v>
      </c>
      <c r="S1798" t="s">
        <v>3342</v>
      </c>
      <c r="T1798" t="s">
        <v>3557</v>
      </c>
      <c r="U1798" s="198">
        <v>3.6749999999999998</v>
      </c>
      <c r="V1798" t="s">
        <v>3354</v>
      </c>
      <c r="W1798" t="s">
        <v>2366</v>
      </c>
      <c r="X1798" t="s">
        <v>2420</v>
      </c>
      <c r="Y1798" t="s">
        <v>2469</v>
      </c>
      <c r="Z1798" t="s">
        <v>2995</v>
      </c>
      <c r="AA1798">
        <v>836122</v>
      </c>
      <c r="AB1798" s="195">
        <v>37050.875011574099</v>
      </c>
      <c r="AC1798" s="195">
        <v>37050.875011574099</v>
      </c>
    </row>
    <row r="1799" spans="1:29" x14ac:dyDescent="0.25">
      <c r="A1799" s="43" t="str">
        <f t="shared" si="136"/>
        <v>US Power Physical</v>
      </c>
      <c r="B1799" s="43" t="str">
        <f t="shared" si="137"/>
        <v>US</v>
      </c>
      <c r="C1799" s="43" t="str">
        <f t="shared" si="138"/>
        <v>Power</v>
      </c>
      <c r="D1799" s="43" t="str">
        <f t="shared" si="139"/>
        <v>Physical</v>
      </c>
      <c r="E1799" s="43">
        <f>IF(VLOOKUP(S1799,'DD-Lookup'!$J$6:$L$50,3,FALSE)="Monthly",(YEAR(AC1799)-YEAR(AB1799))*12+MONTH(AC1799)-MONTH(AB1799)+1,(AC1799-AB1799+1))</f>
        <v>1</v>
      </c>
      <c r="F1799" s="210">
        <f t="shared" si="140"/>
        <v>50</v>
      </c>
      <c r="G1799" s="199">
        <v>1353941</v>
      </c>
      <c r="H1799" s="195">
        <v>37049.358541666697</v>
      </c>
      <c r="I1799" t="s">
        <v>3339</v>
      </c>
      <c r="M1799" t="s">
        <v>2766</v>
      </c>
      <c r="N1799" t="s">
        <v>3361</v>
      </c>
      <c r="O1799" t="s">
        <v>3701</v>
      </c>
      <c r="Q1799" s="196">
        <v>50</v>
      </c>
      <c r="S1799" t="s">
        <v>3340</v>
      </c>
      <c r="T1799" t="s">
        <v>3557</v>
      </c>
      <c r="U1799" s="198">
        <v>32</v>
      </c>
      <c r="V1799" t="s">
        <v>3143</v>
      </c>
      <c r="W1799" t="s">
        <v>2278</v>
      </c>
      <c r="X1799" t="s">
        <v>3513</v>
      </c>
      <c r="Y1799" t="s">
        <v>2662</v>
      </c>
      <c r="Z1799" t="s">
        <v>2990</v>
      </c>
      <c r="AA1799">
        <v>636807.1</v>
      </c>
      <c r="AB1799" s="195">
        <v>37050.875011574099</v>
      </c>
      <c r="AC1799" s="195">
        <v>37050.875011574099</v>
      </c>
    </row>
    <row r="1800" spans="1:29" x14ac:dyDescent="0.25">
      <c r="A1800" s="43" t="str">
        <f t="shared" si="136"/>
        <v>US Natural Gas Physical</v>
      </c>
      <c r="B1800" s="43" t="str">
        <f t="shared" si="137"/>
        <v>US</v>
      </c>
      <c r="C1800" s="43" t="str">
        <f t="shared" si="138"/>
        <v>Natural Gas</v>
      </c>
      <c r="D1800" s="43" t="str">
        <f t="shared" si="139"/>
        <v>Physical</v>
      </c>
      <c r="E1800" s="43">
        <f>IF(VLOOKUP(S1800,'DD-Lookup'!$J$6:$L$50,3,FALSE)="Monthly",(YEAR(AC1800)-YEAR(AB1800))*12+MONTH(AC1800)-MONTH(AB1800)+1,(AC1800-AB1800+1))</f>
        <v>1</v>
      </c>
      <c r="F1800" s="210">
        <f t="shared" si="140"/>
        <v>5000</v>
      </c>
      <c r="G1800" s="199">
        <v>1353940</v>
      </c>
      <c r="H1800" s="195">
        <v>37049.358541666697</v>
      </c>
      <c r="I1800" t="s">
        <v>3360</v>
      </c>
      <c r="M1800" t="s">
        <v>3341</v>
      </c>
      <c r="N1800" t="s">
        <v>3747</v>
      </c>
      <c r="O1800" t="s">
        <v>476</v>
      </c>
      <c r="P1800" s="196">
        <v>5000</v>
      </c>
      <c r="S1800" t="s">
        <v>3342</v>
      </c>
      <c r="T1800" t="s">
        <v>3557</v>
      </c>
      <c r="U1800" s="198">
        <v>3.4249999999999998</v>
      </c>
      <c r="V1800" t="s">
        <v>2416</v>
      </c>
      <c r="W1800" t="s">
        <v>3099</v>
      </c>
      <c r="X1800" t="s">
        <v>3092</v>
      </c>
      <c r="Y1800" t="s">
        <v>2469</v>
      </c>
      <c r="Z1800" t="s">
        <v>2995</v>
      </c>
      <c r="AA1800">
        <v>836123</v>
      </c>
      <c r="AB1800" s="195">
        <v>37050.875011574099</v>
      </c>
      <c r="AC1800" s="195">
        <v>37050.875011574099</v>
      </c>
    </row>
    <row r="1801" spans="1:29" x14ac:dyDescent="0.25">
      <c r="A1801" s="43" t="str">
        <f t="shared" si="136"/>
        <v>US Natural Gas Financial</v>
      </c>
      <c r="B1801" s="43" t="str">
        <f t="shared" si="137"/>
        <v>US</v>
      </c>
      <c r="C1801" s="43" t="str">
        <f t="shared" si="138"/>
        <v>Natural Gas</v>
      </c>
      <c r="D1801" s="43" t="str">
        <f t="shared" si="139"/>
        <v>Financial</v>
      </c>
      <c r="E1801" s="43">
        <f>IF(VLOOKUP(S1801,'DD-Lookup'!$J$6:$L$50,3,FALSE)="Monthly",(YEAR(AC1801)-YEAR(AB1801))*12+MONTH(AC1801)-MONTH(AB1801)+1,(AC1801-AB1801+1))</f>
        <v>214</v>
      </c>
      <c r="F1801" s="210">
        <f t="shared" si="140"/>
        <v>1070000</v>
      </c>
      <c r="G1801" s="199">
        <v>1353942</v>
      </c>
      <c r="H1801" s="195">
        <v>37049.3586111111</v>
      </c>
      <c r="I1801" t="s">
        <v>2244</v>
      </c>
      <c r="M1801" t="s">
        <v>3341</v>
      </c>
      <c r="N1801" t="s">
        <v>2476</v>
      </c>
      <c r="O1801" t="s">
        <v>3306</v>
      </c>
      <c r="P1801" s="196">
        <v>5000</v>
      </c>
      <c r="S1801" t="s">
        <v>3342</v>
      </c>
      <c r="T1801" t="s">
        <v>3557</v>
      </c>
      <c r="U1801" s="198">
        <v>0.55000000000000004</v>
      </c>
      <c r="V1801" t="s">
        <v>3043</v>
      </c>
      <c r="W1801" t="s">
        <v>2381</v>
      </c>
      <c r="X1801" t="s">
        <v>2382</v>
      </c>
      <c r="Y1801" t="s">
        <v>3575</v>
      </c>
      <c r="Z1801" t="s">
        <v>2995</v>
      </c>
      <c r="AA1801" t="s">
        <v>652</v>
      </c>
      <c r="AB1801" s="195">
        <v>37347</v>
      </c>
      <c r="AC1801" s="195">
        <v>37560</v>
      </c>
    </row>
    <row r="1802" spans="1:29" x14ac:dyDescent="0.25">
      <c r="A1802" s="43" t="str">
        <f t="shared" si="136"/>
        <v xml:space="preserve"> Natural Gas Physical</v>
      </c>
      <c r="B1802" s="43" t="str">
        <f t="shared" si="137"/>
        <v/>
      </c>
      <c r="C1802" s="43" t="str">
        <f t="shared" si="138"/>
        <v>Natural Gas</v>
      </c>
      <c r="D1802" s="43" t="str">
        <f t="shared" si="139"/>
        <v>Physical</v>
      </c>
      <c r="E1802" s="43">
        <f>IF(VLOOKUP(S1802,'DD-Lookup'!$J$6:$L$50,3,FALSE)="Monthly",(YEAR(AC1802)-YEAR(AB1802))*12+MONTH(AC1802)-MONTH(AB1802)+1,(AC1802-AB1802+1))</f>
        <v>1</v>
      </c>
      <c r="F1802" s="210">
        <f t="shared" si="140"/>
        <v>10000</v>
      </c>
      <c r="G1802" s="199">
        <v>1353944</v>
      </c>
      <c r="H1802" s="195">
        <v>37049.358645833301</v>
      </c>
      <c r="I1802" t="s">
        <v>2479</v>
      </c>
      <c r="M1802" t="s">
        <v>3341</v>
      </c>
      <c r="N1802" t="s">
        <v>2492</v>
      </c>
      <c r="O1802" t="s">
        <v>507</v>
      </c>
      <c r="P1802" s="196">
        <v>10000</v>
      </c>
      <c r="S1802" t="s">
        <v>3342</v>
      </c>
      <c r="T1802" t="s">
        <v>3557</v>
      </c>
      <c r="U1802" s="198">
        <v>3.79</v>
      </c>
      <c r="V1802" t="s">
        <v>508</v>
      </c>
      <c r="W1802" t="s">
        <v>2493</v>
      </c>
      <c r="X1802" t="s">
        <v>2494</v>
      </c>
      <c r="Y1802" t="s">
        <v>2469</v>
      </c>
      <c r="Z1802" t="s">
        <v>2995</v>
      </c>
      <c r="AA1802">
        <v>836124</v>
      </c>
      <c r="AB1802" s="195">
        <v>37050.875011574099</v>
      </c>
      <c r="AC1802" s="195">
        <v>37050.875011574099</v>
      </c>
    </row>
    <row r="1803" spans="1:29" x14ac:dyDescent="0.25">
      <c r="A1803" s="43" t="str">
        <f t="shared" ref="A1803:A1866" si="141">B1803&amp;" "&amp;C1803&amp;" "&amp;D1803</f>
        <v>US Power Financial</v>
      </c>
      <c r="B1803" s="43" t="str">
        <f t="shared" ref="B1803:B1866" si="142">IF((LEFT(N1803,2)="US"),"US","")</f>
        <v>US</v>
      </c>
      <c r="C1803" s="43" t="str">
        <f t="shared" ref="C1803:C1866" si="143">M1803</f>
        <v>Power</v>
      </c>
      <c r="D1803" s="43" t="str">
        <f t="shared" ref="D1803:D1866" si="144">IF(ISNUMBER(FIND("Phy",N1803))=TRUE,"Physical","Financial")</f>
        <v>Financial</v>
      </c>
      <c r="E1803" s="43">
        <f>IF(VLOOKUP(S1803,'DD-Lookup'!$J$6:$L$50,3,FALSE)="Monthly",(YEAR(AC1803)-YEAR(AB1803))*12+MONTH(AC1803)-MONTH(AB1803)+1,(AC1803-AB1803+1))</f>
        <v>5</v>
      </c>
      <c r="F1803" s="210">
        <f t="shared" ref="F1803:F1866" si="145">E1803*SUM(P1803:Q1803)</f>
        <v>250</v>
      </c>
      <c r="G1803" s="199">
        <v>1353946</v>
      </c>
      <c r="H1803" s="195">
        <v>37049.358668981498</v>
      </c>
      <c r="I1803" t="s">
        <v>2780</v>
      </c>
      <c r="J1803" t="s">
        <v>2413</v>
      </c>
      <c r="K1803" t="s">
        <v>2272</v>
      </c>
      <c r="M1803" t="s">
        <v>2766</v>
      </c>
      <c r="N1803" t="s">
        <v>2659</v>
      </c>
      <c r="O1803" t="s">
        <v>3772</v>
      </c>
      <c r="Q1803" s="196">
        <v>50</v>
      </c>
      <c r="S1803" t="s">
        <v>3340</v>
      </c>
      <c r="T1803" t="s">
        <v>3557</v>
      </c>
      <c r="U1803" s="198">
        <v>48</v>
      </c>
      <c r="V1803" t="s">
        <v>3058</v>
      </c>
      <c r="W1803" t="s">
        <v>2258</v>
      </c>
      <c r="X1803" t="s">
        <v>3368</v>
      </c>
      <c r="Y1803" t="s">
        <v>2662</v>
      </c>
      <c r="Z1803" t="s">
        <v>2995</v>
      </c>
      <c r="AA1803">
        <v>636810.1</v>
      </c>
      <c r="AB1803" s="195">
        <v>37053.875011574099</v>
      </c>
      <c r="AC1803" s="195">
        <v>37057.875011574099</v>
      </c>
    </row>
    <row r="1804" spans="1:29" x14ac:dyDescent="0.25">
      <c r="A1804" s="43" t="str">
        <f t="shared" si="141"/>
        <v>US Natural Gas Financial</v>
      </c>
      <c r="B1804" s="43" t="str">
        <f t="shared" si="142"/>
        <v>US</v>
      </c>
      <c r="C1804" s="43" t="str">
        <f t="shared" si="143"/>
        <v>Natural Gas</v>
      </c>
      <c r="D1804" s="43" t="str">
        <f t="shared" si="144"/>
        <v>Financial</v>
      </c>
      <c r="E1804" s="43">
        <f>IF(VLOOKUP(S1804,'DD-Lookup'!$J$6:$L$50,3,FALSE)="Monthly",(YEAR(AC1804)-YEAR(AB1804))*12+MONTH(AC1804)-MONTH(AB1804)+1,(AC1804-AB1804+1))</f>
        <v>23</v>
      </c>
      <c r="F1804" s="210">
        <f t="shared" si="145"/>
        <v>230000</v>
      </c>
      <c r="G1804" s="199">
        <v>1353949</v>
      </c>
      <c r="H1804" s="195">
        <v>37049.358715277798</v>
      </c>
      <c r="I1804" t="s">
        <v>2472</v>
      </c>
      <c r="M1804" t="s">
        <v>3341</v>
      </c>
      <c r="N1804" t="s">
        <v>2281</v>
      </c>
      <c r="O1804" t="s">
        <v>1642</v>
      </c>
      <c r="Q1804" s="196">
        <v>10000</v>
      </c>
      <c r="S1804" t="s">
        <v>3342</v>
      </c>
      <c r="T1804" t="s">
        <v>3557</v>
      </c>
      <c r="U1804" s="198">
        <v>3.52</v>
      </c>
      <c r="V1804" t="s">
        <v>3879</v>
      </c>
      <c r="W1804" t="s">
        <v>2376</v>
      </c>
      <c r="X1804" t="s">
        <v>435</v>
      </c>
      <c r="Y1804" t="s">
        <v>3575</v>
      </c>
      <c r="Z1804" t="s">
        <v>2995</v>
      </c>
      <c r="AA1804" t="s">
        <v>653</v>
      </c>
      <c r="AB1804" s="195">
        <v>37050.875011574099</v>
      </c>
      <c r="AC1804" s="195">
        <v>37072.875011574099</v>
      </c>
    </row>
    <row r="1805" spans="1:29" x14ac:dyDescent="0.25">
      <c r="A1805" s="43" t="str">
        <f t="shared" si="141"/>
        <v>US Natural Gas Physical</v>
      </c>
      <c r="B1805" s="43" t="str">
        <f t="shared" si="142"/>
        <v>US</v>
      </c>
      <c r="C1805" s="43" t="str">
        <f t="shared" si="143"/>
        <v>Natural Gas</v>
      </c>
      <c r="D1805" s="43" t="str">
        <f t="shared" si="144"/>
        <v>Physical</v>
      </c>
      <c r="E1805" s="43">
        <f>IF(VLOOKUP(S1805,'DD-Lookup'!$J$6:$L$50,3,FALSE)="Monthly",(YEAR(AC1805)-YEAR(AB1805))*12+MONTH(AC1805)-MONTH(AB1805)+1,(AC1805-AB1805+1))</f>
        <v>1</v>
      </c>
      <c r="F1805" s="210">
        <f t="shared" si="145"/>
        <v>50000</v>
      </c>
      <c r="G1805" s="199">
        <v>1353952</v>
      </c>
      <c r="H1805" s="195">
        <v>37049.358749999999</v>
      </c>
      <c r="I1805" t="s">
        <v>2488</v>
      </c>
      <c r="M1805" t="s">
        <v>3341</v>
      </c>
      <c r="N1805" t="s">
        <v>3747</v>
      </c>
      <c r="O1805" t="s">
        <v>393</v>
      </c>
      <c r="P1805" s="196">
        <v>50000</v>
      </c>
      <c r="S1805" t="s">
        <v>3342</v>
      </c>
      <c r="T1805" t="s">
        <v>3557</v>
      </c>
      <c r="U1805" s="198">
        <v>3.5074999999999998</v>
      </c>
      <c r="V1805" t="s">
        <v>2194</v>
      </c>
      <c r="W1805" t="s">
        <v>2347</v>
      </c>
      <c r="X1805" t="s">
        <v>2484</v>
      </c>
      <c r="Y1805" t="s">
        <v>2469</v>
      </c>
      <c r="Z1805" t="s">
        <v>2995</v>
      </c>
      <c r="AA1805">
        <v>836126</v>
      </c>
      <c r="AB1805" s="195">
        <v>37050.875011574099</v>
      </c>
      <c r="AC1805" s="195">
        <v>37050.875011574099</v>
      </c>
    </row>
    <row r="1806" spans="1:29" x14ac:dyDescent="0.25">
      <c r="A1806" s="43" t="str">
        <f t="shared" si="141"/>
        <v>US Power Financial</v>
      </c>
      <c r="B1806" s="43" t="str">
        <f t="shared" si="142"/>
        <v>US</v>
      </c>
      <c r="C1806" s="43" t="str">
        <f t="shared" si="143"/>
        <v>Power</v>
      </c>
      <c r="D1806" s="43" t="str">
        <f t="shared" si="144"/>
        <v>Financial</v>
      </c>
      <c r="E1806" s="43">
        <f>IF(VLOOKUP(S1806,'DD-Lookup'!$J$6:$L$50,3,FALSE)="Monthly",(YEAR(AC1806)-YEAR(AB1806))*12+MONTH(AC1806)-MONTH(AB1806)+1,(AC1806-AB1806+1))</f>
        <v>1</v>
      </c>
      <c r="F1806" s="210">
        <f t="shared" si="145"/>
        <v>50</v>
      </c>
      <c r="G1806" s="199">
        <v>1353953</v>
      </c>
      <c r="H1806" s="195">
        <v>37049.358773148102</v>
      </c>
      <c r="I1806" t="s">
        <v>2273</v>
      </c>
      <c r="M1806" t="s">
        <v>2766</v>
      </c>
      <c r="N1806" t="s">
        <v>2659</v>
      </c>
      <c r="O1806" t="s">
        <v>631</v>
      </c>
      <c r="P1806" s="196">
        <v>50</v>
      </c>
      <c r="S1806" t="s">
        <v>3340</v>
      </c>
      <c r="T1806" t="s">
        <v>3557</v>
      </c>
      <c r="U1806" s="198">
        <v>31</v>
      </c>
      <c r="V1806" t="s">
        <v>4120</v>
      </c>
      <c r="W1806" t="s">
        <v>2660</v>
      </c>
      <c r="X1806" t="s">
        <v>2661</v>
      </c>
      <c r="Y1806" t="s">
        <v>2662</v>
      </c>
      <c r="Z1806" t="s">
        <v>2995</v>
      </c>
      <c r="AA1806">
        <v>636813.1</v>
      </c>
      <c r="AB1806" s="195">
        <v>37049.875011574099</v>
      </c>
      <c r="AC1806" s="195">
        <v>37049.875011574099</v>
      </c>
    </row>
    <row r="1807" spans="1:29" x14ac:dyDescent="0.25">
      <c r="A1807" s="43" t="str">
        <f t="shared" si="141"/>
        <v>US Natural Gas Financial</v>
      </c>
      <c r="B1807" s="43" t="str">
        <f t="shared" si="142"/>
        <v>US</v>
      </c>
      <c r="C1807" s="43" t="str">
        <f t="shared" si="143"/>
        <v>Natural Gas</v>
      </c>
      <c r="D1807" s="43" t="str">
        <f t="shared" si="144"/>
        <v>Financial</v>
      </c>
      <c r="E1807" s="43">
        <f>IF(VLOOKUP(S1807,'DD-Lookup'!$J$6:$L$50,3,FALSE)="Monthly",(YEAR(AC1807)-YEAR(AB1807))*12+MONTH(AC1807)-MONTH(AB1807)+1,(AC1807-AB1807+1))</f>
        <v>23</v>
      </c>
      <c r="F1807" s="210">
        <f t="shared" si="145"/>
        <v>230000</v>
      </c>
      <c r="G1807" s="199">
        <v>1353954</v>
      </c>
      <c r="H1807" s="195">
        <v>37049.358807870398</v>
      </c>
      <c r="I1807" t="s">
        <v>3443</v>
      </c>
      <c r="M1807" t="s">
        <v>3341</v>
      </c>
      <c r="N1807" t="s">
        <v>2281</v>
      </c>
      <c r="O1807" t="s">
        <v>2156</v>
      </c>
      <c r="Q1807" s="196">
        <v>10000</v>
      </c>
      <c r="S1807" t="s">
        <v>3342</v>
      </c>
      <c r="T1807" t="s">
        <v>3557</v>
      </c>
      <c r="U1807" s="198">
        <v>3.6749999999999998</v>
      </c>
      <c r="V1807" t="s">
        <v>3191</v>
      </c>
      <c r="W1807" t="s">
        <v>2512</v>
      </c>
      <c r="X1807" t="s">
        <v>2170</v>
      </c>
      <c r="Y1807" t="s">
        <v>3575</v>
      </c>
      <c r="Z1807" t="s">
        <v>2995</v>
      </c>
      <c r="AA1807" t="s">
        <v>654</v>
      </c>
      <c r="AB1807" s="195">
        <v>37050.875011574099</v>
      </c>
      <c r="AC1807" s="195">
        <v>37072.875011574099</v>
      </c>
    </row>
    <row r="1808" spans="1:29" x14ac:dyDescent="0.25">
      <c r="A1808" s="43" t="str">
        <f t="shared" si="141"/>
        <v>US Power Physical</v>
      </c>
      <c r="B1808" s="43" t="str">
        <f t="shared" si="142"/>
        <v>US</v>
      </c>
      <c r="C1808" s="43" t="str">
        <f t="shared" si="143"/>
        <v>Power</v>
      </c>
      <c r="D1808" s="43" t="str">
        <f t="shared" si="144"/>
        <v>Physical</v>
      </c>
      <c r="E1808" s="43">
        <f>IF(VLOOKUP(S1808,'DD-Lookup'!$J$6:$L$50,3,FALSE)="Monthly",(YEAR(AC1808)-YEAR(AB1808))*12+MONTH(AC1808)-MONTH(AB1808)+1,(AC1808-AB1808+1))</f>
        <v>2</v>
      </c>
      <c r="F1808" s="210">
        <f t="shared" si="145"/>
        <v>50</v>
      </c>
      <c r="G1808" s="199">
        <v>1353955</v>
      </c>
      <c r="H1808" s="195">
        <v>37049.358819444402</v>
      </c>
      <c r="I1808" t="s">
        <v>4139</v>
      </c>
      <c r="M1808" t="s">
        <v>2766</v>
      </c>
      <c r="N1808" t="s">
        <v>3308</v>
      </c>
      <c r="O1808" t="s">
        <v>443</v>
      </c>
      <c r="P1808" s="196">
        <v>25</v>
      </c>
      <c r="S1808" t="s">
        <v>3340</v>
      </c>
      <c r="T1808" t="s">
        <v>3557</v>
      </c>
      <c r="U1808" s="198">
        <v>41</v>
      </c>
      <c r="V1808" t="s">
        <v>4140</v>
      </c>
      <c r="W1808" t="s">
        <v>1729</v>
      </c>
      <c r="X1808" t="s">
        <v>3061</v>
      </c>
      <c r="Y1808" t="s">
        <v>2662</v>
      </c>
      <c r="Z1808" t="s">
        <v>2990</v>
      </c>
      <c r="AA1808">
        <v>636814.1</v>
      </c>
      <c r="AB1808" s="195">
        <v>37050.875011574099</v>
      </c>
      <c r="AC1808" s="195">
        <v>37051.875011574099</v>
      </c>
    </row>
    <row r="1809" spans="1:29" x14ac:dyDescent="0.25">
      <c r="A1809" s="43" t="str">
        <f t="shared" si="141"/>
        <v>US Power Physical</v>
      </c>
      <c r="B1809" s="43" t="str">
        <f t="shared" si="142"/>
        <v>US</v>
      </c>
      <c r="C1809" s="43" t="str">
        <f t="shared" si="143"/>
        <v>Power</v>
      </c>
      <c r="D1809" s="43" t="str">
        <f t="shared" si="144"/>
        <v>Physical</v>
      </c>
      <c r="E1809" s="43">
        <f>IF(VLOOKUP(S1809,'DD-Lookup'!$J$6:$L$50,3,FALSE)="Monthly",(YEAR(AC1809)-YEAR(AB1809))*12+MONTH(AC1809)-MONTH(AB1809)+1,(AC1809-AB1809+1))</f>
        <v>2</v>
      </c>
      <c r="F1809" s="210">
        <f t="shared" si="145"/>
        <v>20</v>
      </c>
      <c r="G1809" s="199">
        <v>1353957</v>
      </c>
      <c r="H1809" s="195">
        <v>37049.358854166698</v>
      </c>
      <c r="I1809" t="s">
        <v>2276</v>
      </c>
      <c r="M1809" t="s">
        <v>2766</v>
      </c>
      <c r="N1809" t="s">
        <v>3310</v>
      </c>
      <c r="O1809" t="s">
        <v>534</v>
      </c>
      <c r="Q1809" s="196">
        <v>10</v>
      </c>
      <c r="S1809" t="s">
        <v>3340</v>
      </c>
      <c r="T1809" t="s">
        <v>3557</v>
      </c>
      <c r="U1809" s="198">
        <v>32</v>
      </c>
      <c r="V1809" t="s">
        <v>3766</v>
      </c>
      <c r="W1809" t="s">
        <v>1758</v>
      </c>
      <c r="X1809" t="s">
        <v>3312</v>
      </c>
      <c r="Y1809" t="s">
        <v>2662</v>
      </c>
      <c r="Z1809" t="s">
        <v>2990</v>
      </c>
      <c r="AA1809">
        <v>636815.1</v>
      </c>
      <c r="AB1809" s="195">
        <v>37050.875011574099</v>
      </c>
      <c r="AC1809" s="195">
        <v>37051.875011574099</v>
      </c>
    </row>
    <row r="1810" spans="1:29" x14ac:dyDescent="0.25">
      <c r="A1810" s="43" t="str">
        <f t="shared" si="141"/>
        <v>US Natural Gas Physical</v>
      </c>
      <c r="B1810" s="43" t="str">
        <f t="shared" si="142"/>
        <v>US</v>
      </c>
      <c r="C1810" s="43" t="str">
        <f t="shared" si="143"/>
        <v>Natural Gas</v>
      </c>
      <c r="D1810" s="43" t="str">
        <f t="shared" si="144"/>
        <v>Physical</v>
      </c>
      <c r="E1810" s="43">
        <f>IF(VLOOKUP(S1810,'DD-Lookup'!$J$6:$L$50,3,FALSE)="Monthly",(YEAR(AC1810)-YEAR(AB1810))*12+MONTH(AC1810)-MONTH(AB1810)+1,(AC1810-AB1810+1))</f>
        <v>1</v>
      </c>
      <c r="F1810" s="210">
        <f t="shared" si="145"/>
        <v>10000</v>
      </c>
      <c r="G1810" s="199">
        <v>1353956</v>
      </c>
      <c r="H1810" s="195">
        <v>37049.358854166698</v>
      </c>
      <c r="I1810" t="s">
        <v>3653</v>
      </c>
      <c r="M1810" t="s">
        <v>3341</v>
      </c>
      <c r="N1810" t="s">
        <v>3747</v>
      </c>
      <c r="O1810" t="s">
        <v>2158</v>
      </c>
      <c r="P1810" s="196">
        <v>10000</v>
      </c>
      <c r="S1810" t="s">
        <v>3342</v>
      </c>
      <c r="T1810" t="s">
        <v>3557</v>
      </c>
      <c r="U1810" s="198">
        <v>3.9525000000000001</v>
      </c>
      <c r="V1810">
        <v>12867107</v>
      </c>
      <c r="W1810" t="s">
        <v>3138</v>
      </c>
      <c r="X1810" t="s">
        <v>3081</v>
      </c>
      <c r="Y1810" t="s">
        <v>2469</v>
      </c>
      <c r="Z1810" t="s">
        <v>2995</v>
      </c>
      <c r="AA1810">
        <v>836127</v>
      </c>
      <c r="AB1810" s="195">
        <v>37050.875011574099</v>
      </c>
      <c r="AC1810" s="195">
        <v>37050.875011574099</v>
      </c>
    </row>
    <row r="1811" spans="1:29" x14ac:dyDescent="0.25">
      <c r="A1811" s="43" t="str">
        <f t="shared" si="141"/>
        <v>US Natural Gas Physical</v>
      </c>
      <c r="B1811" s="43" t="str">
        <f t="shared" si="142"/>
        <v>US</v>
      </c>
      <c r="C1811" s="43" t="str">
        <f t="shared" si="143"/>
        <v>Natural Gas</v>
      </c>
      <c r="D1811" s="43" t="str">
        <f t="shared" si="144"/>
        <v>Physical</v>
      </c>
      <c r="E1811" s="43">
        <f>IF(VLOOKUP(S1811,'DD-Lookup'!$J$6:$L$50,3,FALSE)="Monthly",(YEAR(AC1811)-YEAR(AB1811))*12+MONTH(AC1811)-MONTH(AB1811)+1,(AC1811-AB1811+1))</f>
        <v>1</v>
      </c>
      <c r="F1811" s="210">
        <f t="shared" si="145"/>
        <v>10000</v>
      </c>
      <c r="G1811" s="199">
        <v>1353958</v>
      </c>
      <c r="H1811" s="195">
        <v>37049.358865740702</v>
      </c>
      <c r="I1811" t="s">
        <v>2483</v>
      </c>
      <c r="M1811" t="s">
        <v>3341</v>
      </c>
      <c r="N1811" t="s">
        <v>3747</v>
      </c>
      <c r="O1811" t="s">
        <v>442</v>
      </c>
      <c r="Q1811" s="196">
        <v>10000</v>
      </c>
      <c r="S1811" t="s">
        <v>3342</v>
      </c>
      <c r="T1811" t="s">
        <v>3557</v>
      </c>
      <c r="U1811" s="198">
        <v>3.8149999999999999</v>
      </c>
      <c r="V1811" t="s">
        <v>2486</v>
      </c>
      <c r="W1811" t="s">
        <v>2509</v>
      </c>
      <c r="X1811" t="s">
        <v>2510</v>
      </c>
      <c r="Y1811" t="s">
        <v>2469</v>
      </c>
      <c r="Z1811" t="s">
        <v>2995</v>
      </c>
      <c r="AA1811">
        <v>836128</v>
      </c>
      <c r="AB1811" s="195">
        <v>37050.875011574099</v>
      </c>
      <c r="AC1811" s="195">
        <v>37050.875011574099</v>
      </c>
    </row>
    <row r="1812" spans="1:29" x14ac:dyDescent="0.25">
      <c r="A1812" s="43" t="str">
        <f t="shared" si="141"/>
        <v>US Natural Gas Physical</v>
      </c>
      <c r="B1812" s="43" t="str">
        <f t="shared" si="142"/>
        <v>US</v>
      </c>
      <c r="C1812" s="43" t="str">
        <f t="shared" si="143"/>
        <v>Natural Gas</v>
      </c>
      <c r="D1812" s="43" t="str">
        <f t="shared" si="144"/>
        <v>Physical</v>
      </c>
      <c r="E1812" s="43">
        <f>IF(VLOOKUP(S1812,'DD-Lookup'!$J$6:$L$50,3,FALSE)="Monthly",(YEAR(AC1812)-YEAR(AB1812))*12+MONTH(AC1812)-MONTH(AB1812)+1,(AC1812-AB1812+1))</f>
        <v>1</v>
      </c>
      <c r="F1812" s="210">
        <f t="shared" si="145"/>
        <v>9351</v>
      </c>
      <c r="G1812" s="199">
        <v>1353959</v>
      </c>
      <c r="H1812" s="195">
        <v>37049.3588773148</v>
      </c>
      <c r="I1812" t="s">
        <v>2171</v>
      </c>
      <c r="M1812" t="s">
        <v>3341</v>
      </c>
      <c r="N1812" t="s">
        <v>3747</v>
      </c>
      <c r="O1812" t="s">
        <v>442</v>
      </c>
      <c r="P1812" s="196">
        <v>9351</v>
      </c>
      <c r="S1812" t="s">
        <v>3342</v>
      </c>
      <c r="T1812" t="s">
        <v>3557</v>
      </c>
      <c r="U1812" s="198">
        <v>3.81</v>
      </c>
      <c r="V1812" t="s">
        <v>3170</v>
      </c>
      <c r="W1812" t="s">
        <v>2509</v>
      </c>
      <c r="X1812" t="s">
        <v>2510</v>
      </c>
      <c r="Y1812" t="s">
        <v>2469</v>
      </c>
      <c r="Z1812" t="s">
        <v>2995</v>
      </c>
      <c r="AA1812">
        <v>836129</v>
      </c>
      <c r="AB1812" s="195">
        <v>37050.875011574099</v>
      </c>
      <c r="AC1812" s="195">
        <v>37050.875011574099</v>
      </c>
    </row>
    <row r="1813" spans="1:29" x14ac:dyDescent="0.25">
      <c r="A1813" s="43" t="str">
        <f t="shared" si="141"/>
        <v>US Natural Gas Financial</v>
      </c>
      <c r="B1813" s="43" t="str">
        <f t="shared" si="142"/>
        <v>US</v>
      </c>
      <c r="C1813" s="43" t="str">
        <f t="shared" si="143"/>
        <v>Natural Gas</v>
      </c>
      <c r="D1813" s="43" t="str">
        <f t="shared" si="144"/>
        <v>Financial</v>
      </c>
      <c r="E1813" s="43">
        <f>IF(VLOOKUP(S1813,'DD-Lookup'!$J$6:$L$50,3,FALSE)="Monthly",(YEAR(AC1813)-YEAR(AB1813))*12+MONTH(AC1813)-MONTH(AB1813)+1,(AC1813-AB1813+1))</f>
        <v>23</v>
      </c>
      <c r="F1813" s="210">
        <f t="shared" si="145"/>
        <v>230000</v>
      </c>
      <c r="G1813" s="199">
        <v>1353960</v>
      </c>
      <c r="H1813" s="195">
        <v>37049.358888888899</v>
      </c>
      <c r="I1813" t="s">
        <v>2472</v>
      </c>
      <c r="M1813" t="s">
        <v>3341</v>
      </c>
      <c r="N1813" t="s">
        <v>2281</v>
      </c>
      <c r="O1813" t="s">
        <v>2157</v>
      </c>
      <c r="P1813" s="196">
        <v>10000</v>
      </c>
      <c r="S1813" t="s">
        <v>3342</v>
      </c>
      <c r="T1813" t="s">
        <v>3557</v>
      </c>
      <c r="U1813" s="198">
        <v>3.5049999999999999</v>
      </c>
      <c r="V1813" t="s">
        <v>3879</v>
      </c>
      <c r="W1813" t="s">
        <v>3333</v>
      </c>
      <c r="X1813" t="s">
        <v>3334</v>
      </c>
      <c r="Y1813" t="s">
        <v>3575</v>
      </c>
      <c r="Z1813" t="s">
        <v>2995</v>
      </c>
      <c r="AA1813" t="s">
        <v>655</v>
      </c>
      <c r="AB1813" s="195">
        <v>37050.875011574099</v>
      </c>
      <c r="AC1813" s="195">
        <v>37072.875011574099</v>
      </c>
    </row>
    <row r="1814" spans="1:29" x14ac:dyDescent="0.25">
      <c r="A1814" s="43" t="str">
        <f t="shared" si="141"/>
        <v>US Power Physical</v>
      </c>
      <c r="B1814" s="43" t="str">
        <f t="shared" si="142"/>
        <v>US</v>
      </c>
      <c r="C1814" s="43" t="str">
        <f t="shared" si="143"/>
        <v>Power</v>
      </c>
      <c r="D1814" s="43" t="str">
        <f t="shared" si="144"/>
        <v>Physical</v>
      </c>
      <c r="E1814" s="43">
        <f>IF(VLOOKUP(S1814,'DD-Lookup'!$J$6:$L$50,3,FALSE)="Monthly",(YEAR(AC1814)-YEAR(AB1814))*12+MONTH(AC1814)-MONTH(AB1814)+1,(AC1814-AB1814+1))</f>
        <v>2</v>
      </c>
      <c r="F1814" s="210">
        <f t="shared" si="145"/>
        <v>50</v>
      </c>
      <c r="G1814" s="199">
        <v>1353962</v>
      </c>
      <c r="H1814" s="195">
        <v>37049.3589699074</v>
      </c>
      <c r="I1814" t="s">
        <v>2288</v>
      </c>
      <c r="M1814" t="s">
        <v>2766</v>
      </c>
      <c r="N1814" t="s">
        <v>3308</v>
      </c>
      <c r="O1814" t="s">
        <v>470</v>
      </c>
      <c r="Q1814" s="196">
        <v>25</v>
      </c>
      <c r="S1814" t="s">
        <v>3340</v>
      </c>
      <c r="T1814" t="s">
        <v>3557</v>
      </c>
      <c r="U1814" s="198">
        <v>30</v>
      </c>
      <c r="V1814" t="s">
        <v>3856</v>
      </c>
      <c r="W1814" t="s">
        <v>3060</v>
      </c>
      <c r="X1814" t="s">
        <v>3309</v>
      </c>
      <c r="Y1814" t="s">
        <v>2662</v>
      </c>
      <c r="Z1814" t="s">
        <v>2990</v>
      </c>
      <c r="AA1814">
        <v>636817.1</v>
      </c>
      <c r="AB1814" s="195">
        <v>37050.875011574099</v>
      </c>
      <c r="AC1814" s="195">
        <v>37051.875011574099</v>
      </c>
    </row>
    <row r="1815" spans="1:29" x14ac:dyDescent="0.25">
      <c r="A1815" s="43" t="str">
        <f t="shared" si="141"/>
        <v>US Power Physical</v>
      </c>
      <c r="B1815" s="43" t="str">
        <f t="shared" si="142"/>
        <v>US</v>
      </c>
      <c r="C1815" s="43" t="str">
        <f t="shared" si="143"/>
        <v>Power</v>
      </c>
      <c r="D1815" s="43" t="str">
        <f t="shared" si="144"/>
        <v>Physical</v>
      </c>
      <c r="E1815" s="43">
        <f>IF(VLOOKUP(S1815,'DD-Lookup'!$J$6:$L$50,3,FALSE)="Monthly",(YEAR(AC1815)-YEAR(AB1815))*12+MONTH(AC1815)-MONTH(AB1815)+1,(AC1815-AB1815+1))</f>
        <v>2</v>
      </c>
      <c r="F1815" s="210">
        <f t="shared" si="145"/>
        <v>50</v>
      </c>
      <c r="G1815" s="199">
        <v>1353968</v>
      </c>
      <c r="H1815" s="195">
        <v>37049.3590162037</v>
      </c>
      <c r="I1815" t="s">
        <v>2345</v>
      </c>
      <c r="M1815" t="s">
        <v>2766</v>
      </c>
      <c r="N1815" t="s">
        <v>3310</v>
      </c>
      <c r="O1815" t="s">
        <v>486</v>
      </c>
      <c r="Q1815" s="196">
        <v>25</v>
      </c>
      <c r="S1815" t="s">
        <v>3340</v>
      </c>
      <c r="T1815" t="s">
        <v>3557</v>
      </c>
      <c r="U1815" s="198">
        <v>56.5</v>
      </c>
      <c r="V1815" t="s">
        <v>3757</v>
      </c>
      <c r="W1815" t="s">
        <v>3315</v>
      </c>
      <c r="X1815" t="s">
        <v>3312</v>
      </c>
      <c r="Y1815" t="s">
        <v>2662</v>
      </c>
      <c r="Z1815" t="s">
        <v>2990</v>
      </c>
      <c r="AA1815">
        <v>636820.1</v>
      </c>
      <c r="AB1815" s="195">
        <v>37050.875011574099</v>
      </c>
      <c r="AC1815" s="195">
        <v>37051.875011574099</v>
      </c>
    </row>
    <row r="1816" spans="1:29" x14ac:dyDescent="0.25">
      <c r="A1816" s="43" t="str">
        <f t="shared" si="141"/>
        <v xml:space="preserve"> Natural Gas Physical</v>
      </c>
      <c r="B1816" s="43" t="str">
        <f t="shared" si="142"/>
        <v/>
      </c>
      <c r="C1816" s="43" t="str">
        <f t="shared" si="143"/>
        <v>Natural Gas</v>
      </c>
      <c r="D1816" s="43" t="str">
        <f t="shared" si="144"/>
        <v>Physical</v>
      </c>
      <c r="E1816" s="43">
        <f>IF(VLOOKUP(S1816,'DD-Lookup'!$J$6:$L$50,3,FALSE)="Monthly",(YEAR(AC1816)-YEAR(AB1816))*12+MONTH(AC1816)-MONTH(AB1816)+1,(AC1816-AB1816+1))</f>
        <v>1</v>
      </c>
      <c r="F1816" s="210">
        <f t="shared" si="145"/>
        <v>9351</v>
      </c>
      <c r="G1816" s="199">
        <v>1353966</v>
      </c>
      <c r="H1816" s="195">
        <v>37049.3590162037</v>
      </c>
      <c r="I1816" t="s">
        <v>2171</v>
      </c>
      <c r="M1816" t="s">
        <v>3341</v>
      </c>
      <c r="N1816" t="s">
        <v>2492</v>
      </c>
      <c r="O1816" t="s">
        <v>507</v>
      </c>
      <c r="Q1816" s="196">
        <v>9351</v>
      </c>
      <c r="S1816" t="s">
        <v>3342</v>
      </c>
      <c r="T1816" t="s">
        <v>3557</v>
      </c>
      <c r="U1816" s="198">
        <v>3.7925</v>
      </c>
      <c r="V1816" t="s">
        <v>3170</v>
      </c>
      <c r="W1816" t="s">
        <v>2493</v>
      </c>
      <c r="X1816" t="s">
        <v>2494</v>
      </c>
      <c r="Y1816" t="s">
        <v>2469</v>
      </c>
      <c r="Z1816" t="s">
        <v>2995</v>
      </c>
      <c r="AA1816">
        <v>836131</v>
      </c>
      <c r="AB1816" s="195">
        <v>37050.875011574099</v>
      </c>
      <c r="AC1816" s="195">
        <v>37050.875011574099</v>
      </c>
    </row>
    <row r="1817" spans="1:29" x14ac:dyDescent="0.25">
      <c r="A1817" s="43" t="str">
        <f t="shared" si="141"/>
        <v>US Natural Gas Physical</v>
      </c>
      <c r="B1817" s="43" t="str">
        <f t="shared" si="142"/>
        <v>US</v>
      </c>
      <c r="C1817" s="43" t="str">
        <f t="shared" si="143"/>
        <v>Natural Gas</v>
      </c>
      <c r="D1817" s="43" t="str">
        <f t="shared" si="144"/>
        <v>Physical</v>
      </c>
      <c r="E1817" s="43">
        <f>IF(VLOOKUP(S1817,'DD-Lookup'!$J$6:$L$50,3,FALSE)="Monthly",(YEAR(AC1817)-YEAR(AB1817))*12+MONTH(AC1817)-MONTH(AB1817)+1,(AC1817-AB1817+1))</f>
        <v>1</v>
      </c>
      <c r="F1817" s="210">
        <f t="shared" si="145"/>
        <v>5000</v>
      </c>
      <c r="G1817" s="199">
        <v>1353967</v>
      </c>
      <c r="H1817" s="195">
        <v>37049.3590162037</v>
      </c>
      <c r="I1817" t="s">
        <v>2504</v>
      </c>
      <c r="M1817" t="s">
        <v>3341</v>
      </c>
      <c r="N1817" t="s">
        <v>3747</v>
      </c>
      <c r="O1817" t="s">
        <v>464</v>
      </c>
      <c r="Q1817" s="196">
        <v>5000</v>
      </c>
      <c r="S1817" t="s">
        <v>3342</v>
      </c>
      <c r="T1817" t="s">
        <v>3557</v>
      </c>
      <c r="U1817" s="198">
        <v>3.7949999999999999</v>
      </c>
      <c r="V1817" t="s">
        <v>3324</v>
      </c>
      <c r="W1817" t="s">
        <v>2509</v>
      </c>
      <c r="X1817" t="s">
        <v>2510</v>
      </c>
      <c r="Y1817" t="s">
        <v>2469</v>
      </c>
      <c r="Z1817" t="s">
        <v>2995</v>
      </c>
      <c r="AA1817">
        <v>836130</v>
      </c>
      <c r="AB1817" s="195">
        <v>37050.875011574099</v>
      </c>
      <c r="AC1817" s="195">
        <v>37050.875011574099</v>
      </c>
    </row>
    <row r="1818" spans="1:29" x14ac:dyDescent="0.25">
      <c r="A1818" s="43" t="str">
        <f t="shared" si="141"/>
        <v>US Natural Gas Physical</v>
      </c>
      <c r="B1818" s="43" t="str">
        <f t="shared" si="142"/>
        <v>US</v>
      </c>
      <c r="C1818" s="43" t="str">
        <f t="shared" si="143"/>
        <v>Natural Gas</v>
      </c>
      <c r="D1818" s="43" t="str">
        <f t="shared" si="144"/>
        <v>Physical</v>
      </c>
      <c r="E1818" s="43">
        <f>IF(VLOOKUP(S1818,'DD-Lookup'!$J$6:$L$50,3,FALSE)="Monthly",(YEAR(AC1818)-YEAR(AB1818))*12+MONTH(AC1818)-MONTH(AB1818)+1,(AC1818-AB1818+1))</f>
        <v>1</v>
      </c>
      <c r="F1818" s="210">
        <f t="shared" si="145"/>
        <v>25000</v>
      </c>
      <c r="G1818" s="199">
        <v>1353969</v>
      </c>
      <c r="H1818" s="195">
        <v>37049.359039351897</v>
      </c>
      <c r="I1818" t="s">
        <v>2487</v>
      </c>
      <c r="M1818" t="s">
        <v>3341</v>
      </c>
      <c r="N1818" t="s">
        <v>3747</v>
      </c>
      <c r="O1818" t="s">
        <v>2722</v>
      </c>
      <c r="P1818" s="196">
        <v>25000</v>
      </c>
      <c r="S1818" t="s">
        <v>3342</v>
      </c>
      <c r="T1818" t="s">
        <v>3557</v>
      </c>
      <c r="U1818" s="198">
        <v>3.6749999999999998</v>
      </c>
      <c r="V1818" t="s">
        <v>2348</v>
      </c>
      <c r="W1818" t="s">
        <v>2175</v>
      </c>
      <c r="X1818" t="s">
        <v>2176</v>
      </c>
      <c r="Y1818" t="s">
        <v>2469</v>
      </c>
      <c r="Z1818" t="s">
        <v>2995</v>
      </c>
      <c r="AA1818">
        <v>836132</v>
      </c>
      <c r="AB1818" s="195">
        <v>37050.875011574099</v>
      </c>
      <c r="AC1818" s="195">
        <v>37050.875011574099</v>
      </c>
    </row>
    <row r="1819" spans="1:29" x14ac:dyDescent="0.25">
      <c r="A1819" s="43" t="str">
        <f t="shared" si="141"/>
        <v>US Power Physical</v>
      </c>
      <c r="B1819" s="43" t="str">
        <f t="shared" si="142"/>
        <v>US</v>
      </c>
      <c r="C1819" s="43" t="str">
        <f t="shared" si="143"/>
        <v>Power</v>
      </c>
      <c r="D1819" s="43" t="str">
        <f t="shared" si="144"/>
        <v>Physical</v>
      </c>
      <c r="E1819" s="43">
        <f>IF(VLOOKUP(S1819,'DD-Lookup'!$J$6:$L$50,3,FALSE)="Monthly",(YEAR(AC1819)-YEAR(AB1819))*12+MONTH(AC1819)-MONTH(AB1819)+1,(AC1819-AB1819+1))</f>
        <v>5</v>
      </c>
      <c r="F1819" s="210">
        <f t="shared" si="145"/>
        <v>250</v>
      </c>
      <c r="G1819" s="199">
        <v>1353970</v>
      </c>
      <c r="H1819" s="195">
        <v>37049.359050925901</v>
      </c>
      <c r="I1819" t="s">
        <v>2286</v>
      </c>
      <c r="M1819" t="s">
        <v>2766</v>
      </c>
      <c r="N1819" t="s">
        <v>3361</v>
      </c>
      <c r="O1819" t="s">
        <v>3307</v>
      </c>
      <c r="Q1819" s="196">
        <v>50</v>
      </c>
      <c r="S1819" t="s">
        <v>3340</v>
      </c>
      <c r="T1819" t="s">
        <v>3557</v>
      </c>
      <c r="U1819" s="198">
        <v>44.25</v>
      </c>
      <c r="V1819" t="s">
        <v>3947</v>
      </c>
      <c r="W1819" t="s">
        <v>3376</v>
      </c>
      <c r="X1819" t="s">
        <v>3377</v>
      </c>
      <c r="Y1819" t="s">
        <v>2662</v>
      </c>
      <c r="Z1819" t="s">
        <v>2990</v>
      </c>
      <c r="AA1819">
        <v>636821.1</v>
      </c>
      <c r="AB1819" s="195">
        <v>37053.875011574099</v>
      </c>
      <c r="AC1819" s="195">
        <v>37057.875011574099</v>
      </c>
    </row>
    <row r="1820" spans="1:29" x14ac:dyDescent="0.25">
      <c r="A1820" s="43" t="str">
        <f t="shared" si="141"/>
        <v>US Natural Gas Physical</v>
      </c>
      <c r="B1820" s="43" t="str">
        <f t="shared" si="142"/>
        <v>US</v>
      </c>
      <c r="C1820" s="43" t="str">
        <f t="shared" si="143"/>
        <v>Natural Gas</v>
      </c>
      <c r="D1820" s="43" t="str">
        <f t="shared" si="144"/>
        <v>Physical</v>
      </c>
      <c r="E1820" s="43">
        <f>IF(VLOOKUP(S1820,'DD-Lookup'!$J$6:$L$50,3,FALSE)="Monthly",(YEAR(AC1820)-YEAR(AB1820))*12+MONTH(AC1820)-MONTH(AB1820)+1,(AC1820-AB1820+1))</f>
        <v>1</v>
      </c>
      <c r="F1820" s="210">
        <f t="shared" si="145"/>
        <v>5000</v>
      </c>
      <c r="G1820" s="199">
        <v>1353972</v>
      </c>
      <c r="H1820" s="195">
        <v>37049.3590625</v>
      </c>
      <c r="I1820" t="s">
        <v>3375</v>
      </c>
      <c r="M1820" t="s">
        <v>3341</v>
      </c>
      <c r="N1820" t="s">
        <v>3747</v>
      </c>
      <c r="O1820" t="s">
        <v>491</v>
      </c>
      <c r="Q1820" s="196">
        <v>5000</v>
      </c>
      <c r="S1820" t="s">
        <v>3342</v>
      </c>
      <c r="T1820" t="s">
        <v>3557</v>
      </c>
      <c r="U1820" s="198">
        <v>3.56</v>
      </c>
      <c r="V1820" t="s">
        <v>2326</v>
      </c>
      <c r="W1820" t="s">
        <v>2498</v>
      </c>
      <c r="X1820" t="s">
        <v>2499</v>
      </c>
      <c r="Y1820" t="s">
        <v>2469</v>
      </c>
      <c r="Z1820" t="s">
        <v>2995</v>
      </c>
      <c r="AA1820">
        <v>836133</v>
      </c>
      <c r="AB1820" s="195">
        <v>37050.875011574099</v>
      </c>
      <c r="AC1820" s="195">
        <v>37050.875011574099</v>
      </c>
    </row>
    <row r="1821" spans="1:29" x14ac:dyDescent="0.25">
      <c r="A1821" s="43" t="str">
        <f t="shared" si="141"/>
        <v>US Natural Gas Physical</v>
      </c>
      <c r="B1821" s="43" t="str">
        <f t="shared" si="142"/>
        <v>US</v>
      </c>
      <c r="C1821" s="43" t="str">
        <f t="shared" si="143"/>
        <v>Natural Gas</v>
      </c>
      <c r="D1821" s="43" t="str">
        <f t="shared" si="144"/>
        <v>Physical</v>
      </c>
      <c r="E1821" s="43">
        <f>IF(VLOOKUP(S1821,'DD-Lookup'!$J$6:$L$50,3,FALSE)="Monthly",(YEAR(AC1821)-YEAR(AB1821))*12+MONTH(AC1821)-MONTH(AB1821)+1,(AC1821-AB1821+1))</f>
        <v>1</v>
      </c>
      <c r="F1821" s="210">
        <f t="shared" si="145"/>
        <v>50000</v>
      </c>
      <c r="G1821" s="199">
        <v>1353973</v>
      </c>
      <c r="H1821" s="195">
        <v>37049.359074073996</v>
      </c>
      <c r="I1821" t="s">
        <v>3100</v>
      </c>
      <c r="M1821" t="s">
        <v>3341</v>
      </c>
      <c r="N1821" t="s">
        <v>3747</v>
      </c>
      <c r="O1821" t="s">
        <v>396</v>
      </c>
      <c r="P1821" s="196">
        <v>50000</v>
      </c>
      <c r="S1821" t="s">
        <v>3342</v>
      </c>
      <c r="T1821" t="s">
        <v>3557</v>
      </c>
      <c r="U1821" s="198">
        <v>3.5274999999999999</v>
      </c>
      <c r="V1821" t="s">
        <v>2228</v>
      </c>
      <c r="W1821" t="s">
        <v>2347</v>
      </c>
      <c r="X1821" t="s">
        <v>2484</v>
      </c>
      <c r="Y1821" t="s">
        <v>2469</v>
      </c>
      <c r="Z1821" t="s">
        <v>2995</v>
      </c>
      <c r="AA1821">
        <v>836134</v>
      </c>
      <c r="AB1821" s="195">
        <v>37050.875011574099</v>
      </c>
      <c r="AC1821" s="195">
        <v>37050.875011574099</v>
      </c>
    </row>
    <row r="1822" spans="1:29" x14ac:dyDescent="0.25">
      <c r="A1822" s="43" t="str">
        <f t="shared" si="141"/>
        <v>US Natural Gas Financial</v>
      </c>
      <c r="B1822" s="43" t="str">
        <f t="shared" si="142"/>
        <v>US</v>
      </c>
      <c r="C1822" s="43" t="str">
        <f t="shared" si="143"/>
        <v>Natural Gas</v>
      </c>
      <c r="D1822" s="43" t="str">
        <f t="shared" si="144"/>
        <v>Financial</v>
      </c>
      <c r="E1822" s="43">
        <f>IF(VLOOKUP(S1822,'DD-Lookup'!$J$6:$L$50,3,FALSE)="Monthly",(YEAR(AC1822)-YEAR(AB1822))*12+MONTH(AC1822)-MONTH(AB1822)+1,(AC1822-AB1822+1))</f>
        <v>23</v>
      </c>
      <c r="F1822" s="210">
        <f t="shared" si="145"/>
        <v>115000</v>
      </c>
      <c r="G1822" s="199">
        <v>1353974</v>
      </c>
      <c r="H1822" s="195">
        <v>37049.359085648102</v>
      </c>
      <c r="I1822" t="s">
        <v>2507</v>
      </c>
      <c r="M1822" t="s">
        <v>3341</v>
      </c>
      <c r="N1822" t="s">
        <v>2281</v>
      </c>
      <c r="O1822" t="s">
        <v>2700</v>
      </c>
      <c r="P1822" s="196">
        <v>5000</v>
      </c>
      <c r="S1822" t="s">
        <v>3342</v>
      </c>
      <c r="T1822" t="s">
        <v>3557</v>
      </c>
      <c r="U1822" s="198">
        <v>2.39</v>
      </c>
      <c r="V1822" t="s">
        <v>3159</v>
      </c>
      <c r="W1822" t="s">
        <v>3108</v>
      </c>
      <c r="X1822" t="s">
        <v>4145</v>
      </c>
      <c r="Y1822" t="s">
        <v>3575</v>
      </c>
      <c r="Z1822" t="s">
        <v>2995</v>
      </c>
      <c r="AA1822" t="s">
        <v>656</v>
      </c>
      <c r="AB1822" s="195">
        <v>37050.875011574099</v>
      </c>
      <c r="AC1822" s="195">
        <v>37072.875011574099</v>
      </c>
    </row>
    <row r="1823" spans="1:29" x14ac:dyDescent="0.25">
      <c r="A1823" s="43" t="str">
        <f t="shared" si="141"/>
        <v xml:space="preserve"> Natural Gas Physical</v>
      </c>
      <c r="B1823" s="43" t="str">
        <f t="shared" si="142"/>
        <v/>
      </c>
      <c r="C1823" s="43" t="str">
        <f t="shared" si="143"/>
        <v>Natural Gas</v>
      </c>
      <c r="D1823" s="43" t="str">
        <f t="shared" si="144"/>
        <v>Physical</v>
      </c>
      <c r="E1823" s="43">
        <f>IF(VLOOKUP(S1823,'DD-Lookup'!$J$6:$L$50,3,FALSE)="Monthly",(YEAR(AC1823)-YEAR(AB1823))*12+MONTH(AC1823)-MONTH(AB1823)+1,(AC1823-AB1823+1))</f>
        <v>23</v>
      </c>
      <c r="F1823" s="210">
        <f t="shared" si="145"/>
        <v>115000</v>
      </c>
      <c r="G1823" s="199">
        <v>1353975</v>
      </c>
      <c r="H1823" s="195">
        <v>37049.359097222201</v>
      </c>
      <c r="I1823" t="s">
        <v>2422</v>
      </c>
      <c r="M1823" t="s">
        <v>3341</v>
      </c>
      <c r="N1823" t="s">
        <v>3104</v>
      </c>
      <c r="O1823" t="s">
        <v>657</v>
      </c>
      <c r="Q1823" s="196">
        <v>5000</v>
      </c>
      <c r="S1823" t="s">
        <v>3719</v>
      </c>
      <c r="T1823" t="s">
        <v>3105</v>
      </c>
      <c r="U1823" s="198">
        <v>4.5199999999999996</v>
      </c>
      <c r="V1823" t="s">
        <v>3727</v>
      </c>
      <c r="W1823" t="s">
        <v>2450</v>
      </c>
      <c r="X1823" t="s">
        <v>3106</v>
      </c>
      <c r="Y1823" t="s">
        <v>2469</v>
      </c>
      <c r="Z1823" t="s">
        <v>2996</v>
      </c>
      <c r="AA1823">
        <v>836135</v>
      </c>
      <c r="AB1823" s="195">
        <v>37050.875011574099</v>
      </c>
      <c r="AC1823" s="195">
        <v>37072.875011574099</v>
      </c>
    </row>
    <row r="1824" spans="1:29" x14ac:dyDescent="0.25">
      <c r="A1824" s="43" t="str">
        <f t="shared" si="141"/>
        <v>US Power Physical</v>
      </c>
      <c r="B1824" s="43" t="str">
        <f t="shared" si="142"/>
        <v>US</v>
      </c>
      <c r="C1824" s="43" t="str">
        <f t="shared" si="143"/>
        <v>Power</v>
      </c>
      <c r="D1824" s="43" t="str">
        <f t="shared" si="144"/>
        <v>Physical</v>
      </c>
      <c r="E1824" s="43">
        <f>IF(VLOOKUP(S1824,'DD-Lookup'!$J$6:$L$50,3,FALSE)="Monthly",(YEAR(AC1824)-YEAR(AB1824))*12+MONTH(AC1824)-MONTH(AB1824)+1,(AC1824-AB1824+1))</f>
        <v>5</v>
      </c>
      <c r="F1824" s="210">
        <f t="shared" si="145"/>
        <v>250</v>
      </c>
      <c r="G1824" s="199">
        <v>1353976</v>
      </c>
      <c r="H1824" s="195">
        <v>37049.359120370398</v>
      </c>
      <c r="I1824" t="s">
        <v>2527</v>
      </c>
      <c r="M1824" t="s">
        <v>2766</v>
      </c>
      <c r="N1824" t="s">
        <v>3361</v>
      </c>
      <c r="O1824" t="s">
        <v>3307</v>
      </c>
      <c r="Q1824" s="196">
        <v>50</v>
      </c>
      <c r="S1824" t="s">
        <v>3340</v>
      </c>
      <c r="T1824" t="s">
        <v>3557</v>
      </c>
      <c r="U1824" s="198">
        <v>44.25</v>
      </c>
      <c r="V1824" t="s">
        <v>2252</v>
      </c>
      <c r="W1824" t="s">
        <v>3376</v>
      </c>
      <c r="X1824" t="s">
        <v>3377</v>
      </c>
      <c r="Y1824" t="s">
        <v>2662</v>
      </c>
      <c r="Z1824" t="s">
        <v>2990</v>
      </c>
      <c r="AA1824">
        <v>636823.1</v>
      </c>
      <c r="AB1824" s="195">
        <v>37053.875011574099</v>
      </c>
      <c r="AC1824" s="195">
        <v>37057.875011574099</v>
      </c>
    </row>
    <row r="1825" spans="1:29" x14ac:dyDescent="0.25">
      <c r="A1825" s="43" t="str">
        <f t="shared" si="141"/>
        <v>US Natural Gas Physical</v>
      </c>
      <c r="B1825" s="43" t="str">
        <f t="shared" si="142"/>
        <v>US</v>
      </c>
      <c r="C1825" s="43" t="str">
        <f t="shared" si="143"/>
        <v>Natural Gas</v>
      </c>
      <c r="D1825" s="43" t="str">
        <f t="shared" si="144"/>
        <v>Physical</v>
      </c>
      <c r="E1825" s="43">
        <f>IF(VLOOKUP(S1825,'DD-Lookup'!$J$6:$L$50,3,FALSE)="Monthly",(YEAR(AC1825)-YEAR(AB1825))*12+MONTH(AC1825)-MONTH(AB1825)+1,(AC1825-AB1825+1))</f>
        <v>31</v>
      </c>
      <c r="F1825" s="210">
        <f t="shared" si="145"/>
        <v>310000</v>
      </c>
      <c r="G1825" s="199">
        <v>1353977</v>
      </c>
      <c r="H1825" s="195">
        <v>37049.359155092599</v>
      </c>
      <c r="I1825" t="s">
        <v>2171</v>
      </c>
      <c r="M1825" t="s">
        <v>3341</v>
      </c>
      <c r="N1825" t="s">
        <v>3770</v>
      </c>
      <c r="O1825" t="s">
        <v>1745</v>
      </c>
      <c r="Q1825" s="196">
        <v>10000</v>
      </c>
      <c r="S1825" t="s">
        <v>3342</v>
      </c>
      <c r="T1825" t="s">
        <v>3557</v>
      </c>
      <c r="U1825" s="198">
        <v>7.4999999999999997E-2</v>
      </c>
      <c r="V1825" t="s">
        <v>3119</v>
      </c>
      <c r="W1825" t="s">
        <v>3097</v>
      </c>
      <c r="X1825" t="s">
        <v>2510</v>
      </c>
      <c r="Y1825" t="s">
        <v>2469</v>
      </c>
      <c r="Z1825" t="s">
        <v>2995</v>
      </c>
      <c r="AA1825" t="s">
        <v>658</v>
      </c>
      <c r="AB1825" s="195">
        <v>37073.875011574099</v>
      </c>
      <c r="AC1825" s="195">
        <v>37103.875011574099</v>
      </c>
    </row>
    <row r="1826" spans="1:29" x14ac:dyDescent="0.25">
      <c r="A1826" s="43" t="str">
        <f t="shared" si="141"/>
        <v>US Natural Gas Physical</v>
      </c>
      <c r="B1826" s="43" t="str">
        <f t="shared" si="142"/>
        <v>US</v>
      </c>
      <c r="C1826" s="43" t="str">
        <f t="shared" si="143"/>
        <v>Natural Gas</v>
      </c>
      <c r="D1826" s="43" t="str">
        <f t="shared" si="144"/>
        <v>Physical</v>
      </c>
      <c r="E1826" s="43">
        <f>IF(VLOOKUP(S1826,'DD-Lookup'!$J$6:$L$50,3,FALSE)="Monthly",(YEAR(AC1826)-YEAR(AB1826))*12+MONTH(AC1826)-MONTH(AB1826)+1,(AC1826-AB1826+1))</f>
        <v>1</v>
      </c>
      <c r="F1826" s="210">
        <f t="shared" si="145"/>
        <v>5000</v>
      </c>
      <c r="G1826" s="199">
        <v>1353979</v>
      </c>
      <c r="H1826" s="195">
        <v>37049.359166666698</v>
      </c>
      <c r="I1826" t="s">
        <v>2394</v>
      </c>
      <c r="M1826" t="s">
        <v>3341</v>
      </c>
      <c r="N1826" t="s">
        <v>3747</v>
      </c>
      <c r="O1826" t="s">
        <v>491</v>
      </c>
      <c r="Q1826" s="196">
        <v>5000</v>
      </c>
      <c r="S1826" t="s">
        <v>3342</v>
      </c>
      <c r="T1826" t="s">
        <v>3557</v>
      </c>
      <c r="U1826" s="198">
        <v>3.5649999999999999</v>
      </c>
      <c r="V1826" t="s">
        <v>3852</v>
      </c>
      <c r="W1826" t="s">
        <v>2498</v>
      </c>
      <c r="X1826" t="s">
        <v>2499</v>
      </c>
      <c r="Y1826" t="s">
        <v>2469</v>
      </c>
      <c r="Z1826" t="s">
        <v>2995</v>
      </c>
      <c r="AA1826">
        <v>836136</v>
      </c>
      <c r="AB1826" s="195">
        <v>37050.875011574099</v>
      </c>
      <c r="AC1826" s="195">
        <v>37050.875011574099</v>
      </c>
    </row>
    <row r="1827" spans="1:29" x14ac:dyDescent="0.25">
      <c r="A1827" s="43" t="str">
        <f t="shared" si="141"/>
        <v>US Natural Gas Physical</v>
      </c>
      <c r="B1827" s="43" t="str">
        <f t="shared" si="142"/>
        <v>US</v>
      </c>
      <c r="C1827" s="43" t="str">
        <f t="shared" si="143"/>
        <v>Natural Gas</v>
      </c>
      <c r="D1827" s="43" t="str">
        <f t="shared" si="144"/>
        <v>Physical</v>
      </c>
      <c r="E1827" s="43">
        <f>IF(VLOOKUP(S1827,'DD-Lookup'!$J$6:$L$50,3,FALSE)="Monthly",(YEAR(AC1827)-YEAR(AB1827))*12+MONTH(AC1827)-MONTH(AB1827)+1,(AC1827-AB1827+1))</f>
        <v>1</v>
      </c>
      <c r="F1827" s="210">
        <f t="shared" si="145"/>
        <v>5000</v>
      </c>
      <c r="G1827" s="199">
        <v>1353980</v>
      </c>
      <c r="H1827" s="195">
        <v>37049.359189814801</v>
      </c>
      <c r="I1827" t="s">
        <v>2504</v>
      </c>
      <c r="M1827" t="s">
        <v>3341</v>
      </c>
      <c r="N1827" t="s">
        <v>3747</v>
      </c>
      <c r="O1827" t="s">
        <v>464</v>
      </c>
      <c r="Q1827" s="196">
        <v>5000</v>
      </c>
      <c r="S1827" t="s">
        <v>3342</v>
      </c>
      <c r="T1827" t="s">
        <v>3557</v>
      </c>
      <c r="U1827" s="198">
        <v>3.7949999999999999</v>
      </c>
      <c r="V1827" t="s">
        <v>3324</v>
      </c>
      <c r="W1827" t="s">
        <v>2509</v>
      </c>
      <c r="X1827" t="s">
        <v>2510</v>
      </c>
      <c r="Y1827" t="s">
        <v>2469</v>
      </c>
      <c r="Z1827" t="s">
        <v>2995</v>
      </c>
      <c r="AA1827">
        <v>836137</v>
      </c>
      <c r="AB1827" s="195">
        <v>37050.875011574099</v>
      </c>
      <c r="AC1827" s="195">
        <v>37050.875011574099</v>
      </c>
    </row>
    <row r="1828" spans="1:29" x14ac:dyDescent="0.25">
      <c r="A1828" s="43" t="str">
        <f t="shared" si="141"/>
        <v>US Power Financial</v>
      </c>
      <c r="B1828" s="43" t="str">
        <f t="shared" si="142"/>
        <v>US</v>
      </c>
      <c r="C1828" s="43" t="str">
        <f t="shared" si="143"/>
        <v>Power</v>
      </c>
      <c r="D1828" s="43" t="str">
        <f t="shared" si="144"/>
        <v>Financial</v>
      </c>
      <c r="E1828" s="43">
        <f>IF(VLOOKUP(S1828,'DD-Lookup'!$J$6:$L$50,3,FALSE)="Monthly",(YEAR(AC1828)-YEAR(AB1828))*12+MONTH(AC1828)-MONTH(AB1828)+1,(AC1828-AB1828+1))</f>
        <v>1</v>
      </c>
      <c r="F1828" s="210">
        <f t="shared" si="145"/>
        <v>50</v>
      </c>
      <c r="G1828" s="199">
        <v>1353981</v>
      </c>
      <c r="H1828" s="195">
        <v>37049.3592824074</v>
      </c>
      <c r="I1828" t="s">
        <v>2262</v>
      </c>
      <c r="M1828" t="s">
        <v>2766</v>
      </c>
      <c r="N1828" t="s">
        <v>2659</v>
      </c>
      <c r="O1828" t="s">
        <v>1709</v>
      </c>
      <c r="Q1828" s="196">
        <v>50</v>
      </c>
      <c r="S1828" t="s">
        <v>3340</v>
      </c>
      <c r="T1828" t="s">
        <v>3557</v>
      </c>
      <c r="U1828" s="198">
        <v>29</v>
      </c>
      <c r="V1828" t="s">
        <v>3824</v>
      </c>
      <c r="W1828" t="s">
        <v>2258</v>
      </c>
      <c r="X1828" t="s">
        <v>3368</v>
      </c>
      <c r="Y1828" t="s">
        <v>2662</v>
      </c>
      <c r="Z1828" t="s">
        <v>2995</v>
      </c>
      <c r="AA1828">
        <v>636824.1</v>
      </c>
      <c r="AB1828" s="195">
        <v>37050.875011574099</v>
      </c>
      <c r="AC1828" s="195">
        <v>37050.875011574099</v>
      </c>
    </row>
    <row r="1829" spans="1:29" x14ac:dyDescent="0.25">
      <c r="A1829" s="43" t="str">
        <f t="shared" si="141"/>
        <v>US Power Physical</v>
      </c>
      <c r="B1829" s="43" t="str">
        <f t="shared" si="142"/>
        <v>US</v>
      </c>
      <c r="C1829" s="43" t="str">
        <f t="shared" si="143"/>
        <v>Power</v>
      </c>
      <c r="D1829" s="43" t="str">
        <f t="shared" si="144"/>
        <v>Physical</v>
      </c>
      <c r="E1829" s="43">
        <f>IF(VLOOKUP(S1829,'DD-Lookup'!$J$6:$L$50,3,FALSE)="Monthly",(YEAR(AC1829)-YEAR(AB1829))*12+MONTH(AC1829)-MONTH(AB1829)+1,(AC1829-AB1829+1))</f>
        <v>2</v>
      </c>
      <c r="F1829" s="210">
        <f t="shared" si="145"/>
        <v>50</v>
      </c>
      <c r="G1829" s="199">
        <v>1353983</v>
      </c>
      <c r="H1829" s="195">
        <v>37049.3593287037</v>
      </c>
      <c r="I1829" t="s">
        <v>3339</v>
      </c>
      <c r="M1829" t="s">
        <v>2766</v>
      </c>
      <c r="N1829" t="s">
        <v>3308</v>
      </c>
      <c r="O1829" t="s">
        <v>494</v>
      </c>
      <c r="Q1829" s="196">
        <v>25</v>
      </c>
      <c r="S1829" t="s">
        <v>3340</v>
      </c>
      <c r="T1829" t="s">
        <v>3557</v>
      </c>
      <c r="U1829" s="198">
        <v>45</v>
      </c>
      <c r="V1829" t="s">
        <v>3857</v>
      </c>
      <c r="W1829" t="s">
        <v>3060</v>
      </c>
      <c r="X1829" t="s">
        <v>3061</v>
      </c>
      <c r="Y1829" t="s">
        <v>2662</v>
      </c>
      <c r="Z1829" t="s">
        <v>2990</v>
      </c>
      <c r="AA1829">
        <v>636826.1</v>
      </c>
      <c r="AB1829" s="195">
        <v>37050.875011574099</v>
      </c>
      <c r="AC1829" s="195">
        <v>37051.875011574099</v>
      </c>
    </row>
    <row r="1830" spans="1:29" x14ac:dyDescent="0.25">
      <c r="A1830" s="43" t="str">
        <f t="shared" si="141"/>
        <v>US Natural Gas Physical</v>
      </c>
      <c r="B1830" s="43" t="str">
        <f t="shared" si="142"/>
        <v>US</v>
      </c>
      <c r="C1830" s="43" t="str">
        <f t="shared" si="143"/>
        <v>Natural Gas</v>
      </c>
      <c r="D1830" s="43" t="str">
        <f t="shared" si="144"/>
        <v>Physical</v>
      </c>
      <c r="E1830" s="43">
        <f>IF(VLOOKUP(S1830,'DD-Lookup'!$J$6:$L$50,3,FALSE)="Monthly",(YEAR(AC1830)-YEAR(AB1830))*12+MONTH(AC1830)-MONTH(AB1830)+1,(AC1830-AB1830+1))</f>
        <v>1</v>
      </c>
      <c r="F1830" s="210">
        <f t="shared" si="145"/>
        <v>10000</v>
      </c>
      <c r="G1830" s="199">
        <v>1353985</v>
      </c>
      <c r="H1830" s="195">
        <v>37049.359386574099</v>
      </c>
      <c r="I1830" t="s">
        <v>3085</v>
      </c>
      <c r="M1830" t="s">
        <v>3341</v>
      </c>
      <c r="N1830" t="s">
        <v>3747</v>
      </c>
      <c r="O1830" t="s">
        <v>505</v>
      </c>
      <c r="P1830" s="196">
        <v>10000</v>
      </c>
      <c r="S1830" t="s">
        <v>3342</v>
      </c>
      <c r="T1830" t="s">
        <v>3557</v>
      </c>
      <c r="U1830" s="198">
        <v>3.52</v>
      </c>
      <c r="V1830" t="s">
        <v>3902</v>
      </c>
      <c r="W1830" t="s">
        <v>2323</v>
      </c>
      <c r="X1830" t="s">
        <v>2204</v>
      </c>
      <c r="Y1830" t="s">
        <v>2469</v>
      </c>
      <c r="Z1830" t="s">
        <v>2995</v>
      </c>
      <c r="AA1830">
        <v>836140</v>
      </c>
      <c r="AB1830" s="195">
        <v>37050.875011574099</v>
      </c>
      <c r="AC1830" s="195">
        <v>37050.875011574099</v>
      </c>
    </row>
    <row r="1831" spans="1:29" x14ac:dyDescent="0.25">
      <c r="A1831" s="43" t="str">
        <f t="shared" si="141"/>
        <v>US Natural Gas Physical</v>
      </c>
      <c r="B1831" s="43" t="str">
        <f t="shared" si="142"/>
        <v>US</v>
      </c>
      <c r="C1831" s="43" t="str">
        <f t="shared" si="143"/>
        <v>Natural Gas</v>
      </c>
      <c r="D1831" s="43" t="str">
        <f t="shared" si="144"/>
        <v>Physical</v>
      </c>
      <c r="E1831" s="43">
        <f>IF(VLOOKUP(S1831,'DD-Lookup'!$J$6:$L$50,3,FALSE)="Monthly",(YEAR(AC1831)-YEAR(AB1831))*12+MONTH(AC1831)-MONTH(AB1831)+1,(AC1831-AB1831+1))</f>
        <v>1</v>
      </c>
      <c r="F1831" s="210">
        <f t="shared" si="145"/>
        <v>10000</v>
      </c>
      <c r="G1831" s="199">
        <v>1353986</v>
      </c>
      <c r="H1831" s="195">
        <v>37049.359409722201</v>
      </c>
      <c r="I1831" t="s">
        <v>2322</v>
      </c>
      <c r="M1831" t="s">
        <v>3341</v>
      </c>
      <c r="N1831" t="s">
        <v>3747</v>
      </c>
      <c r="O1831" t="s">
        <v>472</v>
      </c>
      <c r="P1831" s="196">
        <v>10000</v>
      </c>
      <c r="S1831" t="s">
        <v>3342</v>
      </c>
      <c r="T1831" t="s">
        <v>3557</v>
      </c>
      <c r="U1831" s="198">
        <v>2.6749999999999998</v>
      </c>
      <c r="V1831" t="s">
        <v>4146</v>
      </c>
      <c r="W1831" t="s">
        <v>3147</v>
      </c>
      <c r="X1831" t="s">
        <v>3092</v>
      </c>
      <c r="Y1831" t="s">
        <v>2469</v>
      </c>
      <c r="Z1831" t="s">
        <v>2995</v>
      </c>
      <c r="AA1831">
        <v>836141</v>
      </c>
      <c r="AB1831" s="195">
        <v>37050.875011574099</v>
      </c>
      <c r="AC1831" s="195">
        <v>37050.875011574099</v>
      </c>
    </row>
    <row r="1832" spans="1:29" x14ac:dyDescent="0.25">
      <c r="A1832" s="43" t="str">
        <f t="shared" si="141"/>
        <v>US Natural Gas Physical</v>
      </c>
      <c r="B1832" s="43" t="str">
        <f t="shared" si="142"/>
        <v>US</v>
      </c>
      <c r="C1832" s="43" t="str">
        <f t="shared" si="143"/>
        <v>Natural Gas</v>
      </c>
      <c r="D1832" s="43" t="str">
        <f t="shared" si="144"/>
        <v>Physical</v>
      </c>
      <c r="E1832" s="43">
        <f>IF(VLOOKUP(S1832,'DD-Lookup'!$J$6:$L$50,3,FALSE)="Monthly",(YEAR(AC1832)-YEAR(AB1832))*12+MONTH(AC1832)-MONTH(AB1832)+1,(AC1832-AB1832+1))</f>
        <v>1</v>
      </c>
      <c r="F1832" s="210">
        <f t="shared" si="145"/>
        <v>10000</v>
      </c>
      <c r="G1832" s="199">
        <v>1353988</v>
      </c>
      <c r="H1832" s="195">
        <v>37049.359432870398</v>
      </c>
      <c r="I1832" t="s">
        <v>2276</v>
      </c>
      <c r="M1832" t="s">
        <v>3341</v>
      </c>
      <c r="N1832" t="s">
        <v>3747</v>
      </c>
      <c r="O1832" t="s">
        <v>2158</v>
      </c>
      <c r="Q1832" s="196">
        <v>10000</v>
      </c>
      <c r="S1832" t="s">
        <v>3342</v>
      </c>
      <c r="T1832" t="s">
        <v>3557</v>
      </c>
      <c r="U1832" s="198">
        <v>3.96</v>
      </c>
      <c r="V1832" t="s">
        <v>3040</v>
      </c>
      <c r="W1832" t="s">
        <v>3138</v>
      </c>
      <c r="X1832" t="s">
        <v>3081</v>
      </c>
      <c r="Y1832" t="s">
        <v>2469</v>
      </c>
      <c r="Z1832" t="s">
        <v>2995</v>
      </c>
      <c r="AA1832">
        <v>836143</v>
      </c>
      <c r="AB1832" s="195">
        <v>37050.875011574099</v>
      </c>
      <c r="AC1832" s="195">
        <v>37050.875011574099</v>
      </c>
    </row>
    <row r="1833" spans="1:29" x14ac:dyDescent="0.25">
      <c r="A1833" s="43" t="str">
        <f t="shared" si="141"/>
        <v>US Natural Gas Physical</v>
      </c>
      <c r="B1833" s="43" t="str">
        <f t="shared" si="142"/>
        <v>US</v>
      </c>
      <c r="C1833" s="43" t="str">
        <f t="shared" si="143"/>
        <v>Natural Gas</v>
      </c>
      <c r="D1833" s="43" t="str">
        <f t="shared" si="144"/>
        <v>Physical</v>
      </c>
      <c r="E1833" s="43">
        <f>IF(VLOOKUP(S1833,'DD-Lookup'!$J$6:$L$50,3,FALSE)="Monthly",(YEAR(AC1833)-YEAR(AB1833))*12+MONTH(AC1833)-MONTH(AB1833)+1,(AC1833-AB1833+1))</f>
        <v>1</v>
      </c>
      <c r="F1833" s="210">
        <f t="shared" si="145"/>
        <v>10000</v>
      </c>
      <c r="G1833" s="199">
        <v>1353987</v>
      </c>
      <c r="H1833" s="195">
        <v>37049.359432870398</v>
      </c>
      <c r="I1833" t="s">
        <v>2527</v>
      </c>
      <c r="M1833" t="s">
        <v>3341</v>
      </c>
      <c r="N1833" t="s">
        <v>3747</v>
      </c>
      <c r="O1833" t="s">
        <v>448</v>
      </c>
      <c r="P1833" s="196">
        <v>10000</v>
      </c>
      <c r="S1833" t="s">
        <v>3342</v>
      </c>
      <c r="T1833" t="s">
        <v>3557</v>
      </c>
      <c r="U1833" s="198">
        <v>3.61</v>
      </c>
      <c r="V1833" t="s">
        <v>3464</v>
      </c>
      <c r="W1833" t="s">
        <v>2181</v>
      </c>
      <c r="X1833" t="s">
        <v>2182</v>
      </c>
      <c r="Y1833" t="s">
        <v>2469</v>
      </c>
      <c r="Z1833" t="s">
        <v>2995</v>
      </c>
      <c r="AA1833">
        <v>836142</v>
      </c>
      <c r="AB1833" s="195">
        <v>37050.875011574099</v>
      </c>
      <c r="AC1833" s="195">
        <v>37050.875011574099</v>
      </c>
    </row>
    <row r="1834" spans="1:29" x14ac:dyDescent="0.25">
      <c r="A1834" s="43" t="str">
        <f t="shared" si="141"/>
        <v>US Natural Gas Physical</v>
      </c>
      <c r="B1834" s="43" t="str">
        <f t="shared" si="142"/>
        <v>US</v>
      </c>
      <c r="C1834" s="43" t="str">
        <f t="shared" si="143"/>
        <v>Natural Gas</v>
      </c>
      <c r="D1834" s="43" t="str">
        <f t="shared" si="144"/>
        <v>Physical</v>
      </c>
      <c r="E1834" s="43">
        <f>IF(VLOOKUP(S1834,'DD-Lookup'!$J$6:$L$50,3,FALSE)="Monthly",(YEAR(AC1834)-YEAR(AB1834))*12+MONTH(AC1834)-MONTH(AB1834)+1,(AC1834-AB1834+1))</f>
        <v>1</v>
      </c>
      <c r="F1834" s="210">
        <f t="shared" si="145"/>
        <v>10000</v>
      </c>
      <c r="G1834" s="199">
        <v>1353989</v>
      </c>
      <c r="H1834" s="195">
        <v>37049.359444444402</v>
      </c>
      <c r="I1834" t="s">
        <v>3443</v>
      </c>
      <c r="M1834" t="s">
        <v>3341</v>
      </c>
      <c r="N1834" t="s">
        <v>3747</v>
      </c>
      <c r="O1834" t="s">
        <v>392</v>
      </c>
      <c r="P1834" s="196">
        <v>10000</v>
      </c>
      <c r="S1834" t="s">
        <v>3342</v>
      </c>
      <c r="T1834" t="s">
        <v>3557</v>
      </c>
      <c r="U1834" s="198">
        <v>3.5274999999999999</v>
      </c>
      <c r="V1834" t="s">
        <v>3329</v>
      </c>
      <c r="W1834" t="s">
        <v>2498</v>
      </c>
      <c r="X1834" t="s">
        <v>2499</v>
      </c>
      <c r="Y1834" t="s">
        <v>2469</v>
      </c>
      <c r="Z1834" t="s">
        <v>2995</v>
      </c>
      <c r="AA1834">
        <v>836144</v>
      </c>
      <c r="AB1834" s="195">
        <v>37050.875011574099</v>
      </c>
      <c r="AC1834" s="195">
        <v>37050.875011574099</v>
      </c>
    </row>
    <row r="1835" spans="1:29" x14ac:dyDescent="0.25">
      <c r="A1835" s="43" t="str">
        <f t="shared" si="141"/>
        <v>US Natural Gas Financial</v>
      </c>
      <c r="B1835" s="43" t="str">
        <f t="shared" si="142"/>
        <v>US</v>
      </c>
      <c r="C1835" s="43" t="str">
        <f t="shared" si="143"/>
        <v>Natural Gas</v>
      </c>
      <c r="D1835" s="43" t="str">
        <f t="shared" si="144"/>
        <v>Financial</v>
      </c>
      <c r="E1835" s="43">
        <f>IF(VLOOKUP(S1835,'DD-Lookup'!$J$6:$L$50,3,FALSE)="Monthly",(YEAR(AC1835)-YEAR(AB1835))*12+MONTH(AC1835)-MONTH(AB1835)+1,(AC1835-AB1835+1))</f>
        <v>214</v>
      </c>
      <c r="F1835" s="210">
        <f t="shared" si="145"/>
        <v>1070000</v>
      </c>
      <c r="G1835" s="199">
        <v>1353990</v>
      </c>
      <c r="H1835" s="195">
        <v>37049.359456018501</v>
      </c>
      <c r="I1835" t="s">
        <v>3529</v>
      </c>
      <c r="M1835" t="s">
        <v>3341</v>
      </c>
      <c r="N1835" t="s">
        <v>2476</v>
      </c>
      <c r="O1835" t="s">
        <v>3306</v>
      </c>
      <c r="Q1835" s="196">
        <v>5000</v>
      </c>
      <c r="S1835" t="s">
        <v>3342</v>
      </c>
      <c r="T1835" t="s">
        <v>3557</v>
      </c>
      <c r="U1835" s="198">
        <v>0.56999999999999995</v>
      </c>
      <c r="V1835" t="s">
        <v>3769</v>
      </c>
      <c r="W1835" t="s">
        <v>2381</v>
      </c>
      <c r="X1835" t="s">
        <v>2382</v>
      </c>
      <c r="Y1835" t="s">
        <v>3575</v>
      </c>
      <c r="Z1835" t="s">
        <v>2995</v>
      </c>
      <c r="AA1835" t="s">
        <v>659</v>
      </c>
      <c r="AB1835" s="195">
        <v>37347</v>
      </c>
      <c r="AC1835" s="195">
        <v>37560</v>
      </c>
    </row>
    <row r="1836" spans="1:29" x14ac:dyDescent="0.25">
      <c r="A1836" s="43" t="str">
        <f t="shared" si="141"/>
        <v>US Natural Gas Physical</v>
      </c>
      <c r="B1836" s="43" t="str">
        <f t="shared" si="142"/>
        <v>US</v>
      </c>
      <c r="C1836" s="43" t="str">
        <f t="shared" si="143"/>
        <v>Natural Gas</v>
      </c>
      <c r="D1836" s="43" t="str">
        <f t="shared" si="144"/>
        <v>Physical</v>
      </c>
      <c r="E1836" s="43">
        <f>IF(VLOOKUP(S1836,'DD-Lookup'!$J$6:$L$50,3,FALSE)="Monthly",(YEAR(AC1836)-YEAR(AB1836))*12+MONTH(AC1836)-MONTH(AB1836)+1,(AC1836-AB1836+1))</f>
        <v>1</v>
      </c>
      <c r="F1836" s="210">
        <f t="shared" si="145"/>
        <v>10000</v>
      </c>
      <c r="G1836" s="199">
        <v>1353991</v>
      </c>
      <c r="H1836" s="195">
        <v>37049.359479166698</v>
      </c>
      <c r="I1836" t="s">
        <v>3443</v>
      </c>
      <c r="M1836" t="s">
        <v>3341</v>
      </c>
      <c r="N1836" t="s">
        <v>3747</v>
      </c>
      <c r="O1836" t="s">
        <v>392</v>
      </c>
      <c r="P1836" s="196">
        <v>10000</v>
      </c>
      <c r="S1836" t="s">
        <v>3342</v>
      </c>
      <c r="T1836" t="s">
        <v>3557</v>
      </c>
      <c r="U1836" s="198">
        <v>3.5249999999999999</v>
      </c>
      <c r="V1836" t="s">
        <v>3329</v>
      </c>
      <c r="W1836" t="s">
        <v>2498</v>
      </c>
      <c r="X1836" t="s">
        <v>2499</v>
      </c>
      <c r="Y1836" t="s">
        <v>2469</v>
      </c>
      <c r="Z1836" t="s">
        <v>2995</v>
      </c>
      <c r="AA1836">
        <v>836145</v>
      </c>
      <c r="AB1836" s="195">
        <v>37050.875011574099</v>
      </c>
      <c r="AC1836" s="195">
        <v>37050.875011574099</v>
      </c>
    </row>
    <row r="1837" spans="1:29" x14ac:dyDescent="0.25">
      <c r="A1837" s="43" t="str">
        <f t="shared" si="141"/>
        <v>US Natural Gas Physical</v>
      </c>
      <c r="B1837" s="43" t="str">
        <f t="shared" si="142"/>
        <v>US</v>
      </c>
      <c r="C1837" s="43" t="str">
        <f t="shared" si="143"/>
        <v>Natural Gas</v>
      </c>
      <c r="D1837" s="43" t="str">
        <f t="shared" si="144"/>
        <v>Physical</v>
      </c>
      <c r="E1837" s="43">
        <f>IF(VLOOKUP(S1837,'DD-Lookup'!$J$6:$L$50,3,FALSE)="Monthly",(YEAR(AC1837)-YEAR(AB1837))*12+MONTH(AC1837)-MONTH(AB1837)+1,(AC1837-AB1837+1))</f>
        <v>1</v>
      </c>
      <c r="F1837" s="210">
        <f t="shared" si="145"/>
        <v>25000</v>
      </c>
      <c r="G1837" s="199">
        <v>1353992</v>
      </c>
      <c r="H1837" s="195">
        <v>37049.359479166698</v>
      </c>
      <c r="I1837" t="s">
        <v>2387</v>
      </c>
      <c r="M1837" t="s">
        <v>3341</v>
      </c>
      <c r="N1837" t="s">
        <v>3747</v>
      </c>
      <c r="O1837" t="s">
        <v>2722</v>
      </c>
      <c r="P1837" s="196">
        <v>25000</v>
      </c>
      <c r="S1837" t="s">
        <v>3342</v>
      </c>
      <c r="T1837" t="s">
        <v>3557</v>
      </c>
      <c r="U1837" s="198">
        <v>3.67</v>
      </c>
      <c r="V1837" t="s">
        <v>660</v>
      </c>
      <c r="W1837" t="s">
        <v>2175</v>
      </c>
      <c r="X1837" t="s">
        <v>2176</v>
      </c>
      <c r="Y1837" t="s">
        <v>2469</v>
      </c>
      <c r="Z1837" t="s">
        <v>2995</v>
      </c>
      <c r="AA1837">
        <v>836146</v>
      </c>
      <c r="AB1837" s="195">
        <v>37050.875011574099</v>
      </c>
      <c r="AC1837" s="195">
        <v>37050.875011574099</v>
      </c>
    </row>
    <row r="1838" spans="1:29" x14ac:dyDescent="0.25">
      <c r="A1838" s="43" t="str">
        <f t="shared" si="141"/>
        <v>US Power Physical</v>
      </c>
      <c r="B1838" s="43" t="str">
        <f t="shared" si="142"/>
        <v>US</v>
      </c>
      <c r="C1838" s="43" t="str">
        <f t="shared" si="143"/>
        <v>Power</v>
      </c>
      <c r="D1838" s="43" t="str">
        <f t="shared" si="144"/>
        <v>Physical</v>
      </c>
      <c r="E1838" s="43">
        <f>IF(VLOOKUP(S1838,'DD-Lookup'!$J$6:$L$50,3,FALSE)="Monthly",(YEAR(AC1838)-YEAR(AB1838))*12+MONTH(AC1838)-MONTH(AB1838)+1,(AC1838-AB1838+1))</f>
        <v>2</v>
      </c>
      <c r="F1838" s="210">
        <f t="shared" si="145"/>
        <v>50</v>
      </c>
      <c r="G1838" s="199">
        <v>1353994</v>
      </c>
      <c r="H1838" s="195">
        <v>37049.3595138889</v>
      </c>
      <c r="I1838" t="s">
        <v>2280</v>
      </c>
      <c r="M1838" t="s">
        <v>2766</v>
      </c>
      <c r="N1838" t="s">
        <v>3310</v>
      </c>
      <c r="O1838" t="s">
        <v>461</v>
      </c>
      <c r="Q1838" s="196">
        <v>25</v>
      </c>
      <c r="S1838" t="s">
        <v>3340</v>
      </c>
      <c r="T1838" t="s">
        <v>3557</v>
      </c>
      <c r="U1838" s="198">
        <v>53</v>
      </c>
      <c r="V1838" t="s">
        <v>4148</v>
      </c>
      <c r="W1838" t="s">
        <v>3315</v>
      </c>
      <c r="X1838" t="s">
        <v>3312</v>
      </c>
      <c r="Y1838" t="s">
        <v>2662</v>
      </c>
      <c r="Z1838" t="s">
        <v>2990</v>
      </c>
      <c r="AA1838">
        <v>636828.1</v>
      </c>
      <c r="AB1838" s="195">
        <v>37050.875011574099</v>
      </c>
      <c r="AC1838" s="195">
        <v>37051.875011574099</v>
      </c>
    </row>
    <row r="1839" spans="1:29" x14ac:dyDescent="0.25">
      <c r="A1839" s="43" t="str">
        <f t="shared" si="141"/>
        <v>US Natural Gas Physical</v>
      </c>
      <c r="B1839" s="43" t="str">
        <f t="shared" si="142"/>
        <v>US</v>
      </c>
      <c r="C1839" s="43" t="str">
        <f t="shared" si="143"/>
        <v>Natural Gas</v>
      </c>
      <c r="D1839" s="43" t="str">
        <f t="shared" si="144"/>
        <v>Physical</v>
      </c>
      <c r="E1839" s="43">
        <f>IF(VLOOKUP(S1839,'DD-Lookup'!$J$6:$L$50,3,FALSE)="Monthly",(YEAR(AC1839)-YEAR(AB1839))*12+MONTH(AC1839)-MONTH(AB1839)+1,(AC1839-AB1839+1))</f>
        <v>1</v>
      </c>
      <c r="F1839" s="210">
        <f t="shared" si="145"/>
        <v>10000</v>
      </c>
      <c r="G1839" s="199">
        <v>1353995</v>
      </c>
      <c r="H1839" s="195">
        <v>37049.359525462998</v>
      </c>
      <c r="I1839" t="s">
        <v>3443</v>
      </c>
      <c r="M1839" t="s">
        <v>3341</v>
      </c>
      <c r="N1839" t="s">
        <v>3747</v>
      </c>
      <c r="O1839" t="s">
        <v>392</v>
      </c>
      <c r="P1839" s="196">
        <v>10000</v>
      </c>
      <c r="S1839" t="s">
        <v>3342</v>
      </c>
      <c r="T1839" t="s">
        <v>3557</v>
      </c>
      <c r="U1839" s="198">
        <v>3.5225</v>
      </c>
      <c r="V1839" t="s">
        <v>3329</v>
      </c>
      <c r="W1839" t="s">
        <v>2498</v>
      </c>
      <c r="X1839" t="s">
        <v>2499</v>
      </c>
      <c r="Y1839" t="s">
        <v>2469</v>
      </c>
      <c r="Z1839" t="s">
        <v>2995</v>
      </c>
      <c r="AA1839">
        <v>836147</v>
      </c>
      <c r="AB1839" s="195">
        <v>37050.875011574099</v>
      </c>
      <c r="AC1839" s="195">
        <v>37050.875011574099</v>
      </c>
    </row>
    <row r="1840" spans="1:29" x14ac:dyDescent="0.25">
      <c r="A1840" s="43" t="str">
        <f t="shared" si="141"/>
        <v>US Natural Gas Financial</v>
      </c>
      <c r="B1840" s="43" t="str">
        <f t="shared" si="142"/>
        <v>US</v>
      </c>
      <c r="C1840" s="43" t="str">
        <f t="shared" si="143"/>
        <v>Natural Gas</v>
      </c>
      <c r="D1840" s="43" t="str">
        <f t="shared" si="144"/>
        <v>Financial</v>
      </c>
      <c r="E1840" s="43">
        <f>IF(VLOOKUP(S1840,'DD-Lookup'!$J$6:$L$50,3,FALSE)="Monthly",(YEAR(AC1840)-YEAR(AB1840))*12+MONTH(AC1840)-MONTH(AB1840)+1,(AC1840-AB1840+1))</f>
        <v>214</v>
      </c>
      <c r="F1840" s="210">
        <f t="shared" si="145"/>
        <v>1070000</v>
      </c>
      <c r="G1840" s="199">
        <v>1353997</v>
      </c>
      <c r="H1840" s="195">
        <v>37049.359537037002</v>
      </c>
      <c r="I1840" t="s">
        <v>2244</v>
      </c>
      <c r="M1840" t="s">
        <v>3341</v>
      </c>
      <c r="N1840" t="s">
        <v>2476</v>
      </c>
      <c r="O1840" t="s">
        <v>3306</v>
      </c>
      <c r="P1840" s="196">
        <v>5000</v>
      </c>
      <c r="S1840" t="s">
        <v>3342</v>
      </c>
      <c r="T1840" t="s">
        <v>3557</v>
      </c>
      <c r="U1840" s="198">
        <v>0.52</v>
      </c>
      <c r="V1840" t="s">
        <v>3043</v>
      </c>
      <c r="W1840" t="s">
        <v>2381</v>
      </c>
      <c r="X1840" t="s">
        <v>2382</v>
      </c>
      <c r="Y1840" t="s">
        <v>3575</v>
      </c>
      <c r="Z1840" t="s">
        <v>2995</v>
      </c>
      <c r="AA1840" t="s">
        <v>661</v>
      </c>
      <c r="AB1840" s="195">
        <v>37347</v>
      </c>
      <c r="AC1840" s="195">
        <v>37560</v>
      </c>
    </row>
    <row r="1841" spans="1:29" x14ac:dyDescent="0.25">
      <c r="A1841" s="43" t="str">
        <f t="shared" si="141"/>
        <v>US Natural Gas Physical</v>
      </c>
      <c r="B1841" s="43" t="str">
        <f t="shared" si="142"/>
        <v>US</v>
      </c>
      <c r="C1841" s="43" t="str">
        <f t="shared" si="143"/>
        <v>Natural Gas</v>
      </c>
      <c r="D1841" s="43" t="str">
        <f t="shared" si="144"/>
        <v>Physical</v>
      </c>
      <c r="E1841" s="43">
        <f>IF(VLOOKUP(S1841,'DD-Lookup'!$J$6:$L$50,3,FALSE)="Monthly",(YEAR(AC1841)-YEAR(AB1841))*12+MONTH(AC1841)-MONTH(AB1841)+1,(AC1841-AB1841+1))</f>
        <v>1</v>
      </c>
      <c r="F1841" s="210">
        <f t="shared" si="145"/>
        <v>10000</v>
      </c>
      <c r="G1841" s="199">
        <v>1353998</v>
      </c>
      <c r="H1841" s="195">
        <v>37049.359560185199</v>
      </c>
      <c r="I1841" t="s">
        <v>3443</v>
      </c>
      <c r="M1841" t="s">
        <v>3341</v>
      </c>
      <c r="N1841" t="s">
        <v>3747</v>
      </c>
      <c r="O1841" t="s">
        <v>392</v>
      </c>
      <c r="P1841" s="196">
        <v>10000</v>
      </c>
      <c r="S1841" t="s">
        <v>3342</v>
      </c>
      <c r="T1841" t="s">
        <v>3557</v>
      </c>
      <c r="U1841" s="198">
        <v>3.52</v>
      </c>
      <c r="V1841" t="s">
        <v>3329</v>
      </c>
      <c r="W1841" t="s">
        <v>2498</v>
      </c>
      <c r="X1841" t="s">
        <v>2499</v>
      </c>
      <c r="Y1841" t="s">
        <v>2469</v>
      </c>
      <c r="Z1841" t="s">
        <v>2995</v>
      </c>
      <c r="AA1841">
        <v>836148</v>
      </c>
      <c r="AB1841" s="195">
        <v>37050.875011574099</v>
      </c>
      <c r="AC1841" s="195">
        <v>37050.875011574099</v>
      </c>
    </row>
    <row r="1842" spans="1:29" x14ac:dyDescent="0.25">
      <c r="A1842" s="43" t="str">
        <f t="shared" si="141"/>
        <v>US Natural Gas Physical</v>
      </c>
      <c r="B1842" s="43" t="str">
        <f t="shared" si="142"/>
        <v>US</v>
      </c>
      <c r="C1842" s="43" t="str">
        <f t="shared" si="143"/>
        <v>Natural Gas</v>
      </c>
      <c r="D1842" s="43" t="str">
        <f t="shared" si="144"/>
        <v>Physical</v>
      </c>
      <c r="E1842" s="43">
        <f>IF(VLOOKUP(S1842,'DD-Lookup'!$J$6:$L$50,3,FALSE)="Monthly",(YEAR(AC1842)-YEAR(AB1842))*12+MONTH(AC1842)-MONTH(AB1842)+1,(AC1842-AB1842+1))</f>
        <v>1</v>
      </c>
      <c r="F1842" s="210">
        <f t="shared" si="145"/>
        <v>5000</v>
      </c>
      <c r="G1842" s="199">
        <v>1353999</v>
      </c>
      <c r="H1842" s="195">
        <v>37049.359571759298</v>
      </c>
      <c r="I1842" t="s">
        <v>2173</v>
      </c>
      <c r="M1842" t="s">
        <v>3341</v>
      </c>
      <c r="N1842" t="s">
        <v>3747</v>
      </c>
      <c r="O1842" t="s">
        <v>587</v>
      </c>
      <c r="Q1842" s="196">
        <v>5000</v>
      </c>
      <c r="S1842" t="s">
        <v>3342</v>
      </c>
      <c r="T1842" t="s">
        <v>3557</v>
      </c>
      <c r="U1842" s="198">
        <v>3.5474999999999999</v>
      </c>
      <c r="V1842" t="s">
        <v>3301</v>
      </c>
      <c r="W1842" t="s">
        <v>2498</v>
      </c>
      <c r="X1842" t="s">
        <v>2499</v>
      </c>
      <c r="Y1842" t="s">
        <v>2469</v>
      </c>
      <c r="Z1842" t="s">
        <v>2995</v>
      </c>
      <c r="AA1842">
        <v>836149</v>
      </c>
      <c r="AB1842" s="195">
        <v>37050.875011574099</v>
      </c>
      <c r="AC1842" s="195">
        <v>37050.875011574099</v>
      </c>
    </row>
    <row r="1843" spans="1:29" x14ac:dyDescent="0.25">
      <c r="A1843" s="43" t="str">
        <f t="shared" si="141"/>
        <v xml:space="preserve"> Natural Gas Physical</v>
      </c>
      <c r="B1843" s="43" t="str">
        <f t="shared" si="142"/>
        <v/>
      </c>
      <c r="C1843" s="43" t="str">
        <f t="shared" si="143"/>
        <v>Natural Gas</v>
      </c>
      <c r="D1843" s="43" t="str">
        <f t="shared" si="144"/>
        <v>Physical</v>
      </c>
      <c r="E1843" s="43">
        <f>IF(VLOOKUP(S1843,'DD-Lookup'!$J$6:$L$50,3,FALSE)="Monthly",(YEAR(AC1843)-YEAR(AB1843))*12+MONTH(AC1843)-MONTH(AB1843)+1,(AC1843-AB1843+1))</f>
        <v>31</v>
      </c>
      <c r="F1843" s="210">
        <f t="shared" si="145"/>
        <v>155000</v>
      </c>
      <c r="G1843" s="199">
        <v>1354001</v>
      </c>
      <c r="H1843" s="195">
        <v>37049.359618055598</v>
      </c>
      <c r="I1843" t="s">
        <v>2280</v>
      </c>
      <c r="M1843" t="s">
        <v>3341</v>
      </c>
      <c r="N1843" t="s">
        <v>3104</v>
      </c>
      <c r="O1843" t="s">
        <v>3794</v>
      </c>
      <c r="P1843" s="196">
        <v>5000</v>
      </c>
      <c r="S1843" t="s">
        <v>3719</v>
      </c>
      <c r="T1843" t="s">
        <v>3105</v>
      </c>
      <c r="U1843" s="198">
        <v>4.74</v>
      </c>
      <c r="V1843" t="s">
        <v>2449</v>
      </c>
      <c r="W1843" t="s">
        <v>2450</v>
      </c>
      <c r="X1843" t="s">
        <v>3106</v>
      </c>
      <c r="Y1843" t="s">
        <v>2469</v>
      </c>
      <c r="Z1843" t="s">
        <v>2996</v>
      </c>
      <c r="AA1843">
        <v>836151</v>
      </c>
      <c r="AB1843" s="195">
        <v>37073.875011574099</v>
      </c>
      <c r="AC1843" s="195">
        <v>37103.875011574099</v>
      </c>
    </row>
    <row r="1844" spans="1:29" x14ac:dyDescent="0.25">
      <c r="A1844" s="43" t="str">
        <f t="shared" si="141"/>
        <v>US Natural Gas Physical</v>
      </c>
      <c r="B1844" s="43" t="str">
        <f t="shared" si="142"/>
        <v>US</v>
      </c>
      <c r="C1844" s="43" t="str">
        <f t="shared" si="143"/>
        <v>Natural Gas</v>
      </c>
      <c r="D1844" s="43" t="str">
        <f t="shared" si="144"/>
        <v>Physical</v>
      </c>
      <c r="E1844" s="43">
        <f>IF(VLOOKUP(S1844,'DD-Lookup'!$J$6:$L$50,3,FALSE)="Monthly",(YEAR(AC1844)-YEAR(AB1844))*12+MONTH(AC1844)-MONTH(AB1844)+1,(AC1844-AB1844+1))</f>
        <v>1</v>
      </c>
      <c r="F1844" s="210">
        <f t="shared" si="145"/>
        <v>2500</v>
      </c>
      <c r="G1844" s="199">
        <v>1354000</v>
      </c>
      <c r="H1844" s="195">
        <v>37049.359618055598</v>
      </c>
      <c r="I1844" t="s">
        <v>2394</v>
      </c>
      <c r="M1844" t="s">
        <v>3341</v>
      </c>
      <c r="N1844" t="s">
        <v>3747</v>
      </c>
      <c r="O1844" t="s">
        <v>428</v>
      </c>
      <c r="Q1844" s="196">
        <v>2500</v>
      </c>
      <c r="S1844" t="s">
        <v>3342</v>
      </c>
      <c r="T1844" t="s">
        <v>3557</v>
      </c>
      <c r="U1844" s="198">
        <v>3.53</v>
      </c>
      <c r="V1844" t="s">
        <v>3852</v>
      </c>
      <c r="W1844" t="s">
        <v>2498</v>
      </c>
      <c r="X1844" t="s">
        <v>2499</v>
      </c>
      <c r="Y1844" t="s">
        <v>2469</v>
      </c>
      <c r="Z1844" t="s">
        <v>2995</v>
      </c>
      <c r="AA1844">
        <v>836150</v>
      </c>
      <c r="AB1844" s="195">
        <v>37050.875011574099</v>
      </c>
      <c r="AC1844" s="195">
        <v>37050.875011574099</v>
      </c>
    </row>
    <row r="1845" spans="1:29" x14ac:dyDescent="0.25">
      <c r="A1845" s="43" t="str">
        <f t="shared" si="141"/>
        <v>US Natural Gas Physical</v>
      </c>
      <c r="B1845" s="43" t="str">
        <f t="shared" si="142"/>
        <v>US</v>
      </c>
      <c r="C1845" s="43" t="str">
        <f t="shared" si="143"/>
        <v>Natural Gas</v>
      </c>
      <c r="D1845" s="43" t="str">
        <f t="shared" si="144"/>
        <v>Physical</v>
      </c>
      <c r="E1845" s="43">
        <f>IF(VLOOKUP(S1845,'DD-Lookup'!$J$6:$L$50,3,FALSE)="Monthly",(YEAR(AC1845)-YEAR(AB1845))*12+MONTH(AC1845)-MONTH(AB1845)+1,(AC1845-AB1845+1))</f>
        <v>1</v>
      </c>
      <c r="F1845" s="210">
        <f t="shared" si="145"/>
        <v>4852</v>
      </c>
      <c r="G1845" s="199">
        <v>1354002</v>
      </c>
      <c r="H1845" s="195">
        <v>37049.3596412037</v>
      </c>
      <c r="I1845" t="s">
        <v>2504</v>
      </c>
      <c r="M1845" t="s">
        <v>3341</v>
      </c>
      <c r="N1845" t="s">
        <v>3747</v>
      </c>
      <c r="O1845" t="s">
        <v>401</v>
      </c>
      <c r="P1845" s="196">
        <v>4852</v>
      </c>
      <c r="S1845" t="s">
        <v>3342</v>
      </c>
      <c r="T1845" t="s">
        <v>3557</v>
      </c>
      <c r="U1845" s="198">
        <v>3.5249999999999999</v>
      </c>
      <c r="V1845" t="s">
        <v>614</v>
      </c>
      <c r="W1845" t="s">
        <v>2347</v>
      </c>
      <c r="X1845" t="s">
        <v>2484</v>
      </c>
      <c r="Y1845" t="s">
        <v>2469</v>
      </c>
      <c r="Z1845" t="s">
        <v>2995</v>
      </c>
      <c r="AA1845">
        <v>836152</v>
      </c>
      <c r="AB1845" s="195">
        <v>37050.875011574099</v>
      </c>
      <c r="AC1845" s="195">
        <v>37050.875011574099</v>
      </c>
    </row>
    <row r="1846" spans="1:29" x14ac:dyDescent="0.25">
      <c r="A1846" s="43" t="str">
        <f t="shared" si="141"/>
        <v>US Natural Gas Physical</v>
      </c>
      <c r="B1846" s="43" t="str">
        <f t="shared" si="142"/>
        <v>US</v>
      </c>
      <c r="C1846" s="43" t="str">
        <f t="shared" si="143"/>
        <v>Natural Gas</v>
      </c>
      <c r="D1846" s="43" t="str">
        <f t="shared" si="144"/>
        <v>Physical</v>
      </c>
      <c r="E1846" s="43">
        <f>IF(VLOOKUP(S1846,'DD-Lookup'!$J$6:$L$50,3,FALSE)="Monthly",(YEAR(AC1846)-YEAR(AB1846))*12+MONTH(AC1846)-MONTH(AB1846)+1,(AC1846-AB1846+1))</f>
        <v>1</v>
      </c>
      <c r="F1846" s="210">
        <f t="shared" si="145"/>
        <v>5000</v>
      </c>
      <c r="G1846" s="199">
        <v>1354003</v>
      </c>
      <c r="H1846" s="195">
        <v>37049.359652777799</v>
      </c>
      <c r="I1846" t="s">
        <v>2254</v>
      </c>
      <c r="M1846" t="s">
        <v>3341</v>
      </c>
      <c r="N1846" t="s">
        <v>3747</v>
      </c>
      <c r="O1846" t="s">
        <v>442</v>
      </c>
      <c r="Q1846" s="196">
        <v>5000</v>
      </c>
      <c r="S1846" t="s">
        <v>3342</v>
      </c>
      <c r="T1846" t="s">
        <v>3557</v>
      </c>
      <c r="U1846" s="198">
        <v>3.8149999999999999</v>
      </c>
      <c r="V1846" t="s">
        <v>2489</v>
      </c>
      <c r="W1846" t="s">
        <v>2509</v>
      </c>
      <c r="X1846" t="s">
        <v>2510</v>
      </c>
      <c r="Y1846" t="s">
        <v>2469</v>
      </c>
      <c r="Z1846" t="s">
        <v>2995</v>
      </c>
      <c r="AA1846">
        <v>836153</v>
      </c>
      <c r="AB1846" s="195">
        <v>37050.875011574099</v>
      </c>
      <c r="AC1846" s="195">
        <v>37050.875011574099</v>
      </c>
    </row>
    <row r="1847" spans="1:29" x14ac:dyDescent="0.25">
      <c r="A1847" s="43" t="str">
        <f t="shared" si="141"/>
        <v>US Natural Gas Physical</v>
      </c>
      <c r="B1847" s="43" t="str">
        <f t="shared" si="142"/>
        <v>US</v>
      </c>
      <c r="C1847" s="43" t="str">
        <f t="shared" si="143"/>
        <v>Natural Gas</v>
      </c>
      <c r="D1847" s="43" t="str">
        <f t="shared" si="144"/>
        <v>Physical</v>
      </c>
      <c r="E1847" s="43">
        <f>IF(VLOOKUP(S1847,'DD-Lookup'!$J$6:$L$50,3,FALSE)="Monthly",(YEAR(AC1847)-YEAR(AB1847))*12+MONTH(AC1847)-MONTH(AB1847)+1,(AC1847-AB1847+1))</f>
        <v>1</v>
      </c>
      <c r="F1847" s="210">
        <f t="shared" si="145"/>
        <v>5000</v>
      </c>
      <c r="G1847" s="199">
        <v>1354004</v>
      </c>
      <c r="H1847" s="195">
        <v>37049.359675925902</v>
      </c>
      <c r="I1847" t="s">
        <v>2430</v>
      </c>
      <c r="M1847" t="s">
        <v>3341</v>
      </c>
      <c r="N1847" t="s">
        <v>3747</v>
      </c>
      <c r="O1847" t="s">
        <v>2722</v>
      </c>
      <c r="Q1847" s="196">
        <v>5000</v>
      </c>
      <c r="S1847" t="s">
        <v>3342</v>
      </c>
      <c r="T1847" t="s">
        <v>3557</v>
      </c>
      <c r="U1847" s="198">
        <v>3.67</v>
      </c>
      <c r="V1847" t="s">
        <v>3354</v>
      </c>
      <c r="W1847" t="s">
        <v>2175</v>
      </c>
      <c r="X1847" t="s">
        <v>2176</v>
      </c>
      <c r="Y1847" t="s">
        <v>2469</v>
      </c>
      <c r="Z1847" t="s">
        <v>2995</v>
      </c>
      <c r="AA1847">
        <v>836154</v>
      </c>
      <c r="AB1847" s="195">
        <v>37050.875011574099</v>
      </c>
      <c r="AC1847" s="195">
        <v>37050.875011574099</v>
      </c>
    </row>
    <row r="1848" spans="1:29" x14ac:dyDescent="0.25">
      <c r="A1848" s="43" t="str">
        <f t="shared" si="141"/>
        <v>US Power Financial</v>
      </c>
      <c r="B1848" s="43" t="str">
        <f t="shared" si="142"/>
        <v>US</v>
      </c>
      <c r="C1848" s="43" t="str">
        <f t="shared" si="143"/>
        <v>Power</v>
      </c>
      <c r="D1848" s="43" t="str">
        <f t="shared" si="144"/>
        <v>Financial</v>
      </c>
      <c r="E1848" s="43">
        <f>IF(VLOOKUP(S1848,'DD-Lookup'!$J$6:$L$50,3,FALSE)="Monthly",(YEAR(AC1848)-YEAR(AB1848))*12+MONTH(AC1848)-MONTH(AB1848)+1,(AC1848-AB1848+1))</f>
        <v>1</v>
      </c>
      <c r="F1848" s="210">
        <f t="shared" si="145"/>
        <v>50</v>
      </c>
      <c r="G1848" s="199">
        <v>1354005</v>
      </c>
      <c r="H1848" s="195">
        <v>37049.3596875</v>
      </c>
      <c r="I1848" t="s">
        <v>2262</v>
      </c>
      <c r="M1848" t="s">
        <v>2766</v>
      </c>
      <c r="N1848" t="s">
        <v>2659</v>
      </c>
      <c r="O1848" t="s">
        <v>1709</v>
      </c>
      <c r="Q1848" s="196">
        <v>50</v>
      </c>
      <c r="S1848" t="s">
        <v>3340</v>
      </c>
      <c r="T1848" t="s">
        <v>3557</v>
      </c>
      <c r="U1848" s="198">
        <v>29.15</v>
      </c>
      <c r="V1848" t="s">
        <v>3824</v>
      </c>
      <c r="W1848" t="s">
        <v>2258</v>
      </c>
      <c r="X1848" t="s">
        <v>3368</v>
      </c>
      <c r="Y1848" t="s">
        <v>2662</v>
      </c>
      <c r="Z1848" t="s">
        <v>2995</v>
      </c>
      <c r="AA1848">
        <v>636829.1</v>
      </c>
      <c r="AB1848" s="195">
        <v>37050.875011574099</v>
      </c>
      <c r="AC1848" s="195">
        <v>37050.875011574099</v>
      </c>
    </row>
    <row r="1849" spans="1:29" x14ac:dyDescent="0.25">
      <c r="A1849" s="43" t="str">
        <f t="shared" si="141"/>
        <v>US Natural Gas Physical</v>
      </c>
      <c r="B1849" s="43" t="str">
        <f t="shared" si="142"/>
        <v>US</v>
      </c>
      <c r="C1849" s="43" t="str">
        <f t="shared" si="143"/>
        <v>Natural Gas</v>
      </c>
      <c r="D1849" s="43" t="str">
        <f t="shared" si="144"/>
        <v>Physical</v>
      </c>
      <c r="E1849" s="43">
        <f>IF(VLOOKUP(S1849,'DD-Lookup'!$J$6:$L$50,3,FALSE)="Monthly",(YEAR(AC1849)-YEAR(AB1849))*12+MONTH(AC1849)-MONTH(AB1849)+1,(AC1849-AB1849+1))</f>
        <v>1</v>
      </c>
      <c r="F1849" s="210">
        <f t="shared" si="145"/>
        <v>10000</v>
      </c>
      <c r="G1849" s="199">
        <v>1354007</v>
      </c>
      <c r="H1849" s="195">
        <v>37049.359699074099</v>
      </c>
      <c r="I1849" t="s">
        <v>2470</v>
      </c>
      <c r="M1849" t="s">
        <v>3341</v>
      </c>
      <c r="N1849" t="s">
        <v>3747</v>
      </c>
      <c r="O1849" t="s">
        <v>399</v>
      </c>
      <c r="P1849" s="196">
        <v>10000</v>
      </c>
      <c r="S1849" t="s">
        <v>3342</v>
      </c>
      <c r="T1849" t="s">
        <v>3557</v>
      </c>
      <c r="U1849" s="198">
        <v>3.5175000000000001</v>
      </c>
      <c r="V1849" t="s">
        <v>1721</v>
      </c>
      <c r="W1849" t="s">
        <v>2347</v>
      </c>
      <c r="X1849" t="s">
        <v>2484</v>
      </c>
      <c r="Y1849" t="s">
        <v>2469</v>
      </c>
      <c r="Z1849" t="s">
        <v>2995</v>
      </c>
      <c r="AA1849">
        <v>836156</v>
      </c>
      <c r="AB1849" s="195">
        <v>37050.875011574099</v>
      </c>
      <c r="AC1849" s="195">
        <v>37050.875011574099</v>
      </c>
    </row>
    <row r="1850" spans="1:29" x14ac:dyDescent="0.25">
      <c r="A1850" s="43" t="str">
        <f t="shared" si="141"/>
        <v>US Natural Gas Physical</v>
      </c>
      <c r="B1850" s="43" t="str">
        <f t="shared" si="142"/>
        <v>US</v>
      </c>
      <c r="C1850" s="43" t="str">
        <f t="shared" si="143"/>
        <v>Natural Gas</v>
      </c>
      <c r="D1850" s="43" t="str">
        <f t="shared" si="144"/>
        <v>Physical</v>
      </c>
      <c r="E1850" s="43">
        <f>IF(VLOOKUP(S1850,'DD-Lookup'!$J$6:$L$50,3,FALSE)="Monthly",(YEAR(AC1850)-YEAR(AB1850))*12+MONTH(AC1850)-MONTH(AB1850)+1,(AC1850-AB1850+1))</f>
        <v>1</v>
      </c>
      <c r="F1850" s="210">
        <f t="shared" si="145"/>
        <v>5000</v>
      </c>
      <c r="G1850" s="199">
        <v>1354006</v>
      </c>
      <c r="H1850" s="195">
        <v>37049.359699074099</v>
      </c>
      <c r="I1850" t="s">
        <v>2527</v>
      </c>
      <c r="M1850" t="s">
        <v>3341</v>
      </c>
      <c r="N1850" t="s">
        <v>3747</v>
      </c>
      <c r="O1850" t="s">
        <v>428</v>
      </c>
      <c r="Q1850" s="196">
        <v>5000</v>
      </c>
      <c r="S1850" t="s">
        <v>3342</v>
      </c>
      <c r="T1850" t="s">
        <v>3557</v>
      </c>
      <c r="U1850" s="198">
        <v>3.5350000000000001</v>
      </c>
      <c r="V1850" t="s">
        <v>2349</v>
      </c>
      <c r="W1850" t="s">
        <v>2498</v>
      </c>
      <c r="X1850" t="s">
        <v>2499</v>
      </c>
      <c r="Y1850" t="s">
        <v>2469</v>
      </c>
      <c r="Z1850" t="s">
        <v>2995</v>
      </c>
      <c r="AA1850">
        <v>836155</v>
      </c>
      <c r="AB1850" s="195">
        <v>37050.875011574099</v>
      </c>
      <c r="AC1850" s="195">
        <v>37050.875011574099</v>
      </c>
    </row>
    <row r="1851" spans="1:29" x14ac:dyDescent="0.25">
      <c r="A1851" s="43" t="str">
        <f t="shared" si="141"/>
        <v>US Natural Gas Physical</v>
      </c>
      <c r="B1851" s="43" t="str">
        <f t="shared" si="142"/>
        <v>US</v>
      </c>
      <c r="C1851" s="43" t="str">
        <f t="shared" si="143"/>
        <v>Natural Gas</v>
      </c>
      <c r="D1851" s="43" t="str">
        <f t="shared" si="144"/>
        <v>Physical</v>
      </c>
      <c r="E1851" s="43">
        <f>IF(VLOOKUP(S1851,'DD-Lookup'!$J$6:$L$50,3,FALSE)="Monthly",(YEAR(AC1851)-YEAR(AB1851))*12+MONTH(AC1851)-MONTH(AB1851)+1,(AC1851-AB1851+1))</f>
        <v>1</v>
      </c>
      <c r="F1851" s="210">
        <f t="shared" si="145"/>
        <v>18000</v>
      </c>
      <c r="G1851" s="199">
        <v>1354008</v>
      </c>
      <c r="H1851" s="195">
        <v>37049.3597337963</v>
      </c>
      <c r="I1851" t="s">
        <v>2504</v>
      </c>
      <c r="M1851" t="s">
        <v>3341</v>
      </c>
      <c r="N1851" t="s">
        <v>3747</v>
      </c>
      <c r="O1851" t="s">
        <v>1624</v>
      </c>
      <c r="P1851" s="196">
        <v>18000</v>
      </c>
      <c r="S1851" t="s">
        <v>3342</v>
      </c>
      <c r="T1851" t="s">
        <v>3557</v>
      </c>
      <c r="U1851" s="198">
        <v>3.5649999999999999</v>
      </c>
      <c r="V1851" t="s">
        <v>3508</v>
      </c>
      <c r="W1851" t="s">
        <v>2366</v>
      </c>
      <c r="X1851" t="s">
        <v>3093</v>
      </c>
      <c r="Y1851" t="s">
        <v>2469</v>
      </c>
      <c r="Z1851" t="s">
        <v>2995</v>
      </c>
      <c r="AA1851">
        <v>836157</v>
      </c>
      <c r="AB1851" s="195">
        <v>37050.875011574099</v>
      </c>
      <c r="AC1851" s="195">
        <v>37050.875011574099</v>
      </c>
    </row>
    <row r="1852" spans="1:29" x14ac:dyDescent="0.25">
      <c r="A1852" s="43" t="str">
        <f t="shared" si="141"/>
        <v>US Power Financial</v>
      </c>
      <c r="B1852" s="43" t="str">
        <f t="shared" si="142"/>
        <v>US</v>
      </c>
      <c r="C1852" s="43" t="str">
        <f t="shared" si="143"/>
        <v>Power</v>
      </c>
      <c r="D1852" s="43" t="str">
        <f t="shared" si="144"/>
        <v>Financial</v>
      </c>
      <c r="E1852" s="43">
        <f>IF(VLOOKUP(S1852,'DD-Lookup'!$J$6:$L$50,3,FALSE)="Monthly",(YEAR(AC1852)-YEAR(AB1852))*12+MONTH(AC1852)-MONTH(AB1852)+1,(AC1852-AB1852+1))</f>
        <v>1</v>
      </c>
      <c r="F1852" s="210">
        <f t="shared" si="145"/>
        <v>50</v>
      </c>
      <c r="G1852" s="199">
        <v>1354010</v>
      </c>
      <c r="H1852" s="195">
        <v>37049.359756944403</v>
      </c>
      <c r="I1852" t="s">
        <v>2262</v>
      </c>
      <c r="M1852" t="s">
        <v>2766</v>
      </c>
      <c r="N1852" t="s">
        <v>2659</v>
      </c>
      <c r="O1852" t="s">
        <v>1703</v>
      </c>
      <c r="Q1852" s="196">
        <v>50</v>
      </c>
      <c r="S1852" t="s">
        <v>3340</v>
      </c>
      <c r="T1852" t="s">
        <v>3557</v>
      </c>
      <c r="U1852" s="198">
        <v>39.950000000000003</v>
      </c>
      <c r="V1852" t="s">
        <v>3824</v>
      </c>
      <c r="W1852" t="s">
        <v>2258</v>
      </c>
      <c r="X1852" t="s">
        <v>3368</v>
      </c>
      <c r="Y1852" t="s">
        <v>2662</v>
      </c>
      <c r="Z1852" t="s">
        <v>2995</v>
      </c>
      <c r="AA1852">
        <v>636830.1</v>
      </c>
      <c r="AB1852" s="195">
        <v>37050.875011574099</v>
      </c>
      <c r="AC1852" s="195">
        <v>37050.875011574099</v>
      </c>
    </row>
    <row r="1853" spans="1:29" x14ac:dyDescent="0.25">
      <c r="A1853" s="43" t="str">
        <f t="shared" si="141"/>
        <v>US Natural Gas Financial</v>
      </c>
      <c r="B1853" s="43" t="str">
        <f t="shared" si="142"/>
        <v>US</v>
      </c>
      <c r="C1853" s="43" t="str">
        <f t="shared" si="143"/>
        <v>Natural Gas</v>
      </c>
      <c r="D1853" s="43" t="str">
        <f t="shared" si="144"/>
        <v>Financial</v>
      </c>
      <c r="E1853" s="43">
        <f>IF(VLOOKUP(S1853,'DD-Lookup'!$J$6:$L$50,3,FALSE)="Monthly",(YEAR(AC1853)-YEAR(AB1853))*12+MONTH(AC1853)-MONTH(AB1853)+1,(AC1853-AB1853+1))</f>
        <v>23</v>
      </c>
      <c r="F1853" s="210">
        <f t="shared" si="145"/>
        <v>345000</v>
      </c>
      <c r="G1853" s="199">
        <v>1354011</v>
      </c>
      <c r="H1853" s="195">
        <v>37049.359768518501</v>
      </c>
      <c r="I1853" t="s">
        <v>3529</v>
      </c>
      <c r="M1853" t="s">
        <v>3341</v>
      </c>
      <c r="N1853" t="s">
        <v>2281</v>
      </c>
      <c r="O1853" t="s">
        <v>2707</v>
      </c>
      <c r="P1853" s="196">
        <v>15000</v>
      </c>
      <c r="S1853" t="s">
        <v>3342</v>
      </c>
      <c r="T1853" t="s">
        <v>3557</v>
      </c>
      <c r="U1853" s="198">
        <v>3.7050000000000001</v>
      </c>
      <c r="V1853" t="s">
        <v>3913</v>
      </c>
      <c r="W1853" t="s">
        <v>2376</v>
      </c>
      <c r="X1853" t="s">
        <v>435</v>
      </c>
      <c r="Y1853" t="s">
        <v>3575</v>
      </c>
      <c r="Z1853" t="s">
        <v>2995</v>
      </c>
      <c r="AA1853" t="s">
        <v>662</v>
      </c>
      <c r="AB1853" s="195">
        <v>37050.875011574099</v>
      </c>
      <c r="AC1853" s="195">
        <v>37072.875011574099</v>
      </c>
    </row>
    <row r="1854" spans="1:29" x14ac:dyDescent="0.25">
      <c r="A1854" s="43" t="str">
        <f t="shared" si="141"/>
        <v>US Power Physical</v>
      </c>
      <c r="B1854" s="43" t="str">
        <f t="shared" si="142"/>
        <v>US</v>
      </c>
      <c r="C1854" s="43" t="str">
        <f t="shared" si="143"/>
        <v>Power</v>
      </c>
      <c r="D1854" s="43" t="str">
        <f t="shared" si="144"/>
        <v>Physical</v>
      </c>
      <c r="E1854" s="43">
        <f>IF(VLOOKUP(S1854,'DD-Lookup'!$J$6:$L$50,3,FALSE)="Monthly",(YEAR(AC1854)-YEAR(AB1854))*12+MONTH(AC1854)-MONTH(AB1854)+1,(AC1854-AB1854+1))</f>
        <v>30</v>
      </c>
      <c r="F1854" s="210">
        <f t="shared" si="145"/>
        <v>750</v>
      </c>
      <c r="G1854" s="199">
        <v>1354012</v>
      </c>
      <c r="H1854" s="195">
        <v>37049.3597800926</v>
      </c>
      <c r="I1854" t="s">
        <v>2244</v>
      </c>
      <c r="M1854" t="s">
        <v>2766</v>
      </c>
      <c r="N1854" t="s">
        <v>3308</v>
      </c>
      <c r="O1854" t="s">
        <v>3511</v>
      </c>
      <c r="Q1854" s="196">
        <v>25</v>
      </c>
      <c r="S1854" t="s">
        <v>3340</v>
      </c>
      <c r="T1854" t="s">
        <v>3557</v>
      </c>
      <c r="U1854" s="198">
        <v>130</v>
      </c>
      <c r="V1854" t="s">
        <v>2225</v>
      </c>
      <c r="W1854" t="s">
        <v>2403</v>
      </c>
      <c r="X1854" t="s">
        <v>3309</v>
      </c>
      <c r="Y1854" t="s">
        <v>2662</v>
      </c>
      <c r="Z1854" t="s">
        <v>2990</v>
      </c>
      <c r="AA1854">
        <v>636831.1</v>
      </c>
      <c r="AB1854" s="195">
        <v>37135.875011574099</v>
      </c>
      <c r="AC1854" s="195">
        <v>37164.875011574099</v>
      </c>
    </row>
    <row r="1855" spans="1:29" x14ac:dyDescent="0.25">
      <c r="A1855" s="43" t="str">
        <f t="shared" si="141"/>
        <v xml:space="preserve"> Natural Gas Physical</v>
      </c>
      <c r="B1855" s="43" t="str">
        <f t="shared" si="142"/>
        <v/>
      </c>
      <c r="C1855" s="43" t="str">
        <f t="shared" si="143"/>
        <v>Natural Gas</v>
      </c>
      <c r="D1855" s="43" t="str">
        <f t="shared" si="144"/>
        <v>Physical</v>
      </c>
      <c r="E1855" s="43">
        <f>IF(VLOOKUP(S1855,'DD-Lookup'!$J$6:$L$50,3,FALSE)="Monthly",(YEAR(AC1855)-YEAR(AB1855))*12+MONTH(AC1855)-MONTH(AB1855)+1,(AC1855-AB1855+1))</f>
        <v>1</v>
      </c>
      <c r="F1855" s="210">
        <f t="shared" si="145"/>
        <v>10000</v>
      </c>
      <c r="G1855" s="199">
        <v>1354013</v>
      </c>
      <c r="H1855" s="195">
        <v>37049.3598726852</v>
      </c>
      <c r="I1855" t="s">
        <v>3729</v>
      </c>
      <c r="M1855" t="s">
        <v>3341</v>
      </c>
      <c r="N1855" t="s">
        <v>2492</v>
      </c>
      <c r="O1855" t="s">
        <v>507</v>
      </c>
      <c r="P1855" s="196">
        <v>10000</v>
      </c>
      <c r="S1855" t="s">
        <v>3342</v>
      </c>
      <c r="T1855" t="s">
        <v>3557</v>
      </c>
      <c r="U1855" s="198">
        <v>3.78</v>
      </c>
      <c r="V1855" t="s">
        <v>3730</v>
      </c>
      <c r="W1855" t="s">
        <v>2493</v>
      </c>
      <c r="X1855" t="s">
        <v>2494</v>
      </c>
      <c r="Y1855" t="s">
        <v>2469</v>
      </c>
      <c r="Z1855" t="s">
        <v>2995</v>
      </c>
      <c r="AA1855">
        <v>836158</v>
      </c>
      <c r="AB1855" s="195">
        <v>37050.875011574099</v>
      </c>
      <c r="AC1855" s="195">
        <v>37050.875011574099</v>
      </c>
    </row>
    <row r="1856" spans="1:29" x14ac:dyDescent="0.25">
      <c r="A1856" s="43" t="str">
        <f t="shared" si="141"/>
        <v>US Natural Gas Physical</v>
      </c>
      <c r="B1856" s="43" t="str">
        <f t="shared" si="142"/>
        <v>US</v>
      </c>
      <c r="C1856" s="43" t="str">
        <f t="shared" si="143"/>
        <v>Natural Gas</v>
      </c>
      <c r="D1856" s="43" t="str">
        <f t="shared" si="144"/>
        <v>Physical</v>
      </c>
      <c r="E1856" s="43">
        <f>IF(VLOOKUP(S1856,'DD-Lookup'!$J$6:$L$50,3,FALSE)="Monthly",(YEAR(AC1856)-YEAR(AB1856))*12+MONTH(AC1856)-MONTH(AB1856)+1,(AC1856-AB1856+1))</f>
        <v>1</v>
      </c>
      <c r="F1856" s="210">
        <f t="shared" si="145"/>
        <v>2654</v>
      </c>
      <c r="G1856" s="199">
        <v>1354015</v>
      </c>
      <c r="H1856" s="195">
        <v>37049.3598726852</v>
      </c>
      <c r="I1856" t="s">
        <v>2394</v>
      </c>
      <c r="M1856" t="s">
        <v>3341</v>
      </c>
      <c r="N1856" t="s">
        <v>3747</v>
      </c>
      <c r="O1856" t="s">
        <v>428</v>
      </c>
      <c r="Q1856" s="196">
        <v>2654</v>
      </c>
      <c r="S1856" t="s">
        <v>3342</v>
      </c>
      <c r="T1856" t="s">
        <v>3557</v>
      </c>
      <c r="U1856" s="198">
        <v>3.5350000000000001</v>
      </c>
      <c r="V1856" t="s">
        <v>3852</v>
      </c>
      <c r="W1856" t="s">
        <v>2498</v>
      </c>
      <c r="X1856" t="s">
        <v>2499</v>
      </c>
      <c r="Y1856" t="s">
        <v>2469</v>
      </c>
      <c r="Z1856" t="s">
        <v>2995</v>
      </c>
      <c r="AA1856">
        <v>836159</v>
      </c>
      <c r="AB1856" s="195">
        <v>37050.875011574099</v>
      </c>
      <c r="AC1856" s="195">
        <v>37050.875011574099</v>
      </c>
    </row>
    <row r="1857" spans="1:29" x14ac:dyDescent="0.25">
      <c r="A1857" s="43" t="str">
        <f t="shared" si="141"/>
        <v>US Power Physical</v>
      </c>
      <c r="B1857" s="43" t="str">
        <f t="shared" si="142"/>
        <v>US</v>
      </c>
      <c r="C1857" s="43" t="str">
        <f t="shared" si="143"/>
        <v>Power</v>
      </c>
      <c r="D1857" s="43" t="str">
        <f t="shared" si="144"/>
        <v>Physical</v>
      </c>
      <c r="E1857" s="43">
        <f>IF(VLOOKUP(S1857,'DD-Lookup'!$J$6:$L$50,3,FALSE)="Monthly",(YEAR(AC1857)-YEAR(AB1857))*12+MONTH(AC1857)-MONTH(AB1857)+1,(AC1857-AB1857+1))</f>
        <v>31</v>
      </c>
      <c r="F1857" s="210">
        <f t="shared" si="145"/>
        <v>775</v>
      </c>
      <c r="G1857" s="199">
        <v>1354014</v>
      </c>
      <c r="H1857" s="195">
        <v>37049.3598726852</v>
      </c>
      <c r="I1857" t="s">
        <v>3327</v>
      </c>
      <c r="M1857" t="s">
        <v>2766</v>
      </c>
      <c r="N1857" t="s">
        <v>3308</v>
      </c>
      <c r="O1857" t="s">
        <v>1755</v>
      </c>
      <c r="Q1857" s="196">
        <v>25</v>
      </c>
      <c r="S1857" t="s">
        <v>3340</v>
      </c>
      <c r="T1857" t="s">
        <v>3557</v>
      </c>
      <c r="U1857" s="198">
        <v>145</v>
      </c>
      <c r="V1857" t="s">
        <v>663</v>
      </c>
      <c r="W1857" t="s">
        <v>2438</v>
      </c>
      <c r="X1857" t="s">
        <v>1756</v>
      </c>
      <c r="Y1857" t="s">
        <v>2662</v>
      </c>
      <c r="Z1857" t="s">
        <v>2990</v>
      </c>
      <c r="AA1857">
        <v>636832.1</v>
      </c>
      <c r="AB1857" s="195">
        <v>37073.875011574099</v>
      </c>
      <c r="AC1857" s="195">
        <v>37103.875011574099</v>
      </c>
    </row>
    <row r="1858" spans="1:29" x14ac:dyDescent="0.25">
      <c r="A1858" s="43" t="str">
        <f t="shared" si="141"/>
        <v>US Natural Gas Physical</v>
      </c>
      <c r="B1858" s="43" t="str">
        <f t="shared" si="142"/>
        <v>US</v>
      </c>
      <c r="C1858" s="43" t="str">
        <f t="shared" si="143"/>
        <v>Natural Gas</v>
      </c>
      <c r="D1858" s="43" t="str">
        <f t="shared" si="144"/>
        <v>Physical</v>
      </c>
      <c r="E1858" s="43">
        <f>IF(VLOOKUP(S1858,'DD-Lookup'!$J$6:$L$50,3,FALSE)="Monthly",(YEAR(AC1858)-YEAR(AB1858))*12+MONTH(AC1858)-MONTH(AB1858)+1,(AC1858-AB1858+1))</f>
        <v>1</v>
      </c>
      <c r="F1858" s="210">
        <f t="shared" si="145"/>
        <v>10000</v>
      </c>
      <c r="G1858" s="199">
        <v>1354016</v>
      </c>
      <c r="H1858" s="195">
        <v>37049.359895833302</v>
      </c>
      <c r="I1858" t="s">
        <v>2171</v>
      </c>
      <c r="M1858" t="s">
        <v>3341</v>
      </c>
      <c r="N1858" t="s">
        <v>3747</v>
      </c>
      <c r="O1858" t="s">
        <v>442</v>
      </c>
      <c r="P1858" s="196">
        <v>10000</v>
      </c>
      <c r="S1858" t="s">
        <v>3342</v>
      </c>
      <c r="T1858" t="s">
        <v>3557</v>
      </c>
      <c r="U1858" s="198">
        <v>3.8050000000000002</v>
      </c>
      <c r="V1858" t="s">
        <v>3170</v>
      </c>
      <c r="W1858" t="s">
        <v>2509</v>
      </c>
      <c r="X1858" t="s">
        <v>2510</v>
      </c>
      <c r="Y1858" t="s">
        <v>2469</v>
      </c>
      <c r="Z1858" t="s">
        <v>2995</v>
      </c>
      <c r="AA1858">
        <v>836160</v>
      </c>
      <c r="AB1858" s="195">
        <v>37050.875011574099</v>
      </c>
      <c r="AC1858" s="195">
        <v>37050.875011574099</v>
      </c>
    </row>
    <row r="1859" spans="1:29" x14ac:dyDescent="0.25">
      <c r="A1859" s="43" t="str">
        <f t="shared" si="141"/>
        <v>US Power Physical</v>
      </c>
      <c r="B1859" s="43" t="str">
        <f t="shared" si="142"/>
        <v>US</v>
      </c>
      <c r="C1859" s="43" t="str">
        <f t="shared" si="143"/>
        <v>Power</v>
      </c>
      <c r="D1859" s="43" t="str">
        <f t="shared" si="144"/>
        <v>Physical</v>
      </c>
      <c r="E1859" s="43">
        <f>IF(VLOOKUP(S1859,'DD-Lookup'!$J$6:$L$50,3,FALSE)="Monthly",(YEAR(AC1859)-YEAR(AB1859))*12+MONTH(AC1859)-MONTH(AB1859)+1,(AC1859-AB1859+1))</f>
        <v>2</v>
      </c>
      <c r="F1859" s="210">
        <f t="shared" si="145"/>
        <v>50</v>
      </c>
      <c r="G1859" s="199">
        <v>1354017</v>
      </c>
      <c r="H1859" s="195">
        <v>37049.359907407401</v>
      </c>
      <c r="I1859" t="s">
        <v>2259</v>
      </c>
      <c r="M1859" t="s">
        <v>2766</v>
      </c>
      <c r="N1859" t="s">
        <v>3308</v>
      </c>
      <c r="O1859" t="s">
        <v>2694</v>
      </c>
      <c r="Q1859" s="196">
        <v>25</v>
      </c>
      <c r="S1859" t="s">
        <v>3340</v>
      </c>
      <c r="T1859" t="s">
        <v>3557</v>
      </c>
      <c r="U1859" s="198">
        <v>70</v>
      </c>
      <c r="V1859" t="s">
        <v>3759</v>
      </c>
      <c r="W1859" t="s">
        <v>3313</v>
      </c>
      <c r="X1859" t="s">
        <v>3309</v>
      </c>
      <c r="Y1859" t="s">
        <v>2662</v>
      </c>
      <c r="Z1859" t="s">
        <v>2990</v>
      </c>
      <c r="AA1859">
        <v>636833.1</v>
      </c>
      <c r="AB1859" s="195">
        <v>37050.875011574099</v>
      </c>
      <c r="AC1859" s="195">
        <v>37051.875011574099</v>
      </c>
    </row>
    <row r="1860" spans="1:29" x14ac:dyDescent="0.25">
      <c r="A1860" s="43" t="str">
        <f t="shared" si="141"/>
        <v>US Natural Gas Financial</v>
      </c>
      <c r="B1860" s="43" t="str">
        <f t="shared" si="142"/>
        <v>US</v>
      </c>
      <c r="C1860" s="43" t="str">
        <f t="shared" si="143"/>
        <v>Natural Gas</v>
      </c>
      <c r="D1860" s="43" t="str">
        <f t="shared" si="144"/>
        <v>Financial</v>
      </c>
      <c r="E1860" s="43">
        <f>IF(VLOOKUP(S1860,'DD-Lookup'!$J$6:$L$50,3,FALSE)="Monthly",(YEAR(AC1860)-YEAR(AB1860))*12+MONTH(AC1860)-MONTH(AB1860)+1,(AC1860-AB1860+1))</f>
        <v>123</v>
      </c>
      <c r="F1860" s="210">
        <f t="shared" si="145"/>
        <v>615000</v>
      </c>
      <c r="G1860" s="199">
        <v>1354018</v>
      </c>
      <c r="H1860" s="195">
        <v>37049.3599189815</v>
      </c>
      <c r="I1860" t="s">
        <v>2280</v>
      </c>
      <c r="M1860" t="s">
        <v>3341</v>
      </c>
      <c r="N1860" t="s">
        <v>2281</v>
      </c>
      <c r="O1860" t="s">
        <v>3139</v>
      </c>
      <c r="P1860" s="196">
        <v>5000</v>
      </c>
      <c r="S1860" t="s">
        <v>3342</v>
      </c>
      <c r="T1860" t="s">
        <v>3557</v>
      </c>
      <c r="U1860" s="198">
        <v>3.8650000000000002</v>
      </c>
      <c r="V1860" t="s">
        <v>2441</v>
      </c>
      <c r="W1860" t="s">
        <v>2853</v>
      </c>
      <c r="X1860" t="s">
        <v>2282</v>
      </c>
      <c r="Y1860" t="s">
        <v>3575</v>
      </c>
      <c r="Z1860" t="s">
        <v>2995</v>
      </c>
      <c r="AA1860" t="s">
        <v>664</v>
      </c>
      <c r="AB1860" s="195">
        <v>37073</v>
      </c>
      <c r="AC1860" s="195">
        <v>37195</v>
      </c>
    </row>
    <row r="1861" spans="1:29" x14ac:dyDescent="0.25">
      <c r="A1861" s="43" t="str">
        <f t="shared" si="141"/>
        <v>US Natural Gas Physical</v>
      </c>
      <c r="B1861" s="43" t="str">
        <f t="shared" si="142"/>
        <v>US</v>
      </c>
      <c r="C1861" s="43" t="str">
        <f t="shared" si="143"/>
        <v>Natural Gas</v>
      </c>
      <c r="D1861" s="43" t="str">
        <f t="shared" si="144"/>
        <v>Physical</v>
      </c>
      <c r="E1861" s="43">
        <f>IF(VLOOKUP(S1861,'DD-Lookup'!$J$6:$L$50,3,FALSE)="Monthly",(YEAR(AC1861)-YEAR(AB1861))*12+MONTH(AC1861)-MONTH(AB1861)+1,(AC1861-AB1861+1))</f>
        <v>1</v>
      </c>
      <c r="F1861" s="210">
        <f t="shared" si="145"/>
        <v>20000</v>
      </c>
      <c r="G1861" s="199">
        <v>1354019</v>
      </c>
      <c r="H1861" s="195">
        <v>37049.3599189815</v>
      </c>
      <c r="I1861" t="s">
        <v>3783</v>
      </c>
      <c r="M1861" t="s">
        <v>3341</v>
      </c>
      <c r="N1861" t="s">
        <v>3747</v>
      </c>
      <c r="O1861" t="s">
        <v>1623</v>
      </c>
      <c r="P1861" s="196">
        <v>20000</v>
      </c>
      <c r="S1861" t="s">
        <v>3342</v>
      </c>
      <c r="T1861" t="s">
        <v>3557</v>
      </c>
      <c r="U1861" s="198">
        <v>3.7949999999999999</v>
      </c>
      <c r="V1861" t="s">
        <v>3784</v>
      </c>
      <c r="W1861" t="s">
        <v>2190</v>
      </c>
      <c r="X1861" t="s">
        <v>2191</v>
      </c>
      <c r="Y1861" t="s">
        <v>2469</v>
      </c>
      <c r="Z1861" t="s">
        <v>2995</v>
      </c>
      <c r="AA1861">
        <v>836161</v>
      </c>
      <c r="AB1861" s="195">
        <v>37050.875011574099</v>
      </c>
      <c r="AC1861" s="195">
        <v>37050.875011574099</v>
      </c>
    </row>
    <row r="1862" spans="1:29" x14ac:dyDescent="0.25">
      <c r="A1862" s="43" t="str">
        <f t="shared" si="141"/>
        <v>US Natural Gas Physical</v>
      </c>
      <c r="B1862" s="43" t="str">
        <f t="shared" si="142"/>
        <v>US</v>
      </c>
      <c r="C1862" s="43" t="str">
        <f t="shared" si="143"/>
        <v>Natural Gas</v>
      </c>
      <c r="D1862" s="43" t="str">
        <f t="shared" si="144"/>
        <v>Physical</v>
      </c>
      <c r="E1862" s="43">
        <f>IF(VLOOKUP(S1862,'DD-Lookup'!$J$6:$L$50,3,FALSE)="Monthly",(YEAR(AC1862)-YEAR(AB1862))*12+MONTH(AC1862)-MONTH(AB1862)+1,(AC1862-AB1862+1))</f>
        <v>1</v>
      </c>
      <c r="F1862" s="210">
        <f t="shared" si="145"/>
        <v>10000</v>
      </c>
      <c r="G1862" s="199">
        <v>1354020</v>
      </c>
      <c r="H1862" s="195">
        <v>37049.359930555598</v>
      </c>
      <c r="I1862" t="s">
        <v>2244</v>
      </c>
      <c r="M1862" t="s">
        <v>3341</v>
      </c>
      <c r="N1862" t="s">
        <v>3747</v>
      </c>
      <c r="O1862" t="s">
        <v>472</v>
      </c>
      <c r="P1862" s="196">
        <v>10000</v>
      </c>
      <c r="S1862" t="s">
        <v>3342</v>
      </c>
      <c r="T1862" t="s">
        <v>3557</v>
      </c>
      <c r="U1862" s="198">
        <v>2.6749999999999998</v>
      </c>
      <c r="V1862" t="s">
        <v>4164</v>
      </c>
      <c r="W1862" t="s">
        <v>3147</v>
      </c>
      <c r="X1862" t="s">
        <v>3092</v>
      </c>
      <c r="Y1862" t="s">
        <v>2469</v>
      </c>
      <c r="Z1862" t="s">
        <v>2995</v>
      </c>
      <c r="AA1862">
        <v>836162</v>
      </c>
      <c r="AB1862" s="195">
        <v>37050.875011574099</v>
      </c>
      <c r="AC1862" s="195">
        <v>37050.875011574099</v>
      </c>
    </row>
    <row r="1863" spans="1:29" x14ac:dyDescent="0.25">
      <c r="A1863" s="43" t="str">
        <f t="shared" si="141"/>
        <v>US Natural Gas Physical</v>
      </c>
      <c r="B1863" s="43" t="str">
        <f t="shared" si="142"/>
        <v>US</v>
      </c>
      <c r="C1863" s="43" t="str">
        <f t="shared" si="143"/>
        <v>Natural Gas</v>
      </c>
      <c r="D1863" s="43" t="str">
        <f t="shared" si="144"/>
        <v>Physical</v>
      </c>
      <c r="E1863" s="43">
        <f>IF(VLOOKUP(S1863,'DD-Lookup'!$J$6:$L$50,3,FALSE)="Monthly",(YEAR(AC1863)-YEAR(AB1863))*12+MONTH(AC1863)-MONTH(AB1863)+1,(AC1863-AB1863+1))</f>
        <v>1</v>
      </c>
      <c r="F1863" s="210">
        <f t="shared" si="145"/>
        <v>5000</v>
      </c>
      <c r="G1863" s="199">
        <v>1354021</v>
      </c>
      <c r="H1863" s="195">
        <v>37049.359930555598</v>
      </c>
      <c r="I1863" t="s">
        <v>2487</v>
      </c>
      <c r="M1863" t="s">
        <v>3341</v>
      </c>
      <c r="N1863" t="s">
        <v>3747</v>
      </c>
      <c r="O1863" t="s">
        <v>1636</v>
      </c>
      <c r="P1863" s="196">
        <v>5000</v>
      </c>
      <c r="S1863" t="s">
        <v>3342</v>
      </c>
      <c r="T1863" t="s">
        <v>3557</v>
      </c>
      <c r="U1863" s="198">
        <v>3.51</v>
      </c>
      <c r="V1863" t="s">
        <v>3495</v>
      </c>
      <c r="W1863" t="s">
        <v>2366</v>
      </c>
      <c r="X1863" t="s">
        <v>3093</v>
      </c>
      <c r="Y1863" t="s">
        <v>2469</v>
      </c>
      <c r="Z1863" t="s">
        <v>2995</v>
      </c>
      <c r="AA1863">
        <v>836163</v>
      </c>
      <c r="AB1863" s="195">
        <v>37050.875011574099</v>
      </c>
      <c r="AC1863" s="195">
        <v>37050.875011574099</v>
      </c>
    </row>
    <row r="1864" spans="1:29" x14ac:dyDescent="0.25">
      <c r="A1864" s="43" t="str">
        <f t="shared" si="141"/>
        <v>US Power Physical</v>
      </c>
      <c r="B1864" s="43" t="str">
        <f t="shared" si="142"/>
        <v>US</v>
      </c>
      <c r="C1864" s="43" t="str">
        <f t="shared" si="143"/>
        <v>Power</v>
      </c>
      <c r="D1864" s="43" t="str">
        <f t="shared" si="144"/>
        <v>Physical</v>
      </c>
      <c r="E1864" s="43">
        <f>IF(VLOOKUP(S1864,'DD-Lookup'!$J$6:$L$50,3,FALSE)="Monthly",(YEAR(AC1864)-YEAR(AB1864))*12+MONTH(AC1864)-MONTH(AB1864)+1,(AC1864-AB1864+1))</f>
        <v>2</v>
      </c>
      <c r="F1864" s="210">
        <f t="shared" si="145"/>
        <v>40</v>
      </c>
      <c r="G1864" s="199">
        <v>1354022</v>
      </c>
      <c r="H1864" s="195">
        <v>37049.359953703701</v>
      </c>
      <c r="I1864" t="s">
        <v>4150</v>
      </c>
      <c r="M1864" t="s">
        <v>2766</v>
      </c>
      <c r="N1864" t="s">
        <v>3308</v>
      </c>
      <c r="O1864" t="s">
        <v>665</v>
      </c>
      <c r="P1864" s="196">
        <v>20</v>
      </c>
      <c r="S1864" t="s">
        <v>3340</v>
      </c>
      <c r="T1864" t="s">
        <v>3557</v>
      </c>
      <c r="U1864" s="198">
        <v>66</v>
      </c>
      <c r="V1864" t="s">
        <v>1768</v>
      </c>
      <c r="W1864" t="s">
        <v>3313</v>
      </c>
      <c r="X1864" t="s">
        <v>3309</v>
      </c>
      <c r="Y1864" t="s">
        <v>2662</v>
      </c>
      <c r="Z1864" t="s">
        <v>2990</v>
      </c>
      <c r="AA1864">
        <v>636834.1</v>
      </c>
      <c r="AB1864" s="195">
        <v>37050.875011574099</v>
      </c>
      <c r="AC1864" s="195">
        <v>37051.875011574099</v>
      </c>
    </row>
    <row r="1865" spans="1:29" x14ac:dyDescent="0.25">
      <c r="A1865" s="43" t="str">
        <f t="shared" si="141"/>
        <v xml:space="preserve"> Natural Gas Physical</v>
      </c>
      <c r="B1865" s="43" t="str">
        <f t="shared" si="142"/>
        <v/>
      </c>
      <c r="C1865" s="43" t="str">
        <f t="shared" si="143"/>
        <v>Natural Gas</v>
      </c>
      <c r="D1865" s="43" t="str">
        <f t="shared" si="144"/>
        <v>Physical</v>
      </c>
      <c r="E1865" s="43">
        <f>IF(VLOOKUP(S1865,'DD-Lookup'!$J$6:$L$50,3,FALSE)="Monthly",(YEAR(AC1865)-YEAR(AB1865))*12+MONTH(AC1865)-MONTH(AB1865)+1,(AC1865-AB1865+1))</f>
        <v>1</v>
      </c>
      <c r="F1865" s="210">
        <f t="shared" si="145"/>
        <v>10000</v>
      </c>
      <c r="G1865" s="199">
        <v>1354023</v>
      </c>
      <c r="H1865" s="195">
        <v>37049.359965277799</v>
      </c>
      <c r="I1865" t="s">
        <v>2171</v>
      </c>
      <c r="M1865" t="s">
        <v>3341</v>
      </c>
      <c r="N1865" t="s">
        <v>2492</v>
      </c>
      <c r="O1865" t="s">
        <v>507</v>
      </c>
      <c r="Q1865" s="196">
        <v>10000</v>
      </c>
      <c r="S1865" t="s">
        <v>3342</v>
      </c>
      <c r="T1865" t="s">
        <v>3557</v>
      </c>
      <c r="U1865" s="198">
        <v>3.78</v>
      </c>
      <c r="V1865" t="s">
        <v>3170</v>
      </c>
      <c r="W1865" t="s">
        <v>2493</v>
      </c>
      <c r="X1865" t="s">
        <v>2494</v>
      </c>
      <c r="Y1865" t="s">
        <v>2469</v>
      </c>
      <c r="Z1865" t="s">
        <v>2995</v>
      </c>
      <c r="AA1865">
        <v>836164</v>
      </c>
      <c r="AB1865" s="195">
        <v>37050.875011574099</v>
      </c>
      <c r="AC1865" s="195">
        <v>37050.875011574099</v>
      </c>
    </row>
    <row r="1866" spans="1:29" x14ac:dyDescent="0.25">
      <c r="A1866" s="43" t="str">
        <f t="shared" si="141"/>
        <v>US Natural Gas Financial</v>
      </c>
      <c r="B1866" s="43" t="str">
        <f t="shared" si="142"/>
        <v>US</v>
      </c>
      <c r="C1866" s="43" t="str">
        <f t="shared" si="143"/>
        <v>Natural Gas</v>
      </c>
      <c r="D1866" s="43" t="str">
        <f t="shared" si="144"/>
        <v>Financial</v>
      </c>
      <c r="E1866" s="43">
        <f>IF(VLOOKUP(S1866,'DD-Lookup'!$J$6:$L$50,3,FALSE)="Monthly",(YEAR(AC1866)-YEAR(AB1866))*12+MONTH(AC1866)-MONTH(AB1866)+1,(AC1866-AB1866+1))</f>
        <v>365</v>
      </c>
      <c r="F1866" s="210">
        <f t="shared" si="145"/>
        <v>1825000</v>
      </c>
      <c r="G1866" s="199">
        <v>1354027</v>
      </c>
      <c r="H1866" s="195">
        <v>37049.360023148103</v>
      </c>
      <c r="I1866" t="s">
        <v>2276</v>
      </c>
      <c r="M1866" t="s">
        <v>3341</v>
      </c>
      <c r="N1866" t="s">
        <v>2281</v>
      </c>
      <c r="O1866" t="s">
        <v>2511</v>
      </c>
      <c r="P1866" s="196">
        <v>5000</v>
      </c>
      <c r="S1866" t="s">
        <v>3342</v>
      </c>
      <c r="T1866" t="s">
        <v>3557</v>
      </c>
      <c r="U1866" s="198">
        <v>3.93</v>
      </c>
      <c r="V1866" t="s">
        <v>2783</v>
      </c>
      <c r="W1866" t="s">
        <v>2853</v>
      </c>
      <c r="X1866" t="s">
        <v>2282</v>
      </c>
      <c r="Y1866" t="s">
        <v>3575</v>
      </c>
      <c r="Z1866" t="s">
        <v>2995</v>
      </c>
      <c r="AA1866" t="s">
        <v>666</v>
      </c>
      <c r="AB1866" s="195">
        <v>37257.875</v>
      </c>
      <c r="AC1866" s="195">
        <v>37621.875</v>
      </c>
    </row>
    <row r="1867" spans="1:29" x14ac:dyDescent="0.25">
      <c r="A1867" s="43" t="str">
        <f t="shared" ref="A1867:A1930" si="146">B1867&amp;" "&amp;C1867&amp;" "&amp;D1867</f>
        <v>US Power Physical</v>
      </c>
      <c r="B1867" s="43" t="str">
        <f t="shared" ref="B1867:B1930" si="147">IF((LEFT(N1867,2)="US"),"US","")</f>
        <v>US</v>
      </c>
      <c r="C1867" s="43" t="str">
        <f t="shared" ref="C1867:C1930" si="148">M1867</f>
        <v>Power</v>
      </c>
      <c r="D1867" s="43" t="str">
        <f t="shared" ref="D1867:D1930" si="149">IF(ISNUMBER(FIND("Phy",N1867))=TRUE,"Physical","Financial")</f>
        <v>Physical</v>
      </c>
      <c r="E1867" s="43">
        <f>IF(VLOOKUP(S1867,'DD-Lookup'!$J$6:$L$50,3,FALSE)="Monthly",(YEAR(AC1867)-YEAR(AB1867))*12+MONTH(AC1867)-MONTH(AB1867)+1,(AC1867-AB1867+1))</f>
        <v>5</v>
      </c>
      <c r="F1867" s="210">
        <f t="shared" ref="F1867:F1930" si="150">E1867*SUM(P1867:Q1867)</f>
        <v>250</v>
      </c>
      <c r="G1867" s="199">
        <v>1354026</v>
      </c>
      <c r="H1867" s="195">
        <v>37049.360023148103</v>
      </c>
      <c r="I1867" t="s">
        <v>3382</v>
      </c>
      <c r="M1867" t="s">
        <v>2766</v>
      </c>
      <c r="N1867" t="s">
        <v>3361</v>
      </c>
      <c r="O1867" t="s">
        <v>3750</v>
      </c>
      <c r="Q1867" s="196">
        <v>50</v>
      </c>
      <c r="S1867" t="s">
        <v>3340</v>
      </c>
      <c r="T1867" t="s">
        <v>3557</v>
      </c>
      <c r="U1867" s="198">
        <v>45</v>
      </c>
      <c r="V1867" t="s">
        <v>3487</v>
      </c>
      <c r="W1867" t="s">
        <v>3365</v>
      </c>
      <c r="X1867" t="s">
        <v>3366</v>
      </c>
      <c r="Y1867" t="s">
        <v>2662</v>
      </c>
      <c r="Z1867" t="s">
        <v>2990</v>
      </c>
      <c r="AA1867">
        <v>636836.1</v>
      </c>
      <c r="AB1867" s="195">
        <v>37053.875011574099</v>
      </c>
      <c r="AC1867" s="195">
        <v>37057.875011574099</v>
      </c>
    </row>
    <row r="1868" spans="1:29" x14ac:dyDescent="0.25">
      <c r="A1868" s="43" t="str">
        <f t="shared" si="146"/>
        <v>US Power Physical</v>
      </c>
      <c r="B1868" s="43" t="str">
        <f t="shared" si="147"/>
        <v>US</v>
      </c>
      <c r="C1868" s="43" t="str">
        <f t="shared" si="148"/>
        <v>Power</v>
      </c>
      <c r="D1868" s="43" t="str">
        <f t="shared" si="149"/>
        <v>Physical</v>
      </c>
      <c r="E1868" s="43">
        <f>IF(VLOOKUP(S1868,'DD-Lookup'!$J$6:$L$50,3,FALSE)="Monthly",(YEAR(AC1868)-YEAR(AB1868))*12+MONTH(AC1868)-MONTH(AB1868)+1,(AC1868-AB1868+1))</f>
        <v>2</v>
      </c>
      <c r="F1868" s="210">
        <f t="shared" si="150"/>
        <v>50</v>
      </c>
      <c r="G1868" s="199">
        <v>1354029</v>
      </c>
      <c r="H1868" s="195">
        <v>37049.360069444403</v>
      </c>
      <c r="I1868" t="s">
        <v>2169</v>
      </c>
      <c r="M1868" t="s">
        <v>2766</v>
      </c>
      <c r="N1868" t="s">
        <v>3308</v>
      </c>
      <c r="O1868" t="s">
        <v>551</v>
      </c>
      <c r="Q1868" s="196">
        <v>25</v>
      </c>
      <c r="S1868" t="s">
        <v>3340</v>
      </c>
      <c r="T1868" t="s">
        <v>3557</v>
      </c>
      <c r="U1868" s="198">
        <v>30</v>
      </c>
      <c r="V1868" t="s">
        <v>4149</v>
      </c>
      <c r="W1868" t="s">
        <v>3060</v>
      </c>
      <c r="X1868" t="s">
        <v>3309</v>
      </c>
      <c r="Y1868" t="s">
        <v>2662</v>
      </c>
      <c r="Z1868" t="s">
        <v>2990</v>
      </c>
      <c r="AA1868">
        <v>636837.1</v>
      </c>
      <c r="AB1868" s="195">
        <v>37050.875011574099</v>
      </c>
      <c r="AC1868" s="195">
        <v>37051.875011574099</v>
      </c>
    </row>
    <row r="1869" spans="1:29" x14ac:dyDescent="0.25">
      <c r="A1869" s="43" t="str">
        <f t="shared" si="146"/>
        <v>US Natural Gas Physical</v>
      </c>
      <c r="B1869" s="43" t="str">
        <f t="shared" si="147"/>
        <v>US</v>
      </c>
      <c r="C1869" s="43" t="str">
        <f t="shared" si="148"/>
        <v>Natural Gas</v>
      </c>
      <c r="D1869" s="43" t="str">
        <f t="shared" si="149"/>
        <v>Physical</v>
      </c>
      <c r="E1869" s="43">
        <f>IF(VLOOKUP(S1869,'DD-Lookup'!$J$6:$L$50,3,FALSE)="Monthly",(YEAR(AC1869)-YEAR(AB1869))*12+MONTH(AC1869)-MONTH(AB1869)+1,(AC1869-AB1869+1))</f>
        <v>1</v>
      </c>
      <c r="F1869" s="210">
        <f t="shared" si="150"/>
        <v>10000</v>
      </c>
      <c r="G1869" s="199">
        <v>1354031</v>
      </c>
      <c r="H1869" s="195">
        <v>37049.360150462999</v>
      </c>
      <c r="I1869" t="s">
        <v>2269</v>
      </c>
      <c r="M1869" t="s">
        <v>3341</v>
      </c>
      <c r="N1869" t="s">
        <v>3747</v>
      </c>
      <c r="O1869" t="s">
        <v>2733</v>
      </c>
      <c r="Q1869" s="196">
        <v>10000</v>
      </c>
      <c r="S1869" t="s">
        <v>3342</v>
      </c>
      <c r="T1869" t="s">
        <v>3557</v>
      </c>
      <c r="U1869" s="198">
        <v>3.6</v>
      </c>
      <c r="V1869" t="s">
        <v>3885</v>
      </c>
      <c r="W1869" t="s">
        <v>2181</v>
      </c>
      <c r="X1869" t="s">
        <v>2182</v>
      </c>
      <c r="Y1869" t="s">
        <v>2469</v>
      </c>
      <c r="Z1869" t="s">
        <v>2995</v>
      </c>
      <c r="AA1869">
        <v>836165</v>
      </c>
      <c r="AB1869" s="195">
        <v>37050.875011574099</v>
      </c>
      <c r="AC1869" s="195">
        <v>37050.875011574099</v>
      </c>
    </row>
    <row r="1870" spans="1:29" x14ac:dyDescent="0.25">
      <c r="A1870" s="43" t="str">
        <f t="shared" si="146"/>
        <v>US Natural Gas Physical</v>
      </c>
      <c r="B1870" s="43" t="str">
        <f t="shared" si="147"/>
        <v>US</v>
      </c>
      <c r="C1870" s="43" t="str">
        <f t="shared" si="148"/>
        <v>Natural Gas</v>
      </c>
      <c r="D1870" s="43" t="str">
        <f t="shared" si="149"/>
        <v>Physical</v>
      </c>
      <c r="E1870" s="43">
        <f>IF(VLOOKUP(S1870,'DD-Lookup'!$J$6:$L$50,3,FALSE)="Monthly",(YEAR(AC1870)-YEAR(AB1870))*12+MONTH(AC1870)-MONTH(AB1870)+1,(AC1870-AB1870+1))</f>
        <v>1</v>
      </c>
      <c r="F1870" s="210">
        <f t="shared" si="150"/>
        <v>25000</v>
      </c>
      <c r="G1870" s="199">
        <v>1354032</v>
      </c>
      <c r="H1870" s="195">
        <v>37049.360162037003</v>
      </c>
      <c r="I1870" t="s">
        <v>2487</v>
      </c>
      <c r="M1870" t="s">
        <v>3341</v>
      </c>
      <c r="N1870" t="s">
        <v>3747</v>
      </c>
      <c r="O1870" t="s">
        <v>2722</v>
      </c>
      <c r="P1870" s="196">
        <v>25000</v>
      </c>
      <c r="S1870" t="s">
        <v>3342</v>
      </c>
      <c r="T1870" t="s">
        <v>3557</v>
      </c>
      <c r="U1870" s="198">
        <v>3.66</v>
      </c>
      <c r="V1870" t="s">
        <v>2348</v>
      </c>
      <c r="W1870" t="s">
        <v>2175</v>
      </c>
      <c r="X1870" t="s">
        <v>2176</v>
      </c>
      <c r="Y1870" t="s">
        <v>2469</v>
      </c>
      <c r="Z1870" t="s">
        <v>2995</v>
      </c>
      <c r="AA1870">
        <v>836166</v>
      </c>
      <c r="AB1870" s="195">
        <v>37050.875011574099</v>
      </c>
      <c r="AC1870" s="195">
        <v>37050.875011574099</v>
      </c>
    </row>
    <row r="1871" spans="1:29" x14ac:dyDescent="0.25">
      <c r="A1871" s="43" t="str">
        <f t="shared" si="146"/>
        <v>US Natural Gas Physical</v>
      </c>
      <c r="B1871" s="43" t="str">
        <f t="shared" si="147"/>
        <v>US</v>
      </c>
      <c r="C1871" s="43" t="str">
        <f t="shared" si="148"/>
        <v>Natural Gas</v>
      </c>
      <c r="D1871" s="43" t="str">
        <f t="shared" si="149"/>
        <v>Physical</v>
      </c>
      <c r="E1871" s="43">
        <f>IF(VLOOKUP(S1871,'DD-Lookup'!$J$6:$L$50,3,FALSE)="Monthly",(YEAR(AC1871)-YEAR(AB1871))*12+MONTH(AC1871)-MONTH(AB1871)+1,(AC1871-AB1871+1))</f>
        <v>1</v>
      </c>
      <c r="F1871" s="210">
        <f t="shared" si="150"/>
        <v>5000</v>
      </c>
      <c r="G1871" s="199">
        <v>1354033</v>
      </c>
      <c r="H1871" s="195">
        <v>37049.360162037003</v>
      </c>
      <c r="I1871" t="s">
        <v>2187</v>
      </c>
      <c r="M1871" t="s">
        <v>3341</v>
      </c>
      <c r="N1871" t="s">
        <v>3747</v>
      </c>
      <c r="O1871" t="s">
        <v>1636</v>
      </c>
      <c r="Q1871" s="196">
        <v>5000</v>
      </c>
      <c r="S1871" t="s">
        <v>3342</v>
      </c>
      <c r="T1871" t="s">
        <v>3557</v>
      </c>
      <c r="U1871" s="198">
        <v>3.5150000000000001</v>
      </c>
      <c r="V1871" t="s">
        <v>2188</v>
      </c>
      <c r="W1871" t="s">
        <v>2366</v>
      </c>
      <c r="X1871" t="s">
        <v>3093</v>
      </c>
      <c r="Y1871" t="s">
        <v>2469</v>
      </c>
      <c r="Z1871" t="s">
        <v>2995</v>
      </c>
      <c r="AA1871">
        <v>836167</v>
      </c>
      <c r="AB1871" s="195">
        <v>37050.875011574099</v>
      </c>
      <c r="AC1871" s="195">
        <v>37050.875011574099</v>
      </c>
    </row>
    <row r="1872" spans="1:29" x14ac:dyDescent="0.25">
      <c r="A1872" s="43" t="str">
        <f t="shared" si="146"/>
        <v xml:space="preserve"> Natural Gas Physical</v>
      </c>
      <c r="B1872" s="43" t="str">
        <f t="shared" si="147"/>
        <v/>
      </c>
      <c r="C1872" s="43" t="str">
        <f t="shared" si="148"/>
        <v>Natural Gas</v>
      </c>
      <c r="D1872" s="43" t="str">
        <f t="shared" si="149"/>
        <v>Physical</v>
      </c>
      <c r="E1872" s="43">
        <f>IF(VLOOKUP(S1872,'DD-Lookup'!$J$6:$L$50,3,FALSE)="Monthly",(YEAR(AC1872)-YEAR(AB1872))*12+MONTH(AC1872)-MONTH(AB1872)+1,(AC1872-AB1872+1))</f>
        <v>1</v>
      </c>
      <c r="F1872" s="210">
        <f t="shared" si="150"/>
        <v>10000</v>
      </c>
      <c r="G1872" s="199">
        <v>1354035</v>
      </c>
      <c r="H1872" s="195">
        <v>37049.360219907401</v>
      </c>
      <c r="I1872" t="s">
        <v>2479</v>
      </c>
      <c r="M1872" t="s">
        <v>3341</v>
      </c>
      <c r="N1872" t="s">
        <v>2492</v>
      </c>
      <c r="O1872" t="s">
        <v>507</v>
      </c>
      <c r="P1872" s="196">
        <v>10000</v>
      </c>
      <c r="S1872" t="s">
        <v>3342</v>
      </c>
      <c r="T1872" t="s">
        <v>3557</v>
      </c>
      <c r="U1872" s="198">
        <v>3.7774999999999999</v>
      </c>
      <c r="V1872" t="s">
        <v>508</v>
      </c>
      <c r="W1872" t="s">
        <v>2493</v>
      </c>
      <c r="X1872" t="s">
        <v>2494</v>
      </c>
      <c r="Y1872" t="s">
        <v>2469</v>
      </c>
      <c r="Z1872" t="s">
        <v>2995</v>
      </c>
      <c r="AA1872">
        <v>836169</v>
      </c>
      <c r="AB1872" s="195">
        <v>37050.875011574099</v>
      </c>
      <c r="AC1872" s="195">
        <v>37050.875011574099</v>
      </c>
    </row>
    <row r="1873" spans="1:29" x14ac:dyDescent="0.25">
      <c r="A1873" s="43" t="str">
        <f t="shared" si="146"/>
        <v>US Natural Gas Physical</v>
      </c>
      <c r="B1873" s="43" t="str">
        <f t="shared" si="147"/>
        <v>US</v>
      </c>
      <c r="C1873" s="43" t="str">
        <f t="shared" si="148"/>
        <v>Natural Gas</v>
      </c>
      <c r="D1873" s="43" t="str">
        <f t="shared" si="149"/>
        <v>Physical</v>
      </c>
      <c r="E1873" s="43">
        <f>IF(VLOOKUP(S1873,'DD-Lookup'!$J$6:$L$50,3,FALSE)="Monthly",(YEAR(AC1873)-YEAR(AB1873))*12+MONTH(AC1873)-MONTH(AB1873)+1,(AC1873-AB1873+1))</f>
        <v>1</v>
      </c>
      <c r="F1873" s="210">
        <f t="shared" si="150"/>
        <v>5000</v>
      </c>
      <c r="G1873" s="199">
        <v>1354034</v>
      </c>
      <c r="H1873" s="195">
        <v>37049.360219907401</v>
      </c>
      <c r="I1873" t="s">
        <v>3321</v>
      </c>
      <c r="M1873" t="s">
        <v>3341</v>
      </c>
      <c r="N1873" t="s">
        <v>3747</v>
      </c>
      <c r="O1873" t="s">
        <v>491</v>
      </c>
      <c r="P1873" s="196">
        <v>5000</v>
      </c>
      <c r="S1873" t="s">
        <v>3342</v>
      </c>
      <c r="T1873" t="s">
        <v>3557</v>
      </c>
      <c r="U1873" s="198">
        <v>3.5550000000000002</v>
      </c>
      <c r="V1873" t="s">
        <v>2517</v>
      </c>
      <c r="W1873" t="s">
        <v>2498</v>
      </c>
      <c r="X1873" t="s">
        <v>2499</v>
      </c>
      <c r="Y1873" t="s">
        <v>2469</v>
      </c>
      <c r="Z1873" t="s">
        <v>2995</v>
      </c>
      <c r="AA1873">
        <v>836168</v>
      </c>
      <c r="AB1873" s="195">
        <v>37050.875011574099</v>
      </c>
      <c r="AC1873" s="195">
        <v>37050.875011574099</v>
      </c>
    </row>
    <row r="1874" spans="1:29" x14ac:dyDescent="0.25">
      <c r="A1874" s="43" t="str">
        <f t="shared" si="146"/>
        <v>US Natural Gas Physical</v>
      </c>
      <c r="B1874" s="43" t="str">
        <f t="shared" si="147"/>
        <v>US</v>
      </c>
      <c r="C1874" s="43" t="str">
        <f t="shared" si="148"/>
        <v>Natural Gas</v>
      </c>
      <c r="D1874" s="43" t="str">
        <f t="shared" si="149"/>
        <v>Physical</v>
      </c>
      <c r="E1874" s="43">
        <f>IF(VLOOKUP(S1874,'DD-Lookup'!$J$6:$L$50,3,FALSE)="Monthly",(YEAR(AC1874)-YEAR(AB1874))*12+MONTH(AC1874)-MONTH(AB1874)+1,(AC1874-AB1874+1))</f>
        <v>1</v>
      </c>
      <c r="F1874" s="210">
        <f t="shared" si="150"/>
        <v>3140</v>
      </c>
      <c r="G1874" s="199">
        <v>1354036</v>
      </c>
      <c r="H1874" s="195">
        <v>37049.360219907401</v>
      </c>
      <c r="I1874" t="s">
        <v>2387</v>
      </c>
      <c r="M1874" t="s">
        <v>3341</v>
      </c>
      <c r="N1874" t="s">
        <v>3747</v>
      </c>
      <c r="O1874" t="s">
        <v>1624</v>
      </c>
      <c r="P1874" s="196">
        <v>3140</v>
      </c>
      <c r="S1874" t="s">
        <v>3342</v>
      </c>
      <c r="T1874" t="s">
        <v>3557</v>
      </c>
      <c r="U1874" s="198">
        <v>3.5625</v>
      </c>
      <c r="V1874" t="s">
        <v>2388</v>
      </c>
      <c r="W1874" t="s">
        <v>2366</v>
      </c>
      <c r="X1874" t="s">
        <v>3093</v>
      </c>
      <c r="Y1874" t="s">
        <v>2469</v>
      </c>
      <c r="Z1874" t="s">
        <v>2995</v>
      </c>
      <c r="AA1874">
        <v>836170</v>
      </c>
      <c r="AB1874" s="195">
        <v>37050.875011574099</v>
      </c>
      <c r="AC1874" s="195">
        <v>37050.875011574099</v>
      </c>
    </row>
    <row r="1875" spans="1:29" x14ac:dyDescent="0.25">
      <c r="A1875" s="43" t="str">
        <f t="shared" si="146"/>
        <v>US Natural Gas Financial</v>
      </c>
      <c r="B1875" s="43" t="str">
        <f t="shared" si="147"/>
        <v>US</v>
      </c>
      <c r="C1875" s="43" t="str">
        <f t="shared" si="148"/>
        <v>Natural Gas</v>
      </c>
      <c r="D1875" s="43" t="str">
        <f t="shared" si="149"/>
        <v>Financial</v>
      </c>
      <c r="E1875" s="43">
        <f>IF(VLOOKUP(S1875,'DD-Lookup'!$J$6:$L$50,3,FALSE)="Monthly",(YEAR(AC1875)-YEAR(AB1875))*12+MONTH(AC1875)-MONTH(AB1875)+1,(AC1875-AB1875+1))</f>
        <v>23</v>
      </c>
      <c r="F1875" s="210">
        <f t="shared" si="150"/>
        <v>230000</v>
      </c>
      <c r="G1875" s="199">
        <v>1354037</v>
      </c>
      <c r="H1875" s="195">
        <v>37049.360243055598</v>
      </c>
      <c r="I1875" t="s">
        <v>2472</v>
      </c>
      <c r="M1875" t="s">
        <v>3341</v>
      </c>
      <c r="N1875" t="s">
        <v>2281</v>
      </c>
      <c r="O1875" t="s">
        <v>2157</v>
      </c>
      <c r="P1875" s="196">
        <v>10000</v>
      </c>
      <c r="S1875" t="s">
        <v>3342</v>
      </c>
      <c r="T1875" t="s">
        <v>3557</v>
      </c>
      <c r="U1875" s="198">
        <v>3.49</v>
      </c>
      <c r="V1875" t="s">
        <v>3879</v>
      </c>
      <c r="W1875" t="s">
        <v>3333</v>
      </c>
      <c r="X1875" t="s">
        <v>3334</v>
      </c>
      <c r="Y1875" t="s">
        <v>3575</v>
      </c>
      <c r="Z1875" t="s">
        <v>2995</v>
      </c>
      <c r="AA1875" t="s">
        <v>667</v>
      </c>
      <c r="AB1875" s="195">
        <v>37050.875011574099</v>
      </c>
      <c r="AC1875" s="195">
        <v>37072.875011574099</v>
      </c>
    </row>
    <row r="1876" spans="1:29" x14ac:dyDescent="0.25">
      <c r="A1876" s="43" t="str">
        <f t="shared" si="146"/>
        <v>US Natural Gas Financial</v>
      </c>
      <c r="B1876" s="43" t="str">
        <f t="shared" si="147"/>
        <v>US</v>
      </c>
      <c r="C1876" s="43" t="str">
        <f t="shared" si="148"/>
        <v>Natural Gas</v>
      </c>
      <c r="D1876" s="43" t="str">
        <f t="shared" si="149"/>
        <v>Financial</v>
      </c>
      <c r="E1876" s="43">
        <f>IF(VLOOKUP(S1876,'DD-Lookup'!$J$6:$L$50,3,FALSE)="Monthly",(YEAR(AC1876)-YEAR(AB1876))*12+MONTH(AC1876)-MONTH(AB1876)+1,(AC1876-AB1876+1))</f>
        <v>23</v>
      </c>
      <c r="F1876" s="210">
        <f t="shared" si="150"/>
        <v>345000</v>
      </c>
      <c r="G1876" s="199">
        <v>1354038</v>
      </c>
      <c r="H1876" s="195">
        <v>37049.360254629602</v>
      </c>
      <c r="I1876" t="s">
        <v>2472</v>
      </c>
      <c r="M1876" t="s">
        <v>3341</v>
      </c>
      <c r="N1876" t="s">
        <v>2281</v>
      </c>
      <c r="O1876" t="s">
        <v>2707</v>
      </c>
      <c r="Q1876" s="196">
        <v>15000</v>
      </c>
      <c r="S1876" t="s">
        <v>3342</v>
      </c>
      <c r="T1876" t="s">
        <v>3557</v>
      </c>
      <c r="U1876" s="198">
        <v>3.7050000000000001</v>
      </c>
      <c r="V1876" t="s">
        <v>4235</v>
      </c>
      <c r="W1876" t="s">
        <v>2376</v>
      </c>
      <c r="X1876" t="s">
        <v>435</v>
      </c>
      <c r="Y1876" t="s">
        <v>3575</v>
      </c>
      <c r="Z1876" t="s">
        <v>2995</v>
      </c>
      <c r="AA1876" t="s">
        <v>668</v>
      </c>
      <c r="AB1876" s="195">
        <v>37050.875011574099</v>
      </c>
      <c r="AC1876" s="195">
        <v>37072.875011574099</v>
      </c>
    </row>
    <row r="1877" spans="1:29" x14ac:dyDescent="0.25">
      <c r="A1877" s="43" t="str">
        <f t="shared" si="146"/>
        <v>US Natural Gas Physical</v>
      </c>
      <c r="B1877" s="43" t="str">
        <f t="shared" si="147"/>
        <v>US</v>
      </c>
      <c r="C1877" s="43" t="str">
        <f t="shared" si="148"/>
        <v>Natural Gas</v>
      </c>
      <c r="D1877" s="43" t="str">
        <f t="shared" si="149"/>
        <v>Physical</v>
      </c>
      <c r="E1877" s="43">
        <f>IF(VLOOKUP(S1877,'DD-Lookup'!$J$6:$L$50,3,FALSE)="Monthly",(YEAR(AC1877)-YEAR(AB1877))*12+MONTH(AC1877)-MONTH(AB1877)+1,(AC1877-AB1877+1))</f>
        <v>1</v>
      </c>
      <c r="F1877" s="210">
        <f t="shared" si="150"/>
        <v>10000</v>
      </c>
      <c r="G1877" s="199">
        <v>1354043</v>
      </c>
      <c r="H1877" s="195">
        <v>37049.360335648104</v>
      </c>
      <c r="I1877" t="s">
        <v>2507</v>
      </c>
      <c r="M1877" t="s">
        <v>3341</v>
      </c>
      <c r="N1877" t="s">
        <v>3747</v>
      </c>
      <c r="O1877" t="s">
        <v>442</v>
      </c>
      <c r="P1877" s="196">
        <v>10000</v>
      </c>
      <c r="S1877" t="s">
        <v>3342</v>
      </c>
      <c r="T1877" t="s">
        <v>3557</v>
      </c>
      <c r="U1877" s="198">
        <v>3.8</v>
      </c>
      <c r="V1877" t="s">
        <v>2367</v>
      </c>
      <c r="W1877" t="s">
        <v>2509</v>
      </c>
      <c r="X1877" t="s">
        <v>2510</v>
      </c>
      <c r="Y1877" t="s">
        <v>2469</v>
      </c>
      <c r="Z1877" t="s">
        <v>2995</v>
      </c>
      <c r="AA1877">
        <v>836173</v>
      </c>
      <c r="AB1877" s="195">
        <v>37050.875011574099</v>
      </c>
      <c r="AC1877" s="195">
        <v>37050.875011574099</v>
      </c>
    </row>
    <row r="1878" spans="1:29" x14ac:dyDescent="0.25">
      <c r="A1878" s="43" t="str">
        <f t="shared" si="146"/>
        <v>US Natural Gas Physical</v>
      </c>
      <c r="B1878" s="43" t="str">
        <f t="shared" si="147"/>
        <v>US</v>
      </c>
      <c r="C1878" s="43" t="str">
        <f t="shared" si="148"/>
        <v>Natural Gas</v>
      </c>
      <c r="D1878" s="43" t="str">
        <f t="shared" si="149"/>
        <v>Physical</v>
      </c>
      <c r="E1878" s="43">
        <f>IF(VLOOKUP(S1878,'DD-Lookup'!$J$6:$L$50,3,FALSE)="Monthly",(YEAR(AC1878)-YEAR(AB1878))*12+MONTH(AC1878)-MONTH(AB1878)+1,(AC1878-AB1878+1))</f>
        <v>1</v>
      </c>
      <c r="F1878" s="210">
        <f t="shared" si="150"/>
        <v>20000</v>
      </c>
      <c r="G1878" s="199">
        <v>1354042</v>
      </c>
      <c r="H1878" s="195">
        <v>37049.360335648104</v>
      </c>
      <c r="I1878" t="s">
        <v>3529</v>
      </c>
      <c r="M1878" t="s">
        <v>3341</v>
      </c>
      <c r="N1878" t="s">
        <v>3747</v>
      </c>
      <c r="O1878" t="s">
        <v>1631</v>
      </c>
      <c r="P1878" s="196">
        <v>20000</v>
      </c>
      <c r="S1878" t="s">
        <v>3342</v>
      </c>
      <c r="T1878" t="s">
        <v>3557</v>
      </c>
      <c r="U1878" s="198">
        <v>3.6625000000000001</v>
      </c>
      <c r="V1878" t="s">
        <v>3188</v>
      </c>
      <c r="W1878" t="s">
        <v>2366</v>
      </c>
      <c r="X1878" t="s">
        <v>2420</v>
      </c>
      <c r="Y1878" t="s">
        <v>2469</v>
      </c>
      <c r="Z1878" t="s">
        <v>2995</v>
      </c>
      <c r="AA1878">
        <v>836172</v>
      </c>
      <c r="AB1878" s="195">
        <v>37050.875011574099</v>
      </c>
      <c r="AC1878" s="195">
        <v>37050.875011574099</v>
      </c>
    </row>
    <row r="1879" spans="1:29" x14ac:dyDescent="0.25">
      <c r="A1879" s="43" t="str">
        <f t="shared" si="146"/>
        <v>US Natural Gas Financial</v>
      </c>
      <c r="B1879" s="43" t="str">
        <f t="shared" si="147"/>
        <v>US</v>
      </c>
      <c r="C1879" s="43" t="str">
        <f t="shared" si="148"/>
        <v>Natural Gas</v>
      </c>
      <c r="D1879" s="43" t="str">
        <f t="shared" si="149"/>
        <v>Financial</v>
      </c>
      <c r="E1879" s="43">
        <f>IF(VLOOKUP(S1879,'DD-Lookup'!$J$6:$L$50,3,FALSE)="Monthly",(YEAR(AC1879)-YEAR(AB1879))*12+MONTH(AC1879)-MONTH(AB1879)+1,(AC1879-AB1879+1))</f>
        <v>31</v>
      </c>
      <c r="F1879" s="210">
        <f t="shared" si="150"/>
        <v>77500</v>
      </c>
      <c r="G1879" s="199">
        <v>1354046</v>
      </c>
      <c r="H1879" s="195">
        <v>37049.360416666699</v>
      </c>
      <c r="I1879" t="s">
        <v>3360</v>
      </c>
      <c r="M1879" t="s">
        <v>3341</v>
      </c>
      <c r="N1879" t="s">
        <v>2281</v>
      </c>
      <c r="O1879" t="s">
        <v>2475</v>
      </c>
      <c r="P1879" s="196">
        <v>2500</v>
      </c>
      <c r="S1879" t="s">
        <v>3342</v>
      </c>
      <c r="T1879" t="s">
        <v>3557</v>
      </c>
      <c r="U1879" s="198">
        <v>3.76</v>
      </c>
      <c r="V1879" t="s">
        <v>354</v>
      </c>
      <c r="W1879" t="s">
        <v>2853</v>
      </c>
      <c r="X1879" t="s">
        <v>2282</v>
      </c>
      <c r="Y1879" t="s">
        <v>3575</v>
      </c>
      <c r="Z1879" t="s">
        <v>2995</v>
      </c>
      <c r="AA1879" t="s">
        <v>669</v>
      </c>
      <c r="AB1879" s="195">
        <v>37073.875</v>
      </c>
      <c r="AC1879" s="195">
        <v>37103.875</v>
      </c>
    </row>
    <row r="1880" spans="1:29" x14ac:dyDescent="0.25">
      <c r="A1880" s="43" t="str">
        <f t="shared" si="146"/>
        <v>US Natural Gas Physical</v>
      </c>
      <c r="B1880" s="43" t="str">
        <f t="shared" si="147"/>
        <v>US</v>
      </c>
      <c r="C1880" s="43" t="str">
        <f t="shared" si="148"/>
        <v>Natural Gas</v>
      </c>
      <c r="D1880" s="43" t="str">
        <f t="shared" si="149"/>
        <v>Physical</v>
      </c>
      <c r="E1880" s="43">
        <f>IF(VLOOKUP(S1880,'DD-Lookup'!$J$6:$L$50,3,FALSE)="Monthly",(YEAR(AC1880)-YEAR(AB1880))*12+MONTH(AC1880)-MONTH(AB1880)+1,(AC1880-AB1880+1))</f>
        <v>1</v>
      </c>
      <c r="F1880" s="210">
        <f t="shared" si="150"/>
        <v>10000</v>
      </c>
      <c r="G1880" s="199">
        <v>1354045</v>
      </c>
      <c r="H1880" s="195">
        <v>37049.360416666699</v>
      </c>
      <c r="I1880" t="s">
        <v>2288</v>
      </c>
      <c r="M1880" t="s">
        <v>3341</v>
      </c>
      <c r="N1880" t="s">
        <v>3747</v>
      </c>
      <c r="O1880" t="s">
        <v>476</v>
      </c>
      <c r="P1880" s="196">
        <v>10000</v>
      </c>
      <c r="S1880" t="s">
        <v>3342</v>
      </c>
      <c r="T1880" t="s">
        <v>3557</v>
      </c>
      <c r="U1880" s="198">
        <v>3.4249999999999998</v>
      </c>
      <c r="V1880" t="s">
        <v>3161</v>
      </c>
      <c r="W1880" t="s">
        <v>3099</v>
      </c>
      <c r="X1880" t="s">
        <v>3092</v>
      </c>
      <c r="Y1880" t="s">
        <v>2469</v>
      </c>
      <c r="Z1880" t="s">
        <v>2995</v>
      </c>
      <c r="AA1880">
        <v>836174</v>
      </c>
      <c r="AB1880" s="195">
        <v>37050.875011574099</v>
      </c>
      <c r="AC1880" s="195">
        <v>37050.875011574099</v>
      </c>
    </row>
    <row r="1881" spans="1:29" x14ac:dyDescent="0.25">
      <c r="A1881" s="43" t="str">
        <f t="shared" si="146"/>
        <v>US Power Physical</v>
      </c>
      <c r="B1881" s="43" t="str">
        <f t="shared" si="147"/>
        <v>US</v>
      </c>
      <c r="C1881" s="43" t="str">
        <f t="shared" si="148"/>
        <v>Power</v>
      </c>
      <c r="D1881" s="43" t="str">
        <f t="shared" si="149"/>
        <v>Physical</v>
      </c>
      <c r="E1881" s="43">
        <f>IF(VLOOKUP(S1881,'DD-Lookup'!$J$6:$L$50,3,FALSE)="Monthly",(YEAR(AC1881)-YEAR(AB1881))*12+MONTH(AC1881)-MONTH(AB1881)+1,(AC1881-AB1881+1))</f>
        <v>31</v>
      </c>
      <c r="F1881" s="210">
        <f t="shared" si="150"/>
        <v>1550</v>
      </c>
      <c r="G1881" s="199">
        <v>1354047</v>
      </c>
      <c r="H1881" s="195">
        <v>37049.360428240703</v>
      </c>
      <c r="I1881" t="s">
        <v>3375</v>
      </c>
      <c r="M1881" t="s">
        <v>2766</v>
      </c>
      <c r="N1881" t="s">
        <v>3361</v>
      </c>
      <c r="O1881" t="s">
        <v>3745</v>
      </c>
      <c r="P1881" s="196">
        <v>50</v>
      </c>
      <c r="S1881" t="s">
        <v>3340</v>
      </c>
      <c r="T1881" t="s">
        <v>3557</v>
      </c>
      <c r="U1881" s="198">
        <v>79.75</v>
      </c>
      <c r="V1881" t="s">
        <v>3379</v>
      </c>
      <c r="W1881" t="s">
        <v>3380</v>
      </c>
      <c r="X1881" t="s">
        <v>3381</v>
      </c>
      <c r="Y1881" t="s">
        <v>2662</v>
      </c>
      <c r="Z1881" t="s">
        <v>2990</v>
      </c>
      <c r="AA1881">
        <v>636839.1</v>
      </c>
      <c r="AB1881" s="195">
        <v>37073.875011574099</v>
      </c>
      <c r="AC1881" s="195">
        <v>37103.875011574099</v>
      </c>
    </row>
    <row r="1882" spans="1:29" x14ac:dyDescent="0.25">
      <c r="A1882" s="43" t="str">
        <f t="shared" si="146"/>
        <v>US Natural Gas Physical</v>
      </c>
      <c r="B1882" s="43" t="str">
        <f t="shared" si="147"/>
        <v>US</v>
      </c>
      <c r="C1882" s="43" t="str">
        <f t="shared" si="148"/>
        <v>Natural Gas</v>
      </c>
      <c r="D1882" s="43" t="str">
        <f t="shared" si="149"/>
        <v>Physical</v>
      </c>
      <c r="E1882" s="43">
        <f>IF(VLOOKUP(S1882,'DD-Lookup'!$J$6:$L$50,3,FALSE)="Monthly",(YEAR(AC1882)-YEAR(AB1882))*12+MONTH(AC1882)-MONTH(AB1882)+1,(AC1882-AB1882+1))</f>
        <v>1</v>
      </c>
      <c r="F1882" s="210">
        <f t="shared" si="150"/>
        <v>2500</v>
      </c>
      <c r="G1882" s="199">
        <v>1354048</v>
      </c>
      <c r="H1882" s="195">
        <v>37049.360439814802</v>
      </c>
      <c r="I1882" t="s">
        <v>2465</v>
      </c>
      <c r="M1882" t="s">
        <v>3341</v>
      </c>
      <c r="N1882" t="s">
        <v>3747</v>
      </c>
      <c r="O1882" t="s">
        <v>468</v>
      </c>
      <c r="P1882" s="196">
        <v>2500</v>
      </c>
      <c r="S1882" t="s">
        <v>3342</v>
      </c>
      <c r="T1882" t="s">
        <v>3557</v>
      </c>
      <c r="U1882" s="198">
        <v>3.5</v>
      </c>
      <c r="V1882" t="s">
        <v>538</v>
      </c>
      <c r="W1882" t="s">
        <v>3091</v>
      </c>
      <c r="X1882" t="s">
        <v>3092</v>
      </c>
      <c r="Y1882" t="s">
        <v>2469</v>
      </c>
      <c r="Z1882" t="s">
        <v>2995</v>
      </c>
      <c r="AA1882">
        <v>836175</v>
      </c>
      <c r="AB1882" s="195">
        <v>37050.875011574099</v>
      </c>
      <c r="AC1882" s="195">
        <v>37050.875011574099</v>
      </c>
    </row>
    <row r="1883" spans="1:29" x14ac:dyDescent="0.25">
      <c r="A1883" s="43" t="str">
        <f t="shared" si="146"/>
        <v>US Natural Gas Physical</v>
      </c>
      <c r="B1883" s="43" t="str">
        <f t="shared" si="147"/>
        <v>US</v>
      </c>
      <c r="C1883" s="43" t="str">
        <f t="shared" si="148"/>
        <v>Natural Gas</v>
      </c>
      <c r="D1883" s="43" t="str">
        <f t="shared" si="149"/>
        <v>Physical</v>
      </c>
      <c r="E1883" s="43">
        <f>IF(VLOOKUP(S1883,'DD-Lookup'!$J$6:$L$50,3,FALSE)="Monthly",(YEAR(AC1883)-YEAR(AB1883))*12+MONTH(AC1883)-MONTH(AB1883)+1,(AC1883-AB1883+1))</f>
        <v>1</v>
      </c>
      <c r="F1883" s="210">
        <f t="shared" si="150"/>
        <v>5000</v>
      </c>
      <c r="G1883" s="199">
        <v>1354049</v>
      </c>
      <c r="H1883" s="195">
        <v>37049.360462962999</v>
      </c>
      <c r="I1883" t="s">
        <v>2276</v>
      </c>
      <c r="M1883" t="s">
        <v>3341</v>
      </c>
      <c r="N1883" t="s">
        <v>3747</v>
      </c>
      <c r="O1883" t="s">
        <v>529</v>
      </c>
      <c r="P1883" s="196">
        <v>5000</v>
      </c>
      <c r="S1883" t="s">
        <v>3342</v>
      </c>
      <c r="T1883" t="s">
        <v>3557</v>
      </c>
      <c r="U1883" s="198">
        <v>3.65</v>
      </c>
      <c r="V1883" t="s">
        <v>670</v>
      </c>
      <c r="W1883" t="s">
        <v>2323</v>
      </c>
      <c r="X1883" t="s">
        <v>3920</v>
      </c>
      <c r="Y1883" t="s">
        <v>2469</v>
      </c>
      <c r="Z1883" t="s">
        <v>2995</v>
      </c>
      <c r="AA1883">
        <v>836177</v>
      </c>
      <c r="AB1883" s="195">
        <v>37050.875011574099</v>
      </c>
      <c r="AC1883" s="195">
        <v>37050.875011574099</v>
      </c>
    </row>
    <row r="1884" spans="1:29" x14ac:dyDescent="0.25">
      <c r="A1884" s="43" t="str">
        <f t="shared" si="146"/>
        <v>US Natural Gas Physical</v>
      </c>
      <c r="B1884" s="43" t="str">
        <f t="shared" si="147"/>
        <v>US</v>
      </c>
      <c r="C1884" s="43" t="str">
        <f t="shared" si="148"/>
        <v>Natural Gas</v>
      </c>
      <c r="D1884" s="43" t="str">
        <f t="shared" si="149"/>
        <v>Physical</v>
      </c>
      <c r="E1884" s="43">
        <f>IF(VLOOKUP(S1884,'DD-Lookup'!$J$6:$L$50,3,FALSE)="Monthly",(YEAR(AC1884)-YEAR(AB1884))*12+MONTH(AC1884)-MONTH(AB1884)+1,(AC1884-AB1884+1))</f>
        <v>1</v>
      </c>
      <c r="F1884" s="210">
        <f t="shared" si="150"/>
        <v>10000</v>
      </c>
      <c r="G1884" s="199">
        <v>1354050</v>
      </c>
      <c r="H1884" s="195">
        <v>37049.360474537003</v>
      </c>
      <c r="I1884" t="s">
        <v>3360</v>
      </c>
      <c r="M1884" t="s">
        <v>3341</v>
      </c>
      <c r="N1884" t="s">
        <v>3747</v>
      </c>
      <c r="O1884" t="s">
        <v>394</v>
      </c>
      <c r="P1884" s="196">
        <v>10000</v>
      </c>
      <c r="S1884" t="s">
        <v>3342</v>
      </c>
      <c r="T1884" t="s">
        <v>3557</v>
      </c>
      <c r="U1884" s="198">
        <v>3.62</v>
      </c>
      <c r="V1884" t="s">
        <v>2444</v>
      </c>
      <c r="W1884" t="s">
        <v>2498</v>
      </c>
      <c r="X1884" t="s">
        <v>2499</v>
      </c>
      <c r="Y1884" t="s">
        <v>2469</v>
      </c>
      <c r="Z1884" t="s">
        <v>2995</v>
      </c>
      <c r="AA1884">
        <v>836176</v>
      </c>
      <c r="AB1884" s="195">
        <v>37050.875011574099</v>
      </c>
      <c r="AC1884" s="195">
        <v>37050.875011574099</v>
      </c>
    </row>
    <row r="1885" spans="1:29" x14ac:dyDescent="0.25">
      <c r="A1885" s="43" t="str">
        <f t="shared" si="146"/>
        <v>US Natural Gas Financial</v>
      </c>
      <c r="B1885" s="43" t="str">
        <f t="shared" si="147"/>
        <v>US</v>
      </c>
      <c r="C1885" s="43" t="str">
        <f t="shared" si="148"/>
        <v>Natural Gas</v>
      </c>
      <c r="D1885" s="43" t="str">
        <f t="shared" si="149"/>
        <v>Financial</v>
      </c>
      <c r="E1885" s="43">
        <f>IF(VLOOKUP(S1885,'DD-Lookup'!$J$6:$L$50,3,FALSE)="Monthly",(YEAR(AC1885)-YEAR(AB1885))*12+MONTH(AC1885)-MONTH(AB1885)+1,(AC1885-AB1885+1))</f>
        <v>23</v>
      </c>
      <c r="F1885" s="210">
        <f t="shared" si="150"/>
        <v>345000</v>
      </c>
      <c r="G1885" s="199">
        <v>1354051</v>
      </c>
      <c r="H1885" s="195">
        <v>37049.360509259299</v>
      </c>
      <c r="I1885" t="s">
        <v>2472</v>
      </c>
      <c r="M1885" t="s">
        <v>3341</v>
      </c>
      <c r="N1885" t="s">
        <v>2281</v>
      </c>
      <c r="O1885" t="s">
        <v>2156</v>
      </c>
      <c r="P1885" s="196">
        <v>15000</v>
      </c>
      <c r="S1885" t="s">
        <v>3342</v>
      </c>
      <c r="T1885" t="s">
        <v>3557</v>
      </c>
      <c r="U1885" s="198">
        <v>3.665</v>
      </c>
      <c r="V1885" t="s">
        <v>4235</v>
      </c>
      <c r="W1885" t="s">
        <v>2512</v>
      </c>
      <c r="X1885" t="s">
        <v>2170</v>
      </c>
      <c r="Y1885" t="s">
        <v>3575</v>
      </c>
      <c r="Z1885" t="s">
        <v>2995</v>
      </c>
      <c r="AA1885" t="s">
        <v>671</v>
      </c>
      <c r="AB1885" s="195">
        <v>37050.875011574099</v>
      </c>
      <c r="AC1885" s="195">
        <v>37072.875011574099</v>
      </c>
    </row>
    <row r="1886" spans="1:29" x14ac:dyDescent="0.25">
      <c r="A1886" s="43" t="str">
        <f t="shared" si="146"/>
        <v>US Natural Gas Physical</v>
      </c>
      <c r="B1886" s="43" t="str">
        <f t="shared" si="147"/>
        <v>US</v>
      </c>
      <c r="C1886" s="43" t="str">
        <f t="shared" si="148"/>
        <v>Natural Gas</v>
      </c>
      <c r="D1886" s="43" t="str">
        <f t="shared" si="149"/>
        <v>Physical</v>
      </c>
      <c r="E1886" s="43">
        <f>IF(VLOOKUP(S1886,'DD-Lookup'!$J$6:$L$50,3,FALSE)="Monthly",(YEAR(AC1886)-YEAR(AB1886))*12+MONTH(AC1886)-MONTH(AB1886)+1,(AC1886-AB1886+1))</f>
        <v>1</v>
      </c>
      <c r="F1886" s="210">
        <f t="shared" si="150"/>
        <v>10000</v>
      </c>
      <c r="G1886" s="199">
        <v>1354052</v>
      </c>
      <c r="H1886" s="195">
        <v>37049.360509259299</v>
      </c>
      <c r="I1886" t="s">
        <v>3085</v>
      </c>
      <c r="M1886" t="s">
        <v>3341</v>
      </c>
      <c r="N1886" t="s">
        <v>3747</v>
      </c>
      <c r="O1886" t="s">
        <v>2733</v>
      </c>
      <c r="P1886" s="196">
        <v>10000</v>
      </c>
      <c r="S1886" t="s">
        <v>3342</v>
      </c>
      <c r="T1886" t="s">
        <v>3557</v>
      </c>
      <c r="U1886" s="198">
        <v>3.5950000000000002</v>
      </c>
      <c r="V1886" t="s">
        <v>3086</v>
      </c>
      <c r="W1886" t="s">
        <v>2181</v>
      </c>
      <c r="X1886" t="s">
        <v>2182</v>
      </c>
      <c r="Y1886" t="s">
        <v>2469</v>
      </c>
      <c r="Z1886" t="s">
        <v>2995</v>
      </c>
      <c r="AA1886">
        <v>836178</v>
      </c>
      <c r="AB1886" s="195">
        <v>37050.875011574099</v>
      </c>
      <c r="AC1886" s="195">
        <v>37050.875011574099</v>
      </c>
    </row>
    <row r="1887" spans="1:29" x14ac:dyDescent="0.25">
      <c r="A1887" s="43" t="str">
        <f t="shared" si="146"/>
        <v>US Natural Gas Financial</v>
      </c>
      <c r="B1887" s="43" t="str">
        <f t="shared" si="147"/>
        <v>US</v>
      </c>
      <c r="C1887" s="43" t="str">
        <f t="shared" si="148"/>
        <v>Natural Gas</v>
      </c>
      <c r="D1887" s="43" t="str">
        <f t="shared" si="149"/>
        <v>Financial</v>
      </c>
      <c r="E1887" s="43">
        <f>IF(VLOOKUP(S1887,'DD-Lookup'!$J$6:$L$50,3,FALSE)="Monthly",(YEAR(AC1887)-YEAR(AB1887))*12+MONTH(AC1887)-MONTH(AB1887)+1,(AC1887-AB1887+1))</f>
        <v>31</v>
      </c>
      <c r="F1887" s="210">
        <f t="shared" si="150"/>
        <v>310000</v>
      </c>
      <c r="G1887" s="199">
        <v>1354053</v>
      </c>
      <c r="H1887" s="195">
        <v>37049.360520833303</v>
      </c>
      <c r="I1887" t="s">
        <v>672</v>
      </c>
      <c r="M1887" t="s">
        <v>3341</v>
      </c>
      <c r="N1887" t="s">
        <v>2281</v>
      </c>
      <c r="O1887" t="s">
        <v>2475</v>
      </c>
      <c r="Q1887" s="196">
        <v>10000</v>
      </c>
      <c r="S1887" t="s">
        <v>3342</v>
      </c>
      <c r="T1887" t="s">
        <v>3557</v>
      </c>
      <c r="U1887" s="198">
        <v>3.77</v>
      </c>
      <c r="V1887" t="s">
        <v>673</v>
      </c>
      <c r="W1887" t="s">
        <v>2853</v>
      </c>
      <c r="X1887" t="s">
        <v>2282</v>
      </c>
      <c r="Y1887" t="s">
        <v>3575</v>
      </c>
      <c r="Z1887" t="s">
        <v>2995</v>
      </c>
      <c r="AA1887" t="s">
        <v>674</v>
      </c>
      <c r="AB1887" s="195">
        <v>37073.875</v>
      </c>
      <c r="AC1887" s="195">
        <v>37103.875</v>
      </c>
    </row>
    <row r="1888" spans="1:29" x14ac:dyDescent="0.25">
      <c r="A1888" s="43" t="str">
        <f t="shared" si="146"/>
        <v>US Natural Gas Physical</v>
      </c>
      <c r="B1888" s="43" t="str">
        <f t="shared" si="147"/>
        <v>US</v>
      </c>
      <c r="C1888" s="43" t="str">
        <f t="shared" si="148"/>
        <v>Natural Gas</v>
      </c>
      <c r="D1888" s="43" t="str">
        <f t="shared" si="149"/>
        <v>Physical</v>
      </c>
      <c r="E1888" s="43">
        <f>IF(VLOOKUP(S1888,'DD-Lookup'!$J$6:$L$50,3,FALSE)="Monthly",(YEAR(AC1888)-YEAR(AB1888))*12+MONTH(AC1888)-MONTH(AB1888)+1,(AC1888-AB1888+1))</f>
        <v>1</v>
      </c>
      <c r="F1888" s="210">
        <f t="shared" si="150"/>
        <v>10000</v>
      </c>
      <c r="G1888" s="199">
        <v>1354054</v>
      </c>
      <c r="H1888" s="195">
        <v>37049.360532407401</v>
      </c>
      <c r="I1888" t="s">
        <v>3321</v>
      </c>
      <c r="M1888" t="s">
        <v>3341</v>
      </c>
      <c r="N1888" t="s">
        <v>3747</v>
      </c>
      <c r="O1888" t="s">
        <v>393</v>
      </c>
      <c r="P1888" s="196">
        <v>10000</v>
      </c>
      <c r="S1888" t="s">
        <v>3342</v>
      </c>
      <c r="T1888" t="s">
        <v>3557</v>
      </c>
      <c r="U1888" s="198">
        <v>3.4950000000000001</v>
      </c>
      <c r="V1888" t="s">
        <v>675</v>
      </c>
      <c r="W1888" t="s">
        <v>2347</v>
      </c>
      <c r="X1888" t="s">
        <v>2484</v>
      </c>
      <c r="Y1888" t="s">
        <v>2469</v>
      </c>
      <c r="Z1888" t="s">
        <v>2995</v>
      </c>
      <c r="AA1888">
        <v>836179</v>
      </c>
      <c r="AB1888" s="195">
        <v>37050.875011574099</v>
      </c>
      <c r="AC1888" s="195">
        <v>37050.875011574099</v>
      </c>
    </row>
    <row r="1889" spans="1:29" x14ac:dyDescent="0.25">
      <c r="A1889" s="43" t="str">
        <f t="shared" si="146"/>
        <v>US Power Physical</v>
      </c>
      <c r="B1889" s="43" t="str">
        <f t="shared" si="147"/>
        <v>US</v>
      </c>
      <c r="C1889" s="43" t="str">
        <f t="shared" si="148"/>
        <v>Power</v>
      </c>
      <c r="D1889" s="43" t="str">
        <f t="shared" si="149"/>
        <v>Physical</v>
      </c>
      <c r="E1889" s="43">
        <f>IF(VLOOKUP(S1889,'DD-Lookup'!$J$6:$L$50,3,FALSE)="Monthly",(YEAR(AC1889)-YEAR(AB1889))*12+MONTH(AC1889)-MONTH(AB1889)+1,(AC1889-AB1889+1))</f>
        <v>30</v>
      </c>
      <c r="F1889" s="210">
        <f t="shared" si="150"/>
        <v>1500</v>
      </c>
      <c r="G1889" s="199">
        <v>1354055</v>
      </c>
      <c r="H1889" s="195">
        <v>37049.3605439815</v>
      </c>
      <c r="I1889" t="s">
        <v>3530</v>
      </c>
      <c r="J1889" t="s">
        <v>2233</v>
      </c>
      <c r="K1889" t="s">
        <v>2272</v>
      </c>
      <c r="M1889" t="s">
        <v>2766</v>
      </c>
      <c r="N1889" t="s">
        <v>3361</v>
      </c>
      <c r="O1889" t="s">
        <v>643</v>
      </c>
      <c r="Q1889" s="196">
        <v>50</v>
      </c>
      <c r="S1889" t="s">
        <v>3340</v>
      </c>
      <c r="T1889" t="s">
        <v>3557</v>
      </c>
      <c r="U1889" s="198">
        <v>51</v>
      </c>
      <c r="V1889" t="s">
        <v>3054</v>
      </c>
      <c r="W1889" t="s">
        <v>2781</v>
      </c>
      <c r="X1889" t="s">
        <v>3197</v>
      </c>
      <c r="Y1889" t="s">
        <v>2662</v>
      </c>
      <c r="Z1889" t="s">
        <v>2990</v>
      </c>
      <c r="AA1889">
        <v>636840.1</v>
      </c>
      <c r="AB1889" s="195">
        <v>37408.600694444402</v>
      </c>
      <c r="AC1889" s="195">
        <v>37437.600694444402</v>
      </c>
    </row>
    <row r="1890" spans="1:29" x14ac:dyDescent="0.25">
      <c r="A1890" s="43" t="str">
        <f t="shared" si="146"/>
        <v>US Natural Gas Physical</v>
      </c>
      <c r="B1890" s="43" t="str">
        <f t="shared" si="147"/>
        <v>US</v>
      </c>
      <c r="C1890" s="43" t="str">
        <f t="shared" si="148"/>
        <v>Natural Gas</v>
      </c>
      <c r="D1890" s="43" t="str">
        <f t="shared" si="149"/>
        <v>Physical</v>
      </c>
      <c r="E1890" s="43">
        <f>IF(VLOOKUP(S1890,'DD-Lookup'!$J$6:$L$50,3,FALSE)="Monthly",(YEAR(AC1890)-YEAR(AB1890))*12+MONTH(AC1890)-MONTH(AB1890)+1,(AC1890-AB1890+1))</f>
        <v>1</v>
      </c>
      <c r="F1890" s="210">
        <f t="shared" si="150"/>
        <v>5000</v>
      </c>
      <c r="G1890" s="199">
        <v>1354057</v>
      </c>
      <c r="H1890" s="195">
        <v>37049.3605902778</v>
      </c>
      <c r="I1890" t="s">
        <v>3360</v>
      </c>
      <c r="M1890" t="s">
        <v>3341</v>
      </c>
      <c r="N1890" t="s">
        <v>3747</v>
      </c>
      <c r="O1890" t="s">
        <v>616</v>
      </c>
      <c r="P1890" s="196">
        <v>5000</v>
      </c>
      <c r="S1890" t="s">
        <v>3342</v>
      </c>
      <c r="T1890" t="s">
        <v>3557</v>
      </c>
      <c r="U1890" s="198">
        <v>3.7050000000000001</v>
      </c>
      <c r="V1890" t="s">
        <v>4163</v>
      </c>
      <c r="W1890" t="s">
        <v>2467</v>
      </c>
      <c r="X1890" t="s">
        <v>2468</v>
      </c>
      <c r="Y1890" t="s">
        <v>2469</v>
      </c>
      <c r="Z1890" t="s">
        <v>2995</v>
      </c>
      <c r="AA1890">
        <v>836180</v>
      </c>
      <c r="AB1890" s="195">
        <v>37050.875011574099</v>
      </c>
      <c r="AC1890" s="195">
        <v>37050.875011574099</v>
      </c>
    </row>
    <row r="1891" spans="1:29" x14ac:dyDescent="0.25">
      <c r="A1891" s="43" t="str">
        <f t="shared" si="146"/>
        <v>US Natural Gas Financial</v>
      </c>
      <c r="B1891" s="43" t="str">
        <f t="shared" si="147"/>
        <v>US</v>
      </c>
      <c r="C1891" s="43" t="str">
        <f t="shared" si="148"/>
        <v>Natural Gas</v>
      </c>
      <c r="D1891" s="43" t="str">
        <f t="shared" si="149"/>
        <v>Financial</v>
      </c>
      <c r="E1891" s="43">
        <f>IF(VLOOKUP(S1891,'DD-Lookup'!$J$6:$L$50,3,FALSE)="Monthly",(YEAR(AC1891)-YEAR(AB1891))*12+MONTH(AC1891)-MONTH(AB1891)+1,(AC1891-AB1891+1))</f>
        <v>23</v>
      </c>
      <c r="F1891" s="210">
        <f t="shared" si="150"/>
        <v>230000</v>
      </c>
      <c r="G1891" s="199">
        <v>1354060</v>
      </c>
      <c r="H1891" s="195">
        <v>37049.3606365741</v>
      </c>
      <c r="I1891" t="s">
        <v>2257</v>
      </c>
      <c r="M1891" t="s">
        <v>3341</v>
      </c>
      <c r="N1891" t="s">
        <v>2281</v>
      </c>
      <c r="O1891" t="s">
        <v>1634</v>
      </c>
      <c r="P1891" s="196">
        <v>10000</v>
      </c>
      <c r="S1891" t="s">
        <v>3342</v>
      </c>
      <c r="T1891" t="s">
        <v>3557</v>
      </c>
      <c r="U1891" s="198">
        <v>3.4849999999999999</v>
      </c>
      <c r="V1891" t="s">
        <v>676</v>
      </c>
      <c r="W1891" t="s">
        <v>3333</v>
      </c>
      <c r="X1891" t="s">
        <v>3334</v>
      </c>
      <c r="Y1891" t="s">
        <v>3575</v>
      </c>
      <c r="Z1891" t="s">
        <v>2995</v>
      </c>
      <c r="AA1891" t="s">
        <v>677</v>
      </c>
      <c r="AB1891" s="195">
        <v>37050.875011574099</v>
      </c>
      <c r="AC1891" s="195">
        <v>37072.875011574099</v>
      </c>
    </row>
    <row r="1892" spans="1:29" x14ac:dyDescent="0.25">
      <c r="A1892" s="43" t="str">
        <f t="shared" si="146"/>
        <v>US Natural Gas Financial</v>
      </c>
      <c r="B1892" s="43" t="str">
        <f t="shared" si="147"/>
        <v>US</v>
      </c>
      <c r="C1892" s="43" t="str">
        <f t="shared" si="148"/>
        <v>Natural Gas</v>
      </c>
      <c r="D1892" s="43" t="str">
        <f t="shared" si="149"/>
        <v>Financial</v>
      </c>
      <c r="E1892" s="43">
        <f>IF(VLOOKUP(S1892,'DD-Lookup'!$J$6:$L$50,3,FALSE)="Monthly",(YEAR(AC1892)-YEAR(AB1892))*12+MONTH(AC1892)-MONTH(AB1892)+1,(AC1892-AB1892+1))</f>
        <v>31</v>
      </c>
      <c r="F1892" s="210">
        <f t="shared" si="150"/>
        <v>310000</v>
      </c>
      <c r="G1892" s="199">
        <v>1354061</v>
      </c>
      <c r="H1892" s="195">
        <v>37049.360659722202</v>
      </c>
      <c r="I1892" t="s">
        <v>2284</v>
      </c>
      <c r="M1892" t="s">
        <v>3341</v>
      </c>
      <c r="N1892" t="s">
        <v>2281</v>
      </c>
      <c r="O1892" t="s">
        <v>2475</v>
      </c>
      <c r="Q1892" s="196">
        <v>10000</v>
      </c>
      <c r="S1892" t="s">
        <v>3342</v>
      </c>
      <c r="T1892" t="s">
        <v>3557</v>
      </c>
      <c r="U1892" s="198">
        <v>3.77</v>
      </c>
      <c r="V1892" t="s">
        <v>3467</v>
      </c>
      <c r="W1892" t="s">
        <v>2853</v>
      </c>
      <c r="X1892" t="s">
        <v>2282</v>
      </c>
      <c r="Y1892" t="s">
        <v>3575</v>
      </c>
      <c r="Z1892" t="s">
        <v>2995</v>
      </c>
      <c r="AA1892" t="s">
        <v>678</v>
      </c>
      <c r="AB1892" s="195">
        <v>37073.875</v>
      </c>
      <c r="AC1892" s="195">
        <v>37103.875</v>
      </c>
    </row>
    <row r="1893" spans="1:29" x14ac:dyDescent="0.25">
      <c r="A1893" s="43" t="str">
        <f t="shared" si="146"/>
        <v>US Natural Gas Financial</v>
      </c>
      <c r="B1893" s="43" t="str">
        <f t="shared" si="147"/>
        <v>US</v>
      </c>
      <c r="C1893" s="43" t="str">
        <f t="shared" si="148"/>
        <v>Natural Gas</v>
      </c>
      <c r="D1893" s="43" t="str">
        <f t="shared" si="149"/>
        <v>Financial</v>
      </c>
      <c r="E1893" s="43">
        <f>IF(VLOOKUP(S1893,'DD-Lookup'!$J$6:$L$50,3,FALSE)="Monthly",(YEAR(AC1893)-YEAR(AB1893))*12+MONTH(AC1893)-MONTH(AB1893)+1,(AC1893-AB1893+1))</f>
        <v>31</v>
      </c>
      <c r="F1893" s="210">
        <f t="shared" si="150"/>
        <v>155000</v>
      </c>
      <c r="G1893" s="199">
        <v>1354063</v>
      </c>
      <c r="H1893" s="195">
        <v>37049.360694444404</v>
      </c>
      <c r="I1893" t="s">
        <v>2472</v>
      </c>
      <c r="M1893" t="s">
        <v>3341</v>
      </c>
      <c r="N1893" t="s">
        <v>2476</v>
      </c>
      <c r="O1893" t="s">
        <v>2384</v>
      </c>
      <c r="P1893" s="196">
        <v>5000</v>
      </c>
      <c r="S1893" t="s">
        <v>3342</v>
      </c>
      <c r="T1893" t="s">
        <v>3557</v>
      </c>
      <c r="U1893" s="198">
        <v>2.25</v>
      </c>
      <c r="V1893" t="s">
        <v>2393</v>
      </c>
      <c r="W1893" t="s">
        <v>2381</v>
      </c>
      <c r="X1893" t="s">
        <v>2382</v>
      </c>
      <c r="Y1893" t="s">
        <v>3575</v>
      </c>
      <c r="Z1893" t="s">
        <v>2995</v>
      </c>
      <c r="AA1893" t="s">
        <v>679</v>
      </c>
      <c r="AB1893" s="195">
        <v>37104.875011574099</v>
      </c>
      <c r="AC1893" s="195">
        <v>37134.875011574099</v>
      </c>
    </row>
    <row r="1894" spans="1:29" x14ac:dyDescent="0.25">
      <c r="A1894" s="43" t="str">
        <f t="shared" si="146"/>
        <v>US Natural Gas Physical</v>
      </c>
      <c r="B1894" s="43" t="str">
        <f t="shared" si="147"/>
        <v>US</v>
      </c>
      <c r="C1894" s="43" t="str">
        <f t="shared" si="148"/>
        <v>Natural Gas</v>
      </c>
      <c r="D1894" s="43" t="str">
        <f t="shared" si="149"/>
        <v>Physical</v>
      </c>
      <c r="E1894" s="43">
        <f>IF(VLOOKUP(S1894,'DD-Lookup'!$J$6:$L$50,3,FALSE)="Monthly",(YEAR(AC1894)-YEAR(AB1894))*12+MONTH(AC1894)-MONTH(AB1894)+1,(AC1894-AB1894+1))</f>
        <v>23</v>
      </c>
      <c r="F1894" s="210">
        <f t="shared" si="150"/>
        <v>115000</v>
      </c>
      <c r="G1894" s="199">
        <v>1354062</v>
      </c>
      <c r="H1894" s="195">
        <v>37049.360694444404</v>
      </c>
      <c r="I1894" t="s">
        <v>3085</v>
      </c>
      <c r="M1894" t="s">
        <v>3341</v>
      </c>
      <c r="N1894" t="s">
        <v>3747</v>
      </c>
      <c r="O1894" t="s">
        <v>2732</v>
      </c>
      <c r="Q1894" s="196">
        <v>5000</v>
      </c>
      <c r="S1894" t="s">
        <v>3342</v>
      </c>
      <c r="T1894" t="s">
        <v>3557</v>
      </c>
      <c r="U1894" s="198">
        <v>3.61</v>
      </c>
      <c r="V1894" t="s">
        <v>2424</v>
      </c>
      <c r="W1894" t="s">
        <v>2181</v>
      </c>
      <c r="X1894" t="s">
        <v>2182</v>
      </c>
      <c r="Y1894" t="s">
        <v>2469</v>
      </c>
      <c r="Z1894" t="s">
        <v>2995</v>
      </c>
      <c r="AA1894">
        <v>836183</v>
      </c>
      <c r="AB1894" s="195">
        <v>37050.875011574099</v>
      </c>
      <c r="AC1894" s="195">
        <v>37072.875011574099</v>
      </c>
    </row>
    <row r="1895" spans="1:29" x14ac:dyDescent="0.25">
      <c r="A1895" s="43" t="str">
        <f t="shared" si="146"/>
        <v>US Power Physical</v>
      </c>
      <c r="B1895" s="43" t="str">
        <f t="shared" si="147"/>
        <v>US</v>
      </c>
      <c r="C1895" s="43" t="str">
        <f t="shared" si="148"/>
        <v>Power</v>
      </c>
      <c r="D1895" s="43" t="str">
        <f t="shared" si="149"/>
        <v>Physical</v>
      </c>
      <c r="E1895" s="43">
        <f>IF(VLOOKUP(S1895,'DD-Lookup'!$J$6:$L$50,3,FALSE)="Monthly",(YEAR(AC1895)-YEAR(AB1895))*12+MONTH(AC1895)-MONTH(AB1895)+1,(AC1895-AB1895+1))</f>
        <v>30</v>
      </c>
      <c r="F1895" s="210">
        <f t="shared" si="150"/>
        <v>1500</v>
      </c>
      <c r="G1895" s="199">
        <v>1354067</v>
      </c>
      <c r="H1895" s="195">
        <v>37049.360763888901</v>
      </c>
      <c r="I1895" t="s">
        <v>2288</v>
      </c>
      <c r="J1895" t="s">
        <v>2233</v>
      </c>
      <c r="K1895" t="s">
        <v>2272</v>
      </c>
      <c r="M1895" t="s">
        <v>2766</v>
      </c>
      <c r="N1895" t="s">
        <v>2274</v>
      </c>
      <c r="O1895" t="s">
        <v>374</v>
      </c>
      <c r="P1895" s="196">
        <v>50</v>
      </c>
      <c r="S1895" t="s">
        <v>3340</v>
      </c>
      <c r="T1895" t="s">
        <v>3557</v>
      </c>
      <c r="U1895" s="198">
        <v>40.75</v>
      </c>
      <c r="V1895" t="s">
        <v>680</v>
      </c>
      <c r="W1895" t="s">
        <v>2500</v>
      </c>
      <c r="X1895" t="s">
        <v>2501</v>
      </c>
      <c r="Y1895" t="s">
        <v>2662</v>
      </c>
      <c r="Z1895" t="s">
        <v>2990</v>
      </c>
      <c r="AA1895">
        <v>636842.1</v>
      </c>
      <c r="AB1895" s="195">
        <v>37408</v>
      </c>
      <c r="AC1895" s="195">
        <v>37437</v>
      </c>
    </row>
    <row r="1896" spans="1:29" x14ac:dyDescent="0.25">
      <c r="A1896" s="43" t="str">
        <f t="shared" si="146"/>
        <v>US Natural Gas Physical</v>
      </c>
      <c r="B1896" s="43" t="str">
        <f t="shared" si="147"/>
        <v>US</v>
      </c>
      <c r="C1896" s="43" t="str">
        <f t="shared" si="148"/>
        <v>Natural Gas</v>
      </c>
      <c r="D1896" s="43" t="str">
        <f t="shared" si="149"/>
        <v>Physical</v>
      </c>
      <c r="E1896" s="43">
        <f>IF(VLOOKUP(S1896,'DD-Lookup'!$J$6:$L$50,3,FALSE)="Monthly",(YEAR(AC1896)-YEAR(AB1896))*12+MONTH(AC1896)-MONTH(AB1896)+1,(AC1896-AB1896+1))</f>
        <v>1</v>
      </c>
      <c r="F1896" s="210">
        <f t="shared" si="150"/>
        <v>14603</v>
      </c>
      <c r="G1896" s="199">
        <v>1354068</v>
      </c>
      <c r="H1896" s="195">
        <v>37049.360763888901</v>
      </c>
      <c r="I1896" t="s">
        <v>2488</v>
      </c>
      <c r="M1896" t="s">
        <v>3341</v>
      </c>
      <c r="N1896" t="s">
        <v>3747</v>
      </c>
      <c r="O1896" t="s">
        <v>401</v>
      </c>
      <c r="P1896" s="196">
        <v>14603</v>
      </c>
      <c r="S1896" t="s">
        <v>3342</v>
      </c>
      <c r="T1896" t="s">
        <v>3557</v>
      </c>
      <c r="U1896" s="198">
        <v>3.5225</v>
      </c>
      <c r="V1896" t="s">
        <v>2166</v>
      </c>
      <c r="W1896" t="s">
        <v>2347</v>
      </c>
      <c r="X1896" t="s">
        <v>2484</v>
      </c>
      <c r="Y1896" t="s">
        <v>2469</v>
      </c>
      <c r="Z1896" t="s">
        <v>2995</v>
      </c>
      <c r="AA1896">
        <v>836181</v>
      </c>
      <c r="AB1896" s="195">
        <v>37050.875011574099</v>
      </c>
      <c r="AC1896" s="195">
        <v>37050.875011574099</v>
      </c>
    </row>
    <row r="1897" spans="1:29" x14ac:dyDescent="0.25">
      <c r="A1897" s="43" t="str">
        <f t="shared" si="146"/>
        <v>US Natural Gas Financial</v>
      </c>
      <c r="B1897" s="43" t="str">
        <f t="shared" si="147"/>
        <v>US</v>
      </c>
      <c r="C1897" s="43" t="str">
        <f t="shared" si="148"/>
        <v>Natural Gas</v>
      </c>
      <c r="D1897" s="43" t="str">
        <f t="shared" si="149"/>
        <v>Financial</v>
      </c>
      <c r="E1897" s="43">
        <f>IF(VLOOKUP(S1897,'DD-Lookup'!$J$6:$L$50,3,FALSE)="Monthly",(YEAR(AC1897)-YEAR(AB1897))*12+MONTH(AC1897)-MONTH(AB1897)+1,(AC1897-AB1897+1))</f>
        <v>31</v>
      </c>
      <c r="F1897" s="210">
        <f t="shared" si="150"/>
        <v>155000</v>
      </c>
      <c r="G1897" s="199">
        <v>1354070</v>
      </c>
      <c r="H1897" s="195">
        <v>37049.360775462999</v>
      </c>
      <c r="I1897" t="s">
        <v>3087</v>
      </c>
      <c r="M1897" t="s">
        <v>3341</v>
      </c>
      <c r="N1897" t="s">
        <v>2476</v>
      </c>
      <c r="O1897" t="s">
        <v>2380</v>
      </c>
      <c r="P1897" s="196">
        <v>5000</v>
      </c>
      <c r="S1897" t="s">
        <v>3342</v>
      </c>
      <c r="T1897" t="s">
        <v>3557</v>
      </c>
      <c r="U1897" s="198">
        <v>2.1</v>
      </c>
      <c r="V1897" t="s">
        <v>3767</v>
      </c>
      <c r="W1897" t="s">
        <v>2381</v>
      </c>
      <c r="X1897" t="s">
        <v>2382</v>
      </c>
      <c r="Y1897" t="s">
        <v>3575</v>
      </c>
      <c r="Z1897" t="s">
        <v>2995</v>
      </c>
      <c r="AA1897" t="s">
        <v>681</v>
      </c>
      <c r="AB1897" s="195">
        <v>37073.875011574099</v>
      </c>
      <c r="AC1897" s="195">
        <v>37103.875011574099</v>
      </c>
    </row>
    <row r="1898" spans="1:29" x14ac:dyDescent="0.25">
      <c r="A1898" s="43" t="str">
        <f t="shared" si="146"/>
        <v>US Natural Gas Physical</v>
      </c>
      <c r="B1898" s="43" t="str">
        <f t="shared" si="147"/>
        <v>US</v>
      </c>
      <c r="C1898" s="43" t="str">
        <f t="shared" si="148"/>
        <v>Natural Gas</v>
      </c>
      <c r="D1898" s="43" t="str">
        <f t="shared" si="149"/>
        <v>Physical</v>
      </c>
      <c r="E1898" s="43">
        <f>IF(VLOOKUP(S1898,'DD-Lookup'!$J$6:$L$50,3,FALSE)="Monthly",(YEAR(AC1898)-YEAR(AB1898))*12+MONTH(AC1898)-MONTH(AB1898)+1,(AC1898-AB1898+1))</f>
        <v>1</v>
      </c>
      <c r="F1898" s="210">
        <f t="shared" si="150"/>
        <v>5000</v>
      </c>
      <c r="G1898" s="199">
        <v>1354069</v>
      </c>
      <c r="H1898" s="195">
        <v>37049.360775462999</v>
      </c>
      <c r="I1898" t="s">
        <v>2179</v>
      </c>
      <c r="M1898" t="s">
        <v>3341</v>
      </c>
      <c r="N1898" t="s">
        <v>3747</v>
      </c>
      <c r="O1898" t="s">
        <v>442</v>
      </c>
      <c r="P1898" s="196">
        <v>5000</v>
      </c>
      <c r="S1898" t="s">
        <v>3342</v>
      </c>
      <c r="T1898" t="s">
        <v>3557</v>
      </c>
      <c r="U1898" s="198">
        <v>3.7949999999999999</v>
      </c>
      <c r="V1898" t="s">
        <v>2180</v>
      </c>
      <c r="W1898" t="s">
        <v>2509</v>
      </c>
      <c r="X1898" t="s">
        <v>2510</v>
      </c>
      <c r="Y1898" t="s">
        <v>2469</v>
      </c>
      <c r="Z1898" t="s">
        <v>2995</v>
      </c>
      <c r="AA1898">
        <v>836182</v>
      </c>
      <c r="AB1898" s="195">
        <v>37050.875011574099</v>
      </c>
      <c r="AC1898" s="195">
        <v>37050.875011574099</v>
      </c>
    </row>
    <row r="1899" spans="1:29" x14ac:dyDescent="0.25">
      <c r="A1899" s="43" t="str">
        <f t="shared" si="146"/>
        <v>US Natural Gas Physical</v>
      </c>
      <c r="B1899" s="43" t="str">
        <f t="shared" si="147"/>
        <v>US</v>
      </c>
      <c r="C1899" s="43" t="str">
        <f t="shared" si="148"/>
        <v>Natural Gas</v>
      </c>
      <c r="D1899" s="43" t="str">
        <f t="shared" si="149"/>
        <v>Physical</v>
      </c>
      <c r="E1899" s="43">
        <f>IF(VLOOKUP(S1899,'DD-Lookup'!$J$6:$L$50,3,FALSE)="Monthly",(YEAR(AC1899)-YEAR(AB1899))*12+MONTH(AC1899)-MONTH(AB1899)+1,(AC1899-AB1899+1))</f>
        <v>1</v>
      </c>
      <c r="F1899" s="210">
        <f t="shared" si="150"/>
        <v>25000</v>
      </c>
      <c r="G1899" s="199">
        <v>1354072</v>
      </c>
      <c r="H1899" s="195">
        <v>37049.360810185201</v>
      </c>
      <c r="I1899" t="s">
        <v>2487</v>
      </c>
      <c r="M1899" t="s">
        <v>3341</v>
      </c>
      <c r="N1899" t="s">
        <v>3747</v>
      </c>
      <c r="O1899" t="s">
        <v>2722</v>
      </c>
      <c r="Q1899" s="196">
        <v>25000</v>
      </c>
      <c r="S1899" t="s">
        <v>3342</v>
      </c>
      <c r="T1899" t="s">
        <v>3557</v>
      </c>
      <c r="U1899" s="198">
        <v>3.66</v>
      </c>
      <c r="V1899" t="s">
        <v>3495</v>
      </c>
      <c r="W1899" t="s">
        <v>2175</v>
      </c>
      <c r="X1899" t="s">
        <v>2176</v>
      </c>
      <c r="Y1899" t="s">
        <v>2469</v>
      </c>
      <c r="Z1899" t="s">
        <v>2995</v>
      </c>
      <c r="AA1899">
        <v>836184</v>
      </c>
      <c r="AB1899" s="195">
        <v>37050.875011574099</v>
      </c>
      <c r="AC1899" s="195">
        <v>37050.875011574099</v>
      </c>
    </row>
    <row r="1900" spans="1:29" x14ac:dyDescent="0.25">
      <c r="A1900" s="43" t="str">
        <f t="shared" si="146"/>
        <v>US Natural Gas Physical</v>
      </c>
      <c r="B1900" s="43" t="str">
        <f t="shared" si="147"/>
        <v>US</v>
      </c>
      <c r="C1900" s="43" t="str">
        <f t="shared" si="148"/>
        <v>Natural Gas</v>
      </c>
      <c r="D1900" s="43" t="str">
        <f t="shared" si="149"/>
        <v>Physical</v>
      </c>
      <c r="E1900" s="43">
        <f>IF(VLOOKUP(S1900,'DD-Lookup'!$J$6:$L$50,3,FALSE)="Monthly",(YEAR(AC1900)-YEAR(AB1900))*12+MONTH(AC1900)-MONTH(AB1900)+1,(AC1900-AB1900+1))</f>
        <v>1</v>
      </c>
      <c r="F1900" s="210">
        <f t="shared" si="150"/>
        <v>10000</v>
      </c>
      <c r="G1900" s="199">
        <v>1354073</v>
      </c>
      <c r="H1900" s="195">
        <v>37049.360821759299</v>
      </c>
      <c r="I1900" t="s">
        <v>3321</v>
      </c>
      <c r="M1900" t="s">
        <v>3341</v>
      </c>
      <c r="N1900" t="s">
        <v>3747</v>
      </c>
      <c r="O1900" t="s">
        <v>1624</v>
      </c>
      <c r="Q1900" s="196">
        <v>10000</v>
      </c>
      <c r="S1900" t="s">
        <v>3342</v>
      </c>
      <c r="T1900" t="s">
        <v>3557</v>
      </c>
      <c r="U1900" s="198">
        <v>3.5649999999999999</v>
      </c>
      <c r="V1900" t="s">
        <v>3502</v>
      </c>
      <c r="W1900" t="s">
        <v>2366</v>
      </c>
      <c r="X1900" t="s">
        <v>3093</v>
      </c>
      <c r="Y1900" t="s">
        <v>2469</v>
      </c>
      <c r="Z1900" t="s">
        <v>2995</v>
      </c>
      <c r="AA1900">
        <v>836185</v>
      </c>
      <c r="AB1900" s="195">
        <v>37050.875011574099</v>
      </c>
      <c r="AC1900" s="195">
        <v>37050.875011574099</v>
      </c>
    </row>
    <row r="1901" spans="1:29" x14ac:dyDescent="0.25">
      <c r="A1901" s="43" t="str">
        <f t="shared" si="146"/>
        <v>US Natural Gas Financial</v>
      </c>
      <c r="B1901" s="43" t="str">
        <f t="shared" si="147"/>
        <v>US</v>
      </c>
      <c r="C1901" s="43" t="str">
        <f t="shared" si="148"/>
        <v>Natural Gas</v>
      </c>
      <c r="D1901" s="43" t="str">
        <f t="shared" si="149"/>
        <v>Financial</v>
      </c>
      <c r="E1901" s="43">
        <f>IF(VLOOKUP(S1901,'DD-Lookup'!$J$6:$L$50,3,FALSE)="Monthly",(YEAR(AC1901)-YEAR(AB1901))*12+MONTH(AC1901)-MONTH(AB1901)+1,(AC1901-AB1901+1))</f>
        <v>31</v>
      </c>
      <c r="F1901" s="210">
        <f t="shared" si="150"/>
        <v>155000</v>
      </c>
      <c r="G1901" s="199">
        <v>1354077</v>
      </c>
      <c r="H1901" s="195">
        <v>37049.360844907402</v>
      </c>
      <c r="I1901" t="s">
        <v>2280</v>
      </c>
      <c r="M1901" t="s">
        <v>3341</v>
      </c>
      <c r="N1901" t="s">
        <v>2281</v>
      </c>
      <c r="O1901" t="s">
        <v>2475</v>
      </c>
      <c r="Q1901" s="196">
        <v>5000</v>
      </c>
      <c r="S1901" t="s">
        <v>3342</v>
      </c>
      <c r="T1901" t="s">
        <v>3557</v>
      </c>
      <c r="U1901" s="198">
        <v>3.77</v>
      </c>
      <c r="V1901" t="s">
        <v>2441</v>
      </c>
      <c r="W1901" t="s">
        <v>2853</v>
      </c>
      <c r="X1901" t="s">
        <v>2282</v>
      </c>
      <c r="Y1901" t="s">
        <v>3575</v>
      </c>
      <c r="Z1901" t="s">
        <v>2995</v>
      </c>
      <c r="AA1901" t="s">
        <v>682</v>
      </c>
      <c r="AB1901" s="195">
        <v>37073.875</v>
      </c>
      <c r="AC1901" s="195">
        <v>37103.875</v>
      </c>
    </row>
    <row r="1902" spans="1:29" x14ac:dyDescent="0.25">
      <c r="A1902" s="43" t="str">
        <f t="shared" si="146"/>
        <v>US Power Physical</v>
      </c>
      <c r="B1902" s="43" t="str">
        <f t="shared" si="147"/>
        <v>US</v>
      </c>
      <c r="C1902" s="43" t="str">
        <f t="shared" si="148"/>
        <v>Power</v>
      </c>
      <c r="D1902" s="43" t="str">
        <f t="shared" si="149"/>
        <v>Physical</v>
      </c>
      <c r="E1902" s="43">
        <f>IF(VLOOKUP(S1902,'DD-Lookup'!$J$6:$L$50,3,FALSE)="Monthly",(YEAR(AC1902)-YEAR(AB1902))*12+MONTH(AC1902)-MONTH(AB1902)+1,(AC1902-AB1902+1))</f>
        <v>5</v>
      </c>
      <c r="F1902" s="210">
        <f t="shared" si="150"/>
        <v>250</v>
      </c>
      <c r="G1902" s="199">
        <v>1354074</v>
      </c>
      <c r="H1902" s="195">
        <v>37049.360844907402</v>
      </c>
      <c r="I1902" t="s">
        <v>3375</v>
      </c>
      <c r="M1902" t="s">
        <v>2766</v>
      </c>
      <c r="N1902" t="s">
        <v>2274</v>
      </c>
      <c r="O1902" t="s">
        <v>2591</v>
      </c>
      <c r="P1902" s="196">
        <v>50</v>
      </c>
      <c r="S1902" t="s">
        <v>3340</v>
      </c>
      <c r="T1902" t="s">
        <v>3557</v>
      </c>
      <c r="U1902" s="198">
        <v>39.5</v>
      </c>
      <c r="V1902" t="s">
        <v>370</v>
      </c>
      <c r="W1902" t="s">
        <v>2275</v>
      </c>
      <c r="X1902" t="s">
        <v>2463</v>
      </c>
      <c r="Y1902" t="s">
        <v>2662</v>
      </c>
      <c r="Z1902" t="s">
        <v>2990</v>
      </c>
      <c r="AA1902">
        <v>636843.1</v>
      </c>
      <c r="AB1902" s="195">
        <v>37053.875011574099</v>
      </c>
      <c r="AC1902" s="195">
        <v>37057.875011574099</v>
      </c>
    </row>
    <row r="1903" spans="1:29" x14ac:dyDescent="0.25">
      <c r="A1903" s="43" t="str">
        <f t="shared" si="146"/>
        <v>US Natural Gas Physical</v>
      </c>
      <c r="B1903" s="43" t="str">
        <f t="shared" si="147"/>
        <v>US</v>
      </c>
      <c r="C1903" s="43" t="str">
        <f t="shared" si="148"/>
        <v>Natural Gas</v>
      </c>
      <c r="D1903" s="43" t="str">
        <f t="shared" si="149"/>
        <v>Physical</v>
      </c>
      <c r="E1903" s="43">
        <f>IF(VLOOKUP(S1903,'DD-Lookup'!$J$6:$L$50,3,FALSE)="Monthly",(YEAR(AC1903)-YEAR(AB1903))*12+MONTH(AC1903)-MONTH(AB1903)+1,(AC1903-AB1903+1))</f>
        <v>1</v>
      </c>
      <c r="F1903" s="210">
        <f t="shared" si="150"/>
        <v>5000</v>
      </c>
      <c r="G1903" s="199">
        <v>1354075</v>
      </c>
      <c r="H1903" s="195">
        <v>37049.360844907402</v>
      </c>
      <c r="I1903" t="s">
        <v>3316</v>
      </c>
      <c r="M1903" t="s">
        <v>3341</v>
      </c>
      <c r="N1903" t="s">
        <v>3747</v>
      </c>
      <c r="O1903" t="s">
        <v>1632</v>
      </c>
      <c r="P1903" s="196">
        <v>5000</v>
      </c>
      <c r="S1903" t="s">
        <v>3342</v>
      </c>
      <c r="T1903" t="s">
        <v>3557</v>
      </c>
      <c r="U1903" s="198">
        <v>3.55</v>
      </c>
      <c r="V1903" t="s">
        <v>3192</v>
      </c>
      <c r="W1903" t="s">
        <v>2181</v>
      </c>
      <c r="X1903" t="s">
        <v>3093</v>
      </c>
      <c r="Y1903" t="s">
        <v>2469</v>
      </c>
      <c r="Z1903" t="s">
        <v>2995</v>
      </c>
      <c r="AA1903">
        <v>836186</v>
      </c>
      <c r="AB1903" s="195">
        <v>37050.875011574099</v>
      </c>
      <c r="AC1903" s="195">
        <v>37050.875011574099</v>
      </c>
    </row>
    <row r="1904" spans="1:29" x14ac:dyDescent="0.25">
      <c r="A1904" s="43" t="str">
        <f t="shared" si="146"/>
        <v>US Natural Gas Financial</v>
      </c>
      <c r="B1904" s="43" t="str">
        <f t="shared" si="147"/>
        <v>US</v>
      </c>
      <c r="C1904" s="43" t="str">
        <f t="shared" si="148"/>
        <v>Natural Gas</v>
      </c>
      <c r="D1904" s="43" t="str">
        <f t="shared" si="149"/>
        <v>Financial</v>
      </c>
      <c r="E1904" s="43">
        <f>IF(VLOOKUP(S1904,'DD-Lookup'!$J$6:$L$50,3,FALSE)="Monthly",(YEAR(AC1904)-YEAR(AB1904))*12+MONTH(AC1904)-MONTH(AB1904)+1,(AC1904-AB1904+1))</f>
        <v>31</v>
      </c>
      <c r="F1904" s="210">
        <f t="shared" si="150"/>
        <v>310000</v>
      </c>
      <c r="G1904" s="199">
        <v>1354079</v>
      </c>
      <c r="H1904" s="195">
        <v>37049.3608564815</v>
      </c>
      <c r="I1904" t="s">
        <v>2301</v>
      </c>
      <c r="M1904" t="s">
        <v>3341</v>
      </c>
      <c r="N1904" t="s">
        <v>2476</v>
      </c>
      <c r="O1904" t="s">
        <v>3219</v>
      </c>
      <c r="P1904" s="196">
        <v>10000</v>
      </c>
      <c r="S1904" t="s">
        <v>3342</v>
      </c>
      <c r="T1904" t="s">
        <v>3557</v>
      </c>
      <c r="U1904" s="198">
        <v>-0.05</v>
      </c>
      <c r="V1904" t="s">
        <v>683</v>
      </c>
      <c r="W1904" t="s">
        <v>2376</v>
      </c>
      <c r="X1904" t="s">
        <v>2377</v>
      </c>
      <c r="Y1904" t="s">
        <v>3575</v>
      </c>
      <c r="Z1904" t="s">
        <v>2995</v>
      </c>
      <c r="AA1904" t="s">
        <v>684</v>
      </c>
      <c r="AB1904" s="195">
        <v>37073.875011574099</v>
      </c>
      <c r="AC1904" s="195">
        <v>37103.875011574099</v>
      </c>
    </row>
    <row r="1905" spans="1:29" x14ac:dyDescent="0.25">
      <c r="A1905" s="43" t="str">
        <f t="shared" si="146"/>
        <v>US Natural Gas Physical</v>
      </c>
      <c r="B1905" s="43" t="str">
        <f t="shared" si="147"/>
        <v>US</v>
      </c>
      <c r="C1905" s="43" t="str">
        <f t="shared" si="148"/>
        <v>Natural Gas</v>
      </c>
      <c r="D1905" s="43" t="str">
        <f t="shared" si="149"/>
        <v>Physical</v>
      </c>
      <c r="E1905" s="43">
        <f>IF(VLOOKUP(S1905,'DD-Lookup'!$J$6:$L$50,3,FALSE)="Monthly",(YEAR(AC1905)-YEAR(AB1905))*12+MONTH(AC1905)-MONTH(AB1905)+1,(AC1905-AB1905+1))</f>
        <v>1</v>
      </c>
      <c r="F1905" s="210">
        <f t="shared" si="150"/>
        <v>72</v>
      </c>
      <c r="G1905" s="199">
        <v>1354078</v>
      </c>
      <c r="H1905" s="195">
        <v>37049.3608564815</v>
      </c>
      <c r="I1905" t="s">
        <v>2527</v>
      </c>
      <c r="M1905" t="s">
        <v>3341</v>
      </c>
      <c r="N1905" t="s">
        <v>3747</v>
      </c>
      <c r="O1905" t="s">
        <v>379</v>
      </c>
      <c r="P1905" s="196">
        <v>72</v>
      </c>
      <c r="S1905" t="s">
        <v>3342</v>
      </c>
      <c r="T1905" t="s">
        <v>3557</v>
      </c>
      <c r="U1905" s="198">
        <v>3.7</v>
      </c>
      <c r="V1905" t="s">
        <v>2349</v>
      </c>
      <c r="W1905" t="s">
        <v>2467</v>
      </c>
      <c r="X1905" t="s">
        <v>2468</v>
      </c>
      <c r="Y1905" t="s">
        <v>2469</v>
      </c>
      <c r="Z1905" t="s">
        <v>2995</v>
      </c>
      <c r="AA1905">
        <v>836187</v>
      </c>
      <c r="AB1905" s="195">
        <v>37050.875011574099</v>
      </c>
      <c r="AC1905" s="195">
        <v>37050.875011574099</v>
      </c>
    </row>
    <row r="1906" spans="1:29" x14ac:dyDescent="0.25">
      <c r="A1906" s="43" t="str">
        <f t="shared" si="146"/>
        <v>US Power Physical</v>
      </c>
      <c r="B1906" s="43" t="str">
        <f t="shared" si="147"/>
        <v>US</v>
      </c>
      <c r="C1906" s="43" t="str">
        <f t="shared" si="148"/>
        <v>Power</v>
      </c>
      <c r="D1906" s="43" t="str">
        <f t="shared" si="149"/>
        <v>Physical</v>
      </c>
      <c r="E1906" s="43">
        <f>IF(VLOOKUP(S1906,'DD-Lookup'!$J$6:$L$50,3,FALSE)="Monthly",(YEAR(AC1906)-YEAR(AB1906))*12+MONTH(AC1906)-MONTH(AB1906)+1,(AC1906-AB1906+1))</f>
        <v>2</v>
      </c>
      <c r="F1906" s="210">
        <f t="shared" si="150"/>
        <v>20</v>
      </c>
      <c r="G1906" s="199">
        <v>1354080</v>
      </c>
      <c r="H1906" s="195">
        <v>37049.360868055599</v>
      </c>
      <c r="I1906" t="s">
        <v>2276</v>
      </c>
      <c r="M1906" t="s">
        <v>2766</v>
      </c>
      <c r="N1906" t="s">
        <v>3310</v>
      </c>
      <c r="O1906" t="s">
        <v>534</v>
      </c>
      <c r="Q1906" s="196">
        <v>10</v>
      </c>
      <c r="S1906" t="s">
        <v>3340</v>
      </c>
      <c r="T1906" t="s">
        <v>3557</v>
      </c>
      <c r="U1906" s="198">
        <v>34</v>
      </c>
      <c r="V1906" t="s">
        <v>3766</v>
      </c>
      <c r="W1906" t="s">
        <v>1758</v>
      </c>
      <c r="X1906" t="s">
        <v>3312</v>
      </c>
      <c r="Y1906" t="s">
        <v>2662</v>
      </c>
      <c r="Z1906" t="s">
        <v>2990</v>
      </c>
      <c r="AA1906">
        <v>636844.1</v>
      </c>
      <c r="AB1906" s="195">
        <v>37050.875011574099</v>
      </c>
      <c r="AC1906" s="195">
        <v>37051.875011574099</v>
      </c>
    </row>
    <row r="1907" spans="1:29" x14ac:dyDescent="0.25">
      <c r="A1907" s="43" t="str">
        <f t="shared" si="146"/>
        <v>US Natural Gas Physical</v>
      </c>
      <c r="B1907" s="43" t="str">
        <f t="shared" si="147"/>
        <v>US</v>
      </c>
      <c r="C1907" s="43" t="str">
        <f t="shared" si="148"/>
        <v>Natural Gas</v>
      </c>
      <c r="D1907" s="43" t="str">
        <f t="shared" si="149"/>
        <v>Physical</v>
      </c>
      <c r="E1907" s="43">
        <f>IF(VLOOKUP(S1907,'DD-Lookup'!$J$6:$L$50,3,FALSE)="Monthly",(YEAR(AC1907)-YEAR(AB1907))*12+MONTH(AC1907)-MONTH(AB1907)+1,(AC1907-AB1907+1))</f>
        <v>1</v>
      </c>
      <c r="F1907" s="210">
        <f t="shared" si="150"/>
        <v>10000</v>
      </c>
      <c r="G1907" s="199">
        <v>1354081</v>
      </c>
      <c r="H1907" s="195">
        <v>37049.360868055599</v>
      </c>
      <c r="I1907" t="s">
        <v>2276</v>
      </c>
      <c r="M1907" t="s">
        <v>3341</v>
      </c>
      <c r="N1907" t="s">
        <v>3747</v>
      </c>
      <c r="O1907" t="s">
        <v>500</v>
      </c>
      <c r="P1907" s="196">
        <v>10000</v>
      </c>
      <c r="S1907" t="s">
        <v>3342</v>
      </c>
      <c r="T1907" t="s">
        <v>3557</v>
      </c>
      <c r="U1907" s="198">
        <v>3.6349999999999998</v>
      </c>
      <c r="V1907" t="s">
        <v>2201</v>
      </c>
      <c r="W1907" t="s">
        <v>2509</v>
      </c>
      <c r="X1907" t="s">
        <v>2177</v>
      </c>
      <c r="Y1907" t="s">
        <v>2469</v>
      </c>
      <c r="Z1907" t="s">
        <v>2995</v>
      </c>
      <c r="AA1907">
        <v>836188</v>
      </c>
      <c r="AB1907" s="195">
        <v>37050.875011574099</v>
      </c>
      <c r="AC1907" s="195">
        <v>37050.875011574099</v>
      </c>
    </row>
    <row r="1908" spans="1:29" x14ac:dyDescent="0.25">
      <c r="A1908" s="43" t="str">
        <f t="shared" si="146"/>
        <v>US Power Physical</v>
      </c>
      <c r="B1908" s="43" t="str">
        <f t="shared" si="147"/>
        <v>US</v>
      </c>
      <c r="C1908" s="43" t="str">
        <f t="shared" si="148"/>
        <v>Power</v>
      </c>
      <c r="D1908" s="43" t="str">
        <f t="shared" si="149"/>
        <v>Physical</v>
      </c>
      <c r="E1908" s="43">
        <f>IF(VLOOKUP(S1908,'DD-Lookup'!$J$6:$L$50,3,FALSE)="Monthly",(YEAR(AC1908)-YEAR(AB1908))*12+MONTH(AC1908)-MONTH(AB1908)+1,(AC1908-AB1908+1))</f>
        <v>2</v>
      </c>
      <c r="F1908" s="210">
        <f t="shared" si="150"/>
        <v>50</v>
      </c>
      <c r="G1908" s="199">
        <v>1354083</v>
      </c>
      <c r="H1908" s="195">
        <v>37049.360868055599</v>
      </c>
      <c r="I1908" t="s">
        <v>2390</v>
      </c>
      <c r="M1908" t="s">
        <v>2766</v>
      </c>
      <c r="N1908" t="s">
        <v>3310</v>
      </c>
      <c r="O1908" t="s">
        <v>486</v>
      </c>
      <c r="P1908" s="196">
        <v>25</v>
      </c>
      <c r="S1908" t="s">
        <v>3340</v>
      </c>
      <c r="T1908" t="s">
        <v>3557</v>
      </c>
      <c r="U1908" s="198">
        <v>58</v>
      </c>
      <c r="V1908" t="s">
        <v>2391</v>
      </c>
      <c r="W1908" t="s">
        <v>3315</v>
      </c>
      <c r="X1908" t="s">
        <v>3312</v>
      </c>
      <c r="Y1908" t="s">
        <v>2662</v>
      </c>
      <c r="Z1908" t="s">
        <v>2990</v>
      </c>
      <c r="AA1908">
        <v>636845.1</v>
      </c>
      <c r="AB1908" s="195">
        <v>37050.875011574099</v>
      </c>
      <c r="AC1908" s="195">
        <v>37051.875011574099</v>
      </c>
    </row>
    <row r="1909" spans="1:29" x14ac:dyDescent="0.25">
      <c r="A1909" s="43" t="str">
        <f t="shared" si="146"/>
        <v xml:space="preserve"> Power Physical</v>
      </c>
      <c r="B1909" s="43" t="str">
        <f t="shared" si="147"/>
        <v/>
      </c>
      <c r="C1909" s="43" t="str">
        <f t="shared" si="148"/>
        <v>Power</v>
      </c>
      <c r="D1909" s="43" t="str">
        <f t="shared" si="149"/>
        <v>Physical</v>
      </c>
      <c r="E1909" s="43">
        <f>IF(VLOOKUP(S1909,'DD-Lookup'!$J$6:$L$50,3,FALSE)="Monthly",(YEAR(AC1909)-YEAR(AB1909))*12+MONTH(AC1909)-MONTH(AB1909)+1,(AC1909-AB1909+1))</f>
        <v>2</v>
      </c>
      <c r="F1909" s="210">
        <f t="shared" si="150"/>
        <v>50</v>
      </c>
      <c r="G1909" s="199">
        <v>1354082</v>
      </c>
      <c r="H1909" s="195">
        <v>37049.360868055599</v>
      </c>
      <c r="I1909" t="s">
        <v>4028</v>
      </c>
      <c r="M1909" t="s">
        <v>2766</v>
      </c>
      <c r="N1909" t="s">
        <v>4022</v>
      </c>
      <c r="O1909" t="s">
        <v>4100</v>
      </c>
      <c r="P1909" s="196">
        <v>25</v>
      </c>
      <c r="S1909" t="s">
        <v>3340</v>
      </c>
      <c r="T1909" t="s">
        <v>4023</v>
      </c>
      <c r="U1909" s="198">
        <v>12.95</v>
      </c>
      <c r="V1909" t="s">
        <v>4029</v>
      </c>
      <c r="W1909" t="s">
        <v>4025</v>
      </c>
      <c r="X1909" t="s">
        <v>4026</v>
      </c>
      <c r="Y1909" t="s">
        <v>4027</v>
      </c>
      <c r="Z1909" t="s">
        <v>3562</v>
      </c>
      <c r="AA1909">
        <v>111968.1</v>
      </c>
      <c r="AB1909" s="195">
        <v>37051.875</v>
      </c>
      <c r="AC1909" s="195">
        <v>37052.875</v>
      </c>
    </row>
    <row r="1910" spans="1:29" x14ac:dyDescent="0.25">
      <c r="A1910" s="43" t="str">
        <f t="shared" si="146"/>
        <v>US Natural Gas Financial</v>
      </c>
      <c r="B1910" s="43" t="str">
        <f t="shared" si="147"/>
        <v>US</v>
      </c>
      <c r="C1910" s="43" t="str">
        <f t="shared" si="148"/>
        <v>Natural Gas</v>
      </c>
      <c r="D1910" s="43" t="str">
        <f t="shared" si="149"/>
        <v>Financial</v>
      </c>
      <c r="E1910" s="43">
        <f>IF(VLOOKUP(S1910,'DD-Lookup'!$J$6:$L$50,3,FALSE)="Monthly",(YEAR(AC1910)-YEAR(AB1910))*12+MONTH(AC1910)-MONTH(AB1910)+1,(AC1910-AB1910+1))</f>
        <v>23</v>
      </c>
      <c r="F1910" s="210">
        <f t="shared" si="150"/>
        <v>345000</v>
      </c>
      <c r="G1910" s="199">
        <v>1354084</v>
      </c>
      <c r="H1910" s="195">
        <v>37049.360891203702</v>
      </c>
      <c r="I1910" t="s">
        <v>3443</v>
      </c>
      <c r="M1910" t="s">
        <v>3341</v>
      </c>
      <c r="N1910" t="s">
        <v>2281</v>
      </c>
      <c r="O1910" t="s">
        <v>2156</v>
      </c>
      <c r="P1910" s="196">
        <v>15000</v>
      </c>
      <c r="S1910" t="s">
        <v>3342</v>
      </c>
      <c r="T1910" t="s">
        <v>3557</v>
      </c>
      <c r="U1910" s="198">
        <v>3.66</v>
      </c>
      <c r="V1910" t="s">
        <v>2346</v>
      </c>
      <c r="W1910" t="s">
        <v>2512</v>
      </c>
      <c r="X1910" t="s">
        <v>2170</v>
      </c>
      <c r="Y1910" t="s">
        <v>3575</v>
      </c>
      <c r="Z1910" t="s">
        <v>2995</v>
      </c>
      <c r="AA1910" t="s">
        <v>685</v>
      </c>
      <c r="AB1910" s="195">
        <v>37050.875011574099</v>
      </c>
      <c r="AC1910" s="195">
        <v>37072.875011574099</v>
      </c>
    </row>
    <row r="1911" spans="1:29" x14ac:dyDescent="0.25">
      <c r="A1911" s="43" t="str">
        <f t="shared" si="146"/>
        <v>US Natural Gas Financial</v>
      </c>
      <c r="B1911" s="43" t="str">
        <f t="shared" si="147"/>
        <v>US</v>
      </c>
      <c r="C1911" s="43" t="str">
        <f t="shared" si="148"/>
        <v>Natural Gas</v>
      </c>
      <c r="D1911" s="43" t="str">
        <f t="shared" si="149"/>
        <v>Financial</v>
      </c>
      <c r="E1911" s="43">
        <f>IF(VLOOKUP(S1911,'DD-Lookup'!$J$6:$L$50,3,FALSE)="Monthly",(YEAR(AC1911)-YEAR(AB1911))*12+MONTH(AC1911)-MONTH(AB1911)+1,(AC1911-AB1911+1))</f>
        <v>31</v>
      </c>
      <c r="F1911" s="210">
        <f t="shared" si="150"/>
        <v>155000</v>
      </c>
      <c r="G1911" s="199">
        <v>1354086</v>
      </c>
      <c r="H1911" s="195">
        <v>37049.360925925903</v>
      </c>
      <c r="I1911" t="s">
        <v>2269</v>
      </c>
      <c r="M1911" t="s">
        <v>3341</v>
      </c>
      <c r="N1911" t="s">
        <v>2281</v>
      </c>
      <c r="O1911" t="s">
        <v>2475</v>
      </c>
      <c r="Q1911" s="196">
        <v>5000</v>
      </c>
      <c r="S1911" t="s">
        <v>3342</v>
      </c>
      <c r="T1911" t="s">
        <v>3557</v>
      </c>
      <c r="U1911" s="198">
        <v>3.77</v>
      </c>
      <c r="V1911" t="s">
        <v>3524</v>
      </c>
      <c r="W1911" t="s">
        <v>2853</v>
      </c>
      <c r="X1911" t="s">
        <v>2282</v>
      </c>
      <c r="Y1911" t="s">
        <v>3575</v>
      </c>
      <c r="Z1911" t="s">
        <v>2995</v>
      </c>
      <c r="AA1911" t="s">
        <v>686</v>
      </c>
      <c r="AB1911" s="195">
        <v>37073.875</v>
      </c>
      <c r="AC1911" s="195">
        <v>37103.875</v>
      </c>
    </row>
    <row r="1912" spans="1:29" x14ac:dyDescent="0.25">
      <c r="A1912" s="43" t="str">
        <f t="shared" si="146"/>
        <v>US Natural Gas Physical</v>
      </c>
      <c r="B1912" s="43" t="str">
        <f t="shared" si="147"/>
        <v>US</v>
      </c>
      <c r="C1912" s="43" t="str">
        <f t="shared" si="148"/>
        <v>Natural Gas</v>
      </c>
      <c r="D1912" s="43" t="str">
        <f t="shared" si="149"/>
        <v>Physical</v>
      </c>
      <c r="E1912" s="43">
        <f>IF(VLOOKUP(S1912,'DD-Lookup'!$J$6:$L$50,3,FALSE)="Monthly",(YEAR(AC1912)-YEAR(AB1912))*12+MONTH(AC1912)-MONTH(AB1912)+1,(AC1912-AB1912+1))</f>
        <v>1</v>
      </c>
      <c r="F1912" s="210">
        <f t="shared" si="150"/>
        <v>10000</v>
      </c>
      <c r="G1912" s="199">
        <v>1354087</v>
      </c>
      <c r="H1912" s="195">
        <v>37049.360937500001</v>
      </c>
      <c r="I1912" t="s">
        <v>2487</v>
      </c>
      <c r="M1912" t="s">
        <v>3341</v>
      </c>
      <c r="N1912" t="s">
        <v>3747</v>
      </c>
      <c r="O1912" t="s">
        <v>392</v>
      </c>
      <c r="Q1912" s="196">
        <v>10000</v>
      </c>
      <c r="S1912" t="s">
        <v>3342</v>
      </c>
      <c r="T1912" t="s">
        <v>3557</v>
      </c>
      <c r="U1912" s="198">
        <v>3.52</v>
      </c>
      <c r="V1912" t="s">
        <v>1730</v>
      </c>
      <c r="W1912" t="s">
        <v>2498</v>
      </c>
      <c r="X1912" t="s">
        <v>2499</v>
      </c>
      <c r="Y1912" t="s">
        <v>2469</v>
      </c>
      <c r="Z1912" t="s">
        <v>2995</v>
      </c>
      <c r="AA1912">
        <v>836189</v>
      </c>
      <c r="AB1912" s="195">
        <v>37050.875011574099</v>
      </c>
      <c r="AC1912" s="195">
        <v>37050.875011574099</v>
      </c>
    </row>
    <row r="1913" spans="1:29" x14ac:dyDescent="0.25">
      <c r="A1913" s="43" t="str">
        <f t="shared" si="146"/>
        <v>US Natural Gas Financial</v>
      </c>
      <c r="B1913" s="43" t="str">
        <f t="shared" si="147"/>
        <v>US</v>
      </c>
      <c r="C1913" s="43" t="str">
        <f t="shared" si="148"/>
        <v>Natural Gas</v>
      </c>
      <c r="D1913" s="43" t="str">
        <f t="shared" si="149"/>
        <v>Financial</v>
      </c>
      <c r="E1913" s="43">
        <f>IF(VLOOKUP(S1913,'DD-Lookup'!$J$6:$L$50,3,FALSE)="Monthly",(YEAR(AC1913)-YEAR(AB1913))*12+MONTH(AC1913)-MONTH(AB1913)+1,(AC1913-AB1913+1))</f>
        <v>31</v>
      </c>
      <c r="F1913" s="210">
        <f t="shared" si="150"/>
        <v>930000</v>
      </c>
      <c r="G1913" s="199">
        <v>1354088</v>
      </c>
      <c r="H1913" s="195">
        <v>37049.360960648097</v>
      </c>
      <c r="I1913" t="s">
        <v>2472</v>
      </c>
      <c r="M1913" t="s">
        <v>3341</v>
      </c>
      <c r="N1913" t="s">
        <v>2281</v>
      </c>
      <c r="O1913" t="s">
        <v>402</v>
      </c>
      <c r="P1913" s="196">
        <v>30000</v>
      </c>
      <c r="S1913" t="s">
        <v>3342</v>
      </c>
      <c r="T1913" t="s">
        <v>3557</v>
      </c>
      <c r="U1913" s="198">
        <v>-5.0000000000000001E-3</v>
      </c>
      <c r="V1913" t="s">
        <v>4235</v>
      </c>
      <c r="W1913" t="s">
        <v>2376</v>
      </c>
      <c r="X1913" t="s">
        <v>2377</v>
      </c>
      <c r="Y1913" t="s">
        <v>3575</v>
      </c>
      <c r="Z1913" t="s">
        <v>2995</v>
      </c>
      <c r="AA1913" t="s">
        <v>687</v>
      </c>
      <c r="AB1913" s="195">
        <v>37073.875011574099</v>
      </c>
      <c r="AC1913" s="195">
        <v>37103.875011574099</v>
      </c>
    </row>
    <row r="1914" spans="1:29" x14ac:dyDescent="0.25">
      <c r="A1914" s="43" t="str">
        <f t="shared" si="146"/>
        <v xml:space="preserve"> Natural Gas Physical</v>
      </c>
      <c r="B1914" s="43" t="str">
        <f t="shared" si="147"/>
        <v/>
      </c>
      <c r="C1914" s="43" t="str">
        <f t="shared" si="148"/>
        <v>Natural Gas</v>
      </c>
      <c r="D1914" s="43" t="str">
        <f t="shared" si="149"/>
        <v>Physical</v>
      </c>
      <c r="E1914" s="43">
        <f>IF(VLOOKUP(S1914,'DD-Lookup'!$J$6:$L$50,3,FALSE)="Monthly",(YEAR(AC1914)-YEAR(AB1914))*12+MONTH(AC1914)-MONTH(AB1914)+1,(AC1914-AB1914+1))</f>
        <v>31</v>
      </c>
      <c r="F1914" s="210">
        <f t="shared" si="150"/>
        <v>155000</v>
      </c>
      <c r="G1914" s="199">
        <v>1354089</v>
      </c>
      <c r="H1914" s="195">
        <v>37049.360983796301</v>
      </c>
      <c r="I1914" t="s">
        <v>2324</v>
      </c>
      <c r="M1914" t="s">
        <v>3341</v>
      </c>
      <c r="N1914" t="s">
        <v>3104</v>
      </c>
      <c r="O1914" t="s">
        <v>3794</v>
      </c>
      <c r="Q1914" s="196">
        <v>5000</v>
      </c>
      <c r="S1914" t="s">
        <v>3719</v>
      </c>
      <c r="T1914" t="s">
        <v>3105</v>
      </c>
      <c r="U1914" s="198">
        <v>4.7450000000000001</v>
      </c>
      <c r="V1914" t="s">
        <v>2325</v>
      </c>
      <c r="W1914" t="s">
        <v>2450</v>
      </c>
      <c r="X1914" t="s">
        <v>3106</v>
      </c>
      <c r="Y1914" t="s">
        <v>2469</v>
      </c>
      <c r="Z1914" t="s">
        <v>2996</v>
      </c>
      <c r="AA1914">
        <v>836190</v>
      </c>
      <c r="AB1914" s="195">
        <v>37073.875011574099</v>
      </c>
      <c r="AC1914" s="195">
        <v>37103.875011574099</v>
      </c>
    </row>
    <row r="1915" spans="1:29" x14ac:dyDescent="0.25">
      <c r="A1915" s="43" t="str">
        <f t="shared" si="146"/>
        <v xml:space="preserve"> Natural Gas Physical</v>
      </c>
      <c r="B1915" s="43" t="str">
        <f t="shared" si="147"/>
        <v/>
      </c>
      <c r="C1915" s="43" t="str">
        <f t="shared" si="148"/>
        <v>Natural Gas</v>
      </c>
      <c r="D1915" s="43" t="str">
        <f t="shared" si="149"/>
        <v>Physical</v>
      </c>
      <c r="E1915" s="43">
        <f>IF(VLOOKUP(S1915,'DD-Lookup'!$J$6:$L$50,3,FALSE)="Monthly",(YEAR(AC1915)-YEAR(AB1915))*12+MONTH(AC1915)-MONTH(AB1915)+1,(AC1915-AB1915+1))</f>
        <v>1</v>
      </c>
      <c r="F1915" s="210">
        <f t="shared" si="150"/>
        <v>5000</v>
      </c>
      <c r="G1915" s="199">
        <v>1354091</v>
      </c>
      <c r="H1915" s="195">
        <v>37049.3609953704</v>
      </c>
      <c r="I1915" t="s">
        <v>2395</v>
      </c>
      <c r="M1915" t="s">
        <v>3341</v>
      </c>
      <c r="N1915" t="s">
        <v>3104</v>
      </c>
      <c r="O1915" t="s">
        <v>688</v>
      </c>
      <c r="P1915" s="196">
        <v>5000</v>
      </c>
      <c r="S1915" t="s">
        <v>3342</v>
      </c>
      <c r="T1915" t="s">
        <v>3557</v>
      </c>
      <c r="U1915" s="198">
        <v>2.85</v>
      </c>
      <c r="V1915" t="s">
        <v>3782</v>
      </c>
      <c r="W1915" t="s">
        <v>1770</v>
      </c>
      <c r="X1915" t="s">
        <v>3726</v>
      </c>
      <c r="Y1915" t="s">
        <v>2469</v>
      </c>
      <c r="Z1915" t="s">
        <v>2996</v>
      </c>
      <c r="AA1915">
        <v>836191</v>
      </c>
      <c r="AB1915" s="195">
        <v>37050.875011574099</v>
      </c>
      <c r="AC1915" s="195">
        <v>37050.875011574099</v>
      </c>
    </row>
    <row r="1916" spans="1:29" x14ac:dyDescent="0.25">
      <c r="A1916" s="43" t="str">
        <f t="shared" si="146"/>
        <v>US Power Physical</v>
      </c>
      <c r="B1916" s="43" t="str">
        <f t="shared" si="147"/>
        <v>US</v>
      </c>
      <c r="C1916" s="43" t="str">
        <f t="shared" si="148"/>
        <v>Power</v>
      </c>
      <c r="D1916" s="43" t="str">
        <f t="shared" si="149"/>
        <v>Physical</v>
      </c>
      <c r="E1916" s="43">
        <f>IF(VLOOKUP(S1916,'DD-Lookup'!$J$6:$L$50,3,FALSE)="Monthly",(YEAR(AC1916)-YEAR(AB1916))*12+MONTH(AC1916)-MONTH(AB1916)+1,(AC1916-AB1916+1))</f>
        <v>92</v>
      </c>
      <c r="F1916" s="210">
        <f t="shared" si="150"/>
        <v>4600</v>
      </c>
      <c r="G1916" s="199">
        <v>1354092</v>
      </c>
      <c r="H1916" s="195">
        <v>37049.361018518503</v>
      </c>
      <c r="I1916" t="s">
        <v>2276</v>
      </c>
      <c r="J1916" t="s">
        <v>2233</v>
      </c>
      <c r="K1916" t="s">
        <v>2272</v>
      </c>
      <c r="M1916" t="s">
        <v>2766</v>
      </c>
      <c r="N1916" t="s">
        <v>3361</v>
      </c>
      <c r="O1916" t="s">
        <v>3378</v>
      </c>
      <c r="P1916" s="196">
        <v>50</v>
      </c>
      <c r="S1916" t="s">
        <v>3340</v>
      </c>
      <c r="T1916" t="s">
        <v>3557</v>
      </c>
      <c r="U1916" s="198">
        <v>34.200000000000003</v>
      </c>
      <c r="V1916" t="s">
        <v>689</v>
      </c>
      <c r="W1916" t="s">
        <v>3380</v>
      </c>
      <c r="X1916" t="s">
        <v>3381</v>
      </c>
      <c r="Y1916" t="s">
        <v>2662</v>
      </c>
      <c r="Z1916" t="s">
        <v>2990</v>
      </c>
      <c r="AA1916">
        <v>636846.1</v>
      </c>
      <c r="AB1916" s="195">
        <v>37165.715972222199</v>
      </c>
      <c r="AC1916" s="195">
        <v>37256.715972222199</v>
      </c>
    </row>
    <row r="1917" spans="1:29" x14ac:dyDescent="0.25">
      <c r="A1917" s="43" t="str">
        <f t="shared" si="146"/>
        <v>US Natural Gas Physical</v>
      </c>
      <c r="B1917" s="43" t="str">
        <f t="shared" si="147"/>
        <v>US</v>
      </c>
      <c r="C1917" s="43" t="str">
        <f t="shared" si="148"/>
        <v>Natural Gas</v>
      </c>
      <c r="D1917" s="43" t="str">
        <f t="shared" si="149"/>
        <v>Physical</v>
      </c>
      <c r="E1917" s="43">
        <f>IF(VLOOKUP(S1917,'DD-Lookup'!$J$6:$L$50,3,FALSE)="Monthly",(YEAR(AC1917)-YEAR(AB1917))*12+MONTH(AC1917)-MONTH(AB1917)+1,(AC1917-AB1917+1))</f>
        <v>1</v>
      </c>
      <c r="F1917" s="210">
        <f t="shared" si="150"/>
        <v>5000</v>
      </c>
      <c r="G1917" s="199">
        <v>1354093</v>
      </c>
      <c r="H1917" s="195">
        <v>37049.361018518503</v>
      </c>
      <c r="I1917" t="s">
        <v>2269</v>
      </c>
      <c r="M1917" t="s">
        <v>3341</v>
      </c>
      <c r="N1917" t="s">
        <v>3747</v>
      </c>
      <c r="O1917" t="s">
        <v>401</v>
      </c>
      <c r="P1917" s="196">
        <v>5000</v>
      </c>
      <c r="S1917" t="s">
        <v>3342</v>
      </c>
      <c r="T1917" t="s">
        <v>3557</v>
      </c>
      <c r="U1917" s="198">
        <v>3.5150000000000001</v>
      </c>
      <c r="V1917" t="s">
        <v>2370</v>
      </c>
      <c r="W1917" t="s">
        <v>2347</v>
      </c>
      <c r="X1917" t="s">
        <v>2484</v>
      </c>
      <c r="Y1917" t="s">
        <v>2469</v>
      </c>
      <c r="Z1917" t="s">
        <v>2995</v>
      </c>
      <c r="AA1917">
        <v>836192</v>
      </c>
      <c r="AB1917" s="195">
        <v>37050.875011574099</v>
      </c>
      <c r="AC1917" s="195">
        <v>37050.875011574099</v>
      </c>
    </row>
    <row r="1918" spans="1:29" x14ac:dyDescent="0.25">
      <c r="A1918" s="43" t="str">
        <f t="shared" si="146"/>
        <v>US Natural Gas Physical</v>
      </c>
      <c r="B1918" s="43" t="str">
        <f t="shared" si="147"/>
        <v>US</v>
      </c>
      <c r="C1918" s="43" t="str">
        <f t="shared" si="148"/>
        <v>Natural Gas</v>
      </c>
      <c r="D1918" s="43" t="str">
        <f t="shared" si="149"/>
        <v>Physical</v>
      </c>
      <c r="E1918" s="43">
        <f>IF(VLOOKUP(S1918,'DD-Lookup'!$J$6:$L$50,3,FALSE)="Monthly",(YEAR(AC1918)-YEAR(AB1918))*12+MONTH(AC1918)-MONTH(AB1918)+1,(AC1918-AB1918+1))</f>
        <v>23</v>
      </c>
      <c r="F1918" s="210">
        <f t="shared" si="150"/>
        <v>115000</v>
      </c>
      <c r="G1918" s="199">
        <v>1354094</v>
      </c>
      <c r="H1918" s="195">
        <v>37049.3610416667</v>
      </c>
      <c r="I1918" t="s">
        <v>3085</v>
      </c>
      <c r="M1918" t="s">
        <v>3341</v>
      </c>
      <c r="N1918" t="s">
        <v>3747</v>
      </c>
      <c r="O1918" t="s">
        <v>2732</v>
      </c>
      <c r="Q1918" s="196">
        <v>5000</v>
      </c>
      <c r="S1918" t="s">
        <v>3342</v>
      </c>
      <c r="T1918" t="s">
        <v>3557</v>
      </c>
      <c r="U1918" s="198">
        <v>3.61</v>
      </c>
      <c r="V1918" t="s">
        <v>2424</v>
      </c>
      <c r="W1918" t="s">
        <v>2181</v>
      </c>
      <c r="X1918" t="s">
        <v>2182</v>
      </c>
      <c r="Y1918" t="s">
        <v>2469</v>
      </c>
      <c r="Z1918" t="s">
        <v>2995</v>
      </c>
      <c r="AA1918">
        <v>836193</v>
      </c>
      <c r="AB1918" s="195">
        <v>37050.875011574099</v>
      </c>
      <c r="AC1918" s="195">
        <v>37072.875011574099</v>
      </c>
    </row>
    <row r="1919" spans="1:29" x14ac:dyDescent="0.25">
      <c r="A1919" s="43" t="str">
        <f t="shared" si="146"/>
        <v>US Natural Gas Physical</v>
      </c>
      <c r="B1919" s="43" t="str">
        <f t="shared" si="147"/>
        <v>US</v>
      </c>
      <c r="C1919" s="43" t="str">
        <f t="shared" si="148"/>
        <v>Natural Gas</v>
      </c>
      <c r="D1919" s="43" t="str">
        <f t="shared" si="149"/>
        <v>Physical</v>
      </c>
      <c r="E1919" s="43">
        <f>IF(VLOOKUP(S1919,'DD-Lookup'!$J$6:$L$50,3,FALSE)="Monthly",(YEAR(AC1919)-YEAR(AB1919))*12+MONTH(AC1919)-MONTH(AB1919)+1,(AC1919-AB1919+1))</f>
        <v>1</v>
      </c>
      <c r="F1919" s="210">
        <f t="shared" si="150"/>
        <v>10000</v>
      </c>
      <c r="G1919" s="199">
        <v>1354096</v>
      </c>
      <c r="H1919" s="195">
        <v>37049.361053240696</v>
      </c>
      <c r="I1919" t="s">
        <v>3085</v>
      </c>
      <c r="M1919" t="s">
        <v>3341</v>
      </c>
      <c r="N1919" t="s">
        <v>3747</v>
      </c>
      <c r="O1919" t="s">
        <v>2733</v>
      </c>
      <c r="P1919" s="196">
        <v>10000</v>
      </c>
      <c r="S1919" t="s">
        <v>3342</v>
      </c>
      <c r="T1919" t="s">
        <v>3557</v>
      </c>
      <c r="U1919" s="198">
        <v>3.6</v>
      </c>
      <c r="V1919" t="s">
        <v>3086</v>
      </c>
      <c r="W1919" t="s">
        <v>2181</v>
      </c>
      <c r="X1919" t="s">
        <v>2182</v>
      </c>
      <c r="Y1919" t="s">
        <v>2469</v>
      </c>
      <c r="Z1919" t="s">
        <v>2995</v>
      </c>
      <c r="AA1919">
        <v>836194</v>
      </c>
      <c r="AB1919" s="195">
        <v>37050.875011574099</v>
      </c>
      <c r="AC1919" s="195">
        <v>37050.875011574099</v>
      </c>
    </row>
    <row r="1920" spans="1:29" x14ac:dyDescent="0.25">
      <c r="A1920" s="43" t="str">
        <f t="shared" si="146"/>
        <v>US Natural Gas Financial</v>
      </c>
      <c r="B1920" s="43" t="str">
        <f t="shared" si="147"/>
        <v>US</v>
      </c>
      <c r="C1920" s="43" t="str">
        <f t="shared" si="148"/>
        <v>Natural Gas</v>
      </c>
      <c r="D1920" s="43" t="str">
        <f t="shared" si="149"/>
        <v>Financial</v>
      </c>
      <c r="E1920" s="43">
        <f>IF(VLOOKUP(S1920,'DD-Lookup'!$J$6:$L$50,3,FALSE)="Monthly",(YEAR(AC1920)-YEAR(AB1920))*12+MONTH(AC1920)-MONTH(AB1920)+1,(AC1920-AB1920+1))</f>
        <v>31</v>
      </c>
      <c r="F1920" s="210">
        <f t="shared" si="150"/>
        <v>1550</v>
      </c>
      <c r="G1920" s="199">
        <v>1354097</v>
      </c>
      <c r="H1920" s="195">
        <v>37049.361064814802</v>
      </c>
      <c r="I1920" t="s">
        <v>2284</v>
      </c>
      <c r="M1920" t="s">
        <v>3341</v>
      </c>
      <c r="N1920" t="s">
        <v>2406</v>
      </c>
      <c r="O1920" t="s">
        <v>3273</v>
      </c>
      <c r="Q1920" s="196">
        <v>50</v>
      </c>
      <c r="S1920" t="s">
        <v>2407</v>
      </c>
      <c r="T1920" t="s">
        <v>3557</v>
      </c>
      <c r="U1920" s="198">
        <v>0.115</v>
      </c>
      <c r="V1920" t="s">
        <v>3925</v>
      </c>
      <c r="W1920" t="s">
        <v>2408</v>
      </c>
      <c r="X1920" t="s">
        <v>2409</v>
      </c>
      <c r="Y1920" t="s">
        <v>3575</v>
      </c>
      <c r="Z1920" t="s">
        <v>2995</v>
      </c>
      <c r="AA1920" t="s">
        <v>690</v>
      </c>
      <c r="AB1920" s="195">
        <v>37073</v>
      </c>
      <c r="AC1920" s="195">
        <v>37103</v>
      </c>
    </row>
    <row r="1921" spans="1:29" x14ac:dyDescent="0.25">
      <c r="A1921" s="43" t="str">
        <f t="shared" si="146"/>
        <v xml:space="preserve"> Natural Gas Physical</v>
      </c>
      <c r="B1921" s="43" t="str">
        <f t="shared" si="147"/>
        <v/>
      </c>
      <c r="C1921" s="43" t="str">
        <f t="shared" si="148"/>
        <v>Natural Gas</v>
      </c>
      <c r="D1921" s="43" t="str">
        <f t="shared" si="149"/>
        <v>Physical</v>
      </c>
      <c r="E1921" s="43">
        <f>IF(VLOOKUP(S1921,'DD-Lookup'!$J$6:$L$50,3,FALSE)="Monthly",(YEAR(AC1921)-YEAR(AB1921))*12+MONTH(AC1921)-MONTH(AB1921)+1,(AC1921-AB1921+1))</f>
        <v>1</v>
      </c>
      <c r="F1921" s="210">
        <f t="shared" si="150"/>
        <v>5000</v>
      </c>
      <c r="G1921" s="199">
        <v>1354099</v>
      </c>
      <c r="H1921" s="195">
        <v>37049.361111111102</v>
      </c>
      <c r="I1921" t="s">
        <v>2395</v>
      </c>
      <c r="M1921" t="s">
        <v>3341</v>
      </c>
      <c r="N1921" t="s">
        <v>3104</v>
      </c>
      <c r="O1921" t="s">
        <v>688</v>
      </c>
      <c r="P1921" s="196">
        <v>5000</v>
      </c>
      <c r="S1921" t="s">
        <v>3342</v>
      </c>
      <c r="T1921" t="s">
        <v>3557</v>
      </c>
      <c r="U1921" s="198">
        <v>2.81</v>
      </c>
      <c r="V1921" t="s">
        <v>3782</v>
      </c>
      <c r="W1921" t="s">
        <v>1770</v>
      </c>
      <c r="X1921" t="s">
        <v>3726</v>
      </c>
      <c r="Y1921" t="s">
        <v>2469</v>
      </c>
      <c r="Z1921" t="s">
        <v>2996</v>
      </c>
      <c r="AA1921">
        <v>836195</v>
      </c>
      <c r="AB1921" s="195">
        <v>37050.875011574099</v>
      </c>
      <c r="AC1921" s="195">
        <v>37050.875011574099</v>
      </c>
    </row>
    <row r="1922" spans="1:29" x14ac:dyDescent="0.25">
      <c r="A1922" s="43" t="str">
        <f t="shared" si="146"/>
        <v xml:space="preserve"> Natural Gas Financial</v>
      </c>
      <c r="B1922" s="43" t="str">
        <f t="shared" si="147"/>
        <v/>
      </c>
      <c r="C1922" s="43" t="str">
        <f t="shared" si="148"/>
        <v>Natural Gas</v>
      </c>
      <c r="D1922" s="43" t="str">
        <f t="shared" si="149"/>
        <v>Financial</v>
      </c>
      <c r="E1922" s="43">
        <f>IF(VLOOKUP(S1922,'DD-Lookup'!$J$6:$L$50,3,FALSE)="Monthly",(YEAR(AC1922)-YEAR(AB1922))*12+MONTH(AC1922)-MONTH(AB1922)+1,(AC1922-AB1922+1))</f>
        <v>151</v>
      </c>
      <c r="F1922" s="210">
        <f t="shared" si="150"/>
        <v>755000</v>
      </c>
      <c r="G1922" s="199">
        <v>1354100</v>
      </c>
      <c r="H1922" s="195">
        <v>37049.361111111102</v>
      </c>
      <c r="I1922" t="s">
        <v>2280</v>
      </c>
      <c r="M1922" t="s">
        <v>3341</v>
      </c>
      <c r="N1922" t="s">
        <v>3521</v>
      </c>
      <c r="O1922" t="s">
        <v>3500</v>
      </c>
      <c r="P1922" s="196">
        <v>5000</v>
      </c>
      <c r="S1922" t="s">
        <v>3342</v>
      </c>
      <c r="T1922" t="s">
        <v>3557</v>
      </c>
      <c r="U1922" s="198">
        <v>-0.39</v>
      </c>
      <c r="V1922" t="s">
        <v>2449</v>
      </c>
      <c r="W1922" t="s">
        <v>3522</v>
      </c>
      <c r="X1922" t="s">
        <v>3523</v>
      </c>
      <c r="Y1922" t="s">
        <v>3575</v>
      </c>
      <c r="Z1922" t="s">
        <v>2996</v>
      </c>
      <c r="AA1922" t="s">
        <v>691</v>
      </c>
      <c r="AB1922" s="195">
        <v>37196</v>
      </c>
      <c r="AC1922" s="195">
        <v>37346</v>
      </c>
    </row>
    <row r="1923" spans="1:29" x14ac:dyDescent="0.25">
      <c r="A1923" s="43" t="str">
        <f t="shared" si="146"/>
        <v>US Natural Gas Physical</v>
      </c>
      <c r="B1923" s="43" t="str">
        <f t="shared" si="147"/>
        <v>US</v>
      </c>
      <c r="C1923" s="43" t="str">
        <f t="shared" si="148"/>
        <v>Natural Gas</v>
      </c>
      <c r="D1923" s="43" t="str">
        <f t="shared" si="149"/>
        <v>Physical</v>
      </c>
      <c r="E1923" s="43">
        <f>IF(VLOOKUP(S1923,'DD-Lookup'!$J$6:$L$50,3,FALSE)="Monthly",(YEAR(AC1923)-YEAR(AB1923))*12+MONTH(AC1923)-MONTH(AB1923)+1,(AC1923-AB1923+1))</f>
        <v>1</v>
      </c>
      <c r="F1923" s="210">
        <f t="shared" si="150"/>
        <v>20000</v>
      </c>
      <c r="G1923" s="199">
        <v>1354101</v>
      </c>
      <c r="H1923" s="195">
        <v>37049.361122685201</v>
      </c>
      <c r="I1923" t="s">
        <v>3321</v>
      </c>
      <c r="M1923" t="s">
        <v>3341</v>
      </c>
      <c r="N1923" t="s">
        <v>3747</v>
      </c>
      <c r="O1923" t="s">
        <v>1624</v>
      </c>
      <c r="Q1923" s="196">
        <v>20000</v>
      </c>
      <c r="S1923" t="s">
        <v>3342</v>
      </c>
      <c r="T1923" t="s">
        <v>3557</v>
      </c>
      <c r="U1923" s="198">
        <v>3.5674999999999999</v>
      </c>
      <c r="V1923" t="s">
        <v>3502</v>
      </c>
      <c r="W1923" t="s">
        <v>2366</v>
      </c>
      <c r="X1923" t="s">
        <v>3093</v>
      </c>
      <c r="Y1923" t="s">
        <v>2469</v>
      </c>
      <c r="Z1923" t="s">
        <v>2995</v>
      </c>
      <c r="AA1923">
        <v>836196</v>
      </c>
      <c r="AB1923" s="195">
        <v>37050.875011574099</v>
      </c>
      <c r="AC1923" s="195">
        <v>37050.875011574099</v>
      </c>
    </row>
    <row r="1924" spans="1:29" x14ac:dyDescent="0.25">
      <c r="A1924" s="43" t="str">
        <f t="shared" si="146"/>
        <v>US Natural Gas Physical</v>
      </c>
      <c r="B1924" s="43" t="str">
        <f t="shared" si="147"/>
        <v>US</v>
      </c>
      <c r="C1924" s="43" t="str">
        <f t="shared" si="148"/>
        <v>Natural Gas</v>
      </c>
      <c r="D1924" s="43" t="str">
        <f t="shared" si="149"/>
        <v>Physical</v>
      </c>
      <c r="E1924" s="43">
        <f>IF(VLOOKUP(S1924,'DD-Lookup'!$J$6:$L$50,3,FALSE)="Monthly",(YEAR(AC1924)-YEAR(AB1924))*12+MONTH(AC1924)-MONTH(AB1924)+1,(AC1924-AB1924+1))</f>
        <v>1</v>
      </c>
      <c r="F1924" s="210">
        <f t="shared" si="150"/>
        <v>10000</v>
      </c>
      <c r="G1924" s="199">
        <v>1354102</v>
      </c>
      <c r="H1924" s="195">
        <v>37049.361134259299</v>
      </c>
      <c r="I1924" t="s">
        <v>3360</v>
      </c>
      <c r="M1924" t="s">
        <v>3341</v>
      </c>
      <c r="N1924" t="s">
        <v>3747</v>
      </c>
      <c r="O1924" t="s">
        <v>399</v>
      </c>
      <c r="P1924" s="196">
        <v>10000</v>
      </c>
      <c r="S1924" t="s">
        <v>3342</v>
      </c>
      <c r="T1924" t="s">
        <v>3557</v>
      </c>
      <c r="U1924" s="198">
        <v>3.5049999999999999</v>
      </c>
      <c r="V1924" t="s">
        <v>2444</v>
      </c>
      <c r="W1924" t="s">
        <v>2347</v>
      </c>
      <c r="X1924" t="s">
        <v>2484</v>
      </c>
      <c r="Y1924" t="s">
        <v>2469</v>
      </c>
      <c r="Z1924" t="s">
        <v>2995</v>
      </c>
      <c r="AA1924">
        <v>836197</v>
      </c>
      <c r="AB1924" s="195">
        <v>37050.875011574099</v>
      </c>
      <c r="AC1924" s="195">
        <v>37050.875011574099</v>
      </c>
    </row>
    <row r="1925" spans="1:29" x14ac:dyDescent="0.25">
      <c r="A1925" s="43" t="str">
        <f t="shared" si="146"/>
        <v>US Natural Gas Financial</v>
      </c>
      <c r="B1925" s="43" t="str">
        <f t="shared" si="147"/>
        <v>US</v>
      </c>
      <c r="C1925" s="43" t="str">
        <f t="shared" si="148"/>
        <v>Natural Gas</v>
      </c>
      <c r="D1925" s="43" t="str">
        <f t="shared" si="149"/>
        <v>Financial</v>
      </c>
      <c r="E1925" s="43">
        <f>IF(VLOOKUP(S1925,'DD-Lookup'!$J$6:$L$50,3,FALSE)="Monthly",(YEAR(AC1925)-YEAR(AB1925))*12+MONTH(AC1925)-MONTH(AB1925)+1,(AC1925-AB1925+1))</f>
        <v>61</v>
      </c>
      <c r="F1925" s="210">
        <f t="shared" si="150"/>
        <v>305000</v>
      </c>
      <c r="G1925" s="199">
        <v>1354103</v>
      </c>
      <c r="H1925" s="195">
        <v>37049.361168981501</v>
      </c>
      <c r="I1925" t="s">
        <v>3079</v>
      </c>
      <c r="M1925" t="s">
        <v>3341</v>
      </c>
      <c r="N1925" t="s">
        <v>2476</v>
      </c>
      <c r="O1925" t="s">
        <v>2415</v>
      </c>
      <c r="P1925" s="196">
        <v>5000</v>
      </c>
      <c r="S1925" t="s">
        <v>3342</v>
      </c>
      <c r="T1925" t="s">
        <v>3557</v>
      </c>
      <c r="U1925" s="198">
        <v>1.1499999999999999</v>
      </c>
      <c r="V1925" t="s">
        <v>3317</v>
      </c>
      <c r="W1925" t="s">
        <v>2381</v>
      </c>
      <c r="X1925" t="s">
        <v>2382</v>
      </c>
      <c r="Y1925" t="s">
        <v>3575</v>
      </c>
      <c r="Z1925" t="s">
        <v>2995</v>
      </c>
      <c r="AA1925" t="s">
        <v>692</v>
      </c>
      <c r="AB1925" s="195">
        <v>37196</v>
      </c>
      <c r="AC1925" s="195">
        <v>37256</v>
      </c>
    </row>
    <row r="1926" spans="1:29" x14ac:dyDescent="0.25">
      <c r="A1926" s="43" t="str">
        <f t="shared" si="146"/>
        <v>US Natural Gas Physical</v>
      </c>
      <c r="B1926" s="43" t="str">
        <f t="shared" si="147"/>
        <v>US</v>
      </c>
      <c r="C1926" s="43" t="str">
        <f t="shared" si="148"/>
        <v>Natural Gas</v>
      </c>
      <c r="D1926" s="43" t="str">
        <f t="shared" si="149"/>
        <v>Physical</v>
      </c>
      <c r="E1926" s="43">
        <f>IF(VLOOKUP(S1926,'DD-Lookup'!$J$6:$L$50,3,FALSE)="Monthly",(YEAR(AC1926)-YEAR(AB1926))*12+MONTH(AC1926)-MONTH(AB1926)+1,(AC1926-AB1926+1))</f>
        <v>1</v>
      </c>
      <c r="F1926" s="210">
        <f t="shared" si="150"/>
        <v>10000</v>
      </c>
      <c r="G1926" s="199">
        <v>1354105</v>
      </c>
      <c r="H1926" s="195">
        <v>37049.361180555599</v>
      </c>
      <c r="I1926" t="s">
        <v>3360</v>
      </c>
      <c r="M1926" t="s">
        <v>3341</v>
      </c>
      <c r="N1926" t="s">
        <v>3747</v>
      </c>
      <c r="O1926" t="s">
        <v>401</v>
      </c>
      <c r="P1926" s="196">
        <v>10000</v>
      </c>
      <c r="S1926" t="s">
        <v>3342</v>
      </c>
      <c r="T1926" t="s">
        <v>3557</v>
      </c>
      <c r="U1926" s="198">
        <v>3.5125000000000002</v>
      </c>
      <c r="V1926" t="s">
        <v>2446</v>
      </c>
      <c r="W1926" t="s">
        <v>2347</v>
      </c>
      <c r="X1926" t="s">
        <v>2484</v>
      </c>
      <c r="Y1926" t="s">
        <v>2469</v>
      </c>
      <c r="Z1926" t="s">
        <v>2995</v>
      </c>
      <c r="AA1926">
        <v>836198</v>
      </c>
      <c r="AB1926" s="195">
        <v>37050.875011574099</v>
      </c>
      <c r="AC1926" s="195">
        <v>37050.875011574099</v>
      </c>
    </row>
    <row r="1927" spans="1:29" x14ac:dyDescent="0.25">
      <c r="A1927" s="43" t="str">
        <f t="shared" si="146"/>
        <v xml:space="preserve"> Natural Gas Physical</v>
      </c>
      <c r="B1927" s="43" t="str">
        <f t="shared" si="147"/>
        <v/>
      </c>
      <c r="C1927" s="43" t="str">
        <f t="shared" si="148"/>
        <v>Natural Gas</v>
      </c>
      <c r="D1927" s="43" t="str">
        <f t="shared" si="149"/>
        <v>Physical</v>
      </c>
      <c r="E1927" s="43">
        <f>IF(VLOOKUP(S1927,'DD-Lookup'!$J$6:$L$50,3,FALSE)="Monthly",(YEAR(AC1927)-YEAR(AB1927))*12+MONTH(AC1927)-MONTH(AB1927)+1,(AC1927-AB1927+1))</f>
        <v>1</v>
      </c>
      <c r="F1927" s="210">
        <f t="shared" si="150"/>
        <v>5000</v>
      </c>
      <c r="G1927" s="199">
        <v>1354106</v>
      </c>
      <c r="H1927" s="195">
        <v>37049.361203703702</v>
      </c>
      <c r="I1927" t="s">
        <v>2395</v>
      </c>
      <c r="M1927" t="s">
        <v>3341</v>
      </c>
      <c r="N1927" t="s">
        <v>3104</v>
      </c>
      <c r="O1927" t="s">
        <v>688</v>
      </c>
      <c r="P1927" s="196">
        <v>5000</v>
      </c>
      <c r="S1927" t="s">
        <v>3342</v>
      </c>
      <c r="T1927" t="s">
        <v>3557</v>
      </c>
      <c r="U1927" s="198">
        <v>2.76</v>
      </c>
      <c r="V1927" t="s">
        <v>3782</v>
      </c>
      <c r="W1927" t="s">
        <v>1770</v>
      </c>
      <c r="X1927" t="s">
        <v>3726</v>
      </c>
      <c r="Y1927" t="s">
        <v>2469</v>
      </c>
      <c r="Z1927" t="s">
        <v>2996</v>
      </c>
      <c r="AA1927">
        <v>836199</v>
      </c>
      <c r="AB1927" s="195">
        <v>37050.875011574099</v>
      </c>
      <c r="AC1927" s="195">
        <v>37050.875011574099</v>
      </c>
    </row>
    <row r="1928" spans="1:29" x14ac:dyDescent="0.25">
      <c r="A1928" s="43" t="str">
        <f t="shared" si="146"/>
        <v>US Natural Gas Financial</v>
      </c>
      <c r="B1928" s="43" t="str">
        <f t="shared" si="147"/>
        <v>US</v>
      </c>
      <c r="C1928" s="43" t="str">
        <f t="shared" si="148"/>
        <v>Natural Gas</v>
      </c>
      <c r="D1928" s="43" t="str">
        <f t="shared" si="149"/>
        <v>Financial</v>
      </c>
      <c r="E1928" s="43">
        <f>IF(VLOOKUP(S1928,'DD-Lookup'!$J$6:$L$50,3,FALSE)="Monthly",(YEAR(AC1928)-YEAR(AB1928))*12+MONTH(AC1928)-MONTH(AB1928)+1,(AC1928-AB1928+1))</f>
        <v>31</v>
      </c>
      <c r="F1928" s="210">
        <f t="shared" si="150"/>
        <v>155000</v>
      </c>
      <c r="G1928" s="199">
        <v>1354107</v>
      </c>
      <c r="H1928" s="195">
        <v>37049.361215277801</v>
      </c>
      <c r="I1928" t="s">
        <v>3482</v>
      </c>
      <c r="M1928" t="s">
        <v>3341</v>
      </c>
      <c r="N1928" t="s">
        <v>2281</v>
      </c>
      <c r="O1928" t="s">
        <v>3176</v>
      </c>
      <c r="Q1928" s="196">
        <v>5000</v>
      </c>
      <c r="S1928" t="s">
        <v>3342</v>
      </c>
      <c r="T1928" t="s">
        <v>3557</v>
      </c>
      <c r="U1928" s="198">
        <v>3.7650000000000001</v>
      </c>
      <c r="V1928" t="s">
        <v>1742</v>
      </c>
      <c r="W1928" t="s">
        <v>2853</v>
      </c>
      <c r="X1928" t="s">
        <v>2282</v>
      </c>
      <c r="Y1928" t="s">
        <v>3575</v>
      </c>
      <c r="Z1928" t="s">
        <v>2995</v>
      </c>
      <c r="AA1928" t="s">
        <v>693</v>
      </c>
      <c r="AB1928" s="195">
        <v>37073.915972222203</v>
      </c>
      <c r="AC1928" s="195">
        <v>37103.915972222203</v>
      </c>
    </row>
    <row r="1929" spans="1:29" x14ac:dyDescent="0.25">
      <c r="A1929" s="43" t="str">
        <f t="shared" si="146"/>
        <v>US Natural Gas Physical</v>
      </c>
      <c r="B1929" s="43" t="str">
        <f t="shared" si="147"/>
        <v>US</v>
      </c>
      <c r="C1929" s="43" t="str">
        <f t="shared" si="148"/>
        <v>Natural Gas</v>
      </c>
      <c r="D1929" s="43" t="str">
        <f t="shared" si="149"/>
        <v>Physical</v>
      </c>
      <c r="E1929" s="43">
        <f>IF(VLOOKUP(S1929,'DD-Lookup'!$J$6:$L$50,3,FALSE)="Monthly",(YEAR(AC1929)-YEAR(AB1929))*12+MONTH(AC1929)-MONTH(AB1929)+1,(AC1929-AB1929+1))</f>
        <v>1</v>
      </c>
      <c r="F1929" s="210">
        <f t="shared" si="150"/>
        <v>20000</v>
      </c>
      <c r="G1929" s="199">
        <v>1354108</v>
      </c>
      <c r="H1929" s="195">
        <v>37049.361226851899</v>
      </c>
      <c r="I1929" t="s">
        <v>3371</v>
      </c>
      <c r="M1929" t="s">
        <v>3341</v>
      </c>
      <c r="N1929" t="s">
        <v>3747</v>
      </c>
      <c r="O1929" t="s">
        <v>1623</v>
      </c>
      <c r="Q1929" s="196">
        <v>20000</v>
      </c>
      <c r="S1929" t="s">
        <v>3342</v>
      </c>
      <c r="T1929" t="s">
        <v>3557</v>
      </c>
      <c r="U1929" s="198">
        <v>3.8</v>
      </c>
      <c r="V1929" t="s">
        <v>2425</v>
      </c>
      <c r="W1929" t="s">
        <v>2190</v>
      </c>
      <c r="X1929" t="s">
        <v>2191</v>
      </c>
      <c r="Y1929" t="s">
        <v>2469</v>
      </c>
      <c r="Z1929" t="s">
        <v>2995</v>
      </c>
      <c r="AA1929">
        <v>836200</v>
      </c>
      <c r="AB1929" s="195">
        <v>37050.875011574099</v>
      </c>
      <c r="AC1929" s="195">
        <v>37050.875011574099</v>
      </c>
    </row>
    <row r="1930" spans="1:29" x14ac:dyDescent="0.25">
      <c r="A1930" s="43" t="str">
        <f t="shared" si="146"/>
        <v>US Crude Financial</v>
      </c>
      <c r="B1930" s="43" t="str">
        <f t="shared" si="147"/>
        <v>US</v>
      </c>
      <c r="C1930" s="43" t="str">
        <f t="shared" si="148"/>
        <v>Crude</v>
      </c>
      <c r="D1930" s="43" t="str">
        <f t="shared" si="149"/>
        <v>Financial</v>
      </c>
      <c r="E1930" s="43">
        <f>IF(VLOOKUP(S1930,'DD-Lookup'!$J$6:$L$50,3,FALSE)="Monthly",(YEAR(AC1930)-YEAR(AB1930))*12+MONTH(AC1930)-MONTH(AB1930)+1,(AC1930-AB1930+1))</f>
        <v>1</v>
      </c>
      <c r="F1930" s="210">
        <f t="shared" si="150"/>
        <v>50000</v>
      </c>
      <c r="G1930" s="199">
        <v>1354109</v>
      </c>
      <c r="H1930" s="195">
        <v>37049.361273148097</v>
      </c>
      <c r="I1930" t="s">
        <v>3527</v>
      </c>
      <c r="M1930" t="s">
        <v>3437</v>
      </c>
      <c r="N1930" t="s">
        <v>2653</v>
      </c>
      <c r="O1930" t="s">
        <v>2334</v>
      </c>
      <c r="Q1930" s="196">
        <v>50000</v>
      </c>
      <c r="S1930" t="s">
        <v>3347</v>
      </c>
      <c r="T1930" t="s">
        <v>3557</v>
      </c>
      <c r="U1930" s="198">
        <v>27.54</v>
      </c>
      <c r="V1930" t="s">
        <v>3819</v>
      </c>
      <c r="W1930" t="s">
        <v>2655</v>
      </c>
      <c r="X1930" t="s">
        <v>2193</v>
      </c>
      <c r="Y1930" t="s">
        <v>2778</v>
      </c>
      <c r="Z1930" t="s">
        <v>2995</v>
      </c>
      <c r="AA1930">
        <v>115424</v>
      </c>
      <c r="AB1930" s="195">
        <v>37073</v>
      </c>
      <c r="AC1930" s="195">
        <v>37103</v>
      </c>
    </row>
    <row r="1931" spans="1:29" x14ac:dyDescent="0.25">
      <c r="A1931" s="43" t="str">
        <f t="shared" ref="A1931:A1994" si="151">B1931&amp;" "&amp;C1931&amp;" "&amp;D1931</f>
        <v>US Crude Financial</v>
      </c>
      <c r="B1931" s="43" t="str">
        <f t="shared" ref="B1931:B1994" si="152">IF((LEFT(N1931,2)="US"),"US","")</f>
        <v>US</v>
      </c>
      <c r="C1931" s="43" t="str">
        <f t="shared" ref="C1931:C1994" si="153">M1931</f>
        <v>Crude</v>
      </c>
      <c r="D1931" s="43" t="str">
        <f t="shared" ref="D1931:D1994" si="154">IF(ISNUMBER(FIND("Phy",N1931))=TRUE,"Physical","Financial")</f>
        <v>Financial</v>
      </c>
      <c r="E1931" s="43">
        <f>IF(VLOOKUP(S1931,'DD-Lookup'!$J$6:$L$50,3,FALSE)="Monthly",(YEAR(AC1931)-YEAR(AB1931))*12+MONTH(AC1931)-MONTH(AB1931)+1,(AC1931-AB1931+1))</f>
        <v>1</v>
      </c>
      <c r="F1931" s="210">
        <f t="shared" ref="F1931:F1994" si="155">E1931*SUM(P1931:Q1931)</f>
        <v>30000</v>
      </c>
      <c r="G1931" s="199">
        <v>1354110</v>
      </c>
      <c r="H1931" s="195">
        <v>37049.361319444397</v>
      </c>
      <c r="I1931" t="s">
        <v>2280</v>
      </c>
      <c r="M1931" t="s">
        <v>3437</v>
      </c>
      <c r="N1931" t="s">
        <v>2653</v>
      </c>
      <c r="O1931" t="s">
        <v>3359</v>
      </c>
      <c r="P1931" s="196">
        <v>30000</v>
      </c>
      <c r="S1931" t="s">
        <v>3347</v>
      </c>
      <c r="T1931" t="s">
        <v>3557</v>
      </c>
      <c r="U1931" s="198">
        <v>27.52</v>
      </c>
      <c r="V1931" t="s">
        <v>3722</v>
      </c>
      <c r="W1931" t="s">
        <v>2655</v>
      </c>
      <c r="X1931" t="s">
        <v>2656</v>
      </c>
      <c r="Y1931" t="s">
        <v>2778</v>
      </c>
      <c r="Z1931" t="s">
        <v>2995</v>
      </c>
      <c r="AA1931">
        <v>115425</v>
      </c>
      <c r="AB1931" s="195">
        <v>37073</v>
      </c>
      <c r="AC1931" s="195">
        <v>37103</v>
      </c>
    </row>
    <row r="1932" spans="1:29" x14ac:dyDescent="0.25">
      <c r="A1932" s="43" t="str">
        <f t="shared" si="151"/>
        <v xml:space="preserve"> Natural Gas Physical</v>
      </c>
      <c r="B1932" s="43" t="str">
        <f t="shared" si="152"/>
        <v/>
      </c>
      <c r="C1932" s="43" t="str">
        <f t="shared" si="153"/>
        <v>Natural Gas</v>
      </c>
      <c r="D1932" s="43" t="str">
        <f t="shared" si="154"/>
        <v>Physical</v>
      </c>
      <c r="E1932" s="43">
        <f>IF(VLOOKUP(S1932,'DD-Lookup'!$J$6:$L$50,3,FALSE)="Monthly",(YEAR(AC1932)-YEAR(AB1932))*12+MONTH(AC1932)-MONTH(AB1932)+1,(AC1932-AB1932+1))</f>
        <v>1</v>
      </c>
      <c r="F1932" s="210">
        <f t="shared" si="155"/>
        <v>5000</v>
      </c>
      <c r="G1932" s="199">
        <v>1354111</v>
      </c>
      <c r="H1932" s="195">
        <v>37049.361331018503</v>
      </c>
      <c r="I1932" t="s">
        <v>2395</v>
      </c>
      <c r="M1932" t="s">
        <v>3341</v>
      </c>
      <c r="N1932" t="s">
        <v>3104</v>
      </c>
      <c r="O1932" t="s">
        <v>688</v>
      </c>
      <c r="P1932" s="196">
        <v>5000</v>
      </c>
      <c r="S1932" t="s">
        <v>3342</v>
      </c>
      <c r="T1932" t="s">
        <v>3557</v>
      </c>
      <c r="U1932" s="198">
        <v>2.71</v>
      </c>
      <c r="V1932" t="s">
        <v>3782</v>
      </c>
      <c r="W1932" t="s">
        <v>1770</v>
      </c>
      <c r="X1932" t="s">
        <v>3726</v>
      </c>
      <c r="Y1932" t="s">
        <v>2469</v>
      </c>
      <c r="Z1932" t="s">
        <v>2996</v>
      </c>
      <c r="AA1932">
        <v>836202</v>
      </c>
      <c r="AB1932" s="195">
        <v>37050.875011574099</v>
      </c>
      <c r="AC1932" s="195">
        <v>37050.875011574099</v>
      </c>
    </row>
    <row r="1933" spans="1:29" x14ac:dyDescent="0.25">
      <c r="A1933" s="43" t="str">
        <f t="shared" si="151"/>
        <v>US Natural Gas Financial</v>
      </c>
      <c r="B1933" s="43" t="str">
        <f t="shared" si="152"/>
        <v>US</v>
      </c>
      <c r="C1933" s="43" t="str">
        <f t="shared" si="153"/>
        <v>Natural Gas</v>
      </c>
      <c r="D1933" s="43" t="str">
        <f t="shared" si="154"/>
        <v>Financial</v>
      </c>
      <c r="E1933" s="43">
        <f>IF(VLOOKUP(S1933,'DD-Lookup'!$J$6:$L$50,3,FALSE)="Monthly",(YEAR(AC1933)-YEAR(AB1933))*12+MONTH(AC1933)-MONTH(AB1933)+1,(AC1933-AB1933+1))</f>
        <v>23</v>
      </c>
      <c r="F1933" s="210">
        <f t="shared" si="155"/>
        <v>115000</v>
      </c>
      <c r="G1933" s="199">
        <v>1354113</v>
      </c>
      <c r="H1933" s="195">
        <v>37049.361342592601</v>
      </c>
      <c r="I1933" t="s">
        <v>3085</v>
      </c>
      <c r="M1933" t="s">
        <v>3341</v>
      </c>
      <c r="N1933" t="s">
        <v>2281</v>
      </c>
      <c r="O1933" t="s">
        <v>2156</v>
      </c>
      <c r="Q1933" s="196">
        <v>5000</v>
      </c>
      <c r="S1933" t="s">
        <v>3342</v>
      </c>
      <c r="T1933" t="s">
        <v>3557</v>
      </c>
      <c r="U1933" s="198">
        <v>3.665</v>
      </c>
      <c r="V1933" t="s">
        <v>2424</v>
      </c>
      <c r="W1933" t="s">
        <v>2512</v>
      </c>
      <c r="X1933" t="s">
        <v>2170</v>
      </c>
      <c r="Y1933" t="s">
        <v>3575</v>
      </c>
      <c r="Z1933" t="s">
        <v>2995</v>
      </c>
      <c r="AA1933" t="s">
        <v>694</v>
      </c>
      <c r="AB1933" s="195">
        <v>37050.875011574099</v>
      </c>
      <c r="AC1933" s="195">
        <v>37072.875011574099</v>
      </c>
    </row>
    <row r="1934" spans="1:29" x14ac:dyDescent="0.25">
      <c r="A1934" s="43" t="str">
        <f t="shared" si="151"/>
        <v xml:space="preserve"> Natural Gas Physical</v>
      </c>
      <c r="B1934" s="43" t="str">
        <f t="shared" si="152"/>
        <v/>
      </c>
      <c r="C1934" s="43" t="str">
        <f t="shared" si="153"/>
        <v>Natural Gas</v>
      </c>
      <c r="D1934" s="43" t="str">
        <f t="shared" si="154"/>
        <v>Physical</v>
      </c>
      <c r="E1934" s="43">
        <f>IF(VLOOKUP(S1934,'DD-Lookup'!$J$6:$L$50,3,FALSE)="Monthly",(YEAR(AC1934)-YEAR(AB1934))*12+MONTH(AC1934)-MONTH(AB1934)+1,(AC1934-AB1934+1))</f>
        <v>23</v>
      </c>
      <c r="F1934" s="210">
        <f t="shared" si="155"/>
        <v>230000</v>
      </c>
      <c r="G1934" s="199">
        <v>1354112</v>
      </c>
      <c r="H1934" s="195">
        <v>37049.361342592601</v>
      </c>
      <c r="I1934" t="s">
        <v>2171</v>
      </c>
      <c r="M1934" t="s">
        <v>3341</v>
      </c>
      <c r="N1934" t="s">
        <v>2492</v>
      </c>
      <c r="O1934" t="s">
        <v>3687</v>
      </c>
      <c r="Q1934" s="196">
        <v>10000</v>
      </c>
      <c r="S1934" t="s">
        <v>3342</v>
      </c>
      <c r="T1934" t="s">
        <v>3557</v>
      </c>
      <c r="U1934" s="198">
        <v>3.8</v>
      </c>
      <c r="V1934" t="s">
        <v>3170</v>
      </c>
      <c r="W1934" t="s">
        <v>2493</v>
      </c>
      <c r="X1934" t="s">
        <v>2494</v>
      </c>
      <c r="Y1934" t="s">
        <v>2469</v>
      </c>
      <c r="Z1934" t="s">
        <v>2995</v>
      </c>
      <c r="AA1934">
        <v>836201</v>
      </c>
      <c r="AB1934" s="195">
        <v>37050.875011574099</v>
      </c>
      <c r="AC1934" s="195">
        <v>37072.875011574099</v>
      </c>
    </row>
    <row r="1935" spans="1:29" x14ac:dyDescent="0.25">
      <c r="A1935" s="43" t="str">
        <f t="shared" si="151"/>
        <v>US Power Physical</v>
      </c>
      <c r="B1935" s="43" t="str">
        <f t="shared" si="152"/>
        <v>US</v>
      </c>
      <c r="C1935" s="43" t="str">
        <f t="shared" si="153"/>
        <v>Power</v>
      </c>
      <c r="D1935" s="43" t="str">
        <f t="shared" si="154"/>
        <v>Physical</v>
      </c>
      <c r="E1935" s="43">
        <f>IF(VLOOKUP(S1935,'DD-Lookup'!$J$6:$L$50,3,FALSE)="Monthly",(YEAR(AC1935)-YEAR(AB1935))*12+MONTH(AC1935)-MONTH(AB1935)+1,(AC1935-AB1935+1))</f>
        <v>5</v>
      </c>
      <c r="F1935" s="210">
        <f t="shared" si="155"/>
        <v>250</v>
      </c>
      <c r="G1935" s="199">
        <v>1354114</v>
      </c>
      <c r="H1935" s="195">
        <v>37049.361342592601</v>
      </c>
      <c r="I1935" t="s">
        <v>3382</v>
      </c>
      <c r="M1935" t="s">
        <v>2766</v>
      </c>
      <c r="N1935" t="s">
        <v>3361</v>
      </c>
      <c r="O1935" t="s">
        <v>3839</v>
      </c>
      <c r="P1935" s="196">
        <v>50</v>
      </c>
      <c r="S1935" t="s">
        <v>3340</v>
      </c>
      <c r="T1935" t="s">
        <v>3557</v>
      </c>
      <c r="U1935" s="198">
        <v>52.5</v>
      </c>
      <c r="V1935" t="s">
        <v>3053</v>
      </c>
      <c r="W1935" t="s">
        <v>3369</v>
      </c>
      <c r="X1935" t="s">
        <v>2267</v>
      </c>
      <c r="Y1935" t="s">
        <v>2662</v>
      </c>
      <c r="Z1935" t="s">
        <v>2990</v>
      </c>
      <c r="AA1935">
        <v>636847.1</v>
      </c>
      <c r="AB1935" s="195">
        <v>37053.875011574099</v>
      </c>
      <c r="AC1935" s="195">
        <v>37057.875011574099</v>
      </c>
    </row>
    <row r="1936" spans="1:29" x14ac:dyDescent="0.25">
      <c r="A1936" s="43" t="str">
        <f t="shared" si="151"/>
        <v>US Natural Gas Physical</v>
      </c>
      <c r="B1936" s="43" t="str">
        <f t="shared" si="152"/>
        <v>US</v>
      </c>
      <c r="C1936" s="43" t="str">
        <f t="shared" si="153"/>
        <v>Natural Gas</v>
      </c>
      <c r="D1936" s="43" t="str">
        <f t="shared" si="154"/>
        <v>Physical</v>
      </c>
      <c r="E1936" s="43">
        <f>IF(VLOOKUP(S1936,'DD-Lookup'!$J$6:$L$50,3,FALSE)="Monthly",(YEAR(AC1936)-YEAR(AB1936))*12+MONTH(AC1936)-MONTH(AB1936)+1,(AC1936-AB1936+1))</f>
        <v>1</v>
      </c>
      <c r="F1936" s="210">
        <f t="shared" si="155"/>
        <v>10000</v>
      </c>
      <c r="G1936" s="199">
        <v>1354116</v>
      </c>
      <c r="H1936" s="195">
        <v>37049.361377314803</v>
      </c>
      <c r="I1936" t="s">
        <v>2527</v>
      </c>
      <c r="M1936" t="s">
        <v>3341</v>
      </c>
      <c r="N1936" t="s">
        <v>3747</v>
      </c>
      <c r="O1936" t="s">
        <v>448</v>
      </c>
      <c r="P1936" s="196">
        <v>10000</v>
      </c>
      <c r="S1936" t="s">
        <v>3342</v>
      </c>
      <c r="T1936" t="s">
        <v>3557</v>
      </c>
      <c r="U1936" s="198">
        <v>3.605</v>
      </c>
      <c r="V1936" t="s">
        <v>3464</v>
      </c>
      <c r="W1936" t="s">
        <v>2181</v>
      </c>
      <c r="X1936" t="s">
        <v>2182</v>
      </c>
      <c r="Y1936" t="s">
        <v>2469</v>
      </c>
      <c r="Z1936" t="s">
        <v>2995</v>
      </c>
      <c r="AA1936">
        <v>836203</v>
      </c>
      <c r="AB1936" s="195">
        <v>37050.875011574099</v>
      </c>
      <c r="AC1936" s="195">
        <v>37050.875011574099</v>
      </c>
    </row>
    <row r="1937" spans="1:29" x14ac:dyDescent="0.25">
      <c r="A1937" s="43" t="str">
        <f t="shared" si="151"/>
        <v>US Natural Gas Physical</v>
      </c>
      <c r="B1937" s="43" t="str">
        <f t="shared" si="152"/>
        <v>US</v>
      </c>
      <c r="C1937" s="43" t="str">
        <f t="shared" si="153"/>
        <v>Natural Gas</v>
      </c>
      <c r="D1937" s="43" t="str">
        <f t="shared" si="154"/>
        <v>Physical</v>
      </c>
      <c r="E1937" s="43">
        <f>IF(VLOOKUP(S1937,'DD-Lookup'!$J$6:$L$50,3,FALSE)="Monthly",(YEAR(AC1937)-YEAR(AB1937))*12+MONTH(AC1937)-MONTH(AB1937)+1,(AC1937-AB1937+1))</f>
        <v>1</v>
      </c>
      <c r="F1937" s="210">
        <f t="shared" si="155"/>
        <v>10000</v>
      </c>
      <c r="G1937" s="199">
        <v>1354117</v>
      </c>
      <c r="H1937" s="195">
        <v>37049.3614467593</v>
      </c>
      <c r="I1937" t="s">
        <v>2527</v>
      </c>
      <c r="M1937" t="s">
        <v>3341</v>
      </c>
      <c r="N1937" t="s">
        <v>3747</v>
      </c>
      <c r="O1937" t="s">
        <v>448</v>
      </c>
      <c r="P1937" s="196">
        <v>10000</v>
      </c>
      <c r="S1937" t="s">
        <v>3342</v>
      </c>
      <c r="T1937" t="s">
        <v>3557</v>
      </c>
      <c r="U1937" s="198">
        <v>3.6</v>
      </c>
      <c r="V1937" t="s">
        <v>3464</v>
      </c>
      <c r="W1937" t="s">
        <v>2181</v>
      </c>
      <c r="X1937" t="s">
        <v>2182</v>
      </c>
      <c r="Y1937" t="s">
        <v>2469</v>
      </c>
      <c r="Z1937" t="s">
        <v>2995</v>
      </c>
      <c r="AA1937">
        <v>836204</v>
      </c>
      <c r="AB1937" s="195">
        <v>37050.875011574099</v>
      </c>
      <c r="AC1937" s="195">
        <v>37050.875011574099</v>
      </c>
    </row>
    <row r="1938" spans="1:29" x14ac:dyDescent="0.25">
      <c r="A1938" s="43" t="str">
        <f t="shared" si="151"/>
        <v>US Power Physical</v>
      </c>
      <c r="B1938" s="43" t="str">
        <f t="shared" si="152"/>
        <v>US</v>
      </c>
      <c r="C1938" s="43" t="str">
        <f t="shared" si="153"/>
        <v>Power</v>
      </c>
      <c r="D1938" s="43" t="str">
        <f t="shared" si="154"/>
        <v>Physical</v>
      </c>
      <c r="E1938" s="43">
        <f>IF(VLOOKUP(S1938,'DD-Lookup'!$J$6:$L$50,3,FALSE)="Monthly",(YEAR(AC1938)-YEAR(AB1938))*12+MONTH(AC1938)-MONTH(AB1938)+1,(AC1938-AB1938+1))</f>
        <v>5</v>
      </c>
      <c r="F1938" s="210">
        <f t="shared" si="155"/>
        <v>250</v>
      </c>
      <c r="G1938" s="199">
        <v>1354118</v>
      </c>
      <c r="H1938" s="195">
        <v>37049.361481481501</v>
      </c>
      <c r="I1938" t="s">
        <v>4113</v>
      </c>
      <c r="M1938" t="s">
        <v>2766</v>
      </c>
      <c r="N1938" t="s">
        <v>3361</v>
      </c>
      <c r="O1938" t="s">
        <v>2724</v>
      </c>
      <c r="P1938" s="196">
        <v>50</v>
      </c>
      <c r="S1938" t="s">
        <v>3340</v>
      </c>
      <c r="T1938" t="s">
        <v>3557</v>
      </c>
      <c r="U1938" s="198">
        <v>41.25</v>
      </c>
      <c r="V1938" t="s">
        <v>4114</v>
      </c>
      <c r="W1938" t="s">
        <v>3372</v>
      </c>
      <c r="X1938" t="s">
        <v>3362</v>
      </c>
      <c r="Y1938" t="s">
        <v>2662</v>
      </c>
      <c r="Z1938" t="s">
        <v>2990</v>
      </c>
      <c r="AA1938">
        <v>636849.1</v>
      </c>
      <c r="AB1938" s="195">
        <v>37060.875</v>
      </c>
      <c r="AC1938" s="195">
        <v>37064.875</v>
      </c>
    </row>
    <row r="1939" spans="1:29" x14ac:dyDescent="0.25">
      <c r="A1939" s="43" t="str">
        <f t="shared" si="151"/>
        <v>US Natural Gas Physical</v>
      </c>
      <c r="B1939" s="43" t="str">
        <f t="shared" si="152"/>
        <v>US</v>
      </c>
      <c r="C1939" s="43" t="str">
        <f t="shared" si="153"/>
        <v>Natural Gas</v>
      </c>
      <c r="D1939" s="43" t="str">
        <f t="shared" si="154"/>
        <v>Physical</v>
      </c>
      <c r="E1939" s="43">
        <f>IF(VLOOKUP(S1939,'DD-Lookup'!$J$6:$L$50,3,FALSE)="Monthly",(YEAR(AC1939)-YEAR(AB1939))*12+MONTH(AC1939)-MONTH(AB1939)+1,(AC1939-AB1939+1))</f>
        <v>1</v>
      </c>
      <c r="F1939" s="210">
        <f t="shared" si="155"/>
        <v>10000</v>
      </c>
      <c r="G1939" s="199">
        <v>1354119</v>
      </c>
      <c r="H1939" s="195">
        <v>37049.361516203702</v>
      </c>
      <c r="I1939" t="s">
        <v>2288</v>
      </c>
      <c r="M1939" t="s">
        <v>3341</v>
      </c>
      <c r="N1939" t="s">
        <v>3747</v>
      </c>
      <c r="O1939" t="s">
        <v>468</v>
      </c>
      <c r="P1939" s="196">
        <v>10000</v>
      </c>
      <c r="S1939" t="s">
        <v>3342</v>
      </c>
      <c r="T1939" t="s">
        <v>3557</v>
      </c>
      <c r="U1939" s="198">
        <v>3.4</v>
      </c>
      <c r="V1939" t="s">
        <v>3045</v>
      </c>
      <c r="W1939" t="s">
        <v>3091</v>
      </c>
      <c r="X1939" t="s">
        <v>3092</v>
      </c>
      <c r="Y1939" t="s">
        <v>2469</v>
      </c>
      <c r="Z1939" t="s">
        <v>2995</v>
      </c>
      <c r="AA1939">
        <v>836205</v>
      </c>
      <c r="AB1939" s="195">
        <v>37050.875011574099</v>
      </c>
      <c r="AC1939" s="195">
        <v>37050.875011574099</v>
      </c>
    </row>
    <row r="1940" spans="1:29" x14ac:dyDescent="0.25">
      <c r="A1940" s="43" t="str">
        <f t="shared" si="151"/>
        <v>US Natural Gas Financial</v>
      </c>
      <c r="B1940" s="43" t="str">
        <f t="shared" si="152"/>
        <v>US</v>
      </c>
      <c r="C1940" s="43" t="str">
        <f t="shared" si="153"/>
        <v>Natural Gas</v>
      </c>
      <c r="D1940" s="43" t="str">
        <f t="shared" si="154"/>
        <v>Financial</v>
      </c>
      <c r="E1940" s="43">
        <f>IF(VLOOKUP(S1940,'DD-Lookup'!$J$6:$L$50,3,FALSE)="Monthly",(YEAR(AC1940)-YEAR(AB1940))*12+MONTH(AC1940)-MONTH(AB1940)+1,(AC1940-AB1940+1))</f>
        <v>31</v>
      </c>
      <c r="F1940" s="210">
        <f t="shared" si="155"/>
        <v>62000</v>
      </c>
      <c r="G1940" s="199">
        <v>1354121</v>
      </c>
      <c r="H1940" s="195">
        <v>37049.361550925903</v>
      </c>
      <c r="I1940" t="s">
        <v>2280</v>
      </c>
      <c r="M1940" t="s">
        <v>3341</v>
      </c>
      <c r="N1940" t="s">
        <v>2476</v>
      </c>
      <c r="O1940" t="s">
        <v>2380</v>
      </c>
      <c r="Q1940" s="196">
        <v>2000</v>
      </c>
      <c r="S1940" t="s">
        <v>3342</v>
      </c>
      <c r="T1940" t="s">
        <v>3557</v>
      </c>
      <c r="U1940" s="198">
        <v>2.25</v>
      </c>
      <c r="V1940" t="s">
        <v>2594</v>
      </c>
      <c r="W1940" t="s">
        <v>2381</v>
      </c>
      <c r="X1940" t="s">
        <v>2382</v>
      </c>
      <c r="Y1940" t="s">
        <v>3575</v>
      </c>
      <c r="Z1940" t="s">
        <v>2995</v>
      </c>
      <c r="AA1940" t="s">
        <v>695</v>
      </c>
      <c r="AB1940" s="195">
        <v>37073.875011574099</v>
      </c>
      <c r="AC1940" s="195">
        <v>37103.875011574099</v>
      </c>
    </row>
    <row r="1941" spans="1:29" x14ac:dyDescent="0.25">
      <c r="A1941" s="43" t="str">
        <f t="shared" si="151"/>
        <v>US Natural Gas Physical</v>
      </c>
      <c r="B1941" s="43" t="str">
        <f t="shared" si="152"/>
        <v>US</v>
      </c>
      <c r="C1941" s="43" t="str">
        <f t="shared" si="153"/>
        <v>Natural Gas</v>
      </c>
      <c r="D1941" s="43" t="str">
        <f t="shared" si="154"/>
        <v>Physical</v>
      </c>
      <c r="E1941" s="43">
        <f>IF(VLOOKUP(S1941,'DD-Lookup'!$J$6:$L$50,3,FALSE)="Monthly",(YEAR(AC1941)-YEAR(AB1941))*12+MONTH(AC1941)-MONTH(AB1941)+1,(AC1941-AB1941+1))</f>
        <v>1</v>
      </c>
      <c r="F1941" s="210">
        <f t="shared" si="155"/>
        <v>5000</v>
      </c>
      <c r="G1941" s="199">
        <v>1354120</v>
      </c>
      <c r="H1941" s="195">
        <v>37049.361550925903</v>
      </c>
      <c r="I1941" t="s">
        <v>2187</v>
      </c>
      <c r="M1941" t="s">
        <v>3341</v>
      </c>
      <c r="N1941" t="s">
        <v>3747</v>
      </c>
      <c r="O1941" t="s">
        <v>1633</v>
      </c>
      <c r="P1941" s="196">
        <v>5000</v>
      </c>
      <c r="S1941" t="s">
        <v>3342</v>
      </c>
      <c r="T1941" t="s">
        <v>3557</v>
      </c>
      <c r="U1941" s="198">
        <v>3.5</v>
      </c>
      <c r="V1941" t="s">
        <v>2188</v>
      </c>
      <c r="W1941" t="s">
        <v>2181</v>
      </c>
      <c r="X1941" t="s">
        <v>3093</v>
      </c>
      <c r="Y1941" t="s">
        <v>2469</v>
      </c>
      <c r="Z1941" t="s">
        <v>2995</v>
      </c>
      <c r="AA1941">
        <v>836206</v>
      </c>
      <c r="AB1941" s="195">
        <v>37050.875011574099</v>
      </c>
      <c r="AC1941" s="195">
        <v>37050.875011574099</v>
      </c>
    </row>
    <row r="1942" spans="1:29" x14ac:dyDescent="0.25">
      <c r="A1942" s="43" t="str">
        <f t="shared" si="151"/>
        <v>US Natural Gas Financial</v>
      </c>
      <c r="B1942" s="43" t="str">
        <f t="shared" si="152"/>
        <v>US</v>
      </c>
      <c r="C1942" s="43" t="str">
        <f t="shared" si="153"/>
        <v>Natural Gas</v>
      </c>
      <c r="D1942" s="43" t="str">
        <f t="shared" si="154"/>
        <v>Financial</v>
      </c>
      <c r="E1942" s="43">
        <f>IF(VLOOKUP(S1942,'DD-Lookup'!$J$6:$L$50,3,FALSE)="Monthly",(YEAR(AC1942)-YEAR(AB1942))*12+MONTH(AC1942)-MONTH(AB1942)+1,(AC1942-AB1942+1))</f>
        <v>31</v>
      </c>
      <c r="F1942" s="210">
        <f t="shared" si="155"/>
        <v>93000</v>
      </c>
      <c r="G1942" s="199">
        <v>1354123</v>
      </c>
      <c r="H1942" s="195">
        <v>37049.361562500002</v>
      </c>
      <c r="I1942" t="s">
        <v>2465</v>
      </c>
      <c r="M1942" t="s">
        <v>3341</v>
      </c>
      <c r="N1942" t="s">
        <v>2476</v>
      </c>
      <c r="O1942" t="s">
        <v>2380</v>
      </c>
      <c r="Q1942" s="196">
        <v>3000</v>
      </c>
      <c r="S1942" t="s">
        <v>3342</v>
      </c>
      <c r="T1942" t="s">
        <v>3557</v>
      </c>
      <c r="U1942" s="198">
        <v>2.25</v>
      </c>
      <c r="V1942" t="s">
        <v>3386</v>
      </c>
      <c r="W1942" t="s">
        <v>2381</v>
      </c>
      <c r="X1942" t="s">
        <v>2382</v>
      </c>
      <c r="Y1942" t="s">
        <v>3575</v>
      </c>
      <c r="Z1942" t="s">
        <v>2995</v>
      </c>
      <c r="AA1942" t="s">
        <v>696</v>
      </c>
      <c r="AB1942" s="195">
        <v>37073.875011574099</v>
      </c>
      <c r="AC1942" s="195">
        <v>37103.875011574099</v>
      </c>
    </row>
    <row r="1943" spans="1:29" x14ac:dyDescent="0.25">
      <c r="A1943" s="43" t="str">
        <f t="shared" si="151"/>
        <v>US Natural Gas Physical</v>
      </c>
      <c r="B1943" s="43" t="str">
        <f t="shared" si="152"/>
        <v>US</v>
      </c>
      <c r="C1943" s="43" t="str">
        <f t="shared" si="153"/>
        <v>Natural Gas</v>
      </c>
      <c r="D1943" s="43" t="str">
        <f t="shared" si="154"/>
        <v>Physical</v>
      </c>
      <c r="E1943" s="43">
        <f>IF(VLOOKUP(S1943,'DD-Lookup'!$J$6:$L$50,3,FALSE)="Monthly",(YEAR(AC1943)-YEAR(AB1943))*12+MONTH(AC1943)-MONTH(AB1943)+1,(AC1943-AB1943+1))</f>
        <v>1</v>
      </c>
      <c r="F1943" s="210">
        <f t="shared" si="155"/>
        <v>10000</v>
      </c>
      <c r="G1943" s="199">
        <v>1354122</v>
      </c>
      <c r="H1943" s="195">
        <v>37049.361562500002</v>
      </c>
      <c r="I1943" t="s">
        <v>2172</v>
      </c>
      <c r="M1943" t="s">
        <v>3341</v>
      </c>
      <c r="N1943" t="s">
        <v>3747</v>
      </c>
      <c r="O1943" t="s">
        <v>505</v>
      </c>
      <c r="Q1943" s="196">
        <v>10000</v>
      </c>
      <c r="S1943" t="s">
        <v>3342</v>
      </c>
      <c r="T1943" t="s">
        <v>3557</v>
      </c>
      <c r="U1943" s="198">
        <v>3.52</v>
      </c>
      <c r="V1943" t="s">
        <v>3949</v>
      </c>
      <c r="W1943" t="s">
        <v>2323</v>
      </c>
      <c r="X1943" t="s">
        <v>2204</v>
      </c>
      <c r="Y1943" t="s">
        <v>2469</v>
      </c>
      <c r="Z1943" t="s">
        <v>2995</v>
      </c>
      <c r="AA1943">
        <v>836207</v>
      </c>
      <c r="AB1943" s="195">
        <v>37050.875011574099</v>
      </c>
      <c r="AC1943" s="195">
        <v>37050.875011574099</v>
      </c>
    </row>
    <row r="1944" spans="1:29" x14ac:dyDescent="0.25">
      <c r="A1944" s="43" t="str">
        <f t="shared" si="151"/>
        <v xml:space="preserve"> Natural Gas Physical</v>
      </c>
      <c r="B1944" s="43" t="str">
        <f t="shared" si="152"/>
        <v/>
      </c>
      <c r="C1944" s="43" t="str">
        <f t="shared" si="153"/>
        <v>Natural Gas</v>
      </c>
      <c r="D1944" s="43" t="str">
        <f t="shared" si="154"/>
        <v>Physical</v>
      </c>
      <c r="E1944" s="43">
        <f>IF(VLOOKUP(S1944,'DD-Lookup'!$J$6:$L$50,3,FALSE)="Monthly",(YEAR(AC1944)-YEAR(AB1944))*12+MONTH(AC1944)-MONTH(AB1944)+1,(AC1944-AB1944+1))</f>
        <v>1</v>
      </c>
      <c r="F1944" s="210">
        <f t="shared" si="155"/>
        <v>5000</v>
      </c>
      <c r="G1944" s="199">
        <v>1354124</v>
      </c>
      <c r="H1944" s="195">
        <v>37049.3616203704</v>
      </c>
      <c r="I1944" t="s">
        <v>2185</v>
      </c>
      <c r="M1944" t="s">
        <v>3341</v>
      </c>
      <c r="N1944" t="s">
        <v>3104</v>
      </c>
      <c r="O1944" t="s">
        <v>688</v>
      </c>
      <c r="Q1944" s="196">
        <v>5000</v>
      </c>
      <c r="S1944" t="s">
        <v>3342</v>
      </c>
      <c r="T1944" t="s">
        <v>3557</v>
      </c>
      <c r="U1944" s="198">
        <v>2.72</v>
      </c>
      <c r="V1944" t="s">
        <v>3506</v>
      </c>
      <c r="W1944" t="s">
        <v>1770</v>
      </c>
      <c r="X1944" t="s">
        <v>3726</v>
      </c>
      <c r="Y1944" t="s">
        <v>2469</v>
      </c>
      <c r="Z1944" t="s">
        <v>2996</v>
      </c>
      <c r="AA1944">
        <v>836208</v>
      </c>
      <c r="AB1944" s="195">
        <v>37050.875011574099</v>
      </c>
      <c r="AC1944" s="195">
        <v>37050.875011574099</v>
      </c>
    </row>
    <row r="1945" spans="1:29" x14ac:dyDescent="0.25">
      <c r="A1945" s="43" t="str">
        <f t="shared" si="151"/>
        <v>US Natural Gas Financial</v>
      </c>
      <c r="B1945" s="43" t="str">
        <f t="shared" si="152"/>
        <v>US</v>
      </c>
      <c r="C1945" s="43" t="str">
        <f t="shared" si="153"/>
        <v>Natural Gas</v>
      </c>
      <c r="D1945" s="43" t="str">
        <f t="shared" si="154"/>
        <v>Financial</v>
      </c>
      <c r="E1945" s="43">
        <f>IF(VLOOKUP(S1945,'DD-Lookup'!$J$6:$L$50,3,FALSE)="Monthly",(YEAR(AC1945)-YEAR(AB1945))*12+MONTH(AC1945)-MONTH(AB1945)+1,(AC1945-AB1945+1))</f>
        <v>31</v>
      </c>
      <c r="F1945" s="210">
        <f t="shared" si="155"/>
        <v>155000</v>
      </c>
      <c r="G1945" s="199">
        <v>1354125</v>
      </c>
      <c r="H1945" s="195">
        <v>37049.361643518503</v>
      </c>
      <c r="I1945" t="s">
        <v>2465</v>
      </c>
      <c r="M1945" t="s">
        <v>3341</v>
      </c>
      <c r="N1945" t="s">
        <v>2476</v>
      </c>
      <c r="O1945" t="s">
        <v>2384</v>
      </c>
      <c r="Q1945" s="196">
        <v>5000</v>
      </c>
      <c r="S1945" t="s">
        <v>3342</v>
      </c>
      <c r="T1945" t="s">
        <v>3557</v>
      </c>
      <c r="U1945" s="198">
        <v>2.2999999999999998</v>
      </c>
      <c r="V1945" t="s">
        <v>3386</v>
      </c>
      <c r="W1945" t="s">
        <v>2381</v>
      </c>
      <c r="X1945" t="s">
        <v>2382</v>
      </c>
      <c r="Y1945" t="s">
        <v>3575</v>
      </c>
      <c r="Z1945" t="s">
        <v>2995</v>
      </c>
      <c r="AA1945" t="s">
        <v>697</v>
      </c>
      <c r="AB1945" s="195">
        <v>37104.875011574099</v>
      </c>
      <c r="AC1945" s="195">
        <v>37134.875011574099</v>
      </c>
    </row>
    <row r="1946" spans="1:29" x14ac:dyDescent="0.25">
      <c r="A1946" s="43" t="str">
        <f t="shared" si="151"/>
        <v>US Power Physical</v>
      </c>
      <c r="B1946" s="43" t="str">
        <f t="shared" si="152"/>
        <v>US</v>
      </c>
      <c r="C1946" s="43" t="str">
        <f t="shared" si="153"/>
        <v>Power</v>
      </c>
      <c r="D1946" s="43" t="str">
        <f t="shared" si="154"/>
        <v>Physical</v>
      </c>
      <c r="E1946" s="43">
        <f>IF(VLOOKUP(S1946,'DD-Lookup'!$J$6:$L$50,3,FALSE)="Monthly",(YEAR(AC1946)-YEAR(AB1946))*12+MONTH(AC1946)-MONTH(AB1946)+1,(AC1946-AB1946+1))</f>
        <v>2</v>
      </c>
      <c r="F1946" s="210">
        <f t="shared" si="155"/>
        <v>50</v>
      </c>
      <c r="G1946" s="199">
        <v>1354126</v>
      </c>
      <c r="H1946" s="195">
        <v>37049.361655092602</v>
      </c>
      <c r="I1946" t="s">
        <v>3382</v>
      </c>
      <c r="M1946" t="s">
        <v>2766</v>
      </c>
      <c r="N1946" t="s">
        <v>3308</v>
      </c>
      <c r="O1946" t="s">
        <v>551</v>
      </c>
      <c r="Q1946" s="196">
        <v>25</v>
      </c>
      <c r="S1946" t="s">
        <v>3340</v>
      </c>
      <c r="T1946" t="s">
        <v>3557</v>
      </c>
      <c r="U1946" s="198">
        <v>31</v>
      </c>
      <c r="V1946" t="s">
        <v>3034</v>
      </c>
      <c r="W1946" t="s">
        <v>3060</v>
      </c>
      <c r="X1946" t="s">
        <v>3309</v>
      </c>
      <c r="Y1946" t="s">
        <v>2662</v>
      </c>
      <c r="Z1946" t="s">
        <v>2990</v>
      </c>
      <c r="AA1946">
        <v>636850.1</v>
      </c>
      <c r="AB1946" s="195">
        <v>37050.875011574099</v>
      </c>
      <c r="AC1946" s="195">
        <v>37051.875011574099</v>
      </c>
    </row>
    <row r="1947" spans="1:29" x14ac:dyDescent="0.25">
      <c r="A1947" s="43" t="str">
        <f t="shared" si="151"/>
        <v>US Natural Gas Financial</v>
      </c>
      <c r="B1947" s="43" t="str">
        <f t="shared" si="152"/>
        <v>US</v>
      </c>
      <c r="C1947" s="43" t="str">
        <f t="shared" si="153"/>
        <v>Natural Gas</v>
      </c>
      <c r="D1947" s="43" t="str">
        <f t="shared" si="154"/>
        <v>Financial</v>
      </c>
      <c r="E1947" s="43">
        <f>IF(VLOOKUP(S1947,'DD-Lookup'!$J$6:$L$50,3,FALSE)="Monthly",(YEAR(AC1947)-YEAR(AB1947))*12+MONTH(AC1947)-MONTH(AB1947)+1,(AC1947-AB1947+1))</f>
        <v>30</v>
      </c>
      <c r="F1947" s="210">
        <f t="shared" si="155"/>
        <v>150000</v>
      </c>
      <c r="G1947" s="199">
        <v>1354128</v>
      </c>
      <c r="H1947" s="195">
        <v>37049.3616666667</v>
      </c>
      <c r="I1947" t="s">
        <v>2465</v>
      </c>
      <c r="M1947" t="s">
        <v>3341</v>
      </c>
      <c r="N1947" t="s">
        <v>2476</v>
      </c>
      <c r="O1947" t="s">
        <v>2385</v>
      </c>
      <c r="Q1947" s="196">
        <v>5000</v>
      </c>
      <c r="S1947" t="s">
        <v>3342</v>
      </c>
      <c r="T1947" t="s">
        <v>3557</v>
      </c>
      <c r="U1947" s="198">
        <v>1.55</v>
      </c>
      <c r="V1947" t="s">
        <v>3386</v>
      </c>
      <c r="W1947" t="s">
        <v>2381</v>
      </c>
      <c r="X1947" t="s">
        <v>2382</v>
      </c>
      <c r="Y1947" t="s">
        <v>3575</v>
      </c>
      <c r="Z1947" t="s">
        <v>2995</v>
      </c>
      <c r="AA1947" t="s">
        <v>698</v>
      </c>
      <c r="AB1947" s="195">
        <v>37135.875011574099</v>
      </c>
      <c r="AC1947" s="195">
        <v>37164.875011574099</v>
      </c>
    </row>
    <row r="1948" spans="1:29" x14ac:dyDescent="0.25">
      <c r="A1948" s="43" t="str">
        <f t="shared" si="151"/>
        <v>US Natural Gas Financial</v>
      </c>
      <c r="B1948" s="43" t="str">
        <f t="shared" si="152"/>
        <v>US</v>
      </c>
      <c r="C1948" s="43" t="str">
        <f t="shared" si="153"/>
        <v>Natural Gas</v>
      </c>
      <c r="D1948" s="43" t="str">
        <f t="shared" si="154"/>
        <v>Financial</v>
      </c>
      <c r="E1948" s="43">
        <f>IF(VLOOKUP(S1948,'DD-Lookup'!$J$6:$L$50,3,FALSE)="Monthly",(YEAR(AC1948)-YEAR(AB1948))*12+MONTH(AC1948)-MONTH(AB1948)+1,(AC1948-AB1948+1))</f>
        <v>23</v>
      </c>
      <c r="F1948" s="210">
        <f t="shared" si="155"/>
        <v>230000</v>
      </c>
      <c r="G1948" s="199">
        <v>1354129</v>
      </c>
      <c r="H1948" s="195">
        <v>37049.361678240697</v>
      </c>
      <c r="I1948" t="s">
        <v>2487</v>
      </c>
      <c r="M1948" t="s">
        <v>3341</v>
      </c>
      <c r="N1948" t="s">
        <v>2281</v>
      </c>
      <c r="O1948" t="s">
        <v>2157</v>
      </c>
      <c r="Q1948" s="196">
        <v>10000</v>
      </c>
      <c r="S1948" t="s">
        <v>3342</v>
      </c>
      <c r="T1948" t="s">
        <v>3557</v>
      </c>
      <c r="U1948" s="198">
        <v>3.5049999999999999</v>
      </c>
      <c r="V1948" t="s">
        <v>2348</v>
      </c>
      <c r="W1948" t="s">
        <v>3333</v>
      </c>
      <c r="X1948" t="s">
        <v>3334</v>
      </c>
      <c r="Y1948" t="s">
        <v>3575</v>
      </c>
      <c r="Z1948" t="s">
        <v>2995</v>
      </c>
      <c r="AA1948" t="s">
        <v>699</v>
      </c>
      <c r="AB1948" s="195">
        <v>37050.875011574099</v>
      </c>
      <c r="AC1948" s="195">
        <v>37072.875011574099</v>
      </c>
    </row>
    <row r="1949" spans="1:29" x14ac:dyDescent="0.25">
      <c r="A1949" s="43" t="str">
        <f t="shared" si="151"/>
        <v>US Natural Gas Physical</v>
      </c>
      <c r="B1949" s="43" t="str">
        <f t="shared" si="152"/>
        <v>US</v>
      </c>
      <c r="C1949" s="43" t="str">
        <f t="shared" si="153"/>
        <v>Natural Gas</v>
      </c>
      <c r="D1949" s="43" t="str">
        <f t="shared" si="154"/>
        <v>Physical</v>
      </c>
      <c r="E1949" s="43">
        <f>IF(VLOOKUP(S1949,'DD-Lookup'!$J$6:$L$50,3,FALSE)="Monthly",(YEAR(AC1949)-YEAR(AB1949))*12+MONTH(AC1949)-MONTH(AB1949)+1,(AC1949-AB1949+1))</f>
        <v>1</v>
      </c>
      <c r="F1949" s="210">
        <f t="shared" si="155"/>
        <v>344</v>
      </c>
      <c r="G1949" s="199">
        <v>1354131</v>
      </c>
      <c r="H1949" s="195">
        <v>37049.361736111103</v>
      </c>
      <c r="I1949" t="s">
        <v>2387</v>
      </c>
      <c r="M1949" t="s">
        <v>3341</v>
      </c>
      <c r="N1949" t="s">
        <v>3747</v>
      </c>
      <c r="O1949" t="s">
        <v>1629</v>
      </c>
      <c r="P1949" s="196">
        <v>344</v>
      </c>
      <c r="S1949" t="s">
        <v>3342</v>
      </c>
      <c r="T1949" t="s">
        <v>3557</v>
      </c>
      <c r="U1949" s="198">
        <v>3.5649999999999999</v>
      </c>
      <c r="V1949" t="s">
        <v>2388</v>
      </c>
      <c r="W1949" t="s">
        <v>2366</v>
      </c>
      <c r="X1949" t="s">
        <v>3093</v>
      </c>
      <c r="Y1949" t="s">
        <v>2469</v>
      </c>
      <c r="Z1949" t="s">
        <v>2995</v>
      </c>
      <c r="AA1949">
        <v>836209</v>
      </c>
      <c r="AB1949" s="195">
        <v>37050.875011574099</v>
      </c>
      <c r="AC1949" s="195">
        <v>37050.875011574099</v>
      </c>
    </row>
    <row r="1950" spans="1:29" x14ac:dyDescent="0.25">
      <c r="A1950" s="43" t="str">
        <f t="shared" si="151"/>
        <v>US Natural Gas Financial</v>
      </c>
      <c r="B1950" s="43" t="str">
        <f t="shared" si="152"/>
        <v>US</v>
      </c>
      <c r="C1950" s="43" t="str">
        <f t="shared" si="153"/>
        <v>Natural Gas</v>
      </c>
      <c r="D1950" s="43" t="str">
        <f t="shared" si="154"/>
        <v>Financial</v>
      </c>
      <c r="E1950" s="43">
        <f>IF(VLOOKUP(S1950,'DD-Lookup'!$J$6:$L$50,3,FALSE)="Monthly",(YEAR(AC1950)-YEAR(AB1950))*12+MONTH(AC1950)-MONTH(AB1950)+1,(AC1950-AB1950+1))</f>
        <v>23</v>
      </c>
      <c r="F1950" s="210">
        <f t="shared" si="155"/>
        <v>230000</v>
      </c>
      <c r="G1950" s="199">
        <v>1354132</v>
      </c>
      <c r="H1950" s="195">
        <v>37049.361747685201</v>
      </c>
      <c r="I1950" t="s">
        <v>2487</v>
      </c>
      <c r="M1950" t="s">
        <v>3341</v>
      </c>
      <c r="N1950" t="s">
        <v>2281</v>
      </c>
      <c r="O1950" t="s">
        <v>700</v>
      </c>
      <c r="P1950" s="196">
        <v>10000</v>
      </c>
      <c r="S1950" t="s">
        <v>3342</v>
      </c>
      <c r="T1950" t="s">
        <v>3557</v>
      </c>
      <c r="U1950" s="198">
        <v>3.6</v>
      </c>
      <c r="V1950" t="s">
        <v>2348</v>
      </c>
      <c r="W1950" t="s">
        <v>3319</v>
      </c>
      <c r="X1950" t="s">
        <v>3320</v>
      </c>
      <c r="Y1950" t="s">
        <v>3575</v>
      </c>
      <c r="Z1950" t="s">
        <v>2995</v>
      </c>
      <c r="AA1950" t="s">
        <v>701</v>
      </c>
      <c r="AB1950" s="195">
        <v>37050.875011574099</v>
      </c>
      <c r="AC1950" s="195">
        <v>37072.875011574099</v>
      </c>
    </row>
    <row r="1951" spans="1:29" x14ac:dyDescent="0.25">
      <c r="A1951" s="43" t="str">
        <f t="shared" si="151"/>
        <v>US Natural Gas Physical</v>
      </c>
      <c r="B1951" s="43" t="str">
        <f t="shared" si="152"/>
        <v>US</v>
      </c>
      <c r="C1951" s="43" t="str">
        <f t="shared" si="153"/>
        <v>Natural Gas</v>
      </c>
      <c r="D1951" s="43" t="str">
        <f t="shared" si="154"/>
        <v>Physical</v>
      </c>
      <c r="E1951" s="43">
        <f>IF(VLOOKUP(S1951,'DD-Lookup'!$J$6:$L$50,3,FALSE)="Monthly",(YEAR(AC1951)-YEAR(AB1951))*12+MONTH(AC1951)-MONTH(AB1951)+1,(AC1951-AB1951+1))</f>
        <v>1</v>
      </c>
      <c r="F1951" s="210">
        <f t="shared" si="155"/>
        <v>10000</v>
      </c>
      <c r="G1951" s="199">
        <v>1354133</v>
      </c>
      <c r="H1951" s="195">
        <v>37049.361747685201</v>
      </c>
      <c r="I1951" t="s">
        <v>2254</v>
      </c>
      <c r="M1951" t="s">
        <v>3341</v>
      </c>
      <c r="N1951" t="s">
        <v>3747</v>
      </c>
      <c r="O1951" t="s">
        <v>505</v>
      </c>
      <c r="Q1951" s="196">
        <v>10000</v>
      </c>
      <c r="S1951" t="s">
        <v>3342</v>
      </c>
      <c r="T1951" t="s">
        <v>3557</v>
      </c>
      <c r="U1951" s="198">
        <v>3.52</v>
      </c>
      <c r="V1951" t="s">
        <v>2199</v>
      </c>
      <c r="W1951" t="s">
        <v>2323</v>
      </c>
      <c r="X1951" t="s">
        <v>2204</v>
      </c>
      <c r="Y1951" t="s">
        <v>2469</v>
      </c>
      <c r="Z1951" t="s">
        <v>2995</v>
      </c>
      <c r="AA1951">
        <v>836210</v>
      </c>
      <c r="AB1951" s="195">
        <v>37050.875011574099</v>
      </c>
      <c r="AC1951" s="195">
        <v>37050.875011574099</v>
      </c>
    </row>
    <row r="1952" spans="1:29" x14ac:dyDescent="0.25">
      <c r="A1952" s="43" t="str">
        <f t="shared" si="151"/>
        <v>US Natural Gas Physical</v>
      </c>
      <c r="B1952" s="43" t="str">
        <f t="shared" si="152"/>
        <v>US</v>
      </c>
      <c r="C1952" s="43" t="str">
        <f t="shared" si="153"/>
        <v>Natural Gas</v>
      </c>
      <c r="D1952" s="43" t="str">
        <f t="shared" si="154"/>
        <v>Physical</v>
      </c>
      <c r="E1952" s="43">
        <f>IF(VLOOKUP(S1952,'DD-Lookup'!$J$6:$L$50,3,FALSE)="Monthly",(YEAR(AC1952)-YEAR(AB1952))*12+MONTH(AC1952)-MONTH(AB1952)+1,(AC1952-AB1952+1))</f>
        <v>1</v>
      </c>
      <c r="F1952" s="210">
        <f t="shared" si="155"/>
        <v>20000</v>
      </c>
      <c r="G1952" s="199">
        <v>1354135</v>
      </c>
      <c r="H1952" s="195">
        <v>37049.361793981501</v>
      </c>
      <c r="I1952" t="s">
        <v>3783</v>
      </c>
      <c r="M1952" t="s">
        <v>3341</v>
      </c>
      <c r="N1952" t="s">
        <v>3747</v>
      </c>
      <c r="O1952" t="s">
        <v>1623</v>
      </c>
      <c r="P1952" s="196">
        <v>20000</v>
      </c>
      <c r="S1952" t="s">
        <v>3342</v>
      </c>
      <c r="T1952" t="s">
        <v>3557</v>
      </c>
      <c r="U1952" s="198">
        <v>3.79</v>
      </c>
      <c r="V1952" t="s">
        <v>3784</v>
      </c>
      <c r="W1952" t="s">
        <v>2190</v>
      </c>
      <c r="X1952" t="s">
        <v>2191</v>
      </c>
      <c r="Y1952" t="s">
        <v>2469</v>
      </c>
      <c r="Z1952" t="s">
        <v>2995</v>
      </c>
      <c r="AA1952">
        <v>836211</v>
      </c>
      <c r="AB1952" s="195">
        <v>37050.875011574099</v>
      </c>
      <c r="AC1952" s="195">
        <v>37050.875011574099</v>
      </c>
    </row>
    <row r="1953" spans="1:29" x14ac:dyDescent="0.25">
      <c r="A1953" s="43" t="str">
        <f t="shared" si="151"/>
        <v>US Natural Gas Physical</v>
      </c>
      <c r="B1953" s="43" t="str">
        <f t="shared" si="152"/>
        <v>US</v>
      </c>
      <c r="C1953" s="43" t="str">
        <f t="shared" si="153"/>
        <v>Natural Gas</v>
      </c>
      <c r="D1953" s="43" t="str">
        <f t="shared" si="154"/>
        <v>Physical</v>
      </c>
      <c r="E1953" s="43">
        <f>IF(VLOOKUP(S1953,'DD-Lookup'!$J$6:$L$50,3,FALSE)="Monthly",(YEAR(AC1953)-YEAR(AB1953))*12+MONTH(AC1953)-MONTH(AB1953)+1,(AC1953-AB1953+1))</f>
        <v>1</v>
      </c>
      <c r="F1953" s="210">
        <f t="shared" si="155"/>
        <v>5000</v>
      </c>
      <c r="G1953" s="199">
        <v>1354136</v>
      </c>
      <c r="H1953" s="195">
        <v>37049.361817129597</v>
      </c>
      <c r="I1953" t="s">
        <v>2396</v>
      </c>
      <c r="M1953" t="s">
        <v>3341</v>
      </c>
      <c r="N1953" t="s">
        <v>3747</v>
      </c>
      <c r="O1953" t="s">
        <v>2706</v>
      </c>
      <c r="P1953" s="196">
        <v>5000</v>
      </c>
      <c r="S1953" t="s">
        <v>3342</v>
      </c>
      <c r="T1953" t="s">
        <v>3557</v>
      </c>
      <c r="U1953" s="198">
        <v>3.88</v>
      </c>
      <c r="V1953" t="s">
        <v>3736</v>
      </c>
      <c r="W1953" t="s">
        <v>431</v>
      </c>
      <c r="X1953" t="s">
        <v>3077</v>
      </c>
      <c r="Y1953" t="s">
        <v>2469</v>
      </c>
      <c r="Z1953" t="s">
        <v>2995</v>
      </c>
      <c r="AA1953">
        <v>836212</v>
      </c>
      <c r="AB1953" s="195">
        <v>37050.875011574099</v>
      </c>
      <c r="AC1953" s="195">
        <v>37050.875011574099</v>
      </c>
    </row>
    <row r="1954" spans="1:29" x14ac:dyDescent="0.25">
      <c r="A1954" s="43" t="str">
        <f t="shared" si="151"/>
        <v>US Natural Gas Physical</v>
      </c>
      <c r="B1954" s="43" t="str">
        <f t="shared" si="152"/>
        <v>US</v>
      </c>
      <c r="C1954" s="43" t="str">
        <f t="shared" si="153"/>
        <v>Natural Gas</v>
      </c>
      <c r="D1954" s="43" t="str">
        <f t="shared" si="154"/>
        <v>Physical</v>
      </c>
      <c r="E1954" s="43">
        <f>IF(VLOOKUP(S1954,'DD-Lookup'!$J$6:$L$50,3,FALSE)="Monthly",(YEAR(AC1954)-YEAR(AB1954))*12+MONTH(AC1954)-MONTH(AB1954)+1,(AC1954-AB1954+1))</f>
        <v>1</v>
      </c>
      <c r="F1954" s="210">
        <f t="shared" si="155"/>
        <v>2800</v>
      </c>
      <c r="G1954" s="199">
        <v>1354137</v>
      </c>
      <c r="H1954" s="195">
        <v>37049.361886574101</v>
      </c>
      <c r="I1954" t="s">
        <v>2288</v>
      </c>
      <c r="M1954" t="s">
        <v>3341</v>
      </c>
      <c r="N1954" t="s">
        <v>3747</v>
      </c>
      <c r="O1954" t="s">
        <v>559</v>
      </c>
      <c r="P1954" s="196">
        <v>2800</v>
      </c>
      <c r="S1954" t="s">
        <v>3342</v>
      </c>
      <c r="T1954" t="s">
        <v>3557</v>
      </c>
      <c r="U1954" s="198">
        <v>3.68</v>
      </c>
      <c r="V1954" t="s">
        <v>3305</v>
      </c>
      <c r="W1954" t="s">
        <v>2467</v>
      </c>
      <c r="X1954" t="s">
        <v>2468</v>
      </c>
      <c r="Y1954" t="s">
        <v>2469</v>
      </c>
      <c r="Z1954" t="s">
        <v>2995</v>
      </c>
      <c r="AA1954">
        <v>836213</v>
      </c>
      <c r="AB1954" s="195">
        <v>37050.875011574099</v>
      </c>
      <c r="AC1954" s="195">
        <v>37050.875011574099</v>
      </c>
    </row>
    <row r="1955" spans="1:29" x14ac:dyDescent="0.25">
      <c r="A1955" s="43" t="str">
        <f t="shared" si="151"/>
        <v>US Natural Gas Physical</v>
      </c>
      <c r="B1955" s="43" t="str">
        <f t="shared" si="152"/>
        <v>US</v>
      </c>
      <c r="C1955" s="43" t="str">
        <f t="shared" si="153"/>
        <v>Natural Gas</v>
      </c>
      <c r="D1955" s="43" t="str">
        <f t="shared" si="154"/>
        <v>Physical</v>
      </c>
      <c r="E1955" s="43">
        <f>IF(VLOOKUP(S1955,'DD-Lookup'!$J$6:$L$50,3,FALSE)="Monthly",(YEAR(AC1955)-YEAR(AB1955))*12+MONTH(AC1955)-MONTH(AB1955)+1,(AC1955-AB1955+1))</f>
        <v>1</v>
      </c>
      <c r="F1955" s="210">
        <f t="shared" si="155"/>
        <v>5000</v>
      </c>
      <c r="G1955" s="199">
        <v>1354138</v>
      </c>
      <c r="H1955" s="195">
        <v>37049.361932870401</v>
      </c>
      <c r="I1955" t="s">
        <v>2483</v>
      </c>
      <c r="M1955" t="s">
        <v>3341</v>
      </c>
      <c r="N1955" t="s">
        <v>3747</v>
      </c>
      <c r="O1955" t="s">
        <v>1623</v>
      </c>
      <c r="Q1955" s="196">
        <v>5000</v>
      </c>
      <c r="S1955" t="s">
        <v>3342</v>
      </c>
      <c r="T1955" t="s">
        <v>3557</v>
      </c>
      <c r="U1955" s="198">
        <v>3.8</v>
      </c>
      <c r="V1955" t="s">
        <v>3800</v>
      </c>
      <c r="W1955" t="s">
        <v>2190</v>
      </c>
      <c r="X1955" t="s">
        <v>2191</v>
      </c>
      <c r="Y1955" t="s">
        <v>2469</v>
      </c>
      <c r="Z1955" t="s">
        <v>2995</v>
      </c>
      <c r="AA1955">
        <v>836215</v>
      </c>
      <c r="AB1955" s="195">
        <v>37050.875011574099</v>
      </c>
      <c r="AC1955" s="195">
        <v>37050.875011574099</v>
      </c>
    </row>
    <row r="1956" spans="1:29" x14ac:dyDescent="0.25">
      <c r="A1956" s="43" t="str">
        <f t="shared" si="151"/>
        <v>US Natural Gas Physical</v>
      </c>
      <c r="B1956" s="43" t="str">
        <f t="shared" si="152"/>
        <v>US</v>
      </c>
      <c r="C1956" s="43" t="str">
        <f t="shared" si="153"/>
        <v>Natural Gas</v>
      </c>
      <c r="D1956" s="43" t="str">
        <f t="shared" si="154"/>
        <v>Physical</v>
      </c>
      <c r="E1956" s="43">
        <f>IF(VLOOKUP(S1956,'DD-Lookup'!$J$6:$L$50,3,FALSE)="Monthly",(YEAR(AC1956)-YEAR(AB1956))*12+MONTH(AC1956)-MONTH(AB1956)+1,(AC1956-AB1956+1))</f>
        <v>1</v>
      </c>
      <c r="F1956" s="210">
        <f t="shared" si="155"/>
        <v>10000</v>
      </c>
      <c r="G1956" s="199">
        <v>1354139</v>
      </c>
      <c r="H1956" s="195">
        <v>37049.361956018503</v>
      </c>
      <c r="I1956" t="s">
        <v>2487</v>
      </c>
      <c r="M1956" t="s">
        <v>3341</v>
      </c>
      <c r="N1956" t="s">
        <v>3747</v>
      </c>
      <c r="O1956" t="s">
        <v>379</v>
      </c>
      <c r="P1956" s="196">
        <v>10000</v>
      </c>
      <c r="S1956" t="s">
        <v>3342</v>
      </c>
      <c r="T1956" t="s">
        <v>3557</v>
      </c>
      <c r="U1956" s="198">
        <v>3.7</v>
      </c>
      <c r="V1956" t="s">
        <v>1730</v>
      </c>
      <c r="W1956" t="s">
        <v>2467</v>
      </c>
      <c r="X1956" t="s">
        <v>2468</v>
      </c>
      <c r="Y1956" t="s">
        <v>2469</v>
      </c>
      <c r="Z1956" t="s">
        <v>2995</v>
      </c>
      <c r="AA1956">
        <v>836214</v>
      </c>
      <c r="AB1956" s="195">
        <v>37050.875011574099</v>
      </c>
      <c r="AC1956" s="195">
        <v>37050.875011574099</v>
      </c>
    </row>
    <row r="1957" spans="1:29" x14ac:dyDescent="0.25">
      <c r="A1957" s="43" t="str">
        <f t="shared" si="151"/>
        <v>US Power Physical</v>
      </c>
      <c r="B1957" s="43" t="str">
        <f t="shared" si="152"/>
        <v>US</v>
      </c>
      <c r="C1957" s="43" t="str">
        <f t="shared" si="153"/>
        <v>Power</v>
      </c>
      <c r="D1957" s="43" t="str">
        <f t="shared" si="154"/>
        <v>Physical</v>
      </c>
      <c r="E1957" s="43">
        <f>IF(VLOOKUP(S1957,'DD-Lookup'!$J$6:$L$50,3,FALSE)="Monthly",(YEAR(AC1957)-YEAR(AB1957))*12+MONTH(AC1957)-MONTH(AB1957)+1,(AC1957-AB1957+1))</f>
        <v>30</v>
      </c>
      <c r="F1957" s="210">
        <f t="shared" si="155"/>
        <v>750</v>
      </c>
      <c r="G1957" s="199">
        <v>1354140</v>
      </c>
      <c r="H1957" s="195">
        <v>37049.361979166701</v>
      </c>
      <c r="I1957" t="s">
        <v>3382</v>
      </c>
      <c r="M1957" t="s">
        <v>2766</v>
      </c>
      <c r="N1957" t="s">
        <v>3308</v>
      </c>
      <c r="O1957" t="s">
        <v>3670</v>
      </c>
      <c r="Q1957" s="196">
        <v>25</v>
      </c>
      <c r="S1957" t="s">
        <v>3340</v>
      </c>
      <c r="T1957" t="s">
        <v>3557</v>
      </c>
      <c r="U1957" s="198">
        <v>135</v>
      </c>
      <c r="V1957" t="s">
        <v>3863</v>
      </c>
      <c r="W1957" t="s">
        <v>2438</v>
      </c>
      <c r="X1957" t="s">
        <v>1756</v>
      </c>
      <c r="Y1957" t="s">
        <v>2662</v>
      </c>
      <c r="Z1957" t="s">
        <v>2990</v>
      </c>
      <c r="AA1957">
        <v>636851.1</v>
      </c>
      <c r="AB1957" s="195">
        <v>37135.875011574099</v>
      </c>
      <c r="AC1957" s="195">
        <v>37164.875011574099</v>
      </c>
    </row>
    <row r="1958" spans="1:29" x14ac:dyDescent="0.25">
      <c r="A1958" s="43" t="str">
        <f t="shared" si="151"/>
        <v>US Natural Gas Physical</v>
      </c>
      <c r="B1958" s="43" t="str">
        <f t="shared" si="152"/>
        <v>US</v>
      </c>
      <c r="C1958" s="43" t="str">
        <f t="shared" si="153"/>
        <v>Natural Gas</v>
      </c>
      <c r="D1958" s="43" t="str">
        <f t="shared" si="154"/>
        <v>Physical</v>
      </c>
      <c r="E1958" s="43">
        <f>IF(VLOOKUP(S1958,'DD-Lookup'!$J$6:$L$50,3,FALSE)="Monthly",(YEAR(AC1958)-YEAR(AB1958))*12+MONTH(AC1958)-MONTH(AB1958)+1,(AC1958-AB1958+1))</f>
        <v>1</v>
      </c>
      <c r="F1958" s="210">
        <f t="shared" si="155"/>
        <v>333</v>
      </c>
      <c r="G1958" s="199">
        <v>1354141</v>
      </c>
      <c r="H1958" s="195">
        <v>37049.361979166701</v>
      </c>
      <c r="I1958" t="s">
        <v>2527</v>
      </c>
      <c r="M1958" t="s">
        <v>3341</v>
      </c>
      <c r="N1958" t="s">
        <v>3747</v>
      </c>
      <c r="O1958" t="s">
        <v>645</v>
      </c>
      <c r="Q1958" s="196">
        <v>333</v>
      </c>
      <c r="S1958" t="s">
        <v>3342</v>
      </c>
      <c r="T1958" t="s">
        <v>3557</v>
      </c>
      <c r="U1958" s="198">
        <v>3.7149999999999999</v>
      </c>
      <c r="V1958" t="s">
        <v>2349</v>
      </c>
      <c r="W1958" t="s">
        <v>2467</v>
      </c>
      <c r="X1958" t="s">
        <v>2468</v>
      </c>
      <c r="Y1958" t="s">
        <v>2469</v>
      </c>
      <c r="Z1958" t="s">
        <v>2995</v>
      </c>
      <c r="AA1958">
        <v>836219</v>
      </c>
      <c r="AB1958" s="195">
        <v>37050.875011574099</v>
      </c>
      <c r="AC1958" s="195">
        <v>37050.875011574099</v>
      </c>
    </row>
    <row r="1959" spans="1:29" x14ac:dyDescent="0.25">
      <c r="A1959" s="43" t="str">
        <f t="shared" si="151"/>
        <v xml:space="preserve"> Natural Gas Physical</v>
      </c>
      <c r="B1959" s="43" t="str">
        <f t="shared" si="152"/>
        <v/>
      </c>
      <c r="C1959" s="43" t="str">
        <f t="shared" si="153"/>
        <v>Natural Gas</v>
      </c>
      <c r="D1959" s="43" t="str">
        <f t="shared" si="154"/>
        <v>Physical</v>
      </c>
      <c r="E1959" s="43">
        <f>IF(VLOOKUP(S1959,'DD-Lookup'!$J$6:$L$50,3,FALSE)="Monthly",(YEAR(AC1959)-YEAR(AB1959))*12+MONTH(AC1959)-MONTH(AB1959)+1,(AC1959-AB1959+1))</f>
        <v>1</v>
      </c>
      <c r="F1959" s="210">
        <f t="shared" si="155"/>
        <v>3000</v>
      </c>
      <c r="G1959" s="199">
        <v>1354142</v>
      </c>
      <c r="H1959" s="195">
        <v>37049.361990740697</v>
      </c>
      <c r="I1959" t="s">
        <v>2395</v>
      </c>
      <c r="M1959" t="s">
        <v>3341</v>
      </c>
      <c r="N1959" t="s">
        <v>3104</v>
      </c>
      <c r="O1959" t="s">
        <v>688</v>
      </c>
      <c r="P1959" s="196">
        <v>3000</v>
      </c>
      <c r="S1959" t="s">
        <v>3342</v>
      </c>
      <c r="T1959" t="s">
        <v>3557</v>
      </c>
      <c r="U1959" s="198">
        <v>2.69</v>
      </c>
      <c r="V1959" t="s">
        <v>3782</v>
      </c>
      <c r="W1959" t="s">
        <v>1770</v>
      </c>
      <c r="X1959" t="s">
        <v>3726</v>
      </c>
      <c r="Y1959" t="s">
        <v>2469</v>
      </c>
      <c r="Z1959" t="s">
        <v>2996</v>
      </c>
      <c r="AA1959">
        <v>836217</v>
      </c>
      <c r="AB1959" s="195">
        <v>37050.875011574099</v>
      </c>
      <c r="AC1959" s="195">
        <v>37050.875011574099</v>
      </c>
    </row>
    <row r="1960" spans="1:29" x14ac:dyDescent="0.25">
      <c r="A1960" s="43" t="str">
        <f t="shared" si="151"/>
        <v xml:space="preserve"> Natural Gas Physical</v>
      </c>
      <c r="B1960" s="43" t="str">
        <f t="shared" si="152"/>
        <v/>
      </c>
      <c r="C1960" s="43" t="str">
        <f t="shared" si="153"/>
        <v>Natural Gas</v>
      </c>
      <c r="D1960" s="43" t="str">
        <f t="shared" si="154"/>
        <v>Physical</v>
      </c>
      <c r="E1960" s="43">
        <f>IF(VLOOKUP(S1960,'DD-Lookup'!$J$6:$L$50,3,FALSE)="Monthly",(YEAR(AC1960)-YEAR(AB1960))*12+MONTH(AC1960)-MONTH(AB1960)+1,(AC1960-AB1960+1))</f>
        <v>1</v>
      </c>
      <c r="F1960" s="210">
        <f t="shared" si="155"/>
        <v>10000</v>
      </c>
      <c r="G1960" s="199">
        <v>1354143</v>
      </c>
      <c r="H1960" s="195">
        <v>37049.361990740697</v>
      </c>
      <c r="I1960" t="s">
        <v>2390</v>
      </c>
      <c r="M1960" t="s">
        <v>3341</v>
      </c>
      <c r="N1960" t="s">
        <v>3104</v>
      </c>
      <c r="O1960" t="s">
        <v>3620</v>
      </c>
      <c r="P1960" s="196">
        <v>10000</v>
      </c>
      <c r="S1960" t="s">
        <v>3719</v>
      </c>
      <c r="T1960" t="s">
        <v>3105</v>
      </c>
      <c r="U1960" s="198">
        <v>4.24</v>
      </c>
      <c r="V1960" t="s">
        <v>702</v>
      </c>
      <c r="W1960" t="s">
        <v>635</v>
      </c>
      <c r="X1960" t="s">
        <v>3106</v>
      </c>
      <c r="Y1960" t="s">
        <v>2469</v>
      </c>
      <c r="Z1960" t="s">
        <v>2996</v>
      </c>
      <c r="AA1960">
        <v>836218</v>
      </c>
      <c r="AB1960" s="195">
        <v>37049.875011574099</v>
      </c>
      <c r="AC1960" s="195">
        <v>37049.875011574099</v>
      </c>
    </row>
    <row r="1961" spans="1:29" x14ac:dyDescent="0.25">
      <c r="A1961" s="43" t="str">
        <f t="shared" si="151"/>
        <v>US Natural Gas Financial</v>
      </c>
      <c r="B1961" s="43" t="str">
        <f t="shared" si="152"/>
        <v>US</v>
      </c>
      <c r="C1961" s="43" t="str">
        <f t="shared" si="153"/>
        <v>Natural Gas</v>
      </c>
      <c r="D1961" s="43" t="str">
        <f t="shared" si="154"/>
        <v>Financial</v>
      </c>
      <c r="E1961" s="43">
        <f>IF(VLOOKUP(S1961,'DD-Lookup'!$J$6:$L$50,3,FALSE)="Monthly",(YEAR(AC1961)-YEAR(AB1961))*12+MONTH(AC1961)-MONTH(AB1961)+1,(AC1961-AB1961+1))</f>
        <v>31</v>
      </c>
      <c r="F1961" s="210">
        <f t="shared" si="155"/>
        <v>155000</v>
      </c>
      <c r="G1961" s="199">
        <v>1354144</v>
      </c>
      <c r="H1961" s="195">
        <v>37049.362002314803</v>
      </c>
      <c r="I1961" t="s">
        <v>2284</v>
      </c>
      <c r="M1961" t="s">
        <v>3341</v>
      </c>
      <c r="N1961" t="s">
        <v>2281</v>
      </c>
      <c r="O1961" t="s">
        <v>2475</v>
      </c>
      <c r="Q1961" s="196">
        <v>5000</v>
      </c>
      <c r="S1961" t="s">
        <v>3342</v>
      </c>
      <c r="T1961" t="s">
        <v>3557</v>
      </c>
      <c r="U1961" s="198">
        <v>3.77</v>
      </c>
      <c r="V1961" t="s">
        <v>3925</v>
      </c>
      <c r="W1961" t="s">
        <v>2853</v>
      </c>
      <c r="X1961" t="s">
        <v>2282</v>
      </c>
      <c r="Y1961" t="s">
        <v>3575</v>
      </c>
      <c r="Z1961" t="s">
        <v>2995</v>
      </c>
      <c r="AA1961" t="s">
        <v>703</v>
      </c>
      <c r="AB1961" s="195">
        <v>37073.875</v>
      </c>
      <c r="AC1961" s="195">
        <v>37103.875</v>
      </c>
    </row>
    <row r="1962" spans="1:29" x14ac:dyDescent="0.25">
      <c r="A1962" s="43" t="str">
        <f t="shared" si="151"/>
        <v>US Natural Gas Physical</v>
      </c>
      <c r="B1962" s="43" t="str">
        <f t="shared" si="152"/>
        <v>US</v>
      </c>
      <c r="C1962" s="43" t="str">
        <f t="shared" si="153"/>
        <v>Natural Gas</v>
      </c>
      <c r="D1962" s="43" t="str">
        <f t="shared" si="154"/>
        <v>Physical</v>
      </c>
      <c r="E1962" s="43">
        <f>IF(VLOOKUP(S1962,'DD-Lookup'!$J$6:$L$50,3,FALSE)="Monthly",(YEAR(AC1962)-YEAR(AB1962))*12+MONTH(AC1962)-MONTH(AB1962)+1,(AC1962-AB1962+1))</f>
        <v>1</v>
      </c>
      <c r="F1962" s="210">
        <f t="shared" si="155"/>
        <v>5000</v>
      </c>
      <c r="G1962" s="199">
        <v>1354146</v>
      </c>
      <c r="H1962" s="195">
        <v>37049.362083333297</v>
      </c>
      <c r="I1962" t="s">
        <v>2185</v>
      </c>
      <c r="M1962" t="s">
        <v>3341</v>
      </c>
      <c r="N1962" t="s">
        <v>3747</v>
      </c>
      <c r="O1962" t="s">
        <v>497</v>
      </c>
      <c r="Q1962" s="196">
        <v>5000</v>
      </c>
      <c r="S1962" t="s">
        <v>3342</v>
      </c>
      <c r="T1962" t="s">
        <v>3557</v>
      </c>
      <c r="U1962" s="198">
        <v>2.2400000000000002</v>
      </c>
      <c r="V1962" t="s">
        <v>2186</v>
      </c>
      <c r="W1962" t="s">
        <v>3490</v>
      </c>
      <c r="X1962" t="s">
        <v>3325</v>
      </c>
      <c r="Y1962" t="s">
        <v>2469</v>
      </c>
      <c r="Z1962" t="s">
        <v>2995</v>
      </c>
      <c r="AA1962">
        <v>836221</v>
      </c>
      <c r="AB1962" s="195">
        <v>37050.875011574099</v>
      </c>
      <c r="AC1962" s="195">
        <v>37050.875011574099</v>
      </c>
    </row>
    <row r="1963" spans="1:29" x14ac:dyDescent="0.25">
      <c r="A1963" s="43" t="str">
        <f t="shared" si="151"/>
        <v>US Natural Gas Financial</v>
      </c>
      <c r="B1963" s="43" t="str">
        <f t="shared" si="152"/>
        <v>US</v>
      </c>
      <c r="C1963" s="43" t="str">
        <f t="shared" si="153"/>
        <v>Natural Gas</v>
      </c>
      <c r="D1963" s="43" t="str">
        <f t="shared" si="154"/>
        <v>Financial</v>
      </c>
      <c r="E1963" s="43">
        <f>IF(VLOOKUP(S1963,'DD-Lookup'!$J$6:$L$50,3,FALSE)="Monthly",(YEAR(AC1963)-YEAR(AB1963))*12+MONTH(AC1963)-MONTH(AB1963)+1,(AC1963-AB1963+1))</f>
        <v>31</v>
      </c>
      <c r="F1963" s="210">
        <f t="shared" si="155"/>
        <v>155000</v>
      </c>
      <c r="G1963" s="199">
        <v>1354147</v>
      </c>
      <c r="H1963" s="195">
        <v>37049.362094907403</v>
      </c>
      <c r="I1963" t="s">
        <v>2322</v>
      </c>
      <c r="M1963" t="s">
        <v>3341</v>
      </c>
      <c r="N1963" t="s">
        <v>2476</v>
      </c>
      <c r="O1963" t="s">
        <v>3300</v>
      </c>
      <c r="P1963" s="196">
        <v>5000</v>
      </c>
      <c r="S1963" t="s">
        <v>3342</v>
      </c>
      <c r="T1963" t="s">
        <v>3557</v>
      </c>
      <c r="U1963" s="198">
        <v>-1.3</v>
      </c>
      <c r="V1963" t="s">
        <v>4193</v>
      </c>
      <c r="W1963" t="s">
        <v>481</v>
      </c>
      <c r="X1963" t="s">
        <v>482</v>
      </c>
      <c r="Y1963" t="s">
        <v>3575</v>
      </c>
      <c r="Z1963" t="s">
        <v>2995</v>
      </c>
      <c r="AA1963" t="s">
        <v>704</v>
      </c>
      <c r="AB1963" s="195">
        <v>37073.875011574099</v>
      </c>
      <c r="AC1963" s="195">
        <v>37103.875011574099</v>
      </c>
    </row>
    <row r="1964" spans="1:29" x14ac:dyDescent="0.25">
      <c r="A1964" s="43" t="str">
        <f t="shared" si="151"/>
        <v>US Natural Gas Physical</v>
      </c>
      <c r="B1964" s="43" t="str">
        <f t="shared" si="152"/>
        <v>US</v>
      </c>
      <c r="C1964" s="43" t="str">
        <f t="shared" si="153"/>
        <v>Natural Gas</v>
      </c>
      <c r="D1964" s="43" t="str">
        <f t="shared" si="154"/>
        <v>Physical</v>
      </c>
      <c r="E1964" s="43">
        <f>IF(VLOOKUP(S1964,'DD-Lookup'!$J$6:$L$50,3,FALSE)="Monthly",(YEAR(AC1964)-YEAR(AB1964))*12+MONTH(AC1964)-MONTH(AB1964)+1,(AC1964-AB1964+1))</f>
        <v>1</v>
      </c>
      <c r="F1964" s="210">
        <f t="shared" si="155"/>
        <v>15000</v>
      </c>
      <c r="G1964" s="199">
        <v>1354148</v>
      </c>
      <c r="H1964" s="195">
        <v>37049.362152777801</v>
      </c>
      <c r="I1964" t="s">
        <v>2394</v>
      </c>
      <c r="M1964" t="s">
        <v>3341</v>
      </c>
      <c r="N1964" t="s">
        <v>3747</v>
      </c>
      <c r="O1964" t="s">
        <v>1636</v>
      </c>
      <c r="Q1964" s="196">
        <v>15000</v>
      </c>
      <c r="S1964" t="s">
        <v>3342</v>
      </c>
      <c r="T1964" t="s">
        <v>3557</v>
      </c>
      <c r="U1964" s="198">
        <v>3.51</v>
      </c>
      <c r="V1964" t="s">
        <v>1765</v>
      </c>
      <c r="W1964" t="s">
        <v>2366</v>
      </c>
      <c r="X1964" t="s">
        <v>3093</v>
      </c>
      <c r="Y1964" t="s">
        <v>2469</v>
      </c>
      <c r="Z1964" t="s">
        <v>2995</v>
      </c>
      <c r="AA1964">
        <v>836222</v>
      </c>
      <c r="AB1964" s="195">
        <v>37050.875011574099</v>
      </c>
      <c r="AC1964" s="195">
        <v>37050.875011574099</v>
      </c>
    </row>
    <row r="1965" spans="1:29" x14ac:dyDescent="0.25">
      <c r="A1965" s="43" t="str">
        <f t="shared" si="151"/>
        <v>US Natural Gas Physical</v>
      </c>
      <c r="B1965" s="43" t="str">
        <f t="shared" si="152"/>
        <v>US</v>
      </c>
      <c r="C1965" s="43" t="str">
        <f t="shared" si="153"/>
        <v>Natural Gas</v>
      </c>
      <c r="D1965" s="43" t="str">
        <f t="shared" si="154"/>
        <v>Physical</v>
      </c>
      <c r="E1965" s="43">
        <f>IF(VLOOKUP(S1965,'DD-Lookup'!$J$6:$L$50,3,FALSE)="Monthly",(YEAR(AC1965)-YEAR(AB1965))*12+MONTH(AC1965)-MONTH(AB1965)+1,(AC1965-AB1965+1))</f>
        <v>1</v>
      </c>
      <c r="F1965" s="210">
        <f t="shared" si="155"/>
        <v>5000</v>
      </c>
      <c r="G1965" s="199">
        <v>1354149</v>
      </c>
      <c r="H1965" s="195">
        <v>37049.362164351798</v>
      </c>
      <c r="I1965" t="s">
        <v>2172</v>
      </c>
      <c r="M1965" t="s">
        <v>3341</v>
      </c>
      <c r="N1965" t="s">
        <v>3747</v>
      </c>
      <c r="O1965" t="s">
        <v>442</v>
      </c>
      <c r="P1965" s="196">
        <v>5000</v>
      </c>
      <c r="S1965" t="s">
        <v>3342</v>
      </c>
      <c r="T1965" t="s">
        <v>3557</v>
      </c>
      <c r="U1965" s="198">
        <v>3.7850000000000001</v>
      </c>
      <c r="V1965" t="s">
        <v>3847</v>
      </c>
      <c r="W1965" t="s">
        <v>2509</v>
      </c>
      <c r="X1965" t="s">
        <v>2510</v>
      </c>
      <c r="Y1965" t="s">
        <v>2469</v>
      </c>
      <c r="Z1965" t="s">
        <v>2995</v>
      </c>
      <c r="AA1965">
        <v>836223</v>
      </c>
      <c r="AB1965" s="195">
        <v>37050.875011574099</v>
      </c>
      <c r="AC1965" s="195">
        <v>37050.875011574099</v>
      </c>
    </row>
    <row r="1966" spans="1:29" x14ac:dyDescent="0.25">
      <c r="A1966" s="43" t="str">
        <f t="shared" si="151"/>
        <v>US Natural Gas Physical</v>
      </c>
      <c r="B1966" s="43" t="str">
        <f t="shared" si="152"/>
        <v>US</v>
      </c>
      <c r="C1966" s="43" t="str">
        <f t="shared" si="153"/>
        <v>Natural Gas</v>
      </c>
      <c r="D1966" s="43" t="str">
        <f t="shared" si="154"/>
        <v>Physical</v>
      </c>
      <c r="E1966" s="43">
        <f>IF(VLOOKUP(S1966,'DD-Lookup'!$J$6:$L$50,3,FALSE)="Monthly",(YEAR(AC1966)-YEAR(AB1966))*12+MONTH(AC1966)-MONTH(AB1966)+1,(AC1966-AB1966+1))</f>
        <v>1</v>
      </c>
      <c r="F1966" s="210">
        <f t="shared" si="155"/>
        <v>10000</v>
      </c>
      <c r="G1966" s="199">
        <v>1354150</v>
      </c>
      <c r="H1966" s="195">
        <v>37049.362199074101</v>
      </c>
      <c r="I1966" t="s">
        <v>2172</v>
      </c>
      <c r="M1966" t="s">
        <v>3341</v>
      </c>
      <c r="N1966" t="s">
        <v>3747</v>
      </c>
      <c r="O1966" t="s">
        <v>442</v>
      </c>
      <c r="P1966" s="196">
        <v>10000</v>
      </c>
      <c r="S1966" t="s">
        <v>3342</v>
      </c>
      <c r="T1966" t="s">
        <v>3557</v>
      </c>
      <c r="U1966" s="198">
        <v>3.78</v>
      </c>
      <c r="V1966" t="s">
        <v>3847</v>
      </c>
      <c r="W1966" t="s">
        <v>2509</v>
      </c>
      <c r="X1966" t="s">
        <v>2510</v>
      </c>
      <c r="Y1966" t="s">
        <v>2469</v>
      </c>
      <c r="Z1966" t="s">
        <v>2995</v>
      </c>
      <c r="AA1966">
        <v>836224</v>
      </c>
      <c r="AB1966" s="195">
        <v>37050.875011574099</v>
      </c>
      <c r="AC1966" s="195">
        <v>37050.875011574099</v>
      </c>
    </row>
    <row r="1967" spans="1:29" x14ac:dyDescent="0.25">
      <c r="A1967" s="43" t="str">
        <f t="shared" si="151"/>
        <v>US Natural Gas Financial</v>
      </c>
      <c r="B1967" s="43" t="str">
        <f t="shared" si="152"/>
        <v>US</v>
      </c>
      <c r="C1967" s="43" t="str">
        <f t="shared" si="153"/>
        <v>Natural Gas</v>
      </c>
      <c r="D1967" s="43" t="str">
        <f t="shared" si="154"/>
        <v>Financial</v>
      </c>
      <c r="E1967" s="43">
        <f>IF(VLOOKUP(S1967,'DD-Lookup'!$J$6:$L$50,3,FALSE)="Monthly",(YEAR(AC1967)-YEAR(AB1967))*12+MONTH(AC1967)-MONTH(AB1967)+1,(AC1967-AB1967+1))</f>
        <v>23</v>
      </c>
      <c r="F1967" s="210">
        <f t="shared" si="155"/>
        <v>230000</v>
      </c>
      <c r="G1967" s="199">
        <v>1354151</v>
      </c>
      <c r="H1967" s="195">
        <v>37049.362210648098</v>
      </c>
      <c r="I1967" t="s">
        <v>2472</v>
      </c>
      <c r="M1967" t="s">
        <v>3341</v>
      </c>
      <c r="N1967" t="s">
        <v>2281</v>
      </c>
      <c r="O1967" t="s">
        <v>2709</v>
      </c>
      <c r="Q1967" s="196">
        <v>10000</v>
      </c>
      <c r="S1967" t="s">
        <v>3342</v>
      </c>
      <c r="T1967" t="s">
        <v>3557</v>
      </c>
      <c r="U1967" s="198">
        <v>3.49</v>
      </c>
      <c r="V1967" t="s">
        <v>3879</v>
      </c>
      <c r="W1967" t="s">
        <v>3099</v>
      </c>
      <c r="X1967" t="s">
        <v>2291</v>
      </c>
      <c r="Y1967" t="s">
        <v>3575</v>
      </c>
      <c r="Z1967" t="s">
        <v>2995</v>
      </c>
      <c r="AA1967" t="s">
        <v>705</v>
      </c>
      <c r="AB1967" s="195">
        <v>37050.875011574099</v>
      </c>
      <c r="AC1967" s="195">
        <v>37072.875011574099</v>
      </c>
    </row>
    <row r="1968" spans="1:29" x14ac:dyDescent="0.25">
      <c r="A1968" s="43" t="str">
        <f t="shared" si="151"/>
        <v>US Natural Gas Physical</v>
      </c>
      <c r="B1968" s="43" t="str">
        <f t="shared" si="152"/>
        <v>US</v>
      </c>
      <c r="C1968" s="43" t="str">
        <f t="shared" si="153"/>
        <v>Natural Gas</v>
      </c>
      <c r="D1968" s="43" t="str">
        <f t="shared" si="154"/>
        <v>Physical</v>
      </c>
      <c r="E1968" s="43">
        <f>IF(VLOOKUP(S1968,'DD-Lookup'!$J$6:$L$50,3,FALSE)="Monthly",(YEAR(AC1968)-YEAR(AB1968))*12+MONTH(AC1968)-MONTH(AB1968)+1,(AC1968-AB1968+1))</f>
        <v>1</v>
      </c>
      <c r="F1968" s="210">
        <f t="shared" si="155"/>
        <v>5000</v>
      </c>
      <c r="G1968" s="199">
        <v>1354152</v>
      </c>
      <c r="H1968" s="195">
        <v>37049.362268518496</v>
      </c>
      <c r="I1968" t="s">
        <v>2187</v>
      </c>
      <c r="M1968" t="s">
        <v>3341</v>
      </c>
      <c r="N1968" t="s">
        <v>3747</v>
      </c>
      <c r="O1968" t="s">
        <v>1633</v>
      </c>
      <c r="P1968" s="196">
        <v>5000</v>
      </c>
      <c r="S1968" t="s">
        <v>3342</v>
      </c>
      <c r="T1968" t="s">
        <v>3557</v>
      </c>
      <c r="U1968" s="198">
        <v>3.4950000000000001</v>
      </c>
      <c r="V1968" t="s">
        <v>2188</v>
      </c>
      <c r="W1968" t="s">
        <v>2181</v>
      </c>
      <c r="X1968" t="s">
        <v>3093</v>
      </c>
      <c r="Y1968" t="s">
        <v>2469</v>
      </c>
      <c r="Z1968" t="s">
        <v>2995</v>
      </c>
      <c r="AA1968">
        <v>836225</v>
      </c>
      <c r="AB1968" s="195">
        <v>37050.875011574099</v>
      </c>
      <c r="AC1968" s="195">
        <v>37050.875011574099</v>
      </c>
    </row>
    <row r="1969" spans="1:29" x14ac:dyDescent="0.25">
      <c r="A1969" s="43" t="str">
        <f t="shared" si="151"/>
        <v xml:space="preserve"> Natural Gas Physical</v>
      </c>
      <c r="B1969" s="43" t="str">
        <f t="shared" si="152"/>
        <v/>
      </c>
      <c r="C1969" s="43" t="str">
        <f t="shared" si="153"/>
        <v>Natural Gas</v>
      </c>
      <c r="D1969" s="43" t="str">
        <f t="shared" si="154"/>
        <v>Physical</v>
      </c>
      <c r="E1969" s="43">
        <f>IF(VLOOKUP(S1969,'DD-Lookup'!$J$6:$L$50,3,FALSE)="Monthly",(YEAR(AC1969)-YEAR(AB1969))*12+MONTH(AC1969)-MONTH(AB1969)+1,(AC1969-AB1969+1))</f>
        <v>1</v>
      </c>
      <c r="F1969" s="210">
        <f t="shared" si="155"/>
        <v>5000</v>
      </c>
      <c r="G1969" s="199">
        <v>1354153</v>
      </c>
      <c r="H1969" s="195">
        <v>37049.362291666701</v>
      </c>
      <c r="I1969" t="s">
        <v>2422</v>
      </c>
      <c r="M1969" t="s">
        <v>3341</v>
      </c>
      <c r="N1969" t="s">
        <v>3104</v>
      </c>
      <c r="O1969" t="s">
        <v>706</v>
      </c>
      <c r="Q1969" s="196">
        <v>5000</v>
      </c>
      <c r="S1969" t="s">
        <v>3719</v>
      </c>
      <c r="T1969" t="s">
        <v>3105</v>
      </c>
      <c r="U1969" s="198">
        <v>4.38</v>
      </c>
      <c r="V1969" t="s">
        <v>3727</v>
      </c>
      <c r="W1969" t="s">
        <v>635</v>
      </c>
      <c r="X1969" t="s">
        <v>3106</v>
      </c>
      <c r="Y1969" t="s">
        <v>2469</v>
      </c>
      <c r="Z1969" t="s">
        <v>2996</v>
      </c>
      <c r="AA1969">
        <v>836226</v>
      </c>
      <c r="AB1969" s="195">
        <v>37050.875011574099</v>
      </c>
      <c r="AC1969" s="195">
        <v>37050.875011574099</v>
      </c>
    </row>
    <row r="1970" spans="1:29" x14ac:dyDescent="0.25">
      <c r="A1970" s="43" t="str">
        <f t="shared" si="151"/>
        <v xml:space="preserve"> Natural Gas Physical</v>
      </c>
      <c r="B1970" s="43" t="str">
        <f t="shared" si="152"/>
        <v/>
      </c>
      <c r="C1970" s="43" t="str">
        <f t="shared" si="153"/>
        <v>Natural Gas</v>
      </c>
      <c r="D1970" s="43" t="str">
        <f t="shared" si="154"/>
        <v>Physical</v>
      </c>
      <c r="E1970" s="43">
        <f>IF(VLOOKUP(S1970,'DD-Lookup'!$J$6:$L$50,3,FALSE)="Monthly",(YEAR(AC1970)-YEAR(AB1970))*12+MONTH(AC1970)-MONTH(AB1970)+1,(AC1970-AB1970+1))</f>
        <v>1</v>
      </c>
      <c r="F1970" s="210">
        <f t="shared" si="155"/>
        <v>10000</v>
      </c>
      <c r="G1970" s="199">
        <v>1354154</v>
      </c>
      <c r="H1970" s="195">
        <v>37049.362326388902</v>
      </c>
      <c r="I1970" t="s">
        <v>2487</v>
      </c>
      <c r="M1970" t="s">
        <v>3341</v>
      </c>
      <c r="N1970" t="s">
        <v>3104</v>
      </c>
      <c r="O1970" t="s">
        <v>3620</v>
      </c>
      <c r="P1970" s="196">
        <v>10000</v>
      </c>
      <c r="S1970" t="s">
        <v>3719</v>
      </c>
      <c r="T1970" t="s">
        <v>3105</v>
      </c>
      <c r="U1970" s="198">
        <v>4.24</v>
      </c>
      <c r="V1970" t="s">
        <v>2354</v>
      </c>
      <c r="W1970" t="s">
        <v>635</v>
      </c>
      <c r="X1970" t="s">
        <v>3106</v>
      </c>
      <c r="Y1970" t="s">
        <v>2469</v>
      </c>
      <c r="Z1970" t="s">
        <v>2996</v>
      </c>
      <c r="AA1970">
        <v>836227</v>
      </c>
      <c r="AB1970" s="195">
        <v>37049.875011574099</v>
      </c>
      <c r="AC1970" s="195">
        <v>37049.875011574099</v>
      </c>
    </row>
    <row r="1971" spans="1:29" x14ac:dyDescent="0.25">
      <c r="A1971" s="43" t="str">
        <f t="shared" si="151"/>
        <v>US Power Physical</v>
      </c>
      <c r="B1971" s="43" t="str">
        <f t="shared" si="152"/>
        <v>US</v>
      </c>
      <c r="C1971" s="43" t="str">
        <f t="shared" si="153"/>
        <v>Power</v>
      </c>
      <c r="D1971" s="43" t="str">
        <f t="shared" si="154"/>
        <v>Physical</v>
      </c>
      <c r="E1971" s="43">
        <f>IF(VLOOKUP(S1971,'DD-Lookup'!$J$6:$L$50,3,FALSE)="Monthly",(YEAR(AC1971)-YEAR(AB1971))*12+MONTH(AC1971)-MONTH(AB1971)+1,(AC1971-AB1971+1))</f>
        <v>2</v>
      </c>
      <c r="F1971" s="210">
        <f t="shared" si="155"/>
        <v>50</v>
      </c>
      <c r="G1971" s="199">
        <v>1354155</v>
      </c>
      <c r="H1971" s="195">
        <v>37049.362349536997</v>
      </c>
      <c r="I1971" t="s">
        <v>3030</v>
      </c>
      <c r="M1971" t="s">
        <v>2766</v>
      </c>
      <c r="N1971" t="s">
        <v>3308</v>
      </c>
      <c r="O1971" t="s">
        <v>494</v>
      </c>
      <c r="P1971" s="196">
        <v>25</v>
      </c>
      <c r="S1971" t="s">
        <v>3340</v>
      </c>
      <c r="T1971" t="s">
        <v>3557</v>
      </c>
      <c r="U1971" s="198">
        <v>44</v>
      </c>
      <c r="V1971" t="s">
        <v>3031</v>
      </c>
      <c r="W1971" t="s">
        <v>3060</v>
      </c>
      <c r="X1971" t="s">
        <v>3061</v>
      </c>
      <c r="Y1971" t="s">
        <v>2662</v>
      </c>
      <c r="Z1971" t="s">
        <v>2990</v>
      </c>
      <c r="AA1971">
        <v>636852.1</v>
      </c>
      <c r="AB1971" s="195">
        <v>37050.875011574099</v>
      </c>
      <c r="AC1971" s="195">
        <v>37051.875011574099</v>
      </c>
    </row>
    <row r="1972" spans="1:29" x14ac:dyDescent="0.25">
      <c r="A1972" s="43" t="str">
        <f t="shared" si="151"/>
        <v>US Natural Gas Physical</v>
      </c>
      <c r="B1972" s="43" t="str">
        <f t="shared" si="152"/>
        <v>US</v>
      </c>
      <c r="C1972" s="43" t="str">
        <f t="shared" si="153"/>
        <v>Natural Gas</v>
      </c>
      <c r="D1972" s="43" t="str">
        <f t="shared" si="154"/>
        <v>Physical</v>
      </c>
      <c r="E1972" s="43">
        <f>IF(VLOOKUP(S1972,'DD-Lookup'!$J$6:$L$50,3,FALSE)="Monthly",(YEAR(AC1972)-YEAR(AB1972))*12+MONTH(AC1972)-MONTH(AB1972)+1,(AC1972-AB1972+1))</f>
        <v>1</v>
      </c>
      <c r="F1972" s="210">
        <f t="shared" si="155"/>
        <v>10000</v>
      </c>
      <c r="G1972" s="199">
        <v>1354158</v>
      </c>
      <c r="H1972" s="195">
        <v>37049.362395833297</v>
      </c>
      <c r="I1972" t="s">
        <v>3375</v>
      </c>
      <c r="M1972" t="s">
        <v>3341</v>
      </c>
      <c r="N1972" t="s">
        <v>3747</v>
      </c>
      <c r="O1972" t="s">
        <v>475</v>
      </c>
      <c r="P1972" s="196">
        <v>10000</v>
      </c>
      <c r="S1972" t="s">
        <v>3342</v>
      </c>
      <c r="T1972" t="s">
        <v>3557</v>
      </c>
      <c r="U1972" s="198">
        <v>5.9</v>
      </c>
      <c r="V1972" t="s">
        <v>2167</v>
      </c>
      <c r="W1972" t="s">
        <v>454</v>
      </c>
      <c r="X1972" t="s">
        <v>3092</v>
      </c>
      <c r="Y1972" t="s">
        <v>2469</v>
      </c>
      <c r="Z1972" t="s">
        <v>2995</v>
      </c>
      <c r="AA1972">
        <v>836228</v>
      </c>
      <c r="AB1972" s="195">
        <v>37050.875011574099</v>
      </c>
      <c r="AC1972" s="195">
        <v>37050.875011574099</v>
      </c>
    </row>
    <row r="1973" spans="1:29" x14ac:dyDescent="0.25">
      <c r="A1973" s="43" t="str">
        <f t="shared" si="151"/>
        <v>US Natural Gas Physical</v>
      </c>
      <c r="B1973" s="43" t="str">
        <f t="shared" si="152"/>
        <v>US</v>
      </c>
      <c r="C1973" s="43" t="str">
        <f t="shared" si="153"/>
        <v>Natural Gas</v>
      </c>
      <c r="D1973" s="43" t="str">
        <f t="shared" si="154"/>
        <v>Physical</v>
      </c>
      <c r="E1973" s="43">
        <f>IF(VLOOKUP(S1973,'DD-Lookup'!$J$6:$L$50,3,FALSE)="Monthly",(YEAR(AC1973)-YEAR(AB1973))*12+MONTH(AC1973)-MONTH(AB1973)+1,(AC1973-AB1973+1))</f>
        <v>1</v>
      </c>
      <c r="F1973" s="210">
        <f t="shared" si="155"/>
        <v>10000</v>
      </c>
      <c r="G1973" s="199">
        <v>1354159</v>
      </c>
      <c r="H1973" s="195">
        <v>37049.362395833297</v>
      </c>
      <c r="I1973" t="s">
        <v>2504</v>
      </c>
      <c r="M1973" t="s">
        <v>3341</v>
      </c>
      <c r="N1973" t="s">
        <v>3747</v>
      </c>
      <c r="O1973" t="s">
        <v>476</v>
      </c>
      <c r="P1973" s="196">
        <v>10000</v>
      </c>
      <c r="S1973" t="s">
        <v>3342</v>
      </c>
      <c r="T1973" t="s">
        <v>3557</v>
      </c>
      <c r="U1973" s="198">
        <v>3.45</v>
      </c>
      <c r="V1973" t="s">
        <v>2405</v>
      </c>
      <c r="W1973" t="s">
        <v>3099</v>
      </c>
      <c r="X1973" t="s">
        <v>3092</v>
      </c>
      <c r="Y1973" t="s">
        <v>2469</v>
      </c>
      <c r="Z1973" t="s">
        <v>2995</v>
      </c>
      <c r="AA1973">
        <v>836229</v>
      </c>
      <c r="AB1973" s="195">
        <v>37050.875011574099</v>
      </c>
      <c r="AC1973" s="195">
        <v>37050.875011574099</v>
      </c>
    </row>
    <row r="1974" spans="1:29" x14ac:dyDescent="0.25">
      <c r="A1974" s="43" t="str">
        <f t="shared" si="151"/>
        <v xml:space="preserve"> Natural Gas Financial</v>
      </c>
      <c r="B1974" s="43" t="str">
        <f t="shared" si="152"/>
        <v/>
      </c>
      <c r="C1974" s="43" t="str">
        <f t="shared" si="153"/>
        <v>Natural Gas</v>
      </c>
      <c r="D1974" s="43" t="str">
        <f t="shared" si="154"/>
        <v>Financial</v>
      </c>
      <c r="E1974" s="43">
        <f>IF(VLOOKUP(S1974,'DD-Lookup'!$J$6:$L$50,3,FALSE)="Monthly",(YEAR(AC1974)-YEAR(AB1974))*12+MONTH(AC1974)-MONTH(AB1974)+1,(AC1974-AB1974+1))</f>
        <v>151</v>
      </c>
      <c r="F1974" s="210">
        <f t="shared" si="155"/>
        <v>755000</v>
      </c>
      <c r="G1974" s="199">
        <v>1354160</v>
      </c>
      <c r="H1974" s="195">
        <v>37049.362418981502</v>
      </c>
      <c r="I1974" t="s">
        <v>3375</v>
      </c>
      <c r="M1974" t="s">
        <v>3341</v>
      </c>
      <c r="N1974" t="s">
        <v>3521</v>
      </c>
      <c r="O1974" t="s">
        <v>4185</v>
      </c>
      <c r="P1974" s="196">
        <v>5000</v>
      </c>
      <c r="S1974" t="s">
        <v>3342</v>
      </c>
      <c r="T1974" t="s">
        <v>3557</v>
      </c>
      <c r="U1974" s="198">
        <v>-0.4</v>
      </c>
      <c r="V1974" t="s">
        <v>3351</v>
      </c>
      <c r="W1974" t="s">
        <v>3522</v>
      </c>
      <c r="X1974" t="s">
        <v>3523</v>
      </c>
      <c r="Y1974" t="s">
        <v>3575</v>
      </c>
      <c r="Z1974" t="s">
        <v>2996</v>
      </c>
      <c r="AA1974" t="s">
        <v>707</v>
      </c>
      <c r="AB1974" s="195">
        <v>37561</v>
      </c>
      <c r="AC1974" s="195">
        <v>37711</v>
      </c>
    </row>
    <row r="1975" spans="1:29" x14ac:dyDescent="0.25">
      <c r="A1975" s="43" t="str">
        <f t="shared" si="151"/>
        <v>US Natural Gas Financial</v>
      </c>
      <c r="B1975" s="43" t="str">
        <f t="shared" si="152"/>
        <v>US</v>
      </c>
      <c r="C1975" s="43" t="str">
        <f t="shared" si="153"/>
        <v>Natural Gas</v>
      </c>
      <c r="D1975" s="43" t="str">
        <f t="shared" si="154"/>
        <v>Financial</v>
      </c>
      <c r="E1975" s="43">
        <f>IF(VLOOKUP(S1975,'DD-Lookup'!$J$6:$L$50,3,FALSE)="Monthly",(YEAR(AC1975)-YEAR(AB1975))*12+MONTH(AC1975)-MONTH(AB1975)+1,(AC1975-AB1975+1))</f>
        <v>123</v>
      </c>
      <c r="F1975" s="210">
        <f t="shared" si="155"/>
        <v>1230000</v>
      </c>
      <c r="G1975" s="199">
        <v>1354162</v>
      </c>
      <c r="H1975" s="195">
        <v>37049.362453703703</v>
      </c>
      <c r="I1975" t="s">
        <v>2472</v>
      </c>
      <c r="M1975" t="s">
        <v>3341</v>
      </c>
      <c r="N1975" t="s">
        <v>2476</v>
      </c>
      <c r="O1975" t="s">
        <v>2202</v>
      </c>
      <c r="Q1975" s="196">
        <v>10000</v>
      </c>
      <c r="S1975" t="s">
        <v>3342</v>
      </c>
      <c r="T1975" t="s">
        <v>3557</v>
      </c>
      <c r="U1975" s="198">
        <v>8.5000000000000006E-2</v>
      </c>
      <c r="V1975" t="s">
        <v>708</v>
      </c>
      <c r="W1975" t="s">
        <v>3097</v>
      </c>
      <c r="X1975" t="s">
        <v>3098</v>
      </c>
      <c r="Y1975" t="s">
        <v>3575</v>
      </c>
      <c r="Z1975" t="s">
        <v>2995</v>
      </c>
      <c r="AA1975" t="s">
        <v>709</v>
      </c>
      <c r="AB1975" s="195">
        <v>37073</v>
      </c>
      <c r="AC1975" s="195">
        <v>37195</v>
      </c>
    </row>
    <row r="1976" spans="1:29" x14ac:dyDescent="0.25">
      <c r="A1976" s="43" t="str">
        <f t="shared" si="151"/>
        <v>US Natural Gas Financial</v>
      </c>
      <c r="B1976" s="43" t="str">
        <f t="shared" si="152"/>
        <v>US</v>
      </c>
      <c r="C1976" s="43" t="str">
        <f t="shared" si="153"/>
        <v>Natural Gas</v>
      </c>
      <c r="D1976" s="43" t="str">
        <f t="shared" si="154"/>
        <v>Financial</v>
      </c>
      <c r="E1976" s="43">
        <f>IF(VLOOKUP(S1976,'DD-Lookup'!$J$6:$L$50,3,FALSE)="Monthly",(YEAR(AC1976)-YEAR(AB1976))*12+MONTH(AC1976)-MONTH(AB1976)+1,(AC1976-AB1976+1))</f>
        <v>23</v>
      </c>
      <c r="F1976" s="210">
        <f t="shared" si="155"/>
        <v>115000</v>
      </c>
      <c r="G1976" s="199">
        <v>1354164</v>
      </c>
      <c r="H1976" s="195">
        <v>37049.362488425897</v>
      </c>
      <c r="I1976" t="s">
        <v>3443</v>
      </c>
      <c r="M1976" t="s">
        <v>3341</v>
      </c>
      <c r="N1976" t="s">
        <v>2281</v>
      </c>
      <c r="O1976" t="s">
        <v>2700</v>
      </c>
      <c r="P1976" s="196">
        <v>5000</v>
      </c>
      <c r="S1976" t="s">
        <v>3342</v>
      </c>
      <c r="T1976" t="s">
        <v>3557</v>
      </c>
      <c r="U1976" s="198">
        <v>2.29</v>
      </c>
      <c r="V1976" t="s">
        <v>3894</v>
      </c>
      <c r="W1976" t="s">
        <v>3108</v>
      </c>
      <c r="X1976" t="s">
        <v>4145</v>
      </c>
      <c r="Y1976" t="s">
        <v>3575</v>
      </c>
      <c r="Z1976" t="s">
        <v>2995</v>
      </c>
      <c r="AA1976" t="s">
        <v>710</v>
      </c>
      <c r="AB1976" s="195">
        <v>37050.875011574099</v>
      </c>
      <c r="AC1976" s="195">
        <v>37072.875011574099</v>
      </c>
    </row>
    <row r="1977" spans="1:29" x14ac:dyDescent="0.25">
      <c r="A1977" s="43" t="str">
        <f t="shared" si="151"/>
        <v>US Natural Gas Physical</v>
      </c>
      <c r="B1977" s="43" t="str">
        <f t="shared" si="152"/>
        <v>US</v>
      </c>
      <c r="C1977" s="43" t="str">
        <f t="shared" si="153"/>
        <v>Natural Gas</v>
      </c>
      <c r="D1977" s="43" t="str">
        <f t="shared" si="154"/>
        <v>Physical</v>
      </c>
      <c r="E1977" s="43">
        <f>IF(VLOOKUP(S1977,'DD-Lookup'!$J$6:$L$50,3,FALSE)="Monthly",(YEAR(AC1977)-YEAR(AB1977))*12+MONTH(AC1977)-MONTH(AB1977)+1,(AC1977-AB1977+1))</f>
        <v>1</v>
      </c>
      <c r="F1977" s="210">
        <f t="shared" si="155"/>
        <v>10000</v>
      </c>
      <c r="G1977" s="199">
        <v>1354165</v>
      </c>
      <c r="H1977" s="195">
        <v>37049.362488425897</v>
      </c>
      <c r="I1977" t="s">
        <v>2488</v>
      </c>
      <c r="M1977" t="s">
        <v>3341</v>
      </c>
      <c r="N1977" t="s">
        <v>3747</v>
      </c>
      <c r="O1977" t="s">
        <v>379</v>
      </c>
      <c r="P1977" s="196">
        <v>10000</v>
      </c>
      <c r="S1977" t="s">
        <v>3342</v>
      </c>
      <c r="T1977" t="s">
        <v>3557</v>
      </c>
      <c r="U1977" s="198">
        <v>3.7</v>
      </c>
      <c r="V1977" t="s">
        <v>2351</v>
      </c>
      <c r="W1977" t="s">
        <v>2467</v>
      </c>
      <c r="X1977" t="s">
        <v>2468</v>
      </c>
      <c r="Y1977" t="s">
        <v>2469</v>
      </c>
      <c r="Z1977" t="s">
        <v>2995</v>
      </c>
      <c r="AA1977">
        <v>836230</v>
      </c>
      <c r="AB1977" s="195">
        <v>37050.875011574099</v>
      </c>
      <c r="AC1977" s="195">
        <v>37050.875011574099</v>
      </c>
    </row>
    <row r="1978" spans="1:29" x14ac:dyDescent="0.25">
      <c r="A1978" s="43" t="str">
        <f t="shared" si="151"/>
        <v>US Power Physical</v>
      </c>
      <c r="B1978" s="43" t="str">
        <f t="shared" si="152"/>
        <v>US</v>
      </c>
      <c r="C1978" s="43" t="str">
        <f t="shared" si="153"/>
        <v>Power</v>
      </c>
      <c r="D1978" s="43" t="str">
        <f t="shared" si="154"/>
        <v>Physical</v>
      </c>
      <c r="E1978" s="43">
        <f>IF(VLOOKUP(S1978,'DD-Lookup'!$J$6:$L$50,3,FALSE)="Monthly",(YEAR(AC1978)-YEAR(AB1978))*12+MONTH(AC1978)-MONTH(AB1978)+1,(AC1978-AB1978+1))</f>
        <v>31</v>
      </c>
      <c r="F1978" s="210">
        <f t="shared" si="155"/>
        <v>775</v>
      </c>
      <c r="G1978" s="199">
        <v>1354166</v>
      </c>
      <c r="H1978" s="195">
        <v>37049.362488425897</v>
      </c>
      <c r="I1978" t="s">
        <v>2465</v>
      </c>
      <c r="M1978" t="s">
        <v>2766</v>
      </c>
      <c r="N1978" t="s">
        <v>3308</v>
      </c>
      <c r="O1978" t="s">
        <v>3158</v>
      </c>
      <c r="Q1978" s="196">
        <v>25</v>
      </c>
      <c r="S1978" t="s">
        <v>3340</v>
      </c>
      <c r="T1978" t="s">
        <v>3557</v>
      </c>
      <c r="U1978" s="198">
        <v>170</v>
      </c>
      <c r="V1978" t="s">
        <v>3153</v>
      </c>
      <c r="W1978" t="s">
        <v>2403</v>
      </c>
      <c r="X1978" t="s">
        <v>3309</v>
      </c>
      <c r="Y1978" t="s">
        <v>2662</v>
      </c>
      <c r="Z1978" t="s">
        <v>2990</v>
      </c>
      <c r="AA1978">
        <v>636853.1</v>
      </c>
      <c r="AB1978" s="195">
        <v>37073.875011574099</v>
      </c>
      <c r="AC1978" s="195">
        <v>37103.875011574099</v>
      </c>
    </row>
    <row r="1979" spans="1:29" x14ac:dyDescent="0.25">
      <c r="A1979" s="43" t="str">
        <f t="shared" si="151"/>
        <v>US Natural Gas Physical</v>
      </c>
      <c r="B1979" s="43" t="str">
        <f t="shared" si="152"/>
        <v>US</v>
      </c>
      <c r="C1979" s="43" t="str">
        <f t="shared" si="153"/>
        <v>Natural Gas</v>
      </c>
      <c r="D1979" s="43" t="str">
        <f t="shared" si="154"/>
        <v>Physical</v>
      </c>
      <c r="E1979" s="43">
        <f>IF(VLOOKUP(S1979,'DD-Lookup'!$J$6:$L$50,3,FALSE)="Monthly",(YEAR(AC1979)-YEAR(AB1979))*12+MONTH(AC1979)-MONTH(AB1979)+1,(AC1979-AB1979+1))</f>
        <v>1</v>
      </c>
      <c r="F1979" s="210">
        <f t="shared" si="155"/>
        <v>10000</v>
      </c>
      <c r="G1979" s="199">
        <v>1354168</v>
      </c>
      <c r="H1979" s="195">
        <v>37049.362534722197</v>
      </c>
      <c r="I1979" t="s">
        <v>2527</v>
      </c>
      <c r="M1979" t="s">
        <v>3341</v>
      </c>
      <c r="N1979" t="s">
        <v>3747</v>
      </c>
      <c r="O1979" t="s">
        <v>2733</v>
      </c>
      <c r="P1979" s="196">
        <v>10000</v>
      </c>
      <c r="S1979" t="s">
        <v>3342</v>
      </c>
      <c r="T1979" t="s">
        <v>3557</v>
      </c>
      <c r="U1979" s="198">
        <v>3.5950000000000002</v>
      </c>
      <c r="V1979" t="s">
        <v>3464</v>
      </c>
      <c r="W1979" t="s">
        <v>2181</v>
      </c>
      <c r="X1979" t="s">
        <v>2182</v>
      </c>
      <c r="Y1979" t="s">
        <v>2469</v>
      </c>
      <c r="Z1979" t="s">
        <v>2995</v>
      </c>
      <c r="AA1979">
        <v>836231</v>
      </c>
      <c r="AB1979" s="195">
        <v>37050.875011574099</v>
      </c>
      <c r="AC1979" s="195">
        <v>37050.875011574099</v>
      </c>
    </row>
    <row r="1980" spans="1:29" x14ac:dyDescent="0.25">
      <c r="A1980" s="43" t="str">
        <f t="shared" si="151"/>
        <v>US Natural Gas Physical</v>
      </c>
      <c r="B1980" s="43" t="str">
        <f t="shared" si="152"/>
        <v>US</v>
      </c>
      <c r="C1980" s="43" t="str">
        <f t="shared" si="153"/>
        <v>Natural Gas</v>
      </c>
      <c r="D1980" s="43" t="str">
        <f t="shared" si="154"/>
        <v>Physical</v>
      </c>
      <c r="E1980" s="43">
        <f>IF(VLOOKUP(S1980,'DD-Lookup'!$J$6:$L$50,3,FALSE)="Monthly",(YEAR(AC1980)-YEAR(AB1980))*12+MONTH(AC1980)-MONTH(AB1980)+1,(AC1980-AB1980+1))</f>
        <v>1</v>
      </c>
      <c r="F1980" s="210">
        <f t="shared" si="155"/>
        <v>5000</v>
      </c>
      <c r="G1980" s="199">
        <v>1354172</v>
      </c>
      <c r="H1980" s="195">
        <v>37049.362569444398</v>
      </c>
      <c r="I1980" t="s">
        <v>3109</v>
      </c>
      <c r="M1980" t="s">
        <v>3341</v>
      </c>
      <c r="N1980" t="s">
        <v>3747</v>
      </c>
      <c r="O1980" t="s">
        <v>1633</v>
      </c>
      <c r="P1980" s="196">
        <v>5000</v>
      </c>
      <c r="S1980" t="s">
        <v>3342</v>
      </c>
      <c r="T1980" t="s">
        <v>3557</v>
      </c>
      <c r="U1980" s="198">
        <v>3.49</v>
      </c>
      <c r="V1980" t="s">
        <v>711</v>
      </c>
      <c r="W1980" t="s">
        <v>2181</v>
      </c>
      <c r="X1980" t="s">
        <v>3093</v>
      </c>
      <c r="Y1980" t="s">
        <v>2469</v>
      </c>
      <c r="Z1980" t="s">
        <v>2995</v>
      </c>
      <c r="AA1980">
        <v>836232</v>
      </c>
      <c r="AB1980" s="195">
        <v>37050.875011574099</v>
      </c>
      <c r="AC1980" s="195">
        <v>37050.875011574099</v>
      </c>
    </row>
    <row r="1981" spans="1:29" x14ac:dyDescent="0.25">
      <c r="A1981" s="43" t="str">
        <f t="shared" si="151"/>
        <v>US Power Financial</v>
      </c>
      <c r="B1981" s="43" t="str">
        <f t="shared" si="152"/>
        <v>US</v>
      </c>
      <c r="C1981" s="43" t="str">
        <f t="shared" si="153"/>
        <v>Power</v>
      </c>
      <c r="D1981" s="43" t="str">
        <f t="shared" si="154"/>
        <v>Financial</v>
      </c>
      <c r="E1981" s="43">
        <f>IF(VLOOKUP(S1981,'DD-Lookup'!$J$6:$L$50,3,FALSE)="Monthly",(YEAR(AC1981)-YEAR(AB1981))*12+MONTH(AC1981)-MONTH(AB1981)+1,(AC1981-AB1981+1))</f>
        <v>1</v>
      </c>
      <c r="F1981" s="210">
        <f t="shared" si="155"/>
        <v>50</v>
      </c>
      <c r="G1981" s="199">
        <v>1354173</v>
      </c>
      <c r="H1981" s="195">
        <v>37049.362592592603</v>
      </c>
      <c r="I1981" t="s">
        <v>2262</v>
      </c>
      <c r="M1981" t="s">
        <v>2766</v>
      </c>
      <c r="N1981" t="s">
        <v>2659</v>
      </c>
      <c r="O1981" t="s">
        <v>1703</v>
      </c>
      <c r="Q1981" s="196">
        <v>50</v>
      </c>
      <c r="S1981" t="s">
        <v>3340</v>
      </c>
      <c r="T1981" t="s">
        <v>3557</v>
      </c>
      <c r="U1981" s="198">
        <v>39.9</v>
      </c>
      <c r="V1981" t="s">
        <v>3824</v>
      </c>
      <c r="W1981" t="s">
        <v>2258</v>
      </c>
      <c r="X1981" t="s">
        <v>3368</v>
      </c>
      <c r="Y1981" t="s">
        <v>2662</v>
      </c>
      <c r="Z1981" t="s">
        <v>2995</v>
      </c>
      <c r="AA1981">
        <v>636855.1</v>
      </c>
      <c r="AB1981" s="195">
        <v>37050.875011574099</v>
      </c>
      <c r="AC1981" s="195">
        <v>37050.875011574099</v>
      </c>
    </row>
    <row r="1982" spans="1:29" x14ac:dyDescent="0.25">
      <c r="A1982" s="43" t="str">
        <f t="shared" si="151"/>
        <v>US Natural Gas Physical</v>
      </c>
      <c r="B1982" s="43" t="str">
        <f t="shared" si="152"/>
        <v>US</v>
      </c>
      <c r="C1982" s="43" t="str">
        <f t="shared" si="153"/>
        <v>Natural Gas</v>
      </c>
      <c r="D1982" s="43" t="str">
        <f t="shared" si="154"/>
        <v>Physical</v>
      </c>
      <c r="E1982" s="43">
        <f>IF(VLOOKUP(S1982,'DD-Lookup'!$J$6:$L$50,3,FALSE)="Monthly",(YEAR(AC1982)-YEAR(AB1982))*12+MONTH(AC1982)-MONTH(AB1982)+1,(AC1982-AB1982+1))</f>
        <v>1</v>
      </c>
      <c r="F1982" s="210">
        <f t="shared" si="155"/>
        <v>5000</v>
      </c>
      <c r="G1982" s="199">
        <v>1354174</v>
      </c>
      <c r="H1982" s="195">
        <v>37049.362604166701</v>
      </c>
      <c r="I1982" t="s">
        <v>3316</v>
      </c>
      <c r="M1982" t="s">
        <v>3341</v>
      </c>
      <c r="N1982" t="s">
        <v>3747</v>
      </c>
      <c r="O1982" t="s">
        <v>379</v>
      </c>
      <c r="P1982" s="196">
        <v>5000</v>
      </c>
      <c r="S1982" t="s">
        <v>3342</v>
      </c>
      <c r="T1982" t="s">
        <v>3557</v>
      </c>
      <c r="U1982" s="198">
        <v>3.7</v>
      </c>
      <c r="V1982" t="s">
        <v>3350</v>
      </c>
      <c r="W1982" t="s">
        <v>2467</v>
      </c>
      <c r="X1982" t="s">
        <v>2468</v>
      </c>
      <c r="Y1982" t="s">
        <v>2469</v>
      </c>
      <c r="Z1982" t="s">
        <v>2995</v>
      </c>
      <c r="AA1982">
        <v>836233</v>
      </c>
      <c r="AB1982" s="195">
        <v>37050.875011574099</v>
      </c>
      <c r="AC1982" s="195">
        <v>37050.875011574099</v>
      </c>
    </row>
    <row r="1983" spans="1:29" x14ac:dyDescent="0.25">
      <c r="A1983" s="43" t="str">
        <f t="shared" si="151"/>
        <v>US Power Physical</v>
      </c>
      <c r="B1983" s="43" t="str">
        <f t="shared" si="152"/>
        <v>US</v>
      </c>
      <c r="C1983" s="43" t="str">
        <f t="shared" si="153"/>
        <v>Power</v>
      </c>
      <c r="D1983" s="43" t="str">
        <f t="shared" si="154"/>
        <v>Physical</v>
      </c>
      <c r="E1983" s="43">
        <f>IF(VLOOKUP(S1983,'DD-Lookup'!$J$6:$L$50,3,FALSE)="Monthly",(YEAR(AC1983)-YEAR(AB1983))*12+MONTH(AC1983)-MONTH(AB1983)+1,(AC1983-AB1983+1))</f>
        <v>92</v>
      </c>
      <c r="F1983" s="210">
        <f t="shared" si="155"/>
        <v>2300</v>
      </c>
      <c r="G1983" s="199">
        <v>1354175</v>
      </c>
      <c r="H1983" s="195">
        <v>37049.362638888902</v>
      </c>
      <c r="I1983" t="s">
        <v>2465</v>
      </c>
      <c r="M1983" t="s">
        <v>2766</v>
      </c>
      <c r="N1983" t="s">
        <v>3308</v>
      </c>
      <c r="O1983" t="s">
        <v>3652</v>
      </c>
      <c r="Q1983" s="196">
        <v>25</v>
      </c>
      <c r="S1983" t="s">
        <v>3340</v>
      </c>
      <c r="T1983" t="s">
        <v>3557</v>
      </c>
      <c r="U1983" s="198">
        <v>109.75</v>
      </c>
      <c r="V1983" t="s">
        <v>3153</v>
      </c>
      <c r="W1983" t="s">
        <v>2438</v>
      </c>
      <c r="X1983" t="s">
        <v>1756</v>
      </c>
      <c r="Y1983" t="s">
        <v>2662</v>
      </c>
      <c r="Z1983" t="s">
        <v>2990</v>
      </c>
      <c r="AA1983">
        <v>636856.1</v>
      </c>
      <c r="AB1983" s="195">
        <v>37438.701388888898</v>
      </c>
      <c r="AC1983" s="195">
        <v>37529.701388888898</v>
      </c>
    </row>
    <row r="1984" spans="1:29" x14ac:dyDescent="0.25">
      <c r="A1984" s="43" t="str">
        <f t="shared" si="151"/>
        <v>US Power Physical</v>
      </c>
      <c r="B1984" s="43" t="str">
        <f t="shared" si="152"/>
        <v>US</v>
      </c>
      <c r="C1984" s="43" t="str">
        <f t="shared" si="153"/>
        <v>Power</v>
      </c>
      <c r="D1984" s="43" t="str">
        <f t="shared" si="154"/>
        <v>Physical</v>
      </c>
      <c r="E1984" s="43">
        <f>IF(VLOOKUP(S1984,'DD-Lookup'!$J$6:$L$50,3,FALSE)="Monthly",(YEAR(AC1984)-YEAR(AB1984))*12+MONTH(AC1984)-MONTH(AB1984)+1,(AC1984-AB1984+1))</f>
        <v>2</v>
      </c>
      <c r="F1984" s="210">
        <f t="shared" si="155"/>
        <v>40</v>
      </c>
      <c r="G1984" s="199">
        <v>1354177</v>
      </c>
      <c r="H1984" s="195">
        <v>37049.362650463001</v>
      </c>
      <c r="I1984" t="s">
        <v>4150</v>
      </c>
      <c r="M1984" t="s">
        <v>2766</v>
      </c>
      <c r="N1984" t="s">
        <v>3308</v>
      </c>
      <c r="O1984" t="s">
        <v>665</v>
      </c>
      <c r="P1984" s="196">
        <v>20</v>
      </c>
      <c r="S1984" t="s">
        <v>3340</v>
      </c>
      <c r="T1984" t="s">
        <v>3557</v>
      </c>
      <c r="U1984" s="198">
        <v>70</v>
      </c>
      <c r="V1984" t="s">
        <v>1768</v>
      </c>
      <c r="W1984" t="s">
        <v>3313</v>
      </c>
      <c r="X1984" t="s">
        <v>3309</v>
      </c>
      <c r="Y1984" t="s">
        <v>2662</v>
      </c>
      <c r="Z1984" t="s">
        <v>2990</v>
      </c>
      <c r="AA1984">
        <v>636858.1</v>
      </c>
      <c r="AB1984" s="195">
        <v>37050.875011574099</v>
      </c>
      <c r="AC1984" s="195">
        <v>37051.875011574099</v>
      </c>
    </row>
    <row r="1985" spans="1:29" x14ac:dyDescent="0.25">
      <c r="A1985" s="43" t="str">
        <f t="shared" si="151"/>
        <v>US Natural Gas Physical</v>
      </c>
      <c r="B1985" s="43" t="str">
        <f t="shared" si="152"/>
        <v>US</v>
      </c>
      <c r="C1985" s="43" t="str">
        <f t="shared" si="153"/>
        <v>Natural Gas</v>
      </c>
      <c r="D1985" s="43" t="str">
        <f t="shared" si="154"/>
        <v>Physical</v>
      </c>
      <c r="E1985" s="43">
        <f>IF(VLOOKUP(S1985,'DD-Lookup'!$J$6:$L$50,3,FALSE)="Monthly",(YEAR(AC1985)-YEAR(AB1985))*12+MONTH(AC1985)-MONTH(AB1985)+1,(AC1985-AB1985+1))</f>
        <v>1</v>
      </c>
      <c r="F1985" s="210">
        <f t="shared" si="155"/>
        <v>10000</v>
      </c>
      <c r="G1985" s="199">
        <v>1354178</v>
      </c>
      <c r="H1985" s="195">
        <v>37049.362650463001</v>
      </c>
      <c r="I1985" t="s">
        <v>3375</v>
      </c>
      <c r="M1985" t="s">
        <v>3341</v>
      </c>
      <c r="N1985" t="s">
        <v>3747</v>
      </c>
      <c r="O1985" t="s">
        <v>475</v>
      </c>
      <c r="P1985" s="196">
        <v>10000</v>
      </c>
      <c r="S1985" t="s">
        <v>3342</v>
      </c>
      <c r="T1985" t="s">
        <v>3557</v>
      </c>
      <c r="U1985" s="198">
        <v>5.9</v>
      </c>
      <c r="V1985" t="s">
        <v>712</v>
      </c>
      <c r="W1985" t="s">
        <v>454</v>
      </c>
      <c r="X1985" t="s">
        <v>3092</v>
      </c>
      <c r="Y1985" t="s">
        <v>2469</v>
      </c>
      <c r="Z1985" t="s">
        <v>2995</v>
      </c>
      <c r="AA1985">
        <v>836234</v>
      </c>
      <c r="AB1985" s="195">
        <v>37050.875011574099</v>
      </c>
      <c r="AC1985" s="195">
        <v>37050.875011574099</v>
      </c>
    </row>
    <row r="1986" spans="1:29" x14ac:dyDescent="0.25">
      <c r="A1986" s="43" t="str">
        <f t="shared" si="151"/>
        <v xml:space="preserve"> Metals Financial</v>
      </c>
      <c r="B1986" s="43" t="str">
        <f t="shared" si="152"/>
        <v/>
      </c>
      <c r="C1986" s="43" t="str">
        <f t="shared" si="153"/>
        <v>Metals</v>
      </c>
      <c r="D1986" s="43" t="str">
        <f t="shared" si="154"/>
        <v>Financial</v>
      </c>
      <c r="E1986" s="43">
        <f>IF(VLOOKUP(S1986,'DD-Lookup'!$J$6:$L$50,3,FALSE)="Monthly",(YEAR(AC1986)-YEAR(AB1986))*12+MONTH(AC1986)-MONTH(AB1986)+1,(AC1986-AB1986+1))</f>
        <v>1</v>
      </c>
      <c r="F1986" s="210">
        <f t="shared" si="155"/>
        <v>4</v>
      </c>
      <c r="G1986" s="199">
        <v>1354180</v>
      </c>
      <c r="H1986" s="195">
        <v>37049.362673611096</v>
      </c>
      <c r="I1986" t="s">
        <v>3565</v>
      </c>
      <c r="M1986" t="s">
        <v>3346</v>
      </c>
      <c r="N1986" t="s">
        <v>3554</v>
      </c>
      <c r="O1986" t="s">
        <v>3555</v>
      </c>
      <c r="Q1986" s="196">
        <v>4</v>
      </c>
      <c r="S1986" t="s">
        <v>3556</v>
      </c>
      <c r="T1986" t="s">
        <v>3557</v>
      </c>
      <c r="U1986" s="198">
        <v>1667</v>
      </c>
      <c r="V1986" t="s">
        <v>3568</v>
      </c>
      <c r="W1986" t="s">
        <v>3563</v>
      </c>
      <c r="X1986" t="s">
        <v>3559</v>
      </c>
      <c r="Y1986" t="s">
        <v>3560</v>
      </c>
      <c r="Z1986" t="s">
        <v>3561</v>
      </c>
      <c r="AA1986">
        <v>2173590</v>
      </c>
    </row>
    <row r="1987" spans="1:29" x14ac:dyDescent="0.25">
      <c r="A1987" s="43" t="str">
        <f t="shared" si="151"/>
        <v>US Natural Gas Physical</v>
      </c>
      <c r="B1987" s="43" t="str">
        <f t="shared" si="152"/>
        <v>US</v>
      </c>
      <c r="C1987" s="43" t="str">
        <f t="shared" si="153"/>
        <v>Natural Gas</v>
      </c>
      <c r="D1987" s="43" t="str">
        <f t="shared" si="154"/>
        <v>Physical</v>
      </c>
      <c r="E1987" s="43">
        <f>IF(VLOOKUP(S1987,'DD-Lookup'!$J$6:$L$50,3,FALSE)="Monthly",(YEAR(AC1987)-YEAR(AB1987))*12+MONTH(AC1987)-MONTH(AB1987)+1,(AC1987-AB1987+1))</f>
        <v>1</v>
      </c>
      <c r="F1987" s="210">
        <f t="shared" si="155"/>
        <v>2916</v>
      </c>
      <c r="G1987" s="199">
        <v>1354183</v>
      </c>
      <c r="H1987" s="195">
        <v>37049.362673611096</v>
      </c>
      <c r="I1987" t="s">
        <v>3087</v>
      </c>
      <c r="M1987" t="s">
        <v>3341</v>
      </c>
      <c r="N1987" t="s">
        <v>3747</v>
      </c>
      <c r="O1987" t="s">
        <v>464</v>
      </c>
      <c r="Q1987" s="196">
        <v>2916</v>
      </c>
      <c r="S1987" t="s">
        <v>3342</v>
      </c>
      <c r="T1987" t="s">
        <v>3557</v>
      </c>
      <c r="U1987" s="198">
        <v>3.7749999999999999</v>
      </c>
      <c r="V1987" t="s">
        <v>2295</v>
      </c>
      <c r="W1987" t="s">
        <v>2509</v>
      </c>
      <c r="X1987" t="s">
        <v>2510</v>
      </c>
      <c r="Y1987" t="s">
        <v>2469</v>
      </c>
      <c r="Z1987" t="s">
        <v>2995</v>
      </c>
      <c r="AA1987">
        <v>836235</v>
      </c>
      <c r="AB1987" s="195">
        <v>37050.875011574099</v>
      </c>
      <c r="AC1987" s="195">
        <v>37050.875011574099</v>
      </c>
    </row>
    <row r="1988" spans="1:29" x14ac:dyDescent="0.25">
      <c r="A1988" s="43" t="str">
        <f t="shared" si="151"/>
        <v>US Natural Gas Physical</v>
      </c>
      <c r="B1988" s="43" t="str">
        <f t="shared" si="152"/>
        <v>US</v>
      </c>
      <c r="C1988" s="43" t="str">
        <f t="shared" si="153"/>
        <v>Natural Gas</v>
      </c>
      <c r="D1988" s="43" t="str">
        <f t="shared" si="154"/>
        <v>Physical</v>
      </c>
      <c r="E1988" s="43">
        <f>IF(VLOOKUP(S1988,'DD-Lookup'!$J$6:$L$50,3,FALSE)="Monthly",(YEAR(AC1988)-YEAR(AB1988))*12+MONTH(AC1988)-MONTH(AB1988)+1,(AC1988-AB1988+1))</f>
        <v>1</v>
      </c>
      <c r="F1988" s="210">
        <f t="shared" si="155"/>
        <v>5000</v>
      </c>
      <c r="G1988" s="199">
        <v>1354182</v>
      </c>
      <c r="H1988" s="195">
        <v>37049.362673611096</v>
      </c>
      <c r="I1988" t="s">
        <v>2276</v>
      </c>
      <c r="M1988" t="s">
        <v>3341</v>
      </c>
      <c r="N1988" t="s">
        <v>3747</v>
      </c>
      <c r="O1988" t="s">
        <v>476</v>
      </c>
      <c r="P1988" s="196">
        <v>5000</v>
      </c>
      <c r="S1988" t="s">
        <v>3342</v>
      </c>
      <c r="T1988" t="s">
        <v>3557</v>
      </c>
      <c r="U1988" s="198">
        <v>3.45</v>
      </c>
      <c r="V1988" t="s">
        <v>670</v>
      </c>
      <c r="W1988" t="s">
        <v>3099</v>
      </c>
      <c r="X1988" t="s">
        <v>3092</v>
      </c>
      <c r="Y1988" t="s">
        <v>2469</v>
      </c>
      <c r="Z1988" t="s">
        <v>2995</v>
      </c>
      <c r="AA1988">
        <v>836237</v>
      </c>
      <c r="AB1988" s="195">
        <v>37050.875011574099</v>
      </c>
      <c r="AC1988" s="195">
        <v>37050.875011574099</v>
      </c>
    </row>
    <row r="1989" spans="1:29" x14ac:dyDescent="0.25">
      <c r="A1989" s="43" t="str">
        <f t="shared" si="151"/>
        <v>US Natural Gas Physical</v>
      </c>
      <c r="B1989" s="43" t="str">
        <f t="shared" si="152"/>
        <v>US</v>
      </c>
      <c r="C1989" s="43" t="str">
        <f t="shared" si="153"/>
        <v>Natural Gas</v>
      </c>
      <c r="D1989" s="43" t="str">
        <f t="shared" si="154"/>
        <v>Physical</v>
      </c>
      <c r="E1989" s="43">
        <f>IF(VLOOKUP(S1989,'DD-Lookup'!$J$6:$L$50,3,FALSE)="Monthly",(YEAR(AC1989)-YEAR(AB1989))*12+MONTH(AC1989)-MONTH(AB1989)+1,(AC1989-AB1989+1))</f>
        <v>1</v>
      </c>
      <c r="F1989" s="210">
        <f t="shared" si="155"/>
        <v>5000</v>
      </c>
      <c r="G1989" s="199">
        <v>1354184</v>
      </c>
      <c r="H1989" s="195">
        <v>37049.362685185202</v>
      </c>
      <c r="I1989" t="s">
        <v>3443</v>
      </c>
      <c r="M1989" t="s">
        <v>3341</v>
      </c>
      <c r="N1989" t="s">
        <v>3747</v>
      </c>
      <c r="O1989" t="s">
        <v>442</v>
      </c>
      <c r="Q1989" s="196">
        <v>5000</v>
      </c>
      <c r="S1989" t="s">
        <v>3342</v>
      </c>
      <c r="T1989" t="s">
        <v>3557</v>
      </c>
      <c r="U1989" s="198">
        <v>3.7749999999999999</v>
      </c>
      <c r="V1989" t="s">
        <v>2346</v>
      </c>
      <c r="W1989" t="s">
        <v>2509</v>
      </c>
      <c r="X1989" t="s">
        <v>2510</v>
      </c>
      <c r="Y1989" t="s">
        <v>2469</v>
      </c>
      <c r="Z1989" t="s">
        <v>2995</v>
      </c>
      <c r="AA1989">
        <v>836236</v>
      </c>
      <c r="AB1989" s="195">
        <v>37050.875011574099</v>
      </c>
      <c r="AC1989" s="195">
        <v>37050.875011574099</v>
      </c>
    </row>
    <row r="1990" spans="1:29" x14ac:dyDescent="0.25">
      <c r="A1990" s="43" t="str">
        <f t="shared" si="151"/>
        <v>US Natural Gas Financial</v>
      </c>
      <c r="B1990" s="43" t="str">
        <f t="shared" si="152"/>
        <v>US</v>
      </c>
      <c r="C1990" s="43" t="str">
        <f t="shared" si="153"/>
        <v>Natural Gas</v>
      </c>
      <c r="D1990" s="43" t="str">
        <f t="shared" si="154"/>
        <v>Financial</v>
      </c>
      <c r="E1990" s="43">
        <f>IF(VLOOKUP(S1990,'DD-Lookup'!$J$6:$L$50,3,FALSE)="Monthly",(YEAR(AC1990)-YEAR(AB1990))*12+MONTH(AC1990)-MONTH(AB1990)+1,(AC1990-AB1990+1))</f>
        <v>23</v>
      </c>
      <c r="F1990" s="210">
        <f t="shared" si="155"/>
        <v>11500</v>
      </c>
      <c r="G1990" s="199">
        <v>1354185</v>
      </c>
      <c r="H1990" s="195">
        <v>37049.362731481502</v>
      </c>
      <c r="I1990" t="s">
        <v>3085</v>
      </c>
      <c r="M1990" t="s">
        <v>3341</v>
      </c>
      <c r="N1990" t="s">
        <v>2281</v>
      </c>
      <c r="O1990" t="s">
        <v>2730</v>
      </c>
      <c r="Q1990" s="196">
        <v>500</v>
      </c>
      <c r="S1990" t="s">
        <v>3342</v>
      </c>
      <c r="T1990" t="s">
        <v>3557</v>
      </c>
      <c r="U1990" s="198">
        <v>3.61</v>
      </c>
      <c r="V1990" t="s">
        <v>2424</v>
      </c>
      <c r="W1990" t="s">
        <v>2399</v>
      </c>
      <c r="X1990" t="s">
        <v>2400</v>
      </c>
      <c r="Y1990" t="s">
        <v>3575</v>
      </c>
      <c r="Z1990" t="s">
        <v>2995</v>
      </c>
      <c r="AA1990" t="s">
        <v>713</v>
      </c>
      <c r="AB1990" s="195">
        <v>37050.875011574099</v>
      </c>
      <c r="AC1990" s="195">
        <v>37072.875011574099</v>
      </c>
    </row>
    <row r="1991" spans="1:29" x14ac:dyDescent="0.25">
      <c r="A1991" s="43" t="str">
        <f t="shared" si="151"/>
        <v>US Natural Gas Physical</v>
      </c>
      <c r="B1991" s="43" t="str">
        <f t="shared" si="152"/>
        <v>US</v>
      </c>
      <c r="C1991" s="43" t="str">
        <f t="shared" si="153"/>
        <v>Natural Gas</v>
      </c>
      <c r="D1991" s="43" t="str">
        <f t="shared" si="154"/>
        <v>Physical</v>
      </c>
      <c r="E1991" s="43">
        <f>IF(VLOOKUP(S1991,'DD-Lookup'!$J$6:$L$50,3,FALSE)="Monthly",(YEAR(AC1991)-YEAR(AB1991))*12+MONTH(AC1991)-MONTH(AB1991)+1,(AC1991-AB1991+1))</f>
        <v>1</v>
      </c>
      <c r="F1991" s="210">
        <f t="shared" si="155"/>
        <v>25000</v>
      </c>
      <c r="G1991" s="199">
        <v>1354186</v>
      </c>
      <c r="H1991" s="195">
        <v>37049.362743055601</v>
      </c>
      <c r="I1991" t="s">
        <v>2483</v>
      </c>
      <c r="M1991" t="s">
        <v>3341</v>
      </c>
      <c r="N1991" t="s">
        <v>3747</v>
      </c>
      <c r="O1991" t="s">
        <v>2722</v>
      </c>
      <c r="P1991" s="196">
        <v>25000</v>
      </c>
      <c r="S1991" t="s">
        <v>3342</v>
      </c>
      <c r="T1991" t="s">
        <v>3557</v>
      </c>
      <c r="U1991" s="198">
        <v>3.66</v>
      </c>
      <c r="V1991" t="s">
        <v>3512</v>
      </c>
      <c r="W1991" t="s">
        <v>2175</v>
      </c>
      <c r="X1991" t="s">
        <v>2176</v>
      </c>
      <c r="Y1991" t="s">
        <v>2469</v>
      </c>
      <c r="Z1991" t="s">
        <v>2995</v>
      </c>
      <c r="AA1991">
        <v>836238</v>
      </c>
      <c r="AB1991" s="195">
        <v>37050.875011574099</v>
      </c>
      <c r="AC1991" s="195">
        <v>37050.875011574099</v>
      </c>
    </row>
    <row r="1992" spans="1:29" x14ac:dyDescent="0.25">
      <c r="A1992" s="43" t="str">
        <f t="shared" si="151"/>
        <v>US Natural Gas Physical</v>
      </c>
      <c r="B1992" s="43" t="str">
        <f t="shared" si="152"/>
        <v>US</v>
      </c>
      <c r="C1992" s="43" t="str">
        <f t="shared" si="153"/>
        <v>Natural Gas</v>
      </c>
      <c r="D1992" s="43" t="str">
        <f t="shared" si="154"/>
        <v>Physical</v>
      </c>
      <c r="E1992" s="43">
        <f>IF(VLOOKUP(S1992,'DD-Lookup'!$J$6:$L$50,3,FALSE)="Monthly",(YEAR(AC1992)-YEAR(AB1992))*12+MONTH(AC1992)-MONTH(AB1992)+1,(AC1992-AB1992+1))</f>
        <v>1</v>
      </c>
      <c r="F1992" s="210">
        <f t="shared" si="155"/>
        <v>7084</v>
      </c>
      <c r="G1992" s="199">
        <v>1354188</v>
      </c>
      <c r="H1992" s="195">
        <v>37049.362777777802</v>
      </c>
      <c r="I1992" t="s">
        <v>2269</v>
      </c>
      <c r="M1992" t="s">
        <v>3341</v>
      </c>
      <c r="N1992" t="s">
        <v>3747</v>
      </c>
      <c r="O1992" t="s">
        <v>464</v>
      </c>
      <c r="Q1992" s="196">
        <v>7084</v>
      </c>
      <c r="S1992" t="s">
        <v>3342</v>
      </c>
      <c r="T1992" t="s">
        <v>3557</v>
      </c>
      <c r="U1992" s="198">
        <v>3.7749999999999999</v>
      </c>
      <c r="V1992" t="s">
        <v>2361</v>
      </c>
      <c r="W1992" t="s">
        <v>2509</v>
      </c>
      <c r="X1992" t="s">
        <v>2510</v>
      </c>
      <c r="Y1992" t="s">
        <v>2469</v>
      </c>
      <c r="Z1992" t="s">
        <v>2995</v>
      </c>
      <c r="AA1992">
        <v>836240</v>
      </c>
      <c r="AB1992" s="195">
        <v>37050.875011574099</v>
      </c>
      <c r="AC1992" s="195">
        <v>37050.875011574099</v>
      </c>
    </row>
    <row r="1993" spans="1:29" x14ac:dyDescent="0.25">
      <c r="A1993" s="43" t="str">
        <f t="shared" si="151"/>
        <v>US Natural Gas Financial</v>
      </c>
      <c r="B1993" s="43" t="str">
        <f t="shared" si="152"/>
        <v>US</v>
      </c>
      <c r="C1993" s="43" t="str">
        <f t="shared" si="153"/>
        <v>Natural Gas</v>
      </c>
      <c r="D1993" s="43" t="str">
        <f t="shared" si="154"/>
        <v>Financial</v>
      </c>
      <c r="E1993" s="43">
        <f>IF(VLOOKUP(S1993,'DD-Lookup'!$J$6:$L$50,3,FALSE)="Monthly",(YEAR(AC1993)-YEAR(AB1993))*12+MONTH(AC1993)-MONTH(AB1993)+1,(AC1993-AB1993+1))</f>
        <v>23</v>
      </c>
      <c r="F1993" s="210">
        <f t="shared" si="155"/>
        <v>230000</v>
      </c>
      <c r="G1993" s="199">
        <v>1354189</v>
      </c>
      <c r="H1993" s="195">
        <v>37049.362812500003</v>
      </c>
      <c r="I1993" t="s">
        <v>2487</v>
      </c>
      <c r="M1993" t="s">
        <v>3341</v>
      </c>
      <c r="N1993" t="s">
        <v>2281</v>
      </c>
      <c r="O1993" t="s">
        <v>700</v>
      </c>
      <c r="P1993" s="196">
        <v>10000</v>
      </c>
      <c r="S1993" t="s">
        <v>3342</v>
      </c>
      <c r="T1993" t="s">
        <v>3557</v>
      </c>
      <c r="U1993" s="198">
        <v>3.585</v>
      </c>
      <c r="V1993" t="s">
        <v>2348</v>
      </c>
      <c r="W1993" t="s">
        <v>3319</v>
      </c>
      <c r="X1993" t="s">
        <v>3320</v>
      </c>
      <c r="Y1993" t="s">
        <v>3575</v>
      </c>
      <c r="Z1993" t="s">
        <v>2995</v>
      </c>
      <c r="AA1993" t="s">
        <v>714</v>
      </c>
      <c r="AB1993" s="195">
        <v>37050.875011574099</v>
      </c>
      <c r="AC1993" s="195">
        <v>37072.875011574099</v>
      </c>
    </row>
    <row r="1994" spans="1:29" x14ac:dyDescent="0.25">
      <c r="A1994" s="43" t="str">
        <f t="shared" si="151"/>
        <v>US Power Physical</v>
      </c>
      <c r="B1994" s="43" t="str">
        <f t="shared" si="152"/>
        <v>US</v>
      </c>
      <c r="C1994" s="43" t="str">
        <f t="shared" si="153"/>
        <v>Power</v>
      </c>
      <c r="D1994" s="43" t="str">
        <f t="shared" si="154"/>
        <v>Physical</v>
      </c>
      <c r="E1994" s="43">
        <f>IF(VLOOKUP(S1994,'DD-Lookup'!$J$6:$L$50,3,FALSE)="Monthly",(YEAR(AC1994)-YEAR(AB1994))*12+MONTH(AC1994)-MONTH(AB1994)+1,(AC1994-AB1994+1))</f>
        <v>5</v>
      </c>
      <c r="F1994" s="210">
        <f t="shared" si="155"/>
        <v>250</v>
      </c>
      <c r="G1994" s="199">
        <v>1354190</v>
      </c>
      <c r="H1994" s="195">
        <v>37049.362824074102</v>
      </c>
      <c r="I1994" t="s">
        <v>2255</v>
      </c>
      <c r="M1994" t="s">
        <v>2766</v>
      </c>
      <c r="N1994" t="s">
        <v>3361</v>
      </c>
      <c r="O1994" t="s">
        <v>3307</v>
      </c>
      <c r="Q1994" s="196">
        <v>50</v>
      </c>
      <c r="S1994" t="s">
        <v>3340</v>
      </c>
      <c r="T1994" t="s">
        <v>3557</v>
      </c>
      <c r="U1994" s="198">
        <v>44.25</v>
      </c>
      <c r="V1994" t="s">
        <v>3743</v>
      </c>
      <c r="W1994" t="s">
        <v>3376</v>
      </c>
      <c r="X1994" t="s">
        <v>3377</v>
      </c>
      <c r="Y1994" t="s">
        <v>2662</v>
      </c>
      <c r="Z1994" t="s">
        <v>2990</v>
      </c>
      <c r="AA1994">
        <v>636860.1</v>
      </c>
      <c r="AB1994" s="195">
        <v>37053.875011574099</v>
      </c>
      <c r="AC1994" s="195">
        <v>37057.875011574099</v>
      </c>
    </row>
    <row r="1995" spans="1:29" x14ac:dyDescent="0.25">
      <c r="A1995" s="43" t="str">
        <f t="shared" ref="A1995:A2058" si="156">B1995&amp;" "&amp;C1995&amp;" "&amp;D1995</f>
        <v>US Power Physical</v>
      </c>
      <c r="B1995" s="43" t="str">
        <f t="shared" ref="B1995:B2058" si="157">IF((LEFT(N1995,2)="US"),"US","")</f>
        <v>US</v>
      </c>
      <c r="C1995" s="43" t="str">
        <f t="shared" ref="C1995:C2058" si="158">M1995</f>
        <v>Power</v>
      </c>
      <c r="D1995" s="43" t="str">
        <f t="shared" ref="D1995:D2058" si="159">IF(ISNUMBER(FIND("Phy",N1995))=TRUE,"Physical","Financial")</f>
        <v>Physical</v>
      </c>
      <c r="E1995" s="43">
        <f>IF(VLOOKUP(S1995,'DD-Lookup'!$J$6:$L$50,3,FALSE)="Monthly",(YEAR(AC1995)-YEAR(AB1995))*12+MONTH(AC1995)-MONTH(AB1995)+1,(AC1995-AB1995+1))</f>
        <v>31</v>
      </c>
      <c r="F1995" s="210">
        <f t="shared" ref="F1995:F2058" si="160">E1995*SUM(P1995:Q1995)</f>
        <v>775</v>
      </c>
      <c r="G1995" s="199">
        <v>1354191</v>
      </c>
      <c r="H1995" s="195">
        <v>37049.362881944398</v>
      </c>
      <c r="I1995" t="s">
        <v>3382</v>
      </c>
      <c r="M1995" t="s">
        <v>2766</v>
      </c>
      <c r="N1995" t="s">
        <v>3310</v>
      </c>
      <c r="O1995" t="s">
        <v>3774</v>
      </c>
      <c r="Q1995" s="196">
        <v>25</v>
      </c>
      <c r="S1995" t="s">
        <v>3340</v>
      </c>
      <c r="T1995" t="s">
        <v>3557</v>
      </c>
      <c r="U1995" s="198">
        <v>177</v>
      </c>
      <c r="V1995" t="s">
        <v>3863</v>
      </c>
      <c r="W1995" t="s">
        <v>3152</v>
      </c>
      <c r="X1995" t="s">
        <v>3312</v>
      </c>
      <c r="Y1995" t="s">
        <v>2662</v>
      </c>
      <c r="Z1995" t="s">
        <v>2990</v>
      </c>
      <c r="AA1995">
        <v>636861.1</v>
      </c>
      <c r="AB1995" s="195">
        <v>37104.875011574099</v>
      </c>
      <c r="AC1995" s="195">
        <v>37134.875011574099</v>
      </c>
    </row>
    <row r="1996" spans="1:29" x14ac:dyDescent="0.25">
      <c r="A1996" s="43" t="str">
        <f t="shared" si="156"/>
        <v>US Natural Gas Financial</v>
      </c>
      <c r="B1996" s="43" t="str">
        <f t="shared" si="157"/>
        <v>US</v>
      </c>
      <c r="C1996" s="43" t="str">
        <f t="shared" si="158"/>
        <v>Natural Gas</v>
      </c>
      <c r="D1996" s="43" t="str">
        <f t="shared" si="159"/>
        <v>Financial</v>
      </c>
      <c r="E1996" s="43">
        <f>IF(VLOOKUP(S1996,'DD-Lookup'!$J$6:$L$50,3,FALSE)="Monthly",(YEAR(AC1996)-YEAR(AB1996))*12+MONTH(AC1996)-MONTH(AB1996)+1,(AC1996-AB1996+1))</f>
        <v>23</v>
      </c>
      <c r="F1996" s="210">
        <f t="shared" si="160"/>
        <v>345000</v>
      </c>
      <c r="G1996" s="199">
        <v>1354192</v>
      </c>
      <c r="H1996" s="195">
        <v>37049.362893518497</v>
      </c>
      <c r="I1996" t="s">
        <v>2472</v>
      </c>
      <c r="M1996" t="s">
        <v>3341</v>
      </c>
      <c r="N1996" t="s">
        <v>2281</v>
      </c>
      <c r="O1996" t="s">
        <v>2707</v>
      </c>
      <c r="P1996" s="196">
        <v>15000</v>
      </c>
      <c r="S1996" t="s">
        <v>3342</v>
      </c>
      <c r="T1996" t="s">
        <v>3557</v>
      </c>
      <c r="U1996" s="198">
        <v>3.6949999999999998</v>
      </c>
      <c r="V1996" t="s">
        <v>4235</v>
      </c>
      <c r="W1996" t="s">
        <v>2376</v>
      </c>
      <c r="X1996" t="s">
        <v>435</v>
      </c>
      <c r="Y1996" t="s">
        <v>3575</v>
      </c>
      <c r="Z1996" t="s">
        <v>2995</v>
      </c>
      <c r="AA1996" t="s">
        <v>715</v>
      </c>
      <c r="AB1996" s="195">
        <v>37050.875011574099</v>
      </c>
      <c r="AC1996" s="195">
        <v>37072.875011574099</v>
      </c>
    </row>
    <row r="1997" spans="1:29" x14ac:dyDescent="0.25">
      <c r="A1997" s="43" t="str">
        <f t="shared" si="156"/>
        <v>US Power Physical</v>
      </c>
      <c r="B1997" s="43" t="str">
        <f t="shared" si="157"/>
        <v>US</v>
      </c>
      <c r="C1997" s="43" t="str">
        <f t="shared" si="158"/>
        <v>Power</v>
      </c>
      <c r="D1997" s="43" t="str">
        <f t="shared" si="159"/>
        <v>Physical</v>
      </c>
      <c r="E1997" s="43">
        <f>IF(VLOOKUP(S1997,'DD-Lookup'!$J$6:$L$50,3,FALSE)="Monthly",(YEAR(AC1997)-YEAR(AB1997))*12+MONTH(AC1997)-MONTH(AB1997)+1,(AC1997-AB1997+1))</f>
        <v>5</v>
      </c>
      <c r="F1997" s="210">
        <f t="shared" si="160"/>
        <v>250</v>
      </c>
      <c r="G1997" s="199">
        <v>1354193</v>
      </c>
      <c r="H1997" s="195">
        <v>37049.362916666701</v>
      </c>
      <c r="I1997" t="s">
        <v>2650</v>
      </c>
      <c r="M1997" t="s">
        <v>2766</v>
      </c>
      <c r="N1997" t="s">
        <v>3361</v>
      </c>
      <c r="O1997" t="s">
        <v>2602</v>
      </c>
      <c r="Q1997" s="196">
        <v>50</v>
      </c>
      <c r="S1997" t="s">
        <v>3340</v>
      </c>
      <c r="T1997" t="s">
        <v>3557</v>
      </c>
      <c r="U1997" s="198">
        <v>43.75</v>
      </c>
      <c r="V1997" t="s">
        <v>3133</v>
      </c>
      <c r="W1997" t="s">
        <v>3372</v>
      </c>
      <c r="X1997" t="s">
        <v>3362</v>
      </c>
      <c r="Y1997" t="s">
        <v>2662</v>
      </c>
      <c r="Z1997" t="s">
        <v>2990</v>
      </c>
      <c r="AA1997">
        <v>636862.1</v>
      </c>
      <c r="AB1997" s="195">
        <v>37053.875011574099</v>
      </c>
      <c r="AC1997" s="195">
        <v>37057.875011574099</v>
      </c>
    </row>
    <row r="1998" spans="1:29" x14ac:dyDescent="0.25">
      <c r="A1998" s="43" t="str">
        <f t="shared" si="156"/>
        <v>US Natural Gas Financial</v>
      </c>
      <c r="B1998" s="43" t="str">
        <f t="shared" si="157"/>
        <v>US</v>
      </c>
      <c r="C1998" s="43" t="str">
        <f t="shared" si="158"/>
        <v>Natural Gas</v>
      </c>
      <c r="D1998" s="43" t="str">
        <f t="shared" si="159"/>
        <v>Financial</v>
      </c>
      <c r="E1998" s="43">
        <f>IF(VLOOKUP(S1998,'DD-Lookup'!$J$6:$L$50,3,FALSE)="Monthly",(YEAR(AC1998)-YEAR(AB1998))*12+MONTH(AC1998)-MONTH(AB1998)+1,(AC1998-AB1998+1))</f>
        <v>365</v>
      </c>
      <c r="F1998" s="210">
        <f t="shared" si="160"/>
        <v>1825000</v>
      </c>
      <c r="G1998" s="199">
        <v>1354194</v>
      </c>
      <c r="H1998" s="195">
        <v>37049.362939814797</v>
      </c>
      <c r="I1998" t="s">
        <v>2276</v>
      </c>
      <c r="M1998" t="s">
        <v>3341</v>
      </c>
      <c r="N1998" t="s">
        <v>2281</v>
      </c>
      <c r="O1998" t="s">
        <v>2511</v>
      </c>
      <c r="P1998" s="196">
        <v>5000</v>
      </c>
      <c r="S1998" t="s">
        <v>3342</v>
      </c>
      <c r="T1998" t="s">
        <v>3557</v>
      </c>
      <c r="U1998" s="198">
        <v>3.93</v>
      </c>
      <c r="V1998" t="s">
        <v>2783</v>
      </c>
      <c r="W1998" t="s">
        <v>2853</v>
      </c>
      <c r="X1998" t="s">
        <v>2282</v>
      </c>
      <c r="Y1998" t="s">
        <v>3575</v>
      </c>
      <c r="Z1998" t="s">
        <v>2995</v>
      </c>
      <c r="AA1998" t="s">
        <v>716</v>
      </c>
      <c r="AB1998" s="195">
        <v>37257.875</v>
      </c>
      <c r="AC1998" s="195">
        <v>37621.875</v>
      </c>
    </row>
    <row r="1999" spans="1:29" x14ac:dyDescent="0.25">
      <c r="A1999" s="43" t="str">
        <f t="shared" si="156"/>
        <v xml:space="preserve"> Power Financial</v>
      </c>
      <c r="B1999" s="43" t="str">
        <f t="shared" si="157"/>
        <v/>
      </c>
      <c r="C1999" s="43" t="str">
        <f t="shared" si="158"/>
        <v>Power</v>
      </c>
      <c r="D1999" s="43" t="str">
        <f t="shared" si="159"/>
        <v>Financial</v>
      </c>
      <c r="E1999" s="43">
        <f>IF(VLOOKUP(S1999,'DD-Lookup'!$J$6:$L$50,3,FALSE)="Monthly",(YEAR(AC1999)-YEAR(AB1999))*12+MONTH(AC1999)-MONTH(AB1999)+1,(AC1999-AB1999+1))</f>
        <v>22</v>
      </c>
      <c r="F1999" s="210">
        <f t="shared" si="160"/>
        <v>550</v>
      </c>
      <c r="G1999" s="199">
        <v>1354196</v>
      </c>
      <c r="H1999" s="195">
        <v>37049.362997685203</v>
      </c>
      <c r="I1999" t="s">
        <v>2505</v>
      </c>
      <c r="M1999" t="s">
        <v>2766</v>
      </c>
      <c r="N1999" t="s">
        <v>4180</v>
      </c>
      <c r="O1999" t="s">
        <v>717</v>
      </c>
      <c r="P1999" s="196">
        <v>25</v>
      </c>
      <c r="S1999" t="s">
        <v>4182</v>
      </c>
      <c r="T1999" t="s">
        <v>3105</v>
      </c>
      <c r="U1999" s="198">
        <v>82.75</v>
      </c>
      <c r="V1999" t="s">
        <v>718</v>
      </c>
      <c r="W1999" t="s">
        <v>3690</v>
      </c>
      <c r="X1999" t="s">
        <v>3691</v>
      </c>
      <c r="Y1999" t="s">
        <v>2662</v>
      </c>
      <c r="Z1999" t="s">
        <v>2996</v>
      </c>
      <c r="AA1999">
        <v>636863.1</v>
      </c>
      <c r="AB1999" s="195">
        <v>37051.875011574099</v>
      </c>
      <c r="AC1999" s="195">
        <v>37072.875011574099</v>
      </c>
    </row>
    <row r="2000" spans="1:29" x14ac:dyDescent="0.25">
      <c r="A2000" s="43" t="str">
        <f t="shared" si="156"/>
        <v xml:space="preserve"> Natural Gas Physical</v>
      </c>
      <c r="B2000" s="43" t="str">
        <f t="shared" si="157"/>
        <v/>
      </c>
      <c r="C2000" s="43" t="str">
        <f t="shared" si="158"/>
        <v>Natural Gas</v>
      </c>
      <c r="D2000" s="43" t="str">
        <f t="shared" si="159"/>
        <v>Physical</v>
      </c>
      <c r="E2000" s="43">
        <f>IF(VLOOKUP(S2000,'DD-Lookup'!$J$6:$L$50,3,FALSE)="Monthly",(YEAR(AC2000)-YEAR(AB2000))*12+MONTH(AC2000)-MONTH(AB2000)+1,(AC2000-AB2000+1))</f>
        <v>31</v>
      </c>
      <c r="F2000" s="210">
        <f t="shared" si="160"/>
        <v>155000</v>
      </c>
      <c r="G2000" s="199">
        <v>1354198</v>
      </c>
      <c r="H2000" s="195">
        <v>37049.363032407397</v>
      </c>
      <c r="I2000" t="s">
        <v>3220</v>
      </c>
      <c r="M2000" t="s">
        <v>3341</v>
      </c>
      <c r="N2000" t="s">
        <v>3104</v>
      </c>
      <c r="O2000" t="s">
        <v>3794</v>
      </c>
      <c r="P2000" s="196">
        <v>5000</v>
      </c>
      <c r="S2000" t="s">
        <v>3719</v>
      </c>
      <c r="T2000" t="s">
        <v>3105</v>
      </c>
      <c r="U2000" s="198">
        <v>4.7249999999999996</v>
      </c>
      <c r="V2000" t="s">
        <v>3802</v>
      </c>
      <c r="W2000" t="s">
        <v>2450</v>
      </c>
      <c r="X2000" t="s">
        <v>3106</v>
      </c>
      <c r="Y2000" t="s">
        <v>2469</v>
      </c>
      <c r="Z2000" t="s">
        <v>2996</v>
      </c>
      <c r="AA2000">
        <v>836242</v>
      </c>
      <c r="AB2000" s="195">
        <v>37073.875011574099</v>
      </c>
      <c r="AC2000" s="195">
        <v>37103.875011574099</v>
      </c>
    </row>
    <row r="2001" spans="1:29" x14ac:dyDescent="0.25">
      <c r="A2001" s="43" t="str">
        <f t="shared" si="156"/>
        <v>US Natural Gas Physical</v>
      </c>
      <c r="B2001" s="43" t="str">
        <f t="shared" si="157"/>
        <v>US</v>
      </c>
      <c r="C2001" s="43" t="str">
        <f t="shared" si="158"/>
        <v>Natural Gas</v>
      </c>
      <c r="D2001" s="43" t="str">
        <f t="shared" si="159"/>
        <v>Physical</v>
      </c>
      <c r="E2001" s="43">
        <f>IF(VLOOKUP(S2001,'DD-Lookup'!$J$6:$L$50,3,FALSE)="Monthly",(YEAR(AC2001)-YEAR(AB2001))*12+MONTH(AC2001)-MONTH(AB2001)+1,(AC2001-AB2001+1))</f>
        <v>1</v>
      </c>
      <c r="F2001" s="210">
        <f t="shared" si="160"/>
        <v>400</v>
      </c>
      <c r="G2001" s="199">
        <v>1354200</v>
      </c>
      <c r="H2001" s="195">
        <v>37049.363090277802</v>
      </c>
      <c r="I2001" t="s">
        <v>2387</v>
      </c>
      <c r="M2001" t="s">
        <v>3341</v>
      </c>
      <c r="N2001" t="s">
        <v>3747</v>
      </c>
      <c r="O2001" t="s">
        <v>2743</v>
      </c>
      <c r="P2001" s="196">
        <v>400</v>
      </c>
      <c r="S2001" t="s">
        <v>3342</v>
      </c>
      <c r="T2001" t="s">
        <v>3557</v>
      </c>
      <c r="U2001" s="198">
        <v>3.51</v>
      </c>
      <c r="V2001" t="s">
        <v>2388</v>
      </c>
      <c r="W2001" t="s">
        <v>2181</v>
      </c>
      <c r="X2001" t="s">
        <v>3093</v>
      </c>
      <c r="Y2001" t="s">
        <v>2469</v>
      </c>
      <c r="Z2001" t="s">
        <v>2995</v>
      </c>
      <c r="AA2001">
        <v>836243</v>
      </c>
      <c r="AB2001" s="195">
        <v>37050.875011574099</v>
      </c>
      <c r="AC2001" s="195">
        <v>37050.875011574099</v>
      </c>
    </row>
    <row r="2002" spans="1:29" x14ac:dyDescent="0.25">
      <c r="A2002" s="43" t="str">
        <f t="shared" si="156"/>
        <v>US Natural Gas Physical</v>
      </c>
      <c r="B2002" s="43" t="str">
        <f t="shared" si="157"/>
        <v>US</v>
      </c>
      <c r="C2002" s="43" t="str">
        <f t="shared" si="158"/>
        <v>Natural Gas</v>
      </c>
      <c r="D2002" s="43" t="str">
        <f t="shared" si="159"/>
        <v>Physical</v>
      </c>
      <c r="E2002" s="43">
        <f>IF(VLOOKUP(S2002,'DD-Lookup'!$J$6:$L$50,3,FALSE)="Monthly",(YEAR(AC2002)-YEAR(AB2002))*12+MONTH(AC2002)-MONTH(AB2002)+1,(AC2002-AB2002+1))</f>
        <v>1</v>
      </c>
      <c r="F2002" s="210">
        <f t="shared" si="160"/>
        <v>10000</v>
      </c>
      <c r="G2002" s="199">
        <v>1354201</v>
      </c>
      <c r="H2002" s="195">
        <v>37049.363101851799</v>
      </c>
      <c r="I2002" t="s">
        <v>2288</v>
      </c>
      <c r="M2002" t="s">
        <v>3341</v>
      </c>
      <c r="N2002" t="s">
        <v>3747</v>
      </c>
      <c r="O2002" t="s">
        <v>476</v>
      </c>
      <c r="P2002" s="196">
        <v>10000</v>
      </c>
      <c r="S2002" t="s">
        <v>3342</v>
      </c>
      <c r="T2002" t="s">
        <v>3557</v>
      </c>
      <c r="U2002" s="198">
        <v>3.4249999999999998</v>
      </c>
      <c r="V2002" t="s">
        <v>3161</v>
      </c>
      <c r="W2002" t="s">
        <v>3099</v>
      </c>
      <c r="X2002" t="s">
        <v>3092</v>
      </c>
      <c r="Y2002" t="s">
        <v>2469</v>
      </c>
      <c r="Z2002" t="s">
        <v>2995</v>
      </c>
      <c r="AA2002">
        <v>836244</v>
      </c>
      <c r="AB2002" s="195">
        <v>37050.875011574099</v>
      </c>
      <c r="AC2002" s="195">
        <v>37050.875011574099</v>
      </c>
    </row>
    <row r="2003" spans="1:29" x14ac:dyDescent="0.25">
      <c r="A2003" s="43" t="str">
        <f t="shared" si="156"/>
        <v>US Natural Gas Physical</v>
      </c>
      <c r="B2003" s="43" t="str">
        <f t="shared" si="157"/>
        <v>US</v>
      </c>
      <c r="C2003" s="43" t="str">
        <f t="shared" si="158"/>
        <v>Natural Gas</v>
      </c>
      <c r="D2003" s="43" t="str">
        <f t="shared" si="159"/>
        <v>Physical</v>
      </c>
      <c r="E2003" s="43">
        <f>IF(VLOOKUP(S2003,'DD-Lookup'!$J$6:$L$50,3,FALSE)="Monthly",(YEAR(AC2003)-YEAR(AB2003))*12+MONTH(AC2003)-MONTH(AB2003)+1,(AC2003-AB2003+1))</f>
        <v>1</v>
      </c>
      <c r="F2003" s="210">
        <f t="shared" si="160"/>
        <v>45000</v>
      </c>
      <c r="G2003" s="199">
        <v>1354204</v>
      </c>
      <c r="H2003" s="195">
        <v>37049.363171296303</v>
      </c>
      <c r="I2003" t="s">
        <v>3443</v>
      </c>
      <c r="M2003" t="s">
        <v>3341</v>
      </c>
      <c r="N2003" t="s">
        <v>3747</v>
      </c>
      <c r="O2003" t="s">
        <v>379</v>
      </c>
      <c r="P2003" s="196">
        <v>45000</v>
      </c>
      <c r="S2003" t="s">
        <v>3342</v>
      </c>
      <c r="T2003" t="s">
        <v>3557</v>
      </c>
      <c r="U2003" s="198">
        <v>3.7</v>
      </c>
      <c r="V2003" t="s">
        <v>2346</v>
      </c>
      <c r="W2003" t="s">
        <v>2467</v>
      </c>
      <c r="X2003" t="s">
        <v>2468</v>
      </c>
      <c r="Y2003" t="s">
        <v>2469</v>
      </c>
      <c r="Z2003" t="s">
        <v>2995</v>
      </c>
      <c r="AA2003">
        <v>836246</v>
      </c>
      <c r="AB2003" s="195">
        <v>37050.875011574099</v>
      </c>
      <c r="AC2003" s="195">
        <v>37050.875011574099</v>
      </c>
    </row>
    <row r="2004" spans="1:29" x14ac:dyDescent="0.25">
      <c r="A2004" s="43" t="str">
        <f t="shared" si="156"/>
        <v>US Natural Gas Physical</v>
      </c>
      <c r="B2004" s="43" t="str">
        <f t="shared" si="157"/>
        <v>US</v>
      </c>
      <c r="C2004" s="43" t="str">
        <f t="shared" si="158"/>
        <v>Natural Gas</v>
      </c>
      <c r="D2004" s="43" t="str">
        <f t="shared" si="159"/>
        <v>Physical</v>
      </c>
      <c r="E2004" s="43">
        <f>IF(VLOOKUP(S2004,'DD-Lookup'!$J$6:$L$50,3,FALSE)="Monthly",(YEAR(AC2004)-YEAR(AB2004))*12+MONTH(AC2004)-MONTH(AB2004)+1,(AC2004-AB2004+1))</f>
        <v>1</v>
      </c>
      <c r="F2004" s="210">
        <f t="shared" si="160"/>
        <v>15000</v>
      </c>
      <c r="G2004" s="199">
        <v>1354205</v>
      </c>
      <c r="H2004" s="195">
        <v>37049.363194444399</v>
      </c>
      <c r="I2004" t="s">
        <v>2513</v>
      </c>
      <c r="M2004" t="s">
        <v>3341</v>
      </c>
      <c r="N2004" t="s">
        <v>3747</v>
      </c>
      <c r="O2004" t="s">
        <v>1636</v>
      </c>
      <c r="P2004" s="196">
        <v>15000</v>
      </c>
      <c r="S2004" t="s">
        <v>3342</v>
      </c>
      <c r="T2004" t="s">
        <v>3557</v>
      </c>
      <c r="U2004" s="198">
        <v>3.5074999999999998</v>
      </c>
      <c r="V2004" t="s">
        <v>2514</v>
      </c>
      <c r="W2004" t="s">
        <v>2366</v>
      </c>
      <c r="X2004" t="s">
        <v>3093</v>
      </c>
      <c r="Y2004" t="s">
        <v>2469</v>
      </c>
      <c r="Z2004" t="s">
        <v>2995</v>
      </c>
      <c r="AA2004">
        <v>836247</v>
      </c>
      <c r="AB2004" s="195">
        <v>37050.875011574099</v>
      </c>
      <c r="AC2004" s="195">
        <v>37050.875011574099</v>
      </c>
    </row>
    <row r="2005" spans="1:29" x14ac:dyDescent="0.25">
      <c r="A2005" s="43" t="str">
        <f t="shared" si="156"/>
        <v>US Natural Gas Physical</v>
      </c>
      <c r="B2005" s="43" t="str">
        <f t="shared" si="157"/>
        <v>US</v>
      </c>
      <c r="C2005" s="43" t="str">
        <f t="shared" si="158"/>
        <v>Natural Gas</v>
      </c>
      <c r="D2005" s="43" t="str">
        <f t="shared" si="159"/>
        <v>Physical</v>
      </c>
      <c r="E2005" s="43">
        <f>IF(VLOOKUP(S2005,'DD-Lookup'!$J$6:$L$50,3,FALSE)="Monthly",(YEAR(AC2005)-YEAR(AB2005))*12+MONTH(AC2005)-MONTH(AB2005)+1,(AC2005-AB2005+1))</f>
        <v>1</v>
      </c>
      <c r="F2005" s="210">
        <f t="shared" si="160"/>
        <v>100000</v>
      </c>
      <c r="G2005" s="199">
        <v>1354206</v>
      </c>
      <c r="H2005" s="195">
        <v>37049.363217592603</v>
      </c>
      <c r="I2005" t="s">
        <v>3443</v>
      </c>
      <c r="M2005" t="s">
        <v>3341</v>
      </c>
      <c r="N2005" t="s">
        <v>3747</v>
      </c>
      <c r="O2005" t="s">
        <v>379</v>
      </c>
      <c r="P2005" s="196">
        <v>100000</v>
      </c>
      <c r="S2005" t="s">
        <v>3342</v>
      </c>
      <c r="T2005" t="s">
        <v>3557</v>
      </c>
      <c r="U2005" s="198">
        <v>3.6949999999999998</v>
      </c>
      <c r="V2005" t="s">
        <v>2346</v>
      </c>
      <c r="W2005" t="s">
        <v>2467</v>
      </c>
      <c r="X2005" t="s">
        <v>2468</v>
      </c>
      <c r="Y2005" t="s">
        <v>2469</v>
      </c>
      <c r="Z2005" t="s">
        <v>2995</v>
      </c>
      <c r="AA2005">
        <v>836249</v>
      </c>
      <c r="AB2005" s="195">
        <v>37050.875011574099</v>
      </c>
      <c r="AC2005" s="195">
        <v>37050.875011574099</v>
      </c>
    </row>
    <row r="2006" spans="1:29" x14ac:dyDescent="0.25">
      <c r="A2006" s="43" t="str">
        <f t="shared" si="156"/>
        <v>US Natural Gas Financial</v>
      </c>
      <c r="B2006" s="43" t="str">
        <f t="shared" si="157"/>
        <v>US</v>
      </c>
      <c r="C2006" s="43" t="str">
        <f t="shared" si="158"/>
        <v>Natural Gas</v>
      </c>
      <c r="D2006" s="43" t="str">
        <f t="shared" si="159"/>
        <v>Financial</v>
      </c>
      <c r="E2006" s="43">
        <f>IF(VLOOKUP(S2006,'DD-Lookup'!$J$6:$L$50,3,FALSE)="Monthly",(YEAR(AC2006)-YEAR(AB2006))*12+MONTH(AC2006)-MONTH(AB2006)+1,(AC2006-AB2006+1))</f>
        <v>31</v>
      </c>
      <c r="F2006" s="210">
        <f t="shared" si="160"/>
        <v>310000</v>
      </c>
      <c r="G2006" s="199">
        <v>1354207</v>
      </c>
      <c r="H2006" s="195">
        <v>37049.363240740699</v>
      </c>
      <c r="I2006" t="s">
        <v>2504</v>
      </c>
      <c r="M2006" t="s">
        <v>3341</v>
      </c>
      <c r="N2006" t="s">
        <v>2281</v>
      </c>
      <c r="O2006" t="s">
        <v>2475</v>
      </c>
      <c r="Q2006" s="196">
        <v>10000</v>
      </c>
      <c r="S2006" t="s">
        <v>3342</v>
      </c>
      <c r="T2006" t="s">
        <v>3557</v>
      </c>
      <c r="U2006" s="198">
        <v>3.76</v>
      </c>
      <c r="V2006" t="s">
        <v>2405</v>
      </c>
      <c r="W2006" t="s">
        <v>2853</v>
      </c>
      <c r="X2006" t="s">
        <v>2282</v>
      </c>
      <c r="Y2006" t="s">
        <v>3575</v>
      </c>
      <c r="Z2006" t="s">
        <v>2995</v>
      </c>
      <c r="AA2006" t="s">
        <v>719</v>
      </c>
      <c r="AB2006" s="195">
        <v>37073.875</v>
      </c>
      <c r="AC2006" s="195">
        <v>37103.875</v>
      </c>
    </row>
    <row r="2007" spans="1:29" x14ac:dyDescent="0.25">
      <c r="A2007" s="43" t="str">
        <f t="shared" si="156"/>
        <v>US Natural Gas Physical</v>
      </c>
      <c r="B2007" s="43" t="str">
        <f t="shared" si="157"/>
        <v>US</v>
      </c>
      <c r="C2007" s="43" t="str">
        <f t="shared" si="158"/>
        <v>Natural Gas</v>
      </c>
      <c r="D2007" s="43" t="str">
        <f t="shared" si="159"/>
        <v>Physical</v>
      </c>
      <c r="E2007" s="43">
        <f>IF(VLOOKUP(S2007,'DD-Lookup'!$J$6:$L$50,3,FALSE)="Monthly",(YEAR(AC2007)-YEAR(AB2007))*12+MONTH(AC2007)-MONTH(AB2007)+1,(AC2007-AB2007+1))</f>
        <v>1</v>
      </c>
      <c r="F2007" s="210">
        <f t="shared" si="160"/>
        <v>5000</v>
      </c>
      <c r="G2007" s="199">
        <v>1354208</v>
      </c>
      <c r="H2007" s="195">
        <v>37049.363240740699</v>
      </c>
      <c r="I2007" t="s">
        <v>2269</v>
      </c>
      <c r="M2007" t="s">
        <v>3341</v>
      </c>
      <c r="N2007" t="s">
        <v>3747</v>
      </c>
      <c r="O2007" t="s">
        <v>463</v>
      </c>
      <c r="P2007" s="196">
        <v>5000</v>
      </c>
      <c r="S2007" t="s">
        <v>3342</v>
      </c>
      <c r="T2007" t="s">
        <v>3557</v>
      </c>
      <c r="U2007" s="198">
        <v>3.54</v>
      </c>
      <c r="V2007" t="s">
        <v>3175</v>
      </c>
      <c r="W2007" t="s">
        <v>2498</v>
      </c>
      <c r="X2007" t="s">
        <v>2499</v>
      </c>
      <c r="Y2007" t="s">
        <v>2469</v>
      </c>
      <c r="Z2007" t="s">
        <v>2995</v>
      </c>
      <c r="AA2007">
        <v>836250</v>
      </c>
      <c r="AB2007" s="195">
        <v>37050.875011574099</v>
      </c>
      <c r="AC2007" s="195">
        <v>37050.875011574099</v>
      </c>
    </row>
    <row r="2008" spans="1:29" x14ac:dyDescent="0.25">
      <c r="A2008" s="43" t="str">
        <f t="shared" si="156"/>
        <v>US Natural Gas Financial</v>
      </c>
      <c r="B2008" s="43" t="str">
        <f t="shared" si="157"/>
        <v>US</v>
      </c>
      <c r="C2008" s="43" t="str">
        <f t="shared" si="158"/>
        <v>Natural Gas</v>
      </c>
      <c r="D2008" s="43" t="str">
        <f t="shared" si="159"/>
        <v>Financial</v>
      </c>
      <c r="E2008" s="43">
        <f>IF(VLOOKUP(S2008,'DD-Lookup'!$J$6:$L$50,3,FALSE)="Monthly",(YEAR(AC2008)-YEAR(AB2008))*12+MONTH(AC2008)-MONTH(AB2008)+1,(AC2008-AB2008+1))</f>
        <v>31</v>
      </c>
      <c r="F2008" s="210">
        <f t="shared" si="160"/>
        <v>155000</v>
      </c>
      <c r="G2008" s="199">
        <v>1354209</v>
      </c>
      <c r="H2008" s="195">
        <v>37049.363310185203</v>
      </c>
      <c r="I2008" t="s">
        <v>2483</v>
      </c>
      <c r="M2008" t="s">
        <v>3341</v>
      </c>
      <c r="N2008" t="s">
        <v>2281</v>
      </c>
      <c r="O2008" t="s">
        <v>2475</v>
      </c>
      <c r="Q2008" s="196">
        <v>5000</v>
      </c>
      <c r="S2008" t="s">
        <v>3342</v>
      </c>
      <c r="T2008" t="s">
        <v>3557</v>
      </c>
      <c r="U2008" s="198">
        <v>3.76</v>
      </c>
      <c r="V2008" t="s">
        <v>3477</v>
      </c>
      <c r="W2008" t="s">
        <v>2853</v>
      </c>
      <c r="X2008" t="s">
        <v>2282</v>
      </c>
      <c r="Y2008" t="s">
        <v>3575</v>
      </c>
      <c r="Z2008" t="s">
        <v>2995</v>
      </c>
      <c r="AA2008" t="s">
        <v>720</v>
      </c>
      <c r="AB2008" s="195">
        <v>37073.875</v>
      </c>
      <c r="AC2008" s="195">
        <v>37103.875</v>
      </c>
    </row>
    <row r="2009" spans="1:29" x14ac:dyDescent="0.25">
      <c r="A2009" s="43" t="str">
        <f t="shared" si="156"/>
        <v xml:space="preserve"> Natural Gas Physical</v>
      </c>
      <c r="B2009" s="43" t="str">
        <f t="shared" si="157"/>
        <v/>
      </c>
      <c r="C2009" s="43" t="str">
        <f t="shared" si="158"/>
        <v>Natural Gas</v>
      </c>
      <c r="D2009" s="43" t="str">
        <f t="shared" si="159"/>
        <v>Physical</v>
      </c>
      <c r="E2009" s="43">
        <f>IF(VLOOKUP(S2009,'DD-Lookup'!$J$6:$L$50,3,FALSE)="Monthly",(YEAR(AC2009)-YEAR(AB2009))*12+MONTH(AC2009)-MONTH(AB2009)+1,(AC2009-AB2009+1))</f>
        <v>1</v>
      </c>
      <c r="F2009" s="210">
        <f t="shared" si="160"/>
        <v>10000</v>
      </c>
      <c r="G2009" s="199">
        <v>1354210</v>
      </c>
      <c r="H2009" s="195">
        <v>37049.363391203697</v>
      </c>
      <c r="I2009" t="s">
        <v>2479</v>
      </c>
      <c r="M2009" t="s">
        <v>3341</v>
      </c>
      <c r="N2009" t="s">
        <v>2492</v>
      </c>
      <c r="O2009" t="s">
        <v>507</v>
      </c>
      <c r="P2009" s="196">
        <v>10000</v>
      </c>
      <c r="S2009" t="s">
        <v>3342</v>
      </c>
      <c r="T2009" t="s">
        <v>3557</v>
      </c>
      <c r="U2009" s="198">
        <v>3.7749999999999999</v>
      </c>
      <c r="V2009" t="s">
        <v>508</v>
      </c>
      <c r="W2009" t="s">
        <v>2493</v>
      </c>
      <c r="X2009" t="s">
        <v>2494</v>
      </c>
      <c r="Y2009" t="s">
        <v>2469</v>
      </c>
      <c r="Z2009" t="s">
        <v>2995</v>
      </c>
      <c r="AA2009">
        <v>836251</v>
      </c>
      <c r="AB2009" s="195">
        <v>37050.875011574099</v>
      </c>
      <c r="AC2009" s="195">
        <v>37050.875011574099</v>
      </c>
    </row>
    <row r="2010" spans="1:29" x14ac:dyDescent="0.25">
      <c r="A2010" s="43" t="str">
        <f t="shared" si="156"/>
        <v>US Crude Financial</v>
      </c>
      <c r="B2010" s="43" t="str">
        <f t="shared" si="157"/>
        <v>US</v>
      </c>
      <c r="C2010" s="43" t="str">
        <f t="shared" si="158"/>
        <v>Crude</v>
      </c>
      <c r="D2010" s="43" t="str">
        <f t="shared" si="159"/>
        <v>Financial</v>
      </c>
      <c r="E2010" s="43">
        <f>IF(VLOOKUP(S2010,'DD-Lookup'!$J$6:$L$50,3,FALSE)="Monthly",(YEAR(AC2010)-YEAR(AB2010))*12+MONTH(AC2010)-MONTH(AB2010)+1,(AC2010-AB2010+1))</f>
        <v>1</v>
      </c>
      <c r="F2010" s="210">
        <f t="shared" si="160"/>
        <v>50000</v>
      </c>
      <c r="G2010" s="199">
        <v>1354212</v>
      </c>
      <c r="H2010" s="195">
        <v>37049.363483796304</v>
      </c>
      <c r="I2010" t="s">
        <v>2280</v>
      </c>
      <c r="M2010" t="s">
        <v>3437</v>
      </c>
      <c r="N2010" t="s">
        <v>2653</v>
      </c>
      <c r="O2010" t="s">
        <v>3359</v>
      </c>
      <c r="P2010" s="196">
        <v>50000</v>
      </c>
      <c r="S2010" t="s">
        <v>3347</v>
      </c>
      <c r="T2010" t="s">
        <v>3557</v>
      </c>
      <c r="U2010" s="198">
        <v>27.5</v>
      </c>
      <c r="V2010" t="s">
        <v>3722</v>
      </c>
      <c r="W2010" t="s">
        <v>2655</v>
      </c>
      <c r="X2010" t="s">
        <v>2656</v>
      </c>
      <c r="Y2010" t="s">
        <v>2778</v>
      </c>
      <c r="Z2010" t="s">
        <v>2995</v>
      </c>
      <c r="AA2010">
        <v>115431</v>
      </c>
      <c r="AB2010" s="195">
        <v>37073</v>
      </c>
      <c r="AC2010" s="195">
        <v>37103</v>
      </c>
    </row>
    <row r="2011" spans="1:29" x14ac:dyDescent="0.25">
      <c r="A2011" s="43" t="str">
        <f t="shared" si="156"/>
        <v>US Natural Gas Financial</v>
      </c>
      <c r="B2011" s="43" t="str">
        <f t="shared" si="157"/>
        <v>US</v>
      </c>
      <c r="C2011" s="43" t="str">
        <f t="shared" si="158"/>
        <v>Natural Gas</v>
      </c>
      <c r="D2011" s="43" t="str">
        <f t="shared" si="159"/>
        <v>Financial</v>
      </c>
      <c r="E2011" s="43">
        <f>IF(VLOOKUP(S2011,'DD-Lookup'!$J$6:$L$50,3,FALSE)="Monthly",(YEAR(AC2011)-YEAR(AB2011))*12+MONTH(AC2011)-MONTH(AB2011)+1,(AC2011-AB2011+1))</f>
        <v>31</v>
      </c>
      <c r="F2011" s="210">
        <f t="shared" si="160"/>
        <v>155000</v>
      </c>
      <c r="G2011" s="199">
        <v>1354213</v>
      </c>
      <c r="H2011" s="195">
        <v>37049.363506944399</v>
      </c>
      <c r="I2011" t="s">
        <v>2504</v>
      </c>
      <c r="M2011" t="s">
        <v>3341</v>
      </c>
      <c r="N2011" t="s">
        <v>2281</v>
      </c>
      <c r="O2011" t="s">
        <v>2475</v>
      </c>
      <c r="Q2011" s="196">
        <v>5000</v>
      </c>
      <c r="S2011" t="s">
        <v>3342</v>
      </c>
      <c r="T2011" t="s">
        <v>3557</v>
      </c>
      <c r="U2011" s="198">
        <v>3.7650000000000001</v>
      </c>
      <c r="V2011" t="s">
        <v>3809</v>
      </c>
      <c r="W2011" t="s">
        <v>2853</v>
      </c>
      <c r="X2011" t="s">
        <v>2282</v>
      </c>
      <c r="Y2011" t="s">
        <v>3575</v>
      </c>
      <c r="Z2011" t="s">
        <v>2995</v>
      </c>
      <c r="AA2011" t="s">
        <v>721</v>
      </c>
      <c r="AB2011" s="195">
        <v>37073.875</v>
      </c>
      <c r="AC2011" s="195">
        <v>37103.875</v>
      </c>
    </row>
    <row r="2012" spans="1:29" x14ac:dyDescent="0.25">
      <c r="A2012" s="43" t="str">
        <f t="shared" si="156"/>
        <v>US Natural Gas Financial</v>
      </c>
      <c r="B2012" s="43" t="str">
        <f t="shared" si="157"/>
        <v>US</v>
      </c>
      <c r="C2012" s="43" t="str">
        <f t="shared" si="158"/>
        <v>Natural Gas</v>
      </c>
      <c r="D2012" s="43" t="str">
        <f t="shared" si="159"/>
        <v>Financial</v>
      </c>
      <c r="E2012" s="43">
        <f>IF(VLOOKUP(S2012,'DD-Lookup'!$J$6:$L$50,3,FALSE)="Monthly",(YEAR(AC2012)-YEAR(AB2012))*12+MONTH(AC2012)-MONTH(AB2012)+1,(AC2012-AB2012+1))</f>
        <v>31</v>
      </c>
      <c r="F2012" s="210">
        <f t="shared" si="160"/>
        <v>155000</v>
      </c>
      <c r="G2012" s="199">
        <v>1354214</v>
      </c>
      <c r="H2012" s="195">
        <v>37049.363530092603</v>
      </c>
      <c r="I2012" t="s">
        <v>3527</v>
      </c>
      <c r="M2012" t="s">
        <v>3341</v>
      </c>
      <c r="N2012" t="s">
        <v>2476</v>
      </c>
      <c r="O2012" t="s">
        <v>3300</v>
      </c>
      <c r="Q2012" s="196">
        <v>5000</v>
      </c>
      <c r="S2012" t="s">
        <v>3342</v>
      </c>
      <c r="T2012" t="s">
        <v>3557</v>
      </c>
      <c r="U2012" s="198">
        <v>-1.29</v>
      </c>
      <c r="V2012" t="s">
        <v>2404</v>
      </c>
      <c r="W2012" t="s">
        <v>481</v>
      </c>
      <c r="X2012" t="s">
        <v>482</v>
      </c>
      <c r="Y2012" t="s">
        <v>3575</v>
      </c>
      <c r="Z2012" t="s">
        <v>2995</v>
      </c>
      <c r="AA2012" t="s">
        <v>722</v>
      </c>
      <c r="AB2012" s="195">
        <v>37073.875011574099</v>
      </c>
      <c r="AC2012" s="195">
        <v>37103.875011574099</v>
      </c>
    </row>
    <row r="2013" spans="1:29" x14ac:dyDescent="0.25">
      <c r="A2013" s="43" t="str">
        <f t="shared" si="156"/>
        <v>US Natural Gas Physical</v>
      </c>
      <c r="B2013" s="43" t="str">
        <f t="shared" si="157"/>
        <v>US</v>
      </c>
      <c r="C2013" s="43" t="str">
        <f t="shared" si="158"/>
        <v>Natural Gas</v>
      </c>
      <c r="D2013" s="43" t="str">
        <f t="shared" si="159"/>
        <v>Physical</v>
      </c>
      <c r="E2013" s="43">
        <f>IF(VLOOKUP(S2013,'DD-Lookup'!$J$6:$L$50,3,FALSE)="Monthly",(YEAR(AC2013)-YEAR(AB2013))*12+MONTH(AC2013)-MONTH(AB2013)+1,(AC2013-AB2013+1))</f>
        <v>1</v>
      </c>
      <c r="F2013" s="210">
        <f t="shared" si="160"/>
        <v>5000</v>
      </c>
      <c r="G2013" s="199">
        <v>1354216</v>
      </c>
      <c r="H2013" s="195">
        <v>37049.363541666702</v>
      </c>
      <c r="I2013" t="s">
        <v>2276</v>
      </c>
      <c r="M2013" t="s">
        <v>3341</v>
      </c>
      <c r="N2013" t="s">
        <v>3747</v>
      </c>
      <c r="O2013" t="s">
        <v>465</v>
      </c>
      <c r="P2013" s="196">
        <v>5000</v>
      </c>
      <c r="S2013" t="s">
        <v>3342</v>
      </c>
      <c r="T2013" t="s">
        <v>3557</v>
      </c>
      <c r="U2013" s="198">
        <v>3.05</v>
      </c>
      <c r="V2013" t="s">
        <v>3353</v>
      </c>
      <c r="W2013" t="s">
        <v>3091</v>
      </c>
      <c r="X2013" t="s">
        <v>3092</v>
      </c>
      <c r="Y2013" t="s">
        <v>2469</v>
      </c>
      <c r="Z2013" t="s">
        <v>2995</v>
      </c>
      <c r="AA2013">
        <v>836253</v>
      </c>
      <c r="AB2013" s="195">
        <v>37050.875011574099</v>
      </c>
      <c r="AC2013" s="195">
        <v>37050.875011574099</v>
      </c>
    </row>
    <row r="2014" spans="1:29" x14ac:dyDescent="0.25">
      <c r="A2014" s="43" t="str">
        <f t="shared" si="156"/>
        <v>US Natural Gas Physical</v>
      </c>
      <c r="B2014" s="43" t="str">
        <f t="shared" si="157"/>
        <v>US</v>
      </c>
      <c r="C2014" s="43" t="str">
        <f t="shared" si="158"/>
        <v>Natural Gas</v>
      </c>
      <c r="D2014" s="43" t="str">
        <f t="shared" si="159"/>
        <v>Physical</v>
      </c>
      <c r="E2014" s="43">
        <f>IF(VLOOKUP(S2014,'DD-Lookup'!$J$6:$L$50,3,FALSE)="Monthly",(YEAR(AC2014)-YEAR(AB2014))*12+MONTH(AC2014)-MONTH(AB2014)+1,(AC2014-AB2014+1))</f>
        <v>1</v>
      </c>
      <c r="F2014" s="210">
        <f t="shared" si="160"/>
        <v>5000</v>
      </c>
      <c r="G2014" s="199">
        <v>1354217</v>
      </c>
      <c r="H2014" s="195">
        <v>37049.363553240699</v>
      </c>
      <c r="I2014" t="s">
        <v>2487</v>
      </c>
      <c r="M2014" t="s">
        <v>3341</v>
      </c>
      <c r="N2014" t="s">
        <v>3747</v>
      </c>
      <c r="O2014" t="s">
        <v>453</v>
      </c>
      <c r="Q2014" s="196">
        <v>5000</v>
      </c>
      <c r="S2014" t="s">
        <v>3342</v>
      </c>
      <c r="T2014" t="s">
        <v>3557</v>
      </c>
      <c r="U2014" s="198">
        <v>6.05</v>
      </c>
      <c r="V2014" t="s">
        <v>3645</v>
      </c>
      <c r="W2014" t="s">
        <v>454</v>
      </c>
      <c r="X2014" t="s">
        <v>3092</v>
      </c>
      <c r="Y2014" t="s">
        <v>2469</v>
      </c>
      <c r="Z2014" t="s">
        <v>2995</v>
      </c>
      <c r="AA2014">
        <v>836252</v>
      </c>
      <c r="AB2014" s="195">
        <v>37050.875011574099</v>
      </c>
      <c r="AC2014" s="195">
        <v>37050.875011574099</v>
      </c>
    </row>
    <row r="2015" spans="1:29" x14ac:dyDescent="0.25">
      <c r="A2015" s="43" t="str">
        <f t="shared" si="156"/>
        <v xml:space="preserve"> Natural Gas Physical</v>
      </c>
      <c r="B2015" s="43" t="str">
        <f t="shared" si="157"/>
        <v/>
      </c>
      <c r="C2015" s="43" t="str">
        <f t="shared" si="158"/>
        <v>Natural Gas</v>
      </c>
      <c r="D2015" s="43" t="str">
        <f t="shared" si="159"/>
        <v>Physical</v>
      </c>
      <c r="E2015" s="43">
        <f>IF(VLOOKUP(S2015,'DD-Lookup'!$J$6:$L$50,3,FALSE)="Monthly",(YEAR(AC2015)-YEAR(AB2015))*12+MONTH(AC2015)-MONTH(AB2015)+1,(AC2015-AB2015+1))</f>
        <v>1</v>
      </c>
      <c r="F2015" s="210">
        <f t="shared" si="160"/>
        <v>5000</v>
      </c>
      <c r="G2015" s="199">
        <v>1354219</v>
      </c>
      <c r="H2015" s="195">
        <v>37049.363611111097</v>
      </c>
      <c r="I2015" t="s">
        <v>2440</v>
      </c>
      <c r="M2015" t="s">
        <v>3341</v>
      </c>
      <c r="N2015" t="s">
        <v>3104</v>
      </c>
      <c r="O2015" t="s">
        <v>706</v>
      </c>
      <c r="P2015" s="196">
        <v>5000</v>
      </c>
      <c r="S2015" t="s">
        <v>3719</v>
      </c>
      <c r="T2015" t="s">
        <v>3105</v>
      </c>
      <c r="U2015" s="198">
        <v>4.3499999999999996</v>
      </c>
      <c r="V2015" t="s">
        <v>3912</v>
      </c>
      <c r="W2015" t="s">
        <v>635</v>
      </c>
      <c r="X2015" t="s">
        <v>3106</v>
      </c>
      <c r="Y2015" t="s">
        <v>2469</v>
      </c>
      <c r="Z2015" t="s">
        <v>2996</v>
      </c>
      <c r="AA2015">
        <v>836254</v>
      </c>
      <c r="AB2015" s="195">
        <v>37050.875011574099</v>
      </c>
      <c r="AC2015" s="195">
        <v>37050.875011574099</v>
      </c>
    </row>
    <row r="2016" spans="1:29" x14ac:dyDescent="0.25">
      <c r="A2016" s="43" t="str">
        <f t="shared" si="156"/>
        <v>US Natural Gas Physical</v>
      </c>
      <c r="B2016" s="43" t="str">
        <f t="shared" si="157"/>
        <v>US</v>
      </c>
      <c r="C2016" s="43" t="str">
        <f t="shared" si="158"/>
        <v>Natural Gas</v>
      </c>
      <c r="D2016" s="43" t="str">
        <f t="shared" si="159"/>
        <v>Physical</v>
      </c>
      <c r="E2016" s="43">
        <f>IF(VLOOKUP(S2016,'DD-Lookup'!$J$6:$L$50,3,FALSE)="Monthly",(YEAR(AC2016)-YEAR(AB2016))*12+MONTH(AC2016)-MONTH(AB2016)+1,(AC2016-AB2016+1))</f>
        <v>1</v>
      </c>
      <c r="F2016" s="210">
        <f t="shared" si="160"/>
        <v>10000</v>
      </c>
      <c r="G2016" s="199">
        <v>1354220</v>
      </c>
      <c r="H2016" s="195">
        <v>37049.363715277803</v>
      </c>
      <c r="I2016" t="s">
        <v>2527</v>
      </c>
      <c r="M2016" t="s">
        <v>3341</v>
      </c>
      <c r="N2016" t="s">
        <v>3747</v>
      </c>
      <c r="O2016" t="s">
        <v>505</v>
      </c>
      <c r="Q2016" s="196">
        <v>10000</v>
      </c>
      <c r="S2016" t="s">
        <v>3342</v>
      </c>
      <c r="T2016" t="s">
        <v>3557</v>
      </c>
      <c r="U2016" s="198">
        <v>3.53</v>
      </c>
      <c r="V2016" t="s">
        <v>2745</v>
      </c>
      <c r="W2016" t="s">
        <v>2323</v>
      </c>
      <c r="X2016" t="s">
        <v>2204</v>
      </c>
      <c r="Y2016" t="s">
        <v>2469</v>
      </c>
      <c r="Z2016" t="s">
        <v>2995</v>
      </c>
      <c r="AA2016">
        <v>836256</v>
      </c>
      <c r="AB2016" s="195">
        <v>37050.875011574099</v>
      </c>
      <c r="AC2016" s="195">
        <v>37050.875011574099</v>
      </c>
    </row>
    <row r="2017" spans="1:29" x14ac:dyDescent="0.25">
      <c r="A2017" s="43" t="str">
        <f t="shared" si="156"/>
        <v xml:space="preserve"> Natural Gas Physical</v>
      </c>
      <c r="B2017" s="43" t="str">
        <f t="shared" si="157"/>
        <v/>
      </c>
      <c r="C2017" s="43" t="str">
        <f t="shared" si="158"/>
        <v>Natural Gas</v>
      </c>
      <c r="D2017" s="43" t="str">
        <f t="shared" si="159"/>
        <v>Physical</v>
      </c>
      <c r="E2017" s="43">
        <f>IF(VLOOKUP(S2017,'DD-Lookup'!$J$6:$L$50,3,FALSE)="Monthly",(YEAR(AC2017)-YEAR(AB2017))*12+MONTH(AC2017)-MONTH(AB2017)+1,(AC2017-AB2017+1))</f>
        <v>1</v>
      </c>
      <c r="F2017" s="210">
        <f t="shared" si="160"/>
        <v>5000</v>
      </c>
      <c r="G2017" s="199">
        <v>1354223</v>
      </c>
      <c r="H2017" s="195">
        <v>37049.363738425898</v>
      </c>
      <c r="I2017" t="s">
        <v>2414</v>
      </c>
      <c r="M2017" t="s">
        <v>3341</v>
      </c>
      <c r="N2017" t="s">
        <v>3104</v>
      </c>
      <c r="O2017" t="s">
        <v>706</v>
      </c>
      <c r="P2017" s="196">
        <v>5000</v>
      </c>
      <c r="S2017" t="s">
        <v>3719</v>
      </c>
      <c r="T2017" t="s">
        <v>3105</v>
      </c>
      <c r="U2017" s="198">
        <v>4.3</v>
      </c>
      <c r="V2017" t="s">
        <v>3781</v>
      </c>
      <c r="W2017" t="s">
        <v>635</v>
      </c>
      <c r="X2017" t="s">
        <v>3106</v>
      </c>
      <c r="Y2017" t="s">
        <v>2469</v>
      </c>
      <c r="Z2017" t="s">
        <v>2996</v>
      </c>
      <c r="AA2017">
        <v>836258</v>
      </c>
      <c r="AB2017" s="195">
        <v>37050.875011574099</v>
      </c>
      <c r="AC2017" s="195">
        <v>37050.875011574099</v>
      </c>
    </row>
    <row r="2018" spans="1:29" x14ac:dyDescent="0.25">
      <c r="A2018" s="43" t="str">
        <f t="shared" si="156"/>
        <v>US Power Physical</v>
      </c>
      <c r="B2018" s="43" t="str">
        <f t="shared" si="157"/>
        <v>US</v>
      </c>
      <c r="C2018" s="43" t="str">
        <f t="shared" si="158"/>
        <v>Power</v>
      </c>
      <c r="D2018" s="43" t="str">
        <f t="shared" si="159"/>
        <v>Physical</v>
      </c>
      <c r="E2018" s="43">
        <f>IF(VLOOKUP(S2018,'DD-Lookup'!$J$6:$L$50,3,FALSE)="Monthly",(YEAR(AC2018)-YEAR(AB2018))*12+MONTH(AC2018)-MONTH(AB2018)+1,(AC2018-AB2018+1))</f>
        <v>30</v>
      </c>
      <c r="F2018" s="210">
        <f t="shared" si="160"/>
        <v>1500</v>
      </c>
      <c r="G2018" s="199">
        <v>1354222</v>
      </c>
      <c r="H2018" s="195">
        <v>37049.363738425898</v>
      </c>
      <c r="I2018" t="s">
        <v>2255</v>
      </c>
      <c r="M2018" t="s">
        <v>2766</v>
      </c>
      <c r="N2018" t="s">
        <v>3361</v>
      </c>
      <c r="O2018" t="s">
        <v>2256</v>
      </c>
      <c r="P2018" s="196">
        <v>50</v>
      </c>
      <c r="S2018" t="s">
        <v>3340</v>
      </c>
      <c r="T2018" t="s">
        <v>3557</v>
      </c>
      <c r="U2018" s="198">
        <v>36.4</v>
      </c>
      <c r="V2018" t="s">
        <v>4134</v>
      </c>
      <c r="W2018" t="s">
        <v>3380</v>
      </c>
      <c r="X2018" t="s">
        <v>3366</v>
      </c>
      <c r="Y2018" t="s">
        <v>2662</v>
      </c>
      <c r="Z2018" t="s">
        <v>2990</v>
      </c>
      <c r="AA2018">
        <v>636864.1</v>
      </c>
      <c r="AB2018" s="195">
        <v>37135.715972222199</v>
      </c>
      <c r="AC2018" s="195">
        <v>37164.715972222199</v>
      </c>
    </row>
    <row r="2019" spans="1:29" x14ac:dyDescent="0.25">
      <c r="A2019" s="43" t="str">
        <f t="shared" si="156"/>
        <v>US Natural Gas Physical</v>
      </c>
      <c r="B2019" s="43" t="str">
        <f t="shared" si="157"/>
        <v>US</v>
      </c>
      <c r="C2019" s="43" t="str">
        <f t="shared" si="158"/>
        <v>Natural Gas</v>
      </c>
      <c r="D2019" s="43" t="str">
        <f t="shared" si="159"/>
        <v>Physical</v>
      </c>
      <c r="E2019" s="43">
        <f>IF(VLOOKUP(S2019,'DD-Lookup'!$J$6:$L$50,3,FALSE)="Monthly",(YEAR(AC2019)-YEAR(AB2019))*12+MONTH(AC2019)-MONTH(AB2019)+1,(AC2019-AB2019+1))</f>
        <v>1</v>
      </c>
      <c r="F2019" s="210">
        <f t="shared" si="160"/>
        <v>3394</v>
      </c>
      <c r="G2019" s="199">
        <v>1354221</v>
      </c>
      <c r="H2019" s="195">
        <v>37049.363738425898</v>
      </c>
      <c r="I2019" t="s">
        <v>3321</v>
      </c>
      <c r="M2019" t="s">
        <v>3341</v>
      </c>
      <c r="N2019" t="s">
        <v>3747</v>
      </c>
      <c r="O2019" t="s">
        <v>442</v>
      </c>
      <c r="Q2019" s="196">
        <v>3394</v>
      </c>
      <c r="S2019" t="s">
        <v>3342</v>
      </c>
      <c r="T2019" t="s">
        <v>3557</v>
      </c>
      <c r="U2019" s="198">
        <v>3.78</v>
      </c>
      <c r="V2019" t="s">
        <v>627</v>
      </c>
      <c r="W2019" t="s">
        <v>2509</v>
      </c>
      <c r="X2019" t="s">
        <v>2510</v>
      </c>
      <c r="Y2019" t="s">
        <v>2469</v>
      </c>
      <c r="Z2019" t="s">
        <v>2995</v>
      </c>
      <c r="AA2019">
        <v>836257</v>
      </c>
      <c r="AB2019" s="195">
        <v>37050.875011574099</v>
      </c>
      <c r="AC2019" s="195">
        <v>37050.875011574099</v>
      </c>
    </row>
    <row r="2020" spans="1:29" x14ac:dyDescent="0.25">
      <c r="A2020" s="43" t="str">
        <f t="shared" si="156"/>
        <v>US Natural Gas Physical</v>
      </c>
      <c r="B2020" s="43" t="str">
        <f t="shared" si="157"/>
        <v>US</v>
      </c>
      <c r="C2020" s="43" t="str">
        <f t="shared" si="158"/>
        <v>Natural Gas</v>
      </c>
      <c r="D2020" s="43" t="str">
        <f t="shared" si="159"/>
        <v>Physical</v>
      </c>
      <c r="E2020" s="43">
        <f>IF(VLOOKUP(S2020,'DD-Lookup'!$J$6:$L$50,3,FALSE)="Monthly",(YEAR(AC2020)-YEAR(AB2020))*12+MONTH(AC2020)-MONTH(AB2020)+1,(AC2020-AB2020+1))</f>
        <v>1</v>
      </c>
      <c r="F2020" s="210">
        <f t="shared" si="160"/>
        <v>10000</v>
      </c>
      <c r="G2020" s="199">
        <v>1354226</v>
      </c>
      <c r="H2020" s="195">
        <v>37049.363807870403</v>
      </c>
      <c r="I2020" t="s">
        <v>2527</v>
      </c>
      <c r="M2020" t="s">
        <v>3341</v>
      </c>
      <c r="N2020" t="s">
        <v>3747</v>
      </c>
      <c r="O2020" t="s">
        <v>395</v>
      </c>
      <c r="P2020" s="196">
        <v>10000</v>
      </c>
      <c r="S2020" t="s">
        <v>3342</v>
      </c>
      <c r="T2020" t="s">
        <v>3557</v>
      </c>
      <c r="U2020" s="198">
        <v>3.585</v>
      </c>
      <c r="V2020" t="s">
        <v>2349</v>
      </c>
      <c r="W2020" t="s">
        <v>2498</v>
      </c>
      <c r="X2020" t="s">
        <v>2499</v>
      </c>
      <c r="Y2020" t="s">
        <v>2469</v>
      </c>
      <c r="Z2020" t="s">
        <v>2995</v>
      </c>
      <c r="AA2020">
        <v>836259</v>
      </c>
      <c r="AB2020" s="195">
        <v>37050.875011574099</v>
      </c>
      <c r="AC2020" s="195">
        <v>37050.875011574099</v>
      </c>
    </row>
    <row r="2021" spans="1:29" x14ac:dyDescent="0.25">
      <c r="A2021" s="43" t="str">
        <f t="shared" si="156"/>
        <v>US Natural Gas Financial</v>
      </c>
      <c r="B2021" s="43" t="str">
        <f t="shared" si="157"/>
        <v>US</v>
      </c>
      <c r="C2021" s="43" t="str">
        <f t="shared" si="158"/>
        <v>Natural Gas</v>
      </c>
      <c r="D2021" s="43" t="str">
        <f t="shared" si="159"/>
        <v>Financial</v>
      </c>
      <c r="E2021" s="43">
        <f>IF(VLOOKUP(S2021,'DD-Lookup'!$J$6:$L$50,3,FALSE)="Monthly",(YEAR(AC2021)-YEAR(AB2021))*12+MONTH(AC2021)-MONTH(AB2021)+1,(AC2021-AB2021+1))</f>
        <v>31</v>
      </c>
      <c r="F2021" s="210">
        <f t="shared" si="160"/>
        <v>77500</v>
      </c>
      <c r="G2021" s="199">
        <v>1354227</v>
      </c>
      <c r="H2021" s="195">
        <v>37049.363831018498</v>
      </c>
      <c r="I2021" t="s">
        <v>3692</v>
      </c>
      <c r="M2021" t="s">
        <v>3341</v>
      </c>
      <c r="N2021" t="s">
        <v>2281</v>
      </c>
      <c r="O2021" t="s">
        <v>2475</v>
      </c>
      <c r="Q2021" s="196">
        <v>2500</v>
      </c>
      <c r="S2021" t="s">
        <v>3342</v>
      </c>
      <c r="T2021" t="s">
        <v>3557</v>
      </c>
      <c r="U2021" s="198">
        <v>3.7650000000000001</v>
      </c>
      <c r="V2021" t="s">
        <v>3693</v>
      </c>
      <c r="W2021" t="s">
        <v>2853</v>
      </c>
      <c r="X2021" t="s">
        <v>2282</v>
      </c>
      <c r="Y2021" t="s">
        <v>3575</v>
      </c>
      <c r="Z2021" t="s">
        <v>2995</v>
      </c>
      <c r="AA2021" t="s">
        <v>723</v>
      </c>
      <c r="AB2021" s="195">
        <v>37073.875</v>
      </c>
      <c r="AC2021" s="195">
        <v>37103.875</v>
      </c>
    </row>
    <row r="2022" spans="1:29" x14ac:dyDescent="0.25">
      <c r="A2022" s="43" t="str">
        <f t="shared" si="156"/>
        <v>US Natural Gas Physical</v>
      </c>
      <c r="B2022" s="43" t="str">
        <f t="shared" si="157"/>
        <v>US</v>
      </c>
      <c r="C2022" s="43" t="str">
        <f t="shared" si="158"/>
        <v>Natural Gas</v>
      </c>
      <c r="D2022" s="43" t="str">
        <f t="shared" si="159"/>
        <v>Physical</v>
      </c>
      <c r="E2022" s="43">
        <f>IF(VLOOKUP(S2022,'DD-Lookup'!$J$6:$L$50,3,FALSE)="Monthly",(YEAR(AC2022)-YEAR(AB2022))*12+MONTH(AC2022)-MONTH(AB2022)+1,(AC2022-AB2022+1))</f>
        <v>1</v>
      </c>
      <c r="F2022" s="210">
        <f t="shared" si="160"/>
        <v>5000</v>
      </c>
      <c r="G2022" s="199">
        <v>1354228</v>
      </c>
      <c r="H2022" s="195">
        <v>37049.363842592596</v>
      </c>
      <c r="I2022" t="s">
        <v>2465</v>
      </c>
      <c r="M2022" t="s">
        <v>3341</v>
      </c>
      <c r="N2022" t="s">
        <v>3747</v>
      </c>
      <c r="O2022" t="s">
        <v>468</v>
      </c>
      <c r="P2022" s="196">
        <v>5000</v>
      </c>
      <c r="S2022" t="s">
        <v>3342</v>
      </c>
      <c r="T2022" t="s">
        <v>3557</v>
      </c>
      <c r="U2022" s="198">
        <v>3.25</v>
      </c>
      <c r="V2022" t="s">
        <v>538</v>
      </c>
      <c r="W2022" t="s">
        <v>3091</v>
      </c>
      <c r="X2022" t="s">
        <v>3092</v>
      </c>
      <c r="Y2022" t="s">
        <v>2469</v>
      </c>
      <c r="Z2022" t="s">
        <v>2995</v>
      </c>
      <c r="AA2022">
        <v>836261</v>
      </c>
      <c r="AB2022" s="195">
        <v>37050.875011574099</v>
      </c>
      <c r="AC2022" s="195">
        <v>37050.875011574099</v>
      </c>
    </row>
    <row r="2023" spans="1:29" x14ac:dyDescent="0.25">
      <c r="A2023" s="43" t="str">
        <f t="shared" si="156"/>
        <v xml:space="preserve"> Natural Gas Physical</v>
      </c>
      <c r="B2023" s="43" t="str">
        <f t="shared" si="157"/>
        <v/>
      </c>
      <c r="C2023" s="43" t="str">
        <f t="shared" si="158"/>
        <v>Natural Gas</v>
      </c>
      <c r="D2023" s="43" t="str">
        <f t="shared" si="159"/>
        <v>Physical</v>
      </c>
      <c r="E2023" s="43">
        <f>IF(VLOOKUP(S2023,'DD-Lookup'!$J$6:$L$50,3,FALSE)="Monthly",(YEAR(AC2023)-YEAR(AB2023))*12+MONTH(AC2023)-MONTH(AB2023)+1,(AC2023-AB2023+1))</f>
        <v>1</v>
      </c>
      <c r="F2023" s="210">
        <f t="shared" si="160"/>
        <v>10000</v>
      </c>
      <c r="G2023" s="199">
        <v>1354229</v>
      </c>
      <c r="H2023" s="195">
        <v>37049.363854166702</v>
      </c>
      <c r="I2023" t="s">
        <v>2390</v>
      </c>
      <c r="M2023" t="s">
        <v>3341</v>
      </c>
      <c r="N2023" t="s">
        <v>3104</v>
      </c>
      <c r="O2023" t="s">
        <v>3620</v>
      </c>
      <c r="P2023" s="196">
        <v>10000</v>
      </c>
      <c r="S2023" t="s">
        <v>3719</v>
      </c>
      <c r="T2023" t="s">
        <v>3105</v>
      </c>
      <c r="U2023" s="198">
        <v>4.24</v>
      </c>
      <c r="V2023" t="s">
        <v>702</v>
      </c>
      <c r="W2023" t="s">
        <v>635</v>
      </c>
      <c r="X2023" t="s">
        <v>3106</v>
      </c>
      <c r="Y2023" t="s">
        <v>2469</v>
      </c>
      <c r="Z2023" t="s">
        <v>2996</v>
      </c>
      <c r="AA2023">
        <v>836260</v>
      </c>
      <c r="AB2023" s="195">
        <v>37049.875011574099</v>
      </c>
      <c r="AC2023" s="195">
        <v>37049.875011574099</v>
      </c>
    </row>
    <row r="2024" spans="1:29" x14ac:dyDescent="0.25">
      <c r="A2024" s="43" t="str">
        <f t="shared" si="156"/>
        <v xml:space="preserve"> Natural Gas Physical</v>
      </c>
      <c r="B2024" s="43" t="str">
        <f t="shared" si="157"/>
        <v/>
      </c>
      <c r="C2024" s="43" t="str">
        <f t="shared" si="158"/>
        <v>Natural Gas</v>
      </c>
      <c r="D2024" s="43" t="str">
        <f t="shared" si="159"/>
        <v>Physical</v>
      </c>
      <c r="E2024" s="43">
        <f>IF(VLOOKUP(S2024,'DD-Lookup'!$J$6:$L$50,3,FALSE)="Monthly",(YEAR(AC2024)-YEAR(AB2024))*12+MONTH(AC2024)-MONTH(AB2024)+1,(AC2024-AB2024+1))</f>
        <v>1</v>
      </c>
      <c r="F2024" s="210">
        <f t="shared" si="160"/>
        <v>5000</v>
      </c>
      <c r="G2024" s="199">
        <v>1354231</v>
      </c>
      <c r="H2024" s="195">
        <v>37049.363865740699</v>
      </c>
      <c r="I2024" t="s">
        <v>2505</v>
      </c>
      <c r="M2024" t="s">
        <v>3341</v>
      </c>
      <c r="N2024" t="s">
        <v>2492</v>
      </c>
      <c r="O2024" t="s">
        <v>724</v>
      </c>
      <c r="Q2024" s="196">
        <v>5000</v>
      </c>
      <c r="S2024" t="s">
        <v>3342</v>
      </c>
      <c r="T2024" t="s">
        <v>3557</v>
      </c>
      <c r="U2024" s="198">
        <v>3.7774999999999999</v>
      </c>
      <c r="V2024" t="s">
        <v>3944</v>
      </c>
      <c r="W2024" t="s">
        <v>2493</v>
      </c>
      <c r="X2024" t="s">
        <v>2494</v>
      </c>
      <c r="Y2024" t="s">
        <v>2469</v>
      </c>
      <c r="Z2024" t="s">
        <v>2995</v>
      </c>
      <c r="AA2024">
        <v>836263</v>
      </c>
      <c r="AB2024" s="195">
        <v>37050.875011574099</v>
      </c>
      <c r="AC2024" s="195">
        <v>37050.875011574099</v>
      </c>
    </row>
    <row r="2025" spans="1:29" x14ac:dyDescent="0.25">
      <c r="A2025" s="43" t="str">
        <f t="shared" si="156"/>
        <v>US Natural Gas Physical</v>
      </c>
      <c r="B2025" s="43" t="str">
        <f t="shared" si="157"/>
        <v>US</v>
      </c>
      <c r="C2025" s="43" t="str">
        <f t="shared" si="158"/>
        <v>Natural Gas</v>
      </c>
      <c r="D2025" s="43" t="str">
        <f t="shared" si="159"/>
        <v>Physical</v>
      </c>
      <c r="E2025" s="43">
        <f>IF(VLOOKUP(S2025,'DD-Lookup'!$J$6:$L$50,3,FALSE)="Monthly",(YEAR(AC2025)-YEAR(AB2025))*12+MONTH(AC2025)-MONTH(AB2025)+1,(AC2025-AB2025+1))</f>
        <v>1</v>
      </c>
      <c r="F2025" s="210">
        <f t="shared" si="160"/>
        <v>10000</v>
      </c>
      <c r="G2025" s="199">
        <v>1354230</v>
      </c>
      <c r="H2025" s="195">
        <v>37049.363865740699</v>
      </c>
      <c r="I2025" t="s">
        <v>3360</v>
      </c>
      <c r="M2025" t="s">
        <v>3341</v>
      </c>
      <c r="N2025" t="s">
        <v>3747</v>
      </c>
      <c r="O2025" t="s">
        <v>395</v>
      </c>
      <c r="P2025" s="196">
        <v>10000</v>
      </c>
      <c r="S2025" t="s">
        <v>3342</v>
      </c>
      <c r="T2025" t="s">
        <v>3557</v>
      </c>
      <c r="U2025" s="198">
        <v>3.5825</v>
      </c>
      <c r="V2025" t="s">
        <v>2444</v>
      </c>
      <c r="W2025" t="s">
        <v>2498</v>
      </c>
      <c r="X2025" t="s">
        <v>2499</v>
      </c>
      <c r="Y2025" t="s">
        <v>2469</v>
      </c>
      <c r="Z2025" t="s">
        <v>2995</v>
      </c>
      <c r="AA2025">
        <v>836262</v>
      </c>
      <c r="AB2025" s="195">
        <v>37050.875011574099</v>
      </c>
      <c r="AC2025" s="195">
        <v>37050.875011574099</v>
      </c>
    </row>
    <row r="2026" spans="1:29" x14ac:dyDescent="0.25">
      <c r="A2026" s="43" t="str">
        <f t="shared" si="156"/>
        <v xml:space="preserve"> Natural Gas Physical</v>
      </c>
      <c r="B2026" s="43" t="str">
        <f t="shared" si="157"/>
        <v/>
      </c>
      <c r="C2026" s="43" t="str">
        <f t="shared" si="158"/>
        <v>Natural Gas</v>
      </c>
      <c r="D2026" s="43" t="str">
        <f t="shared" si="159"/>
        <v>Physical</v>
      </c>
      <c r="E2026" s="43">
        <f>IF(VLOOKUP(S2026,'DD-Lookup'!$J$6:$L$50,3,FALSE)="Monthly",(YEAR(AC2026)-YEAR(AB2026))*12+MONTH(AC2026)-MONTH(AB2026)+1,(AC2026-AB2026+1))</f>
        <v>1</v>
      </c>
      <c r="F2026" s="210">
        <f t="shared" si="160"/>
        <v>5000</v>
      </c>
      <c r="G2026" s="199">
        <v>1354232</v>
      </c>
      <c r="H2026" s="195">
        <v>37049.363923611098</v>
      </c>
      <c r="I2026" t="s">
        <v>2185</v>
      </c>
      <c r="M2026" t="s">
        <v>3341</v>
      </c>
      <c r="N2026" t="s">
        <v>3104</v>
      </c>
      <c r="O2026" t="s">
        <v>688</v>
      </c>
      <c r="Q2026" s="196">
        <v>5000</v>
      </c>
      <c r="S2026" t="s">
        <v>3342</v>
      </c>
      <c r="T2026" t="s">
        <v>3557</v>
      </c>
      <c r="U2026" s="198">
        <v>2.79</v>
      </c>
      <c r="V2026" t="s">
        <v>3506</v>
      </c>
      <c r="W2026" t="s">
        <v>1770</v>
      </c>
      <c r="X2026" t="s">
        <v>3726</v>
      </c>
      <c r="Y2026" t="s">
        <v>2469</v>
      </c>
      <c r="Z2026" t="s">
        <v>2996</v>
      </c>
      <c r="AA2026">
        <v>836264</v>
      </c>
      <c r="AB2026" s="195">
        <v>37050.875011574099</v>
      </c>
      <c r="AC2026" s="195">
        <v>37050.875011574099</v>
      </c>
    </row>
    <row r="2027" spans="1:29" x14ac:dyDescent="0.25">
      <c r="A2027" s="43" t="str">
        <f t="shared" si="156"/>
        <v>US Natural Gas Physical</v>
      </c>
      <c r="B2027" s="43" t="str">
        <f t="shared" si="157"/>
        <v>US</v>
      </c>
      <c r="C2027" s="43" t="str">
        <f t="shared" si="158"/>
        <v>Natural Gas</v>
      </c>
      <c r="D2027" s="43" t="str">
        <f t="shared" si="159"/>
        <v>Physical</v>
      </c>
      <c r="E2027" s="43">
        <f>IF(VLOOKUP(S2027,'DD-Lookup'!$J$6:$L$50,3,FALSE)="Monthly",(YEAR(AC2027)-YEAR(AB2027))*12+MONTH(AC2027)-MONTH(AB2027)+1,(AC2027-AB2027+1))</f>
        <v>1</v>
      </c>
      <c r="F2027" s="210">
        <f t="shared" si="160"/>
        <v>5000</v>
      </c>
      <c r="G2027" s="199">
        <v>1354233</v>
      </c>
      <c r="H2027" s="195">
        <v>37049.363923611098</v>
      </c>
      <c r="I2027" t="s">
        <v>3083</v>
      </c>
      <c r="M2027" t="s">
        <v>3341</v>
      </c>
      <c r="N2027" t="s">
        <v>3747</v>
      </c>
      <c r="O2027" t="s">
        <v>464</v>
      </c>
      <c r="Q2027" s="196">
        <v>5000</v>
      </c>
      <c r="S2027" t="s">
        <v>3342</v>
      </c>
      <c r="T2027" t="s">
        <v>3557</v>
      </c>
      <c r="U2027" s="198">
        <v>3.78</v>
      </c>
      <c r="V2027" t="s">
        <v>3049</v>
      </c>
      <c r="W2027" t="s">
        <v>2509</v>
      </c>
      <c r="X2027" t="s">
        <v>2510</v>
      </c>
      <c r="Y2027" t="s">
        <v>2469</v>
      </c>
      <c r="Z2027" t="s">
        <v>2995</v>
      </c>
      <c r="AA2027">
        <v>836265</v>
      </c>
      <c r="AB2027" s="195">
        <v>37050.875011574099</v>
      </c>
      <c r="AC2027" s="195">
        <v>37050.875011574099</v>
      </c>
    </row>
    <row r="2028" spans="1:29" x14ac:dyDescent="0.25">
      <c r="A2028" s="43" t="str">
        <f t="shared" si="156"/>
        <v>US Natural Gas Financial</v>
      </c>
      <c r="B2028" s="43" t="str">
        <f t="shared" si="157"/>
        <v>US</v>
      </c>
      <c r="C2028" s="43" t="str">
        <f t="shared" si="158"/>
        <v>Natural Gas</v>
      </c>
      <c r="D2028" s="43" t="str">
        <f t="shared" si="159"/>
        <v>Financial</v>
      </c>
      <c r="E2028" s="43">
        <f>IF(VLOOKUP(S2028,'DD-Lookup'!$J$6:$L$50,3,FALSE)="Monthly",(YEAR(AC2028)-YEAR(AB2028))*12+MONTH(AC2028)-MONTH(AB2028)+1,(AC2028-AB2028+1))</f>
        <v>23</v>
      </c>
      <c r="F2028" s="210">
        <f t="shared" si="160"/>
        <v>230000</v>
      </c>
      <c r="G2028" s="199">
        <v>1354236</v>
      </c>
      <c r="H2028" s="195">
        <v>37049.363946759302</v>
      </c>
      <c r="I2028" t="s">
        <v>2487</v>
      </c>
      <c r="M2028" t="s">
        <v>3341</v>
      </c>
      <c r="N2028" t="s">
        <v>2281</v>
      </c>
      <c r="O2028" t="s">
        <v>2157</v>
      </c>
      <c r="Q2028" s="196">
        <v>10000</v>
      </c>
      <c r="S2028" t="s">
        <v>3342</v>
      </c>
      <c r="T2028" t="s">
        <v>3557</v>
      </c>
      <c r="U2028" s="198">
        <v>3.5049999999999999</v>
      </c>
      <c r="V2028" t="s">
        <v>2348</v>
      </c>
      <c r="W2028" t="s">
        <v>3333</v>
      </c>
      <c r="X2028" t="s">
        <v>3334</v>
      </c>
      <c r="Y2028" t="s">
        <v>3575</v>
      </c>
      <c r="Z2028" t="s">
        <v>2995</v>
      </c>
      <c r="AA2028" t="s">
        <v>725</v>
      </c>
      <c r="AB2028" s="195">
        <v>37050.875011574099</v>
      </c>
      <c r="AC2028" s="195">
        <v>37072.875011574099</v>
      </c>
    </row>
    <row r="2029" spans="1:29" x14ac:dyDescent="0.25">
      <c r="A2029" s="43" t="str">
        <f t="shared" si="156"/>
        <v>US Natural Gas Physical</v>
      </c>
      <c r="B2029" s="43" t="str">
        <f t="shared" si="157"/>
        <v>US</v>
      </c>
      <c r="C2029" s="43" t="str">
        <f t="shared" si="158"/>
        <v>Natural Gas</v>
      </c>
      <c r="D2029" s="43" t="str">
        <f t="shared" si="159"/>
        <v>Physical</v>
      </c>
      <c r="E2029" s="43">
        <f>IF(VLOOKUP(S2029,'DD-Lookup'!$J$6:$L$50,3,FALSE)="Monthly",(YEAR(AC2029)-YEAR(AB2029))*12+MONTH(AC2029)-MONTH(AB2029)+1,(AC2029-AB2029+1))</f>
        <v>1</v>
      </c>
      <c r="F2029" s="210">
        <f t="shared" si="160"/>
        <v>10000</v>
      </c>
      <c r="G2029" s="199">
        <v>1354235</v>
      </c>
      <c r="H2029" s="195">
        <v>37049.363946759302</v>
      </c>
      <c r="I2029" t="s">
        <v>2280</v>
      </c>
      <c r="M2029" t="s">
        <v>3341</v>
      </c>
      <c r="N2029" t="s">
        <v>3747</v>
      </c>
      <c r="O2029" t="s">
        <v>2741</v>
      </c>
      <c r="P2029" s="196">
        <v>10000</v>
      </c>
      <c r="S2029" t="s">
        <v>3342</v>
      </c>
      <c r="T2029" t="s">
        <v>3557</v>
      </c>
      <c r="U2029" s="198">
        <v>3.9449999999999998</v>
      </c>
      <c r="V2029" t="s">
        <v>2344</v>
      </c>
      <c r="W2029" t="s">
        <v>3138</v>
      </c>
      <c r="X2029" t="s">
        <v>3081</v>
      </c>
      <c r="Y2029" t="s">
        <v>2469</v>
      </c>
      <c r="Z2029" t="s">
        <v>2995</v>
      </c>
      <c r="AA2029">
        <v>836267</v>
      </c>
      <c r="AB2029" s="195">
        <v>37050.875011574099</v>
      </c>
      <c r="AC2029" s="195">
        <v>37050.875011574099</v>
      </c>
    </row>
    <row r="2030" spans="1:29" x14ac:dyDescent="0.25">
      <c r="A2030" s="43" t="str">
        <f t="shared" si="156"/>
        <v>US Power Physical</v>
      </c>
      <c r="B2030" s="43" t="str">
        <f t="shared" si="157"/>
        <v>US</v>
      </c>
      <c r="C2030" s="43" t="str">
        <f t="shared" si="158"/>
        <v>Power</v>
      </c>
      <c r="D2030" s="43" t="str">
        <f t="shared" si="159"/>
        <v>Physical</v>
      </c>
      <c r="E2030" s="43">
        <f>IF(VLOOKUP(S2030,'DD-Lookup'!$J$6:$L$50,3,FALSE)="Monthly",(YEAR(AC2030)-YEAR(AB2030))*12+MONTH(AC2030)-MONTH(AB2030)+1,(AC2030-AB2030+1))</f>
        <v>90</v>
      </c>
      <c r="F2030" s="210">
        <f t="shared" si="160"/>
        <v>2250</v>
      </c>
      <c r="G2030" s="199">
        <v>1354234</v>
      </c>
      <c r="H2030" s="195">
        <v>37049.363946759302</v>
      </c>
      <c r="I2030" t="s">
        <v>3371</v>
      </c>
      <c r="J2030" t="s">
        <v>2271</v>
      </c>
      <c r="K2030" t="s">
        <v>2272</v>
      </c>
      <c r="M2030" t="s">
        <v>2766</v>
      </c>
      <c r="N2030" t="s">
        <v>3308</v>
      </c>
      <c r="O2030" t="s">
        <v>726</v>
      </c>
      <c r="Q2030" s="196">
        <v>25</v>
      </c>
      <c r="S2030" t="s">
        <v>3340</v>
      </c>
      <c r="T2030" t="s">
        <v>3557</v>
      </c>
      <c r="U2030" s="198">
        <v>105.5</v>
      </c>
      <c r="V2030" t="s">
        <v>3226</v>
      </c>
      <c r="W2030" t="s">
        <v>2438</v>
      </c>
      <c r="X2030" t="s">
        <v>1756</v>
      </c>
      <c r="Y2030" t="s">
        <v>2662</v>
      </c>
      <c r="Z2030" t="s">
        <v>2990</v>
      </c>
      <c r="AA2030">
        <v>636865.1</v>
      </c>
      <c r="AB2030" s="195">
        <v>37257.701388888898</v>
      </c>
      <c r="AC2030" s="195">
        <v>37346.701388888898</v>
      </c>
    </row>
    <row r="2031" spans="1:29" x14ac:dyDescent="0.25">
      <c r="A2031" s="43" t="str">
        <f t="shared" si="156"/>
        <v>US Power Physical</v>
      </c>
      <c r="B2031" s="43" t="str">
        <f t="shared" si="157"/>
        <v>US</v>
      </c>
      <c r="C2031" s="43" t="str">
        <f t="shared" si="158"/>
        <v>Power</v>
      </c>
      <c r="D2031" s="43" t="str">
        <f t="shared" si="159"/>
        <v>Physical</v>
      </c>
      <c r="E2031" s="43">
        <f>IF(VLOOKUP(S2031,'DD-Lookup'!$J$6:$L$50,3,FALSE)="Monthly",(YEAR(AC2031)-YEAR(AB2031))*12+MONTH(AC2031)-MONTH(AB2031)+1,(AC2031-AB2031+1))</f>
        <v>92</v>
      </c>
      <c r="F2031" s="210">
        <f t="shared" si="160"/>
        <v>2300</v>
      </c>
      <c r="G2031" s="199">
        <v>1354238</v>
      </c>
      <c r="H2031" s="195">
        <v>37049.364004629599</v>
      </c>
      <c r="I2031" t="s">
        <v>2465</v>
      </c>
      <c r="M2031" t="s">
        <v>2766</v>
      </c>
      <c r="N2031" t="s">
        <v>3308</v>
      </c>
      <c r="O2031" t="s">
        <v>3652</v>
      </c>
      <c r="Q2031" s="196">
        <v>25</v>
      </c>
      <c r="S2031" t="s">
        <v>3340</v>
      </c>
      <c r="T2031" t="s">
        <v>3557</v>
      </c>
      <c r="U2031" s="198">
        <v>113</v>
      </c>
      <c r="V2031" t="s">
        <v>3153</v>
      </c>
      <c r="W2031" t="s">
        <v>2438</v>
      </c>
      <c r="X2031" t="s">
        <v>1756</v>
      </c>
      <c r="Y2031" t="s">
        <v>2662</v>
      </c>
      <c r="Z2031" t="s">
        <v>2990</v>
      </c>
      <c r="AA2031">
        <v>636867.1</v>
      </c>
      <c r="AB2031" s="195">
        <v>37438.701388888898</v>
      </c>
      <c r="AC2031" s="195">
        <v>37529.701388888898</v>
      </c>
    </row>
    <row r="2032" spans="1:29" x14ac:dyDescent="0.25">
      <c r="A2032" s="43" t="str">
        <f t="shared" si="156"/>
        <v>US Power Physical</v>
      </c>
      <c r="B2032" s="43" t="str">
        <f t="shared" si="157"/>
        <v>US</v>
      </c>
      <c r="C2032" s="43" t="str">
        <f t="shared" si="158"/>
        <v>Power</v>
      </c>
      <c r="D2032" s="43" t="str">
        <f t="shared" si="159"/>
        <v>Physical</v>
      </c>
      <c r="E2032" s="43">
        <f>IF(VLOOKUP(S2032,'DD-Lookup'!$J$6:$L$50,3,FALSE)="Monthly",(YEAR(AC2032)-YEAR(AB2032))*12+MONTH(AC2032)-MONTH(AB2032)+1,(AC2032-AB2032+1))</f>
        <v>61</v>
      </c>
      <c r="F2032" s="210">
        <f t="shared" si="160"/>
        <v>3050</v>
      </c>
      <c r="G2032" s="199">
        <v>1354237</v>
      </c>
      <c r="H2032" s="195">
        <v>37049.364004629599</v>
      </c>
      <c r="I2032" t="s">
        <v>3360</v>
      </c>
      <c r="M2032" t="s">
        <v>2766</v>
      </c>
      <c r="N2032" t="s">
        <v>3361</v>
      </c>
      <c r="O2032" t="s">
        <v>4112</v>
      </c>
      <c r="P2032" s="196">
        <v>50</v>
      </c>
      <c r="S2032" t="s">
        <v>3340</v>
      </c>
      <c r="T2032" t="s">
        <v>3557</v>
      </c>
      <c r="U2032" s="198">
        <v>37</v>
      </c>
      <c r="V2032" t="s">
        <v>3775</v>
      </c>
      <c r="W2032" t="s">
        <v>3825</v>
      </c>
      <c r="X2032" t="s">
        <v>2263</v>
      </c>
      <c r="Y2032" t="s">
        <v>2662</v>
      </c>
      <c r="Z2032" t="s">
        <v>2990</v>
      </c>
      <c r="AA2032">
        <v>636866.1</v>
      </c>
      <c r="AB2032" s="195">
        <v>37316.591666666704</v>
      </c>
      <c r="AC2032" s="195">
        <v>37376.591666666704</v>
      </c>
    </row>
    <row r="2033" spans="1:29" x14ac:dyDescent="0.25">
      <c r="A2033" s="43" t="str">
        <f t="shared" si="156"/>
        <v xml:space="preserve"> Natural Gas Physical</v>
      </c>
      <c r="B2033" s="43" t="str">
        <f t="shared" si="157"/>
        <v/>
      </c>
      <c r="C2033" s="43" t="str">
        <f t="shared" si="158"/>
        <v>Natural Gas</v>
      </c>
      <c r="D2033" s="43" t="str">
        <f t="shared" si="159"/>
        <v>Physical</v>
      </c>
      <c r="E2033" s="43">
        <f>IF(VLOOKUP(S2033,'DD-Lookup'!$J$6:$L$50,3,FALSE)="Monthly",(YEAR(AC2033)-YEAR(AB2033))*12+MONTH(AC2033)-MONTH(AB2033)+1,(AC2033-AB2033+1))</f>
        <v>1</v>
      </c>
      <c r="F2033" s="210">
        <f t="shared" si="160"/>
        <v>10000</v>
      </c>
      <c r="G2033" s="199">
        <v>1354239</v>
      </c>
      <c r="H2033" s="195">
        <v>37049.364027777803</v>
      </c>
      <c r="I2033" t="s">
        <v>2244</v>
      </c>
      <c r="M2033" t="s">
        <v>3341</v>
      </c>
      <c r="N2033" t="s">
        <v>3104</v>
      </c>
      <c r="O2033" t="s">
        <v>3620</v>
      </c>
      <c r="Q2033" s="196">
        <v>10000</v>
      </c>
      <c r="S2033" t="s">
        <v>3719</v>
      </c>
      <c r="T2033" t="s">
        <v>3105</v>
      </c>
      <c r="U2033" s="198">
        <v>4.25</v>
      </c>
      <c r="V2033" t="s">
        <v>3169</v>
      </c>
      <c r="W2033" t="s">
        <v>635</v>
      </c>
      <c r="X2033" t="s">
        <v>3106</v>
      </c>
      <c r="Y2033" t="s">
        <v>2469</v>
      </c>
      <c r="Z2033" t="s">
        <v>2996</v>
      </c>
      <c r="AA2033">
        <v>836268</v>
      </c>
      <c r="AB2033" s="195">
        <v>37049.875011574099</v>
      </c>
      <c r="AC2033" s="195">
        <v>37049.875011574099</v>
      </c>
    </row>
    <row r="2034" spans="1:29" x14ac:dyDescent="0.25">
      <c r="A2034" s="43" t="str">
        <f t="shared" si="156"/>
        <v>US Natural Gas Physical</v>
      </c>
      <c r="B2034" s="43" t="str">
        <f t="shared" si="157"/>
        <v>US</v>
      </c>
      <c r="C2034" s="43" t="str">
        <f t="shared" si="158"/>
        <v>Natural Gas</v>
      </c>
      <c r="D2034" s="43" t="str">
        <f t="shared" si="159"/>
        <v>Physical</v>
      </c>
      <c r="E2034" s="43">
        <f>IF(VLOOKUP(S2034,'DD-Lookup'!$J$6:$L$50,3,FALSE)="Monthly",(YEAR(AC2034)-YEAR(AB2034))*12+MONTH(AC2034)-MONTH(AB2034)+1,(AC2034-AB2034+1))</f>
        <v>1</v>
      </c>
      <c r="F2034" s="210">
        <f t="shared" si="160"/>
        <v>25000</v>
      </c>
      <c r="G2034" s="199">
        <v>1354240</v>
      </c>
      <c r="H2034" s="195">
        <v>37049.364039351902</v>
      </c>
      <c r="I2034" t="s">
        <v>2387</v>
      </c>
      <c r="M2034" t="s">
        <v>3341</v>
      </c>
      <c r="N2034" t="s">
        <v>3747</v>
      </c>
      <c r="O2034" t="s">
        <v>2722</v>
      </c>
      <c r="Q2034" s="196">
        <v>25000</v>
      </c>
      <c r="S2034" t="s">
        <v>3342</v>
      </c>
      <c r="T2034" t="s">
        <v>3557</v>
      </c>
      <c r="U2034" s="198">
        <v>3.66</v>
      </c>
      <c r="V2034" t="s">
        <v>660</v>
      </c>
      <c r="W2034" t="s">
        <v>2175</v>
      </c>
      <c r="X2034" t="s">
        <v>2176</v>
      </c>
      <c r="Y2034" t="s">
        <v>2469</v>
      </c>
      <c r="Z2034" t="s">
        <v>2995</v>
      </c>
      <c r="AA2034">
        <v>836269</v>
      </c>
      <c r="AB2034" s="195">
        <v>37050.875011574099</v>
      </c>
      <c r="AC2034" s="195">
        <v>37050.875011574099</v>
      </c>
    </row>
    <row r="2035" spans="1:29" x14ac:dyDescent="0.25">
      <c r="A2035" s="43" t="str">
        <f t="shared" si="156"/>
        <v>US Power Financial</v>
      </c>
      <c r="B2035" s="43" t="str">
        <f t="shared" si="157"/>
        <v>US</v>
      </c>
      <c r="C2035" s="43" t="str">
        <f t="shared" si="158"/>
        <v>Power</v>
      </c>
      <c r="D2035" s="43" t="str">
        <f t="shared" si="159"/>
        <v>Financial</v>
      </c>
      <c r="E2035" s="43">
        <f>IF(VLOOKUP(S2035,'DD-Lookup'!$J$6:$L$50,3,FALSE)="Monthly",(YEAR(AC2035)-YEAR(AB2035))*12+MONTH(AC2035)-MONTH(AB2035)+1,(AC2035-AB2035+1))</f>
        <v>1</v>
      </c>
      <c r="F2035" s="210">
        <f t="shared" si="160"/>
        <v>50</v>
      </c>
      <c r="G2035" s="199">
        <v>1354241</v>
      </c>
      <c r="H2035" s="195">
        <v>37049.364039351902</v>
      </c>
      <c r="I2035" t="s">
        <v>3064</v>
      </c>
      <c r="M2035" t="s">
        <v>2766</v>
      </c>
      <c r="N2035" t="s">
        <v>2659</v>
      </c>
      <c r="O2035" t="s">
        <v>1709</v>
      </c>
      <c r="Q2035" s="196">
        <v>50</v>
      </c>
      <c r="S2035" t="s">
        <v>3340</v>
      </c>
      <c r="T2035" t="s">
        <v>3557</v>
      </c>
      <c r="U2035" s="198">
        <v>30.5</v>
      </c>
      <c r="V2035" t="s">
        <v>727</v>
      </c>
      <c r="W2035" t="s">
        <v>2258</v>
      </c>
      <c r="X2035" t="s">
        <v>3368</v>
      </c>
      <c r="Y2035" t="s">
        <v>2662</v>
      </c>
      <c r="Z2035" t="s">
        <v>2995</v>
      </c>
      <c r="AA2035">
        <v>636868.1</v>
      </c>
      <c r="AB2035" s="195">
        <v>37050.875011574099</v>
      </c>
      <c r="AC2035" s="195">
        <v>37050.875011574099</v>
      </c>
    </row>
    <row r="2036" spans="1:29" x14ac:dyDescent="0.25">
      <c r="A2036" s="43" t="str">
        <f t="shared" si="156"/>
        <v xml:space="preserve"> Natural Gas Financial</v>
      </c>
      <c r="B2036" s="43" t="str">
        <f t="shared" si="157"/>
        <v/>
      </c>
      <c r="C2036" s="43" t="str">
        <f t="shared" si="158"/>
        <v>Natural Gas</v>
      </c>
      <c r="D2036" s="43" t="str">
        <f t="shared" si="159"/>
        <v>Financial</v>
      </c>
      <c r="E2036" s="43">
        <f>IF(VLOOKUP(S2036,'DD-Lookup'!$J$6:$L$50,3,FALSE)="Monthly",(YEAR(AC2036)-YEAR(AB2036))*12+MONTH(AC2036)-MONTH(AB2036)+1,(AC2036-AB2036+1))</f>
        <v>31</v>
      </c>
      <c r="F2036" s="210">
        <f t="shared" si="160"/>
        <v>155000</v>
      </c>
      <c r="G2036" s="199">
        <v>1354243</v>
      </c>
      <c r="H2036" s="195">
        <v>37049.364050925898</v>
      </c>
      <c r="I2036" t="s">
        <v>3079</v>
      </c>
      <c r="M2036" t="s">
        <v>3341</v>
      </c>
      <c r="N2036" t="s">
        <v>3521</v>
      </c>
      <c r="O2036" t="s">
        <v>3230</v>
      </c>
      <c r="P2036" s="196">
        <v>5000</v>
      </c>
      <c r="S2036" t="s">
        <v>3342</v>
      </c>
      <c r="T2036" t="s">
        <v>3557</v>
      </c>
      <c r="U2036" s="198">
        <v>-0.5</v>
      </c>
      <c r="V2036" t="s">
        <v>3352</v>
      </c>
      <c r="W2036" t="s">
        <v>3522</v>
      </c>
      <c r="X2036" t="s">
        <v>3523</v>
      </c>
      <c r="Y2036" t="s">
        <v>3575</v>
      </c>
      <c r="Z2036" t="s">
        <v>2996</v>
      </c>
      <c r="AA2036" t="s">
        <v>728</v>
      </c>
      <c r="AB2036" s="195">
        <v>37104.875011574099</v>
      </c>
      <c r="AC2036" s="195">
        <v>37134.875011574099</v>
      </c>
    </row>
    <row r="2037" spans="1:29" x14ac:dyDescent="0.25">
      <c r="A2037" s="43" t="str">
        <f t="shared" si="156"/>
        <v>US Natural Gas Physical</v>
      </c>
      <c r="B2037" s="43" t="str">
        <f t="shared" si="157"/>
        <v>US</v>
      </c>
      <c r="C2037" s="43" t="str">
        <f t="shared" si="158"/>
        <v>Natural Gas</v>
      </c>
      <c r="D2037" s="43" t="str">
        <f t="shared" si="159"/>
        <v>Physical</v>
      </c>
      <c r="E2037" s="43">
        <f>IF(VLOOKUP(S2037,'DD-Lookup'!$J$6:$L$50,3,FALSE)="Monthly",(YEAR(AC2037)-YEAR(AB2037))*12+MONTH(AC2037)-MONTH(AB2037)+1,(AC2037-AB2037+1))</f>
        <v>1</v>
      </c>
      <c r="F2037" s="210">
        <f t="shared" si="160"/>
        <v>10000</v>
      </c>
      <c r="G2037" s="199">
        <v>1354242</v>
      </c>
      <c r="H2037" s="195">
        <v>37049.364050925898</v>
      </c>
      <c r="I2037" t="s">
        <v>3360</v>
      </c>
      <c r="M2037" t="s">
        <v>3341</v>
      </c>
      <c r="N2037" t="s">
        <v>3747</v>
      </c>
      <c r="O2037" t="s">
        <v>453</v>
      </c>
      <c r="P2037" s="196">
        <v>10000</v>
      </c>
      <c r="S2037" t="s">
        <v>3342</v>
      </c>
      <c r="T2037" t="s">
        <v>3557</v>
      </c>
      <c r="U2037" s="198">
        <v>5.8</v>
      </c>
      <c r="V2037" t="s">
        <v>2292</v>
      </c>
      <c r="W2037" t="s">
        <v>454</v>
      </c>
      <c r="X2037" t="s">
        <v>3092</v>
      </c>
      <c r="Y2037" t="s">
        <v>2469</v>
      </c>
      <c r="Z2037" t="s">
        <v>2995</v>
      </c>
      <c r="AA2037">
        <v>836270</v>
      </c>
      <c r="AB2037" s="195">
        <v>37050.875011574099</v>
      </c>
      <c r="AC2037" s="195">
        <v>37050.875011574099</v>
      </c>
    </row>
    <row r="2038" spans="1:29" x14ac:dyDescent="0.25">
      <c r="A2038" s="43" t="str">
        <f t="shared" si="156"/>
        <v>US Natural Gas Financial</v>
      </c>
      <c r="B2038" s="43" t="str">
        <f t="shared" si="157"/>
        <v>US</v>
      </c>
      <c r="C2038" s="43" t="str">
        <f t="shared" si="158"/>
        <v>Natural Gas</v>
      </c>
      <c r="D2038" s="43" t="str">
        <f t="shared" si="159"/>
        <v>Financial</v>
      </c>
      <c r="E2038" s="43">
        <f>IF(VLOOKUP(S2038,'DD-Lookup'!$J$6:$L$50,3,FALSE)="Monthly",(YEAR(AC2038)-YEAR(AB2038))*12+MONTH(AC2038)-MONTH(AB2038)+1,(AC2038-AB2038+1))</f>
        <v>31</v>
      </c>
      <c r="F2038" s="210">
        <f t="shared" si="160"/>
        <v>155000</v>
      </c>
      <c r="G2038" s="199">
        <v>1354244</v>
      </c>
      <c r="H2038" s="195">
        <v>37049.364085648202</v>
      </c>
      <c r="I2038" t="s">
        <v>3482</v>
      </c>
      <c r="M2038" t="s">
        <v>3341</v>
      </c>
      <c r="N2038" t="s">
        <v>2476</v>
      </c>
      <c r="O2038" t="s">
        <v>729</v>
      </c>
      <c r="Q2038" s="196">
        <v>5000</v>
      </c>
      <c r="S2038" t="s">
        <v>3342</v>
      </c>
      <c r="T2038" t="s">
        <v>3557</v>
      </c>
      <c r="U2038" s="198">
        <v>-1.3825000000000001</v>
      </c>
      <c r="V2038" t="s">
        <v>730</v>
      </c>
      <c r="W2038" t="s">
        <v>481</v>
      </c>
      <c r="X2038" t="s">
        <v>482</v>
      </c>
      <c r="Y2038" t="s">
        <v>3575</v>
      </c>
      <c r="Z2038" t="s">
        <v>2995</v>
      </c>
      <c r="AA2038" t="s">
        <v>731</v>
      </c>
      <c r="AB2038" s="195">
        <v>37073.875011574099</v>
      </c>
      <c r="AC2038" s="195">
        <v>37103.875011574099</v>
      </c>
    </row>
    <row r="2039" spans="1:29" x14ac:dyDescent="0.25">
      <c r="A2039" s="43" t="str">
        <f t="shared" si="156"/>
        <v>US Natural Gas Physical</v>
      </c>
      <c r="B2039" s="43" t="str">
        <f t="shared" si="157"/>
        <v>US</v>
      </c>
      <c r="C2039" s="43" t="str">
        <f t="shared" si="158"/>
        <v>Natural Gas</v>
      </c>
      <c r="D2039" s="43" t="str">
        <f t="shared" si="159"/>
        <v>Physical</v>
      </c>
      <c r="E2039" s="43">
        <f>IF(VLOOKUP(S2039,'DD-Lookup'!$J$6:$L$50,3,FALSE)="Monthly",(YEAR(AC2039)-YEAR(AB2039))*12+MONTH(AC2039)-MONTH(AB2039)+1,(AC2039-AB2039+1))</f>
        <v>1</v>
      </c>
      <c r="F2039" s="210">
        <f t="shared" si="160"/>
        <v>5000</v>
      </c>
      <c r="G2039" s="199">
        <v>1354246</v>
      </c>
      <c r="H2039" s="195">
        <v>37049.364097222198</v>
      </c>
      <c r="I2039" t="s">
        <v>2465</v>
      </c>
      <c r="M2039" t="s">
        <v>3341</v>
      </c>
      <c r="N2039" t="s">
        <v>3747</v>
      </c>
      <c r="O2039" t="s">
        <v>468</v>
      </c>
      <c r="Q2039" s="196">
        <v>5000</v>
      </c>
      <c r="S2039" t="s">
        <v>3342</v>
      </c>
      <c r="T2039" t="s">
        <v>3557</v>
      </c>
      <c r="U2039" s="198">
        <v>3.35</v>
      </c>
      <c r="V2039" t="s">
        <v>538</v>
      </c>
      <c r="W2039" t="s">
        <v>3091</v>
      </c>
      <c r="X2039" t="s">
        <v>3092</v>
      </c>
      <c r="Y2039" t="s">
        <v>2469</v>
      </c>
      <c r="Z2039" t="s">
        <v>2995</v>
      </c>
      <c r="AA2039">
        <v>836271</v>
      </c>
      <c r="AB2039" s="195">
        <v>37050.875011574099</v>
      </c>
      <c r="AC2039" s="195">
        <v>37050.875011574099</v>
      </c>
    </row>
    <row r="2040" spans="1:29" x14ac:dyDescent="0.25">
      <c r="A2040" s="43" t="str">
        <f t="shared" si="156"/>
        <v>US Natural Gas Financial</v>
      </c>
      <c r="B2040" s="43" t="str">
        <f t="shared" si="157"/>
        <v>US</v>
      </c>
      <c r="C2040" s="43" t="str">
        <f t="shared" si="158"/>
        <v>Natural Gas</v>
      </c>
      <c r="D2040" s="43" t="str">
        <f t="shared" si="159"/>
        <v>Financial</v>
      </c>
      <c r="E2040" s="43">
        <f>IF(VLOOKUP(S2040,'DD-Lookup'!$J$6:$L$50,3,FALSE)="Monthly",(YEAR(AC2040)-YEAR(AB2040))*12+MONTH(AC2040)-MONTH(AB2040)+1,(AC2040-AB2040+1))</f>
        <v>23</v>
      </c>
      <c r="F2040" s="210">
        <f t="shared" si="160"/>
        <v>230000</v>
      </c>
      <c r="G2040" s="199">
        <v>1354247</v>
      </c>
      <c r="H2040" s="195">
        <v>37049.364120370403</v>
      </c>
      <c r="I2040" t="s">
        <v>2472</v>
      </c>
      <c r="M2040" t="s">
        <v>3341</v>
      </c>
      <c r="N2040" t="s">
        <v>2281</v>
      </c>
      <c r="O2040" t="s">
        <v>2709</v>
      </c>
      <c r="Q2040" s="196">
        <v>10000</v>
      </c>
      <c r="S2040" t="s">
        <v>3342</v>
      </c>
      <c r="T2040" t="s">
        <v>3557</v>
      </c>
      <c r="U2040" s="198">
        <v>3.47</v>
      </c>
      <c r="V2040" t="s">
        <v>3879</v>
      </c>
      <c r="W2040" t="s">
        <v>3099</v>
      </c>
      <c r="X2040" t="s">
        <v>2291</v>
      </c>
      <c r="Y2040" t="s">
        <v>3575</v>
      </c>
      <c r="Z2040" t="s">
        <v>2995</v>
      </c>
      <c r="AA2040" t="s">
        <v>732</v>
      </c>
      <c r="AB2040" s="195">
        <v>37050.875011574099</v>
      </c>
      <c r="AC2040" s="195">
        <v>37072.875011574099</v>
      </c>
    </row>
    <row r="2041" spans="1:29" x14ac:dyDescent="0.25">
      <c r="A2041" s="43" t="str">
        <f t="shared" si="156"/>
        <v xml:space="preserve"> Natural Gas Physical</v>
      </c>
      <c r="B2041" s="43" t="str">
        <f t="shared" si="157"/>
        <v/>
      </c>
      <c r="C2041" s="43" t="str">
        <f t="shared" si="158"/>
        <v>Natural Gas</v>
      </c>
      <c r="D2041" s="43" t="str">
        <f t="shared" si="159"/>
        <v>Physical</v>
      </c>
      <c r="E2041" s="43">
        <f>IF(VLOOKUP(S2041,'DD-Lookup'!$J$6:$L$50,3,FALSE)="Monthly",(YEAR(AC2041)-YEAR(AB2041))*12+MONTH(AC2041)-MONTH(AB2041)+1,(AC2041-AB2041+1))</f>
        <v>1</v>
      </c>
      <c r="F2041" s="210">
        <f t="shared" si="160"/>
        <v>10000</v>
      </c>
      <c r="G2041" s="199">
        <v>1354248</v>
      </c>
      <c r="H2041" s="195">
        <v>37049.364120370403</v>
      </c>
      <c r="I2041" t="s">
        <v>2414</v>
      </c>
      <c r="M2041" t="s">
        <v>3341</v>
      </c>
      <c r="N2041" t="s">
        <v>2492</v>
      </c>
      <c r="O2041" t="s">
        <v>507</v>
      </c>
      <c r="P2041" s="196">
        <v>10000</v>
      </c>
      <c r="S2041" t="s">
        <v>3342</v>
      </c>
      <c r="T2041" t="s">
        <v>3557</v>
      </c>
      <c r="U2041" s="198">
        <v>3.7725</v>
      </c>
      <c r="V2041" t="s">
        <v>2789</v>
      </c>
      <c r="W2041" t="s">
        <v>2493</v>
      </c>
      <c r="X2041" t="s">
        <v>2494</v>
      </c>
      <c r="Y2041" t="s">
        <v>2469</v>
      </c>
      <c r="Z2041" t="s">
        <v>2995</v>
      </c>
      <c r="AA2041">
        <v>836273</v>
      </c>
      <c r="AB2041" s="195">
        <v>37050.875011574099</v>
      </c>
      <c r="AC2041" s="195">
        <v>37050.875011574099</v>
      </c>
    </row>
    <row r="2042" spans="1:29" x14ac:dyDescent="0.25">
      <c r="A2042" s="43" t="str">
        <f t="shared" si="156"/>
        <v>US Natural Gas Physical</v>
      </c>
      <c r="B2042" s="43" t="str">
        <f t="shared" si="157"/>
        <v>US</v>
      </c>
      <c r="C2042" s="43" t="str">
        <f t="shared" si="158"/>
        <v>Natural Gas</v>
      </c>
      <c r="D2042" s="43" t="str">
        <f t="shared" si="159"/>
        <v>Physical</v>
      </c>
      <c r="E2042" s="43">
        <f>IF(VLOOKUP(S2042,'DD-Lookup'!$J$6:$L$50,3,FALSE)="Monthly",(YEAR(AC2042)-YEAR(AB2042))*12+MONTH(AC2042)-MONTH(AB2042)+1,(AC2042-AB2042+1))</f>
        <v>1</v>
      </c>
      <c r="F2042" s="210">
        <f t="shared" si="160"/>
        <v>5000</v>
      </c>
      <c r="G2042" s="199">
        <v>1354249</v>
      </c>
      <c r="H2042" s="195">
        <v>37049.3641319444</v>
      </c>
      <c r="I2042" t="s">
        <v>3321</v>
      </c>
      <c r="M2042" t="s">
        <v>3341</v>
      </c>
      <c r="N2042" t="s">
        <v>3747</v>
      </c>
      <c r="O2042" t="s">
        <v>468</v>
      </c>
      <c r="Q2042" s="196">
        <v>5000</v>
      </c>
      <c r="S2042" t="s">
        <v>3342</v>
      </c>
      <c r="T2042" t="s">
        <v>3557</v>
      </c>
      <c r="U2042" s="198">
        <v>3.35</v>
      </c>
      <c r="V2042" t="s">
        <v>3322</v>
      </c>
      <c r="W2042" t="s">
        <v>3091</v>
      </c>
      <c r="X2042" t="s">
        <v>3092</v>
      </c>
      <c r="Y2042" t="s">
        <v>2469</v>
      </c>
      <c r="Z2042" t="s">
        <v>2995</v>
      </c>
      <c r="AA2042">
        <v>836272</v>
      </c>
      <c r="AB2042" s="195">
        <v>37050.875011574099</v>
      </c>
      <c r="AC2042" s="195">
        <v>37050.875011574099</v>
      </c>
    </row>
    <row r="2043" spans="1:29" x14ac:dyDescent="0.25">
      <c r="A2043" s="43" t="str">
        <f t="shared" si="156"/>
        <v xml:space="preserve"> Natural Gas Physical</v>
      </c>
      <c r="B2043" s="43" t="str">
        <f t="shared" si="157"/>
        <v/>
      </c>
      <c r="C2043" s="43" t="str">
        <f t="shared" si="158"/>
        <v>Natural Gas</v>
      </c>
      <c r="D2043" s="43" t="str">
        <f t="shared" si="159"/>
        <v>Physical</v>
      </c>
      <c r="E2043" s="43">
        <f>IF(VLOOKUP(S2043,'DD-Lookup'!$J$6:$L$50,3,FALSE)="Monthly",(YEAR(AC2043)-YEAR(AB2043))*12+MONTH(AC2043)-MONTH(AB2043)+1,(AC2043-AB2043+1))</f>
        <v>1</v>
      </c>
      <c r="F2043" s="210">
        <f t="shared" si="160"/>
        <v>5000</v>
      </c>
      <c r="G2043" s="199">
        <v>1354251</v>
      </c>
      <c r="H2043" s="195">
        <v>37049.364189814798</v>
      </c>
      <c r="I2043" t="s">
        <v>3335</v>
      </c>
      <c r="M2043" t="s">
        <v>3341</v>
      </c>
      <c r="N2043" t="s">
        <v>3104</v>
      </c>
      <c r="O2043" t="s">
        <v>688</v>
      </c>
      <c r="P2043" s="196">
        <v>5000</v>
      </c>
      <c r="S2043" t="s">
        <v>3342</v>
      </c>
      <c r="T2043" t="s">
        <v>3557</v>
      </c>
      <c r="U2043" s="198">
        <v>2.76</v>
      </c>
      <c r="V2043" t="s">
        <v>1777</v>
      </c>
      <c r="W2043" t="s">
        <v>1770</v>
      </c>
      <c r="X2043" t="s">
        <v>3726</v>
      </c>
      <c r="Y2043" t="s">
        <v>2469</v>
      </c>
      <c r="Z2043" t="s">
        <v>2996</v>
      </c>
      <c r="AA2043">
        <v>836274</v>
      </c>
      <c r="AB2043" s="195">
        <v>37050.875011574099</v>
      </c>
      <c r="AC2043" s="195">
        <v>37050.875011574099</v>
      </c>
    </row>
    <row r="2044" spans="1:29" x14ac:dyDescent="0.25">
      <c r="A2044" s="43" t="str">
        <f t="shared" si="156"/>
        <v xml:space="preserve"> Natural Gas Physical</v>
      </c>
      <c r="B2044" s="43" t="str">
        <f t="shared" si="157"/>
        <v/>
      </c>
      <c r="C2044" s="43" t="str">
        <f t="shared" si="158"/>
        <v>Natural Gas</v>
      </c>
      <c r="D2044" s="43" t="str">
        <f t="shared" si="159"/>
        <v>Physical</v>
      </c>
      <c r="E2044" s="43">
        <f>IF(VLOOKUP(S2044,'DD-Lookup'!$J$6:$L$50,3,FALSE)="Monthly",(YEAR(AC2044)-YEAR(AB2044))*12+MONTH(AC2044)-MONTH(AB2044)+1,(AC2044-AB2044+1))</f>
        <v>1</v>
      </c>
      <c r="F2044" s="210">
        <f t="shared" si="160"/>
        <v>10000</v>
      </c>
      <c r="G2044" s="199">
        <v>1354252</v>
      </c>
      <c r="H2044" s="195">
        <v>37049.364212963003</v>
      </c>
      <c r="I2044" t="s">
        <v>2414</v>
      </c>
      <c r="M2044" t="s">
        <v>3341</v>
      </c>
      <c r="N2044" t="s">
        <v>2492</v>
      </c>
      <c r="O2044" t="s">
        <v>507</v>
      </c>
      <c r="P2044" s="196">
        <v>10000</v>
      </c>
      <c r="S2044" t="s">
        <v>3342</v>
      </c>
      <c r="T2044" t="s">
        <v>3557</v>
      </c>
      <c r="U2044" s="198">
        <v>3.77</v>
      </c>
      <c r="V2044" t="s">
        <v>2789</v>
      </c>
      <c r="W2044" t="s">
        <v>2493</v>
      </c>
      <c r="X2044" t="s">
        <v>2494</v>
      </c>
      <c r="Y2044" t="s">
        <v>2469</v>
      </c>
      <c r="Z2044" t="s">
        <v>2995</v>
      </c>
      <c r="AA2044">
        <v>836275</v>
      </c>
      <c r="AB2044" s="195">
        <v>37050.875011574099</v>
      </c>
      <c r="AC2044" s="195">
        <v>37050.875011574099</v>
      </c>
    </row>
    <row r="2045" spans="1:29" x14ac:dyDescent="0.25">
      <c r="A2045" s="43" t="str">
        <f t="shared" si="156"/>
        <v>US Power Physical</v>
      </c>
      <c r="B2045" s="43" t="str">
        <f t="shared" si="157"/>
        <v>US</v>
      </c>
      <c r="C2045" s="43" t="str">
        <f t="shared" si="158"/>
        <v>Power</v>
      </c>
      <c r="D2045" s="43" t="str">
        <f t="shared" si="159"/>
        <v>Physical</v>
      </c>
      <c r="E2045" s="43">
        <f>IF(VLOOKUP(S2045,'DD-Lookup'!$J$6:$L$50,3,FALSE)="Monthly",(YEAR(AC2045)-YEAR(AB2045))*12+MONTH(AC2045)-MONTH(AB2045)+1,(AC2045-AB2045+1))</f>
        <v>2</v>
      </c>
      <c r="F2045" s="210">
        <f t="shared" si="160"/>
        <v>50</v>
      </c>
      <c r="G2045" s="199">
        <v>1354253</v>
      </c>
      <c r="H2045" s="195">
        <v>37049.364212963003</v>
      </c>
      <c r="I2045" t="s">
        <v>3314</v>
      </c>
      <c r="M2045" t="s">
        <v>2766</v>
      </c>
      <c r="N2045" t="s">
        <v>3308</v>
      </c>
      <c r="O2045" t="s">
        <v>494</v>
      </c>
      <c r="P2045" s="196">
        <v>25</v>
      </c>
      <c r="S2045" t="s">
        <v>3340</v>
      </c>
      <c r="T2045" t="s">
        <v>3557</v>
      </c>
      <c r="U2045" s="198">
        <v>45</v>
      </c>
      <c r="V2045" t="s">
        <v>3323</v>
      </c>
      <c r="W2045" t="s">
        <v>3060</v>
      </c>
      <c r="X2045" t="s">
        <v>3061</v>
      </c>
      <c r="Y2045" t="s">
        <v>2662</v>
      </c>
      <c r="Z2045" t="s">
        <v>2990</v>
      </c>
      <c r="AA2045">
        <v>636869.1</v>
      </c>
      <c r="AB2045" s="195">
        <v>37050.875011574099</v>
      </c>
      <c r="AC2045" s="195">
        <v>37051.875011574099</v>
      </c>
    </row>
    <row r="2046" spans="1:29" x14ac:dyDescent="0.25">
      <c r="A2046" s="43" t="str">
        <f t="shared" si="156"/>
        <v>US Natural Gas Financial</v>
      </c>
      <c r="B2046" s="43" t="str">
        <f t="shared" si="157"/>
        <v>US</v>
      </c>
      <c r="C2046" s="43" t="str">
        <f t="shared" si="158"/>
        <v>Natural Gas</v>
      </c>
      <c r="D2046" s="43" t="str">
        <f t="shared" si="159"/>
        <v>Financial</v>
      </c>
      <c r="E2046" s="43">
        <f>IF(VLOOKUP(S2046,'DD-Lookup'!$J$6:$L$50,3,FALSE)="Monthly",(YEAR(AC2046)-YEAR(AB2046))*12+MONTH(AC2046)-MONTH(AB2046)+1,(AC2046-AB2046+1))</f>
        <v>31</v>
      </c>
      <c r="F2046" s="210">
        <f t="shared" si="160"/>
        <v>387500</v>
      </c>
      <c r="G2046" s="199">
        <v>1354254</v>
      </c>
      <c r="H2046" s="195">
        <v>37049.364224536999</v>
      </c>
      <c r="I2046" t="s">
        <v>2483</v>
      </c>
      <c r="M2046" t="s">
        <v>3341</v>
      </c>
      <c r="N2046" t="s">
        <v>2281</v>
      </c>
      <c r="O2046" t="s">
        <v>2475</v>
      </c>
      <c r="Q2046" s="196">
        <v>12500</v>
      </c>
      <c r="S2046" t="s">
        <v>3342</v>
      </c>
      <c r="T2046" t="s">
        <v>3557</v>
      </c>
      <c r="U2046" s="198">
        <v>3.7650000000000001</v>
      </c>
      <c r="V2046" t="s">
        <v>3477</v>
      </c>
      <c r="W2046" t="s">
        <v>2853</v>
      </c>
      <c r="X2046" t="s">
        <v>2282</v>
      </c>
      <c r="Y2046" t="s">
        <v>3575</v>
      </c>
      <c r="Z2046" t="s">
        <v>2995</v>
      </c>
      <c r="AA2046" t="s">
        <v>733</v>
      </c>
      <c r="AB2046" s="195">
        <v>37073.875</v>
      </c>
      <c r="AC2046" s="195">
        <v>37103.875</v>
      </c>
    </row>
    <row r="2047" spans="1:29" x14ac:dyDescent="0.25">
      <c r="A2047" s="43" t="str">
        <f t="shared" si="156"/>
        <v>US Natural Gas Physical</v>
      </c>
      <c r="B2047" s="43" t="str">
        <f t="shared" si="157"/>
        <v>US</v>
      </c>
      <c r="C2047" s="43" t="str">
        <f t="shared" si="158"/>
        <v>Natural Gas</v>
      </c>
      <c r="D2047" s="43" t="str">
        <f t="shared" si="159"/>
        <v>Physical</v>
      </c>
      <c r="E2047" s="43">
        <f>IF(VLOOKUP(S2047,'DD-Lookup'!$J$6:$L$50,3,FALSE)="Monthly",(YEAR(AC2047)-YEAR(AB2047))*12+MONTH(AC2047)-MONTH(AB2047)+1,(AC2047-AB2047+1))</f>
        <v>1</v>
      </c>
      <c r="F2047" s="210">
        <f t="shared" si="160"/>
        <v>10000</v>
      </c>
      <c r="G2047" s="199">
        <v>1354255</v>
      </c>
      <c r="H2047" s="195">
        <v>37049.364224536999</v>
      </c>
      <c r="I2047" t="s">
        <v>2507</v>
      </c>
      <c r="M2047" t="s">
        <v>3341</v>
      </c>
      <c r="N2047" t="s">
        <v>3765</v>
      </c>
      <c r="O2047" t="s">
        <v>469</v>
      </c>
      <c r="Q2047" s="196">
        <v>10000</v>
      </c>
      <c r="S2047" t="s">
        <v>3342</v>
      </c>
      <c r="T2047" t="s">
        <v>3557</v>
      </c>
      <c r="U2047" s="198">
        <v>3.2</v>
      </c>
      <c r="V2047" t="s">
        <v>3159</v>
      </c>
      <c r="W2047" t="s">
        <v>3091</v>
      </c>
      <c r="X2047" t="s">
        <v>3092</v>
      </c>
      <c r="Y2047" t="s">
        <v>2469</v>
      </c>
      <c r="Z2047" t="s">
        <v>2995</v>
      </c>
      <c r="AA2047">
        <v>836276</v>
      </c>
      <c r="AB2047" s="195">
        <v>37050.875011574099</v>
      </c>
      <c r="AC2047" s="195">
        <v>37050.875011574099</v>
      </c>
    </row>
    <row r="2048" spans="1:29" x14ac:dyDescent="0.25">
      <c r="A2048" s="43" t="str">
        <f t="shared" si="156"/>
        <v xml:space="preserve"> Power Physical</v>
      </c>
      <c r="B2048" s="43" t="str">
        <f t="shared" si="157"/>
        <v/>
      </c>
      <c r="C2048" s="43" t="str">
        <f t="shared" si="158"/>
        <v>Power</v>
      </c>
      <c r="D2048" s="43" t="str">
        <f t="shared" si="159"/>
        <v>Physical</v>
      </c>
      <c r="E2048" s="43">
        <f>IF(VLOOKUP(S2048,'DD-Lookup'!$J$6:$L$50,3,FALSE)="Monthly",(YEAR(AC2048)-YEAR(AB2048))*12+MONTH(AC2048)-MONTH(AB2048)+1,(AC2048-AB2048+1))</f>
        <v>1</v>
      </c>
      <c r="F2048" s="210">
        <f t="shared" si="160"/>
        <v>25</v>
      </c>
      <c r="G2048" s="199">
        <v>1354256</v>
      </c>
      <c r="H2048" s="195">
        <v>37049.364247685196</v>
      </c>
      <c r="I2048" t="s">
        <v>3564</v>
      </c>
      <c r="M2048" t="s">
        <v>2766</v>
      </c>
      <c r="N2048" t="s">
        <v>4022</v>
      </c>
      <c r="O2048" t="s">
        <v>532</v>
      </c>
      <c r="Q2048" s="196">
        <v>25</v>
      </c>
      <c r="S2048" t="s">
        <v>3340</v>
      </c>
      <c r="T2048" t="s">
        <v>4023</v>
      </c>
      <c r="U2048" s="198">
        <v>34</v>
      </c>
      <c r="V2048" t="s">
        <v>4040</v>
      </c>
      <c r="W2048" t="s">
        <v>4025</v>
      </c>
      <c r="X2048" t="s">
        <v>4026</v>
      </c>
      <c r="Y2048" t="s">
        <v>4027</v>
      </c>
      <c r="Z2048" t="s">
        <v>3562</v>
      </c>
      <c r="AA2048">
        <v>111974.1</v>
      </c>
      <c r="AB2048" s="195">
        <v>37053.875011574099</v>
      </c>
      <c r="AC2048" s="195">
        <v>37053.875011574099</v>
      </c>
    </row>
    <row r="2049" spans="1:29" x14ac:dyDescent="0.25">
      <c r="A2049" s="43" t="str">
        <f t="shared" si="156"/>
        <v>US Natural Gas Financial</v>
      </c>
      <c r="B2049" s="43" t="str">
        <f t="shared" si="157"/>
        <v>US</v>
      </c>
      <c r="C2049" s="43" t="str">
        <f t="shared" si="158"/>
        <v>Natural Gas</v>
      </c>
      <c r="D2049" s="43" t="str">
        <f t="shared" si="159"/>
        <v>Financial</v>
      </c>
      <c r="E2049" s="43">
        <f>IF(VLOOKUP(S2049,'DD-Lookup'!$J$6:$L$50,3,FALSE)="Monthly",(YEAR(AC2049)-YEAR(AB2049))*12+MONTH(AC2049)-MONTH(AB2049)+1,(AC2049-AB2049+1))</f>
        <v>123</v>
      </c>
      <c r="F2049" s="210">
        <f t="shared" si="160"/>
        <v>615000</v>
      </c>
      <c r="G2049" s="199">
        <v>1354257</v>
      </c>
      <c r="H2049" s="195">
        <v>37049.364282407398</v>
      </c>
      <c r="I2049" t="s">
        <v>2465</v>
      </c>
      <c r="M2049" t="s">
        <v>3341</v>
      </c>
      <c r="N2049" t="s">
        <v>2281</v>
      </c>
      <c r="O2049" t="s">
        <v>3139</v>
      </c>
      <c r="Q2049" s="196">
        <v>5000</v>
      </c>
      <c r="S2049" t="s">
        <v>3342</v>
      </c>
      <c r="T2049" t="s">
        <v>3557</v>
      </c>
      <c r="U2049" s="198">
        <v>3.8650000000000002</v>
      </c>
      <c r="V2049" t="s">
        <v>2189</v>
      </c>
      <c r="W2049" t="s">
        <v>2853</v>
      </c>
      <c r="X2049" t="s">
        <v>2282</v>
      </c>
      <c r="Y2049" t="s">
        <v>3575</v>
      </c>
      <c r="Z2049" t="s">
        <v>2995</v>
      </c>
      <c r="AA2049" t="s">
        <v>734</v>
      </c>
      <c r="AB2049" s="195">
        <v>37073</v>
      </c>
      <c r="AC2049" s="195">
        <v>37195</v>
      </c>
    </row>
    <row r="2050" spans="1:29" x14ac:dyDescent="0.25">
      <c r="A2050" s="43" t="str">
        <f t="shared" si="156"/>
        <v>US Natural Gas Physical</v>
      </c>
      <c r="B2050" s="43" t="str">
        <f t="shared" si="157"/>
        <v>US</v>
      </c>
      <c r="C2050" s="43" t="str">
        <f t="shared" si="158"/>
        <v>Natural Gas</v>
      </c>
      <c r="D2050" s="43" t="str">
        <f t="shared" si="159"/>
        <v>Physical</v>
      </c>
      <c r="E2050" s="43">
        <f>IF(VLOOKUP(S2050,'DD-Lookup'!$J$6:$L$50,3,FALSE)="Monthly",(YEAR(AC2050)-YEAR(AB2050))*12+MONTH(AC2050)-MONTH(AB2050)+1,(AC2050-AB2050+1))</f>
        <v>1</v>
      </c>
      <c r="F2050" s="210">
        <f t="shared" si="160"/>
        <v>10000</v>
      </c>
      <c r="G2050" s="199">
        <v>1354258</v>
      </c>
      <c r="H2050" s="195">
        <v>37049.364293981504</v>
      </c>
      <c r="I2050" t="s">
        <v>2269</v>
      </c>
      <c r="M2050" t="s">
        <v>3341</v>
      </c>
      <c r="N2050" t="s">
        <v>3747</v>
      </c>
      <c r="O2050" t="s">
        <v>2733</v>
      </c>
      <c r="Q2050" s="196">
        <v>10000</v>
      </c>
      <c r="S2050" t="s">
        <v>3342</v>
      </c>
      <c r="T2050" t="s">
        <v>3557</v>
      </c>
      <c r="U2050" s="198">
        <v>3.59</v>
      </c>
      <c r="V2050" t="s">
        <v>3885</v>
      </c>
      <c r="W2050" t="s">
        <v>2181</v>
      </c>
      <c r="X2050" t="s">
        <v>2182</v>
      </c>
      <c r="Y2050" t="s">
        <v>2469</v>
      </c>
      <c r="Z2050" t="s">
        <v>2995</v>
      </c>
      <c r="AA2050">
        <v>836277</v>
      </c>
      <c r="AB2050" s="195">
        <v>37050.875011574099</v>
      </c>
      <c r="AC2050" s="195">
        <v>37050.875011574099</v>
      </c>
    </row>
    <row r="2051" spans="1:29" x14ac:dyDescent="0.25">
      <c r="A2051" s="43" t="str">
        <f t="shared" si="156"/>
        <v>US Power Financial</v>
      </c>
      <c r="B2051" s="43" t="str">
        <f t="shared" si="157"/>
        <v>US</v>
      </c>
      <c r="C2051" s="43" t="str">
        <f t="shared" si="158"/>
        <v>Power</v>
      </c>
      <c r="D2051" s="43" t="str">
        <f t="shared" si="159"/>
        <v>Financial</v>
      </c>
      <c r="E2051" s="43">
        <f>IF(VLOOKUP(S2051,'DD-Lookup'!$J$6:$L$50,3,FALSE)="Monthly",(YEAR(AC2051)-YEAR(AB2051))*12+MONTH(AC2051)-MONTH(AB2051)+1,(AC2051-AB2051+1))</f>
        <v>1</v>
      </c>
      <c r="F2051" s="210">
        <f t="shared" si="160"/>
        <v>50</v>
      </c>
      <c r="G2051" s="199">
        <v>1354259</v>
      </c>
      <c r="H2051" s="195">
        <v>37049.364328703698</v>
      </c>
      <c r="I2051" t="s">
        <v>3064</v>
      </c>
      <c r="M2051" t="s">
        <v>2766</v>
      </c>
      <c r="N2051" t="s">
        <v>2659</v>
      </c>
      <c r="O2051" t="s">
        <v>1709</v>
      </c>
      <c r="Q2051" s="196">
        <v>50</v>
      </c>
      <c r="S2051" t="s">
        <v>3340</v>
      </c>
      <c r="T2051" t="s">
        <v>3557</v>
      </c>
      <c r="U2051" s="198">
        <v>31</v>
      </c>
      <c r="V2051" t="s">
        <v>727</v>
      </c>
      <c r="W2051" t="s">
        <v>2258</v>
      </c>
      <c r="X2051" t="s">
        <v>3368</v>
      </c>
      <c r="Y2051" t="s">
        <v>2662</v>
      </c>
      <c r="Z2051" t="s">
        <v>2995</v>
      </c>
      <c r="AA2051">
        <v>636870.1</v>
      </c>
      <c r="AB2051" s="195">
        <v>37050.875011574099</v>
      </c>
      <c r="AC2051" s="195">
        <v>37050.875011574099</v>
      </c>
    </row>
    <row r="2052" spans="1:29" x14ac:dyDescent="0.25">
      <c r="A2052" s="43" t="str">
        <f t="shared" si="156"/>
        <v xml:space="preserve"> Natural Gas Physical</v>
      </c>
      <c r="B2052" s="43" t="str">
        <f t="shared" si="157"/>
        <v/>
      </c>
      <c r="C2052" s="43" t="str">
        <f t="shared" si="158"/>
        <v>Natural Gas</v>
      </c>
      <c r="D2052" s="43" t="str">
        <f t="shared" si="159"/>
        <v>Physical</v>
      </c>
      <c r="E2052" s="43">
        <f>IF(VLOOKUP(S2052,'DD-Lookup'!$J$6:$L$50,3,FALSE)="Monthly",(YEAR(AC2052)-YEAR(AB2052))*12+MONTH(AC2052)-MONTH(AB2052)+1,(AC2052-AB2052+1))</f>
        <v>1</v>
      </c>
      <c r="F2052" s="210">
        <f t="shared" si="160"/>
        <v>10000</v>
      </c>
      <c r="G2052" s="199">
        <v>1354261</v>
      </c>
      <c r="H2052" s="195">
        <v>37049.364351851902</v>
      </c>
      <c r="I2052" t="s">
        <v>2244</v>
      </c>
      <c r="M2052" t="s">
        <v>3341</v>
      </c>
      <c r="N2052" t="s">
        <v>3104</v>
      </c>
      <c r="O2052" t="s">
        <v>3620</v>
      </c>
      <c r="Q2052" s="196">
        <v>10000</v>
      </c>
      <c r="S2052" t="s">
        <v>3719</v>
      </c>
      <c r="T2052" t="s">
        <v>3105</v>
      </c>
      <c r="U2052" s="198">
        <v>4.25</v>
      </c>
      <c r="V2052" t="s">
        <v>3169</v>
      </c>
      <c r="W2052" t="s">
        <v>635</v>
      </c>
      <c r="X2052" t="s">
        <v>3106</v>
      </c>
      <c r="Y2052" t="s">
        <v>2469</v>
      </c>
      <c r="Z2052" t="s">
        <v>2996</v>
      </c>
      <c r="AA2052">
        <v>836280</v>
      </c>
      <c r="AB2052" s="195">
        <v>37049.875011574099</v>
      </c>
      <c r="AC2052" s="195">
        <v>37049.875011574099</v>
      </c>
    </row>
    <row r="2053" spans="1:29" x14ac:dyDescent="0.25">
      <c r="A2053" s="43" t="str">
        <f t="shared" si="156"/>
        <v xml:space="preserve"> Natural Gas Physical</v>
      </c>
      <c r="B2053" s="43" t="str">
        <f t="shared" si="157"/>
        <v/>
      </c>
      <c r="C2053" s="43" t="str">
        <f t="shared" si="158"/>
        <v>Natural Gas</v>
      </c>
      <c r="D2053" s="43" t="str">
        <f t="shared" si="159"/>
        <v>Physical</v>
      </c>
      <c r="E2053" s="43">
        <f>IF(VLOOKUP(S2053,'DD-Lookup'!$J$6:$L$50,3,FALSE)="Monthly",(YEAR(AC2053)-YEAR(AB2053))*12+MONTH(AC2053)-MONTH(AB2053)+1,(AC2053-AB2053+1))</f>
        <v>1</v>
      </c>
      <c r="F2053" s="210">
        <f t="shared" si="160"/>
        <v>5000</v>
      </c>
      <c r="G2053" s="199">
        <v>1354260</v>
      </c>
      <c r="H2053" s="195">
        <v>37049.364351851902</v>
      </c>
      <c r="I2053" t="s">
        <v>3094</v>
      </c>
      <c r="M2053" t="s">
        <v>3341</v>
      </c>
      <c r="N2053" t="s">
        <v>2492</v>
      </c>
      <c r="O2053" t="s">
        <v>724</v>
      </c>
      <c r="Q2053" s="196">
        <v>5000</v>
      </c>
      <c r="S2053" t="s">
        <v>3342</v>
      </c>
      <c r="T2053" t="s">
        <v>3557</v>
      </c>
      <c r="U2053" s="198">
        <v>3.7825000000000002</v>
      </c>
      <c r="V2053" t="s">
        <v>1760</v>
      </c>
      <c r="W2053" t="s">
        <v>2493</v>
      </c>
      <c r="X2053" t="s">
        <v>2494</v>
      </c>
      <c r="Y2053" t="s">
        <v>2469</v>
      </c>
      <c r="Z2053" t="s">
        <v>2995</v>
      </c>
      <c r="AA2053">
        <v>836278</v>
      </c>
      <c r="AB2053" s="195">
        <v>37050.875011574099</v>
      </c>
      <c r="AC2053" s="195">
        <v>37050.875011574099</v>
      </c>
    </row>
    <row r="2054" spans="1:29" x14ac:dyDescent="0.25">
      <c r="A2054" s="43" t="str">
        <f t="shared" si="156"/>
        <v>US Natural Gas Physical</v>
      </c>
      <c r="B2054" s="43" t="str">
        <f t="shared" si="157"/>
        <v>US</v>
      </c>
      <c r="C2054" s="43" t="str">
        <f t="shared" si="158"/>
        <v>Natural Gas</v>
      </c>
      <c r="D2054" s="43" t="str">
        <f t="shared" si="159"/>
        <v>Physical</v>
      </c>
      <c r="E2054" s="43">
        <f>IF(VLOOKUP(S2054,'DD-Lookup'!$J$6:$L$50,3,FALSE)="Monthly",(YEAR(AC2054)-YEAR(AB2054))*12+MONTH(AC2054)-MONTH(AB2054)+1,(AC2054-AB2054+1))</f>
        <v>1</v>
      </c>
      <c r="F2054" s="210">
        <f t="shared" si="160"/>
        <v>10000</v>
      </c>
      <c r="G2054" s="199">
        <v>1354262</v>
      </c>
      <c r="H2054" s="195">
        <v>37049.364351851902</v>
      </c>
      <c r="I2054" t="s">
        <v>2527</v>
      </c>
      <c r="M2054" t="s">
        <v>3341</v>
      </c>
      <c r="N2054" t="s">
        <v>3747</v>
      </c>
      <c r="O2054" t="s">
        <v>505</v>
      </c>
      <c r="Q2054" s="196">
        <v>10000</v>
      </c>
      <c r="S2054" t="s">
        <v>3342</v>
      </c>
      <c r="T2054" t="s">
        <v>3557</v>
      </c>
      <c r="U2054" s="198">
        <v>3.54</v>
      </c>
      <c r="V2054" t="s">
        <v>2745</v>
      </c>
      <c r="W2054" t="s">
        <v>2323</v>
      </c>
      <c r="X2054" t="s">
        <v>2204</v>
      </c>
      <c r="Y2054" t="s">
        <v>2469</v>
      </c>
      <c r="Z2054" t="s">
        <v>2995</v>
      </c>
      <c r="AA2054">
        <v>836279</v>
      </c>
      <c r="AB2054" s="195">
        <v>37050.875011574099</v>
      </c>
      <c r="AC2054" s="195">
        <v>37050.875011574099</v>
      </c>
    </row>
    <row r="2055" spans="1:29" x14ac:dyDescent="0.25">
      <c r="A2055" s="43" t="str">
        <f t="shared" si="156"/>
        <v>US Natural Gas Financial</v>
      </c>
      <c r="B2055" s="43" t="str">
        <f t="shared" si="157"/>
        <v>US</v>
      </c>
      <c r="C2055" s="43" t="str">
        <f t="shared" si="158"/>
        <v>Natural Gas</v>
      </c>
      <c r="D2055" s="43" t="str">
        <f t="shared" si="159"/>
        <v>Financial</v>
      </c>
      <c r="E2055" s="43">
        <f>IF(VLOOKUP(S2055,'DD-Lookup'!$J$6:$L$50,3,FALSE)="Monthly",(YEAR(AC2055)-YEAR(AB2055))*12+MONTH(AC2055)-MONTH(AB2055)+1,(AC2055-AB2055+1))</f>
        <v>31</v>
      </c>
      <c r="F2055" s="210">
        <f t="shared" si="160"/>
        <v>4650</v>
      </c>
      <c r="G2055" s="199">
        <v>1354265</v>
      </c>
      <c r="H2055" s="195">
        <v>37049.364363425899</v>
      </c>
      <c r="I2055" t="s">
        <v>2284</v>
      </c>
      <c r="M2055" t="s">
        <v>3341</v>
      </c>
      <c r="N2055" t="s">
        <v>2281</v>
      </c>
      <c r="O2055" t="s">
        <v>3206</v>
      </c>
      <c r="P2055" s="196">
        <v>150</v>
      </c>
      <c r="S2055" t="s">
        <v>2407</v>
      </c>
      <c r="T2055" t="s">
        <v>3557</v>
      </c>
      <c r="U2055" s="198">
        <v>3.8530000000000002</v>
      </c>
      <c r="V2055" t="s">
        <v>3467</v>
      </c>
      <c r="W2055" t="s">
        <v>2853</v>
      </c>
      <c r="X2055" t="s">
        <v>2282</v>
      </c>
      <c r="Y2055" t="s">
        <v>3575</v>
      </c>
      <c r="Z2055" t="s">
        <v>2995</v>
      </c>
      <c r="AA2055" t="s">
        <v>735</v>
      </c>
      <c r="AB2055" s="195">
        <v>37104.875</v>
      </c>
      <c r="AC2055" s="195">
        <v>37134.875</v>
      </c>
    </row>
    <row r="2056" spans="1:29" x14ac:dyDescent="0.25">
      <c r="A2056" s="43" t="str">
        <f t="shared" si="156"/>
        <v>US Natural Gas Financial</v>
      </c>
      <c r="B2056" s="43" t="str">
        <f t="shared" si="157"/>
        <v>US</v>
      </c>
      <c r="C2056" s="43" t="str">
        <f t="shared" si="158"/>
        <v>Natural Gas</v>
      </c>
      <c r="D2056" s="43" t="str">
        <f t="shared" si="159"/>
        <v>Financial</v>
      </c>
      <c r="E2056" s="43">
        <f>IF(VLOOKUP(S2056,'DD-Lookup'!$J$6:$L$50,3,FALSE)="Monthly",(YEAR(AC2056)-YEAR(AB2056))*12+MONTH(AC2056)-MONTH(AB2056)+1,(AC2056-AB2056+1))</f>
        <v>31</v>
      </c>
      <c r="F2056" s="210">
        <f t="shared" si="160"/>
        <v>4650</v>
      </c>
      <c r="G2056" s="199">
        <v>1354264</v>
      </c>
      <c r="H2056" s="195">
        <v>37049.364363425899</v>
      </c>
      <c r="I2056" t="s">
        <v>2284</v>
      </c>
      <c r="M2056" t="s">
        <v>3341</v>
      </c>
      <c r="N2056" t="s">
        <v>2281</v>
      </c>
      <c r="O2056" t="s">
        <v>736</v>
      </c>
      <c r="Q2056" s="196">
        <v>150</v>
      </c>
      <c r="S2056" t="s">
        <v>2407</v>
      </c>
      <c r="T2056" t="s">
        <v>3557</v>
      </c>
      <c r="U2056" s="198">
        <v>3.7650000000000001</v>
      </c>
      <c r="V2056" t="s">
        <v>3467</v>
      </c>
      <c r="W2056" t="s">
        <v>2853</v>
      </c>
      <c r="X2056" t="s">
        <v>2282</v>
      </c>
      <c r="Y2056" t="s">
        <v>3575</v>
      </c>
      <c r="Z2056" t="s">
        <v>2995</v>
      </c>
      <c r="AA2056" t="s">
        <v>737</v>
      </c>
      <c r="AB2056" s="195">
        <v>37073.875</v>
      </c>
      <c r="AC2056" s="195">
        <v>37103.875</v>
      </c>
    </row>
    <row r="2057" spans="1:29" x14ac:dyDescent="0.25">
      <c r="A2057" s="43" t="str">
        <f t="shared" si="156"/>
        <v>US Natural Gas Physical</v>
      </c>
      <c r="B2057" s="43" t="str">
        <f t="shared" si="157"/>
        <v>US</v>
      </c>
      <c r="C2057" s="43" t="str">
        <f t="shared" si="158"/>
        <v>Natural Gas</v>
      </c>
      <c r="D2057" s="43" t="str">
        <f t="shared" si="159"/>
        <v>Physical</v>
      </c>
      <c r="E2057" s="43">
        <f>IF(VLOOKUP(S2057,'DD-Lookup'!$J$6:$L$50,3,FALSE)="Monthly",(YEAR(AC2057)-YEAR(AB2057))*12+MONTH(AC2057)-MONTH(AB2057)+1,(AC2057-AB2057+1))</f>
        <v>1</v>
      </c>
      <c r="F2057" s="210">
        <f t="shared" si="160"/>
        <v>2000</v>
      </c>
      <c r="G2057" s="199">
        <v>1354266</v>
      </c>
      <c r="H2057" s="195">
        <v>37049.364363425899</v>
      </c>
      <c r="I2057" t="s">
        <v>2447</v>
      </c>
      <c r="M2057" t="s">
        <v>3341</v>
      </c>
      <c r="N2057" t="s">
        <v>3747</v>
      </c>
      <c r="O2057" t="s">
        <v>465</v>
      </c>
      <c r="P2057" s="196">
        <v>2000</v>
      </c>
      <c r="S2057" t="s">
        <v>3342</v>
      </c>
      <c r="T2057" t="s">
        <v>3557</v>
      </c>
      <c r="U2057" s="198">
        <v>3.05</v>
      </c>
      <c r="V2057" t="s">
        <v>4153</v>
      </c>
      <c r="W2057" t="s">
        <v>3091</v>
      </c>
      <c r="X2057" t="s">
        <v>3092</v>
      </c>
      <c r="Y2057" t="s">
        <v>2469</v>
      </c>
      <c r="Z2057" t="s">
        <v>2995</v>
      </c>
      <c r="AA2057">
        <v>836281</v>
      </c>
      <c r="AB2057" s="195">
        <v>37050.875011574099</v>
      </c>
      <c r="AC2057" s="195">
        <v>37050.875011574099</v>
      </c>
    </row>
    <row r="2058" spans="1:29" x14ac:dyDescent="0.25">
      <c r="A2058" s="43" t="str">
        <f t="shared" si="156"/>
        <v>US Natural Gas Financial</v>
      </c>
      <c r="B2058" s="43" t="str">
        <f t="shared" si="157"/>
        <v>US</v>
      </c>
      <c r="C2058" s="43" t="str">
        <f t="shared" si="158"/>
        <v>Natural Gas</v>
      </c>
      <c r="D2058" s="43" t="str">
        <f t="shared" si="159"/>
        <v>Financial</v>
      </c>
      <c r="E2058" s="43">
        <f>IF(VLOOKUP(S2058,'DD-Lookup'!$J$6:$L$50,3,FALSE)="Monthly",(YEAR(AC2058)-YEAR(AB2058))*12+MONTH(AC2058)-MONTH(AB2058)+1,(AC2058-AB2058+1))</f>
        <v>31</v>
      </c>
      <c r="F2058" s="210">
        <f t="shared" si="160"/>
        <v>310000</v>
      </c>
      <c r="G2058" s="199">
        <v>1354267</v>
      </c>
      <c r="H2058" s="195">
        <v>37049.364374999997</v>
      </c>
      <c r="I2058" t="s">
        <v>2507</v>
      </c>
      <c r="M2058" t="s">
        <v>3341</v>
      </c>
      <c r="N2058" t="s">
        <v>2476</v>
      </c>
      <c r="O2058" t="s">
        <v>4188</v>
      </c>
      <c r="P2058" s="196">
        <v>10000</v>
      </c>
      <c r="S2058" t="s">
        <v>3342</v>
      </c>
      <c r="T2058" t="s">
        <v>3557</v>
      </c>
      <c r="U2058" s="198">
        <v>5.5E-2</v>
      </c>
      <c r="V2058" t="s">
        <v>403</v>
      </c>
      <c r="W2058" t="s">
        <v>3097</v>
      </c>
      <c r="X2058" t="s">
        <v>3098</v>
      </c>
      <c r="Y2058" t="s">
        <v>3575</v>
      </c>
      <c r="Z2058" t="s">
        <v>2995</v>
      </c>
      <c r="AA2058" t="s">
        <v>738</v>
      </c>
      <c r="AB2058" s="195">
        <v>37073.875011574099</v>
      </c>
      <c r="AC2058" s="195">
        <v>37103.875011574099</v>
      </c>
    </row>
    <row r="2059" spans="1:29" x14ac:dyDescent="0.25">
      <c r="A2059" s="43" t="str">
        <f t="shared" ref="A2059:A2122" si="161">B2059&amp;" "&amp;C2059&amp;" "&amp;D2059</f>
        <v>US Natural Gas Physical</v>
      </c>
      <c r="B2059" s="43" t="str">
        <f t="shared" ref="B2059:B2122" si="162">IF((LEFT(N2059,2)="US"),"US","")</f>
        <v>US</v>
      </c>
      <c r="C2059" s="43" t="str">
        <f t="shared" ref="C2059:C2122" si="163">M2059</f>
        <v>Natural Gas</v>
      </c>
      <c r="D2059" s="43" t="str">
        <f t="shared" ref="D2059:D2122" si="164">IF(ISNUMBER(FIND("Phy",N2059))=TRUE,"Physical","Financial")</f>
        <v>Physical</v>
      </c>
      <c r="E2059" s="43">
        <f>IF(VLOOKUP(S2059,'DD-Lookup'!$J$6:$L$50,3,FALSE)="Monthly",(YEAR(AC2059)-YEAR(AB2059))*12+MONTH(AC2059)-MONTH(AB2059)+1,(AC2059-AB2059+1))</f>
        <v>1</v>
      </c>
      <c r="F2059" s="210">
        <f t="shared" ref="F2059:F2122" si="165">E2059*SUM(P2059:Q2059)</f>
        <v>25000</v>
      </c>
      <c r="G2059" s="199">
        <v>1354268</v>
      </c>
      <c r="H2059" s="195">
        <v>37049.364374999997</v>
      </c>
      <c r="I2059" t="s">
        <v>3529</v>
      </c>
      <c r="M2059" t="s">
        <v>3341</v>
      </c>
      <c r="N2059" t="s">
        <v>3747</v>
      </c>
      <c r="O2059" t="s">
        <v>2722</v>
      </c>
      <c r="Q2059" s="196">
        <v>25000</v>
      </c>
      <c r="S2059" t="s">
        <v>3342</v>
      </c>
      <c r="T2059" t="s">
        <v>3557</v>
      </c>
      <c r="U2059" s="198">
        <v>3.66</v>
      </c>
      <c r="V2059" t="s">
        <v>3851</v>
      </c>
      <c r="W2059" t="s">
        <v>2175</v>
      </c>
      <c r="X2059" t="s">
        <v>2176</v>
      </c>
      <c r="Y2059" t="s">
        <v>2469</v>
      </c>
      <c r="Z2059" t="s">
        <v>2995</v>
      </c>
      <c r="AA2059">
        <v>836282</v>
      </c>
      <c r="AB2059" s="195">
        <v>37050.875011574099</v>
      </c>
      <c r="AC2059" s="195">
        <v>37050.875011574099</v>
      </c>
    </row>
    <row r="2060" spans="1:29" x14ac:dyDescent="0.25">
      <c r="A2060" s="43" t="str">
        <f t="shared" si="161"/>
        <v>US Natural Gas Physical</v>
      </c>
      <c r="B2060" s="43" t="str">
        <f t="shared" si="162"/>
        <v>US</v>
      </c>
      <c r="C2060" s="43" t="str">
        <f t="shared" si="163"/>
        <v>Natural Gas</v>
      </c>
      <c r="D2060" s="43" t="str">
        <f t="shared" si="164"/>
        <v>Physical</v>
      </c>
      <c r="E2060" s="43">
        <f>IF(VLOOKUP(S2060,'DD-Lookup'!$J$6:$L$50,3,FALSE)="Monthly",(YEAR(AC2060)-YEAR(AB2060))*12+MONTH(AC2060)-MONTH(AB2060)+1,(AC2060-AB2060+1))</f>
        <v>1</v>
      </c>
      <c r="F2060" s="210">
        <f t="shared" si="165"/>
        <v>20000</v>
      </c>
      <c r="G2060" s="199">
        <v>1354269</v>
      </c>
      <c r="H2060" s="195">
        <v>37049.3644444444</v>
      </c>
      <c r="I2060" t="s">
        <v>3371</v>
      </c>
      <c r="M2060" t="s">
        <v>3341</v>
      </c>
      <c r="N2060" t="s">
        <v>3747</v>
      </c>
      <c r="O2060" t="s">
        <v>1623</v>
      </c>
      <c r="Q2060" s="196">
        <v>20000</v>
      </c>
      <c r="S2060" t="s">
        <v>3342</v>
      </c>
      <c r="T2060" t="s">
        <v>3557</v>
      </c>
      <c r="U2060" s="198">
        <v>3.78</v>
      </c>
      <c r="V2060" t="s">
        <v>2425</v>
      </c>
      <c r="W2060" t="s">
        <v>2190</v>
      </c>
      <c r="X2060" t="s">
        <v>2191</v>
      </c>
      <c r="Y2060" t="s">
        <v>2469</v>
      </c>
      <c r="Z2060" t="s">
        <v>2995</v>
      </c>
      <c r="AA2060">
        <v>836283</v>
      </c>
      <c r="AB2060" s="195">
        <v>37050.875011574099</v>
      </c>
      <c r="AC2060" s="195">
        <v>37050.875011574099</v>
      </c>
    </row>
    <row r="2061" spans="1:29" x14ac:dyDescent="0.25">
      <c r="A2061" s="43" t="str">
        <f t="shared" si="161"/>
        <v>US Natural Gas Financial</v>
      </c>
      <c r="B2061" s="43" t="str">
        <f t="shared" si="162"/>
        <v>US</v>
      </c>
      <c r="C2061" s="43" t="str">
        <f t="shared" si="163"/>
        <v>Natural Gas</v>
      </c>
      <c r="D2061" s="43" t="str">
        <f t="shared" si="164"/>
        <v>Financial</v>
      </c>
      <c r="E2061" s="43">
        <f>IF(VLOOKUP(S2061,'DD-Lookup'!$J$6:$L$50,3,FALSE)="Monthly",(YEAR(AC2061)-YEAR(AB2061))*12+MONTH(AC2061)-MONTH(AB2061)+1,(AC2061-AB2061+1))</f>
        <v>23</v>
      </c>
      <c r="F2061" s="210">
        <f t="shared" si="165"/>
        <v>230000</v>
      </c>
      <c r="G2061" s="199">
        <v>1354270</v>
      </c>
      <c r="H2061" s="195">
        <v>37049.364456018498</v>
      </c>
      <c r="I2061" t="s">
        <v>2472</v>
      </c>
      <c r="M2061" t="s">
        <v>3341</v>
      </c>
      <c r="N2061" t="s">
        <v>2281</v>
      </c>
      <c r="O2061" t="s">
        <v>1642</v>
      </c>
      <c r="Q2061" s="196">
        <v>10000</v>
      </c>
      <c r="S2061" t="s">
        <v>3342</v>
      </c>
      <c r="T2061" t="s">
        <v>3557</v>
      </c>
      <c r="U2061" s="198">
        <v>3.49</v>
      </c>
      <c r="V2061" t="s">
        <v>3879</v>
      </c>
      <c r="W2061" t="s">
        <v>2376</v>
      </c>
      <c r="X2061" t="s">
        <v>435</v>
      </c>
      <c r="Y2061" t="s">
        <v>3575</v>
      </c>
      <c r="Z2061" t="s">
        <v>2995</v>
      </c>
      <c r="AA2061" t="s">
        <v>739</v>
      </c>
      <c r="AB2061" s="195">
        <v>37050.875011574099</v>
      </c>
      <c r="AC2061" s="195">
        <v>37072.875011574099</v>
      </c>
    </row>
    <row r="2062" spans="1:29" x14ac:dyDescent="0.25">
      <c r="A2062" s="43" t="str">
        <f t="shared" si="161"/>
        <v>US Natural Gas Physical</v>
      </c>
      <c r="B2062" s="43" t="str">
        <f t="shared" si="162"/>
        <v>US</v>
      </c>
      <c r="C2062" s="43" t="str">
        <f t="shared" si="163"/>
        <v>Natural Gas</v>
      </c>
      <c r="D2062" s="43" t="str">
        <f t="shared" si="164"/>
        <v>Physical</v>
      </c>
      <c r="E2062" s="43">
        <f>IF(VLOOKUP(S2062,'DD-Lookup'!$J$6:$L$50,3,FALSE)="Monthly",(YEAR(AC2062)-YEAR(AB2062))*12+MONTH(AC2062)-MONTH(AB2062)+1,(AC2062-AB2062+1))</f>
        <v>1</v>
      </c>
      <c r="F2062" s="210">
        <f t="shared" si="165"/>
        <v>20000</v>
      </c>
      <c r="G2062" s="199">
        <v>1354271</v>
      </c>
      <c r="H2062" s="195">
        <v>37049.364467592597</v>
      </c>
      <c r="I2062" t="s">
        <v>3321</v>
      </c>
      <c r="M2062" t="s">
        <v>3341</v>
      </c>
      <c r="N2062" t="s">
        <v>3747</v>
      </c>
      <c r="O2062" t="s">
        <v>1624</v>
      </c>
      <c r="Q2062" s="196">
        <v>20000</v>
      </c>
      <c r="S2062" t="s">
        <v>3342</v>
      </c>
      <c r="T2062" t="s">
        <v>3557</v>
      </c>
      <c r="U2062" s="198">
        <v>3.55</v>
      </c>
      <c r="V2062" t="s">
        <v>3502</v>
      </c>
      <c r="W2062" t="s">
        <v>2366</v>
      </c>
      <c r="X2062" t="s">
        <v>3093</v>
      </c>
      <c r="Y2062" t="s">
        <v>2469</v>
      </c>
      <c r="Z2062" t="s">
        <v>2995</v>
      </c>
      <c r="AA2062">
        <v>836284</v>
      </c>
      <c r="AB2062" s="195">
        <v>37050.875011574099</v>
      </c>
      <c r="AC2062" s="195">
        <v>37050.875011574099</v>
      </c>
    </row>
    <row r="2063" spans="1:29" x14ac:dyDescent="0.25">
      <c r="A2063" s="43" t="str">
        <f t="shared" si="161"/>
        <v>US Natural Gas Financial</v>
      </c>
      <c r="B2063" s="43" t="str">
        <f t="shared" si="162"/>
        <v>US</v>
      </c>
      <c r="C2063" s="43" t="str">
        <f t="shared" si="163"/>
        <v>Natural Gas</v>
      </c>
      <c r="D2063" s="43" t="str">
        <f t="shared" si="164"/>
        <v>Financial</v>
      </c>
      <c r="E2063" s="43">
        <f>IF(VLOOKUP(S2063,'DD-Lookup'!$J$6:$L$50,3,FALSE)="Monthly",(YEAR(AC2063)-YEAR(AB2063))*12+MONTH(AC2063)-MONTH(AB2063)+1,(AC2063-AB2063+1))</f>
        <v>23</v>
      </c>
      <c r="F2063" s="210">
        <f t="shared" si="165"/>
        <v>345000</v>
      </c>
      <c r="G2063" s="199">
        <v>1354273</v>
      </c>
      <c r="H2063" s="195">
        <v>37049.364537037</v>
      </c>
      <c r="I2063" t="s">
        <v>3529</v>
      </c>
      <c r="M2063" t="s">
        <v>3341</v>
      </c>
      <c r="N2063" t="s">
        <v>2281</v>
      </c>
      <c r="O2063" t="s">
        <v>2707</v>
      </c>
      <c r="Q2063" s="196">
        <v>15000</v>
      </c>
      <c r="S2063" t="s">
        <v>3342</v>
      </c>
      <c r="T2063" t="s">
        <v>3557</v>
      </c>
      <c r="U2063" s="198">
        <v>3.69</v>
      </c>
      <c r="V2063" t="s">
        <v>3913</v>
      </c>
      <c r="W2063" t="s">
        <v>2376</v>
      </c>
      <c r="X2063" t="s">
        <v>435</v>
      </c>
      <c r="Y2063" t="s">
        <v>3575</v>
      </c>
      <c r="Z2063" t="s">
        <v>2995</v>
      </c>
      <c r="AA2063" t="s">
        <v>740</v>
      </c>
      <c r="AB2063" s="195">
        <v>37050.875011574099</v>
      </c>
      <c r="AC2063" s="195">
        <v>37072.875011574099</v>
      </c>
    </row>
    <row r="2064" spans="1:29" x14ac:dyDescent="0.25">
      <c r="A2064" s="43" t="str">
        <f t="shared" si="161"/>
        <v>US Natural Gas Financial</v>
      </c>
      <c r="B2064" s="43" t="str">
        <f t="shared" si="162"/>
        <v>US</v>
      </c>
      <c r="C2064" s="43" t="str">
        <f t="shared" si="163"/>
        <v>Natural Gas</v>
      </c>
      <c r="D2064" s="43" t="str">
        <f t="shared" si="164"/>
        <v>Financial</v>
      </c>
      <c r="E2064" s="43">
        <f>IF(VLOOKUP(S2064,'DD-Lookup'!$J$6:$L$50,3,FALSE)="Monthly",(YEAR(AC2064)-YEAR(AB2064))*12+MONTH(AC2064)-MONTH(AB2064)+1,(AC2064-AB2064+1))</f>
        <v>23</v>
      </c>
      <c r="F2064" s="210">
        <f t="shared" si="165"/>
        <v>230000</v>
      </c>
      <c r="G2064" s="199">
        <v>1354274</v>
      </c>
      <c r="H2064" s="195">
        <v>37049.364560185197</v>
      </c>
      <c r="I2064" t="s">
        <v>2472</v>
      </c>
      <c r="M2064" t="s">
        <v>3341</v>
      </c>
      <c r="N2064" t="s">
        <v>2281</v>
      </c>
      <c r="O2064" t="s">
        <v>2709</v>
      </c>
      <c r="Q2064" s="196">
        <v>10000</v>
      </c>
      <c r="S2064" t="s">
        <v>3342</v>
      </c>
      <c r="T2064" t="s">
        <v>3557</v>
      </c>
      <c r="U2064" s="198">
        <v>3.4950000000000001</v>
      </c>
      <c r="V2064" t="s">
        <v>3879</v>
      </c>
      <c r="W2064" t="s">
        <v>3099</v>
      </c>
      <c r="X2064" t="s">
        <v>2291</v>
      </c>
      <c r="Y2064" t="s">
        <v>3575</v>
      </c>
      <c r="Z2064" t="s">
        <v>2995</v>
      </c>
      <c r="AA2064" t="s">
        <v>741</v>
      </c>
      <c r="AB2064" s="195">
        <v>37050.875011574099</v>
      </c>
      <c r="AC2064" s="195">
        <v>37072.875011574099</v>
      </c>
    </row>
    <row r="2065" spans="1:29" x14ac:dyDescent="0.25">
      <c r="A2065" s="43" t="str">
        <f t="shared" si="161"/>
        <v>US Power Financial</v>
      </c>
      <c r="B2065" s="43" t="str">
        <f t="shared" si="162"/>
        <v>US</v>
      </c>
      <c r="C2065" s="43" t="str">
        <f t="shared" si="163"/>
        <v>Power</v>
      </c>
      <c r="D2065" s="43" t="str">
        <f t="shared" si="164"/>
        <v>Financial</v>
      </c>
      <c r="E2065" s="43">
        <f>IF(VLOOKUP(S2065,'DD-Lookup'!$J$6:$L$50,3,FALSE)="Monthly",(YEAR(AC2065)-YEAR(AB2065))*12+MONTH(AC2065)-MONTH(AB2065)+1,(AC2065-AB2065+1))</f>
        <v>1</v>
      </c>
      <c r="F2065" s="210">
        <f t="shared" si="165"/>
        <v>50</v>
      </c>
      <c r="G2065" s="199">
        <v>1354275</v>
      </c>
      <c r="H2065" s="195">
        <v>37049.364571759303</v>
      </c>
      <c r="I2065" t="s">
        <v>3529</v>
      </c>
      <c r="M2065" t="s">
        <v>2766</v>
      </c>
      <c r="N2065" t="s">
        <v>2659</v>
      </c>
      <c r="O2065" t="s">
        <v>1703</v>
      </c>
      <c r="P2065" s="196">
        <v>50</v>
      </c>
      <c r="S2065" t="s">
        <v>3340</v>
      </c>
      <c r="T2065" t="s">
        <v>3557</v>
      </c>
      <c r="U2065" s="198">
        <v>41</v>
      </c>
      <c r="V2065" t="s">
        <v>3850</v>
      </c>
      <c r="W2065" t="s">
        <v>2258</v>
      </c>
      <c r="X2065" t="s">
        <v>3368</v>
      </c>
      <c r="Y2065" t="s">
        <v>2662</v>
      </c>
      <c r="Z2065" t="s">
        <v>2995</v>
      </c>
      <c r="AA2065">
        <v>636872.1</v>
      </c>
      <c r="AB2065" s="195">
        <v>37050.875011574099</v>
      </c>
      <c r="AC2065" s="195">
        <v>37050.875011574099</v>
      </c>
    </row>
    <row r="2066" spans="1:29" x14ac:dyDescent="0.25">
      <c r="A2066" s="43" t="str">
        <f t="shared" si="161"/>
        <v>US Natural Gas Physical</v>
      </c>
      <c r="B2066" s="43" t="str">
        <f t="shared" si="162"/>
        <v>US</v>
      </c>
      <c r="C2066" s="43" t="str">
        <f t="shared" si="163"/>
        <v>Natural Gas</v>
      </c>
      <c r="D2066" s="43" t="str">
        <f t="shared" si="164"/>
        <v>Physical</v>
      </c>
      <c r="E2066" s="43">
        <f>IF(VLOOKUP(S2066,'DD-Lookup'!$J$6:$L$50,3,FALSE)="Monthly",(YEAR(AC2066)-YEAR(AB2066))*12+MONTH(AC2066)-MONTH(AB2066)+1,(AC2066-AB2066+1))</f>
        <v>1</v>
      </c>
      <c r="F2066" s="210">
        <f t="shared" si="165"/>
        <v>10000</v>
      </c>
      <c r="G2066" s="199">
        <v>1354276</v>
      </c>
      <c r="H2066" s="195">
        <v>37049.364594907398</v>
      </c>
      <c r="I2066" t="s">
        <v>2527</v>
      </c>
      <c r="M2066" t="s">
        <v>3341</v>
      </c>
      <c r="N2066" t="s">
        <v>3747</v>
      </c>
      <c r="O2066" t="s">
        <v>644</v>
      </c>
      <c r="P2066" s="196">
        <v>10000</v>
      </c>
      <c r="S2066" t="s">
        <v>3342</v>
      </c>
      <c r="T2066" t="s">
        <v>3557</v>
      </c>
      <c r="U2066" s="198">
        <v>3.5449999999999999</v>
      </c>
      <c r="V2066" t="s">
        <v>3632</v>
      </c>
      <c r="W2066" t="s">
        <v>3869</v>
      </c>
      <c r="X2066" t="s">
        <v>3870</v>
      </c>
      <c r="Y2066" t="s">
        <v>2469</v>
      </c>
      <c r="Z2066" t="s">
        <v>2995</v>
      </c>
      <c r="AA2066">
        <v>836285</v>
      </c>
      <c r="AB2066" s="195">
        <v>37050.875011574099</v>
      </c>
      <c r="AC2066" s="195">
        <v>37050.875011574099</v>
      </c>
    </row>
    <row r="2067" spans="1:29" x14ac:dyDescent="0.25">
      <c r="A2067" s="43" t="str">
        <f t="shared" si="161"/>
        <v>US Natural Gas Financial</v>
      </c>
      <c r="B2067" s="43" t="str">
        <f t="shared" si="162"/>
        <v>US</v>
      </c>
      <c r="C2067" s="43" t="str">
        <f t="shared" si="163"/>
        <v>Natural Gas</v>
      </c>
      <c r="D2067" s="43" t="str">
        <f t="shared" si="164"/>
        <v>Financial</v>
      </c>
      <c r="E2067" s="43">
        <f>IF(VLOOKUP(S2067,'DD-Lookup'!$J$6:$L$50,3,FALSE)="Monthly",(YEAR(AC2067)-YEAR(AB2067))*12+MONTH(AC2067)-MONTH(AB2067)+1,(AC2067-AB2067+1))</f>
        <v>23</v>
      </c>
      <c r="F2067" s="210">
        <f t="shared" si="165"/>
        <v>345000</v>
      </c>
      <c r="G2067" s="199">
        <v>1354278</v>
      </c>
      <c r="H2067" s="195">
        <v>37049.364652777796</v>
      </c>
      <c r="I2067" t="s">
        <v>3085</v>
      </c>
      <c r="M2067" t="s">
        <v>3341</v>
      </c>
      <c r="N2067" t="s">
        <v>2281</v>
      </c>
      <c r="O2067" t="s">
        <v>2156</v>
      </c>
      <c r="Q2067" s="196">
        <v>15000</v>
      </c>
      <c r="S2067" t="s">
        <v>3342</v>
      </c>
      <c r="T2067" t="s">
        <v>3557</v>
      </c>
      <c r="U2067" s="198">
        <v>3.665</v>
      </c>
      <c r="V2067" t="s">
        <v>3086</v>
      </c>
      <c r="W2067" t="s">
        <v>2512</v>
      </c>
      <c r="X2067" t="s">
        <v>2170</v>
      </c>
      <c r="Y2067" t="s">
        <v>3575</v>
      </c>
      <c r="Z2067" t="s">
        <v>2995</v>
      </c>
      <c r="AA2067" t="s">
        <v>742</v>
      </c>
      <c r="AB2067" s="195">
        <v>37050.875011574099</v>
      </c>
      <c r="AC2067" s="195">
        <v>37072.875011574099</v>
      </c>
    </row>
    <row r="2068" spans="1:29" x14ac:dyDescent="0.25">
      <c r="A2068" s="43" t="str">
        <f t="shared" si="161"/>
        <v>US Natural Gas Physical</v>
      </c>
      <c r="B2068" s="43" t="str">
        <f t="shared" si="162"/>
        <v>US</v>
      </c>
      <c r="C2068" s="43" t="str">
        <f t="shared" si="163"/>
        <v>Natural Gas</v>
      </c>
      <c r="D2068" s="43" t="str">
        <f t="shared" si="164"/>
        <v>Physical</v>
      </c>
      <c r="E2068" s="43">
        <f>IF(VLOOKUP(S2068,'DD-Lookup'!$J$6:$L$50,3,FALSE)="Monthly",(YEAR(AC2068)-YEAR(AB2068))*12+MONTH(AC2068)-MONTH(AB2068)+1,(AC2068-AB2068+1))</f>
        <v>1</v>
      </c>
      <c r="F2068" s="210">
        <f t="shared" si="165"/>
        <v>19000</v>
      </c>
      <c r="G2068" s="199">
        <v>1354279</v>
      </c>
      <c r="H2068" s="195">
        <v>37049.364687499998</v>
      </c>
      <c r="I2068" t="s">
        <v>2490</v>
      </c>
      <c r="M2068" t="s">
        <v>3341</v>
      </c>
      <c r="N2068" t="s">
        <v>3747</v>
      </c>
      <c r="O2068" t="s">
        <v>379</v>
      </c>
      <c r="Q2068" s="196">
        <v>19000</v>
      </c>
      <c r="S2068" t="s">
        <v>3342</v>
      </c>
      <c r="T2068" t="s">
        <v>3557</v>
      </c>
      <c r="U2068" s="198">
        <v>3.7</v>
      </c>
      <c r="V2068" t="s">
        <v>2392</v>
      </c>
      <c r="W2068" t="s">
        <v>2467</v>
      </c>
      <c r="X2068" t="s">
        <v>2468</v>
      </c>
      <c r="Y2068" t="s">
        <v>2469</v>
      </c>
      <c r="Z2068" t="s">
        <v>2995</v>
      </c>
      <c r="AA2068">
        <v>836286</v>
      </c>
      <c r="AB2068" s="195">
        <v>37050.875011574099</v>
      </c>
      <c r="AC2068" s="195">
        <v>37050.875011574099</v>
      </c>
    </row>
    <row r="2069" spans="1:29" x14ac:dyDescent="0.25">
      <c r="A2069" s="43" t="str">
        <f t="shared" si="161"/>
        <v>US Crude Financial</v>
      </c>
      <c r="B2069" s="43" t="str">
        <f t="shared" si="162"/>
        <v>US</v>
      </c>
      <c r="C2069" s="43" t="str">
        <f t="shared" si="163"/>
        <v>Crude</v>
      </c>
      <c r="D2069" s="43" t="str">
        <f t="shared" si="164"/>
        <v>Financial</v>
      </c>
      <c r="E2069" s="43">
        <f>IF(VLOOKUP(S2069,'DD-Lookup'!$J$6:$L$50,3,FALSE)="Monthly",(YEAR(AC2069)-YEAR(AB2069))*12+MONTH(AC2069)-MONTH(AB2069)+1,(AC2069-AB2069+1))</f>
        <v>1</v>
      </c>
      <c r="F2069" s="210">
        <f t="shared" si="165"/>
        <v>50000</v>
      </c>
      <c r="G2069" s="199">
        <v>1354280</v>
      </c>
      <c r="H2069" s="195">
        <v>37049.364699074104</v>
      </c>
      <c r="I2069" t="s">
        <v>2280</v>
      </c>
      <c r="M2069" t="s">
        <v>3437</v>
      </c>
      <c r="N2069" t="s">
        <v>2653</v>
      </c>
      <c r="O2069" t="s">
        <v>3359</v>
      </c>
      <c r="P2069" s="196">
        <v>50000</v>
      </c>
      <c r="S2069" t="s">
        <v>3347</v>
      </c>
      <c r="T2069" t="s">
        <v>3557</v>
      </c>
      <c r="U2069" s="198">
        <v>27.48</v>
      </c>
      <c r="V2069" t="s">
        <v>3722</v>
      </c>
      <c r="W2069" t="s">
        <v>2655</v>
      </c>
      <c r="X2069" t="s">
        <v>2656</v>
      </c>
      <c r="Y2069" t="s">
        <v>2778</v>
      </c>
      <c r="Z2069" t="s">
        <v>2995</v>
      </c>
      <c r="AA2069">
        <v>115432</v>
      </c>
      <c r="AB2069" s="195">
        <v>37073</v>
      </c>
      <c r="AC2069" s="195">
        <v>37103</v>
      </c>
    </row>
    <row r="2070" spans="1:29" x14ac:dyDescent="0.25">
      <c r="A2070" s="43" t="str">
        <f t="shared" si="161"/>
        <v>US Natural Gas Physical</v>
      </c>
      <c r="B2070" s="43" t="str">
        <f t="shared" si="162"/>
        <v>US</v>
      </c>
      <c r="C2070" s="43" t="str">
        <f t="shared" si="163"/>
        <v>Natural Gas</v>
      </c>
      <c r="D2070" s="43" t="str">
        <f t="shared" si="164"/>
        <v>Physical</v>
      </c>
      <c r="E2070" s="43">
        <f>IF(VLOOKUP(S2070,'DD-Lookup'!$J$6:$L$50,3,FALSE)="Monthly",(YEAR(AC2070)-YEAR(AB2070))*12+MONTH(AC2070)-MONTH(AB2070)+1,(AC2070-AB2070+1))</f>
        <v>1</v>
      </c>
      <c r="F2070" s="210">
        <f t="shared" si="165"/>
        <v>10000</v>
      </c>
      <c r="G2070" s="199">
        <v>1354281</v>
      </c>
      <c r="H2070" s="195">
        <v>37049.364768518499</v>
      </c>
      <c r="I2070" t="s">
        <v>2276</v>
      </c>
      <c r="M2070" t="s">
        <v>3341</v>
      </c>
      <c r="N2070" t="s">
        <v>3747</v>
      </c>
      <c r="O2070" t="s">
        <v>1635</v>
      </c>
      <c r="Q2070" s="196">
        <v>10000</v>
      </c>
      <c r="S2070" t="s">
        <v>3342</v>
      </c>
      <c r="T2070" t="s">
        <v>3557</v>
      </c>
      <c r="U2070" s="198">
        <v>3.915</v>
      </c>
      <c r="V2070" t="s">
        <v>3089</v>
      </c>
      <c r="W2070" t="s">
        <v>3138</v>
      </c>
      <c r="X2070" t="s">
        <v>3081</v>
      </c>
      <c r="Y2070" t="s">
        <v>2469</v>
      </c>
      <c r="Z2070" t="s">
        <v>2995</v>
      </c>
      <c r="AA2070">
        <v>836287</v>
      </c>
      <c r="AB2070" s="195">
        <v>37050.875011574099</v>
      </c>
      <c r="AC2070" s="195">
        <v>37050.875011574099</v>
      </c>
    </row>
    <row r="2071" spans="1:29" x14ac:dyDescent="0.25">
      <c r="A2071" s="43" t="str">
        <f t="shared" si="161"/>
        <v xml:space="preserve"> Power Physical</v>
      </c>
      <c r="B2071" s="43" t="str">
        <f t="shared" si="162"/>
        <v/>
      </c>
      <c r="C2071" s="43" t="str">
        <f t="shared" si="163"/>
        <v>Power</v>
      </c>
      <c r="D2071" s="43" t="str">
        <f t="shared" si="164"/>
        <v>Physical</v>
      </c>
      <c r="E2071" s="43">
        <f>IF(VLOOKUP(S2071,'DD-Lookup'!$J$6:$L$50,3,FALSE)="Monthly",(YEAR(AC2071)-YEAR(AB2071))*12+MONTH(AC2071)-MONTH(AB2071)+1,(AC2071-AB2071+1))</f>
        <v>1</v>
      </c>
      <c r="F2071" s="210">
        <f t="shared" si="165"/>
        <v>25</v>
      </c>
      <c r="G2071" s="199">
        <v>1354283</v>
      </c>
      <c r="H2071" s="195">
        <v>37049.364780092597</v>
      </c>
      <c r="I2071" t="s">
        <v>4169</v>
      </c>
      <c r="M2071" t="s">
        <v>2766</v>
      </c>
      <c r="N2071" t="s">
        <v>4022</v>
      </c>
      <c r="O2071" t="s">
        <v>533</v>
      </c>
      <c r="Q2071" s="196">
        <v>25</v>
      </c>
      <c r="S2071" t="s">
        <v>3340</v>
      </c>
      <c r="T2071" t="s">
        <v>4023</v>
      </c>
      <c r="U2071" s="198">
        <v>24</v>
      </c>
      <c r="V2071" t="s">
        <v>4284</v>
      </c>
      <c r="W2071" t="s">
        <v>4025</v>
      </c>
      <c r="X2071" t="s">
        <v>4026</v>
      </c>
      <c r="Y2071" t="s">
        <v>4027</v>
      </c>
      <c r="Z2071" t="s">
        <v>3562</v>
      </c>
      <c r="AA2071">
        <v>111975.1</v>
      </c>
      <c r="AB2071" s="195">
        <v>37053.875011574099</v>
      </c>
      <c r="AC2071" s="195">
        <v>37053.875011574099</v>
      </c>
    </row>
    <row r="2072" spans="1:29" x14ac:dyDescent="0.25">
      <c r="A2072" s="43" t="str">
        <f t="shared" si="161"/>
        <v>US Crude Financial</v>
      </c>
      <c r="B2072" s="43" t="str">
        <f t="shared" si="162"/>
        <v>US</v>
      </c>
      <c r="C2072" s="43" t="str">
        <f t="shared" si="163"/>
        <v>Crude</v>
      </c>
      <c r="D2072" s="43" t="str">
        <f t="shared" si="164"/>
        <v>Financial</v>
      </c>
      <c r="E2072" s="43">
        <f>IF(VLOOKUP(S2072,'DD-Lookup'!$J$6:$L$50,3,FALSE)="Monthly",(YEAR(AC2072)-YEAR(AB2072))*12+MONTH(AC2072)-MONTH(AB2072)+1,(AC2072-AB2072+1))</f>
        <v>1</v>
      </c>
      <c r="F2072" s="210">
        <f t="shared" si="165"/>
        <v>50000</v>
      </c>
      <c r="G2072" s="199">
        <v>1354282</v>
      </c>
      <c r="H2072" s="195">
        <v>37049.364780092597</v>
      </c>
      <c r="I2072" t="s">
        <v>3527</v>
      </c>
      <c r="M2072" t="s">
        <v>3437</v>
      </c>
      <c r="N2072" t="s">
        <v>2653</v>
      </c>
      <c r="O2072" t="s">
        <v>3359</v>
      </c>
      <c r="Q2072" s="196">
        <v>50000</v>
      </c>
      <c r="S2072" t="s">
        <v>3347</v>
      </c>
      <c r="T2072" t="s">
        <v>3557</v>
      </c>
      <c r="U2072" s="198">
        <v>27.5</v>
      </c>
      <c r="V2072" t="s">
        <v>2200</v>
      </c>
      <c r="W2072" t="s">
        <v>2655</v>
      </c>
      <c r="X2072" t="s">
        <v>2656</v>
      </c>
      <c r="Y2072" t="s">
        <v>2778</v>
      </c>
      <c r="Z2072" t="s">
        <v>2995</v>
      </c>
      <c r="AA2072">
        <v>115433</v>
      </c>
      <c r="AB2072" s="195">
        <v>37073</v>
      </c>
      <c r="AC2072" s="195">
        <v>37103</v>
      </c>
    </row>
    <row r="2073" spans="1:29" x14ac:dyDescent="0.25">
      <c r="A2073" s="43" t="str">
        <f t="shared" si="161"/>
        <v>US Natural Gas Physical</v>
      </c>
      <c r="B2073" s="43" t="str">
        <f t="shared" si="162"/>
        <v>US</v>
      </c>
      <c r="C2073" s="43" t="str">
        <f t="shared" si="163"/>
        <v>Natural Gas</v>
      </c>
      <c r="D2073" s="43" t="str">
        <f t="shared" si="164"/>
        <v>Physical</v>
      </c>
      <c r="E2073" s="43">
        <f>IF(VLOOKUP(S2073,'DD-Lookup'!$J$6:$L$50,3,FALSE)="Monthly",(YEAR(AC2073)-YEAR(AB2073))*12+MONTH(AC2073)-MONTH(AB2073)+1,(AC2073-AB2073+1))</f>
        <v>1</v>
      </c>
      <c r="F2073" s="210">
        <f t="shared" si="165"/>
        <v>6606</v>
      </c>
      <c r="G2073" s="199">
        <v>1354287</v>
      </c>
      <c r="H2073" s="195">
        <v>37049.364826388803</v>
      </c>
      <c r="I2073" t="s">
        <v>2179</v>
      </c>
      <c r="M2073" t="s">
        <v>3341</v>
      </c>
      <c r="N2073" t="s">
        <v>3747</v>
      </c>
      <c r="O2073" t="s">
        <v>442</v>
      </c>
      <c r="Q2073" s="196">
        <v>6606</v>
      </c>
      <c r="S2073" t="s">
        <v>3342</v>
      </c>
      <c r="T2073" t="s">
        <v>3557</v>
      </c>
      <c r="U2073" s="198">
        <v>3.78</v>
      </c>
      <c r="V2073" t="s">
        <v>2180</v>
      </c>
      <c r="W2073" t="s">
        <v>2509</v>
      </c>
      <c r="X2073" t="s">
        <v>2510</v>
      </c>
      <c r="Y2073" t="s">
        <v>2469</v>
      </c>
      <c r="Z2073" t="s">
        <v>2995</v>
      </c>
      <c r="AA2073">
        <v>836288</v>
      </c>
      <c r="AB2073" s="195">
        <v>37050.875011574099</v>
      </c>
      <c r="AC2073" s="195">
        <v>37050.875011574099</v>
      </c>
    </row>
    <row r="2074" spans="1:29" x14ac:dyDescent="0.25">
      <c r="A2074" s="43" t="str">
        <f t="shared" si="161"/>
        <v>US Natural Gas Physical</v>
      </c>
      <c r="B2074" s="43" t="str">
        <f t="shared" si="162"/>
        <v>US</v>
      </c>
      <c r="C2074" s="43" t="str">
        <f t="shared" si="163"/>
        <v>Natural Gas</v>
      </c>
      <c r="D2074" s="43" t="str">
        <f t="shared" si="164"/>
        <v>Physical</v>
      </c>
      <c r="E2074" s="43">
        <f>IF(VLOOKUP(S2074,'DD-Lookup'!$J$6:$L$50,3,FALSE)="Monthly",(YEAR(AC2074)-YEAR(AB2074))*12+MONTH(AC2074)-MONTH(AB2074)+1,(AC2074-AB2074+1))</f>
        <v>1</v>
      </c>
      <c r="F2074" s="210">
        <f t="shared" si="165"/>
        <v>5794</v>
      </c>
      <c r="G2074" s="199">
        <v>1354288</v>
      </c>
      <c r="H2074" s="195">
        <v>37049.364826388803</v>
      </c>
      <c r="I2074" t="s">
        <v>2280</v>
      </c>
      <c r="M2074" t="s">
        <v>3341</v>
      </c>
      <c r="N2074" t="s">
        <v>3747</v>
      </c>
      <c r="O2074" t="s">
        <v>2158</v>
      </c>
      <c r="P2074" s="196">
        <v>5794</v>
      </c>
      <c r="S2074" t="s">
        <v>3342</v>
      </c>
      <c r="T2074" t="s">
        <v>3557</v>
      </c>
      <c r="U2074" s="198">
        <v>3.9350000000000001</v>
      </c>
      <c r="V2074" t="s">
        <v>2344</v>
      </c>
      <c r="W2074" t="s">
        <v>3138</v>
      </c>
      <c r="X2074" t="s">
        <v>3081</v>
      </c>
      <c r="Y2074" t="s">
        <v>2469</v>
      </c>
      <c r="Z2074" t="s">
        <v>2995</v>
      </c>
      <c r="AA2074">
        <v>836289</v>
      </c>
      <c r="AB2074" s="195">
        <v>37050.875011574099</v>
      </c>
      <c r="AC2074" s="195">
        <v>37050.875011574099</v>
      </c>
    </row>
    <row r="2075" spans="1:29" x14ac:dyDescent="0.25">
      <c r="A2075" s="43" t="str">
        <f t="shared" si="161"/>
        <v>US Natural Gas Physical</v>
      </c>
      <c r="B2075" s="43" t="str">
        <f t="shared" si="162"/>
        <v>US</v>
      </c>
      <c r="C2075" s="43" t="str">
        <f t="shared" si="163"/>
        <v>Natural Gas</v>
      </c>
      <c r="D2075" s="43" t="str">
        <f t="shared" si="164"/>
        <v>Physical</v>
      </c>
      <c r="E2075" s="43">
        <f>IF(VLOOKUP(S2075,'DD-Lookup'!$J$6:$L$50,3,FALSE)="Monthly",(YEAR(AC2075)-YEAR(AB2075))*12+MONTH(AC2075)-MONTH(AB2075)+1,(AC2075-AB2075+1))</f>
        <v>1</v>
      </c>
      <c r="F2075" s="210">
        <f t="shared" si="165"/>
        <v>10000</v>
      </c>
      <c r="G2075" s="199">
        <v>1354289</v>
      </c>
      <c r="H2075" s="195">
        <v>37049.364837963003</v>
      </c>
      <c r="I2075" t="s">
        <v>2470</v>
      </c>
      <c r="M2075" t="s">
        <v>3341</v>
      </c>
      <c r="N2075" t="s">
        <v>3747</v>
      </c>
      <c r="O2075" t="s">
        <v>379</v>
      </c>
      <c r="Q2075" s="196">
        <v>10000</v>
      </c>
      <c r="S2075" t="s">
        <v>3342</v>
      </c>
      <c r="T2075" t="s">
        <v>3557</v>
      </c>
      <c r="U2075" s="198">
        <v>3.7</v>
      </c>
      <c r="V2075" t="s">
        <v>1721</v>
      </c>
      <c r="W2075" t="s">
        <v>2467</v>
      </c>
      <c r="X2075" t="s">
        <v>2468</v>
      </c>
      <c r="Y2075" t="s">
        <v>2469</v>
      </c>
      <c r="Z2075" t="s">
        <v>2995</v>
      </c>
      <c r="AA2075">
        <v>836290</v>
      </c>
      <c r="AB2075" s="195">
        <v>37050.875011574099</v>
      </c>
      <c r="AC2075" s="195">
        <v>37050.875011574099</v>
      </c>
    </row>
    <row r="2076" spans="1:29" x14ac:dyDescent="0.25">
      <c r="A2076" s="43" t="str">
        <f t="shared" si="161"/>
        <v>US Natural Gas Physical</v>
      </c>
      <c r="B2076" s="43" t="str">
        <f t="shared" si="162"/>
        <v>US</v>
      </c>
      <c r="C2076" s="43" t="str">
        <f t="shared" si="163"/>
        <v>Natural Gas</v>
      </c>
      <c r="D2076" s="43" t="str">
        <f t="shared" si="164"/>
        <v>Physical</v>
      </c>
      <c r="E2076" s="43">
        <f>IF(VLOOKUP(S2076,'DD-Lookup'!$J$6:$L$50,3,FALSE)="Monthly",(YEAR(AC2076)-YEAR(AB2076))*12+MONTH(AC2076)-MONTH(AB2076)+1,(AC2076-AB2076+1))</f>
        <v>1</v>
      </c>
      <c r="F2076" s="210">
        <f t="shared" si="165"/>
        <v>5638</v>
      </c>
      <c r="G2076" s="199">
        <v>1354290</v>
      </c>
      <c r="H2076" s="195">
        <v>37049.364837963003</v>
      </c>
      <c r="I2076" t="s">
        <v>2398</v>
      </c>
      <c r="M2076" t="s">
        <v>3341</v>
      </c>
      <c r="N2076" t="s">
        <v>3747</v>
      </c>
      <c r="O2076" t="s">
        <v>1630</v>
      </c>
      <c r="P2076" s="196">
        <v>5638</v>
      </c>
      <c r="S2076" t="s">
        <v>3342</v>
      </c>
      <c r="T2076" t="s">
        <v>3557</v>
      </c>
      <c r="U2076" s="198">
        <v>3.6850000000000001</v>
      </c>
      <c r="V2076" t="s">
        <v>4286</v>
      </c>
      <c r="W2076" t="s">
        <v>2175</v>
      </c>
      <c r="X2076" t="s">
        <v>2176</v>
      </c>
      <c r="Y2076" t="s">
        <v>2469</v>
      </c>
      <c r="Z2076" t="s">
        <v>2995</v>
      </c>
      <c r="AA2076">
        <v>836291</v>
      </c>
      <c r="AB2076" s="195">
        <v>37050.875011574099</v>
      </c>
      <c r="AC2076" s="195">
        <v>37050.875011574099</v>
      </c>
    </row>
    <row r="2077" spans="1:29" x14ac:dyDescent="0.25">
      <c r="A2077" s="43" t="str">
        <f t="shared" si="161"/>
        <v>US Natural Gas Physical</v>
      </c>
      <c r="B2077" s="43" t="str">
        <f t="shared" si="162"/>
        <v>US</v>
      </c>
      <c r="C2077" s="43" t="str">
        <f t="shared" si="163"/>
        <v>Natural Gas</v>
      </c>
      <c r="D2077" s="43" t="str">
        <f t="shared" si="164"/>
        <v>Physical</v>
      </c>
      <c r="E2077" s="43">
        <f>IF(VLOOKUP(S2077,'DD-Lookup'!$J$6:$L$50,3,FALSE)="Monthly",(YEAR(AC2077)-YEAR(AB2077))*12+MONTH(AC2077)-MONTH(AB2077)+1,(AC2077-AB2077+1))</f>
        <v>1</v>
      </c>
      <c r="F2077" s="210">
        <f t="shared" si="165"/>
        <v>10000</v>
      </c>
      <c r="G2077" s="199">
        <v>1354291</v>
      </c>
      <c r="H2077" s="195">
        <v>37049.364849537</v>
      </c>
      <c r="I2077" t="s">
        <v>2487</v>
      </c>
      <c r="M2077" t="s">
        <v>3341</v>
      </c>
      <c r="N2077" t="s">
        <v>3747</v>
      </c>
      <c r="O2077" t="s">
        <v>453</v>
      </c>
      <c r="Q2077" s="196">
        <v>10000</v>
      </c>
      <c r="S2077" t="s">
        <v>3342</v>
      </c>
      <c r="T2077" t="s">
        <v>3557</v>
      </c>
      <c r="U2077" s="198">
        <v>6.05</v>
      </c>
      <c r="V2077" t="s">
        <v>3645</v>
      </c>
      <c r="W2077" t="s">
        <v>454</v>
      </c>
      <c r="X2077" t="s">
        <v>3092</v>
      </c>
      <c r="Y2077" t="s">
        <v>2469</v>
      </c>
      <c r="Z2077" t="s">
        <v>2995</v>
      </c>
      <c r="AA2077">
        <v>836293</v>
      </c>
      <c r="AB2077" s="195">
        <v>37050.875011574099</v>
      </c>
      <c r="AC2077" s="195">
        <v>37050.875011574099</v>
      </c>
    </row>
    <row r="2078" spans="1:29" x14ac:dyDescent="0.25">
      <c r="A2078" s="43" t="str">
        <f t="shared" si="161"/>
        <v>US Natural Gas Physical</v>
      </c>
      <c r="B2078" s="43" t="str">
        <f t="shared" si="162"/>
        <v>US</v>
      </c>
      <c r="C2078" s="43" t="str">
        <f t="shared" si="163"/>
        <v>Natural Gas</v>
      </c>
      <c r="D2078" s="43" t="str">
        <f t="shared" si="164"/>
        <v>Physical</v>
      </c>
      <c r="E2078" s="43">
        <f>IF(VLOOKUP(S2078,'DD-Lookup'!$J$6:$L$50,3,FALSE)="Monthly",(YEAR(AC2078)-YEAR(AB2078))*12+MONTH(AC2078)-MONTH(AB2078)+1,(AC2078-AB2078+1))</f>
        <v>1</v>
      </c>
      <c r="F2078" s="210">
        <f t="shared" si="165"/>
        <v>25000</v>
      </c>
      <c r="G2078" s="199">
        <v>1354292</v>
      </c>
      <c r="H2078" s="195">
        <v>37049.364849537</v>
      </c>
      <c r="I2078" t="s">
        <v>3085</v>
      </c>
      <c r="M2078" t="s">
        <v>3341</v>
      </c>
      <c r="N2078" t="s">
        <v>3747</v>
      </c>
      <c r="O2078" t="s">
        <v>2722</v>
      </c>
      <c r="Q2078" s="196">
        <v>25000</v>
      </c>
      <c r="S2078" t="s">
        <v>3342</v>
      </c>
      <c r="T2078" t="s">
        <v>3557</v>
      </c>
      <c r="U2078" s="198">
        <v>3.665</v>
      </c>
      <c r="V2078" t="s">
        <v>2424</v>
      </c>
      <c r="W2078" t="s">
        <v>2175</v>
      </c>
      <c r="X2078" t="s">
        <v>2176</v>
      </c>
      <c r="Y2078" t="s">
        <v>2469</v>
      </c>
      <c r="Z2078" t="s">
        <v>2995</v>
      </c>
      <c r="AA2078">
        <v>836292</v>
      </c>
      <c r="AB2078" s="195">
        <v>37050.875011574099</v>
      </c>
      <c r="AC2078" s="195">
        <v>37050.875011574099</v>
      </c>
    </row>
    <row r="2079" spans="1:29" x14ac:dyDescent="0.25">
      <c r="A2079" s="43" t="str">
        <f t="shared" si="161"/>
        <v>US Natural Gas Physical</v>
      </c>
      <c r="B2079" s="43" t="str">
        <f t="shared" si="162"/>
        <v>US</v>
      </c>
      <c r="C2079" s="43" t="str">
        <f t="shared" si="163"/>
        <v>Natural Gas</v>
      </c>
      <c r="D2079" s="43" t="str">
        <f t="shared" si="164"/>
        <v>Physical</v>
      </c>
      <c r="E2079" s="43">
        <f>IF(VLOOKUP(S2079,'DD-Lookup'!$J$6:$L$50,3,FALSE)="Monthly",(YEAR(AC2079)-YEAR(AB2079))*12+MONTH(AC2079)-MONTH(AB2079)+1,(AC2079-AB2079+1))</f>
        <v>1</v>
      </c>
      <c r="F2079" s="210">
        <f t="shared" si="165"/>
        <v>5000</v>
      </c>
      <c r="G2079" s="199">
        <v>1354295</v>
      </c>
      <c r="H2079" s="195">
        <v>37049.364861111098</v>
      </c>
      <c r="I2079" t="s">
        <v>3100</v>
      </c>
      <c r="M2079" t="s">
        <v>3341</v>
      </c>
      <c r="N2079" t="s">
        <v>3747</v>
      </c>
      <c r="O2079" t="s">
        <v>487</v>
      </c>
      <c r="Q2079" s="196">
        <v>5000</v>
      </c>
      <c r="S2079" t="s">
        <v>3342</v>
      </c>
      <c r="T2079" t="s">
        <v>3557</v>
      </c>
      <c r="U2079" s="198">
        <v>2.4</v>
      </c>
      <c r="V2079" t="s">
        <v>1736</v>
      </c>
      <c r="W2079" t="s">
        <v>3108</v>
      </c>
      <c r="X2079" t="s">
        <v>3092</v>
      </c>
      <c r="Y2079" t="s">
        <v>2469</v>
      </c>
      <c r="Z2079" t="s">
        <v>2995</v>
      </c>
      <c r="AA2079">
        <v>836294</v>
      </c>
      <c r="AB2079" s="195">
        <v>37050.875011574099</v>
      </c>
      <c r="AC2079" s="195">
        <v>37050.875011574099</v>
      </c>
    </row>
    <row r="2080" spans="1:29" x14ac:dyDescent="0.25">
      <c r="A2080" s="43" t="str">
        <f t="shared" si="161"/>
        <v>US Natural Gas Physical</v>
      </c>
      <c r="B2080" s="43" t="str">
        <f t="shared" si="162"/>
        <v>US</v>
      </c>
      <c r="C2080" s="43" t="str">
        <f t="shared" si="163"/>
        <v>Natural Gas</v>
      </c>
      <c r="D2080" s="43" t="str">
        <f t="shared" si="164"/>
        <v>Physical</v>
      </c>
      <c r="E2080" s="43">
        <f>IF(VLOOKUP(S2080,'DD-Lookup'!$J$6:$L$50,3,FALSE)="Monthly",(YEAR(AC2080)-YEAR(AB2080))*12+MONTH(AC2080)-MONTH(AB2080)+1,(AC2080-AB2080+1))</f>
        <v>1</v>
      </c>
      <c r="F2080" s="210">
        <f t="shared" si="165"/>
        <v>4600</v>
      </c>
      <c r="G2080" s="199">
        <v>1354294</v>
      </c>
      <c r="H2080" s="195">
        <v>37049.364861111098</v>
      </c>
      <c r="I2080" t="s">
        <v>2173</v>
      </c>
      <c r="M2080" t="s">
        <v>3341</v>
      </c>
      <c r="N2080" t="s">
        <v>3747</v>
      </c>
      <c r="O2080" t="s">
        <v>2743</v>
      </c>
      <c r="P2080" s="196">
        <v>4600</v>
      </c>
      <c r="S2080" t="s">
        <v>3342</v>
      </c>
      <c r="T2080" t="s">
        <v>3557</v>
      </c>
      <c r="U2080" s="198">
        <v>3.52</v>
      </c>
      <c r="V2080" t="s">
        <v>2635</v>
      </c>
      <c r="W2080" t="s">
        <v>2181</v>
      </c>
      <c r="X2080" t="s">
        <v>3093</v>
      </c>
      <c r="Y2080" t="s">
        <v>2469</v>
      </c>
      <c r="Z2080" t="s">
        <v>2995</v>
      </c>
      <c r="AA2080">
        <v>836295</v>
      </c>
      <c r="AB2080" s="195">
        <v>37050.875011574099</v>
      </c>
      <c r="AC2080" s="195">
        <v>37050.875011574099</v>
      </c>
    </row>
    <row r="2081" spans="1:29" x14ac:dyDescent="0.25">
      <c r="A2081" s="43" t="str">
        <f t="shared" si="161"/>
        <v>US Natural Gas Physical</v>
      </c>
      <c r="B2081" s="43" t="str">
        <f t="shared" si="162"/>
        <v>US</v>
      </c>
      <c r="C2081" s="43" t="str">
        <f t="shared" si="163"/>
        <v>Natural Gas</v>
      </c>
      <c r="D2081" s="43" t="str">
        <f t="shared" si="164"/>
        <v>Physical</v>
      </c>
      <c r="E2081" s="43">
        <f>IF(VLOOKUP(S2081,'DD-Lookup'!$J$6:$L$50,3,FALSE)="Monthly",(YEAR(AC2081)-YEAR(AB2081))*12+MONTH(AC2081)-MONTH(AB2081)+1,(AC2081-AB2081+1))</f>
        <v>1</v>
      </c>
      <c r="F2081" s="210">
        <f t="shared" si="165"/>
        <v>4362</v>
      </c>
      <c r="G2081" s="199">
        <v>1354296</v>
      </c>
      <c r="H2081" s="195">
        <v>37049.3648958333</v>
      </c>
      <c r="I2081" t="s">
        <v>2276</v>
      </c>
      <c r="M2081" t="s">
        <v>3341</v>
      </c>
      <c r="N2081" t="s">
        <v>3747</v>
      </c>
      <c r="O2081" t="s">
        <v>1630</v>
      </c>
      <c r="P2081" s="196">
        <v>4362</v>
      </c>
      <c r="S2081" t="s">
        <v>3342</v>
      </c>
      <c r="T2081" t="s">
        <v>3557</v>
      </c>
      <c r="U2081" s="198">
        <v>3.6850000000000001</v>
      </c>
      <c r="V2081" t="s">
        <v>3040</v>
      </c>
      <c r="W2081" t="s">
        <v>2175</v>
      </c>
      <c r="X2081" t="s">
        <v>2176</v>
      </c>
      <c r="Y2081" t="s">
        <v>2469</v>
      </c>
      <c r="Z2081" t="s">
        <v>2995</v>
      </c>
      <c r="AA2081">
        <v>836296</v>
      </c>
      <c r="AB2081" s="195">
        <v>37050.875011574099</v>
      </c>
      <c r="AC2081" s="195">
        <v>37050.875011574099</v>
      </c>
    </row>
    <row r="2082" spans="1:29" x14ac:dyDescent="0.25">
      <c r="A2082" s="43" t="str">
        <f t="shared" si="161"/>
        <v>US Power Physical</v>
      </c>
      <c r="B2082" s="43" t="str">
        <f t="shared" si="162"/>
        <v>US</v>
      </c>
      <c r="C2082" s="43" t="str">
        <f t="shared" si="163"/>
        <v>Power</v>
      </c>
      <c r="D2082" s="43" t="str">
        <f t="shared" si="164"/>
        <v>Physical</v>
      </c>
      <c r="E2082" s="43">
        <f>IF(VLOOKUP(S2082,'DD-Lookup'!$J$6:$L$50,3,FALSE)="Monthly",(YEAR(AC2082)-YEAR(AB2082))*12+MONTH(AC2082)-MONTH(AB2082)+1,(AC2082-AB2082+1))</f>
        <v>1</v>
      </c>
      <c r="F2082" s="210">
        <f t="shared" si="165"/>
        <v>50</v>
      </c>
      <c r="G2082" s="199">
        <v>1354297</v>
      </c>
      <c r="H2082" s="195">
        <v>37049.364918981497</v>
      </c>
      <c r="I2082" t="s">
        <v>2262</v>
      </c>
      <c r="M2082" t="s">
        <v>2766</v>
      </c>
      <c r="N2082" t="s">
        <v>3361</v>
      </c>
      <c r="O2082" t="s">
        <v>1720</v>
      </c>
      <c r="Q2082" s="196">
        <v>50</v>
      </c>
      <c r="S2082" t="s">
        <v>3340</v>
      </c>
      <c r="T2082" t="s">
        <v>3557</v>
      </c>
      <c r="U2082" s="198">
        <v>30.2</v>
      </c>
      <c r="V2082" t="s">
        <v>1700</v>
      </c>
      <c r="W2082" t="s">
        <v>3376</v>
      </c>
      <c r="X2082" t="s">
        <v>3377</v>
      </c>
      <c r="Y2082" t="s">
        <v>2662</v>
      </c>
      <c r="Z2082" t="s">
        <v>2990</v>
      </c>
      <c r="AA2082">
        <v>636875.1</v>
      </c>
      <c r="AB2082" s="195">
        <v>37050.875011574099</v>
      </c>
      <c r="AC2082" s="195">
        <v>37050.875011574099</v>
      </c>
    </row>
    <row r="2083" spans="1:29" x14ac:dyDescent="0.25">
      <c r="A2083" s="43" t="str">
        <f t="shared" si="161"/>
        <v xml:space="preserve"> Natural Gas Physical</v>
      </c>
      <c r="B2083" s="43" t="str">
        <f t="shared" si="162"/>
        <v/>
      </c>
      <c r="C2083" s="43" t="str">
        <f t="shared" si="163"/>
        <v>Natural Gas</v>
      </c>
      <c r="D2083" s="43" t="str">
        <f t="shared" si="164"/>
        <v>Physical</v>
      </c>
      <c r="E2083" s="43">
        <f>IF(VLOOKUP(S2083,'DD-Lookup'!$J$6:$L$50,3,FALSE)="Monthly",(YEAR(AC2083)-YEAR(AB2083))*12+MONTH(AC2083)-MONTH(AB2083)+1,(AC2083-AB2083+1))</f>
        <v>23</v>
      </c>
      <c r="F2083" s="210">
        <f t="shared" si="165"/>
        <v>230000</v>
      </c>
      <c r="G2083" s="199">
        <v>1354298</v>
      </c>
      <c r="H2083" s="195">
        <v>37049.364930555603</v>
      </c>
      <c r="I2083" t="s">
        <v>2414</v>
      </c>
      <c r="M2083" t="s">
        <v>3341</v>
      </c>
      <c r="N2083" t="s">
        <v>2492</v>
      </c>
      <c r="O2083" t="s">
        <v>3687</v>
      </c>
      <c r="P2083" s="196">
        <v>10000</v>
      </c>
      <c r="S2083" t="s">
        <v>3342</v>
      </c>
      <c r="T2083" t="s">
        <v>3557</v>
      </c>
      <c r="U2083" s="198">
        <v>3.7650000000000001</v>
      </c>
      <c r="V2083" t="s">
        <v>2789</v>
      </c>
      <c r="W2083" t="s">
        <v>2493</v>
      </c>
      <c r="X2083" t="s">
        <v>2494</v>
      </c>
      <c r="Y2083" t="s">
        <v>2469</v>
      </c>
      <c r="Z2083" t="s">
        <v>2995</v>
      </c>
      <c r="AA2083">
        <v>836297</v>
      </c>
      <c r="AB2083" s="195">
        <v>37050.875011574099</v>
      </c>
      <c r="AC2083" s="195">
        <v>37072.875011574099</v>
      </c>
    </row>
    <row r="2084" spans="1:29" x14ac:dyDescent="0.25">
      <c r="A2084" s="43" t="str">
        <f t="shared" si="161"/>
        <v>US Natural Gas Physical</v>
      </c>
      <c r="B2084" s="43" t="str">
        <f t="shared" si="162"/>
        <v>US</v>
      </c>
      <c r="C2084" s="43" t="str">
        <f t="shared" si="163"/>
        <v>Natural Gas</v>
      </c>
      <c r="D2084" s="43" t="str">
        <f t="shared" si="164"/>
        <v>Physical</v>
      </c>
      <c r="E2084" s="43">
        <f>IF(VLOOKUP(S2084,'DD-Lookup'!$J$6:$L$50,3,FALSE)="Monthly",(YEAR(AC2084)-YEAR(AB2084))*12+MONTH(AC2084)-MONTH(AB2084)+1,(AC2084-AB2084+1))</f>
        <v>1</v>
      </c>
      <c r="F2084" s="210">
        <f t="shared" si="165"/>
        <v>5000</v>
      </c>
      <c r="G2084" s="199">
        <v>1354300</v>
      </c>
      <c r="H2084" s="195">
        <v>37049.364953703698</v>
      </c>
      <c r="I2084" t="s">
        <v>2273</v>
      </c>
      <c r="M2084" t="s">
        <v>3341</v>
      </c>
      <c r="N2084" t="s">
        <v>3747</v>
      </c>
      <c r="O2084" t="s">
        <v>453</v>
      </c>
      <c r="P2084" s="196">
        <v>5000</v>
      </c>
      <c r="S2084" t="s">
        <v>3342</v>
      </c>
      <c r="T2084" t="s">
        <v>3557</v>
      </c>
      <c r="U2084" s="198">
        <v>5.8</v>
      </c>
      <c r="V2084" t="s">
        <v>3755</v>
      </c>
      <c r="W2084" t="s">
        <v>454</v>
      </c>
      <c r="X2084" t="s">
        <v>3092</v>
      </c>
      <c r="Y2084" t="s">
        <v>2469</v>
      </c>
      <c r="Z2084" t="s">
        <v>2995</v>
      </c>
      <c r="AA2084">
        <v>836298</v>
      </c>
      <c r="AB2084" s="195">
        <v>37050.875011574099</v>
      </c>
      <c r="AC2084" s="195">
        <v>37050.875011574099</v>
      </c>
    </row>
    <row r="2085" spans="1:29" x14ac:dyDescent="0.25">
      <c r="A2085" s="43" t="str">
        <f t="shared" si="161"/>
        <v>US Natural Gas Financial</v>
      </c>
      <c r="B2085" s="43" t="str">
        <f t="shared" si="162"/>
        <v>US</v>
      </c>
      <c r="C2085" s="43" t="str">
        <f t="shared" si="163"/>
        <v>Natural Gas</v>
      </c>
      <c r="D2085" s="43" t="str">
        <f t="shared" si="164"/>
        <v>Financial</v>
      </c>
      <c r="E2085" s="43">
        <f>IF(VLOOKUP(S2085,'DD-Lookup'!$J$6:$L$50,3,FALSE)="Monthly",(YEAR(AC2085)-YEAR(AB2085))*12+MONTH(AC2085)-MONTH(AB2085)+1,(AC2085-AB2085+1))</f>
        <v>123</v>
      </c>
      <c r="F2085" s="210">
        <f t="shared" si="165"/>
        <v>615000</v>
      </c>
      <c r="G2085" s="199">
        <v>1354302</v>
      </c>
      <c r="H2085" s="195">
        <v>37049.364999999998</v>
      </c>
      <c r="I2085" t="s">
        <v>2183</v>
      </c>
      <c r="M2085" t="s">
        <v>3341</v>
      </c>
      <c r="N2085" t="s">
        <v>2281</v>
      </c>
      <c r="O2085" t="s">
        <v>3139</v>
      </c>
      <c r="Q2085" s="196">
        <v>5000</v>
      </c>
      <c r="S2085" t="s">
        <v>3342</v>
      </c>
      <c r="T2085" t="s">
        <v>3557</v>
      </c>
      <c r="U2085" s="198">
        <v>3.87</v>
      </c>
      <c r="V2085" t="s">
        <v>2439</v>
      </c>
      <c r="W2085" t="s">
        <v>2853</v>
      </c>
      <c r="X2085" t="s">
        <v>2282</v>
      </c>
      <c r="Y2085" t="s">
        <v>3575</v>
      </c>
      <c r="Z2085" t="s">
        <v>2995</v>
      </c>
      <c r="AA2085" t="s">
        <v>743</v>
      </c>
      <c r="AB2085" s="195">
        <v>37073</v>
      </c>
      <c r="AC2085" s="195">
        <v>37195</v>
      </c>
    </row>
    <row r="2086" spans="1:29" x14ac:dyDescent="0.25">
      <c r="A2086" s="43" t="str">
        <f t="shared" si="161"/>
        <v>US Natural Gas Physical</v>
      </c>
      <c r="B2086" s="43" t="str">
        <f t="shared" si="162"/>
        <v>US</v>
      </c>
      <c r="C2086" s="43" t="str">
        <f t="shared" si="163"/>
        <v>Natural Gas</v>
      </c>
      <c r="D2086" s="43" t="str">
        <f t="shared" si="164"/>
        <v>Physical</v>
      </c>
      <c r="E2086" s="43">
        <f>IF(VLOOKUP(S2086,'DD-Lookup'!$J$6:$L$50,3,FALSE)="Monthly",(YEAR(AC2086)-YEAR(AB2086))*12+MONTH(AC2086)-MONTH(AB2086)+1,(AC2086-AB2086+1))</f>
        <v>1</v>
      </c>
      <c r="F2086" s="210">
        <f t="shared" si="165"/>
        <v>20000</v>
      </c>
      <c r="G2086" s="199">
        <v>1354303</v>
      </c>
      <c r="H2086" s="195">
        <v>37049.365023148202</v>
      </c>
      <c r="I2086" t="s">
        <v>3462</v>
      </c>
      <c r="M2086" t="s">
        <v>3341</v>
      </c>
      <c r="N2086" t="s">
        <v>3747</v>
      </c>
      <c r="O2086" t="s">
        <v>1636</v>
      </c>
      <c r="Q2086" s="196">
        <v>20000</v>
      </c>
      <c r="S2086" t="s">
        <v>3342</v>
      </c>
      <c r="T2086" t="s">
        <v>3557</v>
      </c>
      <c r="U2086" s="198">
        <v>3.51</v>
      </c>
      <c r="V2086" t="s">
        <v>4208</v>
      </c>
      <c r="W2086" t="s">
        <v>2366</v>
      </c>
      <c r="X2086" t="s">
        <v>3093</v>
      </c>
      <c r="Y2086" t="s">
        <v>2469</v>
      </c>
      <c r="Z2086" t="s">
        <v>2995</v>
      </c>
      <c r="AA2086">
        <v>836300</v>
      </c>
      <c r="AB2086" s="195">
        <v>37050.875011574099</v>
      </c>
      <c r="AC2086" s="195">
        <v>37050.875011574099</v>
      </c>
    </row>
    <row r="2087" spans="1:29" x14ac:dyDescent="0.25">
      <c r="A2087" s="43" t="str">
        <f t="shared" si="161"/>
        <v>US Natural Gas Physical</v>
      </c>
      <c r="B2087" s="43" t="str">
        <f t="shared" si="162"/>
        <v>US</v>
      </c>
      <c r="C2087" s="43" t="str">
        <f t="shared" si="163"/>
        <v>Natural Gas</v>
      </c>
      <c r="D2087" s="43" t="str">
        <f t="shared" si="164"/>
        <v>Physical</v>
      </c>
      <c r="E2087" s="43">
        <f>IF(VLOOKUP(S2087,'DD-Lookup'!$J$6:$L$50,3,FALSE)="Monthly",(YEAR(AC2087)-YEAR(AB2087))*12+MONTH(AC2087)-MONTH(AB2087)+1,(AC2087-AB2087+1))</f>
        <v>1</v>
      </c>
      <c r="F2087" s="210">
        <f t="shared" si="165"/>
        <v>15000</v>
      </c>
      <c r="G2087" s="199">
        <v>1354304</v>
      </c>
      <c r="H2087" s="195">
        <v>37049.365046296298</v>
      </c>
      <c r="I2087" t="s">
        <v>2483</v>
      </c>
      <c r="M2087" t="s">
        <v>3341</v>
      </c>
      <c r="N2087" t="s">
        <v>3747</v>
      </c>
      <c r="O2087" t="s">
        <v>393</v>
      </c>
      <c r="Q2087" s="196">
        <v>15000</v>
      </c>
      <c r="S2087" t="s">
        <v>3342</v>
      </c>
      <c r="T2087" t="s">
        <v>3557</v>
      </c>
      <c r="U2087" s="198">
        <v>3.49</v>
      </c>
      <c r="V2087" t="s">
        <v>2365</v>
      </c>
      <c r="W2087" t="s">
        <v>2347</v>
      </c>
      <c r="X2087" t="s">
        <v>2484</v>
      </c>
      <c r="Y2087" t="s">
        <v>2469</v>
      </c>
      <c r="Z2087" t="s">
        <v>2995</v>
      </c>
      <c r="AA2087">
        <v>836301</v>
      </c>
      <c r="AB2087" s="195">
        <v>37050.875011574099</v>
      </c>
      <c r="AC2087" s="195">
        <v>37050.875011574099</v>
      </c>
    </row>
    <row r="2088" spans="1:29" x14ac:dyDescent="0.25">
      <c r="A2088" s="43" t="str">
        <f t="shared" si="161"/>
        <v>US Power Physical</v>
      </c>
      <c r="B2088" s="43" t="str">
        <f t="shared" si="162"/>
        <v>US</v>
      </c>
      <c r="C2088" s="43" t="str">
        <f t="shared" si="163"/>
        <v>Power</v>
      </c>
      <c r="D2088" s="43" t="str">
        <f t="shared" si="164"/>
        <v>Physical</v>
      </c>
      <c r="E2088" s="43">
        <f>IF(VLOOKUP(S2088,'DD-Lookup'!$J$6:$L$50,3,FALSE)="Monthly",(YEAR(AC2088)-YEAR(AB2088))*12+MONTH(AC2088)-MONTH(AB2088)+1,(AC2088-AB2088+1))</f>
        <v>92</v>
      </c>
      <c r="F2088" s="210">
        <f t="shared" si="165"/>
        <v>2300</v>
      </c>
      <c r="G2088" s="199">
        <v>1354305</v>
      </c>
      <c r="H2088" s="195">
        <v>37049.365057870396</v>
      </c>
      <c r="I2088" t="s">
        <v>2255</v>
      </c>
      <c r="M2088" t="s">
        <v>2766</v>
      </c>
      <c r="N2088" t="s">
        <v>3310</v>
      </c>
      <c r="O2088" t="s">
        <v>744</v>
      </c>
      <c r="Q2088" s="196">
        <v>25</v>
      </c>
      <c r="S2088" t="s">
        <v>3340</v>
      </c>
      <c r="T2088" t="s">
        <v>3557</v>
      </c>
      <c r="U2088" s="198">
        <v>92</v>
      </c>
      <c r="V2088" t="s">
        <v>745</v>
      </c>
      <c r="W2088" t="s">
        <v>3152</v>
      </c>
      <c r="X2088" t="s">
        <v>3154</v>
      </c>
      <c r="Y2088" t="s">
        <v>2662</v>
      </c>
      <c r="Z2088" t="s">
        <v>2990</v>
      </c>
      <c r="AA2088">
        <v>636876.1</v>
      </c>
      <c r="AB2088" s="195">
        <v>37438</v>
      </c>
      <c r="AC2088" s="195">
        <v>37529</v>
      </c>
    </row>
    <row r="2089" spans="1:29" x14ac:dyDescent="0.25">
      <c r="A2089" s="43" t="str">
        <f t="shared" si="161"/>
        <v xml:space="preserve"> Power Physical</v>
      </c>
      <c r="B2089" s="43" t="str">
        <f t="shared" si="162"/>
        <v/>
      </c>
      <c r="C2089" s="43" t="str">
        <f t="shared" si="163"/>
        <v>Power</v>
      </c>
      <c r="D2089" s="43" t="str">
        <f t="shared" si="164"/>
        <v>Physical</v>
      </c>
      <c r="E2089" s="43">
        <f>IF(VLOOKUP(S2089,'DD-Lookup'!$J$6:$L$50,3,FALSE)="Monthly",(YEAR(AC2089)-YEAR(AB2089))*12+MONTH(AC2089)-MONTH(AB2089)+1,(AC2089-AB2089+1))</f>
        <v>5</v>
      </c>
      <c r="F2089" s="210">
        <f t="shared" si="165"/>
        <v>125</v>
      </c>
      <c r="G2089" s="199">
        <v>1354306</v>
      </c>
      <c r="H2089" s="195">
        <v>37049.365104166704</v>
      </c>
      <c r="I2089" t="s">
        <v>3266</v>
      </c>
      <c r="M2089" t="s">
        <v>2766</v>
      </c>
      <c r="N2089" t="s">
        <v>4022</v>
      </c>
      <c r="O2089" t="s">
        <v>4080</v>
      </c>
      <c r="Q2089" s="196">
        <v>25</v>
      </c>
      <c r="S2089" t="s">
        <v>3340</v>
      </c>
      <c r="T2089" t="s">
        <v>4023</v>
      </c>
      <c r="U2089" s="198">
        <v>31.9</v>
      </c>
      <c r="V2089" t="s">
        <v>746</v>
      </c>
      <c r="W2089" t="s">
        <v>4025</v>
      </c>
      <c r="X2089" t="s">
        <v>4026</v>
      </c>
      <c r="Y2089" t="s">
        <v>4027</v>
      </c>
      <c r="Z2089" t="s">
        <v>3562</v>
      </c>
      <c r="AA2089">
        <v>111977.1</v>
      </c>
      <c r="AB2089" s="195">
        <v>37053.875</v>
      </c>
      <c r="AC2089" s="195">
        <v>37057.875</v>
      </c>
    </row>
    <row r="2090" spans="1:29" x14ac:dyDescent="0.25">
      <c r="A2090" s="43" t="str">
        <f t="shared" si="161"/>
        <v>US Natural Gas Financial</v>
      </c>
      <c r="B2090" s="43" t="str">
        <f t="shared" si="162"/>
        <v>US</v>
      </c>
      <c r="C2090" s="43" t="str">
        <f t="shared" si="163"/>
        <v>Natural Gas</v>
      </c>
      <c r="D2090" s="43" t="str">
        <f t="shared" si="164"/>
        <v>Financial</v>
      </c>
      <c r="E2090" s="43">
        <f>IF(VLOOKUP(S2090,'DD-Lookup'!$J$6:$L$50,3,FALSE)="Monthly",(YEAR(AC2090)-YEAR(AB2090))*12+MONTH(AC2090)-MONTH(AB2090)+1,(AC2090-AB2090+1))</f>
        <v>23</v>
      </c>
      <c r="F2090" s="210">
        <f t="shared" si="165"/>
        <v>103500</v>
      </c>
      <c r="G2090" s="199">
        <v>1354307</v>
      </c>
      <c r="H2090" s="195">
        <v>37049.3651157407</v>
      </c>
      <c r="I2090" t="s">
        <v>2394</v>
      </c>
      <c r="M2090" t="s">
        <v>3341</v>
      </c>
      <c r="N2090" t="s">
        <v>2281</v>
      </c>
      <c r="O2090" t="s">
        <v>2156</v>
      </c>
      <c r="P2090" s="196">
        <v>4500</v>
      </c>
      <c r="S2090" t="s">
        <v>3342</v>
      </c>
      <c r="T2090" t="s">
        <v>3557</v>
      </c>
      <c r="U2090" s="198">
        <v>3.665</v>
      </c>
      <c r="V2090" t="s">
        <v>3852</v>
      </c>
      <c r="W2090" t="s">
        <v>2512</v>
      </c>
      <c r="X2090" t="s">
        <v>2170</v>
      </c>
      <c r="Y2090" t="s">
        <v>3575</v>
      </c>
      <c r="Z2090" t="s">
        <v>2995</v>
      </c>
      <c r="AA2090" t="s">
        <v>747</v>
      </c>
      <c r="AB2090" s="195">
        <v>37050.875011574099</v>
      </c>
      <c r="AC2090" s="195">
        <v>37072.875011574099</v>
      </c>
    </row>
    <row r="2091" spans="1:29" x14ac:dyDescent="0.25">
      <c r="A2091" s="43" t="str">
        <f t="shared" si="161"/>
        <v>US Natural Gas Physical</v>
      </c>
      <c r="B2091" s="43" t="str">
        <f t="shared" si="162"/>
        <v>US</v>
      </c>
      <c r="C2091" s="43" t="str">
        <f t="shared" si="163"/>
        <v>Natural Gas</v>
      </c>
      <c r="D2091" s="43" t="str">
        <f t="shared" si="164"/>
        <v>Physical</v>
      </c>
      <c r="E2091" s="43">
        <f>IF(VLOOKUP(S2091,'DD-Lookup'!$J$6:$L$50,3,FALSE)="Monthly",(YEAR(AC2091)-YEAR(AB2091))*12+MONTH(AC2091)-MONTH(AB2091)+1,(AC2091-AB2091+1))</f>
        <v>1</v>
      </c>
      <c r="F2091" s="210">
        <f t="shared" si="165"/>
        <v>10000</v>
      </c>
      <c r="G2091" s="199">
        <v>1354308</v>
      </c>
      <c r="H2091" s="195">
        <v>37049.3651157407</v>
      </c>
      <c r="I2091" t="s">
        <v>2505</v>
      </c>
      <c r="M2091" t="s">
        <v>3341</v>
      </c>
      <c r="N2091" t="s">
        <v>3747</v>
      </c>
      <c r="O2091" t="s">
        <v>464</v>
      </c>
      <c r="P2091" s="196">
        <v>10000</v>
      </c>
      <c r="S2091" t="s">
        <v>3342</v>
      </c>
      <c r="T2091" t="s">
        <v>3557</v>
      </c>
      <c r="U2091" s="198">
        <v>3.78</v>
      </c>
      <c r="V2091" t="s">
        <v>2634</v>
      </c>
      <c r="W2091" t="s">
        <v>2509</v>
      </c>
      <c r="X2091" t="s">
        <v>2510</v>
      </c>
      <c r="Y2091" t="s">
        <v>2469</v>
      </c>
      <c r="Z2091" t="s">
        <v>2995</v>
      </c>
      <c r="AA2091">
        <v>836302</v>
      </c>
      <c r="AB2091" s="195">
        <v>37050.875011574099</v>
      </c>
      <c r="AC2091" s="195">
        <v>37050.875011574099</v>
      </c>
    </row>
    <row r="2092" spans="1:29" x14ac:dyDescent="0.25">
      <c r="A2092" s="43" t="str">
        <f t="shared" si="161"/>
        <v xml:space="preserve"> Natural Gas Physical</v>
      </c>
      <c r="B2092" s="43" t="str">
        <f t="shared" si="162"/>
        <v/>
      </c>
      <c r="C2092" s="43" t="str">
        <f t="shared" si="163"/>
        <v>Natural Gas</v>
      </c>
      <c r="D2092" s="43" t="str">
        <f t="shared" si="164"/>
        <v>Physical</v>
      </c>
      <c r="E2092" s="43">
        <f>IF(VLOOKUP(S2092,'DD-Lookup'!$J$6:$L$50,3,FALSE)="Monthly",(YEAR(AC2092)-YEAR(AB2092))*12+MONTH(AC2092)-MONTH(AB2092)+1,(AC2092-AB2092+1))</f>
        <v>1</v>
      </c>
      <c r="F2092" s="210">
        <f t="shared" si="165"/>
        <v>5000</v>
      </c>
      <c r="G2092" s="199">
        <v>1354310</v>
      </c>
      <c r="H2092" s="195">
        <v>37049.365150463003</v>
      </c>
      <c r="I2092" t="s">
        <v>3731</v>
      </c>
      <c r="M2092" t="s">
        <v>3341</v>
      </c>
      <c r="N2092" t="s">
        <v>3104</v>
      </c>
      <c r="O2092" t="s">
        <v>688</v>
      </c>
      <c r="Q2092" s="196">
        <v>5000</v>
      </c>
      <c r="S2092" t="s">
        <v>3342</v>
      </c>
      <c r="T2092" t="s">
        <v>3557</v>
      </c>
      <c r="U2092" s="198">
        <v>2.79</v>
      </c>
      <c r="V2092" t="s">
        <v>3733</v>
      </c>
      <c r="W2092" t="s">
        <v>1770</v>
      </c>
      <c r="X2092" t="s">
        <v>3726</v>
      </c>
      <c r="Y2092" t="s">
        <v>2469</v>
      </c>
      <c r="Z2092" t="s">
        <v>2996</v>
      </c>
      <c r="AA2092">
        <v>836303</v>
      </c>
      <c r="AB2092" s="195">
        <v>37050.875011574099</v>
      </c>
      <c r="AC2092" s="195">
        <v>37050.875011574099</v>
      </c>
    </row>
    <row r="2093" spans="1:29" x14ac:dyDescent="0.25">
      <c r="A2093" s="43" t="str">
        <f t="shared" si="161"/>
        <v>US Natural Gas Financial</v>
      </c>
      <c r="B2093" s="43" t="str">
        <f t="shared" si="162"/>
        <v>US</v>
      </c>
      <c r="C2093" s="43" t="str">
        <f t="shared" si="163"/>
        <v>Natural Gas</v>
      </c>
      <c r="D2093" s="43" t="str">
        <f t="shared" si="164"/>
        <v>Financial</v>
      </c>
      <c r="E2093" s="43">
        <f>IF(VLOOKUP(S2093,'DD-Lookup'!$J$6:$L$50,3,FALSE)="Monthly",(YEAR(AC2093)-YEAR(AB2093))*12+MONTH(AC2093)-MONTH(AB2093)+1,(AC2093-AB2093+1))</f>
        <v>31</v>
      </c>
      <c r="F2093" s="210">
        <f t="shared" si="165"/>
        <v>155000</v>
      </c>
      <c r="G2093" s="199">
        <v>1354311</v>
      </c>
      <c r="H2093" s="195">
        <v>37049.365196759303</v>
      </c>
      <c r="I2093" t="s">
        <v>3466</v>
      </c>
      <c r="M2093" t="s">
        <v>3341</v>
      </c>
      <c r="N2093" t="s">
        <v>2281</v>
      </c>
      <c r="O2093" t="s">
        <v>2475</v>
      </c>
      <c r="Q2093" s="196">
        <v>5000</v>
      </c>
      <c r="S2093" t="s">
        <v>3342</v>
      </c>
      <c r="T2093" t="s">
        <v>3557</v>
      </c>
      <c r="U2093" s="198">
        <v>3.7650000000000001</v>
      </c>
      <c r="V2093" t="s">
        <v>2372</v>
      </c>
      <c r="W2093" t="s">
        <v>2853</v>
      </c>
      <c r="X2093" t="s">
        <v>2282</v>
      </c>
      <c r="Y2093" t="s">
        <v>3575</v>
      </c>
      <c r="Z2093" t="s">
        <v>2995</v>
      </c>
      <c r="AA2093" t="s">
        <v>748</v>
      </c>
      <c r="AB2093" s="195">
        <v>37073.875</v>
      </c>
      <c r="AC2093" s="195">
        <v>37103.875</v>
      </c>
    </row>
    <row r="2094" spans="1:29" x14ac:dyDescent="0.25">
      <c r="A2094" s="43" t="str">
        <f t="shared" si="161"/>
        <v xml:space="preserve"> Oil Products Financial</v>
      </c>
      <c r="B2094" s="43" t="str">
        <f t="shared" si="162"/>
        <v/>
      </c>
      <c r="C2094" s="43" t="str">
        <f t="shared" si="163"/>
        <v>Oil Products</v>
      </c>
      <c r="D2094" s="43" t="str">
        <f t="shared" si="164"/>
        <v>Financial</v>
      </c>
      <c r="E2094" s="43">
        <f>IF(VLOOKUP(S2094,'DD-Lookup'!$J$6:$L$50,3,FALSE)="Monthly",(YEAR(AC2094)-YEAR(AB2094))*12+MONTH(AC2094)-MONTH(AB2094)+1,(AC2094-AB2094+1))</f>
        <v>92</v>
      </c>
      <c r="F2094" s="210">
        <f t="shared" si="165"/>
        <v>230000</v>
      </c>
      <c r="G2094" s="199">
        <v>1354312</v>
      </c>
      <c r="H2094" s="195">
        <v>37049.3652083333</v>
      </c>
      <c r="I2094" t="s">
        <v>2238</v>
      </c>
      <c r="M2094" t="s">
        <v>3344</v>
      </c>
      <c r="N2094" t="s">
        <v>571</v>
      </c>
      <c r="O2094" t="s">
        <v>572</v>
      </c>
      <c r="Q2094" s="196">
        <v>2500</v>
      </c>
      <c r="S2094" t="s">
        <v>1674</v>
      </c>
      <c r="T2094" t="s">
        <v>3557</v>
      </c>
      <c r="U2094" s="198">
        <v>4.55</v>
      </c>
      <c r="V2094" t="s">
        <v>1675</v>
      </c>
      <c r="W2094" t="s">
        <v>2242</v>
      </c>
      <c r="X2094" t="s">
        <v>2243</v>
      </c>
      <c r="Y2094" t="s">
        <v>3575</v>
      </c>
      <c r="Z2094" t="s">
        <v>3930</v>
      </c>
      <c r="AA2094" t="s">
        <v>749</v>
      </c>
      <c r="AB2094" s="195">
        <v>37073</v>
      </c>
      <c r="AC2094" s="195">
        <v>37164</v>
      </c>
    </row>
    <row r="2095" spans="1:29" x14ac:dyDescent="0.25">
      <c r="A2095" s="43" t="str">
        <f t="shared" si="161"/>
        <v>US Natural Gas Physical</v>
      </c>
      <c r="B2095" s="43" t="str">
        <f t="shared" si="162"/>
        <v>US</v>
      </c>
      <c r="C2095" s="43" t="str">
        <f t="shared" si="163"/>
        <v>Natural Gas</v>
      </c>
      <c r="D2095" s="43" t="str">
        <f t="shared" si="164"/>
        <v>Physical</v>
      </c>
      <c r="E2095" s="43">
        <f>IF(VLOOKUP(S2095,'DD-Lookup'!$J$6:$L$50,3,FALSE)="Monthly",(YEAR(AC2095)-YEAR(AB2095))*12+MONTH(AC2095)-MONTH(AB2095)+1,(AC2095-AB2095+1))</f>
        <v>1</v>
      </c>
      <c r="F2095" s="210">
        <f t="shared" si="165"/>
        <v>10000</v>
      </c>
      <c r="G2095" s="199">
        <v>1354313</v>
      </c>
      <c r="H2095" s="195">
        <v>37049.365219907399</v>
      </c>
      <c r="I2095" t="s">
        <v>3185</v>
      </c>
      <c r="M2095" t="s">
        <v>3341</v>
      </c>
      <c r="N2095" t="s">
        <v>3747</v>
      </c>
      <c r="O2095" t="s">
        <v>395</v>
      </c>
      <c r="P2095" s="196">
        <v>10000</v>
      </c>
      <c r="S2095" t="s">
        <v>3342</v>
      </c>
      <c r="T2095" t="s">
        <v>3557</v>
      </c>
      <c r="U2095" s="198">
        <v>3.5750000000000002</v>
      </c>
      <c r="V2095" t="s">
        <v>3186</v>
      </c>
      <c r="W2095" t="s">
        <v>2498</v>
      </c>
      <c r="X2095" t="s">
        <v>2499</v>
      </c>
      <c r="Y2095" t="s">
        <v>2469</v>
      </c>
      <c r="Z2095" t="s">
        <v>2995</v>
      </c>
      <c r="AA2095">
        <v>836304</v>
      </c>
      <c r="AB2095" s="195">
        <v>37050.875011574099</v>
      </c>
      <c r="AC2095" s="195">
        <v>37050.875011574099</v>
      </c>
    </row>
    <row r="2096" spans="1:29" x14ac:dyDescent="0.25">
      <c r="A2096" s="43" t="str">
        <f t="shared" si="161"/>
        <v>US Natural Gas Physical</v>
      </c>
      <c r="B2096" s="43" t="str">
        <f t="shared" si="162"/>
        <v>US</v>
      </c>
      <c r="C2096" s="43" t="str">
        <f t="shared" si="163"/>
        <v>Natural Gas</v>
      </c>
      <c r="D2096" s="43" t="str">
        <f t="shared" si="164"/>
        <v>Physical</v>
      </c>
      <c r="E2096" s="43">
        <f>IF(VLOOKUP(S2096,'DD-Lookup'!$J$6:$L$50,3,FALSE)="Monthly",(YEAR(AC2096)-YEAR(AB2096))*12+MONTH(AC2096)-MONTH(AB2096)+1,(AC2096-AB2096+1))</f>
        <v>1</v>
      </c>
      <c r="F2096" s="210">
        <f t="shared" si="165"/>
        <v>2000</v>
      </c>
      <c r="G2096" s="199">
        <v>1354314</v>
      </c>
      <c r="H2096" s="195">
        <v>37049.365231481497</v>
      </c>
      <c r="I2096" t="s">
        <v>2185</v>
      </c>
      <c r="M2096" t="s">
        <v>3341</v>
      </c>
      <c r="N2096" t="s">
        <v>3747</v>
      </c>
      <c r="O2096" t="s">
        <v>487</v>
      </c>
      <c r="P2096" s="196">
        <v>2000</v>
      </c>
      <c r="S2096" t="s">
        <v>3342</v>
      </c>
      <c r="T2096" t="s">
        <v>3557</v>
      </c>
      <c r="U2096" s="198">
        <v>2.38</v>
      </c>
      <c r="V2096" t="s">
        <v>2186</v>
      </c>
      <c r="W2096" t="s">
        <v>3108</v>
      </c>
      <c r="X2096" t="s">
        <v>3092</v>
      </c>
      <c r="Y2096" t="s">
        <v>2469</v>
      </c>
      <c r="Z2096" t="s">
        <v>2995</v>
      </c>
      <c r="AA2096">
        <v>836305</v>
      </c>
      <c r="AB2096" s="195">
        <v>37050.875011574099</v>
      </c>
      <c r="AC2096" s="195">
        <v>37050.875011574099</v>
      </c>
    </row>
    <row r="2097" spans="1:29" x14ac:dyDescent="0.25">
      <c r="A2097" s="43" t="str">
        <f t="shared" si="161"/>
        <v>US Natural Gas Physical</v>
      </c>
      <c r="B2097" s="43" t="str">
        <f t="shared" si="162"/>
        <v>US</v>
      </c>
      <c r="C2097" s="43" t="str">
        <f t="shared" si="163"/>
        <v>Natural Gas</v>
      </c>
      <c r="D2097" s="43" t="str">
        <f t="shared" si="164"/>
        <v>Physical</v>
      </c>
      <c r="E2097" s="43">
        <f>IF(VLOOKUP(S2097,'DD-Lookup'!$J$6:$L$50,3,FALSE)="Monthly",(YEAR(AC2097)-YEAR(AB2097))*12+MONTH(AC2097)-MONTH(AB2097)+1,(AC2097-AB2097+1))</f>
        <v>1</v>
      </c>
      <c r="F2097" s="210">
        <f t="shared" si="165"/>
        <v>10000</v>
      </c>
      <c r="G2097" s="199">
        <v>1354315</v>
      </c>
      <c r="H2097" s="195">
        <v>37049.365231481497</v>
      </c>
      <c r="I2097" t="s">
        <v>3443</v>
      </c>
      <c r="M2097" t="s">
        <v>3341</v>
      </c>
      <c r="N2097" t="s">
        <v>3747</v>
      </c>
      <c r="O2097" t="s">
        <v>2741</v>
      </c>
      <c r="Q2097" s="196">
        <v>10000</v>
      </c>
      <c r="S2097" t="s">
        <v>3342</v>
      </c>
      <c r="T2097" t="s">
        <v>3557</v>
      </c>
      <c r="U2097" s="198">
        <v>3.9525000000000001</v>
      </c>
      <c r="V2097" t="s">
        <v>3080</v>
      </c>
      <c r="W2097" t="s">
        <v>3138</v>
      </c>
      <c r="X2097" t="s">
        <v>3081</v>
      </c>
      <c r="Y2097" t="s">
        <v>2469</v>
      </c>
      <c r="Z2097" t="s">
        <v>2995</v>
      </c>
      <c r="AA2097">
        <v>836306</v>
      </c>
      <c r="AB2097" s="195">
        <v>37050.875011574099</v>
      </c>
      <c r="AC2097" s="195">
        <v>37050.875011574099</v>
      </c>
    </row>
    <row r="2098" spans="1:29" x14ac:dyDescent="0.25">
      <c r="A2098" s="43" t="str">
        <f t="shared" si="161"/>
        <v>US Natural Gas Financial</v>
      </c>
      <c r="B2098" s="43" t="str">
        <f t="shared" si="162"/>
        <v>US</v>
      </c>
      <c r="C2098" s="43" t="str">
        <f t="shared" si="163"/>
        <v>Natural Gas</v>
      </c>
      <c r="D2098" s="43" t="str">
        <f t="shared" si="164"/>
        <v>Financial</v>
      </c>
      <c r="E2098" s="43">
        <f>IF(VLOOKUP(S2098,'DD-Lookup'!$J$6:$L$50,3,FALSE)="Monthly",(YEAR(AC2098)-YEAR(AB2098))*12+MONTH(AC2098)-MONTH(AB2098)+1,(AC2098-AB2098+1))</f>
        <v>31</v>
      </c>
      <c r="F2098" s="210">
        <f t="shared" si="165"/>
        <v>310000</v>
      </c>
      <c r="G2098" s="199">
        <v>1354317</v>
      </c>
      <c r="H2098" s="195">
        <v>37049.3652546296</v>
      </c>
      <c r="I2098" t="s">
        <v>3527</v>
      </c>
      <c r="M2098" t="s">
        <v>3341</v>
      </c>
      <c r="N2098" t="s">
        <v>2476</v>
      </c>
      <c r="O2098" t="s">
        <v>750</v>
      </c>
      <c r="P2098" s="196">
        <v>10000</v>
      </c>
      <c r="S2098" t="s">
        <v>3342</v>
      </c>
      <c r="T2098" t="s">
        <v>3557</v>
      </c>
      <c r="U2098" s="198">
        <v>-0.06</v>
      </c>
      <c r="V2098" t="s">
        <v>2404</v>
      </c>
      <c r="W2098" t="s">
        <v>2376</v>
      </c>
      <c r="X2098" t="s">
        <v>2377</v>
      </c>
      <c r="Y2098" t="s">
        <v>3575</v>
      </c>
      <c r="Z2098" t="s">
        <v>2995</v>
      </c>
      <c r="AA2098" t="s">
        <v>751</v>
      </c>
      <c r="AB2098" s="195">
        <v>37165.875011574099</v>
      </c>
      <c r="AC2098" s="195">
        <v>37195.875011574099</v>
      </c>
    </row>
    <row r="2099" spans="1:29" x14ac:dyDescent="0.25">
      <c r="A2099" s="43" t="str">
        <f t="shared" si="161"/>
        <v>US Natural Gas Physical</v>
      </c>
      <c r="B2099" s="43" t="str">
        <f t="shared" si="162"/>
        <v>US</v>
      </c>
      <c r="C2099" s="43" t="str">
        <f t="shared" si="163"/>
        <v>Natural Gas</v>
      </c>
      <c r="D2099" s="43" t="str">
        <f t="shared" si="164"/>
        <v>Physical</v>
      </c>
      <c r="E2099" s="43">
        <f>IF(VLOOKUP(S2099,'DD-Lookup'!$J$6:$L$50,3,FALSE)="Monthly",(YEAR(AC2099)-YEAR(AB2099))*12+MONTH(AC2099)-MONTH(AB2099)+1,(AC2099-AB2099+1))</f>
        <v>1</v>
      </c>
      <c r="F2099" s="210">
        <f t="shared" si="165"/>
        <v>774</v>
      </c>
      <c r="G2099" s="199">
        <v>1354316</v>
      </c>
      <c r="H2099" s="195">
        <v>37049.3652546296</v>
      </c>
      <c r="I2099" t="s">
        <v>2483</v>
      </c>
      <c r="M2099" t="s">
        <v>3341</v>
      </c>
      <c r="N2099" t="s">
        <v>3747</v>
      </c>
      <c r="O2099" t="s">
        <v>500</v>
      </c>
      <c r="P2099" s="196">
        <v>774</v>
      </c>
      <c r="S2099" t="s">
        <v>3342</v>
      </c>
      <c r="T2099" t="s">
        <v>3557</v>
      </c>
      <c r="U2099" s="198">
        <v>3.6150000000000002</v>
      </c>
      <c r="V2099" t="s">
        <v>1738</v>
      </c>
      <c r="W2099" t="s">
        <v>2509</v>
      </c>
      <c r="X2099" t="s">
        <v>2177</v>
      </c>
      <c r="Y2099" t="s">
        <v>2469</v>
      </c>
      <c r="Z2099" t="s">
        <v>2995</v>
      </c>
      <c r="AA2099">
        <v>836307</v>
      </c>
      <c r="AB2099" s="195">
        <v>37050.875011574099</v>
      </c>
      <c r="AC2099" s="195">
        <v>37050.875011574099</v>
      </c>
    </row>
    <row r="2100" spans="1:29" x14ac:dyDescent="0.25">
      <c r="A2100" s="43" t="str">
        <f t="shared" si="161"/>
        <v>US Power Physical</v>
      </c>
      <c r="B2100" s="43" t="str">
        <f t="shared" si="162"/>
        <v>US</v>
      </c>
      <c r="C2100" s="43" t="str">
        <f t="shared" si="163"/>
        <v>Power</v>
      </c>
      <c r="D2100" s="43" t="str">
        <f t="shared" si="164"/>
        <v>Physical</v>
      </c>
      <c r="E2100" s="43">
        <f>IF(VLOOKUP(S2100,'DD-Lookup'!$J$6:$L$50,3,FALSE)="Monthly",(YEAR(AC2100)-YEAR(AB2100))*12+MONTH(AC2100)-MONTH(AB2100)+1,(AC2100-AB2100+1))</f>
        <v>2</v>
      </c>
      <c r="F2100" s="210">
        <f t="shared" si="165"/>
        <v>50</v>
      </c>
      <c r="G2100" s="199">
        <v>1354318</v>
      </c>
      <c r="H2100" s="195">
        <v>37049.365277777797</v>
      </c>
      <c r="I2100" t="s">
        <v>3030</v>
      </c>
      <c r="M2100" t="s">
        <v>2766</v>
      </c>
      <c r="N2100" t="s">
        <v>3308</v>
      </c>
      <c r="O2100" t="s">
        <v>551</v>
      </c>
      <c r="P2100" s="196">
        <v>25</v>
      </c>
      <c r="S2100" t="s">
        <v>3340</v>
      </c>
      <c r="T2100" t="s">
        <v>3557</v>
      </c>
      <c r="U2100" s="198">
        <v>29</v>
      </c>
      <c r="V2100" t="s">
        <v>3031</v>
      </c>
      <c r="W2100" t="s">
        <v>3060</v>
      </c>
      <c r="X2100" t="s">
        <v>3309</v>
      </c>
      <c r="Y2100" t="s">
        <v>2662</v>
      </c>
      <c r="Z2100" t="s">
        <v>2990</v>
      </c>
      <c r="AA2100">
        <v>636877.1</v>
      </c>
      <c r="AB2100" s="195">
        <v>37050.875011574099</v>
      </c>
      <c r="AC2100" s="195">
        <v>37051.875011574099</v>
      </c>
    </row>
    <row r="2101" spans="1:29" x14ac:dyDescent="0.25">
      <c r="A2101" s="43" t="str">
        <f t="shared" si="161"/>
        <v>US Natural Gas Financial</v>
      </c>
      <c r="B2101" s="43" t="str">
        <f t="shared" si="162"/>
        <v>US</v>
      </c>
      <c r="C2101" s="43" t="str">
        <f t="shared" si="163"/>
        <v>Natural Gas</v>
      </c>
      <c r="D2101" s="43" t="str">
        <f t="shared" si="164"/>
        <v>Financial</v>
      </c>
      <c r="E2101" s="43">
        <f>IF(VLOOKUP(S2101,'DD-Lookup'!$J$6:$L$50,3,FALSE)="Monthly",(YEAR(AC2101)-YEAR(AB2101))*12+MONTH(AC2101)-MONTH(AB2101)+1,(AC2101-AB2101+1))</f>
        <v>31</v>
      </c>
      <c r="F2101" s="210">
        <f t="shared" si="165"/>
        <v>465000</v>
      </c>
      <c r="G2101" s="199">
        <v>1354319</v>
      </c>
      <c r="H2101" s="195">
        <v>37049.3653009259</v>
      </c>
      <c r="I2101" t="s">
        <v>3466</v>
      </c>
      <c r="M2101" t="s">
        <v>3341</v>
      </c>
      <c r="N2101" t="s">
        <v>2281</v>
      </c>
      <c r="O2101" t="s">
        <v>2475</v>
      </c>
      <c r="Q2101" s="196">
        <v>15000</v>
      </c>
      <c r="S2101" t="s">
        <v>3342</v>
      </c>
      <c r="T2101" t="s">
        <v>3557</v>
      </c>
      <c r="U2101" s="198">
        <v>3.7650000000000001</v>
      </c>
      <c r="V2101" t="s">
        <v>2372</v>
      </c>
      <c r="W2101" t="s">
        <v>2853</v>
      </c>
      <c r="X2101" t="s">
        <v>2282</v>
      </c>
      <c r="Y2101" t="s">
        <v>3575</v>
      </c>
      <c r="Z2101" t="s">
        <v>2995</v>
      </c>
      <c r="AA2101" t="s">
        <v>752</v>
      </c>
      <c r="AB2101" s="195">
        <v>37073.875</v>
      </c>
      <c r="AC2101" s="195">
        <v>37103.875</v>
      </c>
    </row>
    <row r="2102" spans="1:29" x14ac:dyDescent="0.25">
      <c r="A2102" s="43" t="str">
        <f t="shared" si="161"/>
        <v>US Natural Gas Physical</v>
      </c>
      <c r="B2102" s="43" t="str">
        <f t="shared" si="162"/>
        <v>US</v>
      </c>
      <c r="C2102" s="43" t="str">
        <f t="shared" si="163"/>
        <v>Natural Gas</v>
      </c>
      <c r="D2102" s="43" t="str">
        <f t="shared" si="164"/>
        <v>Physical</v>
      </c>
      <c r="E2102" s="43">
        <f>IF(VLOOKUP(S2102,'DD-Lookup'!$J$6:$L$50,3,FALSE)="Monthly",(YEAR(AC2102)-YEAR(AB2102))*12+MONTH(AC2102)-MONTH(AB2102)+1,(AC2102-AB2102+1))</f>
        <v>1</v>
      </c>
      <c r="F2102" s="210">
        <f t="shared" si="165"/>
        <v>5000</v>
      </c>
      <c r="G2102" s="199">
        <v>1354320</v>
      </c>
      <c r="H2102" s="195">
        <v>37049.3653009259</v>
      </c>
      <c r="I2102" t="s">
        <v>2470</v>
      </c>
      <c r="M2102" t="s">
        <v>3341</v>
      </c>
      <c r="N2102" t="s">
        <v>3747</v>
      </c>
      <c r="O2102" t="s">
        <v>392</v>
      </c>
      <c r="Q2102" s="196">
        <v>5000</v>
      </c>
      <c r="S2102" t="s">
        <v>3342</v>
      </c>
      <c r="T2102" t="s">
        <v>3557</v>
      </c>
      <c r="U2102" s="198">
        <v>3.52</v>
      </c>
      <c r="V2102" t="s">
        <v>2471</v>
      </c>
      <c r="W2102" t="s">
        <v>2498</v>
      </c>
      <c r="X2102" t="s">
        <v>2499</v>
      </c>
      <c r="Y2102" t="s">
        <v>2469</v>
      </c>
      <c r="Z2102" t="s">
        <v>2995</v>
      </c>
      <c r="AA2102">
        <v>836308</v>
      </c>
      <c r="AB2102" s="195">
        <v>37050.875011574099</v>
      </c>
      <c r="AC2102" s="195">
        <v>37050.875011574099</v>
      </c>
    </row>
    <row r="2103" spans="1:29" x14ac:dyDescent="0.25">
      <c r="A2103" s="43" t="str">
        <f t="shared" si="161"/>
        <v>US Natural Gas Physical</v>
      </c>
      <c r="B2103" s="43" t="str">
        <f t="shared" si="162"/>
        <v>US</v>
      </c>
      <c r="C2103" s="43" t="str">
        <f t="shared" si="163"/>
        <v>Natural Gas</v>
      </c>
      <c r="D2103" s="43" t="str">
        <f t="shared" si="164"/>
        <v>Physical</v>
      </c>
      <c r="E2103" s="43">
        <f>IF(VLOOKUP(S2103,'DD-Lookup'!$J$6:$L$50,3,FALSE)="Monthly",(YEAR(AC2103)-YEAR(AB2103))*12+MONTH(AC2103)-MONTH(AB2103)+1,(AC2103-AB2103+1))</f>
        <v>1</v>
      </c>
      <c r="F2103" s="210">
        <f t="shared" si="165"/>
        <v>5000</v>
      </c>
      <c r="G2103" s="199">
        <v>1354321</v>
      </c>
      <c r="H2103" s="195">
        <v>37049.365347222199</v>
      </c>
      <c r="I2103" t="s">
        <v>2187</v>
      </c>
      <c r="M2103" t="s">
        <v>3341</v>
      </c>
      <c r="N2103" t="s">
        <v>3747</v>
      </c>
      <c r="O2103" t="s">
        <v>1633</v>
      </c>
      <c r="P2103" s="196">
        <v>5000</v>
      </c>
      <c r="S2103" t="s">
        <v>3342</v>
      </c>
      <c r="T2103" t="s">
        <v>3557</v>
      </c>
      <c r="U2103" s="198">
        <v>3.49</v>
      </c>
      <c r="V2103" t="s">
        <v>2188</v>
      </c>
      <c r="W2103" t="s">
        <v>2181</v>
      </c>
      <c r="X2103" t="s">
        <v>3093</v>
      </c>
      <c r="Y2103" t="s">
        <v>2469</v>
      </c>
      <c r="Z2103" t="s">
        <v>2995</v>
      </c>
      <c r="AA2103">
        <v>836310</v>
      </c>
      <c r="AB2103" s="195">
        <v>37050.875011574099</v>
      </c>
      <c r="AC2103" s="195">
        <v>37050.875011574099</v>
      </c>
    </row>
    <row r="2104" spans="1:29" x14ac:dyDescent="0.25">
      <c r="A2104" s="43" t="str">
        <f t="shared" si="161"/>
        <v>US Natural Gas Physical</v>
      </c>
      <c r="B2104" s="43" t="str">
        <f t="shared" si="162"/>
        <v>US</v>
      </c>
      <c r="C2104" s="43" t="str">
        <f t="shared" si="163"/>
        <v>Natural Gas</v>
      </c>
      <c r="D2104" s="43" t="str">
        <f t="shared" si="164"/>
        <v>Physical</v>
      </c>
      <c r="E2104" s="43">
        <f>IF(VLOOKUP(S2104,'DD-Lookup'!$J$6:$L$50,3,FALSE)="Monthly",(YEAR(AC2104)-YEAR(AB2104))*12+MONTH(AC2104)-MONTH(AB2104)+1,(AC2104-AB2104+1))</f>
        <v>1</v>
      </c>
      <c r="F2104" s="210">
        <f t="shared" si="165"/>
        <v>5000</v>
      </c>
      <c r="G2104" s="199">
        <v>1354322</v>
      </c>
      <c r="H2104" s="195">
        <v>37049.365358796298</v>
      </c>
      <c r="I2104" t="s">
        <v>2488</v>
      </c>
      <c r="M2104" t="s">
        <v>3341</v>
      </c>
      <c r="N2104" t="s">
        <v>3747</v>
      </c>
      <c r="O2104" t="s">
        <v>541</v>
      </c>
      <c r="Q2104" s="196">
        <v>5000</v>
      </c>
      <c r="S2104" t="s">
        <v>3342</v>
      </c>
      <c r="T2104" t="s">
        <v>3557</v>
      </c>
      <c r="U2104" s="198">
        <v>3.7</v>
      </c>
      <c r="V2104" t="s">
        <v>2351</v>
      </c>
      <c r="W2104" t="s">
        <v>2467</v>
      </c>
      <c r="X2104" t="s">
        <v>2468</v>
      </c>
      <c r="Y2104" t="s">
        <v>2469</v>
      </c>
      <c r="Z2104" t="s">
        <v>2995</v>
      </c>
      <c r="AA2104">
        <v>836311</v>
      </c>
      <c r="AB2104" s="195">
        <v>37050.875011574099</v>
      </c>
      <c r="AC2104" s="195">
        <v>37050.875011574099</v>
      </c>
    </row>
    <row r="2105" spans="1:29" x14ac:dyDescent="0.25">
      <c r="A2105" s="43" t="str">
        <f t="shared" si="161"/>
        <v>US Power Physical</v>
      </c>
      <c r="B2105" s="43" t="str">
        <f t="shared" si="162"/>
        <v>US</v>
      </c>
      <c r="C2105" s="43" t="str">
        <f t="shared" si="163"/>
        <v>Power</v>
      </c>
      <c r="D2105" s="43" t="str">
        <f t="shared" si="164"/>
        <v>Physical</v>
      </c>
      <c r="E2105" s="43">
        <f>IF(VLOOKUP(S2105,'DD-Lookup'!$J$6:$L$50,3,FALSE)="Monthly",(YEAR(AC2105)-YEAR(AB2105))*12+MONTH(AC2105)-MONTH(AB2105)+1,(AC2105-AB2105+1))</f>
        <v>90</v>
      </c>
      <c r="F2105" s="210">
        <f t="shared" si="165"/>
        <v>2250</v>
      </c>
      <c r="G2105" s="199">
        <v>1354323</v>
      </c>
      <c r="H2105" s="195">
        <v>37049.365393518499</v>
      </c>
      <c r="I2105" t="s">
        <v>3529</v>
      </c>
      <c r="M2105" t="s">
        <v>2766</v>
      </c>
      <c r="N2105" t="s">
        <v>3310</v>
      </c>
      <c r="O2105" t="s">
        <v>4161</v>
      </c>
      <c r="P2105" s="196">
        <v>25</v>
      </c>
      <c r="S2105" t="s">
        <v>3340</v>
      </c>
      <c r="T2105" t="s">
        <v>3557</v>
      </c>
      <c r="U2105" s="198">
        <v>52</v>
      </c>
      <c r="V2105" t="s">
        <v>4141</v>
      </c>
      <c r="W2105" t="s">
        <v>3152</v>
      </c>
      <c r="X2105" t="s">
        <v>3154</v>
      </c>
      <c r="Y2105" t="s">
        <v>2662</v>
      </c>
      <c r="Z2105" t="s">
        <v>2990</v>
      </c>
      <c r="AA2105">
        <v>636878.1</v>
      </c>
      <c r="AB2105" s="195">
        <v>37257</v>
      </c>
      <c r="AC2105" s="195">
        <v>37346</v>
      </c>
    </row>
    <row r="2106" spans="1:29" x14ac:dyDescent="0.25">
      <c r="A2106" s="43" t="str">
        <f t="shared" si="161"/>
        <v>US Natural Gas Financial</v>
      </c>
      <c r="B2106" s="43" t="str">
        <f t="shared" si="162"/>
        <v>US</v>
      </c>
      <c r="C2106" s="43" t="str">
        <f t="shared" si="163"/>
        <v>Natural Gas</v>
      </c>
      <c r="D2106" s="43" t="str">
        <f t="shared" si="164"/>
        <v>Financial</v>
      </c>
      <c r="E2106" s="43">
        <f>IF(VLOOKUP(S2106,'DD-Lookup'!$J$6:$L$50,3,FALSE)="Monthly",(YEAR(AC2106)-YEAR(AB2106))*12+MONTH(AC2106)-MONTH(AB2106)+1,(AC2106-AB2106+1))</f>
        <v>31</v>
      </c>
      <c r="F2106" s="210">
        <f t="shared" si="165"/>
        <v>620000</v>
      </c>
      <c r="G2106" s="199">
        <v>1354325</v>
      </c>
      <c r="H2106" s="195">
        <v>37049.365405092598</v>
      </c>
      <c r="I2106" t="s">
        <v>3529</v>
      </c>
      <c r="M2106" t="s">
        <v>3341</v>
      </c>
      <c r="N2106" t="s">
        <v>2281</v>
      </c>
      <c r="O2106" t="s">
        <v>2475</v>
      </c>
      <c r="Q2106" s="196">
        <v>20000</v>
      </c>
      <c r="S2106" t="s">
        <v>3342</v>
      </c>
      <c r="T2106" t="s">
        <v>3557</v>
      </c>
      <c r="U2106" s="198">
        <v>3.77</v>
      </c>
      <c r="V2106" t="s">
        <v>2283</v>
      </c>
      <c r="W2106" t="s">
        <v>2853</v>
      </c>
      <c r="X2106" t="s">
        <v>2282</v>
      </c>
      <c r="Y2106" t="s">
        <v>3575</v>
      </c>
      <c r="Z2106" t="s">
        <v>2995</v>
      </c>
      <c r="AA2106" t="s">
        <v>753</v>
      </c>
      <c r="AB2106" s="195">
        <v>37073.875</v>
      </c>
      <c r="AC2106" s="195">
        <v>37103.875</v>
      </c>
    </row>
    <row r="2107" spans="1:29" x14ac:dyDescent="0.25">
      <c r="A2107" s="43" t="str">
        <f t="shared" si="161"/>
        <v xml:space="preserve"> Natural Gas Physical</v>
      </c>
      <c r="B2107" s="43" t="str">
        <f t="shared" si="162"/>
        <v/>
      </c>
      <c r="C2107" s="43" t="str">
        <f t="shared" si="163"/>
        <v>Natural Gas</v>
      </c>
      <c r="D2107" s="43" t="str">
        <f t="shared" si="164"/>
        <v>Physical</v>
      </c>
      <c r="E2107" s="43">
        <f>IF(VLOOKUP(S2107,'DD-Lookup'!$J$6:$L$50,3,FALSE)="Monthly",(YEAR(AC2107)-YEAR(AB2107))*12+MONTH(AC2107)-MONTH(AB2107)+1,(AC2107-AB2107+1))</f>
        <v>1</v>
      </c>
      <c r="F2107" s="210">
        <f t="shared" si="165"/>
        <v>5000</v>
      </c>
      <c r="G2107" s="199">
        <v>1354324</v>
      </c>
      <c r="H2107" s="195">
        <v>37049.365405092598</v>
      </c>
      <c r="I2107" t="s">
        <v>2395</v>
      </c>
      <c r="M2107" t="s">
        <v>3341</v>
      </c>
      <c r="N2107" t="s">
        <v>3104</v>
      </c>
      <c r="O2107" t="s">
        <v>688</v>
      </c>
      <c r="P2107" s="196">
        <v>5000</v>
      </c>
      <c r="S2107" t="s">
        <v>3342</v>
      </c>
      <c r="T2107" t="s">
        <v>3557</v>
      </c>
      <c r="U2107" s="198">
        <v>2.76</v>
      </c>
      <c r="V2107" t="s">
        <v>3782</v>
      </c>
      <c r="W2107" t="s">
        <v>1770</v>
      </c>
      <c r="X2107" t="s">
        <v>3726</v>
      </c>
      <c r="Y2107" t="s">
        <v>2469</v>
      </c>
      <c r="Z2107" t="s">
        <v>2996</v>
      </c>
      <c r="AA2107">
        <v>836312</v>
      </c>
      <c r="AB2107" s="195">
        <v>37050.875011574099</v>
      </c>
      <c r="AC2107" s="195">
        <v>37050.875011574099</v>
      </c>
    </row>
    <row r="2108" spans="1:29" x14ac:dyDescent="0.25">
      <c r="A2108" s="43" t="str">
        <f t="shared" si="161"/>
        <v>US Crude Financial</v>
      </c>
      <c r="B2108" s="43" t="str">
        <f t="shared" si="162"/>
        <v>US</v>
      </c>
      <c r="C2108" s="43" t="str">
        <f t="shared" si="163"/>
        <v>Crude</v>
      </c>
      <c r="D2108" s="43" t="str">
        <f t="shared" si="164"/>
        <v>Financial</v>
      </c>
      <c r="E2108" s="43">
        <f>IF(VLOOKUP(S2108,'DD-Lookup'!$J$6:$L$50,3,FALSE)="Monthly",(YEAR(AC2108)-YEAR(AB2108))*12+MONTH(AC2108)-MONTH(AB2108)+1,(AC2108-AB2108+1))</f>
        <v>1</v>
      </c>
      <c r="F2108" s="210">
        <f t="shared" si="165"/>
        <v>25000</v>
      </c>
      <c r="G2108" s="199">
        <v>1354326</v>
      </c>
      <c r="H2108" s="195">
        <v>37049.365428240701</v>
      </c>
      <c r="I2108" t="s">
        <v>2280</v>
      </c>
      <c r="M2108" t="s">
        <v>3437</v>
      </c>
      <c r="N2108" t="s">
        <v>2653</v>
      </c>
      <c r="O2108" t="s">
        <v>3359</v>
      </c>
      <c r="Q2108" s="196">
        <v>25000</v>
      </c>
      <c r="S2108" t="s">
        <v>3347</v>
      </c>
      <c r="T2108" t="s">
        <v>3557</v>
      </c>
      <c r="U2108" s="198">
        <v>27.54</v>
      </c>
      <c r="V2108" t="s">
        <v>2458</v>
      </c>
      <c r="W2108" t="s">
        <v>2655</v>
      </c>
      <c r="X2108" t="s">
        <v>2656</v>
      </c>
      <c r="Y2108" t="s">
        <v>2778</v>
      </c>
      <c r="Z2108" t="s">
        <v>2995</v>
      </c>
      <c r="AA2108">
        <v>115435</v>
      </c>
      <c r="AB2108" s="195">
        <v>37073</v>
      </c>
      <c r="AC2108" s="195">
        <v>37103</v>
      </c>
    </row>
    <row r="2109" spans="1:29" x14ac:dyDescent="0.25">
      <c r="A2109" s="43" t="str">
        <f t="shared" si="161"/>
        <v>US Natural Gas Physical</v>
      </c>
      <c r="B2109" s="43" t="str">
        <f t="shared" si="162"/>
        <v>US</v>
      </c>
      <c r="C2109" s="43" t="str">
        <f t="shared" si="163"/>
        <v>Natural Gas</v>
      </c>
      <c r="D2109" s="43" t="str">
        <f t="shared" si="164"/>
        <v>Physical</v>
      </c>
      <c r="E2109" s="43">
        <f>IF(VLOOKUP(S2109,'DD-Lookup'!$J$6:$L$50,3,FALSE)="Monthly",(YEAR(AC2109)-YEAR(AB2109))*12+MONTH(AC2109)-MONTH(AB2109)+1,(AC2109-AB2109+1))</f>
        <v>1</v>
      </c>
      <c r="F2109" s="210">
        <f t="shared" si="165"/>
        <v>7823</v>
      </c>
      <c r="G2109" s="199">
        <v>1354327</v>
      </c>
      <c r="H2109" s="195">
        <v>37049.365439814799</v>
      </c>
      <c r="I2109" t="s">
        <v>3087</v>
      </c>
      <c r="M2109" t="s">
        <v>3341</v>
      </c>
      <c r="N2109" t="s">
        <v>3747</v>
      </c>
      <c r="O2109" t="s">
        <v>401</v>
      </c>
      <c r="Q2109" s="196">
        <v>7823</v>
      </c>
      <c r="S2109" t="s">
        <v>3342</v>
      </c>
      <c r="T2109" t="s">
        <v>3557</v>
      </c>
      <c r="U2109" s="198">
        <v>3.5125000000000002</v>
      </c>
      <c r="V2109" t="s">
        <v>2295</v>
      </c>
      <c r="W2109" t="s">
        <v>2347</v>
      </c>
      <c r="X2109" t="s">
        <v>2484</v>
      </c>
      <c r="Y2109" t="s">
        <v>2469</v>
      </c>
      <c r="Z2109" t="s">
        <v>2995</v>
      </c>
      <c r="AA2109">
        <v>836313</v>
      </c>
      <c r="AB2109" s="195">
        <v>37050.875011574099</v>
      </c>
      <c r="AC2109" s="195">
        <v>37050.875011574099</v>
      </c>
    </row>
    <row r="2110" spans="1:29" x14ac:dyDescent="0.25">
      <c r="A2110" s="43" t="str">
        <f t="shared" si="161"/>
        <v>US Natural Gas Physical</v>
      </c>
      <c r="B2110" s="43" t="str">
        <f t="shared" si="162"/>
        <v>US</v>
      </c>
      <c r="C2110" s="43" t="str">
        <f t="shared" si="163"/>
        <v>Natural Gas</v>
      </c>
      <c r="D2110" s="43" t="str">
        <f t="shared" si="164"/>
        <v>Physical</v>
      </c>
      <c r="E2110" s="43">
        <f>IF(VLOOKUP(S2110,'DD-Lookup'!$J$6:$L$50,3,FALSE)="Monthly",(YEAR(AC2110)-YEAR(AB2110))*12+MONTH(AC2110)-MONTH(AB2110)+1,(AC2110-AB2110+1))</f>
        <v>1</v>
      </c>
      <c r="F2110" s="210">
        <f t="shared" si="165"/>
        <v>5000</v>
      </c>
      <c r="G2110" s="199">
        <v>1354328</v>
      </c>
      <c r="H2110" s="195">
        <v>37049.365451388898</v>
      </c>
      <c r="I2110" t="s">
        <v>2288</v>
      </c>
      <c r="M2110" t="s">
        <v>3341</v>
      </c>
      <c r="N2110" t="s">
        <v>3747</v>
      </c>
      <c r="O2110" t="s">
        <v>476</v>
      </c>
      <c r="P2110" s="196">
        <v>5000</v>
      </c>
      <c r="S2110" t="s">
        <v>3342</v>
      </c>
      <c r="T2110" t="s">
        <v>3557</v>
      </c>
      <c r="U2110" s="198">
        <v>3.4249999999999998</v>
      </c>
      <c r="V2110" t="s">
        <v>3161</v>
      </c>
      <c r="W2110" t="s">
        <v>3099</v>
      </c>
      <c r="X2110" t="s">
        <v>3092</v>
      </c>
      <c r="Y2110" t="s">
        <v>2469</v>
      </c>
      <c r="Z2110" t="s">
        <v>2995</v>
      </c>
      <c r="AA2110">
        <v>836314</v>
      </c>
      <c r="AB2110" s="195">
        <v>37050.875011574099</v>
      </c>
      <c r="AC2110" s="195">
        <v>37050.875011574099</v>
      </c>
    </row>
    <row r="2111" spans="1:29" x14ac:dyDescent="0.25">
      <c r="A2111" s="43" t="str">
        <f t="shared" si="161"/>
        <v>US Natural Gas Financial</v>
      </c>
      <c r="B2111" s="43" t="str">
        <f t="shared" si="162"/>
        <v>US</v>
      </c>
      <c r="C2111" s="43" t="str">
        <f t="shared" si="163"/>
        <v>Natural Gas</v>
      </c>
      <c r="D2111" s="43" t="str">
        <f t="shared" si="164"/>
        <v>Financial</v>
      </c>
      <c r="E2111" s="43">
        <f>IF(VLOOKUP(S2111,'DD-Lookup'!$J$6:$L$50,3,FALSE)="Monthly",(YEAR(AC2111)-YEAR(AB2111))*12+MONTH(AC2111)-MONTH(AB2111)+1,(AC2111-AB2111+1))</f>
        <v>23</v>
      </c>
      <c r="F2111" s="210">
        <f t="shared" si="165"/>
        <v>345000</v>
      </c>
      <c r="G2111" s="199">
        <v>1354329</v>
      </c>
      <c r="H2111" s="195">
        <v>37049.365474537</v>
      </c>
      <c r="I2111" t="s">
        <v>2472</v>
      </c>
      <c r="M2111" t="s">
        <v>3341</v>
      </c>
      <c r="N2111" t="s">
        <v>2281</v>
      </c>
      <c r="O2111" t="s">
        <v>2156</v>
      </c>
      <c r="Q2111" s="196">
        <v>15000</v>
      </c>
      <c r="S2111" t="s">
        <v>3342</v>
      </c>
      <c r="T2111" t="s">
        <v>3557</v>
      </c>
      <c r="U2111" s="198">
        <v>3.67</v>
      </c>
      <c r="V2111" t="s">
        <v>3879</v>
      </c>
      <c r="W2111" t="s">
        <v>2512</v>
      </c>
      <c r="X2111" t="s">
        <v>2170</v>
      </c>
      <c r="Y2111" t="s">
        <v>3575</v>
      </c>
      <c r="Z2111" t="s">
        <v>2995</v>
      </c>
      <c r="AA2111" t="s">
        <v>754</v>
      </c>
      <c r="AB2111" s="195">
        <v>37050.875011574099</v>
      </c>
      <c r="AC2111" s="195">
        <v>37072.875011574099</v>
      </c>
    </row>
    <row r="2112" spans="1:29" x14ac:dyDescent="0.25">
      <c r="A2112" s="43" t="str">
        <f t="shared" si="161"/>
        <v>US Natural Gas Physical</v>
      </c>
      <c r="B2112" s="43" t="str">
        <f t="shared" si="162"/>
        <v>US</v>
      </c>
      <c r="C2112" s="43" t="str">
        <f t="shared" si="163"/>
        <v>Natural Gas</v>
      </c>
      <c r="D2112" s="43" t="str">
        <f t="shared" si="164"/>
        <v>Physical</v>
      </c>
      <c r="E2112" s="43">
        <f>IF(VLOOKUP(S2112,'DD-Lookup'!$J$6:$L$50,3,FALSE)="Monthly",(YEAR(AC2112)-YEAR(AB2112))*12+MONTH(AC2112)-MONTH(AB2112)+1,(AC2112-AB2112+1))</f>
        <v>1</v>
      </c>
      <c r="F2112" s="210">
        <f t="shared" si="165"/>
        <v>10000</v>
      </c>
      <c r="G2112" s="199">
        <v>1354330</v>
      </c>
      <c r="H2112" s="195">
        <v>37049.365474537</v>
      </c>
      <c r="I2112" t="s">
        <v>3360</v>
      </c>
      <c r="M2112" t="s">
        <v>3341</v>
      </c>
      <c r="N2112" t="s">
        <v>3747</v>
      </c>
      <c r="O2112" t="s">
        <v>468</v>
      </c>
      <c r="Q2112" s="196">
        <v>10000</v>
      </c>
      <c r="S2112" t="s">
        <v>3342</v>
      </c>
      <c r="T2112" t="s">
        <v>3557</v>
      </c>
      <c r="U2112" s="198">
        <v>3.4</v>
      </c>
      <c r="V2112" t="s">
        <v>2292</v>
      </c>
      <c r="W2112" t="s">
        <v>3091</v>
      </c>
      <c r="X2112" t="s">
        <v>3092</v>
      </c>
      <c r="Y2112" t="s">
        <v>2469</v>
      </c>
      <c r="Z2112" t="s">
        <v>2995</v>
      </c>
      <c r="AA2112">
        <v>836315</v>
      </c>
      <c r="AB2112" s="195">
        <v>37050.875011574099</v>
      </c>
      <c r="AC2112" s="195">
        <v>37050.875011574099</v>
      </c>
    </row>
    <row r="2113" spans="1:29" x14ac:dyDescent="0.25">
      <c r="A2113" s="43" t="str">
        <f t="shared" si="161"/>
        <v>US Natural Gas Physical</v>
      </c>
      <c r="B2113" s="43" t="str">
        <f t="shared" si="162"/>
        <v>US</v>
      </c>
      <c r="C2113" s="43" t="str">
        <f t="shared" si="163"/>
        <v>Natural Gas</v>
      </c>
      <c r="D2113" s="43" t="str">
        <f t="shared" si="164"/>
        <v>Physical</v>
      </c>
      <c r="E2113" s="43">
        <f>IF(VLOOKUP(S2113,'DD-Lookup'!$J$6:$L$50,3,FALSE)="Monthly",(YEAR(AC2113)-YEAR(AB2113))*12+MONTH(AC2113)-MONTH(AB2113)+1,(AC2113-AB2113+1))</f>
        <v>1</v>
      </c>
      <c r="F2113" s="210">
        <f t="shared" si="165"/>
        <v>10000</v>
      </c>
      <c r="G2113" s="199">
        <v>1354331</v>
      </c>
      <c r="H2113" s="195">
        <v>37049.365509259304</v>
      </c>
      <c r="I2113" t="s">
        <v>2470</v>
      </c>
      <c r="M2113" t="s">
        <v>3341</v>
      </c>
      <c r="N2113" t="s">
        <v>3747</v>
      </c>
      <c r="O2113" t="s">
        <v>396</v>
      </c>
      <c r="Q2113" s="196">
        <v>10000</v>
      </c>
      <c r="S2113" t="s">
        <v>3342</v>
      </c>
      <c r="T2113" t="s">
        <v>3557</v>
      </c>
      <c r="U2113" s="198">
        <v>3.5175000000000001</v>
      </c>
      <c r="V2113" t="s">
        <v>2471</v>
      </c>
      <c r="W2113" t="s">
        <v>2347</v>
      </c>
      <c r="X2113" t="s">
        <v>2484</v>
      </c>
      <c r="Y2113" t="s">
        <v>2469</v>
      </c>
      <c r="Z2113" t="s">
        <v>2995</v>
      </c>
      <c r="AA2113">
        <v>836317</v>
      </c>
      <c r="AB2113" s="195">
        <v>37050.875011574099</v>
      </c>
      <c r="AC2113" s="195">
        <v>37050.875011574099</v>
      </c>
    </row>
    <row r="2114" spans="1:29" x14ac:dyDescent="0.25">
      <c r="A2114" s="43" t="str">
        <f t="shared" si="161"/>
        <v>US Natural Gas Physical</v>
      </c>
      <c r="B2114" s="43" t="str">
        <f t="shared" si="162"/>
        <v>US</v>
      </c>
      <c r="C2114" s="43" t="str">
        <f t="shared" si="163"/>
        <v>Natural Gas</v>
      </c>
      <c r="D2114" s="43" t="str">
        <f t="shared" si="164"/>
        <v>Physical</v>
      </c>
      <c r="E2114" s="43">
        <f>IF(VLOOKUP(S2114,'DD-Lookup'!$J$6:$L$50,3,FALSE)="Monthly",(YEAR(AC2114)-YEAR(AB2114))*12+MONTH(AC2114)-MONTH(AB2114)+1,(AC2114-AB2114+1))</f>
        <v>1</v>
      </c>
      <c r="F2114" s="210">
        <f t="shared" si="165"/>
        <v>50000</v>
      </c>
      <c r="G2114" s="199">
        <v>1354332</v>
      </c>
      <c r="H2114" s="195">
        <v>37049.365509259304</v>
      </c>
      <c r="I2114" t="s">
        <v>2254</v>
      </c>
      <c r="M2114" t="s">
        <v>3341</v>
      </c>
      <c r="N2114" t="s">
        <v>3747</v>
      </c>
      <c r="O2114" t="s">
        <v>399</v>
      </c>
      <c r="Q2114" s="196">
        <v>50000</v>
      </c>
      <c r="S2114" t="s">
        <v>3342</v>
      </c>
      <c r="T2114" t="s">
        <v>3557</v>
      </c>
      <c r="U2114" s="198">
        <v>3.51</v>
      </c>
      <c r="V2114" t="s">
        <v>2192</v>
      </c>
      <c r="W2114" t="s">
        <v>2347</v>
      </c>
      <c r="X2114" t="s">
        <v>2484</v>
      </c>
      <c r="Y2114" t="s">
        <v>2469</v>
      </c>
      <c r="Z2114" t="s">
        <v>2995</v>
      </c>
      <c r="AA2114">
        <v>836316</v>
      </c>
      <c r="AB2114" s="195">
        <v>37050.875011574099</v>
      </c>
      <c r="AC2114" s="195">
        <v>37050.875011574099</v>
      </c>
    </row>
    <row r="2115" spans="1:29" x14ac:dyDescent="0.25">
      <c r="A2115" s="43" t="str">
        <f t="shared" si="161"/>
        <v>US Natural Gas Physical</v>
      </c>
      <c r="B2115" s="43" t="str">
        <f t="shared" si="162"/>
        <v>US</v>
      </c>
      <c r="C2115" s="43" t="str">
        <f t="shared" si="163"/>
        <v>Natural Gas</v>
      </c>
      <c r="D2115" s="43" t="str">
        <f t="shared" si="164"/>
        <v>Physical</v>
      </c>
      <c r="E2115" s="43">
        <f>IF(VLOOKUP(S2115,'DD-Lookup'!$J$6:$L$50,3,FALSE)="Monthly",(YEAR(AC2115)-YEAR(AB2115))*12+MONTH(AC2115)-MONTH(AB2115)+1,(AC2115-AB2115+1))</f>
        <v>1</v>
      </c>
      <c r="F2115" s="210">
        <f t="shared" si="165"/>
        <v>5000</v>
      </c>
      <c r="G2115" s="199">
        <v>1354333</v>
      </c>
      <c r="H2115" s="195">
        <v>37049.365532407399</v>
      </c>
      <c r="I2115" t="s">
        <v>2490</v>
      </c>
      <c r="M2115" t="s">
        <v>3341</v>
      </c>
      <c r="N2115" t="s">
        <v>3747</v>
      </c>
      <c r="O2115" t="s">
        <v>541</v>
      </c>
      <c r="Q2115" s="196">
        <v>5000</v>
      </c>
      <c r="S2115" t="s">
        <v>3342</v>
      </c>
      <c r="T2115" t="s">
        <v>3557</v>
      </c>
      <c r="U2115" s="198">
        <v>3.7</v>
      </c>
      <c r="V2115" t="s">
        <v>2392</v>
      </c>
      <c r="W2115" t="s">
        <v>2467</v>
      </c>
      <c r="X2115" t="s">
        <v>2468</v>
      </c>
      <c r="Y2115" t="s">
        <v>2469</v>
      </c>
      <c r="Z2115" t="s">
        <v>2995</v>
      </c>
      <c r="AA2115">
        <v>836320</v>
      </c>
      <c r="AB2115" s="195">
        <v>37050.875011574099</v>
      </c>
      <c r="AC2115" s="195">
        <v>37050.875011574099</v>
      </c>
    </row>
    <row r="2116" spans="1:29" x14ac:dyDescent="0.25">
      <c r="A2116" s="43" t="str">
        <f t="shared" si="161"/>
        <v>US Natural Gas Financial</v>
      </c>
      <c r="B2116" s="43" t="str">
        <f t="shared" si="162"/>
        <v>US</v>
      </c>
      <c r="C2116" s="43" t="str">
        <f t="shared" si="163"/>
        <v>Natural Gas</v>
      </c>
      <c r="D2116" s="43" t="str">
        <f t="shared" si="164"/>
        <v>Financial</v>
      </c>
      <c r="E2116" s="43">
        <f>IF(VLOOKUP(S2116,'DD-Lookup'!$J$6:$L$50,3,FALSE)="Monthly",(YEAR(AC2116)-YEAR(AB2116))*12+MONTH(AC2116)-MONTH(AB2116)+1,(AC2116-AB2116+1))</f>
        <v>31</v>
      </c>
      <c r="F2116" s="210">
        <f t="shared" si="165"/>
        <v>310000</v>
      </c>
      <c r="G2116" s="199">
        <v>1354335</v>
      </c>
      <c r="H2116" s="195">
        <v>37049.3655671296</v>
      </c>
      <c r="I2116" t="s">
        <v>2462</v>
      </c>
      <c r="M2116" t="s">
        <v>3341</v>
      </c>
      <c r="N2116" t="s">
        <v>2281</v>
      </c>
      <c r="O2116" t="s">
        <v>2475</v>
      </c>
      <c r="Q2116" s="196">
        <v>10000</v>
      </c>
      <c r="S2116" t="s">
        <v>3342</v>
      </c>
      <c r="T2116" t="s">
        <v>3557</v>
      </c>
      <c r="U2116" s="198">
        <v>3.7749999999999999</v>
      </c>
      <c r="V2116" t="s">
        <v>2705</v>
      </c>
      <c r="W2116" t="s">
        <v>2853</v>
      </c>
      <c r="X2116" t="s">
        <v>2282</v>
      </c>
      <c r="Y2116" t="s">
        <v>3575</v>
      </c>
      <c r="Z2116" t="s">
        <v>2995</v>
      </c>
      <c r="AA2116" t="s">
        <v>755</v>
      </c>
      <c r="AB2116" s="195">
        <v>37073.875</v>
      </c>
      <c r="AC2116" s="195">
        <v>37103.875</v>
      </c>
    </row>
    <row r="2117" spans="1:29" x14ac:dyDescent="0.25">
      <c r="A2117" s="43" t="str">
        <f t="shared" si="161"/>
        <v>US Natural Gas Physical</v>
      </c>
      <c r="B2117" s="43" t="str">
        <f t="shared" si="162"/>
        <v>US</v>
      </c>
      <c r="C2117" s="43" t="str">
        <f t="shared" si="163"/>
        <v>Natural Gas</v>
      </c>
      <c r="D2117" s="43" t="str">
        <f t="shared" si="164"/>
        <v>Physical</v>
      </c>
      <c r="E2117" s="43">
        <f>IF(VLOOKUP(S2117,'DD-Lookup'!$J$6:$L$50,3,FALSE)="Monthly",(YEAR(AC2117)-YEAR(AB2117))*12+MONTH(AC2117)-MONTH(AB2117)+1,(AC2117-AB2117+1))</f>
        <v>1</v>
      </c>
      <c r="F2117" s="210">
        <f t="shared" si="165"/>
        <v>10000</v>
      </c>
      <c r="G2117" s="199">
        <v>1354336</v>
      </c>
      <c r="H2117" s="195">
        <v>37049.365590277797</v>
      </c>
      <c r="I2117" t="s">
        <v>2490</v>
      </c>
      <c r="M2117" t="s">
        <v>3341</v>
      </c>
      <c r="N2117" t="s">
        <v>3747</v>
      </c>
      <c r="O2117" t="s">
        <v>541</v>
      </c>
      <c r="Q2117" s="196">
        <v>10000</v>
      </c>
      <c r="S2117" t="s">
        <v>3342</v>
      </c>
      <c r="T2117" t="s">
        <v>3557</v>
      </c>
      <c r="U2117" s="198">
        <v>3.7025000000000001</v>
      </c>
      <c r="V2117" t="s">
        <v>2392</v>
      </c>
      <c r="W2117" t="s">
        <v>2467</v>
      </c>
      <c r="X2117" t="s">
        <v>2468</v>
      </c>
      <c r="Y2117" t="s">
        <v>2469</v>
      </c>
      <c r="Z2117" t="s">
        <v>2995</v>
      </c>
      <c r="AA2117">
        <v>836319</v>
      </c>
      <c r="AB2117" s="195">
        <v>37050.875011574099</v>
      </c>
      <c r="AC2117" s="195">
        <v>37050.875011574099</v>
      </c>
    </row>
    <row r="2118" spans="1:29" x14ac:dyDescent="0.25">
      <c r="A2118" s="43" t="str">
        <f t="shared" si="161"/>
        <v>US Natural Gas Physical</v>
      </c>
      <c r="B2118" s="43" t="str">
        <f t="shared" si="162"/>
        <v>US</v>
      </c>
      <c r="C2118" s="43" t="str">
        <f t="shared" si="163"/>
        <v>Natural Gas</v>
      </c>
      <c r="D2118" s="43" t="str">
        <f t="shared" si="164"/>
        <v>Physical</v>
      </c>
      <c r="E2118" s="43">
        <f>IF(VLOOKUP(S2118,'DD-Lookup'!$J$6:$L$50,3,FALSE)="Monthly",(YEAR(AC2118)-YEAR(AB2118))*12+MONTH(AC2118)-MONTH(AB2118)+1,(AC2118-AB2118+1))</f>
        <v>1</v>
      </c>
      <c r="F2118" s="210">
        <f t="shared" si="165"/>
        <v>10000</v>
      </c>
      <c r="G2118" s="199">
        <v>1354338</v>
      </c>
      <c r="H2118" s="195">
        <v>37049.3656597222</v>
      </c>
      <c r="I2118" t="s">
        <v>3083</v>
      </c>
      <c r="M2118" t="s">
        <v>3341</v>
      </c>
      <c r="N2118" t="s">
        <v>3747</v>
      </c>
      <c r="O2118" t="s">
        <v>442</v>
      </c>
      <c r="Q2118" s="196">
        <v>10000</v>
      </c>
      <c r="S2118" t="s">
        <v>3342</v>
      </c>
      <c r="T2118" t="s">
        <v>3557</v>
      </c>
      <c r="U2118" s="198">
        <v>3.7850000000000001</v>
      </c>
      <c r="V2118" t="s">
        <v>3049</v>
      </c>
      <c r="W2118" t="s">
        <v>2509</v>
      </c>
      <c r="X2118" t="s">
        <v>2510</v>
      </c>
      <c r="Y2118" t="s">
        <v>2469</v>
      </c>
      <c r="Z2118" t="s">
        <v>2995</v>
      </c>
      <c r="AA2118">
        <v>836321</v>
      </c>
      <c r="AB2118" s="195">
        <v>37050.875011574099</v>
      </c>
      <c r="AC2118" s="195">
        <v>37050.875011574099</v>
      </c>
    </row>
    <row r="2119" spans="1:29" x14ac:dyDescent="0.25">
      <c r="A2119" s="43" t="str">
        <f t="shared" si="161"/>
        <v>US Natural Gas Physical</v>
      </c>
      <c r="B2119" s="43" t="str">
        <f t="shared" si="162"/>
        <v>US</v>
      </c>
      <c r="C2119" s="43" t="str">
        <f t="shared" si="163"/>
        <v>Natural Gas</v>
      </c>
      <c r="D2119" s="43" t="str">
        <f t="shared" si="164"/>
        <v>Physical</v>
      </c>
      <c r="E2119" s="43">
        <f>IF(VLOOKUP(S2119,'DD-Lookup'!$J$6:$L$50,3,FALSE)="Monthly",(YEAR(AC2119)-YEAR(AB2119))*12+MONTH(AC2119)-MONTH(AB2119)+1,(AC2119-AB2119+1))</f>
        <v>1</v>
      </c>
      <c r="F2119" s="210">
        <f t="shared" si="165"/>
        <v>5000</v>
      </c>
      <c r="G2119" s="199">
        <v>1354340</v>
      </c>
      <c r="H2119" s="195">
        <v>37049.365671296298</v>
      </c>
      <c r="I2119" t="s">
        <v>3083</v>
      </c>
      <c r="M2119" t="s">
        <v>3341</v>
      </c>
      <c r="N2119" t="s">
        <v>3747</v>
      </c>
      <c r="O2119" t="s">
        <v>541</v>
      </c>
      <c r="Q2119" s="196">
        <v>5000</v>
      </c>
      <c r="S2119" t="s">
        <v>3342</v>
      </c>
      <c r="T2119" t="s">
        <v>3557</v>
      </c>
      <c r="U2119" s="198">
        <v>3.7025000000000001</v>
      </c>
      <c r="V2119" t="s">
        <v>2636</v>
      </c>
      <c r="W2119" t="s">
        <v>2467</v>
      </c>
      <c r="X2119" t="s">
        <v>2468</v>
      </c>
      <c r="Y2119" t="s">
        <v>2469</v>
      </c>
      <c r="Z2119" t="s">
        <v>2995</v>
      </c>
      <c r="AA2119">
        <v>836323</v>
      </c>
      <c r="AB2119" s="195">
        <v>37050.875011574099</v>
      </c>
      <c r="AC2119" s="195">
        <v>37050.875011574099</v>
      </c>
    </row>
    <row r="2120" spans="1:29" x14ac:dyDescent="0.25">
      <c r="A2120" s="43" t="str">
        <f t="shared" si="161"/>
        <v>US Natural Gas Physical</v>
      </c>
      <c r="B2120" s="43" t="str">
        <f t="shared" si="162"/>
        <v>US</v>
      </c>
      <c r="C2120" s="43" t="str">
        <f t="shared" si="163"/>
        <v>Natural Gas</v>
      </c>
      <c r="D2120" s="43" t="str">
        <f t="shared" si="164"/>
        <v>Physical</v>
      </c>
      <c r="E2120" s="43">
        <f>IF(VLOOKUP(S2120,'DD-Lookup'!$J$6:$L$50,3,FALSE)="Monthly",(YEAR(AC2120)-YEAR(AB2120))*12+MONTH(AC2120)-MONTH(AB2120)+1,(AC2120-AB2120+1))</f>
        <v>1</v>
      </c>
      <c r="F2120" s="210">
        <f t="shared" si="165"/>
        <v>15000</v>
      </c>
      <c r="G2120" s="199">
        <v>1354339</v>
      </c>
      <c r="H2120" s="195">
        <v>37049.365671296298</v>
      </c>
      <c r="I2120" t="s">
        <v>3337</v>
      </c>
      <c r="M2120" t="s">
        <v>3341</v>
      </c>
      <c r="N2120" t="s">
        <v>3747</v>
      </c>
      <c r="O2120" t="s">
        <v>1631</v>
      </c>
      <c r="Q2120" s="196">
        <v>15000</v>
      </c>
      <c r="S2120" t="s">
        <v>3342</v>
      </c>
      <c r="T2120" t="s">
        <v>3557</v>
      </c>
      <c r="U2120" s="198">
        <v>3.65</v>
      </c>
      <c r="V2120" t="s">
        <v>2744</v>
      </c>
      <c r="W2120" t="s">
        <v>2366</v>
      </c>
      <c r="X2120" t="s">
        <v>2420</v>
      </c>
      <c r="Y2120" t="s">
        <v>2469</v>
      </c>
      <c r="Z2120" t="s">
        <v>2995</v>
      </c>
      <c r="AA2120">
        <v>836322</v>
      </c>
      <c r="AB2120" s="195">
        <v>37050.875011574099</v>
      </c>
      <c r="AC2120" s="195">
        <v>37050.875011574099</v>
      </c>
    </row>
    <row r="2121" spans="1:29" x14ac:dyDescent="0.25">
      <c r="A2121" s="43" t="str">
        <f t="shared" si="161"/>
        <v>US Natural Gas Physical</v>
      </c>
      <c r="B2121" s="43" t="str">
        <f t="shared" si="162"/>
        <v>US</v>
      </c>
      <c r="C2121" s="43" t="str">
        <f t="shared" si="163"/>
        <v>Natural Gas</v>
      </c>
      <c r="D2121" s="43" t="str">
        <f t="shared" si="164"/>
        <v>Physical</v>
      </c>
      <c r="E2121" s="43">
        <f>IF(VLOOKUP(S2121,'DD-Lookup'!$J$6:$L$50,3,FALSE)="Monthly",(YEAR(AC2121)-YEAR(AB2121))*12+MONTH(AC2121)-MONTH(AB2121)+1,(AC2121-AB2121+1))</f>
        <v>1</v>
      </c>
      <c r="F2121" s="210">
        <f t="shared" si="165"/>
        <v>5000</v>
      </c>
      <c r="G2121" s="199">
        <v>1354341</v>
      </c>
      <c r="H2121" s="195">
        <v>37049.3657060185</v>
      </c>
      <c r="I2121" t="s">
        <v>2490</v>
      </c>
      <c r="M2121" t="s">
        <v>3341</v>
      </c>
      <c r="N2121" t="s">
        <v>3747</v>
      </c>
      <c r="O2121" t="s">
        <v>541</v>
      </c>
      <c r="Q2121" s="196">
        <v>5000</v>
      </c>
      <c r="S2121" t="s">
        <v>3342</v>
      </c>
      <c r="T2121" t="s">
        <v>3557</v>
      </c>
      <c r="U2121" s="198">
        <v>3.7025000000000001</v>
      </c>
      <c r="V2121" t="s">
        <v>2392</v>
      </c>
      <c r="W2121" t="s">
        <v>2467</v>
      </c>
      <c r="X2121" t="s">
        <v>2468</v>
      </c>
      <c r="Y2121" t="s">
        <v>2469</v>
      </c>
      <c r="Z2121" t="s">
        <v>2995</v>
      </c>
      <c r="AA2121">
        <v>836324</v>
      </c>
      <c r="AB2121" s="195">
        <v>37050.875011574099</v>
      </c>
      <c r="AC2121" s="195">
        <v>37050.875011574099</v>
      </c>
    </row>
    <row r="2122" spans="1:29" x14ac:dyDescent="0.25">
      <c r="A2122" s="43" t="str">
        <f t="shared" si="161"/>
        <v>US Natural Gas Physical</v>
      </c>
      <c r="B2122" s="43" t="str">
        <f t="shared" si="162"/>
        <v>US</v>
      </c>
      <c r="C2122" s="43" t="str">
        <f t="shared" si="163"/>
        <v>Natural Gas</v>
      </c>
      <c r="D2122" s="43" t="str">
        <f t="shared" si="164"/>
        <v>Physical</v>
      </c>
      <c r="E2122" s="43">
        <f>IF(VLOOKUP(S2122,'DD-Lookup'!$J$6:$L$50,3,FALSE)="Monthly",(YEAR(AC2122)-YEAR(AB2122))*12+MONTH(AC2122)-MONTH(AB2122)+1,(AC2122-AB2122+1))</f>
        <v>1</v>
      </c>
      <c r="F2122" s="210">
        <f t="shared" si="165"/>
        <v>1000</v>
      </c>
      <c r="G2122" s="199">
        <v>1354342</v>
      </c>
      <c r="H2122" s="195">
        <v>37049.365717592598</v>
      </c>
      <c r="I2122" t="s">
        <v>3078</v>
      </c>
      <c r="M2122" t="s">
        <v>3341</v>
      </c>
      <c r="N2122" t="s">
        <v>3747</v>
      </c>
      <c r="O2122" t="s">
        <v>2743</v>
      </c>
      <c r="Q2122" s="196">
        <v>1000</v>
      </c>
      <c r="S2122" t="s">
        <v>3342</v>
      </c>
      <c r="T2122" t="s">
        <v>3557</v>
      </c>
      <c r="U2122" s="198">
        <v>3.5350000000000001</v>
      </c>
      <c r="V2122" t="s">
        <v>2374</v>
      </c>
      <c r="W2122" t="s">
        <v>2181</v>
      </c>
      <c r="X2122" t="s">
        <v>3093</v>
      </c>
      <c r="Y2122" t="s">
        <v>2469</v>
      </c>
      <c r="Z2122" t="s">
        <v>2995</v>
      </c>
      <c r="AA2122">
        <v>836325</v>
      </c>
      <c r="AB2122" s="195">
        <v>37050.875011574099</v>
      </c>
      <c r="AC2122" s="195">
        <v>37050.875011574099</v>
      </c>
    </row>
    <row r="2123" spans="1:29" x14ac:dyDescent="0.25">
      <c r="A2123" s="43" t="str">
        <f t="shared" ref="A2123:A2186" si="166">B2123&amp;" "&amp;C2123&amp;" "&amp;D2123</f>
        <v>US Natural Gas Physical</v>
      </c>
      <c r="B2123" s="43" t="str">
        <f t="shared" ref="B2123:B2186" si="167">IF((LEFT(N2123,2)="US"),"US","")</f>
        <v>US</v>
      </c>
      <c r="C2123" s="43" t="str">
        <f t="shared" ref="C2123:C2186" si="168">M2123</f>
        <v>Natural Gas</v>
      </c>
      <c r="D2123" s="43" t="str">
        <f t="shared" ref="D2123:D2186" si="169">IF(ISNUMBER(FIND("Phy",N2123))=TRUE,"Physical","Financial")</f>
        <v>Physical</v>
      </c>
      <c r="E2123" s="43">
        <f>IF(VLOOKUP(S2123,'DD-Lookup'!$J$6:$L$50,3,FALSE)="Monthly",(YEAR(AC2123)-YEAR(AB2123))*12+MONTH(AC2123)-MONTH(AB2123)+1,(AC2123-AB2123+1))</f>
        <v>1</v>
      </c>
      <c r="F2123" s="210">
        <f t="shared" ref="F2123:F2186" si="170">E2123*SUM(P2123:Q2123)</f>
        <v>5000</v>
      </c>
      <c r="G2123" s="199">
        <v>1354343</v>
      </c>
      <c r="H2123" s="195">
        <v>37049.365740740701</v>
      </c>
      <c r="I2123" t="s">
        <v>3094</v>
      </c>
      <c r="M2123" t="s">
        <v>3341</v>
      </c>
      <c r="N2123" t="s">
        <v>3747</v>
      </c>
      <c r="O2123" t="s">
        <v>1629</v>
      </c>
      <c r="Q2123" s="196">
        <v>5000</v>
      </c>
      <c r="S2123" t="s">
        <v>3342</v>
      </c>
      <c r="T2123" t="s">
        <v>3557</v>
      </c>
      <c r="U2123" s="198">
        <v>3.5649999999999999</v>
      </c>
      <c r="V2123" t="s">
        <v>3095</v>
      </c>
      <c r="W2123" t="s">
        <v>2366</v>
      </c>
      <c r="X2123" t="s">
        <v>3093</v>
      </c>
      <c r="Y2123" t="s">
        <v>2469</v>
      </c>
      <c r="Z2123" t="s">
        <v>2995</v>
      </c>
      <c r="AA2123">
        <v>836326</v>
      </c>
      <c r="AB2123" s="195">
        <v>37050.875011574099</v>
      </c>
      <c r="AC2123" s="195">
        <v>37050.875011574099</v>
      </c>
    </row>
    <row r="2124" spans="1:29" x14ac:dyDescent="0.25">
      <c r="A2124" s="43" t="str">
        <f t="shared" si="166"/>
        <v>US Natural Gas Physical</v>
      </c>
      <c r="B2124" s="43" t="str">
        <f t="shared" si="167"/>
        <v>US</v>
      </c>
      <c r="C2124" s="43" t="str">
        <f t="shared" si="168"/>
        <v>Natural Gas</v>
      </c>
      <c r="D2124" s="43" t="str">
        <f t="shared" si="169"/>
        <v>Physical</v>
      </c>
      <c r="E2124" s="43">
        <f>IF(VLOOKUP(S2124,'DD-Lookup'!$J$6:$L$50,3,FALSE)="Monthly",(YEAR(AC2124)-YEAR(AB2124))*12+MONTH(AC2124)-MONTH(AB2124)+1,(AC2124-AB2124+1))</f>
        <v>1</v>
      </c>
      <c r="F2124" s="210">
        <f t="shared" si="170"/>
        <v>10000</v>
      </c>
      <c r="G2124" s="199">
        <v>1354346</v>
      </c>
      <c r="H2124" s="195">
        <v>37049.365752314799</v>
      </c>
      <c r="I2124" t="s">
        <v>2505</v>
      </c>
      <c r="M2124" t="s">
        <v>3341</v>
      </c>
      <c r="N2124" t="s">
        <v>3747</v>
      </c>
      <c r="O2124" t="s">
        <v>442</v>
      </c>
      <c r="P2124" s="196">
        <v>10000</v>
      </c>
      <c r="S2124" t="s">
        <v>3342</v>
      </c>
      <c r="T2124" t="s">
        <v>3557</v>
      </c>
      <c r="U2124" s="198">
        <v>3.78</v>
      </c>
      <c r="V2124" t="s">
        <v>2634</v>
      </c>
      <c r="W2124" t="s">
        <v>2509</v>
      </c>
      <c r="X2124" t="s">
        <v>2510</v>
      </c>
      <c r="Y2124" t="s">
        <v>2469</v>
      </c>
      <c r="Z2124" t="s">
        <v>2995</v>
      </c>
      <c r="AA2124">
        <v>836329</v>
      </c>
      <c r="AB2124" s="195">
        <v>37050.875011574099</v>
      </c>
      <c r="AC2124" s="195">
        <v>37050.875011574099</v>
      </c>
    </row>
    <row r="2125" spans="1:29" x14ac:dyDescent="0.25">
      <c r="A2125" s="43" t="str">
        <f t="shared" si="166"/>
        <v>US Natural Gas Physical</v>
      </c>
      <c r="B2125" s="43" t="str">
        <f t="shared" si="167"/>
        <v>US</v>
      </c>
      <c r="C2125" s="43" t="str">
        <f t="shared" si="168"/>
        <v>Natural Gas</v>
      </c>
      <c r="D2125" s="43" t="str">
        <f t="shared" si="169"/>
        <v>Physical</v>
      </c>
      <c r="E2125" s="43">
        <f>IF(VLOOKUP(S2125,'DD-Lookup'!$J$6:$L$50,3,FALSE)="Monthly",(YEAR(AC2125)-YEAR(AB2125))*12+MONTH(AC2125)-MONTH(AB2125)+1,(AC2125-AB2125+1))</f>
        <v>1</v>
      </c>
      <c r="F2125" s="210">
        <f t="shared" si="170"/>
        <v>10000</v>
      </c>
      <c r="G2125" s="199">
        <v>1354344</v>
      </c>
      <c r="H2125" s="195">
        <v>37049.365752314799</v>
      </c>
      <c r="I2125" t="s">
        <v>2470</v>
      </c>
      <c r="M2125" t="s">
        <v>3341</v>
      </c>
      <c r="N2125" t="s">
        <v>3747</v>
      </c>
      <c r="O2125" t="s">
        <v>394</v>
      </c>
      <c r="Q2125" s="196">
        <v>10000</v>
      </c>
      <c r="S2125" t="s">
        <v>3342</v>
      </c>
      <c r="T2125" t="s">
        <v>3557</v>
      </c>
      <c r="U2125" s="198">
        <v>3.6150000000000002</v>
      </c>
      <c r="V2125" t="s">
        <v>2497</v>
      </c>
      <c r="W2125" t="s">
        <v>2498</v>
      </c>
      <c r="X2125" t="s">
        <v>2499</v>
      </c>
      <c r="Y2125" t="s">
        <v>2469</v>
      </c>
      <c r="Z2125" t="s">
        <v>2995</v>
      </c>
      <c r="AA2125">
        <v>836328</v>
      </c>
      <c r="AB2125" s="195">
        <v>37050.875011574099</v>
      </c>
      <c r="AC2125" s="195">
        <v>37050.875011574099</v>
      </c>
    </row>
    <row r="2126" spans="1:29" x14ac:dyDescent="0.25">
      <c r="A2126" s="43" t="str">
        <f t="shared" si="166"/>
        <v>US Natural Gas Physical</v>
      </c>
      <c r="B2126" s="43" t="str">
        <f t="shared" si="167"/>
        <v>US</v>
      </c>
      <c r="C2126" s="43" t="str">
        <f t="shared" si="168"/>
        <v>Natural Gas</v>
      </c>
      <c r="D2126" s="43" t="str">
        <f t="shared" si="169"/>
        <v>Physical</v>
      </c>
      <c r="E2126" s="43">
        <f>IF(VLOOKUP(S2126,'DD-Lookup'!$J$6:$L$50,3,FALSE)="Monthly",(YEAR(AC2126)-YEAR(AB2126))*12+MONTH(AC2126)-MONTH(AB2126)+1,(AC2126-AB2126+1))</f>
        <v>1</v>
      </c>
      <c r="F2126" s="210">
        <f t="shared" si="170"/>
        <v>15000</v>
      </c>
      <c r="G2126" s="199">
        <v>1354345</v>
      </c>
      <c r="H2126" s="195">
        <v>37049.365752314799</v>
      </c>
      <c r="I2126" t="s">
        <v>3337</v>
      </c>
      <c r="M2126" t="s">
        <v>3341</v>
      </c>
      <c r="N2126" t="s">
        <v>3747</v>
      </c>
      <c r="O2126" t="s">
        <v>2722</v>
      </c>
      <c r="P2126" s="196">
        <v>15000</v>
      </c>
      <c r="S2126" t="s">
        <v>3342</v>
      </c>
      <c r="T2126" t="s">
        <v>3557</v>
      </c>
      <c r="U2126" s="198">
        <v>3.67</v>
      </c>
      <c r="V2126" t="s">
        <v>2744</v>
      </c>
      <c r="W2126" t="s">
        <v>2175</v>
      </c>
      <c r="X2126" t="s">
        <v>2176</v>
      </c>
      <c r="Y2126" t="s">
        <v>2469</v>
      </c>
      <c r="Z2126" t="s">
        <v>2995</v>
      </c>
      <c r="AA2126">
        <v>836327</v>
      </c>
      <c r="AB2126" s="195">
        <v>37050.875011574099</v>
      </c>
      <c r="AC2126" s="195">
        <v>37050.875011574099</v>
      </c>
    </row>
    <row r="2127" spans="1:29" x14ac:dyDescent="0.25">
      <c r="A2127" s="43" t="str">
        <f t="shared" si="166"/>
        <v>US Natural Gas Financial</v>
      </c>
      <c r="B2127" s="43" t="str">
        <f t="shared" si="167"/>
        <v>US</v>
      </c>
      <c r="C2127" s="43" t="str">
        <f t="shared" si="168"/>
        <v>Natural Gas</v>
      </c>
      <c r="D2127" s="43" t="str">
        <f t="shared" si="169"/>
        <v>Financial</v>
      </c>
      <c r="E2127" s="43">
        <f>IF(VLOOKUP(S2127,'DD-Lookup'!$J$6:$L$50,3,FALSE)="Monthly",(YEAR(AC2127)-YEAR(AB2127))*12+MONTH(AC2127)-MONTH(AB2127)+1,(AC2127-AB2127+1))</f>
        <v>23</v>
      </c>
      <c r="F2127" s="210">
        <f t="shared" si="170"/>
        <v>230000</v>
      </c>
      <c r="G2127" s="199">
        <v>1354347</v>
      </c>
      <c r="H2127" s="195">
        <v>37049.365844907399</v>
      </c>
      <c r="I2127" t="s">
        <v>2472</v>
      </c>
      <c r="M2127" t="s">
        <v>3341</v>
      </c>
      <c r="N2127" t="s">
        <v>2281</v>
      </c>
      <c r="O2127" t="s">
        <v>2156</v>
      </c>
      <c r="Q2127" s="196">
        <v>10000</v>
      </c>
      <c r="S2127" t="s">
        <v>3342</v>
      </c>
      <c r="T2127" t="s">
        <v>3557</v>
      </c>
      <c r="U2127" s="198">
        <v>3.67</v>
      </c>
      <c r="V2127" t="s">
        <v>3879</v>
      </c>
      <c r="W2127" t="s">
        <v>2512</v>
      </c>
      <c r="X2127" t="s">
        <v>2170</v>
      </c>
      <c r="Y2127" t="s">
        <v>3575</v>
      </c>
      <c r="Z2127" t="s">
        <v>2995</v>
      </c>
      <c r="AA2127" t="s">
        <v>756</v>
      </c>
      <c r="AB2127" s="195">
        <v>37050.875011574099</v>
      </c>
      <c r="AC2127" s="195">
        <v>37072.875011574099</v>
      </c>
    </row>
    <row r="2128" spans="1:29" x14ac:dyDescent="0.25">
      <c r="A2128" s="43" t="str">
        <f t="shared" si="166"/>
        <v>US Natural Gas Physical</v>
      </c>
      <c r="B2128" s="43" t="str">
        <f t="shared" si="167"/>
        <v>US</v>
      </c>
      <c r="C2128" s="43" t="str">
        <f t="shared" si="168"/>
        <v>Natural Gas</v>
      </c>
      <c r="D2128" s="43" t="str">
        <f t="shared" si="169"/>
        <v>Physical</v>
      </c>
      <c r="E2128" s="43">
        <f>IF(VLOOKUP(S2128,'DD-Lookup'!$J$6:$L$50,3,FALSE)="Monthly",(YEAR(AC2128)-YEAR(AB2128))*12+MONTH(AC2128)-MONTH(AB2128)+1,(AC2128-AB2128+1))</f>
        <v>1</v>
      </c>
      <c r="F2128" s="210">
        <f t="shared" si="170"/>
        <v>10000</v>
      </c>
      <c r="G2128" s="199">
        <v>1354348</v>
      </c>
      <c r="H2128" s="195">
        <v>37049.365844907399</v>
      </c>
      <c r="I2128" t="s">
        <v>2387</v>
      </c>
      <c r="M2128" t="s">
        <v>3341</v>
      </c>
      <c r="N2128" t="s">
        <v>3747</v>
      </c>
      <c r="O2128" t="s">
        <v>2722</v>
      </c>
      <c r="P2128" s="196">
        <v>10000</v>
      </c>
      <c r="S2128" t="s">
        <v>3342</v>
      </c>
      <c r="T2128" t="s">
        <v>3557</v>
      </c>
      <c r="U2128" s="198">
        <v>3.665</v>
      </c>
      <c r="V2128" t="s">
        <v>660</v>
      </c>
      <c r="W2128" t="s">
        <v>2175</v>
      </c>
      <c r="X2128" t="s">
        <v>2176</v>
      </c>
      <c r="Y2128" t="s">
        <v>2469</v>
      </c>
      <c r="Z2128" t="s">
        <v>2995</v>
      </c>
      <c r="AA2128">
        <v>836331</v>
      </c>
      <c r="AB2128" s="195">
        <v>37050.875011574099</v>
      </c>
      <c r="AC2128" s="195">
        <v>37050.875011574099</v>
      </c>
    </row>
    <row r="2129" spans="1:29" x14ac:dyDescent="0.25">
      <c r="A2129" s="43" t="str">
        <f t="shared" si="166"/>
        <v xml:space="preserve"> Natural Gas Physical</v>
      </c>
      <c r="B2129" s="43" t="str">
        <f t="shared" si="167"/>
        <v/>
      </c>
      <c r="C2129" s="43" t="str">
        <f t="shared" si="168"/>
        <v>Natural Gas</v>
      </c>
      <c r="D2129" s="43" t="str">
        <f t="shared" si="169"/>
        <v>Physical</v>
      </c>
      <c r="E2129" s="43">
        <f>IF(VLOOKUP(S2129,'DD-Lookup'!$J$6:$L$50,3,FALSE)="Monthly",(YEAR(AC2129)-YEAR(AB2129))*12+MONTH(AC2129)-MONTH(AB2129)+1,(AC2129-AB2129+1))</f>
        <v>1</v>
      </c>
      <c r="F2129" s="210">
        <f t="shared" si="170"/>
        <v>10000</v>
      </c>
      <c r="G2129" s="199">
        <v>1354349</v>
      </c>
      <c r="H2129" s="195">
        <v>37049.3658796296</v>
      </c>
      <c r="I2129" t="s">
        <v>2269</v>
      </c>
      <c r="M2129" t="s">
        <v>3341</v>
      </c>
      <c r="N2129" t="s">
        <v>2492</v>
      </c>
      <c r="O2129" t="s">
        <v>507</v>
      </c>
      <c r="Q2129" s="196">
        <v>10000</v>
      </c>
      <c r="S2129" t="s">
        <v>3342</v>
      </c>
      <c r="T2129" t="s">
        <v>3557</v>
      </c>
      <c r="U2129" s="198">
        <v>3.7725</v>
      </c>
      <c r="V2129" t="s">
        <v>2361</v>
      </c>
      <c r="W2129" t="s">
        <v>2493</v>
      </c>
      <c r="X2129" t="s">
        <v>2494</v>
      </c>
      <c r="Y2129" t="s">
        <v>2469</v>
      </c>
      <c r="Z2129" t="s">
        <v>2995</v>
      </c>
      <c r="AA2129">
        <v>836332</v>
      </c>
      <c r="AB2129" s="195">
        <v>37050.875011574099</v>
      </c>
      <c r="AC2129" s="195">
        <v>37050.875011574099</v>
      </c>
    </row>
    <row r="2130" spans="1:29" x14ac:dyDescent="0.25">
      <c r="A2130" s="43" t="str">
        <f t="shared" si="166"/>
        <v>US Power Physical</v>
      </c>
      <c r="B2130" s="43" t="str">
        <f t="shared" si="167"/>
        <v>US</v>
      </c>
      <c r="C2130" s="43" t="str">
        <f t="shared" si="168"/>
        <v>Power</v>
      </c>
      <c r="D2130" s="43" t="str">
        <f t="shared" si="169"/>
        <v>Physical</v>
      </c>
      <c r="E2130" s="43">
        <f>IF(VLOOKUP(S2130,'DD-Lookup'!$J$6:$L$50,3,FALSE)="Monthly",(YEAR(AC2130)-YEAR(AB2130))*12+MONTH(AC2130)-MONTH(AB2130)+1,(AC2130-AB2130+1))</f>
        <v>91</v>
      </c>
      <c r="F2130" s="210">
        <f t="shared" si="170"/>
        <v>2275</v>
      </c>
      <c r="G2130" s="199">
        <v>1354350</v>
      </c>
      <c r="H2130" s="195">
        <v>37049.3658796296</v>
      </c>
      <c r="I2130" t="s">
        <v>3375</v>
      </c>
      <c r="M2130" t="s">
        <v>2766</v>
      </c>
      <c r="N2130" t="s">
        <v>3308</v>
      </c>
      <c r="O2130" t="s">
        <v>586</v>
      </c>
      <c r="Q2130" s="196">
        <v>25</v>
      </c>
      <c r="S2130" t="s">
        <v>3340</v>
      </c>
      <c r="T2130" t="s">
        <v>3557</v>
      </c>
      <c r="U2130" s="198">
        <v>56</v>
      </c>
      <c r="V2130" t="s">
        <v>3195</v>
      </c>
      <c r="W2130" t="s">
        <v>2438</v>
      </c>
      <c r="X2130" t="s">
        <v>1756</v>
      </c>
      <c r="Y2130" t="s">
        <v>2662</v>
      </c>
      <c r="Z2130" t="s">
        <v>2990</v>
      </c>
      <c r="AA2130">
        <v>636884.1</v>
      </c>
      <c r="AB2130" s="195">
        <v>37347.701388888898</v>
      </c>
      <c r="AC2130" s="195">
        <v>37437.701388888898</v>
      </c>
    </row>
    <row r="2131" spans="1:29" x14ac:dyDescent="0.25">
      <c r="A2131" s="43" t="str">
        <f t="shared" si="166"/>
        <v>US Natural Gas Financial</v>
      </c>
      <c r="B2131" s="43" t="str">
        <f t="shared" si="167"/>
        <v>US</v>
      </c>
      <c r="C2131" s="43" t="str">
        <f t="shared" si="168"/>
        <v>Natural Gas</v>
      </c>
      <c r="D2131" s="43" t="str">
        <f t="shared" si="169"/>
        <v>Financial</v>
      </c>
      <c r="E2131" s="43">
        <f>IF(VLOOKUP(S2131,'DD-Lookup'!$J$6:$L$50,3,FALSE)="Monthly",(YEAR(AC2131)-YEAR(AB2131))*12+MONTH(AC2131)-MONTH(AB2131)+1,(AC2131-AB2131+1))</f>
        <v>23</v>
      </c>
      <c r="F2131" s="210">
        <f t="shared" si="170"/>
        <v>115000</v>
      </c>
      <c r="G2131" s="199">
        <v>1354351</v>
      </c>
      <c r="H2131" s="195">
        <v>37049.365902777798</v>
      </c>
      <c r="I2131" t="s">
        <v>2402</v>
      </c>
      <c r="M2131" t="s">
        <v>3341</v>
      </c>
      <c r="N2131" t="s">
        <v>2281</v>
      </c>
      <c r="O2131" t="s">
        <v>2156</v>
      </c>
      <c r="Q2131" s="196">
        <v>5000</v>
      </c>
      <c r="S2131" t="s">
        <v>3342</v>
      </c>
      <c r="T2131" t="s">
        <v>3557</v>
      </c>
      <c r="U2131" s="198">
        <v>3.67</v>
      </c>
      <c r="V2131" t="s">
        <v>4233</v>
      </c>
      <c r="W2131" t="s">
        <v>2512</v>
      </c>
      <c r="X2131" t="s">
        <v>2170</v>
      </c>
      <c r="Y2131" t="s">
        <v>3575</v>
      </c>
      <c r="Z2131" t="s">
        <v>2995</v>
      </c>
      <c r="AA2131" t="s">
        <v>757</v>
      </c>
      <c r="AB2131" s="195">
        <v>37050.875011574099</v>
      </c>
      <c r="AC2131" s="195">
        <v>37072.875011574099</v>
      </c>
    </row>
    <row r="2132" spans="1:29" x14ac:dyDescent="0.25">
      <c r="A2132" s="43" t="str">
        <f t="shared" si="166"/>
        <v>US Power Physical</v>
      </c>
      <c r="B2132" s="43" t="str">
        <f t="shared" si="167"/>
        <v>US</v>
      </c>
      <c r="C2132" s="43" t="str">
        <f t="shared" si="168"/>
        <v>Power</v>
      </c>
      <c r="D2132" s="43" t="str">
        <f t="shared" si="169"/>
        <v>Physical</v>
      </c>
      <c r="E2132" s="43">
        <f>IF(VLOOKUP(S2132,'DD-Lookup'!$J$6:$L$50,3,FALSE)="Monthly",(YEAR(AC2132)-YEAR(AB2132))*12+MONTH(AC2132)-MONTH(AB2132)+1,(AC2132-AB2132+1))</f>
        <v>1</v>
      </c>
      <c r="F2132" s="210">
        <f t="shared" si="170"/>
        <v>50</v>
      </c>
      <c r="G2132" s="199">
        <v>1354352</v>
      </c>
      <c r="H2132" s="195">
        <v>37049.365914351903</v>
      </c>
      <c r="I2132" t="s">
        <v>2266</v>
      </c>
      <c r="M2132" t="s">
        <v>2766</v>
      </c>
      <c r="N2132" t="s">
        <v>3361</v>
      </c>
      <c r="O2132" t="s">
        <v>3647</v>
      </c>
      <c r="Q2132" s="196">
        <v>50</v>
      </c>
      <c r="S2132" t="s">
        <v>3340</v>
      </c>
      <c r="T2132" t="s">
        <v>3557</v>
      </c>
      <c r="U2132" s="198">
        <v>33</v>
      </c>
      <c r="V2132" t="s">
        <v>3141</v>
      </c>
      <c r="W2132" t="s">
        <v>2781</v>
      </c>
      <c r="X2132" t="s">
        <v>3370</v>
      </c>
      <c r="Y2132" t="s">
        <v>2662</v>
      </c>
      <c r="Z2132" t="s">
        <v>2990</v>
      </c>
      <c r="AA2132">
        <v>636885.1</v>
      </c>
      <c r="AB2132" s="195">
        <v>37050.875011574099</v>
      </c>
      <c r="AC2132" s="195">
        <v>37050.875011574099</v>
      </c>
    </row>
    <row r="2133" spans="1:29" x14ac:dyDescent="0.25">
      <c r="A2133" s="43" t="str">
        <f t="shared" si="166"/>
        <v>US Natural Gas Physical</v>
      </c>
      <c r="B2133" s="43" t="str">
        <f t="shared" si="167"/>
        <v>US</v>
      </c>
      <c r="C2133" s="43" t="str">
        <f t="shared" si="168"/>
        <v>Natural Gas</v>
      </c>
      <c r="D2133" s="43" t="str">
        <f t="shared" si="169"/>
        <v>Physical</v>
      </c>
      <c r="E2133" s="43">
        <f>IF(VLOOKUP(S2133,'DD-Lookup'!$J$6:$L$50,3,FALSE)="Monthly",(YEAR(AC2133)-YEAR(AB2133))*12+MONTH(AC2133)-MONTH(AB2133)+1,(AC2133-AB2133+1))</f>
        <v>1</v>
      </c>
      <c r="F2133" s="210">
        <f t="shared" si="170"/>
        <v>10000</v>
      </c>
      <c r="G2133" s="199">
        <v>1354353</v>
      </c>
      <c r="H2133" s="195">
        <v>37049.366006944401</v>
      </c>
      <c r="I2133" t="s">
        <v>2483</v>
      </c>
      <c r="M2133" t="s">
        <v>3341</v>
      </c>
      <c r="N2133" t="s">
        <v>3747</v>
      </c>
      <c r="O2133" t="s">
        <v>468</v>
      </c>
      <c r="Q2133" s="196">
        <v>10000</v>
      </c>
      <c r="S2133" t="s">
        <v>3342</v>
      </c>
      <c r="T2133" t="s">
        <v>3557</v>
      </c>
      <c r="U2133" s="198">
        <v>3.5</v>
      </c>
      <c r="V2133" t="s">
        <v>3044</v>
      </c>
      <c r="W2133" t="s">
        <v>3091</v>
      </c>
      <c r="X2133" t="s">
        <v>3092</v>
      </c>
      <c r="Y2133" t="s">
        <v>2469</v>
      </c>
      <c r="Z2133" t="s">
        <v>2995</v>
      </c>
      <c r="AA2133">
        <v>836333</v>
      </c>
      <c r="AB2133" s="195">
        <v>37050.875011574099</v>
      </c>
      <c r="AC2133" s="195">
        <v>37050.875011574099</v>
      </c>
    </row>
    <row r="2134" spans="1:29" x14ac:dyDescent="0.25">
      <c r="A2134" s="43" t="str">
        <f t="shared" si="166"/>
        <v>US Natural Gas Financial</v>
      </c>
      <c r="B2134" s="43" t="str">
        <f t="shared" si="167"/>
        <v>US</v>
      </c>
      <c r="C2134" s="43" t="str">
        <f t="shared" si="168"/>
        <v>Natural Gas</v>
      </c>
      <c r="D2134" s="43" t="str">
        <f t="shared" si="169"/>
        <v>Financial</v>
      </c>
      <c r="E2134" s="43">
        <f>IF(VLOOKUP(S2134,'DD-Lookup'!$J$6:$L$50,3,FALSE)="Monthly",(YEAR(AC2134)-YEAR(AB2134))*12+MONTH(AC2134)-MONTH(AB2134)+1,(AC2134-AB2134+1))</f>
        <v>31</v>
      </c>
      <c r="F2134" s="210">
        <f t="shared" si="170"/>
        <v>310000</v>
      </c>
      <c r="G2134" s="199">
        <v>1354354</v>
      </c>
      <c r="H2134" s="195">
        <v>37049.366030092599</v>
      </c>
      <c r="I2134" t="s">
        <v>2472</v>
      </c>
      <c r="M2134" t="s">
        <v>3341</v>
      </c>
      <c r="N2134" t="s">
        <v>2476</v>
      </c>
      <c r="O2134" t="s">
        <v>3221</v>
      </c>
      <c r="P2134" s="196">
        <v>10000</v>
      </c>
      <c r="S2134" t="s">
        <v>3342</v>
      </c>
      <c r="T2134" t="s">
        <v>3557</v>
      </c>
      <c r="U2134" s="198">
        <v>-0.83</v>
      </c>
      <c r="V2134" t="s">
        <v>2393</v>
      </c>
      <c r="W2134" t="s">
        <v>2427</v>
      </c>
      <c r="X2134" t="s">
        <v>2428</v>
      </c>
      <c r="Y2134" t="s">
        <v>3575</v>
      </c>
      <c r="Z2134" t="s">
        <v>2995</v>
      </c>
      <c r="AA2134" t="s">
        <v>758</v>
      </c>
      <c r="AB2134" s="195">
        <v>37073.875011574099</v>
      </c>
      <c r="AC2134" s="195">
        <v>37103.875011574099</v>
      </c>
    </row>
    <row r="2135" spans="1:29" x14ac:dyDescent="0.25">
      <c r="A2135" s="43" t="str">
        <f t="shared" si="166"/>
        <v>US Natural Gas Physical</v>
      </c>
      <c r="B2135" s="43" t="str">
        <f t="shared" si="167"/>
        <v>US</v>
      </c>
      <c r="C2135" s="43" t="str">
        <f t="shared" si="168"/>
        <v>Natural Gas</v>
      </c>
      <c r="D2135" s="43" t="str">
        <f t="shared" si="169"/>
        <v>Physical</v>
      </c>
      <c r="E2135" s="43">
        <f>IF(VLOOKUP(S2135,'DD-Lookup'!$J$6:$L$50,3,FALSE)="Monthly",(YEAR(AC2135)-YEAR(AB2135))*12+MONTH(AC2135)-MONTH(AB2135)+1,(AC2135-AB2135+1))</f>
        <v>1</v>
      </c>
      <c r="F2135" s="210">
        <f t="shared" si="170"/>
        <v>10000</v>
      </c>
      <c r="G2135" s="199">
        <v>1354355</v>
      </c>
      <c r="H2135" s="195">
        <v>37049.366099537001</v>
      </c>
      <c r="I2135" t="s">
        <v>3375</v>
      </c>
      <c r="M2135" t="s">
        <v>3341</v>
      </c>
      <c r="N2135" t="s">
        <v>3747</v>
      </c>
      <c r="O2135" t="s">
        <v>468</v>
      </c>
      <c r="P2135" s="196">
        <v>10000</v>
      </c>
      <c r="S2135" t="s">
        <v>3342</v>
      </c>
      <c r="T2135" t="s">
        <v>3557</v>
      </c>
      <c r="U2135" s="198">
        <v>3.4</v>
      </c>
      <c r="V2135" t="s">
        <v>712</v>
      </c>
      <c r="W2135" t="s">
        <v>3091</v>
      </c>
      <c r="X2135" t="s">
        <v>3092</v>
      </c>
      <c r="Y2135" t="s">
        <v>2469</v>
      </c>
      <c r="Z2135" t="s">
        <v>2995</v>
      </c>
      <c r="AA2135">
        <v>836334</v>
      </c>
      <c r="AB2135" s="195">
        <v>37050.875011574099</v>
      </c>
      <c r="AC2135" s="195">
        <v>37050.875011574099</v>
      </c>
    </row>
    <row r="2136" spans="1:29" x14ac:dyDescent="0.25">
      <c r="A2136" s="43" t="str">
        <f t="shared" si="166"/>
        <v>US Power Physical</v>
      </c>
      <c r="B2136" s="43" t="str">
        <f t="shared" si="167"/>
        <v>US</v>
      </c>
      <c r="C2136" s="43" t="str">
        <f t="shared" si="168"/>
        <v>Power</v>
      </c>
      <c r="D2136" s="43" t="str">
        <f t="shared" si="169"/>
        <v>Physical</v>
      </c>
      <c r="E2136" s="43">
        <f>IF(VLOOKUP(S2136,'DD-Lookup'!$J$6:$L$50,3,FALSE)="Monthly",(YEAR(AC2136)-YEAR(AB2136))*12+MONTH(AC2136)-MONTH(AB2136)+1,(AC2136-AB2136+1))</f>
        <v>5</v>
      </c>
      <c r="F2136" s="210">
        <f t="shared" si="170"/>
        <v>250</v>
      </c>
      <c r="G2136" s="199">
        <v>1354357</v>
      </c>
      <c r="H2136" s="195">
        <v>37049.366122685198</v>
      </c>
      <c r="I2136" t="s">
        <v>3382</v>
      </c>
      <c r="M2136" t="s">
        <v>2766</v>
      </c>
      <c r="N2136" t="s">
        <v>3361</v>
      </c>
      <c r="O2136" t="s">
        <v>3835</v>
      </c>
      <c r="Q2136" s="196">
        <v>50</v>
      </c>
      <c r="S2136" t="s">
        <v>3340</v>
      </c>
      <c r="T2136" t="s">
        <v>3557</v>
      </c>
      <c r="U2136" s="198">
        <v>62.5</v>
      </c>
      <c r="V2136" t="s">
        <v>3487</v>
      </c>
      <c r="W2136" t="s">
        <v>3380</v>
      </c>
      <c r="X2136" t="s">
        <v>3366</v>
      </c>
      <c r="Y2136" t="s">
        <v>2662</v>
      </c>
      <c r="Z2136" t="s">
        <v>2990</v>
      </c>
      <c r="AA2136">
        <v>636886.1</v>
      </c>
      <c r="AB2136" s="195">
        <v>37074.875</v>
      </c>
      <c r="AC2136" s="195">
        <v>37078.875</v>
      </c>
    </row>
    <row r="2137" spans="1:29" x14ac:dyDescent="0.25">
      <c r="A2137" s="43" t="str">
        <f t="shared" si="166"/>
        <v xml:space="preserve"> Natural Gas Physical</v>
      </c>
      <c r="B2137" s="43" t="str">
        <f t="shared" si="167"/>
        <v/>
      </c>
      <c r="C2137" s="43" t="str">
        <f t="shared" si="168"/>
        <v>Natural Gas</v>
      </c>
      <c r="D2137" s="43" t="str">
        <f t="shared" si="169"/>
        <v>Physical</v>
      </c>
      <c r="E2137" s="43">
        <f>IF(VLOOKUP(S2137,'DD-Lookup'!$J$6:$L$50,3,FALSE)="Monthly",(YEAR(AC2137)-YEAR(AB2137))*12+MONTH(AC2137)-MONTH(AB2137)+1,(AC2137-AB2137+1))</f>
        <v>1</v>
      </c>
      <c r="F2137" s="210">
        <f t="shared" si="170"/>
        <v>5000</v>
      </c>
      <c r="G2137" s="199">
        <v>1354358</v>
      </c>
      <c r="H2137" s="195">
        <v>37049.366157407399</v>
      </c>
      <c r="I2137" t="s">
        <v>2185</v>
      </c>
      <c r="M2137" t="s">
        <v>3341</v>
      </c>
      <c r="N2137" t="s">
        <v>3104</v>
      </c>
      <c r="O2137" t="s">
        <v>688</v>
      </c>
      <c r="Q2137" s="196">
        <v>5000</v>
      </c>
      <c r="S2137" t="s">
        <v>3342</v>
      </c>
      <c r="T2137" t="s">
        <v>3557</v>
      </c>
      <c r="U2137" s="198">
        <v>2.79</v>
      </c>
      <c r="V2137" t="s">
        <v>3506</v>
      </c>
      <c r="W2137" t="s">
        <v>1770</v>
      </c>
      <c r="X2137" t="s">
        <v>3726</v>
      </c>
      <c r="Y2137" t="s">
        <v>2469</v>
      </c>
      <c r="Z2137" t="s">
        <v>2996</v>
      </c>
      <c r="AA2137">
        <v>836335</v>
      </c>
      <c r="AB2137" s="195">
        <v>37050.875011574099</v>
      </c>
      <c r="AC2137" s="195">
        <v>37050.875011574099</v>
      </c>
    </row>
    <row r="2138" spans="1:29" x14ac:dyDescent="0.25">
      <c r="A2138" s="43" t="str">
        <f t="shared" si="166"/>
        <v>US Natural Gas Physical</v>
      </c>
      <c r="B2138" s="43" t="str">
        <f t="shared" si="167"/>
        <v>US</v>
      </c>
      <c r="C2138" s="43" t="str">
        <f t="shared" si="168"/>
        <v>Natural Gas</v>
      </c>
      <c r="D2138" s="43" t="str">
        <f t="shared" si="169"/>
        <v>Physical</v>
      </c>
      <c r="E2138" s="43">
        <f>IF(VLOOKUP(S2138,'DD-Lookup'!$J$6:$L$50,3,FALSE)="Monthly",(YEAR(AC2138)-YEAR(AB2138))*12+MONTH(AC2138)-MONTH(AB2138)+1,(AC2138-AB2138+1))</f>
        <v>1</v>
      </c>
      <c r="F2138" s="210">
        <f t="shared" si="170"/>
        <v>1100</v>
      </c>
      <c r="G2138" s="199">
        <v>1354359</v>
      </c>
      <c r="H2138" s="195">
        <v>37049.366180555597</v>
      </c>
      <c r="I2138" t="s">
        <v>2513</v>
      </c>
      <c r="M2138" t="s">
        <v>3341</v>
      </c>
      <c r="N2138" t="s">
        <v>3747</v>
      </c>
      <c r="O2138" t="s">
        <v>2733</v>
      </c>
      <c r="Q2138" s="196">
        <v>1100</v>
      </c>
      <c r="S2138" t="s">
        <v>3342</v>
      </c>
      <c r="T2138" t="s">
        <v>3557</v>
      </c>
      <c r="U2138" s="198">
        <v>3.6</v>
      </c>
      <c r="V2138" t="s">
        <v>2514</v>
      </c>
      <c r="W2138" t="s">
        <v>2181</v>
      </c>
      <c r="X2138" t="s">
        <v>2182</v>
      </c>
      <c r="Y2138" t="s">
        <v>2469</v>
      </c>
      <c r="Z2138" t="s">
        <v>2995</v>
      </c>
      <c r="AA2138">
        <v>836336</v>
      </c>
      <c r="AB2138" s="195">
        <v>37050.875011574099</v>
      </c>
      <c r="AC2138" s="195">
        <v>37050.875011574099</v>
      </c>
    </row>
    <row r="2139" spans="1:29" x14ac:dyDescent="0.25">
      <c r="A2139" s="43" t="str">
        <f t="shared" si="166"/>
        <v>US Natural Gas Physical</v>
      </c>
      <c r="B2139" s="43" t="str">
        <f t="shared" si="167"/>
        <v>US</v>
      </c>
      <c r="C2139" s="43" t="str">
        <f t="shared" si="168"/>
        <v>Natural Gas</v>
      </c>
      <c r="D2139" s="43" t="str">
        <f t="shared" si="169"/>
        <v>Physical</v>
      </c>
      <c r="E2139" s="43">
        <f>IF(VLOOKUP(S2139,'DD-Lookup'!$J$6:$L$50,3,FALSE)="Monthly",(YEAR(AC2139)-YEAR(AB2139))*12+MONTH(AC2139)-MONTH(AB2139)+1,(AC2139-AB2139+1))</f>
        <v>1</v>
      </c>
      <c r="F2139" s="210">
        <f t="shared" si="170"/>
        <v>65000</v>
      </c>
      <c r="G2139" s="199">
        <v>1354360</v>
      </c>
      <c r="H2139" s="195">
        <v>37049.366203703699</v>
      </c>
      <c r="I2139" t="s">
        <v>3443</v>
      </c>
      <c r="M2139" t="s">
        <v>3341</v>
      </c>
      <c r="N2139" t="s">
        <v>3747</v>
      </c>
      <c r="O2139" t="s">
        <v>379</v>
      </c>
      <c r="P2139" s="196">
        <v>65000</v>
      </c>
      <c r="S2139" t="s">
        <v>3342</v>
      </c>
      <c r="T2139" t="s">
        <v>3557</v>
      </c>
      <c r="U2139" s="198">
        <v>3.7</v>
      </c>
      <c r="V2139" t="s">
        <v>2346</v>
      </c>
      <c r="W2139" t="s">
        <v>2467</v>
      </c>
      <c r="X2139" t="s">
        <v>2468</v>
      </c>
      <c r="Y2139" t="s">
        <v>2469</v>
      </c>
      <c r="Z2139" t="s">
        <v>2995</v>
      </c>
      <c r="AA2139">
        <v>836338</v>
      </c>
      <c r="AB2139" s="195">
        <v>37050.875011574099</v>
      </c>
      <c r="AC2139" s="195">
        <v>37050.875011574099</v>
      </c>
    </row>
    <row r="2140" spans="1:29" x14ac:dyDescent="0.25">
      <c r="A2140" s="43" t="str">
        <f t="shared" si="166"/>
        <v>US Natural Gas Physical</v>
      </c>
      <c r="B2140" s="43" t="str">
        <f t="shared" si="167"/>
        <v>US</v>
      </c>
      <c r="C2140" s="43" t="str">
        <f t="shared" si="168"/>
        <v>Natural Gas</v>
      </c>
      <c r="D2140" s="43" t="str">
        <f t="shared" si="169"/>
        <v>Physical</v>
      </c>
      <c r="E2140" s="43">
        <f>IF(VLOOKUP(S2140,'DD-Lookup'!$J$6:$L$50,3,FALSE)="Monthly",(YEAR(AC2140)-YEAR(AB2140))*12+MONTH(AC2140)-MONTH(AB2140)+1,(AC2140-AB2140+1))</f>
        <v>1</v>
      </c>
      <c r="F2140" s="210">
        <f t="shared" si="170"/>
        <v>5000</v>
      </c>
      <c r="G2140" s="199">
        <v>1354361</v>
      </c>
      <c r="H2140" s="195">
        <v>37049.366215277798</v>
      </c>
      <c r="I2140" t="s">
        <v>3316</v>
      </c>
      <c r="M2140" t="s">
        <v>3341</v>
      </c>
      <c r="N2140" t="s">
        <v>3747</v>
      </c>
      <c r="O2140" t="s">
        <v>1633</v>
      </c>
      <c r="Q2140" s="196">
        <v>5000</v>
      </c>
      <c r="S2140" t="s">
        <v>3342</v>
      </c>
      <c r="T2140" t="s">
        <v>3557</v>
      </c>
      <c r="U2140" s="198">
        <v>3.5</v>
      </c>
      <c r="V2140" t="s">
        <v>3192</v>
      </c>
      <c r="W2140" t="s">
        <v>2181</v>
      </c>
      <c r="X2140" t="s">
        <v>3093</v>
      </c>
      <c r="Y2140" t="s">
        <v>2469</v>
      </c>
      <c r="Z2140" t="s">
        <v>2995</v>
      </c>
      <c r="AA2140">
        <v>836337</v>
      </c>
      <c r="AB2140" s="195">
        <v>37050.875011574099</v>
      </c>
      <c r="AC2140" s="195">
        <v>37050.875011574099</v>
      </c>
    </row>
    <row r="2141" spans="1:29" x14ac:dyDescent="0.25">
      <c r="A2141" s="43" t="str">
        <f t="shared" si="166"/>
        <v>US Natural Gas Financial</v>
      </c>
      <c r="B2141" s="43" t="str">
        <f t="shared" si="167"/>
        <v>US</v>
      </c>
      <c r="C2141" s="43" t="str">
        <f t="shared" si="168"/>
        <v>Natural Gas</v>
      </c>
      <c r="D2141" s="43" t="str">
        <f t="shared" si="169"/>
        <v>Financial</v>
      </c>
      <c r="E2141" s="43">
        <f>IF(VLOOKUP(S2141,'DD-Lookup'!$J$6:$L$50,3,FALSE)="Monthly",(YEAR(AC2141)-YEAR(AB2141))*12+MONTH(AC2141)-MONTH(AB2141)+1,(AC2141-AB2141+1))</f>
        <v>23</v>
      </c>
      <c r="F2141" s="210">
        <f t="shared" si="170"/>
        <v>345000</v>
      </c>
      <c r="G2141" s="199">
        <v>1354363</v>
      </c>
      <c r="H2141" s="195">
        <v>37049.366226851896</v>
      </c>
      <c r="I2141" t="s">
        <v>2402</v>
      </c>
      <c r="M2141" t="s">
        <v>3341</v>
      </c>
      <c r="N2141" t="s">
        <v>2281</v>
      </c>
      <c r="O2141" t="s">
        <v>2156</v>
      </c>
      <c r="Q2141" s="196">
        <v>15000</v>
      </c>
      <c r="S2141" t="s">
        <v>3342</v>
      </c>
      <c r="T2141" t="s">
        <v>3557</v>
      </c>
      <c r="U2141" s="198">
        <v>3.6749999999999998</v>
      </c>
      <c r="V2141" t="s">
        <v>4233</v>
      </c>
      <c r="W2141" t="s">
        <v>2512</v>
      </c>
      <c r="X2141" t="s">
        <v>2170</v>
      </c>
      <c r="Y2141" t="s">
        <v>3575</v>
      </c>
      <c r="Z2141" t="s">
        <v>2995</v>
      </c>
      <c r="AA2141" t="s">
        <v>759</v>
      </c>
      <c r="AB2141" s="195">
        <v>37050.875011574099</v>
      </c>
      <c r="AC2141" s="195">
        <v>37072.875011574099</v>
      </c>
    </row>
    <row r="2142" spans="1:29" x14ac:dyDescent="0.25">
      <c r="A2142" s="43" t="str">
        <f t="shared" si="166"/>
        <v>US Natural Gas Physical</v>
      </c>
      <c r="B2142" s="43" t="str">
        <f t="shared" si="167"/>
        <v>US</v>
      </c>
      <c r="C2142" s="43" t="str">
        <f t="shared" si="168"/>
        <v>Natural Gas</v>
      </c>
      <c r="D2142" s="43" t="str">
        <f t="shared" si="169"/>
        <v>Physical</v>
      </c>
      <c r="E2142" s="43">
        <f>IF(VLOOKUP(S2142,'DD-Lookup'!$J$6:$L$50,3,FALSE)="Monthly",(YEAR(AC2142)-YEAR(AB2142))*12+MONTH(AC2142)-MONTH(AB2142)+1,(AC2142-AB2142+1))</f>
        <v>1</v>
      </c>
      <c r="F2142" s="210">
        <f t="shared" si="170"/>
        <v>20000</v>
      </c>
      <c r="G2142" s="199">
        <v>1354362</v>
      </c>
      <c r="H2142" s="195">
        <v>37049.366226851896</v>
      </c>
      <c r="I2142" t="s">
        <v>2183</v>
      </c>
      <c r="M2142" t="s">
        <v>3341</v>
      </c>
      <c r="N2142" t="s">
        <v>3747</v>
      </c>
      <c r="O2142" t="s">
        <v>1636</v>
      </c>
      <c r="Q2142" s="196">
        <v>20000</v>
      </c>
      <c r="S2142" t="s">
        <v>3342</v>
      </c>
      <c r="T2142" t="s">
        <v>3557</v>
      </c>
      <c r="U2142" s="198">
        <v>3.5150000000000001</v>
      </c>
      <c r="V2142" t="s">
        <v>2184</v>
      </c>
      <c r="W2142" t="s">
        <v>2366</v>
      </c>
      <c r="X2142" t="s">
        <v>3093</v>
      </c>
      <c r="Y2142" t="s">
        <v>2469</v>
      </c>
      <c r="Z2142" t="s">
        <v>2995</v>
      </c>
      <c r="AA2142">
        <v>836339</v>
      </c>
      <c r="AB2142" s="195">
        <v>37050.875011574099</v>
      </c>
      <c r="AC2142" s="195">
        <v>37050.875011574099</v>
      </c>
    </row>
    <row r="2143" spans="1:29" x14ac:dyDescent="0.25">
      <c r="A2143" s="43" t="str">
        <f t="shared" si="166"/>
        <v>US Natural Gas Physical</v>
      </c>
      <c r="B2143" s="43" t="str">
        <f t="shared" si="167"/>
        <v>US</v>
      </c>
      <c r="C2143" s="43" t="str">
        <f t="shared" si="168"/>
        <v>Natural Gas</v>
      </c>
      <c r="D2143" s="43" t="str">
        <f t="shared" si="169"/>
        <v>Physical</v>
      </c>
      <c r="E2143" s="43">
        <f>IF(VLOOKUP(S2143,'DD-Lookup'!$J$6:$L$50,3,FALSE)="Monthly",(YEAR(AC2143)-YEAR(AB2143))*12+MONTH(AC2143)-MONTH(AB2143)+1,(AC2143-AB2143+1))</f>
        <v>1</v>
      </c>
      <c r="F2143" s="210">
        <f t="shared" si="170"/>
        <v>10000</v>
      </c>
      <c r="G2143" s="199">
        <v>1354364</v>
      </c>
      <c r="H2143" s="195">
        <v>37049.3662847222</v>
      </c>
      <c r="I2143" t="s">
        <v>2483</v>
      </c>
      <c r="M2143" t="s">
        <v>3341</v>
      </c>
      <c r="N2143" t="s">
        <v>3747</v>
      </c>
      <c r="O2143" t="s">
        <v>541</v>
      </c>
      <c r="Q2143" s="196">
        <v>10000</v>
      </c>
      <c r="S2143" t="s">
        <v>3342</v>
      </c>
      <c r="T2143" t="s">
        <v>3557</v>
      </c>
      <c r="U2143" s="198">
        <v>3.7025000000000001</v>
      </c>
      <c r="V2143" t="s">
        <v>2486</v>
      </c>
      <c r="W2143" t="s">
        <v>2467</v>
      </c>
      <c r="X2143" t="s">
        <v>2468</v>
      </c>
      <c r="Y2143" t="s">
        <v>2469</v>
      </c>
      <c r="Z2143" t="s">
        <v>2995</v>
      </c>
      <c r="AA2143">
        <v>836340</v>
      </c>
      <c r="AB2143" s="195">
        <v>37050.875011574099</v>
      </c>
      <c r="AC2143" s="195">
        <v>37050.875011574099</v>
      </c>
    </row>
    <row r="2144" spans="1:29" x14ac:dyDescent="0.25">
      <c r="A2144" s="43" t="str">
        <f t="shared" si="166"/>
        <v>US Natural Gas Physical</v>
      </c>
      <c r="B2144" s="43" t="str">
        <f t="shared" si="167"/>
        <v>US</v>
      </c>
      <c r="C2144" s="43" t="str">
        <f t="shared" si="168"/>
        <v>Natural Gas</v>
      </c>
      <c r="D2144" s="43" t="str">
        <f t="shared" si="169"/>
        <v>Physical</v>
      </c>
      <c r="E2144" s="43">
        <f>IF(VLOOKUP(S2144,'DD-Lookup'!$J$6:$L$50,3,FALSE)="Monthly",(YEAR(AC2144)-YEAR(AB2144))*12+MONTH(AC2144)-MONTH(AB2144)+1,(AC2144-AB2144+1))</f>
        <v>1</v>
      </c>
      <c r="F2144" s="210">
        <f t="shared" si="170"/>
        <v>10000</v>
      </c>
      <c r="G2144" s="199">
        <v>1354365</v>
      </c>
      <c r="H2144" s="195">
        <v>37049.366365740701</v>
      </c>
      <c r="I2144" t="s">
        <v>2398</v>
      </c>
      <c r="M2144" t="s">
        <v>3341</v>
      </c>
      <c r="N2144" t="s">
        <v>3747</v>
      </c>
      <c r="O2144" t="s">
        <v>2733</v>
      </c>
      <c r="P2144" s="196">
        <v>10000</v>
      </c>
      <c r="S2144" t="s">
        <v>3342</v>
      </c>
      <c r="T2144" t="s">
        <v>3557</v>
      </c>
      <c r="U2144" s="198">
        <v>3.59</v>
      </c>
      <c r="V2144" t="s">
        <v>4286</v>
      </c>
      <c r="W2144" t="s">
        <v>2181</v>
      </c>
      <c r="X2144" t="s">
        <v>2182</v>
      </c>
      <c r="Y2144" t="s">
        <v>2469</v>
      </c>
      <c r="Z2144" t="s">
        <v>2995</v>
      </c>
      <c r="AA2144">
        <v>836341</v>
      </c>
      <c r="AB2144" s="195">
        <v>37050.875011574099</v>
      </c>
      <c r="AC2144" s="195">
        <v>37050.875011574099</v>
      </c>
    </row>
    <row r="2145" spans="1:29" x14ac:dyDescent="0.25">
      <c r="A2145" s="43" t="str">
        <f t="shared" si="166"/>
        <v>US Natural Gas Physical</v>
      </c>
      <c r="B2145" s="43" t="str">
        <f t="shared" si="167"/>
        <v>US</v>
      </c>
      <c r="C2145" s="43" t="str">
        <f t="shared" si="168"/>
        <v>Natural Gas</v>
      </c>
      <c r="D2145" s="43" t="str">
        <f t="shared" si="169"/>
        <v>Physical</v>
      </c>
      <c r="E2145" s="43">
        <f>IF(VLOOKUP(S2145,'DD-Lookup'!$J$6:$L$50,3,FALSE)="Monthly",(YEAR(AC2145)-YEAR(AB2145))*12+MONTH(AC2145)-MONTH(AB2145)+1,(AC2145-AB2145+1))</f>
        <v>1</v>
      </c>
      <c r="F2145" s="210">
        <f t="shared" si="170"/>
        <v>1521</v>
      </c>
      <c r="G2145" s="199">
        <v>1354367</v>
      </c>
      <c r="H2145" s="195">
        <v>37049.3663773148</v>
      </c>
      <c r="I2145" t="s">
        <v>2487</v>
      </c>
      <c r="M2145" t="s">
        <v>3341</v>
      </c>
      <c r="N2145" t="s">
        <v>3747</v>
      </c>
      <c r="O2145" t="s">
        <v>453</v>
      </c>
      <c r="Q2145" s="196">
        <v>1521</v>
      </c>
      <c r="S2145" t="s">
        <v>3342</v>
      </c>
      <c r="T2145" t="s">
        <v>3557</v>
      </c>
      <c r="U2145" s="198">
        <v>6.05</v>
      </c>
      <c r="V2145" t="s">
        <v>3645</v>
      </c>
      <c r="W2145" t="s">
        <v>454</v>
      </c>
      <c r="X2145" t="s">
        <v>3092</v>
      </c>
      <c r="Y2145" t="s">
        <v>2469</v>
      </c>
      <c r="Z2145" t="s">
        <v>2995</v>
      </c>
      <c r="AA2145">
        <v>836342</v>
      </c>
      <c r="AB2145" s="195">
        <v>37050.875011574099</v>
      </c>
      <c r="AC2145" s="195">
        <v>37050.875011574099</v>
      </c>
    </row>
    <row r="2146" spans="1:29" x14ac:dyDescent="0.25">
      <c r="A2146" s="43" t="str">
        <f t="shared" si="166"/>
        <v>US Natural Gas Physical</v>
      </c>
      <c r="B2146" s="43" t="str">
        <f t="shared" si="167"/>
        <v>US</v>
      </c>
      <c r="C2146" s="43" t="str">
        <f t="shared" si="168"/>
        <v>Natural Gas</v>
      </c>
      <c r="D2146" s="43" t="str">
        <f t="shared" si="169"/>
        <v>Physical</v>
      </c>
      <c r="E2146" s="43">
        <f>IF(VLOOKUP(S2146,'DD-Lookup'!$J$6:$L$50,3,FALSE)="Monthly",(YEAR(AC2146)-YEAR(AB2146))*12+MONTH(AC2146)-MONTH(AB2146)+1,(AC2146-AB2146+1))</f>
        <v>1</v>
      </c>
      <c r="F2146" s="210">
        <f t="shared" si="170"/>
        <v>5000</v>
      </c>
      <c r="G2146" s="199">
        <v>1354368</v>
      </c>
      <c r="H2146" s="195">
        <v>37049.366388888899</v>
      </c>
      <c r="I2146" t="s">
        <v>3321</v>
      </c>
      <c r="M2146" t="s">
        <v>3341</v>
      </c>
      <c r="N2146" t="s">
        <v>3747</v>
      </c>
      <c r="O2146" t="s">
        <v>487</v>
      </c>
      <c r="Q2146" s="196">
        <v>5000</v>
      </c>
      <c r="S2146" t="s">
        <v>3342</v>
      </c>
      <c r="T2146" t="s">
        <v>3557</v>
      </c>
      <c r="U2146" s="198">
        <v>2.42</v>
      </c>
      <c r="V2146" t="s">
        <v>3322</v>
      </c>
      <c r="W2146" t="s">
        <v>3108</v>
      </c>
      <c r="X2146" t="s">
        <v>3092</v>
      </c>
      <c r="Y2146" t="s">
        <v>2469</v>
      </c>
      <c r="Z2146" t="s">
        <v>2995</v>
      </c>
      <c r="AA2146">
        <v>836343</v>
      </c>
      <c r="AB2146" s="195">
        <v>37050.875011574099</v>
      </c>
      <c r="AC2146" s="195">
        <v>37050.875011574099</v>
      </c>
    </row>
    <row r="2147" spans="1:29" x14ac:dyDescent="0.25">
      <c r="A2147" s="43" t="str">
        <f t="shared" si="166"/>
        <v>US Natural Gas Physical</v>
      </c>
      <c r="B2147" s="43" t="str">
        <f t="shared" si="167"/>
        <v>US</v>
      </c>
      <c r="C2147" s="43" t="str">
        <f t="shared" si="168"/>
        <v>Natural Gas</v>
      </c>
      <c r="D2147" s="43" t="str">
        <f t="shared" si="169"/>
        <v>Physical</v>
      </c>
      <c r="E2147" s="43">
        <f>IF(VLOOKUP(S2147,'DD-Lookup'!$J$6:$L$50,3,FALSE)="Monthly",(YEAR(AC2147)-YEAR(AB2147))*12+MONTH(AC2147)-MONTH(AB2147)+1,(AC2147-AB2147+1))</f>
        <v>1</v>
      </c>
      <c r="F2147" s="210">
        <f t="shared" si="170"/>
        <v>10000</v>
      </c>
      <c r="G2147" s="199">
        <v>1354369</v>
      </c>
      <c r="H2147" s="195">
        <v>37049.366400462997</v>
      </c>
      <c r="I2147" t="s">
        <v>3360</v>
      </c>
      <c r="M2147" t="s">
        <v>3341</v>
      </c>
      <c r="N2147" t="s">
        <v>3747</v>
      </c>
      <c r="O2147" t="s">
        <v>475</v>
      </c>
      <c r="P2147" s="196">
        <v>10000</v>
      </c>
      <c r="S2147" t="s">
        <v>3342</v>
      </c>
      <c r="T2147" t="s">
        <v>3557</v>
      </c>
      <c r="U2147" s="198">
        <v>5.8</v>
      </c>
      <c r="V2147" t="s">
        <v>2292</v>
      </c>
      <c r="W2147" t="s">
        <v>454</v>
      </c>
      <c r="X2147" t="s">
        <v>3092</v>
      </c>
      <c r="Y2147" t="s">
        <v>2469</v>
      </c>
      <c r="Z2147" t="s">
        <v>2995</v>
      </c>
      <c r="AA2147">
        <v>836344</v>
      </c>
      <c r="AB2147" s="195">
        <v>37050.875011574099</v>
      </c>
      <c r="AC2147" s="195">
        <v>37050.875011574099</v>
      </c>
    </row>
    <row r="2148" spans="1:29" x14ac:dyDescent="0.25">
      <c r="A2148" s="43" t="str">
        <f t="shared" si="166"/>
        <v xml:space="preserve"> Natural Gas Financial</v>
      </c>
      <c r="B2148" s="43" t="str">
        <f t="shared" si="167"/>
        <v/>
      </c>
      <c r="C2148" s="43" t="str">
        <f t="shared" si="168"/>
        <v>Natural Gas</v>
      </c>
      <c r="D2148" s="43" t="str">
        <f t="shared" si="169"/>
        <v>Financial</v>
      </c>
      <c r="E2148" s="43">
        <f>IF(VLOOKUP(S2148,'DD-Lookup'!$J$6:$L$50,3,FALSE)="Monthly",(YEAR(AC2148)-YEAR(AB2148))*12+MONTH(AC2148)-MONTH(AB2148)+1,(AC2148-AB2148+1))</f>
        <v>214</v>
      </c>
      <c r="F2148" s="210">
        <f t="shared" si="170"/>
        <v>1070000</v>
      </c>
      <c r="G2148" s="199">
        <v>1354371</v>
      </c>
      <c r="H2148" s="195">
        <v>37049.366446759297</v>
      </c>
      <c r="I2148" t="s">
        <v>3482</v>
      </c>
      <c r="M2148" t="s">
        <v>3341</v>
      </c>
      <c r="N2148" t="s">
        <v>3521</v>
      </c>
      <c r="O2148" t="s">
        <v>3177</v>
      </c>
      <c r="P2148" s="196">
        <v>5000</v>
      </c>
      <c r="S2148" t="s">
        <v>3342</v>
      </c>
      <c r="T2148" t="s">
        <v>3557</v>
      </c>
      <c r="U2148" s="198">
        <v>-0.42</v>
      </c>
      <c r="V2148" t="s">
        <v>760</v>
      </c>
      <c r="W2148" t="s">
        <v>3522</v>
      </c>
      <c r="X2148" t="s">
        <v>3523</v>
      </c>
      <c r="Y2148" t="s">
        <v>3575</v>
      </c>
      <c r="Z2148" t="s">
        <v>2996</v>
      </c>
      <c r="AA2148" t="s">
        <v>761</v>
      </c>
      <c r="AB2148" s="195">
        <v>37347</v>
      </c>
      <c r="AC2148" s="195">
        <v>37560</v>
      </c>
    </row>
    <row r="2149" spans="1:29" x14ac:dyDescent="0.25">
      <c r="A2149" s="43" t="str">
        <f t="shared" si="166"/>
        <v>US Natural Gas Physical</v>
      </c>
      <c r="B2149" s="43" t="str">
        <f t="shared" si="167"/>
        <v>US</v>
      </c>
      <c r="C2149" s="43" t="str">
        <f t="shared" si="168"/>
        <v>Natural Gas</v>
      </c>
      <c r="D2149" s="43" t="str">
        <f t="shared" si="169"/>
        <v>Physical</v>
      </c>
      <c r="E2149" s="43">
        <f>IF(VLOOKUP(S2149,'DD-Lookup'!$J$6:$L$50,3,FALSE)="Monthly",(YEAR(AC2149)-YEAR(AB2149))*12+MONTH(AC2149)-MONTH(AB2149)+1,(AC2149-AB2149+1))</f>
        <v>1</v>
      </c>
      <c r="F2149" s="210">
        <f t="shared" si="170"/>
        <v>5308</v>
      </c>
      <c r="G2149" s="199">
        <v>1354372</v>
      </c>
      <c r="H2149" s="195">
        <v>37049.366458333301</v>
      </c>
      <c r="I2149" t="s">
        <v>3094</v>
      </c>
      <c r="M2149" t="s">
        <v>3341</v>
      </c>
      <c r="N2149" t="s">
        <v>3747</v>
      </c>
      <c r="O2149" t="s">
        <v>1636</v>
      </c>
      <c r="Q2149" s="196">
        <v>5308</v>
      </c>
      <c r="S2149" t="s">
        <v>3342</v>
      </c>
      <c r="T2149" t="s">
        <v>3557</v>
      </c>
      <c r="U2149" s="198">
        <v>3.5175000000000001</v>
      </c>
      <c r="V2149" t="s">
        <v>3095</v>
      </c>
      <c r="W2149" t="s">
        <v>2366</v>
      </c>
      <c r="X2149" t="s">
        <v>3093</v>
      </c>
      <c r="Y2149" t="s">
        <v>2469</v>
      </c>
      <c r="Z2149" t="s">
        <v>2995</v>
      </c>
      <c r="AA2149">
        <v>836346</v>
      </c>
      <c r="AB2149" s="195">
        <v>37050.875011574099</v>
      </c>
      <c r="AC2149" s="195">
        <v>37050.875011574099</v>
      </c>
    </row>
    <row r="2150" spans="1:29" x14ac:dyDescent="0.25">
      <c r="A2150" s="43" t="str">
        <f t="shared" si="166"/>
        <v>US Natural Gas Physical</v>
      </c>
      <c r="B2150" s="43" t="str">
        <f t="shared" si="167"/>
        <v>US</v>
      </c>
      <c r="C2150" s="43" t="str">
        <f t="shared" si="168"/>
        <v>Natural Gas</v>
      </c>
      <c r="D2150" s="43" t="str">
        <f t="shared" si="169"/>
        <v>Physical</v>
      </c>
      <c r="E2150" s="43">
        <f>IF(VLOOKUP(S2150,'DD-Lookup'!$J$6:$L$50,3,FALSE)="Monthly",(YEAR(AC2150)-YEAR(AB2150))*12+MONTH(AC2150)-MONTH(AB2150)+1,(AC2150-AB2150+1))</f>
        <v>1</v>
      </c>
      <c r="F2150" s="210">
        <f t="shared" si="170"/>
        <v>5000</v>
      </c>
      <c r="G2150" s="199">
        <v>1354373</v>
      </c>
      <c r="H2150" s="195">
        <v>37049.3664699074</v>
      </c>
      <c r="I2150" t="s">
        <v>2513</v>
      </c>
      <c r="M2150" t="s">
        <v>3341</v>
      </c>
      <c r="N2150" t="s">
        <v>3747</v>
      </c>
      <c r="O2150" t="s">
        <v>1636</v>
      </c>
      <c r="Q2150" s="196">
        <v>5000</v>
      </c>
      <c r="S2150" t="s">
        <v>3342</v>
      </c>
      <c r="T2150" t="s">
        <v>3557</v>
      </c>
      <c r="U2150" s="198">
        <v>3.5175000000000001</v>
      </c>
      <c r="V2150" t="s">
        <v>2514</v>
      </c>
      <c r="W2150" t="s">
        <v>2366</v>
      </c>
      <c r="X2150" t="s">
        <v>3093</v>
      </c>
      <c r="Y2150" t="s">
        <v>2469</v>
      </c>
      <c r="Z2150" t="s">
        <v>2995</v>
      </c>
      <c r="AA2150">
        <v>836347</v>
      </c>
      <c r="AB2150" s="195">
        <v>37050.875011574099</v>
      </c>
      <c r="AC2150" s="195">
        <v>37050.875011574099</v>
      </c>
    </row>
    <row r="2151" spans="1:29" x14ac:dyDescent="0.25">
      <c r="A2151" s="43" t="str">
        <f t="shared" si="166"/>
        <v>US Natural Gas Physical</v>
      </c>
      <c r="B2151" s="43" t="str">
        <f t="shared" si="167"/>
        <v>US</v>
      </c>
      <c r="C2151" s="43" t="str">
        <f t="shared" si="168"/>
        <v>Natural Gas</v>
      </c>
      <c r="D2151" s="43" t="str">
        <f t="shared" si="169"/>
        <v>Physical</v>
      </c>
      <c r="E2151" s="43">
        <f>IF(VLOOKUP(S2151,'DD-Lookup'!$J$6:$L$50,3,FALSE)="Monthly",(YEAR(AC2151)-YEAR(AB2151))*12+MONTH(AC2151)-MONTH(AB2151)+1,(AC2151-AB2151+1))</f>
        <v>1</v>
      </c>
      <c r="F2151" s="210">
        <f t="shared" si="170"/>
        <v>10000</v>
      </c>
      <c r="G2151" s="199">
        <v>1354374</v>
      </c>
      <c r="H2151" s="195">
        <v>37049.366504629601</v>
      </c>
      <c r="I2151" t="s">
        <v>2280</v>
      </c>
      <c r="M2151" t="s">
        <v>3341</v>
      </c>
      <c r="N2151" t="s">
        <v>3747</v>
      </c>
      <c r="O2151" t="s">
        <v>1630</v>
      </c>
      <c r="Q2151" s="196">
        <v>10000</v>
      </c>
      <c r="S2151" t="s">
        <v>3342</v>
      </c>
      <c r="T2151" t="s">
        <v>3557</v>
      </c>
      <c r="U2151" s="198">
        <v>3.7</v>
      </c>
      <c r="V2151" t="s">
        <v>2344</v>
      </c>
      <c r="W2151" t="s">
        <v>2175</v>
      </c>
      <c r="X2151" t="s">
        <v>2176</v>
      </c>
      <c r="Y2151" t="s">
        <v>2469</v>
      </c>
      <c r="Z2151" t="s">
        <v>2995</v>
      </c>
      <c r="AA2151">
        <v>836349</v>
      </c>
      <c r="AB2151" s="195">
        <v>37050.875011574099</v>
      </c>
      <c r="AC2151" s="195">
        <v>37050.875011574099</v>
      </c>
    </row>
    <row r="2152" spans="1:29" x14ac:dyDescent="0.25">
      <c r="A2152" s="43" t="str">
        <f t="shared" si="166"/>
        <v>US Crude Financial</v>
      </c>
      <c r="B2152" s="43" t="str">
        <f t="shared" si="167"/>
        <v>US</v>
      </c>
      <c r="C2152" s="43" t="str">
        <f t="shared" si="168"/>
        <v>Crude</v>
      </c>
      <c r="D2152" s="43" t="str">
        <f t="shared" si="169"/>
        <v>Financial</v>
      </c>
      <c r="E2152" s="43">
        <f>IF(VLOOKUP(S2152,'DD-Lookup'!$J$6:$L$50,3,FALSE)="Monthly",(YEAR(AC2152)-YEAR(AB2152))*12+MONTH(AC2152)-MONTH(AB2152)+1,(AC2152-AB2152+1))</f>
        <v>1</v>
      </c>
      <c r="F2152" s="210">
        <f t="shared" si="170"/>
        <v>25000</v>
      </c>
      <c r="G2152" s="199">
        <v>1354375</v>
      </c>
      <c r="H2152" s="195">
        <v>37049.3665162037</v>
      </c>
      <c r="I2152" t="s">
        <v>3339</v>
      </c>
      <c r="M2152" t="s">
        <v>3437</v>
      </c>
      <c r="N2152" t="s">
        <v>2653</v>
      </c>
      <c r="O2152" t="s">
        <v>3359</v>
      </c>
      <c r="Q2152" s="196">
        <v>25000</v>
      </c>
      <c r="S2152" t="s">
        <v>3347</v>
      </c>
      <c r="T2152" t="s">
        <v>3557</v>
      </c>
      <c r="U2152" s="198">
        <v>27.54</v>
      </c>
      <c r="V2152" t="s">
        <v>2788</v>
      </c>
      <c r="W2152" t="s">
        <v>2655</v>
      </c>
      <c r="X2152" t="s">
        <v>2656</v>
      </c>
      <c r="Y2152" t="s">
        <v>2778</v>
      </c>
      <c r="Z2152" t="s">
        <v>2995</v>
      </c>
      <c r="AA2152">
        <v>115436</v>
      </c>
      <c r="AB2152" s="195">
        <v>37073</v>
      </c>
      <c r="AC2152" s="195">
        <v>37103</v>
      </c>
    </row>
    <row r="2153" spans="1:29" x14ac:dyDescent="0.25">
      <c r="A2153" s="43" t="str">
        <f t="shared" si="166"/>
        <v>US Natural Gas Physical</v>
      </c>
      <c r="B2153" s="43" t="str">
        <f t="shared" si="167"/>
        <v>US</v>
      </c>
      <c r="C2153" s="43" t="str">
        <f t="shared" si="168"/>
        <v>Natural Gas</v>
      </c>
      <c r="D2153" s="43" t="str">
        <f t="shared" si="169"/>
        <v>Physical</v>
      </c>
      <c r="E2153" s="43">
        <f>IF(VLOOKUP(S2153,'DD-Lookup'!$J$6:$L$50,3,FALSE)="Monthly",(YEAR(AC2153)-YEAR(AB2153))*12+MONTH(AC2153)-MONTH(AB2153)+1,(AC2153-AB2153+1))</f>
        <v>1</v>
      </c>
      <c r="F2153" s="210">
        <f t="shared" si="170"/>
        <v>5000</v>
      </c>
      <c r="G2153" s="199">
        <v>1354377</v>
      </c>
      <c r="H2153" s="195">
        <v>37049.366550925901</v>
      </c>
      <c r="I2153" t="s">
        <v>3375</v>
      </c>
      <c r="M2153" t="s">
        <v>3341</v>
      </c>
      <c r="N2153" t="s">
        <v>3747</v>
      </c>
      <c r="O2153" t="s">
        <v>487</v>
      </c>
      <c r="Q2153" s="196">
        <v>5000</v>
      </c>
      <c r="S2153" t="s">
        <v>3342</v>
      </c>
      <c r="T2153" t="s">
        <v>3557</v>
      </c>
      <c r="U2153" s="198">
        <v>2.44</v>
      </c>
      <c r="V2153" t="s">
        <v>3107</v>
      </c>
      <c r="W2153" t="s">
        <v>3108</v>
      </c>
      <c r="X2153" t="s">
        <v>3092</v>
      </c>
      <c r="Y2153" t="s">
        <v>2469</v>
      </c>
      <c r="Z2153" t="s">
        <v>2995</v>
      </c>
      <c r="AA2153">
        <v>836348</v>
      </c>
      <c r="AB2153" s="195">
        <v>37050.875011574099</v>
      </c>
      <c r="AC2153" s="195">
        <v>37050.875011574099</v>
      </c>
    </row>
    <row r="2154" spans="1:29" x14ac:dyDescent="0.25">
      <c r="A2154" s="43" t="str">
        <f t="shared" si="166"/>
        <v>US Natural Gas Physical</v>
      </c>
      <c r="B2154" s="43" t="str">
        <f t="shared" si="167"/>
        <v>US</v>
      </c>
      <c r="C2154" s="43" t="str">
        <f t="shared" si="168"/>
        <v>Natural Gas</v>
      </c>
      <c r="D2154" s="43" t="str">
        <f t="shared" si="169"/>
        <v>Physical</v>
      </c>
      <c r="E2154" s="43">
        <f>IF(VLOOKUP(S2154,'DD-Lookup'!$J$6:$L$50,3,FALSE)="Monthly",(YEAR(AC2154)-YEAR(AB2154))*12+MONTH(AC2154)-MONTH(AB2154)+1,(AC2154-AB2154+1))</f>
        <v>1</v>
      </c>
      <c r="F2154" s="210">
        <f t="shared" si="170"/>
        <v>1419</v>
      </c>
      <c r="G2154" s="199">
        <v>1354376</v>
      </c>
      <c r="H2154" s="195">
        <v>37049.366550925901</v>
      </c>
      <c r="I2154" t="s">
        <v>3087</v>
      </c>
      <c r="M2154" t="s">
        <v>3341</v>
      </c>
      <c r="N2154" t="s">
        <v>3747</v>
      </c>
      <c r="O2154" t="s">
        <v>2706</v>
      </c>
      <c r="Q2154" s="196">
        <v>1419</v>
      </c>
      <c r="S2154" t="s">
        <v>3342</v>
      </c>
      <c r="T2154" t="s">
        <v>3557</v>
      </c>
      <c r="U2154" s="198">
        <v>3.88</v>
      </c>
      <c r="V2154" t="s">
        <v>2573</v>
      </c>
      <c r="W2154" t="s">
        <v>431</v>
      </c>
      <c r="X2154" t="s">
        <v>3077</v>
      </c>
      <c r="Y2154" t="s">
        <v>2469</v>
      </c>
      <c r="Z2154" t="s">
        <v>2995</v>
      </c>
      <c r="AA2154">
        <v>836352</v>
      </c>
      <c r="AB2154" s="195">
        <v>37050.875011574099</v>
      </c>
      <c r="AC2154" s="195">
        <v>37050.875011574099</v>
      </c>
    </row>
    <row r="2155" spans="1:29" x14ac:dyDescent="0.25">
      <c r="A2155" s="43" t="str">
        <f t="shared" si="166"/>
        <v>US Natural Gas Physical</v>
      </c>
      <c r="B2155" s="43" t="str">
        <f t="shared" si="167"/>
        <v>US</v>
      </c>
      <c r="C2155" s="43" t="str">
        <f t="shared" si="168"/>
        <v>Natural Gas</v>
      </c>
      <c r="D2155" s="43" t="str">
        <f t="shared" si="169"/>
        <v>Physical</v>
      </c>
      <c r="E2155" s="43">
        <f>IF(VLOOKUP(S2155,'DD-Lookup'!$J$6:$L$50,3,FALSE)="Monthly",(YEAR(AC2155)-YEAR(AB2155))*12+MONTH(AC2155)-MONTH(AB2155)+1,(AC2155-AB2155+1))</f>
        <v>1</v>
      </c>
      <c r="F2155" s="210">
        <f t="shared" si="170"/>
        <v>20000</v>
      </c>
      <c r="G2155" s="199">
        <v>1354379</v>
      </c>
      <c r="H2155" s="195">
        <v>37049.366597222201</v>
      </c>
      <c r="I2155" t="s">
        <v>2244</v>
      </c>
      <c r="M2155" t="s">
        <v>3341</v>
      </c>
      <c r="N2155" t="s">
        <v>3747</v>
      </c>
      <c r="O2155" t="s">
        <v>396</v>
      </c>
      <c r="Q2155" s="196">
        <v>20000</v>
      </c>
      <c r="S2155" t="s">
        <v>3342</v>
      </c>
      <c r="T2155" t="s">
        <v>3557</v>
      </c>
      <c r="U2155" s="198">
        <v>3.5175000000000001</v>
      </c>
      <c r="V2155" t="s">
        <v>3238</v>
      </c>
      <c r="W2155" t="s">
        <v>2347</v>
      </c>
      <c r="X2155" t="s">
        <v>2484</v>
      </c>
      <c r="Y2155" t="s">
        <v>2469</v>
      </c>
      <c r="Z2155" t="s">
        <v>2995</v>
      </c>
      <c r="AA2155">
        <v>836351</v>
      </c>
      <c r="AB2155" s="195">
        <v>37050.875011574099</v>
      </c>
      <c r="AC2155" s="195">
        <v>37050.875011574099</v>
      </c>
    </row>
    <row r="2156" spans="1:29" x14ac:dyDescent="0.25">
      <c r="A2156" s="43" t="str">
        <f t="shared" si="166"/>
        <v>US Natural Gas Physical</v>
      </c>
      <c r="B2156" s="43" t="str">
        <f t="shared" si="167"/>
        <v>US</v>
      </c>
      <c r="C2156" s="43" t="str">
        <f t="shared" si="168"/>
        <v>Natural Gas</v>
      </c>
      <c r="D2156" s="43" t="str">
        <f t="shared" si="169"/>
        <v>Physical</v>
      </c>
      <c r="E2156" s="43">
        <f>IF(VLOOKUP(S2156,'DD-Lookup'!$J$6:$L$50,3,FALSE)="Monthly",(YEAR(AC2156)-YEAR(AB2156))*12+MONTH(AC2156)-MONTH(AB2156)+1,(AC2156-AB2156+1))</f>
        <v>1</v>
      </c>
      <c r="F2156" s="210">
        <f t="shared" si="170"/>
        <v>5000</v>
      </c>
      <c r="G2156" s="199">
        <v>1354378</v>
      </c>
      <c r="H2156" s="195">
        <v>37049.366597222201</v>
      </c>
      <c r="I2156" t="s">
        <v>2173</v>
      </c>
      <c r="M2156" t="s">
        <v>3341</v>
      </c>
      <c r="N2156" t="s">
        <v>3747</v>
      </c>
      <c r="O2156" t="s">
        <v>448</v>
      </c>
      <c r="P2156" s="196">
        <v>5000</v>
      </c>
      <c r="S2156" t="s">
        <v>3342</v>
      </c>
      <c r="T2156" t="s">
        <v>3557</v>
      </c>
      <c r="U2156" s="198">
        <v>3.59</v>
      </c>
      <c r="V2156" t="s">
        <v>3301</v>
      </c>
      <c r="W2156" t="s">
        <v>2181</v>
      </c>
      <c r="X2156" t="s">
        <v>2182</v>
      </c>
      <c r="Y2156" t="s">
        <v>2469</v>
      </c>
      <c r="Z2156" t="s">
        <v>2995</v>
      </c>
      <c r="AA2156">
        <v>836350</v>
      </c>
      <c r="AB2156" s="195">
        <v>37050.875011574099</v>
      </c>
      <c r="AC2156" s="195">
        <v>37050.875011574099</v>
      </c>
    </row>
    <row r="2157" spans="1:29" x14ac:dyDescent="0.25">
      <c r="A2157" s="43" t="str">
        <f t="shared" si="166"/>
        <v>US Natural Gas Physical</v>
      </c>
      <c r="B2157" s="43" t="str">
        <f t="shared" si="167"/>
        <v>US</v>
      </c>
      <c r="C2157" s="43" t="str">
        <f t="shared" si="168"/>
        <v>Natural Gas</v>
      </c>
      <c r="D2157" s="43" t="str">
        <f t="shared" si="169"/>
        <v>Physical</v>
      </c>
      <c r="E2157" s="43">
        <f>IF(VLOOKUP(S2157,'DD-Lookup'!$J$6:$L$50,3,FALSE)="Monthly",(YEAR(AC2157)-YEAR(AB2157))*12+MONTH(AC2157)-MONTH(AB2157)+1,(AC2157-AB2157+1))</f>
        <v>1</v>
      </c>
      <c r="F2157" s="210">
        <f t="shared" si="170"/>
        <v>5000</v>
      </c>
      <c r="G2157" s="199">
        <v>1354381</v>
      </c>
      <c r="H2157" s="195">
        <v>37049.366620370398</v>
      </c>
      <c r="I2157" t="s">
        <v>3083</v>
      </c>
      <c r="M2157" t="s">
        <v>3341</v>
      </c>
      <c r="N2157" t="s">
        <v>3747</v>
      </c>
      <c r="O2157" t="s">
        <v>1623</v>
      </c>
      <c r="Q2157" s="196">
        <v>5000</v>
      </c>
      <c r="S2157" t="s">
        <v>3342</v>
      </c>
      <c r="T2157" t="s">
        <v>3557</v>
      </c>
      <c r="U2157" s="198">
        <v>3.7850000000000001</v>
      </c>
      <c r="V2157" t="s">
        <v>762</v>
      </c>
      <c r="W2157" t="s">
        <v>2190</v>
      </c>
      <c r="X2157" t="s">
        <v>2191</v>
      </c>
      <c r="Y2157" t="s">
        <v>2469</v>
      </c>
      <c r="Z2157" t="s">
        <v>2995</v>
      </c>
      <c r="AA2157">
        <v>836353</v>
      </c>
      <c r="AB2157" s="195">
        <v>37050.875011574099</v>
      </c>
      <c r="AC2157" s="195">
        <v>37050.875011574099</v>
      </c>
    </row>
    <row r="2158" spans="1:29" x14ac:dyDescent="0.25">
      <c r="A2158" s="43" t="str">
        <f t="shared" si="166"/>
        <v>US Natural Gas Physical</v>
      </c>
      <c r="B2158" s="43" t="str">
        <f t="shared" si="167"/>
        <v>US</v>
      </c>
      <c r="C2158" s="43" t="str">
        <f t="shared" si="168"/>
        <v>Natural Gas</v>
      </c>
      <c r="D2158" s="43" t="str">
        <f t="shared" si="169"/>
        <v>Physical</v>
      </c>
      <c r="E2158" s="43">
        <f>IF(VLOOKUP(S2158,'DD-Lookup'!$J$6:$L$50,3,FALSE)="Monthly",(YEAR(AC2158)-YEAR(AB2158))*12+MONTH(AC2158)-MONTH(AB2158)+1,(AC2158-AB2158+1))</f>
        <v>1</v>
      </c>
      <c r="F2158" s="210">
        <f t="shared" si="170"/>
        <v>1419</v>
      </c>
      <c r="G2158" s="199">
        <v>1354380</v>
      </c>
      <c r="H2158" s="195">
        <v>37049.366620370398</v>
      </c>
      <c r="I2158" t="s">
        <v>2398</v>
      </c>
      <c r="M2158" t="s">
        <v>3341</v>
      </c>
      <c r="N2158" t="s">
        <v>3747</v>
      </c>
      <c r="O2158" t="s">
        <v>2733</v>
      </c>
      <c r="P2158" s="196">
        <v>1419</v>
      </c>
      <c r="S2158" t="s">
        <v>3342</v>
      </c>
      <c r="T2158" t="s">
        <v>3557</v>
      </c>
      <c r="U2158" s="198">
        <v>3.585</v>
      </c>
      <c r="V2158" t="s">
        <v>4286</v>
      </c>
      <c r="W2158" t="s">
        <v>2181</v>
      </c>
      <c r="X2158" t="s">
        <v>2182</v>
      </c>
      <c r="Y2158" t="s">
        <v>2469</v>
      </c>
      <c r="Z2158" t="s">
        <v>2995</v>
      </c>
      <c r="AA2158">
        <v>836355</v>
      </c>
      <c r="AB2158" s="195">
        <v>37050.875011574099</v>
      </c>
      <c r="AC2158" s="195">
        <v>37050.875011574099</v>
      </c>
    </row>
    <row r="2159" spans="1:29" x14ac:dyDescent="0.25">
      <c r="A2159" s="43" t="str">
        <f t="shared" si="166"/>
        <v>US Natural Gas Physical</v>
      </c>
      <c r="B2159" s="43" t="str">
        <f t="shared" si="167"/>
        <v>US</v>
      </c>
      <c r="C2159" s="43" t="str">
        <f t="shared" si="168"/>
        <v>Natural Gas</v>
      </c>
      <c r="D2159" s="43" t="str">
        <f t="shared" si="169"/>
        <v>Physical</v>
      </c>
      <c r="E2159" s="43">
        <f>IF(VLOOKUP(S2159,'DD-Lookup'!$J$6:$L$50,3,FALSE)="Monthly",(YEAR(AC2159)-YEAR(AB2159))*12+MONTH(AC2159)-MONTH(AB2159)+1,(AC2159-AB2159+1))</f>
        <v>1</v>
      </c>
      <c r="F2159" s="210">
        <f t="shared" si="170"/>
        <v>10000</v>
      </c>
      <c r="G2159" s="199">
        <v>1354382</v>
      </c>
      <c r="H2159" s="195">
        <v>37049.366631944402</v>
      </c>
      <c r="I2159" t="s">
        <v>3509</v>
      </c>
      <c r="M2159" t="s">
        <v>3341</v>
      </c>
      <c r="N2159" t="s">
        <v>3747</v>
      </c>
      <c r="O2159" t="s">
        <v>448</v>
      </c>
      <c r="Q2159" s="196">
        <v>10000</v>
      </c>
      <c r="S2159" t="s">
        <v>3342</v>
      </c>
      <c r="T2159" t="s">
        <v>3557</v>
      </c>
      <c r="U2159" s="198">
        <v>3.6</v>
      </c>
      <c r="V2159" t="s">
        <v>3878</v>
      </c>
      <c r="W2159" t="s">
        <v>2181</v>
      </c>
      <c r="X2159" t="s">
        <v>2182</v>
      </c>
      <c r="Y2159" t="s">
        <v>2469</v>
      </c>
      <c r="Z2159" t="s">
        <v>2995</v>
      </c>
      <c r="AA2159">
        <v>836356</v>
      </c>
      <c r="AB2159" s="195">
        <v>37050.875011574099</v>
      </c>
      <c r="AC2159" s="195">
        <v>37050.875011574099</v>
      </c>
    </row>
    <row r="2160" spans="1:29" x14ac:dyDescent="0.25">
      <c r="A2160" s="43" t="str">
        <f t="shared" si="166"/>
        <v>US Natural Gas Physical</v>
      </c>
      <c r="B2160" s="43" t="str">
        <f t="shared" si="167"/>
        <v>US</v>
      </c>
      <c r="C2160" s="43" t="str">
        <f t="shared" si="168"/>
        <v>Natural Gas</v>
      </c>
      <c r="D2160" s="43" t="str">
        <f t="shared" si="169"/>
        <v>Physical</v>
      </c>
      <c r="E2160" s="43">
        <f>IF(VLOOKUP(S2160,'DD-Lookup'!$J$6:$L$50,3,FALSE)="Monthly",(YEAR(AC2160)-YEAR(AB2160))*12+MONTH(AC2160)-MONTH(AB2160)+1,(AC2160-AB2160+1))</f>
        <v>1</v>
      </c>
      <c r="F2160" s="210">
        <f t="shared" si="170"/>
        <v>5000</v>
      </c>
      <c r="G2160" s="199">
        <v>1354383</v>
      </c>
      <c r="H2160" s="195">
        <v>37049.366666666698</v>
      </c>
      <c r="I2160" t="s">
        <v>3360</v>
      </c>
      <c r="M2160" t="s">
        <v>3341</v>
      </c>
      <c r="N2160" t="s">
        <v>3747</v>
      </c>
      <c r="O2160" t="s">
        <v>453</v>
      </c>
      <c r="P2160" s="196">
        <v>5000</v>
      </c>
      <c r="S2160" t="s">
        <v>3342</v>
      </c>
      <c r="T2160" t="s">
        <v>3557</v>
      </c>
      <c r="U2160" s="198">
        <v>5.8</v>
      </c>
      <c r="V2160" t="s">
        <v>2292</v>
      </c>
      <c r="W2160" t="s">
        <v>454</v>
      </c>
      <c r="X2160" t="s">
        <v>3092</v>
      </c>
      <c r="Y2160" t="s">
        <v>2469</v>
      </c>
      <c r="Z2160" t="s">
        <v>2995</v>
      </c>
      <c r="AA2160">
        <v>836354</v>
      </c>
      <c r="AB2160" s="195">
        <v>37050.875011574099</v>
      </c>
      <c r="AC2160" s="195">
        <v>37050.875011574099</v>
      </c>
    </row>
    <row r="2161" spans="1:29" x14ac:dyDescent="0.25">
      <c r="A2161" s="43" t="str">
        <f t="shared" si="166"/>
        <v>US Crude Financial</v>
      </c>
      <c r="B2161" s="43" t="str">
        <f t="shared" si="167"/>
        <v>US</v>
      </c>
      <c r="C2161" s="43" t="str">
        <f t="shared" si="168"/>
        <v>Crude</v>
      </c>
      <c r="D2161" s="43" t="str">
        <f t="shared" si="169"/>
        <v>Financial</v>
      </c>
      <c r="E2161" s="43">
        <f>IF(VLOOKUP(S2161,'DD-Lookup'!$J$6:$L$50,3,FALSE)="Monthly",(YEAR(AC2161)-YEAR(AB2161))*12+MONTH(AC2161)-MONTH(AB2161)+1,(AC2161-AB2161+1))</f>
        <v>1</v>
      </c>
      <c r="F2161" s="210">
        <f t="shared" si="170"/>
        <v>25000</v>
      </c>
      <c r="G2161" s="199">
        <v>1354384</v>
      </c>
      <c r="H2161" s="195">
        <v>37049.366678240702</v>
      </c>
      <c r="I2161" t="s">
        <v>3339</v>
      </c>
      <c r="M2161" t="s">
        <v>3437</v>
      </c>
      <c r="N2161" t="s">
        <v>2653</v>
      </c>
      <c r="O2161" t="s">
        <v>3359</v>
      </c>
      <c r="Q2161" s="196">
        <v>25000</v>
      </c>
      <c r="S2161" t="s">
        <v>3347</v>
      </c>
      <c r="T2161" t="s">
        <v>3557</v>
      </c>
      <c r="U2161" s="198">
        <v>27.56</v>
      </c>
      <c r="V2161" t="s">
        <v>2788</v>
      </c>
      <c r="W2161" t="s">
        <v>2655</v>
      </c>
      <c r="X2161" t="s">
        <v>2656</v>
      </c>
      <c r="Y2161" t="s">
        <v>2778</v>
      </c>
      <c r="Z2161" t="s">
        <v>2995</v>
      </c>
      <c r="AA2161">
        <v>115437</v>
      </c>
      <c r="AB2161" s="195">
        <v>37073</v>
      </c>
      <c r="AC2161" s="195">
        <v>37103</v>
      </c>
    </row>
    <row r="2162" spans="1:29" x14ac:dyDescent="0.25">
      <c r="A2162" s="43" t="str">
        <f t="shared" si="166"/>
        <v>US Natural Gas Physical</v>
      </c>
      <c r="B2162" s="43" t="str">
        <f t="shared" si="167"/>
        <v>US</v>
      </c>
      <c r="C2162" s="43" t="str">
        <f t="shared" si="168"/>
        <v>Natural Gas</v>
      </c>
      <c r="D2162" s="43" t="str">
        <f t="shared" si="169"/>
        <v>Physical</v>
      </c>
      <c r="E2162" s="43">
        <f>IF(VLOOKUP(S2162,'DD-Lookup'!$J$6:$L$50,3,FALSE)="Monthly",(YEAR(AC2162)-YEAR(AB2162))*12+MONTH(AC2162)-MONTH(AB2162)+1,(AC2162-AB2162+1))</f>
        <v>1</v>
      </c>
      <c r="F2162" s="210">
        <f t="shared" si="170"/>
        <v>5000</v>
      </c>
      <c r="G2162" s="199">
        <v>1354385</v>
      </c>
      <c r="H2162" s="195">
        <v>37049.3666898148</v>
      </c>
      <c r="I2162" t="s">
        <v>2507</v>
      </c>
      <c r="M2162" t="s">
        <v>3341</v>
      </c>
      <c r="N2162" t="s">
        <v>3747</v>
      </c>
      <c r="O2162" t="s">
        <v>448</v>
      </c>
      <c r="P2162" s="196">
        <v>5000</v>
      </c>
      <c r="S2162" t="s">
        <v>3342</v>
      </c>
      <c r="T2162" t="s">
        <v>3557</v>
      </c>
      <c r="U2162" s="198">
        <v>3.59</v>
      </c>
      <c r="V2162" t="s">
        <v>3496</v>
      </c>
      <c r="W2162" t="s">
        <v>2181</v>
      </c>
      <c r="X2162" t="s">
        <v>2182</v>
      </c>
      <c r="Y2162" t="s">
        <v>2469</v>
      </c>
      <c r="Z2162" t="s">
        <v>2995</v>
      </c>
      <c r="AA2162">
        <v>836357</v>
      </c>
      <c r="AB2162" s="195">
        <v>37050.875011574099</v>
      </c>
      <c r="AC2162" s="195">
        <v>37050.875011574099</v>
      </c>
    </row>
    <row r="2163" spans="1:29" x14ac:dyDescent="0.25">
      <c r="A2163" s="43" t="str">
        <f t="shared" si="166"/>
        <v>US Natural Gas Physical</v>
      </c>
      <c r="B2163" s="43" t="str">
        <f t="shared" si="167"/>
        <v>US</v>
      </c>
      <c r="C2163" s="43" t="str">
        <f t="shared" si="168"/>
        <v>Natural Gas</v>
      </c>
      <c r="D2163" s="43" t="str">
        <f t="shared" si="169"/>
        <v>Physical</v>
      </c>
      <c r="E2163" s="43">
        <f>IF(VLOOKUP(S2163,'DD-Lookup'!$J$6:$L$50,3,FALSE)="Monthly",(YEAR(AC2163)-YEAR(AB2163))*12+MONTH(AC2163)-MONTH(AB2163)+1,(AC2163-AB2163+1))</f>
        <v>1</v>
      </c>
      <c r="F2163" s="210">
        <f t="shared" si="170"/>
        <v>4250</v>
      </c>
      <c r="G2163" s="199">
        <v>1354386</v>
      </c>
      <c r="H2163" s="195">
        <v>37049.3666898148</v>
      </c>
      <c r="I2163" t="s">
        <v>3094</v>
      </c>
      <c r="M2163" t="s">
        <v>3341</v>
      </c>
      <c r="N2163" t="s">
        <v>3747</v>
      </c>
      <c r="O2163" t="s">
        <v>1624</v>
      </c>
      <c r="Q2163" s="196">
        <v>4250</v>
      </c>
      <c r="S2163" t="s">
        <v>3342</v>
      </c>
      <c r="T2163" t="s">
        <v>3557</v>
      </c>
      <c r="U2163" s="198">
        <v>3.57</v>
      </c>
      <c r="V2163" t="s">
        <v>3095</v>
      </c>
      <c r="W2163" t="s">
        <v>2366</v>
      </c>
      <c r="X2163" t="s">
        <v>3093</v>
      </c>
      <c r="Y2163" t="s">
        <v>2469</v>
      </c>
      <c r="Z2163" t="s">
        <v>2995</v>
      </c>
      <c r="AA2163">
        <v>836358</v>
      </c>
      <c r="AB2163" s="195">
        <v>37050.875011574099</v>
      </c>
      <c r="AC2163" s="195">
        <v>37050.875011574099</v>
      </c>
    </row>
    <row r="2164" spans="1:29" x14ac:dyDescent="0.25">
      <c r="A2164" s="43" t="str">
        <f t="shared" si="166"/>
        <v xml:space="preserve"> Natural Gas Physical</v>
      </c>
      <c r="B2164" s="43" t="str">
        <f t="shared" si="167"/>
        <v/>
      </c>
      <c r="C2164" s="43" t="str">
        <f t="shared" si="168"/>
        <v>Natural Gas</v>
      </c>
      <c r="D2164" s="43" t="str">
        <f t="shared" si="169"/>
        <v>Physical</v>
      </c>
      <c r="E2164" s="43">
        <f>IF(VLOOKUP(S2164,'DD-Lookup'!$J$6:$L$50,3,FALSE)="Monthly",(YEAR(AC2164)-YEAR(AB2164))*12+MONTH(AC2164)-MONTH(AB2164)+1,(AC2164-AB2164+1))</f>
        <v>23</v>
      </c>
      <c r="F2164" s="210">
        <f t="shared" si="170"/>
        <v>230000</v>
      </c>
      <c r="G2164" s="199">
        <v>1354387</v>
      </c>
      <c r="H2164" s="195">
        <v>37049.366701388899</v>
      </c>
      <c r="I2164" t="s">
        <v>2414</v>
      </c>
      <c r="M2164" t="s">
        <v>3341</v>
      </c>
      <c r="N2164" t="s">
        <v>2492</v>
      </c>
      <c r="O2164" t="s">
        <v>3687</v>
      </c>
      <c r="P2164" s="196">
        <v>10000</v>
      </c>
      <c r="S2164" t="s">
        <v>3342</v>
      </c>
      <c r="T2164" t="s">
        <v>3557</v>
      </c>
      <c r="U2164" s="198">
        <v>3.7650000000000001</v>
      </c>
      <c r="V2164" t="s">
        <v>2789</v>
      </c>
      <c r="W2164" t="s">
        <v>2493</v>
      </c>
      <c r="X2164" t="s">
        <v>2494</v>
      </c>
      <c r="Y2164" t="s">
        <v>2469</v>
      </c>
      <c r="Z2164" t="s">
        <v>2995</v>
      </c>
      <c r="AA2164">
        <v>836360</v>
      </c>
      <c r="AB2164" s="195">
        <v>37050.875011574099</v>
      </c>
      <c r="AC2164" s="195">
        <v>37072.875011574099</v>
      </c>
    </row>
    <row r="2165" spans="1:29" x14ac:dyDescent="0.25">
      <c r="A2165" s="43" t="str">
        <f t="shared" si="166"/>
        <v>US Natural Gas Physical</v>
      </c>
      <c r="B2165" s="43" t="str">
        <f t="shared" si="167"/>
        <v>US</v>
      </c>
      <c r="C2165" s="43" t="str">
        <f t="shared" si="168"/>
        <v>Natural Gas</v>
      </c>
      <c r="D2165" s="43" t="str">
        <f t="shared" si="169"/>
        <v>Physical</v>
      </c>
      <c r="E2165" s="43">
        <f>IF(VLOOKUP(S2165,'DD-Lookup'!$J$6:$L$50,3,FALSE)="Monthly",(YEAR(AC2165)-YEAR(AB2165))*12+MONTH(AC2165)-MONTH(AB2165)+1,(AC2165-AB2165+1))</f>
        <v>1</v>
      </c>
      <c r="F2165" s="210">
        <f t="shared" si="170"/>
        <v>5000</v>
      </c>
      <c r="G2165" s="199">
        <v>1354388</v>
      </c>
      <c r="H2165" s="195">
        <v>37049.366701388899</v>
      </c>
      <c r="I2165" t="s">
        <v>3316</v>
      </c>
      <c r="M2165" t="s">
        <v>3341</v>
      </c>
      <c r="N2165" t="s">
        <v>3747</v>
      </c>
      <c r="O2165" t="s">
        <v>379</v>
      </c>
      <c r="Q2165" s="196">
        <v>5000</v>
      </c>
      <c r="S2165" t="s">
        <v>3342</v>
      </c>
      <c r="T2165" t="s">
        <v>3557</v>
      </c>
      <c r="U2165" s="198">
        <v>3.7050000000000001</v>
      </c>
      <c r="V2165" t="s">
        <v>3350</v>
      </c>
      <c r="W2165" t="s">
        <v>2467</v>
      </c>
      <c r="X2165" t="s">
        <v>2468</v>
      </c>
      <c r="Y2165" t="s">
        <v>2469</v>
      </c>
      <c r="Z2165" t="s">
        <v>2995</v>
      </c>
      <c r="AA2165">
        <v>836359</v>
      </c>
      <c r="AB2165" s="195">
        <v>37050.875011574099</v>
      </c>
      <c r="AC2165" s="195">
        <v>37050.875011574099</v>
      </c>
    </row>
    <row r="2166" spans="1:29" x14ac:dyDescent="0.25">
      <c r="A2166" s="43" t="str">
        <f t="shared" si="166"/>
        <v>US Natural Gas Financial</v>
      </c>
      <c r="B2166" s="43" t="str">
        <f t="shared" si="167"/>
        <v>US</v>
      </c>
      <c r="C2166" s="43" t="str">
        <f t="shared" si="168"/>
        <v>Natural Gas</v>
      </c>
      <c r="D2166" s="43" t="str">
        <f t="shared" si="169"/>
        <v>Financial</v>
      </c>
      <c r="E2166" s="43">
        <f>IF(VLOOKUP(S2166,'DD-Lookup'!$J$6:$L$50,3,FALSE)="Monthly",(YEAR(AC2166)-YEAR(AB2166))*12+MONTH(AC2166)-MONTH(AB2166)+1,(AC2166-AB2166+1))</f>
        <v>31</v>
      </c>
      <c r="F2166" s="210">
        <f t="shared" si="170"/>
        <v>3100</v>
      </c>
      <c r="G2166" s="199">
        <v>1354389</v>
      </c>
      <c r="H2166" s="195">
        <v>37049.366793981499</v>
      </c>
      <c r="I2166" t="s">
        <v>2652</v>
      </c>
      <c r="M2166" t="s">
        <v>3341</v>
      </c>
      <c r="N2166" t="s">
        <v>2455</v>
      </c>
      <c r="O2166" t="s">
        <v>4189</v>
      </c>
      <c r="P2166" s="196">
        <v>100</v>
      </c>
      <c r="S2166" t="s">
        <v>2407</v>
      </c>
      <c r="T2166" t="s">
        <v>3557</v>
      </c>
      <c r="U2166" s="198">
        <v>8.5000000000000006E-2</v>
      </c>
      <c r="V2166" t="s">
        <v>763</v>
      </c>
      <c r="W2166" t="s">
        <v>2408</v>
      </c>
      <c r="X2166" t="s">
        <v>2409</v>
      </c>
      <c r="Y2166" t="s">
        <v>3575</v>
      </c>
      <c r="Z2166" t="s">
        <v>2995</v>
      </c>
      <c r="AA2166" t="s">
        <v>764</v>
      </c>
      <c r="AB2166" s="195">
        <v>37073</v>
      </c>
      <c r="AC2166" s="195">
        <v>37103</v>
      </c>
    </row>
    <row r="2167" spans="1:29" x14ac:dyDescent="0.25">
      <c r="A2167" s="43" t="str">
        <f t="shared" si="166"/>
        <v>US Natural Gas Physical</v>
      </c>
      <c r="B2167" s="43" t="str">
        <f t="shared" si="167"/>
        <v>US</v>
      </c>
      <c r="C2167" s="43" t="str">
        <f t="shared" si="168"/>
        <v>Natural Gas</v>
      </c>
      <c r="D2167" s="43" t="str">
        <f t="shared" si="169"/>
        <v>Physical</v>
      </c>
      <c r="E2167" s="43">
        <f>IF(VLOOKUP(S2167,'DD-Lookup'!$J$6:$L$50,3,FALSE)="Monthly",(YEAR(AC2167)-YEAR(AB2167))*12+MONTH(AC2167)-MONTH(AB2167)+1,(AC2167-AB2167+1))</f>
        <v>1</v>
      </c>
      <c r="F2167" s="210">
        <f t="shared" si="170"/>
        <v>3072</v>
      </c>
      <c r="G2167" s="199">
        <v>1354391</v>
      </c>
      <c r="H2167" s="195">
        <v>37049.366886573996</v>
      </c>
      <c r="I2167" t="s">
        <v>2187</v>
      </c>
      <c r="M2167" t="s">
        <v>3341</v>
      </c>
      <c r="N2167" t="s">
        <v>3747</v>
      </c>
      <c r="O2167" t="s">
        <v>393</v>
      </c>
      <c r="Q2167" s="196">
        <v>3072</v>
      </c>
      <c r="S2167" t="s">
        <v>3342</v>
      </c>
      <c r="T2167" t="s">
        <v>3557</v>
      </c>
      <c r="U2167" s="198">
        <v>3.49</v>
      </c>
      <c r="V2167" t="s">
        <v>2516</v>
      </c>
      <c r="W2167" t="s">
        <v>2347</v>
      </c>
      <c r="X2167" t="s">
        <v>2484</v>
      </c>
      <c r="Y2167" t="s">
        <v>2469</v>
      </c>
      <c r="Z2167" t="s">
        <v>2995</v>
      </c>
      <c r="AA2167">
        <v>836362</v>
      </c>
      <c r="AB2167" s="195">
        <v>37050.875011574099</v>
      </c>
      <c r="AC2167" s="195">
        <v>37050.875011574099</v>
      </c>
    </row>
    <row r="2168" spans="1:29" x14ac:dyDescent="0.25">
      <c r="A2168" s="43" t="str">
        <f t="shared" si="166"/>
        <v>US Natural Gas Physical</v>
      </c>
      <c r="B2168" s="43" t="str">
        <f t="shared" si="167"/>
        <v>US</v>
      </c>
      <c r="C2168" s="43" t="str">
        <f t="shared" si="168"/>
        <v>Natural Gas</v>
      </c>
      <c r="D2168" s="43" t="str">
        <f t="shared" si="169"/>
        <v>Physical</v>
      </c>
      <c r="E2168" s="43">
        <f>IF(VLOOKUP(S2168,'DD-Lookup'!$J$6:$L$50,3,FALSE)="Monthly",(YEAR(AC2168)-YEAR(AB2168))*12+MONTH(AC2168)-MONTH(AB2168)+1,(AC2168-AB2168+1))</f>
        <v>1</v>
      </c>
      <c r="F2168" s="210">
        <f t="shared" si="170"/>
        <v>20000</v>
      </c>
      <c r="G2168" s="199">
        <v>1354393</v>
      </c>
      <c r="H2168" s="195">
        <v>37049.3669212963</v>
      </c>
      <c r="I2168" t="s">
        <v>2488</v>
      </c>
      <c r="M2168" t="s">
        <v>3341</v>
      </c>
      <c r="N2168" t="s">
        <v>3747</v>
      </c>
      <c r="O2168" t="s">
        <v>399</v>
      </c>
      <c r="Q2168" s="196">
        <v>20000</v>
      </c>
      <c r="S2168" t="s">
        <v>3342</v>
      </c>
      <c r="T2168" t="s">
        <v>3557</v>
      </c>
      <c r="U2168" s="198">
        <v>3.5150000000000001</v>
      </c>
      <c r="V2168" t="s">
        <v>2166</v>
      </c>
      <c r="W2168" t="s">
        <v>2347</v>
      </c>
      <c r="X2168" t="s">
        <v>2484</v>
      </c>
      <c r="Y2168" t="s">
        <v>2469</v>
      </c>
      <c r="Z2168" t="s">
        <v>2995</v>
      </c>
      <c r="AA2168">
        <v>836363</v>
      </c>
      <c r="AB2168" s="195">
        <v>37050.875011574099</v>
      </c>
      <c r="AC2168" s="195">
        <v>37050.875011574099</v>
      </c>
    </row>
    <row r="2169" spans="1:29" x14ac:dyDescent="0.25">
      <c r="A2169" s="43" t="str">
        <f t="shared" si="166"/>
        <v>US Natural Gas Physical</v>
      </c>
      <c r="B2169" s="43" t="str">
        <f t="shared" si="167"/>
        <v>US</v>
      </c>
      <c r="C2169" s="43" t="str">
        <f t="shared" si="168"/>
        <v>Natural Gas</v>
      </c>
      <c r="D2169" s="43" t="str">
        <f t="shared" si="169"/>
        <v>Physical</v>
      </c>
      <c r="E2169" s="43">
        <f>IF(VLOOKUP(S2169,'DD-Lookup'!$J$6:$L$50,3,FALSE)="Monthly",(YEAR(AC2169)-YEAR(AB2169))*12+MONTH(AC2169)-MONTH(AB2169)+1,(AC2169-AB2169+1))</f>
        <v>1</v>
      </c>
      <c r="F2169" s="210">
        <f t="shared" si="170"/>
        <v>5000</v>
      </c>
      <c r="G2169" s="199">
        <v>1354392</v>
      </c>
      <c r="H2169" s="195">
        <v>37049.3669212963</v>
      </c>
      <c r="I2169" t="s">
        <v>2421</v>
      </c>
      <c r="M2169" t="s">
        <v>3341</v>
      </c>
      <c r="N2169" t="s">
        <v>3747</v>
      </c>
      <c r="O2169" t="s">
        <v>2706</v>
      </c>
      <c r="P2169" s="196">
        <v>5000</v>
      </c>
      <c r="S2169" t="s">
        <v>3342</v>
      </c>
      <c r="T2169" t="s">
        <v>3557</v>
      </c>
      <c r="U2169" s="198">
        <v>3.86</v>
      </c>
      <c r="V2169">
        <v>10041965</v>
      </c>
      <c r="W2169" t="s">
        <v>431</v>
      </c>
      <c r="X2169" t="s">
        <v>3077</v>
      </c>
      <c r="Y2169" t="s">
        <v>2469</v>
      </c>
      <c r="Z2169" t="s">
        <v>2995</v>
      </c>
      <c r="AA2169">
        <v>836361</v>
      </c>
      <c r="AB2169" s="195">
        <v>37050.875011574099</v>
      </c>
      <c r="AC2169" s="195">
        <v>37050.875011574099</v>
      </c>
    </row>
    <row r="2170" spans="1:29" x14ac:dyDescent="0.25">
      <c r="A2170" s="43" t="str">
        <f t="shared" si="166"/>
        <v>US Natural Gas Financial</v>
      </c>
      <c r="B2170" s="43" t="str">
        <f t="shared" si="167"/>
        <v>US</v>
      </c>
      <c r="C2170" s="43" t="str">
        <f t="shared" si="168"/>
        <v>Natural Gas</v>
      </c>
      <c r="D2170" s="43" t="str">
        <f t="shared" si="169"/>
        <v>Financial</v>
      </c>
      <c r="E2170" s="43">
        <f>IF(VLOOKUP(S2170,'DD-Lookup'!$J$6:$L$50,3,FALSE)="Monthly",(YEAR(AC2170)-YEAR(AB2170))*12+MONTH(AC2170)-MONTH(AB2170)+1,(AC2170-AB2170+1))</f>
        <v>151</v>
      </c>
      <c r="F2170" s="210">
        <f t="shared" si="170"/>
        <v>1510000</v>
      </c>
      <c r="G2170" s="199">
        <v>1354394</v>
      </c>
      <c r="H2170" s="195">
        <v>37049.366932870398</v>
      </c>
      <c r="I2170" t="s">
        <v>3527</v>
      </c>
      <c r="M2170" t="s">
        <v>3341</v>
      </c>
      <c r="N2170" t="s">
        <v>2476</v>
      </c>
      <c r="O2170" t="s">
        <v>765</v>
      </c>
      <c r="P2170" s="196">
        <v>10000</v>
      </c>
      <c r="S2170" t="s">
        <v>3342</v>
      </c>
      <c r="T2170" t="s">
        <v>3557</v>
      </c>
      <c r="U2170" s="198">
        <v>-0.05</v>
      </c>
      <c r="V2170" t="s">
        <v>2404</v>
      </c>
      <c r="W2170" t="s">
        <v>2376</v>
      </c>
      <c r="X2170" t="s">
        <v>2377</v>
      </c>
      <c r="Y2170" t="s">
        <v>3575</v>
      </c>
      <c r="Z2170" t="s">
        <v>2995</v>
      </c>
      <c r="AA2170" t="s">
        <v>766</v>
      </c>
      <c r="AB2170" s="195">
        <v>37196.875</v>
      </c>
      <c r="AC2170" s="195">
        <v>37346.875</v>
      </c>
    </row>
    <row r="2171" spans="1:29" x14ac:dyDescent="0.25">
      <c r="A2171" s="43" t="str">
        <f t="shared" si="166"/>
        <v xml:space="preserve"> Natural Gas Physical</v>
      </c>
      <c r="B2171" s="43" t="str">
        <f t="shared" si="167"/>
        <v/>
      </c>
      <c r="C2171" s="43" t="str">
        <f t="shared" si="168"/>
        <v>Natural Gas</v>
      </c>
      <c r="D2171" s="43" t="str">
        <f t="shared" si="169"/>
        <v>Physical</v>
      </c>
      <c r="E2171" s="43">
        <f>IF(VLOOKUP(S2171,'DD-Lookup'!$J$6:$L$50,3,FALSE)="Monthly",(YEAR(AC2171)-YEAR(AB2171))*12+MONTH(AC2171)-MONTH(AB2171)+1,(AC2171-AB2171+1))</f>
        <v>1</v>
      </c>
      <c r="F2171" s="210">
        <f t="shared" si="170"/>
        <v>10000</v>
      </c>
      <c r="G2171" s="199">
        <v>1354396</v>
      </c>
      <c r="H2171" s="195">
        <v>37049.367013888899</v>
      </c>
      <c r="I2171" t="s">
        <v>2269</v>
      </c>
      <c r="M2171" t="s">
        <v>3341</v>
      </c>
      <c r="N2171" t="s">
        <v>2492</v>
      </c>
      <c r="O2171" t="s">
        <v>507</v>
      </c>
      <c r="Q2171" s="196">
        <v>10000</v>
      </c>
      <c r="S2171" t="s">
        <v>3342</v>
      </c>
      <c r="T2171" t="s">
        <v>3557</v>
      </c>
      <c r="U2171" s="198">
        <v>3.7749999999999999</v>
      </c>
      <c r="V2171" t="s">
        <v>2361</v>
      </c>
      <c r="W2171" t="s">
        <v>2493</v>
      </c>
      <c r="X2171" t="s">
        <v>2494</v>
      </c>
      <c r="Y2171" t="s">
        <v>2469</v>
      </c>
      <c r="Z2171" t="s">
        <v>2995</v>
      </c>
      <c r="AA2171">
        <v>836366</v>
      </c>
      <c r="AB2171" s="195">
        <v>37050.875011574099</v>
      </c>
      <c r="AC2171" s="195">
        <v>37050.875011574099</v>
      </c>
    </row>
    <row r="2172" spans="1:29" x14ac:dyDescent="0.25">
      <c r="A2172" s="43" t="str">
        <f t="shared" si="166"/>
        <v>US Natural Gas Physical</v>
      </c>
      <c r="B2172" s="43" t="str">
        <f t="shared" si="167"/>
        <v>US</v>
      </c>
      <c r="C2172" s="43" t="str">
        <f t="shared" si="168"/>
        <v>Natural Gas</v>
      </c>
      <c r="D2172" s="43" t="str">
        <f t="shared" si="169"/>
        <v>Physical</v>
      </c>
      <c r="E2172" s="43">
        <f>IF(VLOOKUP(S2172,'DD-Lookup'!$J$6:$L$50,3,FALSE)="Monthly",(YEAR(AC2172)-YEAR(AB2172))*12+MONTH(AC2172)-MONTH(AB2172)+1,(AC2172-AB2172+1))</f>
        <v>1</v>
      </c>
      <c r="F2172" s="210">
        <f t="shared" si="170"/>
        <v>10000</v>
      </c>
      <c r="G2172" s="199">
        <v>1354397</v>
      </c>
      <c r="H2172" s="195">
        <v>37049.367025462998</v>
      </c>
      <c r="I2172" t="s">
        <v>2487</v>
      </c>
      <c r="M2172" t="s">
        <v>3341</v>
      </c>
      <c r="N2172" t="s">
        <v>3747</v>
      </c>
      <c r="O2172" t="s">
        <v>393</v>
      </c>
      <c r="Q2172" s="196">
        <v>10000</v>
      </c>
      <c r="S2172" t="s">
        <v>3342</v>
      </c>
      <c r="T2172" t="s">
        <v>3557</v>
      </c>
      <c r="U2172" s="198">
        <v>3.49</v>
      </c>
      <c r="V2172" t="s">
        <v>3489</v>
      </c>
      <c r="W2172" t="s">
        <v>2347</v>
      </c>
      <c r="X2172" t="s">
        <v>2484</v>
      </c>
      <c r="Y2172" t="s">
        <v>2469</v>
      </c>
      <c r="Z2172" t="s">
        <v>2995</v>
      </c>
      <c r="AA2172">
        <v>836364</v>
      </c>
      <c r="AB2172" s="195">
        <v>37050.875011574099</v>
      </c>
      <c r="AC2172" s="195">
        <v>37050.875011574099</v>
      </c>
    </row>
    <row r="2173" spans="1:29" x14ac:dyDescent="0.25">
      <c r="A2173" s="43" t="str">
        <f t="shared" si="166"/>
        <v>US Natural Gas Physical</v>
      </c>
      <c r="B2173" s="43" t="str">
        <f t="shared" si="167"/>
        <v>US</v>
      </c>
      <c r="C2173" s="43" t="str">
        <f t="shared" si="168"/>
        <v>Natural Gas</v>
      </c>
      <c r="D2173" s="43" t="str">
        <f t="shared" si="169"/>
        <v>Physical</v>
      </c>
      <c r="E2173" s="43">
        <f>IF(VLOOKUP(S2173,'DD-Lookup'!$J$6:$L$50,3,FALSE)="Monthly",(YEAR(AC2173)-YEAR(AB2173))*12+MONTH(AC2173)-MONTH(AB2173)+1,(AC2173-AB2173+1))</f>
        <v>1</v>
      </c>
      <c r="F2173" s="210">
        <f t="shared" si="170"/>
        <v>5000</v>
      </c>
      <c r="G2173" s="199">
        <v>1354399</v>
      </c>
      <c r="H2173" s="195">
        <v>37049.367037037002</v>
      </c>
      <c r="I2173" t="s">
        <v>2483</v>
      </c>
      <c r="M2173" t="s">
        <v>3341</v>
      </c>
      <c r="N2173" t="s">
        <v>3747</v>
      </c>
      <c r="O2173" t="s">
        <v>394</v>
      </c>
      <c r="Q2173" s="196">
        <v>5000</v>
      </c>
      <c r="S2173" t="s">
        <v>3342</v>
      </c>
      <c r="T2173" t="s">
        <v>3557</v>
      </c>
      <c r="U2173" s="198">
        <v>3.6175000000000002</v>
      </c>
      <c r="V2173" t="s">
        <v>2365</v>
      </c>
      <c r="W2173" t="s">
        <v>2498</v>
      </c>
      <c r="X2173" t="s">
        <v>2499</v>
      </c>
      <c r="Y2173" t="s">
        <v>2469</v>
      </c>
      <c r="Z2173" t="s">
        <v>2995</v>
      </c>
      <c r="AA2173">
        <v>836368</v>
      </c>
      <c r="AB2173" s="195">
        <v>37050.875011574099</v>
      </c>
      <c r="AC2173" s="195">
        <v>37050.875011574099</v>
      </c>
    </row>
    <row r="2174" spans="1:29" x14ac:dyDescent="0.25">
      <c r="A2174" s="43" t="str">
        <f t="shared" si="166"/>
        <v>US Natural Gas Physical</v>
      </c>
      <c r="B2174" s="43" t="str">
        <f t="shared" si="167"/>
        <v>US</v>
      </c>
      <c r="C2174" s="43" t="str">
        <f t="shared" si="168"/>
        <v>Natural Gas</v>
      </c>
      <c r="D2174" s="43" t="str">
        <f t="shared" si="169"/>
        <v>Physical</v>
      </c>
      <c r="E2174" s="43">
        <f>IF(VLOOKUP(S2174,'DD-Lookup'!$J$6:$L$50,3,FALSE)="Monthly",(YEAR(AC2174)-YEAR(AB2174))*12+MONTH(AC2174)-MONTH(AB2174)+1,(AC2174-AB2174+1))</f>
        <v>1</v>
      </c>
      <c r="F2174" s="210">
        <f t="shared" si="170"/>
        <v>25000</v>
      </c>
      <c r="G2174" s="199">
        <v>1354398</v>
      </c>
      <c r="H2174" s="195">
        <v>37049.367037037002</v>
      </c>
      <c r="I2174" t="s">
        <v>2418</v>
      </c>
      <c r="M2174" t="s">
        <v>3341</v>
      </c>
      <c r="N2174" t="s">
        <v>3747</v>
      </c>
      <c r="O2174" t="s">
        <v>2722</v>
      </c>
      <c r="P2174" s="196">
        <v>25000</v>
      </c>
      <c r="S2174" t="s">
        <v>3342</v>
      </c>
      <c r="T2174" t="s">
        <v>3557</v>
      </c>
      <c r="U2174" s="198">
        <v>3.665</v>
      </c>
      <c r="V2174" t="s">
        <v>3735</v>
      </c>
      <c r="W2174" t="s">
        <v>2175</v>
      </c>
      <c r="X2174" t="s">
        <v>2176</v>
      </c>
      <c r="Y2174" t="s">
        <v>2469</v>
      </c>
      <c r="Z2174" t="s">
        <v>2995</v>
      </c>
      <c r="AA2174">
        <v>836367</v>
      </c>
      <c r="AB2174" s="195">
        <v>37050.875011574099</v>
      </c>
      <c r="AC2174" s="195">
        <v>37050.875011574099</v>
      </c>
    </row>
    <row r="2175" spans="1:29" x14ac:dyDescent="0.25">
      <c r="A2175" s="43" t="str">
        <f t="shared" si="166"/>
        <v>US Natural Gas Financial</v>
      </c>
      <c r="B2175" s="43" t="str">
        <f t="shared" si="167"/>
        <v>US</v>
      </c>
      <c r="C2175" s="43" t="str">
        <f t="shared" si="168"/>
        <v>Natural Gas</v>
      </c>
      <c r="D2175" s="43" t="str">
        <f t="shared" si="169"/>
        <v>Financial</v>
      </c>
      <c r="E2175" s="43">
        <f>IF(VLOOKUP(S2175,'DD-Lookup'!$J$6:$L$50,3,FALSE)="Monthly",(YEAR(AC2175)-YEAR(AB2175))*12+MONTH(AC2175)-MONTH(AB2175)+1,(AC2175-AB2175+1))</f>
        <v>31</v>
      </c>
      <c r="F2175" s="210">
        <f t="shared" si="170"/>
        <v>620000</v>
      </c>
      <c r="G2175" s="199">
        <v>1354400</v>
      </c>
      <c r="H2175" s="195">
        <v>37049.3670486111</v>
      </c>
      <c r="I2175" t="s">
        <v>2286</v>
      </c>
      <c r="M2175" t="s">
        <v>3341</v>
      </c>
      <c r="N2175" t="s">
        <v>2281</v>
      </c>
      <c r="O2175" t="s">
        <v>2475</v>
      </c>
      <c r="P2175" s="196">
        <v>20000</v>
      </c>
      <c r="S2175" t="s">
        <v>3342</v>
      </c>
      <c r="T2175" t="s">
        <v>3557</v>
      </c>
      <c r="U2175" s="198">
        <v>3.77</v>
      </c>
      <c r="V2175" t="s">
        <v>2287</v>
      </c>
      <c r="W2175" t="s">
        <v>2853</v>
      </c>
      <c r="X2175" t="s">
        <v>2282</v>
      </c>
      <c r="Y2175" t="s">
        <v>3575</v>
      </c>
      <c r="Z2175" t="s">
        <v>2995</v>
      </c>
      <c r="AA2175" t="s">
        <v>767</v>
      </c>
      <c r="AB2175" s="195">
        <v>37073.875</v>
      </c>
      <c r="AC2175" s="195">
        <v>37103.875</v>
      </c>
    </row>
    <row r="2176" spans="1:29" x14ac:dyDescent="0.25">
      <c r="A2176" s="43" t="str">
        <f t="shared" si="166"/>
        <v xml:space="preserve"> Natural Gas Physical</v>
      </c>
      <c r="B2176" s="43" t="str">
        <f t="shared" si="167"/>
        <v/>
      </c>
      <c r="C2176" s="43" t="str">
        <f t="shared" si="168"/>
        <v>Natural Gas</v>
      </c>
      <c r="D2176" s="43" t="str">
        <f t="shared" si="169"/>
        <v>Physical</v>
      </c>
      <c r="E2176" s="43">
        <f>IF(VLOOKUP(S2176,'DD-Lookup'!$J$6:$L$50,3,FALSE)="Monthly",(YEAR(AC2176)-YEAR(AB2176))*12+MONTH(AC2176)-MONTH(AB2176)+1,(AC2176-AB2176+1))</f>
        <v>31</v>
      </c>
      <c r="F2176" s="210">
        <f t="shared" si="170"/>
        <v>155000</v>
      </c>
      <c r="G2176" s="199">
        <v>1354401</v>
      </c>
      <c r="H2176" s="195">
        <v>37049.367060185199</v>
      </c>
      <c r="I2176" t="s">
        <v>3220</v>
      </c>
      <c r="M2176" t="s">
        <v>3341</v>
      </c>
      <c r="N2176" t="s">
        <v>3104</v>
      </c>
      <c r="O2176" t="s">
        <v>3794</v>
      </c>
      <c r="P2176" s="196">
        <v>5000</v>
      </c>
      <c r="S2176" t="s">
        <v>3719</v>
      </c>
      <c r="T2176" t="s">
        <v>3105</v>
      </c>
      <c r="U2176" s="198">
        <v>4.71</v>
      </c>
      <c r="V2176" t="s">
        <v>3802</v>
      </c>
      <c r="W2176" t="s">
        <v>2450</v>
      </c>
      <c r="X2176" t="s">
        <v>3106</v>
      </c>
      <c r="Y2176" t="s">
        <v>2469</v>
      </c>
      <c r="Z2176" t="s">
        <v>2996</v>
      </c>
      <c r="AA2176">
        <v>836369</v>
      </c>
      <c r="AB2176" s="195">
        <v>37073.875011574099</v>
      </c>
      <c r="AC2176" s="195">
        <v>37103.875011574099</v>
      </c>
    </row>
    <row r="2177" spans="1:29" x14ac:dyDescent="0.25">
      <c r="A2177" s="43" t="str">
        <f t="shared" si="166"/>
        <v>US Natural Gas Physical</v>
      </c>
      <c r="B2177" s="43" t="str">
        <f t="shared" si="167"/>
        <v>US</v>
      </c>
      <c r="C2177" s="43" t="str">
        <f t="shared" si="168"/>
        <v>Natural Gas</v>
      </c>
      <c r="D2177" s="43" t="str">
        <f t="shared" si="169"/>
        <v>Physical</v>
      </c>
      <c r="E2177" s="43">
        <f>IF(VLOOKUP(S2177,'DD-Lookup'!$J$6:$L$50,3,FALSE)="Monthly",(YEAR(AC2177)-YEAR(AB2177))*12+MONTH(AC2177)-MONTH(AB2177)+1,(AC2177-AB2177+1))</f>
        <v>1</v>
      </c>
      <c r="F2177" s="210">
        <f t="shared" si="170"/>
        <v>6300</v>
      </c>
      <c r="G2177" s="199">
        <v>1354402</v>
      </c>
      <c r="H2177" s="195">
        <v>37049.367071759298</v>
      </c>
      <c r="I2177" t="s">
        <v>2172</v>
      </c>
      <c r="M2177" t="s">
        <v>3341</v>
      </c>
      <c r="N2177" t="s">
        <v>3747</v>
      </c>
      <c r="O2177" t="s">
        <v>396</v>
      </c>
      <c r="Q2177" s="196">
        <v>6300</v>
      </c>
      <c r="S2177" t="s">
        <v>3342</v>
      </c>
      <c r="T2177" t="s">
        <v>3557</v>
      </c>
      <c r="U2177" s="198">
        <v>3.5175000000000001</v>
      </c>
      <c r="V2177" t="s">
        <v>3848</v>
      </c>
      <c r="W2177" t="s">
        <v>2347</v>
      </c>
      <c r="X2177" t="s">
        <v>2484</v>
      </c>
      <c r="Y2177" t="s">
        <v>2469</v>
      </c>
      <c r="Z2177" t="s">
        <v>2995</v>
      </c>
      <c r="AA2177">
        <v>836373</v>
      </c>
      <c r="AB2177" s="195">
        <v>37050.875011574099</v>
      </c>
      <c r="AC2177" s="195">
        <v>37050.875011574099</v>
      </c>
    </row>
    <row r="2178" spans="1:29" x14ac:dyDescent="0.25">
      <c r="A2178" s="43" t="str">
        <f t="shared" si="166"/>
        <v>US Natural Gas Physical</v>
      </c>
      <c r="B2178" s="43" t="str">
        <f t="shared" si="167"/>
        <v>US</v>
      </c>
      <c r="C2178" s="43" t="str">
        <f t="shared" si="168"/>
        <v>Natural Gas</v>
      </c>
      <c r="D2178" s="43" t="str">
        <f t="shared" si="169"/>
        <v>Physical</v>
      </c>
      <c r="E2178" s="43">
        <f>IF(VLOOKUP(S2178,'DD-Lookup'!$J$6:$L$50,3,FALSE)="Monthly",(YEAR(AC2178)-YEAR(AB2178))*12+MONTH(AC2178)-MONTH(AB2178)+1,(AC2178-AB2178+1))</f>
        <v>1</v>
      </c>
      <c r="F2178" s="210">
        <f t="shared" si="170"/>
        <v>5000</v>
      </c>
      <c r="G2178" s="199">
        <v>1354403</v>
      </c>
      <c r="H2178" s="195">
        <v>37049.367083333302</v>
      </c>
      <c r="I2178" t="s">
        <v>3360</v>
      </c>
      <c r="M2178" t="s">
        <v>3341</v>
      </c>
      <c r="N2178" t="s">
        <v>3747</v>
      </c>
      <c r="O2178" t="s">
        <v>476</v>
      </c>
      <c r="P2178" s="196">
        <v>5000</v>
      </c>
      <c r="S2178" t="s">
        <v>3342</v>
      </c>
      <c r="T2178" t="s">
        <v>3557</v>
      </c>
      <c r="U2178" s="198">
        <v>3.4249999999999998</v>
      </c>
      <c r="V2178" t="s">
        <v>2416</v>
      </c>
      <c r="W2178" t="s">
        <v>3099</v>
      </c>
      <c r="X2178" t="s">
        <v>3092</v>
      </c>
      <c r="Y2178" t="s">
        <v>2469</v>
      </c>
      <c r="Z2178" t="s">
        <v>2995</v>
      </c>
      <c r="AA2178">
        <v>836370</v>
      </c>
      <c r="AB2178" s="195">
        <v>37050.875011574099</v>
      </c>
      <c r="AC2178" s="195">
        <v>37050.875011574099</v>
      </c>
    </row>
    <row r="2179" spans="1:29" x14ac:dyDescent="0.25">
      <c r="A2179" s="43" t="str">
        <f t="shared" si="166"/>
        <v>US Natural Gas Physical</v>
      </c>
      <c r="B2179" s="43" t="str">
        <f t="shared" si="167"/>
        <v>US</v>
      </c>
      <c r="C2179" s="43" t="str">
        <f t="shared" si="168"/>
        <v>Natural Gas</v>
      </c>
      <c r="D2179" s="43" t="str">
        <f t="shared" si="169"/>
        <v>Physical</v>
      </c>
      <c r="E2179" s="43">
        <f>IF(VLOOKUP(S2179,'DD-Lookup'!$J$6:$L$50,3,FALSE)="Monthly",(YEAR(AC2179)-YEAR(AB2179))*12+MONTH(AC2179)-MONTH(AB2179)+1,(AC2179-AB2179+1))</f>
        <v>1</v>
      </c>
      <c r="F2179" s="210">
        <f t="shared" si="170"/>
        <v>7500</v>
      </c>
      <c r="G2179" s="199">
        <v>1354404</v>
      </c>
      <c r="H2179" s="195">
        <v>37049.367129629602</v>
      </c>
      <c r="I2179" t="s">
        <v>3703</v>
      </c>
      <c r="M2179" t="s">
        <v>3341</v>
      </c>
      <c r="N2179" t="s">
        <v>3747</v>
      </c>
      <c r="O2179" t="s">
        <v>1636</v>
      </c>
      <c r="Q2179" s="196">
        <v>7500</v>
      </c>
      <c r="S2179" t="s">
        <v>3342</v>
      </c>
      <c r="T2179" t="s">
        <v>3557</v>
      </c>
      <c r="U2179" s="198">
        <v>3.5175000000000001</v>
      </c>
      <c r="V2179" t="s">
        <v>3704</v>
      </c>
      <c r="W2179" t="s">
        <v>2366</v>
      </c>
      <c r="X2179" t="s">
        <v>3093</v>
      </c>
      <c r="Y2179" t="s">
        <v>2469</v>
      </c>
      <c r="Z2179" t="s">
        <v>2995</v>
      </c>
      <c r="AA2179">
        <v>836372</v>
      </c>
      <c r="AB2179" s="195">
        <v>37050.875011574099</v>
      </c>
      <c r="AC2179" s="195">
        <v>37050.875011574099</v>
      </c>
    </row>
    <row r="2180" spans="1:29" x14ac:dyDescent="0.25">
      <c r="A2180" s="43" t="str">
        <f t="shared" si="166"/>
        <v>US Natural Gas Physical</v>
      </c>
      <c r="B2180" s="43" t="str">
        <f t="shared" si="167"/>
        <v>US</v>
      </c>
      <c r="C2180" s="43" t="str">
        <f t="shared" si="168"/>
        <v>Natural Gas</v>
      </c>
      <c r="D2180" s="43" t="str">
        <f t="shared" si="169"/>
        <v>Physical</v>
      </c>
      <c r="E2180" s="43">
        <f>IF(VLOOKUP(S2180,'DD-Lookup'!$J$6:$L$50,3,FALSE)="Monthly",(YEAR(AC2180)-YEAR(AB2180))*12+MONTH(AC2180)-MONTH(AB2180)+1,(AC2180-AB2180+1))</f>
        <v>1</v>
      </c>
      <c r="F2180" s="210">
        <f t="shared" si="170"/>
        <v>3000</v>
      </c>
      <c r="G2180" s="199">
        <v>1354406</v>
      </c>
      <c r="H2180" s="195">
        <v>37049.367152777799</v>
      </c>
      <c r="I2180" t="s">
        <v>3109</v>
      </c>
      <c r="M2180" t="s">
        <v>3341</v>
      </c>
      <c r="N2180" t="s">
        <v>3747</v>
      </c>
      <c r="O2180" t="s">
        <v>1635</v>
      </c>
      <c r="Q2180" s="196">
        <v>3000</v>
      </c>
      <c r="S2180" t="s">
        <v>3342</v>
      </c>
      <c r="T2180" t="s">
        <v>3557</v>
      </c>
      <c r="U2180" s="198">
        <v>3.92</v>
      </c>
      <c r="V2180" t="s">
        <v>3732</v>
      </c>
      <c r="W2180" t="s">
        <v>3138</v>
      </c>
      <c r="X2180" t="s">
        <v>3081</v>
      </c>
      <c r="Y2180" t="s">
        <v>2469</v>
      </c>
      <c r="Z2180" t="s">
        <v>2995</v>
      </c>
      <c r="AA2180">
        <v>836371</v>
      </c>
      <c r="AB2180" s="195">
        <v>37050.875011574099</v>
      </c>
      <c r="AC2180" s="195">
        <v>37050.875011574099</v>
      </c>
    </row>
    <row r="2181" spans="1:29" x14ac:dyDescent="0.25">
      <c r="A2181" s="43" t="str">
        <f t="shared" si="166"/>
        <v>US Natural Gas Physical</v>
      </c>
      <c r="B2181" s="43" t="str">
        <f t="shared" si="167"/>
        <v>US</v>
      </c>
      <c r="C2181" s="43" t="str">
        <f t="shared" si="168"/>
        <v>Natural Gas</v>
      </c>
      <c r="D2181" s="43" t="str">
        <f t="shared" si="169"/>
        <v>Physical</v>
      </c>
      <c r="E2181" s="43">
        <f>IF(VLOOKUP(S2181,'DD-Lookup'!$J$6:$L$50,3,FALSE)="Monthly",(YEAR(AC2181)-YEAR(AB2181))*12+MONTH(AC2181)-MONTH(AB2181)+1,(AC2181-AB2181+1))</f>
        <v>1</v>
      </c>
      <c r="F2181" s="210">
        <f t="shared" si="170"/>
        <v>10000</v>
      </c>
      <c r="G2181" s="199">
        <v>1354407</v>
      </c>
      <c r="H2181" s="195">
        <v>37049.367164351897</v>
      </c>
      <c r="I2181" t="s">
        <v>3360</v>
      </c>
      <c r="M2181" t="s">
        <v>3341</v>
      </c>
      <c r="N2181" t="s">
        <v>3747</v>
      </c>
      <c r="O2181" t="s">
        <v>475</v>
      </c>
      <c r="P2181" s="196">
        <v>10000</v>
      </c>
      <c r="S2181" t="s">
        <v>3342</v>
      </c>
      <c r="T2181" t="s">
        <v>3557</v>
      </c>
      <c r="U2181" s="198">
        <v>5.8</v>
      </c>
      <c r="V2181" t="s">
        <v>2292</v>
      </c>
      <c r="W2181" t="s">
        <v>454</v>
      </c>
      <c r="X2181" t="s">
        <v>3092</v>
      </c>
      <c r="Y2181" t="s">
        <v>2469</v>
      </c>
      <c r="Z2181" t="s">
        <v>2995</v>
      </c>
      <c r="AA2181">
        <v>836374</v>
      </c>
      <c r="AB2181" s="195">
        <v>37050.875011574099</v>
      </c>
      <c r="AC2181" s="195">
        <v>37050.875011574099</v>
      </c>
    </row>
    <row r="2182" spans="1:29" x14ac:dyDescent="0.25">
      <c r="A2182" s="43" t="str">
        <f t="shared" si="166"/>
        <v>US Natural Gas Financial</v>
      </c>
      <c r="B2182" s="43" t="str">
        <f t="shared" si="167"/>
        <v>US</v>
      </c>
      <c r="C2182" s="43" t="str">
        <f t="shared" si="168"/>
        <v>Natural Gas</v>
      </c>
      <c r="D2182" s="43" t="str">
        <f t="shared" si="169"/>
        <v>Financial</v>
      </c>
      <c r="E2182" s="43">
        <f>IF(VLOOKUP(S2182,'DD-Lookup'!$J$6:$L$50,3,FALSE)="Monthly",(YEAR(AC2182)-YEAR(AB2182))*12+MONTH(AC2182)-MONTH(AB2182)+1,(AC2182-AB2182+1))</f>
        <v>31</v>
      </c>
      <c r="F2182" s="210">
        <f t="shared" si="170"/>
        <v>3100</v>
      </c>
      <c r="G2182" s="199">
        <v>1354408</v>
      </c>
      <c r="H2182" s="195">
        <v>37049.367199074099</v>
      </c>
      <c r="I2182" t="s">
        <v>2652</v>
      </c>
      <c r="M2182" t="s">
        <v>3341</v>
      </c>
      <c r="N2182" t="s">
        <v>2455</v>
      </c>
      <c r="O2182" t="s">
        <v>4189</v>
      </c>
      <c r="P2182" s="196">
        <v>100</v>
      </c>
      <c r="S2182" t="s">
        <v>2407</v>
      </c>
      <c r="T2182" t="s">
        <v>3557</v>
      </c>
      <c r="U2182" s="198">
        <v>8.5000000000000006E-2</v>
      </c>
      <c r="V2182" t="s">
        <v>763</v>
      </c>
      <c r="W2182" t="s">
        <v>2408</v>
      </c>
      <c r="X2182" t="s">
        <v>2409</v>
      </c>
      <c r="Y2182" t="s">
        <v>3575</v>
      </c>
      <c r="Z2182" t="s">
        <v>2995</v>
      </c>
      <c r="AA2182" t="s">
        <v>768</v>
      </c>
      <c r="AB2182" s="195">
        <v>37073</v>
      </c>
      <c r="AC2182" s="195">
        <v>37103</v>
      </c>
    </row>
    <row r="2183" spans="1:29" x14ac:dyDescent="0.25">
      <c r="A2183" s="43" t="str">
        <f t="shared" si="166"/>
        <v>US Natural Gas Physical</v>
      </c>
      <c r="B2183" s="43" t="str">
        <f t="shared" si="167"/>
        <v>US</v>
      </c>
      <c r="C2183" s="43" t="str">
        <f t="shared" si="168"/>
        <v>Natural Gas</v>
      </c>
      <c r="D2183" s="43" t="str">
        <f t="shared" si="169"/>
        <v>Physical</v>
      </c>
      <c r="E2183" s="43">
        <f>IF(VLOOKUP(S2183,'DD-Lookup'!$J$6:$L$50,3,FALSE)="Monthly",(YEAR(AC2183)-YEAR(AB2183))*12+MONTH(AC2183)-MONTH(AB2183)+1,(AC2183-AB2183+1))</f>
        <v>1</v>
      </c>
      <c r="F2183" s="210">
        <f t="shared" si="170"/>
        <v>10000</v>
      </c>
      <c r="G2183" s="199">
        <v>1354410</v>
      </c>
      <c r="H2183" s="195">
        <v>37049.367210648103</v>
      </c>
      <c r="I2183" t="s">
        <v>2280</v>
      </c>
      <c r="M2183" t="s">
        <v>3341</v>
      </c>
      <c r="N2183" t="s">
        <v>3747</v>
      </c>
      <c r="O2183" t="s">
        <v>1630</v>
      </c>
      <c r="Q2183" s="196">
        <v>10000</v>
      </c>
      <c r="S2183" t="s">
        <v>3342</v>
      </c>
      <c r="T2183" t="s">
        <v>3557</v>
      </c>
      <c r="U2183" s="198">
        <v>3.71</v>
      </c>
      <c r="V2183" t="s">
        <v>2344</v>
      </c>
      <c r="W2183" t="s">
        <v>2175</v>
      </c>
      <c r="X2183" t="s">
        <v>2176</v>
      </c>
      <c r="Y2183" t="s">
        <v>2469</v>
      </c>
      <c r="Z2183" t="s">
        <v>2995</v>
      </c>
      <c r="AA2183">
        <v>836375</v>
      </c>
      <c r="AB2183" s="195">
        <v>37050.875011574099</v>
      </c>
      <c r="AC2183" s="195">
        <v>37050.875011574099</v>
      </c>
    </row>
    <row r="2184" spans="1:29" x14ac:dyDescent="0.25">
      <c r="A2184" s="43" t="str">
        <f t="shared" si="166"/>
        <v>US Crude Financial</v>
      </c>
      <c r="B2184" s="43" t="str">
        <f t="shared" si="167"/>
        <v>US</v>
      </c>
      <c r="C2184" s="43" t="str">
        <f t="shared" si="168"/>
        <v>Crude</v>
      </c>
      <c r="D2184" s="43" t="str">
        <f t="shared" si="169"/>
        <v>Financial</v>
      </c>
      <c r="E2184" s="43">
        <f>IF(VLOOKUP(S2184,'DD-Lookup'!$J$6:$L$50,3,FALSE)="Monthly",(YEAR(AC2184)-YEAR(AB2184))*12+MONTH(AC2184)-MONTH(AB2184)+1,(AC2184-AB2184+1))</f>
        <v>1</v>
      </c>
      <c r="F2184" s="210">
        <f t="shared" si="170"/>
        <v>50000</v>
      </c>
      <c r="G2184" s="199">
        <v>1354412</v>
      </c>
      <c r="H2184" s="195">
        <v>37049.367210648103</v>
      </c>
      <c r="I2184" t="s">
        <v>2280</v>
      </c>
      <c r="M2184" t="s">
        <v>3437</v>
      </c>
      <c r="N2184" t="s">
        <v>2653</v>
      </c>
      <c r="O2184" t="s">
        <v>3359</v>
      </c>
      <c r="P2184" s="196">
        <v>50000</v>
      </c>
      <c r="S2184" t="s">
        <v>3347</v>
      </c>
      <c r="T2184" t="s">
        <v>3557</v>
      </c>
      <c r="U2184" s="198">
        <v>27.52</v>
      </c>
      <c r="V2184" t="s">
        <v>2458</v>
      </c>
      <c r="W2184" t="s">
        <v>2655</v>
      </c>
      <c r="X2184" t="s">
        <v>2656</v>
      </c>
      <c r="Y2184" t="s">
        <v>2778</v>
      </c>
      <c r="Z2184" t="s">
        <v>2995</v>
      </c>
      <c r="AA2184">
        <v>115440</v>
      </c>
      <c r="AB2184" s="195">
        <v>37073</v>
      </c>
      <c r="AC2184" s="195">
        <v>37103</v>
      </c>
    </row>
    <row r="2185" spans="1:29" x14ac:dyDescent="0.25">
      <c r="A2185" s="43" t="str">
        <f t="shared" si="166"/>
        <v>US Power Physical</v>
      </c>
      <c r="B2185" s="43" t="str">
        <f t="shared" si="167"/>
        <v>US</v>
      </c>
      <c r="C2185" s="43" t="str">
        <f t="shared" si="168"/>
        <v>Power</v>
      </c>
      <c r="D2185" s="43" t="str">
        <f t="shared" si="169"/>
        <v>Physical</v>
      </c>
      <c r="E2185" s="43">
        <f>IF(VLOOKUP(S2185,'DD-Lookup'!$J$6:$L$50,3,FALSE)="Monthly",(YEAR(AC2185)-YEAR(AB2185))*12+MONTH(AC2185)-MONTH(AB2185)+1,(AC2185-AB2185+1))</f>
        <v>90</v>
      </c>
      <c r="F2185" s="210">
        <f t="shared" si="170"/>
        <v>2250</v>
      </c>
      <c r="G2185" s="199">
        <v>1354415</v>
      </c>
      <c r="H2185" s="195">
        <v>37049.3672337963</v>
      </c>
      <c r="I2185" t="s">
        <v>3339</v>
      </c>
      <c r="M2185" t="s">
        <v>2766</v>
      </c>
      <c r="N2185" t="s">
        <v>3308</v>
      </c>
      <c r="O2185" t="s">
        <v>769</v>
      </c>
      <c r="P2185" s="196">
        <v>25</v>
      </c>
      <c r="S2185" t="s">
        <v>3340</v>
      </c>
      <c r="T2185" t="s">
        <v>3557</v>
      </c>
      <c r="U2185" s="198">
        <v>100.75</v>
      </c>
      <c r="V2185" t="s">
        <v>2168</v>
      </c>
      <c r="W2185" t="s">
        <v>2438</v>
      </c>
      <c r="X2185" t="s">
        <v>1756</v>
      </c>
      <c r="Y2185" t="s">
        <v>2662</v>
      </c>
      <c r="Z2185" t="s">
        <v>2990</v>
      </c>
      <c r="AA2185">
        <v>636888.1</v>
      </c>
      <c r="AB2185" s="195">
        <v>37257.701388888898</v>
      </c>
      <c r="AC2185" s="195">
        <v>37346.701388888898</v>
      </c>
    </row>
    <row r="2186" spans="1:29" x14ac:dyDescent="0.25">
      <c r="A2186" s="43" t="str">
        <f t="shared" si="166"/>
        <v>US Power Physical</v>
      </c>
      <c r="B2186" s="43" t="str">
        <f t="shared" si="167"/>
        <v>US</v>
      </c>
      <c r="C2186" s="43" t="str">
        <f t="shared" si="168"/>
        <v>Power</v>
      </c>
      <c r="D2186" s="43" t="str">
        <f t="shared" si="169"/>
        <v>Physical</v>
      </c>
      <c r="E2186" s="43">
        <f>IF(VLOOKUP(S2186,'DD-Lookup'!$J$6:$L$50,3,FALSE)="Monthly",(YEAR(AC2186)-YEAR(AB2186))*12+MONTH(AC2186)-MONTH(AB2186)+1,(AC2186-AB2186+1))</f>
        <v>90</v>
      </c>
      <c r="F2186" s="210">
        <f t="shared" si="170"/>
        <v>2250</v>
      </c>
      <c r="G2186" s="199">
        <v>1354414</v>
      </c>
      <c r="H2186" s="195">
        <v>37049.3672337963</v>
      </c>
      <c r="I2186" t="s">
        <v>3339</v>
      </c>
      <c r="M2186" t="s">
        <v>2766</v>
      </c>
      <c r="N2186" t="s">
        <v>3308</v>
      </c>
      <c r="O2186" t="s">
        <v>726</v>
      </c>
      <c r="Q2186" s="196">
        <v>25</v>
      </c>
      <c r="S2186" t="s">
        <v>3340</v>
      </c>
      <c r="T2186" t="s">
        <v>3557</v>
      </c>
      <c r="U2186" s="198">
        <v>105.25</v>
      </c>
      <c r="V2186" t="s">
        <v>2168</v>
      </c>
      <c r="W2186" t="s">
        <v>2438</v>
      </c>
      <c r="X2186" t="s">
        <v>1756</v>
      </c>
      <c r="Y2186" t="s">
        <v>2662</v>
      </c>
      <c r="Z2186" t="s">
        <v>2990</v>
      </c>
      <c r="AA2186">
        <v>636887.1</v>
      </c>
      <c r="AB2186" s="195">
        <v>37257.701388888898</v>
      </c>
      <c r="AC2186" s="195">
        <v>37346.701388888898</v>
      </c>
    </row>
    <row r="2187" spans="1:29" x14ac:dyDescent="0.25">
      <c r="A2187" s="43" t="str">
        <f t="shared" ref="A2187:A2250" si="171">B2187&amp;" "&amp;C2187&amp;" "&amp;D2187</f>
        <v xml:space="preserve"> Metals Financial</v>
      </c>
      <c r="B2187" s="43" t="str">
        <f t="shared" ref="B2187:B2250" si="172">IF((LEFT(N2187,2)="US"),"US","")</f>
        <v/>
      </c>
      <c r="C2187" s="43" t="str">
        <f t="shared" ref="C2187:C2250" si="173">M2187</f>
        <v>Metals</v>
      </c>
      <c r="D2187" s="43" t="str">
        <f t="shared" ref="D2187:D2250" si="174">IF(ISNUMBER(FIND("Phy",N2187))=TRUE,"Physical","Financial")</f>
        <v>Financial</v>
      </c>
      <c r="E2187" s="43">
        <f>IF(VLOOKUP(S2187,'DD-Lookup'!$J$6:$L$50,3,FALSE)="Monthly",(YEAR(AC2187)-YEAR(AB2187))*12+MONTH(AC2187)-MONTH(AB2187)+1,(AC2187-AB2187+1))</f>
        <v>1</v>
      </c>
      <c r="F2187" s="210">
        <f t="shared" ref="F2187:F2250" si="175">E2187*SUM(P2187:Q2187)</f>
        <v>5</v>
      </c>
      <c r="G2187" s="199">
        <v>1354416</v>
      </c>
      <c r="H2187" s="195">
        <v>37049.367245370398</v>
      </c>
      <c r="I2187" t="s">
        <v>3934</v>
      </c>
      <c r="M2187" t="s">
        <v>3346</v>
      </c>
      <c r="N2187" t="s">
        <v>3554</v>
      </c>
      <c r="O2187" t="s">
        <v>3555</v>
      </c>
      <c r="Q2187" s="196">
        <v>5</v>
      </c>
      <c r="S2187" t="s">
        <v>3556</v>
      </c>
      <c r="T2187" t="s">
        <v>3557</v>
      </c>
      <c r="U2187" s="198">
        <v>1667</v>
      </c>
      <c r="V2187" t="s">
        <v>4090</v>
      </c>
      <c r="W2187" t="s">
        <v>3563</v>
      </c>
      <c r="X2187" t="s">
        <v>3559</v>
      </c>
      <c r="Y2187" t="s">
        <v>3560</v>
      </c>
      <c r="Z2187" t="s">
        <v>3561</v>
      </c>
      <c r="AA2187">
        <v>2173592</v>
      </c>
    </row>
    <row r="2188" spans="1:29" x14ac:dyDescent="0.25">
      <c r="A2188" s="43" t="str">
        <f t="shared" si="171"/>
        <v>US Power Physical</v>
      </c>
      <c r="B2188" s="43" t="str">
        <f t="shared" si="172"/>
        <v>US</v>
      </c>
      <c r="C2188" s="43" t="str">
        <f t="shared" si="173"/>
        <v>Power</v>
      </c>
      <c r="D2188" s="43" t="str">
        <f t="shared" si="174"/>
        <v>Physical</v>
      </c>
      <c r="E2188" s="43">
        <f>IF(VLOOKUP(S2188,'DD-Lookup'!$J$6:$L$50,3,FALSE)="Monthly",(YEAR(AC2188)-YEAR(AB2188))*12+MONTH(AC2188)-MONTH(AB2188)+1,(AC2188-AB2188+1))</f>
        <v>5</v>
      </c>
      <c r="F2188" s="210">
        <f t="shared" si="175"/>
        <v>250</v>
      </c>
      <c r="G2188" s="199">
        <v>1354417</v>
      </c>
      <c r="H2188" s="195">
        <v>37049.3672800926</v>
      </c>
      <c r="I2188" t="s">
        <v>2251</v>
      </c>
      <c r="M2188" t="s">
        <v>2766</v>
      </c>
      <c r="N2188" t="s">
        <v>3361</v>
      </c>
      <c r="O2188" t="s">
        <v>2602</v>
      </c>
      <c r="Q2188" s="196">
        <v>50</v>
      </c>
      <c r="S2188" t="s">
        <v>3340</v>
      </c>
      <c r="T2188" t="s">
        <v>3557</v>
      </c>
      <c r="U2188" s="198">
        <v>44</v>
      </c>
      <c r="V2188" t="s">
        <v>2178</v>
      </c>
      <c r="W2188" t="s">
        <v>3372</v>
      </c>
      <c r="X2188" t="s">
        <v>3362</v>
      </c>
      <c r="Y2188" t="s">
        <v>2662</v>
      </c>
      <c r="Z2188" t="s">
        <v>2990</v>
      </c>
      <c r="AA2188">
        <v>636889.1</v>
      </c>
      <c r="AB2188" s="195">
        <v>37053.875011574099</v>
      </c>
      <c r="AC2188" s="195">
        <v>37057.875011574099</v>
      </c>
    </row>
    <row r="2189" spans="1:29" x14ac:dyDescent="0.25">
      <c r="A2189" s="43" t="str">
        <f t="shared" si="171"/>
        <v>US Natural Gas Physical</v>
      </c>
      <c r="B2189" s="43" t="str">
        <f t="shared" si="172"/>
        <v>US</v>
      </c>
      <c r="C2189" s="43" t="str">
        <f t="shared" si="173"/>
        <v>Natural Gas</v>
      </c>
      <c r="D2189" s="43" t="str">
        <f t="shared" si="174"/>
        <v>Physical</v>
      </c>
      <c r="E2189" s="43">
        <f>IF(VLOOKUP(S2189,'DD-Lookup'!$J$6:$L$50,3,FALSE)="Monthly",(YEAR(AC2189)-YEAR(AB2189))*12+MONTH(AC2189)-MONTH(AB2189)+1,(AC2189-AB2189+1))</f>
        <v>1</v>
      </c>
      <c r="F2189" s="210">
        <f t="shared" si="175"/>
        <v>20000</v>
      </c>
      <c r="G2189" s="199">
        <v>1354418</v>
      </c>
      <c r="H2189" s="195">
        <v>37049.3672800926</v>
      </c>
      <c r="I2189" t="s">
        <v>2488</v>
      </c>
      <c r="M2189" t="s">
        <v>3341</v>
      </c>
      <c r="N2189" t="s">
        <v>3747</v>
      </c>
      <c r="O2189" t="s">
        <v>396</v>
      </c>
      <c r="Q2189" s="196">
        <v>20000</v>
      </c>
      <c r="S2189" t="s">
        <v>3342</v>
      </c>
      <c r="T2189" t="s">
        <v>3557</v>
      </c>
      <c r="U2189" s="198">
        <v>3.5175000000000001</v>
      </c>
      <c r="V2189" t="s">
        <v>2166</v>
      </c>
      <c r="W2189" t="s">
        <v>2347</v>
      </c>
      <c r="X2189" t="s">
        <v>2484</v>
      </c>
      <c r="Y2189" t="s">
        <v>2469</v>
      </c>
      <c r="Z2189" t="s">
        <v>2995</v>
      </c>
      <c r="AA2189">
        <v>836377</v>
      </c>
      <c r="AB2189" s="195">
        <v>37050.875011574099</v>
      </c>
      <c r="AC2189" s="195">
        <v>37050.875011574099</v>
      </c>
    </row>
    <row r="2190" spans="1:29" x14ac:dyDescent="0.25">
      <c r="A2190" s="43" t="str">
        <f t="shared" si="171"/>
        <v>US Natural Gas Physical</v>
      </c>
      <c r="B2190" s="43" t="str">
        <f t="shared" si="172"/>
        <v>US</v>
      </c>
      <c r="C2190" s="43" t="str">
        <f t="shared" si="173"/>
        <v>Natural Gas</v>
      </c>
      <c r="D2190" s="43" t="str">
        <f t="shared" si="174"/>
        <v>Physical</v>
      </c>
      <c r="E2190" s="43">
        <f>IF(VLOOKUP(S2190,'DD-Lookup'!$J$6:$L$50,3,FALSE)="Monthly",(YEAR(AC2190)-YEAR(AB2190))*12+MONTH(AC2190)-MONTH(AB2190)+1,(AC2190-AB2190+1))</f>
        <v>1</v>
      </c>
      <c r="F2190" s="210">
        <f t="shared" si="175"/>
        <v>5000</v>
      </c>
      <c r="G2190" s="199">
        <v>1354420</v>
      </c>
      <c r="H2190" s="195">
        <v>37049.367361111101</v>
      </c>
      <c r="I2190" t="s">
        <v>2421</v>
      </c>
      <c r="M2190" t="s">
        <v>3341</v>
      </c>
      <c r="N2190" t="s">
        <v>3747</v>
      </c>
      <c r="O2190" t="s">
        <v>2706</v>
      </c>
      <c r="P2190" s="196">
        <v>5000</v>
      </c>
      <c r="S2190" t="s">
        <v>3342</v>
      </c>
      <c r="T2190" t="s">
        <v>3557</v>
      </c>
      <c r="U2190" s="198">
        <v>3.85</v>
      </c>
      <c r="V2190">
        <v>10041965</v>
      </c>
      <c r="W2190" t="s">
        <v>431</v>
      </c>
      <c r="X2190" t="s">
        <v>3077</v>
      </c>
      <c r="Y2190" t="s">
        <v>2469</v>
      </c>
      <c r="Z2190" t="s">
        <v>2995</v>
      </c>
      <c r="AA2190">
        <v>836376</v>
      </c>
      <c r="AB2190" s="195">
        <v>37050.875011574099</v>
      </c>
      <c r="AC2190" s="195">
        <v>37050.875011574099</v>
      </c>
    </row>
    <row r="2191" spans="1:29" x14ac:dyDescent="0.25">
      <c r="A2191" s="43" t="str">
        <f t="shared" si="171"/>
        <v>US Natural Gas Physical</v>
      </c>
      <c r="B2191" s="43" t="str">
        <f t="shared" si="172"/>
        <v>US</v>
      </c>
      <c r="C2191" s="43" t="str">
        <f t="shared" si="173"/>
        <v>Natural Gas</v>
      </c>
      <c r="D2191" s="43" t="str">
        <f t="shared" si="174"/>
        <v>Physical</v>
      </c>
      <c r="E2191" s="43">
        <f>IF(VLOOKUP(S2191,'DD-Lookup'!$J$6:$L$50,3,FALSE)="Monthly",(YEAR(AC2191)-YEAR(AB2191))*12+MONTH(AC2191)-MONTH(AB2191)+1,(AC2191-AB2191+1))</f>
        <v>1</v>
      </c>
      <c r="F2191" s="210">
        <f t="shared" si="175"/>
        <v>10000</v>
      </c>
      <c r="G2191" s="199">
        <v>1354421</v>
      </c>
      <c r="H2191" s="195">
        <v>37049.367361111101</v>
      </c>
      <c r="I2191" t="s">
        <v>3337</v>
      </c>
      <c r="M2191" t="s">
        <v>3341</v>
      </c>
      <c r="N2191" t="s">
        <v>3747</v>
      </c>
      <c r="O2191" t="s">
        <v>2733</v>
      </c>
      <c r="Q2191" s="196">
        <v>10000</v>
      </c>
      <c r="S2191" t="s">
        <v>3342</v>
      </c>
      <c r="T2191" t="s">
        <v>3557</v>
      </c>
      <c r="U2191" s="198">
        <v>3.59</v>
      </c>
      <c r="V2191" t="s">
        <v>3881</v>
      </c>
      <c r="W2191" t="s">
        <v>2181</v>
      </c>
      <c r="X2191" t="s">
        <v>2182</v>
      </c>
      <c r="Y2191" t="s">
        <v>2469</v>
      </c>
      <c r="Z2191" t="s">
        <v>2995</v>
      </c>
      <c r="AA2191">
        <v>836378</v>
      </c>
      <c r="AB2191" s="195">
        <v>37050.875011574099</v>
      </c>
      <c r="AC2191" s="195">
        <v>37050.875011574099</v>
      </c>
    </row>
    <row r="2192" spans="1:29" x14ac:dyDescent="0.25">
      <c r="A2192" s="43" t="str">
        <f t="shared" si="171"/>
        <v>US Natural Gas Physical</v>
      </c>
      <c r="B2192" s="43" t="str">
        <f t="shared" si="172"/>
        <v>US</v>
      </c>
      <c r="C2192" s="43" t="str">
        <f t="shared" si="173"/>
        <v>Natural Gas</v>
      </c>
      <c r="D2192" s="43" t="str">
        <f t="shared" si="174"/>
        <v>Physical</v>
      </c>
      <c r="E2192" s="43">
        <f>IF(VLOOKUP(S2192,'DD-Lookup'!$J$6:$L$50,3,FALSE)="Monthly",(YEAR(AC2192)-YEAR(AB2192))*12+MONTH(AC2192)-MONTH(AB2192)+1,(AC2192-AB2192+1))</f>
        <v>1</v>
      </c>
      <c r="F2192" s="210">
        <f t="shared" si="175"/>
        <v>1937</v>
      </c>
      <c r="G2192" s="199">
        <v>1354422</v>
      </c>
      <c r="H2192" s="195">
        <v>37049.367384259298</v>
      </c>
      <c r="I2192" t="s">
        <v>2280</v>
      </c>
      <c r="M2192" t="s">
        <v>3341</v>
      </c>
      <c r="N2192" t="s">
        <v>3747</v>
      </c>
      <c r="O2192" t="s">
        <v>2741</v>
      </c>
      <c r="P2192" s="196">
        <v>1937</v>
      </c>
      <c r="S2192" t="s">
        <v>3342</v>
      </c>
      <c r="T2192" t="s">
        <v>3557</v>
      </c>
      <c r="U2192" s="198">
        <v>3.9449999999999998</v>
      </c>
      <c r="V2192" t="s">
        <v>2344</v>
      </c>
      <c r="W2192" t="s">
        <v>3138</v>
      </c>
      <c r="X2192" t="s">
        <v>3081</v>
      </c>
      <c r="Y2192" t="s">
        <v>2469</v>
      </c>
      <c r="Z2192" t="s">
        <v>2995</v>
      </c>
      <c r="AA2192">
        <v>836380</v>
      </c>
      <c r="AB2192" s="195">
        <v>37050.875011574099</v>
      </c>
      <c r="AC2192" s="195">
        <v>37050.875011574099</v>
      </c>
    </row>
    <row r="2193" spans="1:29" x14ac:dyDescent="0.25">
      <c r="A2193" s="43" t="str">
        <f t="shared" si="171"/>
        <v>US Natural Gas Physical</v>
      </c>
      <c r="B2193" s="43" t="str">
        <f t="shared" si="172"/>
        <v>US</v>
      </c>
      <c r="C2193" s="43" t="str">
        <f t="shared" si="173"/>
        <v>Natural Gas</v>
      </c>
      <c r="D2193" s="43" t="str">
        <f t="shared" si="174"/>
        <v>Physical</v>
      </c>
      <c r="E2193" s="43">
        <f>IF(VLOOKUP(S2193,'DD-Lookup'!$J$6:$L$50,3,FALSE)="Monthly",(YEAR(AC2193)-YEAR(AB2193))*12+MONTH(AC2193)-MONTH(AB2193)+1,(AC2193-AB2193+1))</f>
        <v>1</v>
      </c>
      <c r="F2193" s="210">
        <f t="shared" si="175"/>
        <v>10000</v>
      </c>
      <c r="G2193" s="199">
        <v>1354423</v>
      </c>
      <c r="H2193" s="195">
        <v>37049.367418981499</v>
      </c>
      <c r="I2193" t="s">
        <v>2172</v>
      </c>
      <c r="M2193" t="s">
        <v>3341</v>
      </c>
      <c r="N2193" t="s">
        <v>3747</v>
      </c>
      <c r="O2193" t="s">
        <v>399</v>
      </c>
      <c r="Q2193" s="196">
        <v>10000</v>
      </c>
      <c r="S2193" t="s">
        <v>3342</v>
      </c>
      <c r="T2193" t="s">
        <v>3557</v>
      </c>
      <c r="U2193" s="198">
        <v>3.5150000000000001</v>
      </c>
      <c r="V2193" t="s">
        <v>3848</v>
      </c>
      <c r="W2193" t="s">
        <v>2347</v>
      </c>
      <c r="X2193" t="s">
        <v>2484</v>
      </c>
      <c r="Y2193" t="s">
        <v>2469</v>
      </c>
      <c r="Z2193" t="s">
        <v>2995</v>
      </c>
      <c r="AA2193">
        <v>836379</v>
      </c>
      <c r="AB2193" s="195">
        <v>37050.875011574099</v>
      </c>
      <c r="AC2193" s="195">
        <v>37050.875011574099</v>
      </c>
    </row>
    <row r="2194" spans="1:29" x14ac:dyDescent="0.25">
      <c r="A2194" s="43" t="str">
        <f t="shared" si="171"/>
        <v>US Natural Gas Physical</v>
      </c>
      <c r="B2194" s="43" t="str">
        <f t="shared" si="172"/>
        <v>US</v>
      </c>
      <c r="C2194" s="43" t="str">
        <f t="shared" si="173"/>
        <v>Natural Gas</v>
      </c>
      <c r="D2194" s="43" t="str">
        <f t="shared" si="174"/>
        <v>Physical</v>
      </c>
      <c r="E2194" s="43">
        <f>IF(VLOOKUP(S2194,'DD-Lookup'!$J$6:$L$50,3,FALSE)="Monthly",(YEAR(AC2194)-YEAR(AB2194))*12+MONTH(AC2194)-MONTH(AB2194)+1,(AC2194-AB2194+1))</f>
        <v>1</v>
      </c>
      <c r="F2194" s="210">
        <f t="shared" si="175"/>
        <v>10000</v>
      </c>
      <c r="G2194" s="199">
        <v>1354424</v>
      </c>
      <c r="H2194" s="195">
        <v>37049.367430555598</v>
      </c>
      <c r="I2194" t="s">
        <v>3337</v>
      </c>
      <c r="M2194" t="s">
        <v>3341</v>
      </c>
      <c r="N2194" t="s">
        <v>3747</v>
      </c>
      <c r="O2194" t="s">
        <v>2733</v>
      </c>
      <c r="Q2194" s="196">
        <v>10000</v>
      </c>
      <c r="S2194" t="s">
        <v>3342</v>
      </c>
      <c r="T2194" t="s">
        <v>3557</v>
      </c>
      <c r="U2194" s="198">
        <v>3.5950000000000002</v>
      </c>
      <c r="V2194" t="s">
        <v>3881</v>
      </c>
      <c r="W2194" t="s">
        <v>2181</v>
      </c>
      <c r="X2194" t="s">
        <v>2182</v>
      </c>
      <c r="Y2194" t="s">
        <v>2469</v>
      </c>
      <c r="Z2194" t="s">
        <v>2995</v>
      </c>
      <c r="AA2194">
        <v>836381</v>
      </c>
      <c r="AB2194" s="195">
        <v>37050.875011574099</v>
      </c>
      <c r="AC2194" s="195">
        <v>37050.875011574099</v>
      </c>
    </row>
    <row r="2195" spans="1:29" x14ac:dyDescent="0.25">
      <c r="A2195" s="43" t="str">
        <f t="shared" si="171"/>
        <v>US Natural Gas Financial</v>
      </c>
      <c r="B2195" s="43" t="str">
        <f t="shared" si="172"/>
        <v>US</v>
      </c>
      <c r="C2195" s="43" t="str">
        <f t="shared" si="173"/>
        <v>Natural Gas</v>
      </c>
      <c r="D2195" s="43" t="str">
        <f t="shared" si="174"/>
        <v>Financial</v>
      </c>
      <c r="E2195" s="43">
        <f>IF(VLOOKUP(S2195,'DD-Lookup'!$J$6:$L$50,3,FALSE)="Monthly",(YEAR(AC2195)-YEAR(AB2195))*12+MONTH(AC2195)-MONTH(AB2195)+1,(AC2195-AB2195+1))</f>
        <v>31</v>
      </c>
      <c r="F2195" s="210">
        <f t="shared" si="175"/>
        <v>3100</v>
      </c>
      <c r="G2195" s="199">
        <v>1354426</v>
      </c>
      <c r="H2195" s="195">
        <v>37049.367476851898</v>
      </c>
      <c r="I2195" t="s">
        <v>2652</v>
      </c>
      <c r="M2195" t="s">
        <v>3341</v>
      </c>
      <c r="N2195" t="s">
        <v>2455</v>
      </c>
      <c r="O2195" t="s">
        <v>4189</v>
      </c>
      <c r="P2195" s="196">
        <v>100</v>
      </c>
      <c r="S2195" t="s">
        <v>2407</v>
      </c>
      <c r="T2195" t="s">
        <v>3557</v>
      </c>
      <c r="U2195" s="198">
        <v>8.5000000000000006E-2</v>
      </c>
      <c r="V2195" t="s">
        <v>763</v>
      </c>
      <c r="W2195" t="s">
        <v>2408</v>
      </c>
      <c r="X2195" t="s">
        <v>2409</v>
      </c>
      <c r="Y2195" t="s">
        <v>3575</v>
      </c>
      <c r="Z2195" t="s">
        <v>2995</v>
      </c>
      <c r="AA2195" t="s">
        <v>770</v>
      </c>
      <c r="AB2195" s="195">
        <v>37073</v>
      </c>
      <c r="AC2195" s="195">
        <v>37103</v>
      </c>
    </row>
    <row r="2196" spans="1:29" x14ac:dyDescent="0.25">
      <c r="A2196" s="43" t="str">
        <f t="shared" si="171"/>
        <v>US Crude Financial</v>
      </c>
      <c r="B2196" s="43" t="str">
        <f t="shared" si="172"/>
        <v>US</v>
      </c>
      <c r="C2196" s="43" t="str">
        <f t="shared" si="173"/>
        <v>Crude</v>
      </c>
      <c r="D2196" s="43" t="str">
        <f t="shared" si="174"/>
        <v>Financial</v>
      </c>
      <c r="E2196" s="43">
        <f>IF(VLOOKUP(S2196,'DD-Lookup'!$J$6:$L$50,3,FALSE)="Monthly",(YEAR(AC2196)-YEAR(AB2196))*12+MONTH(AC2196)-MONTH(AB2196)+1,(AC2196-AB2196+1))</f>
        <v>1</v>
      </c>
      <c r="F2196" s="210">
        <f t="shared" si="175"/>
        <v>25000</v>
      </c>
      <c r="G2196" s="199">
        <v>1354428</v>
      </c>
      <c r="H2196" s="195">
        <v>37049.367511574099</v>
      </c>
      <c r="I2196" t="s">
        <v>3527</v>
      </c>
      <c r="M2196" t="s">
        <v>3437</v>
      </c>
      <c r="N2196" t="s">
        <v>2653</v>
      </c>
      <c r="O2196" t="s">
        <v>3359</v>
      </c>
      <c r="Q2196" s="196">
        <v>25000</v>
      </c>
      <c r="S2196" t="s">
        <v>3347</v>
      </c>
      <c r="T2196" t="s">
        <v>3557</v>
      </c>
      <c r="U2196" s="198">
        <v>27.54</v>
      </c>
      <c r="V2196" t="s">
        <v>2200</v>
      </c>
      <c r="W2196" t="s">
        <v>2655</v>
      </c>
      <c r="X2196" t="s">
        <v>2656</v>
      </c>
      <c r="Y2196" t="s">
        <v>2778</v>
      </c>
      <c r="Z2196" t="s">
        <v>2995</v>
      </c>
      <c r="AA2196">
        <v>115441</v>
      </c>
      <c r="AB2196" s="195">
        <v>37073</v>
      </c>
      <c r="AC2196" s="195">
        <v>37103</v>
      </c>
    </row>
    <row r="2197" spans="1:29" x14ac:dyDescent="0.25">
      <c r="A2197" s="43" t="str">
        <f t="shared" si="171"/>
        <v xml:space="preserve"> Natural Gas Physical</v>
      </c>
      <c r="B2197" s="43" t="str">
        <f t="shared" si="172"/>
        <v/>
      </c>
      <c r="C2197" s="43" t="str">
        <f t="shared" si="173"/>
        <v>Natural Gas</v>
      </c>
      <c r="D2197" s="43" t="str">
        <f t="shared" si="174"/>
        <v>Physical</v>
      </c>
      <c r="E2197" s="43">
        <f>IF(VLOOKUP(S2197,'DD-Lookup'!$J$6:$L$50,3,FALSE)="Monthly",(YEAR(AC2197)-YEAR(AB2197))*12+MONTH(AC2197)-MONTH(AB2197)+1,(AC2197-AB2197+1))</f>
        <v>1</v>
      </c>
      <c r="F2197" s="210">
        <f t="shared" si="175"/>
        <v>5000</v>
      </c>
      <c r="G2197" s="199">
        <v>1354429</v>
      </c>
      <c r="H2197" s="195">
        <v>37049.367523148103</v>
      </c>
      <c r="I2197" t="s">
        <v>3740</v>
      </c>
      <c r="M2197" t="s">
        <v>3341</v>
      </c>
      <c r="N2197" t="s">
        <v>3104</v>
      </c>
      <c r="O2197" t="s">
        <v>706</v>
      </c>
      <c r="P2197" s="196">
        <v>5000</v>
      </c>
      <c r="S2197" t="s">
        <v>3719</v>
      </c>
      <c r="T2197" t="s">
        <v>3105</v>
      </c>
      <c r="U2197" s="198">
        <v>4.3099999999999996</v>
      </c>
      <c r="V2197" t="s">
        <v>3909</v>
      </c>
      <c r="W2197" t="s">
        <v>635</v>
      </c>
      <c r="X2197" t="s">
        <v>3106</v>
      </c>
      <c r="Y2197" t="s">
        <v>2469</v>
      </c>
      <c r="Z2197" t="s">
        <v>2996</v>
      </c>
      <c r="AA2197">
        <v>836382</v>
      </c>
      <c r="AB2197" s="195">
        <v>37050.875011574099</v>
      </c>
      <c r="AC2197" s="195">
        <v>37050.875011574099</v>
      </c>
    </row>
    <row r="2198" spans="1:29" x14ac:dyDescent="0.25">
      <c r="A2198" s="43" t="str">
        <f t="shared" si="171"/>
        <v>US Natural Gas Physical</v>
      </c>
      <c r="B2198" s="43" t="str">
        <f t="shared" si="172"/>
        <v>US</v>
      </c>
      <c r="C2198" s="43" t="str">
        <f t="shared" si="173"/>
        <v>Natural Gas</v>
      </c>
      <c r="D2198" s="43" t="str">
        <f t="shared" si="174"/>
        <v>Physical</v>
      </c>
      <c r="E2198" s="43">
        <f>IF(VLOOKUP(S2198,'DD-Lookup'!$J$6:$L$50,3,FALSE)="Monthly",(YEAR(AC2198)-YEAR(AB2198))*12+MONTH(AC2198)-MONTH(AB2198)+1,(AC2198-AB2198+1))</f>
        <v>1</v>
      </c>
      <c r="F2198" s="210">
        <f t="shared" si="175"/>
        <v>11</v>
      </c>
      <c r="G2198" s="199">
        <v>1354430</v>
      </c>
      <c r="H2198" s="195">
        <v>37049.367557870399</v>
      </c>
      <c r="I2198" t="s">
        <v>2288</v>
      </c>
      <c r="M2198" t="s">
        <v>3341</v>
      </c>
      <c r="N2198" t="s">
        <v>3747</v>
      </c>
      <c r="O2198" t="s">
        <v>401</v>
      </c>
      <c r="Q2198" s="196">
        <v>11</v>
      </c>
      <c r="S2198" t="s">
        <v>3342</v>
      </c>
      <c r="T2198" t="s">
        <v>3557</v>
      </c>
      <c r="U2198" s="198">
        <v>3.5125000000000002</v>
      </c>
      <c r="V2198" t="s">
        <v>3390</v>
      </c>
      <c r="W2198" t="s">
        <v>2347</v>
      </c>
      <c r="X2198" t="s">
        <v>2484</v>
      </c>
      <c r="Y2198" t="s">
        <v>2469</v>
      </c>
      <c r="Z2198" t="s">
        <v>2995</v>
      </c>
      <c r="AA2198">
        <v>836383</v>
      </c>
      <c r="AB2198" s="195">
        <v>37050.875011574099</v>
      </c>
      <c r="AC2198" s="195">
        <v>37050.875011574099</v>
      </c>
    </row>
    <row r="2199" spans="1:29" x14ac:dyDescent="0.25">
      <c r="A2199" s="43" t="str">
        <f t="shared" si="171"/>
        <v>US Natural Gas Physical</v>
      </c>
      <c r="B2199" s="43" t="str">
        <f t="shared" si="172"/>
        <v>US</v>
      </c>
      <c r="C2199" s="43" t="str">
        <f t="shared" si="173"/>
        <v>Natural Gas</v>
      </c>
      <c r="D2199" s="43" t="str">
        <f t="shared" si="174"/>
        <v>Physical</v>
      </c>
      <c r="E2199" s="43">
        <f>IF(VLOOKUP(S2199,'DD-Lookup'!$J$6:$L$50,3,FALSE)="Monthly",(YEAR(AC2199)-YEAR(AB2199))*12+MONTH(AC2199)-MONTH(AB2199)+1,(AC2199-AB2199+1))</f>
        <v>1</v>
      </c>
      <c r="F2199" s="210">
        <f t="shared" si="175"/>
        <v>900</v>
      </c>
      <c r="G2199" s="199">
        <v>1354431</v>
      </c>
      <c r="H2199" s="195">
        <v>37049.367557870399</v>
      </c>
      <c r="I2199" t="s">
        <v>2276</v>
      </c>
      <c r="M2199" t="s">
        <v>3341</v>
      </c>
      <c r="N2199" t="s">
        <v>3747</v>
      </c>
      <c r="O2199" t="s">
        <v>401</v>
      </c>
      <c r="Q2199" s="196">
        <v>900</v>
      </c>
      <c r="S2199" t="s">
        <v>3342</v>
      </c>
      <c r="T2199" t="s">
        <v>3557</v>
      </c>
      <c r="U2199" s="198">
        <v>3.5125000000000002</v>
      </c>
      <c r="V2199" t="s">
        <v>2496</v>
      </c>
      <c r="W2199" t="s">
        <v>2347</v>
      </c>
      <c r="X2199" t="s">
        <v>2484</v>
      </c>
      <c r="Y2199" t="s">
        <v>2469</v>
      </c>
      <c r="Z2199" t="s">
        <v>2995</v>
      </c>
      <c r="AA2199">
        <v>836386</v>
      </c>
      <c r="AB2199" s="195">
        <v>37050.875011574099</v>
      </c>
      <c r="AC2199" s="195">
        <v>37050.875011574099</v>
      </c>
    </row>
    <row r="2200" spans="1:29" x14ac:dyDescent="0.25">
      <c r="A2200" s="43" t="str">
        <f t="shared" si="171"/>
        <v xml:space="preserve"> Oil Products Financial</v>
      </c>
      <c r="B2200" s="43" t="str">
        <f t="shared" si="172"/>
        <v/>
      </c>
      <c r="C2200" s="43" t="str">
        <f t="shared" si="173"/>
        <v>Oil Products</v>
      </c>
      <c r="D2200" s="43" t="str">
        <f t="shared" si="174"/>
        <v>Financial</v>
      </c>
      <c r="E2200" s="43">
        <f>IF(VLOOKUP(S2200,'DD-Lookup'!$J$6:$L$50,3,FALSE)="Monthly",(YEAR(AC2200)-YEAR(AB2200))*12+MONTH(AC2200)-MONTH(AB2200)+1,(AC2200-AB2200+1))</f>
        <v>30</v>
      </c>
      <c r="F2200" s="210">
        <f t="shared" si="175"/>
        <v>150000</v>
      </c>
      <c r="G2200" s="199">
        <v>1354432</v>
      </c>
      <c r="H2200" s="195">
        <v>37049.367604166699</v>
      </c>
      <c r="I2200" t="s">
        <v>2238</v>
      </c>
      <c r="M2200" t="s">
        <v>3344</v>
      </c>
      <c r="N2200" t="s">
        <v>2239</v>
      </c>
      <c r="O2200" t="s">
        <v>2240</v>
      </c>
      <c r="Q2200" s="196">
        <v>5000</v>
      </c>
      <c r="S2200" t="s">
        <v>3348</v>
      </c>
      <c r="T2200" t="s">
        <v>3557</v>
      </c>
      <c r="U2200" s="198">
        <v>235</v>
      </c>
      <c r="V2200" t="s">
        <v>2241</v>
      </c>
      <c r="W2200" t="s">
        <v>2242</v>
      </c>
      <c r="X2200" t="s">
        <v>2243</v>
      </c>
      <c r="Y2200" t="s">
        <v>2778</v>
      </c>
      <c r="Z2200" t="s">
        <v>3930</v>
      </c>
      <c r="AA2200">
        <v>115442</v>
      </c>
      <c r="AB2200" s="195">
        <v>37043</v>
      </c>
      <c r="AC2200" s="195">
        <v>37072</v>
      </c>
    </row>
    <row r="2201" spans="1:29" x14ac:dyDescent="0.25">
      <c r="A2201" s="43" t="str">
        <f t="shared" si="171"/>
        <v>US Crude Financial</v>
      </c>
      <c r="B2201" s="43" t="str">
        <f t="shared" si="172"/>
        <v>US</v>
      </c>
      <c r="C2201" s="43" t="str">
        <f t="shared" si="173"/>
        <v>Crude</v>
      </c>
      <c r="D2201" s="43" t="str">
        <f t="shared" si="174"/>
        <v>Financial</v>
      </c>
      <c r="E2201" s="43">
        <f>IF(VLOOKUP(S2201,'DD-Lookup'!$J$6:$L$50,3,FALSE)="Monthly",(YEAR(AC2201)-YEAR(AB2201))*12+MONTH(AC2201)-MONTH(AB2201)+1,(AC2201-AB2201+1))</f>
        <v>1</v>
      </c>
      <c r="F2201" s="210">
        <f t="shared" si="175"/>
        <v>50000</v>
      </c>
      <c r="G2201" s="199">
        <v>1354433</v>
      </c>
      <c r="H2201" s="195">
        <v>37049.367627314801</v>
      </c>
      <c r="I2201" t="s">
        <v>2652</v>
      </c>
      <c r="M2201" t="s">
        <v>3437</v>
      </c>
      <c r="N2201" t="s">
        <v>2653</v>
      </c>
      <c r="O2201" t="s">
        <v>3359</v>
      </c>
      <c r="P2201" s="196">
        <v>50000</v>
      </c>
      <c r="S2201" t="s">
        <v>3347</v>
      </c>
      <c r="T2201" t="s">
        <v>3557</v>
      </c>
      <c r="U2201" s="198">
        <v>27.52</v>
      </c>
      <c r="V2201" t="s">
        <v>2654</v>
      </c>
      <c r="W2201" t="s">
        <v>2655</v>
      </c>
      <c r="X2201" t="s">
        <v>2656</v>
      </c>
      <c r="Y2201" t="s">
        <v>2778</v>
      </c>
      <c r="Z2201" t="s">
        <v>2995</v>
      </c>
      <c r="AA2201">
        <v>115443</v>
      </c>
      <c r="AB2201" s="195">
        <v>37073</v>
      </c>
      <c r="AC2201" s="195">
        <v>37103</v>
      </c>
    </row>
    <row r="2202" spans="1:29" x14ac:dyDescent="0.25">
      <c r="A2202" s="43" t="str">
        <f t="shared" si="171"/>
        <v>US Natural Gas Physical</v>
      </c>
      <c r="B2202" s="43" t="str">
        <f t="shared" si="172"/>
        <v>US</v>
      </c>
      <c r="C2202" s="43" t="str">
        <f t="shared" si="173"/>
        <v>Natural Gas</v>
      </c>
      <c r="D2202" s="43" t="str">
        <f t="shared" si="174"/>
        <v>Physical</v>
      </c>
      <c r="E2202" s="43">
        <f>IF(VLOOKUP(S2202,'DD-Lookup'!$J$6:$L$50,3,FALSE)="Monthly",(YEAR(AC2202)-YEAR(AB2202))*12+MONTH(AC2202)-MONTH(AB2202)+1,(AC2202-AB2202+1))</f>
        <v>1</v>
      </c>
      <c r="F2202" s="210">
        <f t="shared" si="175"/>
        <v>710</v>
      </c>
      <c r="G2202" s="199">
        <v>1354434</v>
      </c>
      <c r="H2202" s="195">
        <v>37049.367650462998</v>
      </c>
      <c r="I2202" t="s">
        <v>2387</v>
      </c>
      <c r="M2202" t="s">
        <v>3341</v>
      </c>
      <c r="N2202" t="s">
        <v>3747</v>
      </c>
      <c r="O2202" t="s">
        <v>1636</v>
      </c>
      <c r="P2202" s="196">
        <v>710</v>
      </c>
      <c r="S2202" t="s">
        <v>3342</v>
      </c>
      <c r="T2202" t="s">
        <v>3557</v>
      </c>
      <c r="U2202" s="198">
        <v>3.5150000000000001</v>
      </c>
      <c r="V2202" t="s">
        <v>2388</v>
      </c>
      <c r="W2202" t="s">
        <v>2366</v>
      </c>
      <c r="X2202" t="s">
        <v>3093</v>
      </c>
      <c r="Y2202" t="s">
        <v>2469</v>
      </c>
      <c r="Z2202" t="s">
        <v>2995</v>
      </c>
      <c r="AA2202">
        <v>836384</v>
      </c>
      <c r="AB2202" s="195">
        <v>37050.875011574099</v>
      </c>
      <c r="AC2202" s="195">
        <v>37050.875011574099</v>
      </c>
    </row>
    <row r="2203" spans="1:29" x14ac:dyDescent="0.25">
      <c r="A2203" s="43" t="str">
        <f t="shared" si="171"/>
        <v>US Natural Gas Physical</v>
      </c>
      <c r="B2203" s="43" t="str">
        <f t="shared" si="172"/>
        <v>US</v>
      </c>
      <c r="C2203" s="43" t="str">
        <f t="shared" si="173"/>
        <v>Natural Gas</v>
      </c>
      <c r="D2203" s="43" t="str">
        <f t="shared" si="174"/>
        <v>Physical</v>
      </c>
      <c r="E2203" s="43">
        <f>IF(VLOOKUP(S2203,'DD-Lookup'!$J$6:$L$50,3,FALSE)="Monthly",(YEAR(AC2203)-YEAR(AB2203))*12+MONTH(AC2203)-MONTH(AB2203)+1,(AC2203-AB2203+1))</f>
        <v>1</v>
      </c>
      <c r="F2203" s="210">
        <f t="shared" si="175"/>
        <v>10000</v>
      </c>
      <c r="G2203" s="199">
        <v>1354435</v>
      </c>
      <c r="H2203" s="195">
        <v>37049.367696759298</v>
      </c>
      <c r="I2203" t="s">
        <v>2254</v>
      </c>
      <c r="M2203" t="s">
        <v>3341</v>
      </c>
      <c r="N2203" t="s">
        <v>3747</v>
      </c>
      <c r="O2203" t="s">
        <v>399</v>
      </c>
      <c r="Q2203" s="196">
        <v>10000</v>
      </c>
      <c r="S2203" t="s">
        <v>3342</v>
      </c>
      <c r="T2203" t="s">
        <v>3557</v>
      </c>
      <c r="U2203" s="198">
        <v>3.5150000000000001</v>
      </c>
      <c r="V2203" t="s">
        <v>2466</v>
      </c>
      <c r="W2203" t="s">
        <v>2347</v>
      </c>
      <c r="X2203" t="s">
        <v>2484</v>
      </c>
      <c r="Y2203" t="s">
        <v>2469</v>
      </c>
      <c r="Z2203" t="s">
        <v>2995</v>
      </c>
      <c r="AA2203">
        <v>836385</v>
      </c>
      <c r="AB2203" s="195">
        <v>37050.875011574099</v>
      </c>
      <c r="AC2203" s="195">
        <v>37050.875011574099</v>
      </c>
    </row>
    <row r="2204" spans="1:29" x14ac:dyDescent="0.25">
      <c r="A2204" s="43" t="str">
        <f t="shared" si="171"/>
        <v xml:space="preserve"> Natural Gas Physical</v>
      </c>
      <c r="B2204" s="43" t="str">
        <f t="shared" si="172"/>
        <v/>
      </c>
      <c r="C2204" s="43" t="str">
        <f t="shared" si="173"/>
        <v>Natural Gas</v>
      </c>
      <c r="D2204" s="43" t="str">
        <f t="shared" si="174"/>
        <v>Physical</v>
      </c>
      <c r="E2204" s="43">
        <f>IF(VLOOKUP(S2204,'DD-Lookup'!$J$6:$L$50,3,FALSE)="Monthly",(YEAR(AC2204)-YEAR(AB2204))*12+MONTH(AC2204)-MONTH(AB2204)+1,(AC2204-AB2204+1))</f>
        <v>1</v>
      </c>
      <c r="F2204" s="210">
        <f t="shared" si="175"/>
        <v>5000</v>
      </c>
      <c r="G2204" s="199">
        <v>1354436</v>
      </c>
      <c r="H2204" s="195">
        <v>37049.367708333302</v>
      </c>
      <c r="I2204" t="s">
        <v>2505</v>
      </c>
      <c r="M2204" t="s">
        <v>3341</v>
      </c>
      <c r="N2204" t="s">
        <v>3104</v>
      </c>
      <c r="O2204" t="s">
        <v>706</v>
      </c>
      <c r="P2204" s="196">
        <v>5000</v>
      </c>
      <c r="S2204" t="s">
        <v>3719</v>
      </c>
      <c r="T2204" t="s">
        <v>3105</v>
      </c>
      <c r="U2204" s="198">
        <v>4.28</v>
      </c>
      <c r="V2204" t="s">
        <v>2570</v>
      </c>
      <c r="W2204" t="s">
        <v>635</v>
      </c>
      <c r="X2204" t="s">
        <v>3106</v>
      </c>
      <c r="Y2204" t="s">
        <v>2469</v>
      </c>
      <c r="Z2204" t="s">
        <v>2996</v>
      </c>
      <c r="AA2204">
        <v>836387</v>
      </c>
      <c r="AB2204" s="195">
        <v>37050.875011574099</v>
      </c>
      <c r="AC2204" s="195">
        <v>37050.875011574099</v>
      </c>
    </row>
    <row r="2205" spans="1:29" x14ac:dyDescent="0.25">
      <c r="A2205" s="43" t="str">
        <f t="shared" si="171"/>
        <v xml:space="preserve"> Metals Financial</v>
      </c>
      <c r="B2205" s="43" t="str">
        <f t="shared" si="172"/>
        <v/>
      </c>
      <c r="C2205" s="43" t="str">
        <f t="shared" si="173"/>
        <v>Metals</v>
      </c>
      <c r="D2205" s="43" t="str">
        <f t="shared" si="174"/>
        <v>Financial</v>
      </c>
      <c r="E2205" s="43">
        <f>IF(VLOOKUP(S2205,'DD-Lookup'!$J$6:$L$50,3,FALSE)="Monthly",(YEAR(AC2205)-YEAR(AB2205))*12+MONTH(AC2205)-MONTH(AB2205)+1,(AC2205-AB2205+1))</f>
        <v>1</v>
      </c>
      <c r="F2205" s="210">
        <f t="shared" si="175"/>
        <v>5</v>
      </c>
      <c r="G2205" s="199">
        <v>1354438</v>
      </c>
      <c r="H2205" s="195">
        <v>37049.367719907401</v>
      </c>
      <c r="I2205" t="s">
        <v>3934</v>
      </c>
      <c r="M2205" t="s">
        <v>3346</v>
      </c>
      <c r="N2205" t="s">
        <v>3554</v>
      </c>
      <c r="O2205" t="s">
        <v>3555</v>
      </c>
      <c r="Q2205" s="196">
        <v>5</v>
      </c>
      <c r="S2205" t="s">
        <v>3556</v>
      </c>
      <c r="T2205" t="s">
        <v>3557</v>
      </c>
      <c r="U2205" s="198">
        <v>1667</v>
      </c>
      <c r="V2205" t="s">
        <v>2464</v>
      </c>
      <c r="W2205" t="s">
        <v>3563</v>
      </c>
      <c r="X2205" t="s">
        <v>3559</v>
      </c>
      <c r="Y2205" t="s">
        <v>3560</v>
      </c>
      <c r="Z2205" t="s">
        <v>3561</v>
      </c>
      <c r="AA2205">
        <v>2173596</v>
      </c>
    </row>
    <row r="2206" spans="1:29" x14ac:dyDescent="0.25">
      <c r="A2206" s="43" t="str">
        <f t="shared" si="171"/>
        <v>US Natural Gas Financial</v>
      </c>
      <c r="B2206" s="43" t="str">
        <f t="shared" si="172"/>
        <v>US</v>
      </c>
      <c r="C2206" s="43" t="str">
        <f t="shared" si="173"/>
        <v>Natural Gas</v>
      </c>
      <c r="D2206" s="43" t="str">
        <f t="shared" si="174"/>
        <v>Financial</v>
      </c>
      <c r="E2206" s="43">
        <f>IF(VLOOKUP(S2206,'DD-Lookup'!$J$6:$L$50,3,FALSE)="Monthly",(YEAR(AC2206)-YEAR(AB2206))*12+MONTH(AC2206)-MONTH(AB2206)+1,(AC2206-AB2206+1))</f>
        <v>23</v>
      </c>
      <c r="F2206" s="210">
        <f t="shared" si="175"/>
        <v>345000</v>
      </c>
      <c r="G2206" s="199">
        <v>1354437</v>
      </c>
      <c r="H2206" s="195">
        <v>37049.367719907401</v>
      </c>
      <c r="I2206" t="s">
        <v>3529</v>
      </c>
      <c r="M2206" t="s">
        <v>3341</v>
      </c>
      <c r="N2206" t="s">
        <v>2281</v>
      </c>
      <c r="O2206" t="s">
        <v>2707</v>
      </c>
      <c r="P2206" s="196">
        <v>15000</v>
      </c>
      <c r="S2206" t="s">
        <v>3342</v>
      </c>
      <c r="T2206" t="s">
        <v>3557</v>
      </c>
      <c r="U2206" s="198">
        <v>3.6949999999999998</v>
      </c>
      <c r="V2206" t="s">
        <v>3913</v>
      </c>
      <c r="W2206" t="s">
        <v>2376</v>
      </c>
      <c r="X2206" t="s">
        <v>435</v>
      </c>
      <c r="Y2206" t="s">
        <v>3575</v>
      </c>
      <c r="Z2206" t="s">
        <v>2995</v>
      </c>
      <c r="AA2206" t="s">
        <v>771</v>
      </c>
      <c r="AB2206" s="195">
        <v>37050.875011574099</v>
      </c>
      <c r="AC2206" s="195">
        <v>37072.875011574099</v>
      </c>
    </row>
    <row r="2207" spans="1:29" x14ac:dyDescent="0.25">
      <c r="A2207" s="43" t="str">
        <f t="shared" si="171"/>
        <v xml:space="preserve"> Metals Financial</v>
      </c>
      <c r="B2207" s="43" t="str">
        <f t="shared" si="172"/>
        <v/>
      </c>
      <c r="C2207" s="43" t="str">
        <f t="shared" si="173"/>
        <v>Metals</v>
      </c>
      <c r="D2207" s="43" t="str">
        <f t="shared" si="174"/>
        <v>Financial</v>
      </c>
      <c r="E2207" s="43">
        <f>IF(VLOOKUP(S2207,'DD-Lookup'!$J$6:$L$50,3,FALSE)="Monthly",(YEAR(AC2207)-YEAR(AB2207))*12+MONTH(AC2207)-MONTH(AB2207)+1,(AC2207-AB2207+1))</f>
        <v>1</v>
      </c>
      <c r="F2207" s="210">
        <f t="shared" si="175"/>
        <v>6</v>
      </c>
      <c r="G2207" s="199">
        <v>1354440</v>
      </c>
      <c r="H2207" s="195">
        <v>37049.367754629602</v>
      </c>
      <c r="I2207" t="s">
        <v>3936</v>
      </c>
      <c r="M2207" t="s">
        <v>3346</v>
      </c>
      <c r="N2207" t="s">
        <v>3554</v>
      </c>
      <c r="O2207" t="s">
        <v>3555</v>
      </c>
      <c r="Q2207" s="196">
        <v>6</v>
      </c>
      <c r="S2207" t="s">
        <v>3556</v>
      </c>
      <c r="T2207" t="s">
        <v>3557</v>
      </c>
      <c r="U2207" s="198">
        <v>1667</v>
      </c>
      <c r="V2207" t="s">
        <v>3937</v>
      </c>
      <c r="W2207" t="s">
        <v>3563</v>
      </c>
      <c r="X2207" t="s">
        <v>3559</v>
      </c>
      <c r="Y2207" t="s">
        <v>3560</v>
      </c>
      <c r="Z2207" t="s">
        <v>3561</v>
      </c>
      <c r="AA2207">
        <v>2173598</v>
      </c>
    </row>
    <row r="2208" spans="1:29" x14ac:dyDescent="0.25">
      <c r="A2208" s="43" t="str">
        <f t="shared" si="171"/>
        <v>US Natural Gas Physical</v>
      </c>
      <c r="B2208" s="43" t="str">
        <f t="shared" si="172"/>
        <v>US</v>
      </c>
      <c r="C2208" s="43" t="str">
        <f t="shared" si="173"/>
        <v>Natural Gas</v>
      </c>
      <c r="D2208" s="43" t="str">
        <f t="shared" si="174"/>
        <v>Physical</v>
      </c>
      <c r="E2208" s="43">
        <f>IF(VLOOKUP(S2208,'DD-Lookup'!$J$6:$L$50,3,FALSE)="Monthly",(YEAR(AC2208)-YEAR(AB2208))*12+MONTH(AC2208)-MONTH(AB2208)+1,(AC2208-AB2208+1))</f>
        <v>1</v>
      </c>
      <c r="F2208" s="210">
        <f t="shared" si="175"/>
        <v>10000</v>
      </c>
      <c r="G2208" s="199">
        <v>1354442</v>
      </c>
      <c r="H2208" s="195">
        <v>37049.367789351898</v>
      </c>
      <c r="I2208" t="s">
        <v>2172</v>
      </c>
      <c r="M2208" t="s">
        <v>3341</v>
      </c>
      <c r="N2208" t="s">
        <v>3747</v>
      </c>
      <c r="O2208" t="s">
        <v>399</v>
      </c>
      <c r="Q2208" s="196">
        <v>10000</v>
      </c>
      <c r="S2208" t="s">
        <v>3342</v>
      </c>
      <c r="T2208" t="s">
        <v>3557</v>
      </c>
      <c r="U2208" s="198">
        <v>3.5150000000000001</v>
      </c>
      <c r="V2208" t="s">
        <v>3848</v>
      </c>
      <c r="W2208" t="s">
        <v>2347</v>
      </c>
      <c r="X2208" t="s">
        <v>2484</v>
      </c>
      <c r="Y2208" t="s">
        <v>2469</v>
      </c>
      <c r="Z2208" t="s">
        <v>2995</v>
      </c>
      <c r="AA2208">
        <v>836389</v>
      </c>
      <c r="AB2208" s="195">
        <v>37050.875011574099</v>
      </c>
      <c r="AC2208" s="195">
        <v>37050.875011574099</v>
      </c>
    </row>
    <row r="2209" spans="1:29" x14ac:dyDescent="0.25">
      <c r="A2209" s="43" t="str">
        <f t="shared" si="171"/>
        <v>US Natural Gas Physical</v>
      </c>
      <c r="B2209" s="43" t="str">
        <f t="shared" si="172"/>
        <v>US</v>
      </c>
      <c r="C2209" s="43" t="str">
        <f t="shared" si="173"/>
        <v>Natural Gas</v>
      </c>
      <c r="D2209" s="43" t="str">
        <f t="shared" si="174"/>
        <v>Physical</v>
      </c>
      <c r="E2209" s="43">
        <f>IF(VLOOKUP(S2209,'DD-Lookup'!$J$6:$L$50,3,FALSE)="Monthly",(YEAR(AC2209)-YEAR(AB2209))*12+MONTH(AC2209)-MONTH(AB2209)+1,(AC2209-AB2209+1))</f>
        <v>1</v>
      </c>
      <c r="F2209" s="210">
        <f t="shared" si="175"/>
        <v>5000</v>
      </c>
      <c r="G2209" s="199">
        <v>1354441</v>
      </c>
      <c r="H2209" s="195">
        <v>37049.367789351898</v>
      </c>
      <c r="I2209" t="s">
        <v>2396</v>
      </c>
      <c r="M2209" t="s">
        <v>3341</v>
      </c>
      <c r="N2209" t="s">
        <v>3747</v>
      </c>
      <c r="O2209" t="s">
        <v>2706</v>
      </c>
      <c r="Q2209" s="196">
        <v>5000</v>
      </c>
      <c r="S2209" t="s">
        <v>3342</v>
      </c>
      <c r="T2209" t="s">
        <v>3557</v>
      </c>
      <c r="U2209" s="198">
        <v>3.86</v>
      </c>
      <c r="V2209" t="s">
        <v>3736</v>
      </c>
      <c r="W2209" t="s">
        <v>431</v>
      </c>
      <c r="X2209" t="s">
        <v>3077</v>
      </c>
      <c r="Y2209" t="s">
        <v>2469</v>
      </c>
      <c r="Z2209" t="s">
        <v>2995</v>
      </c>
      <c r="AA2209">
        <v>836388</v>
      </c>
      <c r="AB2209" s="195">
        <v>37050.875011574099</v>
      </c>
      <c r="AC2209" s="195">
        <v>37050.875011574099</v>
      </c>
    </row>
    <row r="2210" spans="1:29" x14ac:dyDescent="0.25">
      <c r="A2210" s="43" t="str">
        <f t="shared" si="171"/>
        <v>US Natural Gas Physical</v>
      </c>
      <c r="B2210" s="43" t="str">
        <f t="shared" si="172"/>
        <v>US</v>
      </c>
      <c r="C2210" s="43" t="str">
        <f t="shared" si="173"/>
        <v>Natural Gas</v>
      </c>
      <c r="D2210" s="43" t="str">
        <f t="shared" si="174"/>
        <v>Physical</v>
      </c>
      <c r="E2210" s="43">
        <f>IF(VLOOKUP(S2210,'DD-Lookup'!$J$6:$L$50,3,FALSE)="Monthly",(YEAR(AC2210)-YEAR(AB2210))*12+MONTH(AC2210)-MONTH(AB2210)+1,(AC2210-AB2210+1))</f>
        <v>1</v>
      </c>
      <c r="F2210" s="210">
        <f t="shared" si="175"/>
        <v>8457</v>
      </c>
      <c r="G2210" s="199">
        <v>1354443</v>
      </c>
      <c r="H2210" s="195">
        <v>37049.367824074099</v>
      </c>
      <c r="I2210" t="s">
        <v>2421</v>
      </c>
      <c r="M2210" t="s">
        <v>3341</v>
      </c>
      <c r="N2210" t="s">
        <v>3747</v>
      </c>
      <c r="O2210" t="s">
        <v>1623</v>
      </c>
      <c r="Q2210" s="196">
        <v>8457</v>
      </c>
      <c r="S2210" t="s">
        <v>3342</v>
      </c>
      <c r="T2210" t="s">
        <v>3557</v>
      </c>
      <c r="U2210" s="198">
        <v>3.79</v>
      </c>
      <c r="V2210">
        <v>10041965</v>
      </c>
      <c r="W2210" t="s">
        <v>2190</v>
      </c>
      <c r="X2210" t="s">
        <v>2191</v>
      </c>
      <c r="Y2210" t="s">
        <v>2469</v>
      </c>
      <c r="Z2210" t="s">
        <v>2995</v>
      </c>
      <c r="AA2210">
        <v>836390</v>
      </c>
      <c r="AB2210" s="195">
        <v>37050.875011574099</v>
      </c>
      <c r="AC2210" s="195">
        <v>37050.875011574099</v>
      </c>
    </row>
    <row r="2211" spans="1:29" x14ac:dyDescent="0.25">
      <c r="A2211" s="43" t="str">
        <f t="shared" si="171"/>
        <v xml:space="preserve"> Metals Financial</v>
      </c>
      <c r="B2211" s="43" t="str">
        <f t="shared" si="172"/>
        <v/>
      </c>
      <c r="C2211" s="43" t="str">
        <f t="shared" si="173"/>
        <v>Metals</v>
      </c>
      <c r="D2211" s="43" t="str">
        <f t="shared" si="174"/>
        <v>Financial</v>
      </c>
      <c r="E2211" s="43">
        <f>IF(VLOOKUP(S2211,'DD-Lookup'!$J$6:$L$50,3,FALSE)="Monthly",(YEAR(AC2211)-YEAR(AB2211))*12+MONTH(AC2211)-MONTH(AB2211)+1,(AC2211-AB2211+1))</f>
        <v>1</v>
      </c>
      <c r="F2211" s="210">
        <f t="shared" si="175"/>
        <v>20</v>
      </c>
      <c r="G2211" s="199">
        <v>1354444</v>
      </c>
      <c r="H2211" s="195">
        <v>37049.367847222202</v>
      </c>
      <c r="I2211" t="s">
        <v>3527</v>
      </c>
      <c r="M2211" t="s">
        <v>3346</v>
      </c>
      <c r="N2211" t="s">
        <v>3566</v>
      </c>
      <c r="O2211" t="s">
        <v>3567</v>
      </c>
      <c r="Q2211" s="196">
        <v>20</v>
      </c>
      <c r="S2211" t="s">
        <v>3556</v>
      </c>
      <c r="T2211" t="s">
        <v>3557</v>
      </c>
      <c r="U2211" s="198">
        <v>1511</v>
      </c>
      <c r="V2211" t="s">
        <v>3569</v>
      </c>
      <c r="W2211" t="s">
        <v>3563</v>
      </c>
      <c r="X2211" t="s">
        <v>3559</v>
      </c>
      <c r="Y2211" t="s">
        <v>3560</v>
      </c>
      <c r="Z2211" t="s">
        <v>3561</v>
      </c>
      <c r="AA2211">
        <v>2173600</v>
      </c>
    </row>
    <row r="2212" spans="1:29" x14ac:dyDescent="0.25">
      <c r="A2212" s="43" t="str">
        <f t="shared" si="171"/>
        <v>US Power Physical</v>
      </c>
      <c r="B2212" s="43" t="str">
        <f t="shared" si="172"/>
        <v>US</v>
      </c>
      <c r="C2212" s="43" t="str">
        <f t="shared" si="173"/>
        <v>Power</v>
      </c>
      <c r="D2212" s="43" t="str">
        <f t="shared" si="174"/>
        <v>Physical</v>
      </c>
      <c r="E2212" s="43">
        <f>IF(VLOOKUP(S2212,'DD-Lookup'!$J$6:$L$50,3,FALSE)="Monthly",(YEAR(AC2212)-YEAR(AB2212))*12+MONTH(AC2212)-MONTH(AB2212)+1,(AC2212-AB2212+1))</f>
        <v>1</v>
      </c>
      <c r="F2212" s="210">
        <f t="shared" si="175"/>
        <v>50</v>
      </c>
      <c r="G2212" s="199">
        <v>1354445</v>
      </c>
      <c r="H2212" s="195">
        <v>37049.367847222202</v>
      </c>
      <c r="I2212" t="s">
        <v>2527</v>
      </c>
      <c r="M2212" t="s">
        <v>2766</v>
      </c>
      <c r="N2212" t="s">
        <v>3361</v>
      </c>
      <c r="O2212" t="s">
        <v>1720</v>
      </c>
      <c r="Q2212" s="196">
        <v>50</v>
      </c>
      <c r="S2212" t="s">
        <v>3340</v>
      </c>
      <c r="T2212" t="s">
        <v>3557</v>
      </c>
      <c r="U2212" s="198">
        <v>30.4</v>
      </c>
      <c r="V2212" t="s">
        <v>2252</v>
      </c>
      <c r="W2212" t="s">
        <v>3376</v>
      </c>
      <c r="X2212" t="s">
        <v>3377</v>
      </c>
      <c r="Y2212" t="s">
        <v>2662</v>
      </c>
      <c r="Z2212" t="s">
        <v>2990</v>
      </c>
      <c r="AA2212">
        <v>636891.1</v>
      </c>
      <c r="AB2212" s="195">
        <v>37050.875011574099</v>
      </c>
      <c r="AC2212" s="195">
        <v>37050.875011574099</v>
      </c>
    </row>
    <row r="2213" spans="1:29" x14ac:dyDescent="0.25">
      <c r="A2213" s="43" t="str">
        <f t="shared" si="171"/>
        <v>US Crude Financial</v>
      </c>
      <c r="B2213" s="43" t="str">
        <f t="shared" si="172"/>
        <v>US</v>
      </c>
      <c r="C2213" s="43" t="str">
        <f t="shared" si="173"/>
        <v>Crude</v>
      </c>
      <c r="D2213" s="43" t="str">
        <f t="shared" si="174"/>
        <v>Financial</v>
      </c>
      <c r="E2213" s="43">
        <f>IF(VLOOKUP(S2213,'DD-Lookup'!$J$6:$L$50,3,FALSE)="Monthly",(YEAR(AC2213)-YEAR(AB2213))*12+MONTH(AC2213)-MONTH(AB2213)+1,(AC2213-AB2213+1))</f>
        <v>1</v>
      </c>
      <c r="F2213" s="210">
        <f t="shared" si="175"/>
        <v>50000</v>
      </c>
      <c r="G2213" s="199">
        <v>1354446</v>
      </c>
      <c r="H2213" s="195">
        <v>37049.367847222202</v>
      </c>
      <c r="I2213" t="s">
        <v>2257</v>
      </c>
      <c r="M2213" t="s">
        <v>3437</v>
      </c>
      <c r="N2213" t="s">
        <v>2653</v>
      </c>
      <c r="O2213" t="s">
        <v>2334</v>
      </c>
      <c r="Q2213" s="196">
        <v>50000</v>
      </c>
      <c r="S2213" t="s">
        <v>3347</v>
      </c>
      <c r="T2213" t="s">
        <v>3557</v>
      </c>
      <c r="U2213" s="198">
        <v>27.54</v>
      </c>
      <c r="V2213" t="s">
        <v>2495</v>
      </c>
      <c r="W2213" t="s">
        <v>2655</v>
      </c>
      <c r="X2213" t="s">
        <v>2193</v>
      </c>
      <c r="Y2213" t="s">
        <v>2778</v>
      </c>
      <c r="Z2213" t="s">
        <v>2995</v>
      </c>
      <c r="AA2213">
        <v>115444</v>
      </c>
      <c r="AB2213" s="195">
        <v>37073</v>
      </c>
      <c r="AC2213" s="195">
        <v>37103</v>
      </c>
    </row>
    <row r="2214" spans="1:29" x14ac:dyDescent="0.25">
      <c r="A2214" s="43" t="str">
        <f t="shared" si="171"/>
        <v xml:space="preserve"> Metals Financial</v>
      </c>
      <c r="B2214" s="43" t="str">
        <f t="shared" si="172"/>
        <v/>
      </c>
      <c r="C2214" s="43" t="str">
        <f t="shared" si="173"/>
        <v>Metals</v>
      </c>
      <c r="D2214" s="43" t="str">
        <f t="shared" si="174"/>
        <v>Financial</v>
      </c>
      <c r="E2214" s="43">
        <f>IF(VLOOKUP(S2214,'DD-Lookup'!$J$6:$L$50,3,FALSE)="Monthly",(YEAR(AC2214)-YEAR(AB2214))*12+MONTH(AC2214)-MONTH(AB2214)+1,(AC2214-AB2214+1))</f>
        <v>1</v>
      </c>
      <c r="F2214" s="210">
        <f t="shared" si="175"/>
        <v>5</v>
      </c>
      <c r="G2214" s="199">
        <v>1354448</v>
      </c>
      <c r="H2214" s="195">
        <v>37049.367939814802</v>
      </c>
      <c r="I2214" t="s">
        <v>3714</v>
      </c>
      <c r="M2214" t="s">
        <v>3346</v>
      </c>
      <c r="N2214" t="s">
        <v>3566</v>
      </c>
      <c r="O2214" t="s">
        <v>3567</v>
      </c>
      <c r="P2214" s="196">
        <v>5</v>
      </c>
      <c r="S2214" t="s">
        <v>3556</v>
      </c>
      <c r="T2214" t="s">
        <v>3557</v>
      </c>
      <c r="U2214" s="198">
        <v>1510</v>
      </c>
      <c r="V2214" t="s">
        <v>264</v>
      </c>
      <c r="W2214" t="s">
        <v>3563</v>
      </c>
      <c r="X2214" t="s">
        <v>3559</v>
      </c>
      <c r="Y2214" t="s">
        <v>3560</v>
      </c>
      <c r="Z2214" t="s">
        <v>3561</v>
      </c>
      <c r="AA2214">
        <v>2173602</v>
      </c>
    </row>
    <row r="2215" spans="1:29" x14ac:dyDescent="0.25">
      <c r="A2215" s="43" t="str">
        <f t="shared" si="171"/>
        <v>US Natural Gas Physical</v>
      </c>
      <c r="B2215" s="43" t="str">
        <f t="shared" si="172"/>
        <v>US</v>
      </c>
      <c r="C2215" s="43" t="str">
        <f t="shared" si="173"/>
        <v>Natural Gas</v>
      </c>
      <c r="D2215" s="43" t="str">
        <f t="shared" si="174"/>
        <v>Physical</v>
      </c>
      <c r="E2215" s="43">
        <f>IF(VLOOKUP(S2215,'DD-Lookup'!$J$6:$L$50,3,FALSE)="Monthly",(YEAR(AC2215)-YEAR(AB2215))*12+MONTH(AC2215)-MONTH(AB2215)+1,(AC2215-AB2215+1))</f>
        <v>1</v>
      </c>
      <c r="F2215" s="210">
        <f t="shared" si="175"/>
        <v>25000</v>
      </c>
      <c r="G2215" s="199">
        <v>1354447</v>
      </c>
      <c r="H2215" s="195">
        <v>37049.367939814802</v>
      </c>
      <c r="I2215" t="s">
        <v>2244</v>
      </c>
      <c r="M2215" t="s">
        <v>3341</v>
      </c>
      <c r="N2215" t="s">
        <v>3747</v>
      </c>
      <c r="O2215" t="s">
        <v>2722</v>
      </c>
      <c r="P2215" s="196">
        <v>25000</v>
      </c>
      <c r="S2215" t="s">
        <v>3342</v>
      </c>
      <c r="T2215" t="s">
        <v>3557</v>
      </c>
      <c r="U2215" s="198">
        <v>3.66</v>
      </c>
      <c r="V2215" t="s">
        <v>3892</v>
      </c>
      <c r="W2215" t="s">
        <v>2175</v>
      </c>
      <c r="X2215" t="s">
        <v>2176</v>
      </c>
      <c r="Y2215" t="s">
        <v>2469</v>
      </c>
      <c r="Z2215" t="s">
        <v>2995</v>
      </c>
      <c r="AA2215">
        <v>836391</v>
      </c>
      <c r="AB2215" s="195">
        <v>37050.875011574099</v>
      </c>
      <c r="AC2215" s="195">
        <v>37050.875011574099</v>
      </c>
    </row>
    <row r="2216" spans="1:29" x14ac:dyDescent="0.25">
      <c r="A2216" s="43" t="str">
        <f t="shared" si="171"/>
        <v xml:space="preserve"> Metals Financial</v>
      </c>
      <c r="B2216" s="43" t="str">
        <f t="shared" si="172"/>
        <v/>
      </c>
      <c r="C2216" s="43" t="str">
        <f t="shared" si="173"/>
        <v>Metals</v>
      </c>
      <c r="D2216" s="43" t="str">
        <f t="shared" si="174"/>
        <v>Financial</v>
      </c>
      <c r="E2216" s="43">
        <f>IF(VLOOKUP(S2216,'DD-Lookup'!$J$6:$L$50,3,FALSE)="Monthly",(YEAR(AC2216)-YEAR(AB2216))*12+MONTH(AC2216)-MONTH(AB2216)+1,(AC2216-AB2216+1))</f>
        <v>1</v>
      </c>
      <c r="F2216" s="210">
        <f t="shared" si="175"/>
        <v>10</v>
      </c>
      <c r="G2216" s="199">
        <v>1354449</v>
      </c>
      <c r="H2216" s="195">
        <v>37049.3679513889</v>
      </c>
      <c r="I2216" t="s">
        <v>3570</v>
      </c>
      <c r="M2216" t="s">
        <v>3346</v>
      </c>
      <c r="N2216" t="s">
        <v>3554</v>
      </c>
      <c r="O2216" t="s">
        <v>3555</v>
      </c>
      <c r="Q2216" s="196">
        <v>10</v>
      </c>
      <c r="S2216" t="s">
        <v>3556</v>
      </c>
      <c r="T2216" t="s">
        <v>3557</v>
      </c>
      <c r="U2216" s="198">
        <v>1668</v>
      </c>
      <c r="V2216" t="s">
        <v>772</v>
      </c>
      <c r="W2216" t="s">
        <v>3563</v>
      </c>
      <c r="X2216" t="s">
        <v>3559</v>
      </c>
      <c r="Y2216" t="s">
        <v>3560</v>
      </c>
      <c r="Z2216" t="s">
        <v>3561</v>
      </c>
      <c r="AA2216">
        <v>2173604</v>
      </c>
    </row>
    <row r="2217" spans="1:29" x14ac:dyDescent="0.25">
      <c r="A2217" s="43" t="str">
        <f t="shared" si="171"/>
        <v>US Natural Gas Physical</v>
      </c>
      <c r="B2217" s="43" t="str">
        <f t="shared" si="172"/>
        <v>US</v>
      </c>
      <c r="C2217" s="43" t="str">
        <f t="shared" si="173"/>
        <v>Natural Gas</v>
      </c>
      <c r="D2217" s="43" t="str">
        <f t="shared" si="174"/>
        <v>Physical</v>
      </c>
      <c r="E2217" s="43">
        <f>IF(VLOOKUP(S2217,'DD-Lookup'!$J$6:$L$50,3,FALSE)="Monthly",(YEAR(AC2217)-YEAR(AB2217))*12+MONTH(AC2217)-MONTH(AB2217)+1,(AC2217-AB2217+1))</f>
        <v>1</v>
      </c>
      <c r="F2217" s="210">
        <f t="shared" si="175"/>
        <v>5000</v>
      </c>
      <c r="G2217" s="199">
        <v>1354451</v>
      </c>
      <c r="H2217" s="195">
        <v>37049.368032407401</v>
      </c>
      <c r="I2217" t="s">
        <v>2483</v>
      </c>
      <c r="M2217" t="s">
        <v>3341</v>
      </c>
      <c r="N2217" t="s">
        <v>3747</v>
      </c>
      <c r="O2217" t="s">
        <v>1623</v>
      </c>
      <c r="Q2217" s="196">
        <v>5000</v>
      </c>
      <c r="S2217" t="s">
        <v>3342</v>
      </c>
      <c r="T2217" t="s">
        <v>3557</v>
      </c>
      <c r="U2217" s="198">
        <v>3.79</v>
      </c>
      <c r="V2217" t="s">
        <v>3800</v>
      </c>
      <c r="W2217" t="s">
        <v>2190</v>
      </c>
      <c r="X2217" t="s">
        <v>2191</v>
      </c>
      <c r="Y2217" t="s">
        <v>2469</v>
      </c>
      <c r="Z2217" t="s">
        <v>2995</v>
      </c>
      <c r="AA2217">
        <v>836392</v>
      </c>
      <c r="AB2217" s="195">
        <v>37050.875011574099</v>
      </c>
      <c r="AC2217" s="195">
        <v>37050.875011574099</v>
      </c>
    </row>
    <row r="2218" spans="1:29" x14ac:dyDescent="0.25">
      <c r="A2218" s="43" t="str">
        <f t="shared" si="171"/>
        <v>US Power Financial</v>
      </c>
      <c r="B2218" s="43" t="str">
        <f t="shared" si="172"/>
        <v>US</v>
      </c>
      <c r="C2218" s="43" t="str">
        <f t="shared" si="173"/>
        <v>Power</v>
      </c>
      <c r="D2218" s="43" t="str">
        <f t="shared" si="174"/>
        <v>Financial</v>
      </c>
      <c r="E2218" s="43">
        <f>IF(VLOOKUP(S2218,'DD-Lookup'!$J$6:$L$50,3,FALSE)="Monthly",(YEAR(AC2218)-YEAR(AB2218))*12+MONTH(AC2218)-MONTH(AB2218)+1,(AC2218-AB2218+1))</f>
        <v>1</v>
      </c>
      <c r="F2218" s="210">
        <f t="shared" si="175"/>
        <v>50</v>
      </c>
      <c r="G2218" s="199">
        <v>1354452</v>
      </c>
      <c r="H2218" s="195">
        <v>37049.368032407401</v>
      </c>
      <c r="I2218" t="s">
        <v>2273</v>
      </c>
      <c r="M2218" t="s">
        <v>2766</v>
      </c>
      <c r="N2218" t="s">
        <v>2659</v>
      </c>
      <c r="O2218" t="s">
        <v>3689</v>
      </c>
      <c r="Q2218" s="196">
        <v>50</v>
      </c>
      <c r="S2218" t="s">
        <v>3340</v>
      </c>
      <c r="T2218" t="s">
        <v>3557</v>
      </c>
      <c r="U2218" s="198">
        <v>30.6</v>
      </c>
      <c r="V2218" t="s">
        <v>3393</v>
      </c>
      <c r="W2218" t="s">
        <v>3376</v>
      </c>
      <c r="X2218" t="s">
        <v>3377</v>
      </c>
      <c r="Y2218" t="s">
        <v>2662</v>
      </c>
      <c r="Z2218" t="s">
        <v>2995</v>
      </c>
      <c r="AA2218">
        <v>636892.1</v>
      </c>
      <c r="AB2218" s="195">
        <v>37050.875011574099</v>
      </c>
      <c r="AC2218" s="195">
        <v>37050.875011574099</v>
      </c>
    </row>
    <row r="2219" spans="1:29" x14ac:dyDescent="0.25">
      <c r="A2219" s="43" t="str">
        <f t="shared" si="171"/>
        <v>US Natural Gas Physical</v>
      </c>
      <c r="B2219" s="43" t="str">
        <f t="shared" si="172"/>
        <v>US</v>
      </c>
      <c r="C2219" s="43" t="str">
        <f t="shared" si="173"/>
        <v>Natural Gas</v>
      </c>
      <c r="D2219" s="43" t="str">
        <f t="shared" si="174"/>
        <v>Physical</v>
      </c>
      <c r="E2219" s="43">
        <f>IF(VLOOKUP(S2219,'DD-Lookup'!$J$6:$L$50,3,FALSE)="Monthly",(YEAR(AC2219)-YEAR(AB2219))*12+MONTH(AC2219)-MONTH(AB2219)+1,(AC2219-AB2219+1))</f>
        <v>1</v>
      </c>
      <c r="F2219" s="210">
        <f t="shared" si="175"/>
        <v>10000</v>
      </c>
      <c r="G2219" s="199">
        <v>1354453</v>
      </c>
      <c r="H2219" s="195">
        <v>37049.368067129602</v>
      </c>
      <c r="I2219" t="s">
        <v>3443</v>
      </c>
      <c r="M2219" t="s">
        <v>3341</v>
      </c>
      <c r="N2219" t="s">
        <v>3747</v>
      </c>
      <c r="O2219" t="s">
        <v>472</v>
      </c>
      <c r="P2219" s="196">
        <v>10000</v>
      </c>
      <c r="S2219" t="s">
        <v>3342</v>
      </c>
      <c r="T2219" t="s">
        <v>3557</v>
      </c>
      <c r="U2219" s="198">
        <v>2.625</v>
      </c>
      <c r="V2219" t="s">
        <v>2379</v>
      </c>
      <c r="W2219" t="s">
        <v>3147</v>
      </c>
      <c r="X2219" t="s">
        <v>3092</v>
      </c>
      <c r="Y2219" t="s">
        <v>2469</v>
      </c>
      <c r="Z2219" t="s">
        <v>2995</v>
      </c>
      <c r="AA2219">
        <v>836393</v>
      </c>
      <c r="AB2219" s="195">
        <v>37050.875011574099</v>
      </c>
      <c r="AC2219" s="195">
        <v>37050.875011574099</v>
      </c>
    </row>
    <row r="2220" spans="1:29" x14ac:dyDescent="0.25">
      <c r="A2220" s="43" t="str">
        <f t="shared" si="171"/>
        <v>US Natural Gas Physical</v>
      </c>
      <c r="B2220" s="43" t="str">
        <f t="shared" si="172"/>
        <v>US</v>
      </c>
      <c r="C2220" s="43" t="str">
        <f t="shared" si="173"/>
        <v>Natural Gas</v>
      </c>
      <c r="D2220" s="43" t="str">
        <f t="shared" si="174"/>
        <v>Physical</v>
      </c>
      <c r="E2220" s="43">
        <f>IF(VLOOKUP(S2220,'DD-Lookup'!$J$6:$L$50,3,FALSE)="Monthly",(YEAR(AC2220)-YEAR(AB2220))*12+MONTH(AC2220)-MONTH(AB2220)+1,(AC2220-AB2220+1))</f>
        <v>1</v>
      </c>
      <c r="F2220" s="210">
        <f t="shared" si="175"/>
        <v>10000</v>
      </c>
      <c r="G2220" s="199">
        <v>1354454</v>
      </c>
      <c r="H2220" s="195">
        <v>37049.3680902778</v>
      </c>
      <c r="I2220" t="s">
        <v>3085</v>
      </c>
      <c r="M2220" t="s">
        <v>3341</v>
      </c>
      <c r="N2220" t="s">
        <v>3747</v>
      </c>
      <c r="O2220" t="s">
        <v>2733</v>
      </c>
      <c r="P2220" s="196">
        <v>10000</v>
      </c>
      <c r="S2220" t="s">
        <v>3342</v>
      </c>
      <c r="T2220" t="s">
        <v>3557</v>
      </c>
      <c r="U2220" s="198">
        <v>3.5750000000000002</v>
      </c>
      <c r="V2220" t="s">
        <v>2424</v>
      </c>
      <c r="W2220" t="s">
        <v>2181</v>
      </c>
      <c r="X2220" t="s">
        <v>2182</v>
      </c>
      <c r="Y2220" t="s">
        <v>2469</v>
      </c>
      <c r="Z2220" t="s">
        <v>2995</v>
      </c>
      <c r="AA2220">
        <v>836394</v>
      </c>
      <c r="AB2220" s="195">
        <v>37050.875011574099</v>
      </c>
      <c r="AC2220" s="195">
        <v>37050.875011574099</v>
      </c>
    </row>
    <row r="2221" spans="1:29" x14ac:dyDescent="0.25">
      <c r="A2221" s="43" t="str">
        <f t="shared" si="171"/>
        <v>US Natural Gas Physical</v>
      </c>
      <c r="B2221" s="43" t="str">
        <f t="shared" si="172"/>
        <v>US</v>
      </c>
      <c r="C2221" s="43" t="str">
        <f t="shared" si="173"/>
        <v>Natural Gas</v>
      </c>
      <c r="D2221" s="43" t="str">
        <f t="shared" si="174"/>
        <v>Physical</v>
      </c>
      <c r="E2221" s="43">
        <f>IF(VLOOKUP(S2221,'DD-Lookup'!$J$6:$L$50,3,FALSE)="Monthly",(YEAR(AC2221)-YEAR(AB2221))*12+MONTH(AC2221)-MONTH(AB2221)+1,(AC2221-AB2221+1))</f>
        <v>1</v>
      </c>
      <c r="F2221" s="210">
        <f t="shared" si="175"/>
        <v>10000</v>
      </c>
      <c r="G2221" s="199">
        <v>1354455</v>
      </c>
      <c r="H2221" s="195">
        <v>37049.368101851898</v>
      </c>
      <c r="I2221" t="s">
        <v>2244</v>
      </c>
      <c r="M2221" t="s">
        <v>3341</v>
      </c>
      <c r="N2221" t="s">
        <v>3747</v>
      </c>
      <c r="O2221" t="s">
        <v>396</v>
      </c>
      <c r="Q2221" s="196">
        <v>10000</v>
      </c>
      <c r="S2221" t="s">
        <v>3342</v>
      </c>
      <c r="T2221" t="s">
        <v>3557</v>
      </c>
      <c r="U2221" s="198">
        <v>3.5175000000000001</v>
      </c>
      <c r="V2221" t="s">
        <v>3238</v>
      </c>
      <c r="W2221" t="s">
        <v>2347</v>
      </c>
      <c r="X2221" t="s">
        <v>2484</v>
      </c>
      <c r="Y2221" t="s">
        <v>2469</v>
      </c>
      <c r="Z2221" t="s">
        <v>2995</v>
      </c>
      <c r="AA2221">
        <v>836395</v>
      </c>
      <c r="AB2221" s="195">
        <v>37050.875011574099</v>
      </c>
      <c r="AC2221" s="195">
        <v>37050.875011574099</v>
      </c>
    </row>
    <row r="2222" spans="1:29" x14ac:dyDescent="0.25">
      <c r="A2222" s="43" t="str">
        <f t="shared" si="171"/>
        <v>US Natural Gas Financial</v>
      </c>
      <c r="B2222" s="43" t="str">
        <f t="shared" si="172"/>
        <v>US</v>
      </c>
      <c r="C2222" s="43" t="str">
        <f t="shared" si="173"/>
        <v>Natural Gas</v>
      </c>
      <c r="D2222" s="43" t="str">
        <f t="shared" si="174"/>
        <v>Financial</v>
      </c>
      <c r="E2222" s="43">
        <f>IF(VLOOKUP(S2222,'DD-Lookup'!$J$6:$L$50,3,FALSE)="Monthly",(YEAR(AC2222)-YEAR(AB2222))*12+MONTH(AC2222)-MONTH(AB2222)+1,(AC2222-AB2222+1))</f>
        <v>31</v>
      </c>
      <c r="F2222" s="210">
        <f t="shared" si="175"/>
        <v>310000</v>
      </c>
      <c r="G2222" s="199">
        <v>1354456</v>
      </c>
      <c r="H2222" s="195">
        <v>37049.368113425902</v>
      </c>
      <c r="I2222" t="s">
        <v>3466</v>
      </c>
      <c r="M2222" t="s">
        <v>3341</v>
      </c>
      <c r="N2222" t="s">
        <v>2281</v>
      </c>
      <c r="O2222" t="s">
        <v>2475</v>
      </c>
      <c r="P2222" s="196">
        <v>10000</v>
      </c>
      <c r="S2222" t="s">
        <v>3342</v>
      </c>
      <c r="T2222" t="s">
        <v>3557</v>
      </c>
      <c r="U2222" s="198">
        <v>3.76</v>
      </c>
      <c r="V2222" t="s">
        <v>2372</v>
      </c>
      <c r="W2222" t="s">
        <v>2853</v>
      </c>
      <c r="X2222" t="s">
        <v>2282</v>
      </c>
      <c r="Y2222" t="s">
        <v>3575</v>
      </c>
      <c r="Z2222" t="s">
        <v>2995</v>
      </c>
      <c r="AA2222" t="s">
        <v>773</v>
      </c>
      <c r="AB2222" s="195">
        <v>37073.875</v>
      </c>
      <c r="AC2222" s="195">
        <v>37103.875</v>
      </c>
    </row>
    <row r="2223" spans="1:29" x14ac:dyDescent="0.25">
      <c r="A2223" s="43" t="str">
        <f t="shared" si="171"/>
        <v>US Crude Financial</v>
      </c>
      <c r="B2223" s="43" t="str">
        <f t="shared" si="172"/>
        <v>US</v>
      </c>
      <c r="C2223" s="43" t="str">
        <f t="shared" si="173"/>
        <v>Crude</v>
      </c>
      <c r="D2223" s="43" t="str">
        <f t="shared" si="174"/>
        <v>Financial</v>
      </c>
      <c r="E2223" s="43">
        <f>IF(VLOOKUP(S2223,'DD-Lookup'!$J$6:$L$50,3,FALSE)="Monthly",(YEAR(AC2223)-YEAR(AB2223))*12+MONTH(AC2223)-MONTH(AB2223)+1,(AC2223-AB2223+1))</f>
        <v>1</v>
      </c>
      <c r="F2223" s="210">
        <f t="shared" si="175"/>
        <v>50000</v>
      </c>
      <c r="G2223" s="199">
        <v>1354457</v>
      </c>
      <c r="H2223" s="195">
        <v>37049.368136574099</v>
      </c>
      <c r="I2223" t="s">
        <v>3339</v>
      </c>
      <c r="M2223" t="s">
        <v>3437</v>
      </c>
      <c r="N2223" t="s">
        <v>2653</v>
      </c>
      <c r="O2223" t="s">
        <v>3359</v>
      </c>
      <c r="Q2223" s="196">
        <v>50000</v>
      </c>
      <c r="S2223" t="s">
        <v>3347</v>
      </c>
      <c r="T2223" t="s">
        <v>3557</v>
      </c>
      <c r="U2223" s="198">
        <v>27.56</v>
      </c>
      <c r="V2223" t="s">
        <v>2788</v>
      </c>
      <c r="W2223" t="s">
        <v>2655</v>
      </c>
      <c r="X2223" t="s">
        <v>2656</v>
      </c>
      <c r="Y2223" t="s">
        <v>2778</v>
      </c>
      <c r="Z2223" t="s">
        <v>2995</v>
      </c>
      <c r="AA2223">
        <v>115445</v>
      </c>
      <c r="AB2223" s="195">
        <v>37073</v>
      </c>
      <c r="AC2223" s="195">
        <v>37103</v>
      </c>
    </row>
    <row r="2224" spans="1:29" x14ac:dyDescent="0.25">
      <c r="A2224" s="43" t="str">
        <f t="shared" si="171"/>
        <v>US Natural Gas Physical</v>
      </c>
      <c r="B2224" s="43" t="str">
        <f t="shared" si="172"/>
        <v>US</v>
      </c>
      <c r="C2224" s="43" t="str">
        <f t="shared" si="173"/>
        <v>Natural Gas</v>
      </c>
      <c r="D2224" s="43" t="str">
        <f t="shared" si="174"/>
        <v>Physical</v>
      </c>
      <c r="E2224" s="43">
        <f>IF(VLOOKUP(S2224,'DD-Lookup'!$J$6:$L$50,3,FALSE)="Monthly",(YEAR(AC2224)-YEAR(AB2224))*12+MONTH(AC2224)-MONTH(AB2224)+1,(AC2224-AB2224+1))</f>
        <v>1</v>
      </c>
      <c r="F2224" s="210">
        <f t="shared" si="175"/>
        <v>5000</v>
      </c>
      <c r="G2224" s="199">
        <v>1354458</v>
      </c>
      <c r="H2224" s="195">
        <v>37049.368148148104</v>
      </c>
      <c r="I2224" t="s">
        <v>2322</v>
      </c>
      <c r="M2224" t="s">
        <v>3341</v>
      </c>
      <c r="N2224" t="s">
        <v>3747</v>
      </c>
      <c r="O2224" t="s">
        <v>497</v>
      </c>
      <c r="Q2224" s="196">
        <v>5000</v>
      </c>
      <c r="S2224" t="s">
        <v>3342</v>
      </c>
      <c r="T2224" t="s">
        <v>3557</v>
      </c>
      <c r="U2224" s="198">
        <v>2.2349999999999999</v>
      </c>
      <c r="V2224" t="s">
        <v>1754</v>
      </c>
      <c r="W2224" t="s">
        <v>3490</v>
      </c>
      <c r="X2224" t="s">
        <v>3325</v>
      </c>
      <c r="Y2224" t="s">
        <v>2469</v>
      </c>
      <c r="Z2224" t="s">
        <v>2995</v>
      </c>
      <c r="AA2224">
        <v>836396</v>
      </c>
      <c r="AB2224" s="195">
        <v>37050.875011574099</v>
      </c>
      <c r="AC2224" s="195">
        <v>37050.875011574099</v>
      </c>
    </row>
    <row r="2225" spans="1:29" x14ac:dyDescent="0.25">
      <c r="A2225" s="43" t="str">
        <f t="shared" si="171"/>
        <v>US Natural Gas Financial</v>
      </c>
      <c r="B2225" s="43" t="str">
        <f t="shared" si="172"/>
        <v>US</v>
      </c>
      <c r="C2225" s="43" t="str">
        <f t="shared" si="173"/>
        <v>Natural Gas</v>
      </c>
      <c r="D2225" s="43" t="str">
        <f t="shared" si="174"/>
        <v>Financial</v>
      </c>
      <c r="E2225" s="43">
        <f>IF(VLOOKUP(S2225,'DD-Lookup'!$J$6:$L$50,3,FALSE)="Monthly",(YEAR(AC2225)-YEAR(AB2225))*12+MONTH(AC2225)-MONTH(AB2225)+1,(AC2225-AB2225+1))</f>
        <v>123</v>
      </c>
      <c r="F2225" s="210">
        <f t="shared" si="175"/>
        <v>615000</v>
      </c>
      <c r="G2225" s="199">
        <v>1354461</v>
      </c>
      <c r="H2225" s="195">
        <v>37049.368159722202</v>
      </c>
      <c r="I2225" t="s">
        <v>2465</v>
      </c>
      <c r="M2225" t="s">
        <v>3341</v>
      </c>
      <c r="N2225" t="s">
        <v>2281</v>
      </c>
      <c r="O2225" t="s">
        <v>3139</v>
      </c>
      <c r="Q2225" s="196">
        <v>5000</v>
      </c>
      <c r="S2225" t="s">
        <v>3342</v>
      </c>
      <c r="T2225" t="s">
        <v>3557</v>
      </c>
      <c r="U2225" s="198">
        <v>3.87</v>
      </c>
      <c r="V2225" t="s">
        <v>2189</v>
      </c>
      <c r="W2225" t="s">
        <v>2853</v>
      </c>
      <c r="X2225" t="s">
        <v>2282</v>
      </c>
      <c r="Y2225" t="s">
        <v>3575</v>
      </c>
      <c r="Z2225" t="s">
        <v>2995</v>
      </c>
      <c r="AA2225" t="s">
        <v>774</v>
      </c>
      <c r="AB2225" s="195">
        <v>37073</v>
      </c>
      <c r="AC2225" s="195">
        <v>37195</v>
      </c>
    </row>
    <row r="2226" spans="1:29" x14ac:dyDescent="0.25">
      <c r="A2226" s="43" t="str">
        <f t="shared" si="171"/>
        <v>US Natural Gas Physical</v>
      </c>
      <c r="B2226" s="43" t="str">
        <f t="shared" si="172"/>
        <v>US</v>
      </c>
      <c r="C2226" s="43" t="str">
        <f t="shared" si="173"/>
        <v>Natural Gas</v>
      </c>
      <c r="D2226" s="43" t="str">
        <f t="shared" si="174"/>
        <v>Physical</v>
      </c>
      <c r="E2226" s="43">
        <f>IF(VLOOKUP(S2226,'DD-Lookup'!$J$6:$L$50,3,FALSE)="Monthly",(YEAR(AC2226)-YEAR(AB2226))*12+MONTH(AC2226)-MONTH(AB2226)+1,(AC2226-AB2226+1))</f>
        <v>23</v>
      </c>
      <c r="F2226" s="210">
        <f t="shared" si="175"/>
        <v>115000</v>
      </c>
      <c r="G2226" s="199">
        <v>1354459</v>
      </c>
      <c r="H2226" s="195">
        <v>37049.368159722202</v>
      </c>
      <c r="I2226" t="s">
        <v>3078</v>
      </c>
      <c r="M2226" t="s">
        <v>3341</v>
      </c>
      <c r="N2226" t="s">
        <v>3747</v>
      </c>
      <c r="O2226" t="s">
        <v>1637</v>
      </c>
      <c r="P2226" s="196">
        <v>5000</v>
      </c>
      <c r="S2226" t="s">
        <v>3342</v>
      </c>
      <c r="T2226" t="s">
        <v>3557</v>
      </c>
      <c r="U2226" s="198">
        <v>3.6549999999999998</v>
      </c>
      <c r="V2226" t="s">
        <v>3187</v>
      </c>
      <c r="W2226" t="s">
        <v>2175</v>
      </c>
      <c r="X2226" t="s">
        <v>2176</v>
      </c>
      <c r="Y2226" t="s">
        <v>2469</v>
      </c>
      <c r="Z2226" t="s">
        <v>2995</v>
      </c>
      <c r="AA2226">
        <v>836401</v>
      </c>
      <c r="AB2226" s="195">
        <v>37050.875011574099</v>
      </c>
      <c r="AC2226" s="195">
        <v>37072.875011574099</v>
      </c>
    </row>
    <row r="2227" spans="1:29" x14ac:dyDescent="0.25">
      <c r="A2227" s="43" t="str">
        <f t="shared" si="171"/>
        <v>US Natural Gas Financial</v>
      </c>
      <c r="B2227" s="43" t="str">
        <f t="shared" si="172"/>
        <v>US</v>
      </c>
      <c r="C2227" s="43" t="str">
        <f t="shared" si="173"/>
        <v>Natural Gas</v>
      </c>
      <c r="D2227" s="43" t="str">
        <f t="shared" si="174"/>
        <v>Financial</v>
      </c>
      <c r="E2227" s="43">
        <f>IF(VLOOKUP(S2227,'DD-Lookup'!$J$6:$L$50,3,FALSE)="Monthly",(YEAR(AC2227)-YEAR(AB2227))*12+MONTH(AC2227)-MONTH(AB2227)+1,(AC2227-AB2227+1))</f>
        <v>31</v>
      </c>
      <c r="F2227" s="210">
        <f t="shared" si="175"/>
        <v>310000</v>
      </c>
      <c r="G2227" s="199">
        <v>1354462</v>
      </c>
      <c r="H2227" s="195">
        <v>37049.368171296301</v>
      </c>
      <c r="I2227" t="s">
        <v>3474</v>
      </c>
      <c r="M2227" t="s">
        <v>3341</v>
      </c>
      <c r="N2227" t="s">
        <v>2281</v>
      </c>
      <c r="O2227" t="s">
        <v>2475</v>
      </c>
      <c r="P2227" s="196">
        <v>10000</v>
      </c>
      <c r="S2227" t="s">
        <v>3342</v>
      </c>
      <c r="T2227" t="s">
        <v>3557</v>
      </c>
      <c r="U2227" s="198">
        <v>3.76</v>
      </c>
      <c r="V2227" t="s">
        <v>3223</v>
      </c>
      <c r="W2227" t="s">
        <v>2853</v>
      </c>
      <c r="X2227" t="s">
        <v>2282</v>
      </c>
      <c r="Y2227" t="s">
        <v>3575</v>
      </c>
      <c r="Z2227" t="s">
        <v>2995</v>
      </c>
      <c r="AA2227" t="s">
        <v>775</v>
      </c>
      <c r="AB2227" s="195">
        <v>37073.875</v>
      </c>
      <c r="AC2227" s="195">
        <v>37103.875</v>
      </c>
    </row>
    <row r="2228" spans="1:29" x14ac:dyDescent="0.25">
      <c r="A2228" s="43" t="str">
        <f t="shared" si="171"/>
        <v xml:space="preserve"> Natural Gas Physical</v>
      </c>
      <c r="B2228" s="43" t="str">
        <f t="shared" si="172"/>
        <v/>
      </c>
      <c r="C2228" s="43" t="str">
        <f t="shared" si="173"/>
        <v>Natural Gas</v>
      </c>
      <c r="D2228" s="43" t="str">
        <f t="shared" si="174"/>
        <v>Physical</v>
      </c>
      <c r="E2228" s="43">
        <f>IF(VLOOKUP(S2228,'DD-Lookup'!$J$6:$L$50,3,FALSE)="Monthly",(YEAR(AC2228)-YEAR(AB2228))*12+MONTH(AC2228)-MONTH(AB2228)+1,(AC2228-AB2228+1))</f>
        <v>1</v>
      </c>
      <c r="F2228" s="210">
        <f t="shared" si="175"/>
        <v>5000</v>
      </c>
      <c r="G2228" s="199">
        <v>1354464</v>
      </c>
      <c r="H2228" s="195">
        <v>37049.368194444403</v>
      </c>
      <c r="I2228" t="s">
        <v>3731</v>
      </c>
      <c r="M2228" t="s">
        <v>3341</v>
      </c>
      <c r="N2228" t="s">
        <v>3104</v>
      </c>
      <c r="O2228" t="s">
        <v>776</v>
      </c>
      <c r="Q2228" s="196">
        <v>5000</v>
      </c>
      <c r="S2228" t="s">
        <v>3719</v>
      </c>
      <c r="T2228" t="s">
        <v>3105</v>
      </c>
      <c r="U2228" s="198">
        <v>3.96</v>
      </c>
      <c r="V2228" t="s">
        <v>3733</v>
      </c>
      <c r="W2228" t="s">
        <v>1770</v>
      </c>
      <c r="X2228" t="s">
        <v>3726</v>
      </c>
      <c r="Y2228" t="s">
        <v>2469</v>
      </c>
      <c r="Z2228" t="s">
        <v>2996</v>
      </c>
      <c r="AA2228">
        <v>836398</v>
      </c>
      <c r="AB2228" s="195">
        <v>37050.875011574099</v>
      </c>
      <c r="AC2228" s="195">
        <v>37050.875011574099</v>
      </c>
    </row>
    <row r="2229" spans="1:29" x14ac:dyDescent="0.25">
      <c r="A2229" s="43" t="str">
        <f t="shared" si="171"/>
        <v>US Natural Gas Physical</v>
      </c>
      <c r="B2229" s="43" t="str">
        <f t="shared" si="172"/>
        <v>US</v>
      </c>
      <c r="C2229" s="43" t="str">
        <f t="shared" si="173"/>
        <v>Natural Gas</v>
      </c>
      <c r="D2229" s="43" t="str">
        <f t="shared" si="174"/>
        <v>Physical</v>
      </c>
      <c r="E2229" s="43">
        <f>IF(VLOOKUP(S2229,'DD-Lookup'!$J$6:$L$50,3,FALSE)="Monthly",(YEAR(AC2229)-YEAR(AB2229))*12+MONTH(AC2229)-MONTH(AB2229)+1,(AC2229-AB2229+1))</f>
        <v>1</v>
      </c>
      <c r="F2229" s="210">
        <f t="shared" si="175"/>
        <v>10000</v>
      </c>
      <c r="G2229" s="199">
        <v>1354463</v>
      </c>
      <c r="H2229" s="195">
        <v>37049.368194444403</v>
      </c>
      <c r="I2229" t="s">
        <v>2269</v>
      </c>
      <c r="M2229" t="s">
        <v>3341</v>
      </c>
      <c r="N2229" t="s">
        <v>3747</v>
      </c>
      <c r="O2229" t="s">
        <v>464</v>
      </c>
      <c r="P2229" s="196">
        <v>10000</v>
      </c>
      <c r="S2229" t="s">
        <v>3342</v>
      </c>
      <c r="T2229" t="s">
        <v>3557</v>
      </c>
      <c r="U2229" s="198">
        <v>3.78</v>
      </c>
      <c r="V2229" t="s">
        <v>2361</v>
      </c>
      <c r="W2229" t="s">
        <v>2509</v>
      </c>
      <c r="X2229" t="s">
        <v>2510</v>
      </c>
      <c r="Y2229" t="s">
        <v>2469</v>
      </c>
      <c r="Z2229" t="s">
        <v>2995</v>
      </c>
      <c r="AA2229">
        <v>836397</v>
      </c>
      <c r="AB2229" s="195">
        <v>37050.875011574099</v>
      </c>
      <c r="AC2229" s="195">
        <v>37050.875011574099</v>
      </c>
    </row>
    <row r="2230" spans="1:29" x14ac:dyDescent="0.25">
      <c r="A2230" s="43" t="str">
        <f t="shared" si="171"/>
        <v>US Natural Gas Physical</v>
      </c>
      <c r="B2230" s="43" t="str">
        <f t="shared" si="172"/>
        <v>US</v>
      </c>
      <c r="C2230" s="43" t="str">
        <f t="shared" si="173"/>
        <v>Natural Gas</v>
      </c>
      <c r="D2230" s="43" t="str">
        <f t="shared" si="174"/>
        <v>Physical</v>
      </c>
      <c r="E2230" s="43">
        <f>IF(VLOOKUP(S2230,'DD-Lookup'!$J$6:$L$50,3,FALSE)="Monthly",(YEAR(AC2230)-YEAR(AB2230))*12+MONTH(AC2230)-MONTH(AB2230)+1,(AC2230-AB2230+1))</f>
        <v>1</v>
      </c>
      <c r="F2230" s="210">
        <f t="shared" si="175"/>
        <v>20000</v>
      </c>
      <c r="G2230" s="199">
        <v>1354465</v>
      </c>
      <c r="H2230" s="195">
        <v>37049.368206018502</v>
      </c>
      <c r="I2230" t="s">
        <v>2487</v>
      </c>
      <c r="M2230" t="s">
        <v>3341</v>
      </c>
      <c r="N2230" t="s">
        <v>3747</v>
      </c>
      <c r="O2230" t="s">
        <v>379</v>
      </c>
      <c r="P2230" s="196">
        <v>20000</v>
      </c>
      <c r="S2230" t="s">
        <v>3342</v>
      </c>
      <c r="T2230" t="s">
        <v>3557</v>
      </c>
      <c r="U2230" s="198">
        <v>3.6949999999999998</v>
      </c>
      <c r="V2230" t="s">
        <v>1730</v>
      </c>
      <c r="W2230" t="s">
        <v>2467</v>
      </c>
      <c r="X2230" t="s">
        <v>2468</v>
      </c>
      <c r="Y2230" t="s">
        <v>2469</v>
      </c>
      <c r="Z2230" t="s">
        <v>2995</v>
      </c>
      <c r="AA2230">
        <v>836399</v>
      </c>
      <c r="AB2230" s="195">
        <v>37050.875011574099</v>
      </c>
      <c r="AC2230" s="195">
        <v>37050.875011574099</v>
      </c>
    </row>
    <row r="2231" spans="1:29" x14ac:dyDescent="0.25">
      <c r="A2231" s="43" t="str">
        <f t="shared" si="171"/>
        <v>US Power Physical</v>
      </c>
      <c r="B2231" s="43" t="str">
        <f t="shared" si="172"/>
        <v>US</v>
      </c>
      <c r="C2231" s="43" t="str">
        <f t="shared" si="173"/>
        <v>Power</v>
      </c>
      <c r="D2231" s="43" t="str">
        <f t="shared" si="174"/>
        <v>Physical</v>
      </c>
      <c r="E2231" s="43">
        <f>IF(VLOOKUP(S2231,'DD-Lookup'!$J$6:$L$50,3,FALSE)="Monthly",(YEAR(AC2231)-YEAR(AB2231))*12+MONTH(AC2231)-MONTH(AB2231)+1,(AC2231-AB2231+1))</f>
        <v>31</v>
      </c>
      <c r="F2231" s="210">
        <f t="shared" si="175"/>
        <v>775</v>
      </c>
      <c r="G2231" s="199">
        <v>1354468</v>
      </c>
      <c r="H2231" s="195">
        <v>37049.368217592499</v>
      </c>
      <c r="I2231" t="s">
        <v>2255</v>
      </c>
      <c r="M2231" t="s">
        <v>2766</v>
      </c>
      <c r="N2231" t="s">
        <v>3310</v>
      </c>
      <c r="O2231" t="s">
        <v>3865</v>
      </c>
      <c r="Q2231" s="196">
        <v>25</v>
      </c>
      <c r="S2231" t="s">
        <v>3340</v>
      </c>
      <c r="T2231" t="s">
        <v>3557</v>
      </c>
      <c r="U2231" s="198">
        <v>174</v>
      </c>
      <c r="V2231" t="s">
        <v>745</v>
      </c>
      <c r="W2231" t="s">
        <v>3152</v>
      </c>
      <c r="X2231" t="s">
        <v>3154</v>
      </c>
      <c r="Y2231" t="s">
        <v>2662</v>
      </c>
      <c r="Z2231" t="s">
        <v>2990</v>
      </c>
      <c r="AA2231">
        <v>636893.1</v>
      </c>
      <c r="AB2231" s="195">
        <v>37104.875011574099</v>
      </c>
      <c r="AC2231" s="195">
        <v>37134.875011574099</v>
      </c>
    </row>
    <row r="2232" spans="1:29" x14ac:dyDescent="0.25">
      <c r="A2232" s="43" t="str">
        <f t="shared" si="171"/>
        <v>US Natural Gas Physical</v>
      </c>
      <c r="B2232" s="43" t="str">
        <f t="shared" si="172"/>
        <v>US</v>
      </c>
      <c r="C2232" s="43" t="str">
        <f t="shared" si="173"/>
        <v>Natural Gas</v>
      </c>
      <c r="D2232" s="43" t="str">
        <f t="shared" si="174"/>
        <v>Physical</v>
      </c>
      <c r="E2232" s="43">
        <f>IF(VLOOKUP(S2232,'DD-Lookup'!$J$6:$L$50,3,FALSE)="Monthly",(YEAR(AC2232)-YEAR(AB2232))*12+MONTH(AC2232)-MONTH(AB2232)+1,(AC2232-AB2232+1))</f>
        <v>1</v>
      </c>
      <c r="F2232" s="210">
        <f t="shared" si="175"/>
        <v>10000</v>
      </c>
      <c r="G2232" s="199">
        <v>1354467</v>
      </c>
      <c r="H2232" s="195">
        <v>37049.368217592499</v>
      </c>
      <c r="I2232" t="s">
        <v>3085</v>
      </c>
      <c r="M2232" t="s">
        <v>3341</v>
      </c>
      <c r="N2232" t="s">
        <v>3747</v>
      </c>
      <c r="O2232" t="s">
        <v>2733</v>
      </c>
      <c r="P2232" s="196">
        <v>10000</v>
      </c>
      <c r="S2232" t="s">
        <v>3342</v>
      </c>
      <c r="T2232" t="s">
        <v>3557</v>
      </c>
      <c r="U2232" s="198">
        <v>3.57</v>
      </c>
      <c r="V2232" t="s">
        <v>2424</v>
      </c>
      <c r="W2232" t="s">
        <v>2181</v>
      </c>
      <c r="X2232" t="s">
        <v>2182</v>
      </c>
      <c r="Y2232" t="s">
        <v>2469</v>
      </c>
      <c r="Z2232" t="s">
        <v>2995</v>
      </c>
      <c r="AA2232">
        <v>836402</v>
      </c>
      <c r="AB2232" s="195">
        <v>37050.875011574099</v>
      </c>
      <c r="AC2232" s="195">
        <v>37050.875011574099</v>
      </c>
    </row>
    <row r="2233" spans="1:29" x14ac:dyDescent="0.25">
      <c r="A2233" s="43" t="str">
        <f t="shared" si="171"/>
        <v>US Natural Gas Physical</v>
      </c>
      <c r="B2233" s="43" t="str">
        <f t="shared" si="172"/>
        <v>US</v>
      </c>
      <c r="C2233" s="43" t="str">
        <f t="shared" si="173"/>
        <v>Natural Gas</v>
      </c>
      <c r="D2233" s="43" t="str">
        <f t="shared" si="174"/>
        <v>Physical</v>
      </c>
      <c r="E2233" s="43">
        <f>IF(VLOOKUP(S2233,'DD-Lookup'!$J$6:$L$50,3,FALSE)="Monthly",(YEAR(AC2233)-YEAR(AB2233))*12+MONTH(AC2233)-MONTH(AB2233)+1,(AC2233-AB2233+1))</f>
        <v>1</v>
      </c>
      <c r="F2233" s="210">
        <f t="shared" si="175"/>
        <v>1823</v>
      </c>
      <c r="G2233" s="199">
        <v>1354466</v>
      </c>
      <c r="H2233" s="195">
        <v>37049.368217592499</v>
      </c>
      <c r="I2233" t="s">
        <v>3375</v>
      </c>
      <c r="M2233" t="s">
        <v>3341</v>
      </c>
      <c r="N2233" t="s">
        <v>3747</v>
      </c>
      <c r="O2233" t="s">
        <v>499</v>
      </c>
      <c r="P2233" s="196">
        <v>1823</v>
      </c>
      <c r="S2233" t="s">
        <v>3342</v>
      </c>
      <c r="T2233" t="s">
        <v>3557</v>
      </c>
      <c r="U2233" s="198">
        <v>2.14</v>
      </c>
      <c r="V2233" t="s">
        <v>3075</v>
      </c>
      <c r="W2233" t="s">
        <v>3490</v>
      </c>
      <c r="X2233" t="s">
        <v>3325</v>
      </c>
      <c r="Y2233" t="s">
        <v>2469</v>
      </c>
      <c r="Z2233" t="s">
        <v>2995</v>
      </c>
      <c r="AA2233">
        <v>836400</v>
      </c>
      <c r="AB2233" s="195">
        <v>37050.875011574099</v>
      </c>
      <c r="AC2233" s="195">
        <v>37050.875011574099</v>
      </c>
    </row>
    <row r="2234" spans="1:29" x14ac:dyDescent="0.25">
      <c r="A2234" s="43" t="str">
        <f t="shared" si="171"/>
        <v>US Power Physical</v>
      </c>
      <c r="B2234" s="43" t="str">
        <f t="shared" si="172"/>
        <v>US</v>
      </c>
      <c r="C2234" s="43" t="str">
        <f t="shared" si="173"/>
        <v>Power</v>
      </c>
      <c r="D2234" s="43" t="str">
        <f t="shared" si="174"/>
        <v>Physical</v>
      </c>
      <c r="E2234" s="43">
        <f>IF(VLOOKUP(S2234,'DD-Lookup'!$J$6:$L$50,3,FALSE)="Monthly",(YEAR(AC2234)-YEAR(AB2234))*12+MONTH(AC2234)-MONTH(AB2234)+1,(AC2234-AB2234+1))</f>
        <v>1</v>
      </c>
      <c r="F2234" s="210">
        <f t="shared" si="175"/>
        <v>50</v>
      </c>
      <c r="G2234" s="199">
        <v>1354470</v>
      </c>
      <c r="H2234" s="195">
        <v>37049.368252314802</v>
      </c>
      <c r="I2234" t="s">
        <v>2259</v>
      </c>
      <c r="M2234" t="s">
        <v>2766</v>
      </c>
      <c r="N2234" t="s">
        <v>3361</v>
      </c>
      <c r="O2234" t="s">
        <v>1720</v>
      </c>
      <c r="P2234" s="196">
        <v>50</v>
      </c>
      <c r="S2234" t="s">
        <v>3340</v>
      </c>
      <c r="T2234" t="s">
        <v>3557</v>
      </c>
      <c r="U2234" s="198">
        <v>30.6</v>
      </c>
      <c r="V2234" t="s">
        <v>2260</v>
      </c>
      <c r="W2234" t="s">
        <v>3376</v>
      </c>
      <c r="X2234" t="s">
        <v>3377</v>
      </c>
      <c r="Y2234" t="s">
        <v>2662</v>
      </c>
      <c r="Z2234" t="s">
        <v>2990</v>
      </c>
      <c r="AA2234">
        <v>636894.1</v>
      </c>
      <c r="AB2234" s="195">
        <v>37050.875011574099</v>
      </c>
      <c r="AC2234" s="195">
        <v>37050.875011574099</v>
      </c>
    </row>
    <row r="2235" spans="1:29" x14ac:dyDescent="0.25">
      <c r="A2235" s="43" t="str">
        <f t="shared" si="171"/>
        <v>US Crude Financial</v>
      </c>
      <c r="B2235" s="43" t="str">
        <f t="shared" si="172"/>
        <v>US</v>
      </c>
      <c r="C2235" s="43" t="str">
        <f t="shared" si="173"/>
        <v>Crude</v>
      </c>
      <c r="D2235" s="43" t="str">
        <f t="shared" si="174"/>
        <v>Financial</v>
      </c>
      <c r="E2235" s="43">
        <f>IF(VLOOKUP(S2235,'DD-Lookup'!$J$6:$L$50,3,FALSE)="Monthly",(YEAR(AC2235)-YEAR(AB2235))*12+MONTH(AC2235)-MONTH(AB2235)+1,(AC2235-AB2235+1))</f>
        <v>1</v>
      </c>
      <c r="F2235" s="210">
        <f t="shared" si="175"/>
        <v>50000</v>
      </c>
      <c r="G2235" s="199">
        <v>1354469</v>
      </c>
      <c r="H2235" s="195">
        <v>37049.368252314802</v>
      </c>
      <c r="I2235" t="s">
        <v>2257</v>
      </c>
      <c r="M2235" t="s">
        <v>3437</v>
      </c>
      <c r="N2235" t="s">
        <v>2653</v>
      </c>
      <c r="O2235" t="s">
        <v>2334</v>
      </c>
      <c r="Q2235" s="196">
        <v>50000</v>
      </c>
      <c r="S2235" t="s">
        <v>3347</v>
      </c>
      <c r="T2235" t="s">
        <v>3557</v>
      </c>
      <c r="U2235" s="198">
        <v>27.58</v>
      </c>
      <c r="V2235" t="s">
        <v>2495</v>
      </c>
      <c r="W2235" t="s">
        <v>2655</v>
      </c>
      <c r="X2235" t="s">
        <v>2193</v>
      </c>
      <c r="Y2235" t="s">
        <v>2778</v>
      </c>
      <c r="Z2235" t="s">
        <v>2995</v>
      </c>
      <c r="AA2235">
        <v>115446</v>
      </c>
      <c r="AB2235" s="195">
        <v>37073</v>
      </c>
      <c r="AC2235" s="195">
        <v>37103</v>
      </c>
    </row>
    <row r="2236" spans="1:29" x14ac:dyDescent="0.25">
      <c r="A2236" s="43" t="str">
        <f t="shared" si="171"/>
        <v xml:space="preserve"> Natural Gas Financial</v>
      </c>
      <c r="B2236" s="43" t="str">
        <f t="shared" si="172"/>
        <v/>
      </c>
      <c r="C2236" s="43" t="str">
        <f t="shared" si="173"/>
        <v>Natural Gas</v>
      </c>
      <c r="D2236" s="43" t="str">
        <f t="shared" si="174"/>
        <v>Financial</v>
      </c>
      <c r="E2236" s="43">
        <f>IF(VLOOKUP(S2236,'DD-Lookup'!$J$6:$L$50,3,FALSE)="Monthly",(YEAR(AC2236)-YEAR(AB2236))*12+MONTH(AC2236)-MONTH(AB2236)+1,(AC2236-AB2236+1))</f>
        <v>151</v>
      </c>
      <c r="F2236" s="210">
        <f t="shared" si="175"/>
        <v>755000</v>
      </c>
      <c r="G2236" s="199">
        <v>1354471</v>
      </c>
      <c r="H2236" s="195">
        <v>37049.368275462999</v>
      </c>
      <c r="I2236" t="s">
        <v>2440</v>
      </c>
      <c r="M2236" t="s">
        <v>3341</v>
      </c>
      <c r="N2236" t="s">
        <v>3521</v>
      </c>
      <c r="O2236" t="s">
        <v>3500</v>
      </c>
      <c r="Q2236" s="196">
        <v>5000</v>
      </c>
      <c r="S2236" t="s">
        <v>3342</v>
      </c>
      <c r="T2236" t="s">
        <v>3557</v>
      </c>
      <c r="U2236" s="198">
        <v>-0.39250000000000002</v>
      </c>
      <c r="V2236" t="s">
        <v>3194</v>
      </c>
      <c r="W2236" t="s">
        <v>3522</v>
      </c>
      <c r="X2236" t="s">
        <v>3523</v>
      </c>
      <c r="Y2236" t="s">
        <v>3575</v>
      </c>
      <c r="Z2236" t="s">
        <v>2996</v>
      </c>
      <c r="AA2236" t="s">
        <v>777</v>
      </c>
      <c r="AB2236" s="195">
        <v>37196</v>
      </c>
      <c r="AC2236" s="195">
        <v>37346</v>
      </c>
    </row>
    <row r="2237" spans="1:29" x14ac:dyDescent="0.25">
      <c r="A2237" s="43" t="str">
        <f t="shared" si="171"/>
        <v>US Natural Gas Financial</v>
      </c>
      <c r="B2237" s="43" t="str">
        <f t="shared" si="172"/>
        <v>US</v>
      </c>
      <c r="C2237" s="43" t="str">
        <f t="shared" si="173"/>
        <v>Natural Gas</v>
      </c>
      <c r="D2237" s="43" t="str">
        <f t="shared" si="174"/>
        <v>Financial</v>
      </c>
      <c r="E2237" s="43">
        <f>IF(VLOOKUP(S2237,'DD-Lookup'!$J$6:$L$50,3,FALSE)="Monthly",(YEAR(AC2237)-YEAR(AB2237))*12+MONTH(AC2237)-MONTH(AB2237)+1,(AC2237-AB2237+1))</f>
        <v>123</v>
      </c>
      <c r="F2237" s="210">
        <f t="shared" si="175"/>
        <v>615000</v>
      </c>
      <c r="G2237" s="199">
        <v>1354472</v>
      </c>
      <c r="H2237" s="195">
        <v>37049.368298611102</v>
      </c>
      <c r="I2237" t="s">
        <v>2465</v>
      </c>
      <c r="M2237" t="s">
        <v>3341</v>
      </c>
      <c r="N2237" t="s">
        <v>2281</v>
      </c>
      <c r="O2237" t="s">
        <v>3139</v>
      </c>
      <c r="Q2237" s="196">
        <v>5000</v>
      </c>
      <c r="S2237" t="s">
        <v>3342</v>
      </c>
      <c r="T2237" t="s">
        <v>3557</v>
      </c>
      <c r="U2237" s="198">
        <v>3.87</v>
      </c>
      <c r="V2237" t="s">
        <v>2189</v>
      </c>
      <c r="W2237" t="s">
        <v>2853</v>
      </c>
      <c r="X2237" t="s">
        <v>2282</v>
      </c>
      <c r="Y2237" t="s">
        <v>3575</v>
      </c>
      <c r="Z2237" t="s">
        <v>2995</v>
      </c>
      <c r="AA2237" t="s">
        <v>778</v>
      </c>
      <c r="AB2237" s="195">
        <v>37073</v>
      </c>
      <c r="AC2237" s="195">
        <v>37195</v>
      </c>
    </row>
    <row r="2238" spans="1:29" x14ac:dyDescent="0.25">
      <c r="A2238" s="43" t="str">
        <f t="shared" si="171"/>
        <v xml:space="preserve"> Metals Financial</v>
      </c>
      <c r="B2238" s="43" t="str">
        <f t="shared" si="172"/>
        <v/>
      </c>
      <c r="C2238" s="43" t="str">
        <f t="shared" si="173"/>
        <v>Metals</v>
      </c>
      <c r="D2238" s="43" t="str">
        <f t="shared" si="174"/>
        <v>Financial</v>
      </c>
      <c r="E2238" s="43">
        <f>IF(VLOOKUP(S2238,'DD-Lookup'!$J$6:$L$50,3,FALSE)="Monthly",(YEAR(AC2238)-YEAR(AB2238))*12+MONTH(AC2238)-MONTH(AB2238)+1,(AC2238-AB2238+1))</f>
        <v>1</v>
      </c>
      <c r="F2238" s="210">
        <f t="shared" si="175"/>
        <v>20</v>
      </c>
      <c r="G2238" s="199">
        <v>1354473</v>
      </c>
      <c r="H2238" s="195">
        <v>37049.3683101852</v>
      </c>
      <c r="I2238" t="s">
        <v>3527</v>
      </c>
      <c r="M2238" t="s">
        <v>3346</v>
      </c>
      <c r="N2238" t="s">
        <v>3566</v>
      </c>
      <c r="O2238" t="s">
        <v>3567</v>
      </c>
      <c r="Q2238" s="196">
        <v>20</v>
      </c>
      <c r="S2238" t="s">
        <v>3556</v>
      </c>
      <c r="T2238" t="s">
        <v>3557</v>
      </c>
      <c r="U2238" s="198">
        <v>1511</v>
      </c>
      <c r="V2238" t="s">
        <v>3569</v>
      </c>
      <c r="W2238" t="s">
        <v>3563</v>
      </c>
      <c r="X2238" t="s">
        <v>3559</v>
      </c>
      <c r="Y2238" t="s">
        <v>3560</v>
      </c>
      <c r="Z2238" t="s">
        <v>3561</v>
      </c>
      <c r="AA2238">
        <v>2173606</v>
      </c>
    </row>
    <row r="2239" spans="1:29" x14ac:dyDescent="0.25">
      <c r="A2239" s="43" t="str">
        <f t="shared" si="171"/>
        <v>US Natural Gas Physical</v>
      </c>
      <c r="B2239" s="43" t="str">
        <f t="shared" si="172"/>
        <v>US</v>
      </c>
      <c r="C2239" s="43" t="str">
        <f t="shared" si="173"/>
        <v>Natural Gas</v>
      </c>
      <c r="D2239" s="43" t="str">
        <f t="shared" si="174"/>
        <v>Physical</v>
      </c>
      <c r="E2239" s="43">
        <f>IF(VLOOKUP(S2239,'DD-Lookup'!$J$6:$L$50,3,FALSE)="Monthly",(YEAR(AC2239)-YEAR(AB2239))*12+MONTH(AC2239)-MONTH(AB2239)+1,(AC2239-AB2239+1))</f>
        <v>1</v>
      </c>
      <c r="F2239" s="210">
        <f t="shared" si="175"/>
        <v>6712</v>
      </c>
      <c r="G2239" s="199">
        <v>1354474</v>
      </c>
      <c r="H2239" s="195">
        <v>37049.368321759299</v>
      </c>
      <c r="I2239" t="s">
        <v>2504</v>
      </c>
      <c r="M2239" t="s">
        <v>3341</v>
      </c>
      <c r="N2239" t="s">
        <v>3747</v>
      </c>
      <c r="O2239" t="s">
        <v>476</v>
      </c>
      <c r="P2239" s="196">
        <v>6712</v>
      </c>
      <c r="S2239" t="s">
        <v>3342</v>
      </c>
      <c r="T2239" t="s">
        <v>3557</v>
      </c>
      <c r="U2239" s="198">
        <v>3.45</v>
      </c>
      <c r="V2239" t="s">
        <v>2405</v>
      </c>
      <c r="W2239" t="s">
        <v>3099</v>
      </c>
      <c r="X2239" t="s">
        <v>3092</v>
      </c>
      <c r="Y2239" t="s">
        <v>2469</v>
      </c>
      <c r="Z2239" t="s">
        <v>2995</v>
      </c>
      <c r="AA2239">
        <v>836403</v>
      </c>
      <c r="AB2239" s="195">
        <v>37050.875011574099</v>
      </c>
      <c r="AC2239" s="195">
        <v>37050.875011574099</v>
      </c>
    </row>
    <row r="2240" spans="1:29" x14ac:dyDescent="0.25">
      <c r="A2240" s="43" t="str">
        <f t="shared" si="171"/>
        <v>US Natural Gas Financial</v>
      </c>
      <c r="B2240" s="43" t="str">
        <f t="shared" si="172"/>
        <v>US</v>
      </c>
      <c r="C2240" s="43" t="str">
        <f t="shared" si="173"/>
        <v>Natural Gas</v>
      </c>
      <c r="D2240" s="43" t="str">
        <f t="shared" si="174"/>
        <v>Financial</v>
      </c>
      <c r="E2240" s="43">
        <f>IF(VLOOKUP(S2240,'DD-Lookup'!$J$6:$L$50,3,FALSE)="Monthly",(YEAR(AC2240)-YEAR(AB2240))*12+MONTH(AC2240)-MONTH(AB2240)+1,(AC2240-AB2240+1))</f>
        <v>151</v>
      </c>
      <c r="F2240" s="210">
        <f t="shared" si="175"/>
        <v>755000</v>
      </c>
      <c r="G2240" s="199">
        <v>1354475</v>
      </c>
      <c r="H2240" s="195">
        <v>37049.368333333303</v>
      </c>
      <c r="I2240" t="s">
        <v>2280</v>
      </c>
      <c r="M2240" t="s">
        <v>3341</v>
      </c>
      <c r="N2240" t="s">
        <v>2281</v>
      </c>
      <c r="O2240" t="s">
        <v>2491</v>
      </c>
      <c r="P2240" s="196">
        <v>5000</v>
      </c>
      <c r="S2240" t="s">
        <v>3342</v>
      </c>
      <c r="T2240" t="s">
        <v>3557</v>
      </c>
      <c r="U2240" s="198">
        <v>4.2300000000000004</v>
      </c>
      <c r="V2240" t="s">
        <v>2443</v>
      </c>
      <c r="W2240" t="s">
        <v>2853</v>
      </c>
      <c r="X2240" t="s">
        <v>2282</v>
      </c>
      <c r="Y2240" t="s">
        <v>3575</v>
      </c>
      <c r="Z2240" t="s">
        <v>2995</v>
      </c>
      <c r="AA2240" t="s">
        <v>779</v>
      </c>
      <c r="AB2240" s="195">
        <v>37196</v>
      </c>
      <c r="AC2240" s="195">
        <v>37346</v>
      </c>
    </row>
    <row r="2241" spans="1:29" x14ac:dyDescent="0.25">
      <c r="A2241" s="43" t="str">
        <f t="shared" si="171"/>
        <v xml:space="preserve"> Natural Gas Physical</v>
      </c>
      <c r="B2241" s="43" t="str">
        <f t="shared" si="172"/>
        <v/>
      </c>
      <c r="C2241" s="43" t="str">
        <f t="shared" si="173"/>
        <v>Natural Gas</v>
      </c>
      <c r="D2241" s="43" t="str">
        <f t="shared" si="174"/>
        <v>Physical</v>
      </c>
      <c r="E2241" s="43">
        <f>IF(VLOOKUP(S2241,'DD-Lookup'!$J$6:$L$50,3,FALSE)="Monthly",(YEAR(AC2241)-YEAR(AB2241))*12+MONTH(AC2241)-MONTH(AB2241)+1,(AC2241-AB2241+1))</f>
        <v>1</v>
      </c>
      <c r="F2241" s="210">
        <f t="shared" si="175"/>
        <v>5000</v>
      </c>
      <c r="G2241" s="199">
        <v>1354476</v>
      </c>
      <c r="H2241" s="195">
        <v>37049.3683564815</v>
      </c>
      <c r="I2241" t="s">
        <v>3731</v>
      </c>
      <c r="M2241" t="s">
        <v>3341</v>
      </c>
      <c r="N2241" t="s">
        <v>3104</v>
      </c>
      <c r="O2241" t="s">
        <v>776</v>
      </c>
      <c r="Q2241" s="196">
        <v>5000</v>
      </c>
      <c r="S2241" t="s">
        <v>3719</v>
      </c>
      <c r="T2241" t="s">
        <v>3105</v>
      </c>
      <c r="U2241" s="198">
        <v>4.01</v>
      </c>
      <c r="V2241" t="s">
        <v>3733</v>
      </c>
      <c r="W2241" t="s">
        <v>1770</v>
      </c>
      <c r="X2241" t="s">
        <v>3726</v>
      </c>
      <c r="Y2241" t="s">
        <v>2469</v>
      </c>
      <c r="Z2241" t="s">
        <v>2996</v>
      </c>
      <c r="AA2241">
        <v>836405</v>
      </c>
      <c r="AB2241" s="195">
        <v>37050.875011574099</v>
      </c>
      <c r="AC2241" s="195">
        <v>37050.875011574099</v>
      </c>
    </row>
    <row r="2242" spans="1:29" x14ac:dyDescent="0.25">
      <c r="A2242" s="43" t="str">
        <f t="shared" si="171"/>
        <v>US Natural Gas Physical</v>
      </c>
      <c r="B2242" s="43" t="str">
        <f t="shared" si="172"/>
        <v>US</v>
      </c>
      <c r="C2242" s="43" t="str">
        <f t="shared" si="173"/>
        <v>Natural Gas</v>
      </c>
      <c r="D2242" s="43" t="str">
        <f t="shared" si="174"/>
        <v>Physical</v>
      </c>
      <c r="E2242" s="43">
        <f>IF(VLOOKUP(S2242,'DD-Lookup'!$J$6:$L$50,3,FALSE)="Monthly",(YEAR(AC2242)-YEAR(AB2242))*12+MONTH(AC2242)-MONTH(AB2242)+1,(AC2242-AB2242+1))</f>
        <v>1</v>
      </c>
      <c r="F2242" s="210">
        <f t="shared" si="175"/>
        <v>5000</v>
      </c>
      <c r="G2242" s="199">
        <v>1354477</v>
      </c>
      <c r="H2242" s="195">
        <v>37049.3683564815</v>
      </c>
      <c r="I2242" t="s">
        <v>2276</v>
      </c>
      <c r="M2242" t="s">
        <v>3341</v>
      </c>
      <c r="N2242" t="s">
        <v>3747</v>
      </c>
      <c r="O2242" t="s">
        <v>1630</v>
      </c>
      <c r="P2242" s="196">
        <v>5000</v>
      </c>
      <c r="S2242" t="s">
        <v>3342</v>
      </c>
      <c r="T2242" t="s">
        <v>3557</v>
      </c>
      <c r="U2242" s="198">
        <v>3.7</v>
      </c>
      <c r="V2242" t="s">
        <v>3040</v>
      </c>
      <c r="W2242" t="s">
        <v>2175</v>
      </c>
      <c r="X2242" t="s">
        <v>2176</v>
      </c>
      <c r="Y2242" t="s">
        <v>2469</v>
      </c>
      <c r="Z2242" t="s">
        <v>2995</v>
      </c>
      <c r="AA2242">
        <v>836406</v>
      </c>
      <c r="AB2242" s="195">
        <v>37050.875011574099</v>
      </c>
      <c r="AC2242" s="195">
        <v>37050.875011574099</v>
      </c>
    </row>
    <row r="2243" spans="1:29" x14ac:dyDescent="0.25">
      <c r="A2243" s="43" t="str">
        <f t="shared" si="171"/>
        <v>US Natural Gas Physical</v>
      </c>
      <c r="B2243" s="43" t="str">
        <f t="shared" si="172"/>
        <v>US</v>
      </c>
      <c r="C2243" s="43" t="str">
        <f t="shared" si="173"/>
        <v>Natural Gas</v>
      </c>
      <c r="D2243" s="43" t="str">
        <f t="shared" si="174"/>
        <v>Physical</v>
      </c>
      <c r="E2243" s="43">
        <f>IF(VLOOKUP(S2243,'DD-Lookup'!$J$6:$L$50,3,FALSE)="Monthly",(YEAR(AC2243)-YEAR(AB2243))*12+MONTH(AC2243)-MONTH(AB2243)+1,(AC2243-AB2243+1))</f>
        <v>1</v>
      </c>
      <c r="F2243" s="210">
        <f t="shared" si="175"/>
        <v>5000</v>
      </c>
      <c r="G2243" s="199">
        <v>1354478</v>
      </c>
      <c r="H2243" s="195">
        <v>37049.368460648097</v>
      </c>
      <c r="I2243" t="s">
        <v>2507</v>
      </c>
      <c r="M2243" t="s">
        <v>3341</v>
      </c>
      <c r="N2243" t="s">
        <v>3747</v>
      </c>
      <c r="O2243" t="s">
        <v>529</v>
      </c>
      <c r="Q2243" s="196">
        <v>5000</v>
      </c>
      <c r="S2243" t="s">
        <v>3342</v>
      </c>
      <c r="T2243" t="s">
        <v>3557</v>
      </c>
      <c r="U2243" s="198">
        <v>3.6549999999999998</v>
      </c>
      <c r="V2243" t="s">
        <v>1775</v>
      </c>
      <c r="W2243" t="s">
        <v>2323</v>
      </c>
      <c r="X2243" t="s">
        <v>3920</v>
      </c>
      <c r="Y2243" t="s">
        <v>2469</v>
      </c>
      <c r="Z2243" t="s">
        <v>2995</v>
      </c>
      <c r="AA2243">
        <v>836409</v>
      </c>
      <c r="AB2243" s="195">
        <v>37050.875011574099</v>
      </c>
      <c r="AC2243" s="195">
        <v>37050.875011574099</v>
      </c>
    </row>
    <row r="2244" spans="1:29" x14ac:dyDescent="0.25">
      <c r="A2244" s="43" t="str">
        <f t="shared" si="171"/>
        <v xml:space="preserve"> Natural Gas Physical</v>
      </c>
      <c r="B2244" s="43" t="str">
        <f t="shared" si="172"/>
        <v/>
      </c>
      <c r="C2244" s="43" t="str">
        <f t="shared" si="173"/>
        <v>Natural Gas</v>
      </c>
      <c r="D2244" s="43" t="str">
        <f t="shared" si="174"/>
        <v>Physical</v>
      </c>
      <c r="E2244" s="43">
        <f>IF(VLOOKUP(S2244,'DD-Lookup'!$J$6:$L$50,3,FALSE)="Monthly",(YEAR(AC2244)-YEAR(AB2244))*12+MONTH(AC2244)-MONTH(AB2244)+1,(AC2244-AB2244+1))</f>
        <v>1</v>
      </c>
      <c r="F2244" s="210">
        <f t="shared" si="175"/>
        <v>5000</v>
      </c>
      <c r="G2244" s="199">
        <v>1354479</v>
      </c>
      <c r="H2244" s="195">
        <v>37049.368472222202</v>
      </c>
      <c r="I2244" t="s">
        <v>2505</v>
      </c>
      <c r="M2244" t="s">
        <v>3341</v>
      </c>
      <c r="N2244" t="s">
        <v>3104</v>
      </c>
      <c r="O2244" t="s">
        <v>706</v>
      </c>
      <c r="P2244" s="196">
        <v>5000</v>
      </c>
      <c r="S2244" t="s">
        <v>3719</v>
      </c>
      <c r="T2244" t="s">
        <v>3105</v>
      </c>
      <c r="U2244" s="198">
        <v>4.25</v>
      </c>
      <c r="V2244" t="s">
        <v>2570</v>
      </c>
      <c r="W2244" t="s">
        <v>635</v>
      </c>
      <c r="X2244" t="s">
        <v>3106</v>
      </c>
      <c r="Y2244" t="s">
        <v>2469</v>
      </c>
      <c r="Z2244" t="s">
        <v>2996</v>
      </c>
      <c r="AA2244">
        <v>836407</v>
      </c>
      <c r="AB2244" s="195">
        <v>37050.875011574099</v>
      </c>
      <c r="AC2244" s="195">
        <v>37050.875011574099</v>
      </c>
    </row>
    <row r="2245" spans="1:29" x14ac:dyDescent="0.25">
      <c r="A2245" s="43" t="str">
        <f t="shared" si="171"/>
        <v>US Natural Gas Physical</v>
      </c>
      <c r="B2245" s="43" t="str">
        <f t="shared" si="172"/>
        <v>US</v>
      </c>
      <c r="C2245" s="43" t="str">
        <f t="shared" si="173"/>
        <v>Natural Gas</v>
      </c>
      <c r="D2245" s="43" t="str">
        <f t="shared" si="174"/>
        <v>Physical</v>
      </c>
      <c r="E2245" s="43">
        <f>IF(VLOOKUP(S2245,'DD-Lookup'!$J$6:$L$50,3,FALSE)="Monthly",(YEAR(AC2245)-YEAR(AB2245))*12+MONTH(AC2245)-MONTH(AB2245)+1,(AC2245-AB2245+1))</f>
        <v>1</v>
      </c>
      <c r="F2245" s="210">
        <f t="shared" si="175"/>
        <v>3288</v>
      </c>
      <c r="G2245" s="199">
        <v>1354480</v>
      </c>
      <c r="H2245" s="195">
        <v>37049.368483796301</v>
      </c>
      <c r="I2245" t="s">
        <v>2327</v>
      </c>
      <c r="M2245" t="s">
        <v>3341</v>
      </c>
      <c r="N2245" t="s">
        <v>3747</v>
      </c>
      <c r="O2245" t="s">
        <v>476</v>
      </c>
      <c r="P2245" s="196">
        <v>3288</v>
      </c>
      <c r="S2245" t="s">
        <v>3342</v>
      </c>
      <c r="T2245" t="s">
        <v>3557</v>
      </c>
      <c r="U2245" s="198">
        <v>3.45</v>
      </c>
      <c r="V2245" t="s">
        <v>2328</v>
      </c>
      <c r="W2245" t="s">
        <v>3099</v>
      </c>
      <c r="X2245" t="s">
        <v>3092</v>
      </c>
      <c r="Y2245" t="s">
        <v>2469</v>
      </c>
      <c r="Z2245" t="s">
        <v>2995</v>
      </c>
      <c r="AA2245">
        <v>836408</v>
      </c>
      <c r="AB2245" s="195">
        <v>37050.875011574099</v>
      </c>
      <c r="AC2245" s="195">
        <v>37050.875011574099</v>
      </c>
    </row>
    <row r="2246" spans="1:29" x14ac:dyDescent="0.25">
      <c r="A2246" s="43" t="str">
        <f t="shared" si="171"/>
        <v>US Natural Gas Financial</v>
      </c>
      <c r="B2246" s="43" t="str">
        <f t="shared" si="172"/>
        <v>US</v>
      </c>
      <c r="C2246" s="43" t="str">
        <f t="shared" si="173"/>
        <v>Natural Gas</v>
      </c>
      <c r="D2246" s="43" t="str">
        <f t="shared" si="174"/>
        <v>Financial</v>
      </c>
      <c r="E2246" s="43">
        <f>IF(VLOOKUP(S2246,'DD-Lookup'!$J$6:$L$50,3,FALSE)="Monthly",(YEAR(AC2246)-YEAR(AB2246))*12+MONTH(AC2246)-MONTH(AB2246)+1,(AC2246-AB2246+1))</f>
        <v>23</v>
      </c>
      <c r="F2246" s="210">
        <f t="shared" si="175"/>
        <v>230000</v>
      </c>
      <c r="G2246" s="199">
        <v>1354481</v>
      </c>
      <c r="H2246" s="195">
        <v>37049.3684953704</v>
      </c>
      <c r="I2246" t="s">
        <v>3443</v>
      </c>
      <c r="M2246" t="s">
        <v>3341</v>
      </c>
      <c r="N2246" t="s">
        <v>2281</v>
      </c>
      <c r="O2246" t="s">
        <v>2156</v>
      </c>
      <c r="P2246" s="196">
        <v>10000</v>
      </c>
      <c r="S2246" t="s">
        <v>3342</v>
      </c>
      <c r="T2246" t="s">
        <v>3557</v>
      </c>
      <c r="U2246" s="198">
        <v>3.66</v>
      </c>
      <c r="V2246" t="s">
        <v>3191</v>
      </c>
      <c r="W2246" t="s">
        <v>2512</v>
      </c>
      <c r="X2246" t="s">
        <v>2170</v>
      </c>
      <c r="Y2246" t="s">
        <v>3575</v>
      </c>
      <c r="Z2246" t="s">
        <v>2995</v>
      </c>
      <c r="AA2246" t="s">
        <v>780</v>
      </c>
      <c r="AB2246" s="195">
        <v>37050.875011574099</v>
      </c>
      <c r="AC2246" s="195">
        <v>37072.875011574099</v>
      </c>
    </row>
    <row r="2247" spans="1:29" x14ac:dyDescent="0.25">
      <c r="A2247" s="43" t="str">
        <f t="shared" si="171"/>
        <v>US Natural Gas Physical</v>
      </c>
      <c r="B2247" s="43" t="str">
        <f t="shared" si="172"/>
        <v>US</v>
      </c>
      <c r="C2247" s="43" t="str">
        <f t="shared" si="173"/>
        <v>Natural Gas</v>
      </c>
      <c r="D2247" s="43" t="str">
        <f t="shared" si="174"/>
        <v>Physical</v>
      </c>
      <c r="E2247" s="43">
        <f>IF(VLOOKUP(S2247,'DD-Lookup'!$J$6:$L$50,3,FALSE)="Monthly",(YEAR(AC2247)-YEAR(AB2247))*12+MONTH(AC2247)-MONTH(AB2247)+1,(AC2247-AB2247+1))</f>
        <v>1</v>
      </c>
      <c r="F2247" s="210">
        <f t="shared" si="175"/>
        <v>4000</v>
      </c>
      <c r="G2247" s="199">
        <v>1354482</v>
      </c>
      <c r="H2247" s="195">
        <v>37049.368518518502</v>
      </c>
      <c r="I2247" t="s">
        <v>2429</v>
      </c>
      <c r="M2247" t="s">
        <v>3341</v>
      </c>
      <c r="N2247" t="s">
        <v>3747</v>
      </c>
      <c r="O2247" t="s">
        <v>2706</v>
      </c>
      <c r="P2247" s="196">
        <v>4000</v>
      </c>
      <c r="S2247" t="s">
        <v>3342</v>
      </c>
      <c r="T2247" t="s">
        <v>3557</v>
      </c>
      <c r="U2247" s="198">
        <v>3.84</v>
      </c>
      <c r="V2247" t="s">
        <v>3660</v>
      </c>
      <c r="W2247" t="s">
        <v>431</v>
      </c>
      <c r="X2247" t="s">
        <v>3077</v>
      </c>
      <c r="Y2247" t="s">
        <v>2469</v>
      </c>
      <c r="Z2247" t="s">
        <v>2995</v>
      </c>
      <c r="AA2247">
        <v>836410</v>
      </c>
      <c r="AB2247" s="195">
        <v>37050.875011574099</v>
      </c>
      <c r="AC2247" s="195">
        <v>37050.875011574099</v>
      </c>
    </row>
    <row r="2248" spans="1:29" x14ac:dyDescent="0.25">
      <c r="A2248" s="43" t="str">
        <f t="shared" si="171"/>
        <v xml:space="preserve"> Natural Gas Physical</v>
      </c>
      <c r="B2248" s="43" t="str">
        <f t="shared" si="172"/>
        <v/>
      </c>
      <c r="C2248" s="43" t="str">
        <f t="shared" si="173"/>
        <v>Natural Gas</v>
      </c>
      <c r="D2248" s="43" t="str">
        <f t="shared" si="174"/>
        <v>Physical</v>
      </c>
      <c r="E2248" s="43">
        <f>IF(VLOOKUP(S2248,'DD-Lookup'!$J$6:$L$50,3,FALSE)="Monthly",(YEAR(AC2248)-YEAR(AB2248))*12+MONTH(AC2248)-MONTH(AB2248)+1,(AC2248-AB2248+1))</f>
        <v>1</v>
      </c>
      <c r="F2248" s="210">
        <f t="shared" si="175"/>
        <v>5000</v>
      </c>
      <c r="G2248" s="199">
        <v>1354483</v>
      </c>
      <c r="H2248" s="195">
        <v>37049.368541666699</v>
      </c>
      <c r="I2248" t="s">
        <v>3731</v>
      </c>
      <c r="M2248" t="s">
        <v>3341</v>
      </c>
      <c r="N2248" t="s">
        <v>3104</v>
      </c>
      <c r="O2248" t="s">
        <v>776</v>
      </c>
      <c r="Q2248" s="196">
        <v>5000</v>
      </c>
      <c r="S2248" t="s">
        <v>3719</v>
      </c>
      <c r="T2248" t="s">
        <v>3105</v>
      </c>
      <c r="U2248" s="198">
        <v>4.08</v>
      </c>
      <c r="V2248" t="s">
        <v>3733</v>
      </c>
      <c r="W2248" t="s">
        <v>1770</v>
      </c>
      <c r="X2248" t="s">
        <v>3726</v>
      </c>
      <c r="Y2248" t="s">
        <v>2469</v>
      </c>
      <c r="Z2248" t="s">
        <v>2996</v>
      </c>
      <c r="AA2248">
        <v>836411</v>
      </c>
      <c r="AB2248" s="195">
        <v>37050.875011574099</v>
      </c>
      <c r="AC2248" s="195">
        <v>37050.875011574099</v>
      </c>
    </row>
    <row r="2249" spans="1:29" x14ac:dyDescent="0.25">
      <c r="A2249" s="43" t="str">
        <f t="shared" si="171"/>
        <v>US Natural Gas Physical</v>
      </c>
      <c r="B2249" s="43" t="str">
        <f t="shared" si="172"/>
        <v>US</v>
      </c>
      <c r="C2249" s="43" t="str">
        <f t="shared" si="173"/>
        <v>Natural Gas</v>
      </c>
      <c r="D2249" s="43" t="str">
        <f t="shared" si="174"/>
        <v>Physical</v>
      </c>
      <c r="E2249" s="43">
        <f>IF(VLOOKUP(S2249,'DD-Lookup'!$J$6:$L$50,3,FALSE)="Monthly",(YEAR(AC2249)-YEAR(AB2249))*12+MONTH(AC2249)-MONTH(AB2249)+1,(AC2249-AB2249+1))</f>
        <v>1</v>
      </c>
      <c r="F2249" s="210">
        <f t="shared" si="175"/>
        <v>15750</v>
      </c>
      <c r="G2249" s="199">
        <v>1354485</v>
      </c>
      <c r="H2249" s="195">
        <v>37049.368587962999</v>
      </c>
      <c r="I2249" t="s">
        <v>3321</v>
      </c>
      <c r="M2249" t="s">
        <v>3341</v>
      </c>
      <c r="N2249" t="s">
        <v>3747</v>
      </c>
      <c r="O2249" t="s">
        <v>1624</v>
      </c>
      <c r="Q2249" s="196">
        <v>15750</v>
      </c>
      <c r="S2249" t="s">
        <v>3342</v>
      </c>
      <c r="T2249" t="s">
        <v>3557</v>
      </c>
      <c r="U2249" s="198">
        <v>3.5649999999999999</v>
      </c>
      <c r="V2249" t="s">
        <v>3502</v>
      </c>
      <c r="W2249" t="s">
        <v>2366</v>
      </c>
      <c r="X2249" t="s">
        <v>3093</v>
      </c>
      <c r="Y2249" t="s">
        <v>2469</v>
      </c>
      <c r="Z2249" t="s">
        <v>2995</v>
      </c>
      <c r="AA2249">
        <v>836412</v>
      </c>
      <c r="AB2249" s="195">
        <v>37050.875011574099</v>
      </c>
      <c r="AC2249" s="195">
        <v>37050.875011574099</v>
      </c>
    </row>
    <row r="2250" spans="1:29" x14ac:dyDescent="0.25">
      <c r="A2250" s="43" t="str">
        <f t="shared" si="171"/>
        <v xml:space="preserve"> Power Physical</v>
      </c>
      <c r="B2250" s="43" t="str">
        <f t="shared" si="172"/>
        <v/>
      </c>
      <c r="C2250" s="43" t="str">
        <f t="shared" si="173"/>
        <v>Power</v>
      </c>
      <c r="D2250" s="43" t="str">
        <f t="shared" si="174"/>
        <v>Physical</v>
      </c>
      <c r="E2250" s="43">
        <f>IF(VLOOKUP(S2250,'DD-Lookup'!$J$6:$L$50,3,FALSE)="Monthly",(YEAR(AC2250)-YEAR(AB2250))*12+MONTH(AC2250)-MONTH(AB2250)+1,(AC2250-AB2250+1))</f>
        <v>92</v>
      </c>
      <c r="F2250" s="210">
        <f t="shared" si="175"/>
        <v>2300</v>
      </c>
      <c r="G2250" s="199">
        <v>1354486</v>
      </c>
      <c r="H2250" s="195">
        <v>37049.368599537003</v>
      </c>
      <c r="I2250" t="s">
        <v>240</v>
      </c>
      <c r="M2250" t="s">
        <v>2766</v>
      </c>
      <c r="N2250" t="s">
        <v>4022</v>
      </c>
      <c r="O2250" t="s">
        <v>4049</v>
      </c>
      <c r="Q2250" s="196">
        <v>25</v>
      </c>
      <c r="S2250" t="s">
        <v>3340</v>
      </c>
      <c r="T2250" t="s">
        <v>4023</v>
      </c>
      <c r="U2250" s="198">
        <v>34.85</v>
      </c>
      <c r="V2250" t="s">
        <v>241</v>
      </c>
      <c r="W2250" t="s">
        <v>4051</v>
      </c>
      <c r="X2250" t="s">
        <v>4026</v>
      </c>
      <c r="Y2250" t="s">
        <v>4027</v>
      </c>
      <c r="Z2250" t="s">
        <v>3562</v>
      </c>
      <c r="AA2250">
        <v>111981.1</v>
      </c>
      <c r="AB2250" s="195">
        <v>37165</v>
      </c>
      <c r="AC2250" s="195">
        <v>37256</v>
      </c>
    </row>
    <row r="2251" spans="1:29" x14ac:dyDescent="0.25">
      <c r="A2251" s="43" t="str">
        <f t="shared" ref="A2251:A2314" si="176">B2251&amp;" "&amp;C2251&amp;" "&amp;D2251</f>
        <v>US Natural Gas Physical</v>
      </c>
      <c r="B2251" s="43" t="str">
        <f t="shared" ref="B2251:B2314" si="177">IF((LEFT(N2251,2)="US"),"US","")</f>
        <v>US</v>
      </c>
      <c r="C2251" s="43" t="str">
        <f t="shared" ref="C2251:C2314" si="178">M2251</f>
        <v>Natural Gas</v>
      </c>
      <c r="D2251" s="43" t="str">
        <f t="shared" ref="D2251:D2314" si="179">IF(ISNUMBER(FIND("Phy",N2251))=TRUE,"Physical","Financial")</f>
        <v>Physical</v>
      </c>
      <c r="E2251" s="43">
        <f>IF(VLOOKUP(S2251,'DD-Lookup'!$J$6:$L$50,3,FALSE)="Monthly",(YEAR(AC2251)-YEAR(AB2251))*12+MONTH(AC2251)-MONTH(AB2251)+1,(AC2251-AB2251+1))</f>
        <v>1</v>
      </c>
      <c r="F2251" s="210">
        <f t="shared" ref="F2251:F2314" si="180">E2251*SUM(P2251:Q2251)</f>
        <v>10000</v>
      </c>
      <c r="G2251" s="199">
        <v>1354487</v>
      </c>
      <c r="H2251" s="195">
        <v>37049.368657407402</v>
      </c>
      <c r="I2251" t="s">
        <v>2527</v>
      </c>
      <c r="M2251" t="s">
        <v>3341</v>
      </c>
      <c r="N2251" t="s">
        <v>3747</v>
      </c>
      <c r="O2251" t="s">
        <v>1630</v>
      </c>
      <c r="P2251" s="196">
        <v>10000</v>
      </c>
      <c r="S2251" t="s">
        <v>3342</v>
      </c>
      <c r="T2251" t="s">
        <v>3557</v>
      </c>
      <c r="U2251" s="198">
        <v>3.7</v>
      </c>
      <c r="V2251" t="s">
        <v>2174</v>
      </c>
      <c r="W2251" t="s">
        <v>2175</v>
      </c>
      <c r="X2251" t="s">
        <v>2176</v>
      </c>
      <c r="Y2251" t="s">
        <v>2469</v>
      </c>
      <c r="Z2251" t="s">
        <v>2995</v>
      </c>
      <c r="AA2251">
        <v>836413</v>
      </c>
      <c r="AB2251" s="195">
        <v>37050.875011574099</v>
      </c>
      <c r="AC2251" s="195">
        <v>37050.875011574099</v>
      </c>
    </row>
    <row r="2252" spans="1:29" x14ac:dyDescent="0.25">
      <c r="A2252" s="43" t="str">
        <f t="shared" si="176"/>
        <v xml:space="preserve"> Natural Gas Physical</v>
      </c>
      <c r="B2252" s="43" t="str">
        <f t="shared" si="177"/>
        <v/>
      </c>
      <c r="C2252" s="43" t="str">
        <f t="shared" si="178"/>
        <v>Natural Gas</v>
      </c>
      <c r="D2252" s="43" t="str">
        <f t="shared" si="179"/>
        <v>Physical</v>
      </c>
      <c r="E2252" s="43">
        <f>IF(VLOOKUP(S2252,'DD-Lookup'!$J$6:$L$50,3,FALSE)="Monthly",(YEAR(AC2252)-YEAR(AB2252))*12+MONTH(AC2252)-MONTH(AB2252)+1,(AC2252-AB2252+1))</f>
        <v>1</v>
      </c>
      <c r="F2252" s="210">
        <f t="shared" si="180"/>
        <v>5000</v>
      </c>
      <c r="G2252" s="199">
        <v>1354489</v>
      </c>
      <c r="H2252" s="195">
        <v>37049.368680555599</v>
      </c>
      <c r="I2252" t="s">
        <v>2520</v>
      </c>
      <c r="M2252" t="s">
        <v>3341</v>
      </c>
      <c r="N2252" t="s">
        <v>3104</v>
      </c>
      <c r="O2252" t="s">
        <v>706</v>
      </c>
      <c r="Q2252" s="196">
        <v>5000</v>
      </c>
      <c r="S2252" t="s">
        <v>3719</v>
      </c>
      <c r="T2252" t="s">
        <v>3105</v>
      </c>
      <c r="U2252" s="198">
        <v>4.28</v>
      </c>
      <c r="V2252" t="s">
        <v>2521</v>
      </c>
      <c r="W2252" t="s">
        <v>635</v>
      </c>
      <c r="X2252" t="s">
        <v>3106</v>
      </c>
      <c r="Y2252" t="s">
        <v>2469</v>
      </c>
      <c r="Z2252" t="s">
        <v>2996</v>
      </c>
      <c r="AA2252">
        <v>836414</v>
      </c>
      <c r="AB2252" s="195">
        <v>37050.875011574099</v>
      </c>
      <c r="AC2252" s="195">
        <v>37050.875011574099</v>
      </c>
    </row>
    <row r="2253" spans="1:29" x14ac:dyDescent="0.25">
      <c r="A2253" s="43" t="str">
        <f t="shared" si="176"/>
        <v>US Natural Gas Physical</v>
      </c>
      <c r="B2253" s="43" t="str">
        <f t="shared" si="177"/>
        <v>US</v>
      </c>
      <c r="C2253" s="43" t="str">
        <f t="shared" si="178"/>
        <v>Natural Gas</v>
      </c>
      <c r="D2253" s="43" t="str">
        <f t="shared" si="179"/>
        <v>Physical</v>
      </c>
      <c r="E2253" s="43">
        <f>IF(VLOOKUP(S2253,'DD-Lookup'!$J$6:$L$50,3,FALSE)="Monthly",(YEAR(AC2253)-YEAR(AB2253))*12+MONTH(AC2253)-MONTH(AB2253)+1,(AC2253-AB2253+1))</f>
        <v>1</v>
      </c>
      <c r="F2253" s="210">
        <f t="shared" si="180"/>
        <v>10000</v>
      </c>
      <c r="G2253" s="199">
        <v>1354490</v>
      </c>
      <c r="H2253" s="195">
        <v>37049.368738425903</v>
      </c>
      <c r="I2253" t="s">
        <v>3443</v>
      </c>
      <c r="M2253" t="s">
        <v>3341</v>
      </c>
      <c r="N2253" t="s">
        <v>3747</v>
      </c>
      <c r="O2253" t="s">
        <v>472</v>
      </c>
      <c r="P2253" s="196">
        <v>10000</v>
      </c>
      <c r="S2253" t="s">
        <v>3342</v>
      </c>
      <c r="T2253" t="s">
        <v>3557</v>
      </c>
      <c r="U2253" s="198">
        <v>2.6</v>
      </c>
      <c r="V2253" t="s">
        <v>2379</v>
      </c>
      <c r="W2253" t="s">
        <v>3147</v>
      </c>
      <c r="X2253" t="s">
        <v>3092</v>
      </c>
      <c r="Y2253" t="s">
        <v>2469</v>
      </c>
      <c r="Z2253" t="s">
        <v>2995</v>
      </c>
      <c r="AA2253">
        <v>836416</v>
      </c>
      <c r="AB2253" s="195">
        <v>37050.875011574099</v>
      </c>
      <c r="AC2253" s="195">
        <v>37050.875011574099</v>
      </c>
    </row>
    <row r="2254" spans="1:29" x14ac:dyDescent="0.25">
      <c r="A2254" s="43" t="str">
        <f t="shared" si="176"/>
        <v>US Natural Gas Physical</v>
      </c>
      <c r="B2254" s="43" t="str">
        <f t="shared" si="177"/>
        <v>US</v>
      </c>
      <c r="C2254" s="43" t="str">
        <f t="shared" si="178"/>
        <v>Natural Gas</v>
      </c>
      <c r="D2254" s="43" t="str">
        <f t="shared" si="179"/>
        <v>Physical</v>
      </c>
      <c r="E2254" s="43">
        <f>IF(VLOOKUP(S2254,'DD-Lookup'!$J$6:$L$50,3,FALSE)="Monthly",(YEAR(AC2254)-YEAR(AB2254))*12+MONTH(AC2254)-MONTH(AB2254)+1,(AC2254-AB2254+1))</f>
        <v>1</v>
      </c>
      <c r="F2254" s="210">
        <f t="shared" si="180"/>
        <v>10000</v>
      </c>
      <c r="G2254" s="199">
        <v>1354491</v>
      </c>
      <c r="H2254" s="195">
        <v>37049.368750000001</v>
      </c>
      <c r="I2254" t="s">
        <v>3375</v>
      </c>
      <c r="M2254" t="s">
        <v>3341</v>
      </c>
      <c r="N2254" t="s">
        <v>3747</v>
      </c>
      <c r="O2254" t="s">
        <v>468</v>
      </c>
      <c r="P2254" s="196">
        <v>10000</v>
      </c>
      <c r="S2254" t="s">
        <v>3342</v>
      </c>
      <c r="T2254" t="s">
        <v>3557</v>
      </c>
      <c r="U2254" s="198">
        <v>3.3</v>
      </c>
      <c r="V2254" t="s">
        <v>712</v>
      </c>
      <c r="W2254" t="s">
        <v>3091</v>
      </c>
      <c r="X2254" t="s">
        <v>3092</v>
      </c>
      <c r="Y2254" t="s">
        <v>2469</v>
      </c>
      <c r="Z2254" t="s">
        <v>2995</v>
      </c>
      <c r="AA2254">
        <v>836417</v>
      </c>
      <c r="AB2254" s="195">
        <v>37050.875011574099</v>
      </c>
      <c r="AC2254" s="195">
        <v>37050.875011574099</v>
      </c>
    </row>
    <row r="2255" spans="1:29" x14ac:dyDescent="0.25">
      <c r="A2255" s="43" t="str">
        <f t="shared" si="176"/>
        <v>US Natural Gas Physical</v>
      </c>
      <c r="B2255" s="43" t="str">
        <f t="shared" si="177"/>
        <v>US</v>
      </c>
      <c r="C2255" s="43" t="str">
        <f t="shared" si="178"/>
        <v>Natural Gas</v>
      </c>
      <c r="D2255" s="43" t="str">
        <f t="shared" si="179"/>
        <v>Physical</v>
      </c>
      <c r="E2255" s="43">
        <f>IF(VLOOKUP(S2255,'DD-Lookup'!$J$6:$L$50,3,FALSE)="Monthly",(YEAR(AC2255)-YEAR(AB2255))*12+MONTH(AC2255)-MONTH(AB2255)+1,(AC2255-AB2255+1))</f>
        <v>1</v>
      </c>
      <c r="F2255" s="210">
        <f t="shared" si="180"/>
        <v>20000</v>
      </c>
      <c r="G2255" s="199">
        <v>1354493</v>
      </c>
      <c r="H2255" s="195">
        <v>37049.368784722203</v>
      </c>
      <c r="I2255" t="s">
        <v>2462</v>
      </c>
      <c r="M2255" t="s">
        <v>3341</v>
      </c>
      <c r="N2255" t="s">
        <v>3747</v>
      </c>
      <c r="O2255" t="s">
        <v>1623</v>
      </c>
      <c r="Q2255" s="196">
        <v>20000</v>
      </c>
      <c r="S2255" t="s">
        <v>3342</v>
      </c>
      <c r="T2255" t="s">
        <v>3557</v>
      </c>
      <c r="U2255" s="198">
        <v>3.78</v>
      </c>
      <c r="V2255" t="s">
        <v>781</v>
      </c>
      <c r="W2255" t="s">
        <v>2190</v>
      </c>
      <c r="X2255" t="s">
        <v>2191</v>
      </c>
      <c r="Y2255" t="s">
        <v>2469</v>
      </c>
      <c r="Z2255" t="s">
        <v>2995</v>
      </c>
      <c r="AA2255">
        <v>836418</v>
      </c>
      <c r="AB2255" s="195">
        <v>37050.875011574099</v>
      </c>
      <c r="AC2255" s="195">
        <v>37050.875011574099</v>
      </c>
    </row>
    <row r="2256" spans="1:29" x14ac:dyDescent="0.25">
      <c r="A2256" s="43" t="str">
        <f t="shared" si="176"/>
        <v>US Natural Gas Financial</v>
      </c>
      <c r="B2256" s="43" t="str">
        <f t="shared" si="177"/>
        <v>US</v>
      </c>
      <c r="C2256" s="43" t="str">
        <f t="shared" si="178"/>
        <v>Natural Gas</v>
      </c>
      <c r="D2256" s="43" t="str">
        <f t="shared" si="179"/>
        <v>Financial</v>
      </c>
      <c r="E2256" s="43">
        <f>IF(VLOOKUP(S2256,'DD-Lookup'!$J$6:$L$50,3,FALSE)="Monthly",(YEAR(AC2256)-YEAR(AB2256))*12+MONTH(AC2256)-MONTH(AB2256)+1,(AC2256-AB2256+1))</f>
        <v>123</v>
      </c>
      <c r="F2256" s="210">
        <f t="shared" si="180"/>
        <v>615000</v>
      </c>
      <c r="G2256" s="199">
        <v>1354494</v>
      </c>
      <c r="H2256" s="195">
        <v>37049.368842592601</v>
      </c>
      <c r="I2256" t="s">
        <v>2465</v>
      </c>
      <c r="M2256" t="s">
        <v>3341</v>
      </c>
      <c r="N2256" t="s">
        <v>2281</v>
      </c>
      <c r="O2256" t="s">
        <v>3139</v>
      </c>
      <c r="Q2256" s="196">
        <v>5000</v>
      </c>
      <c r="S2256" t="s">
        <v>3342</v>
      </c>
      <c r="T2256" t="s">
        <v>3557</v>
      </c>
      <c r="U2256" s="198">
        <v>3.87</v>
      </c>
      <c r="V2256" t="s">
        <v>2189</v>
      </c>
      <c r="W2256" t="s">
        <v>2853</v>
      </c>
      <c r="X2256" t="s">
        <v>2282</v>
      </c>
      <c r="Y2256" t="s">
        <v>3575</v>
      </c>
      <c r="Z2256" t="s">
        <v>2995</v>
      </c>
      <c r="AA2256" t="s">
        <v>782</v>
      </c>
      <c r="AB2256" s="195">
        <v>37073</v>
      </c>
      <c r="AC2256" s="195">
        <v>37195</v>
      </c>
    </row>
    <row r="2257" spans="1:29" x14ac:dyDescent="0.25">
      <c r="A2257" s="43" t="str">
        <f t="shared" si="176"/>
        <v xml:space="preserve"> Natural Gas Physical</v>
      </c>
      <c r="B2257" s="43" t="str">
        <f t="shared" si="177"/>
        <v/>
      </c>
      <c r="C2257" s="43" t="str">
        <f t="shared" si="178"/>
        <v>Natural Gas</v>
      </c>
      <c r="D2257" s="43" t="str">
        <f t="shared" si="179"/>
        <v>Physical</v>
      </c>
      <c r="E2257" s="43">
        <f>IF(VLOOKUP(S2257,'DD-Lookup'!$J$6:$L$50,3,FALSE)="Monthly",(YEAR(AC2257)-YEAR(AB2257))*12+MONTH(AC2257)-MONTH(AB2257)+1,(AC2257-AB2257+1))</f>
        <v>1</v>
      </c>
      <c r="F2257" s="210">
        <f t="shared" si="180"/>
        <v>5000</v>
      </c>
      <c r="G2257" s="199">
        <v>1354495</v>
      </c>
      <c r="H2257" s="195">
        <v>37049.3688541667</v>
      </c>
      <c r="I2257" t="s">
        <v>2520</v>
      </c>
      <c r="M2257" t="s">
        <v>3341</v>
      </c>
      <c r="N2257" t="s">
        <v>3104</v>
      </c>
      <c r="O2257" t="s">
        <v>706</v>
      </c>
      <c r="Q2257" s="196">
        <v>5000</v>
      </c>
      <c r="S2257" t="s">
        <v>3719</v>
      </c>
      <c r="T2257" t="s">
        <v>3105</v>
      </c>
      <c r="U2257" s="198">
        <v>4.3099999999999996</v>
      </c>
      <c r="V2257" t="s">
        <v>2521</v>
      </c>
      <c r="W2257" t="s">
        <v>635</v>
      </c>
      <c r="X2257" t="s">
        <v>3106</v>
      </c>
      <c r="Y2257" t="s">
        <v>2469</v>
      </c>
      <c r="Z2257" t="s">
        <v>2996</v>
      </c>
      <c r="AA2257">
        <v>836419</v>
      </c>
      <c r="AB2257" s="195">
        <v>37050.875011574099</v>
      </c>
      <c r="AC2257" s="195">
        <v>37050.875011574099</v>
      </c>
    </row>
    <row r="2258" spans="1:29" x14ac:dyDescent="0.25">
      <c r="A2258" s="43" t="str">
        <f t="shared" si="176"/>
        <v>US Natural Gas Physical</v>
      </c>
      <c r="B2258" s="43" t="str">
        <f t="shared" si="177"/>
        <v>US</v>
      </c>
      <c r="C2258" s="43" t="str">
        <f t="shared" si="178"/>
        <v>Natural Gas</v>
      </c>
      <c r="D2258" s="43" t="str">
        <f t="shared" si="179"/>
        <v>Physical</v>
      </c>
      <c r="E2258" s="43">
        <f>IF(VLOOKUP(S2258,'DD-Lookup'!$J$6:$L$50,3,FALSE)="Monthly",(YEAR(AC2258)-YEAR(AB2258))*12+MONTH(AC2258)-MONTH(AB2258)+1,(AC2258-AB2258+1))</f>
        <v>1</v>
      </c>
      <c r="F2258" s="210">
        <f t="shared" si="180"/>
        <v>30000</v>
      </c>
      <c r="G2258" s="199">
        <v>1354497</v>
      </c>
      <c r="H2258" s="195">
        <v>37049.368888888901</v>
      </c>
      <c r="I2258" t="s">
        <v>2488</v>
      </c>
      <c r="M2258" t="s">
        <v>3341</v>
      </c>
      <c r="N2258" t="s">
        <v>3747</v>
      </c>
      <c r="O2258" t="s">
        <v>396</v>
      </c>
      <c r="P2258" s="196">
        <v>30000</v>
      </c>
      <c r="S2258" t="s">
        <v>3342</v>
      </c>
      <c r="T2258" t="s">
        <v>3557</v>
      </c>
      <c r="U2258" s="198">
        <v>3.5074999999999998</v>
      </c>
      <c r="V2258" t="s">
        <v>2166</v>
      </c>
      <c r="W2258" t="s">
        <v>2347</v>
      </c>
      <c r="X2258" t="s">
        <v>2484</v>
      </c>
      <c r="Y2258" t="s">
        <v>2469</v>
      </c>
      <c r="Z2258" t="s">
        <v>2995</v>
      </c>
      <c r="AA2258">
        <v>836421</v>
      </c>
      <c r="AB2258" s="195">
        <v>37050.875011574099</v>
      </c>
      <c r="AC2258" s="195">
        <v>37050.875011574099</v>
      </c>
    </row>
    <row r="2259" spans="1:29" x14ac:dyDescent="0.25">
      <c r="A2259" s="43" t="str">
        <f t="shared" si="176"/>
        <v>US Natural Gas Physical</v>
      </c>
      <c r="B2259" s="43" t="str">
        <f t="shared" si="177"/>
        <v>US</v>
      </c>
      <c r="C2259" s="43" t="str">
        <f t="shared" si="178"/>
        <v>Natural Gas</v>
      </c>
      <c r="D2259" s="43" t="str">
        <f t="shared" si="179"/>
        <v>Physical</v>
      </c>
      <c r="E2259" s="43">
        <f>IF(VLOOKUP(S2259,'DD-Lookup'!$J$6:$L$50,3,FALSE)="Monthly",(YEAR(AC2259)-YEAR(AB2259))*12+MONTH(AC2259)-MONTH(AB2259)+1,(AC2259-AB2259+1))</f>
        <v>1</v>
      </c>
      <c r="F2259" s="210">
        <f t="shared" si="180"/>
        <v>10000</v>
      </c>
      <c r="G2259" s="199">
        <v>1354496</v>
      </c>
      <c r="H2259" s="195">
        <v>37049.368888888901</v>
      </c>
      <c r="I2259" t="s">
        <v>3443</v>
      </c>
      <c r="M2259" t="s">
        <v>3341</v>
      </c>
      <c r="N2259" t="s">
        <v>3747</v>
      </c>
      <c r="O2259" t="s">
        <v>1635</v>
      </c>
      <c r="Q2259" s="196">
        <v>10000</v>
      </c>
      <c r="S2259" t="s">
        <v>3342</v>
      </c>
      <c r="T2259" t="s">
        <v>3557</v>
      </c>
      <c r="U2259" s="198">
        <v>3.915</v>
      </c>
      <c r="V2259" t="s">
        <v>3080</v>
      </c>
      <c r="W2259" t="s">
        <v>3138</v>
      </c>
      <c r="X2259" t="s">
        <v>3081</v>
      </c>
      <c r="Y2259" t="s">
        <v>2469</v>
      </c>
      <c r="Z2259" t="s">
        <v>2995</v>
      </c>
      <c r="AA2259">
        <v>836420</v>
      </c>
      <c r="AB2259" s="195">
        <v>37050.875011574099</v>
      </c>
      <c r="AC2259" s="195">
        <v>37050.875011574099</v>
      </c>
    </row>
    <row r="2260" spans="1:29" x14ac:dyDescent="0.25">
      <c r="A2260" s="43" t="str">
        <f t="shared" si="176"/>
        <v>US Power Physical</v>
      </c>
      <c r="B2260" s="43" t="str">
        <f t="shared" si="177"/>
        <v>US</v>
      </c>
      <c r="C2260" s="43" t="str">
        <f t="shared" si="178"/>
        <v>Power</v>
      </c>
      <c r="D2260" s="43" t="str">
        <f t="shared" si="179"/>
        <v>Physical</v>
      </c>
      <c r="E2260" s="43">
        <f>IF(VLOOKUP(S2260,'DD-Lookup'!$J$6:$L$50,3,FALSE)="Monthly",(YEAR(AC2260)-YEAR(AB2260))*12+MONTH(AC2260)-MONTH(AB2260)+1,(AC2260-AB2260+1))</f>
        <v>31</v>
      </c>
      <c r="F2260" s="210">
        <f t="shared" si="180"/>
        <v>1550</v>
      </c>
      <c r="G2260" s="199">
        <v>1354498</v>
      </c>
      <c r="H2260" s="195">
        <v>37049.368912037004</v>
      </c>
      <c r="I2260" t="s">
        <v>3297</v>
      </c>
      <c r="M2260" t="s">
        <v>2766</v>
      </c>
      <c r="N2260" t="s">
        <v>3361</v>
      </c>
      <c r="O2260" t="s">
        <v>3745</v>
      </c>
      <c r="Q2260" s="196">
        <v>50</v>
      </c>
      <c r="S2260" t="s">
        <v>3340</v>
      </c>
      <c r="T2260" t="s">
        <v>3557</v>
      </c>
      <c r="U2260" s="198">
        <v>80</v>
      </c>
      <c r="V2260" t="s">
        <v>2710</v>
      </c>
      <c r="W2260" t="s">
        <v>3380</v>
      </c>
      <c r="X2260" t="s">
        <v>3381</v>
      </c>
      <c r="Y2260" t="s">
        <v>2662</v>
      </c>
      <c r="Z2260" t="s">
        <v>2990</v>
      </c>
      <c r="AA2260">
        <v>636896.1</v>
      </c>
      <c r="AB2260" s="195">
        <v>37073.875011574099</v>
      </c>
      <c r="AC2260" s="195">
        <v>37103.875011574099</v>
      </c>
    </row>
    <row r="2261" spans="1:29" x14ac:dyDescent="0.25">
      <c r="A2261" s="43" t="str">
        <f t="shared" si="176"/>
        <v>US Natural Gas Financial</v>
      </c>
      <c r="B2261" s="43" t="str">
        <f t="shared" si="177"/>
        <v>US</v>
      </c>
      <c r="C2261" s="43" t="str">
        <f t="shared" si="178"/>
        <v>Natural Gas</v>
      </c>
      <c r="D2261" s="43" t="str">
        <f t="shared" si="179"/>
        <v>Financial</v>
      </c>
      <c r="E2261" s="43">
        <f>IF(VLOOKUP(S2261,'DD-Lookup'!$J$6:$L$50,3,FALSE)="Monthly",(YEAR(AC2261)-YEAR(AB2261))*12+MONTH(AC2261)-MONTH(AB2261)+1,(AC2261-AB2261+1))</f>
        <v>31</v>
      </c>
      <c r="F2261" s="210">
        <f t="shared" si="180"/>
        <v>155000</v>
      </c>
      <c r="G2261" s="199">
        <v>1354500</v>
      </c>
      <c r="H2261" s="195">
        <v>37049.368923611102</v>
      </c>
      <c r="I2261" t="s">
        <v>3459</v>
      </c>
      <c r="M2261" t="s">
        <v>3341</v>
      </c>
      <c r="N2261" t="s">
        <v>2281</v>
      </c>
      <c r="O2261" t="s">
        <v>2475</v>
      </c>
      <c r="Q2261" s="196">
        <v>5000</v>
      </c>
      <c r="S2261" t="s">
        <v>3342</v>
      </c>
      <c r="T2261" t="s">
        <v>3557</v>
      </c>
      <c r="U2261" s="198">
        <v>3.7650000000000001</v>
      </c>
      <c r="V2261" t="s">
        <v>3460</v>
      </c>
      <c r="W2261" t="s">
        <v>2853</v>
      </c>
      <c r="X2261" t="s">
        <v>2282</v>
      </c>
      <c r="Y2261" t="s">
        <v>3575</v>
      </c>
      <c r="Z2261" t="s">
        <v>2995</v>
      </c>
      <c r="AA2261" t="s">
        <v>783</v>
      </c>
      <c r="AB2261" s="195">
        <v>37073.875</v>
      </c>
      <c r="AC2261" s="195">
        <v>37103.875</v>
      </c>
    </row>
    <row r="2262" spans="1:29" x14ac:dyDescent="0.25">
      <c r="A2262" s="43" t="str">
        <f t="shared" si="176"/>
        <v>US Natural Gas Physical</v>
      </c>
      <c r="B2262" s="43" t="str">
        <f t="shared" si="177"/>
        <v>US</v>
      </c>
      <c r="C2262" s="43" t="str">
        <f t="shared" si="178"/>
        <v>Natural Gas</v>
      </c>
      <c r="D2262" s="43" t="str">
        <f t="shared" si="179"/>
        <v>Physical</v>
      </c>
      <c r="E2262" s="43">
        <f>IF(VLOOKUP(S2262,'DD-Lookup'!$J$6:$L$50,3,FALSE)="Monthly",(YEAR(AC2262)-YEAR(AB2262))*12+MONTH(AC2262)-MONTH(AB2262)+1,(AC2262-AB2262+1))</f>
        <v>1</v>
      </c>
      <c r="F2262" s="210">
        <f t="shared" si="180"/>
        <v>30000</v>
      </c>
      <c r="G2262" s="199">
        <v>1354499</v>
      </c>
      <c r="H2262" s="195">
        <v>37049.368923611102</v>
      </c>
      <c r="I2262" t="s">
        <v>2488</v>
      </c>
      <c r="M2262" t="s">
        <v>3341</v>
      </c>
      <c r="N2262" t="s">
        <v>3747</v>
      </c>
      <c r="O2262" t="s">
        <v>393</v>
      </c>
      <c r="Q2262" s="196">
        <v>30000</v>
      </c>
      <c r="S2262" t="s">
        <v>3342</v>
      </c>
      <c r="T2262" t="s">
        <v>3557</v>
      </c>
      <c r="U2262" s="198">
        <v>3.49</v>
      </c>
      <c r="V2262" t="s">
        <v>2194</v>
      </c>
      <c r="W2262" t="s">
        <v>2347</v>
      </c>
      <c r="X2262" t="s">
        <v>2484</v>
      </c>
      <c r="Y2262" t="s">
        <v>2469</v>
      </c>
      <c r="Z2262" t="s">
        <v>2995</v>
      </c>
      <c r="AA2262">
        <v>836422</v>
      </c>
      <c r="AB2262" s="195">
        <v>37050.875011574099</v>
      </c>
      <c r="AC2262" s="195">
        <v>37050.875011574099</v>
      </c>
    </row>
    <row r="2263" spans="1:29" x14ac:dyDescent="0.25">
      <c r="A2263" s="43" t="str">
        <f t="shared" si="176"/>
        <v>US Natural Gas Physical</v>
      </c>
      <c r="B2263" s="43" t="str">
        <f t="shared" si="177"/>
        <v>US</v>
      </c>
      <c r="C2263" s="43" t="str">
        <f t="shared" si="178"/>
        <v>Natural Gas</v>
      </c>
      <c r="D2263" s="43" t="str">
        <f t="shared" si="179"/>
        <v>Physical</v>
      </c>
      <c r="E2263" s="43">
        <f>IF(VLOOKUP(S2263,'DD-Lookup'!$J$6:$L$50,3,FALSE)="Monthly",(YEAR(AC2263)-YEAR(AB2263))*12+MONTH(AC2263)-MONTH(AB2263)+1,(AC2263-AB2263+1))</f>
        <v>1</v>
      </c>
      <c r="F2263" s="210">
        <f t="shared" si="180"/>
        <v>5000</v>
      </c>
      <c r="G2263" s="199">
        <v>1354501</v>
      </c>
      <c r="H2263" s="195">
        <v>37049.368946759299</v>
      </c>
      <c r="I2263" t="s">
        <v>2273</v>
      </c>
      <c r="M2263" t="s">
        <v>3341</v>
      </c>
      <c r="N2263" t="s">
        <v>3747</v>
      </c>
      <c r="O2263" t="s">
        <v>468</v>
      </c>
      <c r="Q2263" s="196">
        <v>5000</v>
      </c>
      <c r="S2263" t="s">
        <v>3342</v>
      </c>
      <c r="T2263" t="s">
        <v>3557</v>
      </c>
      <c r="U2263" s="198">
        <v>3.4</v>
      </c>
      <c r="V2263" t="s">
        <v>3755</v>
      </c>
      <c r="W2263" t="s">
        <v>3091</v>
      </c>
      <c r="X2263" t="s">
        <v>3092</v>
      </c>
      <c r="Y2263" t="s">
        <v>2469</v>
      </c>
      <c r="Z2263" t="s">
        <v>2995</v>
      </c>
      <c r="AA2263">
        <v>836423</v>
      </c>
      <c r="AB2263" s="195">
        <v>37050.875011574099</v>
      </c>
      <c r="AC2263" s="195">
        <v>37050.875011574099</v>
      </c>
    </row>
    <row r="2264" spans="1:29" x14ac:dyDescent="0.25">
      <c r="A2264" s="43" t="str">
        <f t="shared" si="176"/>
        <v>US Natural Gas Physical</v>
      </c>
      <c r="B2264" s="43" t="str">
        <f t="shared" si="177"/>
        <v>US</v>
      </c>
      <c r="C2264" s="43" t="str">
        <f t="shared" si="178"/>
        <v>Natural Gas</v>
      </c>
      <c r="D2264" s="43" t="str">
        <f t="shared" si="179"/>
        <v>Physical</v>
      </c>
      <c r="E2264" s="43">
        <f>IF(VLOOKUP(S2264,'DD-Lookup'!$J$6:$L$50,3,FALSE)="Monthly",(YEAR(AC2264)-YEAR(AB2264))*12+MONTH(AC2264)-MONTH(AB2264)+1,(AC2264-AB2264+1))</f>
        <v>1</v>
      </c>
      <c r="F2264" s="210">
        <f t="shared" si="180"/>
        <v>10000</v>
      </c>
      <c r="G2264" s="199">
        <v>1354502</v>
      </c>
      <c r="H2264" s="195">
        <v>37049.368993055599</v>
      </c>
      <c r="I2264" t="s">
        <v>3337</v>
      </c>
      <c r="M2264" t="s">
        <v>3341</v>
      </c>
      <c r="N2264" t="s">
        <v>3747</v>
      </c>
      <c r="O2264" t="s">
        <v>2733</v>
      </c>
      <c r="Q2264" s="196">
        <v>10000</v>
      </c>
      <c r="S2264" t="s">
        <v>3342</v>
      </c>
      <c r="T2264" t="s">
        <v>3557</v>
      </c>
      <c r="U2264" s="198">
        <v>3.58</v>
      </c>
      <c r="V2264" t="s">
        <v>3881</v>
      </c>
      <c r="W2264" t="s">
        <v>2181</v>
      </c>
      <c r="X2264" t="s">
        <v>2182</v>
      </c>
      <c r="Y2264" t="s">
        <v>2469</v>
      </c>
      <c r="Z2264" t="s">
        <v>2995</v>
      </c>
      <c r="AA2264">
        <v>836424</v>
      </c>
      <c r="AB2264" s="195">
        <v>37050.875011574099</v>
      </c>
      <c r="AC2264" s="195">
        <v>37050.875011574099</v>
      </c>
    </row>
    <row r="2265" spans="1:29" x14ac:dyDescent="0.25">
      <c r="A2265" s="43" t="str">
        <f t="shared" si="176"/>
        <v>US Natural Gas Financial</v>
      </c>
      <c r="B2265" s="43" t="str">
        <f t="shared" si="177"/>
        <v>US</v>
      </c>
      <c r="C2265" s="43" t="str">
        <f t="shared" si="178"/>
        <v>Natural Gas</v>
      </c>
      <c r="D2265" s="43" t="str">
        <f t="shared" si="179"/>
        <v>Financial</v>
      </c>
      <c r="E2265" s="43">
        <f>IF(VLOOKUP(S2265,'DD-Lookup'!$J$6:$L$50,3,FALSE)="Monthly",(YEAR(AC2265)-YEAR(AB2265))*12+MONTH(AC2265)-MONTH(AB2265)+1,(AC2265-AB2265+1))</f>
        <v>31</v>
      </c>
      <c r="F2265" s="210">
        <f t="shared" si="180"/>
        <v>310000</v>
      </c>
      <c r="G2265" s="199">
        <v>1354503</v>
      </c>
      <c r="H2265" s="195">
        <v>37049.369016203702</v>
      </c>
      <c r="I2265" t="s">
        <v>2244</v>
      </c>
      <c r="M2265" t="s">
        <v>3341</v>
      </c>
      <c r="N2265" t="s">
        <v>2281</v>
      </c>
      <c r="O2265" t="s">
        <v>3176</v>
      </c>
      <c r="Q2265" s="196">
        <v>10000</v>
      </c>
      <c r="S2265" t="s">
        <v>3342</v>
      </c>
      <c r="T2265" t="s">
        <v>3557</v>
      </c>
      <c r="U2265" s="198">
        <v>3.76</v>
      </c>
      <c r="V2265" t="s">
        <v>3892</v>
      </c>
      <c r="W2265" t="s">
        <v>2853</v>
      </c>
      <c r="X2265" t="s">
        <v>2282</v>
      </c>
      <c r="Y2265" t="s">
        <v>3575</v>
      </c>
      <c r="Z2265" t="s">
        <v>2995</v>
      </c>
      <c r="AA2265" t="s">
        <v>784</v>
      </c>
      <c r="AB2265" s="195">
        <v>37073.915972222203</v>
      </c>
      <c r="AC2265" s="195">
        <v>37103.915972222203</v>
      </c>
    </row>
    <row r="2266" spans="1:29" x14ac:dyDescent="0.25">
      <c r="A2266" s="43" t="str">
        <f t="shared" si="176"/>
        <v xml:space="preserve"> Natural Gas Physical</v>
      </c>
      <c r="B2266" s="43" t="str">
        <f t="shared" si="177"/>
        <v/>
      </c>
      <c r="C2266" s="43" t="str">
        <f t="shared" si="178"/>
        <v>Natural Gas</v>
      </c>
      <c r="D2266" s="43" t="str">
        <f t="shared" si="179"/>
        <v>Physical</v>
      </c>
      <c r="E2266" s="43">
        <f>IF(VLOOKUP(S2266,'DD-Lookup'!$J$6:$L$50,3,FALSE)="Monthly",(YEAR(AC2266)-YEAR(AB2266))*12+MONTH(AC2266)-MONTH(AB2266)+1,(AC2266-AB2266+1))</f>
        <v>1</v>
      </c>
      <c r="F2266" s="210">
        <f t="shared" si="180"/>
        <v>10000</v>
      </c>
      <c r="G2266" s="199">
        <v>1354504</v>
      </c>
      <c r="H2266" s="195">
        <v>37049.369027777801</v>
      </c>
      <c r="I2266" t="s">
        <v>2302</v>
      </c>
      <c r="M2266" t="s">
        <v>3341</v>
      </c>
      <c r="N2266" t="s">
        <v>2492</v>
      </c>
      <c r="O2266" t="s">
        <v>507</v>
      </c>
      <c r="Q2266" s="196">
        <v>10000</v>
      </c>
      <c r="S2266" t="s">
        <v>3342</v>
      </c>
      <c r="T2266" t="s">
        <v>3557</v>
      </c>
      <c r="U2266" s="198">
        <v>3.7774999999999999</v>
      </c>
      <c r="V2266" t="s">
        <v>3787</v>
      </c>
      <c r="W2266" t="s">
        <v>2493</v>
      </c>
      <c r="X2266" t="s">
        <v>2494</v>
      </c>
      <c r="Y2266" t="s">
        <v>2469</v>
      </c>
      <c r="Z2266" t="s">
        <v>2995</v>
      </c>
      <c r="AA2266">
        <v>836425</v>
      </c>
      <c r="AB2266" s="195">
        <v>37050.875011574099</v>
      </c>
      <c r="AC2266" s="195">
        <v>37050.875011574099</v>
      </c>
    </row>
    <row r="2267" spans="1:29" x14ac:dyDescent="0.25">
      <c r="A2267" s="43" t="str">
        <f t="shared" si="176"/>
        <v>US Natural Gas Physical</v>
      </c>
      <c r="B2267" s="43" t="str">
        <f t="shared" si="177"/>
        <v>US</v>
      </c>
      <c r="C2267" s="43" t="str">
        <f t="shared" si="178"/>
        <v>Natural Gas</v>
      </c>
      <c r="D2267" s="43" t="str">
        <f t="shared" si="179"/>
        <v>Physical</v>
      </c>
      <c r="E2267" s="43">
        <f>IF(VLOOKUP(S2267,'DD-Lookup'!$J$6:$L$50,3,FALSE)="Monthly",(YEAR(AC2267)-YEAR(AB2267))*12+MONTH(AC2267)-MONTH(AB2267)+1,(AC2267-AB2267+1))</f>
        <v>1</v>
      </c>
      <c r="F2267" s="210">
        <f t="shared" si="180"/>
        <v>6734</v>
      </c>
      <c r="G2267" s="199">
        <v>1354505</v>
      </c>
      <c r="H2267" s="195">
        <v>37049.369085648097</v>
      </c>
      <c r="I2267" t="s">
        <v>2269</v>
      </c>
      <c r="M2267" t="s">
        <v>3341</v>
      </c>
      <c r="N2267" t="s">
        <v>3747</v>
      </c>
      <c r="O2267" t="s">
        <v>396</v>
      </c>
      <c r="P2267" s="196">
        <v>6734</v>
      </c>
      <c r="S2267" t="s">
        <v>3342</v>
      </c>
      <c r="T2267" t="s">
        <v>3557</v>
      </c>
      <c r="U2267" s="198">
        <v>3.5074999999999998</v>
      </c>
      <c r="V2267" t="s">
        <v>2370</v>
      </c>
      <c r="W2267" t="s">
        <v>2347</v>
      </c>
      <c r="X2267" t="s">
        <v>2484</v>
      </c>
      <c r="Y2267" t="s">
        <v>2469</v>
      </c>
      <c r="Z2267" t="s">
        <v>2995</v>
      </c>
      <c r="AA2267">
        <v>836426</v>
      </c>
      <c r="AB2267" s="195">
        <v>37050.875011574099</v>
      </c>
      <c r="AC2267" s="195">
        <v>37050.875011574099</v>
      </c>
    </row>
    <row r="2268" spans="1:29" x14ac:dyDescent="0.25">
      <c r="A2268" s="43" t="str">
        <f t="shared" si="176"/>
        <v>US Natural Gas Physical</v>
      </c>
      <c r="B2268" s="43" t="str">
        <f t="shared" si="177"/>
        <v>US</v>
      </c>
      <c r="C2268" s="43" t="str">
        <f t="shared" si="178"/>
        <v>Natural Gas</v>
      </c>
      <c r="D2268" s="43" t="str">
        <f t="shared" si="179"/>
        <v>Physical</v>
      </c>
      <c r="E2268" s="43">
        <f>IF(VLOOKUP(S2268,'DD-Lookup'!$J$6:$L$50,3,FALSE)="Monthly",(YEAR(AC2268)-YEAR(AB2268))*12+MONTH(AC2268)-MONTH(AB2268)+1,(AC2268-AB2268+1))</f>
        <v>1</v>
      </c>
      <c r="F2268" s="210">
        <f t="shared" si="180"/>
        <v>5000</v>
      </c>
      <c r="G2268" s="199">
        <v>1354507</v>
      </c>
      <c r="H2268" s="195">
        <v>37049.369097222203</v>
      </c>
      <c r="I2268" t="s">
        <v>2322</v>
      </c>
      <c r="M2268" t="s">
        <v>3341</v>
      </c>
      <c r="N2268" t="s">
        <v>3747</v>
      </c>
      <c r="O2268" t="s">
        <v>393</v>
      </c>
      <c r="Q2268" s="196">
        <v>5000</v>
      </c>
      <c r="S2268" t="s">
        <v>3342</v>
      </c>
      <c r="T2268" t="s">
        <v>3557</v>
      </c>
      <c r="U2268" s="198">
        <v>3.49</v>
      </c>
      <c r="V2268" t="s">
        <v>3501</v>
      </c>
      <c r="W2268" t="s">
        <v>2347</v>
      </c>
      <c r="X2268" t="s">
        <v>2484</v>
      </c>
      <c r="Y2268" t="s">
        <v>2469</v>
      </c>
      <c r="Z2268" t="s">
        <v>2995</v>
      </c>
      <c r="AA2268">
        <v>836428</v>
      </c>
      <c r="AB2268" s="195">
        <v>37050.875011574099</v>
      </c>
      <c r="AC2268" s="195">
        <v>37050.875011574099</v>
      </c>
    </row>
    <row r="2269" spans="1:29" x14ac:dyDescent="0.25">
      <c r="A2269" s="43" t="str">
        <f t="shared" si="176"/>
        <v>US Natural Gas Physical</v>
      </c>
      <c r="B2269" s="43" t="str">
        <f t="shared" si="177"/>
        <v>US</v>
      </c>
      <c r="C2269" s="43" t="str">
        <f t="shared" si="178"/>
        <v>Natural Gas</v>
      </c>
      <c r="D2269" s="43" t="str">
        <f t="shared" si="179"/>
        <v>Physical</v>
      </c>
      <c r="E2269" s="43">
        <f>IF(VLOOKUP(S2269,'DD-Lookup'!$J$6:$L$50,3,FALSE)="Monthly",(YEAR(AC2269)-YEAR(AB2269))*12+MONTH(AC2269)-MONTH(AB2269)+1,(AC2269-AB2269+1))</f>
        <v>1</v>
      </c>
      <c r="F2269" s="210">
        <f t="shared" si="180"/>
        <v>5000</v>
      </c>
      <c r="G2269" s="199">
        <v>1354506</v>
      </c>
      <c r="H2269" s="195">
        <v>37049.369097222203</v>
      </c>
      <c r="I2269" t="s">
        <v>3703</v>
      </c>
      <c r="M2269" t="s">
        <v>3341</v>
      </c>
      <c r="N2269" t="s">
        <v>3747</v>
      </c>
      <c r="O2269" t="s">
        <v>1624</v>
      </c>
      <c r="Q2269" s="196">
        <v>5000</v>
      </c>
      <c r="S2269" t="s">
        <v>3342</v>
      </c>
      <c r="T2269" t="s">
        <v>3557</v>
      </c>
      <c r="U2269" s="198">
        <v>3.5674999999999999</v>
      </c>
      <c r="V2269" t="s">
        <v>3704</v>
      </c>
      <c r="W2269" t="s">
        <v>2366</v>
      </c>
      <c r="X2269" t="s">
        <v>3093</v>
      </c>
      <c r="Y2269" t="s">
        <v>2469</v>
      </c>
      <c r="Z2269" t="s">
        <v>2995</v>
      </c>
      <c r="AA2269">
        <v>836427</v>
      </c>
      <c r="AB2269" s="195">
        <v>37050.875011574099</v>
      </c>
      <c r="AC2269" s="195">
        <v>37050.875011574099</v>
      </c>
    </row>
    <row r="2270" spans="1:29" x14ac:dyDescent="0.25">
      <c r="A2270" s="43" t="str">
        <f t="shared" si="176"/>
        <v>US Natural Gas Financial</v>
      </c>
      <c r="B2270" s="43" t="str">
        <f t="shared" si="177"/>
        <v>US</v>
      </c>
      <c r="C2270" s="43" t="str">
        <f t="shared" si="178"/>
        <v>Natural Gas</v>
      </c>
      <c r="D2270" s="43" t="str">
        <f t="shared" si="179"/>
        <v>Financial</v>
      </c>
      <c r="E2270" s="43">
        <f>IF(VLOOKUP(S2270,'DD-Lookup'!$J$6:$L$50,3,FALSE)="Monthly",(YEAR(AC2270)-YEAR(AB2270))*12+MONTH(AC2270)-MONTH(AB2270)+1,(AC2270-AB2270+1))</f>
        <v>23</v>
      </c>
      <c r="F2270" s="210">
        <f t="shared" si="180"/>
        <v>115000</v>
      </c>
      <c r="G2270" s="199">
        <v>1354508</v>
      </c>
      <c r="H2270" s="195">
        <v>37049.369178240697</v>
      </c>
      <c r="I2270" t="s">
        <v>2187</v>
      </c>
      <c r="M2270" t="s">
        <v>3341</v>
      </c>
      <c r="N2270" t="s">
        <v>2281</v>
      </c>
      <c r="O2270" t="s">
        <v>1634</v>
      </c>
      <c r="Q2270" s="196">
        <v>5000</v>
      </c>
      <c r="S2270" t="s">
        <v>3342</v>
      </c>
      <c r="T2270" t="s">
        <v>3557</v>
      </c>
      <c r="U2270" s="198">
        <v>3.5</v>
      </c>
      <c r="V2270" t="s">
        <v>4213</v>
      </c>
      <c r="W2270" t="s">
        <v>3333</v>
      </c>
      <c r="X2270" t="s">
        <v>3334</v>
      </c>
      <c r="Y2270" t="s">
        <v>3575</v>
      </c>
      <c r="Z2270" t="s">
        <v>2995</v>
      </c>
      <c r="AA2270" t="s">
        <v>785</v>
      </c>
      <c r="AB2270" s="195">
        <v>37050.875011574099</v>
      </c>
      <c r="AC2270" s="195">
        <v>37072.875011574099</v>
      </c>
    </row>
    <row r="2271" spans="1:29" x14ac:dyDescent="0.25">
      <c r="A2271" s="43" t="str">
        <f t="shared" si="176"/>
        <v xml:space="preserve"> Natural Gas Physical</v>
      </c>
      <c r="B2271" s="43" t="str">
        <f t="shared" si="177"/>
        <v/>
      </c>
      <c r="C2271" s="43" t="str">
        <f t="shared" si="178"/>
        <v>Natural Gas</v>
      </c>
      <c r="D2271" s="43" t="str">
        <f t="shared" si="179"/>
        <v>Physical</v>
      </c>
      <c r="E2271" s="43">
        <f>IF(VLOOKUP(S2271,'DD-Lookup'!$J$6:$L$50,3,FALSE)="Monthly",(YEAR(AC2271)-YEAR(AB2271))*12+MONTH(AC2271)-MONTH(AB2271)+1,(AC2271-AB2271+1))</f>
        <v>1</v>
      </c>
      <c r="F2271" s="210">
        <f t="shared" si="180"/>
        <v>5000</v>
      </c>
      <c r="G2271" s="199">
        <v>1354511</v>
      </c>
      <c r="H2271" s="195">
        <v>37049.369189814803</v>
      </c>
      <c r="I2271" t="s">
        <v>3740</v>
      </c>
      <c r="M2271" t="s">
        <v>3341</v>
      </c>
      <c r="N2271" t="s">
        <v>3104</v>
      </c>
      <c r="O2271" t="s">
        <v>706</v>
      </c>
      <c r="P2271" s="196">
        <v>5000</v>
      </c>
      <c r="S2271" t="s">
        <v>3719</v>
      </c>
      <c r="T2271" t="s">
        <v>3105</v>
      </c>
      <c r="U2271" s="198">
        <v>4.28</v>
      </c>
      <c r="V2271" t="s">
        <v>3909</v>
      </c>
      <c r="W2271" t="s">
        <v>635</v>
      </c>
      <c r="X2271" t="s">
        <v>3106</v>
      </c>
      <c r="Y2271" t="s">
        <v>2469</v>
      </c>
      <c r="Z2271" t="s">
        <v>2996</v>
      </c>
      <c r="AA2271">
        <v>836429</v>
      </c>
      <c r="AB2271" s="195">
        <v>37050.875011574099</v>
      </c>
      <c r="AC2271" s="195">
        <v>37050.875011574099</v>
      </c>
    </row>
    <row r="2272" spans="1:29" x14ac:dyDescent="0.25">
      <c r="A2272" s="43" t="str">
        <f t="shared" si="176"/>
        <v>US Crude Financial</v>
      </c>
      <c r="B2272" s="43" t="str">
        <f t="shared" si="177"/>
        <v>US</v>
      </c>
      <c r="C2272" s="43" t="str">
        <f t="shared" si="178"/>
        <v>Crude</v>
      </c>
      <c r="D2272" s="43" t="str">
        <f t="shared" si="179"/>
        <v>Financial</v>
      </c>
      <c r="E2272" s="43">
        <f>IF(VLOOKUP(S2272,'DD-Lookup'!$J$6:$L$50,3,FALSE)="Monthly",(YEAR(AC2272)-YEAR(AB2272))*12+MONTH(AC2272)-MONTH(AB2272)+1,(AC2272-AB2272+1))</f>
        <v>1</v>
      </c>
      <c r="F2272" s="210">
        <f t="shared" si="180"/>
        <v>50000</v>
      </c>
      <c r="G2272" s="199">
        <v>1354509</v>
      </c>
      <c r="H2272" s="195">
        <v>37049.369189814803</v>
      </c>
      <c r="I2272" t="s">
        <v>2280</v>
      </c>
      <c r="M2272" t="s">
        <v>3437</v>
      </c>
      <c r="N2272" t="s">
        <v>2653</v>
      </c>
      <c r="O2272" t="s">
        <v>3359</v>
      </c>
      <c r="P2272" s="196">
        <v>50000</v>
      </c>
      <c r="S2272" t="s">
        <v>3347</v>
      </c>
      <c r="T2272" t="s">
        <v>3557</v>
      </c>
      <c r="U2272" s="198">
        <v>27.56</v>
      </c>
      <c r="V2272" t="s">
        <v>2458</v>
      </c>
      <c r="W2272" t="s">
        <v>2655</v>
      </c>
      <c r="X2272" t="s">
        <v>2656</v>
      </c>
      <c r="Y2272" t="s">
        <v>2778</v>
      </c>
      <c r="Z2272" t="s">
        <v>2995</v>
      </c>
      <c r="AA2272">
        <v>115447</v>
      </c>
      <c r="AB2272" s="195">
        <v>37073</v>
      </c>
      <c r="AC2272" s="195">
        <v>37103</v>
      </c>
    </row>
    <row r="2273" spans="1:29" x14ac:dyDescent="0.25">
      <c r="A2273" s="43" t="str">
        <f t="shared" si="176"/>
        <v>US Natural Gas Physical</v>
      </c>
      <c r="B2273" s="43" t="str">
        <f t="shared" si="177"/>
        <v>US</v>
      </c>
      <c r="C2273" s="43" t="str">
        <f t="shared" si="178"/>
        <v>Natural Gas</v>
      </c>
      <c r="D2273" s="43" t="str">
        <f t="shared" si="179"/>
        <v>Physical</v>
      </c>
      <c r="E2273" s="43">
        <f>IF(VLOOKUP(S2273,'DD-Lookup'!$J$6:$L$50,3,FALSE)="Monthly",(YEAR(AC2273)-YEAR(AB2273))*12+MONTH(AC2273)-MONTH(AB2273)+1,(AC2273-AB2273+1))</f>
        <v>1</v>
      </c>
      <c r="F2273" s="210">
        <f t="shared" si="180"/>
        <v>45000</v>
      </c>
      <c r="G2273" s="199">
        <v>1354510</v>
      </c>
      <c r="H2273" s="195">
        <v>37049.369189814803</v>
      </c>
      <c r="I2273" t="s">
        <v>2276</v>
      </c>
      <c r="M2273" t="s">
        <v>3341</v>
      </c>
      <c r="N2273" t="s">
        <v>3747</v>
      </c>
      <c r="O2273" t="s">
        <v>379</v>
      </c>
      <c r="Q2273" s="196">
        <v>45000</v>
      </c>
      <c r="S2273" t="s">
        <v>3342</v>
      </c>
      <c r="T2273" t="s">
        <v>3557</v>
      </c>
      <c r="U2273" s="198">
        <v>3.6949999999999998</v>
      </c>
      <c r="V2273" t="s">
        <v>3160</v>
      </c>
      <c r="W2273" t="s">
        <v>2467</v>
      </c>
      <c r="X2273" t="s">
        <v>2468</v>
      </c>
      <c r="Y2273" t="s">
        <v>2469</v>
      </c>
      <c r="Z2273" t="s">
        <v>2995</v>
      </c>
      <c r="AA2273">
        <v>836430</v>
      </c>
      <c r="AB2273" s="195">
        <v>37050.875011574099</v>
      </c>
      <c r="AC2273" s="195">
        <v>37050.875011574099</v>
      </c>
    </row>
    <row r="2274" spans="1:29" x14ac:dyDescent="0.25">
      <c r="A2274" s="43" t="str">
        <f t="shared" si="176"/>
        <v>US Natural Gas Physical</v>
      </c>
      <c r="B2274" s="43" t="str">
        <f t="shared" si="177"/>
        <v>US</v>
      </c>
      <c r="C2274" s="43" t="str">
        <f t="shared" si="178"/>
        <v>Natural Gas</v>
      </c>
      <c r="D2274" s="43" t="str">
        <f t="shared" si="179"/>
        <v>Physical</v>
      </c>
      <c r="E2274" s="43">
        <f>IF(VLOOKUP(S2274,'DD-Lookup'!$J$6:$L$50,3,FALSE)="Monthly",(YEAR(AC2274)-YEAR(AB2274))*12+MONTH(AC2274)-MONTH(AB2274)+1,(AC2274-AB2274+1))</f>
        <v>1</v>
      </c>
      <c r="F2274" s="210">
        <f t="shared" si="180"/>
        <v>640</v>
      </c>
      <c r="G2274" s="199">
        <v>1354512</v>
      </c>
      <c r="H2274" s="195">
        <v>37049.3692592593</v>
      </c>
      <c r="I2274" t="s">
        <v>2387</v>
      </c>
      <c r="M2274" t="s">
        <v>3341</v>
      </c>
      <c r="N2274" t="s">
        <v>3747</v>
      </c>
      <c r="O2274" t="s">
        <v>392</v>
      </c>
      <c r="P2274" s="196">
        <v>640</v>
      </c>
      <c r="S2274" t="s">
        <v>3342</v>
      </c>
      <c r="T2274" t="s">
        <v>3557</v>
      </c>
      <c r="U2274" s="198">
        <v>3.5150000000000001</v>
      </c>
      <c r="V2274" t="s">
        <v>2388</v>
      </c>
      <c r="W2274" t="s">
        <v>2498</v>
      </c>
      <c r="X2274" t="s">
        <v>2499</v>
      </c>
      <c r="Y2274" t="s">
        <v>2469</v>
      </c>
      <c r="Z2274" t="s">
        <v>2995</v>
      </c>
      <c r="AA2274">
        <v>836431</v>
      </c>
      <c r="AB2274" s="195">
        <v>37050.875011574099</v>
      </c>
      <c r="AC2274" s="195">
        <v>37050.875011574099</v>
      </c>
    </row>
    <row r="2275" spans="1:29" x14ac:dyDescent="0.25">
      <c r="A2275" s="43" t="str">
        <f t="shared" si="176"/>
        <v>US Crude Financial</v>
      </c>
      <c r="B2275" s="43" t="str">
        <f t="shared" si="177"/>
        <v>US</v>
      </c>
      <c r="C2275" s="43" t="str">
        <f t="shared" si="178"/>
        <v>Crude</v>
      </c>
      <c r="D2275" s="43" t="str">
        <f t="shared" si="179"/>
        <v>Financial</v>
      </c>
      <c r="E2275" s="43">
        <f>IF(VLOOKUP(S2275,'DD-Lookup'!$J$6:$L$50,3,FALSE)="Monthly",(YEAR(AC2275)-YEAR(AB2275))*12+MONTH(AC2275)-MONTH(AB2275)+1,(AC2275-AB2275+1))</f>
        <v>1</v>
      </c>
      <c r="F2275" s="210">
        <f t="shared" si="180"/>
        <v>50000</v>
      </c>
      <c r="G2275" s="199">
        <v>1354513</v>
      </c>
      <c r="H2275" s="195">
        <v>37049.369270833296</v>
      </c>
      <c r="I2275" t="s">
        <v>2280</v>
      </c>
      <c r="M2275" t="s">
        <v>3437</v>
      </c>
      <c r="N2275" t="s">
        <v>2653</v>
      </c>
      <c r="O2275" t="s">
        <v>3359</v>
      </c>
      <c r="P2275" s="196">
        <v>50000</v>
      </c>
      <c r="S2275" t="s">
        <v>3347</v>
      </c>
      <c r="T2275" t="s">
        <v>3557</v>
      </c>
      <c r="U2275" s="198">
        <v>27.54</v>
      </c>
      <c r="V2275" t="s">
        <v>2458</v>
      </c>
      <c r="W2275" t="s">
        <v>2655</v>
      </c>
      <c r="X2275" t="s">
        <v>2656</v>
      </c>
      <c r="Y2275" t="s">
        <v>2778</v>
      </c>
      <c r="Z2275" t="s">
        <v>2995</v>
      </c>
      <c r="AA2275">
        <v>115448</v>
      </c>
      <c r="AB2275" s="195">
        <v>37073</v>
      </c>
      <c r="AC2275" s="195">
        <v>37103</v>
      </c>
    </row>
    <row r="2276" spans="1:29" x14ac:dyDescent="0.25">
      <c r="A2276" s="43" t="str">
        <f t="shared" si="176"/>
        <v xml:space="preserve"> Natural Gas Physical</v>
      </c>
      <c r="B2276" s="43" t="str">
        <f t="shared" si="177"/>
        <v/>
      </c>
      <c r="C2276" s="43" t="str">
        <f t="shared" si="178"/>
        <v>Natural Gas</v>
      </c>
      <c r="D2276" s="43" t="str">
        <f t="shared" si="179"/>
        <v>Physical</v>
      </c>
      <c r="E2276" s="43">
        <f>IF(VLOOKUP(S2276,'DD-Lookup'!$J$6:$L$50,3,FALSE)="Monthly",(YEAR(AC2276)-YEAR(AB2276))*12+MONTH(AC2276)-MONTH(AB2276)+1,(AC2276-AB2276+1))</f>
        <v>1</v>
      </c>
      <c r="F2276" s="210">
        <f t="shared" si="180"/>
        <v>10000</v>
      </c>
      <c r="G2276" s="199">
        <v>1354514</v>
      </c>
      <c r="H2276" s="195">
        <v>37049.369282407402</v>
      </c>
      <c r="I2276" t="s">
        <v>2479</v>
      </c>
      <c r="M2276" t="s">
        <v>3341</v>
      </c>
      <c r="N2276" t="s">
        <v>2492</v>
      </c>
      <c r="O2276" t="s">
        <v>507</v>
      </c>
      <c r="P2276" s="196">
        <v>10000</v>
      </c>
      <c r="S2276" t="s">
        <v>3342</v>
      </c>
      <c r="T2276" t="s">
        <v>3557</v>
      </c>
      <c r="U2276" s="198">
        <v>3.7749999999999999</v>
      </c>
      <c r="V2276" t="s">
        <v>508</v>
      </c>
      <c r="W2276" t="s">
        <v>2493</v>
      </c>
      <c r="X2276" t="s">
        <v>2494</v>
      </c>
      <c r="Y2276" t="s">
        <v>2469</v>
      </c>
      <c r="Z2276" t="s">
        <v>2995</v>
      </c>
      <c r="AA2276">
        <v>836432</v>
      </c>
      <c r="AB2276" s="195">
        <v>37050.875011574099</v>
      </c>
      <c r="AC2276" s="195">
        <v>37050.875011574099</v>
      </c>
    </row>
    <row r="2277" spans="1:29" x14ac:dyDescent="0.25">
      <c r="A2277" s="43" t="str">
        <f t="shared" si="176"/>
        <v xml:space="preserve"> Natural Gas Physical</v>
      </c>
      <c r="B2277" s="43" t="str">
        <f t="shared" si="177"/>
        <v/>
      </c>
      <c r="C2277" s="43" t="str">
        <f t="shared" si="178"/>
        <v>Natural Gas</v>
      </c>
      <c r="D2277" s="43" t="str">
        <f t="shared" si="179"/>
        <v>Physical</v>
      </c>
      <c r="E2277" s="43">
        <f>IF(VLOOKUP(S2277,'DD-Lookup'!$J$6:$L$50,3,FALSE)="Monthly",(YEAR(AC2277)-YEAR(AB2277))*12+MONTH(AC2277)-MONTH(AB2277)+1,(AC2277-AB2277+1))</f>
        <v>1</v>
      </c>
      <c r="F2277" s="210">
        <f t="shared" si="180"/>
        <v>10000</v>
      </c>
      <c r="G2277" s="199">
        <v>1354515</v>
      </c>
      <c r="H2277" s="195">
        <v>37049.369293981501</v>
      </c>
      <c r="I2277" t="s">
        <v>4190</v>
      </c>
      <c r="M2277" t="s">
        <v>3341</v>
      </c>
      <c r="N2277" t="s">
        <v>3104</v>
      </c>
      <c r="O2277" t="s">
        <v>3620</v>
      </c>
      <c r="P2277" s="196">
        <v>10000</v>
      </c>
      <c r="S2277" t="s">
        <v>3719</v>
      </c>
      <c r="T2277" t="s">
        <v>3105</v>
      </c>
      <c r="U2277" s="198">
        <v>4.25</v>
      </c>
      <c r="V2277" t="s">
        <v>786</v>
      </c>
      <c r="W2277" t="s">
        <v>635</v>
      </c>
      <c r="X2277" t="s">
        <v>3106</v>
      </c>
      <c r="Y2277" t="s">
        <v>2469</v>
      </c>
      <c r="Z2277" t="s">
        <v>2996</v>
      </c>
      <c r="AA2277">
        <v>836433</v>
      </c>
      <c r="AB2277" s="195">
        <v>37049.875011574099</v>
      </c>
      <c r="AC2277" s="195">
        <v>37049.875011574099</v>
      </c>
    </row>
    <row r="2278" spans="1:29" x14ac:dyDescent="0.25">
      <c r="A2278" s="43" t="str">
        <f t="shared" si="176"/>
        <v xml:space="preserve"> Natural Gas Physical</v>
      </c>
      <c r="B2278" s="43" t="str">
        <f t="shared" si="177"/>
        <v/>
      </c>
      <c r="C2278" s="43" t="str">
        <f t="shared" si="178"/>
        <v>Natural Gas</v>
      </c>
      <c r="D2278" s="43" t="str">
        <f t="shared" si="179"/>
        <v>Physical</v>
      </c>
      <c r="E2278" s="43">
        <f>IF(VLOOKUP(S2278,'DD-Lookup'!$J$6:$L$50,3,FALSE)="Monthly",(YEAR(AC2278)-YEAR(AB2278))*12+MONTH(AC2278)-MONTH(AB2278)+1,(AC2278-AB2278+1))</f>
        <v>1</v>
      </c>
      <c r="F2278" s="210">
        <f t="shared" si="180"/>
        <v>10000</v>
      </c>
      <c r="G2278" s="199">
        <v>1354519</v>
      </c>
      <c r="H2278" s="195">
        <v>37049.369409722203</v>
      </c>
      <c r="I2278" t="s">
        <v>2447</v>
      </c>
      <c r="M2278" t="s">
        <v>3341</v>
      </c>
      <c r="N2278" t="s">
        <v>3104</v>
      </c>
      <c r="O2278" t="s">
        <v>3620</v>
      </c>
      <c r="P2278" s="196">
        <v>10000</v>
      </c>
      <c r="S2278" t="s">
        <v>3719</v>
      </c>
      <c r="T2278" t="s">
        <v>3105</v>
      </c>
      <c r="U2278" s="198">
        <v>4.25</v>
      </c>
      <c r="V2278" t="s">
        <v>3507</v>
      </c>
      <c r="W2278" t="s">
        <v>635</v>
      </c>
      <c r="X2278" t="s">
        <v>3106</v>
      </c>
      <c r="Y2278" t="s">
        <v>2469</v>
      </c>
      <c r="Z2278" t="s">
        <v>2996</v>
      </c>
      <c r="AA2278">
        <v>836435</v>
      </c>
      <c r="AB2278" s="195">
        <v>37049.875011574099</v>
      </c>
      <c r="AC2278" s="195">
        <v>37049.875011574099</v>
      </c>
    </row>
    <row r="2279" spans="1:29" x14ac:dyDescent="0.25">
      <c r="A2279" s="43" t="str">
        <f t="shared" si="176"/>
        <v>US Power Physical</v>
      </c>
      <c r="B2279" s="43" t="str">
        <f t="shared" si="177"/>
        <v>US</v>
      </c>
      <c r="C2279" s="43" t="str">
        <f t="shared" si="178"/>
        <v>Power</v>
      </c>
      <c r="D2279" s="43" t="str">
        <f t="shared" si="179"/>
        <v>Physical</v>
      </c>
      <c r="E2279" s="43">
        <f>IF(VLOOKUP(S2279,'DD-Lookup'!$J$6:$L$50,3,FALSE)="Monthly",(YEAR(AC2279)-YEAR(AB2279))*12+MONTH(AC2279)-MONTH(AB2279)+1,(AC2279-AB2279+1))</f>
        <v>1</v>
      </c>
      <c r="F2279" s="210">
        <f t="shared" si="180"/>
        <v>50</v>
      </c>
      <c r="G2279" s="199">
        <v>1354520</v>
      </c>
      <c r="H2279" s="195">
        <v>37049.3694328704</v>
      </c>
      <c r="I2279" t="s">
        <v>2527</v>
      </c>
      <c r="M2279" t="s">
        <v>2766</v>
      </c>
      <c r="N2279" t="s">
        <v>3361</v>
      </c>
      <c r="O2279" t="s">
        <v>1720</v>
      </c>
      <c r="Q2279" s="196">
        <v>50</v>
      </c>
      <c r="S2279" t="s">
        <v>3340</v>
      </c>
      <c r="T2279" t="s">
        <v>3557</v>
      </c>
      <c r="U2279" s="198">
        <v>30.8</v>
      </c>
      <c r="V2279" t="s">
        <v>2252</v>
      </c>
      <c r="W2279" t="s">
        <v>3376</v>
      </c>
      <c r="X2279" t="s">
        <v>3377</v>
      </c>
      <c r="Y2279" t="s">
        <v>2662</v>
      </c>
      <c r="Z2279" t="s">
        <v>2990</v>
      </c>
      <c r="AA2279">
        <v>636897.1</v>
      </c>
      <c r="AB2279" s="195">
        <v>37050.875011574099</v>
      </c>
      <c r="AC2279" s="195">
        <v>37050.875011574099</v>
      </c>
    </row>
    <row r="2280" spans="1:29" x14ac:dyDescent="0.25">
      <c r="A2280" s="43" t="str">
        <f t="shared" si="176"/>
        <v xml:space="preserve"> Natural Gas Physical</v>
      </c>
      <c r="B2280" s="43" t="str">
        <f t="shared" si="177"/>
        <v/>
      </c>
      <c r="C2280" s="43" t="str">
        <f t="shared" si="178"/>
        <v>Natural Gas</v>
      </c>
      <c r="D2280" s="43" t="str">
        <f t="shared" si="179"/>
        <v>Physical</v>
      </c>
      <c r="E2280" s="43">
        <f>IF(VLOOKUP(S2280,'DD-Lookup'!$J$6:$L$50,3,FALSE)="Monthly",(YEAR(AC2280)-YEAR(AB2280))*12+MONTH(AC2280)-MONTH(AB2280)+1,(AC2280-AB2280+1))</f>
        <v>1</v>
      </c>
      <c r="F2280" s="210">
        <f t="shared" si="180"/>
        <v>10000</v>
      </c>
      <c r="G2280" s="199">
        <v>1354521</v>
      </c>
      <c r="H2280" s="195">
        <v>37049.369444444397</v>
      </c>
      <c r="I2280" t="s">
        <v>2414</v>
      </c>
      <c r="M2280" t="s">
        <v>3341</v>
      </c>
      <c r="N2280" t="s">
        <v>2492</v>
      </c>
      <c r="O2280" t="s">
        <v>507</v>
      </c>
      <c r="P2280" s="196">
        <v>10000</v>
      </c>
      <c r="S2280" t="s">
        <v>3342</v>
      </c>
      <c r="T2280" t="s">
        <v>3557</v>
      </c>
      <c r="U2280" s="198">
        <v>3.7725</v>
      </c>
      <c r="V2280" t="s">
        <v>2789</v>
      </c>
      <c r="W2280" t="s">
        <v>2493</v>
      </c>
      <c r="X2280" t="s">
        <v>2494</v>
      </c>
      <c r="Y2280" t="s">
        <v>2469</v>
      </c>
      <c r="Z2280" t="s">
        <v>2995</v>
      </c>
      <c r="AA2280">
        <v>836434</v>
      </c>
      <c r="AB2280" s="195">
        <v>37050.875011574099</v>
      </c>
      <c r="AC2280" s="195">
        <v>37050.875011574099</v>
      </c>
    </row>
    <row r="2281" spans="1:29" x14ac:dyDescent="0.25">
      <c r="A2281" s="43" t="str">
        <f t="shared" si="176"/>
        <v>US Natural Gas Physical</v>
      </c>
      <c r="B2281" s="43" t="str">
        <f t="shared" si="177"/>
        <v>US</v>
      </c>
      <c r="C2281" s="43" t="str">
        <f t="shared" si="178"/>
        <v>Natural Gas</v>
      </c>
      <c r="D2281" s="43" t="str">
        <f t="shared" si="179"/>
        <v>Physical</v>
      </c>
      <c r="E2281" s="43">
        <f>IF(VLOOKUP(S2281,'DD-Lookup'!$J$6:$L$50,3,FALSE)="Monthly",(YEAR(AC2281)-YEAR(AB2281))*12+MONTH(AC2281)-MONTH(AB2281)+1,(AC2281-AB2281+1))</f>
        <v>1</v>
      </c>
      <c r="F2281" s="210">
        <f t="shared" si="180"/>
        <v>5000</v>
      </c>
      <c r="G2281" s="199">
        <v>1354522</v>
      </c>
      <c r="H2281" s="195">
        <v>37049.369444444397</v>
      </c>
      <c r="I2281" t="s">
        <v>2322</v>
      </c>
      <c r="M2281" t="s">
        <v>3341</v>
      </c>
      <c r="N2281" t="s">
        <v>3747</v>
      </c>
      <c r="O2281" t="s">
        <v>448</v>
      </c>
      <c r="Q2281" s="196">
        <v>5000</v>
      </c>
      <c r="S2281" t="s">
        <v>3342</v>
      </c>
      <c r="T2281" t="s">
        <v>3557</v>
      </c>
      <c r="U2281" s="198">
        <v>3.59</v>
      </c>
      <c r="V2281" t="s">
        <v>4146</v>
      </c>
      <c r="W2281" t="s">
        <v>2181</v>
      </c>
      <c r="X2281" t="s">
        <v>2182</v>
      </c>
      <c r="Y2281" t="s">
        <v>2469</v>
      </c>
      <c r="Z2281" t="s">
        <v>2995</v>
      </c>
      <c r="AA2281">
        <v>836436</v>
      </c>
      <c r="AB2281" s="195">
        <v>37050.875011574099</v>
      </c>
      <c r="AC2281" s="195">
        <v>37050.875011574099</v>
      </c>
    </row>
    <row r="2282" spans="1:29" x14ac:dyDescent="0.25">
      <c r="A2282" s="43" t="str">
        <f t="shared" si="176"/>
        <v>US Natural Gas Physical</v>
      </c>
      <c r="B2282" s="43" t="str">
        <f t="shared" si="177"/>
        <v>US</v>
      </c>
      <c r="C2282" s="43" t="str">
        <f t="shared" si="178"/>
        <v>Natural Gas</v>
      </c>
      <c r="D2282" s="43" t="str">
        <f t="shared" si="179"/>
        <v>Physical</v>
      </c>
      <c r="E2282" s="43">
        <f>IF(VLOOKUP(S2282,'DD-Lookup'!$J$6:$L$50,3,FALSE)="Monthly",(YEAR(AC2282)-YEAR(AB2282))*12+MONTH(AC2282)-MONTH(AB2282)+1,(AC2282-AB2282+1))</f>
        <v>1</v>
      </c>
      <c r="F2282" s="210">
        <f t="shared" si="180"/>
        <v>5000</v>
      </c>
      <c r="G2282" s="199">
        <v>1354523</v>
      </c>
      <c r="H2282" s="195">
        <v>37049.369456018503</v>
      </c>
      <c r="I2282" t="s">
        <v>2527</v>
      </c>
      <c r="M2282" t="s">
        <v>3341</v>
      </c>
      <c r="N2282" t="s">
        <v>3747</v>
      </c>
      <c r="O2282" t="s">
        <v>476</v>
      </c>
      <c r="P2282" s="196">
        <v>5000</v>
      </c>
      <c r="S2282" t="s">
        <v>3342</v>
      </c>
      <c r="T2282" t="s">
        <v>3557</v>
      </c>
      <c r="U2282" s="198">
        <v>3.45</v>
      </c>
      <c r="V2282" t="s">
        <v>787</v>
      </c>
      <c r="W2282" t="s">
        <v>3099</v>
      </c>
      <c r="X2282" t="s">
        <v>3092</v>
      </c>
      <c r="Y2282" t="s">
        <v>2469</v>
      </c>
      <c r="Z2282" t="s">
        <v>2995</v>
      </c>
      <c r="AA2282">
        <v>836437</v>
      </c>
      <c r="AB2282" s="195">
        <v>37050.875011574099</v>
      </c>
      <c r="AC2282" s="195">
        <v>37050.875011574099</v>
      </c>
    </row>
    <row r="2283" spans="1:29" x14ac:dyDescent="0.25">
      <c r="A2283" s="43" t="str">
        <f t="shared" si="176"/>
        <v>US Crude Financial</v>
      </c>
      <c r="B2283" s="43" t="str">
        <f t="shared" si="177"/>
        <v>US</v>
      </c>
      <c r="C2283" s="43" t="str">
        <f t="shared" si="178"/>
        <v>Crude</v>
      </c>
      <c r="D2283" s="43" t="str">
        <f t="shared" si="179"/>
        <v>Financial</v>
      </c>
      <c r="E2283" s="43">
        <f>IF(VLOOKUP(S2283,'DD-Lookup'!$J$6:$L$50,3,FALSE)="Monthly",(YEAR(AC2283)-YEAR(AB2283))*12+MONTH(AC2283)-MONTH(AB2283)+1,(AC2283-AB2283+1))</f>
        <v>1</v>
      </c>
      <c r="F2283" s="210">
        <f t="shared" si="180"/>
        <v>50000</v>
      </c>
      <c r="G2283" s="199">
        <v>1354524</v>
      </c>
      <c r="H2283" s="195">
        <v>37049.369467592602</v>
      </c>
      <c r="I2283" t="s">
        <v>2652</v>
      </c>
      <c r="M2283" t="s">
        <v>3437</v>
      </c>
      <c r="N2283" t="s">
        <v>2653</v>
      </c>
      <c r="O2283" t="s">
        <v>3359</v>
      </c>
      <c r="Q2283" s="196">
        <v>50000</v>
      </c>
      <c r="S2283" t="s">
        <v>3347</v>
      </c>
      <c r="T2283" t="s">
        <v>3557</v>
      </c>
      <c r="U2283" s="198">
        <v>27.56</v>
      </c>
      <c r="V2283" t="s">
        <v>2460</v>
      </c>
      <c r="W2283" t="s">
        <v>2655</v>
      </c>
      <c r="X2283" t="s">
        <v>2656</v>
      </c>
      <c r="Y2283" t="s">
        <v>2778</v>
      </c>
      <c r="Z2283" t="s">
        <v>2995</v>
      </c>
      <c r="AA2283">
        <v>115449</v>
      </c>
      <c r="AB2283" s="195">
        <v>37073</v>
      </c>
      <c r="AC2283" s="195">
        <v>37103</v>
      </c>
    </row>
    <row r="2284" spans="1:29" x14ac:dyDescent="0.25">
      <c r="A2284" s="43" t="str">
        <f t="shared" si="176"/>
        <v xml:space="preserve"> Natural Gas Financial</v>
      </c>
      <c r="B2284" s="43" t="str">
        <f t="shared" si="177"/>
        <v/>
      </c>
      <c r="C2284" s="43" t="str">
        <f t="shared" si="178"/>
        <v>Natural Gas</v>
      </c>
      <c r="D2284" s="43" t="str">
        <f t="shared" si="179"/>
        <v>Financial</v>
      </c>
      <c r="E2284" s="43">
        <f>IF(VLOOKUP(S2284,'DD-Lookup'!$J$6:$L$50,3,FALSE)="Monthly",(YEAR(AC2284)-YEAR(AB2284))*12+MONTH(AC2284)-MONTH(AB2284)+1,(AC2284-AB2284+1))</f>
        <v>92</v>
      </c>
      <c r="F2284" s="210">
        <f t="shared" si="180"/>
        <v>460000</v>
      </c>
      <c r="G2284" s="199">
        <v>1354525</v>
      </c>
      <c r="H2284" s="195">
        <v>37049.3694791667</v>
      </c>
      <c r="I2284" t="s">
        <v>3529</v>
      </c>
      <c r="M2284" t="s">
        <v>3341</v>
      </c>
      <c r="N2284" t="s">
        <v>3521</v>
      </c>
      <c r="O2284" t="s">
        <v>3793</v>
      </c>
      <c r="P2284" s="196">
        <v>5000</v>
      </c>
      <c r="S2284" t="s">
        <v>3342</v>
      </c>
      <c r="T2284" t="s">
        <v>3557</v>
      </c>
      <c r="U2284" s="198">
        <v>-0.495</v>
      </c>
      <c r="V2284" t="s">
        <v>3769</v>
      </c>
      <c r="W2284" t="s">
        <v>3522</v>
      </c>
      <c r="X2284" t="s">
        <v>3523</v>
      </c>
      <c r="Y2284" t="s">
        <v>3575</v>
      </c>
      <c r="Z2284" t="s">
        <v>2996</v>
      </c>
      <c r="AA2284" t="s">
        <v>788</v>
      </c>
      <c r="AB2284" s="195">
        <v>37104</v>
      </c>
      <c r="AC2284" s="195">
        <v>37195</v>
      </c>
    </row>
    <row r="2285" spans="1:29" x14ac:dyDescent="0.25">
      <c r="A2285" s="43" t="str">
        <f t="shared" si="176"/>
        <v>US Natural Gas Financial</v>
      </c>
      <c r="B2285" s="43" t="str">
        <f t="shared" si="177"/>
        <v>US</v>
      </c>
      <c r="C2285" s="43" t="str">
        <f t="shared" si="178"/>
        <v>Natural Gas</v>
      </c>
      <c r="D2285" s="43" t="str">
        <f t="shared" si="179"/>
        <v>Financial</v>
      </c>
      <c r="E2285" s="43">
        <f>IF(VLOOKUP(S2285,'DD-Lookup'!$J$6:$L$50,3,FALSE)="Monthly",(YEAR(AC2285)-YEAR(AB2285))*12+MONTH(AC2285)-MONTH(AB2285)+1,(AC2285-AB2285+1))</f>
        <v>23</v>
      </c>
      <c r="F2285" s="210">
        <f t="shared" si="180"/>
        <v>345000</v>
      </c>
      <c r="G2285" s="199">
        <v>1354526</v>
      </c>
      <c r="H2285" s="195">
        <v>37049.369490740697</v>
      </c>
      <c r="I2285" t="s">
        <v>2286</v>
      </c>
      <c r="M2285" t="s">
        <v>3341</v>
      </c>
      <c r="N2285" t="s">
        <v>2281</v>
      </c>
      <c r="O2285" t="s">
        <v>2156</v>
      </c>
      <c r="Q2285" s="196">
        <v>15000</v>
      </c>
      <c r="S2285" t="s">
        <v>3342</v>
      </c>
      <c r="T2285" t="s">
        <v>3557</v>
      </c>
      <c r="U2285" s="198">
        <v>3.665</v>
      </c>
      <c r="V2285" t="s">
        <v>3074</v>
      </c>
      <c r="W2285" t="s">
        <v>2512</v>
      </c>
      <c r="X2285" t="s">
        <v>2170</v>
      </c>
      <c r="Y2285" t="s">
        <v>3575</v>
      </c>
      <c r="Z2285" t="s">
        <v>2995</v>
      </c>
      <c r="AA2285" t="s">
        <v>789</v>
      </c>
      <c r="AB2285" s="195">
        <v>37050.875011574099</v>
      </c>
      <c r="AC2285" s="195">
        <v>37072.875011574099</v>
      </c>
    </row>
    <row r="2286" spans="1:29" x14ac:dyDescent="0.25">
      <c r="A2286" s="43" t="str">
        <f t="shared" si="176"/>
        <v>US Natural Gas Physical</v>
      </c>
      <c r="B2286" s="43" t="str">
        <f t="shared" si="177"/>
        <v>US</v>
      </c>
      <c r="C2286" s="43" t="str">
        <f t="shared" si="178"/>
        <v>Natural Gas</v>
      </c>
      <c r="D2286" s="43" t="str">
        <f t="shared" si="179"/>
        <v>Physical</v>
      </c>
      <c r="E2286" s="43">
        <f>IF(VLOOKUP(S2286,'DD-Lookup'!$J$6:$L$50,3,FALSE)="Monthly",(YEAR(AC2286)-YEAR(AB2286))*12+MONTH(AC2286)-MONTH(AB2286)+1,(AC2286-AB2286+1))</f>
        <v>1</v>
      </c>
      <c r="F2286" s="210">
        <f t="shared" si="180"/>
        <v>10043</v>
      </c>
      <c r="G2286" s="199">
        <v>1354527</v>
      </c>
      <c r="H2286" s="195">
        <v>37049.369525463</v>
      </c>
      <c r="I2286" t="s">
        <v>2321</v>
      </c>
      <c r="M2286" t="s">
        <v>3341</v>
      </c>
      <c r="N2286" t="s">
        <v>3747</v>
      </c>
      <c r="O2286" t="s">
        <v>396</v>
      </c>
      <c r="Q2286" s="196">
        <v>10043</v>
      </c>
      <c r="S2286" t="s">
        <v>3342</v>
      </c>
      <c r="T2286" t="s">
        <v>3557</v>
      </c>
      <c r="U2286" s="198">
        <v>3.5175000000000001</v>
      </c>
      <c r="V2286" t="s">
        <v>3639</v>
      </c>
      <c r="W2286" t="s">
        <v>2347</v>
      </c>
      <c r="X2286" t="s">
        <v>2484</v>
      </c>
      <c r="Y2286" t="s">
        <v>2469</v>
      </c>
      <c r="Z2286" t="s">
        <v>2995</v>
      </c>
      <c r="AA2286">
        <v>836438</v>
      </c>
      <c r="AB2286" s="195">
        <v>37050.875011574099</v>
      </c>
      <c r="AC2286" s="195">
        <v>37050.875011574099</v>
      </c>
    </row>
    <row r="2287" spans="1:29" x14ac:dyDescent="0.25">
      <c r="A2287" s="43" t="str">
        <f t="shared" si="176"/>
        <v>US Natural Gas Physical</v>
      </c>
      <c r="B2287" s="43" t="str">
        <f t="shared" si="177"/>
        <v>US</v>
      </c>
      <c r="C2287" s="43" t="str">
        <f t="shared" si="178"/>
        <v>Natural Gas</v>
      </c>
      <c r="D2287" s="43" t="str">
        <f t="shared" si="179"/>
        <v>Physical</v>
      </c>
      <c r="E2287" s="43">
        <f>IF(VLOOKUP(S2287,'DD-Lookup'!$J$6:$L$50,3,FALSE)="Monthly",(YEAR(AC2287)-YEAR(AB2287))*12+MONTH(AC2287)-MONTH(AB2287)+1,(AC2287-AB2287+1))</f>
        <v>1</v>
      </c>
      <c r="F2287" s="210">
        <f t="shared" si="180"/>
        <v>10000</v>
      </c>
      <c r="G2287" s="199">
        <v>1354528</v>
      </c>
      <c r="H2287" s="195">
        <v>37049.369560185201</v>
      </c>
      <c r="I2287" t="s">
        <v>2418</v>
      </c>
      <c r="M2287" t="s">
        <v>3341</v>
      </c>
      <c r="N2287" t="s">
        <v>3747</v>
      </c>
      <c r="O2287" t="s">
        <v>2733</v>
      </c>
      <c r="Q2287" s="196">
        <v>10000</v>
      </c>
      <c r="S2287" t="s">
        <v>3342</v>
      </c>
      <c r="T2287" t="s">
        <v>3557</v>
      </c>
      <c r="U2287" s="198">
        <v>3.585</v>
      </c>
      <c r="V2287" t="s">
        <v>3735</v>
      </c>
      <c r="W2287" t="s">
        <v>2181</v>
      </c>
      <c r="X2287" t="s">
        <v>2182</v>
      </c>
      <c r="Y2287" t="s">
        <v>2469</v>
      </c>
      <c r="Z2287" t="s">
        <v>2995</v>
      </c>
      <c r="AA2287">
        <v>836439</v>
      </c>
      <c r="AB2287" s="195">
        <v>37050.875011574099</v>
      </c>
      <c r="AC2287" s="195">
        <v>37050.875011574099</v>
      </c>
    </row>
    <row r="2288" spans="1:29" x14ac:dyDescent="0.25">
      <c r="A2288" s="43" t="str">
        <f t="shared" si="176"/>
        <v>US Crude Financial</v>
      </c>
      <c r="B2288" s="43" t="str">
        <f t="shared" si="177"/>
        <v>US</v>
      </c>
      <c r="C2288" s="43" t="str">
        <f t="shared" si="178"/>
        <v>Crude</v>
      </c>
      <c r="D2288" s="43" t="str">
        <f t="shared" si="179"/>
        <v>Financial</v>
      </c>
      <c r="E2288" s="43">
        <f>IF(VLOOKUP(S2288,'DD-Lookup'!$J$6:$L$50,3,FALSE)="Monthly",(YEAR(AC2288)-YEAR(AB2288))*12+MONTH(AC2288)-MONTH(AB2288)+1,(AC2288-AB2288+1))</f>
        <v>1</v>
      </c>
      <c r="F2288" s="210">
        <f t="shared" si="180"/>
        <v>50000</v>
      </c>
      <c r="G2288" s="199">
        <v>1354529</v>
      </c>
      <c r="H2288" s="195">
        <v>37049.369594907403</v>
      </c>
      <c r="I2288" t="s">
        <v>3527</v>
      </c>
      <c r="M2288" t="s">
        <v>3437</v>
      </c>
      <c r="N2288" t="s">
        <v>2653</v>
      </c>
      <c r="O2288" t="s">
        <v>3359</v>
      </c>
      <c r="Q2288" s="196">
        <v>50000</v>
      </c>
      <c r="S2288" t="s">
        <v>3347</v>
      </c>
      <c r="T2288" t="s">
        <v>3557</v>
      </c>
      <c r="U2288" s="198">
        <v>27.58</v>
      </c>
      <c r="V2288" t="s">
        <v>2200</v>
      </c>
      <c r="W2288" t="s">
        <v>2655</v>
      </c>
      <c r="X2288" t="s">
        <v>2656</v>
      </c>
      <c r="Y2288" t="s">
        <v>2778</v>
      </c>
      <c r="Z2288" t="s">
        <v>2995</v>
      </c>
      <c r="AA2288">
        <v>115450</v>
      </c>
      <c r="AB2288" s="195">
        <v>37073</v>
      </c>
      <c r="AC2288" s="195">
        <v>37103</v>
      </c>
    </row>
    <row r="2289" spans="1:29" x14ac:dyDescent="0.25">
      <c r="A2289" s="43" t="str">
        <f t="shared" si="176"/>
        <v>US Natural Gas Physical</v>
      </c>
      <c r="B2289" s="43" t="str">
        <f t="shared" si="177"/>
        <v>US</v>
      </c>
      <c r="C2289" s="43" t="str">
        <f t="shared" si="178"/>
        <v>Natural Gas</v>
      </c>
      <c r="D2289" s="43" t="str">
        <f t="shared" si="179"/>
        <v>Physical</v>
      </c>
      <c r="E2289" s="43">
        <f>IF(VLOOKUP(S2289,'DD-Lookup'!$J$6:$L$50,3,FALSE)="Monthly",(YEAR(AC2289)-YEAR(AB2289))*12+MONTH(AC2289)-MONTH(AB2289)+1,(AC2289-AB2289+1))</f>
        <v>1</v>
      </c>
      <c r="F2289" s="210">
        <f t="shared" si="180"/>
        <v>1688</v>
      </c>
      <c r="G2289" s="199">
        <v>1354530</v>
      </c>
      <c r="H2289" s="195">
        <v>37049.3696180556</v>
      </c>
      <c r="I2289" t="s">
        <v>2322</v>
      </c>
      <c r="M2289" t="s">
        <v>3341</v>
      </c>
      <c r="N2289" t="s">
        <v>3747</v>
      </c>
      <c r="O2289" t="s">
        <v>497</v>
      </c>
      <c r="Q2289" s="196">
        <v>1688</v>
      </c>
      <c r="S2289" t="s">
        <v>3342</v>
      </c>
      <c r="T2289" t="s">
        <v>3557</v>
      </c>
      <c r="U2289" s="198">
        <v>2.2400000000000002</v>
      </c>
      <c r="V2289" t="s">
        <v>1754</v>
      </c>
      <c r="W2289" t="s">
        <v>3490</v>
      </c>
      <c r="X2289" t="s">
        <v>3325</v>
      </c>
      <c r="Y2289" t="s">
        <v>2469</v>
      </c>
      <c r="Z2289" t="s">
        <v>2995</v>
      </c>
      <c r="AA2289">
        <v>836440</v>
      </c>
      <c r="AB2289" s="195">
        <v>37050.875011574099</v>
      </c>
      <c r="AC2289" s="195">
        <v>37050.875011574099</v>
      </c>
    </row>
    <row r="2290" spans="1:29" x14ac:dyDescent="0.25">
      <c r="A2290" s="43" t="str">
        <f t="shared" si="176"/>
        <v>US Natural Gas Physical</v>
      </c>
      <c r="B2290" s="43" t="str">
        <f t="shared" si="177"/>
        <v>US</v>
      </c>
      <c r="C2290" s="43" t="str">
        <f t="shared" si="178"/>
        <v>Natural Gas</v>
      </c>
      <c r="D2290" s="43" t="str">
        <f t="shared" si="179"/>
        <v>Physical</v>
      </c>
      <c r="E2290" s="43">
        <f>IF(VLOOKUP(S2290,'DD-Lookup'!$J$6:$L$50,3,FALSE)="Monthly",(YEAR(AC2290)-YEAR(AB2290))*12+MONTH(AC2290)-MONTH(AB2290)+1,(AC2290-AB2290+1))</f>
        <v>1</v>
      </c>
      <c r="F2290" s="210">
        <f t="shared" si="180"/>
        <v>10000</v>
      </c>
      <c r="G2290" s="199">
        <v>1354531</v>
      </c>
      <c r="H2290" s="195">
        <v>37049.369629629597</v>
      </c>
      <c r="I2290" t="s">
        <v>2387</v>
      </c>
      <c r="M2290" t="s">
        <v>3341</v>
      </c>
      <c r="N2290" t="s">
        <v>3747</v>
      </c>
      <c r="O2290" t="s">
        <v>2722</v>
      </c>
      <c r="Q2290" s="196">
        <v>10000</v>
      </c>
      <c r="S2290" t="s">
        <v>3342</v>
      </c>
      <c r="T2290" t="s">
        <v>3557</v>
      </c>
      <c r="U2290" s="198">
        <v>3.66</v>
      </c>
      <c r="V2290" t="s">
        <v>660</v>
      </c>
      <c r="W2290" t="s">
        <v>2175</v>
      </c>
      <c r="X2290" t="s">
        <v>2176</v>
      </c>
      <c r="Y2290" t="s">
        <v>2469</v>
      </c>
      <c r="Z2290" t="s">
        <v>2995</v>
      </c>
      <c r="AA2290">
        <v>836441</v>
      </c>
      <c r="AB2290" s="195">
        <v>37050.875011574099</v>
      </c>
      <c r="AC2290" s="195">
        <v>37050.875011574099</v>
      </c>
    </row>
    <row r="2291" spans="1:29" x14ac:dyDescent="0.25">
      <c r="A2291" s="43" t="str">
        <f t="shared" si="176"/>
        <v>US Crude Financial</v>
      </c>
      <c r="B2291" s="43" t="str">
        <f t="shared" si="177"/>
        <v>US</v>
      </c>
      <c r="C2291" s="43" t="str">
        <f t="shared" si="178"/>
        <v>Crude</v>
      </c>
      <c r="D2291" s="43" t="str">
        <f t="shared" si="179"/>
        <v>Financial</v>
      </c>
      <c r="E2291" s="43">
        <f>IF(VLOOKUP(S2291,'DD-Lookup'!$J$6:$L$50,3,FALSE)="Monthly",(YEAR(AC2291)-YEAR(AB2291))*12+MONTH(AC2291)-MONTH(AB2291)+1,(AC2291-AB2291+1))</f>
        <v>1</v>
      </c>
      <c r="F2291" s="210">
        <f t="shared" si="180"/>
        <v>50000</v>
      </c>
      <c r="G2291" s="199">
        <v>1354532</v>
      </c>
      <c r="H2291" s="195">
        <v>37049.369652777801</v>
      </c>
      <c r="I2291" t="s">
        <v>3527</v>
      </c>
      <c r="M2291" t="s">
        <v>3437</v>
      </c>
      <c r="N2291" t="s">
        <v>2653</v>
      </c>
      <c r="O2291" t="s">
        <v>2334</v>
      </c>
      <c r="Q2291" s="196">
        <v>50000</v>
      </c>
      <c r="S2291" t="s">
        <v>3347</v>
      </c>
      <c r="T2291" t="s">
        <v>3557</v>
      </c>
      <c r="U2291" s="198">
        <v>27.6</v>
      </c>
      <c r="V2291" t="s">
        <v>3819</v>
      </c>
      <c r="W2291" t="s">
        <v>2655</v>
      </c>
      <c r="X2291" t="s">
        <v>2193</v>
      </c>
      <c r="Y2291" t="s">
        <v>2778</v>
      </c>
      <c r="Z2291" t="s">
        <v>2995</v>
      </c>
      <c r="AA2291">
        <v>115451</v>
      </c>
      <c r="AB2291" s="195">
        <v>37073</v>
      </c>
      <c r="AC2291" s="195">
        <v>37103</v>
      </c>
    </row>
    <row r="2292" spans="1:29" x14ac:dyDescent="0.25">
      <c r="A2292" s="43" t="str">
        <f t="shared" si="176"/>
        <v>US Natural Gas Physical</v>
      </c>
      <c r="B2292" s="43" t="str">
        <f t="shared" si="177"/>
        <v>US</v>
      </c>
      <c r="C2292" s="43" t="str">
        <f t="shared" si="178"/>
        <v>Natural Gas</v>
      </c>
      <c r="D2292" s="43" t="str">
        <f t="shared" si="179"/>
        <v>Physical</v>
      </c>
      <c r="E2292" s="43">
        <f>IF(VLOOKUP(S2292,'DD-Lookup'!$J$6:$L$50,3,FALSE)="Monthly",(YEAR(AC2292)-YEAR(AB2292))*12+MONTH(AC2292)-MONTH(AB2292)+1,(AC2292-AB2292+1))</f>
        <v>1</v>
      </c>
      <c r="F2292" s="210">
        <f t="shared" si="180"/>
        <v>5000</v>
      </c>
      <c r="G2292" s="199">
        <v>1354533</v>
      </c>
      <c r="H2292" s="195">
        <v>37049.369710648098</v>
      </c>
      <c r="I2292" t="s">
        <v>3100</v>
      </c>
      <c r="M2292" t="s">
        <v>3341</v>
      </c>
      <c r="N2292" t="s">
        <v>3747</v>
      </c>
      <c r="O2292" t="s">
        <v>487</v>
      </c>
      <c r="Q2292" s="196">
        <v>5000</v>
      </c>
      <c r="S2292" t="s">
        <v>3342</v>
      </c>
      <c r="T2292" t="s">
        <v>3557</v>
      </c>
      <c r="U2292" s="198">
        <v>2.44</v>
      </c>
      <c r="V2292" t="s">
        <v>1736</v>
      </c>
      <c r="W2292" t="s">
        <v>3108</v>
      </c>
      <c r="X2292" t="s">
        <v>3092</v>
      </c>
      <c r="Y2292" t="s">
        <v>2469</v>
      </c>
      <c r="Z2292" t="s">
        <v>2995</v>
      </c>
      <c r="AA2292">
        <v>836443</v>
      </c>
      <c r="AB2292" s="195">
        <v>37050.875011574099</v>
      </c>
      <c r="AC2292" s="195">
        <v>37050.875011574099</v>
      </c>
    </row>
    <row r="2293" spans="1:29" x14ac:dyDescent="0.25">
      <c r="A2293" s="43" t="str">
        <f t="shared" si="176"/>
        <v>US Crude Financial</v>
      </c>
      <c r="B2293" s="43" t="str">
        <f t="shared" si="177"/>
        <v>US</v>
      </c>
      <c r="C2293" s="43" t="str">
        <f t="shared" si="178"/>
        <v>Crude</v>
      </c>
      <c r="D2293" s="43" t="str">
        <f t="shared" si="179"/>
        <v>Financial</v>
      </c>
      <c r="E2293" s="43">
        <f>IF(VLOOKUP(S2293,'DD-Lookup'!$J$6:$L$50,3,FALSE)="Monthly",(YEAR(AC2293)-YEAR(AB2293))*12+MONTH(AC2293)-MONTH(AB2293)+1,(AC2293-AB2293+1))</f>
        <v>1</v>
      </c>
      <c r="F2293" s="210">
        <f t="shared" si="180"/>
        <v>50000</v>
      </c>
      <c r="G2293" s="199">
        <v>1354534</v>
      </c>
      <c r="H2293" s="195">
        <v>37049.369710648098</v>
      </c>
      <c r="I2293" t="s">
        <v>2280</v>
      </c>
      <c r="M2293" t="s">
        <v>3437</v>
      </c>
      <c r="N2293" t="s">
        <v>2653</v>
      </c>
      <c r="O2293" t="s">
        <v>3359</v>
      </c>
      <c r="P2293" s="196">
        <v>50000</v>
      </c>
      <c r="S2293" t="s">
        <v>3347</v>
      </c>
      <c r="T2293" t="s">
        <v>3557</v>
      </c>
      <c r="U2293" s="198">
        <v>27.58</v>
      </c>
      <c r="V2293" t="s">
        <v>3722</v>
      </c>
      <c r="W2293" t="s">
        <v>2655</v>
      </c>
      <c r="X2293" t="s">
        <v>2656</v>
      </c>
      <c r="Y2293" t="s">
        <v>2778</v>
      </c>
      <c r="Z2293" t="s">
        <v>2995</v>
      </c>
      <c r="AA2293">
        <v>115452</v>
      </c>
      <c r="AB2293" s="195">
        <v>37073</v>
      </c>
      <c r="AC2293" s="195">
        <v>37103</v>
      </c>
    </row>
    <row r="2294" spans="1:29" x14ac:dyDescent="0.25">
      <c r="A2294" s="43" t="str">
        <f t="shared" si="176"/>
        <v>US Natural Gas Physical</v>
      </c>
      <c r="B2294" s="43" t="str">
        <f t="shared" si="177"/>
        <v>US</v>
      </c>
      <c r="C2294" s="43" t="str">
        <f t="shared" si="178"/>
        <v>Natural Gas</v>
      </c>
      <c r="D2294" s="43" t="str">
        <f t="shared" si="179"/>
        <v>Physical</v>
      </c>
      <c r="E2294" s="43">
        <f>IF(VLOOKUP(S2294,'DD-Lookup'!$J$6:$L$50,3,FALSE)="Monthly",(YEAR(AC2294)-YEAR(AB2294))*12+MONTH(AC2294)-MONTH(AB2294)+1,(AC2294-AB2294+1))</f>
        <v>1</v>
      </c>
      <c r="F2294" s="210">
        <f t="shared" si="180"/>
        <v>10000</v>
      </c>
      <c r="G2294" s="199">
        <v>1354535</v>
      </c>
      <c r="H2294" s="195">
        <v>37049.369756944398</v>
      </c>
      <c r="I2294" t="s">
        <v>3360</v>
      </c>
      <c r="M2294" t="s">
        <v>3341</v>
      </c>
      <c r="N2294" t="s">
        <v>3747</v>
      </c>
      <c r="O2294" t="s">
        <v>453</v>
      </c>
      <c r="P2294" s="196">
        <v>10000</v>
      </c>
      <c r="S2294" t="s">
        <v>3342</v>
      </c>
      <c r="T2294" t="s">
        <v>3557</v>
      </c>
      <c r="U2294" s="198">
        <v>5.7</v>
      </c>
      <c r="V2294" t="s">
        <v>2292</v>
      </c>
      <c r="W2294" t="s">
        <v>454</v>
      </c>
      <c r="X2294" t="s">
        <v>3092</v>
      </c>
      <c r="Y2294" t="s">
        <v>2469</v>
      </c>
      <c r="Z2294" t="s">
        <v>2995</v>
      </c>
      <c r="AA2294">
        <v>836444</v>
      </c>
      <c r="AB2294" s="195">
        <v>37050.875011574099</v>
      </c>
      <c r="AC2294" s="195">
        <v>37050.875011574099</v>
      </c>
    </row>
    <row r="2295" spans="1:29" x14ac:dyDescent="0.25">
      <c r="A2295" s="43" t="str">
        <f t="shared" si="176"/>
        <v>US Natural Gas Physical</v>
      </c>
      <c r="B2295" s="43" t="str">
        <f t="shared" si="177"/>
        <v>US</v>
      </c>
      <c r="C2295" s="43" t="str">
        <f t="shared" si="178"/>
        <v>Natural Gas</v>
      </c>
      <c r="D2295" s="43" t="str">
        <f t="shared" si="179"/>
        <v>Physical</v>
      </c>
      <c r="E2295" s="43">
        <f>IF(VLOOKUP(S2295,'DD-Lookup'!$J$6:$L$50,3,FALSE)="Monthly",(YEAR(AC2295)-YEAR(AB2295))*12+MONTH(AC2295)-MONTH(AB2295)+1,(AC2295-AB2295+1))</f>
        <v>1</v>
      </c>
      <c r="F2295" s="210">
        <f t="shared" si="180"/>
        <v>10000</v>
      </c>
      <c r="G2295" s="199">
        <v>1354536</v>
      </c>
      <c r="H2295" s="195">
        <v>37049.369791666701</v>
      </c>
      <c r="I2295" t="s">
        <v>3375</v>
      </c>
      <c r="M2295" t="s">
        <v>3341</v>
      </c>
      <c r="N2295" t="s">
        <v>3747</v>
      </c>
      <c r="O2295" t="s">
        <v>475</v>
      </c>
      <c r="P2295" s="196">
        <v>10000</v>
      </c>
      <c r="S2295" t="s">
        <v>3342</v>
      </c>
      <c r="T2295" t="s">
        <v>3557</v>
      </c>
      <c r="U2295" s="198">
        <v>5.8</v>
      </c>
      <c r="V2295" t="s">
        <v>2167</v>
      </c>
      <c r="W2295" t="s">
        <v>454</v>
      </c>
      <c r="X2295" t="s">
        <v>3092</v>
      </c>
      <c r="Y2295" t="s">
        <v>2469</v>
      </c>
      <c r="Z2295" t="s">
        <v>2995</v>
      </c>
      <c r="AA2295">
        <v>836445</v>
      </c>
      <c r="AB2295" s="195">
        <v>37050.875011574099</v>
      </c>
      <c r="AC2295" s="195">
        <v>37050.875011574099</v>
      </c>
    </row>
    <row r="2296" spans="1:29" x14ac:dyDescent="0.25">
      <c r="A2296" s="43" t="str">
        <f t="shared" si="176"/>
        <v>US Crude Financial</v>
      </c>
      <c r="B2296" s="43" t="str">
        <f t="shared" si="177"/>
        <v>US</v>
      </c>
      <c r="C2296" s="43" t="str">
        <f t="shared" si="178"/>
        <v>Crude</v>
      </c>
      <c r="D2296" s="43" t="str">
        <f t="shared" si="179"/>
        <v>Financial</v>
      </c>
      <c r="E2296" s="43">
        <f>IF(VLOOKUP(S2296,'DD-Lookup'!$J$6:$L$50,3,FALSE)="Monthly",(YEAR(AC2296)-YEAR(AB2296))*12+MONTH(AC2296)-MONTH(AB2296)+1,(AC2296-AB2296+1))</f>
        <v>1</v>
      </c>
      <c r="F2296" s="210">
        <f t="shared" si="180"/>
        <v>50000</v>
      </c>
      <c r="G2296" s="199">
        <v>1354538</v>
      </c>
      <c r="H2296" s="195">
        <v>37049.369826388902</v>
      </c>
      <c r="I2296" t="s">
        <v>2371</v>
      </c>
      <c r="M2296" t="s">
        <v>3437</v>
      </c>
      <c r="N2296" t="s">
        <v>2653</v>
      </c>
      <c r="O2296" t="s">
        <v>2334</v>
      </c>
      <c r="Q2296" s="196">
        <v>50000</v>
      </c>
      <c r="S2296" t="s">
        <v>3347</v>
      </c>
      <c r="T2296" t="s">
        <v>3557</v>
      </c>
      <c r="U2296" s="198">
        <v>27.6</v>
      </c>
      <c r="V2296" t="s">
        <v>3619</v>
      </c>
      <c r="W2296" t="s">
        <v>2655</v>
      </c>
      <c r="X2296" t="s">
        <v>2193</v>
      </c>
      <c r="Y2296" t="s">
        <v>2778</v>
      </c>
      <c r="Z2296" t="s">
        <v>2995</v>
      </c>
      <c r="AA2296">
        <v>115453</v>
      </c>
      <c r="AB2296" s="195">
        <v>37073</v>
      </c>
      <c r="AC2296" s="195">
        <v>37103</v>
      </c>
    </row>
    <row r="2297" spans="1:29" x14ac:dyDescent="0.25">
      <c r="A2297" s="43" t="str">
        <f t="shared" si="176"/>
        <v>US Natural Gas Physical</v>
      </c>
      <c r="B2297" s="43" t="str">
        <f t="shared" si="177"/>
        <v>US</v>
      </c>
      <c r="C2297" s="43" t="str">
        <f t="shared" si="178"/>
        <v>Natural Gas</v>
      </c>
      <c r="D2297" s="43" t="str">
        <f t="shared" si="179"/>
        <v>Physical</v>
      </c>
      <c r="E2297" s="43">
        <f>IF(VLOOKUP(S2297,'DD-Lookup'!$J$6:$L$50,3,FALSE)="Monthly",(YEAR(AC2297)-YEAR(AB2297))*12+MONTH(AC2297)-MONTH(AB2297)+1,(AC2297-AB2297+1))</f>
        <v>1</v>
      </c>
      <c r="F2297" s="210">
        <f t="shared" si="180"/>
        <v>10000</v>
      </c>
      <c r="G2297" s="199">
        <v>1354539</v>
      </c>
      <c r="H2297" s="195">
        <v>37049.369849536997</v>
      </c>
      <c r="I2297" t="s">
        <v>3375</v>
      </c>
      <c r="M2297" t="s">
        <v>3341</v>
      </c>
      <c r="N2297" t="s">
        <v>3747</v>
      </c>
      <c r="O2297" t="s">
        <v>475</v>
      </c>
      <c r="P2297" s="196">
        <v>10000</v>
      </c>
      <c r="S2297" t="s">
        <v>3342</v>
      </c>
      <c r="T2297" t="s">
        <v>3557</v>
      </c>
      <c r="U2297" s="198">
        <v>5.8</v>
      </c>
      <c r="V2297" t="s">
        <v>2167</v>
      </c>
      <c r="W2297" t="s">
        <v>454</v>
      </c>
      <c r="X2297" t="s">
        <v>3092</v>
      </c>
      <c r="Y2297" t="s">
        <v>2469</v>
      </c>
      <c r="Z2297" t="s">
        <v>2995</v>
      </c>
      <c r="AA2297">
        <v>836446</v>
      </c>
      <c r="AB2297" s="195">
        <v>37050.875011574099</v>
      </c>
      <c r="AC2297" s="195">
        <v>37050.875011574099</v>
      </c>
    </row>
    <row r="2298" spans="1:29" x14ac:dyDescent="0.25">
      <c r="A2298" s="43" t="str">
        <f t="shared" si="176"/>
        <v>US Natural Gas Physical</v>
      </c>
      <c r="B2298" s="43" t="str">
        <f t="shared" si="177"/>
        <v>US</v>
      </c>
      <c r="C2298" s="43" t="str">
        <f t="shared" si="178"/>
        <v>Natural Gas</v>
      </c>
      <c r="D2298" s="43" t="str">
        <f t="shared" si="179"/>
        <v>Physical</v>
      </c>
      <c r="E2298" s="43">
        <f>IF(VLOOKUP(S2298,'DD-Lookup'!$J$6:$L$50,3,FALSE)="Monthly",(YEAR(AC2298)-YEAR(AB2298))*12+MONTH(AC2298)-MONTH(AB2298)+1,(AC2298-AB2298+1))</f>
        <v>1</v>
      </c>
      <c r="F2298" s="210">
        <f t="shared" si="180"/>
        <v>10000</v>
      </c>
      <c r="G2298" s="199">
        <v>1354540</v>
      </c>
      <c r="H2298" s="195">
        <v>37049.369861111103</v>
      </c>
      <c r="I2298" t="s">
        <v>2254</v>
      </c>
      <c r="M2298" t="s">
        <v>3341</v>
      </c>
      <c r="N2298" t="s">
        <v>3747</v>
      </c>
      <c r="O2298" t="s">
        <v>379</v>
      </c>
      <c r="P2298" s="196">
        <v>10000</v>
      </c>
      <c r="S2298" t="s">
        <v>3342</v>
      </c>
      <c r="T2298" t="s">
        <v>3557</v>
      </c>
      <c r="U2298" s="198">
        <v>3.69</v>
      </c>
      <c r="V2298" t="s">
        <v>2466</v>
      </c>
      <c r="W2298" t="s">
        <v>2467</v>
      </c>
      <c r="X2298" t="s">
        <v>2468</v>
      </c>
      <c r="Y2298" t="s">
        <v>2469</v>
      </c>
      <c r="Z2298" t="s">
        <v>2995</v>
      </c>
      <c r="AA2298">
        <v>836447</v>
      </c>
      <c r="AB2298" s="195">
        <v>37050.875011574099</v>
      </c>
      <c r="AC2298" s="195">
        <v>37050.875011574099</v>
      </c>
    </row>
    <row r="2299" spans="1:29" x14ac:dyDescent="0.25">
      <c r="A2299" s="43" t="str">
        <f t="shared" si="176"/>
        <v>US Power Physical</v>
      </c>
      <c r="B2299" s="43" t="str">
        <f t="shared" si="177"/>
        <v>US</v>
      </c>
      <c r="C2299" s="43" t="str">
        <f t="shared" si="178"/>
        <v>Power</v>
      </c>
      <c r="D2299" s="43" t="str">
        <f t="shared" si="179"/>
        <v>Physical</v>
      </c>
      <c r="E2299" s="43">
        <f>IF(VLOOKUP(S2299,'DD-Lookup'!$J$6:$L$50,3,FALSE)="Monthly",(YEAR(AC2299)-YEAR(AB2299))*12+MONTH(AC2299)-MONTH(AB2299)+1,(AC2299-AB2299+1))</f>
        <v>92</v>
      </c>
      <c r="F2299" s="210">
        <f t="shared" si="180"/>
        <v>2300</v>
      </c>
      <c r="G2299" s="199">
        <v>1354541</v>
      </c>
      <c r="H2299" s="195">
        <v>37049.369872685202</v>
      </c>
      <c r="I2299" t="s">
        <v>2244</v>
      </c>
      <c r="M2299" t="s">
        <v>2766</v>
      </c>
      <c r="N2299" t="s">
        <v>3308</v>
      </c>
      <c r="O2299" t="s">
        <v>790</v>
      </c>
      <c r="Q2299" s="196">
        <v>25</v>
      </c>
      <c r="S2299" t="s">
        <v>3340</v>
      </c>
      <c r="T2299" t="s">
        <v>3557</v>
      </c>
      <c r="U2299" s="198">
        <v>70</v>
      </c>
      <c r="V2299" t="s">
        <v>2225</v>
      </c>
      <c r="W2299" t="s">
        <v>2403</v>
      </c>
      <c r="X2299" t="s">
        <v>3309</v>
      </c>
      <c r="Y2299" t="s">
        <v>2662</v>
      </c>
      <c r="Z2299" t="s">
        <v>2990</v>
      </c>
      <c r="AA2299">
        <v>636898.1</v>
      </c>
      <c r="AB2299" s="195">
        <v>37165.564583333296</v>
      </c>
      <c r="AC2299" s="195">
        <v>37256.564583333296</v>
      </c>
    </row>
    <row r="2300" spans="1:29" x14ac:dyDescent="0.25">
      <c r="A2300" s="43" t="str">
        <f t="shared" si="176"/>
        <v>US Natural Gas Physical</v>
      </c>
      <c r="B2300" s="43" t="str">
        <f t="shared" si="177"/>
        <v>US</v>
      </c>
      <c r="C2300" s="43" t="str">
        <f t="shared" si="178"/>
        <v>Natural Gas</v>
      </c>
      <c r="D2300" s="43" t="str">
        <f t="shared" si="179"/>
        <v>Physical</v>
      </c>
      <c r="E2300" s="43">
        <f>IF(VLOOKUP(S2300,'DD-Lookup'!$J$6:$L$50,3,FALSE)="Monthly",(YEAR(AC2300)-YEAR(AB2300))*12+MONTH(AC2300)-MONTH(AB2300)+1,(AC2300-AB2300+1))</f>
        <v>1</v>
      </c>
      <c r="F2300" s="210">
        <f t="shared" si="180"/>
        <v>10000</v>
      </c>
      <c r="G2300" s="199">
        <v>1354543</v>
      </c>
      <c r="H2300" s="195">
        <v>37049.369907407403</v>
      </c>
      <c r="I2300" t="s">
        <v>3321</v>
      </c>
      <c r="M2300" t="s">
        <v>3341</v>
      </c>
      <c r="N2300" t="s">
        <v>3747</v>
      </c>
      <c r="O2300" t="s">
        <v>468</v>
      </c>
      <c r="Q2300" s="196">
        <v>10000</v>
      </c>
      <c r="S2300" t="s">
        <v>3342</v>
      </c>
      <c r="T2300" t="s">
        <v>3557</v>
      </c>
      <c r="U2300" s="198">
        <v>3.4</v>
      </c>
      <c r="V2300" t="s">
        <v>3322</v>
      </c>
      <c r="W2300" t="s">
        <v>3091</v>
      </c>
      <c r="X2300" t="s">
        <v>3092</v>
      </c>
      <c r="Y2300" t="s">
        <v>2469</v>
      </c>
      <c r="Z2300" t="s">
        <v>2995</v>
      </c>
      <c r="AA2300">
        <v>836448</v>
      </c>
      <c r="AB2300" s="195">
        <v>37050.875011574099</v>
      </c>
      <c r="AC2300" s="195">
        <v>37050.875011574099</v>
      </c>
    </row>
    <row r="2301" spans="1:29" x14ac:dyDescent="0.25">
      <c r="A2301" s="43" t="str">
        <f t="shared" si="176"/>
        <v xml:space="preserve"> Natural Gas Physical</v>
      </c>
      <c r="B2301" s="43" t="str">
        <f t="shared" si="177"/>
        <v/>
      </c>
      <c r="C2301" s="43" t="str">
        <f t="shared" si="178"/>
        <v>Natural Gas</v>
      </c>
      <c r="D2301" s="43" t="str">
        <f t="shared" si="179"/>
        <v>Physical</v>
      </c>
      <c r="E2301" s="43">
        <f>IF(VLOOKUP(S2301,'DD-Lookup'!$J$6:$L$50,3,FALSE)="Monthly",(YEAR(AC2301)-YEAR(AB2301))*12+MONTH(AC2301)-MONTH(AB2301)+1,(AC2301-AB2301+1))</f>
        <v>1</v>
      </c>
      <c r="F2301" s="210">
        <f t="shared" si="180"/>
        <v>5000</v>
      </c>
      <c r="G2301" s="199">
        <v>1354546</v>
      </c>
      <c r="H2301" s="195">
        <v>37049.369953703703</v>
      </c>
      <c r="I2301" t="s">
        <v>2520</v>
      </c>
      <c r="M2301" t="s">
        <v>3341</v>
      </c>
      <c r="N2301" t="s">
        <v>3104</v>
      </c>
      <c r="O2301" t="s">
        <v>706</v>
      </c>
      <c r="Q2301" s="196">
        <v>5000</v>
      </c>
      <c r="S2301" t="s">
        <v>3719</v>
      </c>
      <c r="T2301" t="s">
        <v>3105</v>
      </c>
      <c r="U2301" s="198">
        <v>4.3099999999999996</v>
      </c>
      <c r="V2301" t="s">
        <v>2521</v>
      </c>
      <c r="W2301" t="s">
        <v>635</v>
      </c>
      <c r="X2301" t="s">
        <v>3106</v>
      </c>
      <c r="Y2301" t="s">
        <v>2469</v>
      </c>
      <c r="Z2301" t="s">
        <v>2996</v>
      </c>
      <c r="AA2301">
        <v>836449</v>
      </c>
      <c r="AB2301" s="195">
        <v>37050.875011574099</v>
      </c>
      <c r="AC2301" s="195">
        <v>37050.875011574099</v>
      </c>
    </row>
    <row r="2302" spans="1:29" x14ac:dyDescent="0.25">
      <c r="A2302" s="43" t="str">
        <f t="shared" si="176"/>
        <v>US Natural Gas Physical</v>
      </c>
      <c r="B2302" s="43" t="str">
        <f t="shared" si="177"/>
        <v>US</v>
      </c>
      <c r="C2302" s="43" t="str">
        <f t="shared" si="178"/>
        <v>Natural Gas</v>
      </c>
      <c r="D2302" s="43" t="str">
        <f t="shared" si="179"/>
        <v>Physical</v>
      </c>
      <c r="E2302" s="43">
        <f>IF(VLOOKUP(S2302,'DD-Lookup'!$J$6:$L$50,3,FALSE)="Monthly",(YEAR(AC2302)-YEAR(AB2302))*12+MONTH(AC2302)-MONTH(AB2302)+1,(AC2302-AB2302+1))</f>
        <v>23</v>
      </c>
      <c r="F2302" s="210">
        <f t="shared" si="180"/>
        <v>3450</v>
      </c>
      <c r="G2302" s="199">
        <v>1354544</v>
      </c>
      <c r="H2302" s="195">
        <v>37049.369953703703</v>
      </c>
      <c r="I2302" t="s">
        <v>2183</v>
      </c>
      <c r="M2302" t="s">
        <v>3341</v>
      </c>
      <c r="N2302" t="s">
        <v>3747</v>
      </c>
      <c r="O2302" t="s">
        <v>791</v>
      </c>
      <c r="P2302" s="196">
        <v>150</v>
      </c>
      <c r="S2302" t="s">
        <v>3342</v>
      </c>
      <c r="T2302" t="s">
        <v>3557</v>
      </c>
      <c r="U2302" s="198">
        <v>3.6150000000000002</v>
      </c>
      <c r="V2302" t="s">
        <v>2184</v>
      </c>
      <c r="W2302" t="s">
        <v>2181</v>
      </c>
      <c r="X2302" t="s">
        <v>2182</v>
      </c>
      <c r="Y2302" t="s">
        <v>2469</v>
      </c>
      <c r="Z2302" t="s">
        <v>2995</v>
      </c>
      <c r="AA2302">
        <v>836450</v>
      </c>
      <c r="AB2302" s="195">
        <v>37050.875011574099</v>
      </c>
      <c r="AC2302" s="195">
        <v>37072.875011574099</v>
      </c>
    </row>
    <row r="2303" spans="1:29" x14ac:dyDescent="0.25">
      <c r="A2303" s="43" t="str">
        <f t="shared" si="176"/>
        <v>US Natural Gas Financial</v>
      </c>
      <c r="B2303" s="43" t="str">
        <f t="shared" si="177"/>
        <v>US</v>
      </c>
      <c r="C2303" s="43" t="str">
        <f t="shared" si="178"/>
        <v>Natural Gas</v>
      </c>
      <c r="D2303" s="43" t="str">
        <f t="shared" si="179"/>
        <v>Financial</v>
      </c>
      <c r="E2303" s="43">
        <f>IF(VLOOKUP(S2303,'DD-Lookup'!$J$6:$L$50,3,FALSE)="Monthly",(YEAR(AC2303)-YEAR(AB2303))*12+MONTH(AC2303)-MONTH(AB2303)+1,(AC2303-AB2303+1))</f>
        <v>31</v>
      </c>
      <c r="F2303" s="210">
        <f t="shared" si="180"/>
        <v>155000</v>
      </c>
      <c r="G2303" s="199">
        <v>1354547</v>
      </c>
      <c r="H2303" s="195">
        <v>37049.369965277801</v>
      </c>
      <c r="I2303" t="s">
        <v>3087</v>
      </c>
      <c r="M2303" t="s">
        <v>3341</v>
      </c>
      <c r="N2303" t="s">
        <v>2476</v>
      </c>
      <c r="O2303" t="s">
        <v>792</v>
      </c>
      <c r="P2303" s="196">
        <v>5000</v>
      </c>
      <c r="S2303" t="s">
        <v>3342</v>
      </c>
      <c r="T2303" t="s">
        <v>3557</v>
      </c>
      <c r="U2303" s="198">
        <v>0.22</v>
      </c>
      <c r="V2303" t="s">
        <v>793</v>
      </c>
      <c r="W2303" t="s">
        <v>2477</v>
      </c>
      <c r="X2303" t="s">
        <v>2478</v>
      </c>
      <c r="Y2303" t="s">
        <v>3575</v>
      </c>
      <c r="Z2303" t="s">
        <v>2995</v>
      </c>
      <c r="AA2303" t="s">
        <v>794</v>
      </c>
      <c r="AB2303" s="195">
        <v>37165</v>
      </c>
      <c r="AC2303" s="195">
        <v>37195</v>
      </c>
    </row>
    <row r="2304" spans="1:29" x14ac:dyDescent="0.25">
      <c r="A2304" s="43" t="str">
        <f t="shared" si="176"/>
        <v>US Natural Gas Physical</v>
      </c>
      <c r="B2304" s="43" t="str">
        <f t="shared" si="177"/>
        <v>US</v>
      </c>
      <c r="C2304" s="43" t="str">
        <f t="shared" si="178"/>
        <v>Natural Gas</v>
      </c>
      <c r="D2304" s="43" t="str">
        <f t="shared" si="179"/>
        <v>Physical</v>
      </c>
      <c r="E2304" s="43">
        <f>IF(VLOOKUP(S2304,'DD-Lookup'!$J$6:$L$50,3,FALSE)="Monthly",(YEAR(AC2304)-YEAR(AB2304))*12+MONTH(AC2304)-MONTH(AB2304)+1,(AC2304-AB2304+1))</f>
        <v>1</v>
      </c>
      <c r="F2304" s="210">
        <f t="shared" si="180"/>
        <v>5000</v>
      </c>
      <c r="G2304" s="199">
        <v>1354548</v>
      </c>
      <c r="H2304" s="195">
        <v>37049.370011574101</v>
      </c>
      <c r="I2304" t="s">
        <v>2322</v>
      </c>
      <c r="M2304" t="s">
        <v>3341</v>
      </c>
      <c r="N2304" t="s">
        <v>3747</v>
      </c>
      <c r="O2304" t="s">
        <v>491</v>
      </c>
      <c r="Q2304" s="196">
        <v>5000</v>
      </c>
      <c r="S2304" t="s">
        <v>3342</v>
      </c>
      <c r="T2304" t="s">
        <v>3557</v>
      </c>
      <c r="U2304" s="198">
        <v>3.5575000000000001</v>
      </c>
      <c r="V2304" t="s">
        <v>4146</v>
      </c>
      <c r="W2304" t="s">
        <v>2498</v>
      </c>
      <c r="X2304" t="s">
        <v>2499</v>
      </c>
      <c r="Y2304" t="s">
        <v>2469</v>
      </c>
      <c r="Z2304" t="s">
        <v>2995</v>
      </c>
      <c r="AA2304">
        <v>836452</v>
      </c>
      <c r="AB2304" s="195">
        <v>37050.875011574099</v>
      </c>
      <c r="AC2304" s="195">
        <v>37050.875011574099</v>
      </c>
    </row>
    <row r="2305" spans="1:29" x14ac:dyDescent="0.25">
      <c r="A2305" s="43" t="str">
        <f t="shared" si="176"/>
        <v>US Natural Gas Physical</v>
      </c>
      <c r="B2305" s="43" t="str">
        <f t="shared" si="177"/>
        <v>US</v>
      </c>
      <c r="C2305" s="43" t="str">
        <f t="shared" si="178"/>
        <v>Natural Gas</v>
      </c>
      <c r="D2305" s="43" t="str">
        <f t="shared" si="179"/>
        <v>Physical</v>
      </c>
      <c r="E2305" s="43">
        <f>IF(VLOOKUP(S2305,'DD-Lookup'!$J$6:$L$50,3,FALSE)="Monthly",(YEAR(AC2305)-YEAR(AB2305))*12+MONTH(AC2305)-MONTH(AB2305)+1,(AC2305-AB2305+1))</f>
        <v>1</v>
      </c>
      <c r="F2305" s="210">
        <f t="shared" si="180"/>
        <v>10000</v>
      </c>
      <c r="G2305" s="199">
        <v>1354549</v>
      </c>
      <c r="H2305" s="195">
        <v>37049.370023148098</v>
      </c>
      <c r="I2305" t="s">
        <v>2179</v>
      </c>
      <c r="M2305" t="s">
        <v>3341</v>
      </c>
      <c r="N2305" t="s">
        <v>3770</v>
      </c>
      <c r="O2305" t="s">
        <v>795</v>
      </c>
      <c r="P2305" s="196">
        <v>10000</v>
      </c>
      <c r="S2305" t="s">
        <v>3342</v>
      </c>
      <c r="T2305" t="s">
        <v>3557</v>
      </c>
      <c r="U2305" s="198">
        <v>-7.4999999999999997E-3</v>
      </c>
      <c r="V2305" t="s">
        <v>3893</v>
      </c>
      <c r="W2305" t="s">
        <v>2190</v>
      </c>
      <c r="X2305" t="s">
        <v>2191</v>
      </c>
      <c r="Y2305" t="s">
        <v>2469</v>
      </c>
      <c r="Z2305" t="s">
        <v>2995</v>
      </c>
      <c r="AA2305">
        <v>836451</v>
      </c>
      <c r="AB2305" s="195">
        <v>37050.875011574099</v>
      </c>
      <c r="AC2305" s="195">
        <v>37050.875011574099</v>
      </c>
    </row>
    <row r="2306" spans="1:29" x14ac:dyDescent="0.25">
      <c r="A2306" s="43" t="str">
        <f t="shared" si="176"/>
        <v>US Natural Gas Physical</v>
      </c>
      <c r="B2306" s="43" t="str">
        <f t="shared" si="177"/>
        <v>US</v>
      </c>
      <c r="C2306" s="43" t="str">
        <f t="shared" si="178"/>
        <v>Natural Gas</v>
      </c>
      <c r="D2306" s="43" t="str">
        <f t="shared" si="179"/>
        <v>Physical</v>
      </c>
      <c r="E2306" s="43">
        <f>IF(VLOOKUP(S2306,'DD-Lookup'!$J$6:$L$50,3,FALSE)="Monthly",(YEAR(AC2306)-YEAR(AB2306))*12+MONTH(AC2306)-MONTH(AB2306)+1,(AC2306-AB2306+1))</f>
        <v>1</v>
      </c>
      <c r="F2306" s="210">
        <f t="shared" si="180"/>
        <v>4500</v>
      </c>
      <c r="G2306" s="199">
        <v>1354551</v>
      </c>
      <c r="H2306" s="195">
        <v>37049.370034722197</v>
      </c>
      <c r="I2306" t="s">
        <v>3316</v>
      </c>
      <c r="M2306" t="s">
        <v>3341</v>
      </c>
      <c r="N2306" t="s">
        <v>3747</v>
      </c>
      <c r="O2306" t="s">
        <v>428</v>
      </c>
      <c r="Q2306" s="196">
        <v>4500</v>
      </c>
      <c r="S2306" t="s">
        <v>3342</v>
      </c>
      <c r="T2306" t="s">
        <v>3557</v>
      </c>
      <c r="U2306" s="198">
        <v>3.5350000000000001</v>
      </c>
      <c r="V2306" t="s">
        <v>3877</v>
      </c>
      <c r="W2306" t="s">
        <v>2498</v>
      </c>
      <c r="X2306" t="s">
        <v>2499</v>
      </c>
      <c r="Y2306" t="s">
        <v>2469</v>
      </c>
      <c r="Z2306" t="s">
        <v>2995</v>
      </c>
      <c r="AA2306">
        <v>836453</v>
      </c>
      <c r="AB2306" s="195">
        <v>37050.875011574099</v>
      </c>
      <c r="AC2306" s="195">
        <v>37050.875011574099</v>
      </c>
    </row>
    <row r="2307" spans="1:29" x14ac:dyDescent="0.25">
      <c r="A2307" s="43" t="str">
        <f t="shared" si="176"/>
        <v>US Natural Gas Physical</v>
      </c>
      <c r="B2307" s="43" t="str">
        <f t="shared" si="177"/>
        <v>US</v>
      </c>
      <c r="C2307" s="43" t="str">
        <f t="shared" si="178"/>
        <v>Natural Gas</v>
      </c>
      <c r="D2307" s="43" t="str">
        <f t="shared" si="179"/>
        <v>Physical</v>
      </c>
      <c r="E2307" s="43">
        <f>IF(VLOOKUP(S2307,'DD-Lookup'!$J$6:$L$50,3,FALSE)="Monthly",(YEAR(AC2307)-YEAR(AB2307))*12+MONTH(AC2307)-MONTH(AB2307)+1,(AC2307-AB2307+1))</f>
        <v>1</v>
      </c>
      <c r="F2307" s="210">
        <f t="shared" si="180"/>
        <v>25000</v>
      </c>
      <c r="G2307" s="199">
        <v>1354552</v>
      </c>
      <c r="H2307" s="195">
        <v>37049.370092592602</v>
      </c>
      <c r="I2307" t="s">
        <v>3321</v>
      </c>
      <c r="M2307" t="s">
        <v>3341</v>
      </c>
      <c r="N2307" t="s">
        <v>3747</v>
      </c>
      <c r="O2307" t="s">
        <v>2722</v>
      </c>
      <c r="P2307" s="196">
        <v>25000</v>
      </c>
      <c r="S2307" t="s">
        <v>3342</v>
      </c>
      <c r="T2307" t="s">
        <v>3557</v>
      </c>
      <c r="U2307" s="198">
        <v>3.66</v>
      </c>
      <c r="V2307" t="s">
        <v>3502</v>
      </c>
      <c r="W2307" t="s">
        <v>2175</v>
      </c>
      <c r="X2307" t="s">
        <v>2176</v>
      </c>
      <c r="Y2307" t="s">
        <v>2469</v>
      </c>
      <c r="Z2307" t="s">
        <v>2995</v>
      </c>
      <c r="AA2307">
        <v>836454</v>
      </c>
      <c r="AB2307" s="195">
        <v>37050.875011574099</v>
      </c>
      <c r="AC2307" s="195">
        <v>37050.875011574099</v>
      </c>
    </row>
    <row r="2308" spans="1:29" x14ac:dyDescent="0.25">
      <c r="A2308" s="43" t="str">
        <f t="shared" si="176"/>
        <v>US Natural Gas Physical</v>
      </c>
      <c r="B2308" s="43" t="str">
        <f t="shared" si="177"/>
        <v>US</v>
      </c>
      <c r="C2308" s="43" t="str">
        <f t="shared" si="178"/>
        <v>Natural Gas</v>
      </c>
      <c r="D2308" s="43" t="str">
        <f t="shared" si="179"/>
        <v>Physical</v>
      </c>
      <c r="E2308" s="43">
        <f>IF(VLOOKUP(S2308,'DD-Lookup'!$J$6:$L$50,3,FALSE)="Monthly",(YEAR(AC2308)-YEAR(AB2308))*12+MONTH(AC2308)-MONTH(AB2308)+1,(AC2308-AB2308+1))</f>
        <v>1</v>
      </c>
      <c r="F2308" s="210">
        <f t="shared" si="180"/>
        <v>10000</v>
      </c>
      <c r="G2308" s="199">
        <v>1354553</v>
      </c>
      <c r="H2308" s="195">
        <v>37049.370127314804</v>
      </c>
      <c r="I2308" t="s">
        <v>2254</v>
      </c>
      <c r="M2308" t="s">
        <v>3341</v>
      </c>
      <c r="N2308" t="s">
        <v>3747</v>
      </c>
      <c r="O2308" t="s">
        <v>379</v>
      </c>
      <c r="P2308" s="196">
        <v>10000</v>
      </c>
      <c r="S2308" t="s">
        <v>3342</v>
      </c>
      <c r="T2308" t="s">
        <v>3557</v>
      </c>
      <c r="U2308" s="198">
        <v>3.69</v>
      </c>
      <c r="V2308" t="s">
        <v>2489</v>
      </c>
      <c r="W2308" t="s">
        <v>2467</v>
      </c>
      <c r="X2308" t="s">
        <v>2468</v>
      </c>
      <c r="Y2308" t="s">
        <v>2469</v>
      </c>
      <c r="Z2308" t="s">
        <v>2995</v>
      </c>
      <c r="AA2308">
        <v>836455</v>
      </c>
      <c r="AB2308" s="195">
        <v>37050.875011574099</v>
      </c>
      <c r="AC2308" s="195">
        <v>37050.875011574099</v>
      </c>
    </row>
    <row r="2309" spans="1:29" x14ac:dyDescent="0.25">
      <c r="A2309" s="43" t="str">
        <f t="shared" si="176"/>
        <v>US Natural Gas Physical</v>
      </c>
      <c r="B2309" s="43" t="str">
        <f t="shared" si="177"/>
        <v>US</v>
      </c>
      <c r="C2309" s="43" t="str">
        <f t="shared" si="178"/>
        <v>Natural Gas</v>
      </c>
      <c r="D2309" s="43" t="str">
        <f t="shared" si="179"/>
        <v>Physical</v>
      </c>
      <c r="E2309" s="43">
        <f>IF(VLOOKUP(S2309,'DD-Lookup'!$J$6:$L$50,3,FALSE)="Monthly",(YEAR(AC2309)-YEAR(AB2309))*12+MONTH(AC2309)-MONTH(AB2309)+1,(AC2309-AB2309+1))</f>
        <v>1</v>
      </c>
      <c r="F2309" s="210">
        <f t="shared" si="180"/>
        <v>3879</v>
      </c>
      <c r="G2309" s="199">
        <v>1354555</v>
      </c>
      <c r="H2309" s="195">
        <v>37049.370162036997</v>
      </c>
      <c r="I2309" t="s">
        <v>2276</v>
      </c>
      <c r="M2309" t="s">
        <v>3341</v>
      </c>
      <c r="N2309" t="s">
        <v>3747</v>
      </c>
      <c r="O2309" t="s">
        <v>472</v>
      </c>
      <c r="P2309" s="196">
        <v>3879</v>
      </c>
      <c r="S2309" t="s">
        <v>3342</v>
      </c>
      <c r="T2309" t="s">
        <v>3557</v>
      </c>
      <c r="U2309" s="198">
        <v>2.5750000000000002</v>
      </c>
      <c r="V2309" t="s">
        <v>3101</v>
      </c>
      <c r="W2309" t="s">
        <v>3147</v>
      </c>
      <c r="X2309" t="s">
        <v>3092</v>
      </c>
      <c r="Y2309" t="s">
        <v>2469</v>
      </c>
      <c r="Z2309" t="s">
        <v>2995</v>
      </c>
      <c r="AA2309">
        <v>836456</v>
      </c>
      <c r="AB2309" s="195">
        <v>37050.875011574099</v>
      </c>
      <c r="AC2309" s="195">
        <v>37050.875011574099</v>
      </c>
    </row>
    <row r="2310" spans="1:29" x14ac:dyDescent="0.25">
      <c r="A2310" s="43" t="str">
        <f t="shared" si="176"/>
        <v>US Crude Financial</v>
      </c>
      <c r="B2310" s="43" t="str">
        <f t="shared" si="177"/>
        <v>US</v>
      </c>
      <c r="C2310" s="43" t="str">
        <f t="shared" si="178"/>
        <v>Crude</v>
      </c>
      <c r="D2310" s="43" t="str">
        <f t="shared" si="179"/>
        <v>Financial</v>
      </c>
      <c r="E2310" s="43">
        <f>IF(VLOOKUP(S2310,'DD-Lookup'!$J$6:$L$50,3,FALSE)="Monthly",(YEAR(AC2310)-YEAR(AB2310))*12+MONTH(AC2310)-MONTH(AB2310)+1,(AC2310-AB2310+1))</f>
        <v>1</v>
      </c>
      <c r="F2310" s="210">
        <f t="shared" si="180"/>
        <v>50000</v>
      </c>
      <c r="G2310" s="199">
        <v>1354554</v>
      </c>
      <c r="H2310" s="195">
        <v>37049.370162036997</v>
      </c>
      <c r="I2310" t="s">
        <v>2652</v>
      </c>
      <c r="M2310" t="s">
        <v>3437</v>
      </c>
      <c r="N2310" t="s">
        <v>2653</v>
      </c>
      <c r="O2310" t="s">
        <v>3359</v>
      </c>
      <c r="Q2310" s="196">
        <v>50000</v>
      </c>
      <c r="S2310" t="s">
        <v>3347</v>
      </c>
      <c r="T2310" t="s">
        <v>3557</v>
      </c>
      <c r="U2310" s="198">
        <v>27.62</v>
      </c>
      <c r="V2310" t="s">
        <v>2697</v>
      </c>
      <c r="W2310" t="s">
        <v>2655</v>
      </c>
      <c r="X2310" t="s">
        <v>2656</v>
      </c>
      <c r="Y2310" t="s">
        <v>2778</v>
      </c>
      <c r="Z2310" t="s">
        <v>2995</v>
      </c>
      <c r="AA2310">
        <v>115454</v>
      </c>
      <c r="AB2310" s="195">
        <v>37073</v>
      </c>
      <c r="AC2310" s="195">
        <v>37103</v>
      </c>
    </row>
    <row r="2311" spans="1:29" x14ac:dyDescent="0.25">
      <c r="A2311" s="43" t="str">
        <f t="shared" si="176"/>
        <v>US Power Physical</v>
      </c>
      <c r="B2311" s="43" t="str">
        <f t="shared" si="177"/>
        <v>US</v>
      </c>
      <c r="C2311" s="43" t="str">
        <f t="shared" si="178"/>
        <v>Power</v>
      </c>
      <c r="D2311" s="43" t="str">
        <f t="shared" si="179"/>
        <v>Physical</v>
      </c>
      <c r="E2311" s="43">
        <f>IF(VLOOKUP(S2311,'DD-Lookup'!$J$6:$L$50,3,FALSE)="Monthly",(YEAR(AC2311)-YEAR(AB2311))*12+MONTH(AC2311)-MONTH(AB2311)+1,(AC2311-AB2311+1))</f>
        <v>31</v>
      </c>
      <c r="F2311" s="210">
        <f t="shared" si="180"/>
        <v>775</v>
      </c>
      <c r="G2311" s="199">
        <v>1354559</v>
      </c>
      <c r="H2311" s="195">
        <v>37049.370208333297</v>
      </c>
      <c r="I2311" t="s">
        <v>3339</v>
      </c>
      <c r="M2311" t="s">
        <v>2766</v>
      </c>
      <c r="N2311" t="s">
        <v>3310</v>
      </c>
      <c r="O2311" t="s">
        <v>3865</v>
      </c>
      <c r="Q2311" s="196">
        <v>25</v>
      </c>
      <c r="S2311" t="s">
        <v>3340</v>
      </c>
      <c r="T2311" t="s">
        <v>3557</v>
      </c>
      <c r="U2311" s="198">
        <v>180</v>
      </c>
      <c r="V2311" t="s">
        <v>2168</v>
      </c>
      <c r="W2311" t="s">
        <v>3152</v>
      </c>
      <c r="X2311" t="s">
        <v>3154</v>
      </c>
      <c r="Y2311" t="s">
        <v>2662</v>
      </c>
      <c r="Z2311" t="s">
        <v>2990</v>
      </c>
      <c r="AA2311">
        <v>636899.1</v>
      </c>
      <c r="AB2311" s="195">
        <v>37104.875011574099</v>
      </c>
      <c r="AC2311" s="195">
        <v>37134.875011574099</v>
      </c>
    </row>
    <row r="2312" spans="1:29" x14ac:dyDescent="0.25">
      <c r="A2312" s="43" t="str">
        <f t="shared" si="176"/>
        <v>US Natural Gas Physical</v>
      </c>
      <c r="B2312" s="43" t="str">
        <f t="shared" si="177"/>
        <v>US</v>
      </c>
      <c r="C2312" s="43" t="str">
        <f t="shared" si="178"/>
        <v>Natural Gas</v>
      </c>
      <c r="D2312" s="43" t="str">
        <f t="shared" si="179"/>
        <v>Physical</v>
      </c>
      <c r="E2312" s="43">
        <f>IF(VLOOKUP(S2312,'DD-Lookup'!$J$6:$L$50,3,FALSE)="Monthly",(YEAR(AC2312)-YEAR(AB2312))*12+MONTH(AC2312)-MONTH(AB2312)+1,(AC2312-AB2312+1))</f>
        <v>1</v>
      </c>
      <c r="F2312" s="210">
        <f t="shared" si="180"/>
        <v>10000</v>
      </c>
      <c r="G2312" s="199">
        <v>1354557</v>
      </c>
      <c r="H2312" s="195">
        <v>37049.370208333297</v>
      </c>
      <c r="I2312" t="s">
        <v>3443</v>
      </c>
      <c r="M2312" t="s">
        <v>3341</v>
      </c>
      <c r="N2312" t="s">
        <v>3747</v>
      </c>
      <c r="O2312" t="s">
        <v>395</v>
      </c>
      <c r="P2312" s="196">
        <v>10000</v>
      </c>
      <c r="S2312" t="s">
        <v>3342</v>
      </c>
      <c r="T2312" t="s">
        <v>3557</v>
      </c>
      <c r="U2312" s="198">
        <v>3.5674999999999999</v>
      </c>
      <c r="V2312" t="s">
        <v>3458</v>
      </c>
      <c r="W2312" t="s">
        <v>2498</v>
      </c>
      <c r="X2312" t="s">
        <v>2499</v>
      </c>
      <c r="Y2312" t="s">
        <v>2469</v>
      </c>
      <c r="Z2312" t="s">
        <v>2995</v>
      </c>
      <c r="AA2312">
        <v>836457</v>
      </c>
      <c r="AB2312" s="195">
        <v>37050.875011574099</v>
      </c>
      <c r="AC2312" s="195">
        <v>37050.875011574099</v>
      </c>
    </row>
    <row r="2313" spans="1:29" x14ac:dyDescent="0.25">
      <c r="A2313" s="43" t="str">
        <f t="shared" si="176"/>
        <v>US Natural Gas Physical</v>
      </c>
      <c r="B2313" s="43" t="str">
        <f t="shared" si="177"/>
        <v>US</v>
      </c>
      <c r="C2313" s="43" t="str">
        <f t="shared" si="178"/>
        <v>Natural Gas</v>
      </c>
      <c r="D2313" s="43" t="str">
        <f t="shared" si="179"/>
        <v>Physical</v>
      </c>
      <c r="E2313" s="43">
        <f>IF(VLOOKUP(S2313,'DD-Lookup'!$J$6:$L$50,3,FALSE)="Monthly",(YEAR(AC2313)-YEAR(AB2313))*12+MONTH(AC2313)-MONTH(AB2313)+1,(AC2313-AB2313+1))</f>
        <v>1</v>
      </c>
      <c r="F2313" s="210">
        <f t="shared" si="180"/>
        <v>10000</v>
      </c>
      <c r="G2313" s="199">
        <v>1354565</v>
      </c>
      <c r="H2313" s="195">
        <v>37049.370324074102</v>
      </c>
      <c r="I2313" t="s">
        <v>2527</v>
      </c>
      <c r="M2313" t="s">
        <v>3341</v>
      </c>
      <c r="N2313" t="s">
        <v>3747</v>
      </c>
      <c r="O2313" t="s">
        <v>453</v>
      </c>
      <c r="Q2313" s="196">
        <v>10000</v>
      </c>
      <c r="S2313" t="s">
        <v>3342</v>
      </c>
      <c r="T2313" t="s">
        <v>3557</v>
      </c>
      <c r="U2313" s="198">
        <v>5.65</v>
      </c>
      <c r="V2313" t="s">
        <v>3887</v>
      </c>
      <c r="W2313" t="s">
        <v>454</v>
      </c>
      <c r="X2313" t="s">
        <v>3092</v>
      </c>
      <c r="Y2313" t="s">
        <v>2469</v>
      </c>
      <c r="Z2313" t="s">
        <v>2995</v>
      </c>
      <c r="AA2313">
        <v>836458</v>
      </c>
      <c r="AB2313" s="195">
        <v>37050.875011574099</v>
      </c>
      <c r="AC2313" s="195">
        <v>37050.875011574099</v>
      </c>
    </row>
    <row r="2314" spans="1:29" x14ac:dyDescent="0.25">
      <c r="A2314" s="43" t="str">
        <f t="shared" si="176"/>
        <v>US Natural Gas Physical</v>
      </c>
      <c r="B2314" s="43" t="str">
        <f t="shared" si="177"/>
        <v>US</v>
      </c>
      <c r="C2314" s="43" t="str">
        <f t="shared" si="178"/>
        <v>Natural Gas</v>
      </c>
      <c r="D2314" s="43" t="str">
        <f t="shared" si="179"/>
        <v>Physical</v>
      </c>
      <c r="E2314" s="43">
        <f>IF(VLOOKUP(S2314,'DD-Lookup'!$J$6:$L$50,3,FALSE)="Monthly",(YEAR(AC2314)-YEAR(AB2314))*12+MONTH(AC2314)-MONTH(AB2314)+1,(AC2314-AB2314+1))</f>
        <v>1</v>
      </c>
      <c r="F2314" s="210">
        <f t="shared" si="180"/>
        <v>5000</v>
      </c>
      <c r="G2314" s="199">
        <v>1354566</v>
      </c>
      <c r="H2314" s="195">
        <v>37049.370324074102</v>
      </c>
      <c r="I2314" t="s">
        <v>4178</v>
      </c>
      <c r="M2314" t="s">
        <v>3341</v>
      </c>
      <c r="N2314" t="s">
        <v>3747</v>
      </c>
      <c r="O2314" t="s">
        <v>399</v>
      </c>
      <c r="P2314" s="196">
        <v>5000</v>
      </c>
      <c r="S2314" t="s">
        <v>3342</v>
      </c>
      <c r="T2314" t="s">
        <v>3557</v>
      </c>
      <c r="U2314" s="198">
        <v>3.51</v>
      </c>
      <c r="V2314" t="s">
        <v>796</v>
      </c>
      <c r="W2314" t="s">
        <v>2347</v>
      </c>
      <c r="X2314" t="s">
        <v>2484</v>
      </c>
      <c r="Y2314" t="s">
        <v>2469</v>
      </c>
      <c r="Z2314" t="s">
        <v>2995</v>
      </c>
      <c r="AA2314">
        <v>836459</v>
      </c>
      <c r="AB2314" s="195">
        <v>37050.875011574099</v>
      </c>
      <c r="AC2314" s="195">
        <v>37050.875011574099</v>
      </c>
    </row>
    <row r="2315" spans="1:29" x14ac:dyDescent="0.25">
      <c r="A2315" s="43" t="str">
        <f t="shared" ref="A2315:A2378" si="181">B2315&amp;" "&amp;C2315&amp;" "&amp;D2315</f>
        <v>US Natural Gas Physical</v>
      </c>
      <c r="B2315" s="43" t="str">
        <f t="shared" ref="B2315:B2378" si="182">IF((LEFT(N2315,2)="US"),"US","")</f>
        <v>US</v>
      </c>
      <c r="C2315" s="43" t="str">
        <f t="shared" ref="C2315:C2378" si="183">M2315</f>
        <v>Natural Gas</v>
      </c>
      <c r="D2315" s="43" t="str">
        <f t="shared" ref="D2315:D2378" si="184">IF(ISNUMBER(FIND("Phy",N2315))=TRUE,"Physical","Financial")</f>
        <v>Physical</v>
      </c>
      <c r="E2315" s="43">
        <f>IF(VLOOKUP(S2315,'DD-Lookup'!$J$6:$L$50,3,FALSE)="Monthly",(YEAR(AC2315)-YEAR(AB2315))*12+MONTH(AC2315)-MONTH(AB2315)+1,(AC2315-AB2315+1))</f>
        <v>1</v>
      </c>
      <c r="F2315" s="210">
        <f t="shared" ref="F2315:F2378" si="185">E2315*SUM(P2315:Q2315)</f>
        <v>5000</v>
      </c>
      <c r="G2315" s="199">
        <v>1354567</v>
      </c>
      <c r="H2315" s="195">
        <v>37049.370358796303</v>
      </c>
      <c r="I2315" t="s">
        <v>2288</v>
      </c>
      <c r="M2315" t="s">
        <v>3341</v>
      </c>
      <c r="N2315" t="s">
        <v>3747</v>
      </c>
      <c r="O2315" t="s">
        <v>1632</v>
      </c>
      <c r="P2315" s="196">
        <v>5000</v>
      </c>
      <c r="S2315" t="s">
        <v>3342</v>
      </c>
      <c r="T2315" t="s">
        <v>3557</v>
      </c>
      <c r="U2315" s="198">
        <v>3.5350000000000001</v>
      </c>
      <c r="V2315" t="s">
        <v>3921</v>
      </c>
      <c r="W2315" t="s">
        <v>2181</v>
      </c>
      <c r="X2315" t="s">
        <v>3093</v>
      </c>
      <c r="Y2315" t="s">
        <v>2469</v>
      </c>
      <c r="Z2315" t="s">
        <v>2995</v>
      </c>
      <c r="AA2315">
        <v>836460</v>
      </c>
      <c r="AB2315" s="195">
        <v>37050.875011574099</v>
      </c>
      <c r="AC2315" s="195">
        <v>37050.875011574099</v>
      </c>
    </row>
    <row r="2316" spans="1:29" x14ac:dyDescent="0.25">
      <c r="A2316" s="43" t="str">
        <f t="shared" si="181"/>
        <v>US Natural Gas Physical</v>
      </c>
      <c r="B2316" s="43" t="str">
        <f t="shared" si="182"/>
        <v>US</v>
      </c>
      <c r="C2316" s="43" t="str">
        <f t="shared" si="183"/>
        <v>Natural Gas</v>
      </c>
      <c r="D2316" s="43" t="str">
        <f t="shared" si="184"/>
        <v>Physical</v>
      </c>
      <c r="E2316" s="43">
        <f>IF(VLOOKUP(S2316,'DD-Lookup'!$J$6:$L$50,3,FALSE)="Monthly",(YEAR(AC2316)-YEAR(AB2316))*12+MONTH(AC2316)-MONTH(AB2316)+1,(AC2316-AB2316+1))</f>
        <v>1</v>
      </c>
      <c r="F2316" s="210">
        <f t="shared" si="185"/>
        <v>10000</v>
      </c>
      <c r="G2316" s="199">
        <v>1354569</v>
      </c>
      <c r="H2316" s="195">
        <v>37049.370428240698</v>
      </c>
      <c r="I2316" t="s">
        <v>2276</v>
      </c>
      <c r="M2316" t="s">
        <v>3341</v>
      </c>
      <c r="N2316" t="s">
        <v>3747</v>
      </c>
      <c r="O2316" t="s">
        <v>2158</v>
      </c>
      <c r="Q2316" s="196">
        <v>10000</v>
      </c>
      <c r="S2316" t="s">
        <v>3342</v>
      </c>
      <c r="T2316" t="s">
        <v>3557</v>
      </c>
      <c r="U2316" s="198">
        <v>3.9350000000000001</v>
      </c>
      <c r="V2316" t="s">
        <v>3040</v>
      </c>
      <c r="W2316" t="s">
        <v>3138</v>
      </c>
      <c r="X2316" t="s">
        <v>3081</v>
      </c>
      <c r="Y2316" t="s">
        <v>2469</v>
      </c>
      <c r="Z2316" t="s">
        <v>2995</v>
      </c>
      <c r="AA2316">
        <v>836461</v>
      </c>
      <c r="AB2316" s="195">
        <v>37050.875011574099</v>
      </c>
      <c r="AC2316" s="195">
        <v>37050.875011574099</v>
      </c>
    </row>
    <row r="2317" spans="1:29" x14ac:dyDescent="0.25">
      <c r="A2317" s="43" t="str">
        <f t="shared" si="181"/>
        <v>US Natural Gas Financial</v>
      </c>
      <c r="B2317" s="43" t="str">
        <f t="shared" si="182"/>
        <v>US</v>
      </c>
      <c r="C2317" s="43" t="str">
        <f t="shared" si="183"/>
        <v>Natural Gas</v>
      </c>
      <c r="D2317" s="43" t="str">
        <f t="shared" si="184"/>
        <v>Financial</v>
      </c>
      <c r="E2317" s="43">
        <f>IF(VLOOKUP(S2317,'DD-Lookup'!$J$6:$L$50,3,FALSE)="Monthly",(YEAR(AC2317)-YEAR(AB2317))*12+MONTH(AC2317)-MONTH(AB2317)+1,(AC2317-AB2317+1))</f>
        <v>31</v>
      </c>
      <c r="F2317" s="210">
        <f t="shared" si="185"/>
        <v>77500</v>
      </c>
      <c r="G2317" s="199">
        <v>1354570</v>
      </c>
      <c r="H2317" s="195">
        <v>37049.370462963001</v>
      </c>
      <c r="I2317" t="s">
        <v>2276</v>
      </c>
      <c r="M2317" t="s">
        <v>3341</v>
      </c>
      <c r="N2317" t="s">
        <v>2281</v>
      </c>
      <c r="O2317" t="s">
        <v>2475</v>
      </c>
      <c r="P2317" s="196">
        <v>2500</v>
      </c>
      <c r="S2317" t="s">
        <v>3342</v>
      </c>
      <c r="T2317" t="s">
        <v>3557</v>
      </c>
      <c r="U2317" s="198">
        <v>3.7650000000000001</v>
      </c>
      <c r="V2317" t="s">
        <v>3172</v>
      </c>
      <c r="W2317" t="s">
        <v>2853</v>
      </c>
      <c r="X2317" t="s">
        <v>2282</v>
      </c>
      <c r="Y2317" t="s">
        <v>3575</v>
      </c>
      <c r="Z2317" t="s">
        <v>2995</v>
      </c>
      <c r="AA2317" t="s">
        <v>797</v>
      </c>
      <c r="AB2317" s="195">
        <v>37073.875</v>
      </c>
      <c r="AC2317" s="195">
        <v>37103.875</v>
      </c>
    </row>
    <row r="2318" spans="1:29" x14ac:dyDescent="0.25">
      <c r="A2318" s="43" t="str">
        <f t="shared" si="181"/>
        <v xml:space="preserve"> Natural Gas Physical</v>
      </c>
      <c r="B2318" s="43" t="str">
        <f t="shared" si="182"/>
        <v/>
      </c>
      <c r="C2318" s="43" t="str">
        <f t="shared" si="183"/>
        <v>Natural Gas</v>
      </c>
      <c r="D2318" s="43" t="str">
        <f t="shared" si="184"/>
        <v>Physical</v>
      </c>
      <c r="E2318" s="43">
        <f>IF(VLOOKUP(S2318,'DD-Lookup'!$J$6:$L$50,3,FALSE)="Monthly",(YEAR(AC2318)-YEAR(AB2318))*12+MONTH(AC2318)-MONTH(AB2318)+1,(AC2318-AB2318+1))</f>
        <v>6</v>
      </c>
      <c r="F2318" s="210">
        <f t="shared" si="185"/>
        <v>150000</v>
      </c>
      <c r="G2318" s="199">
        <v>1354572</v>
      </c>
      <c r="H2318" s="195">
        <v>37049.370474536998</v>
      </c>
      <c r="I2318" t="s">
        <v>4228</v>
      </c>
      <c r="M2318" t="s">
        <v>3341</v>
      </c>
      <c r="N2318" t="s">
        <v>3931</v>
      </c>
      <c r="O2318" t="s">
        <v>798</v>
      </c>
      <c r="P2318" s="196">
        <v>25000</v>
      </c>
      <c r="S2318" t="s">
        <v>3590</v>
      </c>
      <c r="T2318" t="s">
        <v>3591</v>
      </c>
      <c r="U2318" s="198">
        <v>20.149999999999999</v>
      </c>
      <c r="V2318" t="s">
        <v>4230</v>
      </c>
      <c r="W2318" t="s">
        <v>3932</v>
      </c>
      <c r="X2318" t="s">
        <v>3933</v>
      </c>
      <c r="Y2318" t="s">
        <v>3594</v>
      </c>
      <c r="Z2318" t="s">
        <v>3562</v>
      </c>
      <c r="AA2318">
        <v>106910</v>
      </c>
      <c r="AB2318" s="195">
        <v>37712</v>
      </c>
      <c r="AC2318" s="195">
        <v>37894</v>
      </c>
    </row>
    <row r="2319" spans="1:29" x14ac:dyDescent="0.25">
      <c r="A2319" s="43" t="str">
        <f t="shared" si="181"/>
        <v xml:space="preserve"> Natural Gas Physical</v>
      </c>
      <c r="B2319" s="43" t="str">
        <f t="shared" si="182"/>
        <v/>
      </c>
      <c r="C2319" s="43" t="str">
        <f t="shared" si="183"/>
        <v>Natural Gas</v>
      </c>
      <c r="D2319" s="43" t="str">
        <f t="shared" si="184"/>
        <v>Physical</v>
      </c>
      <c r="E2319" s="43">
        <f>IF(VLOOKUP(S2319,'DD-Lookup'!$J$6:$L$50,3,FALSE)="Monthly",(YEAR(AC2319)-YEAR(AB2319))*12+MONTH(AC2319)-MONTH(AB2319)+1,(AC2319-AB2319+1))</f>
        <v>1</v>
      </c>
      <c r="F2319" s="210">
        <f t="shared" si="185"/>
        <v>5000</v>
      </c>
      <c r="G2319" s="199">
        <v>1354573</v>
      </c>
      <c r="H2319" s="195">
        <v>37049.370486111096</v>
      </c>
      <c r="I2319" t="s">
        <v>2280</v>
      </c>
      <c r="M2319" t="s">
        <v>3341</v>
      </c>
      <c r="N2319" t="s">
        <v>3104</v>
      </c>
      <c r="O2319" t="s">
        <v>799</v>
      </c>
      <c r="Q2319" s="196">
        <v>5000</v>
      </c>
      <c r="S2319" t="s">
        <v>3342</v>
      </c>
      <c r="T2319" t="s">
        <v>3557</v>
      </c>
      <c r="U2319" s="198">
        <v>2.89</v>
      </c>
      <c r="V2319" t="s">
        <v>4156</v>
      </c>
      <c r="W2319" t="s">
        <v>1770</v>
      </c>
      <c r="X2319" t="s">
        <v>3726</v>
      </c>
      <c r="Y2319" t="s">
        <v>2469</v>
      </c>
      <c r="Z2319" t="s">
        <v>2996</v>
      </c>
      <c r="AA2319">
        <v>836462</v>
      </c>
      <c r="AB2319" s="195">
        <v>37050.875011574099</v>
      </c>
      <c r="AC2319" s="195">
        <v>37050.875011574099</v>
      </c>
    </row>
    <row r="2320" spans="1:29" x14ac:dyDescent="0.25">
      <c r="A2320" s="43" t="str">
        <f t="shared" si="181"/>
        <v>US Natural Gas Financial</v>
      </c>
      <c r="B2320" s="43" t="str">
        <f t="shared" si="182"/>
        <v>US</v>
      </c>
      <c r="C2320" s="43" t="str">
        <f t="shared" si="183"/>
        <v>Natural Gas</v>
      </c>
      <c r="D2320" s="43" t="str">
        <f t="shared" si="184"/>
        <v>Financial</v>
      </c>
      <c r="E2320" s="43">
        <f>IF(VLOOKUP(S2320,'DD-Lookup'!$J$6:$L$50,3,FALSE)="Monthly",(YEAR(AC2320)-YEAR(AB2320))*12+MONTH(AC2320)-MONTH(AB2320)+1,(AC2320-AB2320+1))</f>
        <v>31</v>
      </c>
      <c r="F2320" s="210">
        <f t="shared" si="185"/>
        <v>232500</v>
      </c>
      <c r="G2320" s="199">
        <v>1354574</v>
      </c>
      <c r="H2320" s="195">
        <v>37049.370509259301</v>
      </c>
      <c r="I2320" t="s">
        <v>2280</v>
      </c>
      <c r="M2320" t="s">
        <v>3341</v>
      </c>
      <c r="N2320" t="s">
        <v>2281</v>
      </c>
      <c r="O2320" t="s">
        <v>2475</v>
      </c>
      <c r="P2320" s="196">
        <v>7500</v>
      </c>
      <c r="S2320" t="s">
        <v>3342</v>
      </c>
      <c r="T2320" t="s">
        <v>3557</v>
      </c>
      <c r="U2320" s="198">
        <v>3.7650000000000001</v>
      </c>
      <c r="V2320" t="s">
        <v>2441</v>
      </c>
      <c r="W2320" t="s">
        <v>2853</v>
      </c>
      <c r="X2320" t="s">
        <v>2282</v>
      </c>
      <c r="Y2320" t="s">
        <v>3575</v>
      </c>
      <c r="Z2320" t="s">
        <v>2995</v>
      </c>
      <c r="AA2320" t="s">
        <v>800</v>
      </c>
      <c r="AB2320" s="195">
        <v>37073.875</v>
      </c>
      <c r="AC2320" s="195">
        <v>37103.875</v>
      </c>
    </row>
    <row r="2321" spans="1:29" x14ac:dyDescent="0.25">
      <c r="A2321" s="43" t="str">
        <f t="shared" si="181"/>
        <v>US Natural Gas Physical</v>
      </c>
      <c r="B2321" s="43" t="str">
        <f t="shared" si="182"/>
        <v>US</v>
      </c>
      <c r="C2321" s="43" t="str">
        <f t="shared" si="183"/>
        <v>Natural Gas</v>
      </c>
      <c r="D2321" s="43" t="str">
        <f t="shared" si="184"/>
        <v>Physical</v>
      </c>
      <c r="E2321" s="43">
        <f>IF(VLOOKUP(S2321,'DD-Lookup'!$J$6:$L$50,3,FALSE)="Monthly",(YEAR(AC2321)-YEAR(AB2321))*12+MONTH(AC2321)-MONTH(AB2321)+1,(AC2321-AB2321+1))</f>
        <v>1</v>
      </c>
      <c r="F2321" s="210">
        <f t="shared" si="185"/>
        <v>3975</v>
      </c>
      <c r="G2321" s="199">
        <v>1354576</v>
      </c>
      <c r="H2321" s="195">
        <v>37049.370555555601</v>
      </c>
      <c r="I2321" t="s">
        <v>2487</v>
      </c>
      <c r="M2321" t="s">
        <v>3341</v>
      </c>
      <c r="N2321" t="s">
        <v>3747</v>
      </c>
      <c r="O2321" t="s">
        <v>394</v>
      </c>
      <c r="P2321" s="196">
        <v>3975</v>
      </c>
      <c r="S2321" t="s">
        <v>3342</v>
      </c>
      <c r="T2321" t="s">
        <v>3557</v>
      </c>
      <c r="U2321" s="198">
        <v>3.6124999999999998</v>
      </c>
      <c r="V2321" t="s">
        <v>1730</v>
      </c>
      <c r="W2321" t="s">
        <v>2498</v>
      </c>
      <c r="X2321" t="s">
        <v>2499</v>
      </c>
      <c r="Y2321" t="s">
        <v>2469</v>
      </c>
      <c r="Z2321" t="s">
        <v>2995</v>
      </c>
      <c r="AA2321">
        <v>836463</v>
      </c>
      <c r="AB2321" s="195">
        <v>37050.875011574099</v>
      </c>
      <c r="AC2321" s="195">
        <v>37050.875011574099</v>
      </c>
    </row>
    <row r="2322" spans="1:29" x14ac:dyDescent="0.25">
      <c r="A2322" s="43" t="str">
        <f t="shared" si="181"/>
        <v>US Power Physical</v>
      </c>
      <c r="B2322" s="43" t="str">
        <f t="shared" si="182"/>
        <v>US</v>
      </c>
      <c r="C2322" s="43" t="str">
        <f t="shared" si="183"/>
        <v>Power</v>
      </c>
      <c r="D2322" s="43" t="str">
        <f t="shared" si="184"/>
        <v>Physical</v>
      </c>
      <c r="E2322" s="43">
        <f>IF(VLOOKUP(S2322,'DD-Lookup'!$J$6:$L$50,3,FALSE)="Monthly",(YEAR(AC2322)-YEAR(AB2322))*12+MONTH(AC2322)-MONTH(AB2322)+1,(AC2322-AB2322+1))</f>
        <v>31</v>
      </c>
      <c r="F2322" s="210">
        <f t="shared" si="185"/>
        <v>775</v>
      </c>
      <c r="G2322" s="199">
        <v>1354578</v>
      </c>
      <c r="H2322" s="195">
        <v>37049.370590277802</v>
      </c>
      <c r="I2322" t="s">
        <v>3339</v>
      </c>
      <c r="M2322" t="s">
        <v>2766</v>
      </c>
      <c r="N2322" t="s">
        <v>3310</v>
      </c>
      <c r="O2322" t="s">
        <v>3774</v>
      </c>
      <c r="Q2322" s="196">
        <v>25</v>
      </c>
      <c r="S2322" t="s">
        <v>3340</v>
      </c>
      <c r="T2322" t="s">
        <v>3557</v>
      </c>
      <c r="U2322" s="198">
        <v>183</v>
      </c>
      <c r="V2322" t="s">
        <v>2168</v>
      </c>
      <c r="W2322" t="s">
        <v>3152</v>
      </c>
      <c r="X2322" t="s">
        <v>3312</v>
      </c>
      <c r="Y2322" t="s">
        <v>2662</v>
      </c>
      <c r="Z2322" t="s">
        <v>2990</v>
      </c>
      <c r="AA2322">
        <v>636904.1</v>
      </c>
      <c r="AB2322" s="195">
        <v>37104.875011574099</v>
      </c>
      <c r="AC2322" s="195">
        <v>37134.875011574099</v>
      </c>
    </row>
    <row r="2323" spans="1:29" x14ac:dyDescent="0.25">
      <c r="A2323" s="43" t="str">
        <f t="shared" si="181"/>
        <v>US Power Physical</v>
      </c>
      <c r="B2323" s="43" t="str">
        <f t="shared" si="182"/>
        <v>US</v>
      </c>
      <c r="C2323" s="43" t="str">
        <f t="shared" si="183"/>
        <v>Power</v>
      </c>
      <c r="D2323" s="43" t="str">
        <f t="shared" si="184"/>
        <v>Physical</v>
      </c>
      <c r="E2323" s="43">
        <f>IF(VLOOKUP(S2323,'DD-Lookup'!$J$6:$L$50,3,FALSE)="Monthly",(YEAR(AC2323)-YEAR(AB2323))*12+MONTH(AC2323)-MONTH(AB2323)+1,(AC2323-AB2323+1))</f>
        <v>5</v>
      </c>
      <c r="F2323" s="210">
        <f t="shared" si="185"/>
        <v>250</v>
      </c>
      <c r="G2323" s="199">
        <v>1354577</v>
      </c>
      <c r="H2323" s="195">
        <v>37049.370590277802</v>
      </c>
      <c r="I2323" t="s">
        <v>2527</v>
      </c>
      <c r="M2323" t="s">
        <v>2766</v>
      </c>
      <c r="N2323" t="s">
        <v>3361</v>
      </c>
      <c r="O2323" t="s">
        <v>3307</v>
      </c>
      <c r="P2323" s="196">
        <v>50</v>
      </c>
      <c r="S2323" t="s">
        <v>3340</v>
      </c>
      <c r="T2323" t="s">
        <v>3557</v>
      </c>
      <c r="U2323" s="198">
        <v>44.75</v>
      </c>
      <c r="V2323" t="s">
        <v>2252</v>
      </c>
      <c r="W2323" t="s">
        <v>3376</v>
      </c>
      <c r="X2323" t="s">
        <v>3377</v>
      </c>
      <c r="Y2323" t="s">
        <v>2662</v>
      </c>
      <c r="Z2323" t="s">
        <v>2990</v>
      </c>
      <c r="AA2323">
        <v>636903.1</v>
      </c>
      <c r="AB2323" s="195">
        <v>37053.875011574099</v>
      </c>
      <c r="AC2323" s="195">
        <v>37057.875011574099</v>
      </c>
    </row>
    <row r="2324" spans="1:29" x14ac:dyDescent="0.25">
      <c r="A2324" s="43" t="str">
        <f t="shared" si="181"/>
        <v>US Natural Gas Physical</v>
      </c>
      <c r="B2324" s="43" t="str">
        <f t="shared" si="182"/>
        <v>US</v>
      </c>
      <c r="C2324" s="43" t="str">
        <f t="shared" si="183"/>
        <v>Natural Gas</v>
      </c>
      <c r="D2324" s="43" t="str">
        <f t="shared" si="184"/>
        <v>Physical</v>
      </c>
      <c r="E2324" s="43">
        <f>IF(VLOOKUP(S2324,'DD-Lookup'!$J$6:$L$50,3,FALSE)="Monthly",(YEAR(AC2324)-YEAR(AB2324))*12+MONTH(AC2324)-MONTH(AB2324)+1,(AC2324-AB2324+1))</f>
        <v>1</v>
      </c>
      <c r="F2324" s="210">
        <f t="shared" si="185"/>
        <v>5000</v>
      </c>
      <c r="G2324" s="199">
        <v>1354579</v>
      </c>
      <c r="H2324" s="195">
        <v>37049.370613425897</v>
      </c>
      <c r="I2324" t="s">
        <v>2474</v>
      </c>
      <c r="M2324" t="s">
        <v>3341</v>
      </c>
      <c r="N2324" t="s">
        <v>3747</v>
      </c>
      <c r="O2324" t="s">
        <v>379</v>
      </c>
      <c r="P2324" s="196">
        <v>5000</v>
      </c>
      <c r="S2324" t="s">
        <v>3342</v>
      </c>
      <c r="T2324" t="s">
        <v>3557</v>
      </c>
      <c r="U2324" s="198">
        <v>3.69</v>
      </c>
      <c r="V2324" t="s">
        <v>801</v>
      </c>
      <c r="W2324" t="s">
        <v>2467</v>
      </c>
      <c r="X2324" t="s">
        <v>2468</v>
      </c>
      <c r="Y2324" t="s">
        <v>2469</v>
      </c>
      <c r="Z2324" t="s">
        <v>2995</v>
      </c>
      <c r="AA2324">
        <v>836465</v>
      </c>
      <c r="AB2324" s="195">
        <v>37050.875011574099</v>
      </c>
      <c r="AC2324" s="195">
        <v>37050.875011574099</v>
      </c>
    </row>
    <row r="2325" spans="1:29" x14ac:dyDescent="0.25">
      <c r="A2325" s="43" t="str">
        <f t="shared" si="181"/>
        <v>US Natural Gas Physical</v>
      </c>
      <c r="B2325" s="43" t="str">
        <f t="shared" si="182"/>
        <v>US</v>
      </c>
      <c r="C2325" s="43" t="str">
        <f t="shared" si="183"/>
        <v>Natural Gas</v>
      </c>
      <c r="D2325" s="43" t="str">
        <f t="shared" si="184"/>
        <v>Physical</v>
      </c>
      <c r="E2325" s="43">
        <f>IF(VLOOKUP(S2325,'DD-Lookup'!$J$6:$L$50,3,FALSE)="Monthly",(YEAR(AC2325)-YEAR(AB2325))*12+MONTH(AC2325)-MONTH(AB2325)+1,(AC2325-AB2325+1))</f>
        <v>1</v>
      </c>
      <c r="F2325" s="210">
        <f t="shared" si="185"/>
        <v>100</v>
      </c>
      <c r="G2325" s="199">
        <v>1354580</v>
      </c>
      <c r="H2325" s="195">
        <v>37049.370659722197</v>
      </c>
      <c r="I2325" t="s">
        <v>2387</v>
      </c>
      <c r="M2325" t="s">
        <v>3341</v>
      </c>
      <c r="N2325" t="s">
        <v>3747</v>
      </c>
      <c r="O2325" t="s">
        <v>399</v>
      </c>
      <c r="P2325" s="196">
        <v>100</v>
      </c>
      <c r="S2325" t="s">
        <v>3342</v>
      </c>
      <c r="T2325" t="s">
        <v>3557</v>
      </c>
      <c r="U2325" s="198">
        <v>3.51</v>
      </c>
      <c r="V2325" t="s">
        <v>2388</v>
      </c>
      <c r="W2325" t="s">
        <v>2347</v>
      </c>
      <c r="X2325" t="s">
        <v>2484</v>
      </c>
      <c r="Y2325" t="s">
        <v>2469</v>
      </c>
      <c r="Z2325" t="s">
        <v>2995</v>
      </c>
      <c r="AA2325">
        <v>836468</v>
      </c>
      <c r="AB2325" s="195">
        <v>37050.875011574099</v>
      </c>
      <c r="AC2325" s="195">
        <v>37050.875011574099</v>
      </c>
    </row>
    <row r="2326" spans="1:29" x14ac:dyDescent="0.25">
      <c r="A2326" s="43" t="str">
        <f t="shared" si="181"/>
        <v xml:space="preserve"> Natural Gas Physical</v>
      </c>
      <c r="B2326" s="43" t="str">
        <f t="shared" si="182"/>
        <v/>
      </c>
      <c r="C2326" s="43" t="str">
        <f t="shared" si="183"/>
        <v>Natural Gas</v>
      </c>
      <c r="D2326" s="43" t="str">
        <f t="shared" si="184"/>
        <v>Physical</v>
      </c>
      <c r="E2326" s="43">
        <f>IF(VLOOKUP(S2326,'DD-Lookup'!$J$6:$L$50,3,FALSE)="Monthly",(YEAR(AC2326)-YEAR(AB2326))*12+MONTH(AC2326)-MONTH(AB2326)+1,(AC2326-AB2326+1))</f>
        <v>6</v>
      </c>
      <c r="F2326" s="210">
        <f t="shared" si="185"/>
        <v>150000</v>
      </c>
      <c r="G2326" s="199">
        <v>1354581</v>
      </c>
      <c r="H2326" s="195">
        <v>37049.370671296303</v>
      </c>
      <c r="I2326" t="s">
        <v>4228</v>
      </c>
      <c r="M2326" t="s">
        <v>3341</v>
      </c>
      <c r="N2326" t="s">
        <v>3931</v>
      </c>
      <c r="O2326" t="s">
        <v>802</v>
      </c>
      <c r="P2326" s="196">
        <v>25000</v>
      </c>
      <c r="S2326" t="s">
        <v>3590</v>
      </c>
      <c r="T2326" t="s">
        <v>3591</v>
      </c>
      <c r="U2326" s="198">
        <v>22.05</v>
      </c>
      <c r="V2326" t="s">
        <v>4230</v>
      </c>
      <c r="W2326" t="s">
        <v>3932</v>
      </c>
      <c r="X2326" t="s">
        <v>3933</v>
      </c>
      <c r="Y2326" t="s">
        <v>3594</v>
      </c>
      <c r="Z2326" t="s">
        <v>3562</v>
      </c>
      <c r="AA2326">
        <v>106911</v>
      </c>
      <c r="AB2326" s="195">
        <v>37347</v>
      </c>
      <c r="AC2326" s="195">
        <v>37529</v>
      </c>
    </row>
    <row r="2327" spans="1:29" x14ac:dyDescent="0.25">
      <c r="A2327" s="43" t="str">
        <f t="shared" si="181"/>
        <v>US Natural Gas Physical</v>
      </c>
      <c r="B2327" s="43" t="str">
        <f t="shared" si="182"/>
        <v>US</v>
      </c>
      <c r="C2327" s="43" t="str">
        <f t="shared" si="183"/>
        <v>Natural Gas</v>
      </c>
      <c r="D2327" s="43" t="str">
        <f t="shared" si="184"/>
        <v>Physical</v>
      </c>
      <c r="E2327" s="43">
        <f>IF(VLOOKUP(S2327,'DD-Lookup'!$J$6:$L$50,3,FALSE)="Monthly",(YEAR(AC2327)-YEAR(AB2327))*12+MONTH(AC2327)-MONTH(AB2327)+1,(AC2327-AB2327+1))</f>
        <v>1</v>
      </c>
      <c r="F2327" s="210">
        <f t="shared" si="185"/>
        <v>400</v>
      </c>
      <c r="G2327" s="199">
        <v>1354582</v>
      </c>
      <c r="H2327" s="195">
        <v>37049.370682870402</v>
      </c>
      <c r="I2327" t="s">
        <v>3470</v>
      </c>
      <c r="M2327" t="s">
        <v>3341</v>
      </c>
      <c r="N2327" t="s">
        <v>3747</v>
      </c>
      <c r="O2327" t="s">
        <v>1635</v>
      </c>
      <c r="Q2327" s="196">
        <v>400</v>
      </c>
      <c r="S2327" t="s">
        <v>3342</v>
      </c>
      <c r="T2327" t="s">
        <v>3557</v>
      </c>
      <c r="U2327" s="198">
        <v>3.9224999999999999</v>
      </c>
      <c r="V2327" t="s">
        <v>4154</v>
      </c>
      <c r="W2327" t="s">
        <v>3138</v>
      </c>
      <c r="X2327" t="s">
        <v>3081</v>
      </c>
      <c r="Y2327" t="s">
        <v>2469</v>
      </c>
      <c r="Z2327" t="s">
        <v>2995</v>
      </c>
      <c r="AA2327">
        <v>836464</v>
      </c>
      <c r="AB2327" s="195">
        <v>37050.875011574099</v>
      </c>
      <c r="AC2327" s="195">
        <v>37050.875011574099</v>
      </c>
    </row>
    <row r="2328" spans="1:29" x14ac:dyDescent="0.25">
      <c r="A2328" s="43" t="str">
        <f t="shared" si="181"/>
        <v>US Natural Gas Physical</v>
      </c>
      <c r="B2328" s="43" t="str">
        <f t="shared" si="182"/>
        <v>US</v>
      </c>
      <c r="C2328" s="43" t="str">
        <f t="shared" si="183"/>
        <v>Natural Gas</v>
      </c>
      <c r="D2328" s="43" t="str">
        <f t="shared" si="184"/>
        <v>Physical</v>
      </c>
      <c r="E2328" s="43">
        <f>IF(VLOOKUP(S2328,'DD-Lookup'!$J$6:$L$50,3,FALSE)="Monthly",(YEAR(AC2328)-YEAR(AB2328))*12+MONTH(AC2328)-MONTH(AB2328)+1,(AC2328-AB2328+1))</f>
        <v>1</v>
      </c>
      <c r="F2328" s="210">
        <f t="shared" si="185"/>
        <v>6592</v>
      </c>
      <c r="G2328" s="199">
        <v>1354586</v>
      </c>
      <c r="H2328" s="195">
        <v>37049.370752314797</v>
      </c>
      <c r="I2328" t="s">
        <v>3321</v>
      </c>
      <c r="M2328" t="s">
        <v>3341</v>
      </c>
      <c r="N2328" t="s">
        <v>3747</v>
      </c>
      <c r="O2328" t="s">
        <v>2722</v>
      </c>
      <c r="Q2328" s="196">
        <v>6592</v>
      </c>
      <c r="S2328" t="s">
        <v>3342</v>
      </c>
      <c r="T2328" t="s">
        <v>3557</v>
      </c>
      <c r="U2328" s="198">
        <v>3.66</v>
      </c>
      <c r="V2328" t="s">
        <v>3502</v>
      </c>
      <c r="W2328" t="s">
        <v>2175</v>
      </c>
      <c r="X2328" t="s">
        <v>2176</v>
      </c>
      <c r="Y2328" t="s">
        <v>2469</v>
      </c>
      <c r="Z2328" t="s">
        <v>2995</v>
      </c>
      <c r="AA2328">
        <v>836467</v>
      </c>
      <c r="AB2328" s="195">
        <v>37050.875011574099</v>
      </c>
      <c r="AC2328" s="195">
        <v>37050.875011574099</v>
      </c>
    </row>
    <row r="2329" spans="1:29" x14ac:dyDescent="0.25">
      <c r="A2329" s="43" t="str">
        <f t="shared" si="181"/>
        <v xml:space="preserve"> Natural Gas Physical</v>
      </c>
      <c r="B2329" s="43" t="str">
        <f t="shared" si="182"/>
        <v/>
      </c>
      <c r="C2329" s="43" t="str">
        <f t="shared" si="183"/>
        <v>Natural Gas</v>
      </c>
      <c r="D2329" s="43" t="str">
        <f t="shared" si="184"/>
        <v>Physical</v>
      </c>
      <c r="E2329" s="43">
        <f>IF(VLOOKUP(S2329,'DD-Lookup'!$J$6:$L$50,3,FALSE)="Monthly",(YEAR(AC2329)-YEAR(AB2329))*12+MONTH(AC2329)-MONTH(AB2329)+1,(AC2329-AB2329+1))</f>
        <v>1</v>
      </c>
      <c r="F2329" s="210">
        <f t="shared" si="185"/>
        <v>3909</v>
      </c>
      <c r="G2329" s="199">
        <v>1354588</v>
      </c>
      <c r="H2329" s="195">
        <v>37049.370775463001</v>
      </c>
      <c r="I2329" t="s">
        <v>2395</v>
      </c>
      <c r="M2329" t="s">
        <v>3341</v>
      </c>
      <c r="N2329" t="s">
        <v>2492</v>
      </c>
      <c r="O2329" t="s">
        <v>803</v>
      </c>
      <c r="Q2329" s="196">
        <v>3909</v>
      </c>
      <c r="S2329" t="s">
        <v>3342</v>
      </c>
      <c r="T2329" t="s">
        <v>3557</v>
      </c>
      <c r="U2329" s="198">
        <v>3.7850000000000001</v>
      </c>
      <c r="V2329" t="s">
        <v>4172</v>
      </c>
      <c r="W2329" t="s">
        <v>2493</v>
      </c>
      <c r="X2329" t="s">
        <v>2494</v>
      </c>
      <c r="Y2329" t="s">
        <v>2469</v>
      </c>
      <c r="Z2329" t="s">
        <v>2995</v>
      </c>
      <c r="AA2329">
        <v>836471</v>
      </c>
      <c r="AB2329" s="195">
        <v>37050.875011574099</v>
      </c>
      <c r="AC2329" s="195">
        <v>37050.875011574099</v>
      </c>
    </row>
    <row r="2330" spans="1:29" x14ac:dyDescent="0.25">
      <c r="A2330" s="43" t="str">
        <f t="shared" si="181"/>
        <v>US Natural Gas Physical</v>
      </c>
      <c r="B2330" s="43" t="str">
        <f t="shared" si="182"/>
        <v>US</v>
      </c>
      <c r="C2330" s="43" t="str">
        <f t="shared" si="183"/>
        <v>Natural Gas</v>
      </c>
      <c r="D2330" s="43" t="str">
        <f t="shared" si="184"/>
        <v>Physical</v>
      </c>
      <c r="E2330" s="43">
        <f>IF(VLOOKUP(S2330,'DD-Lookup'!$J$6:$L$50,3,FALSE)="Monthly",(YEAR(AC2330)-YEAR(AB2330))*12+MONTH(AC2330)-MONTH(AB2330)+1,(AC2330-AB2330+1))</f>
        <v>1</v>
      </c>
      <c r="F2330" s="210">
        <f t="shared" si="185"/>
        <v>10000</v>
      </c>
      <c r="G2330" s="199">
        <v>1354587</v>
      </c>
      <c r="H2330" s="195">
        <v>37049.370775463001</v>
      </c>
      <c r="I2330" t="s">
        <v>3360</v>
      </c>
      <c r="M2330" t="s">
        <v>3341</v>
      </c>
      <c r="N2330" t="s">
        <v>3747</v>
      </c>
      <c r="O2330" t="s">
        <v>1636</v>
      </c>
      <c r="Q2330" s="196">
        <v>10000</v>
      </c>
      <c r="S2330" t="s">
        <v>3342</v>
      </c>
      <c r="T2330" t="s">
        <v>3557</v>
      </c>
      <c r="U2330" s="198">
        <v>3.5249999999999999</v>
      </c>
      <c r="V2330" t="s">
        <v>4195</v>
      </c>
      <c r="W2330" t="s">
        <v>2366</v>
      </c>
      <c r="X2330" t="s">
        <v>3093</v>
      </c>
      <c r="Y2330" t="s">
        <v>2469</v>
      </c>
      <c r="Z2330" t="s">
        <v>2995</v>
      </c>
      <c r="AA2330">
        <v>836469</v>
      </c>
      <c r="AB2330" s="195">
        <v>37050.875011574099</v>
      </c>
      <c r="AC2330" s="195">
        <v>37050.875011574099</v>
      </c>
    </row>
    <row r="2331" spans="1:29" x14ac:dyDescent="0.25">
      <c r="A2331" s="43" t="str">
        <f t="shared" si="181"/>
        <v>US Natural Gas Physical</v>
      </c>
      <c r="B2331" s="43" t="str">
        <f t="shared" si="182"/>
        <v>US</v>
      </c>
      <c r="C2331" s="43" t="str">
        <f t="shared" si="183"/>
        <v>Natural Gas</v>
      </c>
      <c r="D2331" s="43" t="str">
        <f t="shared" si="184"/>
        <v>Physical</v>
      </c>
      <c r="E2331" s="43">
        <f>IF(VLOOKUP(S2331,'DD-Lookup'!$J$6:$L$50,3,FALSE)="Monthly",(YEAR(AC2331)-YEAR(AB2331))*12+MONTH(AC2331)-MONTH(AB2331)+1,(AC2331-AB2331+1))</f>
        <v>1</v>
      </c>
      <c r="F2331" s="210">
        <f t="shared" si="185"/>
        <v>10000</v>
      </c>
      <c r="G2331" s="199">
        <v>1354589</v>
      </c>
      <c r="H2331" s="195">
        <v>37049.370856481502</v>
      </c>
      <c r="I2331" t="s">
        <v>2527</v>
      </c>
      <c r="M2331" t="s">
        <v>3341</v>
      </c>
      <c r="N2331" t="s">
        <v>3747</v>
      </c>
      <c r="O2331" t="s">
        <v>394</v>
      </c>
      <c r="Q2331" s="196">
        <v>10000</v>
      </c>
      <c r="S2331" t="s">
        <v>3342</v>
      </c>
      <c r="T2331" t="s">
        <v>3557</v>
      </c>
      <c r="U2331" s="198">
        <v>3.6150000000000002</v>
      </c>
      <c r="V2331" t="s">
        <v>3464</v>
      </c>
      <c r="W2331" t="s">
        <v>2498</v>
      </c>
      <c r="X2331" t="s">
        <v>2499</v>
      </c>
      <c r="Y2331" t="s">
        <v>2469</v>
      </c>
      <c r="Z2331" t="s">
        <v>2995</v>
      </c>
      <c r="AA2331">
        <v>836466</v>
      </c>
      <c r="AB2331" s="195">
        <v>37050.875011574099</v>
      </c>
      <c r="AC2331" s="195">
        <v>37050.875011574099</v>
      </c>
    </row>
    <row r="2332" spans="1:29" x14ac:dyDescent="0.25">
      <c r="A2332" s="43" t="str">
        <f t="shared" si="181"/>
        <v>US Natural Gas Financial</v>
      </c>
      <c r="B2332" s="43" t="str">
        <f t="shared" si="182"/>
        <v>US</v>
      </c>
      <c r="C2332" s="43" t="str">
        <f t="shared" si="183"/>
        <v>Natural Gas</v>
      </c>
      <c r="D2332" s="43" t="str">
        <f t="shared" si="184"/>
        <v>Financial</v>
      </c>
      <c r="E2332" s="43">
        <f>IF(VLOOKUP(S2332,'DD-Lookup'!$J$6:$L$50,3,FALSE)="Monthly",(YEAR(AC2332)-YEAR(AB2332))*12+MONTH(AC2332)-MONTH(AB2332)+1,(AC2332-AB2332+1))</f>
        <v>123</v>
      </c>
      <c r="F2332" s="210">
        <f t="shared" si="185"/>
        <v>307500</v>
      </c>
      <c r="G2332" s="199">
        <v>1354590</v>
      </c>
      <c r="H2332" s="195">
        <v>37049.370891203696</v>
      </c>
      <c r="I2332" t="s">
        <v>2527</v>
      </c>
      <c r="M2332" t="s">
        <v>3341</v>
      </c>
      <c r="N2332" t="s">
        <v>2281</v>
      </c>
      <c r="O2332" t="s">
        <v>3139</v>
      </c>
      <c r="P2332" s="196">
        <v>2500</v>
      </c>
      <c r="S2332" t="s">
        <v>3342</v>
      </c>
      <c r="T2332" t="s">
        <v>3557</v>
      </c>
      <c r="U2332" s="198">
        <v>3.8650000000000002</v>
      </c>
      <c r="V2332" t="s">
        <v>3461</v>
      </c>
      <c r="W2332" t="s">
        <v>2853</v>
      </c>
      <c r="X2332" t="s">
        <v>2282</v>
      </c>
      <c r="Y2332" t="s">
        <v>3575</v>
      </c>
      <c r="Z2332" t="s">
        <v>2995</v>
      </c>
      <c r="AA2332" t="s">
        <v>804</v>
      </c>
      <c r="AB2332" s="195">
        <v>37073</v>
      </c>
      <c r="AC2332" s="195">
        <v>37195</v>
      </c>
    </row>
    <row r="2333" spans="1:29" x14ac:dyDescent="0.25">
      <c r="A2333" s="43" t="str">
        <f t="shared" si="181"/>
        <v>US Natural Gas Physical</v>
      </c>
      <c r="B2333" s="43" t="str">
        <f t="shared" si="182"/>
        <v>US</v>
      </c>
      <c r="C2333" s="43" t="str">
        <f t="shared" si="183"/>
        <v>Natural Gas</v>
      </c>
      <c r="D2333" s="43" t="str">
        <f t="shared" si="184"/>
        <v>Physical</v>
      </c>
      <c r="E2333" s="43">
        <f>IF(VLOOKUP(S2333,'DD-Lookup'!$J$6:$L$50,3,FALSE)="Monthly",(YEAR(AC2333)-YEAR(AB2333))*12+MONTH(AC2333)-MONTH(AB2333)+1,(AC2333-AB2333+1))</f>
        <v>1</v>
      </c>
      <c r="F2333" s="210">
        <f t="shared" si="185"/>
        <v>10000</v>
      </c>
      <c r="G2333" s="199">
        <v>1354591</v>
      </c>
      <c r="H2333" s="195">
        <v>37049.370925925898</v>
      </c>
      <c r="I2333" t="s">
        <v>3360</v>
      </c>
      <c r="M2333" t="s">
        <v>3341</v>
      </c>
      <c r="N2333" t="s">
        <v>3747</v>
      </c>
      <c r="O2333" t="s">
        <v>476</v>
      </c>
      <c r="P2333" s="196">
        <v>10000</v>
      </c>
      <c r="S2333" t="s">
        <v>3342</v>
      </c>
      <c r="T2333" t="s">
        <v>3557</v>
      </c>
      <c r="U2333" s="198">
        <v>3.4750000000000001</v>
      </c>
      <c r="V2333" t="s">
        <v>2416</v>
      </c>
      <c r="W2333" t="s">
        <v>3099</v>
      </c>
      <c r="X2333" t="s">
        <v>3092</v>
      </c>
      <c r="Y2333" t="s">
        <v>2469</v>
      </c>
      <c r="Z2333" t="s">
        <v>2995</v>
      </c>
      <c r="AA2333">
        <v>836475</v>
      </c>
      <c r="AB2333" s="195">
        <v>37050.875011574099</v>
      </c>
      <c r="AC2333" s="195">
        <v>37050.875011574099</v>
      </c>
    </row>
    <row r="2334" spans="1:29" x14ac:dyDescent="0.25">
      <c r="A2334" s="43" t="str">
        <f t="shared" si="181"/>
        <v>US Natural Gas Physical</v>
      </c>
      <c r="B2334" s="43" t="str">
        <f t="shared" si="182"/>
        <v>US</v>
      </c>
      <c r="C2334" s="43" t="str">
        <f t="shared" si="183"/>
        <v>Natural Gas</v>
      </c>
      <c r="D2334" s="43" t="str">
        <f t="shared" si="184"/>
        <v>Physical</v>
      </c>
      <c r="E2334" s="43">
        <f>IF(VLOOKUP(S2334,'DD-Lookup'!$J$6:$L$50,3,FALSE)="Monthly",(YEAR(AC2334)-YEAR(AB2334))*12+MONTH(AC2334)-MONTH(AB2334)+1,(AC2334-AB2334+1))</f>
        <v>1</v>
      </c>
      <c r="F2334" s="210">
        <f t="shared" si="185"/>
        <v>20000</v>
      </c>
      <c r="G2334" s="199">
        <v>1354594</v>
      </c>
      <c r="H2334" s="195">
        <v>37049.370983796303</v>
      </c>
      <c r="I2334" t="s">
        <v>2504</v>
      </c>
      <c r="M2334" t="s">
        <v>3341</v>
      </c>
      <c r="N2334" t="s">
        <v>3747</v>
      </c>
      <c r="O2334" t="s">
        <v>1631</v>
      </c>
      <c r="Q2334" s="196">
        <v>20000</v>
      </c>
      <c r="S2334" t="s">
        <v>3342</v>
      </c>
      <c r="T2334" t="s">
        <v>3557</v>
      </c>
      <c r="U2334" s="198">
        <v>3.6549999999999998</v>
      </c>
      <c r="V2334" t="s">
        <v>3508</v>
      </c>
      <c r="W2334" t="s">
        <v>2366</v>
      </c>
      <c r="X2334" t="s">
        <v>2420</v>
      </c>
      <c r="Y2334" t="s">
        <v>2469</v>
      </c>
      <c r="Z2334" t="s">
        <v>2995</v>
      </c>
      <c r="AA2334">
        <v>836472</v>
      </c>
      <c r="AB2334" s="195">
        <v>37050.875011574099</v>
      </c>
      <c r="AC2334" s="195">
        <v>37050.875011574099</v>
      </c>
    </row>
    <row r="2335" spans="1:29" x14ac:dyDescent="0.25">
      <c r="A2335" s="43" t="str">
        <f t="shared" si="181"/>
        <v xml:space="preserve"> Power Physical</v>
      </c>
      <c r="B2335" s="43" t="str">
        <f t="shared" si="182"/>
        <v/>
      </c>
      <c r="C2335" s="43" t="str">
        <f t="shared" si="183"/>
        <v>Power</v>
      </c>
      <c r="D2335" s="43" t="str">
        <f t="shared" si="184"/>
        <v>Physical</v>
      </c>
      <c r="E2335" s="43">
        <f>IF(VLOOKUP(S2335,'DD-Lookup'!$J$6:$L$50,3,FALSE)="Monthly",(YEAR(AC2335)-YEAR(AB2335))*12+MONTH(AC2335)-MONTH(AB2335)+1,(AC2335-AB2335+1))</f>
        <v>365</v>
      </c>
      <c r="F2335" s="210">
        <f t="shared" si="185"/>
        <v>9125</v>
      </c>
      <c r="G2335" s="199">
        <v>1354595</v>
      </c>
      <c r="H2335" s="195">
        <v>37049.370995370402</v>
      </c>
      <c r="I2335" t="s">
        <v>4169</v>
      </c>
      <c r="M2335" t="s">
        <v>2766</v>
      </c>
      <c r="N2335" t="s">
        <v>4022</v>
      </c>
      <c r="O2335" t="s">
        <v>1647</v>
      </c>
      <c r="Q2335" s="196">
        <v>25</v>
      </c>
      <c r="S2335" t="s">
        <v>3340</v>
      </c>
      <c r="T2335" t="s">
        <v>4023</v>
      </c>
      <c r="U2335" s="198">
        <v>23.6</v>
      </c>
      <c r="V2335" t="s">
        <v>4170</v>
      </c>
      <c r="W2335" t="s">
        <v>4051</v>
      </c>
      <c r="X2335" t="s">
        <v>4026</v>
      </c>
      <c r="Y2335" t="s">
        <v>4027</v>
      </c>
      <c r="Z2335" t="s">
        <v>3562</v>
      </c>
      <c r="AA2335">
        <v>111985.1</v>
      </c>
      <c r="AB2335" s="195">
        <v>37257</v>
      </c>
      <c r="AC2335" s="195">
        <v>37621</v>
      </c>
    </row>
    <row r="2336" spans="1:29" x14ac:dyDescent="0.25">
      <c r="A2336" s="43" t="str">
        <f t="shared" si="181"/>
        <v>US Power Physical</v>
      </c>
      <c r="B2336" s="43" t="str">
        <f t="shared" si="182"/>
        <v>US</v>
      </c>
      <c r="C2336" s="43" t="str">
        <f t="shared" si="183"/>
        <v>Power</v>
      </c>
      <c r="D2336" s="43" t="str">
        <f t="shared" si="184"/>
        <v>Physical</v>
      </c>
      <c r="E2336" s="43">
        <f>IF(VLOOKUP(S2336,'DD-Lookup'!$J$6:$L$50,3,FALSE)="Monthly",(YEAR(AC2336)-YEAR(AB2336))*12+MONTH(AC2336)-MONTH(AB2336)+1,(AC2336-AB2336+1))</f>
        <v>2</v>
      </c>
      <c r="F2336" s="210">
        <f t="shared" si="185"/>
        <v>10</v>
      </c>
      <c r="G2336" s="199">
        <v>1354597</v>
      </c>
      <c r="H2336" s="195">
        <v>37049.371053240699</v>
      </c>
      <c r="I2336" t="s">
        <v>2255</v>
      </c>
      <c r="M2336" t="s">
        <v>2766</v>
      </c>
      <c r="N2336" t="s">
        <v>3310</v>
      </c>
      <c r="O2336" t="s">
        <v>564</v>
      </c>
      <c r="P2336" s="196">
        <v>5</v>
      </c>
      <c r="S2336" t="s">
        <v>3340</v>
      </c>
      <c r="T2336" t="s">
        <v>3557</v>
      </c>
      <c r="U2336" s="198">
        <v>25</v>
      </c>
      <c r="V2336" t="s">
        <v>1757</v>
      </c>
      <c r="W2336" t="s">
        <v>1758</v>
      </c>
      <c r="X2336" t="s">
        <v>3312</v>
      </c>
      <c r="Y2336" t="s">
        <v>2662</v>
      </c>
      <c r="Z2336" t="s">
        <v>2990</v>
      </c>
      <c r="AA2336">
        <v>636905.1</v>
      </c>
      <c r="AB2336" s="195">
        <v>37050.875011574099</v>
      </c>
      <c r="AC2336" s="195">
        <v>37051.875011574099</v>
      </c>
    </row>
    <row r="2337" spans="1:29" x14ac:dyDescent="0.25">
      <c r="A2337" s="43" t="str">
        <f t="shared" si="181"/>
        <v>US Natural Gas Financial</v>
      </c>
      <c r="B2337" s="43" t="str">
        <f t="shared" si="182"/>
        <v>US</v>
      </c>
      <c r="C2337" s="43" t="str">
        <f t="shared" si="183"/>
        <v>Natural Gas</v>
      </c>
      <c r="D2337" s="43" t="str">
        <f t="shared" si="184"/>
        <v>Financial</v>
      </c>
      <c r="E2337" s="43">
        <f>IF(VLOOKUP(S2337,'DD-Lookup'!$J$6:$L$50,3,FALSE)="Monthly",(YEAR(AC2337)-YEAR(AB2337))*12+MONTH(AC2337)-MONTH(AB2337)+1,(AC2337-AB2337+1))</f>
        <v>151</v>
      </c>
      <c r="F2337" s="210">
        <f t="shared" si="185"/>
        <v>755000</v>
      </c>
      <c r="G2337" s="199">
        <v>1354596</v>
      </c>
      <c r="H2337" s="195">
        <v>37049.371053240699</v>
      </c>
      <c r="I2337" t="s">
        <v>2465</v>
      </c>
      <c r="M2337" t="s">
        <v>3341</v>
      </c>
      <c r="N2337" t="s">
        <v>2476</v>
      </c>
      <c r="O2337" t="s">
        <v>2714</v>
      </c>
      <c r="Q2337" s="196">
        <v>5000</v>
      </c>
      <c r="S2337" t="s">
        <v>3342</v>
      </c>
      <c r="T2337" t="s">
        <v>3557</v>
      </c>
      <c r="U2337" s="198">
        <v>1.1200000000000001</v>
      </c>
      <c r="V2337" t="s">
        <v>3386</v>
      </c>
      <c r="W2337" t="s">
        <v>2381</v>
      </c>
      <c r="X2337" t="s">
        <v>2382</v>
      </c>
      <c r="Y2337" t="s">
        <v>3575</v>
      </c>
      <c r="Z2337" t="s">
        <v>2995</v>
      </c>
      <c r="AA2337" t="s">
        <v>805</v>
      </c>
      <c r="AB2337" s="195">
        <v>37196</v>
      </c>
      <c r="AC2337" s="195">
        <v>37346</v>
      </c>
    </row>
    <row r="2338" spans="1:29" x14ac:dyDescent="0.25">
      <c r="A2338" s="43" t="str">
        <f t="shared" si="181"/>
        <v>US Natural Gas Physical</v>
      </c>
      <c r="B2338" s="43" t="str">
        <f t="shared" si="182"/>
        <v>US</v>
      </c>
      <c r="C2338" s="43" t="str">
        <f t="shared" si="183"/>
        <v>Natural Gas</v>
      </c>
      <c r="D2338" s="43" t="str">
        <f t="shared" si="184"/>
        <v>Physical</v>
      </c>
      <c r="E2338" s="43">
        <f>IF(VLOOKUP(S2338,'DD-Lookup'!$J$6:$L$50,3,FALSE)="Monthly",(YEAR(AC2338)-YEAR(AB2338))*12+MONTH(AC2338)-MONTH(AB2338)+1,(AC2338-AB2338+1))</f>
        <v>1</v>
      </c>
      <c r="F2338" s="210">
        <f t="shared" si="185"/>
        <v>1000</v>
      </c>
      <c r="G2338" s="199">
        <v>1354598</v>
      </c>
      <c r="H2338" s="195">
        <v>37049.371087963002</v>
      </c>
      <c r="I2338" t="s">
        <v>2288</v>
      </c>
      <c r="M2338" t="s">
        <v>3341</v>
      </c>
      <c r="N2338" t="s">
        <v>3747</v>
      </c>
      <c r="O2338" t="s">
        <v>2706</v>
      </c>
      <c r="P2338" s="196">
        <v>1000</v>
      </c>
      <c r="S2338" t="s">
        <v>3342</v>
      </c>
      <c r="T2338" t="s">
        <v>3557</v>
      </c>
      <c r="U2338" s="198">
        <v>3.84</v>
      </c>
      <c r="V2338" t="s">
        <v>3463</v>
      </c>
      <c r="W2338" t="s">
        <v>431</v>
      </c>
      <c r="X2338" t="s">
        <v>3077</v>
      </c>
      <c r="Y2338" t="s">
        <v>2469</v>
      </c>
      <c r="Z2338" t="s">
        <v>2995</v>
      </c>
      <c r="AA2338">
        <v>836473</v>
      </c>
      <c r="AB2338" s="195">
        <v>37050.875011574099</v>
      </c>
      <c r="AC2338" s="195">
        <v>37050.875011574099</v>
      </c>
    </row>
    <row r="2339" spans="1:29" x14ac:dyDescent="0.25">
      <c r="A2339" s="43" t="str">
        <f t="shared" si="181"/>
        <v>US Natural Gas Physical</v>
      </c>
      <c r="B2339" s="43" t="str">
        <f t="shared" si="182"/>
        <v>US</v>
      </c>
      <c r="C2339" s="43" t="str">
        <f t="shared" si="183"/>
        <v>Natural Gas</v>
      </c>
      <c r="D2339" s="43" t="str">
        <f t="shared" si="184"/>
        <v>Physical</v>
      </c>
      <c r="E2339" s="43">
        <f>IF(VLOOKUP(S2339,'DD-Lookup'!$J$6:$L$50,3,FALSE)="Monthly",(YEAR(AC2339)-YEAR(AB2339))*12+MONTH(AC2339)-MONTH(AB2339)+1,(AC2339-AB2339+1))</f>
        <v>1</v>
      </c>
      <c r="F2339" s="210">
        <f t="shared" si="185"/>
        <v>20000</v>
      </c>
      <c r="G2339" s="199">
        <v>1354601</v>
      </c>
      <c r="H2339" s="195">
        <v>37049.371122685203</v>
      </c>
      <c r="I2339" t="s">
        <v>3360</v>
      </c>
      <c r="M2339" t="s">
        <v>3341</v>
      </c>
      <c r="N2339" t="s">
        <v>3747</v>
      </c>
      <c r="O2339" t="s">
        <v>393</v>
      </c>
      <c r="Q2339" s="196">
        <v>20000</v>
      </c>
      <c r="S2339" t="s">
        <v>3342</v>
      </c>
      <c r="T2339" t="s">
        <v>3557</v>
      </c>
      <c r="U2339" s="198">
        <v>3.49</v>
      </c>
      <c r="V2339" t="s">
        <v>2411</v>
      </c>
      <c r="W2339" t="s">
        <v>2347</v>
      </c>
      <c r="X2339" t="s">
        <v>2484</v>
      </c>
      <c r="Y2339" t="s">
        <v>2469</v>
      </c>
      <c r="Z2339" t="s">
        <v>2995</v>
      </c>
      <c r="AA2339">
        <v>836474</v>
      </c>
      <c r="AB2339" s="195">
        <v>37050.875011574099</v>
      </c>
      <c r="AC2339" s="195">
        <v>37050.875011574099</v>
      </c>
    </row>
    <row r="2340" spans="1:29" x14ac:dyDescent="0.25">
      <c r="A2340" s="43" t="str">
        <f t="shared" si="181"/>
        <v>US Crude Financial</v>
      </c>
      <c r="B2340" s="43" t="str">
        <f t="shared" si="182"/>
        <v>US</v>
      </c>
      <c r="C2340" s="43" t="str">
        <f t="shared" si="183"/>
        <v>Crude</v>
      </c>
      <c r="D2340" s="43" t="str">
        <f t="shared" si="184"/>
        <v>Financial</v>
      </c>
      <c r="E2340" s="43">
        <f>IF(VLOOKUP(S2340,'DD-Lookup'!$J$6:$L$50,3,FALSE)="Monthly",(YEAR(AC2340)-YEAR(AB2340))*12+MONTH(AC2340)-MONTH(AB2340)+1,(AC2340-AB2340+1))</f>
        <v>1</v>
      </c>
      <c r="F2340" s="210">
        <f t="shared" si="185"/>
        <v>50000</v>
      </c>
      <c r="G2340" s="199">
        <v>1354600</v>
      </c>
      <c r="H2340" s="195">
        <v>37049.371122685203</v>
      </c>
      <c r="I2340" t="s">
        <v>2652</v>
      </c>
      <c r="M2340" t="s">
        <v>3437</v>
      </c>
      <c r="N2340" t="s">
        <v>2653</v>
      </c>
      <c r="O2340" t="s">
        <v>3359</v>
      </c>
      <c r="Q2340" s="196">
        <v>50000</v>
      </c>
      <c r="S2340" t="s">
        <v>3347</v>
      </c>
      <c r="T2340" t="s">
        <v>3557</v>
      </c>
      <c r="U2340" s="198">
        <v>27.62</v>
      </c>
      <c r="V2340" t="s">
        <v>2460</v>
      </c>
      <c r="W2340" t="s">
        <v>2655</v>
      </c>
      <c r="X2340" t="s">
        <v>2656</v>
      </c>
      <c r="Y2340" t="s">
        <v>2778</v>
      </c>
      <c r="Z2340" t="s">
        <v>2995</v>
      </c>
      <c r="AA2340">
        <v>115456</v>
      </c>
      <c r="AB2340" s="195">
        <v>37073</v>
      </c>
      <c r="AC2340" s="195">
        <v>37103</v>
      </c>
    </row>
    <row r="2341" spans="1:29" x14ac:dyDescent="0.25">
      <c r="A2341" s="43" t="str">
        <f t="shared" si="181"/>
        <v>US Natural Gas Physical</v>
      </c>
      <c r="B2341" s="43" t="str">
        <f t="shared" si="182"/>
        <v>US</v>
      </c>
      <c r="C2341" s="43" t="str">
        <f t="shared" si="183"/>
        <v>Natural Gas</v>
      </c>
      <c r="D2341" s="43" t="str">
        <f t="shared" si="184"/>
        <v>Physical</v>
      </c>
      <c r="E2341" s="43">
        <f>IF(VLOOKUP(S2341,'DD-Lookup'!$J$6:$L$50,3,FALSE)="Monthly",(YEAR(AC2341)-YEAR(AB2341))*12+MONTH(AC2341)-MONTH(AB2341)+1,(AC2341-AB2341+1))</f>
        <v>1</v>
      </c>
      <c r="F2341" s="210">
        <f t="shared" si="185"/>
        <v>18408</v>
      </c>
      <c r="G2341" s="199">
        <v>1354599</v>
      </c>
      <c r="H2341" s="195">
        <v>37049.371122685203</v>
      </c>
      <c r="I2341" t="s">
        <v>3529</v>
      </c>
      <c r="M2341" t="s">
        <v>3341</v>
      </c>
      <c r="N2341" t="s">
        <v>3747</v>
      </c>
      <c r="O2341" t="s">
        <v>2722</v>
      </c>
      <c r="Q2341" s="196">
        <v>18408</v>
      </c>
      <c r="S2341" t="s">
        <v>3342</v>
      </c>
      <c r="T2341" t="s">
        <v>3557</v>
      </c>
      <c r="U2341" s="198">
        <v>3.66</v>
      </c>
      <c r="V2341" t="s">
        <v>3851</v>
      </c>
      <c r="W2341" t="s">
        <v>2175</v>
      </c>
      <c r="X2341" t="s">
        <v>2176</v>
      </c>
      <c r="Y2341" t="s">
        <v>2469</v>
      </c>
      <c r="Z2341" t="s">
        <v>2995</v>
      </c>
      <c r="AA2341">
        <v>836476</v>
      </c>
      <c r="AB2341" s="195">
        <v>37050.875011574099</v>
      </c>
      <c r="AC2341" s="195">
        <v>37050.875011574099</v>
      </c>
    </row>
    <row r="2342" spans="1:29" x14ac:dyDescent="0.25">
      <c r="A2342" s="43" t="str">
        <f t="shared" si="181"/>
        <v>US Natural Gas Physical</v>
      </c>
      <c r="B2342" s="43" t="str">
        <f t="shared" si="182"/>
        <v>US</v>
      </c>
      <c r="C2342" s="43" t="str">
        <f t="shared" si="183"/>
        <v>Natural Gas</v>
      </c>
      <c r="D2342" s="43" t="str">
        <f t="shared" si="184"/>
        <v>Physical</v>
      </c>
      <c r="E2342" s="43">
        <f>IF(VLOOKUP(S2342,'DD-Lookup'!$J$6:$L$50,3,FALSE)="Monthly",(YEAR(AC2342)-YEAR(AB2342))*12+MONTH(AC2342)-MONTH(AB2342)+1,(AC2342-AB2342+1))</f>
        <v>1</v>
      </c>
      <c r="F2342" s="210">
        <f t="shared" si="185"/>
        <v>10000</v>
      </c>
      <c r="G2342" s="199">
        <v>1354603</v>
      </c>
      <c r="H2342" s="195">
        <v>37049.371192129598</v>
      </c>
      <c r="I2342" t="s">
        <v>3375</v>
      </c>
      <c r="M2342" t="s">
        <v>3341</v>
      </c>
      <c r="N2342" t="s">
        <v>3747</v>
      </c>
      <c r="O2342" t="s">
        <v>476</v>
      </c>
      <c r="Q2342" s="196">
        <v>10000</v>
      </c>
      <c r="S2342" t="s">
        <v>3342</v>
      </c>
      <c r="T2342" t="s">
        <v>3557</v>
      </c>
      <c r="U2342" s="198">
        <v>3.5</v>
      </c>
      <c r="V2342" t="s">
        <v>2167</v>
      </c>
      <c r="W2342" t="s">
        <v>3099</v>
      </c>
      <c r="X2342" t="s">
        <v>3092</v>
      </c>
      <c r="Y2342" t="s">
        <v>2469</v>
      </c>
      <c r="Z2342" t="s">
        <v>2995</v>
      </c>
      <c r="AA2342">
        <v>836477</v>
      </c>
      <c r="AB2342" s="195">
        <v>37050.875011574099</v>
      </c>
      <c r="AC2342" s="195">
        <v>37050.875011574099</v>
      </c>
    </row>
    <row r="2343" spans="1:29" x14ac:dyDescent="0.25">
      <c r="A2343" s="43" t="str">
        <f t="shared" si="181"/>
        <v>US Natural Gas Physical</v>
      </c>
      <c r="B2343" s="43" t="str">
        <f t="shared" si="182"/>
        <v>US</v>
      </c>
      <c r="C2343" s="43" t="str">
        <f t="shared" si="183"/>
        <v>Natural Gas</v>
      </c>
      <c r="D2343" s="43" t="str">
        <f t="shared" si="184"/>
        <v>Physical</v>
      </c>
      <c r="E2343" s="43">
        <f>IF(VLOOKUP(S2343,'DD-Lookup'!$J$6:$L$50,3,FALSE)="Monthly",(YEAR(AC2343)-YEAR(AB2343))*12+MONTH(AC2343)-MONTH(AB2343)+1,(AC2343-AB2343+1))</f>
        <v>1</v>
      </c>
      <c r="F2343" s="210">
        <f t="shared" si="185"/>
        <v>2000</v>
      </c>
      <c r="G2343" s="199">
        <v>1354602</v>
      </c>
      <c r="H2343" s="195">
        <v>37049.371192129598</v>
      </c>
      <c r="I2343" t="s">
        <v>2288</v>
      </c>
      <c r="M2343" t="s">
        <v>3341</v>
      </c>
      <c r="N2343" t="s">
        <v>3747</v>
      </c>
      <c r="O2343" t="s">
        <v>2706</v>
      </c>
      <c r="P2343" s="196">
        <v>2000</v>
      </c>
      <c r="S2343" t="s">
        <v>3342</v>
      </c>
      <c r="T2343" t="s">
        <v>3557</v>
      </c>
      <c r="U2343" s="198">
        <v>3.83</v>
      </c>
      <c r="V2343" t="s">
        <v>3463</v>
      </c>
      <c r="W2343" t="s">
        <v>431</v>
      </c>
      <c r="X2343" t="s">
        <v>3077</v>
      </c>
      <c r="Y2343" t="s">
        <v>2469</v>
      </c>
      <c r="Z2343" t="s">
        <v>2995</v>
      </c>
      <c r="AA2343">
        <v>836479</v>
      </c>
      <c r="AB2343" s="195">
        <v>37050.875011574099</v>
      </c>
      <c r="AC2343" s="195">
        <v>37050.875011574099</v>
      </c>
    </row>
    <row r="2344" spans="1:29" x14ac:dyDescent="0.25">
      <c r="A2344" s="43" t="str">
        <f t="shared" si="181"/>
        <v>US Natural Gas Physical</v>
      </c>
      <c r="B2344" s="43" t="str">
        <f t="shared" si="182"/>
        <v>US</v>
      </c>
      <c r="C2344" s="43" t="str">
        <f t="shared" si="183"/>
        <v>Natural Gas</v>
      </c>
      <c r="D2344" s="43" t="str">
        <f t="shared" si="184"/>
        <v>Physical</v>
      </c>
      <c r="E2344" s="43">
        <f>IF(VLOOKUP(S2344,'DD-Lookup'!$J$6:$L$50,3,FALSE)="Monthly",(YEAR(AC2344)-YEAR(AB2344))*12+MONTH(AC2344)-MONTH(AB2344)+1,(AC2344-AB2344+1))</f>
        <v>1</v>
      </c>
      <c r="F2344" s="210">
        <f t="shared" si="185"/>
        <v>5000</v>
      </c>
      <c r="G2344" s="199">
        <v>1354604</v>
      </c>
      <c r="H2344" s="195">
        <v>37049.371215277803</v>
      </c>
      <c r="I2344" t="s">
        <v>2322</v>
      </c>
      <c r="M2344" t="s">
        <v>3341</v>
      </c>
      <c r="N2344" t="s">
        <v>3747</v>
      </c>
      <c r="O2344" t="s">
        <v>1636</v>
      </c>
      <c r="Q2344" s="196">
        <v>5000</v>
      </c>
      <c r="S2344" t="s">
        <v>3342</v>
      </c>
      <c r="T2344" t="s">
        <v>3557</v>
      </c>
      <c r="U2344" s="198">
        <v>3.5249999999999999</v>
      </c>
      <c r="V2344" t="s">
        <v>4146</v>
      </c>
      <c r="W2344" t="s">
        <v>2366</v>
      </c>
      <c r="X2344" t="s">
        <v>3093</v>
      </c>
      <c r="Y2344" t="s">
        <v>2469</v>
      </c>
      <c r="Z2344" t="s">
        <v>2995</v>
      </c>
      <c r="AA2344">
        <v>836481</v>
      </c>
      <c r="AB2344" s="195">
        <v>37050.875011574099</v>
      </c>
      <c r="AC2344" s="195">
        <v>37050.875011574099</v>
      </c>
    </row>
    <row r="2345" spans="1:29" x14ac:dyDescent="0.25">
      <c r="A2345" s="43" t="str">
        <f t="shared" si="181"/>
        <v xml:space="preserve"> Natural Gas Physical</v>
      </c>
      <c r="B2345" s="43" t="str">
        <f t="shared" si="182"/>
        <v/>
      </c>
      <c r="C2345" s="43" t="str">
        <f t="shared" si="183"/>
        <v>Natural Gas</v>
      </c>
      <c r="D2345" s="43" t="str">
        <f t="shared" si="184"/>
        <v>Physical</v>
      </c>
      <c r="E2345" s="43">
        <f>IF(VLOOKUP(S2345,'DD-Lookup'!$J$6:$L$50,3,FALSE)="Monthly",(YEAR(AC2345)-YEAR(AB2345))*12+MONTH(AC2345)-MONTH(AB2345)+1,(AC2345-AB2345+1))</f>
        <v>1</v>
      </c>
      <c r="F2345" s="210">
        <f t="shared" si="185"/>
        <v>5000</v>
      </c>
      <c r="G2345" s="199">
        <v>1354606</v>
      </c>
      <c r="H2345" s="195">
        <v>37049.371226851901</v>
      </c>
      <c r="I2345" t="s">
        <v>2505</v>
      </c>
      <c r="M2345" t="s">
        <v>3341</v>
      </c>
      <c r="N2345" t="s">
        <v>3104</v>
      </c>
      <c r="O2345" t="s">
        <v>706</v>
      </c>
      <c r="P2345" s="196">
        <v>5000</v>
      </c>
      <c r="S2345" t="s">
        <v>3719</v>
      </c>
      <c r="T2345" t="s">
        <v>3105</v>
      </c>
      <c r="U2345" s="198">
        <v>4.28</v>
      </c>
      <c r="V2345" t="s">
        <v>2198</v>
      </c>
      <c r="W2345" t="s">
        <v>635</v>
      </c>
      <c r="X2345" t="s">
        <v>3106</v>
      </c>
      <c r="Y2345" t="s">
        <v>2469</v>
      </c>
      <c r="Z2345" t="s">
        <v>2996</v>
      </c>
      <c r="AA2345">
        <v>836485</v>
      </c>
      <c r="AB2345" s="195">
        <v>37050.875011574099</v>
      </c>
      <c r="AC2345" s="195">
        <v>37050.875011574099</v>
      </c>
    </row>
    <row r="2346" spans="1:29" x14ac:dyDescent="0.25">
      <c r="A2346" s="43" t="str">
        <f t="shared" si="181"/>
        <v>US Power Physical</v>
      </c>
      <c r="B2346" s="43" t="str">
        <f t="shared" si="182"/>
        <v>US</v>
      </c>
      <c r="C2346" s="43" t="str">
        <f t="shared" si="183"/>
        <v>Power</v>
      </c>
      <c r="D2346" s="43" t="str">
        <f t="shared" si="184"/>
        <v>Physical</v>
      </c>
      <c r="E2346" s="43">
        <f>IF(VLOOKUP(S2346,'DD-Lookup'!$J$6:$L$50,3,FALSE)="Monthly",(YEAR(AC2346)-YEAR(AB2346))*12+MONTH(AC2346)-MONTH(AB2346)+1,(AC2346-AB2346+1))</f>
        <v>1</v>
      </c>
      <c r="F2346" s="210">
        <f t="shared" si="185"/>
        <v>50</v>
      </c>
      <c r="G2346" s="199">
        <v>1354605</v>
      </c>
      <c r="H2346" s="195">
        <v>37049.371226851901</v>
      </c>
      <c r="I2346" t="s">
        <v>2259</v>
      </c>
      <c r="J2346" t="s">
        <v>2615</v>
      </c>
      <c r="K2346" t="s">
        <v>3050</v>
      </c>
      <c r="L2346">
        <v>5497</v>
      </c>
      <c r="M2346" t="s">
        <v>2766</v>
      </c>
      <c r="N2346" t="s">
        <v>3361</v>
      </c>
      <c r="O2346" t="s">
        <v>1720</v>
      </c>
      <c r="P2346" s="196">
        <v>50</v>
      </c>
      <c r="S2346" t="s">
        <v>3340</v>
      </c>
      <c r="T2346" t="s">
        <v>3557</v>
      </c>
      <c r="U2346" s="198">
        <v>30.8</v>
      </c>
      <c r="V2346" t="s">
        <v>2616</v>
      </c>
      <c r="W2346" t="s">
        <v>3376</v>
      </c>
      <c r="X2346" t="s">
        <v>3377</v>
      </c>
      <c r="Y2346" t="s">
        <v>2662</v>
      </c>
      <c r="Z2346" t="s">
        <v>2990</v>
      </c>
      <c r="AA2346">
        <v>636906.1</v>
      </c>
      <c r="AB2346" s="195">
        <v>37050.875011574099</v>
      </c>
      <c r="AC2346" s="195">
        <v>37050.875011574099</v>
      </c>
    </row>
    <row r="2347" spans="1:29" x14ac:dyDescent="0.25">
      <c r="A2347" s="43" t="str">
        <f t="shared" si="181"/>
        <v>US Natural Gas Physical</v>
      </c>
      <c r="B2347" s="43" t="str">
        <f t="shared" si="182"/>
        <v>US</v>
      </c>
      <c r="C2347" s="43" t="str">
        <f t="shared" si="183"/>
        <v>Natural Gas</v>
      </c>
      <c r="D2347" s="43" t="str">
        <f t="shared" si="184"/>
        <v>Physical</v>
      </c>
      <c r="E2347" s="43">
        <f>IF(VLOOKUP(S2347,'DD-Lookup'!$J$6:$L$50,3,FALSE)="Monthly",(YEAR(AC2347)-YEAR(AB2347))*12+MONTH(AC2347)-MONTH(AB2347)+1,(AC2347-AB2347+1))</f>
        <v>1</v>
      </c>
      <c r="F2347" s="210">
        <f t="shared" si="185"/>
        <v>5000</v>
      </c>
      <c r="G2347" s="199">
        <v>1354608</v>
      </c>
      <c r="H2347" s="195">
        <v>37049.371284722198</v>
      </c>
      <c r="I2347" t="s">
        <v>2185</v>
      </c>
      <c r="M2347" t="s">
        <v>3341</v>
      </c>
      <c r="N2347" t="s">
        <v>3747</v>
      </c>
      <c r="O2347" t="s">
        <v>487</v>
      </c>
      <c r="P2347" s="196">
        <v>5000</v>
      </c>
      <c r="S2347" t="s">
        <v>3342</v>
      </c>
      <c r="T2347" t="s">
        <v>3557</v>
      </c>
      <c r="U2347" s="198">
        <v>2.4</v>
      </c>
      <c r="V2347" t="s">
        <v>3890</v>
      </c>
      <c r="W2347" t="s">
        <v>3108</v>
      </c>
      <c r="X2347" t="s">
        <v>3092</v>
      </c>
      <c r="Y2347" t="s">
        <v>2469</v>
      </c>
      <c r="Z2347" t="s">
        <v>2995</v>
      </c>
      <c r="AA2347">
        <v>836480</v>
      </c>
      <c r="AB2347" s="195">
        <v>37050.875011574099</v>
      </c>
      <c r="AC2347" s="195">
        <v>37050.875011574099</v>
      </c>
    </row>
    <row r="2348" spans="1:29" x14ac:dyDescent="0.25">
      <c r="A2348" s="43" t="str">
        <f t="shared" si="181"/>
        <v>US Natural Gas Physical</v>
      </c>
      <c r="B2348" s="43" t="str">
        <f t="shared" si="182"/>
        <v>US</v>
      </c>
      <c r="C2348" s="43" t="str">
        <f t="shared" si="183"/>
        <v>Natural Gas</v>
      </c>
      <c r="D2348" s="43" t="str">
        <f t="shared" si="184"/>
        <v>Physical</v>
      </c>
      <c r="E2348" s="43">
        <f>IF(VLOOKUP(S2348,'DD-Lookup'!$J$6:$L$50,3,FALSE)="Monthly",(YEAR(AC2348)-YEAR(AB2348))*12+MONTH(AC2348)-MONTH(AB2348)+1,(AC2348-AB2348+1))</f>
        <v>1</v>
      </c>
      <c r="F2348" s="210">
        <f t="shared" si="185"/>
        <v>5000</v>
      </c>
      <c r="G2348" s="199">
        <v>1354609</v>
      </c>
      <c r="H2348" s="195">
        <v>37049.3713078703</v>
      </c>
      <c r="I2348" t="s">
        <v>2513</v>
      </c>
      <c r="M2348" t="s">
        <v>3341</v>
      </c>
      <c r="N2348" t="s">
        <v>3747</v>
      </c>
      <c r="O2348" t="s">
        <v>1636</v>
      </c>
      <c r="Q2348" s="196">
        <v>5000</v>
      </c>
      <c r="S2348" t="s">
        <v>3342</v>
      </c>
      <c r="T2348" t="s">
        <v>3557</v>
      </c>
      <c r="U2348" s="198">
        <v>3.5249999999999999</v>
      </c>
      <c r="V2348" t="s">
        <v>2514</v>
      </c>
      <c r="W2348" t="s">
        <v>2366</v>
      </c>
      <c r="X2348" t="s">
        <v>3093</v>
      </c>
      <c r="Y2348" t="s">
        <v>2469</v>
      </c>
      <c r="Z2348" t="s">
        <v>2995</v>
      </c>
      <c r="AA2348">
        <v>836482</v>
      </c>
      <c r="AB2348" s="195">
        <v>37050.875011574099</v>
      </c>
      <c r="AC2348" s="195">
        <v>37050.875011574099</v>
      </c>
    </row>
    <row r="2349" spans="1:29" x14ac:dyDescent="0.25">
      <c r="A2349" s="43" t="str">
        <f t="shared" si="181"/>
        <v>US Natural Gas Physical</v>
      </c>
      <c r="B2349" s="43" t="str">
        <f t="shared" si="182"/>
        <v>US</v>
      </c>
      <c r="C2349" s="43" t="str">
        <f t="shared" si="183"/>
        <v>Natural Gas</v>
      </c>
      <c r="D2349" s="43" t="str">
        <f t="shared" si="184"/>
        <v>Physical</v>
      </c>
      <c r="E2349" s="43">
        <f>IF(VLOOKUP(S2349,'DD-Lookup'!$J$6:$L$50,3,FALSE)="Monthly",(YEAR(AC2349)-YEAR(AB2349))*12+MONTH(AC2349)-MONTH(AB2349)+1,(AC2349-AB2349+1))</f>
        <v>1</v>
      </c>
      <c r="F2349" s="210">
        <f t="shared" si="185"/>
        <v>10000</v>
      </c>
      <c r="G2349" s="199">
        <v>1354610</v>
      </c>
      <c r="H2349" s="195">
        <v>37049.371388888903</v>
      </c>
      <c r="I2349" t="s">
        <v>2487</v>
      </c>
      <c r="M2349" t="s">
        <v>3341</v>
      </c>
      <c r="N2349" t="s">
        <v>3747</v>
      </c>
      <c r="O2349" t="s">
        <v>394</v>
      </c>
      <c r="P2349" s="196">
        <v>10000</v>
      </c>
      <c r="S2349" t="s">
        <v>3342</v>
      </c>
      <c r="T2349" t="s">
        <v>3557</v>
      </c>
      <c r="U2349" s="198">
        <v>3.6124999999999998</v>
      </c>
      <c r="V2349" t="s">
        <v>1730</v>
      </c>
      <c r="W2349" t="s">
        <v>2498</v>
      </c>
      <c r="X2349" t="s">
        <v>2499</v>
      </c>
      <c r="Y2349" t="s">
        <v>2469</v>
      </c>
      <c r="Z2349" t="s">
        <v>2995</v>
      </c>
      <c r="AA2349">
        <v>836483</v>
      </c>
      <c r="AB2349" s="195">
        <v>37050.875011574099</v>
      </c>
      <c r="AC2349" s="195">
        <v>37050.875011574099</v>
      </c>
    </row>
    <row r="2350" spans="1:29" x14ac:dyDescent="0.25">
      <c r="A2350" s="43" t="str">
        <f t="shared" si="181"/>
        <v>US Natural Gas Physical</v>
      </c>
      <c r="B2350" s="43" t="str">
        <f t="shared" si="182"/>
        <v>US</v>
      </c>
      <c r="C2350" s="43" t="str">
        <f t="shared" si="183"/>
        <v>Natural Gas</v>
      </c>
      <c r="D2350" s="43" t="str">
        <f t="shared" si="184"/>
        <v>Physical</v>
      </c>
      <c r="E2350" s="43">
        <f>IF(VLOOKUP(S2350,'DD-Lookup'!$J$6:$L$50,3,FALSE)="Monthly",(YEAR(AC2350)-YEAR(AB2350))*12+MONTH(AC2350)-MONTH(AB2350)+1,(AC2350-AB2350+1))</f>
        <v>1</v>
      </c>
      <c r="F2350" s="210">
        <f t="shared" si="185"/>
        <v>10000</v>
      </c>
      <c r="G2350" s="199">
        <v>1354611</v>
      </c>
      <c r="H2350" s="195">
        <v>37049.371400463002</v>
      </c>
      <c r="I2350" t="s">
        <v>2527</v>
      </c>
      <c r="M2350" t="s">
        <v>3341</v>
      </c>
      <c r="N2350" t="s">
        <v>3747</v>
      </c>
      <c r="O2350" t="s">
        <v>2706</v>
      </c>
      <c r="Q2350" s="196">
        <v>10000</v>
      </c>
      <c r="S2350" t="s">
        <v>3342</v>
      </c>
      <c r="T2350" t="s">
        <v>3557</v>
      </c>
      <c r="U2350" s="198">
        <v>3.85</v>
      </c>
      <c r="V2350" t="s">
        <v>1759</v>
      </c>
      <c r="W2350" t="s">
        <v>431</v>
      </c>
      <c r="X2350" t="s">
        <v>3077</v>
      </c>
      <c r="Y2350" t="s">
        <v>2469</v>
      </c>
      <c r="Z2350" t="s">
        <v>2995</v>
      </c>
      <c r="AA2350">
        <v>836484</v>
      </c>
      <c r="AB2350" s="195">
        <v>37050.875011574099</v>
      </c>
      <c r="AC2350" s="195">
        <v>37050.875011574099</v>
      </c>
    </row>
    <row r="2351" spans="1:29" x14ac:dyDescent="0.25">
      <c r="A2351" s="43" t="str">
        <f t="shared" si="181"/>
        <v>US Crude Financial</v>
      </c>
      <c r="B2351" s="43" t="str">
        <f t="shared" si="182"/>
        <v>US</v>
      </c>
      <c r="C2351" s="43" t="str">
        <f t="shared" si="183"/>
        <v>Crude</v>
      </c>
      <c r="D2351" s="43" t="str">
        <f t="shared" si="184"/>
        <v>Financial</v>
      </c>
      <c r="E2351" s="43">
        <f>IF(VLOOKUP(S2351,'DD-Lookup'!$J$6:$L$50,3,FALSE)="Monthly",(YEAR(AC2351)-YEAR(AB2351))*12+MONTH(AC2351)-MONTH(AB2351)+1,(AC2351-AB2351+1))</f>
        <v>1</v>
      </c>
      <c r="F2351" s="210">
        <f t="shared" si="185"/>
        <v>50000</v>
      </c>
      <c r="G2351" s="199">
        <v>1354613</v>
      </c>
      <c r="H2351" s="195">
        <v>37049.371493055602</v>
      </c>
      <c r="I2351" t="s">
        <v>2280</v>
      </c>
      <c r="M2351" t="s">
        <v>3437</v>
      </c>
      <c r="N2351" t="s">
        <v>2653</v>
      </c>
      <c r="O2351" t="s">
        <v>3359</v>
      </c>
      <c r="Q2351" s="196">
        <v>50000</v>
      </c>
      <c r="S2351" t="s">
        <v>3347</v>
      </c>
      <c r="T2351" t="s">
        <v>3557</v>
      </c>
      <c r="U2351" s="198">
        <v>27.64</v>
      </c>
      <c r="V2351" t="s">
        <v>3722</v>
      </c>
      <c r="W2351" t="s">
        <v>2655</v>
      </c>
      <c r="X2351" t="s">
        <v>2656</v>
      </c>
      <c r="Y2351" t="s">
        <v>2778</v>
      </c>
      <c r="Z2351" t="s">
        <v>2995</v>
      </c>
      <c r="AA2351">
        <v>115457</v>
      </c>
      <c r="AB2351" s="195">
        <v>37073</v>
      </c>
      <c r="AC2351" s="195">
        <v>37103</v>
      </c>
    </row>
    <row r="2352" spans="1:29" x14ac:dyDescent="0.25">
      <c r="A2352" s="43" t="str">
        <f t="shared" si="181"/>
        <v>US Natural Gas Physical</v>
      </c>
      <c r="B2352" s="43" t="str">
        <f t="shared" si="182"/>
        <v>US</v>
      </c>
      <c r="C2352" s="43" t="str">
        <f t="shared" si="183"/>
        <v>Natural Gas</v>
      </c>
      <c r="D2352" s="43" t="str">
        <f t="shared" si="184"/>
        <v>Physical</v>
      </c>
      <c r="E2352" s="43">
        <f>IF(VLOOKUP(S2352,'DD-Lookup'!$J$6:$L$50,3,FALSE)="Monthly",(YEAR(AC2352)-YEAR(AB2352))*12+MONTH(AC2352)-MONTH(AB2352)+1,(AC2352-AB2352+1))</f>
        <v>1</v>
      </c>
      <c r="F2352" s="210">
        <f t="shared" si="185"/>
        <v>5000</v>
      </c>
      <c r="G2352" s="199">
        <v>1354615</v>
      </c>
      <c r="H2352" s="195">
        <v>37049.371539351901</v>
      </c>
      <c r="I2352" t="s">
        <v>3360</v>
      </c>
      <c r="M2352" t="s">
        <v>3341</v>
      </c>
      <c r="N2352" t="s">
        <v>3747</v>
      </c>
      <c r="O2352" t="s">
        <v>453</v>
      </c>
      <c r="P2352" s="196">
        <v>5000</v>
      </c>
      <c r="S2352" t="s">
        <v>3342</v>
      </c>
      <c r="T2352" t="s">
        <v>3557</v>
      </c>
      <c r="U2352" s="198">
        <v>5.6</v>
      </c>
      <c r="V2352" t="s">
        <v>2292</v>
      </c>
      <c r="W2352" t="s">
        <v>454</v>
      </c>
      <c r="X2352" t="s">
        <v>3092</v>
      </c>
      <c r="Y2352" t="s">
        <v>2469</v>
      </c>
      <c r="Z2352" t="s">
        <v>2995</v>
      </c>
      <c r="AA2352">
        <v>836487</v>
      </c>
      <c r="AB2352" s="195">
        <v>37050.875011574099</v>
      </c>
      <c r="AC2352" s="195">
        <v>37050.875011574099</v>
      </c>
    </row>
    <row r="2353" spans="1:31" x14ac:dyDescent="0.25">
      <c r="A2353" s="43" t="str">
        <f t="shared" si="181"/>
        <v xml:space="preserve"> Crude Financial</v>
      </c>
      <c r="B2353" s="43" t="str">
        <f t="shared" si="182"/>
        <v/>
      </c>
      <c r="C2353" s="43" t="str">
        <f t="shared" si="183"/>
        <v>Crude</v>
      </c>
      <c r="D2353" s="43" t="str">
        <f t="shared" si="184"/>
        <v>Financial</v>
      </c>
      <c r="E2353" s="43">
        <f>IF(VLOOKUP(S2353,'DD-Lookup'!$J$6:$L$50,3,FALSE)="Monthly",(YEAR(AC2353)-YEAR(AB2353))*12+MONTH(AC2353)-MONTH(AB2353)+1,(AC2353-AB2353+1))</f>
        <v>31</v>
      </c>
      <c r="F2353" s="210">
        <f t="shared" si="185"/>
        <v>775000</v>
      </c>
      <c r="G2353" s="199">
        <v>1354616</v>
      </c>
      <c r="H2353" s="195">
        <v>37049.371550925898</v>
      </c>
      <c r="I2353" t="s">
        <v>2652</v>
      </c>
      <c r="M2353" t="s">
        <v>3437</v>
      </c>
      <c r="N2353" t="s">
        <v>2296</v>
      </c>
      <c r="O2353" t="s">
        <v>2297</v>
      </c>
      <c r="Q2353" s="196">
        <v>25000</v>
      </c>
      <c r="S2353" t="s">
        <v>2298</v>
      </c>
      <c r="T2353" t="s">
        <v>3557</v>
      </c>
      <c r="U2353" s="198">
        <v>28.64</v>
      </c>
      <c r="V2353" t="s">
        <v>3198</v>
      </c>
      <c r="W2353" t="s">
        <v>2648</v>
      </c>
      <c r="X2353" t="s">
        <v>2649</v>
      </c>
      <c r="Y2353" t="s">
        <v>2778</v>
      </c>
      <c r="Z2353" t="s">
        <v>3930</v>
      </c>
      <c r="AA2353">
        <v>115458</v>
      </c>
      <c r="AB2353" s="195">
        <v>37073</v>
      </c>
      <c r="AC2353" s="195">
        <v>37103</v>
      </c>
    </row>
    <row r="2354" spans="1:31" x14ac:dyDescent="0.25">
      <c r="A2354" s="43" t="str">
        <f t="shared" si="181"/>
        <v>US Power Physical</v>
      </c>
      <c r="B2354" s="43" t="str">
        <f t="shared" si="182"/>
        <v>US</v>
      </c>
      <c r="C2354" s="43" t="str">
        <f t="shared" si="183"/>
        <v>Power</v>
      </c>
      <c r="D2354" s="43" t="str">
        <f t="shared" si="184"/>
        <v>Physical</v>
      </c>
      <c r="E2354" s="43">
        <f>IF(VLOOKUP(S2354,'DD-Lookup'!$J$6:$L$50,3,FALSE)="Monthly",(YEAR(AC2354)-YEAR(AB2354))*12+MONTH(AC2354)-MONTH(AB2354)+1,(AC2354-AB2354+1))</f>
        <v>1</v>
      </c>
      <c r="F2354" s="210">
        <f t="shared" si="185"/>
        <v>50</v>
      </c>
      <c r="G2354" s="199">
        <v>1354618</v>
      </c>
      <c r="H2354" s="195">
        <v>37049.371631944399</v>
      </c>
      <c r="I2354" t="s">
        <v>2259</v>
      </c>
      <c r="M2354" t="s">
        <v>2766</v>
      </c>
      <c r="N2354" t="s">
        <v>3361</v>
      </c>
      <c r="O2354" t="s">
        <v>1720</v>
      </c>
      <c r="P2354" s="196">
        <v>50</v>
      </c>
      <c r="S2354" t="s">
        <v>3340</v>
      </c>
      <c r="T2354" t="s">
        <v>3557</v>
      </c>
      <c r="U2354" s="198">
        <v>30.7</v>
      </c>
      <c r="V2354" t="s">
        <v>806</v>
      </c>
      <c r="W2354" t="s">
        <v>3376</v>
      </c>
      <c r="X2354" t="s">
        <v>3377</v>
      </c>
      <c r="Y2354" t="s">
        <v>2662</v>
      </c>
      <c r="Z2354" t="s">
        <v>2990</v>
      </c>
      <c r="AA2354">
        <v>636909.1</v>
      </c>
      <c r="AB2354" s="195">
        <v>37050.875011574099</v>
      </c>
      <c r="AC2354" s="195">
        <v>37050.875011574099</v>
      </c>
    </row>
    <row r="2355" spans="1:31" x14ac:dyDescent="0.25">
      <c r="A2355" s="43" t="str">
        <f t="shared" si="181"/>
        <v>US Natural Gas Physical</v>
      </c>
      <c r="B2355" s="43" t="str">
        <f t="shared" si="182"/>
        <v>US</v>
      </c>
      <c r="C2355" s="43" t="str">
        <f t="shared" si="183"/>
        <v>Natural Gas</v>
      </c>
      <c r="D2355" s="43" t="str">
        <f t="shared" si="184"/>
        <v>Physical</v>
      </c>
      <c r="E2355" s="43">
        <f>IF(VLOOKUP(S2355,'DD-Lookup'!$J$6:$L$50,3,FALSE)="Monthly",(YEAR(AC2355)-YEAR(AB2355))*12+MONTH(AC2355)-MONTH(AB2355)+1,(AC2355-AB2355+1))</f>
        <v>1</v>
      </c>
      <c r="F2355" s="210">
        <f t="shared" si="185"/>
        <v>5000</v>
      </c>
      <c r="G2355" s="199">
        <v>1354619</v>
      </c>
      <c r="H2355" s="195">
        <v>37049.371631944399</v>
      </c>
      <c r="I2355" t="s">
        <v>2507</v>
      </c>
      <c r="M2355" t="s">
        <v>3341</v>
      </c>
      <c r="N2355" t="s">
        <v>3747</v>
      </c>
      <c r="O2355" t="s">
        <v>644</v>
      </c>
      <c r="Q2355" s="196">
        <v>5000</v>
      </c>
      <c r="S2355" t="s">
        <v>3342</v>
      </c>
      <c r="T2355" t="s">
        <v>3557</v>
      </c>
      <c r="U2355" s="198">
        <v>3.55</v>
      </c>
      <c r="V2355" t="s">
        <v>1775</v>
      </c>
      <c r="W2355" t="s">
        <v>3869</v>
      </c>
      <c r="X2355" t="s">
        <v>3870</v>
      </c>
      <c r="Y2355" t="s">
        <v>2469</v>
      </c>
      <c r="Z2355" t="s">
        <v>2995</v>
      </c>
      <c r="AA2355">
        <v>836488</v>
      </c>
      <c r="AB2355" s="195">
        <v>37050.875011574099</v>
      </c>
      <c r="AC2355" s="195">
        <v>37050.875011574099</v>
      </c>
    </row>
    <row r="2356" spans="1:31" x14ac:dyDescent="0.25">
      <c r="A2356" s="43" t="str">
        <f t="shared" si="181"/>
        <v>US Natural Gas Physical</v>
      </c>
      <c r="B2356" s="43" t="str">
        <f t="shared" si="182"/>
        <v>US</v>
      </c>
      <c r="C2356" s="43" t="str">
        <f t="shared" si="183"/>
        <v>Natural Gas</v>
      </c>
      <c r="D2356" s="43" t="str">
        <f t="shared" si="184"/>
        <v>Physical</v>
      </c>
      <c r="E2356" s="43">
        <f>IF(VLOOKUP(S2356,'DD-Lookup'!$J$6:$L$50,3,FALSE)="Monthly",(YEAR(AC2356)-YEAR(AB2356))*12+MONTH(AC2356)-MONTH(AB2356)+1,(AC2356-AB2356+1))</f>
        <v>1</v>
      </c>
      <c r="F2356" s="210">
        <f t="shared" si="185"/>
        <v>20000</v>
      </c>
      <c r="G2356" s="199">
        <v>1354620</v>
      </c>
      <c r="H2356" s="195">
        <v>37049.371643518498</v>
      </c>
      <c r="I2356" t="s">
        <v>2527</v>
      </c>
      <c r="M2356" t="s">
        <v>3341</v>
      </c>
      <c r="N2356" t="s">
        <v>3747</v>
      </c>
      <c r="O2356" t="s">
        <v>1631</v>
      </c>
      <c r="Q2356" s="196">
        <v>20000</v>
      </c>
      <c r="S2356" t="s">
        <v>3342</v>
      </c>
      <c r="T2356" t="s">
        <v>3557</v>
      </c>
      <c r="U2356" s="198">
        <v>3.66</v>
      </c>
      <c r="V2356" t="s">
        <v>3464</v>
      </c>
      <c r="W2356" t="s">
        <v>2366</v>
      </c>
      <c r="X2356" t="s">
        <v>2420</v>
      </c>
      <c r="Y2356" t="s">
        <v>2469</v>
      </c>
      <c r="Z2356" t="s">
        <v>2995</v>
      </c>
      <c r="AA2356">
        <v>836489</v>
      </c>
      <c r="AB2356" s="195">
        <v>37050.875011574099</v>
      </c>
      <c r="AC2356" s="195">
        <v>37050.875011574099</v>
      </c>
    </row>
    <row r="2357" spans="1:31" x14ac:dyDescent="0.25">
      <c r="A2357" s="43" t="str">
        <f t="shared" si="181"/>
        <v>US Power Physical</v>
      </c>
      <c r="B2357" s="43" t="str">
        <f t="shared" si="182"/>
        <v>US</v>
      </c>
      <c r="C2357" s="43" t="str">
        <f t="shared" si="183"/>
        <v>Power</v>
      </c>
      <c r="D2357" s="43" t="str">
        <f t="shared" si="184"/>
        <v>Physical</v>
      </c>
      <c r="E2357" s="43">
        <f>IF(VLOOKUP(S2357,'DD-Lookup'!$J$6:$L$50,3,FALSE)="Monthly",(YEAR(AC2357)-YEAR(AB2357))*12+MONTH(AC2357)-MONTH(AB2357)+1,(AC2357-AB2357+1))</f>
        <v>31</v>
      </c>
      <c r="F2357" s="210">
        <f t="shared" si="185"/>
        <v>775</v>
      </c>
      <c r="G2357" s="199">
        <v>1354621</v>
      </c>
      <c r="H2357" s="195">
        <v>37049.371701388904</v>
      </c>
      <c r="I2357" t="s">
        <v>3382</v>
      </c>
      <c r="M2357" t="s">
        <v>2766</v>
      </c>
      <c r="N2357" t="s">
        <v>3310</v>
      </c>
      <c r="O2357" t="s">
        <v>3774</v>
      </c>
      <c r="P2357" s="196">
        <v>25</v>
      </c>
      <c r="S2357" t="s">
        <v>3340</v>
      </c>
      <c r="T2357" t="s">
        <v>3557</v>
      </c>
      <c r="U2357" s="198">
        <v>179</v>
      </c>
      <c r="V2357" t="s">
        <v>3863</v>
      </c>
      <c r="W2357" t="s">
        <v>3152</v>
      </c>
      <c r="X2357" t="s">
        <v>3312</v>
      </c>
      <c r="Y2357" t="s">
        <v>2662</v>
      </c>
      <c r="Z2357" t="s">
        <v>2990</v>
      </c>
      <c r="AA2357">
        <v>636910.1</v>
      </c>
      <c r="AB2357" s="195">
        <v>37104.875011574099</v>
      </c>
      <c r="AC2357" s="195">
        <v>37134.875011574099</v>
      </c>
    </row>
    <row r="2358" spans="1:31" x14ac:dyDescent="0.25">
      <c r="A2358" s="43" t="str">
        <f t="shared" si="181"/>
        <v xml:space="preserve"> Natural Gas Physical</v>
      </c>
      <c r="B2358" s="43" t="str">
        <f t="shared" si="182"/>
        <v/>
      </c>
      <c r="C2358" s="43" t="str">
        <f t="shared" si="183"/>
        <v>Natural Gas</v>
      </c>
      <c r="D2358" s="43" t="str">
        <f t="shared" si="184"/>
        <v>Physical</v>
      </c>
      <c r="E2358" s="43">
        <f>IF(VLOOKUP(S2358,'DD-Lookup'!$J$6:$L$50,3,FALSE)="Monthly",(YEAR(AC2358)-YEAR(AB2358))*12+MONTH(AC2358)-MONTH(AB2358)+1,(AC2358-AB2358+1))</f>
        <v>1</v>
      </c>
      <c r="F2358" s="210">
        <f t="shared" si="185"/>
        <v>10000</v>
      </c>
      <c r="G2358" s="199">
        <v>1354622</v>
      </c>
      <c r="H2358" s="195">
        <v>37049.371701388904</v>
      </c>
      <c r="I2358" t="s">
        <v>4190</v>
      </c>
      <c r="M2358" t="s">
        <v>3341</v>
      </c>
      <c r="N2358" t="s">
        <v>3104</v>
      </c>
      <c r="O2358" t="s">
        <v>3620</v>
      </c>
      <c r="P2358" s="196">
        <v>10000</v>
      </c>
      <c r="S2358" t="s">
        <v>3719</v>
      </c>
      <c r="T2358" t="s">
        <v>3105</v>
      </c>
      <c r="U2358" s="198">
        <v>4.25</v>
      </c>
      <c r="V2358" t="s">
        <v>786</v>
      </c>
      <c r="W2358" t="s">
        <v>635</v>
      </c>
      <c r="X2358" t="s">
        <v>3106</v>
      </c>
      <c r="Y2358" t="s">
        <v>2469</v>
      </c>
      <c r="Z2358" t="s">
        <v>2996</v>
      </c>
      <c r="AA2358">
        <v>836490</v>
      </c>
      <c r="AB2358" s="195">
        <v>37049.875011574099</v>
      </c>
      <c r="AC2358" s="195">
        <v>37049.875011574099</v>
      </c>
    </row>
    <row r="2359" spans="1:31" x14ac:dyDescent="0.25">
      <c r="A2359" s="43" t="str">
        <f t="shared" si="181"/>
        <v>US Natural Gas Physical</v>
      </c>
      <c r="B2359" s="43" t="str">
        <f t="shared" si="182"/>
        <v>US</v>
      </c>
      <c r="C2359" s="43" t="str">
        <f t="shared" si="183"/>
        <v>Natural Gas</v>
      </c>
      <c r="D2359" s="43" t="str">
        <f t="shared" si="184"/>
        <v>Physical</v>
      </c>
      <c r="E2359" s="43">
        <f>IF(VLOOKUP(S2359,'DD-Lookup'!$J$6:$L$50,3,FALSE)="Monthly",(YEAR(AC2359)-YEAR(AB2359))*12+MONTH(AC2359)-MONTH(AB2359)+1,(AC2359-AB2359+1))</f>
        <v>1</v>
      </c>
      <c r="F2359" s="210">
        <f t="shared" si="185"/>
        <v>5000</v>
      </c>
      <c r="G2359" s="199">
        <v>1354623</v>
      </c>
      <c r="H2359" s="195">
        <v>37049.371712963002</v>
      </c>
      <c r="I2359" t="s">
        <v>2465</v>
      </c>
      <c r="M2359" t="s">
        <v>3341</v>
      </c>
      <c r="N2359" t="s">
        <v>3747</v>
      </c>
      <c r="O2359" t="s">
        <v>453</v>
      </c>
      <c r="P2359" s="196">
        <v>5000</v>
      </c>
      <c r="S2359" t="s">
        <v>3342</v>
      </c>
      <c r="T2359" t="s">
        <v>3557</v>
      </c>
      <c r="U2359" s="198">
        <v>5.6</v>
      </c>
      <c r="V2359" t="s">
        <v>538</v>
      </c>
      <c r="W2359" t="s">
        <v>454</v>
      </c>
      <c r="X2359" t="s">
        <v>3092</v>
      </c>
      <c r="Y2359" t="s">
        <v>2469</v>
      </c>
      <c r="Z2359" t="s">
        <v>2995</v>
      </c>
      <c r="AA2359">
        <v>836491</v>
      </c>
      <c r="AB2359" s="195">
        <v>37050.875011574099</v>
      </c>
      <c r="AC2359" s="195">
        <v>37050.875011574099</v>
      </c>
    </row>
    <row r="2360" spans="1:31" x14ac:dyDescent="0.25">
      <c r="A2360" s="43" t="str">
        <f t="shared" si="181"/>
        <v>US Natural Gas Physical</v>
      </c>
      <c r="B2360" s="43" t="str">
        <f t="shared" si="182"/>
        <v>US</v>
      </c>
      <c r="C2360" s="43" t="str">
        <f t="shared" si="183"/>
        <v>Natural Gas</v>
      </c>
      <c r="D2360" s="43" t="str">
        <f t="shared" si="184"/>
        <v>Physical</v>
      </c>
      <c r="E2360" s="43">
        <f>IF(VLOOKUP(S2360,'DD-Lookup'!$J$6:$L$50,3,FALSE)="Monthly",(YEAR(AC2360)-YEAR(AB2360))*12+MONTH(AC2360)-MONTH(AB2360)+1,(AC2360-AB2360+1))</f>
        <v>1</v>
      </c>
      <c r="F2360" s="210">
        <f t="shared" si="185"/>
        <v>4800</v>
      </c>
      <c r="G2360" s="199">
        <v>1354624</v>
      </c>
      <c r="H2360" s="195">
        <v>37049.371770833299</v>
      </c>
      <c r="I2360" t="s">
        <v>3078</v>
      </c>
      <c r="M2360" t="s">
        <v>3341</v>
      </c>
      <c r="N2360" t="s">
        <v>3747</v>
      </c>
      <c r="O2360" t="s">
        <v>476</v>
      </c>
      <c r="P2360" s="196">
        <v>4800</v>
      </c>
      <c r="S2360" t="s">
        <v>3342</v>
      </c>
      <c r="T2360" t="s">
        <v>3557</v>
      </c>
      <c r="U2360" s="198">
        <v>3.5</v>
      </c>
      <c r="V2360" t="s">
        <v>3517</v>
      </c>
      <c r="W2360" t="s">
        <v>3099</v>
      </c>
      <c r="X2360" t="s">
        <v>3092</v>
      </c>
      <c r="Y2360" t="s">
        <v>2469</v>
      </c>
      <c r="Z2360" t="s">
        <v>2995</v>
      </c>
      <c r="AA2360">
        <v>836492</v>
      </c>
      <c r="AB2360" s="195">
        <v>37050.875011574099</v>
      </c>
      <c r="AC2360" s="195">
        <v>37050.875011574099</v>
      </c>
      <c r="AE2360" s="115">
        <f>IF(S2360="Gallon",F2360/42,F2360)</f>
        <v>4800</v>
      </c>
    </row>
    <row r="2361" spans="1:31" x14ac:dyDescent="0.25">
      <c r="A2361" s="43" t="str">
        <f t="shared" si="181"/>
        <v>US Natural Gas Physical</v>
      </c>
      <c r="B2361" s="43" t="str">
        <f t="shared" si="182"/>
        <v>US</v>
      </c>
      <c r="C2361" s="43" t="str">
        <f t="shared" si="183"/>
        <v>Natural Gas</v>
      </c>
      <c r="D2361" s="43" t="str">
        <f t="shared" si="184"/>
        <v>Physical</v>
      </c>
      <c r="E2361" s="43">
        <f>IF(VLOOKUP(S2361,'DD-Lookup'!$J$6:$L$50,3,FALSE)="Monthly",(YEAR(AC2361)-YEAR(AB2361))*12+MONTH(AC2361)-MONTH(AB2361)+1,(AC2361-AB2361+1))</f>
        <v>1</v>
      </c>
      <c r="F2361" s="210">
        <f t="shared" si="185"/>
        <v>8000</v>
      </c>
      <c r="G2361" s="199">
        <v>1354625</v>
      </c>
      <c r="H2361" s="195">
        <v>37049.371770833299</v>
      </c>
      <c r="I2361" t="s">
        <v>2280</v>
      </c>
      <c r="M2361" t="s">
        <v>3341</v>
      </c>
      <c r="N2361" t="s">
        <v>3747</v>
      </c>
      <c r="O2361" t="s">
        <v>1630</v>
      </c>
      <c r="Q2361" s="196">
        <v>8000</v>
      </c>
      <c r="S2361" t="s">
        <v>3342</v>
      </c>
      <c r="T2361" t="s">
        <v>3557</v>
      </c>
      <c r="U2361" s="198">
        <v>3.7149999999999999</v>
      </c>
      <c r="V2361" t="s">
        <v>2344</v>
      </c>
      <c r="W2361" t="s">
        <v>2175</v>
      </c>
      <c r="X2361" t="s">
        <v>2176</v>
      </c>
      <c r="Y2361" t="s">
        <v>2469</v>
      </c>
      <c r="Z2361" t="s">
        <v>2995</v>
      </c>
      <c r="AA2361">
        <v>836493</v>
      </c>
      <c r="AB2361" s="195">
        <v>37050.875011574099</v>
      </c>
      <c r="AC2361" s="195">
        <v>37050.875011574099</v>
      </c>
    </row>
    <row r="2362" spans="1:31" x14ac:dyDescent="0.25">
      <c r="A2362" s="43" t="str">
        <f t="shared" si="181"/>
        <v>US Natural Gas Physical</v>
      </c>
      <c r="B2362" s="43" t="str">
        <f t="shared" si="182"/>
        <v>US</v>
      </c>
      <c r="C2362" s="43" t="str">
        <f t="shared" si="183"/>
        <v>Natural Gas</v>
      </c>
      <c r="D2362" s="43" t="str">
        <f t="shared" si="184"/>
        <v>Physical</v>
      </c>
      <c r="E2362" s="43">
        <f>IF(VLOOKUP(S2362,'DD-Lookup'!$J$6:$L$50,3,FALSE)="Monthly",(YEAR(AC2362)-YEAR(AB2362))*12+MONTH(AC2362)-MONTH(AB2362)+1,(AC2362-AB2362+1))</f>
        <v>1</v>
      </c>
      <c r="F2362" s="210">
        <f t="shared" si="185"/>
        <v>3400</v>
      </c>
      <c r="G2362" s="199">
        <v>1354626</v>
      </c>
      <c r="H2362" s="195">
        <v>37049.371782407397</v>
      </c>
      <c r="I2362" t="s">
        <v>3375</v>
      </c>
      <c r="M2362" t="s">
        <v>3341</v>
      </c>
      <c r="N2362" t="s">
        <v>3747</v>
      </c>
      <c r="O2362" t="s">
        <v>2706</v>
      </c>
      <c r="Q2362" s="196">
        <v>3400</v>
      </c>
      <c r="S2362" t="s">
        <v>3342</v>
      </c>
      <c r="T2362" t="s">
        <v>3557</v>
      </c>
      <c r="U2362" s="198">
        <v>3.86</v>
      </c>
      <c r="V2362" t="s">
        <v>4136</v>
      </c>
      <c r="W2362" t="s">
        <v>431</v>
      </c>
      <c r="X2362" t="s">
        <v>3077</v>
      </c>
      <c r="Y2362" t="s">
        <v>2469</v>
      </c>
      <c r="Z2362" t="s">
        <v>2995</v>
      </c>
      <c r="AA2362">
        <v>836494</v>
      </c>
      <c r="AB2362" s="195">
        <v>37050.875011574099</v>
      </c>
      <c r="AC2362" s="195">
        <v>37050.875011574099</v>
      </c>
    </row>
    <row r="2363" spans="1:31" x14ac:dyDescent="0.25">
      <c r="A2363" s="43" t="str">
        <f t="shared" si="181"/>
        <v>US Natural Gas Physical</v>
      </c>
      <c r="B2363" s="43" t="str">
        <f t="shared" si="182"/>
        <v>US</v>
      </c>
      <c r="C2363" s="43" t="str">
        <f t="shared" si="183"/>
        <v>Natural Gas</v>
      </c>
      <c r="D2363" s="43" t="str">
        <f t="shared" si="184"/>
        <v>Physical</v>
      </c>
      <c r="E2363" s="43">
        <f>IF(VLOOKUP(S2363,'DD-Lookup'!$J$6:$L$50,3,FALSE)="Monthly",(YEAR(AC2363)-YEAR(AB2363))*12+MONTH(AC2363)-MONTH(AB2363)+1,(AC2363-AB2363+1))</f>
        <v>1</v>
      </c>
      <c r="F2363" s="210">
        <f t="shared" si="185"/>
        <v>20000</v>
      </c>
      <c r="G2363" s="199">
        <v>1354627</v>
      </c>
      <c r="H2363" s="195">
        <v>37049.371805555602</v>
      </c>
      <c r="I2363" t="s">
        <v>2172</v>
      </c>
      <c r="M2363" t="s">
        <v>3341</v>
      </c>
      <c r="N2363" t="s">
        <v>3747</v>
      </c>
      <c r="O2363" t="s">
        <v>393</v>
      </c>
      <c r="P2363" s="196">
        <v>20000</v>
      </c>
      <c r="S2363" t="s">
        <v>3342</v>
      </c>
      <c r="T2363" t="s">
        <v>3557</v>
      </c>
      <c r="U2363" s="198">
        <v>3.48</v>
      </c>
      <c r="V2363" t="s">
        <v>3848</v>
      </c>
      <c r="W2363" t="s">
        <v>2347</v>
      </c>
      <c r="X2363" t="s">
        <v>2484</v>
      </c>
      <c r="Y2363" t="s">
        <v>2469</v>
      </c>
      <c r="Z2363" t="s">
        <v>2995</v>
      </c>
      <c r="AA2363">
        <v>836495</v>
      </c>
      <c r="AB2363" s="195">
        <v>37050.875011574099</v>
      </c>
      <c r="AC2363" s="195">
        <v>37050.875011574099</v>
      </c>
    </row>
    <row r="2364" spans="1:31" x14ac:dyDescent="0.25">
      <c r="A2364" s="43" t="str">
        <f t="shared" si="181"/>
        <v>US Natural Gas Physical</v>
      </c>
      <c r="B2364" s="43" t="str">
        <f t="shared" si="182"/>
        <v>US</v>
      </c>
      <c r="C2364" s="43" t="str">
        <f t="shared" si="183"/>
        <v>Natural Gas</v>
      </c>
      <c r="D2364" s="43" t="str">
        <f t="shared" si="184"/>
        <v>Physical</v>
      </c>
      <c r="E2364" s="43">
        <f>IF(VLOOKUP(S2364,'DD-Lookup'!$J$6:$L$50,3,FALSE)="Monthly",(YEAR(AC2364)-YEAR(AB2364))*12+MONTH(AC2364)-MONTH(AB2364)+1,(AC2364-AB2364+1))</f>
        <v>1</v>
      </c>
      <c r="F2364" s="210">
        <f t="shared" si="185"/>
        <v>5000</v>
      </c>
      <c r="G2364" s="199">
        <v>1354628</v>
      </c>
      <c r="H2364" s="195">
        <v>37049.371817129599</v>
      </c>
      <c r="I2364" t="s">
        <v>807</v>
      </c>
      <c r="M2364" t="s">
        <v>3341</v>
      </c>
      <c r="N2364" t="s">
        <v>3747</v>
      </c>
      <c r="O2364" t="s">
        <v>464</v>
      </c>
      <c r="Q2364" s="196">
        <v>5000</v>
      </c>
      <c r="S2364" t="s">
        <v>3342</v>
      </c>
      <c r="T2364" t="s">
        <v>3557</v>
      </c>
      <c r="U2364" s="198">
        <v>3.7850000000000001</v>
      </c>
      <c r="V2364" t="s">
        <v>808</v>
      </c>
      <c r="W2364" t="s">
        <v>2509</v>
      </c>
      <c r="X2364" t="s">
        <v>2510</v>
      </c>
      <c r="Y2364" t="s">
        <v>2469</v>
      </c>
      <c r="Z2364" t="s">
        <v>2995</v>
      </c>
      <c r="AA2364">
        <v>836497</v>
      </c>
      <c r="AB2364" s="195">
        <v>37050.875011574099</v>
      </c>
      <c r="AC2364" s="195">
        <v>37050.875011574099</v>
      </c>
    </row>
    <row r="2365" spans="1:31" x14ac:dyDescent="0.25">
      <c r="A2365" s="43" t="str">
        <f t="shared" si="181"/>
        <v xml:space="preserve"> Natural Gas Physical</v>
      </c>
      <c r="B2365" s="43" t="str">
        <f t="shared" si="182"/>
        <v/>
      </c>
      <c r="C2365" s="43" t="str">
        <f t="shared" si="183"/>
        <v>Natural Gas</v>
      </c>
      <c r="D2365" s="43" t="str">
        <f t="shared" si="184"/>
        <v>Physical</v>
      </c>
      <c r="E2365" s="43">
        <f>IF(VLOOKUP(S2365,'DD-Lookup'!$J$6:$L$50,3,FALSE)="Monthly",(YEAR(AC2365)-YEAR(AB2365))*12+MONTH(AC2365)-MONTH(AB2365)+1,(AC2365-AB2365+1))</f>
        <v>1</v>
      </c>
      <c r="F2365" s="210">
        <f t="shared" si="185"/>
        <v>5000</v>
      </c>
      <c r="G2365" s="199">
        <v>1354629</v>
      </c>
      <c r="H2365" s="195">
        <v>37049.371828703697</v>
      </c>
      <c r="I2365" t="s">
        <v>2430</v>
      </c>
      <c r="M2365" t="s">
        <v>3341</v>
      </c>
      <c r="N2365" t="s">
        <v>3104</v>
      </c>
      <c r="O2365" t="s">
        <v>799</v>
      </c>
      <c r="Q2365" s="196">
        <v>5000</v>
      </c>
      <c r="S2365" t="s">
        <v>3342</v>
      </c>
      <c r="T2365" t="s">
        <v>3557</v>
      </c>
      <c r="U2365" s="198">
        <v>2.9</v>
      </c>
      <c r="V2365" t="s">
        <v>1763</v>
      </c>
      <c r="W2365" t="s">
        <v>1770</v>
      </c>
      <c r="X2365" t="s">
        <v>3726</v>
      </c>
      <c r="Y2365" t="s">
        <v>2469</v>
      </c>
      <c r="Z2365" t="s">
        <v>2996</v>
      </c>
      <c r="AA2365">
        <v>836496</v>
      </c>
      <c r="AB2365" s="195">
        <v>37050.875011574099</v>
      </c>
      <c r="AC2365" s="195">
        <v>37050.875011574099</v>
      </c>
    </row>
    <row r="2366" spans="1:31" x14ac:dyDescent="0.25">
      <c r="A2366" s="43" t="str">
        <f t="shared" si="181"/>
        <v>US Natural Gas Financial</v>
      </c>
      <c r="B2366" s="43" t="str">
        <f t="shared" si="182"/>
        <v>US</v>
      </c>
      <c r="C2366" s="43" t="str">
        <f t="shared" si="183"/>
        <v>Natural Gas</v>
      </c>
      <c r="D2366" s="43" t="str">
        <f t="shared" si="184"/>
        <v>Financial</v>
      </c>
      <c r="E2366" s="43">
        <f>IF(VLOOKUP(S2366,'DD-Lookup'!$J$6:$L$50,3,FALSE)="Monthly",(YEAR(AC2366)-YEAR(AB2366))*12+MONTH(AC2366)-MONTH(AB2366)+1,(AC2366-AB2366+1))</f>
        <v>31</v>
      </c>
      <c r="F2366" s="210">
        <f t="shared" si="185"/>
        <v>155000</v>
      </c>
      <c r="G2366" s="199">
        <v>1354630</v>
      </c>
      <c r="H2366" s="195">
        <v>37049.371828703697</v>
      </c>
      <c r="I2366" t="s">
        <v>3482</v>
      </c>
      <c r="M2366" t="s">
        <v>3341</v>
      </c>
      <c r="N2366" t="s">
        <v>2476</v>
      </c>
      <c r="O2366" t="s">
        <v>2389</v>
      </c>
      <c r="Q2366" s="196">
        <v>5000</v>
      </c>
      <c r="S2366" t="s">
        <v>3342</v>
      </c>
      <c r="T2366" t="s">
        <v>3557</v>
      </c>
      <c r="U2366" s="198">
        <v>1.25</v>
      </c>
      <c r="V2366" t="s">
        <v>4285</v>
      </c>
      <c r="W2366" t="s">
        <v>2381</v>
      </c>
      <c r="X2366" t="s">
        <v>2382</v>
      </c>
      <c r="Y2366" t="s">
        <v>3575</v>
      </c>
      <c r="Z2366" t="s">
        <v>2995</v>
      </c>
      <c r="AA2366" t="s">
        <v>809</v>
      </c>
      <c r="AB2366" s="195">
        <v>37165.875011574099</v>
      </c>
      <c r="AC2366" s="195">
        <v>37195.875011574099</v>
      </c>
    </row>
    <row r="2367" spans="1:31" x14ac:dyDescent="0.25">
      <c r="A2367" s="43" t="str">
        <f t="shared" si="181"/>
        <v>US Natural Gas Physical</v>
      </c>
      <c r="B2367" s="43" t="str">
        <f t="shared" si="182"/>
        <v>US</v>
      </c>
      <c r="C2367" s="43" t="str">
        <f t="shared" si="183"/>
        <v>Natural Gas</v>
      </c>
      <c r="D2367" s="43" t="str">
        <f t="shared" si="184"/>
        <v>Physical</v>
      </c>
      <c r="E2367" s="43">
        <f>IF(VLOOKUP(S2367,'DD-Lookup'!$J$6:$L$50,3,FALSE)="Monthly",(YEAR(AC2367)-YEAR(AB2367))*12+MONTH(AC2367)-MONTH(AB2367)+1,(AC2367-AB2367+1))</f>
        <v>1</v>
      </c>
      <c r="F2367" s="210">
        <f t="shared" si="185"/>
        <v>20000</v>
      </c>
      <c r="G2367" s="199">
        <v>1354631</v>
      </c>
      <c r="H2367" s="195">
        <v>37049.371863425898</v>
      </c>
      <c r="I2367" t="s">
        <v>3087</v>
      </c>
      <c r="M2367" t="s">
        <v>3341</v>
      </c>
      <c r="N2367" t="s">
        <v>3747</v>
      </c>
      <c r="O2367" t="s">
        <v>1623</v>
      </c>
      <c r="Q2367" s="196">
        <v>20000</v>
      </c>
      <c r="S2367" t="s">
        <v>3342</v>
      </c>
      <c r="T2367" t="s">
        <v>3557</v>
      </c>
      <c r="U2367" s="198">
        <v>3.78</v>
      </c>
      <c r="V2367" t="s">
        <v>2573</v>
      </c>
      <c r="W2367" t="s">
        <v>2190</v>
      </c>
      <c r="X2367" t="s">
        <v>2191</v>
      </c>
      <c r="Y2367" t="s">
        <v>2469</v>
      </c>
      <c r="Z2367" t="s">
        <v>2995</v>
      </c>
      <c r="AA2367">
        <v>836500</v>
      </c>
      <c r="AB2367" s="195">
        <v>37050.875011574099</v>
      </c>
      <c r="AC2367" s="195">
        <v>37050.875011574099</v>
      </c>
    </row>
    <row r="2368" spans="1:31" x14ac:dyDescent="0.25">
      <c r="A2368" s="43" t="str">
        <f t="shared" si="181"/>
        <v>US Natural Gas Physical</v>
      </c>
      <c r="B2368" s="43" t="str">
        <f t="shared" si="182"/>
        <v>US</v>
      </c>
      <c r="C2368" s="43" t="str">
        <f t="shared" si="183"/>
        <v>Natural Gas</v>
      </c>
      <c r="D2368" s="43" t="str">
        <f t="shared" si="184"/>
        <v>Physical</v>
      </c>
      <c r="E2368" s="43">
        <f>IF(VLOOKUP(S2368,'DD-Lookup'!$J$6:$L$50,3,FALSE)="Monthly",(YEAR(AC2368)-YEAR(AB2368))*12+MONTH(AC2368)-MONTH(AB2368)+1,(AC2368-AB2368+1))</f>
        <v>1</v>
      </c>
      <c r="F2368" s="210">
        <f t="shared" si="185"/>
        <v>5000</v>
      </c>
      <c r="G2368" s="199">
        <v>1354632</v>
      </c>
      <c r="H2368" s="195">
        <v>37049.371886574103</v>
      </c>
      <c r="I2368" t="s">
        <v>3100</v>
      </c>
      <c r="M2368" t="s">
        <v>3341</v>
      </c>
      <c r="N2368" t="s">
        <v>3747</v>
      </c>
      <c r="O2368" t="s">
        <v>487</v>
      </c>
      <c r="Q2368" s="196">
        <v>5000</v>
      </c>
      <c r="S2368" t="s">
        <v>3342</v>
      </c>
      <c r="T2368" t="s">
        <v>3557</v>
      </c>
      <c r="U2368" s="198">
        <v>2.4</v>
      </c>
      <c r="V2368" t="s">
        <v>1736</v>
      </c>
      <c r="W2368" t="s">
        <v>3108</v>
      </c>
      <c r="X2368" t="s">
        <v>3092</v>
      </c>
      <c r="Y2368" t="s">
        <v>2469</v>
      </c>
      <c r="Z2368" t="s">
        <v>2995</v>
      </c>
      <c r="AA2368">
        <v>836501</v>
      </c>
      <c r="AB2368" s="195">
        <v>37050.875011574099</v>
      </c>
      <c r="AC2368" s="195">
        <v>37050.875011574099</v>
      </c>
    </row>
    <row r="2369" spans="1:29" x14ac:dyDescent="0.25">
      <c r="A2369" s="43" t="str">
        <f t="shared" si="181"/>
        <v xml:space="preserve"> Power Physical</v>
      </c>
      <c r="B2369" s="43" t="str">
        <f t="shared" si="182"/>
        <v/>
      </c>
      <c r="C2369" s="43" t="str">
        <f t="shared" si="183"/>
        <v>Power</v>
      </c>
      <c r="D2369" s="43" t="str">
        <f t="shared" si="184"/>
        <v>Physical</v>
      </c>
      <c r="E2369" s="43">
        <f>IF(VLOOKUP(S2369,'DD-Lookup'!$J$6:$L$50,3,FALSE)="Monthly",(YEAR(AC2369)-YEAR(AB2369))*12+MONTH(AC2369)-MONTH(AB2369)+1,(AC2369-AB2369+1))</f>
        <v>365</v>
      </c>
      <c r="F2369" s="210">
        <f t="shared" si="185"/>
        <v>9125</v>
      </c>
      <c r="G2369" s="199">
        <v>1354634</v>
      </c>
      <c r="H2369" s="195">
        <v>37049.371932870403</v>
      </c>
      <c r="I2369" t="s">
        <v>4169</v>
      </c>
      <c r="M2369" t="s">
        <v>2766</v>
      </c>
      <c r="N2369" t="s">
        <v>4022</v>
      </c>
      <c r="O2369" t="s">
        <v>1686</v>
      </c>
      <c r="Q2369" s="196">
        <v>25</v>
      </c>
      <c r="S2369" t="s">
        <v>3340</v>
      </c>
      <c r="T2369" t="s">
        <v>4023</v>
      </c>
      <c r="U2369" s="198">
        <v>32.15</v>
      </c>
      <c r="V2369" t="s">
        <v>4170</v>
      </c>
      <c r="W2369" t="s">
        <v>4051</v>
      </c>
      <c r="X2369" t="s">
        <v>4026</v>
      </c>
      <c r="Y2369" t="s">
        <v>4027</v>
      </c>
      <c r="Z2369" t="s">
        <v>3562</v>
      </c>
      <c r="AA2369">
        <v>111988.1</v>
      </c>
      <c r="AB2369" s="195">
        <v>37257</v>
      </c>
      <c r="AC2369" s="195">
        <v>37621</v>
      </c>
    </row>
    <row r="2370" spans="1:29" x14ac:dyDescent="0.25">
      <c r="A2370" s="43" t="str">
        <f t="shared" si="181"/>
        <v>US Natural Gas Physical</v>
      </c>
      <c r="B2370" s="43" t="str">
        <f t="shared" si="182"/>
        <v>US</v>
      </c>
      <c r="C2370" s="43" t="str">
        <f t="shared" si="183"/>
        <v>Natural Gas</v>
      </c>
      <c r="D2370" s="43" t="str">
        <f t="shared" si="184"/>
        <v>Physical</v>
      </c>
      <c r="E2370" s="43">
        <f>IF(VLOOKUP(S2370,'DD-Lookup'!$J$6:$L$50,3,FALSE)="Monthly",(YEAR(AC2370)-YEAR(AB2370))*12+MONTH(AC2370)-MONTH(AB2370)+1,(AC2370-AB2370+1))</f>
        <v>1</v>
      </c>
      <c r="F2370" s="210">
        <f t="shared" si="185"/>
        <v>10000</v>
      </c>
      <c r="G2370" s="199">
        <v>1354635</v>
      </c>
      <c r="H2370" s="195">
        <v>37049.3719444444</v>
      </c>
      <c r="I2370" t="s">
        <v>2244</v>
      </c>
      <c r="M2370" t="s">
        <v>3341</v>
      </c>
      <c r="N2370" t="s">
        <v>3747</v>
      </c>
      <c r="O2370" t="s">
        <v>472</v>
      </c>
      <c r="P2370" s="196">
        <v>10000</v>
      </c>
      <c r="S2370" t="s">
        <v>3342</v>
      </c>
      <c r="T2370" t="s">
        <v>3557</v>
      </c>
      <c r="U2370" s="198">
        <v>2.5499999999999998</v>
      </c>
      <c r="V2370" t="s">
        <v>3627</v>
      </c>
      <c r="W2370" t="s">
        <v>3147</v>
      </c>
      <c r="X2370" t="s">
        <v>3092</v>
      </c>
      <c r="Y2370" t="s">
        <v>2469</v>
      </c>
      <c r="Z2370" t="s">
        <v>2995</v>
      </c>
      <c r="AA2370">
        <v>836503</v>
      </c>
      <c r="AB2370" s="195">
        <v>37050.875011574099</v>
      </c>
      <c r="AC2370" s="195">
        <v>37050.875011574099</v>
      </c>
    </row>
    <row r="2371" spans="1:29" x14ac:dyDescent="0.25">
      <c r="A2371" s="43" t="str">
        <f t="shared" si="181"/>
        <v>US Natural Gas Physical</v>
      </c>
      <c r="B2371" s="43" t="str">
        <f t="shared" si="182"/>
        <v>US</v>
      </c>
      <c r="C2371" s="43" t="str">
        <f t="shared" si="183"/>
        <v>Natural Gas</v>
      </c>
      <c r="D2371" s="43" t="str">
        <f t="shared" si="184"/>
        <v>Physical</v>
      </c>
      <c r="E2371" s="43">
        <f>IF(VLOOKUP(S2371,'DD-Lookup'!$J$6:$L$50,3,FALSE)="Monthly",(YEAR(AC2371)-YEAR(AB2371))*12+MONTH(AC2371)-MONTH(AB2371)+1,(AC2371-AB2371+1))</f>
        <v>1</v>
      </c>
      <c r="F2371" s="210">
        <f t="shared" si="185"/>
        <v>10000</v>
      </c>
      <c r="G2371" s="199">
        <v>1354636</v>
      </c>
      <c r="H2371" s="195">
        <v>37049.371990740699</v>
      </c>
      <c r="I2371" t="s">
        <v>2436</v>
      </c>
      <c r="M2371" t="s">
        <v>3341</v>
      </c>
      <c r="N2371" t="s">
        <v>3747</v>
      </c>
      <c r="O2371" t="s">
        <v>442</v>
      </c>
      <c r="P2371" s="196">
        <v>10000</v>
      </c>
      <c r="S2371" t="s">
        <v>3342</v>
      </c>
      <c r="T2371" t="s">
        <v>3557</v>
      </c>
      <c r="U2371" s="198">
        <v>3.7749999999999999</v>
      </c>
      <c r="V2371" t="s">
        <v>3618</v>
      </c>
      <c r="W2371" t="s">
        <v>2509</v>
      </c>
      <c r="X2371" t="s">
        <v>2510</v>
      </c>
      <c r="Y2371" t="s">
        <v>2469</v>
      </c>
      <c r="Z2371" t="s">
        <v>2995</v>
      </c>
      <c r="AA2371">
        <v>836504</v>
      </c>
      <c r="AB2371" s="195">
        <v>37050.875011574099</v>
      </c>
      <c r="AC2371" s="195">
        <v>37050.875011574099</v>
      </c>
    </row>
    <row r="2372" spans="1:29" x14ac:dyDescent="0.25">
      <c r="A2372" s="43" t="str">
        <f t="shared" si="181"/>
        <v>US Power Physical</v>
      </c>
      <c r="B2372" s="43" t="str">
        <f t="shared" si="182"/>
        <v>US</v>
      </c>
      <c r="C2372" s="43" t="str">
        <f t="shared" si="183"/>
        <v>Power</v>
      </c>
      <c r="D2372" s="43" t="str">
        <f t="shared" si="184"/>
        <v>Physical</v>
      </c>
      <c r="E2372" s="43">
        <f>IF(VLOOKUP(S2372,'DD-Lookup'!$J$6:$L$50,3,FALSE)="Monthly",(YEAR(AC2372)-YEAR(AB2372))*12+MONTH(AC2372)-MONTH(AB2372)+1,(AC2372-AB2372+1))</f>
        <v>5</v>
      </c>
      <c r="F2372" s="210">
        <f t="shared" si="185"/>
        <v>250</v>
      </c>
      <c r="G2372" s="199">
        <v>1354638</v>
      </c>
      <c r="H2372" s="195">
        <v>37049.372002314798</v>
      </c>
      <c r="I2372" t="s">
        <v>3530</v>
      </c>
      <c r="M2372" t="s">
        <v>2766</v>
      </c>
      <c r="N2372" t="s">
        <v>3361</v>
      </c>
      <c r="O2372" t="s">
        <v>3844</v>
      </c>
      <c r="Q2372" s="196">
        <v>50</v>
      </c>
      <c r="S2372" t="s">
        <v>3340</v>
      </c>
      <c r="T2372" t="s">
        <v>3557</v>
      </c>
      <c r="U2372" s="198">
        <v>55</v>
      </c>
      <c r="V2372" t="s">
        <v>3742</v>
      </c>
      <c r="W2372" t="s">
        <v>2278</v>
      </c>
      <c r="X2372" t="s">
        <v>3513</v>
      </c>
      <c r="Y2372" t="s">
        <v>2662</v>
      </c>
      <c r="Z2372" t="s">
        <v>2990</v>
      </c>
      <c r="AA2372">
        <v>636911.1</v>
      </c>
      <c r="AB2372" s="195">
        <v>37053.875</v>
      </c>
      <c r="AC2372" s="195">
        <v>37057.875</v>
      </c>
    </row>
    <row r="2373" spans="1:29" x14ac:dyDescent="0.25">
      <c r="A2373" s="43" t="str">
        <f t="shared" si="181"/>
        <v>US Natural Gas Physical</v>
      </c>
      <c r="B2373" s="43" t="str">
        <f t="shared" si="182"/>
        <v>US</v>
      </c>
      <c r="C2373" s="43" t="str">
        <f t="shared" si="183"/>
        <v>Natural Gas</v>
      </c>
      <c r="D2373" s="43" t="str">
        <f t="shared" si="184"/>
        <v>Physical</v>
      </c>
      <c r="E2373" s="43">
        <f>IF(VLOOKUP(S2373,'DD-Lookup'!$J$6:$L$50,3,FALSE)="Monthly",(YEAR(AC2373)-YEAR(AB2373))*12+MONTH(AC2373)-MONTH(AB2373)+1,(AC2373-AB2373+1))</f>
        <v>1</v>
      </c>
      <c r="F2373" s="210">
        <f t="shared" si="185"/>
        <v>10000</v>
      </c>
      <c r="G2373" s="199">
        <v>1354639</v>
      </c>
      <c r="H2373" s="195">
        <v>37049.372037036999</v>
      </c>
      <c r="I2373" t="s">
        <v>2269</v>
      </c>
      <c r="M2373" t="s">
        <v>3341</v>
      </c>
      <c r="N2373" t="s">
        <v>3747</v>
      </c>
      <c r="O2373" t="s">
        <v>464</v>
      </c>
      <c r="Q2373" s="196">
        <v>10000</v>
      </c>
      <c r="S2373" t="s">
        <v>3342</v>
      </c>
      <c r="T2373" t="s">
        <v>3557</v>
      </c>
      <c r="U2373" s="198">
        <v>3.79</v>
      </c>
      <c r="V2373" t="s">
        <v>2361</v>
      </c>
      <c r="W2373" t="s">
        <v>2509</v>
      </c>
      <c r="X2373" t="s">
        <v>2510</v>
      </c>
      <c r="Y2373" t="s">
        <v>2469</v>
      </c>
      <c r="Z2373" t="s">
        <v>2995</v>
      </c>
      <c r="AA2373">
        <v>836502</v>
      </c>
      <c r="AB2373" s="195">
        <v>37050.875011574099</v>
      </c>
      <c r="AC2373" s="195">
        <v>37050.875011574099</v>
      </c>
    </row>
    <row r="2374" spans="1:29" x14ac:dyDescent="0.25">
      <c r="A2374" s="43" t="str">
        <f t="shared" si="181"/>
        <v>US Natural Gas Physical</v>
      </c>
      <c r="B2374" s="43" t="str">
        <f t="shared" si="182"/>
        <v>US</v>
      </c>
      <c r="C2374" s="43" t="str">
        <f t="shared" si="183"/>
        <v>Natural Gas</v>
      </c>
      <c r="D2374" s="43" t="str">
        <f t="shared" si="184"/>
        <v>Physical</v>
      </c>
      <c r="E2374" s="43">
        <f>IF(VLOOKUP(S2374,'DD-Lookup'!$J$6:$L$50,3,FALSE)="Monthly",(YEAR(AC2374)-YEAR(AB2374))*12+MONTH(AC2374)-MONTH(AB2374)+1,(AC2374-AB2374+1))</f>
        <v>1</v>
      </c>
      <c r="F2374" s="210">
        <f t="shared" si="185"/>
        <v>20000</v>
      </c>
      <c r="G2374" s="199">
        <v>1354640</v>
      </c>
      <c r="H2374" s="195">
        <v>37049.372060185196</v>
      </c>
      <c r="I2374" t="s">
        <v>2254</v>
      </c>
      <c r="M2374" t="s">
        <v>3341</v>
      </c>
      <c r="N2374" t="s">
        <v>3747</v>
      </c>
      <c r="O2374" t="s">
        <v>1623</v>
      </c>
      <c r="Q2374" s="196">
        <v>20000</v>
      </c>
      <c r="S2374" t="s">
        <v>3342</v>
      </c>
      <c r="T2374" t="s">
        <v>3557</v>
      </c>
      <c r="U2374" s="198">
        <v>3.7850000000000001</v>
      </c>
      <c r="V2374" t="s">
        <v>3073</v>
      </c>
      <c r="W2374" t="s">
        <v>2190</v>
      </c>
      <c r="X2374" t="s">
        <v>2191</v>
      </c>
      <c r="Y2374" t="s">
        <v>2469</v>
      </c>
      <c r="Z2374" t="s">
        <v>2995</v>
      </c>
      <c r="AA2374">
        <v>836506</v>
      </c>
      <c r="AB2374" s="195">
        <v>37050.875011574099</v>
      </c>
      <c r="AC2374" s="195">
        <v>37050.875011574099</v>
      </c>
    </row>
    <row r="2375" spans="1:29" x14ac:dyDescent="0.25">
      <c r="A2375" s="43" t="str">
        <f t="shared" si="181"/>
        <v>US Natural Gas Physical</v>
      </c>
      <c r="B2375" s="43" t="str">
        <f t="shared" si="182"/>
        <v>US</v>
      </c>
      <c r="C2375" s="43" t="str">
        <f t="shared" si="183"/>
        <v>Natural Gas</v>
      </c>
      <c r="D2375" s="43" t="str">
        <f t="shared" si="184"/>
        <v>Physical</v>
      </c>
      <c r="E2375" s="43">
        <f>IF(VLOOKUP(S2375,'DD-Lookup'!$J$6:$L$50,3,FALSE)="Monthly",(YEAR(AC2375)-YEAR(AB2375))*12+MONTH(AC2375)-MONTH(AB2375)+1,(AC2375-AB2375+1))</f>
        <v>1</v>
      </c>
      <c r="F2375" s="210">
        <f t="shared" si="185"/>
        <v>1634</v>
      </c>
      <c r="G2375" s="199">
        <v>1354641</v>
      </c>
      <c r="H2375" s="195">
        <v>37049.372094907398</v>
      </c>
      <c r="I2375" t="s">
        <v>3085</v>
      </c>
      <c r="M2375" t="s">
        <v>3341</v>
      </c>
      <c r="N2375" t="s">
        <v>3747</v>
      </c>
      <c r="O2375" t="s">
        <v>1632</v>
      </c>
      <c r="P2375" s="196">
        <v>1634</v>
      </c>
      <c r="S2375" t="s">
        <v>3342</v>
      </c>
      <c r="T2375" t="s">
        <v>3557</v>
      </c>
      <c r="U2375" s="198">
        <v>3.5350000000000001</v>
      </c>
      <c r="V2375" t="s">
        <v>2353</v>
      </c>
      <c r="W2375" t="s">
        <v>2181</v>
      </c>
      <c r="X2375" t="s">
        <v>3093</v>
      </c>
      <c r="Y2375" t="s">
        <v>2469</v>
      </c>
      <c r="Z2375" t="s">
        <v>2995</v>
      </c>
      <c r="AA2375">
        <v>836508</v>
      </c>
      <c r="AB2375" s="195">
        <v>37050.875011574099</v>
      </c>
      <c r="AC2375" s="195">
        <v>37050.875011574099</v>
      </c>
    </row>
    <row r="2376" spans="1:29" x14ac:dyDescent="0.25">
      <c r="A2376" s="43" t="str">
        <f t="shared" si="181"/>
        <v>US Natural Gas Physical</v>
      </c>
      <c r="B2376" s="43" t="str">
        <f t="shared" si="182"/>
        <v>US</v>
      </c>
      <c r="C2376" s="43" t="str">
        <f t="shared" si="183"/>
        <v>Natural Gas</v>
      </c>
      <c r="D2376" s="43" t="str">
        <f t="shared" si="184"/>
        <v>Physical</v>
      </c>
      <c r="E2376" s="43">
        <f>IF(VLOOKUP(S2376,'DD-Lookup'!$J$6:$L$50,3,FALSE)="Monthly",(YEAR(AC2376)-YEAR(AB2376))*12+MONTH(AC2376)-MONTH(AB2376)+1,(AC2376-AB2376+1))</f>
        <v>1</v>
      </c>
      <c r="F2376" s="210">
        <f t="shared" si="185"/>
        <v>5200</v>
      </c>
      <c r="G2376" s="199">
        <v>1354642</v>
      </c>
      <c r="H2376" s="195">
        <v>37049.372118055602</v>
      </c>
      <c r="I2376" t="s">
        <v>3443</v>
      </c>
      <c r="M2376" t="s">
        <v>3341</v>
      </c>
      <c r="N2376" t="s">
        <v>3747</v>
      </c>
      <c r="O2376" t="s">
        <v>476</v>
      </c>
      <c r="P2376" s="196">
        <v>5200</v>
      </c>
      <c r="S2376" t="s">
        <v>3342</v>
      </c>
      <c r="T2376" t="s">
        <v>3557</v>
      </c>
      <c r="U2376" s="198">
        <v>3.5</v>
      </c>
      <c r="V2376" t="s">
        <v>557</v>
      </c>
      <c r="W2376" t="s">
        <v>3099</v>
      </c>
      <c r="X2376" t="s">
        <v>3092</v>
      </c>
      <c r="Y2376" t="s">
        <v>2469</v>
      </c>
      <c r="Z2376" t="s">
        <v>2995</v>
      </c>
      <c r="AA2376">
        <v>836509</v>
      </c>
      <c r="AB2376" s="195">
        <v>37050.875011574099</v>
      </c>
      <c r="AC2376" s="195">
        <v>37050.875011574099</v>
      </c>
    </row>
    <row r="2377" spans="1:29" x14ac:dyDescent="0.25">
      <c r="A2377" s="43" t="str">
        <f t="shared" si="181"/>
        <v>US Natural Gas Physical</v>
      </c>
      <c r="B2377" s="43" t="str">
        <f t="shared" si="182"/>
        <v>US</v>
      </c>
      <c r="C2377" s="43" t="str">
        <f t="shared" si="183"/>
        <v>Natural Gas</v>
      </c>
      <c r="D2377" s="43" t="str">
        <f t="shared" si="184"/>
        <v>Physical</v>
      </c>
      <c r="E2377" s="43">
        <f>IF(VLOOKUP(S2377,'DD-Lookup'!$J$6:$L$50,3,FALSE)="Monthly",(YEAR(AC2377)-YEAR(AB2377))*12+MONTH(AC2377)-MONTH(AB2377)+1,(AC2377-AB2377+1))</f>
        <v>1</v>
      </c>
      <c r="F2377" s="210">
        <f t="shared" si="185"/>
        <v>12509</v>
      </c>
      <c r="G2377" s="199">
        <v>1354643</v>
      </c>
      <c r="H2377" s="195">
        <v>37049.372175925899</v>
      </c>
      <c r="I2377" t="s">
        <v>2456</v>
      </c>
      <c r="M2377" t="s">
        <v>3341</v>
      </c>
      <c r="N2377" t="s">
        <v>3747</v>
      </c>
      <c r="O2377" t="s">
        <v>1624</v>
      </c>
      <c r="P2377" s="196">
        <v>12509</v>
      </c>
      <c r="S2377" t="s">
        <v>3342</v>
      </c>
      <c r="T2377" t="s">
        <v>3557</v>
      </c>
      <c r="U2377" s="198">
        <v>3.5724999999999998</v>
      </c>
      <c r="V2377" t="s">
        <v>2226</v>
      </c>
      <c r="W2377" t="s">
        <v>2366</v>
      </c>
      <c r="X2377" t="s">
        <v>3093</v>
      </c>
      <c r="Y2377" t="s">
        <v>2469</v>
      </c>
      <c r="Z2377" t="s">
        <v>2995</v>
      </c>
      <c r="AA2377">
        <v>836510</v>
      </c>
      <c r="AB2377" s="195">
        <v>37050.875011574099</v>
      </c>
      <c r="AC2377" s="195">
        <v>37050.875011574099</v>
      </c>
    </row>
    <row r="2378" spans="1:29" x14ac:dyDescent="0.25">
      <c r="A2378" s="43" t="str">
        <f t="shared" si="181"/>
        <v>US Natural Gas Physical</v>
      </c>
      <c r="B2378" s="43" t="str">
        <f t="shared" si="182"/>
        <v>US</v>
      </c>
      <c r="C2378" s="43" t="str">
        <f t="shared" si="183"/>
        <v>Natural Gas</v>
      </c>
      <c r="D2378" s="43" t="str">
        <f t="shared" si="184"/>
        <v>Physical</v>
      </c>
      <c r="E2378" s="43">
        <f>IF(VLOOKUP(S2378,'DD-Lookup'!$J$6:$L$50,3,FALSE)="Monthly",(YEAR(AC2378)-YEAR(AB2378))*12+MONTH(AC2378)-MONTH(AB2378)+1,(AC2378-AB2378+1))</f>
        <v>1</v>
      </c>
      <c r="F2378" s="210">
        <f t="shared" si="185"/>
        <v>20000</v>
      </c>
      <c r="G2378" s="199">
        <v>1354645</v>
      </c>
      <c r="H2378" s="195">
        <v>37049.372233796297</v>
      </c>
      <c r="I2378" t="s">
        <v>2456</v>
      </c>
      <c r="M2378" t="s">
        <v>3341</v>
      </c>
      <c r="N2378" t="s">
        <v>3747</v>
      </c>
      <c r="O2378" t="s">
        <v>1624</v>
      </c>
      <c r="P2378" s="196">
        <v>20000</v>
      </c>
      <c r="S2378" t="s">
        <v>3342</v>
      </c>
      <c r="T2378" t="s">
        <v>3557</v>
      </c>
      <c r="U2378" s="198">
        <v>3.5674999999999999</v>
      </c>
      <c r="V2378" t="s">
        <v>2226</v>
      </c>
      <c r="W2378" t="s">
        <v>2366</v>
      </c>
      <c r="X2378" t="s">
        <v>3093</v>
      </c>
      <c r="Y2378" t="s">
        <v>2469</v>
      </c>
      <c r="Z2378" t="s">
        <v>2995</v>
      </c>
      <c r="AA2378">
        <v>836511</v>
      </c>
      <c r="AB2378" s="195">
        <v>37050.875011574099</v>
      </c>
      <c r="AC2378" s="195">
        <v>37050.875011574099</v>
      </c>
    </row>
    <row r="2379" spans="1:29" x14ac:dyDescent="0.25">
      <c r="A2379" s="43" t="str">
        <f t="shared" ref="A2379:A2442" si="186">B2379&amp;" "&amp;C2379&amp;" "&amp;D2379</f>
        <v>US Natural Gas Physical</v>
      </c>
      <c r="B2379" s="43" t="str">
        <f t="shared" ref="B2379:B2442" si="187">IF((LEFT(N2379,2)="US"),"US","")</f>
        <v>US</v>
      </c>
      <c r="C2379" s="43" t="str">
        <f t="shared" ref="C2379:C2442" si="188">M2379</f>
        <v>Natural Gas</v>
      </c>
      <c r="D2379" s="43" t="str">
        <f t="shared" ref="D2379:D2442" si="189">IF(ISNUMBER(FIND("Phy",N2379))=TRUE,"Physical","Financial")</f>
        <v>Physical</v>
      </c>
      <c r="E2379" s="43">
        <f>IF(VLOOKUP(S2379,'DD-Lookup'!$J$6:$L$50,3,FALSE)="Monthly",(YEAR(AC2379)-YEAR(AB2379))*12+MONTH(AC2379)-MONTH(AB2379)+1,(AC2379-AB2379+1))</f>
        <v>1</v>
      </c>
      <c r="F2379" s="210">
        <f t="shared" ref="F2379:F2442" si="190">E2379*SUM(P2379:Q2379)</f>
        <v>5000</v>
      </c>
      <c r="G2379" s="199">
        <v>1354644</v>
      </c>
      <c r="H2379" s="195">
        <v>37049.372233796297</v>
      </c>
      <c r="I2379" t="s">
        <v>2527</v>
      </c>
      <c r="M2379" t="s">
        <v>3341</v>
      </c>
      <c r="N2379" t="s">
        <v>3747</v>
      </c>
      <c r="O2379" t="s">
        <v>1633</v>
      </c>
      <c r="P2379" s="196">
        <v>5000</v>
      </c>
      <c r="S2379" t="s">
        <v>3342</v>
      </c>
      <c r="T2379" t="s">
        <v>3557</v>
      </c>
      <c r="U2379" s="198">
        <v>3.4849999999999999</v>
      </c>
      <c r="V2379" t="s">
        <v>2174</v>
      </c>
      <c r="W2379" t="s">
        <v>2181</v>
      </c>
      <c r="X2379" t="s">
        <v>3093</v>
      </c>
      <c r="Y2379" t="s">
        <v>2469</v>
      </c>
      <c r="Z2379" t="s">
        <v>2995</v>
      </c>
      <c r="AA2379">
        <v>836516</v>
      </c>
      <c r="AB2379" s="195">
        <v>37050.875011574099</v>
      </c>
      <c r="AC2379" s="195">
        <v>37050.875011574099</v>
      </c>
    </row>
    <row r="2380" spans="1:29" x14ac:dyDescent="0.25">
      <c r="A2380" s="43" t="str">
        <f t="shared" si="186"/>
        <v>US Natural Gas Physical</v>
      </c>
      <c r="B2380" s="43" t="str">
        <f t="shared" si="187"/>
        <v>US</v>
      </c>
      <c r="C2380" s="43" t="str">
        <f t="shared" si="188"/>
        <v>Natural Gas</v>
      </c>
      <c r="D2380" s="43" t="str">
        <f t="shared" si="189"/>
        <v>Physical</v>
      </c>
      <c r="E2380" s="43">
        <f>IF(VLOOKUP(S2380,'DD-Lookup'!$J$6:$L$50,3,FALSE)="Monthly",(YEAR(AC2380)-YEAR(AB2380))*12+MONTH(AC2380)-MONTH(AB2380)+1,(AC2380-AB2380+1))</f>
        <v>1</v>
      </c>
      <c r="F2380" s="210">
        <f t="shared" si="190"/>
        <v>6074</v>
      </c>
      <c r="G2380" s="199">
        <v>1354647</v>
      </c>
      <c r="H2380" s="195">
        <v>37049.372291666703</v>
      </c>
      <c r="I2380" t="s">
        <v>2254</v>
      </c>
      <c r="M2380" t="s">
        <v>3341</v>
      </c>
      <c r="N2380" t="s">
        <v>3747</v>
      </c>
      <c r="O2380" t="s">
        <v>393</v>
      </c>
      <c r="Q2380" s="196">
        <v>6074</v>
      </c>
      <c r="S2380" t="s">
        <v>3342</v>
      </c>
      <c r="T2380" t="s">
        <v>3557</v>
      </c>
      <c r="U2380" s="198">
        <v>3.4874999999999998</v>
      </c>
      <c r="V2380" t="s">
        <v>2466</v>
      </c>
      <c r="W2380" t="s">
        <v>2347</v>
      </c>
      <c r="X2380" t="s">
        <v>2484</v>
      </c>
      <c r="Y2380" t="s">
        <v>2469</v>
      </c>
      <c r="Z2380" t="s">
        <v>2995</v>
      </c>
      <c r="AA2380">
        <v>836514</v>
      </c>
      <c r="AB2380" s="195">
        <v>37050.875011574099</v>
      </c>
      <c r="AC2380" s="195">
        <v>37050.875011574099</v>
      </c>
    </row>
    <row r="2381" spans="1:29" x14ac:dyDescent="0.25">
      <c r="A2381" s="43" t="str">
        <f t="shared" si="186"/>
        <v>US Natural Gas Physical</v>
      </c>
      <c r="B2381" s="43" t="str">
        <f t="shared" si="187"/>
        <v>US</v>
      </c>
      <c r="C2381" s="43" t="str">
        <f t="shared" si="188"/>
        <v>Natural Gas</v>
      </c>
      <c r="D2381" s="43" t="str">
        <f t="shared" si="189"/>
        <v>Physical</v>
      </c>
      <c r="E2381" s="43">
        <f>IF(VLOOKUP(S2381,'DD-Lookup'!$J$6:$L$50,3,FALSE)="Monthly",(YEAR(AC2381)-YEAR(AB2381))*12+MONTH(AC2381)-MONTH(AB2381)+1,(AC2381-AB2381+1))</f>
        <v>1</v>
      </c>
      <c r="F2381" s="210">
        <f t="shared" si="190"/>
        <v>5000</v>
      </c>
      <c r="G2381" s="199">
        <v>1354648</v>
      </c>
      <c r="H2381" s="195">
        <v>37049.372314814798</v>
      </c>
      <c r="I2381" t="s">
        <v>2185</v>
      </c>
      <c r="M2381" t="s">
        <v>3341</v>
      </c>
      <c r="N2381" t="s">
        <v>3747</v>
      </c>
      <c r="O2381" t="s">
        <v>487</v>
      </c>
      <c r="P2381" s="196">
        <v>5000</v>
      </c>
      <c r="S2381" t="s">
        <v>3342</v>
      </c>
      <c r="T2381" t="s">
        <v>3557</v>
      </c>
      <c r="U2381" s="198">
        <v>2.38</v>
      </c>
      <c r="V2381" t="s">
        <v>2186</v>
      </c>
      <c r="W2381" t="s">
        <v>3108</v>
      </c>
      <c r="X2381" t="s">
        <v>3092</v>
      </c>
      <c r="Y2381" t="s">
        <v>2469</v>
      </c>
      <c r="Z2381" t="s">
        <v>2995</v>
      </c>
      <c r="AA2381">
        <v>836513</v>
      </c>
      <c r="AB2381" s="195">
        <v>37050.875011574099</v>
      </c>
      <c r="AC2381" s="195">
        <v>37050.875011574099</v>
      </c>
    </row>
    <row r="2382" spans="1:29" x14ac:dyDescent="0.25">
      <c r="A2382" s="43" t="str">
        <f t="shared" si="186"/>
        <v xml:space="preserve"> Natural Gas Physical</v>
      </c>
      <c r="B2382" s="43" t="str">
        <f t="shared" si="187"/>
        <v/>
      </c>
      <c r="C2382" s="43" t="str">
        <f t="shared" si="188"/>
        <v>Natural Gas</v>
      </c>
      <c r="D2382" s="43" t="str">
        <f t="shared" si="189"/>
        <v>Physical</v>
      </c>
      <c r="E2382" s="43">
        <f>IF(VLOOKUP(S2382,'DD-Lookup'!$J$6:$L$50,3,FALSE)="Monthly",(YEAR(AC2382)-YEAR(AB2382))*12+MONTH(AC2382)-MONTH(AB2382)+1,(AC2382-AB2382+1))</f>
        <v>1</v>
      </c>
      <c r="F2382" s="210">
        <f t="shared" si="190"/>
        <v>10000</v>
      </c>
      <c r="G2382" s="199">
        <v>1354650</v>
      </c>
      <c r="H2382" s="195">
        <v>37049.372326388897</v>
      </c>
      <c r="I2382" t="s">
        <v>2505</v>
      </c>
      <c r="M2382" t="s">
        <v>3341</v>
      </c>
      <c r="N2382" t="s">
        <v>2492</v>
      </c>
      <c r="O2382" t="s">
        <v>507</v>
      </c>
      <c r="Q2382" s="196">
        <v>10000</v>
      </c>
      <c r="S2382" t="s">
        <v>3342</v>
      </c>
      <c r="T2382" t="s">
        <v>3557</v>
      </c>
      <c r="U2382" s="198">
        <v>3.7749999999999999</v>
      </c>
      <c r="V2382" t="s">
        <v>3944</v>
      </c>
      <c r="W2382" t="s">
        <v>2493</v>
      </c>
      <c r="X2382" t="s">
        <v>2494</v>
      </c>
      <c r="Y2382" t="s">
        <v>2469</v>
      </c>
      <c r="Z2382" t="s">
        <v>2995</v>
      </c>
      <c r="AA2382">
        <v>836515</v>
      </c>
      <c r="AB2382" s="195">
        <v>37050.875011574099</v>
      </c>
      <c r="AC2382" s="195">
        <v>37050.875011574099</v>
      </c>
    </row>
    <row r="2383" spans="1:29" x14ac:dyDescent="0.25">
      <c r="A2383" s="43" t="str">
        <f t="shared" si="186"/>
        <v>US Power Physical</v>
      </c>
      <c r="B2383" s="43" t="str">
        <f t="shared" si="187"/>
        <v>US</v>
      </c>
      <c r="C2383" s="43" t="str">
        <f t="shared" si="188"/>
        <v>Power</v>
      </c>
      <c r="D2383" s="43" t="str">
        <f t="shared" si="189"/>
        <v>Physical</v>
      </c>
      <c r="E2383" s="43">
        <f>IF(VLOOKUP(S2383,'DD-Lookup'!$J$6:$L$50,3,FALSE)="Monthly",(YEAR(AC2383)-YEAR(AB2383))*12+MONTH(AC2383)-MONTH(AB2383)+1,(AC2383-AB2383+1))</f>
        <v>5</v>
      </c>
      <c r="F2383" s="210">
        <f t="shared" si="190"/>
        <v>250</v>
      </c>
      <c r="G2383" s="199">
        <v>1354649</v>
      </c>
      <c r="H2383" s="195">
        <v>37049.372326388897</v>
      </c>
      <c r="I2383" t="s">
        <v>2269</v>
      </c>
      <c r="J2383" t="s">
        <v>2233</v>
      </c>
      <c r="K2383" t="s">
        <v>2272</v>
      </c>
      <c r="M2383" t="s">
        <v>2766</v>
      </c>
      <c r="N2383" t="s">
        <v>3361</v>
      </c>
      <c r="O2383" t="s">
        <v>3839</v>
      </c>
      <c r="Q2383" s="196">
        <v>50</v>
      </c>
      <c r="S2383" t="s">
        <v>3340</v>
      </c>
      <c r="T2383" t="s">
        <v>3557</v>
      </c>
      <c r="U2383" s="198">
        <v>52.5</v>
      </c>
      <c r="V2383" t="s">
        <v>680</v>
      </c>
      <c r="W2383" t="s">
        <v>3369</v>
      </c>
      <c r="X2383" t="s">
        <v>2267</v>
      </c>
      <c r="Y2383" t="s">
        <v>2662</v>
      </c>
      <c r="Z2383" t="s">
        <v>2990</v>
      </c>
      <c r="AA2383">
        <v>636915.1</v>
      </c>
      <c r="AB2383" s="195">
        <v>37053.875011574099</v>
      </c>
      <c r="AC2383" s="195">
        <v>37057.875011574099</v>
      </c>
    </row>
    <row r="2384" spans="1:29" x14ac:dyDescent="0.25">
      <c r="A2384" s="43" t="str">
        <f t="shared" si="186"/>
        <v>US Natural Gas Physical</v>
      </c>
      <c r="B2384" s="43" t="str">
        <f t="shared" si="187"/>
        <v>US</v>
      </c>
      <c r="C2384" s="43" t="str">
        <f t="shared" si="188"/>
        <v>Natural Gas</v>
      </c>
      <c r="D2384" s="43" t="str">
        <f t="shared" si="189"/>
        <v>Physical</v>
      </c>
      <c r="E2384" s="43">
        <f>IF(VLOOKUP(S2384,'DD-Lookup'!$J$6:$L$50,3,FALSE)="Monthly",(YEAR(AC2384)-YEAR(AB2384))*12+MONTH(AC2384)-MONTH(AB2384)+1,(AC2384-AB2384+1))</f>
        <v>1</v>
      </c>
      <c r="F2384" s="210">
        <f t="shared" si="190"/>
        <v>5000</v>
      </c>
      <c r="G2384" s="199">
        <v>1354652</v>
      </c>
      <c r="H2384" s="195">
        <v>37049.372384259303</v>
      </c>
      <c r="I2384" t="s">
        <v>3360</v>
      </c>
      <c r="M2384" t="s">
        <v>3341</v>
      </c>
      <c r="N2384" t="s">
        <v>3747</v>
      </c>
      <c r="O2384" t="s">
        <v>476</v>
      </c>
      <c r="P2384" s="196">
        <v>5000</v>
      </c>
      <c r="S2384" t="s">
        <v>3342</v>
      </c>
      <c r="T2384" t="s">
        <v>3557</v>
      </c>
      <c r="U2384" s="198">
        <v>3.4750000000000001</v>
      </c>
      <c r="V2384" t="s">
        <v>2416</v>
      </c>
      <c r="W2384" t="s">
        <v>3099</v>
      </c>
      <c r="X2384" t="s">
        <v>3092</v>
      </c>
      <c r="Y2384" t="s">
        <v>2469</v>
      </c>
      <c r="Z2384" t="s">
        <v>2995</v>
      </c>
      <c r="AA2384">
        <v>836517</v>
      </c>
      <c r="AB2384" s="195">
        <v>37050.875011574099</v>
      </c>
      <c r="AC2384" s="195">
        <v>37050.875011574099</v>
      </c>
    </row>
    <row r="2385" spans="1:29" x14ac:dyDescent="0.25">
      <c r="A2385" s="43" t="str">
        <f t="shared" si="186"/>
        <v>US Natural Gas Physical</v>
      </c>
      <c r="B2385" s="43" t="str">
        <f t="shared" si="187"/>
        <v>US</v>
      </c>
      <c r="C2385" s="43" t="str">
        <f t="shared" si="188"/>
        <v>Natural Gas</v>
      </c>
      <c r="D2385" s="43" t="str">
        <f t="shared" si="189"/>
        <v>Physical</v>
      </c>
      <c r="E2385" s="43">
        <f>IF(VLOOKUP(S2385,'DD-Lookup'!$J$6:$L$50,3,FALSE)="Monthly",(YEAR(AC2385)-YEAR(AB2385))*12+MONTH(AC2385)-MONTH(AB2385)+1,(AC2385-AB2385+1))</f>
        <v>1</v>
      </c>
      <c r="F2385" s="210">
        <f t="shared" si="190"/>
        <v>5350</v>
      </c>
      <c r="G2385" s="199">
        <v>1354651</v>
      </c>
      <c r="H2385" s="195">
        <v>37049.372384259303</v>
      </c>
      <c r="I2385" t="s">
        <v>2254</v>
      </c>
      <c r="M2385" t="s">
        <v>3341</v>
      </c>
      <c r="N2385" t="s">
        <v>3747</v>
      </c>
      <c r="O2385" t="s">
        <v>464</v>
      </c>
      <c r="P2385" s="196">
        <v>5350</v>
      </c>
      <c r="S2385" t="s">
        <v>3342</v>
      </c>
      <c r="T2385" t="s">
        <v>3557</v>
      </c>
      <c r="U2385" s="198">
        <v>3.7850000000000001</v>
      </c>
      <c r="V2385" t="s">
        <v>2489</v>
      </c>
      <c r="W2385" t="s">
        <v>2509</v>
      </c>
      <c r="X2385" t="s">
        <v>2510</v>
      </c>
      <c r="Y2385" t="s">
        <v>2469</v>
      </c>
      <c r="Z2385" t="s">
        <v>2995</v>
      </c>
      <c r="AA2385">
        <v>836518</v>
      </c>
      <c r="AB2385" s="195">
        <v>37050.875011574099</v>
      </c>
      <c r="AC2385" s="195">
        <v>37050.875011574099</v>
      </c>
    </row>
    <row r="2386" spans="1:29" x14ac:dyDescent="0.25">
      <c r="A2386" s="43" t="str">
        <f t="shared" si="186"/>
        <v>US Crude Financial</v>
      </c>
      <c r="B2386" s="43" t="str">
        <f t="shared" si="187"/>
        <v>US</v>
      </c>
      <c r="C2386" s="43" t="str">
        <f t="shared" si="188"/>
        <v>Crude</v>
      </c>
      <c r="D2386" s="43" t="str">
        <f t="shared" si="189"/>
        <v>Financial</v>
      </c>
      <c r="E2386" s="43">
        <f>IF(VLOOKUP(S2386,'DD-Lookup'!$J$6:$L$50,3,FALSE)="Monthly",(YEAR(AC2386)-YEAR(AB2386))*12+MONTH(AC2386)-MONTH(AB2386)+1,(AC2386-AB2386+1))</f>
        <v>1</v>
      </c>
      <c r="F2386" s="210">
        <f t="shared" si="190"/>
        <v>50000</v>
      </c>
      <c r="G2386" s="199">
        <v>1354653</v>
      </c>
      <c r="H2386" s="195">
        <v>37049.372395833299</v>
      </c>
      <c r="I2386" t="s">
        <v>2652</v>
      </c>
      <c r="M2386" t="s">
        <v>3437</v>
      </c>
      <c r="N2386" t="s">
        <v>2653</v>
      </c>
      <c r="O2386" t="s">
        <v>3359</v>
      </c>
      <c r="Q2386" s="196">
        <v>50000</v>
      </c>
      <c r="S2386" t="s">
        <v>3347</v>
      </c>
      <c r="T2386" t="s">
        <v>3557</v>
      </c>
      <c r="U2386" s="198">
        <v>27.66</v>
      </c>
      <c r="V2386" t="s">
        <v>2654</v>
      </c>
      <c r="W2386" t="s">
        <v>2655</v>
      </c>
      <c r="X2386" t="s">
        <v>2656</v>
      </c>
      <c r="Y2386" t="s">
        <v>2778</v>
      </c>
      <c r="Z2386" t="s">
        <v>2995</v>
      </c>
      <c r="AA2386">
        <v>115459</v>
      </c>
      <c r="AB2386" s="195">
        <v>37073</v>
      </c>
      <c r="AC2386" s="195">
        <v>37103</v>
      </c>
    </row>
    <row r="2387" spans="1:29" x14ac:dyDescent="0.25">
      <c r="A2387" s="43" t="str">
        <f t="shared" si="186"/>
        <v>US Natural Gas Physical</v>
      </c>
      <c r="B2387" s="43" t="str">
        <f t="shared" si="187"/>
        <v>US</v>
      </c>
      <c r="C2387" s="43" t="str">
        <f t="shared" si="188"/>
        <v>Natural Gas</v>
      </c>
      <c r="D2387" s="43" t="str">
        <f t="shared" si="189"/>
        <v>Physical</v>
      </c>
      <c r="E2387" s="43">
        <f>IF(VLOOKUP(S2387,'DD-Lookup'!$J$6:$L$50,3,FALSE)="Monthly",(YEAR(AC2387)-YEAR(AB2387))*12+MONTH(AC2387)-MONTH(AB2387)+1,(AC2387-AB2387+1))</f>
        <v>1</v>
      </c>
      <c r="F2387" s="210">
        <f t="shared" si="190"/>
        <v>25000</v>
      </c>
      <c r="G2387" s="199">
        <v>1354654</v>
      </c>
      <c r="H2387" s="195">
        <v>37049.372407407398</v>
      </c>
      <c r="I2387" t="s">
        <v>2387</v>
      </c>
      <c r="M2387" t="s">
        <v>3341</v>
      </c>
      <c r="N2387" t="s">
        <v>3747</v>
      </c>
      <c r="O2387" t="s">
        <v>2722</v>
      </c>
      <c r="Q2387" s="196">
        <v>25000</v>
      </c>
      <c r="S2387" t="s">
        <v>3342</v>
      </c>
      <c r="T2387" t="s">
        <v>3557</v>
      </c>
      <c r="U2387" s="198">
        <v>3.66</v>
      </c>
      <c r="V2387" t="s">
        <v>660</v>
      </c>
      <c r="W2387" t="s">
        <v>2175</v>
      </c>
      <c r="X2387" t="s">
        <v>2176</v>
      </c>
      <c r="Y2387" t="s">
        <v>2469</v>
      </c>
      <c r="Z2387" t="s">
        <v>2995</v>
      </c>
      <c r="AA2387">
        <v>836519</v>
      </c>
      <c r="AB2387" s="195">
        <v>37050.875011574099</v>
      </c>
      <c r="AC2387" s="195">
        <v>37050.875011574099</v>
      </c>
    </row>
    <row r="2388" spans="1:29" x14ac:dyDescent="0.25">
      <c r="A2388" s="43" t="str">
        <f t="shared" si="186"/>
        <v>US Natural Gas Physical</v>
      </c>
      <c r="B2388" s="43" t="str">
        <f t="shared" si="187"/>
        <v>US</v>
      </c>
      <c r="C2388" s="43" t="str">
        <f t="shared" si="188"/>
        <v>Natural Gas</v>
      </c>
      <c r="D2388" s="43" t="str">
        <f t="shared" si="189"/>
        <v>Physical</v>
      </c>
      <c r="E2388" s="43">
        <f>IF(VLOOKUP(S2388,'DD-Lookup'!$J$6:$L$50,3,FALSE)="Monthly",(YEAR(AC2388)-YEAR(AB2388))*12+MONTH(AC2388)-MONTH(AB2388)+1,(AC2388-AB2388+1))</f>
        <v>1</v>
      </c>
      <c r="F2388" s="210">
        <f t="shared" si="190"/>
        <v>5000</v>
      </c>
      <c r="G2388" s="199">
        <v>1354655</v>
      </c>
      <c r="H2388" s="195">
        <v>37049.372430555602</v>
      </c>
      <c r="I2388" t="s">
        <v>2527</v>
      </c>
      <c r="M2388" t="s">
        <v>3341</v>
      </c>
      <c r="N2388" t="s">
        <v>3747</v>
      </c>
      <c r="O2388" t="s">
        <v>1633</v>
      </c>
      <c r="P2388" s="196">
        <v>5000</v>
      </c>
      <c r="S2388" t="s">
        <v>3342</v>
      </c>
      <c r="T2388" t="s">
        <v>3557</v>
      </c>
      <c r="U2388" s="198">
        <v>3.48</v>
      </c>
      <c r="V2388" t="s">
        <v>2174</v>
      </c>
      <c r="W2388" t="s">
        <v>2181</v>
      </c>
      <c r="X2388" t="s">
        <v>3093</v>
      </c>
      <c r="Y2388" t="s">
        <v>2469</v>
      </c>
      <c r="Z2388" t="s">
        <v>2995</v>
      </c>
      <c r="AA2388">
        <v>836520</v>
      </c>
      <c r="AB2388" s="195">
        <v>37050.875011574099</v>
      </c>
      <c r="AC2388" s="195">
        <v>37050.875011574099</v>
      </c>
    </row>
    <row r="2389" spans="1:29" x14ac:dyDescent="0.25">
      <c r="A2389" s="43" t="str">
        <f t="shared" si="186"/>
        <v>US Power Physical</v>
      </c>
      <c r="B2389" s="43" t="str">
        <f t="shared" si="187"/>
        <v>US</v>
      </c>
      <c r="C2389" s="43" t="str">
        <f t="shared" si="188"/>
        <v>Power</v>
      </c>
      <c r="D2389" s="43" t="str">
        <f t="shared" si="189"/>
        <v>Physical</v>
      </c>
      <c r="E2389" s="43">
        <f>IF(VLOOKUP(S2389,'DD-Lookup'!$J$6:$L$50,3,FALSE)="Monthly",(YEAR(AC2389)-YEAR(AB2389))*12+MONTH(AC2389)-MONTH(AB2389)+1,(AC2389-AB2389+1))</f>
        <v>2</v>
      </c>
      <c r="F2389" s="210">
        <f t="shared" si="190"/>
        <v>50</v>
      </c>
      <c r="G2389" s="199">
        <v>1354656</v>
      </c>
      <c r="H2389" s="195">
        <v>37049.372453703698</v>
      </c>
      <c r="I2389" t="s">
        <v>3339</v>
      </c>
      <c r="M2389" t="s">
        <v>2766</v>
      </c>
      <c r="N2389" t="s">
        <v>3308</v>
      </c>
      <c r="O2389" t="s">
        <v>551</v>
      </c>
      <c r="Q2389" s="196">
        <v>25</v>
      </c>
      <c r="S2389" t="s">
        <v>3340</v>
      </c>
      <c r="T2389" t="s">
        <v>3557</v>
      </c>
      <c r="U2389" s="198">
        <v>30</v>
      </c>
      <c r="V2389" t="s">
        <v>3857</v>
      </c>
      <c r="W2389" t="s">
        <v>3060</v>
      </c>
      <c r="X2389" t="s">
        <v>3309</v>
      </c>
      <c r="Y2389" t="s">
        <v>2662</v>
      </c>
      <c r="Z2389" t="s">
        <v>2990</v>
      </c>
      <c r="AA2389">
        <v>636916.1</v>
      </c>
      <c r="AB2389" s="195">
        <v>37050.875011574099</v>
      </c>
      <c r="AC2389" s="195">
        <v>37051.875011574099</v>
      </c>
    </row>
    <row r="2390" spans="1:29" x14ac:dyDescent="0.25">
      <c r="A2390" s="43" t="str">
        <f t="shared" si="186"/>
        <v>US Natural Gas Physical</v>
      </c>
      <c r="B2390" s="43" t="str">
        <f t="shared" si="187"/>
        <v>US</v>
      </c>
      <c r="C2390" s="43" t="str">
        <f t="shared" si="188"/>
        <v>Natural Gas</v>
      </c>
      <c r="D2390" s="43" t="str">
        <f t="shared" si="189"/>
        <v>Physical</v>
      </c>
      <c r="E2390" s="43">
        <f>IF(VLOOKUP(S2390,'DD-Lookup'!$J$6:$L$50,3,FALSE)="Monthly",(YEAR(AC2390)-YEAR(AB2390))*12+MONTH(AC2390)-MONTH(AB2390)+1,(AC2390-AB2390+1))</f>
        <v>1</v>
      </c>
      <c r="F2390" s="210">
        <f t="shared" si="190"/>
        <v>7500</v>
      </c>
      <c r="G2390" s="199">
        <v>1354657</v>
      </c>
      <c r="H2390" s="195">
        <v>37049.372465277796</v>
      </c>
      <c r="I2390" t="s">
        <v>3644</v>
      </c>
      <c r="M2390" t="s">
        <v>3341</v>
      </c>
      <c r="N2390" t="s">
        <v>3747</v>
      </c>
      <c r="O2390" t="s">
        <v>399</v>
      </c>
      <c r="P2390" s="196">
        <v>7500</v>
      </c>
      <c r="S2390" t="s">
        <v>3342</v>
      </c>
      <c r="T2390" t="s">
        <v>3557</v>
      </c>
      <c r="U2390" s="198">
        <v>3.51</v>
      </c>
      <c r="V2390" t="s">
        <v>3654</v>
      </c>
      <c r="W2390" t="s">
        <v>2347</v>
      </c>
      <c r="X2390" t="s">
        <v>2484</v>
      </c>
      <c r="Y2390" t="s">
        <v>2469</v>
      </c>
      <c r="Z2390" t="s">
        <v>2995</v>
      </c>
      <c r="AA2390">
        <v>836521</v>
      </c>
      <c r="AB2390" s="195">
        <v>37050.875011574099</v>
      </c>
      <c r="AC2390" s="195">
        <v>37050.875011574099</v>
      </c>
    </row>
    <row r="2391" spans="1:29" x14ac:dyDescent="0.25">
      <c r="A2391" s="43" t="str">
        <f t="shared" si="186"/>
        <v>US Crude Financial</v>
      </c>
      <c r="B2391" s="43" t="str">
        <f t="shared" si="187"/>
        <v>US</v>
      </c>
      <c r="C2391" s="43" t="str">
        <f t="shared" si="188"/>
        <v>Crude</v>
      </c>
      <c r="D2391" s="43" t="str">
        <f t="shared" si="189"/>
        <v>Financial</v>
      </c>
      <c r="E2391" s="43">
        <f>IF(VLOOKUP(S2391,'DD-Lookup'!$J$6:$L$50,3,FALSE)="Monthly",(YEAR(AC2391)-YEAR(AB2391))*12+MONTH(AC2391)-MONTH(AB2391)+1,(AC2391-AB2391+1))</f>
        <v>1</v>
      </c>
      <c r="F2391" s="210">
        <f t="shared" si="190"/>
        <v>50000</v>
      </c>
      <c r="G2391" s="199">
        <v>1354659</v>
      </c>
      <c r="H2391" s="195">
        <v>37049.372546296298</v>
      </c>
      <c r="I2391" t="s">
        <v>3076</v>
      </c>
      <c r="M2391" t="s">
        <v>3437</v>
      </c>
      <c r="N2391" t="s">
        <v>2653</v>
      </c>
      <c r="O2391" t="s">
        <v>3359</v>
      </c>
      <c r="Q2391" s="196">
        <v>50000</v>
      </c>
      <c r="S2391" t="s">
        <v>3347</v>
      </c>
      <c r="T2391" t="s">
        <v>3557</v>
      </c>
      <c r="U2391" s="198">
        <v>27.68</v>
      </c>
      <c r="V2391" t="s">
        <v>2457</v>
      </c>
      <c r="W2391" t="s">
        <v>2655</v>
      </c>
      <c r="X2391" t="s">
        <v>2656</v>
      </c>
      <c r="Y2391" t="s">
        <v>2778</v>
      </c>
      <c r="Z2391" t="s">
        <v>2995</v>
      </c>
      <c r="AA2391">
        <v>115460</v>
      </c>
      <c r="AB2391" s="195">
        <v>37073</v>
      </c>
      <c r="AC2391" s="195">
        <v>37103</v>
      </c>
    </row>
    <row r="2392" spans="1:29" x14ac:dyDescent="0.25">
      <c r="A2392" s="43" t="str">
        <f t="shared" si="186"/>
        <v>US Natural Gas Physical</v>
      </c>
      <c r="B2392" s="43" t="str">
        <f t="shared" si="187"/>
        <v>US</v>
      </c>
      <c r="C2392" s="43" t="str">
        <f t="shared" si="188"/>
        <v>Natural Gas</v>
      </c>
      <c r="D2392" s="43" t="str">
        <f t="shared" si="189"/>
        <v>Physical</v>
      </c>
      <c r="E2392" s="43">
        <f>IF(VLOOKUP(S2392,'DD-Lookup'!$J$6:$L$50,3,FALSE)="Monthly",(YEAR(AC2392)-YEAR(AB2392))*12+MONTH(AC2392)-MONTH(AB2392)+1,(AC2392-AB2392+1))</f>
        <v>1</v>
      </c>
      <c r="F2392" s="210">
        <f t="shared" si="190"/>
        <v>4169</v>
      </c>
      <c r="G2392" s="199">
        <v>1354660</v>
      </c>
      <c r="H2392" s="195">
        <v>37049.3725694444</v>
      </c>
      <c r="I2392" t="s">
        <v>3085</v>
      </c>
      <c r="M2392" t="s">
        <v>3341</v>
      </c>
      <c r="N2392" t="s">
        <v>3747</v>
      </c>
      <c r="O2392" t="s">
        <v>476</v>
      </c>
      <c r="P2392" s="196">
        <v>4169</v>
      </c>
      <c r="S2392" t="s">
        <v>3342</v>
      </c>
      <c r="T2392" t="s">
        <v>3557</v>
      </c>
      <c r="U2392" s="198">
        <v>3.45</v>
      </c>
      <c r="V2392" t="s">
        <v>2576</v>
      </c>
      <c r="W2392" t="s">
        <v>3099</v>
      </c>
      <c r="X2392" t="s">
        <v>3092</v>
      </c>
      <c r="Y2392" t="s">
        <v>2469</v>
      </c>
      <c r="Z2392" t="s">
        <v>2995</v>
      </c>
      <c r="AA2392">
        <v>836525</v>
      </c>
      <c r="AB2392" s="195">
        <v>37050.875011574099</v>
      </c>
      <c r="AC2392" s="195">
        <v>37050.875011574099</v>
      </c>
    </row>
    <row r="2393" spans="1:29" x14ac:dyDescent="0.25">
      <c r="A2393" s="43" t="str">
        <f t="shared" si="186"/>
        <v>US Natural Gas Financial</v>
      </c>
      <c r="B2393" s="43" t="str">
        <f t="shared" si="187"/>
        <v>US</v>
      </c>
      <c r="C2393" s="43" t="str">
        <f t="shared" si="188"/>
        <v>Natural Gas</v>
      </c>
      <c r="D2393" s="43" t="str">
        <f t="shared" si="189"/>
        <v>Financial</v>
      </c>
      <c r="E2393" s="43">
        <f>IF(VLOOKUP(S2393,'DD-Lookup'!$J$6:$L$50,3,FALSE)="Monthly",(YEAR(AC2393)-YEAR(AB2393))*12+MONTH(AC2393)-MONTH(AB2393)+1,(AC2393-AB2393+1))</f>
        <v>30</v>
      </c>
      <c r="F2393" s="210">
        <f t="shared" si="190"/>
        <v>150000</v>
      </c>
      <c r="G2393" s="199">
        <v>1354661</v>
      </c>
      <c r="H2393" s="195">
        <v>37049.372581018499</v>
      </c>
      <c r="I2393" t="s">
        <v>2465</v>
      </c>
      <c r="M2393" t="s">
        <v>3341</v>
      </c>
      <c r="N2393" t="s">
        <v>2476</v>
      </c>
      <c r="O2393" t="s">
        <v>2385</v>
      </c>
      <c r="Q2393" s="196">
        <v>5000</v>
      </c>
      <c r="S2393" t="s">
        <v>3342</v>
      </c>
      <c r="T2393" t="s">
        <v>3557</v>
      </c>
      <c r="U2393" s="198">
        <v>1.75</v>
      </c>
      <c r="V2393" t="s">
        <v>3386</v>
      </c>
      <c r="W2393" t="s">
        <v>2381</v>
      </c>
      <c r="X2393" t="s">
        <v>2382</v>
      </c>
      <c r="Y2393" t="s">
        <v>3575</v>
      </c>
      <c r="Z2393" t="s">
        <v>2995</v>
      </c>
      <c r="AA2393" t="s">
        <v>810</v>
      </c>
      <c r="AB2393" s="195">
        <v>37135.875011574099</v>
      </c>
      <c r="AC2393" s="195">
        <v>37164.875011574099</v>
      </c>
    </row>
    <row r="2394" spans="1:29" x14ac:dyDescent="0.25">
      <c r="A2394" s="43" t="str">
        <f t="shared" si="186"/>
        <v>US Natural Gas Physical</v>
      </c>
      <c r="B2394" s="43" t="str">
        <f t="shared" si="187"/>
        <v>US</v>
      </c>
      <c r="C2394" s="43" t="str">
        <f t="shared" si="188"/>
        <v>Natural Gas</v>
      </c>
      <c r="D2394" s="43" t="str">
        <f t="shared" si="189"/>
        <v>Physical</v>
      </c>
      <c r="E2394" s="43">
        <f>IF(VLOOKUP(S2394,'DD-Lookup'!$J$6:$L$50,3,FALSE)="Monthly",(YEAR(AC2394)-YEAR(AB2394))*12+MONTH(AC2394)-MONTH(AB2394)+1,(AC2394-AB2394+1))</f>
        <v>1</v>
      </c>
      <c r="F2394" s="210">
        <f t="shared" si="190"/>
        <v>4650</v>
      </c>
      <c r="G2394" s="199">
        <v>1354662</v>
      </c>
      <c r="H2394" s="195">
        <v>37049.372604166703</v>
      </c>
      <c r="I2394" t="s">
        <v>2483</v>
      </c>
      <c r="M2394" t="s">
        <v>3341</v>
      </c>
      <c r="N2394" t="s">
        <v>3747</v>
      </c>
      <c r="O2394" t="s">
        <v>464</v>
      </c>
      <c r="P2394" s="196">
        <v>4650</v>
      </c>
      <c r="S2394" t="s">
        <v>3342</v>
      </c>
      <c r="T2394" t="s">
        <v>3557</v>
      </c>
      <c r="U2394" s="198">
        <v>3.7850000000000001</v>
      </c>
      <c r="V2394" t="s">
        <v>2486</v>
      </c>
      <c r="W2394" t="s">
        <v>2509</v>
      </c>
      <c r="X2394" t="s">
        <v>2510</v>
      </c>
      <c r="Y2394" t="s">
        <v>2469</v>
      </c>
      <c r="Z2394" t="s">
        <v>2995</v>
      </c>
      <c r="AA2394">
        <v>836524</v>
      </c>
      <c r="AB2394" s="195">
        <v>37050.875011574099</v>
      </c>
      <c r="AC2394" s="195">
        <v>37050.875011574099</v>
      </c>
    </row>
    <row r="2395" spans="1:29" x14ac:dyDescent="0.25">
      <c r="A2395" s="43" t="str">
        <f t="shared" si="186"/>
        <v>US Crude Financial</v>
      </c>
      <c r="B2395" s="43" t="str">
        <f t="shared" si="187"/>
        <v>US</v>
      </c>
      <c r="C2395" s="43" t="str">
        <f t="shared" si="188"/>
        <v>Crude</v>
      </c>
      <c r="D2395" s="43" t="str">
        <f t="shared" si="189"/>
        <v>Financial</v>
      </c>
      <c r="E2395" s="43">
        <f>IF(VLOOKUP(S2395,'DD-Lookup'!$J$6:$L$50,3,FALSE)="Monthly",(YEAR(AC2395)-YEAR(AB2395))*12+MONTH(AC2395)-MONTH(AB2395)+1,(AC2395-AB2395+1))</f>
        <v>1</v>
      </c>
      <c r="F2395" s="210">
        <f t="shared" si="190"/>
        <v>50000</v>
      </c>
      <c r="G2395" s="199">
        <v>1354663</v>
      </c>
      <c r="H2395" s="195">
        <v>37049.372638888803</v>
      </c>
      <c r="I2395" t="s">
        <v>2371</v>
      </c>
      <c r="M2395" t="s">
        <v>3437</v>
      </c>
      <c r="N2395" t="s">
        <v>2653</v>
      </c>
      <c r="O2395" t="s">
        <v>2334</v>
      </c>
      <c r="Q2395" s="196">
        <v>50000</v>
      </c>
      <c r="S2395" t="s">
        <v>3347</v>
      </c>
      <c r="T2395" t="s">
        <v>3557</v>
      </c>
      <c r="U2395" s="198">
        <v>27.7</v>
      </c>
      <c r="V2395" t="s">
        <v>3619</v>
      </c>
      <c r="W2395" t="s">
        <v>2655</v>
      </c>
      <c r="X2395" t="s">
        <v>2193</v>
      </c>
      <c r="Y2395" t="s">
        <v>2778</v>
      </c>
      <c r="Z2395" t="s">
        <v>2995</v>
      </c>
      <c r="AA2395">
        <v>115461</v>
      </c>
      <c r="AB2395" s="195">
        <v>37073</v>
      </c>
      <c r="AC2395" s="195">
        <v>37103</v>
      </c>
    </row>
    <row r="2396" spans="1:29" x14ac:dyDescent="0.25">
      <c r="A2396" s="43" t="str">
        <f t="shared" si="186"/>
        <v>US Natural Gas Physical</v>
      </c>
      <c r="B2396" s="43" t="str">
        <f t="shared" si="187"/>
        <v>US</v>
      </c>
      <c r="C2396" s="43" t="str">
        <f t="shared" si="188"/>
        <v>Natural Gas</v>
      </c>
      <c r="D2396" s="43" t="str">
        <f t="shared" si="189"/>
        <v>Physical</v>
      </c>
      <c r="E2396" s="43">
        <f>IF(VLOOKUP(S2396,'DD-Lookup'!$J$6:$L$50,3,FALSE)="Monthly",(YEAR(AC2396)-YEAR(AB2396))*12+MONTH(AC2396)-MONTH(AB2396)+1,(AC2396-AB2396+1))</f>
        <v>1</v>
      </c>
      <c r="F2396" s="210">
        <f t="shared" si="190"/>
        <v>4914</v>
      </c>
      <c r="G2396" s="199">
        <v>1354664</v>
      </c>
      <c r="H2396" s="195">
        <v>37049.372696759303</v>
      </c>
      <c r="I2396" t="s">
        <v>2507</v>
      </c>
      <c r="M2396" t="s">
        <v>3341</v>
      </c>
      <c r="N2396" t="s">
        <v>3747</v>
      </c>
      <c r="O2396" t="s">
        <v>428</v>
      </c>
      <c r="Q2396" s="196">
        <v>4914</v>
      </c>
      <c r="S2396" t="s">
        <v>3342</v>
      </c>
      <c r="T2396" t="s">
        <v>3557</v>
      </c>
      <c r="U2396" s="198">
        <v>3.5350000000000001</v>
      </c>
      <c r="V2396" t="s">
        <v>1775</v>
      </c>
      <c r="W2396" t="s">
        <v>2498</v>
      </c>
      <c r="X2396" t="s">
        <v>2499</v>
      </c>
      <c r="Y2396" t="s">
        <v>2469</v>
      </c>
      <c r="Z2396" t="s">
        <v>2995</v>
      </c>
      <c r="AA2396">
        <v>836544</v>
      </c>
      <c r="AB2396" s="195">
        <v>37050.875011574099</v>
      </c>
      <c r="AC2396" s="195">
        <v>37050.875011574099</v>
      </c>
    </row>
    <row r="2397" spans="1:29" x14ac:dyDescent="0.25">
      <c r="A2397" s="43" t="str">
        <f t="shared" si="186"/>
        <v>US Natural Gas Physical</v>
      </c>
      <c r="B2397" s="43" t="str">
        <f t="shared" si="187"/>
        <v>US</v>
      </c>
      <c r="C2397" s="43" t="str">
        <f t="shared" si="188"/>
        <v>Natural Gas</v>
      </c>
      <c r="D2397" s="43" t="str">
        <f t="shared" si="189"/>
        <v>Physical</v>
      </c>
      <c r="E2397" s="43">
        <f>IF(VLOOKUP(S2397,'DD-Lookup'!$J$6:$L$50,3,FALSE)="Monthly",(YEAR(AC2397)-YEAR(AB2397))*12+MONTH(AC2397)-MONTH(AB2397)+1,(AC2397-AB2397+1))</f>
        <v>1</v>
      </c>
      <c r="F2397" s="210">
        <f t="shared" si="190"/>
        <v>4000</v>
      </c>
      <c r="G2397" s="199">
        <v>1354665</v>
      </c>
      <c r="H2397" s="195">
        <v>37049.3727083333</v>
      </c>
      <c r="I2397" t="s">
        <v>2483</v>
      </c>
      <c r="M2397" t="s">
        <v>3341</v>
      </c>
      <c r="N2397" t="s">
        <v>3747</v>
      </c>
      <c r="O2397" t="s">
        <v>442</v>
      </c>
      <c r="Q2397" s="196">
        <v>4000</v>
      </c>
      <c r="S2397" t="s">
        <v>3342</v>
      </c>
      <c r="T2397" t="s">
        <v>3557</v>
      </c>
      <c r="U2397" s="198">
        <v>3.78</v>
      </c>
      <c r="V2397" t="s">
        <v>2486</v>
      </c>
      <c r="W2397" t="s">
        <v>2509</v>
      </c>
      <c r="X2397" t="s">
        <v>2510</v>
      </c>
      <c r="Y2397" t="s">
        <v>2469</v>
      </c>
      <c r="Z2397" t="s">
        <v>2995</v>
      </c>
      <c r="AA2397">
        <v>836564</v>
      </c>
      <c r="AB2397" s="195">
        <v>37050.875011574099</v>
      </c>
      <c r="AC2397" s="195">
        <v>37050.875011574099</v>
      </c>
    </row>
    <row r="2398" spans="1:29" x14ac:dyDescent="0.25">
      <c r="A2398" s="43" t="str">
        <f t="shared" si="186"/>
        <v xml:space="preserve"> Metals Financial</v>
      </c>
      <c r="B2398" s="43" t="str">
        <f t="shared" si="187"/>
        <v/>
      </c>
      <c r="C2398" s="43" t="str">
        <f t="shared" si="188"/>
        <v>Metals</v>
      </c>
      <c r="D2398" s="43" t="str">
        <f t="shared" si="189"/>
        <v>Financial</v>
      </c>
      <c r="E2398" s="43">
        <f>IF(VLOOKUP(S2398,'DD-Lookup'!$J$6:$L$50,3,FALSE)="Monthly",(YEAR(AC2398)-YEAR(AB2398))*12+MONTH(AC2398)-MONTH(AB2398)+1,(AC2398-AB2398+1))</f>
        <v>1</v>
      </c>
      <c r="F2398" s="210">
        <f t="shared" si="190"/>
        <v>10</v>
      </c>
      <c r="G2398" s="199">
        <v>1354666</v>
      </c>
      <c r="H2398" s="195">
        <v>37049.372743055603</v>
      </c>
      <c r="I2398" t="s">
        <v>3518</v>
      </c>
      <c r="M2398" t="s">
        <v>3346</v>
      </c>
      <c r="N2398" t="s">
        <v>3554</v>
      </c>
      <c r="O2398" t="s">
        <v>3555</v>
      </c>
      <c r="Q2398" s="196">
        <v>10</v>
      </c>
      <c r="S2398" t="s">
        <v>3556</v>
      </c>
      <c r="T2398" t="s">
        <v>3557</v>
      </c>
      <c r="U2398" s="198">
        <v>1668</v>
      </c>
      <c r="V2398" t="s">
        <v>3519</v>
      </c>
      <c r="W2398" t="s">
        <v>3563</v>
      </c>
      <c r="X2398" t="s">
        <v>3559</v>
      </c>
      <c r="Y2398" t="s">
        <v>3560</v>
      </c>
      <c r="Z2398" t="s">
        <v>3561</v>
      </c>
      <c r="AA2398">
        <v>2173608</v>
      </c>
    </row>
    <row r="2399" spans="1:29" x14ac:dyDescent="0.25">
      <c r="A2399" s="43" t="str">
        <f t="shared" si="186"/>
        <v>US Natural Gas Financial</v>
      </c>
      <c r="B2399" s="43" t="str">
        <f t="shared" si="187"/>
        <v>US</v>
      </c>
      <c r="C2399" s="43" t="str">
        <f t="shared" si="188"/>
        <v>Natural Gas</v>
      </c>
      <c r="D2399" s="43" t="str">
        <f t="shared" si="189"/>
        <v>Financial</v>
      </c>
      <c r="E2399" s="43">
        <f>IF(VLOOKUP(S2399,'DD-Lookup'!$J$6:$L$50,3,FALSE)="Monthly",(YEAR(AC2399)-YEAR(AB2399))*12+MONTH(AC2399)-MONTH(AB2399)+1,(AC2399-AB2399+1))</f>
        <v>23</v>
      </c>
      <c r="F2399" s="210">
        <f t="shared" si="190"/>
        <v>115000</v>
      </c>
      <c r="G2399" s="199">
        <v>1354667</v>
      </c>
      <c r="H2399" s="195">
        <v>37049.372743055603</v>
      </c>
      <c r="I2399" t="s">
        <v>2504</v>
      </c>
      <c r="M2399" t="s">
        <v>3341</v>
      </c>
      <c r="N2399" t="s">
        <v>2281</v>
      </c>
      <c r="O2399" t="s">
        <v>2702</v>
      </c>
      <c r="Q2399" s="196">
        <v>5000</v>
      </c>
      <c r="S2399" t="s">
        <v>3342</v>
      </c>
      <c r="T2399" t="s">
        <v>3557</v>
      </c>
      <c r="U2399" s="198">
        <v>2.5299999999999998</v>
      </c>
      <c r="V2399" t="s">
        <v>2405</v>
      </c>
      <c r="W2399" t="s">
        <v>3099</v>
      </c>
      <c r="X2399" t="s">
        <v>811</v>
      </c>
      <c r="Y2399" t="s">
        <v>3575</v>
      </c>
      <c r="Z2399" t="s">
        <v>2995</v>
      </c>
      <c r="AA2399" t="s">
        <v>812</v>
      </c>
      <c r="AB2399" s="195">
        <v>37050.875011574099</v>
      </c>
      <c r="AC2399" s="195">
        <v>37072.875011574099</v>
      </c>
    </row>
    <row r="2400" spans="1:29" x14ac:dyDescent="0.25">
      <c r="A2400" s="43" t="str">
        <f t="shared" si="186"/>
        <v>US Natural Gas Physical</v>
      </c>
      <c r="B2400" s="43" t="str">
        <f t="shared" si="187"/>
        <v>US</v>
      </c>
      <c r="C2400" s="43" t="str">
        <f t="shared" si="188"/>
        <v>Natural Gas</v>
      </c>
      <c r="D2400" s="43" t="str">
        <f t="shared" si="189"/>
        <v>Physical</v>
      </c>
      <c r="E2400" s="43">
        <f>IF(VLOOKUP(S2400,'DD-Lookup'!$J$6:$L$50,3,FALSE)="Monthly",(YEAR(AC2400)-YEAR(AB2400))*12+MONTH(AC2400)-MONTH(AB2400)+1,(AC2400-AB2400+1))</f>
        <v>1</v>
      </c>
      <c r="F2400" s="210">
        <f t="shared" si="190"/>
        <v>95000</v>
      </c>
      <c r="G2400" s="199">
        <v>1354668</v>
      </c>
      <c r="H2400" s="195">
        <v>37049.372777777797</v>
      </c>
      <c r="I2400" t="s">
        <v>3443</v>
      </c>
      <c r="M2400" t="s">
        <v>3341</v>
      </c>
      <c r="N2400" t="s">
        <v>3747</v>
      </c>
      <c r="O2400" t="s">
        <v>379</v>
      </c>
      <c r="P2400" s="196">
        <v>95000</v>
      </c>
      <c r="S2400" t="s">
        <v>3342</v>
      </c>
      <c r="T2400" t="s">
        <v>3557</v>
      </c>
      <c r="U2400" s="198">
        <v>3.6949999999999998</v>
      </c>
      <c r="V2400" t="s">
        <v>2346</v>
      </c>
      <c r="W2400" t="s">
        <v>2467</v>
      </c>
      <c r="X2400" t="s">
        <v>2468</v>
      </c>
      <c r="Y2400" t="s">
        <v>2469</v>
      </c>
      <c r="Z2400" t="s">
        <v>2995</v>
      </c>
      <c r="AA2400">
        <v>836604</v>
      </c>
      <c r="AB2400" s="195">
        <v>37050.875011574099</v>
      </c>
      <c r="AC2400" s="195">
        <v>37050.875011574099</v>
      </c>
    </row>
    <row r="2401" spans="1:31" x14ac:dyDescent="0.25">
      <c r="A2401" s="43" t="str">
        <f t="shared" si="186"/>
        <v>US Natural Gas Physical</v>
      </c>
      <c r="B2401" s="43" t="str">
        <f t="shared" si="187"/>
        <v>US</v>
      </c>
      <c r="C2401" s="43" t="str">
        <f t="shared" si="188"/>
        <v>Natural Gas</v>
      </c>
      <c r="D2401" s="43" t="str">
        <f t="shared" si="189"/>
        <v>Physical</v>
      </c>
      <c r="E2401" s="43">
        <f>IF(VLOOKUP(S2401,'DD-Lookup'!$J$6:$L$50,3,FALSE)="Monthly",(YEAR(AC2401)-YEAR(AB2401))*12+MONTH(AC2401)-MONTH(AB2401)+1,(AC2401-AB2401+1))</f>
        <v>1</v>
      </c>
      <c r="F2401" s="210">
        <f t="shared" si="190"/>
        <v>10000</v>
      </c>
      <c r="G2401" s="199">
        <v>1354670</v>
      </c>
      <c r="H2401" s="195">
        <v>37049.372812499998</v>
      </c>
      <c r="I2401" t="s">
        <v>3375</v>
      </c>
      <c r="M2401" t="s">
        <v>3341</v>
      </c>
      <c r="N2401" t="s">
        <v>3747</v>
      </c>
      <c r="O2401" t="s">
        <v>468</v>
      </c>
      <c r="P2401" s="196">
        <v>10000</v>
      </c>
      <c r="S2401" t="s">
        <v>3342</v>
      </c>
      <c r="T2401" t="s">
        <v>3557</v>
      </c>
      <c r="U2401" s="198">
        <v>3.3</v>
      </c>
      <c r="V2401" t="s">
        <v>712</v>
      </c>
      <c r="W2401" t="s">
        <v>3091</v>
      </c>
      <c r="X2401" t="s">
        <v>3092</v>
      </c>
      <c r="Y2401" t="s">
        <v>2469</v>
      </c>
      <c r="Z2401" t="s">
        <v>2995</v>
      </c>
      <c r="AA2401">
        <v>836624</v>
      </c>
      <c r="AB2401" s="195">
        <v>37050.875011574099</v>
      </c>
      <c r="AC2401" s="195">
        <v>37050.875011574099</v>
      </c>
    </row>
    <row r="2402" spans="1:31" x14ac:dyDescent="0.25">
      <c r="A2402" s="43" t="str">
        <f t="shared" si="186"/>
        <v>US Natural Gas Physical</v>
      </c>
      <c r="B2402" s="43" t="str">
        <f t="shared" si="187"/>
        <v>US</v>
      </c>
      <c r="C2402" s="43" t="str">
        <f t="shared" si="188"/>
        <v>Natural Gas</v>
      </c>
      <c r="D2402" s="43" t="str">
        <f t="shared" si="189"/>
        <v>Physical</v>
      </c>
      <c r="E2402" s="43">
        <f>IF(VLOOKUP(S2402,'DD-Lookup'!$J$6:$L$50,3,FALSE)="Monthly",(YEAR(AC2402)-YEAR(AB2402))*12+MONTH(AC2402)-MONTH(AB2402)+1,(AC2402-AB2402+1))</f>
        <v>1</v>
      </c>
      <c r="F2402" s="210">
        <f t="shared" si="190"/>
        <v>10000</v>
      </c>
      <c r="G2402" s="199">
        <v>1354671</v>
      </c>
      <c r="H2402" s="195">
        <v>37049.372974537</v>
      </c>
      <c r="I2402" t="s">
        <v>2269</v>
      </c>
      <c r="M2402" t="s">
        <v>3341</v>
      </c>
      <c r="N2402" t="s">
        <v>3747</v>
      </c>
      <c r="O2402" t="s">
        <v>401</v>
      </c>
      <c r="P2402" s="196">
        <v>10000</v>
      </c>
      <c r="S2402" t="s">
        <v>3342</v>
      </c>
      <c r="T2402" t="s">
        <v>3557</v>
      </c>
      <c r="U2402" s="198">
        <v>3.5</v>
      </c>
      <c r="V2402" t="s">
        <v>2370</v>
      </c>
      <c r="W2402" t="s">
        <v>2347</v>
      </c>
      <c r="X2402" t="s">
        <v>2484</v>
      </c>
      <c r="Y2402" t="s">
        <v>2469</v>
      </c>
      <c r="Z2402" t="s">
        <v>2995</v>
      </c>
      <c r="AA2402">
        <v>836664</v>
      </c>
      <c r="AB2402" s="195">
        <v>37050.875011574099</v>
      </c>
      <c r="AC2402" s="195">
        <v>37050.875011574099</v>
      </c>
    </row>
    <row r="2403" spans="1:31" x14ac:dyDescent="0.25">
      <c r="A2403" s="43" t="str">
        <f t="shared" si="186"/>
        <v>US Natural Gas Physical</v>
      </c>
      <c r="B2403" s="43" t="str">
        <f t="shared" si="187"/>
        <v>US</v>
      </c>
      <c r="C2403" s="43" t="str">
        <f t="shared" si="188"/>
        <v>Natural Gas</v>
      </c>
      <c r="D2403" s="43" t="str">
        <f t="shared" si="189"/>
        <v>Physical</v>
      </c>
      <c r="E2403" s="43">
        <f>IF(VLOOKUP(S2403,'DD-Lookup'!$J$6:$L$50,3,FALSE)="Monthly",(YEAR(AC2403)-YEAR(AB2403))*12+MONTH(AC2403)-MONTH(AB2403)+1,(AC2403-AB2403+1))</f>
        <v>1</v>
      </c>
      <c r="F2403" s="210">
        <f t="shared" si="190"/>
        <v>1544</v>
      </c>
      <c r="G2403" s="199">
        <v>1354672</v>
      </c>
      <c r="H2403" s="195">
        <v>37049.372974537</v>
      </c>
      <c r="I2403" t="s">
        <v>2527</v>
      </c>
      <c r="M2403" t="s">
        <v>3341</v>
      </c>
      <c r="N2403" t="s">
        <v>3747</v>
      </c>
      <c r="O2403" t="s">
        <v>401</v>
      </c>
      <c r="Q2403" s="196">
        <v>1544</v>
      </c>
      <c r="S2403" t="s">
        <v>3342</v>
      </c>
      <c r="T2403" t="s">
        <v>3557</v>
      </c>
      <c r="U2403" s="198">
        <v>3.51</v>
      </c>
      <c r="V2403" t="s">
        <v>2349</v>
      </c>
      <c r="W2403" t="s">
        <v>2347</v>
      </c>
      <c r="X2403" t="s">
        <v>2484</v>
      </c>
      <c r="Y2403" t="s">
        <v>2469</v>
      </c>
      <c r="Z2403" t="s">
        <v>2995</v>
      </c>
      <c r="AA2403">
        <v>836665</v>
      </c>
      <c r="AB2403" s="195">
        <v>37050.875011574099</v>
      </c>
      <c r="AC2403" s="195">
        <v>37050.875011574099</v>
      </c>
      <c r="AE2403" s="115">
        <f>IF(S2403="Gallon",F2403/42,F2403)</f>
        <v>1544</v>
      </c>
    </row>
    <row r="2404" spans="1:31" x14ac:dyDescent="0.25">
      <c r="A2404" s="43" t="str">
        <f t="shared" si="186"/>
        <v>US Natural Gas Physical</v>
      </c>
      <c r="B2404" s="43" t="str">
        <f t="shared" si="187"/>
        <v>US</v>
      </c>
      <c r="C2404" s="43" t="str">
        <f t="shared" si="188"/>
        <v>Natural Gas</v>
      </c>
      <c r="D2404" s="43" t="str">
        <f t="shared" si="189"/>
        <v>Physical</v>
      </c>
      <c r="E2404" s="43">
        <f>IF(VLOOKUP(S2404,'DD-Lookup'!$J$6:$L$50,3,FALSE)="Monthly",(YEAR(AC2404)-YEAR(AB2404))*12+MONTH(AC2404)-MONTH(AB2404)+1,(AC2404-AB2404+1))</f>
        <v>1</v>
      </c>
      <c r="F2404" s="210">
        <f t="shared" si="190"/>
        <v>5000</v>
      </c>
      <c r="G2404" s="199">
        <v>1354673</v>
      </c>
      <c r="H2404" s="195">
        <v>37049.372986111099</v>
      </c>
      <c r="I2404" t="s">
        <v>2487</v>
      </c>
      <c r="M2404" t="s">
        <v>3341</v>
      </c>
      <c r="N2404" t="s">
        <v>3747</v>
      </c>
      <c r="O2404" t="s">
        <v>487</v>
      </c>
      <c r="Q2404" s="196">
        <v>5000</v>
      </c>
      <c r="S2404" t="s">
        <v>3342</v>
      </c>
      <c r="T2404" t="s">
        <v>3557</v>
      </c>
      <c r="U2404" s="198">
        <v>2.4</v>
      </c>
      <c r="V2404" t="s">
        <v>3491</v>
      </c>
      <c r="W2404" t="s">
        <v>3108</v>
      </c>
      <c r="X2404" t="s">
        <v>3092</v>
      </c>
      <c r="Y2404" t="s">
        <v>2469</v>
      </c>
      <c r="Z2404" t="s">
        <v>2995</v>
      </c>
      <c r="AA2404">
        <v>836684</v>
      </c>
      <c r="AB2404" s="195">
        <v>37050.875011574099</v>
      </c>
      <c r="AC2404" s="195">
        <v>37050.875011574099</v>
      </c>
    </row>
    <row r="2405" spans="1:31" x14ac:dyDescent="0.25">
      <c r="A2405" s="43" t="str">
        <f t="shared" si="186"/>
        <v xml:space="preserve"> Metals Financial</v>
      </c>
      <c r="B2405" s="43" t="str">
        <f t="shared" si="187"/>
        <v/>
      </c>
      <c r="C2405" s="43" t="str">
        <f t="shared" si="188"/>
        <v>Metals</v>
      </c>
      <c r="D2405" s="43" t="str">
        <f t="shared" si="189"/>
        <v>Financial</v>
      </c>
      <c r="E2405" s="43">
        <f>IF(VLOOKUP(S2405,'DD-Lookup'!$J$6:$L$50,3,FALSE)="Monthly",(YEAR(AC2405)-YEAR(AB2405))*12+MONTH(AC2405)-MONTH(AB2405)+1,(AC2405-AB2405+1))</f>
        <v>1</v>
      </c>
      <c r="F2405" s="210">
        <f t="shared" si="190"/>
        <v>20</v>
      </c>
      <c r="G2405" s="199">
        <v>1354675</v>
      </c>
      <c r="H2405" s="195">
        <v>37049.373032407399</v>
      </c>
      <c r="I2405" t="s">
        <v>3518</v>
      </c>
      <c r="M2405" t="s">
        <v>3346</v>
      </c>
      <c r="N2405" t="s">
        <v>3554</v>
      </c>
      <c r="O2405" t="s">
        <v>3555</v>
      </c>
      <c r="Q2405" s="196">
        <v>20</v>
      </c>
      <c r="S2405" t="s">
        <v>3556</v>
      </c>
      <c r="T2405" t="s">
        <v>3557</v>
      </c>
      <c r="U2405" s="198">
        <v>1669</v>
      </c>
      <c r="V2405" t="s">
        <v>3519</v>
      </c>
      <c r="W2405" t="s">
        <v>3563</v>
      </c>
      <c r="X2405" t="s">
        <v>3559</v>
      </c>
      <c r="Y2405" t="s">
        <v>3560</v>
      </c>
      <c r="Z2405" t="s">
        <v>3561</v>
      </c>
      <c r="AA2405">
        <v>2173610</v>
      </c>
    </row>
    <row r="2406" spans="1:31" x14ac:dyDescent="0.25">
      <c r="A2406" s="43" t="str">
        <f t="shared" si="186"/>
        <v>US Crude Financial</v>
      </c>
      <c r="B2406" s="43" t="str">
        <f t="shared" si="187"/>
        <v>US</v>
      </c>
      <c r="C2406" s="43" t="str">
        <f t="shared" si="188"/>
        <v>Crude</v>
      </c>
      <c r="D2406" s="43" t="str">
        <f t="shared" si="189"/>
        <v>Financial</v>
      </c>
      <c r="E2406" s="43">
        <f>IF(VLOOKUP(S2406,'DD-Lookup'!$J$6:$L$50,3,FALSE)="Monthly",(YEAR(AC2406)-YEAR(AB2406))*12+MONTH(AC2406)-MONTH(AB2406)+1,(AC2406-AB2406+1))</f>
        <v>1</v>
      </c>
      <c r="F2406" s="210">
        <f t="shared" si="190"/>
        <v>50000</v>
      </c>
      <c r="G2406" s="199">
        <v>1354674</v>
      </c>
      <c r="H2406" s="195">
        <v>37049.373032407399</v>
      </c>
      <c r="I2406" t="s">
        <v>2652</v>
      </c>
      <c r="M2406" t="s">
        <v>3437</v>
      </c>
      <c r="N2406" t="s">
        <v>2653</v>
      </c>
      <c r="O2406" t="s">
        <v>3359</v>
      </c>
      <c r="P2406" s="196">
        <v>50000</v>
      </c>
      <c r="S2406" t="s">
        <v>3347</v>
      </c>
      <c r="T2406" t="s">
        <v>3557</v>
      </c>
      <c r="U2406" s="198">
        <v>27.68</v>
      </c>
      <c r="V2406" t="s">
        <v>3953</v>
      </c>
      <c r="W2406" t="s">
        <v>2655</v>
      </c>
      <c r="X2406" t="s">
        <v>2656</v>
      </c>
      <c r="Y2406" t="s">
        <v>2778</v>
      </c>
      <c r="Z2406" t="s">
        <v>2995</v>
      </c>
      <c r="AA2406">
        <v>115462</v>
      </c>
      <c r="AB2406" s="195">
        <v>37073</v>
      </c>
      <c r="AC2406" s="195">
        <v>37103</v>
      </c>
    </row>
    <row r="2407" spans="1:31" x14ac:dyDescent="0.25">
      <c r="A2407" s="43" t="str">
        <f t="shared" si="186"/>
        <v>US Natural Gas Physical</v>
      </c>
      <c r="B2407" s="43" t="str">
        <f t="shared" si="187"/>
        <v>US</v>
      </c>
      <c r="C2407" s="43" t="str">
        <f t="shared" si="188"/>
        <v>Natural Gas</v>
      </c>
      <c r="D2407" s="43" t="str">
        <f t="shared" si="189"/>
        <v>Physical</v>
      </c>
      <c r="E2407" s="43">
        <f>IF(VLOOKUP(S2407,'DD-Lookup'!$J$6:$L$50,3,FALSE)="Monthly",(YEAR(AC2407)-YEAR(AB2407))*12+MONTH(AC2407)-MONTH(AB2407)+1,(AC2407-AB2407+1))</f>
        <v>1</v>
      </c>
      <c r="F2407" s="210">
        <f t="shared" si="190"/>
        <v>881</v>
      </c>
      <c r="G2407" s="199">
        <v>1354676</v>
      </c>
      <c r="H2407" s="195">
        <v>37049.373055555603</v>
      </c>
      <c r="I2407" t="s">
        <v>2394</v>
      </c>
      <c r="M2407" t="s">
        <v>3341</v>
      </c>
      <c r="N2407" t="s">
        <v>3747</v>
      </c>
      <c r="O2407" t="s">
        <v>1636</v>
      </c>
      <c r="Q2407" s="196">
        <v>881</v>
      </c>
      <c r="S2407" t="s">
        <v>3342</v>
      </c>
      <c r="T2407" t="s">
        <v>3557</v>
      </c>
      <c r="U2407" s="198">
        <v>3.5325000000000002</v>
      </c>
      <c r="V2407" t="s">
        <v>1765</v>
      </c>
      <c r="W2407" t="s">
        <v>2366</v>
      </c>
      <c r="X2407" t="s">
        <v>3093</v>
      </c>
      <c r="Y2407" t="s">
        <v>2469</v>
      </c>
      <c r="Z2407" t="s">
        <v>2995</v>
      </c>
      <c r="AA2407">
        <v>836704</v>
      </c>
      <c r="AB2407" s="195">
        <v>37050.875011574099</v>
      </c>
      <c r="AC2407" s="195">
        <v>37050.875011574099</v>
      </c>
    </row>
    <row r="2408" spans="1:31" x14ac:dyDescent="0.25">
      <c r="A2408" s="43" t="str">
        <f t="shared" si="186"/>
        <v>US Crude Financial</v>
      </c>
      <c r="B2408" s="43" t="str">
        <f t="shared" si="187"/>
        <v>US</v>
      </c>
      <c r="C2408" s="43" t="str">
        <f t="shared" si="188"/>
        <v>Crude</v>
      </c>
      <c r="D2408" s="43" t="str">
        <f t="shared" si="189"/>
        <v>Financial</v>
      </c>
      <c r="E2408" s="43">
        <f>IF(VLOOKUP(S2408,'DD-Lookup'!$J$6:$L$50,3,FALSE)="Monthly",(YEAR(AC2408)-YEAR(AB2408))*12+MONTH(AC2408)-MONTH(AB2408)+1,(AC2408-AB2408+1))</f>
        <v>1</v>
      </c>
      <c r="F2408" s="210">
        <f t="shared" si="190"/>
        <v>50000</v>
      </c>
      <c r="G2408" s="199">
        <v>1354677</v>
      </c>
      <c r="H2408" s="195">
        <v>37049.373078703698</v>
      </c>
      <c r="I2408" t="s">
        <v>2280</v>
      </c>
      <c r="M2408" t="s">
        <v>3437</v>
      </c>
      <c r="N2408" t="s">
        <v>2653</v>
      </c>
      <c r="O2408" t="s">
        <v>3359</v>
      </c>
      <c r="P2408" s="196">
        <v>50000</v>
      </c>
      <c r="S2408" t="s">
        <v>3347</v>
      </c>
      <c r="T2408" t="s">
        <v>3557</v>
      </c>
      <c r="U2408" s="198">
        <v>27.66</v>
      </c>
      <c r="V2408" t="s">
        <v>2458</v>
      </c>
      <c r="W2408" t="s">
        <v>2655</v>
      </c>
      <c r="X2408" t="s">
        <v>2656</v>
      </c>
      <c r="Y2408" t="s">
        <v>2778</v>
      </c>
      <c r="Z2408" t="s">
        <v>2995</v>
      </c>
      <c r="AA2408">
        <v>115463</v>
      </c>
      <c r="AB2408" s="195">
        <v>37073</v>
      </c>
      <c r="AC2408" s="195">
        <v>37103</v>
      </c>
    </row>
    <row r="2409" spans="1:31" x14ac:dyDescent="0.25">
      <c r="A2409" s="43" t="str">
        <f t="shared" si="186"/>
        <v>US Natural Gas Physical</v>
      </c>
      <c r="B2409" s="43" t="str">
        <f t="shared" si="187"/>
        <v>US</v>
      </c>
      <c r="C2409" s="43" t="str">
        <f t="shared" si="188"/>
        <v>Natural Gas</v>
      </c>
      <c r="D2409" s="43" t="str">
        <f t="shared" si="189"/>
        <v>Physical</v>
      </c>
      <c r="E2409" s="43">
        <f>IF(VLOOKUP(S2409,'DD-Lookup'!$J$6:$L$50,3,FALSE)="Monthly",(YEAR(AC2409)-YEAR(AB2409))*12+MONTH(AC2409)-MONTH(AB2409)+1,(AC2409-AB2409+1))</f>
        <v>1</v>
      </c>
      <c r="F2409" s="210">
        <f t="shared" si="190"/>
        <v>5000</v>
      </c>
      <c r="G2409" s="199">
        <v>1354678</v>
      </c>
      <c r="H2409" s="195">
        <v>37049.373090277797</v>
      </c>
      <c r="I2409" t="s">
        <v>2436</v>
      </c>
      <c r="M2409" t="s">
        <v>3341</v>
      </c>
      <c r="N2409" t="s">
        <v>3747</v>
      </c>
      <c r="O2409" t="s">
        <v>442</v>
      </c>
      <c r="P2409" s="196">
        <v>5000</v>
      </c>
      <c r="S2409" t="s">
        <v>3342</v>
      </c>
      <c r="T2409" t="s">
        <v>3557</v>
      </c>
      <c r="U2409" s="198">
        <v>3.77</v>
      </c>
      <c r="V2409" t="s">
        <v>2437</v>
      </c>
      <c r="W2409" t="s">
        <v>2509</v>
      </c>
      <c r="X2409" t="s">
        <v>2510</v>
      </c>
      <c r="Y2409" t="s">
        <v>2469</v>
      </c>
      <c r="Z2409" t="s">
        <v>2995</v>
      </c>
      <c r="AA2409">
        <v>836705</v>
      </c>
      <c r="AB2409" s="195">
        <v>37050.875011574099</v>
      </c>
      <c r="AC2409" s="195">
        <v>37050.875011574099</v>
      </c>
    </row>
    <row r="2410" spans="1:31" x14ac:dyDescent="0.25">
      <c r="A2410" s="43" t="str">
        <f t="shared" si="186"/>
        <v xml:space="preserve"> Natural Gas Physical</v>
      </c>
      <c r="B2410" s="43" t="str">
        <f t="shared" si="187"/>
        <v/>
      </c>
      <c r="C2410" s="43" t="str">
        <f t="shared" si="188"/>
        <v>Natural Gas</v>
      </c>
      <c r="D2410" s="43" t="str">
        <f t="shared" si="189"/>
        <v>Physical</v>
      </c>
      <c r="E2410" s="43">
        <f>IF(VLOOKUP(S2410,'DD-Lookup'!$J$6:$L$50,3,FALSE)="Monthly",(YEAR(AC2410)-YEAR(AB2410))*12+MONTH(AC2410)-MONTH(AB2410)+1,(AC2410-AB2410+1))</f>
        <v>1</v>
      </c>
      <c r="F2410" s="210">
        <f t="shared" si="190"/>
        <v>10000</v>
      </c>
      <c r="G2410" s="199">
        <v>1354679</v>
      </c>
      <c r="H2410" s="195">
        <v>37049.3731134259</v>
      </c>
      <c r="I2410" t="s">
        <v>2422</v>
      </c>
      <c r="M2410" t="s">
        <v>3341</v>
      </c>
      <c r="N2410" t="s">
        <v>3104</v>
      </c>
      <c r="O2410" t="s">
        <v>3620</v>
      </c>
      <c r="P2410" s="196">
        <v>10000</v>
      </c>
      <c r="S2410" t="s">
        <v>3719</v>
      </c>
      <c r="T2410" t="s">
        <v>3105</v>
      </c>
      <c r="U2410" s="198">
        <v>4.25</v>
      </c>
      <c r="V2410" t="s">
        <v>3727</v>
      </c>
      <c r="W2410" t="s">
        <v>635</v>
      </c>
      <c r="X2410" t="s">
        <v>3106</v>
      </c>
      <c r="Y2410" t="s">
        <v>2469</v>
      </c>
      <c r="Z2410" t="s">
        <v>2996</v>
      </c>
      <c r="AA2410">
        <v>836725</v>
      </c>
      <c r="AB2410" s="195">
        <v>37049.875011574099</v>
      </c>
      <c r="AC2410" s="195">
        <v>37049.875011574099</v>
      </c>
    </row>
    <row r="2411" spans="1:31" x14ac:dyDescent="0.25">
      <c r="A2411" s="43" t="str">
        <f t="shared" si="186"/>
        <v>US Natural Gas Physical</v>
      </c>
      <c r="B2411" s="43" t="str">
        <f t="shared" si="187"/>
        <v>US</v>
      </c>
      <c r="C2411" s="43" t="str">
        <f t="shared" si="188"/>
        <v>Natural Gas</v>
      </c>
      <c r="D2411" s="43" t="str">
        <f t="shared" si="189"/>
        <v>Physical</v>
      </c>
      <c r="E2411" s="43">
        <f>IF(VLOOKUP(S2411,'DD-Lookup'!$J$6:$L$50,3,FALSE)="Monthly",(YEAR(AC2411)-YEAR(AB2411))*12+MONTH(AC2411)-MONTH(AB2411)+1,(AC2411-AB2411+1))</f>
        <v>1</v>
      </c>
      <c r="F2411" s="210">
        <f t="shared" si="190"/>
        <v>5000</v>
      </c>
      <c r="G2411" s="199">
        <v>1354680</v>
      </c>
      <c r="H2411" s="195">
        <v>37049.3731134259</v>
      </c>
      <c r="I2411" t="s">
        <v>2244</v>
      </c>
      <c r="M2411" t="s">
        <v>3341</v>
      </c>
      <c r="N2411" t="s">
        <v>3747</v>
      </c>
      <c r="O2411" t="s">
        <v>396</v>
      </c>
      <c r="P2411" s="196">
        <v>5000</v>
      </c>
      <c r="S2411" t="s">
        <v>3342</v>
      </c>
      <c r="T2411" t="s">
        <v>3557</v>
      </c>
      <c r="U2411" s="198">
        <v>3.5049999999999999</v>
      </c>
      <c r="V2411" t="s">
        <v>3238</v>
      </c>
      <c r="W2411" t="s">
        <v>2347</v>
      </c>
      <c r="X2411" t="s">
        <v>2484</v>
      </c>
      <c r="Y2411" t="s">
        <v>2469</v>
      </c>
      <c r="Z2411" t="s">
        <v>2995</v>
      </c>
      <c r="AA2411">
        <v>836724</v>
      </c>
      <c r="AB2411" s="195">
        <v>37050.875011574099</v>
      </c>
      <c r="AC2411" s="195">
        <v>37050.875011574099</v>
      </c>
    </row>
    <row r="2412" spans="1:31" x14ac:dyDescent="0.25">
      <c r="A2412" s="43" t="str">
        <f t="shared" si="186"/>
        <v>US Natural Gas Financial</v>
      </c>
      <c r="B2412" s="43" t="str">
        <f t="shared" si="187"/>
        <v>US</v>
      </c>
      <c r="C2412" s="43" t="str">
        <f t="shared" si="188"/>
        <v>Natural Gas</v>
      </c>
      <c r="D2412" s="43" t="str">
        <f t="shared" si="189"/>
        <v>Financial</v>
      </c>
      <c r="E2412" s="43">
        <f>IF(VLOOKUP(S2412,'DD-Lookup'!$J$6:$L$50,3,FALSE)="Monthly",(YEAR(AC2412)-YEAR(AB2412))*12+MONTH(AC2412)-MONTH(AB2412)+1,(AC2412-AB2412+1))</f>
        <v>31</v>
      </c>
      <c r="F2412" s="210">
        <f t="shared" si="190"/>
        <v>620</v>
      </c>
      <c r="G2412" s="199">
        <v>1354684</v>
      </c>
      <c r="H2412" s="195">
        <v>37049.373217592598</v>
      </c>
      <c r="I2412" t="s">
        <v>813</v>
      </c>
      <c r="M2412" t="s">
        <v>3341</v>
      </c>
      <c r="N2412" t="s">
        <v>2281</v>
      </c>
      <c r="O2412" t="s">
        <v>3206</v>
      </c>
      <c r="P2412" s="196">
        <v>20</v>
      </c>
      <c r="S2412" t="s">
        <v>2407</v>
      </c>
      <c r="T2412" t="s">
        <v>3557</v>
      </c>
      <c r="U2412" s="198">
        <v>3.8519999999999999</v>
      </c>
      <c r="V2412" t="s">
        <v>814</v>
      </c>
      <c r="W2412" t="s">
        <v>2853</v>
      </c>
      <c r="X2412" t="s">
        <v>2282</v>
      </c>
      <c r="Y2412" t="s">
        <v>3575</v>
      </c>
      <c r="Z2412" t="s">
        <v>2995</v>
      </c>
      <c r="AA2412" t="s">
        <v>815</v>
      </c>
      <c r="AB2412" s="195">
        <v>37104.875</v>
      </c>
      <c r="AC2412" s="195">
        <v>37134.875</v>
      </c>
    </row>
    <row r="2413" spans="1:31" x14ac:dyDescent="0.25">
      <c r="A2413" s="43" t="str">
        <f t="shared" si="186"/>
        <v>US Natural Gas Financial</v>
      </c>
      <c r="B2413" s="43" t="str">
        <f t="shared" si="187"/>
        <v>US</v>
      </c>
      <c r="C2413" s="43" t="str">
        <f t="shared" si="188"/>
        <v>Natural Gas</v>
      </c>
      <c r="D2413" s="43" t="str">
        <f t="shared" si="189"/>
        <v>Financial</v>
      </c>
      <c r="E2413" s="43">
        <f>IF(VLOOKUP(S2413,'DD-Lookup'!$J$6:$L$50,3,FALSE)="Monthly",(YEAR(AC2413)-YEAR(AB2413))*12+MONTH(AC2413)-MONTH(AB2413)+1,(AC2413-AB2413+1))</f>
        <v>31</v>
      </c>
      <c r="F2413" s="210">
        <f t="shared" si="190"/>
        <v>620</v>
      </c>
      <c r="G2413" s="199">
        <v>1354683</v>
      </c>
      <c r="H2413" s="195">
        <v>37049.373217592598</v>
      </c>
      <c r="I2413" t="s">
        <v>813</v>
      </c>
      <c r="M2413" t="s">
        <v>3341</v>
      </c>
      <c r="N2413" t="s">
        <v>2281</v>
      </c>
      <c r="O2413" t="s">
        <v>736</v>
      </c>
      <c r="Q2413" s="196">
        <v>20</v>
      </c>
      <c r="S2413" t="s">
        <v>2407</v>
      </c>
      <c r="T2413" t="s">
        <v>3557</v>
      </c>
      <c r="U2413" s="198">
        <v>3.7650000000000001</v>
      </c>
      <c r="V2413" t="s">
        <v>814</v>
      </c>
      <c r="W2413" t="s">
        <v>2853</v>
      </c>
      <c r="X2413" t="s">
        <v>2282</v>
      </c>
      <c r="Y2413" t="s">
        <v>3575</v>
      </c>
      <c r="Z2413" t="s">
        <v>2995</v>
      </c>
      <c r="AA2413" t="s">
        <v>816</v>
      </c>
      <c r="AB2413" s="195">
        <v>37073.875</v>
      </c>
      <c r="AC2413" s="195">
        <v>37103.875</v>
      </c>
    </row>
    <row r="2414" spans="1:31" x14ac:dyDescent="0.25">
      <c r="A2414" s="43" t="str">
        <f t="shared" si="186"/>
        <v>US Natural Gas Physical</v>
      </c>
      <c r="B2414" s="43" t="str">
        <f t="shared" si="187"/>
        <v>US</v>
      </c>
      <c r="C2414" s="43" t="str">
        <f t="shared" si="188"/>
        <v>Natural Gas</v>
      </c>
      <c r="D2414" s="43" t="str">
        <f t="shared" si="189"/>
        <v>Physical</v>
      </c>
      <c r="E2414" s="43">
        <f>IF(VLOOKUP(S2414,'DD-Lookup'!$J$6:$L$50,3,FALSE)="Monthly",(YEAR(AC2414)-YEAR(AB2414))*12+MONTH(AC2414)-MONTH(AB2414)+1,(AC2414-AB2414+1))</f>
        <v>1</v>
      </c>
      <c r="F2414" s="210">
        <f t="shared" si="190"/>
        <v>5000</v>
      </c>
      <c r="G2414" s="199">
        <v>1354685</v>
      </c>
      <c r="H2414" s="195">
        <v>37049.373321759304</v>
      </c>
      <c r="I2414" t="s">
        <v>2169</v>
      </c>
      <c r="M2414" t="s">
        <v>3341</v>
      </c>
      <c r="N2414" t="s">
        <v>3747</v>
      </c>
      <c r="O2414" t="s">
        <v>487</v>
      </c>
      <c r="P2414" s="196">
        <v>5000</v>
      </c>
      <c r="S2414" t="s">
        <v>3342</v>
      </c>
      <c r="T2414" t="s">
        <v>3557</v>
      </c>
      <c r="U2414" s="198">
        <v>2.38</v>
      </c>
      <c r="V2414" t="s">
        <v>1769</v>
      </c>
      <c r="W2414" t="s">
        <v>3108</v>
      </c>
      <c r="X2414" t="s">
        <v>3092</v>
      </c>
      <c r="Y2414" t="s">
        <v>2469</v>
      </c>
      <c r="Z2414" t="s">
        <v>2995</v>
      </c>
      <c r="AA2414">
        <v>836744</v>
      </c>
      <c r="AB2414" s="195">
        <v>37050.875011574099</v>
      </c>
      <c r="AC2414" s="195">
        <v>37050.875011574099</v>
      </c>
    </row>
    <row r="2415" spans="1:31" x14ac:dyDescent="0.25">
      <c r="A2415" s="43" t="str">
        <f t="shared" si="186"/>
        <v>US Crude Financial</v>
      </c>
      <c r="B2415" s="43" t="str">
        <f t="shared" si="187"/>
        <v>US</v>
      </c>
      <c r="C2415" s="43" t="str">
        <f t="shared" si="188"/>
        <v>Crude</v>
      </c>
      <c r="D2415" s="43" t="str">
        <f t="shared" si="189"/>
        <v>Financial</v>
      </c>
      <c r="E2415" s="43">
        <f>IF(VLOOKUP(S2415,'DD-Lookup'!$J$6:$L$50,3,FALSE)="Monthly",(YEAR(AC2415)-YEAR(AB2415))*12+MONTH(AC2415)-MONTH(AB2415)+1,(AC2415-AB2415+1))</f>
        <v>1</v>
      </c>
      <c r="F2415" s="210">
        <f t="shared" si="190"/>
        <v>50000</v>
      </c>
      <c r="G2415" s="199">
        <v>1354686</v>
      </c>
      <c r="H2415" s="195">
        <v>37049.373321759304</v>
      </c>
      <c r="I2415" t="s">
        <v>2652</v>
      </c>
      <c r="M2415" t="s">
        <v>3437</v>
      </c>
      <c r="N2415" t="s">
        <v>2653</v>
      </c>
      <c r="O2415" t="s">
        <v>3359</v>
      </c>
      <c r="Q2415" s="196">
        <v>50000</v>
      </c>
      <c r="S2415" t="s">
        <v>3347</v>
      </c>
      <c r="T2415" t="s">
        <v>3557</v>
      </c>
      <c r="U2415" s="198">
        <v>27.68</v>
      </c>
      <c r="V2415" t="s">
        <v>3198</v>
      </c>
      <c r="W2415" t="s">
        <v>2655</v>
      </c>
      <c r="X2415" t="s">
        <v>2656</v>
      </c>
      <c r="Y2415" t="s">
        <v>2778</v>
      </c>
      <c r="Z2415" t="s">
        <v>2995</v>
      </c>
      <c r="AA2415">
        <v>115464</v>
      </c>
      <c r="AB2415" s="195">
        <v>37073</v>
      </c>
      <c r="AC2415" s="195">
        <v>37103</v>
      </c>
    </row>
    <row r="2416" spans="1:31" x14ac:dyDescent="0.25">
      <c r="A2416" s="43" t="str">
        <f t="shared" si="186"/>
        <v>US Natural Gas Physical</v>
      </c>
      <c r="B2416" s="43" t="str">
        <f t="shared" si="187"/>
        <v>US</v>
      </c>
      <c r="C2416" s="43" t="str">
        <f t="shared" si="188"/>
        <v>Natural Gas</v>
      </c>
      <c r="D2416" s="43" t="str">
        <f t="shared" si="189"/>
        <v>Physical</v>
      </c>
      <c r="E2416" s="43">
        <f>IF(VLOOKUP(S2416,'DD-Lookup'!$J$6:$L$50,3,FALSE)="Monthly",(YEAR(AC2416)-YEAR(AB2416))*12+MONTH(AC2416)-MONTH(AB2416)+1,(AC2416-AB2416+1))</f>
        <v>1</v>
      </c>
      <c r="F2416" s="210">
        <f t="shared" si="190"/>
        <v>2885</v>
      </c>
      <c r="G2416" s="199">
        <v>1354687</v>
      </c>
      <c r="H2416" s="195">
        <v>37049.3733333333</v>
      </c>
      <c r="I2416" t="s">
        <v>2527</v>
      </c>
      <c r="M2416" t="s">
        <v>3341</v>
      </c>
      <c r="N2416" t="s">
        <v>3747</v>
      </c>
      <c r="O2416" t="s">
        <v>395</v>
      </c>
      <c r="P2416" s="196">
        <v>2885</v>
      </c>
      <c r="S2416" t="s">
        <v>3342</v>
      </c>
      <c r="T2416" t="s">
        <v>3557</v>
      </c>
      <c r="U2416" s="198">
        <v>3.5550000000000002</v>
      </c>
      <c r="V2416" t="s">
        <v>2349</v>
      </c>
      <c r="W2416" t="s">
        <v>2498</v>
      </c>
      <c r="X2416" t="s">
        <v>2499</v>
      </c>
      <c r="Y2416" t="s">
        <v>2469</v>
      </c>
      <c r="Z2416" t="s">
        <v>2995</v>
      </c>
      <c r="AA2416">
        <v>836745</v>
      </c>
      <c r="AB2416" s="195">
        <v>37050.875011574099</v>
      </c>
      <c r="AC2416" s="195">
        <v>37050.875011574099</v>
      </c>
    </row>
    <row r="2417" spans="1:29" x14ac:dyDescent="0.25">
      <c r="A2417" s="43" t="str">
        <f t="shared" si="186"/>
        <v>US Power Physical</v>
      </c>
      <c r="B2417" s="43" t="str">
        <f t="shared" si="187"/>
        <v>US</v>
      </c>
      <c r="C2417" s="43" t="str">
        <f t="shared" si="188"/>
        <v>Power</v>
      </c>
      <c r="D2417" s="43" t="str">
        <f t="shared" si="189"/>
        <v>Physical</v>
      </c>
      <c r="E2417" s="43">
        <f>IF(VLOOKUP(S2417,'DD-Lookup'!$J$6:$L$50,3,FALSE)="Monthly",(YEAR(AC2417)-YEAR(AB2417))*12+MONTH(AC2417)-MONTH(AB2417)+1,(AC2417-AB2417+1))</f>
        <v>2</v>
      </c>
      <c r="F2417" s="210">
        <f t="shared" si="190"/>
        <v>50</v>
      </c>
      <c r="G2417" s="199">
        <v>1354689</v>
      </c>
      <c r="H2417" s="195">
        <v>37049.373368055603</v>
      </c>
      <c r="I2417" t="s">
        <v>3339</v>
      </c>
      <c r="M2417" t="s">
        <v>2766</v>
      </c>
      <c r="N2417" t="s">
        <v>3308</v>
      </c>
      <c r="O2417" t="s">
        <v>551</v>
      </c>
      <c r="Q2417" s="196">
        <v>25</v>
      </c>
      <c r="S2417" t="s">
        <v>3340</v>
      </c>
      <c r="T2417" t="s">
        <v>3557</v>
      </c>
      <c r="U2417" s="198">
        <v>31</v>
      </c>
      <c r="V2417" t="s">
        <v>3857</v>
      </c>
      <c r="W2417" t="s">
        <v>3060</v>
      </c>
      <c r="X2417" t="s">
        <v>3309</v>
      </c>
      <c r="Y2417" t="s">
        <v>2662</v>
      </c>
      <c r="Z2417" t="s">
        <v>2990</v>
      </c>
      <c r="AA2417">
        <v>636919.1</v>
      </c>
      <c r="AB2417" s="195">
        <v>37050.875011574099</v>
      </c>
      <c r="AC2417" s="195">
        <v>37051.875011574099</v>
      </c>
    </row>
    <row r="2418" spans="1:29" x14ac:dyDescent="0.25">
      <c r="A2418" s="43" t="str">
        <f t="shared" si="186"/>
        <v>US Crude Financial</v>
      </c>
      <c r="B2418" s="43" t="str">
        <f t="shared" si="187"/>
        <v>US</v>
      </c>
      <c r="C2418" s="43" t="str">
        <f t="shared" si="188"/>
        <v>Crude</v>
      </c>
      <c r="D2418" s="43" t="str">
        <f t="shared" si="189"/>
        <v>Financial</v>
      </c>
      <c r="E2418" s="43">
        <f>IF(VLOOKUP(S2418,'DD-Lookup'!$J$6:$L$50,3,FALSE)="Monthly",(YEAR(AC2418)-YEAR(AB2418))*12+MONTH(AC2418)-MONTH(AB2418)+1,(AC2418-AB2418+1))</f>
        <v>1</v>
      </c>
      <c r="F2418" s="210">
        <f t="shared" si="190"/>
        <v>50000</v>
      </c>
      <c r="G2418" s="199">
        <v>1354690</v>
      </c>
      <c r="H2418" s="195">
        <v>37049.373368055603</v>
      </c>
      <c r="I2418" t="s">
        <v>2652</v>
      </c>
      <c r="M2418" t="s">
        <v>3437</v>
      </c>
      <c r="N2418" t="s">
        <v>2653</v>
      </c>
      <c r="O2418" t="s">
        <v>3359</v>
      </c>
      <c r="P2418" s="196">
        <v>50000</v>
      </c>
      <c r="S2418" t="s">
        <v>3347</v>
      </c>
      <c r="T2418" t="s">
        <v>3557</v>
      </c>
      <c r="U2418" s="198">
        <v>27.66</v>
      </c>
      <c r="V2418" t="s">
        <v>2654</v>
      </c>
      <c r="W2418" t="s">
        <v>2655</v>
      </c>
      <c r="X2418" t="s">
        <v>2656</v>
      </c>
      <c r="Y2418" t="s">
        <v>2778</v>
      </c>
      <c r="Z2418" t="s">
        <v>2995</v>
      </c>
      <c r="AA2418">
        <v>115465</v>
      </c>
      <c r="AB2418" s="195">
        <v>37073</v>
      </c>
      <c r="AC2418" s="195">
        <v>37103</v>
      </c>
    </row>
    <row r="2419" spans="1:29" x14ac:dyDescent="0.25">
      <c r="A2419" s="43" t="str">
        <f t="shared" si="186"/>
        <v>US Natural Gas Physical</v>
      </c>
      <c r="B2419" s="43" t="str">
        <f t="shared" si="187"/>
        <v>US</v>
      </c>
      <c r="C2419" s="43" t="str">
        <f t="shared" si="188"/>
        <v>Natural Gas</v>
      </c>
      <c r="D2419" s="43" t="str">
        <f t="shared" si="189"/>
        <v>Physical</v>
      </c>
      <c r="E2419" s="43">
        <f>IF(VLOOKUP(S2419,'DD-Lookup'!$J$6:$L$50,3,FALSE)="Monthly",(YEAR(AC2419)-YEAR(AB2419))*12+MONTH(AC2419)-MONTH(AB2419)+1,(AC2419-AB2419+1))</f>
        <v>1</v>
      </c>
      <c r="F2419" s="210">
        <f t="shared" si="190"/>
        <v>6000</v>
      </c>
      <c r="G2419" s="199">
        <v>1354688</v>
      </c>
      <c r="H2419" s="195">
        <v>37049.373368055603</v>
      </c>
      <c r="I2419" t="s">
        <v>2418</v>
      </c>
      <c r="M2419" t="s">
        <v>3341</v>
      </c>
      <c r="N2419" t="s">
        <v>3747</v>
      </c>
      <c r="O2419" t="s">
        <v>1630</v>
      </c>
      <c r="P2419" s="196">
        <v>6000</v>
      </c>
      <c r="S2419" t="s">
        <v>3342</v>
      </c>
      <c r="T2419" t="s">
        <v>3557</v>
      </c>
      <c r="U2419" s="198">
        <v>3.71</v>
      </c>
      <c r="V2419" t="s">
        <v>3735</v>
      </c>
      <c r="W2419" t="s">
        <v>2175</v>
      </c>
      <c r="X2419" t="s">
        <v>2176</v>
      </c>
      <c r="Y2419" t="s">
        <v>2469</v>
      </c>
      <c r="Z2419" t="s">
        <v>2995</v>
      </c>
      <c r="AA2419">
        <v>836764</v>
      </c>
      <c r="AB2419" s="195">
        <v>37050.875011574099</v>
      </c>
      <c r="AC2419" s="195">
        <v>37050.875011574099</v>
      </c>
    </row>
    <row r="2420" spans="1:29" x14ac:dyDescent="0.25">
      <c r="A2420" s="43" t="str">
        <f t="shared" si="186"/>
        <v xml:space="preserve"> Metals Financial</v>
      </c>
      <c r="B2420" s="43" t="str">
        <f t="shared" si="187"/>
        <v/>
      </c>
      <c r="C2420" s="43" t="str">
        <f t="shared" si="188"/>
        <v>Metals</v>
      </c>
      <c r="D2420" s="43" t="str">
        <f t="shared" si="189"/>
        <v>Financial</v>
      </c>
      <c r="E2420" s="43">
        <f>IF(VLOOKUP(S2420,'DD-Lookup'!$J$6:$L$50,3,FALSE)="Monthly",(YEAR(AC2420)-YEAR(AB2420))*12+MONTH(AC2420)-MONTH(AB2420)+1,(AC2420-AB2420+1))</f>
        <v>1</v>
      </c>
      <c r="F2420" s="210">
        <f t="shared" si="190"/>
        <v>20</v>
      </c>
      <c r="G2420" s="199">
        <v>1354691</v>
      </c>
      <c r="H2420" s="195">
        <v>37049.3733796296</v>
      </c>
      <c r="I2420" t="s">
        <v>3527</v>
      </c>
      <c r="M2420" t="s">
        <v>3346</v>
      </c>
      <c r="N2420" t="s">
        <v>3566</v>
      </c>
      <c r="O2420" t="s">
        <v>3567</v>
      </c>
      <c r="Q2420" s="196">
        <v>20</v>
      </c>
      <c r="S2420" t="s">
        <v>3556</v>
      </c>
      <c r="T2420" t="s">
        <v>3557</v>
      </c>
      <c r="U2420" s="198">
        <v>1512</v>
      </c>
      <c r="V2420" t="s">
        <v>3569</v>
      </c>
      <c r="W2420" t="s">
        <v>3563</v>
      </c>
      <c r="X2420" t="s">
        <v>3559</v>
      </c>
      <c r="Y2420" t="s">
        <v>3560</v>
      </c>
      <c r="Z2420" t="s">
        <v>3561</v>
      </c>
      <c r="AA2420">
        <v>2173612</v>
      </c>
    </row>
    <row r="2421" spans="1:29" x14ac:dyDescent="0.25">
      <c r="A2421" s="43" t="str">
        <f t="shared" si="186"/>
        <v>US Natural Gas Physical</v>
      </c>
      <c r="B2421" s="43" t="str">
        <f t="shared" si="187"/>
        <v>US</v>
      </c>
      <c r="C2421" s="43" t="str">
        <f t="shared" si="188"/>
        <v>Natural Gas</v>
      </c>
      <c r="D2421" s="43" t="str">
        <f t="shared" si="189"/>
        <v>Physical</v>
      </c>
      <c r="E2421" s="43">
        <f>IF(VLOOKUP(S2421,'DD-Lookup'!$J$6:$L$50,3,FALSE)="Monthly",(YEAR(AC2421)-YEAR(AB2421))*12+MONTH(AC2421)-MONTH(AB2421)+1,(AC2421-AB2421+1))</f>
        <v>1</v>
      </c>
      <c r="F2421" s="210">
        <f t="shared" si="190"/>
        <v>10000</v>
      </c>
      <c r="G2421" s="199">
        <v>1354692</v>
      </c>
      <c r="H2421" s="195">
        <v>37049.3733796296</v>
      </c>
      <c r="I2421" t="s">
        <v>2527</v>
      </c>
      <c r="M2421" t="s">
        <v>3341</v>
      </c>
      <c r="N2421" t="s">
        <v>3747</v>
      </c>
      <c r="O2421" t="s">
        <v>472</v>
      </c>
      <c r="P2421" s="196">
        <v>10000</v>
      </c>
      <c r="S2421" t="s">
        <v>3342</v>
      </c>
      <c r="T2421" t="s">
        <v>3557</v>
      </c>
      <c r="U2421" s="198">
        <v>2.5249999999999999</v>
      </c>
      <c r="V2421" t="s">
        <v>787</v>
      </c>
      <c r="W2421" t="s">
        <v>3147</v>
      </c>
      <c r="X2421" t="s">
        <v>3092</v>
      </c>
      <c r="Y2421" t="s">
        <v>2469</v>
      </c>
      <c r="Z2421" t="s">
        <v>2995</v>
      </c>
      <c r="AA2421">
        <v>836785</v>
      </c>
      <c r="AB2421" s="195">
        <v>37050.875011574099</v>
      </c>
      <c r="AC2421" s="195">
        <v>37050.875011574099</v>
      </c>
    </row>
    <row r="2422" spans="1:29" x14ac:dyDescent="0.25">
      <c r="A2422" s="43" t="str">
        <f t="shared" si="186"/>
        <v>US Natural Gas Physical</v>
      </c>
      <c r="B2422" s="43" t="str">
        <f t="shared" si="187"/>
        <v>US</v>
      </c>
      <c r="C2422" s="43" t="str">
        <f t="shared" si="188"/>
        <v>Natural Gas</v>
      </c>
      <c r="D2422" s="43" t="str">
        <f t="shared" si="189"/>
        <v>Physical</v>
      </c>
      <c r="E2422" s="43">
        <f>IF(VLOOKUP(S2422,'DD-Lookup'!$J$6:$L$50,3,FALSE)="Monthly",(YEAR(AC2422)-YEAR(AB2422))*12+MONTH(AC2422)-MONTH(AB2422)+1,(AC2422-AB2422+1))</f>
        <v>1</v>
      </c>
      <c r="F2422" s="210">
        <f t="shared" si="190"/>
        <v>5000</v>
      </c>
      <c r="G2422" s="199">
        <v>1354693</v>
      </c>
      <c r="H2422" s="195">
        <v>37049.373391203699</v>
      </c>
      <c r="I2422" t="s">
        <v>2169</v>
      </c>
      <c r="M2422" t="s">
        <v>3341</v>
      </c>
      <c r="N2422" t="s">
        <v>3747</v>
      </c>
      <c r="O2422" t="s">
        <v>487</v>
      </c>
      <c r="P2422" s="196">
        <v>5000</v>
      </c>
      <c r="S2422" t="s">
        <v>3342</v>
      </c>
      <c r="T2422" t="s">
        <v>3557</v>
      </c>
      <c r="U2422" s="198">
        <v>2.36</v>
      </c>
      <c r="V2422" t="s">
        <v>1769</v>
      </c>
      <c r="W2422" t="s">
        <v>3108</v>
      </c>
      <c r="X2422" t="s">
        <v>3092</v>
      </c>
      <c r="Y2422" t="s">
        <v>2469</v>
      </c>
      <c r="Z2422" t="s">
        <v>2995</v>
      </c>
      <c r="AA2422">
        <v>836784</v>
      </c>
      <c r="AB2422" s="195">
        <v>37050.875011574099</v>
      </c>
      <c r="AC2422" s="195">
        <v>37050.875011574099</v>
      </c>
    </row>
    <row r="2423" spans="1:29" x14ac:dyDescent="0.25">
      <c r="A2423" s="43" t="str">
        <f t="shared" si="186"/>
        <v>US Natural Gas Physical</v>
      </c>
      <c r="B2423" s="43" t="str">
        <f t="shared" si="187"/>
        <v>US</v>
      </c>
      <c r="C2423" s="43" t="str">
        <f t="shared" si="188"/>
        <v>Natural Gas</v>
      </c>
      <c r="D2423" s="43" t="str">
        <f t="shared" si="189"/>
        <v>Physical</v>
      </c>
      <c r="E2423" s="43">
        <f>IF(VLOOKUP(S2423,'DD-Lookup'!$J$6:$L$50,3,FALSE)="Monthly",(YEAR(AC2423)-YEAR(AB2423))*12+MONTH(AC2423)-MONTH(AB2423)+1,(AC2423-AB2423+1))</f>
        <v>1</v>
      </c>
      <c r="F2423" s="210">
        <f t="shared" si="190"/>
        <v>4345</v>
      </c>
      <c r="G2423" s="199">
        <v>1354694</v>
      </c>
      <c r="H2423" s="195">
        <v>37049.3734259259</v>
      </c>
      <c r="I2423" t="s">
        <v>2418</v>
      </c>
      <c r="M2423" t="s">
        <v>3341</v>
      </c>
      <c r="N2423" t="s">
        <v>3747</v>
      </c>
      <c r="O2423" t="s">
        <v>1633</v>
      </c>
      <c r="Q2423" s="196">
        <v>4345</v>
      </c>
      <c r="S2423" t="s">
        <v>3342</v>
      </c>
      <c r="T2423" t="s">
        <v>3557</v>
      </c>
      <c r="U2423" s="198">
        <v>3.4750000000000001</v>
      </c>
      <c r="V2423" t="s">
        <v>3193</v>
      </c>
      <c r="W2423" t="s">
        <v>2181</v>
      </c>
      <c r="X2423" t="s">
        <v>3093</v>
      </c>
      <c r="Y2423" t="s">
        <v>2469</v>
      </c>
      <c r="Z2423" t="s">
        <v>2995</v>
      </c>
      <c r="AA2423">
        <v>836804</v>
      </c>
      <c r="AB2423" s="195">
        <v>37050.875011574099</v>
      </c>
      <c r="AC2423" s="195">
        <v>37050.875011574099</v>
      </c>
    </row>
    <row r="2424" spans="1:29" x14ac:dyDescent="0.25">
      <c r="A2424" s="43" t="str">
        <f t="shared" si="186"/>
        <v>US Natural Gas Financial</v>
      </c>
      <c r="B2424" s="43" t="str">
        <f t="shared" si="187"/>
        <v>US</v>
      </c>
      <c r="C2424" s="43" t="str">
        <f t="shared" si="188"/>
        <v>Natural Gas</v>
      </c>
      <c r="D2424" s="43" t="str">
        <f t="shared" si="189"/>
        <v>Financial</v>
      </c>
      <c r="E2424" s="43">
        <f>IF(VLOOKUP(S2424,'DD-Lookup'!$J$6:$L$50,3,FALSE)="Monthly",(YEAR(AC2424)-YEAR(AB2424))*12+MONTH(AC2424)-MONTH(AB2424)+1,(AC2424-AB2424+1))</f>
        <v>31</v>
      </c>
      <c r="F2424" s="210">
        <f t="shared" si="190"/>
        <v>155000</v>
      </c>
      <c r="G2424" s="199">
        <v>1354695</v>
      </c>
      <c r="H2424" s="195">
        <v>37049.373437499999</v>
      </c>
      <c r="I2424" t="s">
        <v>3096</v>
      </c>
      <c r="M2424" t="s">
        <v>3341</v>
      </c>
      <c r="N2424" t="s">
        <v>2476</v>
      </c>
      <c r="O2424" t="s">
        <v>2389</v>
      </c>
      <c r="Q2424" s="196">
        <v>5000</v>
      </c>
      <c r="S2424" t="s">
        <v>3342</v>
      </c>
      <c r="T2424" t="s">
        <v>3557</v>
      </c>
      <c r="U2424" s="198">
        <v>1.85</v>
      </c>
      <c r="V2424" t="s">
        <v>817</v>
      </c>
      <c r="W2424" t="s">
        <v>2381</v>
      </c>
      <c r="X2424" t="s">
        <v>2382</v>
      </c>
      <c r="Y2424" t="s">
        <v>3575</v>
      </c>
      <c r="Z2424" t="s">
        <v>2995</v>
      </c>
      <c r="AA2424" t="s">
        <v>818</v>
      </c>
      <c r="AB2424" s="195">
        <v>37165.875011574099</v>
      </c>
      <c r="AC2424" s="195">
        <v>37195.875011574099</v>
      </c>
    </row>
    <row r="2425" spans="1:29" x14ac:dyDescent="0.25">
      <c r="A2425" s="43" t="str">
        <f t="shared" si="186"/>
        <v>US Natural Gas Physical</v>
      </c>
      <c r="B2425" s="43" t="str">
        <f t="shared" si="187"/>
        <v>US</v>
      </c>
      <c r="C2425" s="43" t="str">
        <f t="shared" si="188"/>
        <v>Natural Gas</v>
      </c>
      <c r="D2425" s="43" t="str">
        <f t="shared" si="189"/>
        <v>Physical</v>
      </c>
      <c r="E2425" s="43">
        <f>IF(VLOOKUP(S2425,'DD-Lookup'!$J$6:$L$50,3,FALSE)="Monthly",(YEAR(AC2425)-YEAR(AB2425))*12+MONTH(AC2425)-MONTH(AB2425)+1,(AC2425-AB2425+1))</f>
        <v>1</v>
      </c>
      <c r="F2425" s="210">
        <f t="shared" si="190"/>
        <v>5000</v>
      </c>
      <c r="G2425" s="199">
        <v>1354696</v>
      </c>
      <c r="H2425" s="195">
        <v>37049.373437499999</v>
      </c>
      <c r="I2425" t="s">
        <v>3360</v>
      </c>
      <c r="M2425" t="s">
        <v>3341</v>
      </c>
      <c r="N2425" t="s">
        <v>3747</v>
      </c>
      <c r="O2425" t="s">
        <v>1633</v>
      </c>
      <c r="P2425" s="196">
        <v>5000</v>
      </c>
      <c r="S2425" t="s">
        <v>3342</v>
      </c>
      <c r="T2425" t="s">
        <v>3557</v>
      </c>
      <c r="U2425" s="198">
        <v>3.4750000000000001</v>
      </c>
      <c r="V2425" t="s">
        <v>3768</v>
      </c>
      <c r="W2425" t="s">
        <v>2181</v>
      </c>
      <c r="X2425" t="s">
        <v>3093</v>
      </c>
      <c r="Y2425" t="s">
        <v>2469</v>
      </c>
      <c r="Z2425" t="s">
        <v>2995</v>
      </c>
      <c r="AA2425">
        <v>836805</v>
      </c>
      <c r="AB2425" s="195">
        <v>37050.875011574099</v>
      </c>
      <c r="AC2425" s="195">
        <v>37050.875011574099</v>
      </c>
    </row>
    <row r="2426" spans="1:29" x14ac:dyDescent="0.25">
      <c r="A2426" s="43" t="str">
        <f t="shared" si="186"/>
        <v>US Natural Gas Physical</v>
      </c>
      <c r="B2426" s="43" t="str">
        <f t="shared" si="187"/>
        <v>US</v>
      </c>
      <c r="C2426" s="43" t="str">
        <f t="shared" si="188"/>
        <v>Natural Gas</v>
      </c>
      <c r="D2426" s="43" t="str">
        <f t="shared" si="189"/>
        <v>Physical</v>
      </c>
      <c r="E2426" s="43">
        <f>IF(VLOOKUP(S2426,'DD-Lookup'!$J$6:$L$50,3,FALSE)="Monthly",(YEAR(AC2426)-YEAR(AB2426))*12+MONTH(AC2426)-MONTH(AB2426)+1,(AC2426-AB2426+1))</f>
        <v>1</v>
      </c>
      <c r="F2426" s="210">
        <f t="shared" si="190"/>
        <v>10000</v>
      </c>
      <c r="G2426" s="199">
        <v>1354697</v>
      </c>
      <c r="H2426" s="195">
        <v>37049.373449074097</v>
      </c>
      <c r="I2426" t="s">
        <v>2527</v>
      </c>
      <c r="M2426" t="s">
        <v>3341</v>
      </c>
      <c r="N2426" t="s">
        <v>3747</v>
      </c>
      <c r="O2426" t="s">
        <v>2733</v>
      </c>
      <c r="P2426" s="196">
        <v>10000</v>
      </c>
      <c r="S2426" t="s">
        <v>3342</v>
      </c>
      <c r="T2426" t="s">
        <v>3557</v>
      </c>
      <c r="U2426" s="198">
        <v>3.58</v>
      </c>
      <c r="V2426" t="s">
        <v>3632</v>
      </c>
      <c r="W2426" t="s">
        <v>2181</v>
      </c>
      <c r="X2426" t="s">
        <v>2182</v>
      </c>
      <c r="Y2426" t="s">
        <v>2469</v>
      </c>
      <c r="Z2426" t="s">
        <v>2995</v>
      </c>
      <c r="AA2426">
        <v>836824</v>
      </c>
      <c r="AB2426" s="195">
        <v>37050.875011574099</v>
      </c>
      <c r="AC2426" s="195">
        <v>37050.875011574099</v>
      </c>
    </row>
    <row r="2427" spans="1:29" x14ac:dyDescent="0.25">
      <c r="A2427" s="43" t="str">
        <f t="shared" si="186"/>
        <v xml:space="preserve"> Metals Financial</v>
      </c>
      <c r="B2427" s="43" t="str">
        <f t="shared" si="187"/>
        <v/>
      </c>
      <c r="C2427" s="43" t="str">
        <f t="shared" si="188"/>
        <v>Metals</v>
      </c>
      <c r="D2427" s="43" t="str">
        <f t="shared" si="189"/>
        <v>Financial</v>
      </c>
      <c r="E2427" s="43">
        <f>IF(VLOOKUP(S2427,'DD-Lookup'!$J$6:$L$50,3,FALSE)="Monthly",(YEAR(AC2427)-YEAR(AB2427))*12+MONTH(AC2427)-MONTH(AB2427)+1,(AC2427-AB2427+1))</f>
        <v>1</v>
      </c>
      <c r="F2427" s="210">
        <f t="shared" si="190"/>
        <v>20</v>
      </c>
      <c r="G2427" s="199">
        <v>1354698</v>
      </c>
      <c r="H2427" s="195">
        <v>37049.3734722222</v>
      </c>
      <c r="I2427" t="s">
        <v>3936</v>
      </c>
      <c r="M2427" t="s">
        <v>3346</v>
      </c>
      <c r="N2427" t="s">
        <v>3554</v>
      </c>
      <c r="O2427" t="s">
        <v>3555</v>
      </c>
      <c r="Q2427" s="196">
        <v>20</v>
      </c>
      <c r="S2427" t="s">
        <v>3556</v>
      </c>
      <c r="T2427" t="s">
        <v>3557</v>
      </c>
      <c r="U2427" s="198">
        <v>1670</v>
      </c>
      <c r="V2427" t="s">
        <v>3937</v>
      </c>
      <c r="W2427" t="s">
        <v>3563</v>
      </c>
      <c r="X2427" t="s">
        <v>3559</v>
      </c>
      <c r="Y2427" t="s">
        <v>3560</v>
      </c>
      <c r="Z2427" t="s">
        <v>3561</v>
      </c>
      <c r="AA2427">
        <v>2173614</v>
      </c>
    </row>
    <row r="2428" spans="1:29" x14ac:dyDescent="0.25">
      <c r="A2428" s="43" t="str">
        <f t="shared" si="186"/>
        <v>US Natural Gas Physical</v>
      </c>
      <c r="B2428" s="43" t="str">
        <f t="shared" si="187"/>
        <v>US</v>
      </c>
      <c r="C2428" s="43" t="str">
        <f t="shared" si="188"/>
        <v>Natural Gas</v>
      </c>
      <c r="D2428" s="43" t="str">
        <f t="shared" si="189"/>
        <v>Physical</v>
      </c>
      <c r="E2428" s="43">
        <f>IF(VLOOKUP(S2428,'DD-Lookup'!$J$6:$L$50,3,FALSE)="Monthly",(YEAR(AC2428)-YEAR(AB2428))*12+MONTH(AC2428)-MONTH(AB2428)+1,(AC2428-AB2428+1))</f>
        <v>1</v>
      </c>
      <c r="F2428" s="210">
        <f t="shared" si="190"/>
        <v>10000</v>
      </c>
      <c r="G2428" s="199">
        <v>1354699</v>
      </c>
      <c r="H2428" s="195">
        <v>37049.373495370397</v>
      </c>
      <c r="I2428" t="s">
        <v>2453</v>
      </c>
      <c r="M2428" t="s">
        <v>3341</v>
      </c>
      <c r="N2428" t="s">
        <v>3747</v>
      </c>
      <c r="O2428" t="s">
        <v>464</v>
      </c>
      <c r="P2428" s="196">
        <v>10000</v>
      </c>
      <c r="S2428" t="s">
        <v>3342</v>
      </c>
      <c r="T2428" t="s">
        <v>3557</v>
      </c>
      <c r="U2428" s="198">
        <v>3.78</v>
      </c>
      <c r="V2428" t="s">
        <v>2454</v>
      </c>
      <c r="W2428" t="s">
        <v>2509</v>
      </c>
      <c r="X2428" t="s">
        <v>2510</v>
      </c>
      <c r="Y2428" t="s">
        <v>2469</v>
      </c>
      <c r="Z2428" t="s">
        <v>2995</v>
      </c>
      <c r="AA2428">
        <v>836844</v>
      </c>
      <c r="AB2428" s="195">
        <v>37050.875011574099</v>
      </c>
      <c r="AC2428" s="195">
        <v>37050.875011574099</v>
      </c>
    </row>
    <row r="2429" spans="1:29" x14ac:dyDescent="0.25">
      <c r="A2429" s="43" t="str">
        <f t="shared" si="186"/>
        <v xml:space="preserve"> Metals Financial</v>
      </c>
      <c r="B2429" s="43" t="str">
        <f t="shared" si="187"/>
        <v/>
      </c>
      <c r="C2429" s="43" t="str">
        <f t="shared" si="188"/>
        <v>Metals</v>
      </c>
      <c r="D2429" s="43" t="str">
        <f t="shared" si="189"/>
        <v>Financial</v>
      </c>
      <c r="E2429" s="43">
        <f>IF(VLOOKUP(S2429,'DD-Lookup'!$J$6:$L$50,3,FALSE)="Monthly",(YEAR(AC2429)-YEAR(AB2429))*12+MONTH(AC2429)-MONTH(AB2429)+1,(AC2429-AB2429+1))</f>
        <v>1</v>
      </c>
      <c r="F2429" s="210">
        <f t="shared" si="190"/>
        <v>20</v>
      </c>
      <c r="G2429" s="199">
        <v>1354700</v>
      </c>
      <c r="H2429" s="195">
        <v>37049.373541666697</v>
      </c>
      <c r="I2429" t="s">
        <v>3518</v>
      </c>
      <c r="M2429" t="s">
        <v>3346</v>
      </c>
      <c r="N2429" t="s">
        <v>3554</v>
      </c>
      <c r="O2429" t="s">
        <v>3555</v>
      </c>
      <c r="Q2429" s="196">
        <v>20</v>
      </c>
      <c r="S2429" t="s">
        <v>3556</v>
      </c>
      <c r="T2429" t="s">
        <v>3557</v>
      </c>
      <c r="U2429" s="198">
        <v>1671</v>
      </c>
      <c r="V2429" t="s">
        <v>3519</v>
      </c>
      <c r="W2429" t="s">
        <v>3563</v>
      </c>
      <c r="X2429" t="s">
        <v>3559</v>
      </c>
      <c r="Y2429" t="s">
        <v>3560</v>
      </c>
      <c r="Z2429" t="s">
        <v>3561</v>
      </c>
      <c r="AA2429">
        <v>2173616</v>
      </c>
    </row>
    <row r="2430" spans="1:29" x14ac:dyDescent="0.25">
      <c r="A2430" s="43" t="str">
        <f t="shared" si="186"/>
        <v>US Natural Gas Physical</v>
      </c>
      <c r="B2430" s="43" t="str">
        <f t="shared" si="187"/>
        <v>US</v>
      </c>
      <c r="C2430" s="43" t="str">
        <f t="shared" si="188"/>
        <v>Natural Gas</v>
      </c>
      <c r="D2430" s="43" t="str">
        <f t="shared" si="189"/>
        <v>Physical</v>
      </c>
      <c r="E2430" s="43">
        <f>IF(VLOOKUP(S2430,'DD-Lookup'!$J$6:$L$50,3,FALSE)="Monthly",(YEAR(AC2430)-YEAR(AB2430))*12+MONTH(AC2430)-MONTH(AB2430)+1,(AC2430-AB2430+1))</f>
        <v>1</v>
      </c>
      <c r="F2430" s="210">
        <f t="shared" si="190"/>
        <v>10000</v>
      </c>
      <c r="G2430" s="199">
        <v>1354701</v>
      </c>
      <c r="H2430" s="195">
        <v>37049.373553240701</v>
      </c>
      <c r="I2430" t="s">
        <v>3443</v>
      </c>
      <c r="M2430" t="s">
        <v>3341</v>
      </c>
      <c r="N2430" t="s">
        <v>3747</v>
      </c>
      <c r="O2430" t="s">
        <v>448</v>
      </c>
      <c r="Q2430" s="196">
        <v>10000</v>
      </c>
      <c r="S2430" t="s">
        <v>3342</v>
      </c>
      <c r="T2430" t="s">
        <v>3557</v>
      </c>
      <c r="U2430" s="198">
        <v>3.5950000000000002</v>
      </c>
      <c r="V2430" t="s">
        <v>3338</v>
      </c>
      <c r="W2430" t="s">
        <v>2181</v>
      </c>
      <c r="X2430" t="s">
        <v>2182</v>
      </c>
      <c r="Y2430" t="s">
        <v>2469</v>
      </c>
      <c r="Z2430" t="s">
        <v>2995</v>
      </c>
      <c r="AA2430">
        <v>836864</v>
      </c>
      <c r="AB2430" s="195">
        <v>37050.875011574099</v>
      </c>
      <c r="AC2430" s="195">
        <v>37050.875011574099</v>
      </c>
    </row>
    <row r="2431" spans="1:29" x14ac:dyDescent="0.25">
      <c r="A2431" s="43" t="str">
        <f t="shared" si="186"/>
        <v>US Natural Gas Physical</v>
      </c>
      <c r="B2431" s="43" t="str">
        <f t="shared" si="187"/>
        <v>US</v>
      </c>
      <c r="C2431" s="43" t="str">
        <f t="shared" si="188"/>
        <v>Natural Gas</v>
      </c>
      <c r="D2431" s="43" t="str">
        <f t="shared" si="189"/>
        <v>Physical</v>
      </c>
      <c r="E2431" s="43">
        <f>IF(VLOOKUP(S2431,'DD-Lookup'!$J$6:$L$50,3,FALSE)="Monthly",(YEAR(AC2431)-YEAR(AB2431))*12+MONTH(AC2431)-MONTH(AB2431)+1,(AC2431-AB2431+1))</f>
        <v>1</v>
      </c>
      <c r="F2431" s="210">
        <f t="shared" si="190"/>
        <v>10000</v>
      </c>
      <c r="G2431" s="199">
        <v>1354702</v>
      </c>
      <c r="H2431" s="195">
        <v>37049.373587962997</v>
      </c>
      <c r="I2431" t="s">
        <v>3316</v>
      </c>
      <c r="M2431" t="s">
        <v>3341</v>
      </c>
      <c r="N2431" t="s">
        <v>3747</v>
      </c>
      <c r="O2431" t="s">
        <v>453</v>
      </c>
      <c r="Q2431" s="196">
        <v>10000</v>
      </c>
      <c r="S2431" t="s">
        <v>3342</v>
      </c>
      <c r="T2431" t="s">
        <v>3557</v>
      </c>
      <c r="U2431" s="198">
        <v>5.75</v>
      </c>
      <c r="V2431" t="s">
        <v>819</v>
      </c>
      <c r="W2431" t="s">
        <v>454</v>
      </c>
      <c r="X2431" t="s">
        <v>3092</v>
      </c>
      <c r="Y2431" t="s">
        <v>2469</v>
      </c>
      <c r="Z2431" t="s">
        <v>2995</v>
      </c>
      <c r="AA2431">
        <v>836884</v>
      </c>
      <c r="AB2431" s="195">
        <v>37050.875011574099</v>
      </c>
      <c r="AC2431" s="195">
        <v>37050.875011574099</v>
      </c>
    </row>
    <row r="2432" spans="1:29" x14ac:dyDescent="0.25">
      <c r="A2432" s="43" t="str">
        <f t="shared" si="186"/>
        <v xml:space="preserve"> Natural Gas Physical</v>
      </c>
      <c r="B2432" s="43" t="str">
        <f t="shared" si="187"/>
        <v/>
      </c>
      <c r="C2432" s="43" t="str">
        <f t="shared" si="188"/>
        <v>Natural Gas</v>
      </c>
      <c r="D2432" s="43" t="str">
        <f t="shared" si="189"/>
        <v>Physical</v>
      </c>
      <c r="E2432" s="43">
        <f>IF(VLOOKUP(S2432,'DD-Lookup'!$J$6:$L$50,3,FALSE)="Monthly",(YEAR(AC2432)-YEAR(AB2432))*12+MONTH(AC2432)-MONTH(AB2432)+1,(AC2432-AB2432+1))</f>
        <v>31</v>
      </c>
      <c r="F2432" s="210">
        <f t="shared" si="190"/>
        <v>155000</v>
      </c>
      <c r="G2432" s="199">
        <v>1354703</v>
      </c>
      <c r="H2432" s="195">
        <v>37049.373599537001</v>
      </c>
      <c r="I2432" t="s">
        <v>2505</v>
      </c>
      <c r="M2432" t="s">
        <v>3341</v>
      </c>
      <c r="N2432" t="s">
        <v>3104</v>
      </c>
      <c r="O2432" t="s">
        <v>3794</v>
      </c>
      <c r="Q2432" s="196">
        <v>5000</v>
      </c>
      <c r="S2432" t="s">
        <v>3719</v>
      </c>
      <c r="T2432" t="s">
        <v>3105</v>
      </c>
      <c r="U2432" s="198">
        <v>4.72</v>
      </c>
      <c r="V2432" t="s">
        <v>4191</v>
      </c>
      <c r="W2432" t="s">
        <v>2450</v>
      </c>
      <c r="X2432" t="s">
        <v>3106</v>
      </c>
      <c r="Y2432" t="s">
        <v>2469</v>
      </c>
      <c r="Z2432" t="s">
        <v>2996</v>
      </c>
      <c r="AA2432">
        <v>836885</v>
      </c>
      <c r="AB2432" s="195">
        <v>37073.875011574099</v>
      </c>
      <c r="AC2432" s="195">
        <v>37103.875011574099</v>
      </c>
    </row>
    <row r="2433" spans="1:31" x14ac:dyDescent="0.25">
      <c r="A2433" s="43" t="str">
        <f t="shared" si="186"/>
        <v>US Crude Financial</v>
      </c>
      <c r="B2433" s="43" t="str">
        <f t="shared" si="187"/>
        <v>US</v>
      </c>
      <c r="C2433" s="43" t="str">
        <f t="shared" si="188"/>
        <v>Crude</v>
      </c>
      <c r="D2433" s="43" t="str">
        <f t="shared" si="189"/>
        <v>Financial</v>
      </c>
      <c r="E2433" s="43">
        <f>IF(VLOOKUP(S2433,'DD-Lookup'!$J$6:$L$50,3,FALSE)="Monthly",(YEAR(AC2433)-YEAR(AB2433))*12+MONTH(AC2433)-MONTH(AB2433)+1,(AC2433-AB2433+1))</f>
        <v>1</v>
      </c>
      <c r="F2433" s="210">
        <f t="shared" si="190"/>
        <v>50000</v>
      </c>
      <c r="G2433" s="199">
        <v>1354704</v>
      </c>
      <c r="H2433" s="195">
        <v>37049.373611111099</v>
      </c>
      <c r="I2433" t="s">
        <v>2652</v>
      </c>
      <c r="M2433" t="s">
        <v>3437</v>
      </c>
      <c r="N2433" t="s">
        <v>2653</v>
      </c>
      <c r="O2433" t="s">
        <v>2334</v>
      </c>
      <c r="P2433" s="196">
        <v>50000</v>
      </c>
      <c r="S2433" t="s">
        <v>3347</v>
      </c>
      <c r="T2433" t="s">
        <v>3557</v>
      </c>
      <c r="U2433" s="198">
        <v>27.64</v>
      </c>
      <c r="V2433" t="s">
        <v>3953</v>
      </c>
      <c r="W2433" t="s">
        <v>2655</v>
      </c>
      <c r="X2433" t="s">
        <v>2193</v>
      </c>
      <c r="Y2433" t="s">
        <v>2778</v>
      </c>
      <c r="Z2433" t="s">
        <v>2995</v>
      </c>
      <c r="AA2433">
        <v>115466</v>
      </c>
      <c r="AB2433" s="195">
        <v>37073</v>
      </c>
      <c r="AC2433" s="195">
        <v>37103</v>
      </c>
    </row>
    <row r="2434" spans="1:31" x14ac:dyDescent="0.25">
      <c r="A2434" s="43" t="str">
        <f t="shared" si="186"/>
        <v xml:space="preserve"> Natural Gas Physical</v>
      </c>
      <c r="B2434" s="43" t="str">
        <f t="shared" si="187"/>
        <v/>
      </c>
      <c r="C2434" s="43" t="str">
        <f t="shared" si="188"/>
        <v>Natural Gas</v>
      </c>
      <c r="D2434" s="43" t="str">
        <f t="shared" si="189"/>
        <v>Physical</v>
      </c>
      <c r="E2434" s="43">
        <f>IF(VLOOKUP(S2434,'DD-Lookup'!$J$6:$L$50,3,FALSE)="Monthly",(YEAR(AC2434)-YEAR(AB2434))*12+MONTH(AC2434)-MONTH(AB2434)+1,(AC2434-AB2434+1))</f>
        <v>1</v>
      </c>
      <c r="F2434" s="210">
        <f t="shared" si="190"/>
        <v>10000</v>
      </c>
      <c r="G2434" s="199">
        <v>1354705</v>
      </c>
      <c r="H2434" s="195">
        <v>37049.373645833301</v>
      </c>
      <c r="I2434" t="s">
        <v>2505</v>
      </c>
      <c r="M2434" t="s">
        <v>3341</v>
      </c>
      <c r="N2434" t="s">
        <v>3104</v>
      </c>
      <c r="O2434" t="s">
        <v>3620</v>
      </c>
      <c r="Q2434" s="196">
        <v>10000</v>
      </c>
      <c r="S2434" t="s">
        <v>3719</v>
      </c>
      <c r="T2434" t="s">
        <v>3105</v>
      </c>
      <c r="U2434" s="198">
        <v>4.26</v>
      </c>
      <c r="V2434" t="s">
        <v>2198</v>
      </c>
      <c r="W2434" t="s">
        <v>635</v>
      </c>
      <c r="X2434" t="s">
        <v>3106</v>
      </c>
      <c r="Y2434" t="s">
        <v>2469</v>
      </c>
      <c r="Z2434" t="s">
        <v>2996</v>
      </c>
      <c r="AA2434">
        <v>836904</v>
      </c>
      <c r="AB2434" s="195">
        <v>37049.875011574099</v>
      </c>
      <c r="AC2434" s="195">
        <v>37049.875011574099</v>
      </c>
    </row>
    <row r="2435" spans="1:31" x14ac:dyDescent="0.25">
      <c r="A2435" s="43" t="str">
        <f t="shared" si="186"/>
        <v>US Power Physical</v>
      </c>
      <c r="B2435" s="43" t="str">
        <f t="shared" si="187"/>
        <v>US</v>
      </c>
      <c r="C2435" s="43" t="str">
        <f t="shared" si="188"/>
        <v>Power</v>
      </c>
      <c r="D2435" s="43" t="str">
        <f t="shared" si="189"/>
        <v>Physical</v>
      </c>
      <c r="E2435" s="43">
        <f>IF(VLOOKUP(S2435,'DD-Lookup'!$J$6:$L$50,3,FALSE)="Monthly",(YEAR(AC2435)-YEAR(AB2435))*12+MONTH(AC2435)-MONTH(AB2435)+1,(AC2435-AB2435+1))</f>
        <v>92</v>
      </c>
      <c r="F2435" s="210">
        <f t="shared" si="190"/>
        <v>2300</v>
      </c>
      <c r="G2435" s="199">
        <v>1354708</v>
      </c>
      <c r="H2435" s="195">
        <v>37049.373657407399</v>
      </c>
      <c r="I2435" t="s">
        <v>2255</v>
      </c>
      <c r="M2435" t="s">
        <v>2766</v>
      </c>
      <c r="N2435" t="s">
        <v>3310</v>
      </c>
      <c r="O2435" t="s">
        <v>744</v>
      </c>
      <c r="Q2435" s="196">
        <v>25</v>
      </c>
      <c r="S2435" t="s">
        <v>3340</v>
      </c>
      <c r="T2435" t="s">
        <v>3557</v>
      </c>
      <c r="U2435" s="198">
        <v>95</v>
      </c>
      <c r="V2435" t="s">
        <v>820</v>
      </c>
      <c r="W2435" t="s">
        <v>3152</v>
      </c>
      <c r="X2435" t="s">
        <v>3154</v>
      </c>
      <c r="Y2435" t="s">
        <v>2662</v>
      </c>
      <c r="Z2435" t="s">
        <v>2990</v>
      </c>
      <c r="AA2435">
        <v>636920.1</v>
      </c>
      <c r="AB2435" s="195">
        <v>37438</v>
      </c>
      <c r="AC2435" s="195">
        <v>37529</v>
      </c>
    </row>
    <row r="2436" spans="1:31" x14ac:dyDescent="0.25">
      <c r="A2436" s="43" t="str">
        <f t="shared" si="186"/>
        <v>US Natural Gas Physical</v>
      </c>
      <c r="B2436" s="43" t="str">
        <f t="shared" si="187"/>
        <v>US</v>
      </c>
      <c r="C2436" s="43" t="str">
        <f t="shared" si="188"/>
        <v>Natural Gas</v>
      </c>
      <c r="D2436" s="43" t="str">
        <f t="shared" si="189"/>
        <v>Physical</v>
      </c>
      <c r="E2436" s="43">
        <f>IF(VLOOKUP(S2436,'DD-Lookup'!$J$6:$L$50,3,FALSE)="Monthly",(YEAR(AC2436)-YEAR(AB2436))*12+MONTH(AC2436)-MONTH(AB2436)+1,(AC2436-AB2436+1))</f>
        <v>1</v>
      </c>
      <c r="F2436" s="210">
        <f t="shared" si="190"/>
        <v>10000</v>
      </c>
      <c r="G2436" s="199">
        <v>1354706</v>
      </c>
      <c r="H2436" s="195">
        <v>37049.373657407399</v>
      </c>
      <c r="I2436" t="s">
        <v>4178</v>
      </c>
      <c r="M2436" t="s">
        <v>3341</v>
      </c>
      <c r="N2436" t="s">
        <v>3747</v>
      </c>
      <c r="O2436" t="s">
        <v>476</v>
      </c>
      <c r="Q2436" s="196">
        <v>10000</v>
      </c>
      <c r="S2436" t="s">
        <v>3342</v>
      </c>
      <c r="T2436" t="s">
        <v>3557</v>
      </c>
      <c r="U2436" s="198">
        <v>3.5</v>
      </c>
      <c r="V2436" t="s">
        <v>796</v>
      </c>
      <c r="W2436" t="s">
        <v>3099</v>
      </c>
      <c r="X2436" t="s">
        <v>3092</v>
      </c>
      <c r="Y2436" t="s">
        <v>2469</v>
      </c>
      <c r="Z2436" t="s">
        <v>2995</v>
      </c>
      <c r="AA2436">
        <v>836905</v>
      </c>
      <c r="AB2436" s="195">
        <v>37050.875011574099</v>
      </c>
      <c r="AC2436" s="195">
        <v>37050.875011574099</v>
      </c>
    </row>
    <row r="2437" spans="1:31" x14ac:dyDescent="0.25">
      <c r="A2437" s="43" t="str">
        <f t="shared" si="186"/>
        <v xml:space="preserve"> Metals Financial</v>
      </c>
      <c r="B2437" s="43" t="str">
        <f t="shared" si="187"/>
        <v/>
      </c>
      <c r="C2437" s="43" t="str">
        <f t="shared" si="188"/>
        <v>Metals</v>
      </c>
      <c r="D2437" s="43" t="str">
        <f t="shared" si="189"/>
        <v>Financial</v>
      </c>
      <c r="E2437" s="43">
        <f>IF(VLOOKUP(S2437,'DD-Lookup'!$J$6:$L$50,3,FALSE)="Monthly",(YEAR(AC2437)-YEAR(AB2437))*12+MONTH(AC2437)-MONTH(AB2437)+1,(AC2437-AB2437+1))</f>
        <v>1</v>
      </c>
      <c r="F2437" s="210">
        <f t="shared" si="190"/>
        <v>20</v>
      </c>
      <c r="G2437" s="199">
        <v>1354710</v>
      </c>
      <c r="H2437" s="195">
        <v>37049.373668981403</v>
      </c>
      <c r="I2437" t="s">
        <v>3570</v>
      </c>
      <c r="M2437" t="s">
        <v>3346</v>
      </c>
      <c r="N2437" t="s">
        <v>3554</v>
      </c>
      <c r="O2437" t="s">
        <v>3555</v>
      </c>
      <c r="P2437" s="196">
        <v>20</v>
      </c>
      <c r="S2437" t="s">
        <v>3556</v>
      </c>
      <c r="T2437" t="s">
        <v>3557</v>
      </c>
      <c r="U2437" s="198">
        <v>1670</v>
      </c>
      <c r="V2437" t="s">
        <v>3820</v>
      </c>
      <c r="W2437" t="s">
        <v>3563</v>
      </c>
      <c r="X2437" t="s">
        <v>3559</v>
      </c>
      <c r="Y2437" t="s">
        <v>3560</v>
      </c>
      <c r="Z2437" t="s">
        <v>3561</v>
      </c>
      <c r="AA2437">
        <v>2173618</v>
      </c>
    </row>
    <row r="2438" spans="1:31" x14ac:dyDescent="0.25">
      <c r="A2438" s="43" t="str">
        <f t="shared" si="186"/>
        <v xml:space="preserve"> Natural Gas Physical</v>
      </c>
      <c r="B2438" s="43" t="str">
        <f t="shared" si="187"/>
        <v/>
      </c>
      <c r="C2438" s="43" t="str">
        <f t="shared" si="188"/>
        <v>Natural Gas</v>
      </c>
      <c r="D2438" s="43" t="str">
        <f t="shared" si="189"/>
        <v>Physical</v>
      </c>
      <c r="E2438" s="43">
        <f>IF(VLOOKUP(S2438,'DD-Lookup'!$J$6:$L$50,3,FALSE)="Monthly",(YEAR(AC2438)-YEAR(AB2438))*12+MONTH(AC2438)-MONTH(AB2438)+1,(AC2438-AB2438+1))</f>
        <v>1</v>
      </c>
      <c r="F2438" s="210">
        <f t="shared" si="190"/>
        <v>5000</v>
      </c>
      <c r="G2438" s="199">
        <v>1354709</v>
      </c>
      <c r="H2438" s="195">
        <v>37049.373668981403</v>
      </c>
      <c r="I2438" t="s">
        <v>2422</v>
      </c>
      <c r="M2438" t="s">
        <v>3341</v>
      </c>
      <c r="N2438" t="s">
        <v>3104</v>
      </c>
      <c r="O2438" t="s">
        <v>706</v>
      </c>
      <c r="Q2438" s="196">
        <v>5000</v>
      </c>
      <c r="S2438" t="s">
        <v>3719</v>
      </c>
      <c r="T2438" t="s">
        <v>3105</v>
      </c>
      <c r="U2438" s="198">
        <v>4.32</v>
      </c>
      <c r="V2438" t="s">
        <v>3727</v>
      </c>
      <c r="W2438" t="s">
        <v>635</v>
      </c>
      <c r="X2438" t="s">
        <v>3106</v>
      </c>
      <c r="Y2438" t="s">
        <v>2469</v>
      </c>
      <c r="Z2438" t="s">
        <v>2996</v>
      </c>
      <c r="AA2438">
        <v>836924</v>
      </c>
      <c r="AB2438" s="195">
        <v>37050.875011574099</v>
      </c>
      <c r="AC2438" s="195">
        <v>37050.875011574099</v>
      </c>
    </row>
    <row r="2439" spans="1:31" x14ac:dyDescent="0.25">
      <c r="A2439" s="43" t="str">
        <f t="shared" si="186"/>
        <v>US Natural Gas Physical</v>
      </c>
      <c r="B2439" s="43" t="str">
        <f t="shared" si="187"/>
        <v>US</v>
      </c>
      <c r="C2439" s="43" t="str">
        <f t="shared" si="188"/>
        <v>Natural Gas</v>
      </c>
      <c r="D2439" s="43" t="str">
        <f t="shared" si="189"/>
        <v>Physical</v>
      </c>
      <c r="E2439" s="43">
        <f>IF(VLOOKUP(S2439,'DD-Lookup'!$J$6:$L$50,3,FALSE)="Monthly",(YEAR(AC2439)-YEAR(AB2439))*12+MONTH(AC2439)-MONTH(AB2439)+1,(AC2439-AB2439+1))</f>
        <v>1</v>
      </c>
      <c r="F2439" s="210">
        <f t="shared" si="190"/>
        <v>9032</v>
      </c>
      <c r="G2439" s="199">
        <v>1354711</v>
      </c>
      <c r="H2439" s="195">
        <v>37049.3736921296</v>
      </c>
      <c r="I2439" t="s">
        <v>2487</v>
      </c>
      <c r="M2439" t="s">
        <v>3341</v>
      </c>
      <c r="N2439" t="s">
        <v>3747</v>
      </c>
      <c r="O2439" t="s">
        <v>1630</v>
      </c>
      <c r="P2439" s="196">
        <v>9032</v>
      </c>
      <c r="S2439" t="s">
        <v>3342</v>
      </c>
      <c r="T2439" t="s">
        <v>3557</v>
      </c>
      <c r="U2439" s="198">
        <v>3.71</v>
      </c>
      <c r="V2439" t="s">
        <v>1764</v>
      </c>
      <c r="W2439" t="s">
        <v>2175</v>
      </c>
      <c r="X2439" t="s">
        <v>2176</v>
      </c>
      <c r="Y2439" t="s">
        <v>2469</v>
      </c>
      <c r="Z2439" t="s">
        <v>2995</v>
      </c>
      <c r="AA2439">
        <v>836944</v>
      </c>
      <c r="AB2439" s="195">
        <v>37050.875011574099</v>
      </c>
      <c r="AC2439" s="195">
        <v>37050.875011574099</v>
      </c>
    </row>
    <row r="2440" spans="1:31" x14ac:dyDescent="0.25">
      <c r="A2440" s="43" t="str">
        <f t="shared" si="186"/>
        <v>US Natural Gas Financial</v>
      </c>
      <c r="B2440" s="43" t="str">
        <f t="shared" si="187"/>
        <v>US</v>
      </c>
      <c r="C2440" s="43" t="str">
        <f t="shared" si="188"/>
        <v>Natural Gas</v>
      </c>
      <c r="D2440" s="43" t="str">
        <f t="shared" si="189"/>
        <v>Financial</v>
      </c>
      <c r="E2440" s="43">
        <f>IF(VLOOKUP(S2440,'DD-Lookup'!$J$6:$L$50,3,FALSE)="Monthly",(YEAR(AC2440)-YEAR(AB2440))*12+MONTH(AC2440)-MONTH(AB2440)+1,(AC2440-AB2440+1))</f>
        <v>61</v>
      </c>
      <c r="F2440" s="210">
        <f t="shared" si="190"/>
        <v>305000</v>
      </c>
      <c r="G2440" s="199">
        <v>1354715</v>
      </c>
      <c r="H2440" s="195">
        <v>37049.373703703699</v>
      </c>
      <c r="I2440" t="s">
        <v>3096</v>
      </c>
      <c r="M2440" t="s">
        <v>3341</v>
      </c>
      <c r="N2440" t="s">
        <v>2476</v>
      </c>
      <c r="O2440" t="s">
        <v>2415</v>
      </c>
      <c r="Q2440" s="196">
        <v>5000</v>
      </c>
      <c r="S2440" t="s">
        <v>3342</v>
      </c>
      <c r="T2440" t="s">
        <v>3557</v>
      </c>
      <c r="U2440" s="198">
        <v>1.6</v>
      </c>
      <c r="V2440" t="s">
        <v>817</v>
      </c>
      <c r="W2440" t="s">
        <v>2381</v>
      </c>
      <c r="X2440" t="s">
        <v>2382</v>
      </c>
      <c r="Y2440" t="s">
        <v>3575</v>
      </c>
      <c r="Z2440" t="s">
        <v>2995</v>
      </c>
      <c r="AA2440" t="s">
        <v>821</v>
      </c>
      <c r="AB2440" s="195">
        <v>37196</v>
      </c>
      <c r="AC2440" s="195">
        <v>37256</v>
      </c>
      <c r="AE2440" s="115">
        <f>IF(S2440="Gallon",F2440/42,F2440)</f>
        <v>305000</v>
      </c>
    </row>
    <row r="2441" spans="1:31" x14ac:dyDescent="0.25">
      <c r="A2441" s="43" t="str">
        <f t="shared" si="186"/>
        <v>US Natural Gas Physical</v>
      </c>
      <c r="B2441" s="43" t="str">
        <f t="shared" si="187"/>
        <v>US</v>
      </c>
      <c r="C2441" s="43" t="str">
        <f t="shared" si="188"/>
        <v>Natural Gas</v>
      </c>
      <c r="D2441" s="43" t="str">
        <f t="shared" si="189"/>
        <v>Physical</v>
      </c>
      <c r="E2441" s="43">
        <f>IF(VLOOKUP(S2441,'DD-Lookup'!$J$6:$L$50,3,FALSE)="Monthly",(YEAR(AC2441)-YEAR(AB2441))*12+MONTH(AC2441)-MONTH(AB2441)+1,(AC2441-AB2441+1))</f>
        <v>1</v>
      </c>
      <c r="F2441" s="210">
        <f t="shared" si="190"/>
        <v>2500</v>
      </c>
      <c r="G2441" s="199">
        <v>1354714</v>
      </c>
      <c r="H2441" s="195">
        <v>37049.373703703699</v>
      </c>
      <c r="I2441" t="s">
        <v>3096</v>
      </c>
      <c r="M2441" t="s">
        <v>3341</v>
      </c>
      <c r="N2441" t="s">
        <v>3747</v>
      </c>
      <c r="O2441" t="s">
        <v>1624</v>
      </c>
      <c r="Q2441" s="196">
        <v>2500</v>
      </c>
      <c r="S2441" t="s">
        <v>3342</v>
      </c>
      <c r="T2441" t="s">
        <v>3557</v>
      </c>
      <c r="U2441" s="198">
        <v>3.57</v>
      </c>
      <c r="V2441" t="s">
        <v>4206</v>
      </c>
      <c r="W2441" t="s">
        <v>2366</v>
      </c>
      <c r="X2441" t="s">
        <v>3093</v>
      </c>
      <c r="Y2441" t="s">
        <v>2469</v>
      </c>
      <c r="Z2441" t="s">
        <v>2995</v>
      </c>
      <c r="AA2441">
        <v>836964</v>
      </c>
      <c r="AB2441" s="195">
        <v>37050.875011574099</v>
      </c>
      <c r="AC2441" s="195">
        <v>37050.875011574099</v>
      </c>
    </row>
    <row r="2442" spans="1:31" x14ac:dyDescent="0.25">
      <c r="A2442" s="43" t="str">
        <f t="shared" si="186"/>
        <v>US Natural Gas Physical</v>
      </c>
      <c r="B2442" s="43" t="str">
        <f t="shared" si="187"/>
        <v>US</v>
      </c>
      <c r="C2442" s="43" t="str">
        <f t="shared" si="188"/>
        <v>Natural Gas</v>
      </c>
      <c r="D2442" s="43" t="str">
        <f t="shared" si="189"/>
        <v>Physical</v>
      </c>
      <c r="E2442" s="43">
        <f>IF(VLOOKUP(S2442,'DD-Lookup'!$J$6:$L$50,3,FALSE)="Monthly",(YEAR(AC2442)-YEAR(AB2442))*12+MONTH(AC2442)-MONTH(AB2442)+1,(AC2442-AB2442+1))</f>
        <v>1</v>
      </c>
      <c r="F2442" s="210">
        <f t="shared" si="190"/>
        <v>10000</v>
      </c>
      <c r="G2442" s="199">
        <v>1354716</v>
      </c>
      <c r="H2442" s="195">
        <v>37049.373726851903</v>
      </c>
      <c r="I2442" t="s">
        <v>3360</v>
      </c>
      <c r="M2442" t="s">
        <v>3341</v>
      </c>
      <c r="N2442" t="s">
        <v>3765</v>
      </c>
      <c r="O2442" t="s">
        <v>469</v>
      </c>
      <c r="P2442" s="196">
        <v>10000</v>
      </c>
      <c r="S2442" t="s">
        <v>3342</v>
      </c>
      <c r="T2442" t="s">
        <v>3557</v>
      </c>
      <c r="U2442" s="198">
        <v>3.05</v>
      </c>
      <c r="V2442" t="s">
        <v>2292</v>
      </c>
      <c r="W2442" t="s">
        <v>3091</v>
      </c>
      <c r="X2442" t="s">
        <v>3092</v>
      </c>
      <c r="Y2442" t="s">
        <v>2469</v>
      </c>
      <c r="Z2442" t="s">
        <v>2995</v>
      </c>
      <c r="AA2442">
        <v>836945</v>
      </c>
      <c r="AB2442" s="195">
        <v>37050.875011574099</v>
      </c>
      <c r="AC2442" s="195">
        <v>37050.875011574099</v>
      </c>
    </row>
    <row r="2443" spans="1:31" x14ac:dyDescent="0.25">
      <c r="A2443" s="43" t="str">
        <f t="shared" ref="A2443:A2506" si="191">B2443&amp;" "&amp;C2443&amp;" "&amp;D2443</f>
        <v>US Natural Gas Physical</v>
      </c>
      <c r="B2443" s="43" t="str">
        <f t="shared" ref="B2443:B2506" si="192">IF((LEFT(N2443,2)="US"),"US","")</f>
        <v>US</v>
      </c>
      <c r="C2443" s="43" t="str">
        <f t="shared" ref="C2443:C2506" si="193">M2443</f>
        <v>Natural Gas</v>
      </c>
      <c r="D2443" s="43" t="str">
        <f t="shared" ref="D2443:D2506" si="194">IF(ISNUMBER(FIND("Phy",N2443))=TRUE,"Physical","Financial")</f>
        <v>Physical</v>
      </c>
      <c r="E2443" s="43">
        <f>IF(VLOOKUP(S2443,'DD-Lookup'!$J$6:$L$50,3,FALSE)="Monthly",(YEAR(AC2443)-YEAR(AB2443))*12+MONTH(AC2443)-MONTH(AB2443)+1,(AC2443-AB2443+1))</f>
        <v>1</v>
      </c>
      <c r="F2443" s="210">
        <f t="shared" ref="F2443:F2506" si="195">E2443*SUM(P2443:Q2443)</f>
        <v>10000</v>
      </c>
      <c r="G2443" s="199">
        <v>1354717</v>
      </c>
      <c r="H2443" s="195">
        <v>37049.3737847222</v>
      </c>
      <c r="I2443" t="s">
        <v>4178</v>
      </c>
      <c r="M2443" t="s">
        <v>3341</v>
      </c>
      <c r="N2443" t="s">
        <v>3747</v>
      </c>
      <c r="O2443" t="s">
        <v>399</v>
      </c>
      <c r="P2443" s="196">
        <v>10000</v>
      </c>
      <c r="S2443" t="s">
        <v>3342</v>
      </c>
      <c r="T2443" t="s">
        <v>3557</v>
      </c>
      <c r="U2443" s="198">
        <v>3.5074999999999998</v>
      </c>
      <c r="V2443" t="s">
        <v>796</v>
      </c>
      <c r="W2443" t="s">
        <v>2347</v>
      </c>
      <c r="X2443" t="s">
        <v>2484</v>
      </c>
      <c r="Y2443" t="s">
        <v>2469</v>
      </c>
      <c r="Z2443" t="s">
        <v>2995</v>
      </c>
      <c r="AA2443">
        <v>836984</v>
      </c>
      <c r="AB2443" s="195">
        <v>37050.875011574099</v>
      </c>
      <c r="AC2443" s="195">
        <v>37050.875011574099</v>
      </c>
    </row>
    <row r="2444" spans="1:31" x14ac:dyDescent="0.25">
      <c r="A2444" s="43" t="str">
        <f t="shared" si="191"/>
        <v xml:space="preserve"> Natural Gas Physical</v>
      </c>
      <c r="B2444" s="43" t="str">
        <f t="shared" si="192"/>
        <v/>
      </c>
      <c r="C2444" s="43" t="str">
        <f t="shared" si="193"/>
        <v>Natural Gas</v>
      </c>
      <c r="D2444" s="43" t="str">
        <f t="shared" si="194"/>
        <v>Physical</v>
      </c>
      <c r="E2444" s="43">
        <f>IF(VLOOKUP(S2444,'DD-Lookup'!$J$6:$L$50,3,FALSE)="Monthly",(YEAR(AC2444)-YEAR(AB2444))*12+MONTH(AC2444)-MONTH(AB2444)+1,(AC2444-AB2444+1))</f>
        <v>31</v>
      </c>
      <c r="F2444" s="210">
        <f t="shared" si="195"/>
        <v>155000</v>
      </c>
      <c r="G2444" s="199">
        <v>1354719</v>
      </c>
      <c r="H2444" s="195">
        <v>37049.373796296299</v>
      </c>
      <c r="I2444" t="s">
        <v>2324</v>
      </c>
      <c r="M2444" t="s">
        <v>3341</v>
      </c>
      <c r="N2444" t="s">
        <v>3104</v>
      </c>
      <c r="O2444" t="s">
        <v>3794</v>
      </c>
      <c r="Q2444" s="196">
        <v>5000</v>
      </c>
      <c r="S2444" t="s">
        <v>3719</v>
      </c>
      <c r="T2444" t="s">
        <v>3105</v>
      </c>
      <c r="U2444" s="198">
        <v>4.7300000000000004</v>
      </c>
      <c r="V2444" t="s">
        <v>2325</v>
      </c>
      <c r="W2444" t="s">
        <v>2450</v>
      </c>
      <c r="X2444" t="s">
        <v>3106</v>
      </c>
      <c r="Y2444" t="s">
        <v>2469</v>
      </c>
      <c r="Z2444" t="s">
        <v>2996</v>
      </c>
      <c r="AA2444">
        <v>837004</v>
      </c>
      <c r="AB2444" s="195">
        <v>37073.875011574099</v>
      </c>
      <c r="AC2444" s="195">
        <v>37103.875011574099</v>
      </c>
    </row>
    <row r="2445" spans="1:31" x14ac:dyDescent="0.25">
      <c r="A2445" s="43" t="str">
        <f t="shared" si="191"/>
        <v>US Natural Gas Physical</v>
      </c>
      <c r="B2445" s="43" t="str">
        <f t="shared" si="192"/>
        <v>US</v>
      </c>
      <c r="C2445" s="43" t="str">
        <f t="shared" si="193"/>
        <v>Natural Gas</v>
      </c>
      <c r="D2445" s="43" t="str">
        <f t="shared" si="194"/>
        <v>Physical</v>
      </c>
      <c r="E2445" s="43">
        <f>IF(VLOOKUP(S2445,'DD-Lookup'!$J$6:$L$50,3,FALSE)="Monthly",(YEAR(AC2445)-YEAR(AB2445))*12+MONTH(AC2445)-MONTH(AB2445)+1,(AC2445-AB2445+1))</f>
        <v>1</v>
      </c>
      <c r="F2445" s="210">
        <f t="shared" si="195"/>
        <v>10000</v>
      </c>
      <c r="G2445" s="199">
        <v>1354720</v>
      </c>
      <c r="H2445" s="195">
        <v>37049.373796296299</v>
      </c>
      <c r="I2445" t="s">
        <v>3316</v>
      </c>
      <c r="M2445" t="s">
        <v>3341</v>
      </c>
      <c r="N2445" t="s">
        <v>3747</v>
      </c>
      <c r="O2445" t="s">
        <v>453</v>
      </c>
      <c r="Q2445" s="196">
        <v>10000</v>
      </c>
      <c r="S2445" t="s">
        <v>3342</v>
      </c>
      <c r="T2445" t="s">
        <v>3557</v>
      </c>
      <c r="U2445" s="198">
        <v>5.75</v>
      </c>
      <c r="V2445" t="s">
        <v>819</v>
      </c>
      <c r="W2445" t="s">
        <v>454</v>
      </c>
      <c r="X2445" t="s">
        <v>3092</v>
      </c>
      <c r="Y2445" t="s">
        <v>2469</v>
      </c>
      <c r="Z2445" t="s">
        <v>2995</v>
      </c>
      <c r="AA2445">
        <v>836985</v>
      </c>
      <c r="AB2445" s="195">
        <v>37050.875011574099</v>
      </c>
      <c r="AC2445" s="195">
        <v>37050.875011574099</v>
      </c>
    </row>
    <row r="2446" spans="1:31" x14ac:dyDescent="0.25">
      <c r="A2446" s="43" t="str">
        <f t="shared" si="191"/>
        <v>US Natural Gas Physical</v>
      </c>
      <c r="B2446" s="43" t="str">
        <f t="shared" si="192"/>
        <v>US</v>
      </c>
      <c r="C2446" s="43" t="str">
        <f t="shared" si="193"/>
        <v>Natural Gas</v>
      </c>
      <c r="D2446" s="43" t="str">
        <f t="shared" si="194"/>
        <v>Physical</v>
      </c>
      <c r="E2446" s="43">
        <f>IF(VLOOKUP(S2446,'DD-Lookup'!$J$6:$L$50,3,FALSE)="Monthly",(YEAR(AC2446)-YEAR(AB2446))*12+MONTH(AC2446)-MONTH(AB2446)+1,(AC2446-AB2446+1))</f>
        <v>1</v>
      </c>
      <c r="F2446" s="210">
        <f t="shared" si="195"/>
        <v>10000</v>
      </c>
      <c r="G2446" s="199">
        <v>1354718</v>
      </c>
      <c r="H2446" s="195">
        <v>37049.373796296299</v>
      </c>
      <c r="I2446" t="s">
        <v>3529</v>
      </c>
      <c r="M2446" t="s">
        <v>3341</v>
      </c>
      <c r="N2446" t="s">
        <v>3747</v>
      </c>
      <c r="O2446" t="s">
        <v>395</v>
      </c>
      <c r="Q2446" s="196">
        <v>10000</v>
      </c>
      <c r="S2446" t="s">
        <v>3342</v>
      </c>
      <c r="T2446" t="s">
        <v>3557</v>
      </c>
      <c r="U2446" s="198">
        <v>3.56</v>
      </c>
      <c r="V2446" t="s">
        <v>2383</v>
      </c>
      <c r="W2446" t="s">
        <v>2498</v>
      </c>
      <c r="X2446" t="s">
        <v>2499</v>
      </c>
      <c r="Y2446" t="s">
        <v>2469</v>
      </c>
      <c r="Z2446" t="s">
        <v>2995</v>
      </c>
      <c r="AA2446">
        <v>837005</v>
      </c>
      <c r="AB2446" s="195">
        <v>37050.875011574099</v>
      </c>
      <c r="AC2446" s="195">
        <v>37050.875011574099</v>
      </c>
    </row>
    <row r="2447" spans="1:31" x14ac:dyDescent="0.25">
      <c r="A2447" s="43" t="str">
        <f t="shared" si="191"/>
        <v>US Natural Gas Physical</v>
      </c>
      <c r="B2447" s="43" t="str">
        <f t="shared" si="192"/>
        <v>US</v>
      </c>
      <c r="C2447" s="43" t="str">
        <f t="shared" si="193"/>
        <v>Natural Gas</v>
      </c>
      <c r="D2447" s="43" t="str">
        <f t="shared" si="194"/>
        <v>Physical</v>
      </c>
      <c r="E2447" s="43">
        <f>IF(VLOOKUP(S2447,'DD-Lookup'!$J$6:$L$50,3,FALSE)="Monthly",(YEAR(AC2447)-YEAR(AB2447))*12+MONTH(AC2447)-MONTH(AB2447)+1,(AC2447-AB2447+1))</f>
        <v>1</v>
      </c>
      <c r="F2447" s="210">
        <f t="shared" si="195"/>
        <v>5000</v>
      </c>
      <c r="G2447" s="199">
        <v>1354721</v>
      </c>
      <c r="H2447" s="195">
        <v>37049.373807870397</v>
      </c>
      <c r="I2447" t="s">
        <v>3529</v>
      </c>
      <c r="M2447" t="s">
        <v>3341</v>
      </c>
      <c r="N2447" t="s">
        <v>3747</v>
      </c>
      <c r="O2447" t="s">
        <v>644</v>
      </c>
      <c r="Q2447" s="196">
        <v>5000</v>
      </c>
      <c r="S2447" t="s">
        <v>3342</v>
      </c>
      <c r="T2447" t="s">
        <v>3557</v>
      </c>
      <c r="U2447" s="198">
        <v>3.5550000000000002</v>
      </c>
      <c r="V2447" t="s">
        <v>3188</v>
      </c>
      <c r="W2447" t="s">
        <v>3869</v>
      </c>
      <c r="X2447" t="s">
        <v>3870</v>
      </c>
      <c r="Y2447" t="s">
        <v>2469</v>
      </c>
      <c r="Z2447" t="s">
        <v>2995</v>
      </c>
      <c r="AA2447">
        <v>836986</v>
      </c>
      <c r="AB2447" s="195">
        <v>37050.875011574099</v>
      </c>
      <c r="AC2447" s="195">
        <v>37050.875011574099</v>
      </c>
    </row>
    <row r="2448" spans="1:31" x14ac:dyDescent="0.25">
      <c r="A2448" s="43" t="str">
        <f t="shared" si="191"/>
        <v>US Natural Gas Financial</v>
      </c>
      <c r="B2448" s="43" t="str">
        <f t="shared" si="192"/>
        <v>US</v>
      </c>
      <c r="C2448" s="43" t="str">
        <f t="shared" si="193"/>
        <v>Natural Gas</v>
      </c>
      <c r="D2448" s="43" t="str">
        <f t="shared" si="194"/>
        <v>Financial</v>
      </c>
      <c r="E2448" s="43">
        <f>IF(VLOOKUP(S2448,'DD-Lookup'!$J$6:$L$50,3,FALSE)="Monthly",(YEAR(AC2448)-YEAR(AB2448))*12+MONTH(AC2448)-MONTH(AB2448)+1,(AC2448-AB2448+1))</f>
        <v>23</v>
      </c>
      <c r="F2448" s="210">
        <f t="shared" si="195"/>
        <v>6900</v>
      </c>
      <c r="G2448" s="199">
        <v>1354722</v>
      </c>
      <c r="H2448" s="195">
        <v>37049.373819444401</v>
      </c>
      <c r="I2448" t="s">
        <v>2269</v>
      </c>
      <c r="M2448" t="s">
        <v>3341</v>
      </c>
      <c r="N2448" t="s">
        <v>2281</v>
      </c>
      <c r="O2448" t="s">
        <v>2727</v>
      </c>
      <c r="Q2448" s="196">
        <v>300</v>
      </c>
      <c r="S2448" t="s">
        <v>3342</v>
      </c>
      <c r="T2448" t="s">
        <v>3557</v>
      </c>
      <c r="U2448" s="198">
        <v>3.73</v>
      </c>
      <c r="V2448" t="s">
        <v>2361</v>
      </c>
      <c r="W2448" t="s">
        <v>3097</v>
      </c>
      <c r="X2448" t="s">
        <v>3098</v>
      </c>
      <c r="Y2448" t="s">
        <v>3575</v>
      </c>
      <c r="Z2448" t="s">
        <v>2995</v>
      </c>
      <c r="AA2448" t="s">
        <v>822</v>
      </c>
      <c r="AB2448" s="195">
        <v>37050.875011574099</v>
      </c>
      <c r="AC2448" s="195">
        <v>37072.875011574099</v>
      </c>
    </row>
    <row r="2449" spans="1:29" x14ac:dyDescent="0.25">
      <c r="A2449" s="43" t="str">
        <f t="shared" si="191"/>
        <v>US Natural Gas Physical</v>
      </c>
      <c r="B2449" s="43" t="str">
        <f t="shared" si="192"/>
        <v>US</v>
      </c>
      <c r="C2449" s="43" t="str">
        <f t="shared" si="193"/>
        <v>Natural Gas</v>
      </c>
      <c r="D2449" s="43" t="str">
        <f t="shared" si="194"/>
        <v>Physical</v>
      </c>
      <c r="E2449" s="43">
        <f>IF(VLOOKUP(S2449,'DD-Lookup'!$J$6:$L$50,3,FALSE)="Monthly",(YEAR(AC2449)-YEAR(AB2449))*12+MONTH(AC2449)-MONTH(AB2449)+1,(AC2449-AB2449+1))</f>
        <v>1</v>
      </c>
      <c r="F2449" s="210">
        <f t="shared" si="195"/>
        <v>10000</v>
      </c>
      <c r="G2449" s="199">
        <v>1354724</v>
      </c>
      <c r="H2449" s="195">
        <v>37049.373865740701</v>
      </c>
      <c r="I2449" t="s">
        <v>2527</v>
      </c>
      <c r="M2449" t="s">
        <v>3341</v>
      </c>
      <c r="N2449" t="s">
        <v>3747</v>
      </c>
      <c r="O2449" t="s">
        <v>2706</v>
      </c>
      <c r="Q2449" s="196">
        <v>10000</v>
      </c>
      <c r="S2449" t="s">
        <v>3342</v>
      </c>
      <c r="T2449" t="s">
        <v>3557</v>
      </c>
      <c r="U2449" s="198">
        <v>3.86</v>
      </c>
      <c r="V2449" t="s">
        <v>1759</v>
      </c>
      <c r="W2449" t="s">
        <v>431</v>
      </c>
      <c r="X2449" t="s">
        <v>3077</v>
      </c>
      <c r="Y2449" t="s">
        <v>2469</v>
      </c>
      <c r="Z2449" t="s">
        <v>2995</v>
      </c>
      <c r="AA2449">
        <v>837024</v>
      </c>
      <c r="AB2449" s="195">
        <v>37050.875011574099</v>
      </c>
      <c r="AC2449" s="195">
        <v>37050.875011574099</v>
      </c>
    </row>
    <row r="2450" spans="1:29" x14ac:dyDescent="0.25">
      <c r="A2450" s="43" t="str">
        <f t="shared" si="191"/>
        <v>US Natural Gas Financial</v>
      </c>
      <c r="B2450" s="43" t="str">
        <f t="shared" si="192"/>
        <v>US</v>
      </c>
      <c r="C2450" s="43" t="str">
        <f t="shared" si="193"/>
        <v>Natural Gas</v>
      </c>
      <c r="D2450" s="43" t="str">
        <f t="shared" si="194"/>
        <v>Financial</v>
      </c>
      <c r="E2450" s="43">
        <f>IF(VLOOKUP(S2450,'DD-Lookup'!$J$6:$L$50,3,FALSE)="Monthly",(YEAR(AC2450)-YEAR(AB2450))*12+MONTH(AC2450)-MONTH(AB2450)+1,(AC2450-AB2450+1))</f>
        <v>23</v>
      </c>
      <c r="F2450" s="210">
        <f t="shared" si="195"/>
        <v>230000</v>
      </c>
      <c r="G2450" s="199">
        <v>1354725</v>
      </c>
      <c r="H2450" s="195">
        <v>37049.3738773148</v>
      </c>
      <c r="I2450" t="s">
        <v>2280</v>
      </c>
      <c r="M2450" t="s">
        <v>3341</v>
      </c>
      <c r="N2450" t="s">
        <v>2281</v>
      </c>
      <c r="O2450" t="s">
        <v>2156</v>
      </c>
      <c r="Q2450" s="196">
        <v>10000</v>
      </c>
      <c r="S2450" t="s">
        <v>3342</v>
      </c>
      <c r="T2450" t="s">
        <v>3557</v>
      </c>
      <c r="U2450" s="198">
        <v>3.67</v>
      </c>
      <c r="V2450" t="s">
        <v>3485</v>
      </c>
      <c r="W2450" t="s">
        <v>2512</v>
      </c>
      <c r="X2450" t="s">
        <v>2170</v>
      </c>
      <c r="Y2450" t="s">
        <v>3575</v>
      </c>
      <c r="Z2450" t="s">
        <v>2995</v>
      </c>
      <c r="AA2450" t="s">
        <v>823</v>
      </c>
      <c r="AB2450" s="195">
        <v>37050.875011574099</v>
      </c>
      <c r="AC2450" s="195">
        <v>37072.875011574099</v>
      </c>
    </row>
    <row r="2451" spans="1:29" x14ac:dyDescent="0.25">
      <c r="A2451" s="43" t="str">
        <f t="shared" si="191"/>
        <v>US Natural Gas Financial</v>
      </c>
      <c r="B2451" s="43" t="str">
        <f t="shared" si="192"/>
        <v>US</v>
      </c>
      <c r="C2451" s="43" t="str">
        <f t="shared" si="193"/>
        <v>Natural Gas</v>
      </c>
      <c r="D2451" s="43" t="str">
        <f t="shared" si="194"/>
        <v>Financial</v>
      </c>
      <c r="E2451" s="43">
        <f>IF(VLOOKUP(S2451,'DD-Lookup'!$J$6:$L$50,3,FALSE)="Monthly",(YEAR(AC2451)-YEAR(AB2451))*12+MONTH(AC2451)-MONTH(AB2451)+1,(AC2451-AB2451+1))</f>
        <v>31</v>
      </c>
      <c r="F2451" s="210">
        <f t="shared" si="195"/>
        <v>155000</v>
      </c>
      <c r="G2451" s="199">
        <v>1354726</v>
      </c>
      <c r="H2451" s="195">
        <v>37049.373900462997</v>
      </c>
      <c r="I2451" t="s">
        <v>3079</v>
      </c>
      <c r="M2451" t="s">
        <v>3341</v>
      </c>
      <c r="N2451" t="s">
        <v>2476</v>
      </c>
      <c r="O2451" t="s">
        <v>2389</v>
      </c>
      <c r="P2451" s="196">
        <v>5000</v>
      </c>
      <c r="S2451" t="s">
        <v>3342</v>
      </c>
      <c r="T2451" t="s">
        <v>3557</v>
      </c>
      <c r="U2451" s="198">
        <v>1.65</v>
      </c>
      <c r="V2451" t="s">
        <v>3317</v>
      </c>
      <c r="W2451" t="s">
        <v>2381</v>
      </c>
      <c r="X2451" t="s">
        <v>2382</v>
      </c>
      <c r="Y2451" t="s">
        <v>3575</v>
      </c>
      <c r="Z2451" t="s">
        <v>2995</v>
      </c>
      <c r="AA2451" t="s">
        <v>824</v>
      </c>
      <c r="AB2451" s="195">
        <v>37165.875011574099</v>
      </c>
      <c r="AC2451" s="195">
        <v>37195.875011574099</v>
      </c>
    </row>
    <row r="2452" spans="1:29" x14ac:dyDescent="0.25">
      <c r="A2452" s="43" t="str">
        <f t="shared" si="191"/>
        <v>US Natural Gas Physical</v>
      </c>
      <c r="B2452" s="43" t="str">
        <f t="shared" si="192"/>
        <v>US</v>
      </c>
      <c r="C2452" s="43" t="str">
        <f t="shared" si="193"/>
        <v>Natural Gas</v>
      </c>
      <c r="D2452" s="43" t="str">
        <f t="shared" si="194"/>
        <v>Physical</v>
      </c>
      <c r="E2452" s="43">
        <f>IF(VLOOKUP(S2452,'DD-Lookup'!$J$6:$L$50,3,FALSE)="Monthly",(YEAR(AC2452)-YEAR(AB2452))*12+MONTH(AC2452)-MONTH(AB2452)+1,(AC2452-AB2452+1))</f>
        <v>1</v>
      </c>
      <c r="F2452" s="210">
        <f t="shared" si="195"/>
        <v>5000</v>
      </c>
      <c r="G2452" s="199">
        <v>1354727</v>
      </c>
      <c r="H2452" s="195">
        <v>37049.3739236111</v>
      </c>
      <c r="I2452" t="s">
        <v>2172</v>
      </c>
      <c r="M2452" t="s">
        <v>3341</v>
      </c>
      <c r="N2452" t="s">
        <v>3747</v>
      </c>
      <c r="O2452" t="s">
        <v>476</v>
      </c>
      <c r="P2452" s="196">
        <v>5000</v>
      </c>
      <c r="S2452" t="s">
        <v>3342</v>
      </c>
      <c r="T2452" t="s">
        <v>3557</v>
      </c>
      <c r="U2452" s="198">
        <v>3.5</v>
      </c>
      <c r="V2452" t="s">
        <v>3923</v>
      </c>
      <c r="W2452" t="s">
        <v>3099</v>
      </c>
      <c r="X2452" t="s">
        <v>3092</v>
      </c>
      <c r="Y2452" t="s">
        <v>2469</v>
      </c>
      <c r="Z2452" t="s">
        <v>2995</v>
      </c>
      <c r="AA2452">
        <v>837044</v>
      </c>
      <c r="AB2452" s="195">
        <v>37050.875011574099</v>
      </c>
      <c r="AC2452" s="195">
        <v>37050.875011574099</v>
      </c>
    </row>
    <row r="2453" spans="1:29" x14ac:dyDescent="0.25">
      <c r="A2453" s="43" t="str">
        <f t="shared" si="191"/>
        <v>US Natural Gas Financial</v>
      </c>
      <c r="B2453" s="43" t="str">
        <f t="shared" si="192"/>
        <v>US</v>
      </c>
      <c r="C2453" s="43" t="str">
        <f t="shared" si="193"/>
        <v>Natural Gas</v>
      </c>
      <c r="D2453" s="43" t="str">
        <f t="shared" si="194"/>
        <v>Financial</v>
      </c>
      <c r="E2453" s="43">
        <f>IF(VLOOKUP(S2453,'DD-Lookup'!$J$6:$L$50,3,FALSE)="Monthly",(YEAR(AC2453)-YEAR(AB2453))*12+MONTH(AC2453)-MONTH(AB2453)+1,(AC2453-AB2453+1))</f>
        <v>30</v>
      </c>
      <c r="F2453" s="210">
        <f t="shared" si="195"/>
        <v>150000</v>
      </c>
      <c r="G2453" s="199">
        <v>1354728</v>
      </c>
      <c r="H2453" s="195">
        <v>37049.373935185198</v>
      </c>
      <c r="I2453" t="s">
        <v>2483</v>
      </c>
      <c r="M2453" t="s">
        <v>3341</v>
      </c>
      <c r="N2453" t="s">
        <v>2476</v>
      </c>
      <c r="O2453" t="s">
        <v>2385</v>
      </c>
      <c r="Q2453" s="196">
        <v>5000</v>
      </c>
      <c r="S2453" t="s">
        <v>3342</v>
      </c>
      <c r="T2453" t="s">
        <v>3557</v>
      </c>
      <c r="U2453" s="198">
        <v>2.2000000000000002</v>
      </c>
      <c r="V2453" t="s">
        <v>3908</v>
      </c>
      <c r="W2453" t="s">
        <v>2381</v>
      </c>
      <c r="X2453" t="s">
        <v>2382</v>
      </c>
      <c r="Y2453" t="s">
        <v>3575</v>
      </c>
      <c r="Z2453" t="s">
        <v>2995</v>
      </c>
      <c r="AA2453" t="s">
        <v>825</v>
      </c>
      <c r="AB2453" s="195">
        <v>37135.875011574099</v>
      </c>
      <c r="AC2453" s="195">
        <v>37164.875011574099</v>
      </c>
    </row>
    <row r="2454" spans="1:29" x14ac:dyDescent="0.25">
      <c r="A2454" s="43" t="str">
        <f t="shared" si="191"/>
        <v>US Natural Gas Financial</v>
      </c>
      <c r="B2454" s="43" t="str">
        <f t="shared" si="192"/>
        <v>US</v>
      </c>
      <c r="C2454" s="43" t="str">
        <f t="shared" si="193"/>
        <v>Natural Gas</v>
      </c>
      <c r="D2454" s="43" t="str">
        <f t="shared" si="194"/>
        <v>Financial</v>
      </c>
      <c r="E2454" s="43">
        <f>IF(VLOOKUP(S2454,'DD-Lookup'!$J$6:$L$50,3,FALSE)="Monthly",(YEAR(AC2454)-YEAR(AB2454))*12+MONTH(AC2454)-MONTH(AB2454)+1,(AC2454-AB2454+1))</f>
        <v>31</v>
      </c>
      <c r="F2454" s="210">
        <f t="shared" si="195"/>
        <v>620000</v>
      </c>
      <c r="G2454" s="199">
        <v>1354729</v>
      </c>
      <c r="H2454" s="195">
        <v>37049.373958333301</v>
      </c>
      <c r="I2454" t="s">
        <v>2505</v>
      </c>
      <c r="M2454" t="s">
        <v>3341</v>
      </c>
      <c r="N2454" t="s">
        <v>2281</v>
      </c>
      <c r="O2454" t="s">
        <v>2475</v>
      </c>
      <c r="Q2454" s="196">
        <v>20000</v>
      </c>
      <c r="S2454" t="s">
        <v>3342</v>
      </c>
      <c r="T2454" t="s">
        <v>3557</v>
      </c>
      <c r="U2454" s="198">
        <v>3.77</v>
      </c>
      <c r="V2454" t="s">
        <v>2506</v>
      </c>
      <c r="W2454" t="s">
        <v>2853</v>
      </c>
      <c r="X2454" t="s">
        <v>2282</v>
      </c>
      <c r="Y2454" t="s">
        <v>3575</v>
      </c>
      <c r="Z2454" t="s">
        <v>2995</v>
      </c>
      <c r="AA2454" t="s">
        <v>826</v>
      </c>
      <c r="AB2454" s="195">
        <v>37073.875</v>
      </c>
      <c r="AC2454" s="195">
        <v>37103.875</v>
      </c>
    </row>
    <row r="2455" spans="1:29" x14ac:dyDescent="0.25">
      <c r="A2455" s="43" t="str">
        <f t="shared" si="191"/>
        <v>US Natural Gas Physical</v>
      </c>
      <c r="B2455" s="43" t="str">
        <f t="shared" si="192"/>
        <v>US</v>
      </c>
      <c r="C2455" s="43" t="str">
        <f t="shared" si="193"/>
        <v>Natural Gas</v>
      </c>
      <c r="D2455" s="43" t="str">
        <f t="shared" si="194"/>
        <v>Physical</v>
      </c>
      <c r="E2455" s="43">
        <f>IF(VLOOKUP(S2455,'DD-Lookup'!$J$6:$L$50,3,FALSE)="Monthly",(YEAR(AC2455)-YEAR(AB2455))*12+MONTH(AC2455)-MONTH(AB2455)+1,(AC2455-AB2455+1))</f>
        <v>1</v>
      </c>
      <c r="F2455" s="210">
        <f t="shared" si="195"/>
        <v>10000</v>
      </c>
      <c r="G2455" s="199">
        <v>1354732</v>
      </c>
      <c r="H2455" s="195">
        <v>37049.373969907399</v>
      </c>
      <c r="I2455" t="s">
        <v>2465</v>
      </c>
      <c r="M2455" t="s">
        <v>3341</v>
      </c>
      <c r="N2455" t="s">
        <v>3747</v>
      </c>
      <c r="O2455" t="s">
        <v>453</v>
      </c>
      <c r="P2455" s="196">
        <v>10000</v>
      </c>
      <c r="S2455" t="s">
        <v>3342</v>
      </c>
      <c r="T2455" t="s">
        <v>3557</v>
      </c>
      <c r="U2455" s="198">
        <v>5.6</v>
      </c>
      <c r="V2455" t="s">
        <v>538</v>
      </c>
      <c r="W2455" t="s">
        <v>454</v>
      </c>
      <c r="X2455" t="s">
        <v>3092</v>
      </c>
      <c r="Y2455" t="s">
        <v>2469</v>
      </c>
      <c r="Z2455" t="s">
        <v>2995</v>
      </c>
      <c r="AA2455">
        <v>837064</v>
      </c>
      <c r="AB2455" s="195">
        <v>37050.875011574099</v>
      </c>
      <c r="AC2455" s="195">
        <v>37050.875011574099</v>
      </c>
    </row>
    <row r="2456" spans="1:29" x14ac:dyDescent="0.25">
      <c r="A2456" s="43" t="str">
        <f t="shared" si="191"/>
        <v>US Natural Gas Physical</v>
      </c>
      <c r="B2456" s="43" t="str">
        <f t="shared" si="192"/>
        <v>US</v>
      </c>
      <c r="C2456" s="43" t="str">
        <f t="shared" si="193"/>
        <v>Natural Gas</v>
      </c>
      <c r="D2456" s="43" t="str">
        <f t="shared" si="194"/>
        <v>Physical</v>
      </c>
      <c r="E2456" s="43">
        <f>IF(VLOOKUP(S2456,'DD-Lookup'!$J$6:$L$50,3,FALSE)="Monthly",(YEAR(AC2456)-YEAR(AB2456))*12+MONTH(AC2456)-MONTH(AB2456)+1,(AC2456-AB2456+1))</f>
        <v>1</v>
      </c>
      <c r="F2456" s="210">
        <f t="shared" si="195"/>
        <v>10000</v>
      </c>
      <c r="G2456" s="199">
        <v>1354730</v>
      </c>
      <c r="H2456" s="195">
        <v>37049.373969907399</v>
      </c>
      <c r="I2456" t="s">
        <v>3443</v>
      </c>
      <c r="M2456" t="s">
        <v>3341</v>
      </c>
      <c r="N2456" t="s">
        <v>3747</v>
      </c>
      <c r="O2456" t="s">
        <v>464</v>
      </c>
      <c r="P2456" s="196">
        <v>10000</v>
      </c>
      <c r="S2456" t="s">
        <v>3342</v>
      </c>
      <c r="T2456" t="s">
        <v>3557</v>
      </c>
      <c r="U2456" s="198">
        <v>3.7749999999999999</v>
      </c>
      <c r="V2456" t="s">
        <v>2346</v>
      </c>
      <c r="W2456" t="s">
        <v>2509</v>
      </c>
      <c r="X2456" t="s">
        <v>2510</v>
      </c>
      <c r="Y2456" t="s">
        <v>2469</v>
      </c>
      <c r="Z2456" t="s">
        <v>2995</v>
      </c>
      <c r="AA2456">
        <v>837066</v>
      </c>
      <c r="AB2456" s="195">
        <v>37050.875011574099</v>
      </c>
      <c r="AC2456" s="195">
        <v>37050.875011574099</v>
      </c>
    </row>
    <row r="2457" spans="1:29" x14ac:dyDescent="0.25">
      <c r="A2457" s="43" t="str">
        <f t="shared" si="191"/>
        <v>US Natural Gas Physical</v>
      </c>
      <c r="B2457" s="43" t="str">
        <f t="shared" si="192"/>
        <v>US</v>
      </c>
      <c r="C2457" s="43" t="str">
        <f t="shared" si="193"/>
        <v>Natural Gas</v>
      </c>
      <c r="D2457" s="43" t="str">
        <f t="shared" si="194"/>
        <v>Physical</v>
      </c>
      <c r="E2457" s="43">
        <f>IF(VLOOKUP(S2457,'DD-Lookup'!$J$6:$L$50,3,FALSE)="Monthly",(YEAR(AC2457)-YEAR(AB2457))*12+MONTH(AC2457)-MONTH(AB2457)+1,(AC2457-AB2457+1))</f>
        <v>1</v>
      </c>
      <c r="F2457" s="210">
        <f t="shared" si="195"/>
        <v>10000</v>
      </c>
      <c r="G2457" s="199">
        <v>1354731</v>
      </c>
      <c r="H2457" s="195">
        <v>37049.373969907399</v>
      </c>
      <c r="I2457" t="s">
        <v>3443</v>
      </c>
      <c r="M2457" t="s">
        <v>3341</v>
      </c>
      <c r="N2457" t="s">
        <v>3747</v>
      </c>
      <c r="O2457" t="s">
        <v>448</v>
      </c>
      <c r="Q2457" s="196">
        <v>10000</v>
      </c>
      <c r="S2457" t="s">
        <v>3342</v>
      </c>
      <c r="T2457" t="s">
        <v>3557</v>
      </c>
      <c r="U2457" s="198">
        <v>3.605</v>
      </c>
      <c r="V2457" t="s">
        <v>3338</v>
      </c>
      <c r="W2457" t="s">
        <v>2181</v>
      </c>
      <c r="X2457" t="s">
        <v>2182</v>
      </c>
      <c r="Y2457" t="s">
        <v>2469</v>
      </c>
      <c r="Z2457" t="s">
        <v>2995</v>
      </c>
      <c r="AA2457">
        <v>837065</v>
      </c>
      <c r="AB2457" s="195">
        <v>37050.875011574099</v>
      </c>
      <c r="AC2457" s="195">
        <v>37050.875011574099</v>
      </c>
    </row>
    <row r="2458" spans="1:29" x14ac:dyDescent="0.25">
      <c r="A2458" s="43" t="str">
        <f t="shared" si="191"/>
        <v>US Natural Gas Financial</v>
      </c>
      <c r="B2458" s="43" t="str">
        <f t="shared" si="192"/>
        <v>US</v>
      </c>
      <c r="C2458" s="43" t="str">
        <f t="shared" si="193"/>
        <v>Natural Gas</v>
      </c>
      <c r="D2458" s="43" t="str">
        <f t="shared" si="194"/>
        <v>Financial</v>
      </c>
      <c r="E2458" s="43">
        <f>IF(VLOOKUP(S2458,'DD-Lookup'!$J$6:$L$50,3,FALSE)="Monthly",(YEAR(AC2458)-YEAR(AB2458))*12+MONTH(AC2458)-MONTH(AB2458)+1,(AC2458-AB2458+1))</f>
        <v>61</v>
      </c>
      <c r="F2458" s="210">
        <f t="shared" si="195"/>
        <v>305000</v>
      </c>
      <c r="G2458" s="199">
        <v>1354733</v>
      </c>
      <c r="H2458" s="195">
        <v>37049.373981481498</v>
      </c>
      <c r="I2458" t="s">
        <v>2276</v>
      </c>
      <c r="M2458" t="s">
        <v>3341</v>
      </c>
      <c r="N2458" t="s">
        <v>2476</v>
      </c>
      <c r="O2458" t="s">
        <v>2415</v>
      </c>
      <c r="P2458" s="196">
        <v>5000</v>
      </c>
      <c r="S2458" t="s">
        <v>3342</v>
      </c>
      <c r="T2458" t="s">
        <v>3557</v>
      </c>
      <c r="U2458" s="198">
        <v>1.4</v>
      </c>
      <c r="V2458" t="s">
        <v>3621</v>
      </c>
      <c r="W2458" t="s">
        <v>2381</v>
      </c>
      <c r="X2458" t="s">
        <v>2382</v>
      </c>
      <c r="Y2458" t="s">
        <v>3575</v>
      </c>
      <c r="Z2458" t="s">
        <v>2995</v>
      </c>
      <c r="AA2458" t="s">
        <v>827</v>
      </c>
      <c r="AB2458" s="195">
        <v>37196</v>
      </c>
      <c r="AC2458" s="195">
        <v>37256</v>
      </c>
    </row>
    <row r="2459" spans="1:29" x14ac:dyDescent="0.25">
      <c r="A2459" s="43" t="str">
        <f t="shared" si="191"/>
        <v>US Natural Gas Financial</v>
      </c>
      <c r="B2459" s="43" t="str">
        <f t="shared" si="192"/>
        <v>US</v>
      </c>
      <c r="C2459" s="43" t="str">
        <f t="shared" si="193"/>
        <v>Natural Gas</v>
      </c>
      <c r="D2459" s="43" t="str">
        <f t="shared" si="194"/>
        <v>Financial</v>
      </c>
      <c r="E2459" s="43">
        <f>IF(VLOOKUP(S2459,'DD-Lookup'!$J$6:$L$50,3,FALSE)="Monthly",(YEAR(AC2459)-YEAR(AB2459))*12+MONTH(AC2459)-MONTH(AB2459)+1,(AC2459-AB2459+1))</f>
        <v>31</v>
      </c>
      <c r="F2459" s="210">
        <f t="shared" si="195"/>
        <v>310000</v>
      </c>
      <c r="G2459" s="199">
        <v>1354734</v>
      </c>
      <c r="H2459" s="195">
        <v>37049.373993055597</v>
      </c>
      <c r="I2459" t="s">
        <v>2183</v>
      </c>
      <c r="J2459" t="s">
        <v>2413</v>
      </c>
      <c r="K2459" t="s">
        <v>2272</v>
      </c>
      <c r="M2459" t="s">
        <v>3341</v>
      </c>
      <c r="N2459" t="s">
        <v>2476</v>
      </c>
      <c r="O2459" t="s">
        <v>828</v>
      </c>
      <c r="Q2459" s="196">
        <v>10000</v>
      </c>
      <c r="S2459" t="s">
        <v>3342</v>
      </c>
      <c r="T2459" t="s">
        <v>3557</v>
      </c>
      <c r="U2459" s="198">
        <v>-0.115</v>
      </c>
      <c r="V2459" t="s">
        <v>2203</v>
      </c>
      <c r="W2459" t="s">
        <v>3333</v>
      </c>
      <c r="X2459" t="s">
        <v>3334</v>
      </c>
      <c r="Y2459" t="s">
        <v>3575</v>
      </c>
      <c r="Z2459" t="s">
        <v>2995</v>
      </c>
      <c r="AA2459" t="s">
        <v>829</v>
      </c>
      <c r="AB2459" s="195">
        <v>37073.875011574099</v>
      </c>
      <c r="AC2459" s="195">
        <v>37103.875011574099</v>
      </c>
    </row>
    <row r="2460" spans="1:29" x14ac:dyDescent="0.25">
      <c r="A2460" s="43" t="str">
        <f t="shared" si="191"/>
        <v>US Natural Gas Physical</v>
      </c>
      <c r="B2460" s="43" t="str">
        <f t="shared" si="192"/>
        <v>US</v>
      </c>
      <c r="C2460" s="43" t="str">
        <f t="shared" si="193"/>
        <v>Natural Gas</v>
      </c>
      <c r="D2460" s="43" t="str">
        <f t="shared" si="194"/>
        <v>Physical</v>
      </c>
      <c r="E2460" s="43">
        <f>IF(VLOOKUP(S2460,'DD-Lookup'!$J$6:$L$50,3,FALSE)="Monthly",(YEAR(AC2460)-YEAR(AB2460))*12+MONTH(AC2460)-MONTH(AB2460)+1,(AC2460-AB2460+1))</f>
        <v>1</v>
      </c>
      <c r="F2460" s="210">
        <f t="shared" si="195"/>
        <v>10000</v>
      </c>
      <c r="G2460" s="199">
        <v>1354736</v>
      </c>
      <c r="H2460" s="195">
        <v>37049.374004629601</v>
      </c>
      <c r="I2460" t="s">
        <v>3443</v>
      </c>
      <c r="M2460" t="s">
        <v>3341</v>
      </c>
      <c r="N2460" t="s">
        <v>3747</v>
      </c>
      <c r="O2460" t="s">
        <v>394</v>
      </c>
      <c r="Q2460" s="196">
        <v>10000</v>
      </c>
      <c r="S2460" t="s">
        <v>3342</v>
      </c>
      <c r="T2460" t="s">
        <v>3557</v>
      </c>
      <c r="U2460" s="198">
        <v>3.6150000000000002</v>
      </c>
      <c r="V2460" t="s">
        <v>3329</v>
      </c>
      <c r="W2460" t="s">
        <v>2498</v>
      </c>
      <c r="X2460" t="s">
        <v>2499</v>
      </c>
      <c r="Y2460" t="s">
        <v>2469</v>
      </c>
      <c r="Z2460" t="s">
        <v>2995</v>
      </c>
      <c r="AA2460">
        <v>837085</v>
      </c>
      <c r="AB2460" s="195">
        <v>37050.875011574099</v>
      </c>
      <c r="AC2460" s="195">
        <v>37050.875011574099</v>
      </c>
    </row>
    <row r="2461" spans="1:29" x14ac:dyDescent="0.25">
      <c r="A2461" s="43" t="str">
        <f t="shared" si="191"/>
        <v>US Crude Financial</v>
      </c>
      <c r="B2461" s="43" t="str">
        <f t="shared" si="192"/>
        <v>US</v>
      </c>
      <c r="C2461" s="43" t="str">
        <f t="shared" si="193"/>
        <v>Crude</v>
      </c>
      <c r="D2461" s="43" t="str">
        <f t="shared" si="194"/>
        <v>Financial</v>
      </c>
      <c r="E2461" s="43">
        <f>IF(VLOOKUP(S2461,'DD-Lookup'!$J$6:$L$50,3,FALSE)="Monthly",(YEAR(AC2461)-YEAR(AB2461))*12+MONTH(AC2461)-MONTH(AB2461)+1,(AC2461-AB2461+1))</f>
        <v>1</v>
      </c>
      <c r="F2461" s="210">
        <f t="shared" si="195"/>
        <v>25000</v>
      </c>
      <c r="G2461" s="199">
        <v>1354735</v>
      </c>
      <c r="H2461" s="195">
        <v>37049.374004629601</v>
      </c>
      <c r="I2461" t="s">
        <v>2652</v>
      </c>
      <c r="M2461" t="s">
        <v>3437</v>
      </c>
      <c r="N2461" t="s">
        <v>2653</v>
      </c>
      <c r="O2461" t="s">
        <v>3359</v>
      </c>
      <c r="P2461" s="196">
        <v>25000</v>
      </c>
      <c r="S2461" t="s">
        <v>3347</v>
      </c>
      <c r="T2461" t="s">
        <v>3557</v>
      </c>
      <c r="U2461" s="198">
        <v>27.62</v>
      </c>
      <c r="V2461" t="s">
        <v>2654</v>
      </c>
      <c r="W2461" t="s">
        <v>2655</v>
      </c>
      <c r="X2461" t="s">
        <v>2656</v>
      </c>
      <c r="Y2461" t="s">
        <v>2778</v>
      </c>
      <c r="Z2461" t="s">
        <v>2995</v>
      </c>
      <c r="AA2461">
        <v>115468</v>
      </c>
      <c r="AB2461" s="195">
        <v>37073</v>
      </c>
      <c r="AC2461" s="195">
        <v>37103</v>
      </c>
    </row>
    <row r="2462" spans="1:29" x14ac:dyDescent="0.25">
      <c r="A2462" s="43" t="str">
        <f t="shared" si="191"/>
        <v>US Natural Gas Physical</v>
      </c>
      <c r="B2462" s="43" t="str">
        <f t="shared" si="192"/>
        <v>US</v>
      </c>
      <c r="C2462" s="43" t="str">
        <f t="shared" si="193"/>
        <v>Natural Gas</v>
      </c>
      <c r="D2462" s="43" t="str">
        <f t="shared" si="194"/>
        <v>Physical</v>
      </c>
      <c r="E2462" s="43">
        <f>IF(VLOOKUP(S2462,'DD-Lookup'!$J$6:$L$50,3,FALSE)="Monthly",(YEAR(AC2462)-YEAR(AB2462))*12+MONTH(AC2462)-MONTH(AB2462)+1,(AC2462-AB2462+1))</f>
        <v>1</v>
      </c>
      <c r="F2462" s="210">
        <f t="shared" si="195"/>
        <v>5000</v>
      </c>
      <c r="G2462" s="199">
        <v>1354737</v>
      </c>
      <c r="H2462" s="195">
        <v>37049.374016203699</v>
      </c>
      <c r="I2462" t="s">
        <v>3316</v>
      </c>
      <c r="M2462" t="s">
        <v>3341</v>
      </c>
      <c r="N2462" t="s">
        <v>3747</v>
      </c>
      <c r="O2462" t="s">
        <v>1633</v>
      </c>
      <c r="Q2462" s="196">
        <v>5000</v>
      </c>
      <c r="S2462" t="s">
        <v>3342</v>
      </c>
      <c r="T2462" t="s">
        <v>3557</v>
      </c>
      <c r="U2462" s="198">
        <v>3.4750000000000001</v>
      </c>
      <c r="V2462" t="s">
        <v>3192</v>
      </c>
      <c r="W2462" t="s">
        <v>2181</v>
      </c>
      <c r="X2462" t="s">
        <v>3093</v>
      </c>
      <c r="Y2462" t="s">
        <v>2469</v>
      </c>
      <c r="Z2462" t="s">
        <v>2995</v>
      </c>
      <c r="AA2462">
        <v>837084</v>
      </c>
      <c r="AB2462" s="195">
        <v>37050.875011574099</v>
      </c>
      <c r="AC2462" s="195">
        <v>37050.875011574099</v>
      </c>
    </row>
    <row r="2463" spans="1:29" x14ac:dyDescent="0.25">
      <c r="A2463" s="43" t="str">
        <f t="shared" si="191"/>
        <v>US Natural Gas Financial</v>
      </c>
      <c r="B2463" s="43" t="str">
        <f t="shared" si="192"/>
        <v>US</v>
      </c>
      <c r="C2463" s="43" t="str">
        <f t="shared" si="193"/>
        <v>Natural Gas</v>
      </c>
      <c r="D2463" s="43" t="str">
        <f t="shared" si="194"/>
        <v>Financial</v>
      </c>
      <c r="E2463" s="43">
        <f>IF(VLOOKUP(S2463,'DD-Lookup'!$J$6:$L$50,3,FALSE)="Monthly",(YEAR(AC2463)-YEAR(AB2463))*12+MONTH(AC2463)-MONTH(AB2463)+1,(AC2463-AB2463+1))</f>
        <v>31</v>
      </c>
      <c r="F2463" s="210">
        <f t="shared" si="195"/>
        <v>155000</v>
      </c>
      <c r="G2463" s="199">
        <v>1354738</v>
      </c>
      <c r="H2463" s="195">
        <v>37049.374050925901</v>
      </c>
      <c r="I2463" t="s">
        <v>2276</v>
      </c>
      <c r="M2463" t="s">
        <v>3341</v>
      </c>
      <c r="N2463" t="s">
        <v>2476</v>
      </c>
      <c r="O2463" t="s">
        <v>2389</v>
      </c>
      <c r="P2463" s="196">
        <v>5000</v>
      </c>
      <c r="S2463" t="s">
        <v>3342</v>
      </c>
      <c r="T2463" t="s">
        <v>3557</v>
      </c>
      <c r="U2463" s="198">
        <v>1.4</v>
      </c>
      <c r="V2463" t="s">
        <v>3621</v>
      </c>
      <c r="W2463" t="s">
        <v>2381</v>
      </c>
      <c r="X2463" t="s">
        <v>2382</v>
      </c>
      <c r="Y2463" t="s">
        <v>3575</v>
      </c>
      <c r="Z2463" t="s">
        <v>2995</v>
      </c>
      <c r="AA2463" t="s">
        <v>830</v>
      </c>
      <c r="AB2463" s="195">
        <v>37165.875011574099</v>
      </c>
      <c r="AC2463" s="195">
        <v>37195.875011574099</v>
      </c>
    </row>
    <row r="2464" spans="1:29" x14ac:dyDescent="0.25">
      <c r="A2464" s="43" t="str">
        <f t="shared" si="191"/>
        <v>US Natural Gas Physical</v>
      </c>
      <c r="B2464" s="43" t="str">
        <f t="shared" si="192"/>
        <v>US</v>
      </c>
      <c r="C2464" s="43" t="str">
        <f t="shared" si="193"/>
        <v>Natural Gas</v>
      </c>
      <c r="D2464" s="43" t="str">
        <f t="shared" si="194"/>
        <v>Physical</v>
      </c>
      <c r="E2464" s="43">
        <f>IF(VLOOKUP(S2464,'DD-Lookup'!$J$6:$L$50,3,FALSE)="Monthly",(YEAR(AC2464)-YEAR(AB2464))*12+MONTH(AC2464)-MONTH(AB2464)+1,(AC2464-AB2464+1))</f>
        <v>1</v>
      </c>
      <c r="F2464" s="210">
        <f t="shared" si="195"/>
        <v>5000</v>
      </c>
      <c r="G2464" s="199">
        <v>1354739</v>
      </c>
      <c r="H2464" s="195">
        <v>37049.374050925901</v>
      </c>
      <c r="I2464" t="s">
        <v>3360</v>
      </c>
      <c r="M2464" t="s">
        <v>3341</v>
      </c>
      <c r="N2464" t="s">
        <v>3747</v>
      </c>
      <c r="O2464" t="s">
        <v>476</v>
      </c>
      <c r="P2464" s="196">
        <v>5000</v>
      </c>
      <c r="S2464" t="s">
        <v>3342</v>
      </c>
      <c r="T2464" t="s">
        <v>3557</v>
      </c>
      <c r="U2464" s="198">
        <v>3.5</v>
      </c>
      <c r="V2464" t="s">
        <v>2416</v>
      </c>
      <c r="W2464" t="s">
        <v>3099</v>
      </c>
      <c r="X2464" t="s">
        <v>3092</v>
      </c>
      <c r="Y2464" t="s">
        <v>2469</v>
      </c>
      <c r="Z2464" t="s">
        <v>2995</v>
      </c>
      <c r="AA2464">
        <v>837104</v>
      </c>
      <c r="AB2464" s="195">
        <v>37050.875011574099</v>
      </c>
      <c r="AC2464" s="195">
        <v>37050.875011574099</v>
      </c>
    </row>
    <row r="2465" spans="1:29" x14ac:dyDescent="0.25">
      <c r="A2465" s="43" t="str">
        <f t="shared" si="191"/>
        <v>US Natural Gas Physical</v>
      </c>
      <c r="B2465" s="43" t="str">
        <f t="shared" si="192"/>
        <v>US</v>
      </c>
      <c r="C2465" s="43" t="str">
        <f t="shared" si="193"/>
        <v>Natural Gas</v>
      </c>
      <c r="D2465" s="43" t="str">
        <f t="shared" si="194"/>
        <v>Physical</v>
      </c>
      <c r="E2465" s="43">
        <f>IF(VLOOKUP(S2465,'DD-Lookup'!$J$6:$L$50,3,FALSE)="Monthly",(YEAR(AC2465)-YEAR(AB2465))*12+MONTH(AC2465)-MONTH(AB2465)+1,(AC2465-AB2465+1))</f>
        <v>1</v>
      </c>
      <c r="F2465" s="210">
        <f t="shared" si="195"/>
        <v>3866</v>
      </c>
      <c r="G2465" s="199">
        <v>1354740</v>
      </c>
      <c r="H2465" s="195">
        <v>37049.374062499999</v>
      </c>
      <c r="I2465" t="s">
        <v>2322</v>
      </c>
      <c r="M2465" t="s">
        <v>3341</v>
      </c>
      <c r="N2465" t="s">
        <v>3747</v>
      </c>
      <c r="O2465" t="s">
        <v>487</v>
      </c>
      <c r="Q2465" s="196">
        <v>3866</v>
      </c>
      <c r="S2465" t="s">
        <v>3342</v>
      </c>
      <c r="T2465" t="s">
        <v>3557</v>
      </c>
      <c r="U2465" s="198">
        <v>2.36</v>
      </c>
      <c r="V2465" t="s">
        <v>1754</v>
      </c>
      <c r="W2465" t="s">
        <v>3108</v>
      </c>
      <c r="X2465" t="s">
        <v>3092</v>
      </c>
      <c r="Y2465" t="s">
        <v>2469</v>
      </c>
      <c r="Z2465" t="s">
        <v>2995</v>
      </c>
      <c r="AA2465">
        <v>837105</v>
      </c>
      <c r="AB2465" s="195">
        <v>37050.875011574099</v>
      </c>
      <c r="AC2465" s="195">
        <v>37050.875011574099</v>
      </c>
    </row>
    <row r="2466" spans="1:29" x14ac:dyDescent="0.25">
      <c r="A2466" s="43" t="str">
        <f t="shared" si="191"/>
        <v xml:space="preserve"> Natural Gas Physical</v>
      </c>
      <c r="B2466" s="43" t="str">
        <f t="shared" si="192"/>
        <v/>
      </c>
      <c r="C2466" s="43" t="str">
        <f t="shared" si="193"/>
        <v>Natural Gas</v>
      </c>
      <c r="D2466" s="43" t="str">
        <f t="shared" si="194"/>
        <v>Physical</v>
      </c>
      <c r="E2466" s="43">
        <f>IF(VLOOKUP(S2466,'DD-Lookup'!$J$6:$L$50,3,FALSE)="Monthly",(YEAR(AC2466)-YEAR(AB2466))*12+MONTH(AC2466)-MONTH(AB2466)+1,(AC2466-AB2466+1))</f>
        <v>1</v>
      </c>
      <c r="F2466" s="210">
        <f t="shared" si="195"/>
        <v>5000</v>
      </c>
      <c r="G2466" s="199">
        <v>1354741</v>
      </c>
      <c r="H2466" s="195">
        <v>37049.374074074098</v>
      </c>
      <c r="I2466" t="s">
        <v>2520</v>
      </c>
      <c r="M2466" t="s">
        <v>3341</v>
      </c>
      <c r="N2466" t="s">
        <v>3104</v>
      </c>
      <c r="O2466" t="s">
        <v>706</v>
      </c>
      <c r="Q2466" s="196">
        <v>5000</v>
      </c>
      <c r="S2466" t="s">
        <v>3719</v>
      </c>
      <c r="T2466" t="s">
        <v>3105</v>
      </c>
      <c r="U2466" s="198">
        <v>4.34</v>
      </c>
      <c r="V2466" t="s">
        <v>2521</v>
      </c>
      <c r="W2466" t="s">
        <v>635</v>
      </c>
      <c r="X2466" t="s">
        <v>3106</v>
      </c>
      <c r="Y2466" t="s">
        <v>2469</v>
      </c>
      <c r="Z2466" t="s">
        <v>2996</v>
      </c>
      <c r="AA2466">
        <v>837124</v>
      </c>
      <c r="AB2466" s="195">
        <v>37050.875011574099</v>
      </c>
      <c r="AC2466" s="195">
        <v>37050.875011574099</v>
      </c>
    </row>
    <row r="2467" spans="1:29" x14ac:dyDescent="0.25">
      <c r="A2467" s="43" t="str">
        <f t="shared" si="191"/>
        <v>US Natural Gas Financial</v>
      </c>
      <c r="B2467" s="43" t="str">
        <f t="shared" si="192"/>
        <v>US</v>
      </c>
      <c r="C2467" s="43" t="str">
        <f t="shared" si="193"/>
        <v>Natural Gas</v>
      </c>
      <c r="D2467" s="43" t="str">
        <f t="shared" si="194"/>
        <v>Financial</v>
      </c>
      <c r="E2467" s="43">
        <f>IF(VLOOKUP(S2467,'DD-Lookup'!$J$6:$L$50,3,FALSE)="Monthly",(YEAR(AC2467)-YEAR(AB2467))*12+MONTH(AC2467)-MONTH(AB2467)+1,(AC2467-AB2467+1))</f>
        <v>31</v>
      </c>
      <c r="F2467" s="210">
        <f t="shared" si="195"/>
        <v>155000</v>
      </c>
      <c r="G2467" s="199">
        <v>1354742</v>
      </c>
      <c r="H2467" s="195">
        <v>37049.374108796299</v>
      </c>
      <c r="I2467" t="s">
        <v>2483</v>
      </c>
      <c r="M2467" t="s">
        <v>3341</v>
      </c>
      <c r="N2467" t="s">
        <v>2476</v>
      </c>
      <c r="O2467" t="s">
        <v>2389</v>
      </c>
      <c r="Q2467" s="196">
        <v>5000</v>
      </c>
      <c r="S2467" t="s">
        <v>3342</v>
      </c>
      <c r="T2467" t="s">
        <v>3557</v>
      </c>
      <c r="U2467" s="198">
        <v>1.65</v>
      </c>
      <c r="V2467" t="s">
        <v>3908</v>
      </c>
      <c r="W2467" t="s">
        <v>2381</v>
      </c>
      <c r="X2467" t="s">
        <v>2382</v>
      </c>
      <c r="Y2467" t="s">
        <v>3575</v>
      </c>
      <c r="Z2467" t="s">
        <v>2995</v>
      </c>
      <c r="AA2467" t="s">
        <v>831</v>
      </c>
      <c r="AB2467" s="195">
        <v>37165.875011574099</v>
      </c>
      <c r="AC2467" s="195">
        <v>37195.875011574099</v>
      </c>
    </row>
    <row r="2468" spans="1:29" x14ac:dyDescent="0.25">
      <c r="A2468" s="43" t="str">
        <f t="shared" si="191"/>
        <v>US Natural Gas Physical</v>
      </c>
      <c r="B2468" s="43" t="str">
        <f t="shared" si="192"/>
        <v>US</v>
      </c>
      <c r="C2468" s="43" t="str">
        <f t="shared" si="193"/>
        <v>Natural Gas</v>
      </c>
      <c r="D2468" s="43" t="str">
        <f t="shared" si="194"/>
        <v>Physical</v>
      </c>
      <c r="E2468" s="43">
        <f>IF(VLOOKUP(S2468,'DD-Lookup'!$J$6:$L$50,3,FALSE)="Monthly",(YEAR(AC2468)-YEAR(AB2468))*12+MONTH(AC2468)-MONTH(AB2468)+1,(AC2468-AB2468+1))</f>
        <v>1</v>
      </c>
      <c r="F2468" s="210">
        <f t="shared" si="195"/>
        <v>9000</v>
      </c>
      <c r="G2468" s="199">
        <v>1354743</v>
      </c>
      <c r="H2468" s="195">
        <v>37049.3741435185</v>
      </c>
      <c r="I2468" t="s">
        <v>2429</v>
      </c>
      <c r="M2468" t="s">
        <v>3341</v>
      </c>
      <c r="N2468" t="s">
        <v>3747</v>
      </c>
      <c r="O2468" t="s">
        <v>1635</v>
      </c>
      <c r="Q2468" s="196">
        <v>9000</v>
      </c>
      <c r="S2468" t="s">
        <v>3342</v>
      </c>
      <c r="T2468" t="s">
        <v>3557</v>
      </c>
      <c r="U2468" s="198">
        <v>3.9224999999999999</v>
      </c>
      <c r="V2468" t="s">
        <v>832</v>
      </c>
      <c r="W2468" t="s">
        <v>3138</v>
      </c>
      <c r="X2468" t="s">
        <v>3081</v>
      </c>
      <c r="Y2468" t="s">
        <v>2469</v>
      </c>
      <c r="Z2468" t="s">
        <v>2995</v>
      </c>
      <c r="AA2468">
        <v>837144</v>
      </c>
      <c r="AB2468" s="195">
        <v>37050.875011574099</v>
      </c>
      <c r="AC2468" s="195">
        <v>37050.875011574099</v>
      </c>
    </row>
    <row r="2469" spans="1:29" x14ac:dyDescent="0.25">
      <c r="A2469" s="43" t="str">
        <f t="shared" si="191"/>
        <v>US Natural Gas Financial</v>
      </c>
      <c r="B2469" s="43" t="str">
        <f t="shared" si="192"/>
        <v>US</v>
      </c>
      <c r="C2469" s="43" t="str">
        <f t="shared" si="193"/>
        <v>Natural Gas</v>
      </c>
      <c r="D2469" s="43" t="str">
        <f t="shared" si="194"/>
        <v>Financial</v>
      </c>
      <c r="E2469" s="43">
        <f>IF(VLOOKUP(S2469,'DD-Lookup'!$J$6:$L$50,3,FALSE)="Monthly",(YEAR(AC2469)-YEAR(AB2469))*12+MONTH(AC2469)-MONTH(AB2469)+1,(AC2469-AB2469+1))</f>
        <v>31</v>
      </c>
      <c r="F2469" s="210">
        <f t="shared" si="195"/>
        <v>155000</v>
      </c>
      <c r="G2469" s="199">
        <v>1354744</v>
      </c>
      <c r="H2469" s="195">
        <v>37049.374201388899</v>
      </c>
      <c r="I2469" t="s">
        <v>2472</v>
      </c>
      <c r="M2469" t="s">
        <v>3341</v>
      </c>
      <c r="N2469" t="s">
        <v>2476</v>
      </c>
      <c r="O2469" t="s">
        <v>2389</v>
      </c>
      <c r="P2469" s="196">
        <v>5000</v>
      </c>
      <c r="S2469" t="s">
        <v>3342</v>
      </c>
      <c r="T2469" t="s">
        <v>3557</v>
      </c>
      <c r="U2469" s="198">
        <v>1.4</v>
      </c>
      <c r="V2469" t="s">
        <v>2393</v>
      </c>
      <c r="W2469" t="s">
        <v>2381</v>
      </c>
      <c r="X2469" t="s">
        <v>2382</v>
      </c>
      <c r="Y2469" t="s">
        <v>3575</v>
      </c>
      <c r="Z2469" t="s">
        <v>2995</v>
      </c>
      <c r="AA2469" t="s">
        <v>833</v>
      </c>
      <c r="AB2469" s="195">
        <v>37165.875011574099</v>
      </c>
      <c r="AC2469" s="195">
        <v>37195.875011574099</v>
      </c>
    </row>
    <row r="2470" spans="1:29" x14ac:dyDescent="0.25">
      <c r="A2470" s="43" t="str">
        <f t="shared" si="191"/>
        <v>US Power Physical</v>
      </c>
      <c r="B2470" s="43" t="str">
        <f t="shared" si="192"/>
        <v>US</v>
      </c>
      <c r="C2470" s="43" t="str">
        <f t="shared" si="193"/>
        <v>Power</v>
      </c>
      <c r="D2470" s="43" t="str">
        <f t="shared" si="194"/>
        <v>Physical</v>
      </c>
      <c r="E2470" s="43">
        <f>IF(VLOOKUP(S2470,'DD-Lookup'!$J$6:$L$50,3,FALSE)="Monthly",(YEAR(AC2470)-YEAR(AB2470))*12+MONTH(AC2470)-MONTH(AB2470)+1,(AC2470-AB2470+1))</f>
        <v>5</v>
      </c>
      <c r="F2470" s="210">
        <f t="shared" si="195"/>
        <v>250</v>
      </c>
      <c r="G2470" s="199">
        <v>1354746</v>
      </c>
      <c r="H2470" s="195">
        <v>37049.374351851897</v>
      </c>
      <c r="I2470" t="s">
        <v>3339</v>
      </c>
      <c r="M2470" t="s">
        <v>2766</v>
      </c>
      <c r="N2470" t="s">
        <v>3361</v>
      </c>
      <c r="O2470" t="s">
        <v>2602</v>
      </c>
      <c r="P2470" s="196">
        <v>50</v>
      </c>
      <c r="S2470" t="s">
        <v>3340</v>
      </c>
      <c r="T2470" t="s">
        <v>3557</v>
      </c>
      <c r="U2470" s="198">
        <v>43.75</v>
      </c>
      <c r="V2470" t="s">
        <v>4127</v>
      </c>
      <c r="W2470" t="s">
        <v>3372</v>
      </c>
      <c r="X2470" t="s">
        <v>3362</v>
      </c>
      <c r="Y2470" t="s">
        <v>2662</v>
      </c>
      <c r="Z2470" t="s">
        <v>2990</v>
      </c>
      <c r="AA2470">
        <v>636923.1</v>
      </c>
      <c r="AB2470" s="195">
        <v>37053.875011574099</v>
      </c>
      <c r="AC2470" s="195">
        <v>37057.875011574099</v>
      </c>
    </row>
    <row r="2471" spans="1:29" x14ac:dyDescent="0.25">
      <c r="A2471" s="43" t="str">
        <f t="shared" si="191"/>
        <v>US Natural Gas Financial</v>
      </c>
      <c r="B2471" s="43" t="str">
        <f t="shared" si="192"/>
        <v>US</v>
      </c>
      <c r="C2471" s="43" t="str">
        <f t="shared" si="193"/>
        <v>Natural Gas</v>
      </c>
      <c r="D2471" s="43" t="str">
        <f t="shared" si="194"/>
        <v>Financial</v>
      </c>
      <c r="E2471" s="43">
        <f>IF(VLOOKUP(S2471,'DD-Lookup'!$J$6:$L$50,3,FALSE)="Monthly",(YEAR(AC2471)-YEAR(AB2471))*12+MONTH(AC2471)-MONTH(AB2471)+1,(AC2471-AB2471+1))</f>
        <v>31</v>
      </c>
      <c r="F2471" s="210">
        <f t="shared" si="195"/>
        <v>310000</v>
      </c>
      <c r="G2471" s="199">
        <v>1354748</v>
      </c>
      <c r="H2471" s="195">
        <v>37049.374409722201</v>
      </c>
      <c r="I2471" t="s">
        <v>2273</v>
      </c>
      <c r="M2471" t="s">
        <v>3341</v>
      </c>
      <c r="N2471" t="s">
        <v>2476</v>
      </c>
      <c r="O2471" t="s">
        <v>3219</v>
      </c>
      <c r="Q2471" s="196">
        <v>10000</v>
      </c>
      <c r="S2471" t="s">
        <v>3342</v>
      </c>
      <c r="T2471" t="s">
        <v>3557</v>
      </c>
      <c r="U2471" s="198">
        <v>-4.4999999999999998E-2</v>
      </c>
      <c r="V2471" t="s">
        <v>3751</v>
      </c>
      <c r="W2471" t="s">
        <v>2376</v>
      </c>
      <c r="X2471" t="s">
        <v>2377</v>
      </c>
      <c r="Y2471" t="s">
        <v>3575</v>
      </c>
      <c r="Z2471" t="s">
        <v>2995</v>
      </c>
      <c r="AA2471" t="s">
        <v>834</v>
      </c>
      <c r="AB2471" s="195">
        <v>37073.875011574099</v>
      </c>
      <c r="AC2471" s="195">
        <v>37103.875011574099</v>
      </c>
    </row>
    <row r="2472" spans="1:29" x14ac:dyDescent="0.25">
      <c r="A2472" s="43" t="str">
        <f t="shared" si="191"/>
        <v>US Natural Gas Physical</v>
      </c>
      <c r="B2472" s="43" t="str">
        <f t="shared" si="192"/>
        <v>US</v>
      </c>
      <c r="C2472" s="43" t="str">
        <f t="shared" si="193"/>
        <v>Natural Gas</v>
      </c>
      <c r="D2472" s="43" t="str">
        <f t="shared" si="194"/>
        <v>Physical</v>
      </c>
      <c r="E2472" s="43">
        <f>IF(VLOOKUP(S2472,'DD-Lookup'!$J$6:$L$50,3,FALSE)="Monthly",(YEAR(AC2472)-YEAR(AB2472))*12+MONTH(AC2472)-MONTH(AB2472)+1,(AC2472-AB2472+1))</f>
        <v>1</v>
      </c>
      <c r="F2472" s="210">
        <f t="shared" si="195"/>
        <v>5000</v>
      </c>
      <c r="G2472" s="199">
        <v>1354749</v>
      </c>
      <c r="H2472" s="195">
        <v>37049.374421296299</v>
      </c>
      <c r="I2472" t="s">
        <v>2436</v>
      </c>
      <c r="M2472" t="s">
        <v>3341</v>
      </c>
      <c r="N2472" t="s">
        <v>3747</v>
      </c>
      <c r="O2472" t="s">
        <v>442</v>
      </c>
      <c r="P2472" s="196">
        <v>5000</v>
      </c>
      <c r="S2472" t="s">
        <v>3342</v>
      </c>
      <c r="T2472" t="s">
        <v>3557</v>
      </c>
      <c r="U2472" s="198">
        <v>3.77</v>
      </c>
      <c r="V2472" t="s">
        <v>2437</v>
      </c>
      <c r="W2472" t="s">
        <v>2509</v>
      </c>
      <c r="X2472" t="s">
        <v>2510</v>
      </c>
      <c r="Y2472" t="s">
        <v>2469</v>
      </c>
      <c r="Z2472" t="s">
        <v>2995</v>
      </c>
      <c r="AA2472">
        <v>837165</v>
      </c>
      <c r="AB2472" s="195">
        <v>37050.875011574099</v>
      </c>
      <c r="AC2472" s="195">
        <v>37050.875011574099</v>
      </c>
    </row>
    <row r="2473" spans="1:29" x14ac:dyDescent="0.25">
      <c r="A2473" s="43" t="str">
        <f t="shared" si="191"/>
        <v>US Natural Gas Physical</v>
      </c>
      <c r="B2473" s="43" t="str">
        <f t="shared" si="192"/>
        <v>US</v>
      </c>
      <c r="C2473" s="43" t="str">
        <f t="shared" si="193"/>
        <v>Natural Gas</v>
      </c>
      <c r="D2473" s="43" t="str">
        <f t="shared" si="194"/>
        <v>Physical</v>
      </c>
      <c r="E2473" s="43">
        <f>IF(VLOOKUP(S2473,'DD-Lookup'!$J$6:$L$50,3,FALSE)="Monthly",(YEAR(AC2473)-YEAR(AB2473))*12+MONTH(AC2473)-MONTH(AB2473)+1,(AC2473-AB2473+1))</f>
        <v>1</v>
      </c>
      <c r="F2473" s="210">
        <f t="shared" si="195"/>
        <v>3000</v>
      </c>
      <c r="G2473" s="199">
        <v>1354750</v>
      </c>
      <c r="H2473" s="195">
        <v>37049.374432870398</v>
      </c>
      <c r="I2473" t="s">
        <v>3667</v>
      </c>
      <c r="M2473" t="s">
        <v>3341</v>
      </c>
      <c r="N2473" t="s">
        <v>3747</v>
      </c>
      <c r="O2473" t="s">
        <v>396</v>
      </c>
      <c r="Q2473" s="196">
        <v>3000</v>
      </c>
      <c r="S2473" t="s">
        <v>3342</v>
      </c>
      <c r="T2473" t="s">
        <v>3557</v>
      </c>
      <c r="U2473" s="198">
        <v>3.5150000000000001</v>
      </c>
      <c r="V2473" t="s">
        <v>3668</v>
      </c>
      <c r="W2473" t="s">
        <v>2347</v>
      </c>
      <c r="X2473" t="s">
        <v>2484</v>
      </c>
      <c r="Y2473" t="s">
        <v>2469</v>
      </c>
      <c r="Z2473" t="s">
        <v>2995</v>
      </c>
      <c r="AA2473">
        <v>837166</v>
      </c>
      <c r="AB2473" s="195">
        <v>37050.875011574099</v>
      </c>
      <c r="AC2473" s="195">
        <v>37050.875011574099</v>
      </c>
    </row>
    <row r="2474" spans="1:29" x14ac:dyDescent="0.25">
      <c r="A2474" s="43" t="str">
        <f t="shared" si="191"/>
        <v>US Natural Gas Physical</v>
      </c>
      <c r="B2474" s="43" t="str">
        <f t="shared" si="192"/>
        <v>US</v>
      </c>
      <c r="C2474" s="43" t="str">
        <f t="shared" si="193"/>
        <v>Natural Gas</v>
      </c>
      <c r="D2474" s="43" t="str">
        <f t="shared" si="194"/>
        <v>Physical</v>
      </c>
      <c r="E2474" s="43">
        <f>IF(VLOOKUP(S2474,'DD-Lookup'!$J$6:$L$50,3,FALSE)="Monthly",(YEAR(AC2474)-YEAR(AB2474))*12+MONTH(AC2474)-MONTH(AB2474)+1,(AC2474-AB2474+1))</f>
        <v>1</v>
      </c>
      <c r="F2474" s="210">
        <f t="shared" si="195"/>
        <v>5000</v>
      </c>
      <c r="G2474" s="199">
        <v>1354751</v>
      </c>
      <c r="H2474" s="195">
        <v>37049.374444444402</v>
      </c>
      <c r="I2474" t="s">
        <v>2387</v>
      </c>
      <c r="M2474" t="s">
        <v>3341</v>
      </c>
      <c r="N2474" t="s">
        <v>3747</v>
      </c>
      <c r="O2474" t="s">
        <v>2722</v>
      </c>
      <c r="Q2474" s="196">
        <v>5000</v>
      </c>
      <c r="S2474" t="s">
        <v>3342</v>
      </c>
      <c r="T2474" t="s">
        <v>3557</v>
      </c>
      <c r="U2474" s="198">
        <v>3.66</v>
      </c>
      <c r="V2474" t="s">
        <v>2388</v>
      </c>
      <c r="W2474" t="s">
        <v>2175</v>
      </c>
      <c r="X2474" t="s">
        <v>2176</v>
      </c>
      <c r="Y2474" t="s">
        <v>2469</v>
      </c>
      <c r="Z2474" t="s">
        <v>2995</v>
      </c>
      <c r="AA2474">
        <v>837167</v>
      </c>
      <c r="AB2474" s="195">
        <v>37050.875011574099</v>
      </c>
      <c r="AC2474" s="195">
        <v>37050.875011574099</v>
      </c>
    </row>
    <row r="2475" spans="1:29" x14ac:dyDescent="0.25">
      <c r="A2475" s="43" t="str">
        <f t="shared" si="191"/>
        <v>US Natural Gas Physical</v>
      </c>
      <c r="B2475" s="43" t="str">
        <f t="shared" si="192"/>
        <v>US</v>
      </c>
      <c r="C2475" s="43" t="str">
        <f t="shared" si="193"/>
        <v>Natural Gas</v>
      </c>
      <c r="D2475" s="43" t="str">
        <f t="shared" si="194"/>
        <v>Physical</v>
      </c>
      <c r="E2475" s="43">
        <f>IF(VLOOKUP(S2475,'DD-Lookup'!$J$6:$L$50,3,FALSE)="Monthly",(YEAR(AC2475)-YEAR(AB2475))*12+MONTH(AC2475)-MONTH(AB2475)+1,(AC2475-AB2475+1))</f>
        <v>1</v>
      </c>
      <c r="F2475" s="210">
        <f t="shared" si="195"/>
        <v>20000</v>
      </c>
      <c r="G2475" s="199">
        <v>1354752</v>
      </c>
      <c r="H2475" s="195">
        <v>37049.374467592599</v>
      </c>
      <c r="I2475" t="s">
        <v>3443</v>
      </c>
      <c r="M2475" t="s">
        <v>3341</v>
      </c>
      <c r="N2475" t="s">
        <v>3747</v>
      </c>
      <c r="O2475" t="s">
        <v>2722</v>
      </c>
      <c r="Q2475" s="196">
        <v>20000</v>
      </c>
      <c r="S2475" t="s">
        <v>3342</v>
      </c>
      <c r="T2475" t="s">
        <v>3557</v>
      </c>
      <c r="U2475" s="198">
        <v>3.66</v>
      </c>
      <c r="V2475" t="s">
        <v>3338</v>
      </c>
      <c r="W2475" t="s">
        <v>2175</v>
      </c>
      <c r="X2475" t="s">
        <v>2176</v>
      </c>
      <c r="Y2475" t="s">
        <v>2469</v>
      </c>
      <c r="Z2475" t="s">
        <v>2995</v>
      </c>
      <c r="AA2475">
        <v>837168</v>
      </c>
      <c r="AB2475" s="195">
        <v>37050.875011574099</v>
      </c>
      <c r="AC2475" s="195">
        <v>37050.875011574099</v>
      </c>
    </row>
    <row r="2476" spans="1:29" x14ac:dyDescent="0.25">
      <c r="A2476" s="43" t="str">
        <f t="shared" si="191"/>
        <v>US Natural Gas Financial</v>
      </c>
      <c r="B2476" s="43" t="str">
        <f t="shared" si="192"/>
        <v>US</v>
      </c>
      <c r="C2476" s="43" t="str">
        <f t="shared" si="193"/>
        <v>Natural Gas</v>
      </c>
      <c r="D2476" s="43" t="str">
        <f t="shared" si="194"/>
        <v>Financial</v>
      </c>
      <c r="E2476" s="43">
        <f>IF(VLOOKUP(S2476,'DD-Lookup'!$J$6:$L$50,3,FALSE)="Monthly",(YEAR(AC2476)-YEAR(AB2476))*12+MONTH(AC2476)-MONTH(AB2476)+1,(AC2476-AB2476+1))</f>
        <v>30</v>
      </c>
      <c r="F2476" s="210">
        <f t="shared" si="195"/>
        <v>150000</v>
      </c>
      <c r="G2476" s="199">
        <v>1354753</v>
      </c>
      <c r="H2476" s="195">
        <v>37049.374490740702</v>
      </c>
      <c r="I2476" t="s">
        <v>2472</v>
      </c>
      <c r="M2476" t="s">
        <v>3341</v>
      </c>
      <c r="N2476" t="s">
        <v>2476</v>
      </c>
      <c r="O2476" t="s">
        <v>2385</v>
      </c>
      <c r="P2476" s="196">
        <v>5000</v>
      </c>
      <c r="S2476" t="s">
        <v>3342</v>
      </c>
      <c r="T2476" t="s">
        <v>3557</v>
      </c>
      <c r="U2476" s="198">
        <v>1.95</v>
      </c>
      <c r="V2476" t="s">
        <v>2393</v>
      </c>
      <c r="W2476" t="s">
        <v>2381</v>
      </c>
      <c r="X2476" t="s">
        <v>2382</v>
      </c>
      <c r="Y2476" t="s">
        <v>3575</v>
      </c>
      <c r="Z2476" t="s">
        <v>2995</v>
      </c>
      <c r="AA2476" t="s">
        <v>835</v>
      </c>
      <c r="AB2476" s="195">
        <v>37135.875011574099</v>
      </c>
      <c r="AC2476" s="195">
        <v>37164.875011574099</v>
      </c>
    </row>
    <row r="2477" spans="1:29" x14ac:dyDescent="0.25">
      <c r="A2477" s="43" t="str">
        <f t="shared" si="191"/>
        <v>US Natural Gas Physical</v>
      </c>
      <c r="B2477" s="43" t="str">
        <f t="shared" si="192"/>
        <v>US</v>
      </c>
      <c r="C2477" s="43" t="str">
        <f t="shared" si="193"/>
        <v>Natural Gas</v>
      </c>
      <c r="D2477" s="43" t="str">
        <f t="shared" si="194"/>
        <v>Physical</v>
      </c>
      <c r="E2477" s="43">
        <f>IF(VLOOKUP(S2477,'DD-Lookup'!$J$6:$L$50,3,FALSE)="Monthly",(YEAR(AC2477)-YEAR(AB2477))*12+MONTH(AC2477)-MONTH(AB2477)+1,(AC2477-AB2477+1))</f>
        <v>1</v>
      </c>
      <c r="F2477" s="210">
        <f t="shared" si="195"/>
        <v>5000</v>
      </c>
      <c r="G2477" s="199">
        <v>1354754</v>
      </c>
      <c r="H2477" s="195">
        <v>37049.374537037002</v>
      </c>
      <c r="I2477" t="s">
        <v>3339</v>
      </c>
      <c r="M2477" t="s">
        <v>3341</v>
      </c>
      <c r="N2477" t="s">
        <v>3747</v>
      </c>
      <c r="O2477" t="s">
        <v>465</v>
      </c>
      <c r="P2477" s="196">
        <v>5000</v>
      </c>
      <c r="S2477" t="s">
        <v>3342</v>
      </c>
      <c r="T2477" t="s">
        <v>3557</v>
      </c>
      <c r="U2477" s="198">
        <v>3.05</v>
      </c>
      <c r="V2477" t="s">
        <v>3236</v>
      </c>
      <c r="W2477" t="s">
        <v>3091</v>
      </c>
      <c r="X2477" t="s">
        <v>3092</v>
      </c>
      <c r="Y2477" t="s">
        <v>2469</v>
      </c>
      <c r="Z2477" t="s">
        <v>2995</v>
      </c>
      <c r="AA2477">
        <v>837171</v>
      </c>
      <c r="AB2477" s="195">
        <v>37050.875011574099</v>
      </c>
      <c r="AC2477" s="195">
        <v>37050.875011574099</v>
      </c>
    </row>
    <row r="2478" spans="1:29" x14ac:dyDescent="0.25">
      <c r="A2478" s="43" t="str">
        <f t="shared" si="191"/>
        <v>US Natural Gas Physical</v>
      </c>
      <c r="B2478" s="43" t="str">
        <f t="shared" si="192"/>
        <v>US</v>
      </c>
      <c r="C2478" s="43" t="str">
        <f t="shared" si="193"/>
        <v>Natural Gas</v>
      </c>
      <c r="D2478" s="43" t="str">
        <f t="shared" si="194"/>
        <v>Physical</v>
      </c>
      <c r="E2478" s="43">
        <f>IF(VLOOKUP(S2478,'DD-Lookup'!$J$6:$L$50,3,FALSE)="Monthly",(YEAR(AC2478)-YEAR(AB2478))*12+MONTH(AC2478)-MONTH(AB2478)+1,(AC2478-AB2478+1))</f>
        <v>1</v>
      </c>
      <c r="F2478" s="210">
        <f t="shared" si="195"/>
        <v>2000</v>
      </c>
      <c r="G2478" s="199">
        <v>1354755</v>
      </c>
      <c r="H2478" s="195">
        <v>37049.374560185199</v>
      </c>
      <c r="I2478" t="s">
        <v>2527</v>
      </c>
      <c r="M2478" t="s">
        <v>3341</v>
      </c>
      <c r="N2478" t="s">
        <v>3747</v>
      </c>
      <c r="O2478" t="s">
        <v>559</v>
      </c>
      <c r="P2478" s="196">
        <v>2000</v>
      </c>
      <c r="S2478" t="s">
        <v>3342</v>
      </c>
      <c r="T2478" t="s">
        <v>3557</v>
      </c>
      <c r="U2478" s="198">
        <v>3.6675</v>
      </c>
      <c r="V2478" t="s">
        <v>2349</v>
      </c>
      <c r="W2478" t="s">
        <v>2467</v>
      </c>
      <c r="X2478" t="s">
        <v>2468</v>
      </c>
      <c r="Y2478" t="s">
        <v>2469</v>
      </c>
      <c r="Z2478" t="s">
        <v>2995</v>
      </c>
      <c r="AA2478">
        <v>837172</v>
      </c>
      <c r="AB2478" s="195">
        <v>37050.875011574099</v>
      </c>
      <c r="AC2478" s="195">
        <v>37050.875011574099</v>
      </c>
    </row>
    <row r="2479" spans="1:29" x14ac:dyDescent="0.25">
      <c r="A2479" s="43" t="str">
        <f t="shared" si="191"/>
        <v>US Natural Gas Physical</v>
      </c>
      <c r="B2479" s="43" t="str">
        <f t="shared" si="192"/>
        <v>US</v>
      </c>
      <c r="C2479" s="43" t="str">
        <f t="shared" si="193"/>
        <v>Natural Gas</v>
      </c>
      <c r="D2479" s="43" t="str">
        <f t="shared" si="194"/>
        <v>Physical</v>
      </c>
      <c r="E2479" s="43">
        <f>IF(VLOOKUP(S2479,'DD-Lookup'!$J$6:$L$50,3,FALSE)="Monthly",(YEAR(AC2479)-YEAR(AB2479))*12+MONTH(AC2479)-MONTH(AB2479)+1,(AC2479-AB2479+1))</f>
        <v>1</v>
      </c>
      <c r="F2479" s="210">
        <f t="shared" si="195"/>
        <v>20000</v>
      </c>
      <c r="G2479" s="199">
        <v>1354757</v>
      </c>
      <c r="H2479" s="195">
        <v>37049.374606481499</v>
      </c>
      <c r="I2479" t="s">
        <v>2284</v>
      </c>
      <c r="M2479" t="s">
        <v>3341</v>
      </c>
      <c r="N2479" t="s">
        <v>3747</v>
      </c>
      <c r="O2479" t="s">
        <v>379</v>
      </c>
      <c r="Q2479" s="196">
        <v>20000</v>
      </c>
      <c r="S2479" t="s">
        <v>3342</v>
      </c>
      <c r="T2479" t="s">
        <v>3557</v>
      </c>
      <c r="U2479" s="198">
        <v>3.7</v>
      </c>
      <c r="V2479" t="s">
        <v>2373</v>
      </c>
      <c r="W2479" t="s">
        <v>2467</v>
      </c>
      <c r="X2479" t="s">
        <v>2468</v>
      </c>
      <c r="Y2479" t="s">
        <v>2469</v>
      </c>
      <c r="Z2479" t="s">
        <v>2995</v>
      </c>
      <c r="AA2479">
        <v>837174</v>
      </c>
      <c r="AB2479" s="195">
        <v>37050.875011574099</v>
      </c>
      <c r="AC2479" s="195">
        <v>37050.875011574099</v>
      </c>
    </row>
    <row r="2480" spans="1:29" x14ac:dyDescent="0.25">
      <c r="A2480" s="43" t="str">
        <f t="shared" si="191"/>
        <v>US Natural Gas Physical</v>
      </c>
      <c r="B2480" s="43" t="str">
        <f t="shared" si="192"/>
        <v>US</v>
      </c>
      <c r="C2480" s="43" t="str">
        <f t="shared" si="193"/>
        <v>Natural Gas</v>
      </c>
      <c r="D2480" s="43" t="str">
        <f t="shared" si="194"/>
        <v>Physical</v>
      </c>
      <c r="E2480" s="43">
        <f>IF(VLOOKUP(S2480,'DD-Lookup'!$J$6:$L$50,3,FALSE)="Monthly",(YEAR(AC2480)-YEAR(AB2480))*12+MONTH(AC2480)-MONTH(AB2480)+1,(AC2480-AB2480+1))</f>
        <v>1</v>
      </c>
      <c r="F2480" s="210">
        <f t="shared" si="195"/>
        <v>25000</v>
      </c>
      <c r="G2480" s="199">
        <v>1354758</v>
      </c>
      <c r="H2480" s="195">
        <v>37049.374629629601</v>
      </c>
      <c r="I2480" t="s">
        <v>3443</v>
      </c>
      <c r="M2480" t="s">
        <v>3341</v>
      </c>
      <c r="N2480" t="s">
        <v>3747</v>
      </c>
      <c r="O2480" t="s">
        <v>2722</v>
      </c>
      <c r="P2480" s="196">
        <v>25000</v>
      </c>
      <c r="S2480" t="s">
        <v>3342</v>
      </c>
      <c r="T2480" t="s">
        <v>3557</v>
      </c>
      <c r="U2480" s="198">
        <v>3.665</v>
      </c>
      <c r="V2480" t="s">
        <v>3338</v>
      </c>
      <c r="W2480" t="s">
        <v>2175</v>
      </c>
      <c r="X2480" t="s">
        <v>2176</v>
      </c>
      <c r="Y2480" t="s">
        <v>2469</v>
      </c>
      <c r="Z2480" t="s">
        <v>2995</v>
      </c>
      <c r="AA2480">
        <v>837175</v>
      </c>
      <c r="AB2480" s="195">
        <v>37050.875011574099</v>
      </c>
      <c r="AC2480" s="195">
        <v>37050.875011574099</v>
      </c>
    </row>
    <row r="2481" spans="1:29" x14ac:dyDescent="0.25">
      <c r="A2481" s="43" t="str">
        <f t="shared" si="191"/>
        <v>US Natural Gas Physical</v>
      </c>
      <c r="B2481" s="43" t="str">
        <f t="shared" si="192"/>
        <v>US</v>
      </c>
      <c r="C2481" s="43" t="str">
        <f t="shared" si="193"/>
        <v>Natural Gas</v>
      </c>
      <c r="D2481" s="43" t="str">
        <f t="shared" si="194"/>
        <v>Physical</v>
      </c>
      <c r="E2481" s="43">
        <f>IF(VLOOKUP(S2481,'DD-Lookup'!$J$6:$L$50,3,FALSE)="Monthly",(YEAR(AC2481)-YEAR(AB2481))*12+MONTH(AC2481)-MONTH(AB2481)+1,(AC2481-AB2481+1))</f>
        <v>1</v>
      </c>
      <c r="F2481" s="210">
        <f t="shared" si="195"/>
        <v>5000</v>
      </c>
      <c r="G2481" s="199">
        <v>1354759</v>
      </c>
      <c r="H2481" s="195">
        <v>37049.374675925901</v>
      </c>
      <c r="I2481" t="s">
        <v>3321</v>
      </c>
      <c r="M2481" t="s">
        <v>3341</v>
      </c>
      <c r="N2481" t="s">
        <v>3747</v>
      </c>
      <c r="O2481" t="s">
        <v>472</v>
      </c>
      <c r="Q2481" s="196">
        <v>5000</v>
      </c>
      <c r="S2481" t="s">
        <v>3342</v>
      </c>
      <c r="T2481" t="s">
        <v>3557</v>
      </c>
      <c r="U2481" s="198">
        <v>2.5499999999999998</v>
      </c>
      <c r="V2481" t="s">
        <v>1783</v>
      </c>
      <c r="W2481" t="s">
        <v>3147</v>
      </c>
      <c r="X2481" t="s">
        <v>3092</v>
      </c>
      <c r="Y2481" t="s">
        <v>2469</v>
      </c>
      <c r="Z2481" t="s">
        <v>2995</v>
      </c>
      <c r="AA2481">
        <v>837176</v>
      </c>
      <c r="AB2481" s="195">
        <v>37050.875011574099</v>
      </c>
      <c r="AC2481" s="195">
        <v>37050.875011574099</v>
      </c>
    </row>
    <row r="2482" spans="1:29" x14ac:dyDescent="0.25">
      <c r="A2482" s="43" t="str">
        <f t="shared" si="191"/>
        <v>US Natural Gas Financial</v>
      </c>
      <c r="B2482" s="43" t="str">
        <f t="shared" si="192"/>
        <v>US</v>
      </c>
      <c r="C2482" s="43" t="str">
        <f t="shared" si="193"/>
        <v>Natural Gas</v>
      </c>
      <c r="D2482" s="43" t="str">
        <f t="shared" si="194"/>
        <v>Financial</v>
      </c>
      <c r="E2482" s="43">
        <f>IF(VLOOKUP(S2482,'DD-Lookup'!$J$6:$L$50,3,FALSE)="Monthly",(YEAR(AC2482)-YEAR(AB2482))*12+MONTH(AC2482)-MONTH(AB2482)+1,(AC2482-AB2482+1))</f>
        <v>31</v>
      </c>
      <c r="F2482" s="210">
        <f t="shared" si="195"/>
        <v>310000</v>
      </c>
      <c r="G2482" s="199">
        <v>1354760</v>
      </c>
      <c r="H2482" s="195">
        <v>37049.3747337963</v>
      </c>
      <c r="I2482" t="s">
        <v>2244</v>
      </c>
      <c r="M2482" t="s">
        <v>3341</v>
      </c>
      <c r="N2482" t="s">
        <v>2281</v>
      </c>
      <c r="O2482" t="s">
        <v>2290</v>
      </c>
      <c r="Q2482" s="196">
        <v>10000</v>
      </c>
      <c r="S2482" t="s">
        <v>3342</v>
      </c>
      <c r="T2482" t="s">
        <v>3557</v>
      </c>
      <c r="U2482" s="198">
        <v>3.8650000000000002</v>
      </c>
      <c r="V2482" t="s">
        <v>3892</v>
      </c>
      <c r="W2482" t="s">
        <v>2853</v>
      </c>
      <c r="X2482" t="s">
        <v>2282</v>
      </c>
      <c r="Y2482" t="s">
        <v>3575</v>
      </c>
      <c r="Z2482" t="s">
        <v>2995</v>
      </c>
      <c r="AA2482" t="s">
        <v>836</v>
      </c>
      <c r="AB2482" s="195">
        <v>37104.875</v>
      </c>
      <c r="AC2482" s="195">
        <v>37134.875</v>
      </c>
    </row>
    <row r="2483" spans="1:29" x14ac:dyDescent="0.25">
      <c r="A2483" s="43" t="str">
        <f t="shared" si="191"/>
        <v>US Natural Gas Physical</v>
      </c>
      <c r="B2483" s="43" t="str">
        <f t="shared" si="192"/>
        <v>US</v>
      </c>
      <c r="C2483" s="43" t="str">
        <f t="shared" si="193"/>
        <v>Natural Gas</v>
      </c>
      <c r="D2483" s="43" t="str">
        <f t="shared" si="194"/>
        <v>Physical</v>
      </c>
      <c r="E2483" s="43">
        <f>IF(VLOOKUP(S2483,'DD-Lookup'!$J$6:$L$50,3,FALSE)="Monthly",(YEAR(AC2483)-YEAR(AB2483))*12+MONTH(AC2483)-MONTH(AB2483)+1,(AC2483-AB2483+1))</f>
        <v>1</v>
      </c>
      <c r="F2483" s="210">
        <f t="shared" si="195"/>
        <v>5000</v>
      </c>
      <c r="G2483" s="199">
        <v>1354762</v>
      </c>
      <c r="H2483" s="195">
        <v>37049.374768518501</v>
      </c>
      <c r="I2483" t="s">
        <v>3100</v>
      </c>
      <c r="M2483" t="s">
        <v>3341</v>
      </c>
      <c r="N2483" t="s">
        <v>3747</v>
      </c>
      <c r="O2483" t="s">
        <v>396</v>
      </c>
      <c r="Q2483" s="196">
        <v>5000</v>
      </c>
      <c r="S2483" t="s">
        <v>3342</v>
      </c>
      <c r="T2483" t="s">
        <v>3557</v>
      </c>
      <c r="U2483" s="198">
        <v>3.5150000000000001</v>
      </c>
      <c r="V2483" t="s">
        <v>2228</v>
      </c>
      <c r="W2483" t="s">
        <v>2347</v>
      </c>
      <c r="X2483" t="s">
        <v>2484</v>
      </c>
      <c r="Y2483" t="s">
        <v>2469</v>
      </c>
      <c r="Z2483" t="s">
        <v>2995</v>
      </c>
      <c r="AA2483">
        <v>837177</v>
      </c>
      <c r="AB2483" s="195">
        <v>37050.875011574099</v>
      </c>
      <c r="AC2483" s="195">
        <v>37050.875011574099</v>
      </c>
    </row>
    <row r="2484" spans="1:29" x14ac:dyDescent="0.25">
      <c r="A2484" s="43" t="str">
        <f t="shared" si="191"/>
        <v>US Natural Gas Physical</v>
      </c>
      <c r="B2484" s="43" t="str">
        <f t="shared" si="192"/>
        <v>US</v>
      </c>
      <c r="C2484" s="43" t="str">
        <f t="shared" si="193"/>
        <v>Natural Gas</v>
      </c>
      <c r="D2484" s="43" t="str">
        <f t="shared" si="194"/>
        <v>Physical</v>
      </c>
      <c r="E2484" s="43">
        <f>IF(VLOOKUP(S2484,'DD-Lookup'!$J$6:$L$50,3,FALSE)="Monthly",(YEAR(AC2484)-YEAR(AB2484))*12+MONTH(AC2484)-MONTH(AB2484)+1,(AC2484-AB2484+1))</f>
        <v>1</v>
      </c>
      <c r="F2484" s="210">
        <f t="shared" si="195"/>
        <v>10000</v>
      </c>
      <c r="G2484" s="199">
        <v>1354766</v>
      </c>
      <c r="H2484" s="195">
        <v>37049.374803240702</v>
      </c>
      <c r="I2484" t="s">
        <v>2527</v>
      </c>
      <c r="M2484" t="s">
        <v>3341</v>
      </c>
      <c r="N2484" t="s">
        <v>3747</v>
      </c>
      <c r="O2484" t="s">
        <v>392</v>
      </c>
      <c r="Q2484" s="196">
        <v>10000</v>
      </c>
      <c r="S2484" t="s">
        <v>3342</v>
      </c>
      <c r="T2484" t="s">
        <v>3557</v>
      </c>
      <c r="U2484" s="198">
        <v>3.52</v>
      </c>
      <c r="V2484" t="s">
        <v>3632</v>
      </c>
      <c r="W2484" t="s">
        <v>2498</v>
      </c>
      <c r="X2484" t="s">
        <v>2499</v>
      </c>
      <c r="Y2484" t="s">
        <v>2469</v>
      </c>
      <c r="Z2484" t="s">
        <v>2995</v>
      </c>
      <c r="AA2484">
        <v>837180</v>
      </c>
      <c r="AB2484" s="195">
        <v>37050.875011574099</v>
      </c>
      <c r="AC2484" s="195">
        <v>37050.875011574099</v>
      </c>
    </row>
    <row r="2485" spans="1:29" x14ac:dyDescent="0.25">
      <c r="A2485" s="43" t="str">
        <f t="shared" si="191"/>
        <v>US Natural Gas Physical</v>
      </c>
      <c r="B2485" s="43" t="str">
        <f t="shared" si="192"/>
        <v>US</v>
      </c>
      <c r="C2485" s="43" t="str">
        <f t="shared" si="193"/>
        <v>Natural Gas</v>
      </c>
      <c r="D2485" s="43" t="str">
        <f t="shared" si="194"/>
        <v>Physical</v>
      </c>
      <c r="E2485" s="43">
        <f>IF(VLOOKUP(S2485,'DD-Lookup'!$J$6:$L$50,3,FALSE)="Monthly",(YEAR(AC2485)-YEAR(AB2485))*12+MONTH(AC2485)-MONTH(AB2485)+1,(AC2485-AB2485+1))</f>
        <v>1</v>
      </c>
      <c r="F2485" s="210">
        <f t="shared" si="195"/>
        <v>5000</v>
      </c>
      <c r="G2485" s="199">
        <v>1354768</v>
      </c>
      <c r="H2485" s="195">
        <v>37049.374826388899</v>
      </c>
      <c r="I2485" t="s">
        <v>3443</v>
      </c>
      <c r="M2485" t="s">
        <v>3341</v>
      </c>
      <c r="N2485" t="s">
        <v>3747</v>
      </c>
      <c r="O2485" t="s">
        <v>476</v>
      </c>
      <c r="P2485" s="196">
        <v>5000</v>
      </c>
      <c r="S2485" t="s">
        <v>3342</v>
      </c>
      <c r="T2485" t="s">
        <v>3557</v>
      </c>
      <c r="U2485" s="198">
        <v>3.5</v>
      </c>
      <c r="V2485" t="s">
        <v>557</v>
      </c>
      <c r="W2485" t="s">
        <v>3099</v>
      </c>
      <c r="X2485" t="s">
        <v>3092</v>
      </c>
      <c r="Y2485" t="s">
        <v>2469</v>
      </c>
      <c r="Z2485" t="s">
        <v>2995</v>
      </c>
      <c r="AA2485">
        <v>837182</v>
      </c>
      <c r="AB2485" s="195">
        <v>37050.875011574099</v>
      </c>
      <c r="AC2485" s="195">
        <v>37050.875011574099</v>
      </c>
    </row>
    <row r="2486" spans="1:29" x14ac:dyDescent="0.25">
      <c r="A2486" s="43" t="str">
        <f t="shared" si="191"/>
        <v>US Natural Gas Physical</v>
      </c>
      <c r="B2486" s="43" t="str">
        <f t="shared" si="192"/>
        <v>US</v>
      </c>
      <c r="C2486" s="43" t="str">
        <f t="shared" si="193"/>
        <v>Natural Gas</v>
      </c>
      <c r="D2486" s="43" t="str">
        <f t="shared" si="194"/>
        <v>Physical</v>
      </c>
      <c r="E2486" s="43">
        <f>IF(VLOOKUP(S2486,'DD-Lookup'!$J$6:$L$50,3,FALSE)="Monthly",(YEAR(AC2486)-YEAR(AB2486))*12+MONTH(AC2486)-MONTH(AB2486)+1,(AC2486-AB2486+1))</f>
        <v>1</v>
      </c>
      <c r="F2486" s="210">
        <f t="shared" si="195"/>
        <v>3949</v>
      </c>
      <c r="G2486" s="199">
        <v>1354767</v>
      </c>
      <c r="H2486" s="195">
        <v>37049.374826388899</v>
      </c>
      <c r="I2486" t="s">
        <v>3667</v>
      </c>
      <c r="M2486" t="s">
        <v>3341</v>
      </c>
      <c r="N2486" t="s">
        <v>3747</v>
      </c>
      <c r="O2486" t="s">
        <v>1623</v>
      </c>
      <c r="Q2486" s="196">
        <v>3949</v>
      </c>
      <c r="S2486" t="s">
        <v>3342</v>
      </c>
      <c r="T2486" t="s">
        <v>3557</v>
      </c>
      <c r="U2486" s="198">
        <v>3.79</v>
      </c>
      <c r="V2486" t="s">
        <v>3668</v>
      </c>
      <c r="W2486" t="s">
        <v>2190</v>
      </c>
      <c r="X2486" t="s">
        <v>2191</v>
      </c>
      <c r="Y2486" t="s">
        <v>2469</v>
      </c>
      <c r="Z2486" t="s">
        <v>2995</v>
      </c>
      <c r="AA2486">
        <v>837181</v>
      </c>
      <c r="AB2486" s="195">
        <v>37050.875011574099</v>
      </c>
      <c r="AC2486" s="195">
        <v>37050.875011574099</v>
      </c>
    </row>
    <row r="2487" spans="1:29" x14ac:dyDescent="0.25">
      <c r="A2487" s="43" t="str">
        <f t="shared" si="191"/>
        <v>US Natural Gas Financial</v>
      </c>
      <c r="B2487" s="43" t="str">
        <f t="shared" si="192"/>
        <v>US</v>
      </c>
      <c r="C2487" s="43" t="str">
        <f t="shared" si="193"/>
        <v>Natural Gas</v>
      </c>
      <c r="D2487" s="43" t="str">
        <f t="shared" si="194"/>
        <v>Financial</v>
      </c>
      <c r="E2487" s="43">
        <f>IF(VLOOKUP(S2487,'DD-Lookup'!$J$6:$L$50,3,FALSE)="Monthly",(YEAR(AC2487)-YEAR(AB2487))*12+MONTH(AC2487)-MONTH(AB2487)+1,(AC2487-AB2487+1))</f>
        <v>214</v>
      </c>
      <c r="F2487" s="210">
        <f t="shared" si="195"/>
        <v>1605000</v>
      </c>
      <c r="G2487" s="199">
        <v>1354769</v>
      </c>
      <c r="H2487" s="195">
        <v>37049.374895833302</v>
      </c>
      <c r="I2487" t="s">
        <v>3375</v>
      </c>
      <c r="M2487" t="s">
        <v>3341</v>
      </c>
      <c r="N2487" t="s">
        <v>2476</v>
      </c>
      <c r="O2487" t="s">
        <v>837</v>
      </c>
      <c r="P2487" s="196">
        <v>7500</v>
      </c>
      <c r="S2487" t="s">
        <v>3342</v>
      </c>
      <c r="T2487" t="s">
        <v>3557</v>
      </c>
      <c r="U2487" s="198">
        <v>0.12</v>
      </c>
      <c r="V2487" t="s">
        <v>2708</v>
      </c>
      <c r="W2487" t="s">
        <v>3097</v>
      </c>
      <c r="X2487" t="s">
        <v>3098</v>
      </c>
      <c r="Y2487" t="s">
        <v>3575</v>
      </c>
      <c r="Z2487" t="s">
        <v>2995</v>
      </c>
      <c r="AA2487" t="s">
        <v>838</v>
      </c>
      <c r="AB2487" s="195">
        <v>37347</v>
      </c>
      <c r="AC2487" s="195">
        <v>37560</v>
      </c>
    </row>
    <row r="2488" spans="1:29" x14ac:dyDescent="0.25">
      <c r="A2488" s="43" t="str">
        <f t="shared" si="191"/>
        <v>US Natural Gas Physical</v>
      </c>
      <c r="B2488" s="43" t="str">
        <f t="shared" si="192"/>
        <v>US</v>
      </c>
      <c r="C2488" s="43" t="str">
        <f t="shared" si="193"/>
        <v>Natural Gas</v>
      </c>
      <c r="D2488" s="43" t="str">
        <f t="shared" si="194"/>
        <v>Physical</v>
      </c>
      <c r="E2488" s="43">
        <f>IF(VLOOKUP(S2488,'DD-Lookup'!$J$6:$L$50,3,FALSE)="Monthly",(YEAR(AC2488)-YEAR(AB2488))*12+MONTH(AC2488)-MONTH(AB2488)+1,(AC2488-AB2488+1))</f>
        <v>1</v>
      </c>
      <c r="F2488" s="210">
        <f t="shared" si="195"/>
        <v>5000</v>
      </c>
      <c r="G2488" s="199">
        <v>1354771</v>
      </c>
      <c r="H2488" s="195">
        <v>37049.374930555598</v>
      </c>
      <c r="I2488" t="s">
        <v>2527</v>
      </c>
      <c r="M2488" t="s">
        <v>3341</v>
      </c>
      <c r="N2488" t="s">
        <v>3747</v>
      </c>
      <c r="O2488" t="s">
        <v>396</v>
      </c>
      <c r="P2488" s="196">
        <v>5000</v>
      </c>
      <c r="S2488" t="s">
        <v>3342</v>
      </c>
      <c r="T2488" t="s">
        <v>3557</v>
      </c>
      <c r="U2488" s="198">
        <v>3.5049999999999999</v>
      </c>
      <c r="V2488" t="s">
        <v>2349</v>
      </c>
      <c r="W2488" t="s">
        <v>2347</v>
      </c>
      <c r="X2488" t="s">
        <v>2484</v>
      </c>
      <c r="Y2488" t="s">
        <v>2469</v>
      </c>
      <c r="Z2488" t="s">
        <v>2995</v>
      </c>
      <c r="AA2488">
        <v>837184</v>
      </c>
      <c r="AB2488" s="195">
        <v>37050.875011574099</v>
      </c>
      <c r="AC2488" s="195">
        <v>37050.875011574099</v>
      </c>
    </row>
    <row r="2489" spans="1:29" x14ac:dyDescent="0.25">
      <c r="A2489" s="43" t="str">
        <f t="shared" si="191"/>
        <v>US Natural Gas Physical</v>
      </c>
      <c r="B2489" s="43" t="str">
        <f t="shared" si="192"/>
        <v>US</v>
      </c>
      <c r="C2489" s="43" t="str">
        <f t="shared" si="193"/>
        <v>Natural Gas</v>
      </c>
      <c r="D2489" s="43" t="str">
        <f t="shared" si="194"/>
        <v>Physical</v>
      </c>
      <c r="E2489" s="43">
        <f>IF(VLOOKUP(S2489,'DD-Lookup'!$J$6:$L$50,3,FALSE)="Monthly",(YEAR(AC2489)-YEAR(AB2489))*12+MONTH(AC2489)-MONTH(AB2489)+1,(AC2489-AB2489+1))</f>
        <v>1</v>
      </c>
      <c r="F2489" s="210">
        <f t="shared" si="195"/>
        <v>10000</v>
      </c>
      <c r="G2489" s="199">
        <v>1354770</v>
      </c>
      <c r="H2489" s="195">
        <v>37049.374930555598</v>
      </c>
      <c r="I2489" t="s">
        <v>2183</v>
      </c>
      <c r="M2489" t="s">
        <v>3341</v>
      </c>
      <c r="N2489" t="s">
        <v>3747</v>
      </c>
      <c r="O2489" t="s">
        <v>392</v>
      </c>
      <c r="Q2489" s="196">
        <v>10000</v>
      </c>
      <c r="S2489" t="s">
        <v>3342</v>
      </c>
      <c r="T2489" t="s">
        <v>3557</v>
      </c>
      <c r="U2489" s="198">
        <v>3.5225</v>
      </c>
      <c r="V2489" t="s">
        <v>2184</v>
      </c>
      <c r="W2489" t="s">
        <v>2498</v>
      </c>
      <c r="X2489" t="s">
        <v>2499</v>
      </c>
      <c r="Y2489" t="s">
        <v>2469</v>
      </c>
      <c r="Z2489" t="s">
        <v>2995</v>
      </c>
      <c r="AA2489">
        <v>837183</v>
      </c>
      <c r="AB2489" s="195">
        <v>37050.875011574099</v>
      </c>
      <c r="AC2489" s="195">
        <v>37050.875011574099</v>
      </c>
    </row>
    <row r="2490" spans="1:29" x14ac:dyDescent="0.25">
      <c r="A2490" s="43" t="str">
        <f t="shared" si="191"/>
        <v>US Natural Gas Financial</v>
      </c>
      <c r="B2490" s="43" t="str">
        <f t="shared" si="192"/>
        <v>US</v>
      </c>
      <c r="C2490" s="43" t="str">
        <f t="shared" si="193"/>
        <v>Natural Gas</v>
      </c>
      <c r="D2490" s="43" t="str">
        <f t="shared" si="194"/>
        <v>Financial</v>
      </c>
      <c r="E2490" s="43">
        <f>IF(VLOOKUP(S2490,'DD-Lookup'!$J$6:$L$50,3,FALSE)="Monthly",(YEAR(AC2490)-YEAR(AB2490))*12+MONTH(AC2490)-MONTH(AB2490)+1,(AC2490-AB2490+1))</f>
        <v>23</v>
      </c>
      <c r="F2490" s="210">
        <f t="shared" si="195"/>
        <v>177100</v>
      </c>
      <c r="G2490" s="199">
        <v>1354774</v>
      </c>
      <c r="H2490" s="195">
        <v>37049.3749537037</v>
      </c>
      <c r="I2490" t="s">
        <v>2402</v>
      </c>
      <c r="M2490" t="s">
        <v>3341</v>
      </c>
      <c r="N2490" t="s">
        <v>2281</v>
      </c>
      <c r="O2490" t="s">
        <v>2156</v>
      </c>
      <c r="Q2490" s="196">
        <v>7700</v>
      </c>
      <c r="S2490" t="s">
        <v>3342</v>
      </c>
      <c r="T2490" t="s">
        <v>3557</v>
      </c>
      <c r="U2490" s="198">
        <v>3.6749999999999998</v>
      </c>
      <c r="V2490" t="s">
        <v>4233</v>
      </c>
      <c r="W2490" t="s">
        <v>2512</v>
      </c>
      <c r="X2490" t="s">
        <v>2170</v>
      </c>
      <c r="Y2490" t="s">
        <v>3575</v>
      </c>
      <c r="Z2490" t="s">
        <v>2995</v>
      </c>
      <c r="AA2490" t="s">
        <v>839</v>
      </c>
      <c r="AB2490" s="195">
        <v>37050.875011574099</v>
      </c>
      <c r="AC2490" s="195">
        <v>37072.875011574099</v>
      </c>
    </row>
    <row r="2491" spans="1:29" x14ac:dyDescent="0.25">
      <c r="A2491" s="43" t="str">
        <f t="shared" si="191"/>
        <v>US Natural Gas Physical</v>
      </c>
      <c r="B2491" s="43" t="str">
        <f t="shared" si="192"/>
        <v>US</v>
      </c>
      <c r="C2491" s="43" t="str">
        <f t="shared" si="193"/>
        <v>Natural Gas</v>
      </c>
      <c r="D2491" s="43" t="str">
        <f t="shared" si="194"/>
        <v>Physical</v>
      </c>
      <c r="E2491" s="43">
        <f>IF(VLOOKUP(S2491,'DD-Lookup'!$J$6:$L$50,3,FALSE)="Monthly",(YEAR(AC2491)-YEAR(AB2491))*12+MONTH(AC2491)-MONTH(AB2491)+1,(AC2491-AB2491+1))</f>
        <v>1</v>
      </c>
      <c r="F2491" s="210">
        <f t="shared" si="195"/>
        <v>20000</v>
      </c>
      <c r="G2491" s="199">
        <v>1354775</v>
      </c>
      <c r="H2491" s="195">
        <v>37049.374976851897</v>
      </c>
      <c r="I2491" t="s">
        <v>3337</v>
      </c>
      <c r="M2491" t="s">
        <v>3341</v>
      </c>
      <c r="N2491" t="s">
        <v>3747</v>
      </c>
      <c r="O2491" t="s">
        <v>1631</v>
      </c>
      <c r="Q2491" s="196">
        <v>20000</v>
      </c>
      <c r="S2491" t="s">
        <v>3342</v>
      </c>
      <c r="T2491" t="s">
        <v>3557</v>
      </c>
      <c r="U2491" s="198">
        <v>3.66</v>
      </c>
      <c r="V2491" t="s">
        <v>3881</v>
      </c>
      <c r="W2491" t="s">
        <v>2366</v>
      </c>
      <c r="X2491" t="s">
        <v>2420</v>
      </c>
      <c r="Y2491" t="s">
        <v>2469</v>
      </c>
      <c r="Z2491" t="s">
        <v>2995</v>
      </c>
      <c r="AA2491">
        <v>837185</v>
      </c>
      <c r="AB2491" s="195">
        <v>37050.875011574099</v>
      </c>
      <c r="AC2491" s="195">
        <v>37050.875011574099</v>
      </c>
    </row>
    <row r="2492" spans="1:29" x14ac:dyDescent="0.25">
      <c r="A2492" s="43" t="str">
        <f t="shared" si="191"/>
        <v>US Natural Gas Financial</v>
      </c>
      <c r="B2492" s="43" t="str">
        <f t="shared" si="192"/>
        <v>US</v>
      </c>
      <c r="C2492" s="43" t="str">
        <f t="shared" si="193"/>
        <v>Natural Gas</v>
      </c>
      <c r="D2492" s="43" t="str">
        <f t="shared" si="194"/>
        <v>Financial</v>
      </c>
      <c r="E2492" s="43">
        <f>IF(VLOOKUP(S2492,'DD-Lookup'!$J$6:$L$50,3,FALSE)="Monthly",(YEAR(AC2492)-YEAR(AB2492))*12+MONTH(AC2492)-MONTH(AB2492)+1,(AC2492-AB2492+1))</f>
        <v>31</v>
      </c>
      <c r="F2492" s="210">
        <f t="shared" si="195"/>
        <v>155000</v>
      </c>
      <c r="G2492" s="199">
        <v>1354776</v>
      </c>
      <c r="H2492" s="195">
        <v>37049.374988425901</v>
      </c>
      <c r="I2492" t="s">
        <v>2507</v>
      </c>
      <c r="M2492" t="s">
        <v>3341</v>
      </c>
      <c r="N2492" t="s">
        <v>2281</v>
      </c>
      <c r="O2492" t="s">
        <v>2475</v>
      </c>
      <c r="Q2492" s="196">
        <v>5000</v>
      </c>
      <c r="S2492" t="s">
        <v>3342</v>
      </c>
      <c r="T2492" t="s">
        <v>3557</v>
      </c>
      <c r="U2492" s="198">
        <v>3.78</v>
      </c>
      <c r="V2492" t="s">
        <v>1644</v>
      </c>
      <c r="W2492" t="s">
        <v>2853</v>
      </c>
      <c r="X2492" t="s">
        <v>2282</v>
      </c>
      <c r="Y2492" t="s">
        <v>3575</v>
      </c>
      <c r="Z2492" t="s">
        <v>2995</v>
      </c>
      <c r="AA2492" t="s">
        <v>840</v>
      </c>
      <c r="AB2492" s="195">
        <v>37073.875</v>
      </c>
      <c r="AC2492" s="195">
        <v>37103.875</v>
      </c>
    </row>
    <row r="2493" spans="1:29" x14ac:dyDescent="0.25">
      <c r="A2493" s="43" t="str">
        <f t="shared" si="191"/>
        <v>US Natural Gas Physical</v>
      </c>
      <c r="B2493" s="43" t="str">
        <f t="shared" si="192"/>
        <v>US</v>
      </c>
      <c r="C2493" s="43" t="str">
        <f t="shared" si="193"/>
        <v>Natural Gas</v>
      </c>
      <c r="D2493" s="43" t="str">
        <f t="shared" si="194"/>
        <v>Physical</v>
      </c>
      <c r="E2493" s="43">
        <f>IF(VLOOKUP(S2493,'DD-Lookup'!$J$6:$L$50,3,FALSE)="Monthly",(YEAR(AC2493)-YEAR(AB2493))*12+MONTH(AC2493)-MONTH(AB2493)+1,(AC2493-AB2493+1))</f>
        <v>1</v>
      </c>
      <c r="F2493" s="210">
        <f t="shared" si="195"/>
        <v>10000</v>
      </c>
      <c r="G2493" s="199">
        <v>1354777</v>
      </c>
      <c r="H2493" s="195">
        <v>37049.375057870398</v>
      </c>
      <c r="I2493" t="s">
        <v>4174</v>
      </c>
      <c r="M2493" t="s">
        <v>3341</v>
      </c>
      <c r="N2493" t="s">
        <v>3747</v>
      </c>
      <c r="O2493" t="s">
        <v>453</v>
      </c>
      <c r="P2493" s="196">
        <v>10000</v>
      </c>
      <c r="S2493" t="s">
        <v>3342</v>
      </c>
      <c r="T2493" t="s">
        <v>3557</v>
      </c>
      <c r="U2493" s="198">
        <v>5.6</v>
      </c>
      <c r="V2493" t="s">
        <v>841</v>
      </c>
      <c r="W2493" t="s">
        <v>454</v>
      </c>
      <c r="X2493" t="s">
        <v>3092</v>
      </c>
      <c r="Y2493" t="s">
        <v>2469</v>
      </c>
      <c r="Z2493" t="s">
        <v>2995</v>
      </c>
      <c r="AA2493">
        <v>837186</v>
      </c>
      <c r="AB2493" s="195">
        <v>37050.875011574099</v>
      </c>
      <c r="AC2493" s="195">
        <v>37050.875011574099</v>
      </c>
    </row>
    <row r="2494" spans="1:29" x14ac:dyDescent="0.25">
      <c r="A2494" s="43" t="str">
        <f t="shared" si="191"/>
        <v>US Natural Gas Physical</v>
      </c>
      <c r="B2494" s="43" t="str">
        <f t="shared" si="192"/>
        <v>US</v>
      </c>
      <c r="C2494" s="43" t="str">
        <f t="shared" si="193"/>
        <v>Natural Gas</v>
      </c>
      <c r="D2494" s="43" t="str">
        <f t="shared" si="194"/>
        <v>Physical</v>
      </c>
      <c r="E2494" s="43">
        <f>IF(VLOOKUP(S2494,'DD-Lookup'!$J$6:$L$50,3,FALSE)="Monthly",(YEAR(AC2494)-YEAR(AB2494))*12+MONTH(AC2494)-MONTH(AB2494)+1,(AC2494-AB2494+1))</f>
        <v>1</v>
      </c>
      <c r="F2494" s="210">
        <f t="shared" si="195"/>
        <v>1499</v>
      </c>
      <c r="G2494" s="199">
        <v>1354778</v>
      </c>
      <c r="H2494" s="195">
        <v>37049.375081018501</v>
      </c>
      <c r="I2494" t="s">
        <v>2487</v>
      </c>
      <c r="M2494" t="s">
        <v>3341</v>
      </c>
      <c r="N2494" t="s">
        <v>3747</v>
      </c>
      <c r="O2494" t="s">
        <v>395</v>
      </c>
      <c r="Q2494" s="196">
        <v>1499</v>
      </c>
      <c r="S2494" t="s">
        <v>3342</v>
      </c>
      <c r="T2494" t="s">
        <v>3557</v>
      </c>
      <c r="U2494" s="198">
        <v>3.5674999999999999</v>
      </c>
      <c r="V2494" t="s">
        <v>3489</v>
      </c>
      <c r="W2494" t="s">
        <v>2498</v>
      </c>
      <c r="X2494" t="s">
        <v>2499</v>
      </c>
      <c r="Y2494" t="s">
        <v>2469</v>
      </c>
      <c r="Z2494" t="s">
        <v>2995</v>
      </c>
      <c r="AA2494">
        <v>837187</v>
      </c>
      <c r="AB2494" s="195">
        <v>37050.875011574099</v>
      </c>
      <c r="AC2494" s="195">
        <v>37050.875011574099</v>
      </c>
    </row>
    <row r="2495" spans="1:29" x14ac:dyDescent="0.25">
      <c r="A2495" s="43" t="str">
        <f t="shared" si="191"/>
        <v>US Natural Gas Physical</v>
      </c>
      <c r="B2495" s="43" t="str">
        <f t="shared" si="192"/>
        <v>US</v>
      </c>
      <c r="C2495" s="43" t="str">
        <f t="shared" si="193"/>
        <v>Natural Gas</v>
      </c>
      <c r="D2495" s="43" t="str">
        <f t="shared" si="194"/>
        <v>Physical</v>
      </c>
      <c r="E2495" s="43">
        <f>IF(VLOOKUP(S2495,'DD-Lookup'!$J$6:$L$50,3,FALSE)="Monthly",(YEAR(AC2495)-YEAR(AB2495))*12+MONTH(AC2495)-MONTH(AB2495)+1,(AC2495-AB2495+1))</f>
        <v>1</v>
      </c>
      <c r="F2495" s="210">
        <f t="shared" si="195"/>
        <v>6065</v>
      </c>
      <c r="G2495" s="199">
        <v>1354779</v>
      </c>
      <c r="H2495" s="195">
        <v>37049.3750925926</v>
      </c>
      <c r="I2495" t="s">
        <v>3872</v>
      </c>
      <c r="M2495" t="s">
        <v>3341</v>
      </c>
      <c r="N2495" t="s">
        <v>3747</v>
      </c>
      <c r="O2495" t="s">
        <v>392</v>
      </c>
      <c r="Q2495" s="196">
        <v>6065</v>
      </c>
      <c r="S2495" t="s">
        <v>3342</v>
      </c>
      <c r="T2495" t="s">
        <v>3557</v>
      </c>
      <c r="U2495" s="198">
        <v>3.5249999999999999</v>
      </c>
      <c r="V2495" t="s">
        <v>3873</v>
      </c>
      <c r="W2495" t="s">
        <v>2498</v>
      </c>
      <c r="X2495" t="s">
        <v>2499</v>
      </c>
      <c r="Y2495" t="s">
        <v>2469</v>
      </c>
      <c r="Z2495" t="s">
        <v>2995</v>
      </c>
      <c r="AA2495">
        <v>837188</v>
      </c>
      <c r="AB2495" s="195">
        <v>37050.875011574099</v>
      </c>
      <c r="AC2495" s="195">
        <v>37050.875011574099</v>
      </c>
    </row>
    <row r="2496" spans="1:29" x14ac:dyDescent="0.25">
      <c r="A2496" s="43" t="str">
        <f t="shared" si="191"/>
        <v>US Natural Gas Physical</v>
      </c>
      <c r="B2496" s="43" t="str">
        <f t="shared" si="192"/>
        <v>US</v>
      </c>
      <c r="C2496" s="43" t="str">
        <f t="shared" si="193"/>
        <v>Natural Gas</v>
      </c>
      <c r="D2496" s="43" t="str">
        <f t="shared" si="194"/>
        <v>Physical</v>
      </c>
      <c r="E2496" s="43">
        <f>IF(VLOOKUP(S2496,'DD-Lookup'!$J$6:$L$50,3,FALSE)="Monthly",(YEAR(AC2496)-YEAR(AB2496))*12+MONTH(AC2496)-MONTH(AB2496)+1,(AC2496-AB2496+1))</f>
        <v>1</v>
      </c>
      <c r="F2496" s="210">
        <f t="shared" si="195"/>
        <v>1956</v>
      </c>
      <c r="G2496" s="199">
        <v>1354780</v>
      </c>
      <c r="H2496" s="195">
        <v>37049.375104166698</v>
      </c>
      <c r="I2496" t="s">
        <v>3087</v>
      </c>
      <c r="M2496" t="s">
        <v>3341</v>
      </c>
      <c r="N2496" t="s">
        <v>3747</v>
      </c>
      <c r="O2496" t="s">
        <v>399</v>
      </c>
      <c r="Q2496" s="196">
        <v>1956</v>
      </c>
      <c r="S2496" t="s">
        <v>3342</v>
      </c>
      <c r="T2496" t="s">
        <v>3557</v>
      </c>
      <c r="U2496" s="198">
        <v>3.5175000000000001</v>
      </c>
      <c r="V2496" t="s">
        <v>2295</v>
      </c>
      <c r="W2496" t="s">
        <v>2347</v>
      </c>
      <c r="X2496" t="s">
        <v>2484</v>
      </c>
      <c r="Y2496" t="s">
        <v>2469</v>
      </c>
      <c r="Z2496" t="s">
        <v>2995</v>
      </c>
      <c r="AA2496">
        <v>837189</v>
      </c>
      <c r="AB2496" s="195">
        <v>37050.875011574099</v>
      </c>
      <c r="AC2496" s="195">
        <v>37050.875011574099</v>
      </c>
    </row>
    <row r="2497" spans="1:29" x14ac:dyDescent="0.25">
      <c r="A2497" s="43" t="str">
        <f t="shared" si="191"/>
        <v>US Natural Gas Physical</v>
      </c>
      <c r="B2497" s="43" t="str">
        <f t="shared" si="192"/>
        <v>US</v>
      </c>
      <c r="C2497" s="43" t="str">
        <f t="shared" si="193"/>
        <v>Natural Gas</v>
      </c>
      <c r="D2497" s="43" t="str">
        <f t="shared" si="194"/>
        <v>Physical</v>
      </c>
      <c r="E2497" s="43">
        <f>IF(VLOOKUP(S2497,'DD-Lookup'!$J$6:$L$50,3,FALSE)="Monthly",(YEAR(AC2497)-YEAR(AB2497))*12+MONTH(AC2497)-MONTH(AB2497)+1,(AC2497-AB2497+1))</f>
        <v>1</v>
      </c>
      <c r="F2497" s="210">
        <f t="shared" si="195"/>
        <v>5000</v>
      </c>
      <c r="G2497" s="199">
        <v>1354781</v>
      </c>
      <c r="H2497" s="195">
        <v>37049.375115740702</v>
      </c>
      <c r="I2497" t="s">
        <v>2507</v>
      </c>
      <c r="M2497" t="s">
        <v>3341</v>
      </c>
      <c r="N2497" t="s">
        <v>3765</v>
      </c>
      <c r="O2497" t="s">
        <v>469</v>
      </c>
      <c r="Q2497" s="196">
        <v>5000</v>
      </c>
      <c r="S2497" t="s">
        <v>3342</v>
      </c>
      <c r="T2497" t="s">
        <v>3557</v>
      </c>
      <c r="U2497" s="198">
        <v>3.15</v>
      </c>
      <c r="V2497" t="s">
        <v>3159</v>
      </c>
      <c r="W2497" t="s">
        <v>3091</v>
      </c>
      <c r="X2497" t="s">
        <v>3092</v>
      </c>
      <c r="Y2497" t="s">
        <v>2469</v>
      </c>
      <c r="Z2497" t="s">
        <v>2995</v>
      </c>
      <c r="AA2497">
        <v>837190</v>
      </c>
      <c r="AB2497" s="195">
        <v>37050.875011574099</v>
      </c>
      <c r="AC2497" s="195">
        <v>37050.875011574099</v>
      </c>
    </row>
    <row r="2498" spans="1:29" x14ac:dyDescent="0.25">
      <c r="A2498" s="43" t="str">
        <f t="shared" si="191"/>
        <v>US Natural Gas Physical</v>
      </c>
      <c r="B2498" s="43" t="str">
        <f t="shared" si="192"/>
        <v>US</v>
      </c>
      <c r="C2498" s="43" t="str">
        <f t="shared" si="193"/>
        <v>Natural Gas</v>
      </c>
      <c r="D2498" s="43" t="str">
        <f t="shared" si="194"/>
        <v>Physical</v>
      </c>
      <c r="E2498" s="43">
        <f>IF(VLOOKUP(S2498,'DD-Lookup'!$J$6:$L$50,3,FALSE)="Monthly",(YEAR(AC2498)-YEAR(AB2498))*12+MONTH(AC2498)-MONTH(AB2498)+1,(AC2498-AB2498+1))</f>
        <v>1</v>
      </c>
      <c r="F2498" s="210">
        <f t="shared" si="195"/>
        <v>6000</v>
      </c>
      <c r="G2498" s="199">
        <v>1354782</v>
      </c>
      <c r="H2498" s="195">
        <v>37049.375162037002</v>
      </c>
      <c r="I2498" t="s">
        <v>3360</v>
      </c>
      <c r="M2498" t="s">
        <v>3341</v>
      </c>
      <c r="N2498" t="s">
        <v>3747</v>
      </c>
      <c r="O2498" t="s">
        <v>442</v>
      </c>
      <c r="Q2498" s="196">
        <v>6000</v>
      </c>
      <c r="S2498" t="s">
        <v>3342</v>
      </c>
      <c r="T2498" t="s">
        <v>3557</v>
      </c>
      <c r="U2498" s="198">
        <v>3.77</v>
      </c>
      <c r="V2498" t="s">
        <v>3196</v>
      </c>
      <c r="W2498" t="s">
        <v>2509</v>
      </c>
      <c r="X2498" t="s">
        <v>2510</v>
      </c>
      <c r="Y2498" t="s">
        <v>2469</v>
      </c>
      <c r="Z2498" t="s">
        <v>2995</v>
      </c>
      <c r="AA2498">
        <v>837191</v>
      </c>
      <c r="AB2498" s="195">
        <v>37050.875011574099</v>
      </c>
      <c r="AC2498" s="195">
        <v>37050.875011574099</v>
      </c>
    </row>
    <row r="2499" spans="1:29" x14ac:dyDescent="0.25">
      <c r="A2499" s="43" t="str">
        <f t="shared" si="191"/>
        <v>US Natural Gas Physical</v>
      </c>
      <c r="B2499" s="43" t="str">
        <f t="shared" si="192"/>
        <v>US</v>
      </c>
      <c r="C2499" s="43" t="str">
        <f t="shared" si="193"/>
        <v>Natural Gas</v>
      </c>
      <c r="D2499" s="43" t="str">
        <f t="shared" si="194"/>
        <v>Physical</v>
      </c>
      <c r="E2499" s="43">
        <f>IF(VLOOKUP(S2499,'DD-Lookup'!$J$6:$L$50,3,FALSE)="Monthly",(YEAR(AC2499)-YEAR(AB2499))*12+MONTH(AC2499)-MONTH(AB2499)+1,(AC2499-AB2499+1))</f>
        <v>1</v>
      </c>
      <c r="F2499" s="210">
        <f t="shared" si="195"/>
        <v>10000</v>
      </c>
      <c r="G2499" s="199">
        <v>1354784</v>
      </c>
      <c r="H2499" s="195">
        <v>37049.375185185199</v>
      </c>
      <c r="I2499" t="s">
        <v>3083</v>
      </c>
      <c r="M2499" t="s">
        <v>3341</v>
      </c>
      <c r="N2499" t="s">
        <v>3747</v>
      </c>
      <c r="O2499" t="s">
        <v>379</v>
      </c>
      <c r="Q2499" s="196">
        <v>10000</v>
      </c>
      <c r="S2499" t="s">
        <v>3342</v>
      </c>
      <c r="T2499" t="s">
        <v>3557</v>
      </c>
      <c r="U2499" s="198">
        <v>3.7050000000000001</v>
      </c>
      <c r="V2499" t="s">
        <v>2636</v>
      </c>
      <c r="W2499" t="s">
        <v>2467</v>
      </c>
      <c r="X2499" t="s">
        <v>2468</v>
      </c>
      <c r="Y2499" t="s">
        <v>2469</v>
      </c>
      <c r="Z2499" t="s">
        <v>2995</v>
      </c>
      <c r="AA2499">
        <v>837192</v>
      </c>
      <c r="AB2499" s="195">
        <v>37050.875011574099</v>
      </c>
      <c r="AC2499" s="195">
        <v>37050.875011574099</v>
      </c>
    </row>
    <row r="2500" spans="1:29" x14ac:dyDescent="0.25">
      <c r="A2500" s="43" t="str">
        <f t="shared" si="191"/>
        <v>US Natural Gas Physical</v>
      </c>
      <c r="B2500" s="43" t="str">
        <f t="shared" si="192"/>
        <v>US</v>
      </c>
      <c r="C2500" s="43" t="str">
        <f t="shared" si="193"/>
        <v>Natural Gas</v>
      </c>
      <c r="D2500" s="43" t="str">
        <f t="shared" si="194"/>
        <v>Physical</v>
      </c>
      <c r="E2500" s="43">
        <f>IF(VLOOKUP(S2500,'DD-Lookup'!$J$6:$L$50,3,FALSE)="Monthly",(YEAR(AC2500)-YEAR(AB2500))*12+MONTH(AC2500)-MONTH(AB2500)+1,(AC2500-AB2500+1))</f>
        <v>1</v>
      </c>
      <c r="F2500" s="210">
        <f t="shared" si="195"/>
        <v>10000</v>
      </c>
      <c r="G2500" s="199">
        <v>1354788</v>
      </c>
      <c r="H2500" s="195">
        <v>37049.375243055598</v>
      </c>
      <c r="I2500" t="s">
        <v>2378</v>
      </c>
      <c r="M2500" t="s">
        <v>3341</v>
      </c>
      <c r="N2500" t="s">
        <v>3747</v>
      </c>
      <c r="O2500" t="s">
        <v>464</v>
      </c>
      <c r="Q2500" s="196">
        <v>10000</v>
      </c>
      <c r="S2500" t="s">
        <v>3342</v>
      </c>
      <c r="T2500" t="s">
        <v>3557</v>
      </c>
      <c r="U2500" s="198">
        <v>3.78</v>
      </c>
      <c r="V2500" t="s">
        <v>1782</v>
      </c>
      <c r="W2500" t="s">
        <v>2509</v>
      </c>
      <c r="X2500" t="s">
        <v>2510</v>
      </c>
      <c r="Y2500" t="s">
        <v>2469</v>
      </c>
      <c r="Z2500" t="s">
        <v>2995</v>
      </c>
      <c r="AA2500">
        <v>837194</v>
      </c>
      <c r="AB2500" s="195">
        <v>37050.875011574099</v>
      </c>
      <c r="AC2500" s="195">
        <v>37050.875011574099</v>
      </c>
    </row>
    <row r="2501" spans="1:29" x14ac:dyDescent="0.25">
      <c r="A2501" s="43" t="str">
        <f t="shared" si="191"/>
        <v>US Natural Gas Physical</v>
      </c>
      <c r="B2501" s="43" t="str">
        <f t="shared" si="192"/>
        <v>US</v>
      </c>
      <c r="C2501" s="43" t="str">
        <f t="shared" si="193"/>
        <v>Natural Gas</v>
      </c>
      <c r="D2501" s="43" t="str">
        <f t="shared" si="194"/>
        <v>Physical</v>
      </c>
      <c r="E2501" s="43">
        <f>IF(VLOOKUP(S2501,'DD-Lookup'!$J$6:$L$50,3,FALSE)="Monthly",(YEAR(AC2501)-YEAR(AB2501))*12+MONTH(AC2501)-MONTH(AB2501)+1,(AC2501-AB2501+1))</f>
        <v>1</v>
      </c>
      <c r="F2501" s="210">
        <f t="shared" si="195"/>
        <v>6806</v>
      </c>
      <c r="G2501" s="199">
        <v>1354787</v>
      </c>
      <c r="H2501" s="195">
        <v>37049.375243055598</v>
      </c>
      <c r="I2501" t="s">
        <v>2504</v>
      </c>
      <c r="M2501" t="s">
        <v>3341</v>
      </c>
      <c r="N2501" t="s">
        <v>3747</v>
      </c>
      <c r="O2501" t="s">
        <v>393</v>
      </c>
      <c r="P2501" s="196">
        <v>6806</v>
      </c>
      <c r="S2501" t="s">
        <v>3342</v>
      </c>
      <c r="T2501" t="s">
        <v>3557</v>
      </c>
      <c r="U2501" s="198">
        <v>3.4750000000000001</v>
      </c>
      <c r="V2501" t="s">
        <v>614</v>
      </c>
      <c r="W2501" t="s">
        <v>2347</v>
      </c>
      <c r="X2501" t="s">
        <v>2484</v>
      </c>
      <c r="Y2501" t="s">
        <v>2469</v>
      </c>
      <c r="Z2501" t="s">
        <v>2995</v>
      </c>
      <c r="AA2501">
        <v>837196</v>
      </c>
      <c r="AB2501" s="195">
        <v>37050.875011574099</v>
      </c>
      <c r="AC2501" s="195">
        <v>37050.875011574099</v>
      </c>
    </row>
    <row r="2502" spans="1:29" x14ac:dyDescent="0.25">
      <c r="A2502" s="43" t="str">
        <f t="shared" si="191"/>
        <v>US Natural Gas Physical</v>
      </c>
      <c r="B2502" s="43" t="str">
        <f t="shared" si="192"/>
        <v>US</v>
      </c>
      <c r="C2502" s="43" t="str">
        <f t="shared" si="193"/>
        <v>Natural Gas</v>
      </c>
      <c r="D2502" s="43" t="str">
        <f t="shared" si="194"/>
        <v>Physical</v>
      </c>
      <c r="E2502" s="43">
        <f>IF(VLOOKUP(S2502,'DD-Lookup'!$J$6:$L$50,3,FALSE)="Monthly",(YEAR(AC2502)-YEAR(AB2502))*12+MONTH(AC2502)-MONTH(AB2502)+1,(AC2502-AB2502+1))</f>
        <v>1</v>
      </c>
      <c r="F2502" s="210">
        <f t="shared" si="195"/>
        <v>9948</v>
      </c>
      <c r="G2502" s="199">
        <v>1354789</v>
      </c>
      <c r="H2502" s="195">
        <v>37049.375243055598</v>
      </c>
      <c r="I2502" t="s">
        <v>2394</v>
      </c>
      <c r="M2502" t="s">
        <v>3341</v>
      </c>
      <c r="N2502" t="s">
        <v>3747</v>
      </c>
      <c r="O2502" t="s">
        <v>2722</v>
      </c>
      <c r="Q2502" s="196">
        <v>9948</v>
      </c>
      <c r="S2502" t="s">
        <v>3342</v>
      </c>
      <c r="T2502" t="s">
        <v>3557</v>
      </c>
      <c r="U2502" s="198">
        <v>3.665</v>
      </c>
      <c r="V2502" t="s">
        <v>1765</v>
      </c>
      <c r="W2502" t="s">
        <v>2175</v>
      </c>
      <c r="X2502" t="s">
        <v>2176</v>
      </c>
      <c r="Y2502" t="s">
        <v>2469</v>
      </c>
      <c r="Z2502" t="s">
        <v>2995</v>
      </c>
      <c r="AA2502">
        <v>837195</v>
      </c>
      <c r="AB2502" s="195">
        <v>37050.875011574099</v>
      </c>
      <c r="AC2502" s="195">
        <v>37050.875011574099</v>
      </c>
    </row>
    <row r="2503" spans="1:29" x14ac:dyDescent="0.25">
      <c r="A2503" s="43" t="str">
        <f t="shared" si="191"/>
        <v>US Natural Gas Financial</v>
      </c>
      <c r="B2503" s="43" t="str">
        <f t="shared" si="192"/>
        <v>US</v>
      </c>
      <c r="C2503" s="43" t="str">
        <f t="shared" si="193"/>
        <v>Natural Gas</v>
      </c>
      <c r="D2503" s="43" t="str">
        <f t="shared" si="194"/>
        <v>Financial</v>
      </c>
      <c r="E2503" s="43">
        <f>IF(VLOOKUP(S2503,'DD-Lookup'!$J$6:$L$50,3,FALSE)="Monthly",(YEAR(AC2503)-YEAR(AB2503))*12+MONTH(AC2503)-MONTH(AB2503)+1,(AC2503-AB2503+1))</f>
        <v>23</v>
      </c>
      <c r="F2503" s="210">
        <f t="shared" si="195"/>
        <v>345000</v>
      </c>
      <c r="G2503" s="199">
        <v>1354791</v>
      </c>
      <c r="H2503" s="195">
        <v>37049.375289351898</v>
      </c>
      <c r="I2503" t="s">
        <v>2402</v>
      </c>
      <c r="M2503" t="s">
        <v>3341</v>
      </c>
      <c r="N2503" t="s">
        <v>2281</v>
      </c>
      <c r="O2503" t="s">
        <v>2156</v>
      </c>
      <c r="Q2503" s="196">
        <v>15000</v>
      </c>
      <c r="S2503" t="s">
        <v>3342</v>
      </c>
      <c r="T2503" t="s">
        <v>3557</v>
      </c>
      <c r="U2503" s="198">
        <v>3.68</v>
      </c>
      <c r="V2503" t="s">
        <v>4233</v>
      </c>
      <c r="W2503" t="s">
        <v>2512</v>
      </c>
      <c r="X2503" t="s">
        <v>2170</v>
      </c>
      <c r="Y2503" t="s">
        <v>3575</v>
      </c>
      <c r="Z2503" t="s">
        <v>2995</v>
      </c>
      <c r="AA2503" t="s">
        <v>842</v>
      </c>
      <c r="AB2503" s="195">
        <v>37050.875011574099</v>
      </c>
      <c r="AC2503" s="195">
        <v>37072.875011574099</v>
      </c>
    </row>
    <row r="2504" spans="1:29" x14ac:dyDescent="0.25">
      <c r="A2504" s="43" t="str">
        <f t="shared" si="191"/>
        <v>US Natural Gas Physical</v>
      </c>
      <c r="B2504" s="43" t="str">
        <f t="shared" si="192"/>
        <v>US</v>
      </c>
      <c r="C2504" s="43" t="str">
        <f t="shared" si="193"/>
        <v>Natural Gas</v>
      </c>
      <c r="D2504" s="43" t="str">
        <f t="shared" si="194"/>
        <v>Physical</v>
      </c>
      <c r="E2504" s="43">
        <f>IF(VLOOKUP(S2504,'DD-Lookup'!$J$6:$L$50,3,FALSE)="Monthly",(YEAR(AC2504)-YEAR(AB2504))*12+MONTH(AC2504)-MONTH(AB2504)+1,(AC2504-AB2504+1))</f>
        <v>1</v>
      </c>
      <c r="F2504" s="210">
        <f t="shared" si="195"/>
        <v>10000</v>
      </c>
      <c r="G2504" s="199">
        <v>1354792</v>
      </c>
      <c r="H2504" s="195">
        <v>37049.375300925902</v>
      </c>
      <c r="I2504" t="s">
        <v>2418</v>
      </c>
      <c r="M2504" t="s">
        <v>3341</v>
      </c>
      <c r="N2504" t="s">
        <v>3747</v>
      </c>
      <c r="O2504" t="s">
        <v>2733</v>
      </c>
      <c r="Q2504" s="196">
        <v>10000</v>
      </c>
      <c r="S2504" t="s">
        <v>3342</v>
      </c>
      <c r="T2504" t="s">
        <v>3557</v>
      </c>
      <c r="U2504" s="198">
        <v>3.5950000000000002</v>
      </c>
      <c r="V2504" t="s">
        <v>3735</v>
      </c>
      <c r="W2504" t="s">
        <v>2181</v>
      </c>
      <c r="X2504" t="s">
        <v>2182</v>
      </c>
      <c r="Y2504" t="s">
        <v>2469</v>
      </c>
      <c r="Z2504" t="s">
        <v>2995</v>
      </c>
      <c r="AA2504">
        <v>837197</v>
      </c>
      <c r="AB2504" s="195">
        <v>37050.875011574099</v>
      </c>
      <c r="AC2504" s="195">
        <v>37050.875011574099</v>
      </c>
    </row>
    <row r="2505" spans="1:29" x14ac:dyDescent="0.25">
      <c r="A2505" s="43" t="str">
        <f t="shared" si="191"/>
        <v>US Natural Gas Financial</v>
      </c>
      <c r="B2505" s="43" t="str">
        <f t="shared" si="192"/>
        <v>US</v>
      </c>
      <c r="C2505" s="43" t="str">
        <f t="shared" si="193"/>
        <v>Natural Gas</v>
      </c>
      <c r="D2505" s="43" t="str">
        <f t="shared" si="194"/>
        <v>Financial</v>
      </c>
      <c r="E2505" s="43">
        <f>IF(VLOOKUP(S2505,'DD-Lookup'!$J$6:$L$50,3,FALSE)="Monthly",(YEAR(AC2505)-YEAR(AB2505))*12+MONTH(AC2505)-MONTH(AB2505)+1,(AC2505-AB2505+1))</f>
        <v>123</v>
      </c>
      <c r="F2505" s="210">
        <f t="shared" si="195"/>
        <v>615000</v>
      </c>
      <c r="G2505" s="199">
        <v>1354793</v>
      </c>
      <c r="H2505" s="195">
        <v>37049.375347222202</v>
      </c>
      <c r="I2505" t="s">
        <v>2465</v>
      </c>
      <c r="M2505" t="s">
        <v>3341</v>
      </c>
      <c r="N2505" t="s">
        <v>2281</v>
      </c>
      <c r="O2505" t="s">
        <v>3139</v>
      </c>
      <c r="P2505" s="196">
        <v>5000</v>
      </c>
      <c r="S2505" t="s">
        <v>3342</v>
      </c>
      <c r="T2505" t="s">
        <v>3557</v>
      </c>
      <c r="U2505" s="198">
        <v>3.87</v>
      </c>
      <c r="V2505" t="s">
        <v>2189</v>
      </c>
      <c r="W2505" t="s">
        <v>2853</v>
      </c>
      <c r="X2505" t="s">
        <v>2282</v>
      </c>
      <c r="Y2505" t="s">
        <v>3575</v>
      </c>
      <c r="Z2505" t="s">
        <v>2995</v>
      </c>
      <c r="AA2505" t="s">
        <v>843</v>
      </c>
      <c r="AB2505" s="195">
        <v>37073</v>
      </c>
      <c r="AC2505" s="195">
        <v>37195</v>
      </c>
    </row>
    <row r="2506" spans="1:29" x14ac:dyDescent="0.25">
      <c r="A2506" s="43" t="str">
        <f t="shared" si="191"/>
        <v>US Natural Gas Physical</v>
      </c>
      <c r="B2506" s="43" t="str">
        <f t="shared" si="192"/>
        <v>US</v>
      </c>
      <c r="C2506" s="43" t="str">
        <f t="shared" si="193"/>
        <v>Natural Gas</v>
      </c>
      <c r="D2506" s="43" t="str">
        <f t="shared" si="194"/>
        <v>Physical</v>
      </c>
      <c r="E2506" s="43">
        <f>IF(VLOOKUP(S2506,'DD-Lookup'!$J$6:$L$50,3,FALSE)="Monthly",(YEAR(AC2506)-YEAR(AB2506))*12+MONTH(AC2506)-MONTH(AB2506)+1,(AC2506-AB2506+1))</f>
        <v>1</v>
      </c>
      <c r="F2506" s="210">
        <f t="shared" si="195"/>
        <v>15000</v>
      </c>
      <c r="G2506" s="199">
        <v>1354794</v>
      </c>
      <c r="H2506" s="195">
        <v>37049.3754050926</v>
      </c>
      <c r="I2506" t="s">
        <v>2487</v>
      </c>
      <c r="M2506" t="s">
        <v>3341</v>
      </c>
      <c r="N2506" t="s">
        <v>3747</v>
      </c>
      <c r="O2506" t="s">
        <v>2722</v>
      </c>
      <c r="Q2506" s="196">
        <v>15000</v>
      </c>
      <c r="S2506" t="s">
        <v>3342</v>
      </c>
      <c r="T2506" t="s">
        <v>3557</v>
      </c>
      <c r="U2506" s="198">
        <v>3.665</v>
      </c>
      <c r="V2506" t="s">
        <v>2348</v>
      </c>
      <c r="W2506" t="s">
        <v>2175</v>
      </c>
      <c r="X2506" t="s">
        <v>2176</v>
      </c>
      <c r="Y2506" t="s">
        <v>2469</v>
      </c>
      <c r="Z2506" t="s">
        <v>2995</v>
      </c>
      <c r="AA2506">
        <v>837198</v>
      </c>
      <c r="AB2506" s="195">
        <v>37050.875011574099</v>
      </c>
      <c r="AC2506" s="195">
        <v>37050.875011574099</v>
      </c>
    </row>
    <row r="2507" spans="1:29" x14ac:dyDescent="0.25">
      <c r="A2507" s="43" t="str">
        <f t="shared" ref="A2507:A2570" si="196">B2507&amp;" "&amp;C2507&amp;" "&amp;D2507</f>
        <v>US Natural Gas Physical</v>
      </c>
      <c r="B2507" s="43" t="str">
        <f t="shared" ref="B2507:B2570" si="197">IF((LEFT(N2507,2)="US"),"US","")</f>
        <v>US</v>
      </c>
      <c r="C2507" s="43" t="str">
        <f t="shared" ref="C2507:C2570" si="198">M2507</f>
        <v>Natural Gas</v>
      </c>
      <c r="D2507" s="43" t="str">
        <f t="shared" ref="D2507:D2570" si="199">IF(ISNUMBER(FIND("Phy",N2507))=TRUE,"Physical","Financial")</f>
        <v>Physical</v>
      </c>
      <c r="E2507" s="43">
        <f>IF(VLOOKUP(S2507,'DD-Lookup'!$J$6:$L$50,3,FALSE)="Monthly",(YEAR(AC2507)-YEAR(AB2507))*12+MONTH(AC2507)-MONTH(AB2507)+1,(AC2507-AB2507+1))</f>
        <v>1</v>
      </c>
      <c r="F2507" s="210">
        <f t="shared" ref="F2507:F2570" si="200">E2507*SUM(P2507:Q2507)</f>
        <v>10000</v>
      </c>
      <c r="G2507" s="199">
        <v>1354795</v>
      </c>
      <c r="H2507" s="195">
        <v>37049.375428240703</v>
      </c>
      <c r="I2507" t="s">
        <v>2462</v>
      </c>
      <c r="M2507" t="s">
        <v>3341</v>
      </c>
      <c r="N2507" t="s">
        <v>3747</v>
      </c>
      <c r="O2507" t="s">
        <v>1623</v>
      </c>
      <c r="Q2507" s="196">
        <v>10000</v>
      </c>
      <c r="S2507" t="s">
        <v>3342</v>
      </c>
      <c r="T2507" t="s">
        <v>3557</v>
      </c>
      <c r="U2507" s="198">
        <v>3.79</v>
      </c>
      <c r="V2507" t="s">
        <v>781</v>
      </c>
      <c r="W2507" t="s">
        <v>2190</v>
      </c>
      <c r="X2507" t="s">
        <v>2191</v>
      </c>
      <c r="Y2507" t="s">
        <v>2469</v>
      </c>
      <c r="Z2507" t="s">
        <v>2995</v>
      </c>
      <c r="AA2507">
        <v>837199</v>
      </c>
      <c r="AB2507" s="195">
        <v>37050.875011574099</v>
      </c>
      <c r="AC2507" s="195">
        <v>37050.875011574099</v>
      </c>
    </row>
    <row r="2508" spans="1:29" x14ac:dyDescent="0.25">
      <c r="A2508" s="43" t="str">
        <f t="shared" si="196"/>
        <v>US Power Physical</v>
      </c>
      <c r="B2508" s="43" t="str">
        <f t="shared" si="197"/>
        <v>US</v>
      </c>
      <c r="C2508" s="43" t="str">
        <f t="shared" si="198"/>
        <v>Power</v>
      </c>
      <c r="D2508" s="43" t="str">
        <f t="shared" si="199"/>
        <v>Physical</v>
      </c>
      <c r="E2508" s="43">
        <f>IF(VLOOKUP(S2508,'DD-Lookup'!$J$6:$L$50,3,FALSE)="Monthly",(YEAR(AC2508)-YEAR(AB2508))*12+MONTH(AC2508)-MONTH(AB2508)+1,(AC2508-AB2508+1))</f>
        <v>61</v>
      </c>
      <c r="F2508" s="210">
        <f t="shared" si="200"/>
        <v>3050</v>
      </c>
      <c r="G2508" s="199">
        <v>1354796</v>
      </c>
      <c r="H2508" s="195">
        <v>37049.375439814801</v>
      </c>
      <c r="I2508" t="s">
        <v>3529</v>
      </c>
      <c r="M2508" t="s">
        <v>2766</v>
      </c>
      <c r="N2508" t="s">
        <v>3361</v>
      </c>
      <c r="O2508" t="s">
        <v>4112</v>
      </c>
      <c r="Q2508" s="196">
        <v>50</v>
      </c>
      <c r="S2508" t="s">
        <v>3340</v>
      </c>
      <c r="T2508" t="s">
        <v>3557</v>
      </c>
      <c r="U2508" s="198">
        <v>37.25</v>
      </c>
      <c r="V2508" t="s">
        <v>4147</v>
      </c>
      <c r="W2508" t="s">
        <v>3825</v>
      </c>
      <c r="X2508" t="s">
        <v>2263</v>
      </c>
      <c r="Y2508" t="s">
        <v>2662</v>
      </c>
      <c r="Z2508" t="s">
        <v>2990</v>
      </c>
      <c r="AA2508">
        <v>636924.1</v>
      </c>
      <c r="AB2508" s="195">
        <v>37316.591666666704</v>
      </c>
      <c r="AC2508" s="195">
        <v>37376.591666666704</v>
      </c>
    </row>
    <row r="2509" spans="1:29" x14ac:dyDescent="0.25">
      <c r="A2509" s="43" t="str">
        <f t="shared" si="196"/>
        <v xml:space="preserve"> Natural Gas Physical</v>
      </c>
      <c r="B2509" s="43" t="str">
        <f t="shared" si="197"/>
        <v/>
      </c>
      <c r="C2509" s="43" t="str">
        <f t="shared" si="198"/>
        <v>Natural Gas</v>
      </c>
      <c r="D2509" s="43" t="str">
        <f t="shared" si="199"/>
        <v>Physical</v>
      </c>
      <c r="E2509" s="43">
        <f>IF(VLOOKUP(S2509,'DD-Lookup'!$J$6:$L$50,3,FALSE)="Monthly",(YEAR(AC2509)-YEAR(AB2509))*12+MONTH(AC2509)-MONTH(AB2509)+1,(AC2509-AB2509+1))</f>
        <v>1</v>
      </c>
      <c r="F2509" s="210">
        <f t="shared" si="200"/>
        <v>10000</v>
      </c>
      <c r="G2509" s="199">
        <v>1354798</v>
      </c>
      <c r="H2509" s="195">
        <v>37049.3754513889</v>
      </c>
      <c r="I2509" t="s">
        <v>2422</v>
      </c>
      <c r="M2509" t="s">
        <v>3341</v>
      </c>
      <c r="N2509" t="s">
        <v>3104</v>
      </c>
      <c r="O2509" t="s">
        <v>3620</v>
      </c>
      <c r="Q2509" s="196">
        <v>10000</v>
      </c>
      <c r="S2509" t="s">
        <v>3719</v>
      </c>
      <c r="T2509" t="s">
        <v>3105</v>
      </c>
      <c r="U2509" s="198">
        <v>4.28</v>
      </c>
      <c r="V2509" t="s">
        <v>3727</v>
      </c>
      <c r="W2509" t="s">
        <v>635</v>
      </c>
      <c r="X2509" t="s">
        <v>3106</v>
      </c>
      <c r="Y2509" t="s">
        <v>2469</v>
      </c>
      <c r="Z2509" t="s">
        <v>2996</v>
      </c>
      <c r="AA2509">
        <v>837201</v>
      </c>
      <c r="AB2509" s="195">
        <v>37049.875011574099</v>
      </c>
      <c r="AC2509" s="195">
        <v>37049.875011574099</v>
      </c>
    </row>
    <row r="2510" spans="1:29" x14ac:dyDescent="0.25">
      <c r="A2510" s="43" t="str">
        <f t="shared" si="196"/>
        <v>US Natural Gas Physical</v>
      </c>
      <c r="B2510" s="43" t="str">
        <f t="shared" si="197"/>
        <v>US</v>
      </c>
      <c r="C2510" s="43" t="str">
        <f t="shared" si="198"/>
        <v>Natural Gas</v>
      </c>
      <c r="D2510" s="43" t="str">
        <f t="shared" si="199"/>
        <v>Physical</v>
      </c>
      <c r="E2510" s="43">
        <f>IF(VLOOKUP(S2510,'DD-Lookup'!$J$6:$L$50,3,FALSE)="Monthly",(YEAR(AC2510)-YEAR(AB2510))*12+MONTH(AC2510)-MONTH(AB2510)+1,(AC2510-AB2510+1))</f>
        <v>1</v>
      </c>
      <c r="F2510" s="210">
        <f t="shared" si="200"/>
        <v>5000</v>
      </c>
      <c r="G2510" s="199">
        <v>1354797</v>
      </c>
      <c r="H2510" s="195">
        <v>37049.3754513889</v>
      </c>
      <c r="I2510" t="s">
        <v>3360</v>
      </c>
      <c r="M2510" t="s">
        <v>3341</v>
      </c>
      <c r="N2510" t="s">
        <v>3765</v>
      </c>
      <c r="O2510" t="s">
        <v>469</v>
      </c>
      <c r="P2510" s="196">
        <v>5000</v>
      </c>
      <c r="S2510" t="s">
        <v>3342</v>
      </c>
      <c r="T2510" t="s">
        <v>3557</v>
      </c>
      <c r="U2510" s="198">
        <v>3.05</v>
      </c>
      <c r="V2510" t="s">
        <v>2292</v>
      </c>
      <c r="W2510" t="s">
        <v>3091</v>
      </c>
      <c r="X2510" t="s">
        <v>3092</v>
      </c>
      <c r="Y2510" t="s">
        <v>2469</v>
      </c>
      <c r="Z2510" t="s">
        <v>2995</v>
      </c>
      <c r="AA2510">
        <v>837200</v>
      </c>
      <c r="AB2510" s="195">
        <v>37050.875011574099</v>
      </c>
      <c r="AC2510" s="195">
        <v>37050.875011574099</v>
      </c>
    </row>
    <row r="2511" spans="1:29" x14ac:dyDescent="0.25">
      <c r="A2511" s="43" t="str">
        <f t="shared" si="196"/>
        <v>US Natural Gas Physical</v>
      </c>
      <c r="B2511" s="43" t="str">
        <f t="shared" si="197"/>
        <v>US</v>
      </c>
      <c r="C2511" s="43" t="str">
        <f t="shared" si="198"/>
        <v>Natural Gas</v>
      </c>
      <c r="D2511" s="43" t="str">
        <f t="shared" si="199"/>
        <v>Physical</v>
      </c>
      <c r="E2511" s="43">
        <f>IF(VLOOKUP(S2511,'DD-Lookup'!$J$6:$L$50,3,FALSE)="Monthly",(YEAR(AC2511)-YEAR(AB2511))*12+MONTH(AC2511)-MONTH(AB2511)+1,(AC2511-AB2511+1))</f>
        <v>1</v>
      </c>
      <c r="F2511" s="210">
        <f t="shared" si="200"/>
        <v>10000</v>
      </c>
      <c r="G2511" s="199">
        <v>1354800</v>
      </c>
      <c r="H2511" s="195">
        <v>37049.375462962998</v>
      </c>
      <c r="I2511" t="s">
        <v>3337</v>
      </c>
      <c r="M2511" t="s">
        <v>3341</v>
      </c>
      <c r="N2511" t="s">
        <v>3747</v>
      </c>
      <c r="O2511" t="s">
        <v>2722</v>
      </c>
      <c r="P2511" s="196">
        <v>10000</v>
      </c>
      <c r="S2511" t="s">
        <v>3342</v>
      </c>
      <c r="T2511" t="s">
        <v>3557</v>
      </c>
      <c r="U2511" s="198">
        <v>3.66</v>
      </c>
      <c r="V2511" t="s">
        <v>2744</v>
      </c>
      <c r="W2511" t="s">
        <v>2175</v>
      </c>
      <c r="X2511" t="s">
        <v>2176</v>
      </c>
      <c r="Y2511" t="s">
        <v>2469</v>
      </c>
      <c r="Z2511" t="s">
        <v>2995</v>
      </c>
      <c r="AA2511">
        <v>837202</v>
      </c>
      <c r="AB2511" s="195">
        <v>37050.875011574099</v>
      </c>
      <c r="AC2511" s="195">
        <v>37050.875011574099</v>
      </c>
    </row>
    <row r="2512" spans="1:29" x14ac:dyDescent="0.25">
      <c r="A2512" s="43" t="str">
        <f t="shared" si="196"/>
        <v xml:space="preserve"> Natural Gas Physical</v>
      </c>
      <c r="B2512" s="43" t="str">
        <f t="shared" si="197"/>
        <v/>
      </c>
      <c r="C2512" s="43" t="str">
        <f t="shared" si="198"/>
        <v>Natural Gas</v>
      </c>
      <c r="D2512" s="43" t="str">
        <f t="shared" si="199"/>
        <v>Physical</v>
      </c>
      <c r="E2512" s="43">
        <f>IF(VLOOKUP(S2512,'DD-Lookup'!$J$6:$L$50,3,FALSE)="Monthly",(YEAR(AC2512)-YEAR(AB2512))*12+MONTH(AC2512)-MONTH(AB2512)+1,(AC2512-AB2512+1))</f>
        <v>1</v>
      </c>
      <c r="F2512" s="210">
        <f t="shared" si="200"/>
        <v>5000</v>
      </c>
      <c r="G2512" s="199">
        <v>1354804</v>
      </c>
      <c r="H2512" s="195">
        <v>37049.375486111101</v>
      </c>
      <c r="I2512" t="s">
        <v>2280</v>
      </c>
      <c r="M2512" t="s">
        <v>3341</v>
      </c>
      <c r="N2512" t="s">
        <v>3104</v>
      </c>
      <c r="O2512" t="s">
        <v>688</v>
      </c>
      <c r="Q2512" s="196">
        <v>5000</v>
      </c>
      <c r="S2512" t="s">
        <v>3342</v>
      </c>
      <c r="T2512" t="s">
        <v>3557</v>
      </c>
      <c r="U2512" s="198">
        <v>2.93</v>
      </c>
      <c r="V2512" t="s">
        <v>4156</v>
      </c>
      <c r="W2512" t="s">
        <v>1770</v>
      </c>
      <c r="X2512" t="s">
        <v>3726</v>
      </c>
      <c r="Y2512" t="s">
        <v>2469</v>
      </c>
      <c r="Z2512" t="s">
        <v>2996</v>
      </c>
      <c r="AA2512">
        <v>837203</v>
      </c>
      <c r="AB2512" s="195">
        <v>37050.875011574099</v>
      </c>
      <c r="AC2512" s="195">
        <v>37050.875011574099</v>
      </c>
    </row>
    <row r="2513" spans="1:29" x14ac:dyDescent="0.25">
      <c r="A2513" s="43" t="str">
        <f t="shared" si="196"/>
        <v>US Power Physical</v>
      </c>
      <c r="B2513" s="43" t="str">
        <f t="shared" si="197"/>
        <v>US</v>
      </c>
      <c r="C2513" s="43" t="str">
        <f t="shared" si="198"/>
        <v>Power</v>
      </c>
      <c r="D2513" s="43" t="str">
        <f t="shared" si="199"/>
        <v>Physical</v>
      </c>
      <c r="E2513" s="43">
        <f>IF(VLOOKUP(S2513,'DD-Lookup'!$J$6:$L$50,3,FALSE)="Monthly",(YEAR(AC2513)-YEAR(AB2513))*12+MONTH(AC2513)-MONTH(AB2513)+1,(AC2513-AB2513+1))</f>
        <v>5</v>
      </c>
      <c r="F2513" s="210">
        <f t="shared" si="200"/>
        <v>250</v>
      </c>
      <c r="G2513" s="199">
        <v>1354803</v>
      </c>
      <c r="H2513" s="195">
        <v>37049.375486111101</v>
      </c>
      <c r="I2513" t="s">
        <v>2286</v>
      </c>
      <c r="M2513" t="s">
        <v>2766</v>
      </c>
      <c r="N2513" t="s">
        <v>3361</v>
      </c>
      <c r="O2513" t="s">
        <v>3710</v>
      </c>
      <c r="Q2513" s="196">
        <v>50</v>
      </c>
      <c r="S2513" t="s">
        <v>3340</v>
      </c>
      <c r="T2513" t="s">
        <v>3557</v>
      </c>
      <c r="U2513" s="198">
        <v>54.5</v>
      </c>
      <c r="V2513" t="s">
        <v>3947</v>
      </c>
      <c r="W2513" t="s">
        <v>3376</v>
      </c>
      <c r="X2513" t="s">
        <v>3377</v>
      </c>
      <c r="Y2513" t="s">
        <v>2662</v>
      </c>
      <c r="Z2513" t="s">
        <v>2990</v>
      </c>
      <c r="AA2513">
        <v>636925.1</v>
      </c>
      <c r="AB2513" s="195">
        <v>37067.875</v>
      </c>
      <c r="AC2513" s="195">
        <v>37071.875</v>
      </c>
    </row>
    <row r="2514" spans="1:29" x14ac:dyDescent="0.25">
      <c r="A2514" s="43" t="str">
        <f t="shared" si="196"/>
        <v>US Natural Gas Physical</v>
      </c>
      <c r="B2514" s="43" t="str">
        <f t="shared" si="197"/>
        <v>US</v>
      </c>
      <c r="C2514" s="43" t="str">
        <f t="shared" si="198"/>
        <v>Natural Gas</v>
      </c>
      <c r="D2514" s="43" t="str">
        <f t="shared" si="199"/>
        <v>Physical</v>
      </c>
      <c r="E2514" s="43">
        <f>IF(VLOOKUP(S2514,'DD-Lookup'!$J$6:$L$50,3,FALSE)="Monthly",(YEAR(AC2514)-YEAR(AB2514))*12+MONTH(AC2514)-MONTH(AB2514)+1,(AC2514-AB2514+1))</f>
        <v>1</v>
      </c>
      <c r="F2514" s="210">
        <f t="shared" si="200"/>
        <v>12500</v>
      </c>
      <c r="G2514" s="199">
        <v>1354802</v>
      </c>
      <c r="H2514" s="195">
        <v>37049.375486111101</v>
      </c>
      <c r="I2514" t="s">
        <v>3321</v>
      </c>
      <c r="M2514" t="s">
        <v>3341</v>
      </c>
      <c r="N2514" t="s">
        <v>3747</v>
      </c>
      <c r="O2514" t="s">
        <v>1624</v>
      </c>
      <c r="Q2514" s="196">
        <v>12500</v>
      </c>
      <c r="S2514" t="s">
        <v>3342</v>
      </c>
      <c r="T2514" t="s">
        <v>3557</v>
      </c>
      <c r="U2514" s="198">
        <v>3.5750000000000002</v>
      </c>
      <c r="V2514" t="s">
        <v>3502</v>
      </c>
      <c r="W2514" t="s">
        <v>2366</v>
      </c>
      <c r="X2514" t="s">
        <v>3093</v>
      </c>
      <c r="Y2514" t="s">
        <v>2469</v>
      </c>
      <c r="Z2514" t="s">
        <v>2995</v>
      </c>
      <c r="AA2514">
        <v>837204</v>
      </c>
      <c r="AB2514" s="195">
        <v>37050.875011574099</v>
      </c>
      <c r="AC2514" s="195">
        <v>37050.875011574099</v>
      </c>
    </row>
    <row r="2515" spans="1:29" x14ac:dyDescent="0.25">
      <c r="A2515" s="43" t="str">
        <f t="shared" si="196"/>
        <v>US Natural Gas Physical</v>
      </c>
      <c r="B2515" s="43" t="str">
        <f t="shared" si="197"/>
        <v>US</v>
      </c>
      <c r="C2515" s="43" t="str">
        <f t="shared" si="198"/>
        <v>Natural Gas</v>
      </c>
      <c r="D2515" s="43" t="str">
        <f t="shared" si="199"/>
        <v>Physical</v>
      </c>
      <c r="E2515" s="43">
        <f>IF(VLOOKUP(S2515,'DD-Lookup'!$J$6:$L$50,3,FALSE)="Monthly",(YEAR(AC2515)-YEAR(AB2515))*12+MONTH(AC2515)-MONTH(AB2515)+1,(AC2515-AB2515+1))</f>
        <v>1</v>
      </c>
      <c r="F2515" s="210">
        <f t="shared" si="200"/>
        <v>4800</v>
      </c>
      <c r="G2515" s="199">
        <v>1354805</v>
      </c>
      <c r="H2515" s="195">
        <v>37049.3754976852</v>
      </c>
      <c r="I2515" t="s">
        <v>3085</v>
      </c>
      <c r="M2515" t="s">
        <v>3341</v>
      </c>
      <c r="N2515" t="s">
        <v>3747</v>
      </c>
      <c r="O2515" t="s">
        <v>491</v>
      </c>
      <c r="P2515" s="196">
        <v>4800</v>
      </c>
      <c r="S2515" t="s">
        <v>3342</v>
      </c>
      <c r="T2515" t="s">
        <v>3557</v>
      </c>
      <c r="U2515" s="198">
        <v>3.5474999999999999</v>
      </c>
      <c r="V2515" t="s">
        <v>1737</v>
      </c>
      <c r="W2515" t="s">
        <v>2498</v>
      </c>
      <c r="X2515" t="s">
        <v>2499</v>
      </c>
      <c r="Y2515" t="s">
        <v>2469</v>
      </c>
      <c r="Z2515" t="s">
        <v>2995</v>
      </c>
      <c r="AA2515">
        <v>837206</v>
      </c>
      <c r="AB2515" s="195">
        <v>37050.875011574099</v>
      </c>
      <c r="AC2515" s="195">
        <v>37050.875011574099</v>
      </c>
    </row>
    <row r="2516" spans="1:29" x14ac:dyDescent="0.25">
      <c r="A2516" s="43" t="str">
        <f t="shared" si="196"/>
        <v xml:space="preserve"> Natural Gas Physical</v>
      </c>
      <c r="B2516" s="43" t="str">
        <f t="shared" si="197"/>
        <v/>
      </c>
      <c r="C2516" s="43" t="str">
        <f t="shared" si="198"/>
        <v>Natural Gas</v>
      </c>
      <c r="D2516" s="43" t="str">
        <f t="shared" si="199"/>
        <v>Physical</v>
      </c>
      <c r="E2516" s="43">
        <f>IF(VLOOKUP(S2516,'DD-Lookup'!$J$6:$L$50,3,FALSE)="Monthly",(YEAR(AC2516)-YEAR(AB2516))*12+MONTH(AC2516)-MONTH(AB2516)+1,(AC2516-AB2516+1))</f>
        <v>1</v>
      </c>
      <c r="F2516" s="210">
        <f t="shared" si="200"/>
        <v>5000</v>
      </c>
      <c r="G2516" s="199">
        <v>1354806</v>
      </c>
      <c r="H2516" s="195">
        <v>37049.375509259298</v>
      </c>
      <c r="I2516" t="s">
        <v>3731</v>
      </c>
      <c r="M2516" t="s">
        <v>3341</v>
      </c>
      <c r="N2516" t="s">
        <v>3104</v>
      </c>
      <c r="O2516" t="s">
        <v>706</v>
      </c>
      <c r="P2516" s="196">
        <v>5000</v>
      </c>
      <c r="S2516" t="s">
        <v>3719</v>
      </c>
      <c r="T2516" t="s">
        <v>3105</v>
      </c>
      <c r="U2516" s="198">
        <v>4.32</v>
      </c>
      <c r="V2516" t="s">
        <v>3789</v>
      </c>
      <c r="W2516" t="s">
        <v>635</v>
      </c>
      <c r="X2516" t="s">
        <v>3106</v>
      </c>
      <c r="Y2516" t="s">
        <v>2469</v>
      </c>
      <c r="Z2516" t="s">
        <v>2996</v>
      </c>
      <c r="AA2516">
        <v>837207</v>
      </c>
      <c r="AB2516" s="195">
        <v>37050.875011574099</v>
      </c>
      <c r="AC2516" s="195">
        <v>37050.875011574099</v>
      </c>
    </row>
    <row r="2517" spans="1:29" x14ac:dyDescent="0.25">
      <c r="A2517" s="43" t="str">
        <f t="shared" si="196"/>
        <v>US Natural Gas Physical</v>
      </c>
      <c r="B2517" s="43" t="str">
        <f t="shared" si="197"/>
        <v>US</v>
      </c>
      <c r="C2517" s="43" t="str">
        <f t="shared" si="198"/>
        <v>Natural Gas</v>
      </c>
      <c r="D2517" s="43" t="str">
        <f t="shared" si="199"/>
        <v>Physical</v>
      </c>
      <c r="E2517" s="43">
        <f>IF(VLOOKUP(S2517,'DD-Lookup'!$J$6:$L$50,3,FALSE)="Monthly",(YEAR(AC2517)-YEAR(AB2517))*12+MONTH(AC2517)-MONTH(AB2517)+1,(AC2517-AB2517+1))</f>
        <v>1</v>
      </c>
      <c r="F2517" s="210">
        <f t="shared" si="200"/>
        <v>4266</v>
      </c>
      <c r="G2517" s="199">
        <v>1354807</v>
      </c>
      <c r="H2517" s="195">
        <v>37049.375509259298</v>
      </c>
      <c r="I2517" t="s">
        <v>4174</v>
      </c>
      <c r="M2517" t="s">
        <v>3341</v>
      </c>
      <c r="N2517" t="s">
        <v>3747</v>
      </c>
      <c r="O2517" t="s">
        <v>453</v>
      </c>
      <c r="P2517" s="196">
        <v>4266</v>
      </c>
      <c r="S2517" t="s">
        <v>3342</v>
      </c>
      <c r="T2517" t="s">
        <v>3557</v>
      </c>
      <c r="U2517" s="198">
        <v>5.6</v>
      </c>
      <c r="V2517" t="s">
        <v>841</v>
      </c>
      <c r="W2517" t="s">
        <v>454</v>
      </c>
      <c r="X2517" t="s">
        <v>3092</v>
      </c>
      <c r="Y2517" t="s">
        <v>2469</v>
      </c>
      <c r="Z2517" t="s">
        <v>2995</v>
      </c>
      <c r="AA2517">
        <v>837208</v>
      </c>
      <c r="AB2517" s="195">
        <v>37050.875011574099</v>
      </c>
      <c r="AC2517" s="195">
        <v>37050.875011574099</v>
      </c>
    </row>
    <row r="2518" spans="1:29" x14ac:dyDescent="0.25">
      <c r="A2518" s="43" t="str">
        <f t="shared" si="196"/>
        <v>US Natural Gas Financial</v>
      </c>
      <c r="B2518" s="43" t="str">
        <f t="shared" si="197"/>
        <v>US</v>
      </c>
      <c r="C2518" s="43" t="str">
        <f t="shared" si="198"/>
        <v>Natural Gas</v>
      </c>
      <c r="D2518" s="43" t="str">
        <f t="shared" si="199"/>
        <v>Financial</v>
      </c>
      <c r="E2518" s="43">
        <f>IF(VLOOKUP(S2518,'DD-Lookup'!$J$6:$L$50,3,FALSE)="Monthly",(YEAR(AC2518)-YEAR(AB2518))*12+MONTH(AC2518)-MONTH(AB2518)+1,(AC2518-AB2518+1))</f>
        <v>31</v>
      </c>
      <c r="F2518" s="210">
        <f t="shared" si="200"/>
        <v>77500</v>
      </c>
      <c r="G2518" s="199">
        <v>1354808</v>
      </c>
      <c r="H2518" s="195">
        <v>37049.375532407401</v>
      </c>
      <c r="I2518" t="s">
        <v>3466</v>
      </c>
      <c r="M2518" t="s">
        <v>3341</v>
      </c>
      <c r="N2518" t="s">
        <v>2281</v>
      </c>
      <c r="O2518" t="s">
        <v>2475</v>
      </c>
      <c r="Q2518" s="196">
        <v>2500</v>
      </c>
      <c r="S2518" t="s">
        <v>3342</v>
      </c>
      <c r="T2518" t="s">
        <v>3557</v>
      </c>
      <c r="U2518" s="198">
        <v>3.78</v>
      </c>
      <c r="V2518" t="s">
        <v>2372</v>
      </c>
      <c r="W2518" t="s">
        <v>2853</v>
      </c>
      <c r="X2518" t="s">
        <v>2282</v>
      </c>
      <c r="Y2518" t="s">
        <v>3575</v>
      </c>
      <c r="Z2518" t="s">
        <v>2995</v>
      </c>
      <c r="AA2518" t="s">
        <v>844</v>
      </c>
      <c r="AB2518" s="195">
        <v>37073.875</v>
      </c>
      <c r="AC2518" s="195">
        <v>37103.875</v>
      </c>
    </row>
    <row r="2519" spans="1:29" x14ac:dyDescent="0.25">
      <c r="A2519" s="43" t="str">
        <f t="shared" si="196"/>
        <v>US Natural Gas Physical</v>
      </c>
      <c r="B2519" s="43" t="str">
        <f t="shared" si="197"/>
        <v>US</v>
      </c>
      <c r="C2519" s="43" t="str">
        <f t="shared" si="198"/>
        <v>Natural Gas</v>
      </c>
      <c r="D2519" s="43" t="str">
        <f t="shared" si="199"/>
        <v>Physical</v>
      </c>
      <c r="E2519" s="43">
        <f>IF(VLOOKUP(S2519,'DD-Lookup'!$J$6:$L$50,3,FALSE)="Monthly",(YEAR(AC2519)-YEAR(AB2519))*12+MONTH(AC2519)-MONTH(AB2519)+1,(AC2519-AB2519+1))</f>
        <v>1</v>
      </c>
      <c r="F2519" s="210">
        <f t="shared" si="200"/>
        <v>900</v>
      </c>
      <c r="G2519" s="199">
        <v>1354809</v>
      </c>
      <c r="H2519" s="195">
        <v>37049.375555555598</v>
      </c>
      <c r="I2519" t="s">
        <v>2490</v>
      </c>
      <c r="M2519" t="s">
        <v>3341</v>
      </c>
      <c r="N2519" t="s">
        <v>3747</v>
      </c>
      <c r="O2519" t="s">
        <v>442</v>
      </c>
      <c r="Q2519" s="196">
        <v>900</v>
      </c>
      <c r="S2519" t="s">
        <v>3342</v>
      </c>
      <c r="T2519" t="s">
        <v>3557</v>
      </c>
      <c r="U2519" s="198">
        <v>3.7749999999999999</v>
      </c>
      <c r="V2519" t="s">
        <v>2392</v>
      </c>
      <c r="W2519" t="s">
        <v>2509</v>
      </c>
      <c r="X2519" t="s">
        <v>2510</v>
      </c>
      <c r="Y2519" t="s">
        <v>2469</v>
      </c>
      <c r="Z2519" t="s">
        <v>2995</v>
      </c>
      <c r="AA2519">
        <v>837209</v>
      </c>
      <c r="AB2519" s="195">
        <v>37050.875011574099</v>
      </c>
      <c r="AC2519" s="195">
        <v>37050.875011574099</v>
      </c>
    </row>
    <row r="2520" spans="1:29" x14ac:dyDescent="0.25">
      <c r="A2520" s="43" t="str">
        <f t="shared" si="196"/>
        <v>US Power Physical</v>
      </c>
      <c r="B2520" s="43" t="str">
        <f t="shared" si="197"/>
        <v>US</v>
      </c>
      <c r="C2520" s="43" t="str">
        <f t="shared" si="198"/>
        <v>Power</v>
      </c>
      <c r="D2520" s="43" t="str">
        <f t="shared" si="199"/>
        <v>Physical</v>
      </c>
      <c r="E2520" s="43">
        <f>IF(VLOOKUP(S2520,'DD-Lookup'!$J$6:$L$50,3,FALSE)="Monthly",(YEAR(AC2520)-YEAR(AB2520))*12+MONTH(AC2520)-MONTH(AB2520)+1,(AC2520-AB2520+1))</f>
        <v>365</v>
      </c>
      <c r="F2520" s="210">
        <f t="shared" si="200"/>
        <v>18250</v>
      </c>
      <c r="G2520" s="199">
        <v>1354810</v>
      </c>
      <c r="H2520" s="195">
        <v>37049.375578703701</v>
      </c>
      <c r="I2520" t="s">
        <v>3371</v>
      </c>
      <c r="M2520" t="s">
        <v>2766</v>
      </c>
      <c r="N2520" t="s">
        <v>3361</v>
      </c>
      <c r="O2520" t="s">
        <v>3896</v>
      </c>
      <c r="P2520" s="196">
        <v>50</v>
      </c>
      <c r="S2520" t="s">
        <v>3340</v>
      </c>
      <c r="T2520" t="s">
        <v>3557</v>
      </c>
      <c r="U2520" s="198">
        <v>49.8</v>
      </c>
      <c r="V2520" t="s">
        <v>4177</v>
      </c>
      <c r="W2520" t="s">
        <v>2268</v>
      </c>
      <c r="X2520" t="s">
        <v>3383</v>
      </c>
      <c r="Y2520" t="s">
        <v>2662</v>
      </c>
      <c r="Z2520" t="s">
        <v>2990</v>
      </c>
      <c r="AA2520">
        <v>636926.1</v>
      </c>
      <c r="AB2520" s="195">
        <v>37257.715972222199</v>
      </c>
      <c r="AC2520" s="195">
        <v>37621.715972222199</v>
      </c>
    </row>
    <row r="2521" spans="1:29" x14ac:dyDescent="0.25">
      <c r="A2521" s="43" t="str">
        <f t="shared" si="196"/>
        <v>US Natural Gas Physical</v>
      </c>
      <c r="B2521" s="43" t="str">
        <f t="shared" si="197"/>
        <v>US</v>
      </c>
      <c r="C2521" s="43" t="str">
        <f t="shared" si="198"/>
        <v>Natural Gas</v>
      </c>
      <c r="D2521" s="43" t="str">
        <f t="shared" si="199"/>
        <v>Physical</v>
      </c>
      <c r="E2521" s="43">
        <f>IF(VLOOKUP(S2521,'DD-Lookup'!$J$6:$L$50,3,FALSE)="Monthly",(YEAR(AC2521)-YEAR(AB2521))*12+MONTH(AC2521)-MONTH(AB2521)+1,(AC2521-AB2521+1))</f>
        <v>1</v>
      </c>
      <c r="F2521" s="210">
        <f t="shared" si="200"/>
        <v>2000</v>
      </c>
      <c r="G2521" s="199">
        <v>1354811</v>
      </c>
      <c r="H2521" s="195">
        <v>37049.375601851898</v>
      </c>
      <c r="I2521" t="s">
        <v>2322</v>
      </c>
      <c r="M2521" t="s">
        <v>3341</v>
      </c>
      <c r="N2521" t="s">
        <v>3747</v>
      </c>
      <c r="O2521" t="s">
        <v>491</v>
      </c>
      <c r="Q2521" s="196">
        <v>2000</v>
      </c>
      <c r="S2521" t="s">
        <v>3342</v>
      </c>
      <c r="T2521" t="s">
        <v>3557</v>
      </c>
      <c r="U2521" s="198">
        <v>3.5575000000000001</v>
      </c>
      <c r="V2521" t="s">
        <v>4146</v>
      </c>
      <c r="W2521" t="s">
        <v>2498</v>
      </c>
      <c r="X2521" t="s">
        <v>2499</v>
      </c>
      <c r="Y2521" t="s">
        <v>2469</v>
      </c>
      <c r="Z2521" t="s">
        <v>2995</v>
      </c>
      <c r="AA2521">
        <v>837210</v>
      </c>
      <c r="AB2521" s="195">
        <v>37050.875011574099</v>
      </c>
      <c r="AC2521" s="195">
        <v>37050.875011574099</v>
      </c>
    </row>
    <row r="2522" spans="1:29" x14ac:dyDescent="0.25">
      <c r="A2522" s="43" t="str">
        <f t="shared" si="196"/>
        <v>US Natural Gas Physical</v>
      </c>
      <c r="B2522" s="43" t="str">
        <f t="shared" si="197"/>
        <v>US</v>
      </c>
      <c r="C2522" s="43" t="str">
        <f t="shared" si="198"/>
        <v>Natural Gas</v>
      </c>
      <c r="D2522" s="43" t="str">
        <f t="shared" si="199"/>
        <v>Physical</v>
      </c>
      <c r="E2522" s="43">
        <f>IF(VLOOKUP(S2522,'DD-Lookup'!$J$6:$L$50,3,FALSE)="Monthly",(YEAR(AC2522)-YEAR(AB2522))*12+MONTH(AC2522)-MONTH(AB2522)+1,(AC2522-AB2522+1))</f>
        <v>1</v>
      </c>
      <c r="F2522" s="210">
        <f t="shared" si="200"/>
        <v>25000</v>
      </c>
      <c r="G2522" s="199">
        <v>1354812</v>
      </c>
      <c r="H2522" s="195">
        <v>37049.375648148103</v>
      </c>
      <c r="I2522" t="s">
        <v>3529</v>
      </c>
      <c r="M2522" t="s">
        <v>3341</v>
      </c>
      <c r="N2522" t="s">
        <v>3747</v>
      </c>
      <c r="O2522" t="s">
        <v>2722</v>
      </c>
      <c r="Q2522" s="196">
        <v>25000</v>
      </c>
      <c r="S2522" t="s">
        <v>3342</v>
      </c>
      <c r="T2522" t="s">
        <v>3557</v>
      </c>
      <c r="U2522" s="198">
        <v>3.665</v>
      </c>
      <c r="V2522" t="s">
        <v>3851</v>
      </c>
      <c r="W2522" t="s">
        <v>2175</v>
      </c>
      <c r="X2522" t="s">
        <v>2176</v>
      </c>
      <c r="Y2522" t="s">
        <v>2469</v>
      </c>
      <c r="Z2522" t="s">
        <v>2995</v>
      </c>
      <c r="AA2522">
        <v>837212</v>
      </c>
      <c r="AB2522" s="195">
        <v>37050.875011574099</v>
      </c>
      <c r="AC2522" s="195">
        <v>37050.875011574099</v>
      </c>
    </row>
    <row r="2523" spans="1:29" x14ac:dyDescent="0.25">
      <c r="A2523" s="43" t="str">
        <f t="shared" si="196"/>
        <v>US Crude Financial</v>
      </c>
      <c r="B2523" s="43" t="str">
        <f t="shared" si="197"/>
        <v>US</v>
      </c>
      <c r="C2523" s="43" t="str">
        <f t="shared" si="198"/>
        <v>Crude</v>
      </c>
      <c r="D2523" s="43" t="str">
        <f t="shared" si="199"/>
        <v>Financial</v>
      </c>
      <c r="E2523" s="43">
        <f>IF(VLOOKUP(S2523,'DD-Lookup'!$J$6:$L$50,3,FALSE)="Monthly",(YEAR(AC2523)-YEAR(AB2523))*12+MONTH(AC2523)-MONTH(AB2523)+1,(AC2523-AB2523+1))</f>
        <v>1</v>
      </c>
      <c r="F2523" s="210">
        <f t="shared" si="200"/>
        <v>50000</v>
      </c>
      <c r="G2523" s="199">
        <v>1354813</v>
      </c>
      <c r="H2523" s="195">
        <v>37049.375659722202</v>
      </c>
      <c r="I2523" t="s">
        <v>3076</v>
      </c>
      <c r="M2523" t="s">
        <v>3437</v>
      </c>
      <c r="N2523" t="s">
        <v>2653</v>
      </c>
      <c r="O2523" t="s">
        <v>3359</v>
      </c>
      <c r="Q2523" s="196">
        <v>50000</v>
      </c>
      <c r="S2523" t="s">
        <v>3347</v>
      </c>
      <c r="T2523" t="s">
        <v>3557</v>
      </c>
      <c r="U2523" s="198">
        <v>27.64</v>
      </c>
      <c r="V2523" t="s">
        <v>2457</v>
      </c>
      <c r="W2523" t="s">
        <v>2655</v>
      </c>
      <c r="X2523" t="s">
        <v>2656</v>
      </c>
      <c r="Y2523" t="s">
        <v>2778</v>
      </c>
      <c r="Z2523" t="s">
        <v>2995</v>
      </c>
      <c r="AA2523">
        <v>115469</v>
      </c>
      <c r="AB2523" s="195">
        <v>37073</v>
      </c>
      <c r="AC2523" s="195">
        <v>37103</v>
      </c>
    </row>
    <row r="2524" spans="1:29" x14ac:dyDescent="0.25">
      <c r="A2524" s="43" t="str">
        <f t="shared" si="196"/>
        <v>US Power Physical</v>
      </c>
      <c r="B2524" s="43" t="str">
        <f t="shared" si="197"/>
        <v>US</v>
      </c>
      <c r="C2524" s="43" t="str">
        <f t="shared" si="198"/>
        <v>Power</v>
      </c>
      <c r="D2524" s="43" t="str">
        <f t="shared" si="199"/>
        <v>Physical</v>
      </c>
      <c r="E2524" s="43">
        <f>IF(VLOOKUP(S2524,'DD-Lookup'!$J$6:$L$50,3,FALSE)="Monthly",(YEAR(AC2524)-YEAR(AB2524))*12+MONTH(AC2524)-MONTH(AB2524)+1,(AC2524-AB2524+1))</f>
        <v>1</v>
      </c>
      <c r="F2524" s="210">
        <f t="shared" si="200"/>
        <v>50</v>
      </c>
      <c r="G2524" s="199">
        <v>1354814</v>
      </c>
      <c r="H2524" s="195">
        <v>37049.3756712963</v>
      </c>
      <c r="I2524" t="s">
        <v>2276</v>
      </c>
      <c r="M2524" t="s">
        <v>2766</v>
      </c>
      <c r="N2524" t="s">
        <v>3361</v>
      </c>
      <c r="O2524" t="s">
        <v>3647</v>
      </c>
      <c r="P2524" s="196">
        <v>50</v>
      </c>
      <c r="S2524" t="s">
        <v>3340</v>
      </c>
      <c r="T2524" t="s">
        <v>3557</v>
      </c>
      <c r="U2524" s="198">
        <v>32.25</v>
      </c>
      <c r="V2524" t="s">
        <v>3483</v>
      </c>
      <c r="W2524" t="s">
        <v>2781</v>
      </c>
      <c r="X2524" t="s">
        <v>3370</v>
      </c>
      <c r="Y2524" t="s">
        <v>2662</v>
      </c>
      <c r="Z2524" t="s">
        <v>2990</v>
      </c>
      <c r="AA2524">
        <v>636927.1</v>
      </c>
      <c r="AB2524" s="195">
        <v>37050.875011574099</v>
      </c>
      <c r="AC2524" s="195">
        <v>37050.875011574099</v>
      </c>
    </row>
    <row r="2525" spans="1:29" x14ac:dyDescent="0.25">
      <c r="A2525" s="43" t="str">
        <f t="shared" si="196"/>
        <v>US Natural Gas Financial</v>
      </c>
      <c r="B2525" s="43" t="str">
        <f t="shared" si="197"/>
        <v>US</v>
      </c>
      <c r="C2525" s="43" t="str">
        <f t="shared" si="198"/>
        <v>Natural Gas</v>
      </c>
      <c r="D2525" s="43" t="str">
        <f t="shared" si="199"/>
        <v>Financial</v>
      </c>
      <c r="E2525" s="43">
        <f>IF(VLOOKUP(S2525,'DD-Lookup'!$J$6:$L$50,3,FALSE)="Monthly",(YEAR(AC2525)-YEAR(AB2525))*12+MONTH(AC2525)-MONTH(AB2525)+1,(AC2525-AB2525+1))</f>
        <v>23</v>
      </c>
      <c r="F2525" s="210">
        <f t="shared" si="200"/>
        <v>345000</v>
      </c>
      <c r="G2525" s="199">
        <v>1354816</v>
      </c>
      <c r="H2525" s="195">
        <v>37049.375682870399</v>
      </c>
      <c r="I2525" t="s">
        <v>2402</v>
      </c>
      <c r="M2525" t="s">
        <v>3341</v>
      </c>
      <c r="N2525" t="s">
        <v>2281</v>
      </c>
      <c r="O2525" t="s">
        <v>2156</v>
      </c>
      <c r="Q2525" s="196">
        <v>15000</v>
      </c>
      <c r="S2525" t="s">
        <v>3342</v>
      </c>
      <c r="T2525" t="s">
        <v>3557</v>
      </c>
      <c r="U2525" s="198">
        <v>3.6850000000000001</v>
      </c>
      <c r="V2525" t="s">
        <v>4233</v>
      </c>
      <c r="W2525" t="s">
        <v>2512</v>
      </c>
      <c r="X2525" t="s">
        <v>2170</v>
      </c>
      <c r="Y2525" t="s">
        <v>3575</v>
      </c>
      <c r="Z2525" t="s">
        <v>2995</v>
      </c>
      <c r="AA2525" t="s">
        <v>845</v>
      </c>
      <c r="AB2525" s="195">
        <v>37050.875011574099</v>
      </c>
      <c r="AC2525" s="195">
        <v>37072.875011574099</v>
      </c>
    </row>
    <row r="2526" spans="1:29" x14ac:dyDescent="0.25">
      <c r="A2526" s="43" t="str">
        <f t="shared" si="196"/>
        <v>US Natural Gas Physical</v>
      </c>
      <c r="B2526" s="43" t="str">
        <f t="shared" si="197"/>
        <v>US</v>
      </c>
      <c r="C2526" s="43" t="str">
        <f t="shared" si="198"/>
        <v>Natural Gas</v>
      </c>
      <c r="D2526" s="43" t="str">
        <f t="shared" si="199"/>
        <v>Physical</v>
      </c>
      <c r="E2526" s="43">
        <f>IF(VLOOKUP(S2526,'DD-Lookup'!$J$6:$L$50,3,FALSE)="Monthly",(YEAR(AC2526)-YEAR(AB2526))*12+MONTH(AC2526)-MONTH(AB2526)+1,(AC2526-AB2526+1))</f>
        <v>1</v>
      </c>
      <c r="F2526" s="210">
        <f t="shared" si="200"/>
        <v>9100</v>
      </c>
      <c r="G2526" s="199">
        <v>1354815</v>
      </c>
      <c r="H2526" s="195">
        <v>37049.375682870399</v>
      </c>
      <c r="I2526" t="s">
        <v>3443</v>
      </c>
      <c r="M2526" t="s">
        <v>3341</v>
      </c>
      <c r="N2526" t="s">
        <v>3747</v>
      </c>
      <c r="O2526" t="s">
        <v>442</v>
      </c>
      <c r="Q2526" s="196">
        <v>9100</v>
      </c>
      <c r="S2526" t="s">
        <v>3342</v>
      </c>
      <c r="T2526" t="s">
        <v>3557</v>
      </c>
      <c r="U2526" s="198">
        <v>3.7749999999999999</v>
      </c>
      <c r="V2526" t="s">
        <v>2346</v>
      </c>
      <c r="W2526" t="s">
        <v>2509</v>
      </c>
      <c r="X2526" t="s">
        <v>2510</v>
      </c>
      <c r="Y2526" t="s">
        <v>2469</v>
      </c>
      <c r="Z2526" t="s">
        <v>2995</v>
      </c>
      <c r="AA2526">
        <v>837211</v>
      </c>
      <c r="AB2526" s="195">
        <v>37050.875011574099</v>
      </c>
      <c r="AC2526" s="195">
        <v>37050.875011574099</v>
      </c>
    </row>
    <row r="2527" spans="1:29" x14ac:dyDescent="0.25">
      <c r="A2527" s="43" t="str">
        <f t="shared" si="196"/>
        <v>US Natural Gas Physical</v>
      </c>
      <c r="B2527" s="43" t="str">
        <f t="shared" si="197"/>
        <v>US</v>
      </c>
      <c r="C2527" s="43" t="str">
        <f t="shared" si="198"/>
        <v>Natural Gas</v>
      </c>
      <c r="D2527" s="43" t="str">
        <f t="shared" si="199"/>
        <v>Physical</v>
      </c>
      <c r="E2527" s="43">
        <f>IF(VLOOKUP(S2527,'DD-Lookup'!$J$6:$L$50,3,FALSE)="Monthly",(YEAR(AC2527)-YEAR(AB2527))*12+MONTH(AC2527)-MONTH(AB2527)+1,(AC2527-AB2527+1))</f>
        <v>1</v>
      </c>
      <c r="F2527" s="210">
        <f t="shared" si="200"/>
        <v>10000</v>
      </c>
      <c r="G2527" s="199">
        <v>1354818</v>
      </c>
      <c r="H2527" s="195">
        <v>37049.375706018502</v>
      </c>
      <c r="I2527" t="s">
        <v>3100</v>
      </c>
      <c r="M2527" t="s">
        <v>3341</v>
      </c>
      <c r="N2527" t="s">
        <v>3747</v>
      </c>
      <c r="O2527" t="s">
        <v>396</v>
      </c>
      <c r="Q2527" s="196">
        <v>10000</v>
      </c>
      <c r="S2527" t="s">
        <v>3342</v>
      </c>
      <c r="T2527" t="s">
        <v>3557</v>
      </c>
      <c r="U2527" s="198">
        <v>3.5150000000000001</v>
      </c>
      <c r="V2527" t="s">
        <v>2228</v>
      </c>
      <c r="W2527" t="s">
        <v>2347</v>
      </c>
      <c r="X2527" t="s">
        <v>2484</v>
      </c>
      <c r="Y2527" t="s">
        <v>2469</v>
      </c>
      <c r="Z2527" t="s">
        <v>2995</v>
      </c>
      <c r="AA2527">
        <v>837213</v>
      </c>
      <c r="AB2527" s="195">
        <v>37050.875011574099</v>
      </c>
      <c r="AC2527" s="195">
        <v>37050.875011574099</v>
      </c>
    </row>
    <row r="2528" spans="1:29" x14ac:dyDescent="0.25">
      <c r="A2528" s="43" t="str">
        <f t="shared" si="196"/>
        <v>US Natural Gas Physical</v>
      </c>
      <c r="B2528" s="43" t="str">
        <f t="shared" si="197"/>
        <v>US</v>
      </c>
      <c r="C2528" s="43" t="str">
        <f t="shared" si="198"/>
        <v>Natural Gas</v>
      </c>
      <c r="D2528" s="43" t="str">
        <f t="shared" si="199"/>
        <v>Physical</v>
      </c>
      <c r="E2528" s="43">
        <f>IF(VLOOKUP(S2528,'DD-Lookup'!$J$6:$L$50,3,FALSE)="Monthly",(YEAR(AC2528)-YEAR(AB2528))*12+MONTH(AC2528)-MONTH(AB2528)+1,(AC2528-AB2528+1))</f>
        <v>1</v>
      </c>
      <c r="F2528" s="210">
        <f t="shared" si="200"/>
        <v>7000</v>
      </c>
      <c r="G2528" s="199">
        <v>1354820</v>
      </c>
      <c r="H2528" s="195">
        <v>37049.375787037003</v>
      </c>
      <c r="I2528" t="s">
        <v>3634</v>
      </c>
      <c r="M2528" t="s">
        <v>3341</v>
      </c>
      <c r="N2528" t="s">
        <v>3747</v>
      </c>
      <c r="O2528" t="s">
        <v>396</v>
      </c>
      <c r="Q2528" s="196">
        <v>7000</v>
      </c>
      <c r="S2528" t="s">
        <v>3342</v>
      </c>
      <c r="T2528" t="s">
        <v>3557</v>
      </c>
      <c r="U2528" s="198">
        <v>3.5150000000000001</v>
      </c>
      <c r="V2528" t="s">
        <v>3635</v>
      </c>
      <c r="W2528" t="s">
        <v>2347</v>
      </c>
      <c r="X2528" t="s">
        <v>2484</v>
      </c>
      <c r="Y2528" t="s">
        <v>2469</v>
      </c>
      <c r="Z2528" t="s">
        <v>2995</v>
      </c>
      <c r="AA2528">
        <v>837214</v>
      </c>
      <c r="AB2528" s="195">
        <v>37050.875011574099</v>
      </c>
      <c r="AC2528" s="195">
        <v>37050.875011574099</v>
      </c>
    </row>
    <row r="2529" spans="1:29" x14ac:dyDescent="0.25">
      <c r="A2529" s="43" t="str">
        <f t="shared" si="196"/>
        <v>US Natural Gas Physical</v>
      </c>
      <c r="B2529" s="43" t="str">
        <f t="shared" si="197"/>
        <v>US</v>
      </c>
      <c r="C2529" s="43" t="str">
        <f t="shared" si="198"/>
        <v>Natural Gas</v>
      </c>
      <c r="D2529" s="43" t="str">
        <f t="shared" si="199"/>
        <v>Physical</v>
      </c>
      <c r="E2529" s="43">
        <f>IF(VLOOKUP(S2529,'DD-Lookup'!$J$6:$L$50,3,FALSE)="Monthly",(YEAR(AC2529)-YEAR(AB2529))*12+MONTH(AC2529)-MONTH(AB2529)+1,(AC2529-AB2529+1))</f>
        <v>1</v>
      </c>
      <c r="F2529" s="210">
        <f t="shared" si="200"/>
        <v>25000</v>
      </c>
      <c r="G2529" s="199">
        <v>1354819</v>
      </c>
      <c r="H2529" s="195">
        <v>37049.375787037003</v>
      </c>
      <c r="I2529" t="s">
        <v>3443</v>
      </c>
      <c r="M2529" t="s">
        <v>3341</v>
      </c>
      <c r="N2529" t="s">
        <v>3747</v>
      </c>
      <c r="O2529" t="s">
        <v>2722</v>
      </c>
      <c r="Q2529" s="196">
        <v>25000</v>
      </c>
      <c r="S2529" t="s">
        <v>3342</v>
      </c>
      <c r="T2529" t="s">
        <v>3557</v>
      </c>
      <c r="U2529" s="198">
        <v>3.67</v>
      </c>
      <c r="V2529" t="s">
        <v>3338</v>
      </c>
      <c r="W2529" t="s">
        <v>2175</v>
      </c>
      <c r="X2529" t="s">
        <v>2176</v>
      </c>
      <c r="Y2529" t="s">
        <v>2469</v>
      </c>
      <c r="Z2529" t="s">
        <v>2995</v>
      </c>
      <c r="AA2529">
        <v>837215</v>
      </c>
      <c r="AB2529" s="195">
        <v>37050.875011574099</v>
      </c>
      <c r="AC2529" s="195">
        <v>37050.875011574099</v>
      </c>
    </row>
    <row r="2530" spans="1:29" x14ac:dyDescent="0.25">
      <c r="A2530" s="43" t="str">
        <f t="shared" si="196"/>
        <v>US Natural Gas Financial</v>
      </c>
      <c r="B2530" s="43" t="str">
        <f t="shared" si="197"/>
        <v>US</v>
      </c>
      <c r="C2530" s="43" t="str">
        <f t="shared" si="198"/>
        <v>Natural Gas</v>
      </c>
      <c r="D2530" s="43" t="str">
        <f t="shared" si="199"/>
        <v>Financial</v>
      </c>
      <c r="E2530" s="43">
        <f>IF(VLOOKUP(S2530,'DD-Lookup'!$J$6:$L$50,3,FALSE)="Monthly",(YEAR(AC2530)-YEAR(AB2530))*12+MONTH(AC2530)-MONTH(AB2530)+1,(AC2530-AB2530+1))</f>
        <v>151</v>
      </c>
      <c r="F2530" s="210">
        <f t="shared" si="200"/>
        <v>755000</v>
      </c>
      <c r="G2530" s="199">
        <v>1354821</v>
      </c>
      <c r="H2530" s="195">
        <v>37049.375798611101</v>
      </c>
      <c r="I2530" t="s">
        <v>2257</v>
      </c>
      <c r="M2530" t="s">
        <v>3341</v>
      </c>
      <c r="N2530" t="s">
        <v>2281</v>
      </c>
      <c r="O2530" t="s">
        <v>2491</v>
      </c>
      <c r="Q2530" s="196">
        <v>5000</v>
      </c>
      <c r="S2530" t="s">
        <v>3342</v>
      </c>
      <c r="T2530" t="s">
        <v>3557</v>
      </c>
      <c r="U2530" s="198">
        <v>4.25</v>
      </c>
      <c r="V2530" t="s">
        <v>3919</v>
      </c>
      <c r="W2530" t="s">
        <v>2853</v>
      </c>
      <c r="X2530" t="s">
        <v>2282</v>
      </c>
      <c r="Y2530" t="s">
        <v>3575</v>
      </c>
      <c r="Z2530" t="s">
        <v>2995</v>
      </c>
      <c r="AA2530" t="s">
        <v>846</v>
      </c>
      <c r="AB2530" s="195">
        <v>37196</v>
      </c>
      <c r="AC2530" s="195">
        <v>37346</v>
      </c>
    </row>
    <row r="2531" spans="1:29" x14ac:dyDescent="0.25">
      <c r="A2531" s="43" t="str">
        <f t="shared" si="196"/>
        <v>US Natural Gas Financial</v>
      </c>
      <c r="B2531" s="43" t="str">
        <f t="shared" si="197"/>
        <v>US</v>
      </c>
      <c r="C2531" s="43" t="str">
        <f t="shared" si="198"/>
        <v>Natural Gas</v>
      </c>
      <c r="D2531" s="43" t="str">
        <f t="shared" si="199"/>
        <v>Financial</v>
      </c>
      <c r="E2531" s="43">
        <f>IF(VLOOKUP(S2531,'DD-Lookup'!$J$6:$L$50,3,FALSE)="Monthly",(YEAR(AC2531)-YEAR(AB2531))*12+MONTH(AC2531)-MONTH(AB2531)+1,(AC2531-AB2531+1))</f>
        <v>31</v>
      </c>
      <c r="F2531" s="210">
        <f t="shared" si="200"/>
        <v>232500</v>
      </c>
      <c r="G2531" s="199">
        <v>1354822</v>
      </c>
      <c r="H2531" s="195">
        <v>37049.3758101852</v>
      </c>
      <c r="I2531" t="s">
        <v>3466</v>
      </c>
      <c r="M2531" t="s">
        <v>3341</v>
      </c>
      <c r="N2531" t="s">
        <v>2281</v>
      </c>
      <c r="O2531" t="s">
        <v>2475</v>
      </c>
      <c r="Q2531" s="196">
        <v>7500</v>
      </c>
      <c r="S2531" t="s">
        <v>3342</v>
      </c>
      <c r="T2531" t="s">
        <v>3557</v>
      </c>
      <c r="U2531" s="198">
        <v>3.7850000000000001</v>
      </c>
      <c r="V2531" t="s">
        <v>2372</v>
      </c>
      <c r="W2531" t="s">
        <v>2853</v>
      </c>
      <c r="X2531" t="s">
        <v>2282</v>
      </c>
      <c r="Y2531" t="s">
        <v>3575</v>
      </c>
      <c r="Z2531" t="s">
        <v>2995</v>
      </c>
      <c r="AA2531" t="s">
        <v>847</v>
      </c>
      <c r="AB2531" s="195">
        <v>37073.875</v>
      </c>
      <c r="AC2531" s="195">
        <v>37103.875</v>
      </c>
    </row>
    <row r="2532" spans="1:29" x14ac:dyDescent="0.25">
      <c r="A2532" s="43" t="str">
        <f t="shared" si="196"/>
        <v>US Natural Gas Physical</v>
      </c>
      <c r="B2532" s="43" t="str">
        <f t="shared" si="197"/>
        <v>US</v>
      </c>
      <c r="C2532" s="43" t="str">
        <f t="shared" si="198"/>
        <v>Natural Gas</v>
      </c>
      <c r="D2532" s="43" t="str">
        <f t="shared" si="199"/>
        <v>Physical</v>
      </c>
      <c r="E2532" s="43">
        <f>IF(VLOOKUP(S2532,'DD-Lookup'!$J$6:$L$50,3,FALSE)="Monthly",(YEAR(AC2532)-YEAR(AB2532))*12+MONTH(AC2532)-MONTH(AB2532)+1,(AC2532-AB2532+1))</f>
        <v>1</v>
      </c>
      <c r="F2532" s="210">
        <f t="shared" si="200"/>
        <v>5000</v>
      </c>
      <c r="G2532" s="199">
        <v>1354823</v>
      </c>
      <c r="H2532" s="195">
        <v>37049.3758101852</v>
      </c>
      <c r="I2532" t="s">
        <v>2273</v>
      </c>
      <c r="M2532" t="s">
        <v>3341</v>
      </c>
      <c r="N2532" t="s">
        <v>3747</v>
      </c>
      <c r="O2532" t="s">
        <v>453</v>
      </c>
      <c r="P2532" s="196">
        <v>5000</v>
      </c>
      <c r="S2532" t="s">
        <v>3342</v>
      </c>
      <c r="T2532" t="s">
        <v>3557</v>
      </c>
      <c r="U2532" s="198">
        <v>5.5</v>
      </c>
      <c r="V2532" t="s">
        <v>3755</v>
      </c>
      <c r="W2532" t="s">
        <v>454</v>
      </c>
      <c r="X2532" t="s">
        <v>3092</v>
      </c>
      <c r="Y2532" t="s">
        <v>2469</v>
      </c>
      <c r="Z2532" t="s">
        <v>2995</v>
      </c>
      <c r="AA2532">
        <v>837217</v>
      </c>
      <c r="AB2532" s="195">
        <v>37050.875011574099</v>
      </c>
      <c r="AC2532" s="195">
        <v>37050.875011574099</v>
      </c>
    </row>
    <row r="2533" spans="1:29" x14ac:dyDescent="0.25">
      <c r="A2533" s="43" t="str">
        <f t="shared" si="196"/>
        <v>US Natural Gas Physical</v>
      </c>
      <c r="B2533" s="43" t="str">
        <f t="shared" si="197"/>
        <v>US</v>
      </c>
      <c r="C2533" s="43" t="str">
        <f t="shared" si="198"/>
        <v>Natural Gas</v>
      </c>
      <c r="D2533" s="43" t="str">
        <f t="shared" si="199"/>
        <v>Physical</v>
      </c>
      <c r="E2533" s="43">
        <f>IF(VLOOKUP(S2533,'DD-Lookup'!$J$6:$L$50,3,FALSE)="Monthly",(YEAR(AC2533)-YEAR(AB2533))*12+MONTH(AC2533)-MONTH(AB2533)+1,(AC2533-AB2533+1))</f>
        <v>1</v>
      </c>
      <c r="F2533" s="210">
        <f t="shared" si="200"/>
        <v>3935</v>
      </c>
      <c r="G2533" s="199">
        <v>1354824</v>
      </c>
      <c r="H2533" s="195">
        <v>37049.375844907401</v>
      </c>
      <c r="I2533" t="s">
        <v>2470</v>
      </c>
      <c r="M2533" t="s">
        <v>3341</v>
      </c>
      <c r="N2533" t="s">
        <v>3747</v>
      </c>
      <c r="O2533" t="s">
        <v>392</v>
      </c>
      <c r="Q2533" s="196">
        <v>3935</v>
      </c>
      <c r="S2533" t="s">
        <v>3342</v>
      </c>
      <c r="T2533" t="s">
        <v>3557</v>
      </c>
      <c r="U2533" s="198">
        <v>3.5249999999999999</v>
      </c>
      <c r="V2533" t="s">
        <v>2471</v>
      </c>
      <c r="W2533" t="s">
        <v>2498</v>
      </c>
      <c r="X2533" t="s">
        <v>2499</v>
      </c>
      <c r="Y2533" t="s">
        <v>2469</v>
      </c>
      <c r="Z2533" t="s">
        <v>2995</v>
      </c>
      <c r="AA2533">
        <v>837218</v>
      </c>
      <c r="AB2533" s="195">
        <v>37050.875011574099</v>
      </c>
      <c r="AC2533" s="195">
        <v>37050.875011574099</v>
      </c>
    </row>
    <row r="2534" spans="1:29" x14ac:dyDescent="0.25">
      <c r="A2534" s="43" t="str">
        <f t="shared" si="196"/>
        <v xml:space="preserve"> Natural Gas Physical</v>
      </c>
      <c r="B2534" s="43" t="str">
        <f t="shared" si="197"/>
        <v/>
      </c>
      <c r="C2534" s="43" t="str">
        <f t="shared" si="198"/>
        <v>Natural Gas</v>
      </c>
      <c r="D2534" s="43" t="str">
        <f t="shared" si="199"/>
        <v>Physical</v>
      </c>
      <c r="E2534" s="43">
        <f>IF(VLOOKUP(S2534,'DD-Lookup'!$J$6:$L$50,3,FALSE)="Monthly",(YEAR(AC2534)-YEAR(AB2534))*12+MONTH(AC2534)-MONTH(AB2534)+1,(AC2534-AB2534+1))</f>
        <v>1</v>
      </c>
      <c r="F2534" s="210">
        <f t="shared" si="200"/>
        <v>1091</v>
      </c>
      <c r="G2534" s="199">
        <v>1354825</v>
      </c>
      <c r="H2534" s="195">
        <v>37049.375868055598</v>
      </c>
      <c r="I2534" t="s">
        <v>2440</v>
      </c>
      <c r="M2534" t="s">
        <v>3341</v>
      </c>
      <c r="N2534" t="s">
        <v>2492</v>
      </c>
      <c r="O2534" t="s">
        <v>803</v>
      </c>
      <c r="Q2534" s="196">
        <v>1091</v>
      </c>
      <c r="S2534" t="s">
        <v>3342</v>
      </c>
      <c r="T2534" t="s">
        <v>3557</v>
      </c>
      <c r="U2534" s="198">
        <v>3.7875000000000001</v>
      </c>
      <c r="V2534" t="s">
        <v>2564</v>
      </c>
      <c r="W2534" t="s">
        <v>2493</v>
      </c>
      <c r="X2534" t="s">
        <v>2494</v>
      </c>
      <c r="Y2534" t="s">
        <v>2469</v>
      </c>
      <c r="Z2534" t="s">
        <v>2995</v>
      </c>
      <c r="AA2534">
        <v>837219</v>
      </c>
      <c r="AB2534" s="195">
        <v>37050.875011574099</v>
      </c>
      <c r="AC2534" s="195">
        <v>37050.875011574099</v>
      </c>
    </row>
    <row r="2535" spans="1:29" x14ac:dyDescent="0.25">
      <c r="A2535" s="43" t="str">
        <f t="shared" si="196"/>
        <v>US Natural Gas Financial</v>
      </c>
      <c r="B2535" s="43" t="str">
        <f t="shared" si="197"/>
        <v>US</v>
      </c>
      <c r="C2535" s="43" t="str">
        <f t="shared" si="198"/>
        <v>Natural Gas</v>
      </c>
      <c r="D2535" s="43" t="str">
        <f t="shared" si="199"/>
        <v>Financial</v>
      </c>
      <c r="E2535" s="43">
        <f>IF(VLOOKUP(S2535,'DD-Lookup'!$J$6:$L$50,3,FALSE)="Monthly",(YEAR(AC2535)-YEAR(AB2535))*12+MONTH(AC2535)-MONTH(AB2535)+1,(AC2535-AB2535+1))</f>
        <v>151</v>
      </c>
      <c r="F2535" s="210">
        <f t="shared" si="200"/>
        <v>1510000</v>
      </c>
      <c r="G2535" s="199">
        <v>1354826</v>
      </c>
      <c r="H2535" s="195">
        <v>37049.375879629602</v>
      </c>
      <c r="I2535" t="s">
        <v>2472</v>
      </c>
      <c r="M2535" t="s">
        <v>3341</v>
      </c>
      <c r="N2535" t="s">
        <v>2476</v>
      </c>
      <c r="O2535" t="s">
        <v>3686</v>
      </c>
      <c r="P2535" s="196">
        <v>10000</v>
      </c>
      <c r="S2535" t="s">
        <v>3342</v>
      </c>
      <c r="T2535" t="s">
        <v>3557</v>
      </c>
      <c r="U2535" s="198">
        <v>3.5000000000000003E-2</v>
      </c>
      <c r="V2535" t="s">
        <v>3318</v>
      </c>
      <c r="W2535" t="s">
        <v>3333</v>
      </c>
      <c r="X2535" t="s">
        <v>3334</v>
      </c>
      <c r="Y2535" t="s">
        <v>3575</v>
      </c>
      <c r="Z2535" t="s">
        <v>2995</v>
      </c>
      <c r="AA2535" t="s">
        <v>848</v>
      </c>
      <c r="AB2535" s="195">
        <v>37196</v>
      </c>
      <c r="AC2535" s="195">
        <v>37346</v>
      </c>
    </row>
    <row r="2536" spans="1:29" x14ac:dyDescent="0.25">
      <c r="A2536" s="43" t="str">
        <f t="shared" si="196"/>
        <v>US Natural Gas Physical</v>
      </c>
      <c r="B2536" s="43" t="str">
        <f t="shared" si="197"/>
        <v>US</v>
      </c>
      <c r="C2536" s="43" t="str">
        <f t="shared" si="198"/>
        <v>Natural Gas</v>
      </c>
      <c r="D2536" s="43" t="str">
        <f t="shared" si="199"/>
        <v>Physical</v>
      </c>
      <c r="E2536" s="43">
        <f>IF(VLOOKUP(S2536,'DD-Lookup'!$J$6:$L$50,3,FALSE)="Monthly",(YEAR(AC2536)-YEAR(AB2536))*12+MONTH(AC2536)-MONTH(AB2536)+1,(AC2536-AB2536+1))</f>
        <v>1</v>
      </c>
      <c r="F2536" s="210">
        <f t="shared" si="200"/>
        <v>10000</v>
      </c>
      <c r="G2536" s="199">
        <v>1354827</v>
      </c>
      <c r="H2536" s="195">
        <v>37049.375949074099</v>
      </c>
      <c r="I2536" t="s">
        <v>2172</v>
      </c>
      <c r="M2536" t="s">
        <v>3341</v>
      </c>
      <c r="N2536" t="s">
        <v>3747</v>
      </c>
      <c r="O2536" t="s">
        <v>392</v>
      </c>
      <c r="Q2536" s="196">
        <v>10000</v>
      </c>
      <c r="S2536" t="s">
        <v>3342</v>
      </c>
      <c r="T2536" t="s">
        <v>3557</v>
      </c>
      <c r="U2536" s="198">
        <v>3.5325000000000002</v>
      </c>
      <c r="V2536" t="s">
        <v>3847</v>
      </c>
      <c r="W2536" t="s">
        <v>2498</v>
      </c>
      <c r="X2536" t="s">
        <v>2499</v>
      </c>
      <c r="Y2536" t="s">
        <v>2469</v>
      </c>
      <c r="Z2536" t="s">
        <v>2995</v>
      </c>
      <c r="AA2536">
        <v>837220</v>
      </c>
      <c r="AB2536" s="195">
        <v>37050.875011574099</v>
      </c>
      <c r="AC2536" s="195">
        <v>37050.875011574099</v>
      </c>
    </row>
    <row r="2537" spans="1:29" x14ac:dyDescent="0.25">
      <c r="A2537" s="43" t="str">
        <f t="shared" si="196"/>
        <v>US Power Physical</v>
      </c>
      <c r="B2537" s="43" t="str">
        <f t="shared" si="197"/>
        <v>US</v>
      </c>
      <c r="C2537" s="43" t="str">
        <f t="shared" si="198"/>
        <v>Power</v>
      </c>
      <c r="D2537" s="43" t="str">
        <f t="shared" si="199"/>
        <v>Physical</v>
      </c>
      <c r="E2537" s="43">
        <f>IF(VLOOKUP(S2537,'DD-Lookup'!$J$6:$L$50,3,FALSE)="Monthly",(YEAR(AC2537)-YEAR(AB2537))*12+MONTH(AC2537)-MONTH(AB2537)+1,(AC2537-AB2537+1))</f>
        <v>92</v>
      </c>
      <c r="F2537" s="210">
        <f t="shared" si="200"/>
        <v>2300</v>
      </c>
      <c r="G2537" s="199">
        <v>1354828</v>
      </c>
      <c r="H2537" s="195">
        <v>37049.375960648104</v>
      </c>
      <c r="I2537" t="s">
        <v>3360</v>
      </c>
      <c r="M2537" t="s">
        <v>2766</v>
      </c>
      <c r="N2537" t="s">
        <v>3310</v>
      </c>
      <c r="O2537" t="s">
        <v>744</v>
      </c>
      <c r="Q2537" s="196">
        <v>25</v>
      </c>
      <c r="S2537" t="s">
        <v>3340</v>
      </c>
      <c r="T2537" t="s">
        <v>3557</v>
      </c>
      <c r="U2537" s="198">
        <v>98</v>
      </c>
      <c r="V2537" t="s">
        <v>2696</v>
      </c>
      <c r="W2537" t="s">
        <v>3152</v>
      </c>
      <c r="X2537" t="s">
        <v>3154</v>
      </c>
      <c r="Y2537" t="s">
        <v>2662</v>
      </c>
      <c r="Z2537" t="s">
        <v>2990</v>
      </c>
      <c r="AA2537">
        <v>636928.1</v>
      </c>
      <c r="AB2537" s="195">
        <v>37438</v>
      </c>
      <c r="AC2537" s="195">
        <v>37529</v>
      </c>
    </row>
    <row r="2538" spans="1:29" x14ac:dyDescent="0.25">
      <c r="A2538" s="43" t="str">
        <f t="shared" si="196"/>
        <v>US Crude Financial</v>
      </c>
      <c r="B2538" s="43" t="str">
        <f t="shared" si="197"/>
        <v>US</v>
      </c>
      <c r="C2538" s="43" t="str">
        <f t="shared" si="198"/>
        <v>Crude</v>
      </c>
      <c r="D2538" s="43" t="str">
        <f t="shared" si="199"/>
        <v>Financial</v>
      </c>
      <c r="E2538" s="43">
        <f>IF(VLOOKUP(S2538,'DD-Lookup'!$J$6:$L$50,3,FALSE)="Monthly",(YEAR(AC2538)-YEAR(AB2538))*12+MONTH(AC2538)-MONTH(AB2538)+1,(AC2538-AB2538+1))</f>
        <v>1</v>
      </c>
      <c r="F2538" s="210">
        <f t="shared" si="200"/>
        <v>50000</v>
      </c>
      <c r="G2538" s="199">
        <v>1354829</v>
      </c>
      <c r="H2538" s="195">
        <v>37049.375983796301</v>
      </c>
      <c r="I2538" t="s">
        <v>3527</v>
      </c>
      <c r="M2538" t="s">
        <v>3437</v>
      </c>
      <c r="N2538" t="s">
        <v>2653</v>
      </c>
      <c r="O2538" t="s">
        <v>3359</v>
      </c>
      <c r="Q2538" s="196">
        <v>50000</v>
      </c>
      <c r="S2538" t="s">
        <v>3347</v>
      </c>
      <c r="T2538" t="s">
        <v>3557</v>
      </c>
      <c r="U2538" s="198">
        <v>27.66</v>
      </c>
      <c r="V2538" t="s">
        <v>2200</v>
      </c>
      <c r="W2538" t="s">
        <v>2655</v>
      </c>
      <c r="X2538" t="s">
        <v>2656</v>
      </c>
      <c r="Y2538" t="s">
        <v>2778</v>
      </c>
      <c r="Z2538" t="s">
        <v>2995</v>
      </c>
      <c r="AA2538">
        <v>115470</v>
      </c>
      <c r="AB2538" s="195">
        <v>37073</v>
      </c>
      <c r="AC2538" s="195">
        <v>37103</v>
      </c>
    </row>
    <row r="2539" spans="1:29" x14ac:dyDescent="0.25">
      <c r="A2539" s="43" t="str">
        <f t="shared" si="196"/>
        <v>US Natural Gas Physical</v>
      </c>
      <c r="B2539" s="43" t="str">
        <f t="shared" si="197"/>
        <v>US</v>
      </c>
      <c r="C2539" s="43" t="str">
        <f t="shared" si="198"/>
        <v>Natural Gas</v>
      </c>
      <c r="D2539" s="43" t="str">
        <f t="shared" si="199"/>
        <v>Physical</v>
      </c>
      <c r="E2539" s="43">
        <f>IF(VLOOKUP(S2539,'DD-Lookup'!$J$6:$L$50,3,FALSE)="Monthly",(YEAR(AC2539)-YEAR(AB2539))*12+MONTH(AC2539)-MONTH(AB2539)+1,(AC2539-AB2539+1))</f>
        <v>1</v>
      </c>
      <c r="F2539" s="210">
        <f t="shared" si="200"/>
        <v>10000</v>
      </c>
      <c r="G2539" s="199">
        <v>1354830</v>
      </c>
      <c r="H2539" s="195">
        <v>37049.375995370399</v>
      </c>
      <c r="I2539" t="s">
        <v>2172</v>
      </c>
      <c r="M2539" t="s">
        <v>3341</v>
      </c>
      <c r="N2539" t="s">
        <v>3747</v>
      </c>
      <c r="O2539" t="s">
        <v>392</v>
      </c>
      <c r="Q2539" s="196">
        <v>10000</v>
      </c>
      <c r="S2539" t="s">
        <v>3342</v>
      </c>
      <c r="T2539" t="s">
        <v>3557</v>
      </c>
      <c r="U2539" s="198">
        <v>3.5350000000000001</v>
      </c>
      <c r="V2539" t="s">
        <v>3847</v>
      </c>
      <c r="W2539" t="s">
        <v>2498</v>
      </c>
      <c r="X2539" t="s">
        <v>2499</v>
      </c>
      <c r="Y2539" t="s">
        <v>2469</v>
      </c>
      <c r="Z2539" t="s">
        <v>2995</v>
      </c>
      <c r="AA2539">
        <v>837222</v>
      </c>
      <c r="AB2539" s="195">
        <v>37050.875011574099</v>
      </c>
      <c r="AC2539" s="195">
        <v>37050.875011574099</v>
      </c>
    </row>
    <row r="2540" spans="1:29" x14ac:dyDescent="0.25">
      <c r="A2540" s="43" t="str">
        <f t="shared" si="196"/>
        <v>US Natural Gas Physical</v>
      </c>
      <c r="B2540" s="43" t="str">
        <f t="shared" si="197"/>
        <v>US</v>
      </c>
      <c r="C2540" s="43" t="str">
        <f t="shared" si="198"/>
        <v>Natural Gas</v>
      </c>
      <c r="D2540" s="43" t="str">
        <f t="shared" si="199"/>
        <v>Physical</v>
      </c>
      <c r="E2540" s="43">
        <f>IF(VLOOKUP(S2540,'DD-Lookup'!$J$6:$L$50,3,FALSE)="Monthly",(YEAR(AC2540)-YEAR(AB2540))*12+MONTH(AC2540)-MONTH(AB2540)+1,(AC2540-AB2540+1))</f>
        <v>1</v>
      </c>
      <c r="F2540" s="210">
        <f t="shared" si="200"/>
        <v>2500</v>
      </c>
      <c r="G2540" s="199">
        <v>1354832</v>
      </c>
      <c r="H2540" s="195">
        <v>37049.376030092499</v>
      </c>
      <c r="I2540" t="s">
        <v>2527</v>
      </c>
      <c r="M2540" t="s">
        <v>3341</v>
      </c>
      <c r="N2540" t="s">
        <v>3747</v>
      </c>
      <c r="O2540" t="s">
        <v>393</v>
      </c>
      <c r="Q2540" s="196">
        <v>2500</v>
      </c>
      <c r="S2540" t="s">
        <v>3342</v>
      </c>
      <c r="T2540" t="s">
        <v>3557</v>
      </c>
      <c r="U2540" s="198">
        <v>3.4824999999999999</v>
      </c>
      <c r="V2540" t="s">
        <v>2349</v>
      </c>
      <c r="W2540" t="s">
        <v>2347</v>
      </c>
      <c r="X2540" t="s">
        <v>2484</v>
      </c>
      <c r="Y2540" t="s">
        <v>2469</v>
      </c>
      <c r="Z2540" t="s">
        <v>2995</v>
      </c>
      <c r="AA2540">
        <v>837223</v>
      </c>
      <c r="AB2540" s="195">
        <v>37050.875011574099</v>
      </c>
      <c r="AC2540" s="195">
        <v>37050.875011574099</v>
      </c>
    </row>
    <row r="2541" spans="1:29" x14ac:dyDescent="0.25">
      <c r="A2541" s="43" t="str">
        <f t="shared" si="196"/>
        <v>US Natural Gas Physical</v>
      </c>
      <c r="B2541" s="43" t="str">
        <f t="shared" si="197"/>
        <v>US</v>
      </c>
      <c r="C2541" s="43" t="str">
        <f t="shared" si="198"/>
        <v>Natural Gas</v>
      </c>
      <c r="D2541" s="43" t="str">
        <f t="shared" si="199"/>
        <v>Physical</v>
      </c>
      <c r="E2541" s="43">
        <f>IF(VLOOKUP(S2541,'DD-Lookup'!$J$6:$L$50,3,FALSE)="Monthly",(YEAR(AC2541)-YEAR(AB2541))*12+MONTH(AC2541)-MONTH(AB2541)+1,(AC2541-AB2541+1))</f>
        <v>1</v>
      </c>
      <c r="F2541" s="210">
        <f t="shared" si="200"/>
        <v>5000</v>
      </c>
      <c r="G2541" s="199">
        <v>1354831</v>
      </c>
      <c r="H2541" s="195">
        <v>37049.376030092499</v>
      </c>
      <c r="I2541" t="s">
        <v>2286</v>
      </c>
      <c r="M2541" t="s">
        <v>3341</v>
      </c>
      <c r="N2541" t="s">
        <v>3747</v>
      </c>
      <c r="O2541" t="s">
        <v>2722</v>
      </c>
      <c r="P2541" s="196">
        <v>5000</v>
      </c>
      <c r="S2541" t="s">
        <v>3342</v>
      </c>
      <c r="T2541" t="s">
        <v>3557</v>
      </c>
      <c r="U2541" s="198">
        <v>3.67</v>
      </c>
      <c r="V2541" t="s">
        <v>4129</v>
      </c>
      <c r="W2541" t="s">
        <v>2175</v>
      </c>
      <c r="X2541" t="s">
        <v>2176</v>
      </c>
      <c r="Y2541" t="s">
        <v>2469</v>
      </c>
      <c r="Z2541" t="s">
        <v>2995</v>
      </c>
      <c r="AA2541">
        <v>837224</v>
      </c>
      <c r="AB2541" s="195">
        <v>37050.875011574099</v>
      </c>
      <c r="AC2541" s="195">
        <v>37050.875011574099</v>
      </c>
    </row>
    <row r="2542" spans="1:29" x14ac:dyDescent="0.25">
      <c r="A2542" s="43" t="str">
        <f t="shared" si="196"/>
        <v>US Natural Gas Physical</v>
      </c>
      <c r="B2542" s="43" t="str">
        <f t="shared" si="197"/>
        <v>US</v>
      </c>
      <c r="C2542" s="43" t="str">
        <f t="shared" si="198"/>
        <v>Natural Gas</v>
      </c>
      <c r="D2542" s="43" t="str">
        <f t="shared" si="199"/>
        <v>Physical</v>
      </c>
      <c r="E2542" s="43">
        <f>IF(VLOOKUP(S2542,'DD-Lookup'!$J$6:$L$50,3,FALSE)="Monthly",(YEAR(AC2542)-YEAR(AB2542))*12+MONTH(AC2542)-MONTH(AB2542)+1,(AC2542-AB2542+1))</f>
        <v>1</v>
      </c>
      <c r="F2542" s="210">
        <f t="shared" si="200"/>
        <v>5000</v>
      </c>
      <c r="G2542" s="199">
        <v>1354833</v>
      </c>
      <c r="H2542" s="195">
        <v>37049.376041666699</v>
      </c>
      <c r="I2542" t="s">
        <v>2507</v>
      </c>
      <c r="M2542" t="s">
        <v>3341</v>
      </c>
      <c r="N2542" t="s">
        <v>3765</v>
      </c>
      <c r="O2542" t="s">
        <v>469</v>
      </c>
      <c r="Q2542" s="196">
        <v>5000</v>
      </c>
      <c r="S2542" t="s">
        <v>3342</v>
      </c>
      <c r="T2542" t="s">
        <v>3557</v>
      </c>
      <c r="U2542" s="198">
        <v>3.15</v>
      </c>
      <c r="V2542" t="s">
        <v>3159</v>
      </c>
      <c r="W2542" t="s">
        <v>3091</v>
      </c>
      <c r="X2542" t="s">
        <v>3092</v>
      </c>
      <c r="Y2542" t="s">
        <v>2469</v>
      </c>
      <c r="Z2542" t="s">
        <v>2995</v>
      </c>
      <c r="AA2542">
        <v>837225</v>
      </c>
      <c r="AB2542" s="195">
        <v>37050.875011574099</v>
      </c>
      <c r="AC2542" s="195">
        <v>37050.875011574099</v>
      </c>
    </row>
    <row r="2543" spans="1:29" x14ac:dyDescent="0.25">
      <c r="A2543" s="43" t="str">
        <f t="shared" si="196"/>
        <v>US Natural Gas Physical</v>
      </c>
      <c r="B2543" s="43" t="str">
        <f t="shared" si="197"/>
        <v>US</v>
      </c>
      <c r="C2543" s="43" t="str">
        <f t="shared" si="198"/>
        <v>Natural Gas</v>
      </c>
      <c r="D2543" s="43" t="str">
        <f t="shared" si="199"/>
        <v>Physical</v>
      </c>
      <c r="E2543" s="43">
        <f>IF(VLOOKUP(S2543,'DD-Lookup'!$J$6:$L$50,3,FALSE)="Monthly",(YEAR(AC2543)-YEAR(AB2543))*12+MONTH(AC2543)-MONTH(AB2543)+1,(AC2543-AB2543+1))</f>
        <v>1</v>
      </c>
      <c r="F2543" s="210">
        <f t="shared" si="200"/>
        <v>5000</v>
      </c>
      <c r="G2543" s="199">
        <v>1354835</v>
      </c>
      <c r="H2543" s="195">
        <v>37049.376053240703</v>
      </c>
      <c r="I2543" t="s">
        <v>2487</v>
      </c>
      <c r="M2543" t="s">
        <v>3341</v>
      </c>
      <c r="N2543" t="s">
        <v>3747</v>
      </c>
      <c r="O2543" t="s">
        <v>401</v>
      </c>
      <c r="Q2543" s="196">
        <v>5000</v>
      </c>
      <c r="S2543" t="s">
        <v>3342</v>
      </c>
      <c r="T2543" t="s">
        <v>3557</v>
      </c>
      <c r="U2543" s="198">
        <v>3.51</v>
      </c>
      <c r="V2543" t="s">
        <v>2348</v>
      </c>
      <c r="W2543" t="s">
        <v>2347</v>
      </c>
      <c r="X2543" t="s">
        <v>2484</v>
      </c>
      <c r="Y2543" t="s">
        <v>2469</v>
      </c>
      <c r="Z2543" t="s">
        <v>2995</v>
      </c>
      <c r="AA2543">
        <v>837227</v>
      </c>
      <c r="AB2543" s="195">
        <v>37050.875011574099</v>
      </c>
      <c r="AC2543" s="195">
        <v>37050.875011574099</v>
      </c>
    </row>
    <row r="2544" spans="1:29" x14ac:dyDescent="0.25">
      <c r="A2544" s="43" t="str">
        <f t="shared" si="196"/>
        <v>US Natural Gas Physical</v>
      </c>
      <c r="B2544" s="43" t="str">
        <f t="shared" si="197"/>
        <v>US</v>
      </c>
      <c r="C2544" s="43" t="str">
        <f t="shared" si="198"/>
        <v>Natural Gas</v>
      </c>
      <c r="D2544" s="43" t="str">
        <f t="shared" si="199"/>
        <v>Physical</v>
      </c>
      <c r="E2544" s="43">
        <f>IF(VLOOKUP(S2544,'DD-Lookup'!$J$6:$L$50,3,FALSE)="Monthly",(YEAR(AC2544)-YEAR(AB2544))*12+MONTH(AC2544)-MONTH(AB2544)+1,(AC2544-AB2544+1))</f>
        <v>1</v>
      </c>
      <c r="F2544" s="210">
        <f t="shared" si="200"/>
        <v>3000</v>
      </c>
      <c r="G2544" s="199">
        <v>1354834</v>
      </c>
      <c r="H2544" s="195">
        <v>37049.376053240703</v>
      </c>
      <c r="I2544" t="s">
        <v>2527</v>
      </c>
      <c r="M2544" t="s">
        <v>3341</v>
      </c>
      <c r="N2544" t="s">
        <v>3747</v>
      </c>
      <c r="O2544" t="s">
        <v>491</v>
      </c>
      <c r="Q2544" s="196">
        <v>3000</v>
      </c>
      <c r="S2544" t="s">
        <v>3342</v>
      </c>
      <c r="T2544" t="s">
        <v>3557</v>
      </c>
      <c r="U2544" s="198">
        <v>3.5575000000000001</v>
      </c>
      <c r="V2544" t="s">
        <v>3632</v>
      </c>
      <c r="W2544" t="s">
        <v>2498</v>
      </c>
      <c r="X2544" t="s">
        <v>2499</v>
      </c>
      <c r="Y2544" t="s">
        <v>2469</v>
      </c>
      <c r="Z2544" t="s">
        <v>2995</v>
      </c>
      <c r="AA2544">
        <v>837226</v>
      </c>
      <c r="AB2544" s="195">
        <v>37050.875011574099</v>
      </c>
      <c r="AC2544" s="195">
        <v>37050.875011574099</v>
      </c>
    </row>
    <row r="2545" spans="1:29" x14ac:dyDescent="0.25">
      <c r="A2545" s="43" t="str">
        <f t="shared" si="196"/>
        <v>US Natural Gas Physical</v>
      </c>
      <c r="B2545" s="43" t="str">
        <f t="shared" si="197"/>
        <v>US</v>
      </c>
      <c r="C2545" s="43" t="str">
        <f t="shared" si="198"/>
        <v>Natural Gas</v>
      </c>
      <c r="D2545" s="43" t="str">
        <f t="shared" si="199"/>
        <v>Physical</v>
      </c>
      <c r="E2545" s="43">
        <f>IF(VLOOKUP(S2545,'DD-Lookup'!$J$6:$L$50,3,FALSE)="Monthly",(YEAR(AC2545)-YEAR(AB2545))*12+MONTH(AC2545)-MONTH(AB2545)+1,(AC2545-AB2545+1))</f>
        <v>1</v>
      </c>
      <c r="F2545" s="210">
        <f t="shared" si="200"/>
        <v>10000</v>
      </c>
      <c r="G2545" s="199">
        <v>1354836</v>
      </c>
      <c r="H2545" s="195">
        <v>37049.3760763889</v>
      </c>
      <c r="I2545" t="s">
        <v>2172</v>
      </c>
      <c r="M2545" t="s">
        <v>3341</v>
      </c>
      <c r="N2545" t="s">
        <v>3747</v>
      </c>
      <c r="O2545" t="s">
        <v>476</v>
      </c>
      <c r="P2545" s="196">
        <v>10000</v>
      </c>
      <c r="S2545" t="s">
        <v>3342</v>
      </c>
      <c r="T2545" t="s">
        <v>3557</v>
      </c>
      <c r="U2545" s="198">
        <v>3.5</v>
      </c>
      <c r="V2545" t="s">
        <v>3923</v>
      </c>
      <c r="W2545" t="s">
        <v>3099</v>
      </c>
      <c r="X2545" t="s">
        <v>3092</v>
      </c>
      <c r="Y2545" t="s">
        <v>2469</v>
      </c>
      <c r="Z2545" t="s">
        <v>2995</v>
      </c>
      <c r="AA2545">
        <v>837229</v>
      </c>
      <c r="AB2545" s="195">
        <v>37050.875011574099</v>
      </c>
      <c r="AC2545" s="195">
        <v>37050.875011574099</v>
      </c>
    </row>
    <row r="2546" spans="1:29" x14ac:dyDescent="0.25">
      <c r="A2546" s="43" t="str">
        <f t="shared" si="196"/>
        <v>US Natural Gas Physical</v>
      </c>
      <c r="B2546" s="43" t="str">
        <f t="shared" si="197"/>
        <v>US</v>
      </c>
      <c r="C2546" s="43" t="str">
        <f t="shared" si="198"/>
        <v>Natural Gas</v>
      </c>
      <c r="D2546" s="43" t="str">
        <f t="shared" si="199"/>
        <v>Physical</v>
      </c>
      <c r="E2546" s="43">
        <f>IF(VLOOKUP(S2546,'DD-Lookup'!$J$6:$L$50,3,FALSE)="Monthly",(YEAR(AC2546)-YEAR(AB2546))*12+MONTH(AC2546)-MONTH(AB2546)+1,(AC2546-AB2546+1))</f>
        <v>1</v>
      </c>
      <c r="F2546" s="210">
        <f t="shared" si="200"/>
        <v>10000</v>
      </c>
      <c r="G2546" s="199">
        <v>1354837</v>
      </c>
      <c r="H2546" s="195">
        <v>37049.3760763889</v>
      </c>
      <c r="I2546" t="s">
        <v>3085</v>
      </c>
      <c r="M2546" t="s">
        <v>3341</v>
      </c>
      <c r="N2546" t="s">
        <v>3747</v>
      </c>
      <c r="O2546" t="s">
        <v>448</v>
      </c>
      <c r="Q2546" s="196">
        <v>10000</v>
      </c>
      <c r="S2546" t="s">
        <v>3342</v>
      </c>
      <c r="T2546" t="s">
        <v>3557</v>
      </c>
      <c r="U2546" s="198">
        <v>3.625</v>
      </c>
      <c r="V2546" t="s">
        <v>3086</v>
      </c>
      <c r="W2546" t="s">
        <v>2181</v>
      </c>
      <c r="X2546" t="s">
        <v>2182</v>
      </c>
      <c r="Y2546" t="s">
        <v>2469</v>
      </c>
      <c r="Z2546" t="s">
        <v>2995</v>
      </c>
      <c r="AA2546">
        <v>837228</v>
      </c>
      <c r="AB2546" s="195">
        <v>37050.875011574099</v>
      </c>
      <c r="AC2546" s="195">
        <v>37050.875011574099</v>
      </c>
    </row>
    <row r="2547" spans="1:29" x14ac:dyDescent="0.25">
      <c r="A2547" s="43" t="str">
        <f t="shared" si="196"/>
        <v>US Natural Gas Physical</v>
      </c>
      <c r="B2547" s="43" t="str">
        <f t="shared" si="197"/>
        <v>US</v>
      </c>
      <c r="C2547" s="43" t="str">
        <f t="shared" si="198"/>
        <v>Natural Gas</v>
      </c>
      <c r="D2547" s="43" t="str">
        <f t="shared" si="199"/>
        <v>Physical</v>
      </c>
      <c r="E2547" s="43">
        <f>IF(VLOOKUP(S2547,'DD-Lookup'!$J$6:$L$50,3,FALSE)="Monthly",(YEAR(AC2547)-YEAR(AB2547))*12+MONTH(AC2547)-MONTH(AB2547)+1,(AC2547-AB2547+1))</f>
        <v>1</v>
      </c>
      <c r="F2547" s="210">
        <f t="shared" si="200"/>
        <v>5000</v>
      </c>
      <c r="G2547" s="199">
        <v>1354838</v>
      </c>
      <c r="H2547" s="195">
        <v>37049.376087962999</v>
      </c>
      <c r="I2547" t="s">
        <v>3640</v>
      </c>
      <c r="M2547" t="s">
        <v>3341</v>
      </c>
      <c r="N2547" t="s">
        <v>3747</v>
      </c>
      <c r="O2547" t="s">
        <v>472</v>
      </c>
      <c r="P2547" s="196">
        <v>5000</v>
      </c>
      <c r="S2547" t="s">
        <v>3342</v>
      </c>
      <c r="T2547" t="s">
        <v>3557</v>
      </c>
      <c r="U2547" s="198">
        <v>2.5</v>
      </c>
      <c r="V2547" t="s">
        <v>3641</v>
      </c>
      <c r="W2547" t="s">
        <v>3147</v>
      </c>
      <c r="X2547" t="s">
        <v>3092</v>
      </c>
      <c r="Y2547" t="s">
        <v>2469</v>
      </c>
      <c r="Z2547" t="s">
        <v>2995</v>
      </c>
      <c r="AA2547">
        <v>837230</v>
      </c>
      <c r="AB2547" s="195">
        <v>37050.875011574099</v>
      </c>
      <c r="AC2547" s="195">
        <v>37050.875011574099</v>
      </c>
    </row>
    <row r="2548" spans="1:29" x14ac:dyDescent="0.25">
      <c r="A2548" s="43" t="str">
        <f t="shared" si="196"/>
        <v>US Natural Gas Physical</v>
      </c>
      <c r="B2548" s="43" t="str">
        <f t="shared" si="197"/>
        <v>US</v>
      </c>
      <c r="C2548" s="43" t="str">
        <f t="shared" si="198"/>
        <v>Natural Gas</v>
      </c>
      <c r="D2548" s="43" t="str">
        <f t="shared" si="199"/>
        <v>Physical</v>
      </c>
      <c r="E2548" s="43">
        <f>IF(VLOOKUP(S2548,'DD-Lookup'!$J$6:$L$50,3,FALSE)="Monthly",(YEAR(AC2548)-YEAR(AB2548))*12+MONTH(AC2548)-MONTH(AB2548)+1,(AC2548-AB2548+1))</f>
        <v>1</v>
      </c>
      <c r="F2548" s="210">
        <f t="shared" si="200"/>
        <v>25000</v>
      </c>
      <c r="G2548" s="199">
        <v>1354839</v>
      </c>
      <c r="H2548" s="195">
        <v>37049.376099537003</v>
      </c>
      <c r="I2548" t="s">
        <v>3337</v>
      </c>
      <c r="M2548" t="s">
        <v>3341</v>
      </c>
      <c r="N2548" t="s">
        <v>3747</v>
      </c>
      <c r="O2548" t="s">
        <v>2722</v>
      </c>
      <c r="Q2548" s="196">
        <v>25000</v>
      </c>
      <c r="S2548" t="s">
        <v>3342</v>
      </c>
      <c r="T2548" t="s">
        <v>3557</v>
      </c>
      <c r="U2548" s="198">
        <v>3.6749999999999998</v>
      </c>
      <c r="V2548" t="s">
        <v>3881</v>
      </c>
      <c r="W2548" t="s">
        <v>2175</v>
      </c>
      <c r="X2548" t="s">
        <v>2176</v>
      </c>
      <c r="Y2548" t="s">
        <v>2469</v>
      </c>
      <c r="Z2548" t="s">
        <v>2995</v>
      </c>
      <c r="AA2548">
        <v>837231</v>
      </c>
      <c r="AB2548" s="195">
        <v>37050.875011574099</v>
      </c>
      <c r="AC2548" s="195">
        <v>37050.875011574099</v>
      </c>
    </row>
    <row r="2549" spans="1:29" x14ac:dyDescent="0.25">
      <c r="A2549" s="43" t="str">
        <f t="shared" si="196"/>
        <v>US Natural Gas Physical</v>
      </c>
      <c r="B2549" s="43" t="str">
        <f t="shared" si="197"/>
        <v>US</v>
      </c>
      <c r="C2549" s="43" t="str">
        <f t="shared" si="198"/>
        <v>Natural Gas</v>
      </c>
      <c r="D2549" s="43" t="str">
        <f t="shared" si="199"/>
        <v>Physical</v>
      </c>
      <c r="E2549" s="43">
        <f>IF(VLOOKUP(S2549,'DD-Lookup'!$J$6:$L$50,3,FALSE)="Monthly",(YEAR(AC2549)-YEAR(AB2549))*12+MONTH(AC2549)-MONTH(AB2549)+1,(AC2549-AB2549+1))</f>
        <v>1</v>
      </c>
      <c r="F2549" s="210">
        <f t="shared" si="200"/>
        <v>5000</v>
      </c>
      <c r="G2549" s="199">
        <v>1354840</v>
      </c>
      <c r="H2549" s="195">
        <v>37049.3761226852</v>
      </c>
      <c r="I2549" t="s">
        <v>2172</v>
      </c>
      <c r="M2549" t="s">
        <v>3341</v>
      </c>
      <c r="N2549" t="s">
        <v>3747</v>
      </c>
      <c r="O2549" t="s">
        <v>401</v>
      </c>
      <c r="Q2549" s="196">
        <v>5000</v>
      </c>
      <c r="S2549" t="s">
        <v>3342</v>
      </c>
      <c r="T2549" t="s">
        <v>3557</v>
      </c>
      <c r="U2549" s="198">
        <v>3.51</v>
      </c>
      <c r="V2549" t="s">
        <v>3847</v>
      </c>
      <c r="W2549" t="s">
        <v>2347</v>
      </c>
      <c r="X2549" t="s">
        <v>2484</v>
      </c>
      <c r="Y2549" t="s">
        <v>2469</v>
      </c>
      <c r="Z2549" t="s">
        <v>2995</v>
      </c>
      <c r="AA2549">
        <v>837232</v>
      </c>
      <c r="AB2549" s="195">
        <v>37050.875011574099</v>
      </c>
      <c r="AC2549" s="195">
        <v>37050.875011574099</v>
      </c>
    </row>
    <row r="2550" spans="1:29" x14ac:dyDescent="0.25">
      <c r="A2550" s="43" t="str">
        <f t="shared" si="196"/>
        <v>US Natural Gas Physical</v>
      </c>
      <c r="B2550" s="43" t="str">
        <f t="shared" si="197"/>
        <v>US</v>
      </c>
      <c r="C2550" s="43" t="str">
        <f t="shared" si="198"/>
        <v>Natural Gas</v>
      </c>
      <c r="D2550" s="43" t="str">
        <f t="shared" si="199"/>
        <v>Physical</v>
      </c>
      <c r="E2550" s="43">
        <f>IF(VLOOKUP(S2550,'DD-Lookup'!$J$6:$L$50,3,FALSE)="Monthly",(YEAR(AC2550)-YEAR(AB2550))*12+MONTH(AC2550)-MONTH(AB2550)+1,(AC2550-AB2550+1))</f>
        <v>1</v>
      </c>
      <c r="F2550" s="210">
        <f t="shared" si="200"/>
        <v>33000</v>
      </c>
      <c r="G2550" s="199">
        <v>1354841</v>
      </c>
      <c r="H2550" s="195">
        <v>37049.3761226852</v>
      </c>
      <c r="I2550" t="s">
        <v>2276</v>
      </c>
      <c r="M2550" t="s">
        <v>3341</v>
      </c>
      <c r="N2550" t="s">
        <v>3747</v>
      </c>
      <c r="O2550" t="s">
        <v>396</v>
      </c>
      <c r="Q2550" s="196">
        <v>33000</v>
      </c>
      <c r="S2550" t="s">
        <v>3342</v>
      </c>
      <c r="T2550" t="s">
        <v>3557</v>
      </c>
      <c r="U2550" s="198">
        <v>3.5150000000000001</v>
      </c>
      <c r="V2550" t="s">
        <v>2496</v>
      </c>
      <c r="W2550" t="s">
        <v>2347</v>
      </c>
      <c r="X2550" t="s">
        <v>2484</v>
      </c>
      <c r="Y2550" t="s">
        <v>2469</v>
      </c>
      <c r="Z2550" t="s">
        <v>2995</v>
      </c>
      <c r="AA2550">
        <v>837233</v>
      </c>
      <c r="AB2550" s="195">
        <v>37050.875011574099</v>
      </c>
      <c r="AC2550" s="195">
        <v>37050.875011574099</v>
      </c>
    </row>
    <row r="2551" spans="1:29" x14ac:dyDescent="0.25">
      <c r="A2551" s="43" t="str">
        <f t="shared" si="196"/>
        <v>US Natural Gas Financial</v>
      </c>
      <c r="B2551" s="43" t="str">
        <f t="shared" si="197"/>
        <v>US</v>
      </c>
      <c r="C2551" s="43" t="str">
        <f t="shared" si="198"/>
        <v>Natural Gas</v>
      </c>
      <c r="D2551" s="43" t="str">
        <f t="shared" si="199"/>
        <v>Financial</v>
      </c>
      <c r="E2551" s="43">
        <f>IF(VLOOKUP(S2551,'DD-Lookup'!$J$6:$L$50,3,FALSE)="Monthly",(YEAR(AC2551)-YEAR(AB2551))*12+MONTH(AC2551)-MONTH(AB2551)+1,(AC2551-AB2551+1))</f>
        <v>365</v>
      </c>
      <c r="F2551" s="210">
        <f t="shared" si="200"/>
        <v>1825000</v>
      </c>
      <c r="G2551" s="199">
        <v>1354842</v>
      </c>
      <c r="H2551" s="195">
        <v>37049.376134259299</v>
      </c>
      <c r="I2551" t="s">
        <v>2472</v>
      </c>
      <c r="M2551" t="s">
        <v>3341</v>
      </c>
      <c r="N2551" t="s">
        <v>2281</v>
      </c>
      <c r="O2551" t="s">
        <v>2511</v>
      </c>
      <c r="Q2551" s="196">
        <v>5000</v>
      </c>
      <c r="S2551" t="s">
        <v>3342</v>
      </c>
      <c r="T2551" t="s">
        <v>3557</v>
      </c>
      <c r="U2551" s="198">
        <v>3.9449999999999998</v>
      </c>
      <c r="V2551" t="s">
        <v>2473</v>
      </c>
      <c r="W2551" t="s">
        <v>2853</v>
      </c>
      <c r="X2551" t="s">
        <v>2282</v>
      </c>
      <c r="Y2551" t="s">
        <v>3575</v>
      </c>
      <c r="Z2551" t="s">
        <v>2995</v>
      </c>
      <c r="AA2551" t="s">
        <v>849</v>
      </c>
      <c r="AB2551" s="195">
        <v>37257.875</v>
      </c>
      <c r="AC2551" s="195">
        <v>37621.875</v>
      </c>
    </row>
    <row r="2552" spans="1:29" x14ac:dyDescent="0.25">
      <c r="A2552" s="43" t="str">
        <f t="shared" si="196"/>
        <v xml:space="preserve"> Natural Gas Physical</v>
      </c>
      <c r="B2552" s="43" t="str">
        <f t="shared" si="197"/>
        <v/>
      </c>
      <c r="C2552" s="43" t="str">
        <f t="shared" si="198"/>
        <v>Natural Gas</v>
      </c>
      <c r="D2552" s="43" t="str">
        <f t="shared" si="199"/>
        <v>Physical</v>
      </c>
      <c r="E2552" s="43">
        <f>IF(VLOOKUP(S2552,'DD-Lookup'!$J$6:$L$50,3,FALSE)="Monthly",(YEAR(AC2552)-YEAR(AB2552))*12+MONTH(AC2552)-MONTH(AB2552)+1,(AC2552-AB2552+1))</f>
        <v>31</v>
      </c>
      <c r="F2552" s="210">
        <f t="shared" si="200"/>
        <v>155000</v>
      </c>
      <c r="G2552" s="199">
        <v>1354843</v>
      </c>
      <c r="H2552" s="195">
        <v>37049.376145833303</v>
      </c>
      <c r="I2552" t="s">
        <v>2505</v>
      </c>
      <c r="M2552" t="s">
        <v>3341</v>
      </c>
      <c r="N2552" t="s">
        <v>3104</v>
      </c>
      <c r="O2552" t="s">
        <v>3794</v>
      </c>
      <c r="Q2552" s="196">
        <v>5000</v>
      </c>
      <c r="S2552" t="s">
        <v>3719</v>
      </c>
      <c r="T2552" t="s">
        <v>3105</v>
      </c>
      <c r="U2552" s="198">
        <v>4.75</v>
      </c>
      <c r="V2552" t="s">
        <v>4191</v>
      </c>
      <c r="W2552" t="s">
        <v>2450</v>
      </c>
      <c r="X2552" t="s">
        <v>3106</v>
      </c>
      <c r="Y2552" t="s">
        <v>2469</v>
      </c>
      <c r="Z2552" t="s">
        <v>2996</v>
      </c>
      <c r="AA2552">
        <v>837234</v>
      </c>
      <c r="AB2552" s="195">
        <v>37073.875011574099</v>
      </c>
      <c r="AC2552" s="195">
        <v>37103.875011574099</v>
      </c>
    </row>
    <row r="2553" spans="1:29" x14ac:dyDescent="0.25">
      <c r="A2553" s="43" t="str">
        <f t="shared" si="196"/>
        <v xml:space="preserve"> Natural Gas Physical</v>
      </c>
      <c r="B2553" s="43" t="str">
        <f t="shared" si="197"/>
        <v/>
      </c>
      <c r="C2553" s="43" t="str">
        <f t="shared" si="198"/>
        <v>Natural Gas</v>
      </c>
      <c r="D2553" s="43" t="str">
        <f t="shared" si="199"/>
        <v>Physical</v>
      </c>
      <c r="E2553" s="43">
        <f>IF(VLOOKUP(S2553,'DD-Lookup'!$J$6:$L$50,3,FALSE)="Monthly",(YEAR(AC2553)-YEAR(AB2553))*12+MONTH(AC2553)-MONTH(AB2553)+1,(AC2553-AB2553+1))</f>
        <v>1</v>
      </c>
      <c r="F2553" s="210">
        <f t="shared" si="200"/>
        <v>10000</v>
      </c>
      <c r="G2553" s="199">
        <v>1354844</v>
      </c>
      <c r="H2553" s="195">
        <v>37049.376192129603</v>
      </c>
      <c r="I2553" t="s">
        <v>2505</v>
      </c>
      <c r="M2553" t="s">
        <v>3341</v>
      </c>
      <c r="N2553" t="s">
        <v>3104</v>
      </c>
      <c r="O2553" t="s">
        <v>3620</v>
      </c>
      <c r="Q2553" s="196">
        <v>10000</v>
      </c>
      <c r="S2553" t="s">
        <v>3719</v>
      </c>
      <c r="T2553" t="s">
        <v>3105</v>
      </c>
      <c r="U2553" s="198">
        <v>4.2850000000000001</v>
      </c>
      <c r="V2553" t="s">
        <v>2198</v>
      </c>
      <c r="W2553" t="s">
        <v>635</v>
      </c>
      <c r="X2553" t="s">
        <v>3106</v>
      </c>
      <c r="Y2553" t="s">
        <v>2469</v>
      </c>
      <c r="Z2553" t="s">
        <v>2996</v>
      </c>
      <c r="AA2553">
        <v>837235</v>
      </c>
      <c r="AB2553" s="195">
        <v>37049.875011574099</v>
      </c>
      <c r="AC2553" s="195">
        <v>37049.875011574099</v>
      </c>
    </row>
    <row r="2554" spans="1:29" x14ac:dyDescent="0.25">
      <c r="A2554" s="43" t="str">
        <f t="shared" si="196"/>
        <v>US Natural Gas Physical</v>
      </c>
      <c r="B2554" s="43" t="str">
        <f t="shared" si="197"/>
        <v>US</v>
      </c>
      <c r="C2554" s="43" t="str">
        <f t="shared" si="198"/>
        <v>Natural Gas</v>
      </c>
      <c r="D2554" s="43" t="str">
        <f t="shared" si="199"/>
        <v>Physical</v>
      </c>
      <c r="E2554" s="43">
        <f>IF(VLOOKUP(S2554,'DD-Lookup'!$J$6:$L$50,3,FALSE)="Monthly",(YEAR(AC2554)-YEAR(AB2554))*12+MONTH(AC2554)-MONTH(AB2554)+1,(AC2554-AB2554+1))</f>
        <v>1</v>
      </c>
      <c r="F2554" s="210">
        <f t="shared" si="200"/>
        <v>31000</v>
      </c>
      <c r="G2554" s="199">
        <v>1354845</v>
      </c>
      <c r="H2554" s="195">
        <v>37049.376203703701</v>
      </c>
      <c r="I2554" t="s">
        <v>2254</v>
      </c>
      <c r="M2554" t="s">
        <v>3341</v>
      </c>
      <c r="N2554" t="s">
        <v>3747</v>
      </c>
      <c r="O2554" t="s">
        <v>379</v>
      </c>
      <c r="Q2554" s="196">
        <v>31000</v>
      </c>
      <c r="S2554" t="s">
        <v>3342</v>
      </c>
      <c r="T2554" t="s">
        <v>3557</v>
      </c>
      <c r="U2554" s="198">
        <v>3.71</v>
      </c>
      <c r="V2554" t="s">
        <v>2489</v>
      </c>
      <c r="W2554" t="s">
        <v>2467</v>
      </c>
      <c r="X2554" t="s">
        <v>2468</v>
      </c>
      <c r="Y2554" t="s">
        <v>2469</v>
      </c>
      <c r="Z2554" t="s">
        <v>2995</v>
      </c>
      <c r="AA2554">
        <v>837236</v>
      </c>
      <c r="AB2554" s="195">
        <v>37050.875011574099</v>
      </c>
      <c r="AC2554" s="195">
        <v>37050.875011574099</v>
      </c>
    </row>
    <row r="2555" spans="1:29" x14ac:dyDescent="0.25">
      <c r="A2555" s="43" t="str">
        <f t="shared" si="196"/>
        <v>US Natural Gas Financial</v>
      </c>
      <c r="B2555" s="43" t="str">
        <f t="shared" si="197"/>
        <v>US</v>
      </c>
      <c r="C2555" s="43" t="str">
        <f t="shared" si="198"/>
        <v>Natural Gas</v>
      </c>
      <c r="D2555" s="43" t="str">
        <f t="shared" si="199"/>
        <v>Financial</v>
      </c>
      <c r="E2555" s="43">
        <f>IF(VLOOKUP(S2555,'DD-Lookup'!$J$6:$L$50,3,FALSE)="Monthly",(YEAR(AC2555)-YEAR(AB2555))*12+MONTH(AC2555)-MONTH(AB2555)+1,(AC2555-AB2555+1))</f>
        <v>31</v>
      </c>
      <c r="F2555" s="210">
        <f t="shared" si="200"/>
        <v>387500</v>
      </c>
      <c r="G2555" s="199">
        <v>1354846</v>
      </c>
      <c r="H2555" s="195">
        <v>37049.3762152778</v>
      </c>
      <c r="I2555" t="s">
        <v>3482</v>
      </c>
      <c r="M2555" t="s">
        <v>3341</v>
      </c>
      <c r="N2555" t="s">
        <v>2281</v>
      </c>
      <c r="O2555" t="s">
        <v>3176</v>
      </c>
      <c r="Q2555" s="196">
        <v>12500</v>
      </c>
      <c r="S2555" t="s">
        <v>3342</v>
      </c>
      <c r="T2555" t="s">
        <v>3557</v>
      </c>
      <c r="U2555" s="198">
        <v>3.78</v>
      </c>
      <c r="V2555" t="s">
        <v>1742</v>
      </c>
      <c r="W2555" t="s">
        <v>2853</v>
      </c>
      <c r="X2555" t="s">
        <v>2282</v>
      </c>
      <c r="Y2555" t="s">
        <v>3575</v>
      </c>
      <c r="Z2555" t="s">
        <v>2995</v>
      </c>
      <c r="AA2555" t="s">
        <v>850</v>
      </c>
      <c r="AB2555" s="195">
        <v>37073.915972222203</v>
      </c>
      <c r="AC2555" s="195">
        <v>37103.915972222203</v>
      </c>
    </row>
    <row r="2556" spans="1:29" x14ac:dyDescent="0.25">
      <c r="A2556" s="43" t="str">
        <f t="shared" si="196"/>
        <v>US Natural Gas Physical</v>
      </c>
      <c r="B2556" s="43" t="str">
        <f t="shared" si="197"/>
        <v>US</v>
      </c>
      <c r="C2556" s="43" t="str">
        <f t="shared" si="198"/>
        <v>Natural Gas</v>
      </c>
      <c r="D2556" s="43" t="str">
        <f t="shared" si="199"/>
        <v>Physical</v>
      </c>
      <c r="E2556" s="43">
        <f>IF(VLOOKUP(S2556,'DD-Lookup'!$J$6:$L$50,3,FALSE)="Monthly",(YEAR(AC2556)-YEAR(AB2556))*12+MONTH(AC2556)-MONTH(AB2556)+1,(AC2556-AB2556+1))</f>
        <v>1</v>
      </c>
      <c r="F2556" s="210">
        <f t="shared" si="200"/>
        <v>2000</v>
      </c>
      <c r="G2556" s="199">
        <v>1354847</v>
      </c>
      <c r="H2556" s="195">
        <v>37049.376226851899</v>
      </c>
      <c r="I2556" t="s">
        <v>2185</v>
      </c>
      <c r="M2556" t="s">
        <v>3341</v>
      </c>
      <c r="N2556" t="s">
        <v>3747</v>
      </c>
      <c r="O2556" t="s">
        <v>499</v>
      </c>
      <c r="P2556" s="196">
        <v>2000</v>
      </c>
      <c r="S2556" t="s">
        <v>3342</v>
      </c>
      <c r="T2556" t="s">
        <v>3557</v>
      </c>
      <c r="U2556" s="198">
        <v>2.17</v>
      </c>
      <c r="V2556" t="s">
        <v>2186</v>
      </c>
      <c r="W2556" t="s">
        <v>3490</v>
      </c>
      <c r="X2556" t="s">
        <v>3325</v>
      </c>
      <c r="Y2556" t="s">
        <v>2469</v>
      </c>
      <c r="Z2556" t="s">
        <v>2995</v>
      </c>
      <c r="AA2556">
        <v>837237</v>
      </c>
      <c r="AB2556" s="195">
        <v>37050.875011574099</v>
      </c>
      <c r="AC2556" s="195">
        <v>37050.875011574099</v>
      </c>
    </row>
    <row r="2557" spans="1:29" x14ac:dyDescent="0.25">
      <c r="A2557" s="43" t="str">
        <f t="shared" si="196"/>
        <v>US Natural Gas Physical</v>
      </c>
      <c r="B2557" s="43" t="str">
        <f t="shared" si="197"/>
        <v>US</v>
      </c>
      <c r="C2557" s="43" t="str">
        <f t="shared" si="198"/>
        <v>Natural Gas</v>
      </c>
      <c r="D2557" s="43" t="str">
        <f t="shared" si="199"/>
        <v>Physical</v>
      </c>
      <c r="E2557" s="43">
        <f>IF(VLOOKUP(S2557,'DD-Lookup'!$J$6:$L$50,3,FALSE)="Monthly",(YEAR(AC2557)-YEAR(AB2557))*12+MONTH(AC2557)-MONTH(AB2557)+1,(AC2557-AB2557+1))</f>
        <v>1</v>
      </c>
      <c r="F2557" s="210">
        <f t="shared" si="200"/>
        <v>10000</v>
      </c>
      <c r="G2557" s="199">
        <v>1354848</v>
      </c>
      <c r="H2557" s="195">
        <v>37049.376250000001</v>
      </c>
      <c r="I2557" t="s">
        <v>2288</v>
      </c>
      <c r="M2557" t="s">
        <v>3341</v>
      </c>
      <c r="N2557" t="s">
        <v>3765</v>
      </c>
      <c r="O2557" t="s">
        <v>469</v>
      </c>
      <c r="P2557" s="196">
        <v>10000</v>
      </c>
      <c r="S2557" t="s">
        <v>3342</v>
      </c>
      <c r="T2557" t="s">
        <v>3557</v>
      </c>
      <c r="U2557" s="198">
        <v>3.1</v>
      </c>
      <c r="V2557" t="s">
        <v>3045</v>
      </c>
      <c r="W2557" t="s">
        <v>3091</v>
      </c>
      <c r="X2557" t="s">
        <v>3092</v>
      </c>
      <c r="Y2557" t="s">
        <v>2469</v>
      </c>
      <c r="Z2557" t="s">
        <v>2995</v>
      </c>
      <c r="AA2557">
        <v>837238</v>
      </c>
      <c r="AB2557" s="195">
        <v>37050.875011574099</v>
      </c>
      <c r="AC2557" s="195">
        <v>37050.875011574099</v>
      </c>
    </row>
    <row r="2558" spans="1:29" x14ac:dyDescent="0.25">
      <c r="A2558" s="43" t="str">
        <f t="shared" si="196"/>
        <v>US Natural Gas Physical</v>
      </c>
      <c r="B2558" s="43" t="str">
        <f t="shared" si="197"/>
        <v>US</v>
      </c>
      <c r="C2558" s="43" t="str">
        <f t="shared" si="198"/>
        <v>Natural Gas</v>
      </c>
      <c r="D2558" s="43" t="str">
        <f t="shared" si="199"/>
        <v>Physical</v>
      </c>
      <c r="E2558" s="43">
        <f>IF(VLOOKUP(S2558,'DD-Lookup'!$J$6:$L$50,3,FALSE)="Monthly",(YEAR(AC2558)-YEAR(AB2558))*12+MONTH(AC2558)-MONTH(AB2558)+1,(AC2558-AB2558+1))</f>
        <v>1</v>
      </c>
      <c r="F2558" s="210">
        <f t="shared" si="200"/>
        <v>25000</v>
      </c>
      <c r="G2558" s="199">
        <v>1354849</v>
      </c>
      <c r="H2558" s="195">
        <v>37049.376284722202</v>
      </c>
      <c r="I2558" t="s">
        <v>2487</v>
      </c>
      <c r="M2558" t="s">
        <v>3341</v>
      </c>
      <c r="N2558" t="s">
        <v>3747</v>
      </c>
      <c r="O2558" t="s">
        <v>2722</v>
      </c>
      <c r="P2558" s="196">
        <v>25000</v>
      </c>
      <c r="S2558" t="s">
        <v>3342</v>
      </c>
      <c r="T2558" t="s">
        <v>3557</v>
      </c>
      <c r="U2558" s="198">
        <v>3.6749999999999998</v>
      </c>
      <c r="V2558" t="s">
        <v>3495</v>
      </c>
      <c r="W2558" t="s">
        <v>2175</v>
      </c>
      <c r="X2558" t="s">
        <v>2176</v>
      </c>
      <c r="Y2558" t="s">
        <v>2469</v>
      </c>
      <c r="Z2558" t="s">
        <v>2995</v>
      </c>
      <c r="AA2558">
        <v>837239</v>
      </c>
      <c r="AB2558" s="195">
        <v>37050.875011574099</v>
      </c>
      <c r="AC2558" s="195">
        <v>37050.875011574099</v>
      </c>
    </row>
    <row r="2559" spans="1:29" x14ac:dyDescent="0.25">
      <c r="A2559" s="43" t="str">
        <f t="shared" si="196"/>
        <v>US Power Physical</v>
      </c>
      <c r="B2559" s="43" t="str">
        <f t="shared" si="197"/>
        <v>US</v>
      </c>
      <c r="C2559" s="43" t="str">
        <f t="shared" si="198"/>
        <v>Power</v>
      </c>
      <c r="D2559" s="43" t="str">
        <f t="shared" si="199"/>
        <v>Physical</v>
      </c>
      <c r="E2559" s="43">
        <f>IF(VLOOKUP(S2559,'DD-Lookup'!$J$6:$L$50,3,FALSE)="Monthly",(YEAR(AC2559)-YEAR(AB2559))*12+MONTH(AC2559)-MONTH(AB2559)+1,(AC2559-AB2559+1))</f>
        <v>92</v>
      </c>
      <c r="F2559" s="210">
        <f t="shared" si="200"/>
        <v>2300</v>
      </c>
      <c r="G2559" s="199">
        <v>1354850</v>
      </c>
      <c r="H2559" s="195">
        <v>37049.3763078704</v>
      </c>
      <c r="I2559" t="s">
        <v>2244</v>
      </c>
      <c r="M2559" t="s">
        <v>2766</v>
      </c>
      <c r="N2559" t="s">
        <v>3310</v>
      </c>
      <c r="O2559" t="s">
        <v>744</v>
      </c>
      <c r="Q2559" s="196">
        <v>25</v>
      </c>
      <c r="S2559" t="s">
        <v>3340</v>
      </c>
      <c r="T2559" t="s">
        <v>3557</v>
      </c>
      <c r="U2559" s="198">
        <v>101</v>
      </c>
      <c r="V2559" t="s">
        <v>2225</v>
      </c>
      <c r="W2559" t="s">
        <v>3152</v>
      </c>
      <c r="X2559" t="s">
        <v>3154</v>
      </c>
      <c r="Y2559" t="s">
        <v>2662</v>
      </c>
      <c r="Z2559" t="s">
        <v>2990</v>
      </c>
      <c r="AA2559">
        <v>636929.1</v>
      </c>
      <c r="AB2559" s="195">
        <v>37438</v>
      </c>
      <c r="AC2559" s="195">
        <v>37529</v>
      </c>
    </row>
    <row r="2560" spans="1:29" x14ac:dyDescent="0.25">
      <c r="A2560" s="43" t="str">
        <f t="shared" si="196"/>
        <v xml:space="preserve"> Natural Gas Financial</v>
      </c>
      <c r="B2560" s="43" t="str">
        <f t="shared" si="197"/>
        <v/>
      </c>
      <c r="C2560" s="43" t="str">
        <f t="shared" si="198"/>
        <v>Natural Gas</v>
      </c>
      <c r="D2560" s="43" t="str">
        <f t="shared" si="199"/>
        <v>Financial</v>
      </c>
      <c r="E2560" s="43">
        <f>IF(VLOOKUP(S2560,'DD-Lookup'!$J$6:$L$50,3,FALSE)="Monthly",(YEAR(AC2560)-YEAR(AB2560))*12+MONTH(AC2560)-MONTH(AB2560)+1,(AC2560-AB2560+1))</f>
        <v>31</v>
      </c>
      <c r="F2560" s="210">
        <f t="shared" si="200"/>
        <v>155000</v>
      </c>
      <c r="G2560" s="199">
        <v>1354851</v>
      </c>
      <c r="H2560" s="195">
        <v>37049.376319444404</v>
      </c>
      <c r="I2560" t="s">
        <v>2289</v>
      </c>
      <c r="M2560" t="s">
        <v>3341</v>
      </c>
      <c r="N2560" t="s">
        <v>3521</v>
      </c>
      <c r="O2560" t="s">
        <v>3230</v>
      </c>
      <c r="P2560" s="196">
        <v>5000</v>
      </c>
      <c r="S2560" t="s">
        <v>3342</v>
      </c>
      <c r="T2560" t="s">
        <v>3557</v>
      </c>
      <c r="U2560" s="198">
        <v>-0.505</v>
      </c>
      <c r="V2560" t="s">
        <v>4221</v>
      </c>
      <c r="W2560" t="s">
        <v>3522</v>
      </c>
      <c r="X2560" t="s">
        <v>3523</v>
      </c>
      <c r="Y2560" t="s">
        <v>3575</v>
      </c>
      <c r="Z2560" t="s">
        <v>2996</v>
      </c>
      <c r="AA2560" t="s">
        <v>851</v>
      </c>
      <c r="AB2560" s="195">
        <v>37104.875011574099</v>
      </c>
      <c r="AC2560" s="195">
        <v>37134.875011574099</v>
      </c>
    </row>
    <row r="2561" spans="1:29" x14ac:dyDescent="0.25">
      <c r="A2561" s="43" t="str">
        <f t="shared" si="196"/>
        <v>US Natural Gas Financial</v>
      </c>
      <c r="B2561" s="43" t="str">
        <f t="shared" si="197"/>
        <v>US</v>
      </c>
      <c r="C2561" s="43" t="str">
        <f t="shared" si="198"/>
        <v>Natural Gas</v>
      </c>
      <c r="D2561" s="43" t="str">
        <f t="shared" si="199"/>
        <v>Financial</v>
      </c>
      <c r="E2561" s="43">
        <f>IF(VLOOKUP(S2561,'DD-Lookup'!$J$6:$L$50,3,FALSE)="Monthly",(YEAR(AC2561)-YEAR(AB2561))*12+MONTH(AC2561)-MONTH(AB2561)+1,(AC2561-AB2561+1))</f>
        <v>31</v>
      </c>
      <c r="F2561" s="210">
        <f t="shared" si="200"/>
        <v>620000</v>
      </c>
      <c r="G2561" s="199">
        <v>1354854</v>
      </c>
      <c r="H2561" s="195">
        <v>37049.376377314802</v>
      </c>
      <c r="I2561" t="s">
        <v>2284</v>
      </c>
      <c r="M2561" t="s">
        <v>3341</v>
      </c>
      <c r="N2561" t="s">
        <v>2281</v>
      </c>
      <c r="O2561" t="s">
        <v>2290</v>
      </c>
      <c r="Q2561" s="196">
        <v>20000</v>
      </c>
      <c r="S2561" t="s">
        <v>3342</v>
      </c>
      <c r="T2561" t="s">
        <v>3557</v>
      </c>
      <c r="U2561" s="198">
        <v>3.88</v>
      </c>
      <c r="V2561" t="s">
        <v>3467</v>
      </c>
      <c r="W2561" t="s">
        <v>2853</v>
      </c>
      <c r="X2561" t="s">
        <v>2282</v>
      </c>
      <c r="Y2561" t="s">
        <v>3575</v>
      </c>
      <c r="Z2561" t="s">
        <v>2995</v>
      </c>
      <c r="AA2561" t="s">
        <v>852</v>
      </c>
      <c r="AB2561" s="195">
        <v>37104.875</v>
      </c>
      <c r="AC2561" s="195">
        <v>37134.875</v>
      </c>
    </row>
    <row r="2562" spans="1:29" x14ac:dyDescent="0.25">
      <c r="A2562" s="43" t="str">
        <f t="shared" si="196"/>
        <v>US Power Physical</v>
      </c>
      <c r="B2562" s="43" t="str">
        <f t="shared" si="197"/>
        <v>US</v>
      </c>
      <c r="C2562" s="43" t="str">
        <f t="shared" si="198"/>
        <v>Power</v>
      </c>
      <c r="D2562" s="43" t="str">
        <f t="shared" si="199"/>
        <v>Physical</v>
      </c>
      <c r="E2562" s="43">
        <f>IF(VLOOKUP(S2562,'DD-Lookup'!$J$6:$L$50,3,FALSE)="Monthly",(YEAR(AC2562)-YEAR(AB2562))*12+MONTH(AC2562)-MONTH(AB2562)+1,(AC2562-AB2562+1))</f>
        <v>31</v>
      </c>
      <c r="F2562" s="210">
        <f t="shared" si="200"/>
        <v>1550</v>
      </c>
      <c r="G2562" s="199">
        <v>1354852</v>
      </c>
      <c r="H2562" s="195">
        <v>37049.376377314802</v>
      </c>
      <c r="I2562" t="s">
        <v>2244</v>
      </c>
      <c r="M2562" t="s">
        <v>2766</v>
      </c>
      <c r="N2562" t="s">
        <v>3361</v>
      </c>
      <c r="O2562" t="s">
        <v>4121</v>
      </c>
      <c r="P2562" s="196">
        <v>50</v>
      </c>
      <c r="S2562" t="s">
        <v>3340</v>
      </c>
      <c r="T2562" t="s">
        <v>3557</v>
      </c>
      <c r="U2562" s="198">
        <v>77.5</v>
      </c>
      <c r="V2562" t="s">
        <v>4125</v>
      </c>
      <c r="W2562" t="s">
        <v>3380</v>
      </c>
      <c r="X2562" t="s">
        <v>3381</v>
      </c>
      <c r="Y2562" t="s">
        <v>2662</v>
      </c>
      <c r="Z2562" t="s">
        <v>2990</v>
      </c>
      <c r="AA2562">
        <v>636930.1</v>
      </c>
      <c r="AB2562" s="195">
        <v>37073.875011574099</v>
      </c>
      <c r="AC2562" s="195">
        <v>37103.875011574099</v>
      </c>
    </row>
    <row r="2563" spans="1:29" x14ac:dyDescent="0.25">
      <c r="A2563" s="43" t="str">
        <f t="shared" si="196"/>
        <v xml:space="preserve"> Natural Gas Physical</v>
      </c>
      <c r="B2563" s="43" t="str">
        <f t="shared" si="197"/>
        <v/>
      </c>
      <c r="C2563" s="43" t="str">
        <f t="shared" si="198"/>
        <v>Natural Gas</v>
      </c>
      <c r="D2563" s="43" t="str">
        <f t="shared" si="199"/>
        <v>Physical</v>
      </c>
      <c r="E2563" s="43">
        <f>IF(VLOOKUP(S2563,'DD-Lookup'!$J$6:$L$50,3,FALSE)="Monthly",(YEAR(AC2563)-YEAR(AB2563))*12+MONTH(AC2563)-MONTH(AB2563)+1,(AC2563-AB2563+1))</f>
        <v>1</v>
      </c>
      <c r="F2563" s="210">
        <f t="shared" si="200"/>
        <v>5000</v>
      </c>
      <c r="G2563" s="199">
        <v>1354856</v>
      </c>
      <c r="H2563" s="195">
        <v>37049.376400462999</v>
      </c>
      <c r="I2563" t="s">
        <v>3731</v>
      </c>
      <c r="M2563" t="s">
        <v>3341</v>
      </c>
      <c r="N2563" t="s">
        <v>3104</v>
      </c>
      <c r="O2563" t="s">
        <v>776</v>
      </c>
      <c r="Q2563" s="196">
        <v>5000</v>
      </c>
      <c r="S2563" t="s">
        <v>3719</v>
      </c>
      <c r="T2563" t="s">
        <v>3105</v>
      </c>
      <c r="U2563" s="198">
        <v>4.12</v>
      </c>
      <c r="V2563" t="s">
        <v>3733</v>
      </c>
      <c r="W2563" t="s">
        <v>1770</v>
      </c>
      <c r="X2563" t="s">
        <v>3726</v>
      </c>
      <c r="Y2563" t="s">
        <v>2469</v>
      </c>
      <c r="Z2563" t="s">
        <v>2996</v>
      </c>
      <c r="AA2563">
        <v>837241</v>
      </c>
      <c r="AB2563" s="195">
        <v>37050.875011574099</v>
      </c>
      <c r="AC2563" s="195">
        <v>37050.875011574099</v>
      </c>
    </row>
    <row r="2564" spans="1:29" x14ac:dyDescent="0.25">
      <c r="A2564" s="43" t="str">
        <f t="shared" si="196"/>
        <v>US Emissions Physical</v>
      </c>
      <c r="B2564" s="43" t="str">
        <f t="shared" si="197"/>
        <v>US</v>
      </c>
      <c r="C2564" s="43" t="str">
        <f t="shared" si="198"/>
        <v>Emissions</v>
      </c>
      <c r="D2564" s="43" t="str">
        <f t="shared" si="199"/>
        <v>Physical</v>
      </c>
      <c r="E2564" s="43">
        <f>IF(VLOOKUP(S2564,'DD-Lookup'!$J$6:$L$50,3,FALSE)="Monthly",(YEAR(AC2564)-YEAR(AB2564))*12+MONTH(AC2564)-MONTH(AB2564)+1,(AC2564-AB2564+1))</f>
        <v>1</v>
      </c>
      <c r="F2564" s="210">
        <f t="shared" si="200"/>
        <v>2500</v>
      </c>
      <c r="G2564" s="199">
        <v>1354857</v>
      </c>
      <c r="H2564" s="195">
        <v>37049.376446759299</v>
      </c>
      <c r="I2564" t="s">
        <v>2262</v>
      </c>
      <c r="M2564" t="s">
        <v>3680</v>
      </c>
      <c r="N2564" t="s">
        <v>3681</v>
      </c>
      <c r="O2564" t="s">
        <v>3682</v>
      </c>
      <c r="Q2564" s="196">
        <v>2500</v>
      </c>
      <c r="S2564" t="s">
        <v>3683</v>
      </c>
      <c r="T2564" t="s">
        <v>3557</v>
      </c>
      <c r="U2564" s="198">
        <v>193</v>
      </c>
      <c r="V2564" t="s">
        <v>853</v>
      </c>
      <c r="W2564" t="s">
        <v>2861</v>
      </c>
      <c r="X2564" t="s">
        <v>3685</v>
      </c>
      <c r="Y2564" t="s">
        <v>2662</v>
      </c>
      <c r="Z2564" t="s">
        <v>2995</v>
      </c>
      <c r="AA2564">
        <v>636931.1</v>
      </c>
    </row>
    <row r="2565" spans="1:29" x14ac:dyDescent="0.25">
      <c r="A2565" s="43" t="str">
        <f t="shared" si="196"/>
        <v>US Natural Gas Physical</v>
      </c>
      <c r="B2565" s="43" t="str">
        <f t="shared" si="197"/>
        <v>US</v>
      </c>
      <c r="C2565" s="43" t="str">
        <f t="shared" si="198"/>
        <v>Natural Gas</v>
      </c>
      <c r="D2565" s="43" t="str">
        <f t="shared" si="199"/>
        <v>Physical</v>
      </c>
      <c r="E2565" s="43">
        <f>IF(VLOOKUP(S2565,'DD-Lookup'!$J$6:$L$50,3,FALSE)="Monthly",(YEAR(AC2565)-YEAR(AB2565))*12+MONTH(AC2565)-MONTH(AB2565)+1,(AC2565-AB2565+1))</f>
        <v>1</v>
      </c>
      <c r="F2565" s="210">
        <f t="shared" si="200"/>
        <v>2514</v>
      </c>
      <c r="G2565" s="199">
        <v>1354858</v>
      </c>
      <c r="H2565" s="195">
        <v>37049.376458333303</v>
      </c>
      <c r="I2565" t="s">
        <v>2276</v>
      </c>
      <c r="M2565" t="s">
        <v>3341</v>
      </c>
      <c r="N2565" t="s">
        <v>3747</v>
      </c>
      <c r="O2565" t="s">
        <v>645</v>
      </c>
      <c r="P2565" s="196">
        <v>2514</v>
      </c>
      <c r="S2565" t="s">
        <v>3342</v>
      </c>
      <c r="T2565" t="s">
        <v>3557</v>
      </c>
      <c r="U2565" s="198">
        <v>3.7</v>
      </c>
      <c r="V2565" t="s">
        <v>2201</v>
      </c>
      <c r="W2565" t="s">
        <v>2467</v>
      </c>
      <c r="X2565" t="s">
        <v>2468</v>
      </c>
      <c r="Y2565" t="s">
        <v>2469</v>
      </c>
      <c r="Z2565" t="s">
        <v>2995</v>
      </c>
      <c r="AA2565">
        <v>837243</v>
      </c>
      <c r="AB2565" s="195">
        <v>37050.875011574099</v>
      </c>
      <c r="AC2565" s="195">
        <v>37050.875011574099</v>
      </c>
    </row>
    <row r="2566" spans="1:29" x14ac:dyDescent="0.25">
      <c r="A2566" s="43" t="str">
        <f t="shared" si="196"/>
        <v>US Natural Gas Physical</v>
      </c>
      <c r="B2566" s="43" t="str">
        <f t="shared" si="197"/>
        <v>US</v>
      </c>
      <c r="C2566" s="43" t="str">
        <f t="shared" si="198"/>
        <v>Natural Gas</v>
      </c>
      <c r="D2566" s="43" t="str">
        <f t="shared" si="199"/>
        <v>Physical</v>
      </c>
      <c r="E2566" s="43">
        <f>IF(VLOOKUP(S2566,'DD-Lookup'!$J$6:$L$50,3,FALSE)="Monthly",(YEAR(AC2566)-YEAR(AB2566))*12+MONTH(AC2566)-MONTH(AB2566)+1,(AC2566-AB2566+1))</f>
        <v>1</v>
      </c>
      <c r="F2566" s="210">
        <f t="shared" si="200"/>
        <v>5000</v>
      </c>
      <c r="G2566" s="199">
        <v>1354860</v>
      </c>
      <c r="H2566" s="195">
        <v>37049.376469907402</v>
      </c>
      <c r="I2566" t="s">
        <v>2269</v>
      </c>
      <c r="M2566" t="s">
        <v>3341</v>
      </c>
      <c r="N2566" t="s">
        <v>3747</v>
      </c>
      <c r="O2566" t="s">
        <v>559</v>
      </c>
      <c r="Q2566" s="196">
        <v>5000</v>
      </c>
      <c r="S2566" t="s">
        <v>3342</v>
      </c>
      <c r="T2566" t="s">
        <v>3557</v>
      </c>
      <c r="U2566" s="198">
        <v>3.7124999999999999</v>
      </c>
      <c r="V2566" t="s">
        <v>2361</v>
      </c>
      <c r="W2566" t="s">
        <v>2467</v>
      </c>
      <c r="X2566" t="s">
        <v>2468</v>
      </c>
      <c r="Y2566" t="s">
        <v>2469</v>
      </c>
      <c r="Z2566" t="s">
        <v>2995</v>
      </c>
      <c r="AA2566">
        <v>837244</v>
      </c>
      <c r="AB2566" s="195">
        <v>37050.875011574099</v>
      </c>
      <c r="AC2566" s="195">
        <v>37050.875011574099</v>
      </c>
    </row>
    <row r="2567" spans="1:29" x14ac:dyDescent="0.25">
      <c r="A2567" s="43" t="str">
        <f t="shared" si="196"/>
        <v>US Natural Gas Physical</v>
      </c>
      <c r="B2567" s="43" t="str">
        <f t="shared" si="197"/>
        <v>US</v>
      </c>
      <c r="C2567" s="43" t="str">
        <f t="shared" si="198"/>
        <v>Natural Gas</v>
      </c>
      <c r="D2567" s="43" t="str">
        <f t="shared" si="199"/>
        <v>Physical</v>
      </c>
      <c r="E2567" s="43">
        <f>IF(VLOOKUP(S2567,'DD-Lookup'!$J$6:$L$50,3,FALSE)="Monthly",(YEAR(AC2567)-YEAR(AB2567))*12+MONTH(AC2567)-MONTH(AB2567)+1,(AC2567-AB2567+1))</f>
        <v>1</v>
      </c>
      <c r="F2567" s="210">
        <f t="shared" si="200"/>
        <v>1141</v>
      </c>
      <c r="G2567" s="199">
        <v>1354859</v>
      </c>
      <c r="H2567" s="195">
        <v>37049.376469907402</v>
      </c>
      <c r="I2567" t="s">
        <v>2527</v>
      </c>
      <c r="M2567" t="s">
        <v>3341</v>
      </c>
      <c r="N2567" t="s">
        <v>3747</v>
      </c>
      <c r="O2567" t="s">
        <v>1631</v>
      </c>
      <c r="Q2567" s="196">
        <v>1141</v>
      </c>
      <c r="S2567" t="s">
        <v>3342</v>
      </c>
      <c r="T2567" t="s">
        <v>3557</v>
      </c>
      <c r="U2567" s="198">
        <v>3.665</v>
      </c>
      <c r="V2567" t="s">
        <v>3464</v>
      </c>
      <c r="W2567" t="s">
        <v>2366</v>
      </c>
      <c r="X2567" t="s">
        <v>2420</v>
      </c>
      <c r="Y2567" t="s">
        <v>2469</v>
      </c>
      <c r="Z2567" t="s">
        <v>2995</v>
      </c>
      <c r="AA2567">
        <v>837242</v>
      </c>
      <c r="AB2567" s="195">
        <v>37050.875011574099</v>
      </c>
      <c r="AC2567" s="195">
        <v>37050.875011574099</v>
      </c>
    </row>
    <row r="2568" spans="1:29" x14ac:dyDescent="0.25">
      <c r="A2568" s="43" t="str">
        <f t="shared" si="196"/>
        <v>US Natural Gas Physical</v>
      </c>
      <c r="B2568" s="43" t="str">
        <f t="shared" si="197"/>
        <v>US</v>
      </c>
      <c r="C2568" s="43" t="str">
        <f t="shared" si="198"/>
        <v>Natural Gas</v>
      </c>
      <c r="D2568" s="43" t="str">
        <f t="shared" si="199"/>
        <v>Physical</v>
      </c>
      <c r="E2568" s="43">
        <f>IF(VLOOKUP(S2568,'DD-Lookup'!$J$6:$L$50,3,FALSE)="Monthly",(YEAR(AC2568)-YEAR(AB2568))*12+MONTH(AC2568)-MONTH(AB2568)+1,(AC2568-AB2568+1))</f>
        <v>1</v>
      </c>
      <c r="F2568" s="210">
        <f t="shared" si="200"/>
        <v>10000</v>
      </c>
      <c r="G2568" s="199">
        <v>1354861</v>
      </c>
      <c r="H2568" s="195">
        <v>37049.376493055599</v>
      </c>
      <c r="I2568" t="s">
        <v>2280</v>
      </c>
      <c r="M2568" t="s">
        <v>3341</v>
      </c>
      <c r="N2568" t="s">
        <v>3747</v>
      </c>
      <c r="O2568" t="s">
        <v>453</v>
      </c>
      <c r="Q2568" s="196">
        <v>10000</v>
      </c>
      <c r="S2568" t="s">
        <v>3342</v>
      </c>
      <c r="T2568" t="s">
        <v>3557</v>
      </c>
      <c r="U2568" s="198">
        <v>5.65</v>
      </c>
      <c r="V2568" t="s">
        <v>593</v>
      </c>
      <c r="W2568" t="s">
        <v>454</v>
      </c>
      <c r="X2568" t="s">
        <v>3092</v>
      </c>
      <c r="Y2568" t="s">
        <v>2469</v>
      </c>
      <c r="Z2568" t="s">
        <v>2995</v>
      </c>
      <c r="AA2568">
        <v>837245</v>
      </c>
      <c r="AB2568" s="195">
        <v>37050.875011574099</v>
      </c>
      <c r="AC2568" s="195">
        <v>37050.875011574099</v>
      </c>
    </row>
    <row r="2569" spans="1:29" x14ac:dyDescent="0.25">
      <c r="A2569" s="43" t="str">
        <f t="shared" si="196"/>
        <v>US Natural Gas Physical</v>
      </c>
      <c r="B2569" s="43" t="str">
        <f t="shared" si="197"/>
        <v>US</v>
      </c>
      <c r="C2569" s="43" t="str">
        <f t="shared" si="198"/>
        <v>Natural Gas</v>
      </c>
      <c r="D2569" s="43" t="str">
        <f t="shared" si="199"/>
        <v>Physical</v>
      </c>
      <c r="E2569" s="43">
        <f>IF(VLOOKUP(S2569,'DD-Lookup'!$J$6:$L$50,3,FALSE)="Monthly",(YEAR(AC2569)-YEAR(AB2569))*12+MONTH(AC2569)-MONTH(AB2569)+1,(AC2569-AB2569+1))</f>
        <v>1</v>
      </c>
      <c r="F2569" s="210">
        <f t="shared" si="200"/>
        <v>2500</v>
      </c>
      <c r="G2569" s="199">
        <v>1354862</v>
      </c>
      <c r="H2569" s="195">
        <v>37049.376493055599</v>
      </c>
      <c r="I2569" t="s">
        <v>2254</v>
      </c>
      <c r="M2569" t="s">
        <v>3341</v>
      </c>
      <c r="N2569" t="s">
        <v>3747</v>
      </c>
      <c r="O2569" t="s">
        <v>854</v>
      </c>
      <c r="P2569" s="196">
        <v>2500</v>
      </c>
      <c r="S2569" t="s">
        <v>3342</v>
      </c>
      <c r="T2569" t="s">
        <v>3557</v>
      </c>
      <c r="U2569" s="198">
        <v>2.1800000000000002</v>
      </c>
      <c r="V2569" t="s">
        <v>3167</v>
      </c>
      <c r="W2569" t="s">
        <v>3490</v>
      </c>
      <c r="X2569" t="s">
        <v>3325</v>
      </c>
      <c r="Y2569" t="s">
        <v>2469</v>
      </c>
      <c r="Z2569" t="s">
        <v>2995</v>
      </c>
      <c r="AA2569">
        <v>837246</v>
      </c>
      <c r="AB2569" s="195">
        <v>37050.875011574099</v>
      </c>
      <c r="AC2569" s="195">
        <v>37050.875011574099</v>
      </c>
    </row>
    <row r="2570" spans="1:29" x14ac:dyDescent="0.25">
      <c r="A2570" s="43" t="str">
        <f t="shared" si="196"/>
        <v>US Natural Gas Physical</v>
      </c>
      <c r="B2570" s="43" t="str">
        <f t="shared" si="197"/>
        <v>US</v>
      </c>
      <c r="C2570" s="43" t="str">
        <f t="shared" si="198"/>
        <v>Natural Gas</v>
      </c>
      <c r="D2570" s="43" t="str">
        <f t="shared" si="199"/>
        <v>Physical</v>
      </c>
      <c r="E2570" s="43">
        <f>IF(VLOOKUP(S2570,'DD-Lookup'!$J$6:$L$50,3,FALSE)="Monthly",(YEAR(AC2570)-YEAR(AB2570))*12+MONTH(AC2570)-MONTH(AB2570)+1,(AC2570-AB2570+1))</f>
        <v>1</v>
      </c>
      <c r="F2570" s="210">
        <f t="shared" si="200"/>
        <v>10000</v>
      </c>
      <c r="G2570" s="199">
        <v>1354863</v>
      </c>
      <c r="H2570" s="195">
        <v>37049.376516203702</v>
      </c>
      <c r="I2570" t="s">
        <v>2280</v>
      </c>
      <c r="M2570" t="s">
        <v>3341</v>
      </c>
      <c r="N2570" t="s">
        <v>3747</v>
      </c>
      <c r="O2570" t="s">
        <v>453</v>
      </c>
      <c r="Q2570" s="196">
        <v>10000</v>
      </c>
      <c r="S2570" t="s">
        <v>3342</v>
      </c>
      <c r="T2570" t="s">
        <v>3557</v>
      </c>
      <c r="U2570" s="198">
        <v>5.65</v>
      </c>
      <c r="V2570" t="s">
        <v>593</v>
      </c>
      <c r="W2570" t="s">
        <v>454</v>
      </c>
      <c r="X2570" t="s">
        <v>3092</v>
      </c>
      <c r="Y2570" t="s">
        <v>2469</v>
      </c>
      <c r="Z2570" t="s">
        <v>2995</v>
      </c>
      <c r="AA2570">
        <v>837247</v>
      </c>
      <c r="AB2570" s="195">
        <v>37050.875011574099</v>
      </c>
      <c r="AC2570" s="195">
        <v>37050.875011574099</v>
      </c>
    </row>
    <row r="2571" spans="1:29" x14ac:dyDescent="0.25">
      <c r="A2571" s="43" t="str">
        <f t="shared" ref="A2571:A2634" si="201">B2571&amp;" "&amp;C2571&amp;" "&amp;D2571</f>
        <v>US Natural Gas Physical</v>
      </c>
      <c r="B2571" s="43" t="str">
        <f t="shared" ref="B2571:B2634" si="202">IF((LEFT(N2571,2)="US"),"US","")</f>
        <v>US</v>
      </c>
      <c r="C2571" s="43" t="str">
        <f t="shared" ref="C2571:C2634" si="203">M2571</f>
        <v>Natural Gas</v>
      </c>
      <c r="D2571" s="43" t="str">
        <f t="shared" ref="D2571:D2634" si="204">IF(ISNUMBER(FIND("Phy",N2571))=TRUE,"Physical","Financial")</f>
        <v>Physical</v>
      </c>
      <c r="E2571" s="43">
        <f>IF(VLOOKUP(S2571,'DD-Lookup'!$J$6:$L$50,3,FALSE)="Monthly",(YEAR(AC2571)-YEAR(AB2571))*12+MONTH(AC2571)-MONTH(AB2571)+1,(AC2571-AB2571+1))</f>
        <v>1</v>
      </c>
      <c r="F2571" s="210">
        <f t="shared" ref="F2571:F2634" si="205">E2571*SUM(P2571:Q2571)</f>
        <v>5000</v>
      </c>
      <c r="G2571" s="199">
        <v>1354865</v>
      </c>
      <c r="H2571" s="195">
        <v>37049.3765277778</v>
      </c>
      <c r="I2571" t="s">
        <v>2169</v>
      </c>
      <c r="M2571" t="s">
        <v>3341</v>
      </c>
      <c r="N2571" t="s">
        <v>3747</v>
      </c>
      <c r="O2571" t="s">
        <v>487</v>
      </c>
      <c r="P2571" s="196">
        <v>5000</v>
      </c>
      <c r="S2571" t="s">
        <v>3342</v>
      </c>
      <c r="T2571" t="s">
        <v>3557</v>
      </c>
      <c r="U2571" s="198">
        <v>2.2599999999999998</v>
      </c>
      <c r="V2571" t="s">
        <v>1769</v>
      </c>
      <c r="W2571" t="s">
        <v>3108</v>
      </c>
      <c r="X2571" t="s">
        <v>3092</v>
      </c>
      <c r="Y2571" t="s">
        <v>2469</v>
      </c>
      <c r="Z2571" t="s">
        <v>2995</v>
      </c>
      <c r="AA2571">
        <v>837248</v>
      </c>
      <c r="AB2571" s="195">
        <v>37050.875011574099</v>
      </c>
      <c r="AC2571" s="195">
        <v>37050.875011574099</v>
      </c>
    </row>
    <row r="2572" spans="1:29" x14ac:dyDescent="0.25">
      <c r="A2572" s="43" t="str">
        <f t="shared" si="201"/>
        <v>US Crude Financial</v>
      </c>
      <c r="B2572" s="43" t="str">
        <f t="shared" si="202"/>
        <v>US</v>
      </c>
      <c r="C2572" s="43" t="str">
        <f t="shared" si="203"/>
        <v>Crude</v>
      </c>
      <c r="D2572" s="43" t="str">
        <f t="shared" si="204"/>
        <v>Financial</v>
      </c>
      <c r="E2572" s="43">
        <f>IF(VLOOKUP(S2572,'DD-Lookup'!$J$6:$L$50,3,FALSE)="Monthly",(YEAR(AC2572)-YEAR(AB2572))*12+MONTH(AC2572)-MONTH(AB2572)+1,(AC2572-AB2572+1))</f>
        <v>1</v>
      </c>
      <c r="F2572" s="210">
        <f t="shared" si="205"/>
        <v>50000</v>
      </c>
      <c r="G2572" s="199">
        <v>1354864</v>
      </c>
      <c r="H2572" s="195">
        <v>37049.3765277778</v>
      </c>
      <c r="I2572" t="s">
        <v>2280</v>
      </c>
      <c r="M2572" t="s">
        <v>3437</v>
      </c>
      <c r="N2572" t="s">
        <v>2653</v>
      </c>
      <c r="O2572" t="s">
        <v>3359</v>
      </c>
      <c r="Q2572" s="196">
        <v>50000</v>
      </c>
      <c r="S2572" t="s">
        <v>3347</v>
      </c>
      <c r="T2572" t="s">
        <v>3557</v>
      </c>
      <c r="U2572" s="198">
        <v>27.68</v>
      </c>
      <c r="V2572" t="s">
        <v>3468</v>
      </c>
      <c r="W2572" t="s">
        <v>2655</v>
      </c>
      <c r="X2572" t="s">
        <v>2656</v>
      </c>
      <c r="Y2572" t="s">
        <v>2778</v>
      </c>
      <c r="Z2572" t="s">
        <v>2995</v>
      </c>
      <c r="AA2572">
        <v>115471</v>
      </c>
      <c r="AB2572" s="195">
        <v>37073</v>
      </c>
      <c r="AC2572" s="195">
        <v>37103</v>
      </c>
    </row>
    <row r="2573" spans="1:29" x14ac:dyDescent="0.25">
      <c r="A2573" s="43" t="str">
        <f t="shared" si="201"/>
        <v>US Natural Gas Financial</v>
      </c>
      <c r="B2573" s="43" t="str">
        <f t="shared" si="202"/>
        <v>US</v>
      </c>
      <c r="C2573" s="43" t="str">
        <f t="shared" si="203"/>
        <v>Natural Gas</v>
      </c>
      <c r="D2573" s="43" t="str">
        <f t="shared" si="204"/>
        <v>Financial</v>
      </c>
      <c r="E2573" s="43">
        <f>IF(VLOOKUP(S2573,'DD-Lookup'!$J$6:$L$50,3,FALSE)="Monthly",(YEAR(AC2573)-YEAR(AB2573))*12+MONTH(AC2573)-MONTH(AB2573)+1,(AC2573-AB2573+1))</f>
        <v>365</v>
      </c>
      <c r="F2573" s="210">
        <f t="shared" si="205"/>
        <v>1825000</v>
      </c>
      <c r="G2573" s="199">
        <v>1354866</v>
      </c>
      <c r="H2573" s="195">
        <v>37049.376539351899</v>
      </c>
      <c r="I2573" t="s">
        <v>2472</v>
      </c>
      <c r="M2573" t="s">
        <v>3341</v>
      </c>
      <c r="N2573" t="s">
        <v>2281</v>
      </c>
      <c r="O2573" t="s">
        <v>2511</v>
      </c>
      <c r="Q2573" s="196">
        <v>5000</v>
      </c>
      <c r="S2573" t="s">
        <v>3342</v>
      </c>
      <c r="T2573" t="s">
        <v>3557</v>
      </c>
      <c r="U2573" s="198">
        <v>3.9449999999999998</v>
      </c>
      <c r="V2573" t="s">
        <v>2473</v>
      </c>
      <c r="W2573" t="s">
        <v>2853</v>
      </c>
      <c r="X2573" t="s">
        <v>2282</v>
      </c>
      <c r="Y2573" t="s">
        <v>3575</v>
      </c>
      <c r="Z2573" t="s">
        <v>2995</v>
      </c>
      <c r="AA2573" t="s">
        <v>855</v>
      </c>
      <c r="AB2573" s="195">
        <v>37257.875</v>
      </c>
      <c r="AC2573" s="195">
        <v>37621.875</v>
      </c>
    </row>
    <row r="2574" spans="1:29" x14ac:dyDescent="0.25">
      <c r="A2574" s="43" t="str">
        <f t="shared" si="201"/>
        <v>US Natural Gas Physical</v>
      </c>
      <c r="B2574" s="43" t="str">
        <f t="shared" si="202"/>
        <v>US</v>
      </c>
      <c r="C2574" s="43" t="str">
        <f t="shared" si="203"/>
        <v>Natural Gas</v>
      </c>
      <c r="D2574" s="43" t="str">
        <f t="shared" si="204"/>
        <v>Physical</v>
      </c>
      <c r="E2574" s="43">
        <f>IF(VLOOKUP(S2574,'DD-Lookup'!$J$6:$L$50,3,FALSE)="Monthly",(YEAR(AC2574)-YEAR(AB2574))*12+MONTH(AC2574)-MONTH(AB2574)+1,(AC2574-AB2574+1))</f>
        <v>1</v>
      </c>
      <c r="F2574" s="210">
        <f t="shared" si="205"/>
        <v>5000</v>
      </c>
      <c r="G2574" s="199">
        <v>1354867</v>
      </c>
      <c r="H2574" s="195">
        <v>37049.376550925903</v>
      </c>
      <c r="I2574" t="s">
        <v>3083</v>
      </c>
      <c r="M2574" t="s">
        <v>3341</v>
      </c>
      <c r="N2574" t="s">
        <v>3747</v>
      </c>
      <c r="O2574" t="s">
        <v>379</v>
      </c>
      <c r="Q2574" s="196">
        <v>5000</v>
      </c>
      <c r="S2574" t="s">
        <v>3342</v>
      </c>
      <c r="T2574" t="s">
        <v>3557</v>
      </c>
      <c r="U2574" s="198">
        <v>3.7149999999999999</v>
      </c>
      <c r="V2574" t="s">
        <v>2636</v>
      </c>
      <c r="W2574" t="s">
        <v>2467</v>
      </c>
      <c r="X2574" t="s">
        <v>2468</v>
      </c>
      <c r="Y2574" t="s">
        <v>2469</v>
      </c>
      <c r="Z2574" t="s">
        <v>2995</v>
      </c>
      <c r="AA2574">
        <v>837249</v>
      </c>
      <c r="AB2574" s="195">
        <v>37050.875011574099</v>
      </c>
      <c r="AC2574" s="195">
        <v>37050.875011574099</v>
      </c>
    </row>
    <row r="2575" spans="1:29" x14ac:dyDescent="0.25">
      <c r="A2575" s="43" t="str">
        <f t="shared" si="201"/>
        <v>US Natural Gas Physical</v>
      </c>
      <c r="B2575" s="43" t="str">
        <f t="shared" si="202"/>
        <v>US</v>
      </c>
      <c r="C2575" s="43" t="str">
        <f t="shared" si="203"/>
        <v>Natural Gas</v>
      </c>
      <c r="D2575" s="43" t="str">
        <f t="shared" si="204"/>
        <v>Physical</v>
      </c>
      <c r="E2575" s="43">
        <f>IF(VLOOKUP(S2575,'DD-Lookup'!$J$6:$L$50,3,FALSE)="Monthly",(YEAR(AC2575)-YEAR(AB2575))*12+MONTH(AC2575)-MONTH(AB2575)+1,(AC2575-AB2575+1))</f>
        <v>1</v>
      </c>
      <c r="F2575" s="210">
        <f t="shared" si="205"/>
        <v>10000</v>
      </c>
      <c r="G2575" s="199">
        <v>1354868</v>
      </c>
      <c r="H2575" s="195">
        <v>37049.3765740741</v>
      </c>
      <c r="I2575" t="s">
        <v>3509</v>
      </c>
      <c r="M2575" t="s">
        <v>3341</v>
      </c>
      <c r="N2575" t="s">
        <v>3747</v>
      </c>
      <c r="O2575" t="s">
        <v>464</v>
      </c>
      <c r="Q2575" s="196">
        <v>10000</v>
      </c>
      <c r="S2575" t="s">
        <v>3342</v>
      </c>
      <c r="T2575" t="s">
        <v>3557</v>
      </c>
      <c r="U2575" s="198">
        <v>3.7850000000000001</v>
      </c>
      <c r="V2575" t="s">
        <v>3048</v>
      </c>
      <c r="W2575" t="s">
        <v>2509</v>
      </c>
      <c r="X2575" t="s">
        <v>2510</v>
      </c>
      <c r="Y2575" t="s">
        <v>2469</v>
      </c>
      <c r="Z2575" t="s">
        <v>2995</v>
      </c>
      <c r="AA2575">
        <v>837250</v>
      </c>
      <c r="AB2575" s="195">
        <v>37050.875011574099</v>
      </c>
      <c r="AC2575" s="195">
        <v>37050.875011574099</v>
      </c>
    </row>
    <row r="2576" spans="1:29" x14ac:dyDescent="0.25">
      <c r="A2576" s="43" t="str">
        <f t="shared" si="201"/>
        <v>US Natural Gas Physical</v>
      </c>
      <c r="B2576" s="43" t="str">
        <f t="shared" si="202"/>
        <v>US</v>
      </c>
      <c r="C2576" s="43" t="str">
        <f t="shared" si="203"/>
        <v>Natural Gas</v>
      </c>
      <c r="D2576" s="43" t="str">
        <f t="shared" si="204"/>
        <v>Physical</v>
      </c>
      <c r="E2576" s="43">
        <f>IF(VLOOKUP(S2576,'DD-Lookup'!$J$6:$L$50,3,FALSE)="Monthly",(YEAR(AC2576)-YEAR(AB2576))*12+MONTH(AC2576)-MONTH(AB2576)+1,(AC2576-AB2576+1))</f>
        <v>1</v>
      </c>
      <c r="F2576" s="210">
        <f t="shared" si="205"/>
        <v>5000</v>
      </c>
      <c r="G2576" s="199">
        <v>1354869</v>
      </c>
      <c r="H2576" s="195">
        <v>37049.376585648097</v>
      </c>
      <c r="I2576" t="s">
        <v>2169</v>
      </c>
      <c r="M2576" t="s">
        <v>3341</v>
      </c>
      <c r="N2576" t="s">
        <v>3747</v>
      </c>
      <c r="O2576" t="s">
        <v>487</v>
      </c>
      <c r="P2576" s="196">
        <v>5000</v>
      </c>
      <c r="S2576" t="s">
        <v>3342</v>
      </c>
      <c r="T2576" t="s">
        <v>3557</v>
      </c>
      <c r="U2576" s="198">
        <v>2.2400000000000002</v>
      </c>
      <c r="V2576" t="s">
        <v>1769</v>
      </c>
      <c r="W2576" t="s">
        <v>3108</v>
      </c>
      <c r="X2576" t="s">
        <v>3092</v>
      </c>
      <c r="Y2576" t="s">
        <v>2469</v>
      </c>
      <c r="Z2576" t="s">
        <v>2995</v>
      </c>
      <c r="AA2576">
        <v>837251</v>
      </c>
      <c r="AB2576" s="195">
        <v>37050.875011574099</v>
      </c>
      <c r="AC2576" s="195">
        <v>37050.875011574099</v>
      </c>
    </row>
    <row r="2577" spans="1:29" x14ac:dyDescent="0.25">
      <c r="A2577" s="43" t="str">
        <f t="shared" si="201"/>
        <v>US Natural Gas Physical</v>
      </c>
      <c r="B2577" s="43" t="str">
        <f t="shared" si="202"/>
        <v>US</v>
      </c>
      <c r="C2577" s="43" t="str">
        <f t="shared" si="203"/>
        <v>Natural Gas</v>
      </c>
      <c r="D2577" s="43" t="str">
        <f t="shared" si="204"/>
        <v>Physical</v>
      </c>
      <c r="E2577" s="43">
        <f>IF(VLOOKUP(S2577,'DD-Lookup'!$J$6:$L$50,3,FALSE)="Monthly",(YEAR(AC2577)-YEAR(AB2577))*12+MONTH(AC2577)-MONTH(AB2577)+1,(AC2577-AB2577+1))</f>
        <v>1</v>
      </c>
      <c r="F2577" s="210">
        <f t="shared" si="205"/>
        <v>10000</v>
      </c>
      <c r="G2577" s="199">
        <v>1354870</v>
      </c>
      <c r="H2577" s="195">
        <v>37049.376608796301</v>
      </c>
      <c r="I2577" t="s">
        <v>2507</v>
      </c>
      <c r="M2577" t="s">
        <v>3341</v>
      </c>
      <c r="N2577" t="s">
        <v>3747</v>
      </c>
      <c r="O2577" t="s">
        <v>645</v>
      </c>
      <c r="Q2577" s="196">
        <v>10000</v>
      </c>
      <c r="S2577" t="s">
        <v>3342</v>
      </c>
      <c r="T2577" t="s">
        <v>3557</v>
      </c>
      <c r="U2577" s="198">
        <v>3.72</v>
      </c>
      <c r="V2577" t="s">
        <v>2367</v>
      </c>
      <c r="W2577" t="s">
        <v>2467</v>
      </c>
      <c r="X2577" t="s">
        <v>2468</v>
      </c>
      <c r="Y2577" t="s">
        <v>2469</v>
      </c>
      <c r="Z2577" t="s">
        <v>2995</v>
      </c>
      <c r="AA2577">
        <v>837252</v>
      </c>
      <c r="AB2577" s="195">
        <v>37050.875011574099</v>
      </c>
      <c r="AC2577" s="195">
        <v>37050.875011574099</v>
      </c>
    </row>
    <row r="2578" spans="1:29" x14ac:dyDescent="0.25">
      <c r="A2578" s="43" t="str">
        <f t="shared" si="201"/>
        <v>US Natural Gas Physical</v>
      </c>
      <c r="B2578" s="43" t="str">
        <f t="shared" si="202"/>
        <v>US</v>
      </c>
      <c r="C2578" s="43" t="str">
        <f t="shared" si="203"/>
        <v>Natural Gas</v>
      </c>
      <c r="D2578" s="43" t="str">
        <f t="shared" si="204"/>
        <v>Physical</v>
      </c>
      <c r="E2578" s="43">
        <f>IF(VLOOKUP(S2578,'DD-Lookup'!$J$6:$L$50,3,FALSE)="Monthly",(YEAR(AC2578)-YEAR(AB2578))*12+MONTH(AC2578)-MONTH(AB2578)+1,(AC2578-AB2578+1))</f>
        <v>1</v>
      </c>
      <c r="F2578" s="210">
        <f t="shared" si="205"/>
        <v>50000</v>
      </c>
      <c r="G2578" s="199">
        <v>1354871</v>
      </c>
      <c r="H2578" s="195">
        <v>37049.376724537004</v>
      </c>
      <c r="I2578" t="s">
        <v>2254</v>
      </c>
      <c r="M2578" t="s">
        <v>3341</v>
      </c>
      <c r="N2578" t="s">
        <v>3747</v>
      </c>
      <c r="O2578" t="s">
        <v>396</v>
      </c>
      <c r="Q2578" s="196">
        <v>50000</v>
      </c>
      <c r="S2578" t="s">
        <v>3342</v>
      </c>
      <c r="T2578" t="s">
        <v>3557</v>
      </c>
      <c r="U2578" s="198">
        <v>3.5225</v>
      </c>
      <c r="V2578" t="s">
        <v>2192</v>
      </c>
      <c r="W2578" t="s">
        <v>2347</v>
      </c>
      <c r="X2578" t="s">
        <v>2484</v>
      </c>
      <c r="Y2578" t="s">
        <v>2469</v>
      </c>
      <c r="Z2578" t="s">
        <v>2995</v>
      </c>
      <c r="AA2578">
        <v>837253</v>
      </c>
      <c r="AB2578" s="195">
        <v>37050.875011574099</v>
      </c>
      <c r="AC2578" s="195">
        <v>37050.875011574099</v>
      </c>
    </row>
    <row r="2579" spans="1:29" x14ac:dyDescent="0.25">
      <c r="A2579" s="43" t="str">
        <f t="shared" si="201"/>
        <v>US Natural Gas Financial</v>
      </c>
      <c r="B2579" s="43" t="str">
        <f t="shared" si="202"/>
        <v>US</v>
      </c>
      <c r="C2579" s="43" t="str">
        <f t="shared" si="203"/>
        <v>Natural Gas</v>
      </c>
      <c r="D2579" s="43" t="str">
        <f t="shared" si="204"/>
        <v>Financial</v>
      </c>
      <c r="E2579" s="43">
        <f>IF(VLOOKUP(S2579,'DD-Lookup'!$J$6:$L$50,3,FALSE)="Monthly",(YEAR(AC2579)-YEAR(AB2579))*12+MONTH(AC2579)-MONTH(AB2579)+1,(AC2579-AB2579+1))</f>
        <v>23</v>
      </c>
      <c r="F2579" s="210">
        <f t="shared" si="205"/>
        <v>69000</v>
      </c>
      <c r="G2579" s="199">
        <v>1354872</v>
      </c>
      <c r="H2579" s="195">
        <v>37049.376759259299</v>
      </c>
      <c r="I2579" t="s">
        <v>2321</v>
      </c>
      <c r="M2579" t="s">
        <v>3341</v>
      </c>
      <c r="N2579" t="s">
        <v>2281</v>
      </c>
      <c r="O2579" t="s">
        <v>2728</v>
      </c>
      <c r="Q2579" s="196">
        <v>3000</v>
      </c>
      <c r="S2579" t="s">
        <v>3342</v>
      </c>
      <c r="T2579" t="s">
        <v>3557</v>
      </c>
      <c r="U2579" s="198">
        <v>3.5750000000000002</v>
      </c>
      <c r="V2579" t="s">
        <v>2729</v>
      </c>
      <c r="W2579" t="s">
        <v>3319</v>
      </c>
      <c r="X2579" t="s">
        <v>3320</v>
      </c>
      <c r="Y2579" t="s">
        <v>3575</v>
      </c>
      <c r="Z2579" t="s">
        <v>2995</v>
      </c>
      <c r="AA2579" t="s">
        <v>856</v>
      </c>
      <c r="AB2579" s="195">
        <v>37050.875011574099</v>
      </c>
      <c r="AC2579" s="195">
        <v>37072.875011574099</v>
      </c>
    </row>
    <row r="2580" spans="1:29" x14ac:dyDescent="0.25">
      <c r="A2580" s="43" t="str">
        <f t="shared" si="201"/>
        <v>US Natural Gas Physical</v>
      </c>
      <c r="B2580" s="43" t="str">
        <f t="shared" si="202"/>
        <v>US</v>
      </c>
      <c r="C2580" s="43" t="str">
        <f t="shared" si="203"/>
        <v>Natural Gas</v>
      </c>
      <c r="D2580" s="43" t="str">
        <f t="shared" si="204"/>
        <v>Physical</v>
      </c>
      <c r="E2580" s="43">
        <f>IF(VLOOKUP(S2580,'DD-Lookup'!$J$6:$L$50,3,FALSE)="Monthly",(YEAR(AC2580)-YEAR(AB2580))*12+MONTH(AC2580)-MONTH(AB2580)+1,(AC2580-AB2580+1))</f>
        <v>1</v>
      </c>
      <c r="F2580" s="210">
        <f t="shared" si="205"/>
        <v>5000</v>
      </c>
      <c r="G2580" s="199">
        <v>1354873</v>
      </c>
      <c r="H2580" s="195">
        <v>37049.376782407402</v>
      </c>
      <c r="I2580" t="s">
        <v>2276</v>
      </c>
      <c r="M2580" t="s">
        <v>3341</v>
      </c>
      <c r="N2580" t="s">
        <v>3747</v>
      </c>
      <c r="O2580" t="s">
        <v>453</v>
      </c>
      <c r="P2580" s="196">
        <v>5000</v>
      </c>
      <c r="S2580" t="s">
        <v>3342</v>
      </c>
      <c r="T2580" t="s">
        <v>3557</v>
      </c>
      <c r="U2580" s="198">
        <v>5.5</v>
      </c>
      <c r="V2580" t="s">
        <v>3868</v>
      </c>
      <c r="W2580" t="s">
        <v>454</v>
      </c>
      <c r="X2580" t="s">
        <v>3092</v>
      </c>
      <c r="Y2580" t="s">
        <v>2469</v>
      </c>
      <c r="Z2580" t="s">
        <v>2995</v>
      </c>
      <c r="AA2580">
        <v>837255</v>
      </c>
      <c r="AB2580" s="195">
        <v>37050.875011574099</v>
      </c>
      <c r="AC2580" s="195">
        <v>37050.875011574099</v>
      </c>
    </row>
    <row r="2581" spans="1:29" x14ac:dyDescent="0.25">
      <c r="A2581" s="43" t="str">
        <f t="shared" si="201"/>
        <v>US Natural Gas Physical</v>
      </c>
      <c r="B2581" s="43" t="str">
        <f t="shared" si="202"/>
        <v>US</v>
      </c>
      <c r="C2581" s="43" t="str">
        <f t="shared" si="203"/>
        <v>Natural Gas</v>
      </c>
      <c r="D2581" s="43" t="str">
        <f t="shared" si="204"/>
        <v>Physical</v>
      </c>
      <c r="E2581" s="43">
        <f>IF(VLOOKUP(S2581,'DD-Lookup'!$J$6:$L$50,3,FALSE)="Monthly",(YEAR(AC2581)-YEAR(AB2581))*12+MONTH(AC2581)-MONTH(AB2581)+1,(AC2581-AB2581+1))</f>
        <v>1</v>
      </c>
      <c r="F2581" s="210">
        <f t="shared" si="205"/>
        <v>5000</v>
      </c>
      <c r="G2581" s="199">
        <v>1354874</v>
      </c>
      <c r="H2581" s="195">
        <v>37049.376782407402</v>
      </c>
      <c r="I2581" t="s">
        <v>3321</v>
      </c>
      <c r="M2581" t="s">
        <v>3341</v>
      </c>
      <c r="N2581" t="s">
        <v>3747</v>
      </c>
      <c r="O2581" t="s">
        <v>529</v>
      </c>
      <c r="P2581" s="196">
        <v>5000</v>
      </c>
      <c r="S2581" t="s">
        <v>3342</v>
      </c>
      <c r="T2581" t="s">
        <v>3557</v>
      </c>
      <c r="U2581" s="198">
        <v>3.6549999999999998</v>
      </c>
      <c r="V2581" t="s">
        <v>2517</v>
      </c>
      <c r="W2581" t="s">
        <v>2323</v>
      </c>
      <c r="X2581" t="s">
        <v>3920</v>
      </c>
      <c r="Y2581" t="s">
        <v>2469</v>
      </c>
      <c r="Z2581" t="s">
        <v>2995</v>
      </c>
      <c r="AA2581">
        <v>837254</v>
      </c>
      <c r="AB2581" s="195">
        <v>37050.875011574099</v>
      </c>
      <c r="AC2581" s="195">
        <v>37050.875011574099</v>
      </c>
    </row>
    <row r="2582" spans="1:29" x14ac:dyDescent="0.25">
      <c r="A2582" s="43" t="str">
        <f t="shared" si="201"/>
        <v>US Natural Gas Financial</v>
      </c>
      <c r="B2582" s="43" t="str">
        <f t="shared" si="202"/>
        <v>US</v>
      </c>
      <c r="C2582" s="43" t="str">
        <f t="shared" si="203"/>
        <v>Natural Gas</v>
      </c>
      <c r="D2582" s="43" t="str">
        <f t="shared" si="204"/>
        <v>Financial</v>
      </c>
      <c r="E2582" s="43">
        <f>IF(VLOOKUP(S2582,'DD-Lookup'!$J$6:$L$50,3,FALSE)="Monthly",(YEAR(AC2582)-YEAR(AB2582))*12+MONTH(AC2582)-MONTH(AB2582)+1,(AC2582-AB2582+1))</f>
        <v>123</v>
      </c>
      <c r="F2582" s="210">
        <f t="shared" si="205"/>
        <v>615000</v>
      </c>
      <c r="G2582" s="199">
        <v>1354876</v>
      </c>
      <c r="H2582" s="195">
        <v>37049.376805555599</v>
      </c>
      <c r="I2582" t="s">
        <v>2483</v>
      </c>
      <c r="M2582" t="s">
        <v>3341</v>
      </c>
      <c r="N2582" t="s">
        <v>2281</v>
      </c>
      <c r="O2582" t="s">
        <v>3139</v>
      </c>
      <c r="Q2582" s="196">
        <v>5000</v>
      </c>
      <c r="S2582" t="s">
        <v>3342</v>
      </c>
      <c r="T2582" t="s">
        <v>3557</v>
      </c>
      <c r="U2582" s="198">
        <v>3.8849999999999998</v>
      </c>
      <c r="V2582" t="s">
        <v>2452</v>
      </c>
      <c r="W2582" t="s">
        <v>2853</v>
      </c>
      <c r="X2582" t="s">
        <v>2282</v>
      </c>
      <c r="Y2582" t="s">
        <v>3575</v>
      </c>
      <c r="Z2582" t="s">
        <v>2995</v>
      </c>
      <c r="AA2582" t="s">
        <v>857</v>
      </c>
      <c r="AB2582" s="195">
        <v>37073</v>
      </c>
      <c r="AC2582" s="195">
        <v>37195</v>
      </c>
    </row>
    <row r="2583" spans="1:29" x14ac:dyDescent="0.25">
      <c r="A2583" s="43" t="str">
        <f t="shared" si="201"/>
        <v>US Natural Gas Financial</v>
      </c>
      <c r="B2583" s="43" t="str">
        <f t="shared" si="202"/>
        <v>US</v>
      </c>
      <c r="C2583" s="43" t="str">
        <f t="shared" si="203"/>
        <v>Natural Gas</v>
      </c>
      <c r="D2583" s="43" t="str">
        <f t="shared" si="204"/>
        <v>Financial</v>
      </c>
      <c r="E2583" s="43">
        <f>IF(VLOOKUP(S2583,'DD-Lookup'!$J$6:$L$50,3,FALSE)="Monthly",(YEAR(AC2583)-YEAR(AB2583))*12+MONTH(AC2583)-MONTH(AB2583)+1,(AC2583-AB2583+1))</f>
        <v>123</v>
      </c>
      <c r="F2583" s="210">
        <f t="shared" si="205"/>
        <v>615000</v>
      </c>
      <c r="G2583" s="199">
        <v>1354877</v>
      </c>
      <c r="H2583" s="195">
        <v>37049.3768865741</v>
      </c>
      <c r="I2583" t="s">
        <v>2244</v>
      </c>
      <c r="M2583" t="s">
        <v>3341</v>
      </c>
      <c r="N2583" t="s">
        <v>2281</v>
      </c>
      <c r="O2583" t="s">
        <v>3139</v>
      </c>
      <c r="Q2583" s="196">
        <v>5000</v>
      </c>
      <c r="S2583" t="s">
        <v>3342</v>
      </c>
      <c r="T2583" t="s">
        <v>3557</v>
      </c>
      <c r="U2583" s="198">
        <v>3.895</v>
      </c>
      <c r="V2583" t="s">
        <v>3945</v>
      </c>
      <c r="W2583" t="s">
        <v>2853</v>
      </c>
      <c r="X2583" t="s">
        <v>2282</v>
      </c>
      <c r="Y2583" t="s">
        <v>3575</v>
      </c>
      <c r="Z2583" t="s">
        <v>2995</v>
      </c>
      <c r="AA2583" t="s">
        <v>858</v>
      </c>
      <c r="AB2583" s="195">
        <v>37073</v>
      </c>
      <c r="AC2583" s="195">
        <v>37195</v>
      </c>
    </row>
    <row r="2584" spans="1:29" x14ac:dyDescent="0.25">
      <c r="A2584" s="43" t="str">
        <f t="shared" si="201"/>
        <v xml:space="preserve"> Natural Gas Physical</v>
      </c>
      <c r="B2584" s="43" t="str">
        <f t="shared" si="202"/>
        <v/>
      </c>
      <c r="C2584" s="43" t="str">
        <f t="shared" si="203"/>
        <v>Natural Gas</v>
      </c>
      <c r="D2584" s="43" t="str">
        <f t="shared" si="204"/>
        <v>Physical</v>
      </c>
      <c r="E2584" s="43">
        <f>IF(VLOOKUP(S2584,'DD-Lookup'!$J$6:$L$50,3,FALSE)="Monthly",(YEAR(AC2584)-YEAR(AB2584))*12+MONTH(AC2584)-MONTH(AB2584)+1,(AC2584-AB2584+1))</f>
        <v>1</v>
      </c>
      <c r="F2584" s="210">
        <f t="shared" si="205"/>
        <v>5000</v>
      </c>
      <c r="G2584" s="199">
        <v>1354878</v>
      </c>
      <c r="H2584" s="195">
        <v>37049.376898148097</v>
      </c>
      <c r="I2584" t="s">
        <v>3916</v>
      </c>
      <c r="M2584" t="s">
        <v>3341</v>
      </c>
      <c r="N2584" t="s">
        <v>3104</v>
      </c>
      <c r="O2584" t="s">
        <v>3620</v>
      </c>
      <c r="P2584" s="196">
        <v>5000</v>
      </c>
      <c r="S2584" t="s">
        <v>3719</v>
      </c>
      <c r="T2584" t="s">
        <v>3105</v>
      </c>
      <c r="U2584" s="198">
        <v>4.28</v>
      </c>
      <c r="V2584" t="s">
        <v>3917</v>
      </c>
      <c r="W2584" t="s">
        <v>635</v>
      </c>
      <c r="X2584" t="s">
        <v>3106</v>
      </c>
      <c r="Y2584" t="s">
        <v>2469</v>
      </c>
      <c r="Z2584" t="s">
        <v>2996</v>
      </c>
      <c r="AA2584">
        <v>837258</v>
      </c>
      <c r="AB2584" s="195">
        <v>37049.875011574099</v>
      </c>
      <c r="AC2584" s="195">
        <v>37049.875011574099</v>
      </c>
    </row>
    <row r="2585" spans="1:29" x14ac:dyDescent="0.25">
      <c r="A2585" s="43" t="str">
        <f t="shared" si="201"/>
        <v>US Natural Gas Physical</v>
      </c>
      <c r="B2585" s="43" t="str">
        <f t="shared" si="202"/>
        <v>US</v>
      </c>
      <c r="C2585" s="43" t="str">
        <f t="shared" si="203"/>
        <v>Natural Gas</v>
      </c>
      <c r="D2585" s="43" t="str">
        <f t="shared" si="204"/>
        <v>Physical</v>
      </c>
      <c r="E2585" s="43">
        <f>IF(VLOOKUP(S2585,'DD-Lookup'!$J$6:$L$50,3,FALSE)="Monthly",(YEAR(AC2585)-YEAR(AB2585))*12+MONTH(AC2585)-MONTH(AB2585)+1,(AC2585-AB2585+1))</f>
        <v>1</v>
      </c>
      <c r="F2585" s="210">
        <f t="shared" si="205"/>
        <v>10000</v>
      </c>
      <c r="G2585" s="199">
        <v>1354879</v>
      </c>
      <c r="H2585" s="195">
        <v>37049.376909722203</v>
      </c>
      <c r="I2585" t="s">
        <v>2470</v>
      </c>
      <c r="M2585" t="s">
        <v>3341</v>
      </c>
      <c r="N2585" t="s">
        <v>3747</v>
      </c>
      <c r="O2585" t="s">
        <v>401</v>
      </c>
      <c r="Q2585" s="196">
        <v>10000</v>
      </c>
      <c r="S2585" t="s">
        <v>3342</v>
      </c>
      <c r="T2585" t="s">
        <v>3557</v>
      </c>
      <c r="U2585" s="198">
        <v>3.51</v>
      </c>
      <c r="V2585" t="s">
        <v>2471</v>
      </c>
      <c r="W2585" t="s">
        <v>2347</v>
      </c>
      <c r="X2585" t="s">
        <v>2484</v>
      </c>
      <c r="Y2585" t="s">
        <v>2469</v>
      </c>
      <c r="Z2585" t="s">
        <v>2995</v>
      </c>
      <c r="AA2585">
        <v>837259</v>
      </c>
      <c r="AB2585" s="195">
        <v>37050.875011574099</v>
      </c>
      <c r="AC2585" s="195">
        <v>37050.875011574099</v>
      </c>
    </row>
    <row r="2586" spans="1:29" x14ac:dyDescent="0.25">
      <c r="A2586" s="43" t="str">
        <f t="shared" si="201"/>
        <v xml:space="preserve"> Metals Financial</v>
      </c>
      <c r="B2586" s="43" t="str">
        <f t="shared" si="202"/>
        <v/>
      </c>
      <c r="C2586" s="43" t="str">
        <f t="shared" si="203"/>
        <v>Metals</v>
      </c>
      <c r="D2586" s="43" t="str">
        <f t="shared" si="204"/>
        <v>Financial</v>
      </c>
      <c r="E2586" s="43">
        <f>IF(VLOOKUP(S2586,'DD-Lookup'!$J$6:$L$50,3,FALSE)="Monthly",(YEAR(AC2586)-YEAR(AB2586))*12+MONTH(AC2586)-MONTH(AB2586)+1,(AC2586-AB2586+1))</f>
        <v>1</v>
      </c>
      <c r="F2586" s="210">
        <f t="shared" si="205"/>
        <v>20</v>
      </c>
      <c r="G2586" s="199">
        <v>1354881</v>
      </c>
      <c r="H2586" s="195">
        <v>37049.376921296302</v>
      </c>
      <c r="I2586" t="s">
        <v>3068</v>
      </c>
      <c r="M2586" t="s">
        <v>3346</v>
      </c>
      <c r="N2586" t="s">
        <v>3554</v>
      </c>
      <c r="O2586" t="s">
        <v>3555</v>
      </c>
      <c r="Q2586" s="196">
        <v>20</v>
      </c>
      <c r="S2586" t="s">
        <v>3556</v>
      </c>
      <c r="T2586" t="s">
        <v>3557</v>
      </c>
      <c r="U2586" s="198">
        <v>1670</v>
      </c>
      <c r="V2586" t="s">
        <v>3069</v>
      </c>
      <c r="W2586" t="s">
        <v>3563</v>
      </c>
      <c r="X2586" t="s">
        <v>3559</v>
      </c>
      <c r="Y2586" t="s">
        <v>3560</v>
      </c>
      <c r="Z2586" t="s">
        <v>3561</v>
      </c>
      <c r="AA2586">
        <v>2173651</v>
      </c>
    </row>
    <row r="2587" spans="1:29" x14ac:dyDescent="0.25">
      <c r="A2587" s="43" t="str">
        <f t="shared" si="201"/>
        <v>US Natural Gas Physical</v>
      </c>
      <c r="B2587" s="43" t="str">
        <f t="shared" si="202"/>
        <v>US</v>
      </c>
      <c r="C2587" s="43" t="str">
        <f t="shared" si="203"/>
        <v>Natural Gas</v>
      </c>
      <c r="D2587" s="43" t="str">
        <f t="shared" si="204"/>
        <v>Physical</v>
      </c>
      <c r="E2587" s="43">
        <f>IF(VLOOKUP(S2587,'DD-Lookup'!$J$6:$L$50,3,FALSE)="Monthly",(YEAR(AC2587)-YEAR(AB2587))*12+MONTH(AC2587)-MONTH(AB2587)+1,(AC2587-AB2587+1))</f>
        <v>1</v>
      </c>
      <c r="F2587" s="210">
        <f t="shared" si="205"/>
        <v>5000</v>
      </c>
      <c r="G2587" s="199">
        <v>1354880</v>
      </c>
      <c r="H2587" s="195">
        <v>37049.376921296302</v>
      </c>
      <c r="I2587" t="s">
        <v>2322</v>
      </c>
      <c r="M2587" t="s">
        <v>3341</v>
      </c>
      <c r="N2587" t="s">
        <v>3747</v>
      </c>
      <c r="O2587" t="s">
        <v>448</v>
      </c>
      <c r="Q2587" s="196">
        <v>5000</v>
      </c>
      <c r="S2587" t="s">
        <v>3342</v>
      </c>
      <c r="T2587" t="s">
        <v>3557</v>
      </c>
      <c r="U2587" s="198">
        <v>3.6349999999999998</v>
      </c>
      <c r="V2587" t="s">
        <v>4146</v>
      </c>
      <c r="W2587" t="s">
        <v>2181</v>
      </c>
      <c r="X2587" t="s">
        <v>2182</v>
      </c>
      <c r="Y2587" t="s">
        <v>2469</v>
      </c>
      <c r="Z2587" t="s">
        <v>2995</v>
      </c>
      <c r="AA2587">
        <v>837260</v>
      </c>
      <c r="AB2587" s="195">
        <v>37050.875011574099</v>
      </c>
      <c r="AC2587" s="195">
        <v>37050.875011574099</v>
      </c>
    </row>
    <row r="2588" spans="1:29" x14ac:dyDescent="0.25">
      <c r="A2588" s="43" t="str">
        <f t="shared" si="201"/>
        <v>US Natural Gas Physical</v>
      </c>
      <c r="B2588" s="43" t="str">
        <f t="shared" si="202"/>
        <v>US</v>
      </c>
      <c r="C2588" s="43" t="str">
        <f t="shared" si="203"/>
        <v>Natural Gas</v>
      </c>
      <c r="D2588" s="43" t="str">
        <f t="shared" si="204"/>
        <v>Physical</v>
      </c>
      <c r="E2588" s="43">
        <f>IF(VLOOKUP(S2588,'DD-Lookup'!$J$6:$L$50,3,FALSE)="Monthly",(YEAR(AC2588)-YEAR(AB2588))*12+MONTH(AC2588)-MONTH(AB2588)+1,(AC2588-AB2588+1))</f>
        <v>1</v>
      </c>
      <c r="F2588" s="210">
        <f t="shared" si="205"/>
        <v>5000</v>
      </c>
      <c r="G2588" s="199">
        <v>1354882</v>
      </c>
      <c r="H2588" s="195">
        <v>37049.376967592601</v>
      </c>
      <c r="I2588" t="s">
        <v>2483</v>
      </c>
      <c r="M2588" t="s">
        <v>3341</v>
      </c>
      <c r="N2588" t="s">
        <v>3747</v>
      </c>
      <c r="O2588" t="s">
        <v>428</v>
      </c>
      <c r="Q2588" s="196">
        <v>5000</v>
      </c>
      <c r="S2588" t="s">
        <v>3342</v>
      </c>
      <c r="T2588" t="s">
        <v>3557</v>
      </c>
      <c r="U2588" s="198">
        <v>3.5350000000000001</v>
      </c>
      <c r="V2588" t="s">
        <v>2365</v>
      </c>
      <c r="W2588" t="s">
        <v>2498</v>
      </c>
      <c r="X2588" t="s">
        <v>2499</v>
      </c>
      <c r="Y2588" t="s">
        <v>2469</v>
      </c>
      <c r="Z2588" t="s">
        <v>2995</v>
      </c>
      <c r="AA2588">
        <v>837261</v>
      </c>
      <c r="AB2588" s="195">
        <v>37050.875011574099</v>
      </c>
      <c r="AC2588" s="195">
        <v>37050.875011574099</v>
      </c>
    </row>
    <row r="2589" spans="1:29" x14ac:dyDescent="0.25">
      <c r="A2589" s="43" t="str">
        <f t="shared" si="201"/>
        <v>US Natural Gas Physical</v>
      </c>
      <c r="B2589" s="43" t="str">
        <f t="shared" si="202"/>
        <v>US</v>
      </c>
      <c r="C2589" s="43" t="str">
        <f t="shared" si="203"/>
        <v>Natural Gas</v>
      </c>
      <c r="D2589" s="43" t="str">
        <f t="shared" si="204"/>
        <v>Physical</v>
      </c>
      <c r="E2589" s="43">
        <f>IF(VLOOKUP(S2589,'DD-Lookup'!$J$6:$L$50,3,FALSE)="Monthly",(YEAR(AC2589)-YEAR(AB2589))*12+MONTH(AC2589)-MONTH(AB2589)+1,(AC2589-AB2589+1))</f>
        <v>1</v>
      </c>
      <c r="F2589" s="210">
        <f t="shared" si="205"/>
        <v>11685</v>
      </c>
      <c r="G2589" s="199">
        <v>1354883</v>
      </c>
      <c r="H2589" s="195">
        <v>37049.376990740697</v>
      </c>
      <c r="I2589" t="s">
        <v>2394</v>
      </c>
      <c r="M2589" t="s">
        <v>3341</v>
      </c>
      <c r="N2589" t="s">
        <v>3747</v>
      </c>
      <c r="O2589" t="s">
        <v>1636</v>
      </c>
      <c r="Q2589" s="196">
        <v>11685</v>
      </c>
      <c r="S2589" t="s">
        <v>3342</v>
      </c>
      <c r="T2589" t="s">
        <v>3557</v>
      </c>
      <c r="U2589" s="198">
        <v>3.5350000000000001</v>
      </c>
      <c r="V2589" t="s">
        <v>1765</v>
      </c>
      <c r="W2589" t="s">
        <v>2366</v>
      </c>
      <c r="X2589" t="s">
        <v>3093</v>
      </c>
      <c r="Y2589" t="s">
        <v>2469</v>
      </c>
      <c r="Z2589" t="s">
        <v>2995</v>
      </c>
      <c r="AA2589">
        <v>837262</v>
      </c>
      <c r="AB2589" s="195">
        <v>37050.875011574099</v>
      </c>
      <c r="AC2589" s="195">
        <v>37050.875011574099</v>
      </c>
    </row>
    <row r="2590" spans="1:29" x14ac:dyDescent="0.25">
      <c r="A2590" s="43" t="str">
        <f t="shared" si="201"/>
        <v>US Natural Gas Financial</v>
      </c>
      <c r="B2590" s="43" t="str">
        <f t="shared" si="202"/>
        <v>US</v>
      </c>
      <c r="C2590" s="43" t="str">
        <f t="shared" si="203"/>
        <v>Natural Gas</v>
      </c>
      <c r="D2590" s="43" t="str">
        <f t="shared" si="204"/>
        <v>Financial</v>
      </c>
      <c r="E2590" s="43">
        <f>IF(VLOOKUP(S2590,'DD-Lookup'!$J$6:$L$50,3,FALSE)="Monthly",(YEAR(AC2590)-YEAR(AB2590))*12+MONTH(AC2590)-MONTH(AB2590)+1,(AC2590-AB2590+1))</f>
        <v>23</v>
      </c>
      <c r="F2590" s="210">
        <f t="shared" si="205"/>
        <v>345000</v>
      </c>
      <c r="G2590" s="199">
        <v>1354884</v>
      </c>
      <c r="H2590" s="195">
        <v>37049.377002314803</v>
      </c>
      <c r="I2590" t="s">
        <v>2472</v>
      </c>
      <c r="M2590" t="s">
        <v>3341</v>
      </c>
      <c r="N2590" t="s">
        <v>2281</v>
      </c>
      <c r="O2590" t="s">
        <v>2156</v>
      </c>
      <c r="Q2590" s="196">
        <v>15000</v>
      </c>
      <c r="S2590" t="s">
        <v>3342</v>
      </c>
      <c r="T2590" t="s">
        <v>3557</v>
      </c>
      <c r="U2590" s="198">
        <v>3.69</v>
      </c>
      <c r="V2590" t="s">
        <v>4235</v>
      </c>
      <c r="W2590" t="s">
        <v>2512</v>
      </c>
      <c r="X2590" t="s">
        <v>2170</v>
      </c>
      <c r="Y2590" t="s">
        <v>3575</v>
      </c>
      <c r="Z2590" t="s">
        <v>2995</v>
      </c>
      <c r="AA2590" t="s">
        <v>859</v>
      </c>
      <c r="AB2590" s="195">
        <v>37050.875011574099</v>
      </c>
      <c r="AC2590" s="195">
        <v>37072.875011574099</v>
      </c>
    </row>
    <row r="2591" spans="1:29" x14ac:dyDescent="0.25">
      <c r="A2591" s="43" t="str">
        <f t="shared" si="201"/>
        <v>US Power Physical</v>
      </c>
      <c r="B2591" s="43" t="str">
        <f t="shared" si="202"/>
        <v>US</v>
      </c>
      <c r="C2591" s="43" t="str">
        <f t="shared" si="203"/>
        <v>Power</v>
      </c>
      <c r="D2591" s="43" t="str">
        <f t="shared" si="204"/>
        <v>Physical</v>
      </c>
      <c r="E2591" s="43">
        <f>IF(VLOOKUP(S2591,'DD-Lookup'!$J$6:$L$50,3,FALSE)="Monthly",(YEAR(AC2591)-YEAR(AB2591))*12+MONTH(AC2591)-MONTH(AB2591)+1,(AC2591-AB2591+1))</f>
        <v>31</v>
      </c>
      <c r="F2591" s="210">
        <f t="shared" si="205"/>
        <v>1550</v>
      </c>
      <c r="G2591" s="199">
        <v>1354886</v>
      </c>
      <c r="H2591" s="195">
        <v>37049.377013888901</v>
      </c>
      <c r="I2591" t="s">
        <v>3339</v>
      </c>
      <c r="M2591" t="s">
        <v>2766</v>
      </c>
      <c r="N2591" t="s">
        <v>3361</v>
      </c>
      <c r="O2591" t="s">
        <v>3745</v>
      </c>
      <c r="Q2591" s="196">
        <v>50</v>
      </c>
      <c r="S2591" t="s">
        <v>3340</v>
      </c>
      <c r="T2591" t="s">
        <v>3557</v>
      </c>
      <c r="U2591" s="198">
        <v>80</v>
      </c>
      <c r="V2591" t="s">
        <v>4127</v>
      </c>
      <c r="W2591" t="s">
        <v>3380</v>
      </c>
      <c r="X2591" t="s">
        <v>3381</v>
      </c>
      <c r="Y2591" t="s">
        <v>2662</v>
      </c>
      <c r="Z2591" t="s">
        <v>2990</v>
      </c>
      <c r="AA2591">
        <v>636932.1</v>
      </c>
      <c r="AB2591" s="195">
        <v>37073.875011574099</v>
      </c>
      <c r="AC2591" s="195">
        <v>37103.875011574099</v>
      </c>
    </row>
    <row r="2592" spans="1:29" x14ac:dyDescent="0.25">
      <c r="A2592" s="43" t="str">
        <f t="shared" si="201"/>
        <v>US Crude Financial</v>
      </c>
      <c r="B2592" s="43" t="str">
        <f t="shared" si="202"/>
        <v>US</v>
      </c>
      <c r="C2592" s="43" t="str">
        <f t="shared" si="203"/>
        <v>Crude</v>
      </c>
      <c r="D2592" s="43" t="str">
        <f t="shared" si="204"/>
        <v>Financial</v>
      </c>
      <c r="E2592" s="43">
        <f>IF(VLOOKUP(S2592,'DD-Lookup'!$J$6:$L$50,3,FALSE)="Monthly",(YEAR(AC2592)-YEAR(AB2592))*12+MONTH(AC2592)-MONTH(AB2592)+1,(AC2592-AB2592+1))</f>
        <v>1</v>
      </c>
      <c r="F2592" s="210">
        <f t="shared" si="205"/>
        <v>50000</v>
      </c>
      <c r="G2592" s="199">
        <v>1354885</v>
      </c>
      <c r="H2592" s="195">
        <v>37049.377013888901</v>
      </c>
      <c r="I2592" t="s">
        <v>2652</v>
      </c>
      <c r="M2592" t="s">
        <v>3437</v>
      </c>
      <c r="N2592" t="s">
        <v>2653</v>
      </c>
      <c r="O2592" t="s">
        <v>3359</v>
      </c>
      <c r="P2592" s="196">
        <v>50000</v>
      </c>
      <c r="S2592" t="s">
        <v>3347</v>
      </c>
      <c r="T2592" t="s">
        <v>3557</v>
      </c>
      <c r="U2592" s="198">
        <v>27.66</v>
      </c>
      <c r="V2592" t="s">
        <v>2654</v>
      </c>
      <c r="W2592" t="s">
        <v>2655</v>
      </c>
      <c r="X2592" t="s">
        <v>2656</v>
      </c>
      <c r="Y2592" t="s">
        <v>2778</v>
      </c>
      <c r="Z2592" t="s">
        <v>2995</v>
      </c>
      <c r="AA2592">
        <v>115472</v>
      </c>
      <c r="AB2592" s="195">
        <v>37073</v>
      </c>
      <c r="AC2592" s="195">
        <v>37103</v>
      </c>
    </row>
    <row r="2593" spans="1:29" x14ac:dyDescent="0.25">
      <c r="A2593" s="43" t="str">
        <f t="shared" si="201"/>
        <v>US Natural Gas Physical</v>
      </c>
      <c r="B2593" s="43" t="str">
        <f t="shared" si="202"/>
        <v>US</v>
      </c>
      <c r="C2593" s="43" t="str">
        <f t="shared" si="203"/>
        <v>Natural Gas</v>
      </c>
      <c r="D2593" s="43" t="str">
        <f t="shared" si="204"/>
        <v>Physical</v>
      </c>
      <c r="E2593" s="43">
        <f>IF(VLOOKUP(S2593,'DD-Lookup'!$J$6:$L$50,3,FALSE)="Monthly",(YEAR(AC2593)-YEAR(AB2593))*12+MONTH(AC2593)-MONTH(AB2593)+1,(AC2593-AB2593+1))</f>
        <v>1</v>
      </c>
      <c r="F2593" s="210">
        <f t="shared" si="205"/>
        <v>7434</v>
      </c>
      <c r="G2593" s="199">
        <v>1354887</v>
      </c>
      <c r="H2593" s="195">
        <v>37049.377025463</v>
      </c>
      <c r="I2593" t="s">
        <v>3462</v>
      </c>
      <c r="M2593" t="s">
        <v>3341</v>
      </c>
      <c r="N2593" t="s">
        <v>3747</v>
      </c>
      <c r="O2593" t="s">
        <v>1636</v>
      </c>
      <c r="Q2593" s="196">
        <v>7434</v>
      </c>
      <c r="S2593" t="s">
        <v>3342</v>
      </c>
      <c r="T2593" t="s">
        <v>3557</v>
      </c>
      <c r="U2593" s="198">
        <v>3.5350000000000001</v>
      </c>
      <c r="V2593" t="s">
        <v>4208</v>
      </c>
      <c r="W2593" t="s">
        <v>2366</v>
      </c>
      <c r="X2593" t="s">
        <v>3093</v>
      </c>
      <c r="Y2593" t="s">
        <v>2469</v>
      </c>
      <c r="Z2593" t="s">
        <v>2995</v>
      </c>
      <c r="AA2593">
        <v>837263</v>
      </c>
      <c r="AB2593" s="195">
        <v>37050.875011574099</v>
      </c>
      <c r="AC2593" s="195">
        <v>37050.875011574099</v>
      </c>
    </row>
    <row r="2594" spans="1:29" x14ac:dyDescent="0.25">
      <c r="A2594" s="43" t="str">
        <f t="shared" si="201"/>
        <v>US Natural Gas Physical</v>
      </c>
      <c r="B2594" s="43" t="str">
        <f t="shared" si="202"/>
        <v>US</v>
      </c>
      <c r="C2594" s="43" t="str">
        <f t="shared" si="203"/>
        <v>Natural Gas</v>
      </c>
      <c r="D2594" s="43" t="str">
        <f t="shared" si="204"/>
        <v>Physical</v>
      </c>
      <c r="E2594" s="43">
        <f>IF(VLOOKUP(S2594,'DD-Lookup'!$J$6:$L$50,3,FALSE)="Monthly",(YEAR(AC2594)-YEAR(AB2594))*12+MONTH(AC2594)-MONTH(AB2594)+1,(AC2594-AB2594+1))</f>
        <v>1</v>
      </c>
      <c r="F2594" s="210">
        <f t="shared" si="205"/>
        <v>400</v>
      </c>
      <c r="G2594" s="199">
        <v>1354889</v>
      </c>
      <c r="H2594" s="195">
        <v>37049.377060185099</v>
      </c>
      <c r="I2594" t="s">
        <v>2276</v>
      </c>
      <c r="M2594" t="s">
        <v>3341</v>
      </c>
      <c r="N2594" t="s">
        <v>3765</v>
      </c>
      <c r="O2594" t="s">
        <v>469</v>
      </c>
      <c r="P2594" s="196">
        <v>400</v>
      </c>
      <c r="S2594" t="s">
        <v>3342</v>
      </c>
      <c r="T2594" t="s">
        <v>3557</v>
      </c>
      <c r="U2594" s="198">
        <v>3.1</v>
      </c>
      <c r="V2594" t="s">
        <v>3101</v>
      </c>
      <c r="W2594" t="s">
        <v>3091</v>
      </c>
      <c r="X2594" t="s">
        <v>3092</v>
      </c>
      <c r="Y2594" t="s">
        <v>2469</v>
      </c>
      <c r="Z2594" t="s">
        <v>2995</v>
      </c>
      <c r="AA2594">
        <v>837265</v>
      </c>
      <c r="AB2594" s="195">
        <v>37050.875011574099</v>
      </c>
      <c r="AC2594" s="195">
        <v>37050.875011574099</v>
      </c>
    </row>
    <row r="2595" spans="1:29" x14ac:dyDescent="0.25">
      <c r="A2595" s="43" t="str">
        <f t="shared" si="201"/>
        <v>US Natural Gas Physical</v>
      </c>
      <c r="B2595" s="43" t="str">
        <f t="shared" si="202"/>
        <v>US</v>
      </c>
      <c r="C2595" s="43" t="str">
        <f t="shared" si="203"/>
        <v>Natural Gas</v>
      </c>
      <c r="D2595" s="43" t="str">
        <f t="shared" si="204"/>
        <v>Physical</v>
      </c>
      <c r="E2595" s="43">
        <f>IF(VLOOKUP(S2595,'DD-Lookup'!$J$6:$L$50,3,FALSE)="Monthly",(YEAR(AC2595)-YEAR(AB2595))*12+MONTH(AC2595)-MONTH(AB2595)+1,(AC2595-AB2595+1))</f>
        <v>1</v>
      </c>
      <c r="F2595" s="210">
        <f t="shared" si="205"/>
        <v>5000</v>
      </c>
      <c r="G2595" s="199">
        <v>1354890</v>
      </c>
      <c r="H2595" s="195">
        <v>37049.3770717593</v>
      </c>
      <c r="I2595" t="s">
        <v>2527</v>
      </c>
      <c r="M2595" t="s">
        <v>3341</v>
      </c>
      <c r="N2595" t="s">
        <v>3747</v>
      </c>
      <c r="O2595" t="s">
        <v>541</v>
      </c>
      <c r="Q2595" s="196">
        <v>5000</v>
      </c>
      <c r="S2595" t="s">
        <v>3342</v>
      </c>
      <c r="T2595" t="s">
        <v>3557</v>
      </c>
      <c r="U2595" s="198">
        <v>3.7149999999999999</v>
      </c>
      <c r="V2595" t="s">
        <v>4179</v>
      </c>
      <c r="W2595" t="s">
        <v>2467</v>
      </c>
      <c r="X2595" t="s">
        <v>2468</v>
      </c>
      <c r="Y2595" t="s">
        <v>2469</v>
      </c>
      <c r="Z2595" t="s">
        <v>2995</v>
      </c>
      <c r="AA2595">
        <v>837266</v>
      </c>
      <c r="AB2595" s="195">
        <v>37050.875011574099</v>
      </c>
      <c r="AC2595" s="195">
        <v>37050.875011574099</v>
      </c>
    </row>
    <row r="2596" spans="1:29" x14ac:dyDescent="0.25">
      <c r="A2596" s="43" t="str">
        <f t="shared" si="201"/>
        <v>US Natural Gas Physical</v>
      </c>
      <c r="B2596" s="43" t="str">
        <f t="shared" si="202"/>
        <v>US</v>
      </c>
      <c r="C2596" s="43" t="str">
        <f t="shared" si="203"/>
        <v>Natural Gas</v>
      </c>
      <c r="D2596" s="43" t="str">
        <f t="shared" si="204"/>
        <v>Physical</v>
      </c>
      <c r="E2596" s="43">
        <f>IF(VLOOKUP(S2596,'DD-Lookup'!$J$6:$L$50,3,FALSE)="Monthly",(YEAR(AC2596)-YEAR(AB2596))*12+MONTH(AC2596)-MONTH(AB2596)+1,(AC2596-AB2596+1))</f>
        <v>1</v>
      </c>
      <c r="F2596" s="210">
        <f t="shared" si="205"/>
        <v>10000</v>
      </c>
      <c r="G2596" s="199">
        <v>1354891</v>
      </c>
      <c r="H2596" s="195">
        <v>37049.377083333296</v>
      </c>
      <c r="I2596" t="s">
        <v>2483</v>
      </c>
      <c r="M2596" t="s">
        <v>3341</v>
      </c>
      <c r="N2596" t="s">
        <v>3747</v>
      </c>
      <c r="O2596" t="s">
        <v>1623</v>
      </c>
      <c r="Q2596" s="196">
        <v>10000</v>
      </c>
      <c r="S2596" t="s">
        <v>3342</v>
      </c>
      <c r="T2596" t="s">
        <v>3557</v>
      </c>
      <c r="U2596" s="198">
        <v>3.8050000000000002</v>
      </c>
      <c r="V2596" t="s">
        <v>3800</v>
      </c>
      <c r="W2596" t="s">
        <v>2190</v>
      </c>
      <c r="X2596" t="s">
        <v>2191</v>
      </c>
      <c r="Y2596" t="s">
        <v>2469</v>
      </c>
      <c r="Z2596" t="s">
        <v>2995</v>
      </c>
      <c r="AA2596">
        <v>837267</v>
      </c>
      <c r="AB2596" s="195">
        <v>37050.875011574099</v>
      </c>
      <c r="AC2596" s="195">
        <v>37050.875011574099</v>
      </c>
    </row>
    <row r="2597" spans="1:29" x14ac:dyDescent="0.25">
      <c r="A2597" s="43" t="str">
        <f t="shared" si="201"/>
        <v xml:space="preserve"> Metals Financial</v>
      </c>
      <c r="B2597" s="43" t="str">
        <f t="shared" si="202"/>
        <v/>
      </c>
      <c r="C2597" s="43" t="str">
        <f t="shared" si="203"/>
        <v>Metals</v>
      </c>
      <c r="D2597" s="43" t="str">
        <f t="shared" si="204"/>
        <v>Financial</v>
      </c>
      <c r="E2597" s="43">
        <f>IF(VLOOKUP(S2597,'DD-Lookup'!$J$6:$L$50,3,FALSE)="Monthly",(YEAR(AC2597)-YEAR(AB2597))*12+MONTH(AC2597)-MONTH(AB2597)+1,(AC2597-AB2597+1))</f>
        <v>1</v>
      </c>
      <c r="F2597" s="210">
        <f t="shared" si="205"/>
        <v>20</v>
      </c>
      <c r="G2597" s="199">
        <v>1354893</v>
      </c>
      <c r="H2597" s="195">
        <v>37049.377129629604</v>
      </c>
      <c r="I2597" t="s">
        <v>3578</v>
      </c>
      <c r="M2597" t="s">
        <v>3346</v>
      </c>
      <c r="N2597" t="s">
        <v>3566</v>
      </c>
      <c r="O2597" t="s">
        <v>3567</v>
      </c>
      <c r="Q2597" s="196">
        <v>20</v>
      </c>
      <c r="S2597" t="s">
        <v>3556</v>
      </c>
      <c r="T2597" t="s">
        <v>3557</v>
      </c>
      <c r="U2597" s="198">
        <v>1513</v>
      </c>
      <c r="V2597" t="s">
        <v>3587</v>
      </c>
      <c r="W2597" t="s">
        <v>3563</v>
      </c>
      <c r="X2597" t="s">
        <v>3559</v>
      </c>
      <c r="Y2597" t="s">
        <v>3560</v>
      </c>
      <c r="Z2597" t="s">
        <v>3561</v>
      </c>
      <c r="AA2597">
        <v>2173656</v>
      </c>
    </row>
    <row r="2598" spans="1:29" x14ac:dyDescent="0.25">
      <c r="A2598" s="43" t="str">
        <f t="shared" si="201"/>
        <v xml:space="preserve"> Natural Gas Physical</v>
      </c>
      <c r="B2598" s="43" t="str">
        <f t="shared" si="202"/>
        <v/>
      </c>
      <c r="C2598" s="43" t="str">
        <f t="shared" si="203"/>
        <v>Natural Gas</v>
      </c>
      <c r="D2598" s="43" t="str">
        <f t="shared" si="204"/>
        <v>Physical</v>
      </c>
      <c r="E2598" s="43">
        <f>IF(VLOOKUP(S2598,'DD-Lookup'!$J$6:$L$50,3,FALSE)="Monthly",(YEAR(AC2598)-YEAR(AB2598))*12+MONTH(AC2598)-MONTH(AB2598)+1,(AC2598-AB2598+1))</f>
        <v>1</v>
      </c>
      <c r="F2598" s="210">
        <f t="shared" si="205"/>
        <v>25000</v>
      </c>
      <c r="G2598" s="199">
        <v>1354895</v>
      </c>
      <c r="H2598" s="195">
        <v>37049.377141203702</v>
      </c>
      <c r="I2598" t="s">
        <v>3199</v>
      </c>
      <c r="M2598" t="s">
        <v>3341</v>
      </c>
      <c r="N2598" t="s">
        <v>3588</v>
      </c>
      <c r="O2598" t="s">
        <v>3289</v>
      </c>
      <c r="Q2598" s="196">
        <v>25000</v>
      </c>
      <c r="S2598" t="s">
        <v>3590</v>
      </c>
      <c r="T2598" t="s">
        <v>3591</v>
      </c>
      <c r="U2598" s="198">
        <v>20</v>
      </c>
      <c r="V2598" t="s">
        <v>860</v>
      </c>
      <c r="W2598" t="s">
        <v>3592</v>
      </c>
      <c r="X2598" t="s">
        <v>3593</v>
      </c>
      <c r="Y2598" t="s">
        <v>3594</v>
      </c>
      <c r="Z2598" t="s">
        <v>3562</v>
      </c>
      <c r="AA2598">
        <v>106912</v>
      </c>
      <c r="AB2598" s="195">
        <v>37135.875011574099</v>
      </c>
      <c r="AC2598" s="195">
        <v>37164.875011574099</v>
      </c>
    </row>
    <row r="2599" spans="1:29" x14ac:dyDescent="0.25">
      <c r="A2599" s="43" t="str">
        <f t="shared" si="201"/>
        <v>US Natural Gas Physical</v>
      </c>
      <c r="B2599" s="43" t="str">
        <f t="shared" si="202"/>
        <v>US</v>
      </c>
      <c r="C2599" s="43" t="str">
        <f t="shared" si="203"/>
        <v>Natural Gas</v>
      </c>
      <c r="D2599" s="43" t="str">
        <f t="shared" si="204"/>
        <v>Physical</v>
      </c>
      <c r="E2599" s="43">
        <f>IF(VLOOKUP(S2599,'DD-Lookup'!$J$6:$L$50,3,FALSE)="Monthly",(YEAR(AC2599)-YEAR(AB2599))*12+MONTH(AC2599)-MONTH(AB2599)+1,(AC2599-AB2599+1))</f>
        <v>1</v>
      </c>
      <c r="F2599" s="210">
        <f t="shared" si="205"/>
        <v>1535</v>
      </c>
      <c r="G2599" s="199">
        <v>1354894</v>
      </c>
      <c r="H2599" s="195">
        <v>37049.377141203702</v>
      </c>
      <c r="I2599" t="s">
        <v>2507</v>
      </c>
      <c r="M2599" t="s">
        <v>3341</v>
      </c>
      <c r="N2599" t="s">
        <v>3747</v>
      </c>
      <c r="O2599" t="s">
        <v>559</v>
      </c>
      <c r="Q2599" s="196">
        <v>1535</v>
      </c>
      <c r="S2599" t="s">
        <v>3342</v>
      </c>
      <c r="T2599" t="s">
        <v>3557</v>
      </c>
      <c r="U2599" s="198">
        <v>3.7124999999999999</v>
      </c>
      <c r="V2599" t="s">
        <v>2367</v>
      </c>
      <c r="W2599" t="s">
        <v>2467</v>
      </c>
      <c r="X2599" t="s">
        <v>2468</v>
      </c>
      <c r="Y2599" t="s">
        <v>2469</v>
      </c>
      <c r="Z2599" t="s">
        <v>2995</v>
      </c>
      <c r="AA2599">
        <v>837268</v>
      </c>
      <c r="AB2599" s="195">
        <v>37050.875011574099</v>
      </c>
      <c r="AC2599" s="195">
        <v>37050.875011574099</v>
      </c>
    </row>
    <row r="2600" spans="1:29" x14ac:dyDescent="0.25">
      <c r="A2600" s="43" t="str">
        <f t="shared" si="201"/>
        <v>US Natural Gas Physical</v>
      </c>
      <c r="B2600" s="43" t="str">
        <f t="shared" si="202"/>
        <v>US</v>
      </c>
      <c r="C2600" s="43" t="str">
        <f t="shared" si="203"/>
        <v>Natural Gas</v>
      </c>
      <c r="D2600" s="43" t="str">
        <f t="shared" si="204"/>
        <v>Physical</v>
      </c>
      <c r="E2600" s="43">
        <f>IF(VLOOKUP(S2600,'DD-Lookup'!$J$6:$L$50,3,FALSE)="Monthly",(YEAR(AC2600)-YEAR(AB2600))*12+MONTH(AC2600)-MONTH(AB2600)+1,(AC2600-AB2600+1))</f>
        <v>1</v>
      </c>
      <c r="F2600" s="210">
        <f t="shared" si="205"/>
        <v>4800</v>
      </c>
      <c r="G2600" s="199">
        <v>1354896</v>
      </c>
      <c r="H2600" s="195">
        <v>37049.377175925903</v>
      </c>
      <c r="I2600" t="s">
        <v>2173</v>
      </c>
      <c r="M2600" t="s">
        <v>3341</v>
      </c>
      <c r="N2600" t="s">
        <v>3747</v>
      </c>
      <c r="O2600" t="s">
        <v>392</v>
      </c>
      <c r="Q2600" s="196">
        <v>4800</v>
      </c>
      <c r="S2600" t="s">
        <v>3342</v>
      </c>
      <c r="T2600" t="s">
        <v>3557</v>
      </c>
      <c r="U2600" s="198">
        <v>3.54</v>
      </c>
      <c r="V2600" t="s">
        <v>2635</v>
      </c>
      <c r="W2600" t="s">
        <v>2498</v>
      </c>
      <c r="X2600" t="s">
        <v>2499</v>
      </c>
      <c r="Y2600" t="s">
        <v>2469</v>
      </c>
      <c r="Z2600" t="s">
        <v>2995</v>
      </c>
      <c r="AA2600">
        <v>837270</v>
      </c>
      <c r="AB2600" s="195">
        <v>37050.875011574099</v>
      </c>
      <c r="AC2600" s="195">
        <v>37050.875011574099</v>
      </c>
    </row>
    <row r="2601" spans="1:29" x14ac:dyDescent="0.25">
      <c r="A2601" s="43" t="str">
        <f t="shared" si="201"/>
        <v>US Natural Gas Financial</v>
      </c>
      <c r="B2601" s="43" t="str">
        <f t="shared" si="202"/>
        <v>US</v>
      </c>
      <c r="C2601" s="43" t="str">
        <f t="shared" si="203"/>
        <v>Natural Gas</v>
      </c>
      <c r="D2601" s="43" t="str">
        <f t="shared" si="204"/>
        <v>Financial</v>
      </c>
      <c r="E2601" s="43">
        <f>IF(VLOOKUP(S2601,'DD-Lookup'!$J$6:$L$50,3,FALSE)="Monthly",(YEAR(AC2601)-YEAR(AB2601))*12+MONTH(AC2601)-MONTH(AB2601)+1,(AC2601-AB2601+1))</f>
        <v>31</v>
      </c>
      <c r="F2601" s="210">
        <f t="shared" si="205"/>
        <v>310000</v>
      </c>
      <c r="G2601" s="199">
        <v>1354898</v>
      </c>
      <c r="H2601" s="195">
        <v>37049.377187500002</v>
      </c>
      <c r="I2601" t="s">
        <v>2505</v>
      </c>
      <c r="M2601" t="s">
        <v>3341</v>
      </c>
      <c r="N2601" t="s">
        <v>2281</v>
      </c>
      <c r="O2601" t="s">
        <v>2475</v>
      </c>
      <c r="P2601" s="196">
        <v>10000</v>
      </c>
      <c r="S2601" t="s">
        <v>3342</v>
      </c>
      <c r="T2601" t="s">
        <v>3557</v>
      </c>
      <c r="U2601" s="198">
        <v>3.7850000000000001</v>
      </c>
      <c r="V2601" t="s">
        <v>2506</v>
      </c>
      <c r="W2601" t="s">
        <v>2853</v>
      </c>
      <c r="X2601" t="s">
        <v>2282</v>
      </c>
      <c r="Y2601" t="s">
        <v>3575</v>
      </c>
      <c r="Z2601" t="s">
        <v>2995</v>
      </c>
      <c r="AA2601" t="s">
        <v>861</v>
      </c>
      <c r="AB2601" s="195">
        <v>37073.875</v>
      </c>
      <c r="AC2601" s="195">
        <v>37103.875</v>
      </c>
    </row>
    <row r="2602" spans="1:29" x14ac:dyDescent="0.25">
      <c r="A2602" s="43" t="str">
        <f t="shared" si="201"/>
        <v>US Natural Gas Physical</v>
      </c>
      <c r="B2602" s="43" t="str">
        <f t="shared" si="202"/>
        <v>US</v>
      </c>
      <c r="C2602" s="43" t="str">
        <f t="shared" si="203"/>
        <v>Natural Gas</v>
      </c>
      <c r="D2602" s="43" t="str">
        <f t="shared" si="204"/>
        <v>Physical</v>
      </c>
      <c r="E2602" s="43">
        <f>IF(VLOOKUP(S2602,'DD-Lookup'!$J$6:$L$50,3,FALSE)="Monthly",(YEAR(AC2602)-YEAR(AB2602))*12+MONTH(AC2602)-MONTH(AB2602)+1,(AC2602-AB2602+1))</f>
        <v>1</v>
      </c>
      <c r="F2602" s="210">
        <f t="shared" si="205"/>
        <v>1500</v>
      </c>
      <c r="G2602" s="199">
        <v>1354897</v>
      </c>
      <c r="H2602" s="195">
        <v>37049.377187500002</v>
      </c>
      <c r="I2602" t="s">
        <v>2254</v>
      </c>
      <c r="M2602" t="s">
        <v>3341</v>
      </c>
      <c r="N2602" t="s">
        <v>3747</v>
      </c>
      <c r="O2602" t="s">
        <v>854</v>
      </c>
      <c r="P2602" s="196">
        <v>1500</v>
      </c>
      <c r="S2602" t="s">
        <v>3342</v>
      </c>
      <c r="T2602" t="s">
        <v>3557</v>
      </c>
      <c r="U2602" s="198">
        <v>2.1749999999999998</v>
      </c>
      <c r="V2602" t="s">
        <v>3167</v>
      </c>
      <c r="W2602" t="s">
        <v>3490</v>
      </c>
      <c r="X2602" t="s">
        <v>3325</v>
      </c>
      <c r="Y2602" t="s">
        <v>2469</v>
      </c>
      <c r="Z2602" t="s">
        <v>2995</v>
      </c>
      <c r="AA2602">
        <v>837269</v>
      </c>
      <c r="AB2602" s="195">
        <v>37050.875011574099</v>
      </c>
      <c r="AC2602" s="195">
        <v>37050.875011574099</v>
      </c>
    </row>
    <row r="2603" spans="1:29" x14ac:dyDescent="0.25">
      <c r="A2603" s="43" t="str">
        <f t="shared" si="201"/>
        <v xml:space="preserve"> Metals Financial</v>
      </c>
      <c r="B2603" s="43" t="str">
        <f t="shared" si="202"/>
        <v/>
      </c>
      <c r="C2603" s="43" t="str">
        <f t="shared" si="203"/>
        <v>Metals</v>
      </c>
      <c r="D2603" s="43" t="str">
        <f t="shared" si="204"/>
        <v>Financial</v>
      </c>
      <c r="E2603" s="43">
        <f>IF(VLOOKUP(S2603,'DD-Lookup'!$J$6:$L$50,3,FALSE)="Monthly",(YEAR(AC2603)-YEAR(AB2603))*12+MONTH(AC2603)-MONTH(AB2603)+1,(AC2603-AB2603+1))</f>
        <v>1</v>
      </c>
      <c r="F2603" s="210">
        <f t="shared" si="205"/>
        <v>32</v>
      </c>
      <c r="G2603" s="199">
        <v>1354900</v>
      </c>
      <c r="H2603" s="195">
        <v>37049.377222222203</v>
      </c>
      <c r="I2603" t="s">
        <v>3068</v>
      </c>
      <c r="M2603" t="s">
        <v>3346</v>
      </c>
      <c r="N2603" t="s">
        <v>3554</v>
      </c>
      <c r="O2603" t="s">
        <v>4091</v>
      </c>
      <c r="Q2603" s="196">
        <v>32</v>
      </c>
      <c r="S2603" t="s">
        <v>3556</v>
      </c>
      <c r="T2603" t="s">
        <v>3557</v>
      </c>
      <c r="U2603" s="198">
        <v>1665</v>
      </c>
      <c r="V2603" t="s">
        <v>3069</v>
      </c>
      <c r="W2603" t="s">
        <v>3603</v>
      </c>
      <c r="X2603" t="s">
        <v>3559</v>
      </c>
      <c r="Y2603" t="s">
        <v>3560</v>
      </c>
      <c r="Z2603" t="s">
        <v>3561</v>
      </c>
      <c r="AA2603">
        <v>2173658</v>
      </c>
      <c r="AB2603" s="195">
        <v>37118.6472222222</v>
      </c>
      <c r="AC2603" s="195">
        <v>37118.6472222222</v>
      </c>
    </row>
    <row r="2604" spans="1:29" x14ac:dyDescent="0.25">
      <c r="A2604" s="43" t="str">
        <f t="shared" si="201"/>
        <v xml:space="preserve"> Metals Financial</v>
      </c>
      <c r="B2604" s="43" t="str">
        <f t="shared" si="202"/>
        <v/>
      </c>
      <c r="C2604" s="43" t="str">
        <f t="shared" si="203"/>
        <v>Metals</v>
      </c>
      <c r="D2604" s="43" t="str">
        <f t="shared" si="204"/>
        <v>Financial</v>
      </c>
      <c r="E2604" s="43">
        <f>IF(VLOOKUP(S2604,'DD-Lookup'!$J$6:$L$50,3,FALSE)="Monthly",(YEAR(AC2604)-YEAR(AB2604))*12+MONTH(AC2604)-MONTH(AB2604)+1,(AC2604-AB2604+1))</f>
        <v>1</v>
      </c>
      <c r="F2604" s="210">
        <f t="shared" si="205"/>
        <v>32</v>
      </c>
      <c r="G2604" s="199">
        <v>1354901</v>
      </c>
      <c r="H2604" s="195">
        <v>37049.377222222203</v>
      </c>
      <c r="I2604" t="s">
        <v>3068</v>
      </c>
      <c r="M2604" t="s">
        <v>3346</v>
      </c>
      <c r="N2604" t="s">
        <v>3554</v>
      </c>
      <c r="O2604" t="s">
        <v>3555</v>
      </c>
      <c r="P2604" s="196">
        <v>32</v>
      </c>
      <c r="S2604" t="s">
        <v>3556</v>
      </c>
      <c r="T2604" t="s">
        <v>3557</v>
      </c>
      <c r="U2604" s="198">
        <v>1670.5</v>
      </c>
      <c r="V2604" t="s">
        <v>3069</v>
      </c>
      <c r="W2604" t="s">
        <v>3603</v>
      </c>
      <c r="X2604" t="s">
        <v>3559</v>
      </c>
      <c r="Y2604" t="s">
        <v>3560</v>
      </c>
      <c r="Z2604" t="s">
        <v>3561</v>
      </c>
      <c r="AA2604">
        <v>2173662</v>
      </c>
    </row>
    <row r="2605" spans="1:29" x14ac:dyDescent="0.25">
      <c r="A2605" s="43" t="str">
        <f t="shared" si="201"/>
        <v>US Natural Gas Physical</v>
      </c>
      <c r="B2605" s="43" t="str">
        <f t="shared" si="202"/>
        <v>US</v>
      </c>
      <c r="C2605" s="43" t="str">
        <f t="shared" si="203"/>
        <v>Natural Gas</v>
      </c>
      <c r="D2605" s="43" t="str">
        <f t="shared" si="204"/>
        <v>Physical</v>
      </c>
      <c r="E2605" s="43">
        <f>IF(VLOOKUP(S2605,'DD-Lookup'!$J$6:$L$50,3,FALSE)="Monthly",(YEAR(AC2605)-YEAR(AB2605))*12+MONTH(AC2605)-MONTH(AB2605)+1,(AC2605-AB2605+1))</f>
        <v>1</v>
      </c>
      <c r="F2605" s="210">
        <f t="shared" si="205"/>
        <v>181</v>
      </c>
      <c r="G2605" s="199">
        <v>1354902</v>
      </c>
      <c r="H2605" s="195">
        <v>37049.377268518503</v>
      </c>
      <c r="I2605" t="s">
        <v>2276</v>
      </c>
      <c r="M2605" t="s">
        <v>3341</v>
      </c>
      <c r="N2605" t="s">
        <v>3747</v>
      </c>
      <c r="O2605" t="s">
        <v>379</v>
      </c>
      <c r="P2605" s="196">
        <v>181</v>
      </c>
      <c r="S2605" t="s">
        <v>3342</v>
      </c>
      <c r="T2605" t="s">
        <v>3557</v>
      </c>
      <c r="U2605" s="198">
        <v>3.7050000000000001</v>
      </c>
      <c r="V2605" t="s">
        <v>2201</v>
      </c>
      <c r="W2605" t="s">
        <v>2467</v>
      </c>
      <c r="X2605" t="s">
        <v>2468</v>
      </c>
      <c r="Y2605" t="s">
        <v>2469</v>
      </c>
      <c r="Z2605" t="s">
        <v>2995</v>
      </c>
      <c r="AA2605">
        <v>837271</v>
      </c>
      <c r="AB2605" s="195">
        <v>37050.875011574099</v>
      </c>
      <c r="AC2605" s="195">
        <v>37050.875011574099</v>
      </c>
    </row>
    <row r="2606" spans="1:29" x14ac:dyDescent="0.25">
      <c r="A2606" s="43" t="str">
        <f t="shared" si="201"/>
        <v>US Natural Gas Physical</v>
      </c>
      <c r="B2606" s="43" t="str">
        <f t="shared" si="202"/>
        <v>US</v>
      </c>
      <c r="C2606" s="43" t="str">
        <f t="shared" si="203"/>
        <v>Natural Gas</v>
      </c>
      <c r="D2606" s="43" t="str">
        <f t="shared" si="204"/>
        <v>Physical</v>
      </c>
      <c r="E2606" s="43">
        <f>IF(VLOOKUP(S2606,'DD-Lookup'!$J$6:$L$50,3,FALSE)="Monthly",(YEAR(AC2606)-YEAR(AB2606))*12+MONTH(AC2606)-MONTH(AB2606)+1,(AC2606-AB2606+1))</f>
        <v>1</v>
      </c>
      <c r="F2606" s="210">
        <f t="shared" si="205"/>
        <v>5000</v>
      </c>
      <c r="G2606" s="199">
        <v>1354904</v>
      </c>
      <c r="H2606" s="195">
        <v>37049.3772916667</v>
      </c>
      <c r="I2606" t="s">
        <v>3529</v>
      </c>
      <c r="M2606" t="s">
        <v>3341</v>
      </c>
      <c r="N2606" t="s">
        <v>3747</v>
      </c>
      <c r="O2606" t="s">
        <v>644</v>
      </c>
      <c r="Q2606" s="196">
        <v>5000</v>
      </c>
      <c r="S2606" t="s">
        <v>3342</v>
      </c>
      <c r="T2606" t="s">
        <v>3557</v>
      </c>
      <c r="U2606" s="198">
        <v>3.57</v>
      </c>
      <c r="V2606" t="s">
        <v>3188</v>
      </c>
      <c r="W2606" t="s">
        <v>3869</v>
      </c>
      <c r="X2606" t="s">
        <v>3870</v>
      </c>
      <c r="Y2606" t="s">
        <v>2469</v>
      </c>
      <c r="Z2606" t="s">
        <v>2995</v>
      </c>
      <c r="AA2606">
        <v>837272</v>
      </c>
      <c r="AB2606" s="195">
        <v>37050.875011574099</v>
      </c>
      <c r="AC2606" s="195">
        <v>37050.875011574099</v>
      </c>
    </row>
    <row r="2607" spans="1:29" x14ac:dyDescent="0.25">
      <c r="A2607" s="43" t="str">
        <f t="shared" si="201"/>
        <v>US Natural Gas Physical</v>
      </c>
      <c r="B2607" s="43" t="str">
        <f t="shared" si="202"/>
        <v>US</v>
      </c>
      <c r="C2607" s="43" t="str">
        <f t="shared" si="203"/>
        <v>Natural Gas</v>
      </c>
      <c r="D2607" s="43" t="str">
        <f t="shared" si="204"/>
        <v>Physical</v>
      </c>
      <c r="E2607" s="43">
        <f>IF(VLOOKUP(S2607,'DD-Lookup'!$J$6:$L$50,3,FALSE)="Monthly",(YEAR(AC2607)-YEAR(AB2607))*12+MONTH(AC2607)-MONTH(AB2607)+1,(AC2607-AB2607+1))</f>
        <v>1</v>
      </c>
      <c r="F2607" s="210">
        <f t="shared" si="205"/>
        <v>10000</v>
      </c>
      <c r="G2607" s="199">
        <v>1354905</v>
      </c>
      <c r="H2607" s="195">
        <v>37049.3772916667</v>
      </c>
      <c r="I2607" t="s">
        <v>2378</v>
      </c>
      <c r="M2607" t="s">
        <v>3341</v>
      </c>
      <c r="N2607" t="s">
        <v>3747</v>
      </c>
      <c r="O2607" t="s">
        <v>1623</v>
      </c>
      <c r="Q2607" s="196">
        <v>10000</v>
      </c>
      <c r="S2607" t="s">
        <v>3342</v>
      </c>
      <c r="T2607" t="s">
        <v>3557</v>
      </c>
      <c r="U2607" s="198">
        <v>3.81</v>
      </c>
      <c r="V2607" t="s">
        <v>2571</v>
      </c>
      <c r="W2607" t="s">
        <v>2190</v>
      </c>
      <c r="X2607" t="s">
        <v>2191</v>
      </c>
      <c r="Y2607" t="s">
        <v>2469</v>
      </c>
      <c r="Z2607" t="s">
        <v>2995</v>
      </c>
      <c r="AA2607">
        <v>837273</v>
      </c>
      <c r="AB2607" s="195">
        <v>37050.875011574099</v>
      </c>
      <c r="AC2607" s="195">
        <v>37050.875011574099</v>
      </c>
    </row>
    <row r="2608" spans="1:29" x14ac:dyDescent="0.25">
      <c r="A2608" s="43" t="str">
        <f t="shared" si="201"/>
        <v>US Natural Gas Financial</v>
      </c>
      <c r="B2608" s="43" t="str">
        <f t="shared" si="202"/>
        <v>US</v>
      </c>
      <c r="C2608" s="43" t="str">
        <f t="shared" si="203"/>
        <v>Natural Gas</v>
      </c>
      <c r="D2608" s="43" t="str">
        <f t="shared" si="204"/>
        <v>Financial</v>
      </c>
      <c r="E2608" s="43">
        <f>IF(VLOOKUP(S2608,'DD-Lookup'!$J$6:$L$50,3,FALSE)="Monthly",(YEAR(AC2608)-YEAR(AB2608))*12+MONTH(AC2608)-MONTH(AB2608)+1,(AC2608-AB2608+1))</f>
        <v>123</v>
      </c>
      <c r="F2608" s="210">
        <f t="shared" si="205"/>
        <v>615000</v>
      </c>
      <c r="G2608" s="199">
        <v>1354907</v>
      </c>
      <c r="H2608" s="195">
        <v>37049.377314814803</v>
      </c>
      <c r="I2608" t="s">
        <v>2244</v>
      </c>
      <c r="M2608" t="s">
        <v>3341</v>
      </c>
      <c r="N2608" t="s">
        <v>2281</v>
      </c>
      <c r="O2608" t="s">
        <v>3139</v>
      </c>
      <c r="Q2608" s="196">
        <v>5000</v>
      </c>
      <c r="S2608" t="s">
        <v>3342</v>
      </c>
      <c r="T2608" t="s">
        <v>3557</v>
      </c>
      <c r="U2608" s="198">
        <v>3.8849999999999998</v>
      </c>
      <c r="V2608" t="s">
        <v>3945</v>
      </c>
      <c r="W2608" t="s">
        <v>2853</v>
      </c>
      <c r="X2608" t="s">
        <v>2282</v>
      </c>
      <c r="Y2608" t="s">
        <v>3575</v>
      </c>
      <c r="Z2608" t="s">
        <v>2995</v>
      </c>
      <c r="AA2608" t="s">
        <v>862</v>
      </c>
      <c r="AB2608" s="195">
        <v>37073</v>
      </c>
      <c r="AC2608" s="195">
        <v>37195</v>
      </c>
    </row>
    <row r="2609" spans="1:29" x14ac:dyDescent="0.25">
      <c r="A2609" s="43" t="str">
        <f t="shared" si="201"/>
        <v>US Natural Gas Physical</v>
      </c>
      <c r="B2609" s="43" t="str">
        <f t="shared" si="202"/>
        <v>US</v>
      </c>
      <c r="C2609" s="43" t="str">
        <f t="shared" si="203"/>
        <v>Natural Gas</v>
      </c>
      <c r="D2609" s="43" t="str">
        <f t="shared" si="204"/>
        <v>Physical</v>
      </c>
      <c r="E2609" s="43">
        <f>IF(VLOOKUP(S2609,'DD-Lookup'!$J$6:$L$50,3,FALSE)="Monthly",(YEAR(AC2609)-YEAR(AB2609))*12+MONTH(AC2609)-MONTH(AB2609)+1,(AC2609-AB2609+1))</f>
        <v>1</v>
      </c>
      <c r="F2609" s="210">
        <f t="shared" si="205"/>
        <v>10000</v>
      </c>
      <c r="G2609" s="199">
        <v>1354906</v>
      </c>
      <c r="H2609" s="195">
        <v>37049.377314814803</v>
      </c>
      <c r="I2609" t="s">
        <v>2436</v>
      </c>
      <c r="M2609" t="s">
        <v>3341</v>
      </c>
      <c r="N2609" t="s">
        <v>3747</v>
      </c>
      <c r="O2609" t="s">
        <v>442</v>
      </c>
      <c r="P2609" s="196">
        <v>10000</v>
      </c>
      <c r="S2609" t="s">
        <v>3342</v>
      </c>
      <c r="T2609" t="s">
        <v>3557</v>
      </c>
      <c r="U2609" s="198">
        <v>3.77</v>
      </c>
      <c r="V2609" t="s">
        <v>3618</v>
      </c>
      <c r="W2609" t="s">
        <v>2509</v>
      </c>
      <c r="X2609" t="s">
        <v>2510</v>
      </c>
      <c r="Y2609" t="s">
        <v>2469</v>
      </c>
      <c r="Z2609" t="s">
        <v>2995</v>
      </c>
      <c r="AA2609">
        <v>837274</v>
      </c>
      <c r="AB2609" s="195">
        <v>37050.875011574099</v>
      </c>
      <c r="AC2609" s="195">
        <v>37050.875011574099</v>
      </c>
    </row>
    <row r="2610" spans="1:29" x14ac:dyDescent="0.25">
      <c r="A2610" s="43" t="str">
        <f t="shared" si="201"/>
        <v xml:space="preserve"> Natural Gas Physical</v>
      </c>
      <c r="B2610" s="43" t="str">
        <f t="shared" si="202"/>
        <v/>
      </c>
      <c r="C2610" s="43" t="str">
        <f t="shared" si="203"/>
        <v>Natural Gas</v>
      </c>
      <c r="D2610" s="43" t="str">
        <f t="shared" si="204"/>
        <v>Physical</v>
      </c>
      <c r="E2610" s="43">
        <f>IF(VLOOKUP(S2610,'DD-Lookup'!$J$6:$L$50,3,FALSE)="Monthly",(YEAR(AC2610)-YEAR(AB2610))*12+MONTH(AC2610)-MONTH(AB2610)+1,(AC2610-AB2610+1))</f>
        <v>1</v>
      </c>
      <c r="F2610" s="210">
        <f t="shared" si="205"/>
        <v>5000</v>
      </c>
      <c r="G2610" s="199">
        <v>1354908</v>
      </c>
      <c r="H2610" s="195">
        <v>37049.377372685201</v>
      </c>
      <c r="I2610" t="s">
        <v>3738</v>
      </c>
      <c r="M2610" t="s">
        <v>3341</v>
      </c>
      <c r="N2610" t="s">
        <v>3104</v>
      </c>
      <c r="O2610" t="s">
        <v>3620</v>
      </c>
      <c r="P2610" s="196">
        <v>5000</v>
      </c>
      <c r="S2610" t="s">
        <v>3719</v>
      </c>
      <c r="T2610" t="s">
        <v>3105</v>
      </c>
      <c r="U2610" s="198">
        <v>4.28</v>
      </c>
      <c r="V2610" t="s">
        <v>3739</v>
      </c>
      <c r="W2610" t="s">
        <v>635</v>
      </c>
      <c r="X2610" t="s">
        <v>3106</v>
      </c>
      <c r="Y2610" t="s">
        <v>2469</v>
      </c>
      <c r="Z2610" t="s">
        <v>2996</v>
      </c>
      <c r="AA2610">
        <v>837275</v>
      </c>
      <c r="AB2610" s="195">
        <v>37049.875011574099</v>
      </c>
      <c r="AC2610" s="195">
        <v>37049.875011574099</v>
      </c>
    </row>
    <row r="2611" spans="1:29" x14ac:dyDescent="0.25">
      <c r="A2611" s="43" t="str">
        <f t="shared" si="201"/>
        <v>US Natural Gas Physical</v>
      </c>
      <c r="B2611" s="43" t="str">
        <f t="shared" si="202"/>
        <v>US</v>
      </c>
      <c r="C2611" s="43" t="str">
        <f t="shared" si="203"/>
        <v>Natural Gas</v>
      </c>
      <c r="D2611" s="43" t="str">
        <f t="shared" si="204"/>
        <v>Physical</v>
      </c>
      <c r="E2611" s="43">
        <f>IF(VLOOKUP(S2611,'DD-Lookup'!$J$6:$L$50,3,FALSE)="Monthly",(YEAR(AC2611)-YEAR(AB2611))*12+MONTH(AC2611)-MONTH(AB2611)+1,(AC2611-AB2611+1))</f>
        <v>1</v>
      </c>
      <c r="F2611" s="210">
        <f t="shared" si="205"/>
        <v>5000</v>
      </c>
      <c r="G2611" s="199">
        <v>1354909</v>
      </c>
      <c r="H2611" s="195">
        <v>37049.3773842593</v>
      </c>
      <c r="I2611" t="s">
        <v>2284</v>
      </c>
      <c r="M2611" t="s">
        <v>3341</v>
      </c>
      <c r="N2611" t="s">
        <v>3747</v>
      </c>
      <c r="O2611" t="s">
        <v>393</v>
      </c>
      <c r="Q2611" s="196">
        <v>5000</v>
      </c>
      <c r="S2611" t="s">
        <v>3342</v>
      </c>
      <c r="T2611" t="s">
        <v>3557</v>
      </c>
      <c r="U2611" s="198">
        <v>3.4849999999999999</v>
      </c>
      <c r="V2611" t="s">
        <v>3471</v>
      </c>
      <c r="W2611" t="s">
        <v>2347</v>
      </c>
      <c r="X2611" t="s">
        <v>2484</v>
      </c>
      <c r="Y2611" t="s">
        <v>2469</v>
      </c>
      <c r="Z2611" t="s">
        <v>2995</v>
      </c>
      <c r="AA2611">
        <v>837278</v>
      </c>
      <c r="AB2611" s="195">
        <v>37050.875011574099</v>
      </c>
      <c r="AC2611" s="195">
        <v>37050.875011574099</v>
      </c>
    </row>
    <row r="2612" spans="1:29" x14ac:dyDescent="0.25">
      <c r="A2612" s="43" t="str">
        <f t="shared" si="201"/>
        <v>US Natural Gas Physical</v>
      </c>
      <c r="B2612" s="43" t="str">
        <f t="shared" si="202"/>
        <v>US</v>
      </c>
      <c r="C2612" s="43" t="str">
        <f t="shared" si="203"/>
        <v>Natural Gas</v>
      </c>
      <c r="D2612" s="43" t="str">
        <f t="shared" si="204"/>
        <v>Physical</v>
      </c>
      <c r="E2612" s="43">
        <f>IF(VLOOKUP(S2612,'DD-Lookup'!$J$6:$L$50,3,FALSE)="Monthly",(YEAR(AC2612)-YEAR(AB2612))*12+MONTH(AC2612)-MONTH(AB2612)+1,(AC2612-AB2612+1))</f>
        <v>1</v>
      </c>
      <c r="F2612" s="210">
        <f t="shared" si="205"/>
        <v>5000</v>
      </c>
      <c r="G2612" s="199">
        <v>1354911</v>
      </c>
      <c r="H2612" s="195">
        <v>37049.3773842593</v>
      </c>
      <c r="I2612" t="s">
        <v>3529</v>
      </c>
      <c r="M2612" t="s">
        <v>3341</v>
      </c>
      <c r="N2612" t="s">
        <v>3747</v>
      </c>
      <c r="O2612" t="s">
        <v>644</v>
      </c>
      <c r="Q2612" s="196">
        <v>5000</v>
      </c>
      <c r="S2612" t="s">
        <v>3342</v>
      </c>
      <c r="T2612" t="s">
        <v>3557</v>
      </c>
      <c r="U2612" s="198">
        <v>3.58</v>
      </c>
      <c r="V2612" t="s">
        <v>3188</v>
      </c>
      <c r="W2612" t="s">
        <v>3869</v>
      </c>
      <c r="X2612" t="s">
        <v>3870</v>
      </c>
      <c r="Y2612" t="s">
        <v>2469</v>
      </c>
      <c r="Z2612" t="s">
        <v>2995</v>
      </c>
      <c r="AA2612">
        <v>837276</v>
      </c>
      <c r="AB2612" s="195">
        <v>37050.875011574099</v>
      </c>
      <c r="AC2612" s="195">
        <v>37050.875011574099</v>
      </c>
    </row>
    <row r="2613" spans="1:29" x14ac:dyDescent="0.25">
      <c r="A2613" s="43" t="str">
        <f t="shared" si="201"/>
        <v>US Natural Gas Physical</v>
      </c>
      <c r="B2613" s="43" t="str">
        <f t="shared" si="202"/>
        <v>US</v>
      </c>
      <c r="C2613" s="43" t="str">
        <f t="shared" si="203"/>
        <v>Natural Gas</v>
      </c>
      <c r="D2613" s="43" t="str">
        <f t="shared" si="204"/>
        <v>Physical</v>
      </c>
      <c r="E2613" s="43">
        <f>IF(VLOOKUP(S2613,'DD-Lookup'!$J$6:$L$50,3,FALSE)="Monthly",(YEAR(AC2613)-YEAR(AB2613))*12+MONTH(AC2613)-MONTH(AB2613)+1,(AC2613-AB2613+1))</f>
        <v>1</v>
      </c>
      <c r="F2613" s="210">
        <f t="shared" si="205"/>
        <v>3790</v>
      </c>
      <c r="G2613" s="199">
        <v>1354914</v>
      </c>
      <c r="H2613" s="195">
        <v>37049.377395833297</v>
      </c>
      <c r="I2613" t="s">
        <v>2527</v>
      </c>
      <c r="M2613" t="s">
        <v>3341</v>
      </c>
      <c r="N2613" t="s">
        <v>3747</v>
      </c>
      <c r="O2613" t="s">
        <v>491</v>
      </c>
      <c r="Q2613" s="196">
        <v>3790</v>
      </c>
      <c r="S2613" t="s">
        <v>3342</v>
      </c>
      <c r="T2613" t="s">
        <v>3557</v>
      </c>
      <c r="U2613" s="198">
        <v>3.5649999999999999</v>
      </c>
      <c r="V2613" t="s">
        <v>3632</v>
      </c>
      <c r="W2613" t="s">
        <v>2498</v>
      </c>
      <c r="X2613" t="s">
        <v>2499</v>
      </c>
      <c r="Y2613" t="s">
        <v>2469</v>
      </c>
      <c r="Z2613" t="s">
        <v>2995</v>
      </c>
      <c r="AA2613">
        <v>837277</v>
      </c>
      <c r="AB2613" s="195">
        <v>37050.875011574099</v>
      </c>
      <c r="AC2613" s="195">
        <v>37050.875011574099</v>
      </c>
    </row>
    <row r="2614" spans="1:29" x14ac:dyDescent="0.25">
      <c r="A2614" s="43" t="str">
        <f t="shared" si="201"/>
        <v>US Natural Gas Physical</v>
      </c>
      <c r="B2614" s="43" t="str">
        <f t="shared" si="202"/>
        <v>US</v>
      </c>
      <c r="C2614" s="43" t="str">
        <f t="shared" si="203"/>
        <v>Natural Gas</v>
      </c>
      <c r="D2614" s="43" t="str">
        <f t="shared" si="204"/>
        <v>Physical</v>
      </c>
      <c r="E2614" s="43">
        <f>IF(VLOOKUP(S2614,'DD-Lookup'!$J$6:$L$50,3,FALSE)="Monthly",(YEAR(AC2614)-YEAR(AB2614))*12+MONTH(AC2614)-MONTH(AB2614)+1,(AC2614-AB2614+1))</f>
        <v>1</v>
      </c>
      <c r="F2614" s="210">
        <f t="shared" si="205"/>
        <v>6000</v>
      </c>
      <c r="G2614" s="199">
        <v>1354915</v>
      </c>
      <c r="H2614" s="195">
        <v>37049.377418981501</v>
      </c>
      <c r="I2614" t="s">
        <v>2244</v>
      </c>
      <c r="M2614" t="s">
        <v>3341</v>
      </c>
      <c r="N2614" t="s">
        <v>3747</v>
      </c>
      <c r="O2614" t="s">
        <v>468</v>
      </c>
      <c r="P2614" s="196">
        <v>6000</v>
      </c>
      <c r="S2614" t="s">
        <v>3342</v>
      </c>
      <c r="T2614" t="s">
        <v>3557</v>
      </c>
      <c r="U2614" s="198">
        <v>3.2</v>
      </c>
      <c r="V2614" t="s">
        <v>3627</v>
      </c>
      <c r="W2614" t="s">
        <v>3091</v>
      </c>
      <c r="X2614" t="s">
        <v>3092</v>
      </c>
      <c r="Y2614" t="s">
        <v>2469</v>
      </c>
      <c r="Z2614" t="s">
        <v>2995</v>
      </c>
      <c r="AA2614">
        <v>837279</v>
      </c>
      <c r="AB2614" s="195">
        <v>37050.875011574099</v>
      </c>
      <c r="AC2614" s="195">
        <v>37050.875011574099</v>
      </c>
    </row>
    <row r="2615" spans="1:29" x14ac:dyDescent="0.25">
      <c r="A2615" s="43" t="str">
        <f t="shared" si="201"/>
        <v xml:space="preserve"> Metals Financial</v>
      </c>
      <c r="B2615" s="43" t="str">
        <f t="shared" si="202"/>
        <v/>
      </c>
      <c r="C2615" s="43" t="str">
        <f t="shared" si="203"/>
        <v>Metals</v>
      </c>
      <c r="D2615" s="43" t="str">
        <f t="shared" si="204"/>
        <v>Financial</v>
      </c>
      <c r="E2615" s="43">
        <f>IF(VLOOKUP(S2615,'DD-Lookup'!$J$6:$L$50,3,FALSE)="Monthly",(YEAR(AC2615)-YEAR(AB2615))*12+MONTH(AC2615)-MONTH(AB2615)+1,(AC2615-AB2615+1))</f>
        <v>1</v>
      </c>
      <c r="F2615" s="210">
        <f t="shared" si="205"/>
        <v>5</v>
      </c>
      <c r="G2615" s="199">
        <v>1354916</v>
      </c>
      <c r="H2615" s="195">
        <v>37049.377453703702</v>
      </c>
      <c r="I2615" t="s">
        <v>3602</v>
      </c>
      <c r="M2615" t="s">
        <v>3346</v>
      </c>
      <c r="N2615" t="s">
        <v>3580</v>
      </c>
      <c r="O2615" t="s">
        <v>3581</v>
      </c>
      <c r="Q2615" s="196">
        <v>5</v>
      </c>
      <c r="S2615" t="s">
        <v>3582</v>
      </c>
      <c r="T2615" t="s">
        <v>3557</v>
      </c>
      <c r="U2615" s="198">
        <v>7030</v>
      </c>
      <c r="V2615" t="s">
        <v>1655</v>
      </c>
      <c r="W2615" t="s">
        <v>3583</v>
      </c>
      <c r="X2615" t="s">
        <v>3559</v>
      </c>
      <c r="Y2615" t="s">
        <v>3560</v>
      </c>
      <c r="Z2615" t="s">
        <v>3561</v>
      </c>
      <c r="AA2615">
        <v>2173666</v>
      </c>
    </row>
    <row r="2616" spans="1:29" x14ac:dyDescent="0.25">
      <c r="A2616" s="43" t="str">
        <f t="shared" si="201"/>
        <v>US Natural Gas Physical</v>
      </c>
      <c r="B2616" s="43" t="str">
        <f t="shared" si="202"/>
        <v>US</v>
      </c>
      <c r="C2616" s="43" t="str">
        <f t="shared" si="203"/>
        <v>Natural Gas</v>
      </c>
      <c r="D2616" s="43" t="str">
        <f t="shared" si="204"/>
        <v>Physical</v>
      </c>
      <c r="E2616" s="43">
        <f>IF(VLOOKUP(S2616,'DD-Lookup'!$J$6:$L$50,3,FALSE)="Monthly",(YEAR(AC2616)-YEAR(AB2616))*12+MONTH(AC2616)-MONTH(AB2616)+1,(AC2616-AB2616+1))</f>
        <v>1</v>
      </c>
      <c r="F2616" s="210">
        <f t="shared" si="205"/>
        <v>10000</v>
      </c>
      <c r="G2616" s="199">
        <v>1354917</v>
      </c>
      <c r="H2616" s="195">
        <v>37049.377453703702</v>
      </c>
      <c r="I2616" t="s">
        <v>2398</v>
      </c>
      <c r="M2616" t="s">
        <v>3341</v>
      </c>
      <c r="N2616" t="s">
        <v>3747</v>
      </c>
      <c r="O2616" t="s">
        <v>2733</v>
      </c>
      <c r="P2616" s="196">
        <v>10000</v>
      </c>
      <c r="S2616" t="s">
        <v>3342</v>
      </c>
      <c r="T2616" t="s">
        <v>3557</v>
      </c>
      <c r="U2616" s="198">
        <v>3.605</v>
      </c>
      <c r="V2616" t="s">
        <v>4286</v>
      </c>
      <c r="W2616" t="s">
        <v>2181</v>
      </c>
      <c r="X2616" t="s">
        <v>2182</v>
      </c>
      <c r="Y2616" t="s">
        <v>2469</v>
      </c>
      <c r="Z2616" t="s">
        <v>2995</v>
      </c>
      <c r="AA2616">
        <v>837280</v>
      </c>
      <c r="AB2616" s="195">
        <v>37050.875011574099</v>
      </c>
      <c r="AC2616" s="195">
        <v>37050.875011574099</v>
      </c>
    </row>
    <row r="2617" spans="1:29" x14ac:dyDescent="0.25">
      <c r="A2617" s="43" t="str">
        <f t="shared" si="201"/>
        <v>US Natural Gas Financial</v>
      </c>
      <c r="B2617" s="43" t="str">
        <f t="shared" si="202"/>
        <v>US</v>
      </c>
      <c r="C2617" s="43" t="str">
        <f t="shared" si="203"/>
        <v>Natural Gas</v>
      </c>
      <c r="D2617" s="43" t="str">
        <f t="shared" si="204"/>
        <v>Financial</v>
      </c>
      <c r="E2617" s="43">
        <f>IF(VLOOKUP(S2617,'DD-Lookup'!$J$6:$L$50,3,FALSE)="Monthly",(YEAR(AC2617)-YEAR(AB2617))*12+MONTH(AC2617)-MONTH(AB2617)+1,(AC2617-AB2617+1))</f>
        <v>151</v>
      </c>
      <c r="F2617" s="210">
        <f t="shared" si="205"/>
        <v>1510000</v>
      </c>
      <c r="G2617" s="199">
        <v>1354918</v>
      </c>
      <c r="H2617" s="195">
        <v>37049.377488425896</v>
      </c>
      <c r="I2617" t="s">
        <v>3475</v>
      </c>
      <c r="M2617" t="s">
        <v>3341</v>
      </c>
      <c r="N2617" t="s">
        <v>2476</v>
      </c>
      <c r="O2617" t="s">
        <v>863</v>
      </c>
      <c r="P2617" s="196">
        <v>10000</v>
      </c>
      <c r="S2617" t="s">
        <v>3342</v>
      </c>
      <c r="T2617" t="s">
        <v>3557</v>
      </c>
      <c r="U2617" s="198">
        <v>-8.7499999999999994E-2</v>
      </c>
      <c r="V2617" t="s">
        <v>864</v>
      </c>
      <c r="W2617" t="s">
        <v>3319</v>
      </c>
      <c r="X2617" t="s">
        <v>3320</v>
      </c>
      <c r="Y2617" t="s">
        <v>3575</v>
      </c>
      <c r="Z2617" t="s">
        <v>2995</v>
      </c>
      <c r="AA2617" t="s">
        <v>865</v>
      </c>
      <c r="AB2617" s="195">
        <v>37196</v>
      </c>
      <c r="AC2617" s="195">
        <v>37346</v>
      </c>
    </row>
    <row r="2618" spans="1:29" x14ac:dyDescent="0.25">
      <c r="A2618" s="43" t="str">
        <f t="shared" si="201"/>
        <v>US Natural Gas Physical</v>
      </c>
      <c r="B2618" s="43" t="str">
        <f t="shared" si="202"/>
        <v>US</v>
      </c>
      <c r="C2618" s="43" t="str">
        <f t="shared" si="203"/>
        <v>Natural Gas</v>
      </c>
      <c r="D2618" s="43" t="str">
        <f t="shared" si="204"/>
        <v>Physical</v>
      </c>
      <c r="E2618" s="43">
        <f>IF(VLOOKUP(S2618,'DD-Lookup'!$J$6:$L$50,3,FALSE)="Monthly",(YEAR(AC2618)-YEAR(AB2618))*12+MONTH(AC2618)-MONTH(AB2618)+1,(AC2618-AB2618+1))</f>
        <v>1</v>
      </c>
      <c r="F2618" s="210">
        <f t="shared" si="205"/>
        <v>10000</v>
      </c>
      <c r="G2618" s="199">
        <v>1354919</v>
      </c>
      <c r="H2618" s="195">
        <v>37049.377500000002</v>
      </c>
      <c r="I2618" t="s">
        <v>3360</v>
      </c>
      <c r="M2618" t="s">
        <v>3341</v>
      </c>
      <c r="N2618" t="s">
        <v>3747</v>
      </c>
      <c r="O2618" t="s">
        <v>442</v>
      </c>
      <c r="Q2618" s="196">
        <v>10000</v>
      </c>
      <c r="S2618" t="s">
        <v>3342</v>
      </c>
      <c r="T2618" t="s">
        <v>3557</v>
      </c>
      <c r="U2618" s="198">
        <v>3.7749999999999999</v>
      </c>
      <c r="V2618" t="s">
        <v>3196</v>
      </c>
      <c r="W2618" t="s">
        <v>2509</v>
      </c>
      <c r="X2618" t="s">
        <v>2510</v>
      </c>
      <c r="Y2618" t="s">
        <v>2469</v>
      </c>
      <c r="Z2618" t="s">
        <v>2995</v>
      </c>
      <c r="AA2618">
        <v>837281</v>
      </c>
      <c r="AB2618" s="195">
        <v>37050.875011574099</v>
      </c>
      <c r="AC2618" s="195">
        <v>37050.875011574099</v>
      </c>
    </row>
    <row r="2619" spans="1:29" x14ac:dyDescent="0.25">
      <c r="A2619" s="43" t="str">
        <f t="shared" si="201"/>
        <v>US Natural Gas Physical</v>
      </c>
      <c r="B2619" s="43" t="str">
        <f t="shared" si="202"/>
        <v>US</v>
      </c>
      <c r="C2619" s="43" t="str">
        <f t="shared" si="203"/>
        <v>Natural Gas</v>
      </c>
      <c r="D2619" s="43" t="str">
        <f t="shared" si="204"/>
        <v>Physical</v>
      </c>
      <c r="E2619" s="43">
        <f>IF(VLOOKUP(S2619,'DD-Lookup'!$J$6:$L$50,3,FALSE)="Monthly",(YEAR(AC2619)-YEAR(AB2619))*12+MONTH(AC2619)-MONTH(AB2619)+1,(AC2619-AB2619+1))</f>
        <v>1</v>
      </c>
      <c r="F2619" s="210">
        <f t="shared" si="205"/>
        <v>10000</v>
      </c>
      <c r="G2619" s="199">
        <v>1354920</v>
      </c>
      <c r="H2619" s="195">
        <v>37049.377523148098</v>
      </c>
      <c r="I2619" t="s">
        <v>3085</v>
      </c>
      <c r="M2619" t="s">
        <v>3341</v>
      </c>
      <c r="N2619" t="s">
        <v>3747</v>
      </c>
      <c r="O2619" t="s">
        <v>2706</v>
      </c>
      <c r="Q2619" s="196">
        <v>10000</v>
      </c>
      <c r="S2619" t="s">
        <v>3342</v>
      </c>
      <c r="T2619" t="s">
        <v>3557</v>
      </c>
      <c r="U2619" s="198">
        <v>3.87</v>
      </c>
      <c r="V2619" t="s">
        <v>3753</v>
      </c>
      <c r="W2619" t="s">
        <v>431</v>
      </c>
      <c r="X2619" t="s">
        <v>3077</v>
      </c>
      <c r="Y2619" t="s">
        <v>2469</v>
      </c>
      <c r="Z2619" t="s">
        <v>2995</v>
      </c>
      <c r="AA2619">
        <v>837282</v>
      </c>
      <c r="AB2619" s="195">
        <v>37050.875011574099</v>
      </c>
      <c r="AC2619" s="195">
        <v>37050.875011574099</v>
      </c>
    </row>
    <row r="2620" spans="1:29" x14ac:dyDescent="0.25">
      <c r="A2620" s="43" t="str">
        <f t="shared" si="201"/>
        <v>US Natural Gas Physical</v>
      </c>
      <c r="B2620" s="43" t="str">
        <f t="shared" si="202"/>
        <v>US</v>
      </c>
      <c r="C2620" s="43" t="str">
        <f t="shared" si="203"/>
        <v>Natural Gas</v>
      </c>
      <c r="D2620" s="43" t="str">
        <f t="shared" si="204"/>
        <v>Physical</v>
      </c>
      <c r="E2620" s="43">
        <f>IF(VLOOKUP(S2620,'DD-Lookup'!$J$6:$L$50,3,FALSE)="Monthly",(YEAR(AC2620)-YEAR(AB2620))*12+MONTH(AC2620)-MONTH(AB2620)+1,(AC2620-AB2620+1))</f>
        <v>1</v>
      </c>
      <c r="F2620" s="210">
        <f t="shared" si="205"/>
        <v>5000</v>
      </c>
      <c r="G2620" s="199">
        <v>1354921</v>
      </c>
      <c r="H2620" s="195">
        <v>37049.377592592602</v>
      </c>
      <c r="I2620" t="s">
        <v>2527</v>
      </c>
      <c r="M2620" t="s">
        <v>3341</v>
      </c>
      <c r="N2620" t="s">
        <v>3747</v>
      </c>
      <c r="O2620" t="s">
        <v>428</v>
      </c>
      <c r="P2620" s="196">
        <v>5000</v>
      </c>
      <c r="S2620" t="s">
        <v>3342</v>
      </c>
      <c r="T2620" t="s">
        <v>3557</v>
      </c>
      <c r="U2620" s="198">
        <v>3.5350000000000001</v>
      </c>
      <c r="V2620" t="s">
        <v>2349</v>
      </c>
      <c r="W2620" t="s">
        <v>2498</v>
      </c>
      <c r="X2620" t="s">
        <v>2499</v>
      </c>
      <c r="Y2620" t="s">
        <v>2469</v>
      </c>
      <c r="Z2620" t="s">
        <v>2995</v>
      </c>
      <c r="AA2620">
        <v>837283</v>
      </c>
      <c r="AB2620" s="195">
        <v>37050.875011574099</v>
      </c>
      <c r="AC2620" s="195">
        <v>37050.875011574099</v>
      </c>
    </row>
    <row r="2621" spans="1:29" x14ac:dyDescent="0.25">
      <c r="A2621" s="43" t="str">
        <f t="shared" si="201"/>
        <v>US Natural Gas Physical</v>
      </c>
      <c r="B2621" s="43" t="str">
        <f t="shared" si="202"/>
        <v>US</v>
      </c>
      <c r="C2621" s="43" t="str">
        <f t="shared" si="203"/>
        <v>Natural Gas</v>
      </c>
      <c r="D2621" s="43" t="str">
        <f t="shared" si="204"/>
        <v>Physical</v>
      </c>
      <c r="E2621" s="43">
        <f>IF(VLOOKUP(S2621,'DD-Lookup'!$J$6:$L$50,3,FALSE)="Monthly",(YEAR(AC2621)-YEAR(AB2621))*12+MONTH(AC2621)-MONTH(AB2621)+1,(AC2621-AB2621+1))</f>
        <v>1</v>
      </c>
      <c r="F2621" s="210">
        <f t="shared" si="205"/>
        <v>25000</v>
      </c>
      <c r="G2621" s="199">
        <v>1354922</v>
      </c>
      <c r="H2621" s="195">
        <v>37049.377592592602</v>
      </c>
      <c r="I2621" t="s">
        <v>3337</v>
      </c>
      <c r="M2621" t="s">
        <v>3341</v>
      </c>
      <c r="N2621" t="s">
        <v>3747</v>
      </c>
      <c r="O2621" t="s">
        <v>2722</v>
      </c>
      <c r="Q2621" s="196">
        <v>25000</v>
      </c>
      <c r="S2621" t="s">
        <v>3342</v>
      </c>
      <c r="T2621" t="s">
        <v>3557</v>
      </c>
      <c r="U2621" s="198">
        <v>3.68</v>
      </c>
      <c r="V2621" t="s">
        <v>3881</v>
      </c>
      <c r="W2621" t="s">
        <v>2175</v>
      </c>
      <c r="X2621" t="s">
        <v>2176</v>
      </c>
      <c r="Y2621" t="s">
        <v>2469</v>
      </c>
      <c r="Z2621" t="s">
        <v>2995</v>
      </c>
      <c r="AA2621">
        <v>837284</v>
      </c>
      <c r="AB2621" s="195">
        <v>37050.875011574099</v>
      </c>
      <c r="AC2621" s="195">
        <v>37050.875011574099</v>
      </c>
    </row>
    <row r="2622" spans="1:29" x14ac:dyDescent="0.25">
      <c r="A2622" s="43" t="str">
        <f t="shared" si="201"/>
        <v>US Natural Gas Financial</v>
      </c>
      <c r="B2622" s="43" t="str">
        <f t="shared" si="202"/>
        <v>US</v>
      </c>
      <c r="C2622" s="43" t="str">
        <f t="shared" si="203"/>
        <v>Natural Gas</v>
      </c>
      <c r="D2622" s="43" t="str">
        <f t="shared" si="204"/>
        <v>Financial</v>
      </c>
      <c r="E2622" s="43">
        <f>IF(VLOOKUP(S2622,'DD-Lookup'!$J$6:$L$50,3,FALSE)="Monthly",(YEAR(AC2622)-YEAR(AB2622))*12+MONTH(AC2622)-MONTH(AB2622)+1,(AC2622-AB2622+1))</f>
        <v>23</v>
      </c>
      <c r="F2622" s="210">
        <f t="shared" si="205"/>
        <v>115000</v>
      </c>
      <c r="G2622" s="199">
        <v>1354924</v>
      </c>
      <c r="H2622" s="195">
        <v>37049.377615740697</v>
      </c>
      <c r="I2622" t="s">
        <v>2487</v>
      </c>
      <c r="M2622" t="s">
        <v>3341</v>
      </c>
      <c r="N2622" t="s">
        <v>2281</v>
      </c>
      <c r="O2622" t="s">
        <v>2709</v>
      </c>
      <c r="P2622" s="196">
        <v>5000</v>
      </c>
      <c r="S2622" t="s">
        <v>3342</v>
      </c>
      <c r="T2622" t="s">
        <v>3557</v>
      </c>
      <c r="U2622" s="198">
        <v>3.5049999999999999</v>
      </c>
      <c r="V2622" t="s">
        <v>3491</v>
      </c>
      <c r="W2622" t="s">
        <v>3099</v>
      </c>
      <c r="X2622" t="s">
        <v>2291</v>
      </c>
      <c r="Y2622" t="s">
        <v>3575</v>
      </c>
      <c r="Z2622" t="s">
        <v>2995</v>
      </c>
      <c r="AA2622" t="s">
        <v>866</v>
      </c>
      <c r="AB2622" s="195">
        <v>37050.875011574099</v>
      </c>
      <c r="AC2622" s="195">
        <v>37072.875011574099</v>
      </c>
    </row>
    <row r="2623" spans="1:29" x14ac:dyDescent="0.25">
      <c r="A2623" s="43" t="str">
        <f t="shared" si="201"/>
        <v>US Natural Gas Physical</v>
      </c>
      <c r="B2623" s="43" t="str">
        <f t="shared" si="202"/>
        <v>US</v>
      </c>
      <c r="C2623" s="43" t="str">
        <f t="shared" si="203"/>
        <v>Natural Gas</v>
      </c>
      <c r="D2623" s="43" t="str">
        <f t="shared" si="204"/>
        <v>Physical</v>
      </c>
      <c r="E2623" s="43">
        <f>IF(VLOOKUP(S2623,'DD-Lookup'!$J$6:$L$50,3,FALSE)="Monthly",(YEAR(AC2623)-YEAR(AB2623))*12+MONTH(AC2623)-MONTH(AB2623)+1,(AC2623-AB2623+1))</f>
        <v>1</v>
      </c>
      <c r="F2623" s="210">
        <f t="shared" si="205"/>
        <v>10000</v>
      </c>
      <c r="G2623" s="199">
        <v>1354925</v>
      </c>
      <c r="H2623" s="195">
        <v>37049.377627314803</v>
      </c>
      <c r="I2623" t="s">
        <v>2507</v>
      </c>
      <c r="M2623" t="s">
        <v>3341</v>
      </c>
      <c r="N2623" t="s">
        <v>3747</v>
      </c>
      <c r="O2623" t="s">
        <v>464</v>
      </c>
      <c r="Q2623" s="196">
        <v>10000</v>
      </c>
      <c r="S2623" t="s">
        <v>3342</v>
      </c>
      <c r="T2623" t="s">
        <v>3557</v>
      </c>
      <c r="U2623" s="198">
        <v>3.7949999999999999</v>
      </c>
      <c r="V2623" t="s">
        <v>2367</v>
      </c>
      <c r="W2623" t="s">
        <v>2509</v>
      </c>
      <c r="X2623" t="s">
        <v>2510</v>
      </c>
      <c r="Y2623" t="s">
        <v>2469</v>
      </c>
      <c r="Z2623" t="s">
        <v>2995</v>
      </c>
      <c r="AA2623">
        <v>837285</v>
      </c>
      <c r="AB2623" s="195">
        <v>37050.875011574099</v>
      </c>
      <c r="AC2623" s="195">
        <v>37050.875011574099</v>
      </c>
    </row>
    <row r="2624" spans="1:29" x14ac:dyDescent="0.25">
      <c r="A2624" s="43" t="str">
        <f t="shared" si="201"/>
        <v>US Natural Gas Physical</v>
      </c>
      <c r="B2624" s="43" t="str">
        <f t="shared" si="202"/>
        <v>US</v>
      </c>
      <c r="C2624" s="43" t="str">
        <f t="shared" si="203"/>
        <v>Natural Gas</v>
      </c>
      <c r="D2624" s="43" t="str">
        <f t="shared" si="204"/>
        <v>Physical</v>
      </c>
      <c r="E2624" s="43">
        <f>IF(VLOOKUP(S2624,'DD-Lookup'!$J$6:$L$50,3,FALSE)="Monthly",(YEAR(AC2624)-YEAR(AB2624))*12+MONTH(AC2624)-MONTH(AB2624)+1,(AC2624-AB2624+1))</f>
        <v>1</v>
      </c>
      <c r="F2624" s="210">
        <f t="shared" si="205"/>
        <v>5000</v>
      </c>
      <c r="G2624" s="199">
        <v>1354926</v>
      </c>
      <c r="H2624" s="195">
        <v>37049.377627314803</v>
      </c>
      <c r="I2624" t="s">
        <v>2288</v>
      </c>
      <c r="M2624" t="s">
        <v>3341</v>
      </c>
      <c r="N2624" t="s">
        <v>3747</v>
      </c>
      <c r="O2624" t="s">
        <v>1632</v>
      </c>
      <c r="P2624" s="196">
        <v>5000</v>
      </c>
      <c r="S2624" t="s">
        <v>3342</v>
      </c>
      <c r="T2624" t="s">
        <v>3557</v>
      </c>
      <c r="U2624" s="198">
        <v>3.5449999999999999</v>
      </c>
      <c r="V2624" t="s">
        <v>3921</v>
      </c>
      <c r="W2624" t="s">
        <v>2181</v>
      </c>
      <c r="X2624" t="s">
        <v>3093</v>
      </c>
      <c r="Y2624" t="s">
        <v>2469</v>
      </c>
      <c r="Z2624" t="s">
        <v>2995</v>
      </c>
      <c r="AA2624">
        <v>837286</v>
      </c>
      <c r="AB2624" s="195">
        <v>37050.875011574099</v>
      </c>
      <c r="AC2624" s="195">
        <v>37050.875011574099</v>
      </c>
    </row>
    <row r="2625" spans="1:29" x14ac:dyDescent="0.25">
      <c r="A2625" s="43" t="str">
        <f t="shared" si="201"/>
        <v>US Natural Gas Financial</v>
      </c>
      <c r="B2625" s="43" t="str">
        <f t="shared" si="202"/>
        <v>US</v>
      </c>
      <c r="C2625" s="43" t="str">
        <f t="shared" si="203"/>
        <v>Natural Gas</v>
      </c>
      <c r="D2625" s="43" t="str">
        <f t="shared" si="204"/>
        <v>Financial</v>
      </c>
      <c r="E2625" s="43">
        <f>IF(VLOOKUP(S2625,'DD-Lookup'!$J$6:$L$50,3,FALSE)="Monthly",(YEAR(AC2625)-YEAR(AB2625))*12+MONTH(AC2625)-MONTH(AB2625)+1,(AC2625-AB2625+1))</f>
        <v>151</v>
      </c>
      <c r="F2625" s="210">
        <f t="shared" si="205"/>
        <v>377500</v>
      </c>
      <c r="G2625" s="199">
        <v>1354927</v>
      </c>
      <c r="H2625" s="195">
        <v>37049.377650463</v>
      </c>
      <c r="I2625" t="s">
        <v>2483</v>
      </c>
      <c r="M2625" t="s">
        <v>3341</v>
      </c>
      <c r="N2625" t="s">
        <v>2281</v>
      </c>
      <c r="O2625" t="s">
        <v>2491</v>
      </c>
      <c r="P2625" s="196">
        <v>2500</v>
      </c>
      <c r="S2625" t="s">
        <v>3342</v>
      </c>
      <c r="T2625" t="s">
        <v>3557</v>
      </c>
      <c r="U2625" s="198">
        <v>4.25</v>
      </c>
      <c r="V2625" t="s">
        <v>2452</v>
      </c>
      <c r="W2625" t="s">
        <v>2853</v>
      </c>
      <c r="X2625" t="s">
        <v>2282</v>
      </c>
      <c r="Y2625" t="s">
        <v>3575</v>
      </c>
      <c r="Z2625" t="s">
        <v>2995</v>
      </c>
      <c r="AA2625" t="s">
        <v>867</v>
      </c>
      <c r="AB2625" s="195">
        <v>37196</v>
      </c>
      <c r="AC2625" s="195">
        <v>37346</v>
      </c>
    </row>
    <row r="2626" spans="1:29" x14ac:dyDescent="0.25">
      <c r="A2626" s="43" t="str">
        <f t="shared" si="201"/>
        <v>US Natural Gas Physical</v>
      </c>
      <c r="B2626" s="43" t="str">
        <f t="shared" si="202"/>
        <v>US</v>
      </c>
      <c r="C2626" s="43" t="str">
        <f t="shared" si="203"/>
        <v>Natural Gas</v>
      </c>
      <c r="D2626" s="43" t="str">
        <f t="shared" si="204"/>
        <v>Physical</v>
      </c>
      <c r="E2626" s="43">
        <f>IF(VLOOKUP(S2626,'DD-Lookup'!$J$6:$L$50,3,FALSE)="Monthly",(YEAR(AC2626)-YEAR(AB2626))*12+MONTH(AC2626)-MONTH(AB2626)+1,(AC2626-AB2626+1))</f>
        <v>1</v>
      </c>
      <c r="F2626" s="210">
        <f t="shared" si="205"/>
        <v>5200</v>
      </c>
      <c r="G2626" s="199">
        <v>1354928</v>
      </c>
      <c r="H2626" s="195">
        <v>37049.377662036997</v>
      </c>
      <c r="I2626" t="s">
        <v>2487</v>
      </c>
      <c r="M2626" t="s">
        <v>3341</v>
      </c>
      <c r="N2626" t="s">
        <v>3747</v>
      </c>
      <c r="O2626" t="s">
        <v>392</v>
      </c>
      <c r="Q2626" s="196">
        <v>5200</v>
      </c>
      <c r="S2626" t="s">
        <v>3342</v>
      </c>
      <c r="T2626" t="s">
        <v>3557</v>
      </c>
      <c r="U2626" s="198">
        <v>3.5425</v>
      </c>
      <c r="V2626" t="s">
        <v>1730</v>
      </c>
      <c r="W2626" t="s">
        <v>2498</v>
      </c>
      <c r="X2626" t="s">
        <v>2499</v>
      </c>
      <c r="Y2626" t="s">
        <v>2469</v>
      </c>
      <c r="Z2626" t="s">
        <v>2995</v>
      </c>
      <c r="AA2626">
        <v>837287</v>
      </c>
      <c r="AB2626" s="195">
        <v>37050.875011574099</v>
      </c>
      <c r="AC2626" s="195">
        <v>37050.875011574099</v>
      </c>
    </row>
    <row r="2627" spans="1:29" x14ac:dyDescent="0.25">
      <c r="A2627" s="43" t="str">
        <f t="shared" si="201"/>
        <v>US Natural Gas Physical</v>
      </c>
      <c r="B2627" s="43" t="str">
        <f t="shared" si="202"/>
        <v>US</v>
      </c>
      <c r="C2627" s="43" t="str">
        <f t="shared" si="203"/>
        <v>Natural Gas</v>
      </c>
      <c r="D2627" s="43" t="str">
        <f t="shared" si="204"/>
        <v>Physical</v>
      </c>
      <c r="E2627" s="43">
        <f>IF(VLOOKUP(S2627,'DD-Lookup'!$J$6:$L$50,3,FALSE)="Monthly",(YEAR(AC2627)-YEAR(AB2627))*12+MONTH(AC2627)-MONTH(AB2627)+1,(AC2627-AB2627+1))</f>
        <v>1</v>
      </c>
      <c r="F2627" s="210">
        <f t="shared" si="205"/>
        <v>779</v>
      </c>
      <c r="G2627" s="199">
        <v>1354929</v>
      </c>
      <c r="H2627" s="195">
        <v>37049.377719907403</v>
      </c>
      <c r="I2627" t="s">
        <v>2394</v>
      </c>
      <c r="M2627" t="s">
        <v>3341</v>
      </c>
      <c r="N2627" t="s">
        <v>3747</v>
      </c>
      <c r="O2627" t="s">
        <v>442</v>
      </c>
      <c r="Q2627" s="196">
        <v>779</v>
      </c>
      <c r="S2627" t="s">
        <v>3342</v>
      </c>
      <c r="T2627" t="s">
        <v>3557</v>
      </c>
      <c r="U2627" s="198">
        <v>3.78</v>
      </c>
      <c r="V2627" t="s">
        <v>3852</v>
      </c>
      <c r="W2627" t="s">
        <v>2509</v>
      </c>
      <c r="X2627" t="s">
        <v>2510</v>
      </c>
      <c r="Y2627" t="s">
        <v>2469</v>
      </c>
      <c r="Z2627" t="s">
        <v>2995</v>
      </c>
      <c r="AA2627">
        <v>837288</v>
      </c>
      <c r="AB2627" s="195">
        <v>37050.875011574099</v>
      </c>
      <c r="AC2627" s="195">
        <v>37050.875011574099</v>
      </c>
    </row>
    <row r="2628" spans="1:29" x14ac:dyDescent="0.25">
      <c r="A2628" s="43" t="str">
        <f t="shared" si="201"/>
        <v xml:space="preserve"> Natural Gas Physical</v>
      </c>
      <c r="B2628" s="43" t="str">
        <f t="shared" si="202"/>
        <v/>
      </c>
      <c r="C2628" s="43" t="str">
        <f t="shared" si="203"/>
        <v>Natural Gas</v>
      </c>
      <c r="D2628" s="43" t="str">
        <f t="shared" si="204"/>
        <v>Physical</v>
      </c>
      <c r="E2628" s="43">
        <f>IF(VLOOKUP(S2628,'DD-Lookup'!$J$6:$L$50,3,FALSE)="Monthly",(YEAR(AC2628)-YEAR(AB2628))*12+MONTH(AC2628)-MONTH(AB2628)+1,(AC2628-AB2628+1))</f>
        <v>3</v>
      </c>
      <c r="F2628" s="210">
        <f t="shared" si="205"/>
        <v>75000</v>
      </c>
      <c r="G2628" s="199">
        <v>1354930</v>
      </c>
      <c r="H2628" s="195">
        <v>37049.377731481502</v>
      </c>
      <c r="I2628" t="s">
        <v>3472</v>
      </c>
      <c r="M2628" t="s">
        <v>3341</v>
      </c>
      <c r="N2628" t="s">
        <v>3588</v>
      </c>
      <c r="O2628" t="s">
        <v>868</v>
      </c>
      <c r="Q2628" s="196">
        <v>25000</v>
      </c>
      <c r="S2628" t="s">
        <v>3590</v>
      </c>
      <c r="T2628" t="s">
        <v>3591</v>
      </c>
      <c r="U2628" s="198">
        <v>23.3</v>
      </c>
      <c r="V2628" t="s">
        <v>869</v>
      </c>
      <c r="W2628" t="s">
        <v>3592</v>
      </c>
      <c r="X2628" t="s">
        <v>3593</v>
      </c>
      <c r="Y2628" t="s">
        <v>3594</v>
      </c>
      <c r="Z2628" t="s">
        <v>3562</v>
      </c>
      <c r="AA2628">
        <v>106913</v>
      </c>
      <c r="AB2628" s="195">
        <v>37987</v>
      </c>
      <c r="AC2628" s="195">
        <v>38077</v>
      </c>
    </row>
    <row r="2629" spans="1:29" x14ac:dyDescent="0.25">
      <c r="A2629" s="43" t="str">
        <f t="shared" si="201"/>
        <v xml:space="preserve"> Natural Gas Physical</v>
      </c>
      <c r="B2629" s="43" t="str">
        <f t="shared" si="202"/>
        <v/>
      </c>
      <c r="C2629" s="43" t="str">
        <f t="shared" si="203"/>
        <v>Natural Gas</v>
      </c>
      <c r="D2629" s="43" t="str">
        <f t="shared" si="204"/>
        <v>Physical</v>
      </c>
      <c r="E2629" s="43">
        <f>IF(VLOOKUP(S2629,'DD-Lookup'!$J$6:$L$50,3,FALSE)="Monthly",(YEAR(AC2629)-YEAR(AB2629))*12+MONTH(AC2629)-MONTH(AB2629)+1,(AC2629-AB2629+1))</f>
        <v>1</v>
      </c>
      <c r="F2629" s="210">
        <f t="shared" si="205"/>
        <v>5000</v>
      </c>
      <c r="G2629" s="199">
        <v>1354931</v>
      </c>
      <c r="H2629" s="195">
        <v>37049.377754629597</v>
      </c>
      <c r="I2629" t="s">
        <v>2169</v>
      </c>
      <c r="M2629" t="s">
        <v>3341</v>
      </c>
      <c r="N2629" t="s">
        <v>3104</v>
      </c>
      <c r="O2629" t="s">
        <v>688</v>
      </c>
      <c r="P2629" s="196">
        <v>5000</v>
      </c>
      <c r="S2629" t="s">
        <v>3342</v>
      </c>
      <c r="T2629" t="s">
        <v>3557</v>
      </c>
      <c r="U2629" s="198">
        <v>2.9</v>
      </c>
      <c r="V2629" t="s">
        <v>1769</v>
      </c>
      <c r="W2629" t="s">
        <v>1770</v>
      </c>
      <c r="X2629" t="s">
        <v>3726</v>
      </c>
      <c r="Y2629" t="s">
        <v>2469</v>
      </c>
      <c r="Z2629" t="s">
        <v>2996</v>
      </c>
      <c r="AA2629">
        <v>837290</v>
      </c>
      <c r="AB2629" s="195">
        <v>37050.875011574099</v>
      </c>
      <c r="AC2629" s="195">
        <v>37050.875011574099</v>
      </c>
    </row>
    <row r="2630" spans="1:29" x14ac:dyDescent="0.25">
      <c r="A2630" s="43" t="str">
        <f t="shared" si="201"/>
        <v>US Natural Gas Physical</v>
      </c>
      <c r="B2630" s="43" t="str">
        <f t="shared" si="202"/>
        <v>US</v>
      </c>
      <c r="C2630" s="43" t="str">
        <f t="shared" si="203"/>
        <v>Natural Gas</v>
      </c>
      <c r="D2630" s="43" t="str">
        <f t="shared" si="204"/>
        <v>Physical</v>
      </c>
      <c r="E2630" s="43">
        <f>IF(VLOOKUP(S2630,'DD-Lookup'!$J$6:$L$50,3,FALSE)="Monthly",(YEAR(AC2630)-YEAR(AB2630))*12+MONTH(AC2630)-MONTH(AB2630)+1,(AC2630-AB2630+1))</f>
        <v>1</v>
      </c>
      <c r="F2630" s="210">
        <f t="shared" si="205"/>
        <v>2500</v>
      </c>
      <c r="G2630" s="199">
        <v>1354932</v>
      </c>
      <c r="H2630" s="195">
        <v>37049.377754629597</v>
      </c>
      <c r="I2630" t="s">
        <v>3375</v>
      </c>
      <c r="M2630" t="s">
        <v>3341</v>
      </c>
      <c r="N2630" t="s">
        <v>3747</v>
      </c>
      <c r="O2630" t="s">
        <v>497</v>
      </c>
      <c r="Q2630" s="196">
        <v>2500</v>
      </c>
      <c r="S2630" t="s">
        <v>3342</v>
      </c>
      <c r="T2630" t="s">
        <v>3557</v>
      </c>
      <c r="U2630" s="198">
        <v>2.2400000000000002</v>
      </c>
      <c r="V2630" t="s">
        <v>3075</v>
      </c>
      <c r="W2630" t="s">
        <v>3490</v>
      </c>
      <c r="X2630" t="s">
        <v>3325</v>
      </c>
      <c r="Y2630" t="s">
        <v>2469</v>
      </c>
      <c r="Z2630" t="s">
        <v>2995</v>
      </c>
      <c r="AA2630">
        <v>837289</v>
      </c>
      <c r="AB2630" s="195">
        <v>37050.875011574099</v>
      </c>
      <c r="AC2630" s="195">
        <v>37050.875011574099</v>
      </c>
    </row>
    <row r="2631" spans="1:29" x14ac:dyDescent="0.25">
      <c r="A2631" s="43" t="str">
        <f t="shared" si="201"/>
        <v xml:space="preserve"> Natural Gas Physical</v>
      </c>
      <c r="B2631" s="43" t="str">
        <f t="shared" si="202"/>
        <v/>
      </c>
      <c r="C2631" s="43" t="str">
        <f t="shared" si="203"/>
        <v>Natural Gas</v>
      </c>
      <c r="D2631" s="43" t="str">
        <f t="shared" si="204"/>
        <v>Physical</v>
      </c>
      <c r="E2631" s="43">
        <f>IF(VLOOKUP(S2631,'DD-Lookup'!$J$6:$L$50,3,FALSE)="Monthly",(YEAR(AC2631)-YEAR(AB2631))*12+MONTH(AC2631)-MONTH(AB2631)+1,(AC2631-AB2631+1))</f>
        <v>3</v>
      </c>
      <c r="F2631" s="210">
        <f t="shared" si="205"/>
        <v>75000</v>
      </c>
      <c r="G2631" s="199">
        <v>1354935</v>
      </c>
      <c r="H2631" s="195">
        <v>37049.377766203703</v>
      </c>
      <c r="I2631" t="s">
        <v>3472</v>
      </c>
      <c r="M2631" t="s">
        <v>3341</v>
      </c>
      <c r="N2631" t="s">
        <v>3588</v>
      </c>
      <c r="O2631" t="s">
        <v>3596</v>
      </c>
      <c r="P2631" s="196">
        <v>25000</v>
      </c>
      <c r="S2631" t="s">
        <v>3590</v>
      </c>
      <c r="T2631" t="s">
        <v>3591</v>
      </c>
      <c r="U2631" s="198">
        <v>25.25</v>
      </c>
      <c r="V2631" t="s">
        <v>870</v>
      </c>
      <c r="W2631" t="s">
        <v>3592</v>
      </c>
      <c r="X2631" t="s">
        <v>3593</v>
      </c>
      <c r="Y2631" t="s">
        <v>3594</v>
      </c>
      <c r="Z2631" t="s">
        <v>3562</v>
      </c>
      <c r="AA2631">
        <v>106914</v>
      </c>
      <c r="AB2631" s="195">
        <v>37622</v>
      </c>
      <c r="AC2631" s="195">
        <v>37711</v>
      </c>
    </row>
    <row r="2632" spans="1:29" x14ac:dyDescent="0.25">
      <c r="A2632" s="43" t="str">
        <f t="shared" si="201"/>
        <v>US Crude Financial</v>
      </c>
      <c r="B2632" s="43" t="str">
        <f t="shared" si="202"/>
        <v>US</v>
      </c>
      <c r="C2632" s="43" t="str">
        <f t="shared" si="203"/>
        <v>Crude</v>
      </c>
      <c r="D2632" s="43" t="str">
        <f t="shared" si="204"/>
        <v>Financial</v>
      </c>
      <c r="E2632" s="43">
        <f>IF(VLOOKUP(S2632,'DD-Lookup'!$J$6:$L$50,3,FALSE)="Monthly",(YEAR(AC2632)-YEAR(AB2632))*12+MONTH(AC2632)-MONTH(AB2632)+1,(AC2632-AB2632+1))</f>
        <v>1</v>
      </c>
      <c r="F2632" s="210">
        <f t="shared" si="205"/>
        <v>50000</v>
      </c>
      <c r="G2632" s="199">
        <v>1354934</v>
      </c>
      <c r="H2632" s="195">
        <v>37049.377766203703</v>
      </c>
      <c r="I2632" t="s">
        <v>2652</v>
      </c>
      <c r="M2632" t="s">
        <v>3437</v>
      </c>
      <c r="N2632" t="s">
        <v>2653</v>
      </c>
      <c r="O2632" t="s">
        <v>3359</v>
      </c>
      <c r="Q2632" s="196">
        <v>50000</v>
      </c>
      <c r="S2632" t="s">
        <v>3347</v>
      </c>
      <c r="T2632" t="s">
        <v>3557</v>
      </c>
      <c r="U2632" s="198">
        <v>27.68</v>
      </c>
      <c r="V2632" t="s">
        <v>2460</v>
      </c>
      <c r="W2632" t="s">
        <v>2655</v>
      </c>
      <c r="X2632" t="s">
        <v>2656</v>
      </c>
      <c r="Y2632" t="s">
        <v>2778</v>
      </c>
      <c r="Z2632" t="s">
        <v>2995</v>
      </c>
      <c r="AA2632">
        <v>115473</v>
      </c>
      <c r="AB2632" s="195">
        <v>37073</v>
      </c>
      <c r="AC2632" s="195">
        <v>37103</v>
      </c>
    </row>
    <row r="2633" spans="1:29" x14ac:dyDescent="0.25">
      <c r="A2633" s="43" t="str">
        <f t="shared" si="201"/>
        <v>US Natural Gas Physical</v>
      </c>
      <c r="B2633" s="43" t="str">
        <f t="shared" si="202"/>
        <v>US</v>
      </c>
      <c r="C2633" s="43" t="str">
        <f t="shared" si="203"/>
        <v>Natural Gas</v>
      </c>
      <c r="D2633" s="43" t="str">
        <f t="shared" si="204"/>
        <v>Physical</v>
      </c>
      <c r="E2633" s="43">
        <f>IF(VLOOKUP(S2633,'DD-Lookup'!$J$6:$L$50,3,FALSE)="Monthly",(YEAR(AC2633)-YEAR(AB2633))*12+MONTH(AC2633)-MONTH(AB2633)+1,(AC2633-AB2633+1))</f>
        <v>1</v>
      </c>
      <c r="F2633" s="210">
        <f t="shared" si="205"/>
        <v>1738</v>
      </c>
      <c r="G2633" s="199">
        <v>1354933</v>
      </c>
      <c r="H2633" s="195">
        <v>37049.377766203703</v>
      </c>
      <c r="I2633" t="s">
        <v>3375</v>
      </c>
      <c r="M2633" t="s">
        <v>3341</v>
      </c>
      <c r="N2633" t="s">
        <v>3747</v>
      </c>
      <c r="O2633" t="s">
        <v>1635</v>
      </c>
      <c r="Q2633" s="196">
        <v>1738</v>
      </c>
      <c r="S2633" t="s">
        <v>3342</v>
      </c>
      <c r="T2633" t="s">
        <v>3557</v>
      </c>
      <c r="U2633" s="198">
        <v>3.9424999999999999</v>
      </c>
      <c r="V2633" t="s">
        <v>4136</v>
      </c>
      <c r="W2633" t="s">
        <v>3138</v>
      </c>
      <c r="X2633" t="s">
        <v>3081</v>
      </c>
      <c r="Y2633" t="s">
        <v>2469</v>
      </c>
      <c r="Z2633" t="s">
        <v>2995</v>
      </c>
      <c r="AA2633">
        <v>837291</v>
      </c>
      <c r="AB2633" s="195">
        <v>37050.875011574099</v>
      </c>
      <c r="AC2633" s="195">
        <v>37050.875011574099</v>
      </c>
    </row>
    <row r="2634" spans="1:29" x14ac:dyDescent="0.25">
      <c r="A2634" s="43" t="str">
        <f t="shared" si="201"/>
        <v>US Natural Gas Physical</v>
      </c>
      <c r="B2634" s="43" t="str">
        <f t="shared" si="202"/>
        <v>US</v>
      </c>
      <c r="C2634" s="43" t="str">
        <f t="shared" si="203"/>
        <v>Natural Gas</v>
      </c>
      <c r="D2634" s="43" t="str">
        <f t="shared" si="204"/>
        <v>Physical</v>
      </c>
      <c r="E2634" s="43">
        <f>IF(VLOOKUP(S2634,'DD-Lookup'!$J$6:$L$50,3,FALSE)="Monthly",(YEAR(AC2634)-YEAR(AB2634))*12+MONTH(AC2634)-MONTH(AB2634)+1,(AC2634-AB2634+1))</f>
        <v>1</v>
      </c>
      <c r="F2634" s="210">
        <f t="shared" si="205"/>
        <v>8501</v>
      </c>
      <c r="G2634" s="199">
        <v>1354936</v>
      </c>
      <c r="H2634" s="195">
        <v>37049.377789351798</v>
      </c>
      <c r="I2634" t="s">
        <v>2483</v>
      </c>
      <c r="M2634" t="s">
        <v>3341</v>
      </c>
      <c r="N2634" t="s">
        <v>3747</v>
      </c>
      <c r="O2634" t="s">
        <v>395</v>
      </c>
      <c r="Q2634" s="196">
        <v>8501</v>
      </c>
      <c r="S2634" t="s">
        <v>3342</v>
      </c>
      <c r="T2634" t="s">
        <v>3557</v>
      </c>
      <c r="U2634" s="198">
        <v>3.57</v>
      </c>
      <c r="V2634" t="s">
        <v>2365</v>
      </c>
      <c r="W2634" t="s">
        <v>2498</v>
      </c>
      <c r="X2634" t="s">
        <v>2499</v>
      </c>
      <c r="Y2634" t="s">
        <v>2469</v>
      </c>
      <c r="Z2634" t="s">
        <v>2995</v>
      </c>
      <c r="AA2634">
        <v>837292</v>
      </c>
      <c r="AB2634" s="195">
        <v>37050.875011574099</v>
      </c>
      <c r="AC2634" s="195">
        <v>37050.875011574099</v>
      </c>
    </row>
    <row r="2635" spans="1:29" x14ac:dyDescent="0.25">
      <c r="A2635" s="43" t="str">
        <f t="shared" ref="A2635:A2698" si="206">B2635&amp;" "&amp;C2635&amp;" "&amp;D2635</f>
        <v xml:space="preserve"> Natural Gas Physical</v>
      </c>
      <c r="B2635" s="43" t="str">
        <f t="shared" ref="B2635:B2698" si="207">IF((LEFT(N2635,2)="US"),"US","")</f>
        <v/>
      </c>
      <c r="C2635" s="43" t="str">
        <f t="shared" ref="C2635:C2698" si="208">M2635</f>
        <v>Natural Gas</v>
      </c>
      <c r="D2635" s="43" t="str">
        <f t="shared" ref="D2635:D2698" si="209">IF(ISNUMBER(FIND("Phy",N2635))=TRUE,"Physical","Financial")</f>
        <v>Physical</v>
      </c>
      <c r="E2635" s="43">
        <f>IF(VLOOKUP(S2635,'DD-Lookup'!$J$6:$L$50,3,FALSE)="Monthly",(YEAR(AC2635)-YEAR(AB2635))*12+MONTH(AC2635)-MONTH(AB2635)+1,(AC2635-AB2635+1))</f>
        <v>1</v>
      </c>
      <c r="F2635" s="210">
        <f t="shared" ref="F2635:F2698" si="210">E2635*SUM(P2635:Q2635)</f>
        <v>10000</v>
      </c>
      <c r="G2635" s="199">
        <v>1354937</v>
      </c>
      <c r="H2635" s="195">
        <v>37049.377847222197</v>
      </c>
      <c r="I2635" t="s">
        <v>2422</v>
      </c>
      <c r="M2635" t="s">
        <v>3341</v>
      </c>
      <c r="N2635" t="s">
        <v>3104</v>
      </c>
      <c r="O2635" t="s">
        <v>3620</v>
      </c>
      <c r="P2635" s="196">
        <v>10000</v>
      </c>
      <c r="S2635" t="s">
        <v>3719</v>
      </c>
      <c r="T2635" t="s">
        <v>3105</v>
      </c>
      <c r="U2635" s="198">
        <v>4.28</v>
      </c>
      <c r="V2635" t="s">
        <v>3727</v>
      </c>
      <c r="W2635" t="s">
        <v>635</v>
      </c>
      <c r="X2635" t="s">
        <v>3106</v>
      </c>
      <c r="Y2635" t="s">
        <v>2469</v>
      </c>
      <c r="Z2635" t="s">
        <v>2996</v>
      </c>
      <c r="AA2635">
        <v>837293</v>
      </c>
      <c r="AB2635" s="195">
        <v>37049.875011574099</v>
      </c>
      <c r="AC2635" s="195">
        <v>37049.875011574099</v>
      </c>
    </row>
    <row r="2636" spans="1:29" x14ac:dyDescent="0.25">
      <c r="A2636" s="43" t="str">
        <f t="shared" si="206"/>
        <v>US Natural Gas Physical</v>
      </c>
      <c r="B2636" s="43" t="str">
        <f t="shared" si="207"/>
        <v>US</v>
      </c>
      <c r="C2636" s="43" t="str">
        <f t="shared" si="208"/>
        <v>Natural Gas</v>
      </c>
      <c r="D2636" s="43" t="str">
        <f t="shared" si="209"/>
        <v>Physical</v>
      </c>
      <c r="E2636" s="43">
        <f>IF(VLOOKUP(S2636,'DD-Lookup'!$J$6:$L$50,3,FALSE)="Monthly",(YEAR(AC2636)-YEAR(AB2636))*12+MONTH(AC2636)-MONTH(AB2636)+1,(AC2636-AB2636+1))</f>
        <v>1</v>
      </c>
      <c r="F2636" s="210">
        <f t="shared" si="210"/>
        <v>10000</v>
      </c>
      <c r="G2636" s="199">
        <v>1354938</v>
      </c>
      <c r="H2636" s="195">
        <v>37049.377847222197</v>
      </c>
      <c r="I2636" t="s">
        <v>2483</v>
      </c>
      <c r="M2636" t="s">
        <v>3341</v>
      </c>
      <c r="N2636" t="s">
        <v>3747</v>
      </c>
      <c r="O2636" t="s">
        <v>395</v>
      </c>
      <c r="Q2636" s="196">
        <v>10000</v>
      </c>
      <c r="S2636" t="s">
        <v>3342</v>
      </c>
      <c r="T2636" t="s">
        <v>3557</v>
      </c>
      <c r="U2636" s="198">
        <v>3.5750000000000002</v>
      </c>
      <c r="V2636" t="s">
        <v>2365</v>
      </c>
      <c r="W2636" t="s">
        <v>2498</v>
      </c>
      <c r="X2636" t="s">
        <v>2499</v>
      </c>
      <c r="Y2636" t="s">
        <v>2469</v>
      </c>
      <c r="Z2636" t="s">
        <v>2995</v>
      </c>
      <c r="AA2636">
        <v>837294</v>
      </c>
      <c r="AB2636" s="195">
        <v>37050.875011574099</v>
      </c>
      <c r="AC2636" s="195">
        <v>37050.875011574099</v>
      </c>
    </row>
    <row r="2637" spans="1:29" x14ac:dyDescent="0.25">
      <c r="A2637" s="43" t="str">
        <f t="shared" si="206"/>
        <v>US Natural Gas Physical</v>
      </c>
      <c r="B2637" s="43" t="str">
        <f t="shared" si="207"/>
        <v>US</v>
      </c>
      <c r="C2637" s="43" t="str">
        <f t="shared" si="208"/>
        <v>Natural Gas</v>
      </c>
      <c r="D2637" s="43" t="str">
        <f t="shared" si="209"/>
        <v>Physical</v>
      </c>
      <c r="E2637" s="43">
        <f>IF(VLOOKUP(S2637,'DD-Lookup'!$J$6:$L$50,3,FALSE)="Monthly",(YEAR(AC2637)-YEAR(AB2637))*12+MONTH(AC2637)-MONTH(AB2637)+1,(AC2637-AB2637+1))</f>
        <v>1</v>
      </c>
      <c r="F2637" s="210">
        <f t="shared" si="210"/>
        <v>5000</v>
      </c>
      <c r="G2637" s="199">
        <v>1354939</v>
      </c>
      <c r="H2637" s="195">
        <v>37049.377858796302</v>
      </c>
      <c r="I2637" t="s">
        <v>2185</v>
      </c>
      <c r="M2637" t="s">
        <v>3341</v>
      </c>
      <c r="N2637" t="s">
        <v>3747</v>
      </c>
      <c r="O2637" t="s">
        <v>499</v>
      </c>
      <c r="P2637" s="196">
        <v>5000</v>
      </c>
      <c r="S2637" t="s">
        <v>3342</v>
      </c>
      <c r="T2637" t="s">
        <v>3557</v>
      </c>
      <c r="U2637" s="198">
        <v>2.16</v>
      </c>
      <c r="V2637" t="s">
        <v>2186</v>
      </c>
      <c r="W2637" t="s">
        <v>3490</v>
      </c>
      <c r="X2637" t="s">
        <v>3325</v>
      </c>
      <c r="Y2637" t="s">
        <v>2469</v>
      </c>
      <c r="Z2637" t="s">
        <v>2995</v>
      </c>
      <c r="AA2637">
        <v>837295</v>
      </c>
      <c r="AB2637" s="195">
        <v>37050.875011574099</v>
      </c>
      <c r="AC2637" s="195">
        <v>37050.875011574099</v>
      </c>
    </row>
    <row r="2638" spans="1:29" x14ac:dyDescent="0.25">
      <c r="A2638" s="43" t="str">
        <f t="shared" si="206"/>
        <v>US Natural Gas Financial</v>
      </c>
      <c r="B2638" s="43" t="str">
        <f t="shared" si="207"/>
        <v>US</v>
      </c>
      <c r="C2638" s="43" t="str">
        <f t="shared" si="208"/>
        <v>Natural Gas</v>
      </c>
      <c r="D2638" s="43" t="str">
        <f t="shared" si="209"/>
        <v>Financial</v>
      </c>
      <c r="E2638" s="43">
        <f>IF(VLOOKUP(S2638,'DD-Lookup'!$J$6:$L$50,3,FALSE)="Monthly",(YEAR(AC2638)-YEAR(AB2638))*12+MONTH(AC2638)-MONTH(AB2638)+1,(AC2638-AB2638+1))</f>
        <v>151</v>
      </c>
      <c r="F2638" s="210">
        <f t="shared" si="210"/>
        <v>755000</v>
      </c>
      <c r="G2638" s="199">
        <v>1354940</v>
      </c>
      <c r="H2638" s="195">
        <v>37049.377870370401</v>
      </c>
      <c r="I2638" t="s">
        <v>2280</v>
      </c>
      <c r="M2638" t="s">
        <v>3341</v>
      </c>
      <c r="N2638" t="s">
        <v>2281</v>
      </c>
      <c r="O2638" t="s">
        <v>2491</v>
      </c>
      <c r="P2638" s="196">
        <v>5000</v>
      </c>
      <c r="S2638" t="s">
        <v>3342</v>
      </c>
      <c r="T2638" t="s">
        <v>3557</v>
      </c>
      <c r="U2638" s="198">
        <v>4.25</v>
      </c>
      <c r="V2638" t="s">
        <v>2333</v>
      </c>
      <c r="W2638" t="s">
        <v>2853</v>
      </c>
      <c r="X2638" t="s">
        <v>2282</v>
      </c>
      <c r="Y2638" t="s">
        <v>3575</v>
      </c>
      <c r="Z2638" t="s">
        <v>2995</v>
      </c>
      <c r="AA2638" t="s">
        <v>871</v>
      </c>
      <c r="AB2638" s="195">
        <v>37196</v>
      </c>
      <c r="AC2638" s="195">
        <v>37346</v>
      </c>
    </row>
    <row r="2639" spans="1:29" x14ac:dyDescent="0.25">
      <c r="A2639" s="43" t="str">
        <f t="shared" si="206"/>
        <v>US Natural Gas Physical</v>
      </c>
      <c r="B2639" s="43" t="str">
        <f t="shared" si="207"/>
        <v>US</v>
      </c>
      <c r="C2639" s="43" t="str">
        <f t="shared" si="208"/>
        <v>Natural Gas</v>
      </c>
      <c r="D2639" s="43" t="str">
        <f t="shared" si="209"/>
        <v>Physical</v>
      </c>
      <c r="E2639" s="43">
        <f>IF(VLOOKUP(S2639,'DD-Lookup'!$J$6:$L$50,3,FALSE)="Monthly",(YEAR(AC2639)-YEAR(AB2639))*12+MONTH(AC2639)-MONTH(AB2639)+1,(AC2639-AB2639+1))</f>
        <v>1</v>
      </c>
      <c r="F2639" s="210">
        <f t="shared" si="210"/>
        <v>20000</v>
      </c>
      <c r="G2639" s="199">
        <v>1354942</v>
      </c>
      <c r="H2639" s="195">
        <v>37049.377916666701</v>
      </c>
      <c r="I2639" t="s">
        <v>3360</v>
      </c>
      <c r="M2639" t="s">
        <v>3341</v>
      </c>
      <c r="N2639" t="s">
        <v>3747</v>
      </c>
      <c r="O2639" t="s">
        <v>1623</v>
      </c>
      <c r="Q2639" s="196">
        <v>20000</v>
      </c>
      <c r="S2639" t="s">
        <v>3342</v>
      </c>
      <c r="T2639" t="s">
        <v>3557</v>
      </c>
      <c r="U2639" s="198">
        <v>3.8149999999999999</v>
      </c>
      <c r="V2639" t="s">
        <v>2431</v>
      </c>
      <c r="W2639" t="s">
        <v>2190</v>
      </c>
      <c r="X2639" t="s">
        <v>2191</v>
      </c>
      <c r="Y2639" t="s">
        <v>2469</v>
      </c>
      <c r="Z2639" t="s">
        <v>2995</v>
      </c>
      <c r="AA2639">
        <v>837297</v>
      </c>
      <c r="AB2639" s="195">
        <v>37050.875011574099</v>
      </c>
      <c r="AC2639" s="195">
        <v>37050.875011574099</v>
      </c>
    </row>
    <row r="2640" spans="1:29" x14ac:dyDescent="0.25">
      <c r="A2640" s="43" t="str">
        <f t="shared" si="206"/>
        <v>US Crude Financial</v>
      </c>
      <c r="B2640" s="43" t="str">
        <f t="shared" si="207"/>
        <v>US</v>
      </c>
      <c r="C2640" s="43" t="str">
        <f t="shared" si="208"/>
        <v>Crude</v>
      </c>
      <c r="D2640" s="43" t="str">
        <f t="shared" si="209"/>
        <v>Financial</v>
      </c>
      <c r="E2640" s="43">
        <f>IF(VLOOKUP(S2640,'DD-Lookup'!$J$6:$L$50,3,FALSE)="Monthly",(YEAR(AC2640)-YEAR(AB2640))*12+MONTH(AC2640)-MONTH(AB2640)+1,(AC2640-AB2640+1))</f>
        <v>1</v>
      </c>
      <c r="F2640" s="210">
        <f t="shared" si="210"/>
        <v>50000</v>
      </c>
      <c r="G2640" s="199">
        <v>1354943</v>
      </c>
      <c r="H2640" s="195">
        <v>37049.377951388902</v>
      </c>
      <c r="I2640" t="s">
        <v>2652</v>
      </c>
      <c r="M2640" t="s">
        <v>3437</v>
      </c>
      <c r="N2640" t="s">
        <v>2653</v>
      </c>
      <c r="O2640" t="s">
        <v>3359</v>
      </c>
      <c r="Q2640" s="196">
        <v>50000</v>
      </c>
      <c r="S2640" t="s">
        <v>3347</v>
      </c>
      <c r="T2640" t="s">
        <v>3557</v>
      </c>
      <c r="U2640" s="198">
        <v>27.7</v>
      </c>
      <c r="V2640" t="s">
        <v>2654</v>
      </c>
      <c r="W2640" t="s">
        <v>2655</v>
      </c>
      <c r="X2640" t="s">
        <v>2656</v>
      </c>
      <c r="Y2640" t="s">
        <v>2778</v>
      </c>
      <c r="Z2640" t="s">
        <v>2995</v>
      </c>
      <c r="AA2640">
        <v>115474</v>
      </c>
      <c r="AB2640" s="195">
        <v>37073</v>
      </c>
      <c r="AC2640" s="195">
        <v>37103</v>
      </c>
    </row>
    <row r="2641" spans="1:29" x14ac:dyDescent="0.25">
      <c r="A2641" s="43" t="str">
        <f t="shared" si="206"/>
        <v>US Natural Gas Physical</v>
      </c>
      <c r="B2641" s="43" t="str">
        <f t="shared" si="207"/>
        <v>US</v>
      </c>
      <c r="C2641" s="43" t="str">
        <f t="shared" si="208"/>
        <v>Natural Gas</v>
      </c>
      <c r="D2641" s="43" t="str">
        <f t="shared" si="209"/>
        <v>Physical</v>
      </c>
      <c r="E2641" s="43">
        <f>IF(VLOOKUP(S2641,'DD-Lookup'!$J$6:$L$50,3,FALSE)="Monthly",(YEAR(AC2641)-YEAR(AB2641))*12+MONTH(AC2641)-MONTH(AB2641)+1,(AC2641-AB2641+1))</f>
        <v>1</v>
      </c>
      <c r="F2641" s="210">
        <f t="shared" si="210"/>
        <v>20000</v>
      </c>
      <c r="G2641" s="199">
        <v>1354944</v>
      </c>
      <c r="H2641" s="195">
        <v>37049.377974536997</v>
      </c>
      <c r="I2641" t="s">
        <v>3360</v>
      </c>
      <c r="M2641" t="s">
        <v>3341</v>
      </c>
      <c r="N2641" t="s">
        <v>3747</v>
      </c>
      <c r="O2641" t="s">
        <v>1623</v>
      </c>
      <c r="Q2641" s="196">
        <v>20000</v>
      </c>
      <c r="S2641" t="s">
        <v>3342</v>
      </c>
      <c r="T2641" t="s">
        <v>3557</v>
      </c>
      <c r="U2641" s="198">
        <v>3.82</v>
      </c>
      <c r="V2641" t="s">
        <v>2431</v>
      </c>
      <c r="W2641" t="s">
        <v>2190</v>
      </c>
      <c r="X2641" t="s">
        <v>2191</v>
      </c>
      <c r="Y2641" t="s">
        <v>2469</v>
      </c>
      <c r="Z2641" t="s">
        <v>2995</v>
      </c>
      <c r="AA2641">
        <v>837298</v>
      </c>
      <c r="AB2641" s="195">
        <v>37050.875011574099</v>
      </c>
      <c r="AC2641" s="195">
        <v>37050.875011574099</v>
      </c>
    </row>
    <row r="2642" spans="1:29" x14ac:dyDescent="0.25">
      <c r="A2642" s="43" t="str">
        <f t="shared" si="206"/>
        <v>US Natural Gas Financial</v>
      </c>
      <c r="B2642" s="43" t="str">
        <f t="shared" si="207"/>
        <v>US</v>
      </c>
      <c r="C2642" s="43" t="str">
        <f t="shared" si="208"/>
        <v>Natural Gas</v>
      </c>
      <c r="D2642" s="43" t="str">
        <f t="shared" si="209"/>
        <v>Financial</v>
      </c>
      <c r="E2642" s="43">
        <f>IF(VLOOKUP(S2642,'DD-Lookup'!$J$6:$L$50,3,FALSE)="Monthly",(YEAR(AC2642)-YEAR(AB2642))*12+MONTH(AC2642)-MONTH(AB2642)+1,(AC2642-AB2642+1))</f>
        <v>31</v>
      </c>
      <c r="F2642" s="210">
        <f t="shared" si="210"/>
        <v>155000</v>
      </c>
      <c r="G2642" s="199">
        <v>1354945</v>
      </c>
      <c r="H2642" s="195">
        <v>37049.377986111103</v>
      </c>
      <c r="I2642" t="s">
        <v>2487</v>
      </c>
      <c r="M2642" t="s">
        <v>3341</v>
      </c>
      <c r="N2642" t="s">
        <v>2476</v>
      </c>
      <c r="O2642" t="s">
        <v>3300</v>
      </c>
      <c r="P2642" s="196">
        <v>5000</v>
      </c>
      <c r="S2642" t="s">
        <v>3342</v>
      </c>
      <c r="T2642" t="s">
        <v>3557</v>
      </c>
      <c r="U2642" s="198">
        <v>-1.3</v>
      </c>
      <c r="V2642" t="s">
        <v>2354</v>
      </c>
      <c r="W2642" t="s">
        <v>481</v>
      </c>
      <c r="X2642" t="s">
        <v>482</v>
      </c>
      <c r="Y2642" t="s">
        <v>3575</v>
      </c>
      <c r="Z2642" t="s">
        <v>2995</v>
      </c>
      <c r="AA2642" t="s">
        <v>872</v>
      </c>
      <c r="AB2642" s="195">
        <v>37073.875011574099</v>
      </c>
      <c r="AC2642" s="195">
        <v>37103.875011574099</v>
      </c>
    </row>
    <row r="2643" spans="1:29" x14ac:dyDescent="0.25">
      <c r="A2643" s="43" t="str">
        <f t="shared" si="206"/>
        <v>US Natural Gas Physical</v>
      </c>
      <c r="B2643" s="43" t="str">
        <f t="shared" si="207"/>
        <v>US</v>
      </c>
      <c r="C2643" s="43" t="str">
        <f t="shared" si="208"/>
        <v>Natural Gas</v>
      </c>
      <c r="D2643" s="43" t="str">
        <f t="shared" si="209"/>
        <v>Physical</v>
      </c>
      <c r="E2643" s="43">
        <f>IF(VLOOKUP(S2643,'DD-Lookup'!$J$6:$L$50,3,FALSE)="Monthly",(YEAR(AC2643)-YEAR(AB2643))*12+MONTH(AC2643)-MONTH(AB2643)+1,(AC2643-AB2643+1))</f>
        <v>1</v>
      </c>
      <c r="F2643" s="210">
        <f t="shared" si="210"/>
        <v>2370</v>
      </c>
      <c r="G2643" s="199">
        <v>1354946</v>
      </c>
      <c r="H2643" s="195">
        <v>37049.377997685202</v>
      </c>
      <c r="I2643" t="s">
        <v>2321</v>
      </c>
      <c r="M2643" t="s">
        <v>3341</v>
      </c>
      <c r="N2643" t="s">
        <v>3747</v>
      </c>
      <c r="O2643" t="s">
        <v>379</v>
      </c>
      <c r="Q2643" s="196">
        <v>2370</v>
      </c>
      <c r="S2643" t="s">
        <v>3342</v>
      </c>
      <c r="T2643" t="s">
        <v>3557</v>
      </c>
      <c r="U2643" s="198">
        <v>3.7149999999999999</v>
      </c>
      <c r="V2643" t="s">
        <v>2356</v>
      </c>
      <c r="W2643" t="s">
        <v>2467</v>
      </c>
      <c r="X2643" t="s">
        <v>2468</v>
      </c>
      <c r="Y2643" t="s">
        <v>2469</v>
      </c>
      <c r="Z2643" t="s">
        <v>2995</v>
      </c>
      <c r="AA2643">
        <v>837299</v>
      </c>
      <c r="AB2643" s="195">
        <v>37050.875011574099</v>
      </c>
      <c r="AC2643" s="195">
        <v>37050.875011574099</v>
      </c>
    </row>
    <row r="2644" spans="1:29" x14ac:dyDescent="0.25">
      <c r="A2644" s="43" t="str">
        <f t="shared" si="206"/>
        <v>US Natural Gas Physical</v>
      </c>
      <c r="B2644" s="43" t="str">
        <f t="shared" si="207"/>
        <v>US</v>
      </c>
      <c r="C2644" s="43" t="str">
        <f t="shared" si="208"/>
        <v>Natural Gas</v>
      </c>
      <c r="D2644" s="43" t="str">
        <f t="shared" si="209"/>
        <v>Physical</v>
      </c>
      <c r="E2644" s="43">
        <f>IF(VLOOKUP(S2644,'DD-Lookup'!$J$6:$L$50,3,FALSE)="Monthly",(YEAR(AC2644)-YEAR(AB2644))*12+MONTH(AC2644)-MONTH(AB2644)+1,(AC2644-AB2644+1))</f>
        <v>1</v>
      </c>
      <c r="F2644" s="210">
        <f t="shared" si="210"/>
        <v>3000</v>
      </c>
      <c r="G2644" s="199">
        <v>1354947</v>
      </c>
      <c r="H2644" s="195">
        <v>37049.378009259301</v>
      </c>
      <c r="I2644" t="s">
        <v>3360</v>
      </c>
      <c r="M2644" t="s">
        <v>3341</v>
      </c>
      <c r="N2644" t="s">
        <v>3747</v>
      </c>
      <c r="O2644" t="s">
        <v>464</v>
      </c>
      <c r="P2644" s="196">
        <v>3000</v>
      </c>
      <c r="S2644" t="s">
        <v>3342</v>
      </c>
      <c r="T2644" t="s">
        <v>3557</v>
      </c>
      <c r="U2644" s="198">
        <v>3.79</v>
      </c>
      <c r="V2644" t="s">
        <v>3196</v>
      </c>
      <c r="W2644" t="s">
        <v>2509</v>
      </c>
      <c r="X2644" t="s">
        <v>2510</v>
      </c>
      <c r="Y2644" t="s">
        <v>2469</v>
      </c>
      <c r="Z2644" t="s">
        <v>2995</v>
      </c>
      <c r="AA2644">
        <v>837300</v>
      </c>
      <c r="AB2644" s="195">
        <v>37050.875011574099</v>
      </c>
      <c r="AC2644" s="195">
        <v>37050.875011574099</v>
      </c>
    </row>
    <row r="2645" spans="1:29" x14ac:dyDescent="0.25">
      <c r="A2645" s="43" t="str">
        <f t="shared" si="206"/>
        <v xml:space="preserve"> Natural Gas Physical</v>
      </c>
      <c r="B2645" s="43" t="str">
        <f t="shared" si="207"/>
        <v/>
      </c>
      <c r="C2645" s="43" t="str">
        <f t="shared" si="208"/>
        <v>Natural Gas</v>
      </c>
      <c r="D2645" s="43" t="str">
        <f t="shared" si="209"/>
        <v>Physical</v>
      </c>
      <c r="E2645" s="43">
        <f>IF(VLOOKUP(S2645,'DD-Lookup'!$J$6:$L$50,3,FALSE)="Monthly",(YEAR(AC2645)-YEAR(AB2645))*12+MONTH(AC2645)-MONTH(AB2645)+1,(AC2645-AB2645+1))</f>
        <v>1</v>
      </c>
      <c r="F2645" s="210">
        <f t="shared" si="210"/>
        <v>5000</v>
      </c>
      <c r="G2645" s="199">
        <v>1354949</v>
      </c>
      <c r="H2645" s="195">
        <v>37049.378043981502</v>
      </c>
      <c r="I2645" t="s">
        <v>2505</v>
      </c>
      <c r="M2645" t="s">
        <v>3341</v>
      </c>
      <c r="N2645" t="s">
        <v>3104</v>
      </c>
      <c r="O2645" t="s">
        <v>776</v>
      </c>
      <c r="P2645" s="196">
        <v>5000</v>
      </c>
      <c r="S2645" t="s">
        <v>3719</v>
      </c>
      <c r="T2645" t="s">
        <v>3105</v>
      </c>
      <c r="U2645" s="198">
        <v>4.0599999999999996</v>
      </c>
      <c r="V2645" t="s">
        <v>2570</v>
      </c>
      <c r="W2645" t="s">
        <v>1770</v>
      </c>
      <c r="X2645" t="s">
        <v>3726</v>
      </c>
      <c r="Y2645" t="s">
        <v>2469</v>
      </c>
      <c r="Z2645" t="s">
        <v>2996</v>
      </c>
      <c r="AA2645">
        <v>837301</v>
      </c>
      <c r="AB2645" s="195">
        <v>37050.875011574099</v>
      </c>
      <c r="AC2645" s="195">
        <v>37050.875011574099</v>
      </c>
    </row>
    <row r="2646" spans="1:29" x14ac:dyDescent="0.25">
      <c r="A2646" s="43" t="str">
        <f t="shared" si="206"/>
        <v xml:space="preserve"> Natural Gas Physical</v>
      </c>
      <c r="B2646" s="43" t="str">
        <f t="shared" si="207"/>
        <v/>
      </c>
      <c r="C2646" s="43" t="str">
        <f t="shared" si="208"/>
        <v>Natural Gas</v>
      </c>
      <c r="D2646" s="43" t="str">
        <f t="shared" si="209"/>
        <v>Physical</v>
      </c>
      <c r="E2646" s="43">
        <f>IF(VLOOKUP(S2646,'DD-Lookup'!$J$6:$L$50,3,FALSE)="Monthly",(YEAR(AC2646)-YEAR(AB2646))*12+MONTH(AC2646)-MONTH(AB2646)+1,(AC2646-AB2646+1))</f>
        <v>1</v>
      </c>
      <c r="F2646" s="210">
        <f t="shared" si="210"/>
        <v>5000</v>
      </c>
      <c r="G2646" s="199">
        <v>1354950</v>
      </c>
      <c r="H2646" s="195">
        <v>37049.3780555556</v>
      </c>
      <c r="I2646" t="s">
        <v>2169</v>
      </c>
      <c r="M2646" t="s">
        <v>3341</v>
      </c>
      <c r="N2646" t="s">
        <v>3104</v>
      </c>
      <c r="O2646" t="s">
        <v>688</v>
      </c>
      <c r="P2646" s="196">
        <v>5000</v>
      </c>
      <c r="S2646" t="s">
        <v>3342</v>
      </c>
      <c r="T2646" t="s">
        <v>3557</v>
      </c>
      <c r="U2646" s="198">
        <v>2.87</v>
      </c>
      <c r="V2646" t="s">
        <v>1769</v>
      </c>
      <c r="W2646" t="s">
        <v>1770</v>
      </c>
      <c r="X2646" t="s">
        <v>3726</v>
      </c>
      <c r="Y2646" t="s">
        <v>2469</v>
      </c>
      <c r="Z2646" t="s">
        <v>2996</v>
      </c>
      <c r="AA2646">
        <v>837303</v>
      </c>
      <c r="AB2646" s="195">
        <v>37050.875011574099</v>
      </c>
      <c r="AC2646" s="195">
        <v>37050.875011574099</v>
      </c>
    </row>
    <row r="2647" spans="1:29" x14ac:dyDescent="0.25">
      <c r="A2647" s="43" t="str">
        <f t="shared" si="206"/>
        <v xml:space="preserve"> Natural Gas Physical</v>
      </c>
      <c r="B2647" s="43" t="str">
        <f t="shared" si="207"/>
        <v/>
      </c>
      <c r="C2647" s="43" t="str">
        <f t="shared" si="208"/>
        <v>Natural Gas</v>
      </c>
      <c r="D2647" s="43" t="str">
        <f t="shared" si="209"/>
        <v>Physical</v>
      </c>
      <c r="E2647" s="43">
        <f>IF(VLOOKUP(S2647,'DD-Lookup'!$J$6:$L$50,3,FALSE)="Monthly",(YEAR(AC2647)-YEAR(AB2647))*12+MONTH(AC2647)-MONTH(AB2647)+1,(AC2647-AB2647+1))</f>
        <v>1</v>
      </c>
      <c r="F2647" s="210">
        <f t="shared" si="210"/>
        <v>5000</v>
      </c>
      <c r="G2647" s="199">
        <v>1354951</v>
      </c>
      <c r="H2647" s="195">
        <v>37049.378067129597</v>
      </c>
      <c r="I2647" t="s">
        <v>2430</v>
      </c>
      <c r="M2647" t="s">
        <v>3341</v>
      </c>
      <c r="N2647" t="s">
        <v>3104</v>
      </c>
      <c r="O2647" t="s">
        <v>799</v>
      </c>
      <c r="Q2647" s="196">
        <v>5000</v>
      </c>
      <c r="S2647" t="s">
        <v>3342</v>
      </c>
      <c r="T2647" t="s">
        <v>3557</v>
      </c>
      <c r="U2647" s="198">
        <v>2.9</v>
      </c>
      <c r="V2647" t="s">
        <v>1763</v>
      </c>
      <c r="W2647" t="s">
        <v>1770</v>
      </c>
      <c r="X2647" t="s">
        <v>3726</v>
      </c>
      <c r="Y2647" t="s">
        <v>2469</v>
      </c>
      <c r="Z2647" t="s">
        <v>2996</v>
      </c>
      <c r="AA2647">
        <v>837304</v>
      </c>
      <c r="AB2647" s="195">
        <v>37050.875011574099</v>
      </c>
      <c r="AC2647" s="195">
        <v>37050.875011574099</v>
      </c>
    </row>
    <row r="2648" spans="1:29" x14ac:dyDescent="0.25">
      <c r="A2648" s="43" t="str">
        <f t="shared" si="206"/>
        <v>US Natural Gas Physical</v>
      </c>
      <c r="B2648" s="43" t="str">
        <f t="shared" si="207"/>
        <v>US</v>
      </c>
      <c r="C2648" s="43" t="str">
        <f t="shared" si="208"/>
        <v>Natural Gas</v>
      </c>
      <c r="D2648" s="43" t="str">
        <f t="shared" si="209"/>
        <v>Physical</v>
      </c>
      <c r="E2648" s="43">
        <f>IF(VLOOKUP(S2648,'DD-Lookup'!$J$6:$L$50,3,FALSE)="Monthly",(YEAR(AC2648)-YEAR(AB2648))*12+MONTH(AC2648)-MONTH(AB2648)+1,(AC2648-AB2648+1))</f>
        <v>1</v>
      </c>
      <c r="F2648" s="210">
        <f t="shared" si="210"/>
        <v>5000</v>
      </c>
      <c r="G2648" s="199">
        <v>1354952</v>
      </c>
      <c r="H2648" s="195">
        <v>37049.3780902777</v>
      </c>
      <c r="I2648" t="s">
        <v>3109</v>
      </c>
      <c r="M2648" t="s">
        <v>3341</v>
      </c>
      <c r="N2648" t="s">
        <v>3747</v>
      </c>
      <c r="O2648" t="s">
        <v>1624</v>
      </c>
      <c r="P2648" s="196">
        <v>5000</v>
      </c>
      <c r="S2648" t="s">
        <v>3342</v>
      </c>
      <c r="T2648" t="s">
        <v>3557</v>
      </c>
      <c r="U2648" s="198">
        <v>3.58</v>
      </c>
      <c r="V2648" t="s">
        <v>3891</v>
      </c>
      <c r="W2648" t="s">
        <v>2366</v>
      </c>
      <c r="X2648" t="s">
        <v>3093</v>
      </c>
      <c r="Y2648" t="s">
        <v>2469</v>
      </c>
      <c r="Z2648" t="s">
        <v>2995</v>
      </c>
      <c r="AA2648">
        <v>837305</v>
      </c>
      <c r="AB2648" s="195">
        <v>37050.875011574099</v>
      </c>
      <c r="AC2648" s="195">
        <v>37050.875011574099</v>
      </c>
    </row>
    <row r="2649" spans="1:29" x14ac:dyDescent="0.25">
      <c r="A2649" s="43" t="str">
        <f t="shared" si="206"/>
        <v>US Natural Gas Physical</v>
      </c>
      <c r="B2649" s="43" t="str">
        <f t="shared" si="207"/>
        <v>US</v>
      </c>
      <c r="C2649" s="43" t="str">
        <f t="shared" si="208"/>
        <v>Natural Gas</v>
      </c>
      <c r="D2649" s="43" t="str">
        <f t="shared" si="209"/>
        <v>Physical</v>
      </c>
      <c r="E2649" s="43">
        <f>IF(VLOOKUP(S2649,'DD-Lookup'!$J$6:$L$50,3,FALSE)="Monthly",(YEAR(AC2649)-YEAR(AB2649))*12+MONTH(AC2649)-MONTH(AB2649)+1,(AC2649-AB2649+1))</f>
        <v>1</v>
      </c>
      <c r="F2649" s="210">
        <f t="shared" si="210"/>
        <v>2500</v>
      </c>
      <c r="G2649" s="199">
        <v>1354953</v>
      </c>
      <c r="H2649" s="195">
        <v>37049.378113425897</v>
      </c>
      <c r="I2649" t="s">
        <v>3375</v>
      </c>
      <c r="M2649" t="s">
        <v>3341</v>
      </c>
      <c r="N2649" t="s">
        <v>3747</v>
      </c>
      <c r="O2649" t="s">
        <v>499</v>
      </c>
      <c r="P2649" s="196">
        <v>2500</v>
      </c>
      <c r="S2649" t="s">
        <v>3342</v>
      </c>
      <c r="T2649" t="s">
        <v>3557</v>
      </c>
      <c r="U2649" s="198">
        <v>2.1349999999999998</v>
      </c>
      <c r="V2649" t="s">
        <v>3075</v>
      </c>
      <c r="W2649" t="s">
        <v>3490</v>
      </c>
      <c r="X2649" t="s">
        <v>3325</v>
      </c>
      <c r="Y2649" t="s">
        <v>2469</v>
      </c>
      <c r="Z2649" t="s">
        <v>2995</v>
      </c>
      <c r="AA2649">
        <v>837306</v>
      </c>
      <c r="AB2649" s="195">
        <v>37050.875011574099</v>
      </c>
      <c r="AC2649" s="195">
        <v>37050.875011574099</v>
      </c>
    </row>
    <row r="2650" spans="1:29" x14ac:dyDescent="0.25">
      <c r="A2650" s="43" t="str">
        <f t="shared" si="206"/>
        <v xml:space="preserve"> Natural Gas Physical</v>
      </c>
      <c r="B2650" s="43" t="str">
        <f t="shared" si="207"/>
        <v/>
      </c>
      <c r="C2650" s="43" t="str">
        <f t="shared" si="208"/>
        <v>Natural Gas</v>
      </c>
      <c r="D2650" s="43" t="str">
        <f t="shared" si="209"/>
        <v>Physical</v>
      </c>
      <c r="E2650" s="43">
        <f>IF(VLOOKUP(S2650,'DD-Lookup'!$J$6:$L$50,3,FALSE)="Monthly",(YEAR(AC2650)-YEAR(AB2650))*12+MONTH(AC2650)-MONTH(AB2650)+1,(AC2650-AB2650+1))</f>
        <v>1</v>
      </c>
      <c r="F2650" s="210">
        <f t="shared" si="210"/>
        <v>5000</v>
      </c>
      <c r="G2650" s="199">
        <v>1354955</v>
      </c>
      <c r="H2650" s="195">
        <v>37049.378125000003</v>
      </c>
      <c r="I2650" t="s">
        <v>3231</v>
      </c>
      <c r="M2650" t="s">
        <v>3341</v>
      </c>
      <c r="N2650" t="s">
        <v>3104</v>
      </c>
      <c r="O2650" t="s">
        <v>776</v>
      </c>
      <c r="Q2650" s="196">
        <v>5000</v>
      </c>
      <c r="S2650" t="s">
        <v>3719</v>
      </c>
      <c r="T2650" t="s">
        <v>3105</v>
      </c>
      <c r="U2650" s="198">
        <v>4.1100000000000003</v>
      </c>
      <c r="V2650" t="s">
        <v>3232</v>
      </c>
      <c r="W2650" t="s">
        <v>1770</v>
      </c>
      <c r="X2650" t="s">
        <v>3726</v>
      </c>
      <c r="Y2650" t="s">
        <v>2469</v>
      </c>
      <c r="Z2650" t="s">
        <v>2996</v>
      </c>
      <c r="AA2650">
        <v>837308</v>
      </c>
      <c r="AB2650" s="195">
        <v>37050.875011574099</v>
      </c>
      <c r="AC2650" s="195">
        <v>37050.875011574099</v>
      </c>
    </row>
    <row r="2651" spans="1:29" x14ac:dyDescent="0.25">
      <c r="A2651" s="43" t="str">
        <f t="shared" si="206"/>
        <v>US Natural Gas Physical</v>
      </c>
      <c r="B2651" s="43" t="str">
        <f t="shared" si="207"/>
        <v>US</v>
      </c>
      <c r="C2651" s="43" t="str">
        <f t="shared" si="208"/>
        <v>Natural Gas</v>
      </c>
      <c r="D2651" s="43" t="str">
        <f t="shared" si="209"/>
        <v>Physical</v>
      </c>
      <c r="E2651" s="43">
        <f>IF(VLOOKUP(S2651,'DD-Lookup'!$J$6:$L$50,3,FALSE)="Monthly",(YEAR(AC2651)-YEAR(AB2651))*12+MONTH(AC2651)-MONTH(AB2651)+1,(AC2651-AB2651+1))</f>
        <v>1</v>
      </c>
      <c r="F2651" s="210">
        <f t="shared" si="210"/>
        <v>10000</v>
      </c>
      <c r="G2651" s="199">
        <v>1354954</v>
      </c>
      <c r="H2651" s="195">
        <v>37049.378125000003</v>
      </c>
      <c r="I2651" t="s">
        <v>2527</v>
      </c>
      <c r="M2651" t="s">
        <v>3341</v>
      </c>
      <c r="N2651" t="s">
        <v>3747</v>
      </c>
      <c r="O2651" t="s">
        <v>448</v>
      </c>
      <c r="P2651" s="196">
        <v>10000</v>
      </c>
      <c r="S2651" t="s">
        <v>3342</v>
      </c>
      <c r="T2651" t="s">
        <v>3557</v>
      </c>
      <c r="U2651" s="198">
        <v>3.63</v>
      </c>
      <c r="V2651" t="s">
        <v>3632</v>
      </c>
      <c r="W2651" t="s">
        <v>2181</v>
      </c>
      <c r="X2651" t="s">
        <v>2182</v>
      </c>
      <c r="Y2651" t="s">
        <v>2469</v>
      </c>
      <c r="Z2651" t="s">
        <v>2995</v>
      </c>
      <c r="AA2651">
        <v>837307</v>
      </c>
      <c r="AB2651" s="195">
        <v>37050.875011574099</v>
      </c>
      <c r="AC2651" s="195">
        <v>37050.875011574099</v>
      </c>
    </row>
    <row r="2652" spans="1:29" x14ac:dyDescent="0.25">
      <c r="A2652" s="43" t="str">
        <f t="shared" si="206"/>
        <v xml:space="preserve"> Natural Gas Physical</v>
      </c>
      <c r="B2652" s="43" t="str">
        <f t="shared" si="207"/>
        <v/>
      </c>
      <c r="C2652" s="43" t="str">
        <f t="shared" si="208"/>
        <v>Natural Gas</v>
      </c>
      <c r="D2652" s="43" t="str">
        <f t="shared" si="209"/>
        <v>Physical</v>
      </c>
      <c r="E2652" s="43">
        <f>IF(VLOOKUP(S2652,'DD-Lookup'!$J$6:$L$50,3,FALSE)="Monthly",(YEAR(AC2652)-YEAR(AB2652))*12+MONTH(AC2652)-MONTH(AB2652)+1,(AC2652-AB2652+1))</f>
        <v>1</v>
      </c>
      <c r="F2652" s="210">
        <f t="shared" si="210"/>
        <v>10000</v>
      </c>
      <c r="G2652" s="199">
        <v>1354956</v>
      </c>
      <c r="H2652" s="195">
        <v>37049.378148148098</v>
      </c>
      <c r="I2652" t="s">
        <v>2171</v>
      </c>
      <c r="M2652" t="s">
        <v>3341</v>
      </c>
      <c r="N2652" t="s">
        <v>3104</v>
      </c>
      <c r="O2652" t="s">
        <v>3620</v>
      </c>
      <c r="P2652" s="196">
        <v>10000</v>
      </c>
      <c r="S2652" t="s">
        <v>3719</v>
      </c>
      <c r="T2652" t="s">
        <v>3105</v>
      </c>
      <c r="U2652" s="198">
        <v>4.28</v>
      </c>
      <c r="V2652" t="s">
        <v>3737</v>
      </c>
      <c r="W2652" t="s">
        <v>635</v>
      </c>
      <c r="X2652" t="s">
        <v>3106</v>
      </c>
      <c r="Y2652" t="s">
        <v>2469</v>
      </c>
      <c r="Z2652" t="s">
        <v>2996</v>
      </c>
      <c r="AA2652">
        <v>837309</v>
      </c>
      <c r="AB2652" s="195">
        <v>37049.875011574099</v>
      </c>
      <c r="AC2652" s="195">
        <v>37049.875011574099</v>
      </c>
    </row>
    <row r="2653" spans="1:29" x14ac:dyDescent="0.25">
      <c r="A2653" s="43" t="str">
        <f t="shared" si="206"/>
        <v>US Crude Financial</v>
      </c>
      <c r="B2653" s="43" t="str">
        <f t="shared" si="207"/>
        <v>US</v>
      </c>
      <c r="C2653" s="43" t="str">
        <f t="shared" si="208"/>
        <v>Crude</v>
      </c>
      <c r="D2653" s="43" t="str">
        <f t="shared" si="209"/>
        <v>Financial</v>
      </c>
      <c r="E2653" s="43">
        <f>IF(VLOOKUP(S2653,'DD-Lookup'!$J$6:$L$50,3,FALSE)="Monthly",(YEAR(AC2653)-YEAR(AB2653))*12+MONTH(AC2653)-MONTH(AB2653)+1,(AC2653-AB2653+1))</f>
        <v>1</v>
      </c>
      <c r="F2653" s="210">
        <f t="shared" si="210"/>
        <v>50000</v>
      </c>
      <c r="G2653" s="199">
        <v>1354957</v>
      </c>
      <c r="H2653" s="195">
        <v>37049.378159722197</v>
      </c>
      <c r="I2653" t="s">
        <v>2652</v>
      </c>
      <c r="M2653" t="s">
        <v>3437</v>
      </c>
      <c r="N2653" t="s">
        <v>2653</v>
      </c>
      <c r="O2653" t="s">
        <v>3359</v>
      </c>
      <c r="P2653" s="196">
        <v>50000</v>
      </c>
      <c r="S2653" t="s">
        <v>3347</v>
      </c>
      <c r="T2653" t="s">
        <v>3557</v>
      </c>
      <c r="U2653" s="198">
        <v>27.68</v>
      </c>
      <c r="V2653" t="s">
        <v>3953</v>
      </c>
      <c r="W2653" t="s">
        <v>2655</v>
      </c>
      <c r="X2653" t="s">
        <v>2656</v>
      </c>
      <c r="Y2653" t="s">
        <v>2778</v>
      </c>
      <c r="Z2653" t="s">
        <v>2995</v>
      </c>
      <c r="AA2653">
        <v>115475</v>
      </c>
      <c r="AB2653" s="195">
        <v>37073</v>
      </c>
      <c r="AC2653" s="195">
        <v>37103</v>
      </c>
    </row>
    <row r="2654" spans="1:29" x14ac:dyDescent="0.25">
      <c r="A2654" s="43" t="str">
        <f t="shared" si="206"/>
        <v>US Natural Gas Physical</v>
      </c>
      <c r="B2654" s="43" t="str">
        <f t="shared" si="207"/>
        <v>US</v>
      </c>
      <c r="C2654" s="43" t="str">
        <f t="shared" si="208"/>
        <v>Natural Gas</v>
      </c>
      <c r="D2654" s="43" t="str">
        <f t="shared" si="209"/>
        <v>Physical</v>
      </c>
      <c r="E2654" s="43">
        <f>IF(VLOOKUP(S2654,'DD-Lookup'!$J$6:$L$50,3,FALSE)="Monthly",(YEAR(AC2654)-YEAR(AB2654))*12+MONTH(AC2654)-MONTH(AB2654)+1,(AC2654-AB2654+1))</f>
        <v>1</v>
      </c>
      <c r="F2654" s="210">
        <f t="shared" si="210"/>
        <v>3822</v>
      </c>
      <c r="G2654" s="199">
        <v>1354959</v>
      </c>
      <c r="H2654" s="195">
        <v>37049.378217592603</v>
      </c>
      <c r="I2654" t="s">
        <v>2507</v>
      </c>
      <c r="M2654" t="s">
        <v>3341</v>
      </c>
      <c r="N2654" t="s">
        <v>3747</v>
      </c>
      <c r="O2654" t="s">
        <v>464</v>
      </c>
      <c r="Q2654" s="196">
        <v>3822</v>
      </c>
      <c r="S2654" t="s">
        <v>3342</v>
      </c>
      <c r="T2654" t="s">
        <v>3557</v>
      </c>
      <c r="U2654" s="198">
        <v>3.8</v>
      </c>
      <c r="V2654" t="s">
        <v>2367</v>
      </c>
      <c r="W2654" t="s">
        <v>2509</v>
      </c>
      <c r="X2654" t="s">
        <v>2510</v>
      </c>
      <c r="Y2654" t="s">
        <v>2469</v>
      </c>
      <c r="Z2654" t="s">
        <v>2995</v>
      </c>
      <c r="AA2654">
        <v>837310</v>
      </c>
      <c r="AB2654" s="195">
        <v>37050.875011574099</v>
      </c>
      <c r="AC2654" s="195">
        <v>37050.875011574099</v>
      </c>
    </row>
    <row r="2655" spans="1:29" x14ac:dyDescent="0.25">
      <c r="A2655" s="43" t="str">
        <f t="shared" si="206"/>
        <v>US Natural Gas Physical</v>
      </c>
      <c r="B2655" s="43" t="str">
        <f t="shared" si="207"/>
        <v>US</v>
      </c>
      <c r="C2655" s="43" t="str">
        <f t="shared" si="208"/>
        <v>Natural Gas</v>
      </c>
      <c r="D2655" s="43" t="str">
        <f t="shared" si="209"/>
        <v>Physical</v>
      </c>
      <c r="E2655" s="43">
        <f>IF(VLOOKUP(S2655,'DD-Lookup'!$J$6:$L$50,3,FALSE)="Monthly",(YEAR(AC2655)-YEAR(AB2655))*12+MONTH(AC2655)-MONTH(AB2655)+1,(AC2655-AB2655+1))</f>
        <v>1</v>
      </c>
      <c r="F2655" s="210">
        <f t="shared" si="210"/>
        <v>25000</v>
      </c>
      <c r="G2655" s="199">
        <v>1354961</v>
      </c>
      <c r="H2655" s="195">
        <v>37049.378240740698</v>
      </c>
      <c r="I2655" t="s">
        <v>2387</v>
      </c>
      <c r="M2655" t="s">
        <v>3341</v>
      </c>
      <c r="N2655" t="s">
        <v>3747</v>
      </c>
      <c r="O2655" t="s">
        <v>2722</v>
      </c>
      <c r="P2655" s="196">
        <v>25000</v>
      </c>
      <c r="S2655" t="s">
        <v>3342</v>
      </c>
      <c r="T2655" t="s">
        <v>3557</v>
      </c>
      <c r="U2655" s="198">
        <v>3.68</v>
      </c>
      <c r="V2655" t="s">
        <v>660</v>
      </c>
      <c r="W2655" t="s">
        <v>2175</v>
      </c>
      <c r="X2655" t="s">
        <v>2176</v>
      </c>
      <c r="Y2655" t="s">
        <v>2469</v>
      </c>
      <c r="Z2655" t="s">
        <v>2995</v>
      </c>
      <c r="AA2655">
        <v>837311</v>
      </c>
      <c r="AB2655" s="195">
        <v>37050.875011574099</v>
      </c>
      <c r="AC2655" s="195">
        <v>37050.875011574099</v>
      </c>
    </row>
    <row r="2656" spans="1:29" x14ac:dyDescent="0.25">
      <c r="A2656" s="43" t="str">
        <f t="shared" si="206"/>
        <v>US Natural Gas Physical</v>
      </c>
      <c r="B2656" s="43" t="str">
        <f t="shared" si="207"/>
        <v>US</v>
      </c>
      <c r="C2656" s="43" t="str">
        <f t="shared" si="208"/>
        <v>Natural Gas</v>
      </c>
      <c r="D2656" s="43" t="str">
        <f t="shared" si="209"/>
        <v>Physical</v>
      </c>
      <c r="E2656" s="43">
        <f>IF(VLOOKUP(S2656,'DD-Lookup'!$J$6:$L$50,3,FALSE)="Monthly",(YEAR(AC2656)-YEAR(AB2656))*12+MONTH(AC2656)-MONTH(AB2656)+1,(AC2656-AB2656+1))</f>
        <v>1</v>
      </c>
      <c r="F2656" s="210">
        <f t="shared" si="210"/>
        <v>10000</v>
      </c>
      <c r="G2656" s="199">
        <v>1354962</v>
      </c>
      <c r="H2656" s="195">
        <v>37049.378298611096</v>
      </c>
      <c r="I2656" t="s">
        <v>2487</v>
      </c>
      <c r="M2656" t="s">
        <v>3341</v>
      </c>
      <c r="N2656" t="s">
        <v>3747</v>
      </c>
      <c r="O2656" t="s">
        <v>392</v>
      </c>
      <c r="P2656" s="196">
        <v>10000</v>
      </c>
      <c r="S2656" t="s">
        <v>3342</v>
      </c>
      <c r="T2656" t="s">
        <v>3557</v>
      </c>
      <c r="U2656" s="198">
        <v>3.54</v>
      </c>
      <c r="V2656" t="s">
        <v>2348</v>
      </c>
      <c r="W2656" t="s">
        <v>2498</v>
      </c>
      <c r="X2656" t="s">
        <v>2499</v>
      </c>
      <c r="Y2656" t="s">
        <v>2469</v>
      </c>
      <c r="Z2656" t="s">
        <v>2995</v>
      </c>
      <c r="AA2656">
        <v>837312</v>
      </c>
      <c r="AB2656" s="195">
        <v>37050.875011574099</v>
      </c>
      <c r="AC2656" s="195">
        <v>37050.875011574099</v>
      </c>
    </row>
    <row r="2657" spans="1:29" x14ac:dyDescent="0.25">
      <c r="A2657" s="43" t="str">
        <f t="shared" si="206"/>
        <v>US Natural Gas Financial</v>
      </c>
      <c r="B2657" s="43" t="str">
        <f t="shared" si="207"/>
        <v>US</v>
      </c>
      <c r="C2657" s="43" t="str">
        <f t="shared" si="208"/>
        <v>Natural Gas</v>
      </c>
      <c r="D2657" s="43" t="str">
        <f t="shared" si="209"/>
        <v>Financial</v>
      </c>
      <c r="E2657" s="43">
        <f>IF(VLOOKUP(S2657,'DD-Lookup'!$J$6:$L$50,3,FALSE)="Monthly",(YEAR(AC2657)-YEAR(AB2657))*12+MONTH(AC2657)-MONTH(AB2657)+1,(AC2657-AB2657+1))</f>
        <v>30</v>
      </c>
      <c r="F2657" s="210">
        <f t="shared" si="210"/>
        <v>150000</v>
      </c>
      <c r="G2657" s="199">
        <v>1354963</v>
      </c>
      <c r="H2657" s="195">
        <v>37049.378321759301</v>
      </c>
      <c r="I2657" t="s">
        <v>2172</v>
      </c>
      <c r="M2657" t="s">
        <v>3341</v>
      </c>
      <c r="N2657" t="s">
        <v>2281</v>
      </c>
      <c r="O2657" t="s">
        <v>3110</v>
      </c>
      <c r="P2657" s="196">
        <v>5000</v>
      </c>
      <c r="S2657" t="s">
        <v>3342</v>
      </c>
      <c r="T2657" t="s">
        <v>3557</v>
      </c>
      <c r="U2657" s="198">
        <v>3.9075000000000002</v>
      </c>
      <c r="V2657" t="s">
        <v>4176</v>
      </c>
      <c r="W2657" t="s">
        <v>2853</v>
      </c>
      <c r="X2657" t="s">
        <v>2282</v>
      </c>
      <c r="Y2657" t="s">
        <v>3575</v>
      </c>
      <c r="Z2657" t="s">
        <v>2995</v>
      </c>
      <c r="AA2657" t="s">
        <v>873</v>
      </c>
      <c r="AB2657" s="195">
        <v>37135.875</v>
      </c>
      <c r="AC2657" s="195">
        <v>37164.875</v>
      </c>
    </row>
    <row r="2658" spans="1:29" x14ac:dyDescent="0.25">
      <c r="A2658" s="43" t="str">
        <f t="shared" si="206"/>
        <v>US Natural Gas Physical</v>
      </c>
      <c r="B2658" s="43" t="str">
        <f t="shared" si="207"/>
        <v>US</v>
      </c>
      <c r="C2658" s="43" t="str">
        <f t="shared" si="208"/>
        <v>Natural Gas</v>
      </c>
      <c r="D2658" s="43" t="str">
        <f t="shared" si="209"/>
        <v>Physical</v>
      </c>
      <c r="E2658" s="43">
        <f>IF(VLOOKUP(S2658,'DD-Lookup'!$J$6:$L$50,3,FALSE)="Monthly",(YEAR(AC2658)-YEAR(AB2658))*12+MONTH(AC2658)-MONTH(AB2658)+1,(AC2658-AB2658+1))</f>
        <v>1</v>
      </c>
      <c r="F2658" s="210">
        <f t="shared" si="210"/>
        <v>25000</v>
      </c>
      <c r="G2658" s="199">
        <v>1354967</v>
      </c>
      <c r="H2658" s="195">
        <v>37049.378391203703</v>
      </c>
      <c r="I2658" t="s">
        <v>3337</v>
      </c>
      <c r="M2658" t="s">
        <v>3341</v>
      </c>
      <c r="N2658" t="s">
        <v>3747</v>
      </c>
      <c r="O2658" t="s">
        <v>2722</v>
      </c>
      <c r="Q2658" s="196">
        <v>25000</v>
      </c>
      <c r="S2658" t="s">
        <v>3342</v>
      </c>
      <c r="T2658" t="s">
        <v>3557</v>
      </c>
      <c r="U2658" s="198">
        <v>3.68</v>
      </c>
      <c r="V2658" t="s">
        <v>3881</v>
      </c>
      <c r="W2658" t="s">
        <v>2175</v>
      </c>
      <c r="X2658" t="s">
        <v>2176</v>
      </c>
      <c r="Y2658" t="s">
        <v>2469</v>
      </c>
      <c r="Z2658" t="s">
        <v>2995</v>
      </c>
      <c r="AA2658">
        <v>837313</v>
      </c>
      <c r="AB2658" s="195">
        <v>37050.875011574099</v>
      </c>
      <c r="AC2658" s="195">
        <v>37050.875011574099</v>
      </c>
    </row>
    <row r="2659" spans="1:29" x14ac:dyDescent="0.25">
      <c r="A2659" s="43" t="str">
        <f t="shared" si="206"/>
        <v>US Natural Gas Financial</v>
      </c>
      <c r="B2659" s="43" t="str">
        <f t="shared" si="207"/>
        <v>US</v>
      </c>
      <c r="C2659" s="43" t="str">
        <f t="shared" si="208"/>
        <v>Natural Gas</v>
      </c>
      <c r="D2659" s="43" t="str">
        <f t="shared" si="209"/>
        <v>Financial</v>
      </c>
      <c r="E2659" s="43">
        <f>IF(VLOOKUP(S2659,'DD-Lookup'!$J$6:$L$50,3,FALSE)="Monthly",(YEAR(AC2659)-YEAR(AB2659))*12+MONTH(AC2659)-MONTH(AB2659)+1,(AC2659-AB2659+1))</f>
        <v>365</v>
      </c>
      <c r="F2659" s="210">
        <f t="shared" si="210"/>
        <v>1825000</v>
      </c>
      <c r="G2659" s="199">
        <v>1354968</v>
      </c>
      <c r="H2659" s="195">
        <v>37049.378425925897</v>
      </c>
      <c r="I2659" t="s">
        <v>3375</v>
      </c>
      <c r="M2659" t="s">
        <v>3341</v>
      </c>
      <c r="N2659" t="s">
        <v>2281</v>
      </c>
      <c r="O2659" t="s">
        <v>2511</v>
      </c>
      <c r="P2659" s="196">
        <v>5000</v>
      </c>
      <c r="S2659" t="s">
        <v>3342</v>
      </c>
      <c r="T2659" t="s">
        <v>3557</v>
      </c>
      <c r="U2659" s="198">
        <v>3.94</v>
      </c>
      <c r="V2659" t="s">
        <v>3838</v>
      </c>
      <c r="W2659" t="s">
        <v>2853</v>
      </c>
      <c r="X2659" t="s">
        <v>2282</v>
      </c>
      <c r="Y2659" t="s">
        <v>3575</v>
      </c>
      <c r="Z2659" t="s">
        <v>2995</v>
      </c>
      <c r="AA2659" t="s">
        <v>874</v>
      </c>
      <c r="AB2659" s="195">
        <v>37257.875</v>
      </c>
      <c r="AC2659" s="195">
        <v>37621.875</v>
      </c>
    </row>
    <row r="2660" spans="1:29" x14ac:dyDescent="0.25">
      <c r="A2660" s="43" t="str">
        <f t="shared" si="206"/>
        <v>US Natural Gas Physical</v>
      </c>
      <c r="B2660" s="43" t="str">
        <f t="shared" si="207"/>
        <v>US</v>
      </c>
      <c r="C2660" s="43" t="str">
        <f t="shared" si="208"/>
        <v>Natural Gas</v>
      </c>
      <c r="D2660" s="43" t="str">
        <f t="shared" si="209"/>
        <v>Physical</v>
      </c>
      <c r="E2660" s="43">
        <f>IF(VLOOKUP(S2660,'DD-Lookup'!$J$6:$L$50,3,FALSE)="Monthly",(YEAR(AC2660)-YEAR(AB2660))*12+MONTH(AC2660)-MONTH(AB2660)+1,(AC2660-AB2660+1))</f>
        <v>1</v>
      </c>
      <c r="F2660" s="210">
        <f t="shared" si="210"/>
        <v>1310</v>
      </c>
      <c r="G2660" s="199">
        <v>1354969</v>
      </c>
      <c r="H2660" s="195">
        <v>37049.378425925897</v>
      </c>
      <c r="I2660" t="s">
        <v>2269</v>
      </c>
      <c r="M2660" t="s">
        <v>3341</v>
      </c>
      <c r="N2660" t="s">
        <v>3747</v>
      </c>
      <c r="O2660" t="s">
        <v>399</v>
      </c>
      <c r="Q2660" s="196">
        <v>1310</v>
      </c>
      <c r="S2660" t="s">
        <v>3342</v>
      </c>
      <c r="T2660" t="s">
        <v>3557</v>
      </c>
      <c r="U2660" s="198">
        <v>3.5225</v>
      </c>
      <c r="V2660" t="s">
        <v>2370</v>
      </c>
      <c r="W2660" t="s">
        <v>2347</v>
      </c>
      <c r="X2660" t="s">
        <v>2484</v>
      </c>
      <c r="Y2660" t="s">
        <v>2469</v>
      </c>
      <c r="Z2660" t="s">
        <v>2995</v>
      </c>
      <c r="AA2660">
        <v>837314</v>
      </c>
      <c r="AB2660" s="195">
        <v>37050.875011574099</v>
      </c>
      <c r="AC2660" s="195">
        <v>37050.875011574099</v>
      </c>
    </row>
    <row r="2661" spans="1:29" x14ac:dyDescent="0.25">
      <c r="A2661" s="43" t="str">
        <f t="shared" si="206"/>
        <v>US Natural Gas Physical</v>
      </c>
      <c r="B2661" s="43" t="str">
        <f t="shared" si="207"/>
        <v>US</v>
      </c>
      <c r="C2661" s="43" t="str">
        <f t="shared" si="208"/>
        <v>Natural Gas</v>
      </c>
      <c r="D2661" s="43" t="str">
        <f t="shared" si="209"/>
        <v>Physical</v>
      </c>
      <c r="E2661" s="43">
        <f>IF(VLOOKUP(S2661,'DD-Lookup'!$J$6:$L$50,3,FALSE)="Monthly",(YEAR(AC2661)-YEAR(AB2661))*12+MONTH(AC2661)-MONTH(AB2661)+1,(AC2661-AB2661+1))</f>
        <v>1</v>
      </c>
      <c r="F2661" s="210">
        <f t="shared" si="210"/>
        <v>10000</v>
      </c>
      <c r="G2661" s="199">
        <v>1354970</v>
      </c>
      <c r="H2661" s="195">
        <v>37049.378437500003</v>
      </c>
      <c r="I2661" t="s">
        <v>3648</v>
      </c>
      <c r="M2661" t="s">
        <v>3341</v>
      </c>
      <c r="N2661" t="s">
        <v>3747</v>
      </c>
      <c r="O2661" t="s">
        <v>476</v>
      </c>
      <c r="P2661" s="196">
        <v>10000</v>
      </c>
      <c r="S2661" t="s">
        <v>3342</v>
      </c>
      <c r="T2661" t="s">
        <v>3557</v>
      </c>
      <c r="U2661" s="198">
        <v>3.5</v>
      </c>
      <c r="V2661" t="s">
        <v>3649</v>
      </c>
      <c r="W2661" t="s">
        <v>3099</v>
      </c>
      <c r="X2661" t="s">
        <v>3092</v>
      </c>
      <c r="Y2661" t="s">
        <v>2469</v>
      </c>
      <c r="Z2661" t="s">
        <v>2995</v>
      </c>
      <c r="AA2661">
        <v>837315</v>
      </c>
      <c r="AB2661" s="195">
        <v>37050.875011574099</v>
      </c>
      <c r="AC2661" s="195">
        <v>37050.875011574099</v>
      </c>
    </row>
    <row r="2662" spans="1:29" x14ac:dyDescent="0.25">
      <c r="A2662" s="43" t="str">
        <f t="shared" si="206"/>
        <v>US Natural Gas Physical</v>
      </c>
      <c r="B2662" s="43" t="str">
        <f t="shared" si="207"/>
        <v>US</v>
      </c>
      <c r="C2662" s="43" t="str">
        <f t="shared" si="208"/>
        <v>Natural Gas</v>
      </c>
      <c r="D2662" s="43" t="str">
        <f t="shared" si="209"/>
        <v>Physical</v>
      </c>
      <c r="E2662" s="43">
        <f>IF(VLOOKUP(S2662,'DD-Lookup'!$J$6:$L$50,3,FALSE)="Monthly",(YEAR(AC2662)-YEAR(AB2662))*12+MONTH(AC2662)-MONTH(AB2662)+1,(AC2662-AB2662+1))</f>
        <v>1</v>
      </c>
      <c r="F2662" s="210">
        <f t="shared" si="210"/>
        <v>50</v>
      </c>
      <c r="G2662" s="199">
        <v>1354973</v>
      </c>
      <c r="H2662" s="195">
        <v>37049.378518518497</v>
      </c>
      <c r="I2662" t="s">
        <v>3371</v>
      </c>
      <c r="M2662" t="s">
        <v>3341</v>
      </c>
      <c r="N2662" t="s">
        <v>3747</v>
      </c>
      <c r="O2662" t="s">
        <v>1635</v>
      </c>
      <c r="Q2662" s="196">
        <v>50</v>
      </c>
      <c r="S2662" t="s">
        <v>3342</v>
      </c>
      <c r="T2662" t="s">
        <v>3557</v>
      </c>
      <c r="U2662" s="198">
        <v>3.9424999999999999</v>
      </c>
      <c r="V2662" t="s">
        <v>2425</v>
      </c>
      <c r="W2662" t="s">
        <v>3138</v>
      </c>
      <c r="X2662" t="s">
        <v>3081</v>
      </c>
      <c r="Y2662" t="s">
        <v>2469</v>
      </c>
      <c r="Z2662" t="s">
        <v>2995</v>
      </c>
      <c r="AA2662">
        <v>837316</v>
      </c>
      <c r="AB2662" s="195">
        <v>37050.875011574099</v>
      </c>
      <c r="AC2662" s="195">
        <v>37050.875011574099</v>
      </c>
    </row>
    <row r="2663" spans="1:29" x14ac:dyDescent="0.25">
      <c r="A2663" s="43" t="str">
        <f t="shared" si="206"/>
        <v>US Natural Gas Physical</v>
      </c>
      <c r="B2663" s="43" t="str">
        <f t="shared" si="207"/>
        <v>US</v>
      </c>
      <c r="C2663" s="43" t="str">
        <f t="shared" si="208"/>
        <v>Natural Gas</v>
      </c>
      <c r="D2663" s="43" t="str">
        <f t="shared" si="209"/>
        <v>Physical</v>
      </c>
      <c r="E2663" s="43">
        <f>IF(VLOOKUP(S2663,'DD-Lookup'!$J$6:$L$50,3,FALSE)="Monthly",(YEAR(AC2663)-YEAR(AB2663))*12+MONTH(AC2663)-MONTH(AB2663)+1,(AC2663-AB2663+1))</f>
        <v>1</v>
      </c>
      <c r="F2663" s="210">
        <f t="shared" si="210"/>
        <v>5000</v>
      </c>
      <c r="G2663" s="199">
        <v>1354974</v>
      </c>
      <c r="H2663" s="195">
        <v>37049.378564814797</v>
      </c>
      <c r="I2663" t="s">
        <v>2185</v>
      </c>
      <c r="M2663" t="s">
        <v>3341</v>
      </c>
      <c r="N2663" t="s">
        <v>3747</v>
      </c>
      <c r="O2663" t="s">
        <v>487</v>
      </c>
      <c r="Q2663" s="196">
        <v>5000</v>
      </c>
      <c r="S2663" t="s">
        <v>3342</v>
      </c>
      <c r="T2663" t="s">
        <v>3557</v>
      </c>
      <c r="U2663" s="198">
        <v>2.2000000000000002</v>
      </c>
      <c r="V2663" t="s">
        <v>2186</v>
      </c>
      <c r="W2663" t="s">
        <v>3108</v>
      </c>
      <c r="X2663" t="s">
        <v>3092</v>
      </c>
      <c r="Y2663" t="s">
        <v>2469</v>
      </c>
      <c r="Z2663" t="s">
        <v>2995</v>
      </c>
      <c r="AA2663">
        <v>837317</v>
      </c>
      <c r="AB2663" s="195">
        <v>37050.875011574099</v>
      </c>
      <c r="AC2663" s="195">
        <v>37050.875011574099</v>
      </c>
    </row>
    <row r="2664" spans="1:29" x14ac:dyDescent="0.25">
      <c r="A2664" s="43" t="str">
        <f t="shared" si="206"/>
        <v>US Natural Gas Physical</v>
      </c>
      <c r="B2664" s="43" t="str">
        <f t="shared" si="207"/>
        <v>US</v>
      </c>
      <c r="C2664" s="43" t="str">
        <f t="shared" si="208"/>
        <v>Natural Gas</v>
      </c>
      <c r="D2664" s="43" t="str">
        <f t="shared" si="209"/>
        <v>Physical</v>
      </c>
      <c r="E2664" s="43">
        <f>IF(VLOOKUP(S2664,'DD-Lookup'!$J$6:$L$50,3,FALSE)="Monthly",(YEAR(AC2664)-YEAR(AB2664))*12+MONTH(AC2664)-MONTH(AB2664)+1,(AC2664-AB2664+1))</f>
        <v>1</v>
      </c>
      <c r="F2664" s="210">
        <f t="shared" si="210"/>
        <v>10000</v>
      </c>
      <c r="G2664" s="199">
        <v>1354975</v>
      </c>
      <c r="H2664" s="195">
        <v>37049.378564814797</v>
      </c>
      <c r="I2664" t="s">
        <v>2527</v>
      </c>
      <c r="M2664" t="s">
        <v>3341</v>
      </c>
      <c r="N2664" t="s">
        <v>3747</v>
      </c>
      <c r="O2664" t="s">
        <v>448</v>
      </c>
      <c r="P2664" s="196">
        <v>10000</v>
      </c>
      <c r="S2664" t="s">
        <v>3342</v>
      </c>
      <c r="T2664" t="s">
        <v>3557</v>
      </c>
      <c r="U2664" s="198">
        <v>3.62</v>
      </c>
      <c r="V2664" t="s">
        <v>3632</v>
      </c>
      <c r="W2664" t="s">
        <v>2181</v>
      </c>
      <c r="X2664" t="s">
        <v>2182</v>
      </c>
      <c r="Y2664" t="s">
        <v>2469</v>
      </c>
      <c r="Z2664" t="s">
        <v>2995</v>
      </c>
      <c r="AA2664">
        <v>837318</v>
      </c>
      <c r="AB2664" s="195">
        <v>37050.875011574099</v>
      </c>
      <c r="AC2664" s="195">
        <v>37050.875011574099</v>
      </c>
    </row>
    <row r="2665" spans="1:29" x14ac:dyDescent="0.25">
      <c r="A2665" s="43" t="str">
        <f t="shared" si="206"/>
        <v>US Natural Gas Physical</v>
      </c>
      <c r="B2665" s="43" t="str">
        <f t="shared" si="207"/>
        <v>US</v>
      </c>
      <c r="C2665" s="43" t="str">
        <f t="shared" si="208"/>
        <v>Natural Gas</v>
      </c>
      <c r="D2665" s="43" t="str">
        <f t="shared" si="209"/>
        <v>Physical</v>
      </c>
      <c r="E2665" s="43">
        <f>IF(VLOOKUP(S2665,'DD-Lookup'!$J$6:$L$50,3,FALSE)="Monthly",(YEAR(AC2665)-YEAR(AB2665))*12+MONTH(AC2665)-MONTH(AB2665)+1,(AC2665-AB2665+1))</f>
        <v>1</v>
      </c>
      <c r="F2665" s="210">
        <f t="shared" si="210"/>
        <v>182</v>
      </c>
      <c r="G2665" s="199">
        <v>1354976</v>
      </c>
      <c r="H2665" s="195">
        <v>37049.378564814797</v>
      </c>
      <c r="I2665" t="s">
        <v>2394</v>
      </c>
      <c r="M2665" t="s">
        <v>3341</v>
      </c>
      <c r="N2665" t="s">
        <v>3747</v>
      </c>
      <c r="O2665" t="s">
        <v>2706</v>
      </c>
      <c r="Q2665" s="196">
        <v>182</v>
      </c>
      <c r="S2665" t="s">
        <v>3342</v>
      </c>
      <c r="T2665" t="s">
        <v>3557</v>
      </c>
      <c r="U2665" s="198">
        <v>3.88</v>
      </c>
      <c r="V2665" t="s">
        <v>1765</v>
      </c>
      <c r="W2665" t="s">
        <v>431</v>
      </c>
      <c r="X2665" t="s">
        <v>3077</v>
      </c>
      <c r="Y2665" t="s">
        <v>2469</v>
      </c>
      <c r="Z2665" t="s">
        <v>2995</v>
      </c>
      <c r="AA2665">
        <v>837320</v>
      </c>
      <c r="AB2665" s="195">
        <v>37050.875011574099</v>
      </c>
      <c r="AC2665" s="195">
        <v>37050.875011574099</v>
      </c>
    </row>
    <row r="2666" spans="1:29" x14ac:dyDescent="0.25">
      <c r="A2666" s="43" t="str">
        <f t="shared" si="206"/>
        <v>US Natural Gas Physical</v>
      </c>
      <c r="B2666" s="43" t="str">
        <f t="shared" si="207"/>
        <v>US</v>
      </c>
      <c r="C2666" s="43" t="str">
        <f t="shared" si="208"/>
        <v>Natural Gas</v>
      </c>
      <c r="D2666" s="43" t="str">
        <f t="shared" si="209"/>
        <v>Physical</v>
      </c>
      <c r="E2666" s="43">
        <f>IF(VLOOKUP(S2666,'DD-Lookup'!$J$6:$L$50,3,FALSE)="Monthly",(YEAR(AC2666)-YEAR(AB2666))*12+MONTH(AC2666)-MONTH(AB2666)+1,(AC2666-AB2666+1))</f>
        <v>1</v>
      </c>
      <c r="F2666" s="210">
        <f t="shared" si="210"/>
        <v>5000</v>
      </c>
      <c r="G2666" s="199">
        <v>1354977</v>
      </c>
      <c r="H2666" s="195">
        <v>37049.378564814797</v>
      </c>
      <c r="I2666" t="s">
        <v>2322</v>
      </c>
      <c r="M2666" t="s">
        <v>3341</v>
      </c>
      <c r="N2666" t="s">
        <v>3747</v>
      </c>
      <c r="O2666" t="s">
        <v>476</v>
      </c>
      <c r="Q2666" s="196">
        <v>5000</v>
      </c>
      <c r="S2666" t="s">
        <v>3342</v>
      </c>
      <c r="T2666" t="s">
        <v>3557</v>
      </c>
      <c r="U2666" s="198">
        <v>3.5249999999999999</v>
      </c>
      <c r="V2666" t="s">
        <v>4146</v>
      </c>
      <c r="W2666" t="s">
        <v>3099</v>
      </c>
      <c r="X2666" t="s">
        <v>3092</v>
      </c>
      <c r="Y2666" t="s">
        <v>2469</v>
      </c>
      <c r="Z2666" t="s">
        <v>2995</v>
      </c>
      <c r="AA2666">
        <v>837319</v>
      </c>
      <c r="AB2666" s="195">
        <v>37050.875011574099</v>
      </c>
      <c r="AC2666" s="195">
        <v>37050.875011574099</v>
      </c>
    </row>
    <row r="2667" spans="1:29" x14ac:dyDescent="0.25">
      <c r="A2667" s="43" t="str">
        <f t="shared" si="206"/>
        <v>US Crude Financial</v>
      </c>
      <c r="B2667" s="43" t="str">
        <f t="shared" si="207"/>
        <v>US</v>
      </c>
      <c r="C2667" s="43" t="str">
        <f t="shared" si="208"/>
        <v>Crude</v>
      </c>
      <c r="D2667" s="43" t="str">
        <f t="shared" si="209"/>
        <v>Financial</v>
      </c>
      <c r="E2667" s="43">
        <f>IF(VLOOKUP(S2667,'DD-Lookup'!$J$6:$L$50,3,FALSE)="Monthly",(YEAR(AC2667)-YEAR(AB2667))*12+MONTH(AC2667)-MONTH(AB2667)+1,(AC2667-AB2667+1))</f>
        <v>1</v>
      </c>
      <c r="F2667" s="210">
        <f t="shared" si="210"/>
        <v>50000</v>
      </c>
      <c r="G2667" s="199">
        <v>1354978</v>
      </c>
      <c r="H2667" s="195">
        <v>37049.378599536998</v>
      </c>
      <c r="I2667" t="s">
        <v>2652</v>
      </c>
      <c r="M2667" t="s">
        <v>3437</v>
      </c>
      <c r="N2667" t="s">
        <v>2653</v>
      </c>
      <c r="O2667" t="s">
        <v>3359</v>
      </c>
      <c r="Q2667" s="196">
        <v>50000</v>
      </c>
      <c r="S2667" t="s">
        <v>3347</v>
      </c>
      <c r="T2667" t="s">
        <v>3557</v>
      </c>
      <c r="U2667" s="198">
        <v>27.7</v>
      </c>
      <c r="V2667" t="s">
        <v>2654</v>
      </c>
      <c r="W2667" t="s">
        <v>2655</v>
      </c>
      <c r="X2667" t="s">
        <v>2656</v>
      </c>
      <c r="Y2667" t="s">
        <v>2778</v>
      </c>
      <c r="Z2667" t="s">
        <v>2995</v>
      </c>
      <c r="AA2667">
        <v>115477</v>
      </c>
      <c r="AB2667" s="195">
        <v>37073</v>
      </c>
      <c r="AC2667" s="195">
        <v>37103</v>
      </c>
    </row>
    <row r="2668" spans="1:29" x14ac:dyDescent="0.25">
      <c r="A2668" s="43" t="str">
        <f t="shared" si="206"/>
        <v>US Natural Gas Physical</v>
      </c>
      <c r="B2668" s="43" t="str">
        <f t="shared" si="207"/>
        <v>US</v>
      </c>
      <c r="C2668" s="43" t="str">
        <f t="shared" si="208"/>
        <v>Natural Gas</v>
      </c>
      <c r="D2668" s="43" t="str">
        <f t="shared" si="209"/>
        <v>Physical</v>
      </c>
      <c r="E2668" s="43">
        <f>IF(VLOOKUP(S2668,'DD-Lookup'!$J$6:$L$50,3,FALSE)="Monthly",(YEAR(AC2668)-YEAR(AB2668))*12+MONTH(AC2668)-MONTH(AB2668)+1,(AC2668-AB2668+1))</f>
        <v>1</v>
      </c>
      <c r="F2668" s="210">
        <f t="shared" si="210"/>
        <v>10000</v>
      </c>
      <c r="G2668" s="199">
        <v>1354979</v>
      </c>
      <c r="H2668" s="195">
        <v>37049.378611111097</v>
      </c>
      <c r="I2668" t="s">
        <v>2527</v>
      </c>
      <c r="M2668" t="s">
        <v>3341</v>
      </c>
      <c r="N2668" t="s">
        <v>3747</v>
      </c>
      <c r="O2668" t="s">
        <v>392</v>
      </c>
      <c r="Q2668" s="196">
        <v>10000</v>
      </c>
      <c r="S2668" t="s">
        <v>3342</v>
      </c>
      <c r="T2668" t="s">
        <v>3557</v>
      </c>
      <c r="U2668" s="198">
        <v>3.5425</v>
      </c>
      <c r="V2668" t="s">
        <v>3464</v>
      </c>
      <c r="W2668" t="s">
        <v>2498</v>
      </c>
      <c r="X2668" t="s">
        <v>2499</v>
      </c>
      <c r="Y2668" t="s">
        <v>2469</v>
      </c>
      <c r="Z2668" t="s">
        <v>2995</v>
      </c>
      <c r="AA2668">
        <v>837321</v>
      </c>
      <c r="AB2668" s="195">
        <v>37050.875011574099</v>
      </c>
      <c r="AC2668" s="195">
        <v>37050.875011574099</v>
      </c>
    </row>
    <row r="2669" spans="1:29" x14ac:dyDescent="0.25">
      <c r="A2669" s="43" t="str">
        <f t="shared" si="206"/>
        <v>US Natural Gas Physical</v>
      </c>
      <c r="B2669" s="43" t="str">
        <f t="shared" si="207"/>
        <v>US</v>
      </c>
      <c r="C2669" s="43" t="str">
        <f t="shared" si="208"/>
        <v>Natural Gas</v>
      </c>
      <c r="D2669" s="43" t="str">
        <f t="shared" si="209"/>
        <v>Physical</v>
      </c>
      <c r="E2669" s="43">
        <f>IF(VLOOKUP(S2669,'DD-Lookup'!$J$6:$L$50,3,FALSE)="Monthly",(YEAR(AC2669)-YEAR(AB2669))*12+MONTH(AC2669)-MONTH(AB2669)+1,(AC2669-AB2669+1))</f>
        <v>1</v>
      </c>
      <c r="F2669" s="210">
        <f t="shared" si="210"/>
        <v>10000</v>
      </c>
      <c r="G2669" s="199">
        <v>1354980</v>
      </c>
      <c r="H2669" s="195">
        <v>37049.378622685203</v>
      </c>
      <c r="I2669" t="s">
        <v>2527</v>
      </c>
      <c r="M2669" t="s">
        <v>3341</v>
      </c>
      <c r="N2669" t="s">
        <v>3747</v>
      </c>
      <c r="O2669" t="s">
        <v>472</v>
      </c>
      <c r="P2669" s="196">
        <v>10000</v>
      </c>
      <c r="S2669" t="s">
        <v>3342</v>
      </c>
      <c r="T2669" t="s">
        <v>3557</v>
      </c>
      <c r="U2669" s="198">
        <v>2.4750000000000001</v>
      </c>
      <c r="V2669" t="s">
        <v>787</v>
      </c>
      <c r="W2669" t="s">
        <v>3147</v>
      </c>
      <c r="X2669" t="s">
        <v>3092</v>
      </c>
      <c r="Y2669" t="s">
        <v>2469</v>
      </c>
      <c r="Z2669" t="s">
        <v>2995</v>
      </c>
      <c r="AA2669">
        <v>837322</v>
      </c>
      <c r="AB2669" s="195">
        <v>37050.875011574099</v>
      </c>
      <c r="AC2669" s="195">
        <v>37050.875011574099</v>
      </c>
    </row>
    <row r="2670" spans="1:29" x14ac:dyDescent="0.25">
      <c r="A2670" s="43" t="str">
        <f t="shared" si="206"/>
        <v>US Natural Gas Financial</v>
      </c>
      <c r="B2670" s="43" t="str">
        <f t="shared" si="207"/>
        <v>US</v>
      </c>
      <c r="C2670" s="43" t="str">
        <f t="shared" si="208"/>
        <v>Natural Gas</v>
      </c>
      <c r="D2670" s="43" t="str">
        <f t="shared" si="209"/>
        <v>Financial</v>
      </c>
      <c r="E2670" s="43">
        <f>IF(VLOOKUP(S2670,'DD-Lookup'!$J$6:$L$50,3,FALSE)="Monthly",(YEAR(AC2670)-YEAR(AB2670))*12+MONTH(AC2670)-MONTH(AB2670)+1,(AC2670-AB2670+1))</f>
        <v>31</v>
      </c>
      <c r="F2670" s="210">
        <f t="shared" si="210"/>
        <v>155000</v>
      </c>
      <c r="G2670" s="199">
        <v>1354983</v>
      </c>
      <c r="H2670" s="195">
        <v>37049.378634259301</v>
      </c>
      <c r="I2670" t="s">
        <v>3096</v>
      </c>
      <c r="M2670" t="s">
        <v>3341</v>
      </c>
      <c r="N2670" t="s">
        <v>2281</v>
      </c>
      <c r="O2670" t="s">
        <v>2475</v>
      </c>
      <c r="P2670" s="196">
        <v>5000</v>
      </c>
      <c r="S2670" t="s">
        <v>3342</v>
      </c>
      <c r="T2670" t="s">
        <v>3557</v>
      </c>
      <c r="U2670" s="198">
        <v>3.7749999999999999</v>
      </c>
      <c r="V2670" t="s">
        <v>2734</v>
      </c>
      <c r="W2670" t="s">
        <v>2853</v>
      </c>
      <c r="X2670" t="s">
        <v>2282</v>
      </c>
      <c r="Y2670" t="s">
        <v>3575</v>
      </c>
      <c r="Z2670" t="s">
        <v>2995</v>
      </c>
      <c r="AA2670" t="s">
        <v>875</v>
      </c>
      <c r="AB2670" s="195">
        <v>37073.875</v>
      </c>
      <c r="AC2670" s="195">
        <v>37103.875</v>
      </c>
    </row>
    <row r="2671" spans="1:29" x14ac:dyDescent="0.25">
      <c r="A2671" s="43" t="str">
        <f t="shared" si="206"/>
        <v>US Natural Gas Physical</v>
      </c>
      <c r="B2671" s="43" t="str">
        <f t="shared" si="207"/>
        <v>US</v>
      </c>
      <c r="C2671" s="43" t="str">
        <f t="shared" si="208"/>
        <v>Natural Gas</v>
      </c>
      <c r="D2671" s="43" t="str">
        <f t="shared" si="209"/>
        <v>Physical</v>
      </c>
      <c r="E2671" s="43">
        <f>IF(VLOOKUP(S2671,'DD-Lookup'!$J$6:$L$50,3,FALSE)="Monthly",(YEAR(AC2671)-YEAR(AB2671))*12+MONTH(AC2671)-MONTH(AB2671)+1,(AC2671-AB2671+1))</f>
        <v>1</v>
      </c>
      <c r="F2671" s="210">
        <f t="shared" si="210"/>
        <v>5000</v>
      </c>
      <c r="G2671" s="199">
        <v>1354984</v>
      </c>
      <c r="H2671" s="195">
        <v>37049.378645833298</v>
      </c>
      <c r="I2671" t="s">
        <v>2527</v>
      </c>
      <c r="M2671" t="s">
        <v>3341</v>
      </c>
      <c r="N2671" t="s">
        <v>3747</v>
      </c>
      <c r="O2671" t="s">
        <v>2743</v>
      </c>
      <c r="Q2671" s="196">
        <v>5000</v>
      </c>
      <c r="S2671" t="s">
        <v>3342</v>
      </c>
      <c r="T2671" t="s">
        <v>3557</v>
      </c>
      <c r="U2671" s="198">
        <v>3.5150000000000001</v>
      </c>
      <c r="V2671" t="s">
        <v>2174</v>
      </c>
      <c r="W2671" t="s">
        <v>2181</v>
      </c>
      <c r="X2671" t="s">
        <v>3093</v>
      </c>
      <c r="Y2671" t="s">
        <v>2469</v>
      </c>
      <c r="Z2671" t="s">
        <v>2995</v>
      </c>
      <c r="AA2671">
        <v>837323</v>
      </c>
      <c r="AB2671" s="195">
        <v>37050.875011574099</v>
      </c>
      <c r="AC2671" s="195">
        <v>37050.875011574099</v>
      </c>
    </row>
    <row r="2672" spans="1:29" x14ac:dyDescent="0.25">
      <c r="A2672" s="43" t="str">
        <f t="shared" si="206"/>
        <v>US Natural Gas Physical</v>
      </c>
      <c r="B2672" s="43" t="str">
        <f t="shared" si="207"/>
        <v>US</v>
      </c>
      <c r="C2672" s="43" t="str">
        <f t="shared" si="208"/>
        <v>Natural Gas</v>
      </c>
      <c r="D2672" s="43" t="str">
        <f t="shared" si="209"/>
        <v>Physical</v>
      </c>
      <c r="E2672" s="43">
        <f>IF(VLOOKUP(S2672,'DD-Lookup'!$J$6:$L$50,3,FALSE)="Monthly",(YEAR(AC2672)-YEAR(AB2672))*12+MONTH(AC2672)-MONTH(AB2672)+1,(AC2672-AB2672+1))</f>
        <v>1</v>
      </c>
      <c r="F2672" s="210">
        <f t="shared" si="210"/>
        <v>5000</v>
      </c>
      <c r="G2672" s="199">
        <v>1354985</v>
      </c>
      <c r="H2672" s="195">
        <v>37049.378738425898</v>
      </c>
      <c r="I2672" t="s">
        <v>2456</v>
      </c>
      <c r="M2672" t="s">
        <v>3341</v>
      </c>
      <c r="N2672" t="s">
        <v>3747</v>
      </c>
      <c r="O2672" t="s">
        <v>428</v>
      </c>
      <c r="Q2672" s="196">
        <v>5000</v>
      </c>
      <c r="S2672" t="s">
        <v>3342</v>
      </c>
      <c r="T2672" t="s">
        <v>3557</v>
      </c>
      <c r="U2672" s="198">
        <v>3.54</v>
      </c>
      <c r="V2672" t="s">
        <v>2226</v>
      </c>
      <c r="W2672" t="s">
        <v>2498</v>
      </c>
      <c r="X2672" t="s">
        <v>2499</v>
      </c>
      <c r="Y2672" t="s">
        <v>2469</v>
      </c>
      <c r="Z2672" t="s">
        <v>2995</v>
      </c>
      <c r="AA2672">
        <v>837324</v>
      </c>
      <c r="AB2672" s="195">
        <v>37050.875011574099</v>
      </c>
      <c r="AC2672" s="195">
        <v>37050.875011574099</v>
      </c>
    </row>
    <row r="2673" spans="1:29" x14ac:dyDescent="0.25">
      <c r="A2673" s="43" t="str">
        <f t="shared" si="206"/>
        <v>US Natural Gas Physical</v>
      </c>
      <c r="B2673" s="43" t="str">
        <f t="shared" si="207"/>
        <v>US</v>
      </c>
      <c r="C2673" s="43" t="str">
        <f t="shared" si="208"/>
        <v>Natural Gas</v>
      </c>
      <c r="D2673" s="43" t="str">
        <f t="shared" si="209"/>
        <v>Physical</v>
      </c>
      <c r="E2673" s="43">
        <f>IF(VLOOKUP(S2673,'DD-Lookup'!$J$6:$L$50,3,FALSE)="Monthly",(YEAR(AC2673)-YEAR(AB2673))*12+MONTH(AC2673)-MONTH(AB2673)+1,(AC2673-AB2673+1))</f>
        <v>1</v>
      </c>
      <c r="F2673" s="210">
        <f t="shared" si="210"/>
        <v>2500</v>
      </c>
      <c r="G2673" s="199">
        <v>1354987</v>
      </c>
      <c r="H2673" s="195">
        <v>37049.378784722197</v>
      </c>
      <c r="I2673" t="s">
        <v>3360</v>
      </c>
      <c r="M2673" t="s">
        <v>3341</v>
      </c>
      <c r="N2673" t="s">
        <v>3747</v>
      </c>
      <c r="O2673" t="s">
        <v>472</v>
      </c>
      <c r="Q2673" s="196">
        <v>2500</v>
      </c>
      <c r="S2673" t="s">
        <v>3342</v>
      </c>
      <c r="T2673" t="s">
        <v>3557</v>
      </c>
      <c r="U2673" s="198">
        <v>2.5</v>
      </c>
      <c r="V2673" t="s">
        <v>2416</v>
      </c>
      <c r="W2673" t="s">
        <v>3147</v>
      </c>
      <c r="X2673" t="s">
        <v>3092</v>
      </c>
      <c r="Y2673" t="s">
        <v>2469</v>
      </c>
      <c r="Z2673" t="s">
        <v>2995</v>
      </c>
      <c r="AA2673">
        <v>837325</v>
      </c>
      <c r="AB2673" s="195">
        <v>37050.875011574099</v>
      </c>
      <c r="AC2673" s="195">
        <v>37050.875011574099</v>
      </c>
    </row>
    <row r="2674" spans="1:29" x14ac:dyDescent="0.25">
      <c r="A2674" s="43" t="str">
        <f t="shared" si="206"/>
        <v>US Natural Gas Physical</v>
      </c>
      <c r="B2674" s="43" t="str">
        <f t="shared" si="207"/>
        <v>US</v>
      </c>
      <c r="C2674" s="43" t="str">
        <f t="shared" si="208"/>
        <v>Natural Gas</v>
      </c>
      <c r="D2674" s="43" t="str">
        <f t="shared" si="209"/>
        <v>Physical</v>
      </c>
      <c r="E2674" s="43">
        <f>IF(VLOOKUP(S2674,'DD-Lookup'!$J$6:$L$50,3,FALSE)="Monthly",(YEAR(AC2674)-YEAR(AB2674))*12+MONTH(AC2674)-MONTH(AB2674)+1,(AC2674-AB2674+1))</f>
        <v>1</v>
      </c>
      <c r="F2674" s="210">
        <f t="shared" si="210"/>
        <v>5000</v>
      </c>
      <c r="G2674" s="199">
        <v>1354989</v>
      </c>
      <c r="H2674" s="195">
        <v>37049.378796296303</v>
      </c>
      <c r="I2674" t="s">
        <v>2456</v>
      </c>
      <c r="M2674" t="s">
        <v>3341</v>
      </c>
      <c r="N2674" t="s">
        <v>3747</v>
      </c>
      <c r="O2674" t="s">
        <v>428</v>
      </c>
      <c r="Q2674" s="196">
        <v>5000</v>
      </c>
      <c r="S2674" t="s">
        <v>3342</v>
      </c>
      <c r="T2674" t="s">
        <v>3557</v>
      </c>
      <c r="U2674" s="198">
        <v>3.5449999999999999</v>
      </c>
      <c r="V2674" t="s">
        <v>2226</v>
      </c>
      <c r="W2674" t="s">
        <v>2498</v>
      </c>
      <c r="X2674" t="s">
        <v>2499</v>
      </c>
      <c r="Y2674" t="s">
        <v>2469</v>
      </c>
      <c r="Z2674" t="s">
        <v>2995</v>
      </c>
      <c r="AA2674">
        <v>837327</v>
      </c>
      <c r="AB2674" s="195">
        <v>37050.875011574099</v>
      </c>
      <c r="AC2674" s="195">
        <v>37050.875011574099</v>
      </c>
    </row>
    <row r="2675" spans="1:29" x14ac:dyDescent="0.25">
      <c r="A2675" s="43" t="str">
        <f t="shared" si="206"/>
        <v>US Natural Gas Physical</v>
      </c>
      <c r="B2675" s="43" t="str">
        <f t="shared" si="207"/>
        <v>US</v>
      </c>
      <c r="C2675" s="43" t="str">
        <f t="shared" si="208"/>
        <v>Natural Gas</v>
      </c>
      <c r="D2675" s="43" t="str">
        <f t="shared" si="209"/>
        <v>Physical</v>
      </c>
      <c r="E2675" s="43">
        <f>IF(VLOOKUP(S2675,'DD-Lookup'!$J$6:$L$50,3,FALSE)="Monthly",(YEAR(AC2675)-YEAR(AB2675))*12+MONTH(AC2675)-MONTH(AB2675)+1,(AC2675-AB2675+1))</f>
        <v>1</v>
      </c>
      <c r="F2675" s="210">
        <f t="shared" si="210"/>
        <v>10000</v>
      </c>
      <c r="G2675" s="199">
        <v>1354988</v>
      </c>
      <c r="H2675" s="195">
        <v>37049.378796296303</v>
      </c>
      <c r="I2675" t="s">
        <v>2487</v>
      </c>
      <c r="M2675" t="s">
        <v>3341</v>
      </c>
      <c r="N2675" t="s">
        <v>3747</v>
      </c>
      <c r="O2675" t="s">
        <v>394</v>
      </c>
      <c r="Q2675" s="196">
        <v>10000</v>
      </c>
      <c r="S2675" t="s">
        <v>3342</v>
      </c>
      <c r="T2675" t="s">
        <v>3557</v>
      </c>
      <c r="U2675" s="198">
        <v>3.62</v>
      </c>
      <c r="V2675" t="s">
        <v>2348</v>
      </c>
      <c r="W2675" t="s">
        <v>2498</v>
      </c>
      <c r="X2675" t="s">
        <v>2499</v>
      </c>
      <c r="Y2675" t="s">
        <v>2469</v>
      </c>
      <c r="Z2675" t="s">
        <v>2995</v>
      </c>
      <c r="AA2675">
        <v>837326</v>
      </c>
      <c r="AB2675" s="195">
        <v>37050.875011574099</v>
      </c>
      <c r="AC2675" s="195">
        <v>37050.875011574099</v>
      </c>
    </row>
    <row r="2676" spans="1:29" x14ac:dyDescent="0.25">
      <c r="A2676" s="43" t="str">
        <f t="shared" si="206"/>
        <v>US Natural Gas Physical</v>
      </c>
      <c r="B2676" s="43" t="str">
        <f t="shared" si="207"/>
        <v>US</v>
      </c>
      <c r="C2676" s="43" t="str">
        <f t="shared" si="208"/>
        <v>Natural Gas</v>
      </c>
      <c r="D2676" s="43" t="str">
        <f t="shared" si="209"/>
        <v>Physical</v>
      </c>
      <c r="E2676" s="43">
        <f>IF(VLOOKUP(S2676,'DD-Lookup'!$J$6:$L$50,3,FALSE)="Monthly",(YEAR(AC2676)-YEAR(AB2676))*12+MONTH(AC2676)-MONTH(AB2676)+1,(AC2676-AB2676+1))</f>
        <v>1</v>
      </c>
      <c r="F2676" s="210">
        <f t="shared" si="210"/>
        <v>7500</v>
      </c>
      <c r="G2676" s="199">
        <v>1354991</v>
      </c>
      <c r="H2676" s="195">
        <v>37049.378807870402</v>
      </c>
      <c r="I2676" t="s">
        <v>2244</v>
      </c>
      <c r="M2676" t="s">
        <v>3341</v>
      </c>
      <c r="N2676" t="s">
        <v>3747</v>
      </c>
      <c r="O2676" t="s">
        <v>472</v>
      </c>
      <c r="Q2676" s="196">
        <v>7500</v>
      </c>
      <c r="S2676" t="s">
        <v>3342</v>
      </c>
      <c r="T2676" t="s">
        <v>3557</v>
      </c>
      <c r="U2676" s="198">
        <v>2.5</v>
      </c>
      <c r="V2676" t="s">
        <v>3627</v>
      </c>
      <c r="W2676" t="s">
        <v>3147</v>
      </c>
      <c r="X2676" t="s">
        <v>3092</v>
      </c>
      <c r="Y2676" t="s">
        <v>2469</v>
      </c>
      <c r="Z2676" t="s">
        <v>2995</v>
      </c>
      <c r="AA2676">
        <v>837329</v>
      </c>
      <c r="AB2676" s="195">
        <v>37050.875011574099</v>
      </c>
      <c r="AC2676" s="195">
        <v>37050.875011574099</v>
      </c>
    </row>
    <row r="2677" spans="1:29" x14ac:dyDescent="0.25">
      <c r="A2677" s="43" t="str">
        <f t="shared" si="206"/>
        <v>US Natural Gas Physical</v>
      </c>
      <c r="B2677" s="43" t="str">
        <f t="shared" si="207"/>
        <v>US</v>
      </c>
      <c r="C2677" s="43" t="str">
        <f t="shared" si="208"/>
        <v>Natural Gas</v>
      </c>
      <c r="D2677" s="43" t="str">
        <f t="shared" si="209"/>
        <v>Physical</v>
      </c>
      <c r="E2677" s="43">
        <f>IF(VLOOKUP(S2677,'DD-Lookup'!$J$6:$L$50,3,FALSE)="Monthly",(YEAR(AC2677)-YEAR(AB2677))*12+MONTH(AC2677)-MONTH(AB2677)+1,(AC2677-AB2677+1))</f>
        <v>1</v>
      </c>
      <c r="F2677" s="210">
        <f t="shared" si="210"/>
        <v>5000</v>
      </c>
      <c r="G2677" s="199">
        <v>1354990</v>
      </c>
      <c r="H2677" s="195">
        <v>37049.378807870402</v>
      </c>
      <c r="I2677" t="s">
        <v>2513</v>
      </c>
      <c r="M2677" t="s">
        <v>3341</v>
      </c>
      <c r="N2677" t="s">
        <v>3747</v>
      </c>
      <c r="O2677" t="s">
        <v>1636</v>
      </c>
      <c r="Q2677" s="196">
        <v>5000</v>
      </c>
      <c r="S2677" t="s">
        <v>3342</v>
      </c>
      <c r="T2677" t="s">
        <v>3557</v>
      </c>
      <c r="U2677" s="198">
        <v>3.5449999999999999</v>
      </c>
      <c r="V2677" t="s">
        <v>2514</v>
      </c>
      <c r="W2677" t="s">
        <v>2366</v>
      </c>
      <c r="X2677" t="s">
        <v>3093</v>
      </c>
      <c r="Y2677" t="s">
        <v>2469</v>
      </c>
      <c r="Z2677" t="s">
        <v>2995</v>
      </c>
      <c r="AA2677">
        <v>837328</v>
      </c>
      <c r="AB2677" s="195">
        <v>37050.875011574099</v>
      </c>
      <c r="AC2677" s="195">
        <v>37050.875011574099</v>
      </c>
    </row>
    <row r="2678" spans="1:29" x14ac:dyDescent="0.25">
      <c r="A2678" s="43" t="str">
        <f t="shared" si="206"/>
        <v>US Natural Gas Physical</v>
      </c>
      <c r="B2678" s="43" t="str">
        <f t="shared" si="207"/>
        <v>US</v>
      </c>
      <c r="C2678" s="43" t="str">
        <f t="shared" si="208"/>
        <v>Natural Gas</v>
      </c>
      <c r="D2678" s="43" t="str">
        <f t="shared" si="209"/>
        <v>Physical</v>
      </c>
      <c r="E2678" s="43">
        <f>IF(VLOOKUP(S2678,'DD-Lookup'!$J$6:$L$50,3,FALSE)="Monthly",(YEAR(AC2678)-YEAR(AB2678))*12+MONTH(AC2678)-MONTH(AB2678)+1,(AC2678-AB2678+1))</f>
        <v>1</v>
      </c>
      <c r="F2678" s="210">
        <f t="shared" si="210"/>
        <v>10000</v>
      </c>
      <c r="G2678" s="199">
        <v>1354992</v>
      </c>
      <c r="H2678" s="195">
        <v>37049.378854166702</v>
      </c>
      <c r="I2678" t="s">
        <v>3443</v>
      </c>
      <c r="M2678" t="s">
        <v>3341</v>
      </c>
      <c r="N2678" t="s">
        <v>3747</v>
      </c>
      <c r="O2678" t="s">
        <v>394</v>
      </c>
      <c r="Q2678" s="196">
        <v>10000</v>
      </c>
      <c r="S2678" t="s">
        <v>3342</v>
      </c>
      <c r="T2678" t="s">
        <v>3557</v>
      </c>
      <c r="U2678" s="198">
        <v>3.6225000000000001</v>
      </c>
      <c r="V2678" t="s">
        <v>3329</v>
      </c>
      <c r="W2678" t="s">
        <v>2498</v>
      </c>
      <c r="X2678" t="s">
        <v>2499</v>
      </c>
      <c r="Y2678" t="s">
        <v>2469</v>
      </c>
      <c r="Z2678" t="s">
        <v>2995</v>
      </c>
      <c r="AA2678">
        <v>837330</v>
      </c>
      <c r="AB2678" s="195">
        <v>37050.875011574099</v>
      </c>
      <c r="AC2678" s="195">
        <v>37050.875011574099</v>
      </c>
    </row>
    <row r="2679" spans="1:29" x14ac:dyDescent="0.25">
      <c r="A2679" s="43" t="str">
        <f t="shared" si="206"/>
        <v>US Natural Gas Physical</v>
      </c>
      <c r="B2679" s="43" t="str">
        <f t="shared" si="207"/>
        <v>US</v>
      </c>
      <c r="C2679" s="43" t="str">
        <f t="shared" si="208"/>
        <v>Natural Gas</v>
      </c>
      <c r="D2679" s="43" t="str">
        <f t="shared" si="209"/>
        <v>Physical</v>
      </c>
      <c r="E2679" s="43">
        <f>IF(VLOOKUP(S2679,'DD-Lookup'!$J$6:$L$50,3,FALSE)="Monthly",(YEAR(AC2679)-YEAR(AB2679))*12+MONTH(AC2679)-MONTH(AB2679)+1,(AC2679-AB2679+1))</f>
        <v>1</v>
      </c>
      <c r="F2679" s="210">
        <f t="shared" si="210"/>
        <v>5000</v>
      </c>
      <c r="G2679" s="199">
        <v>1354993</v>
      </c>
      <c r="H2679" s="195">
        <v>37049.378865740699</v>
      </c>
      <c r="I2679" t="s">
        <v>876</v>
      </c>
      <c r="M2679" t="s">
        <v>3341</v>
      </c>
      <c r="N2679" t="s">
        <v>3747</v>
      </c>
      <c r="O2679" t="s">
        <v>1629</v>
      </c>
      <c r="P2679" s="196">
        <v>5000</v>
      </c>
      <c r="S2679" t="s">
        <v>3342</v>
      </c>
      <c r="T2679" t="s">
        <v>3557</v>
      </c>
      <c r="U2679" s="198">
        <v>3.58</v>
      </c>
      <c r="V2679" t="s">
        <v>877</v>
      </c>
      <c r="W2679" t="s">
        <v>2366</v>
      </c>
      <c r="X2679" t="s">
        <v>3093</v>
      </c>
      <c r="Y2679" t="s">
        <v>2469</v>
      </c>
      <c r="Z2679" t="s">
        <v>2995</v>
      </c>
      <c r="AA2679">
        <v>837331</v>
      </c>
      <c r="AB2679" s="195">
        <v>37050.875011574099</v>
      </c>
      <c r="AC2679" s="195">
        <v>37050.875011574099</v>
      </c>
    </row>
    <row r="2680" spans="1:29" x14ac:dyDescent="0.25">
      <c r="A2680" s="43" t="str">
        <f t="shared" si="206"/>
        <v>US Natural Gas Physical</v>
      </c>
      <c r="B2680" s="43" t="str">
        <f t="shared" si="207"/>
        <v>US</v>
      </c>
      <c r="C2680" s="43" t="str">
        <f t="shared" si="208"/>
        <v>Natural Gas</v>
      </c>
      <c r="D2680" s="43" t="str">
        <f t="shared" si="209"/>
        <v>Physical</v>
      </c>
      <c r="E2680" s="43">
        <f>IF(VLOOKUP(S2680,'DD-Lookup'!$J$6:$L$50,3,FALSE)="Monthly",(YEAR(AC2680)-YEAR(AB2680))*12+MONTH(AC2680)-MONTH(AB2680)+1,(AC2680-AB2680+1))</f>
        <v>1</v>
      </c>
      <c r="F2680" s="210">
        <f t="shared" si="210"/>
        <v>5000</v>
      </c>
      <c r="G2680" s="199">
        <v>1354994</v>
      </c>
      <c r="H2680" s="195">
        <v>37049.378865740699</v>
      </c>
      <c r="I2680" t="s">
        <v>3529</v>
      </c>
      <c r="M2680" t="s">
        <v>3341</v>
      </c>
      <c r="N2680" t="s">
        <v>3747</v>
      </c>
      <c r="O2680" t="s">
        <v>2743</v>
      </c>
      <c r="Q2680" s="196">
        <v>5000</v>
      </c>
      <c r="S2680" t="s">
        <v>3342</v>
      </c>
      <c r="T2680" t="s">
        <v>3557</v>
      </c>
      <c r="U2680" s="198">
        <v>3.5150000000000001</v>
      </c>
      <c r="V2680" t="s">
        <v>2515</v>
      </c>
      <c r="W2680" t="s">
        <v>2181</v>
      </c>
      <c r="X2680" t="s">
        <v>3093</v>
      </c>
      <c r="Y2680" t="s">
        <v>2469</v>
      </c>
      <c r="Z2680" t="s">
        <v>2995</v>
      </c>
      <c r="AA2680">
        <v>837332</v>
      </c>
      <c r="AB2680" s="195">
        <v>37050.875011574099</v>
      </c>
      <c r="AC2680" s="195">
        <v>37050.875011574099</v>
      </c>
    </row>
    <row r="2681" spans="1:29" x14ac:dyDescent="0.25">
      <c r="A2681" s="43" t="str">
        <f t="shared" si="206"/>
        <v>US Power Physical</v>
      </c>
      <c r="B2681" s="43" t="str">
        <f t="shared" si="207"/>
        <v>US</v>
      </c>
      <c r="C2681" s="43" t="str">
        <f t="shared" si="208"/>
        <v>Power</v>
      </c>
      <c r="D2681" s="43" t="str">
        <f t="shared" si="209"/>
        <v>Physical</v>
      </c>
      <c r="E2681" s="43">
        <f>IF(VLOOKUP(S2681,'DD-Lookup'!$J$6:$L$50,3,FALSE)="Monthly",(YEAR(AC2681)-YEAR(AB2681))*12+MONTH(AC2681)-MONTH(AB2681)+1,(AC2681-AB2681+1))</f>
        <v>5</v>
      </c>
      <c r="F2681" s="210">
        <f t="shared" si="210"/>
        <v>250</v>
      </c>
      <c r="G2681" s="199">
        <v>1354995</v>
      </c>
      <c r="H2681" s="195">
        <v>37049.378888888903</v>
      </c>
      <c r="I2681" t="s">
        <v>2603</v>
      </c>
      <c r="J2681" t="s">
        <v>2413</v>
      </c>
      <c r="K2681" t="s">
        <v>2272</v>
      </c>
      <c r="M2681" t="s">
        <v>2766</v>
      </c>
      <c r="N2681" t="s">
        <v>3361</v>
      </c>
      <c r="O2681" t="s">
        <v>3706</v>
      </c>
      <c r="Q2681" s="196">
        <v>50</v>
      </c>
      <c r="S2681" t="s">
        <v>3340</v>
      </c>
      <c r="T2681" t="s">
        <v>3557</v>
      </c>
      <c r="U2681" s="198">
        <v>42</v>
      </c>
      <c r="V2681" t="s">
        <v>3135</v>
      </c>
      <c r="W2681" t="s">
        <v>3365</v>
      </c>
      <c r="X2681" t="s">
        <v>3366</v>
      </c>
      <c r="Y2681" t="s">
        <v>2662</v>
      </c>
      <c r="Z2681" t="s">
        <v>2990</v>
      </c>
      <c r="AA2681">
        <v>636933.1</v>
      </c>
      <c r="AB2681" s="195">
        <v>37060.875</v>
      </c>
      <c r="AC2681" s="195">
        <v>37064.875</v>
      </c>
    </row>
    <row r="2682" spans="1:29" x14ac:dyDescent="0.25">
      <c r="A2682" s="43" t="str">
        <f t="shared" si="206"/>
        <v>US Natural Gas Physical</v>
      </c>
      <c r="B2682" s="43" t="str">
        <f t="shared" si="207"/>
        <v>US</v>
      </c>
      <c r="C2682" s="43" t="str">
        <f t="shared" si="208"/>
        <v>Natural Gas</v>
      </c>
      <c r="D2682" s="43" t="str">
        <f t="shared" si="209"/>
        <v>Physical</v>
      </c>
      <c r="E2682" s="43">
        <f>IF(VLOOKUP(S2682,'DD-Lookup'!$J$6:$L$50,3,FALSE)="Monthly",(YEAR(AC2682)-YEAR(AB2682))*12+MONTH(AC2682)-MONTH(AB2682)+1,(AC2682-AB2682+1))</f>
        <v>1</v>
      </c>
      <c r="F2682" s="210">
        <f t="shared" si="210"/>
        <v>10000</v>
      </c>
      <c r="G2682" s="199">
        <v>1354996</v>
      </c>
      <c r="H2682" s="195">
        <v>37049.378900463002</v>
      </c>
      <c r="I2682" t="s">
        <v>3443</v>
      </c>
      <c r="M2682" t="s">
        <v>3341</v>
      </c>
      <c r="N2682" t="s">
        <v>3747</v>
      </c>
      <c r="O2682" t="s">
        <v>394</v>
      </c>
      <c r="Q2682" s="196">
        <v>10000</v>
      </c>
      <c r="S2682" t="s">
        <v>3342</v>
      </c>
      <c r="T2682" t="s">
        <v>3557</v>
      </c>
      <c r="U2682" s="198">
        <v>3.625</v>
      </c>
      <c r="V2682" t="s">
        <v>3329</v>
      </c>
      <c r="W2682" t="s">
        <v>2498</v>
      </c>
      <c r="X2682" t="s">
        <v>2499</v>
      </c>
      <c r="Y2682" t="s">
        <v>2469</v>
      </c>
      <c r="Z2682" t="s">
        <v>2995</v>
      </c>
      <c r="AA2682">
        <v>837333</v>
      </c>
      <c r="AB2682" s="195">
        <v>37050.875011574099</v>
      </c>
      <c r="AC2682" s="195">
        <v>37050.875011574099</v>
      </c>
    </row>
    <row r="2683" spans="1:29" x14ac:dyDescent="0.25">
      <c r="A2683" s="43" t="str">
        <f t="shared" si="206"/>
        <v>US Natural Gas Financial</v>
      </c>
      <c r="B2683" s="43" t="str">
        <f t="shared" si="207"/>
        <v>US</v>
      </c>
      <c r="C2683" s="43" t="str">
        <f t="shared" si="208"/>
        <v>Natural Gas</v>
      </c>
      <c r="D2683" s="43" t="str">
        <f t="shared" si="209"/>
        <v>Financial</v>
      </c>
      <c r="E2683" s="43">
        <f>IF(VLOOKUP(S2683,'DD-Lookup'!$J$6:$L$50,3,FALSE)="Monthly",(YEAR(AC2683)-YEAR(AB2683))*12+MONTH(AC2683)-MONTH(AB2683)+1,(AC2683-AB2683+1))</f>
        <v>23</v>
      </c>
      <c r="F2683" s="210">
        <f t="shared" si="210"/>
        <v>345000</v>
      </c>
      <c r="G2683" s="199">
        <v>1354997</v>
      </c>
      <c r="H2683" s="195">
        <v>37049.378912036998</v>
      </c>
      <c r="I2683" t="s">
        <v>3529</v>
      </c>
      <c r="M2683" t="s">
        <v>3341</v>
      </c>
      <c r="N2683" t="s">
        <v>2281</v>
      </c>
      <c r="O2683" t="s">
        <v>2707</v>
      </c>
      <c r="P2683" s="196">
        <v>15000</v>
      </c>
      <c r="S2683" t="s">
        <v>3342</v>
      </c>
      <c r="T2683" t="s">
        <v>3557</v>
      </c>
      <c r="U2683" s="198">
        <v>3.71</v>
      </c>
      <c r="V2683" t="s">
        <v>3913</v>
      </c>
      <c r="W2683" t="s">
        <v>2376</v>
      </c>
      <c r="X2683" t="s">
        <v>435</v>
      </c>
      <c r="Y2683" t="s">
        <v>3575</v>
      </c>
      <c r="Z2683" t="s">
        <v>2995</v>
      </c>
      <c r="AA2683" t="s">
        <v>878</v>
      </c>
      <c r="AB2683" s="195">
        <v>37050.875011574099</v>
      </c>
      <c r="AC2683" s="195">
        <v>37072.875011574099</v>
      </c>
    </row>
    <row r="2684" spans="1:29" x14ac:dyDescent="0.25">
      <c r="A2684" s="43" t="str">
        <f t="shared" si="206"/>
        <v>US Natural Gas Physical</v>
      </c>
      <c r="B2684" s="43" t="str">
        <f t="shared" si="207"/>
        <v>US</v>
      </c>
      <c r="C2684" s="43" t="str">
        <f t="shared" si="208"/>
        <v>Natural Gas</v>
      </c>
      <c r="D2684" s="43" t="str">
        <f t="shared" si="209"/>
        <v>Physical</v>
      </c>
      <c r="E2684" s="43">
        <f>IF(VLOOKUP(S2684,'DD-Lookup'!$J$6:$L$50,3,FALSE)="Monthly",(YEAR(AC2684)-YEAR(AB2684))*12+MONTH(AC2684)-MONTH(AB2684)+1,(AC2684-AB2684+1))</f>
        <v>1</v>
      </c>
      <c r="F2684" s="210">
        <f t="shared" si="210"/>
        <v>1569</v>
      </c>
      <c r="G2684" s="199">
        <v>1354999</v>
      </c>
      <c r="H2684" s="195">
        <v>37049.378981481503</v>
      </c>
      <c r="I2684" t="s">
        <v>2488</v>
      </c>
      <c r="M2684" t="s">
        <v>3341</v>
      </c>
      <c r="N2684" t="s">
        <v>3747</v>
      </c>
      <c r="O2684" t="s">
        <v>559</v>
      </c>
      <c r="P2684" s="196">
        <v>1569</v>
      </c>
      <c r="S2684" t="s">
        <v>3342</v>
      </c>
      <c r="T2684" t="s">
        <v>3557</v>
      </c>
      <c r="U2684" s="198">
        <v>3.6825000000000001</v>
      </c>
      <c r="V2684" t="s">
        <v>2351</v>
      </c>
      <c r="W2684" t="s">
        <v>2467</v>
      </c>
      <c r="X2684" t="s">
        <v>2468</v>
      </c>
      <c r="Y2684" t="s">
        <v>2469</v>
      </c>
      <c r="Z2684" t="s">
        <v>2995</v>
      </c>
      <c r="AA2684">
        <v>837335</v>
      </c>
      <c r="AB2684" s="195">
        <v>37050.875011574099</v>
      </c>
      <c r="AC2684" s="195">
        <v>37050.875011574099</v>
      </c>
    </row>
    <row r="2685" spans="1:29" x14ac:dyDescent="0.25">
      <c r="A2685" s="43" t="str">
        <f t="shared" si="206"/>
        <v>US Crude Financial</v>
      </c>
      <c r="B2685" s="43" t="str">
        <f t="shared" si="207"/>
        <v>US</v>
      </c>
      <c r="C2685" s="43" t="str">
        <f t="shared" si="208"/>
        <v>Crude</v>
      </c>
      <c r="D2685" s="43" t="str">
        <f t="shared" si="209"/>
        <v>Financial</v>
      </c>
      <c r="E2685" s="43">
        <f>IF(VLOOKUP(S2685,'DD-Lookup'!$J$6:$L$50,3,FALSE)="Monthly",(YEAR(AC2685)-YEAR(AB2685))*12+MONTH(AC2685)-MONTH(AB2685)+1,(AC2685-AB2685+1))</f>
        <v>1</v>
      </c>
      <c r="F2685" s="210">
        <f t="shared" si="210"/>
        <v>50000</v>
      </c>
      <c r="G2685" s="199">
        <v>1355000</v>
      </c>
      <c r="H2685" s="195">
        <v>37049.378993055601</v>
      </c>
      <c r="I2685" t="s">
        <v>2652</v>
      </c>
      <c r="M2685" t="s">
        <v>3437</v>
      </c>
      <c r="N2685" t="s">
        <v>2653</v>
      </c>
      <c r="O2685" t="s">
        <v>3359</v>
      </c>
      <c r="Q2685" s="196">
        <v>50000</v>
      </c>
      <c r="S2685" t="s">
        <v>3347</v>
      </c>
      <c r="T2685" t="s">
        <v>3557</v>
      </c>
      <c r="U2685" s="198">
        <v>27.72</v>
      </c>
      <c r="V2685" t="s">
        <v>2654</v>
      </c>
      <c r="W2685" t="s">
        <v>2655</v>
      </c>
      <c r="X2685" t="s">
        <v>2656</v>
      </c>
      <c r="Y2685" t="s">
        <v>2778</v>
      </c>
      <c r="Z2685" t="s">
        <v>2995</v>
      </c>
      <c r="AA2685">
        <v>115479</v>
      </c>
      <c r="AB2685" s="195">
        <v>37073</v>
      </c>
      <c r="AC2685" s="195">
        <v>37103</v>
      </c>
    </row>
    <row r="2686" spans="1:29" x14ac:dyDescent="0.25">
      <c r="A2686" s="43" t="str">
        <f t="shared" si="206"/>
        <v>US Natural Gas Physical</v>
      </c>
      <c r="B2686" s="43" t="str">
        <f t="shared" si="207"/>
        <v>US</v>
      </c>
      <c r="C2686" s="43" t="str">
        <f t="shared" si="208"/>
        <v>Natural Gas</v>
      </c>
      <c r="D2686" s="43" t="str">
        <f t="shared" si="209"/>
        <v>Physical</v>
      </c>
      <c r="E2686" s="43">
        <f>IF(VLOOKUP(S2686,'DD-Lookup'!$J$6:$L$50,3,FALSE)="Monthly",(YEAR(AC2686)-YEAR(AB2686))*12+MONTH(AC2686)-MONTH(AB2686)+1,(AC2686-AB2686+1))</f>
        <v>1</v>
      </c>
      <c r="F2686" s="210">
        <f t="shared" si="210"/>
        <v>5000</v>
      </c>
      <c r="G2686" s="199">
        <v>1355001</v>
      </c>
      <c r="H2686" s="195">
        <v>37049.379016203697</v>
      </c>
      <c r="I2686" t="s">
        <v>2398</v>
      </c>
      <c r="M2686" t="s">
        <v>3341</v>
      </c>
      <c r="N2686" t="s">
        <v>3747</v>
      </c>
      <c r="O2686" t="s">
        <v>472</v>
      </c>
      <c r="P2686" s="196">
        <v>5000</v>
      </c>
      <c r="S2686" t="s">
        <v>3342</v>
      </c>
      <c r="T2686" t="s">
        <v>3557</v>
      </c>
      <c r="U2686" s="198">
        <v>2.4750000000000001</v>
      </c>
      <c r="V2686" t="s">
        <v>640</v>
      </c>
      <c r="W2686" t="s">
        <v>3147</v>
      </c>
      <c r="X2686" t="s">
        <v>3092</v>
      </c>
      <c r="Y2686" t="s">
        <v>2469</v>
      </c>
      <c r="Z2686" t="s">
        <v>2995</v>
      </c>
      <c r="AA2686">
        <v>837336</v>
      </c>
      <c r="AB2686" s="195">
        <v>37050.875011574099</v>
      </c>
      <c r="AC2686" s="195">
        <v>37050.875011574099</v>
      </c>
    </row>
    <row r="2687" spans="1:29" x14ac:dyDescent="0.25">
      <c r="A2687" s="43" t="str">
        <f t="shared" si="206"/>
        <v xml:space="preserve"> Natural Gas Physical</v>
      </c>
      <c r="B2687" s="43" t="str">
        <f t="shared" si="207"/>
        <v/>
      </c>
      <c r="C2687" s="43" t="str">
        <f t="shared" si="208"/>
        <v>Natural Gas</v>
      </c>
      <c r="D2687" s="43" t="str">
        <f t="shared" si="209"/>
        <v>Physical</v>
      </c>
      <c r="E2687" s="43">
        <f>IF(VLOOKUP(S2687,'DD-Lookup'!$J$6:$L$50,3,FALSE)="Monthly",(YEAR(AC2687)-YEAR(AB2687))*12+MONTH(AC2687)-MONTH(AB2687)+1,(AC2687-AB2687+1))</f>
        <v>1</v>
      </c>
      <c r="F2687" s="210">
        <f t="shared" si="210"/>
        <v>10000</v>
      </c>
      <c r="G2687" s="199">
        <v>1355002</v>
      </c>
      <c r="H2687" s="195">
        <v>37049.379039351901</v>
      </c>
      <c r="I2687" t="s">
        <v>2566</v>
      </c>
      <c r="M2687" t="s">
        <v>3341</v>
      </c>
      <c r="N2687" t="s">
        <v>3104</v>
      </c>
      <c r="O2687" t="s">
        <v>3620</v>
      </c>
      <c r="P2687" s="196">
        <v>10000</v>
      </c>
      <c r="S2687" t="s">
        <v>3719</v>
      </c>
      <c r="T2687" t="s">
        <v>3105</v>
      </c>
      <c r="U2687" s="198">
        <v>4.2750000000000004</v>
      </c>
      <c r="V2687" t="s">
        <v>3626</v>
      </c>
      <c r="W2687" t="s">
        <v>635</v>
      </c>
      <c r="X2687" t="s">
        <v>3106</v>
      </c>
      <c r="Y2687" t="s">
        <v>2469</v>
      </c>
      <c r="Z2687" t="s">
        <v>2996</v>
      </c>
      <c r="AA2687">
        <v>837337</v>
      </c>
      <c r="AB2687" s="195">
        <v>37049.875011574099</v>
      </c>
      <c r="AC2687" s="195">
        <v>37049.875011574099</v>
      </c>
    </row>
    <row r="2688" spans="1:29" x14ac:dyDescent="0.25">
      <c r="A2688" s="43" t="str">
        <f t="shared" si="206"/>
        <v>US Power Physical</v>
      </c>
      <c r="B2688" s="43" t="str">
        <f t="shared" si="207"/>
        <v>US</v>
      </c>
      <c r="C2688" s="43" t="str">
        <f t="shared" si="208"/>
        <v>Power</v>
      </c>
      <c r="D2688" s="43" t="str">
        <f t="shared" si="209"/>
        <v>Physical</v>
      </c>
      <c r="E2688" s="43">
        <f>IF(VLOOKUP(S2688,'DD-Lookup'!$J$6:$L$50,3,FALSE)="Monthly",(YEAR(AC2688)-YEAR(AB2688))*12+MONTH(AC2688)-MONTH(AB2688)+1,(AC2688-AB2688+1))</f>
        <v>5</v>
      </c>
      <c r="F2688" s="210">
        <f t="shared" si="210"/>
        <v>250</v>
      </c>
      <c r="G2688" s="199">
        <v>1355003</v>
      </c>
      <c r="H2688" s="195">
        <v>37049.379050925898</v>
      </c>
      <c r="I2688" t="s">
        <v>3360</v>
      </c>
      <c r="M2688" t="s">
        <v>2766</v>
      </c>
      <c r="N2688" t="s">
        <v>3361</v>
      </c>
      <c r="O2688" t="s">
        <v>3307</v>
      </c>
      <c r="P2688" s="196">
        <v>50</v>
      </c>
      <c r="S2688" t="s">
        <v>3340</v>
      </c>
      <c r="T2688" t="s">
        <v>3557</v>
      </c>
      <c r="U2688" s="198">
        <v>44.5</v>
      </c>
      <c r="V2688" t="s">
        <v>4118</v>
      </c>
      <c r="W2688" t="s">
        <v>3376</v>
      </c>
      <c r="X2688" t="s">
        <v>3377</v>
      </c>
      <c r="Y2688" t="s">
        <v>2662</v>
      </c>
      <c r="Z2688" t="s">
        <v>2990</v>
      </c>
      <c r="AA2688">
        <v>636934.1</v>
      </c>
      <c r="AB2688" s="195">
        <v>37053.875011574099</v>
      </c>
      <c r="AC2688" s="195">
        <v>37057.875011574099</v>
      </c>
    </row>
    <row r="2689" spans="1:29" x14ac:dyDescent="0.25">
      <c r="A2689" s="43" t="str">
        <f t="shared" si="206"/>
        <v>US Power Physical</v>
      </c>
      <c r="B2689" s="43" t="str">
        <f t="shared" si="207"/>
        <v>US</v>
      </c>
      <c r="C2689" s="43" t="str">
        <f t="shared" si="208"/>
        <v>Power</v>
      </c>
      <c r="D2689" s="43" t="str">
        <f t="shared" si="209"/>
        <v>Physical</v>
      </c>
      <c r="E2689" s="43">
        <f>IF(VLOOKUP(S2689,'DD-Lookup'!$J$6:$L$50,3,FALSE)="Monthly",(YEAR(AC2689)-YEAR(AB2689))*12+MONTH(AC2689)-MONTH(AB2689)+1,(AC2689-AB2689+1))</f>
        <v>5</v>
      </c>
      <c r="F2689" s="210">
        <f t="shared" si="210"/>
        <v>250</v>
      </c>
      <c r="G2689" s="199">
        <v>1355004</v>
      </c>
      <c r="H2689" s="195">
        <v>37049.379143518498</v>
      </c>
      <c r="I2689" t="s">
        <v>2603</v>
      </c>
      <c r="J2689" t="s">
        <v>2413</v>
      </c>
      <c r="K2689" t="s">
        <v>2272</v>
      </c>
      <c r="M2689" t="s">
        <v>2766</v>
      </c>
      <c r="N2689" t="s">
        <v>3361</v>
      </c>
      <c r="O2689" t="s">
        <v>3698</v>
      </c>
      <c r="P2689" s="196">
        <v>50</v>
      </c>
      <c r="S2689" t="s">
        <v>3340</v>
      </c>
      <c r="T2689" t="s">
        <v>3557</v>
      </c>
      <c r="U2689" s="198">
        <v>41.5</v>
      </c>
      <c r="V2689" t="s">
        <v>3135</v>
      </c>
      <c r="W2689" t="s">
        <v>3376</v>
      </c>
      <c r="X2689" t="s">
        <v>3377</v>
      </c>
      <c r="Y2689" t="s">
        <v>2662</v>
      </c>
      <c r="Z2689" t="s">
        <v>2990</v>
      </c>
      <c r="AA2689">
        <v>636935.1</v>
      </c>
      <c r="AB2689" s="195">
        <v>37060.875</v>
      </c>
      <c r="AC2689" s="195">
        <v>37064.875</v>
      </c>
    </row>
    <row r="2690" spans="1:29" x14ac:dyDescent="0.25">
      <c r="A2690" s="43" t="str">
        <f t="shared" si="206"/>
        <v>US Natural Gas Physical</v>
      </c>
      <c r="B2690" s="43" t="str">
        <f t="shared" si="207"/>
        <v>US</v>
      </c>
      <c r="C2690" s="43" t="str">
        <f t="shared" si="208"/>
        <v>Natural Gas</v>
      </c>
      <c r="D2690" s="43" t="str">
        <f t="shared" si="209"/>
        <v>Physical</v>
      </c>
      <c r="E2690" s="43">
        <f>IF(VLOOKUP(S2690,'DD-Lookup'!$J$6:$L$50,3,FALSE)="Monthly",(YEAR(AC2690)-YEAR(AB2690))*12+MONTH(AC2690)-MONTH(AB2690)+1,(AC2690-AB2690+1))</f>
        <v>1</v>
      </c>
      <c r="F2690" s="210">
        <f t="shared" si="210"/>
        <v>707</v>
      </c>
      <c r="G2690" s="199">
        <v>1355008</v>
      </c>
      <c r="H2690" s="195">
        <v>37049.379201388903</v>
      </c>
      <c r="I2690" t="s">
        <v>3443</v>
      </c>
      <c r="M2690" t="s">
        <v>3341</v>
      </c>
      <c r="N2690" t="s">
        <v>3747</v>
      </c>
      <c r="O2690" t="s">
        <v>2158</v>
      </c>
      <c r="Q2690" s="196">
        <v>707</v>
      </c>
      <c r="S2690" t="s">
        <v>3342</v>
      </c>
      <c r="T2690" t="s">
        <v>3557</v>
      </c>
      <c r="U2690" s="198">
        <v>3.9550000000000001</v>
      </c>
      <c r="V2690" t="s">
        <v>3080</v>
      </c>
      <c r="W2690" t="s">
        <v>3138</v>
      </c>
      <c r="X2690" t="s">
        <v>3081</v>
      </c>
      <c r="Y2690" t="s">
        <v>2469</v>
      </c>
      <c r="Z2690" t="s">
        <v>2995</v>
      </c>
      <c r="AA2690">
        <v>837340</v>
      </c>
      <c r="AB2690" s="195">
        <v>37050.875011574099</v>
      </c>
      <c r="AC2690" s="195">
        <v>37050.875011574099</v>
      </c>
    </row>
    <row r="2691" spans="1:29" x14ac:dyDescent="0.25">
      <c r="A2691" s="43" t="str">
        <f t="shared" si="206"/>
        <v>US Natural Gas Physical</v>
      </c>
      <c r="B2691" s="43" t="str">
        <f t="shared" si="207"/>
        <v>US</v>
      </c>
      <c r="C2691" s="43" t="str">
        <f t="shared" si="208"/>
        <v>Natural Gas</v>
      </c>
      <c r="D2691" s="43" t="str">
        <f t="shared" si="209"/>
        <v>Physical</v>
      </c>
      <c r="E2691" s="43">
        <f>IF(VLOOKUP(S2691,'DD-Lookup'!$J$6:$L$50,3,FALSE)="Monthly",(YEAR(AC2691)-YEAR(AB2691))*12+MONTH(AC2691)-MONTH(AB2691)+1,(AC2691-AB2691+1))</f>
        <v>1</v>
      </c>
      <c r="F2691" s="210">
        <f t="shared" si="210"/>
        <v>5000</v>
      </c>
      <c r="G2691" s="199">
        <v>1355009</v>
      </c>
      <c r="H2691" s="195">
        <v>37049.379212963002</v>
      </c>
      <c r="I2691" t="s">
        <v>3316</v>
      </c>
      <c r="M2691" t="s">
        <v>3341</v>
      </c>
      <c r="N2691" t="s">
        <v>3747</v>
      </c>
      <c r="O2691" t="s">
        <v>468</v>
      </c>
      <c r="Q2691" s="196">
        <v>5000</v>
      </c>
      <c r="S2691" t="s">
        <v>3342</v>
      </c>
      <c r="T2691" t="s">
        <v>3557</v>
      </c>
      <c r="U2691" s="198">
        <v>3.3</v>
      </c>
      <c r="V2691" t="s">
        <v>819</v>
      </c>
      <c r="W2691" t="s">
        <v>3091</v>
      </c>
      <c r="X2691" t="s">
        <v>3092</v>
      </c>
      <c r="Y2691" t="s">
        <v>2469</v>
      </c>
      <c r="Z2691" t="s">
        <v>2995</v>
      </c>
      <c r="AA2691">
        <v>837341</v>
      </c>
      <c r="AB2691" s="195">
        <v>37050.875011574099</v>
      </c>
      <c r="AC2691" s="195">
        <v>37050.875011574099</v>
      </c>
    </row>
    <row r="2692" spans="1:29" x14ac:dyDescent="0.25">
      <c r="A2692" s="43" t="str">
        <f t="shared" si="206"/>
        <v>US Natural Gas Financial</v>
      </c>
      <c r="B2692" s="43" t="str">
        <f t="shared" si="207"/>
        <v>US</v>
      </c>
      <c r="C2692" s="43" t="str">
        <f t="shared" si="208"/>
        <v>Natural Gas</v>
      </c>
      <c r="D2692" s="43" t="str">
        <f t="shared" si="209"/>
        <v>Financial</v>
      </c>
      <c r="E2692" s="43">
        <f>IF(VLOOKUP(S2692,'DD-Lookup'!$J$6:$L$50,3,FALSE)="Monthly",(YEAR(AC2692)-YEAR(AB2692))*12+MONTH(AC2692)-MONTH(AB2692)+1,(AC2692-AB2692+1))</f>
        <v>30</v>
      </c>
      <c r="F2692" s="210">
        <f t="shared" si="210"/>
        <v>150000</v>
      </c>
      <c r="G2692" s="199">
        <v>1355011</v>
      </c>
      <c r="H2692" s="195">
        <v>37049.379224536999</v>
      </c>
      <c r="I2692" t="s">
        <v>2465</v>
      </c>
      <c r="M2692" t="s">
        <v>3341</v>
      </c>
      <c r="N2692" t="s">
        <v>2476</v>
      </c>
      <c r="O2692" t="s">
        <v>2385</v>
      </c>
      <c r="P2692" s="196">
        <v>5000</v>
      </c>
      <c r="S2692" t="s">
        <v>3342</v>
      </c>
      <c r="T2692" t="s">
        <v>3557</v>
      </c>
      <c r="U2692" s="198">
        <v>1.7</v>
      </c>
      <c r="V2692" t="s">
        <v>3386</v>
      </c>
      <c r="W2692" t="s">
        <v>2381</v>
      </c>
      <c r="X2692" t="s">
        <v>2382</v>
      </c>
      <c r="Y2692" t="s">
        <v>3575</v>
      </c>
      <c r="Z2692" t="s">
        <v>2995</v>
      </c>
      <c r="AA2692" t="s">
        <v>879</v>
      </c>
      <c r="AB2692" s="195">
        <v>37135.875011574099</v>
      </c>
      <c r="AC2692" s="195">
        <v>37164.875011574099</v>
      </c>
    </row>
    <row r="2693" spans="1:29" x14ac:dyDescent="0.25">
      <c r="A2693" s="43" t="str">
        <f t="shared" si="206"/>
        <v>US Crude Financial</v>
      </c>
      <c r="B2693" s="43" t="str">
        <f t="shared" si="207"/>
        <v>US</v>
      </c>
      <c r="C2693" s="43" t="str">
        <f t="shared" si="208"/>
        <v>Crude</v>
      </c>
      <c r="D2693" s="43" t="str">
        <f t="shared" si="209"/>
        <v>Financial</v>
      </c>
      <c r="E2693" s="43">
        <f>IF(VLOOKUP(S2693,'DD-Lookup'!$J$6:$L$50,3,FALSE)="Monthly",(YEAR(AC2693)-YEAR(AB2693))*12+MONTH(AC2693)-MONTH(AB2693)+1,(AC2693-AB2693+1))</f>
        <v>1</v>
      </c>
      <c r="F2693" s="210">
        <f t="shared" si="210"/>
        <v>50000</v>
      </c>
      <c r="G2693" s="199">
        <v>1355010</v>
      </c>
      <c r="H2693" s="195">
        <v>37049.379224536999</v>
      </c>
      <c r="I2693" t="s">
        <v>2652</v>
      </c>
      <c r="M2693" t="s">
        <v>3437</v>
      </c>
      <c r="N2693" t="s">
        <v>2653</v>
      </c>
      <c r="O2693" t="s">
        <v>3359</v>
      </c>
      <c r="Q2693" s="196">
        <v>50000</v>
      </c>
      <c r="S2693" t="s">
        <v>3347</v>
      </c>
      <c r="T2693" t="s">
        <v>3557</v>
      </c>
      <c r="U2693" s="198">
        <v>27.74</v>
      </c>
      <c r="V2693" t="s">
        <v>2654</v>
      </c>
      <c r="W2693" t="s">
        <v>2655</v>
      </c>
      <c r="X2693" t="s">
        <v>2656</v>
      </c>
      <c r="Y2693" t="s">
        <v>2778</v>
      </c>
      <c r="Z2693" t="s">
        <v>2995</v>
      </c>
      <c r="AA2693">
        <v>115480</v>
      </c>
      <c r="AB2693" s="195">
        <v>37073</v>
      </c>
      <c r="AC2693" s="195">
        <v>37103</v>
      </c>
    </row>
    <row r="2694" spans="1:29" x14ac:dyDescent="0.25">
      <c r="A2694" s="43" t="str">
        <f t="shared" si="206"/>
        <v>US Natural Gas Physical</v>
      </c>
      <c r="B2694" s="43" t="str">
        <f t="shared" si="207"/>
        <v>US</v>
      </c>
      <c r="C2694" s="43" t="str">
        <f t="shared" si="208"/>
        <v>Natural Gas</v>
      </c>
      <c r="D2694" s="43" t="str">
        <f t="shared" si="209"/>
        <v>Physical</v>
      </c>
      <c r="E2694" s="43">
        <f>IF(VLOOKUP(S2694,'DD-Lookup'!$J$6:$L$50,3,FALSE)="Monthly",(YEAR(AC2694)-YEAR(AB2694))*12+MONTH(AC2694)-MONTH(AB2694)+1,(AC2694-AB2694+1))</f>
        <v>1</v>
      </c>
      <c r="F2694" s="210">
        <f t="shared" si="210"/>
        <v>12000</v>
      </c>
      <c r="G2694" s="199">
        <v>1355012</v>
      </c>
      <c r="H2694" s="195">
        <v>37049.379236111097</v>
      </c>
      <c r="I2694" t="s">
        <v>2183</v>
      </c>
      <c r="M2694" t="s">
        <v>3341</v>
      </c>
      <c r="N2694" t="s">
        <v>3747</v>
      </c>
      <c r="O2694" t="s">
        <v>1636</v>
      </c>
      <c r="Q2694" s="196">
        <v>12000</v>
      </c>
      <c r="S2694" t="s">
        <v>3342</v>
      </c>
      <c r="T2694" t="s">
        <v>3557</v>
      </c>
      <c r="U2694" s="198">
        <v>3.5474999999999999</v>
      </c>
      <c r="V2694" t="s">
        <v>2184</v>
      </c>
      <c r="W2694" t="s">
        <v>2366</v>
      </c>
      <c r="X2694" t="s">
        <v>3093</v>
      </c>
      <c r="Y2694" t="s">
        <v>2469</v>
      </c>
      <c r="Z2694" t="s">
        <v>2995</v>
      </c>
      <c r="AA2694">
        <v>837342</v>
      </c>
      <c r="AB2694" s="195">
        <v>37050.875011574099</v>
      </c>
      <c r="AC2694" s="195">
        <v>37050.875011574099</v>
      </c>
    </row>
    <row r="2695" spans="1:29" x14ac:dyDescent="0.25">
      <c r="A2695" s="43" t="str">
        <f t="shared" si="206"/>
        <v xml:space="preserve"> Natural Gas Physical</v>
      </c>
      <c r="B2695" s="43" t="str">
        <f t="shared" si="207"/>
        <v/>
      </c>
      <c r="C2695" s="43" t="str">
        <f t="shared" si="208"/>
        <v>Natural Gas</v>
      </c>
      <c r="D2695" s="43" t="str">
        <f t="shared" si="209"/>
        <v>Physical</v>
      </c>
      <c r="E2695" s="43">
        <f>IF(VLOOKUP(S2695,'DD-Lookup'!$J$6:$L$50,3,FALSE)="Monthly",(YEAR(AC2695)-YEAR(AB2695))*12+MONTH(AC2695)-MONTH(AB2695)+1,(AC2695-AB2695+1))</f>
        <v>1</v>
      </c>
      <c r="F2695" s="210">
        <f t="shared" si="210"/>
        <v>10000</v>
      </c>
      <c r="G2695" s="199">
        <v>1355013</v>
      </c>
      <c r="H2695" s="195">
        <v>37049.379247685203</v>
      </c>
      <c r="I2695" t="s">
        <v>2395</v>
      </c>
      <c r="M2695" t="s">
        <v>3341</v>
      </c>
      <c r="N2695" t="s">
        <v>2492</v>
      </c>
      <c r="O2695" t="s">
        <v>507</v>
      </c>
      <c r="Q2695" s="196">
        <v>10000</v>
      </c>
      <c r="S2695" t="s">
        <v>3342</v>
      </c>
      <c r="T2695" t="s">
        <v>3557</v>
      </c>
      <c r="U2695" s="198">
        <v>3.77</v>
      </c>
      <c r="V2695" t="s">
        <v>4172</v>
      </c>
      <c r="W2695" t="s">
        <v>2493</v>
      </c>
      <c r="X2695" t="s">
        <v>2494</v>
      </c>
      <c r="Y2695" t="s">
        <v>2469</v>
      </c>
      <c r="Z2695" t="s">
        <v>2995</v>
      </c>
      <c r="AA2695">
        <v>837344</v>
      </c>
      <c r="AB2695" s="195">
        <v>37050.875011574099</v>
      </c>
      <c r="AC2695" s="195">
        <v>37050.875011574099</v>
      </c>
    </row>
    <row r="2696" spans="1:29" x14ac:dyDescent="0.25">
      <c r="A2696" s="43" t="str">
        <f t="shared" si="206"/>
        <v>US Natural Gas Physical</v>
      </c>
      <c r="B2696" s="43" t="str">
        <f t="shared" si="207"/>
        <v>US</v>
      </c>
      <c r="C2696" s="43" t="str">
        <f t="shared" si="208"/>
        <v>Natural Gas</v>
      </c>
      <c r="D2696" s="43" t="str">
        <f t="shared" si="209"/>
        <v>Physical</v>
      </c>
      <c r="E2696" s="43">
        <f>IF(VLOOKUP(S2696,'DD-Lookup'!$J$6:$L$50,3,FALSE)="Monthly",(YEAR(AC2696)-YEAR(AB2696))*12+MONTH(AC2696)-MONTH(AB2696)+1,(AC2696-AB2696+1))</f>
        <v>1</v>
      </c>
      <c r="F2696" s="210">
        <f t="shared" si="210"/>
        <v>10000</v>
      </c>
      <c r="G2696" s="199">
        <v>1355014</v>
      </c>
      <c r="H2696" s="195">
        <v>37049.379259259302</v>
      </c>
      <c r="I2696" t="s">
        <v>2244</v>
      </c>
      <c r="M2696" t="s">
        <v>3341</v>
      </c>
      <c r="N2696" t="s">
        <v>3747</v>
      </c>
      <c r="O2696" t="s">
        <v>1630</v>
      </c>
      <c r="P2696" s="196">
        <v>10000</v>
      </c>
      <c r="S2696" t="s">
        <v>3342</v>
      </c>
      <c r="T2696" t="s">
        <v>3557</v>
      </c>
      <c r="U2696" s="198">
        <v>3.71</v>
      </c>
      <c r="V2696" t="s">
        <v>3892</v>
      </c>
      <c r="W2696" t="s">
        <v>2175</v>
      </c>
      <c r="X2696" t="s">
        <v>2176</v>
      </c>
      <c r="Y2696" t="s">
        <v>2469</v>
      </c>
      <c r="Z2696" t="s">
        <v>2995</v>
      </c>
      <c r="AA2696">
        <v>837343</v>
      </c>
      <c r="AB2696" s="195">
        <v>37050.875011574099</v>
      </c>
      <c r="AC2696" s="195">
        <v>37050.875011574099</v>
      </c>
    </row>
    <row r="2697" spans="1:29" x14ac:dyDescent="0.25">
      <c r="A2697" s="43" t="str">
        <f t="shared" si="206"/>
        <v xml:space="preserve"> Natural Gas Physical</v>
      </c>
      <c r="B2697" s="43" t="str">
        <f t="shared" si="207"/>
        <v/>
      </c>
      <c r="C2697" s="43" t="str">
        <f t="shared" si="208"/>
        <v>Natural Gas</v>
      </c>
      <c r="D2697" s="43" t="str">
        <f t="shared" si="209"/>
        <v>Physical</v>
      </c>
      <c r="E2697" s="43">
        <f>IF(VLOOKUP(S2697,'DD-Lookup'!$J$6:$L$50,3,FALSE)="Monthly",(YEAR(AC2697)-YEAR(AB2697))*12+MONTH(AC2697)-MONTH(AB2697)+1,(AC2697-AB2697+1))</f>
        <v>1</v>
      </c>
      <c r="F2697" s="210">
        <f t="shared" si="210"/>
        <v>5000</v>
      </c>
      <c r="G2697" s="199">
        <v>1355016</v>
      </c>
      <c r="H2697" s="195">
        <v>37049.379282407397</v>
      </c>
      <c r="I2697" t="s">
        <v>2505</v>
      </c>
      <c r="M2697" t="s">
        <v>3341</v>
      </c>
      <c r="N2697" t="s">
        <v>3104</v>
      </c>
      <c r="O2697" t="s">
        <v>776</v>
      </c>
      <c r="P2697" s="196">
        <v>5000</v>
      </c>
      <c r="S2697" t="s">
        <v>3719</v>
      </c>
      <c r="T2697" t="s">
        <v>3105</v>
      </c>
      <c r="U2697" s="198">
        <v>4.1100000000000003</v>
      </c>
      <c r="V2697" t="s">
        <v>2570</v>
      </c>
      <c r="W2697" t="s">
        <v>1770</v>
      </c>
      <c r="X2697" t="s">
        <v>3726</v>
      </c>
      <c r="Y2697" t="s">
        <v>2469</v>
      </c>
      <c r="Z2697" t="s">
        <v>2996</v>
      </c>
      <c r="AA2697">
        <v>837345</v>
      </c>
      <c r="AB2697" s="195">
        <v>37050.875011574099</v>
      </c>
      <c r="AC2697" s="195">
        <v>37050.875011574099</v>
      </c>
    </row>
    <row r="2698" spans="1:29" x14ac:dyDescent="0.25">
      <c r="A2698" s="43" t="str">
        <f t="shared" si="206"/>
        <v>US Natural Gas Physical</v>
      </c>
      <c r="B2698" s="43" t="str">
        <f t="shared" si="207"/>
        <v>US</v>
      </c>
      <c r="C2698" s="43" t="str">
        <f t="shared" si="208"/>
        <v>Natural Gas</v>
      </c>
      <c r="D2698" s="43" t="str">
        <f t="shared" si="209"/>
        <v>Physical</v>
      </c>
      <c r="E2698" s="43">
        <f>IF(VLOOKUP(S2698,'DD-Lookup'!$J$6:$L$50,3,FALSE)="Monthly",(YEAR(AC2698)-YEAR(AB2698))*12+MONTH(AC2698)-MONTH(AB2698)+1,(AC2698-AB2698+1))</f>
        <v>1</v>
      </c>
      <c r="F2698" s="210">
        <f t="shared" si="210"/>
        <v>50</v>
      </c>
      <c r="G2698" s="199">
        <v>1355017</v>
      </c>
      <c r="H2698" s="195">
        <v>37049.379305555602</v>
      </c>
      <c r="I2698" t="s">
        <v>2394</v>
      </c>
      <c r="M2698" t="s">
        <v>3341</v>
      </c>
      <c r="N2698" t="s">
        <v>3747</v>
      </c>
      <c r="O2698" t="s">
        <v>442</v>
      </c>
      <c r="P2698" s="196">
        <v>50</v>
      </c>
      <c r="S2698" t="s">
        <v>3342</v>
      </c>
      <c r="T2698" t="s">
        <v>3557</v>
      </c>
      <c r="U2698" s="198">
        <v>3.77</v>
      </c>
      <c r="V2698" t="s">
        <v>3852</v>
      </c>
      <c r="W2698" t="s">
        <v>2509</v>
      </c>
      <c r="X2698" t="s">
        <v>2510</v>
      </c>
      <c r="Y2698" t="s">
        <v>2469</v>
      </c>
      <c r="Z2698" t="s">
        <v>2995</v>
      </c>
      <c r="AA2698">
        <v>837346</v>
      </c>
      <c r="AB2698" s="195">
        <v>37050.875011574099</v>
      </c>
      <c r="AC2698" s="195">
        <v>37050.875011574099</v>
      </c>
    </row>
    <row r="2699" spans="1:29" x14ac:dyDescent="0.25">
      <c r="A2699" s="43" t="str">
        <f t="shared" ref="A2699:A2762" si="211">B2699&amp;" "&amp;C2699&amp;" "&amp;D2699</f>
        <v>US Crude Financial</v>
      </c>
      <c r="B2699" s="43" t="str">
        <f t="shared" ref="B2699:B2762" si="212">IF((LEFT(N2699,2)="US"),"US","")</f>
        <v>US</v>
      </c>
      <c r="C2699" s="43" t="str">
        <f t="shared" ref="C2699:C2762" si="213">M2699</f>
        <v>Crude</v>
      </c>
      <c r="D2699" s="43" t="str">
        <f t="shared" ref="D2699:D2762" si="214">IF(ISNUMBER(FIND("Phy",N2699))=TRUE,"Physical","Financial")</f>
        <v>Financial</v>
      </c>
      <c r="E2699" s="43">
        <f>IF(VLOOKUP(S2699,'DD-Lookup'!$J$6:$L$50,3,FALSE)="Monthly",(YEAR(AC2699)-YEAR(AB2699))*12+MONTH(AC2699)-MONTH(AB2699)+1,(AC2699-AB2699+1))</f>
        <v>1</v>
      </c>
      <c r="F2699" s="210">
        <f t="shared" ref="F2699:F2762" si="215">E2699*SUM(P2699:Q2699)</f>
        <v>50000</v>
      </c>
      <c r="G2699" s="199">
        <v>1355019</v>
      </c>
      <c r="H2699" s="195">
        <v>37049.379363425898</v>
      </c>
      <c r="I2699" t="s">
        <v>2280</v>
      </c>
      <c r="M2699" t="s">
        <v>3437</v>
      </c>
      <c r="N2699" t="s">
        <v>2653</v>
      </c>
      <c r="O2699" t="s">
        <v>3359</v>
      </c>
      <c r="Q2699" s="196">
        <v>50000</v>
      </c>
      <c r="S2699" t="s">
        <v>3347</v>
      </c>
      <c r="T2699" t="s">
        <v>3557</v>
      </c>
      <c r="U2699" s="198">
        <v>27.76</v>
      </c>
      <c r="V2699" t="s">
        <v>3468</v>
      </c>
      <c r="W2699" t="s">
        <v>2655</v>
      </c>
      <c r="X2699" t="s">
        <v>2656</v>
      </c>
      <c r="Y2699" t="s">
        <v>2778</v>
      </c>
      <c r="Z2699" t="s">
        <v>2995</v>
      </c>
      <c r="AA2699">
        <v>115481</v>
      </c>
      <c r="AB2699" s="195">
        <v>37073</v>
      </c>
      <c r="AC2699" s="195">
        <v>37103</v>
      </c>
    </row>
    <row r="2700" spans="1:29" x14ac:dyDescent="0.25">
      <c r="A2700" s="43" t="str">
        <f t="shared" si="211"/>
        <v>US Natural Gas Physical</v>
      </c>
      <c r="B2700" s="43" t="str">
        <f t="shared" si="212"/>
        <v>US</v>
      </c>
      <c r="C2700" s="43" t="str">
        <f t="shared" si="213"/>
        <v>Natural Gas</v>
      </c>
      <c r="D2700" s="43" t="str">
        <f t="shared" si="214"/>
        <v>Physical</v>
      </c>
      <c r="E2700" s="43">
        <f>IF(VLOOKUP(S2700,'DD-Lookup'!$J$6:$L$50,3,FALSE)="Monthly",(YEAR(AC2700)-YEAR(AB2700))*12+MONTH(AC2700)-MONTH(AB2700)+1,(AC2700-AB2700+1))</f>
        <v>1</v>
      </c>
      <c r="F2700" s="210">
        <f t="shared" si="215"/>
        <v>16235</v>
      </c>
      <c r="G2700" s="199">
        <v>1355020</v>
      </c>
      <c r="H2700" s="195">
        <v>37049.379374999997</v>
      </c>
      <c r="I2700" t="s">
        <v>2322</v>
      </c>
      <c r="M2700" t="s">
        <v>3341</v>
      </c>
      <c r="N2700" t="s">
        <v>3747</v>
      </c>
      <c r="O2700" t="s">
        <v>393</v>
      </c>
      <c r="Q2700" s="196">
        <v>16235</v>
      </c>
      <c r="S2700" t="s">
        <v>3342</v>
      </c>
      <c r="T2700" t="s">
        <v>3557</v>
      </c>
      <c r="U2700" s="198">
        <v>3.4849999999999999</v>
      </c>
      <c r="V2700" t="s">
        <v>3501</v>
      </c>
      <c r="W2700" t="s">
        <v>2347</v>
      </c>
      <c r="X2700" t="s">
        <v>2484</v>
      </c>
      <c r="Y2700" t="s">
        <v>2469</v>
      </c>
      <c r="Z2700" t="s">
        <v>2995</v>
      </c>
      <c r="AA2700">
        <v>837348</v>
      </c>
      <c r="AB2700" s="195">
        <v>37050.875011574099</v>
      </c>
      <c r="AC2700" s="195">
        <v>37050.875011574099</v>
      </c>
    </row>
    <row r="2701" spans="1:29" x14ac:dyDescent="0.25">
      <c r="A2701" s="43" t="str">
        <f t="shared" si="211"/>
        <v>US Natural Gas Physical</v>
      </c>
      <c r="B2701" s="43" t="str">
        <f t="shared" si="212"/>
        <v>US</v>
      </c>
      <c r="C2701" s="43" t="str">
        <f t="shared" si="213"/>
        <v>Natural Gas</v>
      </c>
      <c r="D2701" s="43" t="str">
        <f t="shared" si="214"/>
        <v>Physical</v>
      </c>
      <c r="E2701" s="43">
        <f>IF(VLOOKUP(S2701,'DD-Lookup'!$J$6:$L$50,3,FALSE)="Monthly",(YEAR(AC2701)-YEAR(AB2701))*12+MONTH(AC2701)-MONTH(AB2701)+1,(AC2701-AB2701+1))</f>
        <v>1</v>
      </c>
      <c r="F2701" s="210">
        <f t="shared" si="215"/>
        <v>10000</v>
      </c>
      <c r="G2701" s="199">
        <v>1355021</v>
      </c>
      <c r="H2701" s="195">
        <v>37049.379386574103</v>
      </c>
      <c r="I2701" t="s">
        <v>3109</v>
      </c>
      <c r="M2701" t="s">
        <v>3341</v>
      </c>
      <c r="N2701" t="s">
        <v>3747</v>
      </c>
      <c r="O2701" t="s">
        <v>2741</v>
      </c>
      <c r="P2701" s="196">
        <v>10000</v>
      </c>
      <c r="S2701" t="s">
        <v>3342</v>
      </c>
      <c r="T2701" t="s">
        <v>3557</v>
      </c>
      <c r="U2701" s="198">
        <v>3.9550000000000001</v>
      </c>
      <c r="V2701" t="s">
        <v>3732</v>
      </c>
      <c r="W2701" t="s">
        <v>3138</v>
      </c>
      <c r="X2701" t="s">
        <v>3081</v>
      </c>
      <c r="Y2701" t="s">
        <v>2469</v>
      </c>
      <c r="Z2701" t="s">
        <v>2995</v>
      </c>
      <c r="AA2701">
        <v>837349</v>
      </c>
      <c r="AB2701" s="195">
        <v>37050.875011574099</v>
      </c>
      <c r="AC2701" s="195">
        <v>37050.875011574099</v>
      </c>
    </row>
    <row r="2702" spans="1:29" x14ac:dyDescent="0.25">
      <c r="A2702" s="43" t="str">
        <f t="shared" si="211"/>
        <v>US Natural Gas Physical</v>
      </c>
      <c r="B2702" s="43" t="str">
        <f t="shared" si="212"/>
        <v>US</v>
      </c>
      <c r="C2702" s="43" t="str">
        <f t="shared" si="213"/>
        <v>Natural Gas</v>
      </c>
      <c r="D2702" s="43" t="str">
        <f t="shared" si="214"/>
        <v>Physical</v>
      </c>
      <c r="E2702" s="43">
        <f>IF(VLOOKUP(S2702,'DD-Lookup'!$J$6:$L$50,3,FALSE)="Monthly",(YEAR(AC2702)-YEAR(AB2702))*12+MONTH(AC2702)-MONTH(AB2702)+1,(AC2702-AB2702+1))</f>
        <v>1</v>
      </c>
      <c r="F2702" s="210">
        <f t="shared" si="215"/>
        <v>1400</v>
      </c>
      <c r="G2702" s="199">
        <v>1355022</v>
      </c>
      <c r="H2702" s="195">
        <v>37049.379421296202</v>
      </c>
      <c r="I2702" t="s">
        <v>807</v>
      </c>
      <c r="M2702" t="s">
        <v>3341</v>
      </c>
      <c r="N2702" t="s">
        <v>3747</v>
      </c>
      <c r="O2702" t="s">
        <v>442</v>
      </c>
      <c r="Q2702" s="196">
        <v>1400</v>
      </c>
      <c r="S2702" t="s">
        <v>3342</v>
      </c>
      <c r="T2702" t="s">
        <v>3557</v>
      </c>
      <c r="U2702" s="198">
        <v>3.78</v>
      </c>
      <c r="V2702" t="s">
        <v>808</v>
      </c>
      <c r="W2702" t="s">
        <v>2509</v>
      </c>
      <c r="X2702" t="s">
        <v>2510</v>
      </c>
      <c r="Y2702" t="s">
        <v>2469</v>
      </c>
      <c r="Z2702" t="s">
        <v>2995</v>
      </c>
      <c r="AA2702">
        <v>837350</v>
      </c>
      <c r="AB2702" s="195">
        <v>37050.875011574099</v>
      </c>
      <c r="AC2702" s="195">
        <v>37050.875011574099</v>
      </c>
    </row>
    <row r="2703" spans="1:29" x14ac:dyDescent="0.25">
      <c r="A2703" s="43" t="str">
        <f t="shared" si="211"/>
        <v>US Crude Financial</v>
      </c>
      <c r="B2703" s="43" t="str">
        <f t="shared" si="212"/>
        <v>US</v>
      </c>
      <c r="C2703" s="43" t="str">
        <f t="shared" si="213"/>
        <v>Crude</v>
      </c>
      <c r="D2703" s="43" t="str">
        <f t="shared" si="214"/>
        <v>Financial</v>
      </c>
      <c r="E2703" s="43">
        <f>IF(VLOOKUP(S2703,'DD-Lookup'!$J$6:$L$50,3,FALSE)="Monthly",(YEAR(AC2703)-YEAR(AB2703))*12+MONTH(AC2703)-MONTH(AB2703)+1,(AC2703-AB2703+1))</f>
        <v>1</v>
      </c>
      <c r="F2703" s="210">
        <f t="shared" si="215"/>
        <v>50000</v>
      </c>
      <c r="G2703" s="199">
        <v>1355023</v>
      </c>
      <c r="H2703" s="195">
        <v>37049.379421296202</v>
      </c>
      <c r="I2703" t="s">
        <v>2280</v>
      </c>
      <c r="M2703" t="s">
        <v>3437</v>
      </c>
      <c r="N2703" t="s">
        <v>2653</v>
      </c>
      <c r="O2703" t="s">
        <v>3359</v>
      </c>
      <c r="P2703" s="196">
        <v>50000</v>
      </c>
      <c r="S2703" t="s">
        <v>3347</v>
      </c>
      <c r="T2703" t="s">
        <v>3557</v>
      </c>
      <c r="U2703" s="198">
        <v>27.74</v>
      </c>
      <c r="V2703" t="s">
        <v>3722</v>
      </c>
      <c r="W2703" t="s">
        <v>2655</v>
      </c>
      <c r="X2703" t="s">
        <v>2656</v>
      </c>
      <c r="Y2703" t="s">
        <v>2778</v>
      </c>
      <c r="Z2703" t="s">
        <v>2995</v>
      </c>
      <c r="AA2703">
        <v>115482</v>
      </c>
      <c r="AB2703" s="195">
        <v>37073</v>
      </c>
      <c r="AC2703" s="195">
        <v>37103</v>
      </c>
    </row>
    <row r="2704" spans="1:29" x14ac:dyDescent="0.25">
      <c r="A2704" s="43" t="str">
        <f t="shared" si="211"/>
        <v>US Natural Gas Physical</v>
      </c>
      <c r="B2704" s="43" t="str">
        <f t="shared" si="212"/>
        <v>US</v>
      </c>
      <c r="C2704" s="43" t="str">
        <f t="shared" si="213"/>
        <v>Natural Gas</v>
      </c>
      <c r="D2704" s="43" t="str">
        <f t="shared" si="214"/>
        <v>Physical</v>
      </c>
      <c r="E2704" s="43">
        <f>IF(VLOOKUP(S2704,'DD-Lookup'!$J$6:$L$50,3,FALSE)="Monthly",(YEAR(AC2704)-YEAR(AB2704))*12+MONTH(AC2704)-MONTH(AB2704)+1,(AC2704-AB2704+1))</f>
        <v>1</v>
      </c>
      <c r="F2704" s="210">
        <f t="shared" si="215"/>
        <v>10000</v>
      </c>
      <c r="G2704" s="199">
        <v>1355024</v>
      </c>
      <c r="H2704" s="195">
        <v>37049.379444444399</v>
      </c>
      <c r="I2704" t="s">
        <v>2172</v>
      </c>
      <c r="M2704" t="s">
        <v>3341</v>
      </c>
      <c r="N2704" t="s">
        <v>3747</v>
      </c>
      <c r="O2704" t="s">
        <v>393</v>
      </c>
      <c r="P2704" s="196">
        <v>10000</v>
      </c>
      <c r="S2704" t="s">
        <v>3342</v>
      </c>
      <c r="T2704" t="s">
        <v>3557</v>
      </c>
      <c r="U2704" s="198">
        <v>3.4750000000000001</v>
      </c>
      <c r="V2704" t="s">
        <v>3848</v>
      </c>
      <c r="W2704" t="s">
        <v>2347</v>
      </c>
      <c r="X2704" t="s">
        <v>2484</v>
      </c>
      <c r="Y2704" t="s">
        <v>2469</v>
      </c>
      <c r="Z2704" t="s">
        <v>2995</v>
      </c>
      <c r="AA2704">
        <v>837351</v>
      </c>
      <c r="AB2704" s="195">
        <v>37050.875011574099</v>
      </c>
      <c r="AC2704" s="195">
        <v>37050.875011574099</v>
      </c>
    </row>
    <row r="2705" spans="1:29" x14ac:dyDescent="0.25">
      <c r="A2705" s="43" t="str">
        <f t="shared" si="211"/>
        <v>US Natural Gas Physical</v>
      </c>
      <c r="B2705" s="43" t="str">
        <f t="shared" si="212"/>
        <v>US</v>
      </c>
      <c r="C2705" s="43" t="str">
        <f t="shared" si="213"/>
        <v>Natural Gas</v>
      </c>
      <c r="D2705" s="43" t="str">
        <f t="shared" si="214"/>
        <v>Physical</v>
      </c>
      <c r="E2705" s="43">
        <f>IF(VLOOKUP(S2705,'DD-Lookup'!$J$6:$L$50,3,FALSE)="Monthly",(YEAR(AC2705)-YEAR(AB2705))*12+MONTH(AC2705)-MONTH(AB2705)+1,(AC2705-AB2705+1))</f>
        <v>1</v>
      </c>
      <c r="F2705" s="210">
        <f t="shared" si="215"/>
        <v>7000</v>
      </c>
      <c r="G2705" s="199">
        <v>1355026</v>
      </c>
      <c r="H2705" s="195">
        <v>37049.379456018498</v>
      </c>
      <c r="I2705" t="s">
        <v>3360</v>
      </c>
      <c r="M2705" t="s">
        <v>3341</v>
      </c>
      <c r="N2705" t="s">
        <v>3747</v>
      </c>
      <c r="O2705" t="s">
        <v>464</v>
      </c>
      <c r="P2705" s="196">
        <v>7000</v>
      </c>
      <c r="S2705" t="s">
        <v>3342</v>
      </c>
      <c r="T2705" t="s">
        <v>3557</v>
      </c>
      <c r="U2705" s="198">
        <v>3.79</v>
      </c>
      <c r="V2705" t="s">
        <v>3196</v>
      </c>
      <c r="W2705" t="s">
        <v>2509</v>
      </c>
      <c r="X2705" t="s">
        <v>2510</v>
      </c>
      <c r="Y2705" t="s">
        <v>2469</v>
      </c>
      <c r="Z2705" t="s">
        <v>2995</v>
      </c>
      <c r="AA2705">
        <v>837353</v>
      </c>
      <c r="AB2705" s="195">
        <v>37050.875011574099</v>
      </c>
      <c r="AC2705" s="195">
        <v>37050.875011574099</v>
      </c>
    </row>
    <row r="2706" spans="1:29" x14ac:dyDescent="0.25">
      <c r="A2706" s="43" t="str">
        <f t="shared" si="211"/>
        <v>US Natural Gas Physical</v>
      </c>
      <c r="B2706" s="43" t="str">
        <f t="shared" si="212"/>
        <v>US</v>
      </c>
      <c r="C2706" s="43" t="str">
        <f t="shared" si="213"/>
        <v>Natural Gas</v>
      </c>
      <c r="D2706" s="43" t="str">
        <f t="shared" si="214"/>
        <v>Physical</v>
      </c>
      <c r="E2706" s="43">
        <f>IF(VLOOKUP(S2706,'DD-Lookup'!$J$6:$L$50,3,FALSE)="Monthly",(YEAR(AC2706)-YEAR(AB2706))*12+MONTH(AC2706)-MONTH(AB2706)+1,(AC2706-AB2706+1))</f>
        <v>1</v>
      </c>
      <c r="F2706" s="210">
        <f t="shared" si="215"/>
        <v>10000</v>
      </c>
      <c r="G2706" s="199">
        <v>1355028</v>
      </c>
      <c r="H2706" s="195">
        <v>37049.379490740699</v>
      </c>
      <c r="I2706" t="s">
        <v>2396</v>
      </c>
      <c r="M2706" t="s">
        <v>3341</v>
      </c>
      <c r="N2706" t="s">
        <v>3747</v>
      </c>
      <c r="O2706" t="s">
        <v>2741</v>
      </c>
      <c r="P2706" s="196">
        <v>10000</v>
      </c>
      <c r="S2706" t="s">
        <v>3342</v>
      </c>
      <c r="T2706" t="s">
        <v>3557</v>
      </c>
      <c r="U2706" s="198">
        <v>3.95</v>
      </c>
      <c r="V2706" t="s">
        <v>3736</v>
      </c>
      <c r="W2706" t="s">
        <v>3138</v>
      </c>
      <c r="X2706" t="s">
        <v>3081</v>
      </c>
      <c r="Y2706" t="s">
        <v>2469</v>
      </c>
      <c r="Z2706" t="s">
        <v>2995</v>
      </c>
      <c r="AA2706">
        <v>837354</v>
      </c>
      <c r="AB2706" s="195">
        <v>37050.875011574099</v>
      </c>
      <c r="AC2706" s="195">
        <v>37050.875011574099</v>
      </c>
    </row>
    <row r="2707" spans="1:29" x14ac:dyDescent="0.25">
      <c r="A2707" s="43" t="str">
        <f t="shared" si="211"/>
        <v>US Natural Gas Physical</v>
      </c>
      <c r="B2707" s="43" t="str">
        <f t="shared" si="212"/>
        <v>US</v>
      </c>
      <c r="C2707" s="43" t="str">
        <f t="shared" si="213"/>
        <v>Natural Gas</v>
      </c>
      <c r="D2707" s="43" t="str">
        <f t="shared" si="214"/>
        <v>Physical</v>
      </c>
      <c r="E2707" s="43">
        <f>IF(VLOOKUP(S2707,'DD-Lookup'!$J$6:$L$50,3,FALSE)="Monthly",(YEAR(AC2707)-YEAR(AB2707))*12+MONTH(AC2707)-MONTH(AB2707)+1,(AC2707-AB2707+1))</f>
        <v>1</v>
      </c>
      <c r="F2707" s="210">
        <f t="shared" si="215"/>
        <v>1022</v>
      </c>
      <c r="G2707" s="199">
        <v>1355029</v>
      </c>
      <c r="H2707" s="195">
        <v>37049.379513888904</v>
      </c>
      <c r="I2707" t="s">
        <v>3443</v>
      </c>
      <c r="M2707" t="s">
        <v>3341</v>
      </c>
      <c r="N2707" t="s">
        <v>3747</v>
      </c>
      <c r="O2707" t="s">
        <v>475</v>
      </c>
      <c r="P2707" s="196">
        <v>1022</v>
      </c>
      <c r="S2707" t="s">
        <v>3342</v>
      </c>
      <c r="T2707" t="s">
        <v>3557</v>
      </c>
      <c r="U2707" s="198">
        <v>5.6</v>
      </c>
      <c r="V2707" t="s">
        <v>2379</v>
      </c>
      <c r="W2707" t="s">
        <v>454</v>
      </c>
      <c r="X2707" t="s">
        <v>3092</v>
      </c>
      <c r="Y2707" t="s">
        <v>2469</v>
      </c>
      <c r="Z2707" t="s">
        <v>2995</v>
      </c>
      <c r="AA2707">
        <v>837355</v>
      </c>
      <c r="AB2707" s="195">
        <v>37050.875011574099</v>
      </c>
      <c r="AC2707" s="195">
        <v>37050.875011574099</v>
      </c>
    </row>
    <row r="2708" spans="1:29" x14ac:dyDescent="0.25">
      <c r="A2708" s="43" t="str">
        <f t="shared" si="211"/>
        <v>US Natural Gas Physical</v>
      </c>
      <c r="B2708" s="43" t="str">
        <f t="shared" si="212"/>
        <v>US</v>
      </c>
      <c r="C2708" s="43" t="str">
        <f t="shared" si="213"/>
        <v>Natural Gas</v>
      </c>
      <c r="D2708" s="43" t="str">
        <f t="shared" si="214"/>
        <v>Physical</v>
      </c>
      <c r="E2708" s="43">
        <f>IF(VLOOKUP(S2708,'DD-Lookup'!$J$6:$L$50,3,FALSE)="Monthly",(YEAR(AC2708)-YEAR(AB2708))*12+MONTH(AC2708)-MONTH(AB2708)+1,(AC2708-AB2708+1))</f>
        <v>1</v>
      </c>
      <c r="F2708" s="210">
        <f t="shared" si="215"/>
        <v>7821</v>
      </c>
      <c r="G2708" s="199">
        <v>1355032</v>
      </c>
      <c r="H2708" s="195">
        <v>37049.379525463002</v>
      </c>
      <c r="I2708" t="s">
        <v>3360</v>
      </c>
      <c r="M2708" t="s">
        <v>3341</v>
      </c>
      <c r="N2708" t="s">
        <v>3747</v>
      </c>
      <c r="O2708" t="s">
        <v>442</v>
      </c>
      <c r="Q2708" s="196">
        <v>7821</v>
      </c>
      <c r="S2708" t="s">
        <v>3342</v>
      </c>
      <c r="T2708" t="s">
        <v>3557</v>
      </c>
      <c r="U2708" s="198">
        <v>3.78</v>
      </c>
      <c r="V2708" t="s">
        <v>3196</v>
      </c>
      <c r="W2708" t="s">
        <v>2509</v>
      </c>
      <c r="X2708" t="s">
        <v>2510</v>
      </c>
      <c r="Y2708" t="s">
        <v>2469</v>
      </c>
      <c r="Z2708" t="s">
        <v>2995</v>
      </c>
      <c r="AA2708">
        <v>837356</v>
      </c>
      <c r="AB2708" s="195">
        <v>37050.875011574099</v>
      </c>
      <c r="AC2708" s="195">
        <v>37050.875011574099</v>
      </c>
    </row>
    <row r="2709" spans="1:29" x14ac:dyDescent="0.25">
      <c r="A2709" s="43" t="str">
        <f t="shared" si="211"/>
        <v>US Natural Gas Physical</v>
      </c>
      <c r="B2709" s="43" t="str">
        <f t="shared" si="212"/>
        <v>US</v>
      </c>
      <c r="C2709" s="43" t="str">
        <f t="shared" si="213"/>
        <v>Natural Gas</v>
      </c>
      <c r="D2709" s="43" t="str">
        <f t="shared" si="214"/>
        <v>Physical</v>
      </c>
      <c r="E2709" s="43">
        <f>IF(VLOOKUP(S2709,'DD-Lookup'!$J$6:$L$50,3,FALSE)="Monthly",(YEAR(AC2709)-YEAR(AB2709))*12+MONTH(AC2709)-MONTH(AB2709)+1,(AC2709-AB2709+1))</f>
        <v>1</v>
      </c>
      <c r="F2709" s="210">
        <f t="shared" si="215"/>
        <v>5000</v>
      </c>
      <c r="G2709" s="199">
        <v>1355035</v>
      </c>
      <c r="H2709" s="195">
        <v>37049.379664351902</v>
      </c>
      <c r="I2709" t="s">
        <v>2483</v>
      </c>
      <c r="M2709" t="s">
        <v>3341</v>
      </c>
      <c r="N2709" t="s">
        <v>3747</v>
      </c>
      <c r="O2709" t="s">
        <v>428</v>
      </c>
      <c r="Q2709" s="196">
        <v>5000</v>
      </c>
      <c r="S2709" t="s">
        <v>3342</v>
      </c>
      <c r="T2709" t="s">
        <v>3557</v>
      </c>
      <c r="U2709" s="198">
        <v>3.5550000000000002</v>
      </c>
      <c r="V2709" t="s">
        <v>2365</v>
      </c>
      <c r="W2709" t="s">
        <v>2498</v>
      </c>
      <c r="X2709" t="s">
        <v>2499</v>
      </c>
      <c r="Y2709" t="s">
        <v>2469</v>
      </c>
      <c r="Z2709" t="s">
        <v>2995</v>
      </c>
      <c r="AA2709">
        <v>837360</v>
      </c>
      <c r="AB2709" s="195">
        <v>37050.875011574099</v>
      </c>
      <c r="AC2709" s="195">
        <v>37050.875011574099</v>
      </c>
    </row>
    <row r="2710" spans="1:29" x14ac:dyDescent="0.25">
      <c r="A2710" s="43" t="str">
        <f t="shared" si="211"/>
        <v>US Natural Gas Physical</v>
      </c>
      <c r="B2710" s="43" t="str">
        <f t="shared" si="212"/>
        <v>US</v>
      </c>
      <c r="C2710" s="43" t="str">
        <f t="shared" si="213"/>
        <v>Natural Gas</v>
      </c>
      <c r="D2710" s="43" t="str">
        <f t="shared" si="214"/>
        <v>Physical</v>
      </c>
      <c r="E2710" s="43">
        <f>IF(VLOOKUP(S2710,'DD-Lookup'!$J$6:$L$50,3,FALSE)="Monthly",(YEAR(AC2710)-YEAR(AB2710))*12+MONTH(AC2710)-MONTH(AB2710)+1,(AC2710-AB2710+1))</f>
        <v>1</v>
      </c>
      <c r="F2710" s="210">
        <f t="shared" si="215"/>
        <v>4356</v>
      </c>
      <c r="G2710" s="199">
        <v>1355034</v>
      </c>
      <c r="H2710" s="195">
        <v>37049.379664351902</v>
      </c>
      <c r="I2710" t="s">
        <v>2483</v>
      </c>
      <c r="M2710" t="s">
        <v>3341</v>
      </c>
      <c r="N2710" t="s">
        <v>3747</v>
      </c>
      <c r="O2710" t="s">
        <v>529</v>
      </c>
      <c r="P2710" s="196">
        <v>4356</v>
      </c>
      <c r="S2710" t="s">
        <v>3342</v>
      </c>
      <c r="T2710" t="s">
        <v>3557</v>
      </c>
      <c r="U2710" s="198">
        <v>3.625</v>
      </c>
      <c r="V2710" t="s">
        <v>3633</v>
      </c>
      <c r="W2710" t="s">
        <v>2323</v>
      </c>
      <c r="X2710" t="s">
        <v>3920</v>
      </c>
      <c r="Y2710" t="s">
        <v>2469</v>
      </c>
      <c r="Z2710" t="s">
        <v>2995</v>
      </c>
      <c r="AA2710">
        <v>837359</v>
      </c>
      <c r="AB2710" s="195">
        <v>37050.875011574099</v>
      </c>
      <c r="AC2710" s="195">
        <v>37050.875011574099</v>
      </c>
    </row>
    <row r="2711" spans="1:29" x14ac:dyDescent="0.25">
      <c r="A2711" s="43" t="str">
        <f t="shared" si="211"/>
        <v>US Natural Gas Physical</v>
      </c>
      <c r="B2711" s="43" t="str">
        <f t="shared" si="212"/>
        <v>US</v>
      </c>
      <c r="C2711" s="43" t="str">
        <f t="shared" si="213"/>
        <v>Natural Gas</v>
      </c>
      <c r="D2711" s="43" t="str">
        <f t="shared" si="214"/>
        <v>Physical</v>
      </c>
      <c r="E2711" s="43">
        <f>IF(VLOOKUP(S2711,'DD-Lookup'!$J$6:$L$50,3,FALSE)="Monthly",(YEAR(AC2711)-YEAR(AB2711))*12+MONTH(AC2711)-MONTH(AB2711)+1,(AC2711-AB2711+1))</f>
        <v>1</v>
      </c>
      <c r="F2711" s="210">
        <f t="shared" si="215"/>
        <v>1500</v>
      </c>
      <c r="G2711" s="199">
        <v>1355036</v>
      </c>
      <c r="H2711" s="195">
        <v>37049.379687499997</v>
      </c>
      <c r="I2711" t="s">
        <v>2254</v>
      </c>
      <c r="M2711" t="s">
        <v>3341</v>
      </c>
      <c r="N2711" t="s">
        <v>3747</v>
      </c>
      <c r="O2711" t="s">
        <v>476</v>
      </c>
      <c r="P2711" s="196">
        <v>1500</v>
      </c>
      <c r="S2711" t="s">
        <v>3342</v>
      </c>
      <c r="T2711" t="s">
        <v>3557</v>
      </c>
      <c r="U2711" s="198">
        <v>3.5</v>
      </c>
      <c r="V2711" t="s">
        <v>4168</v>
      </c>
      <c r="W2711" t="s">
        <v>3099</v>
      </c>
      <c r="X2711" t="s">
        <v>3092</v>
      </c>
      <c r="Y2711" t="s">
        <v>2469</v>
      </c>
      <c r="Z2711" t="s">
        <v>2995</v>
      </c>
      <c r="AA2711">
        <v>837361</v>
      </c>
      <c r="AB2711" s="195">
        <v>37050.875011574099</v>
      </c>
      <c r="AC2711" s="195">
        <v>37050.875011574099</v>
      </c>
    </row>
    <row r="2712" spans="1:29" x14ac:dyDescent="0.25">
      <c r="A2712" s="43" t="str">
        <f t="shared" si="211"/>
        <v>US Natural Gas Physical</v>
      </c>
      <c r="B2712" s="43" t="str">
        <f t="shared" si="212"/>
        <v>US</v>
      </c>
      <c r="C2712" s="43" t="str">
        <f t="shared" si="213"/>
        <v>Natural Gas</v>
      </c>
      <c r="D2712" s="43" t="str">
        <f t="shared" si="214"/>
        <v>Physical</v>
      </c>
      <c r="E2712" s="43">
        <f>IF(VLOOKUP(S2712,'DD-Lookup'!$J$6:$L$50,3,FALSE)="Monthly",(YEAR(AC2712)-YEAR(AB2712))*12+MONTH(AC2712)-MONTH(AB2712)+1,(AC2712-AB2712+1))</f>
        <v>1</v>
      </c>
      <c r="F2712" s="210">
        <f t="shared" si="215"/>
        <v>5000</v>
      </c>
      <c r="G2712" s="199">
        <v>1355037</v>
      </c>
      <c r="H2712" s="195">
        <v>37049.379722222198</v>
      </c>
      <c r="I2712" t="s">
        <v>3360</v>
      </c>
      <c r="M2712" t="s">
        <v>3341</v>
      </c>
      <c r="N2712" t="s">
        <v>3747</v>
      </c>
      <c r="O2712" t="s">
        <v>468</v>
      </c>
      <c r="Q2712" s="196">
        <v>5000</v>
      </c>
      <c r="S2712" t="s">
        <v>3342</v>
      </c>
      <c r="T2712" t="s">
        <v>3557</v>
      </c>
      <c r="U2712" s="198">
        <v>3.3</v>
      </c>
      <c r="V2712" t="s">
        <v>2292</v>
      </c>
      <c r="W2712" t="s">
        <v>3091</v>
      </c>
      <c r="X2712" t="s">
        <v>3092</v>
      </c>
      <c r="Y2712" t="s">
        <v>2469</v>
      </c>
      <c r="Z2712" t="s">
        <v>2995</v>
      </c>
      <c r="AA2712">
        <v>837362</v>
      </c>
      <c r="AB2712" s="195">
        <v>37050.875011574099</v>
      </c>
      <c r="AC2712" s="195">
        <v>37050.875011574099</v>
      </c>
    </row>
    <row r="2713" spans="1:29" x14ac:dyDescent="0.25">
      <c r="A2713" s="43" t="str">
        <f t="shared" si="211"/>
        <v>US Natural Gas Physical</v>
      </c>
      <c r="B2713" s="43" t="str">
        <f t="shared" si="212"/>
        <v>US</v>
      </c>
      <c r="C2713" s="43" t="str">
        <f t="shared" si="213"/>
        <v>Natural Gas</v>
      </c>
      <c r="D2713" s="43" t="str">
        <f t="shared" si="214"/>
        <v>Physical</v>
      </c>
      <c r="E2713" s="43">
        <f>IF(VLOOKUP(S2713,'DD-Lookup'!$J$6:$L$50,3,FALSE)="Monthly",(YEAR(AC2713)-YEAR(AB2713))*12+MONTH(AC2713)-MONTH(AB2713)+1,(AC2713-AB2713+1))</f>
        <v>1</v>
      </c>
      <c r="F2713" s="210">
        <f t="shared" si="215"/>
        <v>5000</v>
      </c>
      <c r="G2713" s="199">
        <v>1355038</v>
      </c>
      <c r="H2713" s="195">
        <v>37049.379722222198</v>
      </c>
      <c r="I2713" t="s">
        <v>2527</v>
      </c>
      <c r="M2713" t="s">
        <v>3341</v>
      </c>
      <c r="N2713" t="s">
        <v>3747</v>
      </c>
      <c r="O2713" t="s">
        <v>428</v>
      </c>
      <c r="P2713" s="196">
        <v>5000</v>
      </c>
      <c r="S2713" t="s">
        <v>3342</v>
      </c>
      <c r="T2713" t="s">
        <v>3557</v>
      </c>
      <c r="U2713" s="198">
        <v>3.55</v>
      </c>
      <c r="V2713" t="s">
        <v>2349</v>
      </c>
      <c r="W2713" t="s">
        <v>2498</v>
      </c>
      <c r="X2713" t="s">
        <v>2499</v>
      </c>
      <c r="Y2713" t="s">
        <v>2469</v>
      </c>
      <c r="Z2713" t="s">
        <v>2995</v>
      </c>
      <c r="AA2713">
        <v>837364</v>
      </c>
      <c r="AB2713" s="195">
        <v>37050.875011574099</v>
      </c>
      <c r="AC2713" s="195">
        <v>37050.875011574099</v>
      </c>
    </row>
    <row r="2714" spans="1:29" x14ac:dyDescent="0.25">
      <c r="A2714" s="43" t="str">
        <f t="shared" si="211"/>
        <v>US Natural Gas Financial</v>
      </c>
      <c r="B2714" s="43" t="str">
        <f t="shared" si="212"/>
        <v>US</v>
      </c>
      <c r="C2714" s="43" t="str">
        <f t="shared" si="213"/>
        <v>Natural Gas</v>
      </c>
      <c r="D2714" s="43" t="str">
        <f t="shared" si="214"/>
        <v>Financial</v>
      </c>
      <c r="E2714" s="43">
        <f>IF(VLOOKUP(S2714,'DD-Lookup'!$J$6:$L$50,3,FALSE)="Monthly",(YEAR(AC2714)-YEAR(AB2714))*12+MONTH(AC2714)-MONTH(AB2714)+1,(AC2714-AB2714+1))</f>
        <v>31</v>
      </c>
      <c r="F2714" s="210">
        <f t="shared" si="215"/>
        <v>310000</v>
      </c>
      <c r="G2714" s="199">
        <v>1355040</v>
      </c>
      <c r="H2714" s="195">
        <v>37049.379733796297</v>
      </c>
      <c r="I2714" t="s">
        <v>3079</v>
      </c>
      <c r="M2714" t="s">
        <v>3341</v>
      </c>
      <c r="N2714" t="s">
        <v>2281</v>
      </c>
      <c r="O2714" t="s">
        <v>2475</v>
      </c>
      <c r="P2714" s="196">
        <v>10000</v>
      </c>
      <c r="S2714" t="s">
        <v>3342</v>
      </c>
      <c r="T2714" t="s">
        <v>3557</v>
      </c>
      <c r="U2714" s="198">
        <v>3.7749999999999999</v>
      </c>
      <c r="V2714" t="s">
        <v>3352</v>
      </c>
      <c r="W2714" t="s">
        <v>2853</v>
      </c>
      <c r="X2714" t="s">
        <v>2282</v>
      </c>
      <c r="Y2714" t="s">
        <v>3575</v>
      </c>
      <c r="Z2714" t="s">
        <v>2995</v>
      </c>
      <c r="AA2714" t="s">
        <v>880</v>
      </c>
      <c r="AB2714" s="195">
        <v>37073.875</v>
      </c>
      <c r="AC2714" s="195">
        <v>37103.875</v>
      </c>
    </row>
    <row r="2715" spans="1:29" x14ac:dyDescent="0.25">
      <c r="A2715" s="43" t="str">
        <f t="shared" si="211"/>
        <v>US Natural Gas Physical</v>
      </c>
      <c r="B2715" s="43" t="str">
        <f t="shared" si="212"/>
        <v>US</v>
      </c>
      <c r="C2715" s="43" t="str">
        <f t="shared" si="213"/>
        <v>Natural Gas</v>
      </c>
      <c r="D2715" s="43" t="str">
        <f t="shared" si="214"/>
        <v>Physical</v>
      </c>
      <c r="E2715" s="43">
        <f>IF(VLOOKUP(S2715,'DD-Lookup'!$J$6:$L$50,3,FALSE)="Monthly",(YEAR(AC2715)-YEAR(AB2715))*12+MONTH(AC2715)-MONTH(AB2715)+1,(AC2715-AB2715+1))</f>
        <v>1</v>
      </c>
      <c r="F2715" s="210">
        <f t="shared" si="215"/>
        <v>10000</v>
      </c>
      <c r="G2715" s="199">
        <v>1355042</v>
      </c>
      <c r="H2715" s="195">
        <v>37049.379733796297</v>
      </c>
      <c r="I2715" t="s">
        <v>2288</v>
      </c>
      <c r="M2715" t="s">
        <v>3341</v>
      </c>
      <c r="N2715" t="s">
        <v>3747</v>
      </c>
      <c r="O2715" t="s">
        <v>464</v>
      </c>
      <c r="P2715" s="196">
        <v>10000</v>
      </c>
      <c r="S2715" t="s">
        <v>3342</v>
      </c>
      <c r="T2715" t="s">
        <v>3557</v>
      </c>
      <c r="U2715" s="198">
        <v>3.79</v>
      </c>
      <c r="V2715" t="s">
        <v>2518</v>
      </c>
      <c r="W2715" t="s">
        <v>2509</v>
      </c>
      <c r="X2715" t="s">
        <v>2510</v>
      </c>
      <c r="Y2715" t="s">
        <v>2469</v>
      </c>
      <c r="Z2715" t="s">
        <v>2995</v>
      </c>
      <c r="AA2715">
        <v>837363</v>
      </c>
      <c r="AB2715" s="195">
        <v>37050.875011574099</v>
      </c>
      <c r="AC2715" s="195">
        <v>37050.875011574099</v>
      </c>
    </row>
    <row r="2716" spans="1:29" x14ac:dyDescent="0.25">
      <c r="A2716" s="43" t="str">
        <f t="shared" si="211"/>
        <v>US Natural Gas Financial</v>
      </c>
      <c r="B2716" s="43" t="str">
        <f t="shared" si="212"/>
        <v>US</v>
      </c>
      <c r="C2716" s="43" t="str">
        <f t="shared" si="213"/>
        <v>Natural Gas</v>
      </c>
      <c r="D2716" s="43" t="str">
        <f t="shared" si="214"/>
        <v>Financial</v>
      </c>
      <c r="E2716" s="43">
        <f>IF(VLOOKUP(S2716,'DD-Lookup'!$J$6:$L$50,3,FALSE)="Monthly",(YEAR(AC2716)-YEAR(AB2716))*12+MONTH(AC2716)-MONTH(AB2716)+1,(AC2716-AB2716+1))</f>
        <v>31</v>
      </c>
      <c r="F2716" s="210">
        <f t="shared" si="215"/>
        <v>310000</v>
      </c>
      <c r="G2716" s="199">
        <v>1355041</v>
      </c>
      <c r="H2716" s="195">
        <v>37049.379733796297</v>
      </c>
      <c r="I2716" t="s">
        <v>2472</v>
      </c>
      <c r="M2716" t="s">
        <v>3341</v>
      </c>
      <c r="N2716" t="s">
        <v>2476</v>
      </c>
      <c r="O2716" t="s">
        <v>4211</v>
      </c>
      <c r="Q2716" s="196">
        <v>10000</v>
      </c>
      <c r="S2716" t="s">
        <v>3342</v>
      </c>
      <c r="T2716" t="s">
        <v>3557</v>
      </c>
      <c r="U2716" s="198">
        <v>-0.12</v>
      </c>
      <c r="V2716" t="s">
        <v>708</v>
      </c>
      <c r="W2716" t="s">
        <v>3333</v>
      </c>
      <c r="X2716" t="s">
        <v>3334</v>
      </c>
      <c r="Y2716" t="s">
        <v>3575</v>
      </c>
      <c r="Z2716" t="s">
        <v>2995</v>
      </c>
      <c r="AA2716" t="s">
        <v>881</v>
      </c>
      <c r="AB2716" s="195">
        <v>37073.875011574099</v>
      </c>
      <c r="AC2716" s="195">
        <v>37103.875011574099</v>
      </c>
    </row>
    <row r="2717" spans="1:29" x14ac:dyDescent="0.25">
      <c r="A2717" s="43" t="str">
        <f t="shared" si="211"/>
        <v>US Natural Gas Financial</v>
      </c>
      <c r="B2717" s="43" t="str">
        <f t="shared" si="212"/>
        <v>US</v>
      </c>
      <c r="C2717" s="43" t="str">
        <f t="shared" si="213"/>
        <v>Natural Gas</v>
      </c>
      <c r="D2717" s="43" t="str">
        <f t="shared" si="214"/>
        <v>Financial</v>
      </c>
      <c r="E2717" s="43">
        <f>IF(VLOOKUP(S2717,'DD-Lookup'!$J$6:$L$50,3,FALSE)="Monthly",(YEAR(AC2717)-YEAR(AB2717))*12+MONTH(AC2717)-MONTH(AB2717)+1,(AC2717-AB2717+1))</f>
        <v>23</v>
      </c>
      <c r="F2717" s="210">
        <f t="shared" si="215"/>
        <v>115000</v>
      </c>
      <c r="G2717" s="199">
        <v>1355044</v>
      </c>
      <c r="H2717" s="195">
        <v>37049.379745370403</v>
      </c>
      <c r="I2717" t="s">
        <v>2504</v>
      </c>
      <c r="M2717" t="s">
        <v>3341</v>
      </c>
      <c r="N2717" t="s">
        <v>2281</v>
      </c>
      <c r="O2717" t="s">
        <v>2702</v>
      </c>
      <c r="Q2717" s="196">
        <v>5000</v>
      </c>
      <c r="S2717" t="s">
        <v>3342</v>
      </c>
      <c r="T2717" t="s">
        <v>3557</v>
      </c>
      <c r="U2717" s="198">
        <v>2.48</v>
      </c>
      <c r="V2717" t="s">
        <v>2405</v>
      </c>
      <c r="W2717" t="s">
        <v>3099</v>
      </c>
      <c r="X2717" t="s">
        <v>811</v>
      </c>
      <c r="Y2717" t="s">
        <v>3575</v>
      </c>
      <c r="Z2717" t="s">
        <v>2995</v>
      </c>
      <c r="AA2717" t="s">
        <v>882</v>
      </c>
      <c r="AB2717" s="195">
        <v>37050.875011574099</v>
      </c>
      <c r="AC2717" s="195">
        <v>37072.875011574099</v>
      </c>
    </row>
    <row r="2718" spans="1:29" x14ac:dyDescent="0.25">
      <c r="A2718" s="43" t="str">
        <f t="shared" si="211"/>
        <v>US Natural Gas Physical</v>
      </c>
      <c r="B2718" s="43" t="str">
        <f t="shared" si="212"/>
        <v>US</v>
      </c>
      <c r="C2718" s="43" t="str">
        <f t="shared" si="213"/>
        <v>Natural Gas</v>
      </c>
      <c r="D2718" s="43" t="str">
        <f t="shared" si="214"/>
        <v>Physical</v>
      </c>
      <c r="E2718" s="43">
        <f>IF(VLOOKUP(S2718,'DD-Lookup'!$J$6:$L$50,3,FALSE)="Monthly",(YEAR(AC2718)-YEAR(AB2718))*12+MONTH(AC2718)-MONTH(AB2718)+1,(AC2718-AB2718+1))</f>
        <v>1</v>
      </c>
      <c r="F2718" s="210">
        <f t="shared" si="215"/>
        <v>10000</v>
      </c>
      <c r="G2718" s="199">
        <v>1355043</v>
      </c>
      <c r="H2718" s="195">
        <v>37049.379745370403</v>
      </c>
      <c r="I2718" t="s">
        <v>2490</v>
      </c>
      <c r="M2718" t="s">
        <v>3341</v>
      </c>
      <c r="N2718" t="s">
        <v>3747</v>
      </c>
      <c r="O2718" t="s">
        <v>379</v>
      </c>
      <c r="Q2718" s="196">
        <v>10000</v>
      </c>
      <c r="S2718" t="s">
        <v>3342</v>
      </c>
      <c r="T2718" t="s">
        <v>3557</v>
      </c>
      <c r="U2718" s="198">
        <v>3.7149999999999999</v>
      </c>
      <c r="V2718" t="s">
        <v>2392</v>
      </c>
      <c r="W2718" t="s">
        <v>2467</v>
      </c>
      <c r="X2718" t="s">
        <v>2468</v>
      </c>
      <c r="Y2718" t="s">
        <v>2469</v>
      </c>
      <c r="Z2718" t="s">
        <v>2995</v>
      </c>
      <c r="AA2718">
        <v>837365</v>
      </c>
      <c r="AB2718" s="195">
        <v>37050.875011574099</v>
      </c>
      <c r="AC2718" s="195">
        <v>37050.875011574099</v>
      </c>
    </row>
    <row r="2719" spans="1:29" x14ac:dyDescent="0.25">
      <c r="A2719" s="43" t="str">
        <f t="shared" si="211"/>
        <v>US Natural Gas Physical</v>
      </c>
      <c r="B2719" s="43" t="str">
        <f t="shared" si="212"/>
        <v>US</v>
      </c>
      <c r="C2719" s="43" t="str">
        <f t="shared" si="213"/>
        <v>Natural Gas</v>
      </c>
      <c r="D2719" s="43" t="str">
        <f t="shared" si="214"/>
        <v>Physical</v>
      </c>
      <c r="E2719" s="43">
        <f>IF(VLOOKUP(S2719,'DD-Lookup'!$J$6:$L$50,3,FALSE)="Monthly",(YEAR(AC2719)-YEAR(AB2719))*12+MONTH(AC2719)-MONTH(AB2719)+1,(AC2719-AB2719+1))</f>
        <v>1</v>
      </c>
      <c r="F2719" s="210">
        <f t="shared" si="215"/>
        <v>3000</v>
      </c>
      <c r="G2719" s="199">
        <v>1355045</v>
      </c>
      <c r="H2719" s="195">
        <v>37049.379791666703</v>
      </c>
      <c r="I2719" t="s">
        <v>3087</v>
      </c>
      <c r="M2719" t="s">
        <v>3341</v>
      </c>
      <c r="N2719" t="s">
        <v>3747</v>
      </c>
      <c r="O2719" t="s">
        <v>1636</v>
      </c>
      <c r="Q2719" s="196">
        <v>3000</v>
      </c>
      <c r="S2719" t="s">
        <v>3342</v>
      </c>
      <c r="T2719" t="s">
        <v>3557</v>
      </c>
      <c r="U2719" s="198">
        <v>3.5525000000000002</v>
      </c>
      <c r="V2719" t="s">
        <v>3047</v>
      </c>
      <c r="W2719" t="s">
        <v>2366</v>
      </c>
      <c r="X2719" t="s">
        <v>3093</v>
      </c>
      <c r="Y2719" t="s">
        <v>2469</v>
      </c>
      <c r="Z2719" t="s">
        <v>2995</v>
      </c>
      <c r="AA2719">
        <v>837367</v>
      </c>
      <c r="AB2719" s="195">
        <v>37050.875011574099</v>
      </c>
      <c r="AC2719" s="195">
        <v>37050.875011574099</v>
      </c>
    </row>
    <row r="2720" spans="1:29" x14ac:dyDescent="0.25">
      <c r="A2720" s="43" t="str">
        <f t="shared" si="211"/>
        <v>US Crude Financial</v>
      </c>
      <c r="B2720" s="43" t="str">
        <f t="shared" si="212"/>
        <v>US</v>
      </c>
      <c r="C2720" s="43" t="str">
        <f t="shared" si="213"/>
        <v>Crude</v>
      </c>
      <c r="D2720" s="43" t="str">
        <f t="shared" si="214"/>
        <v>Financial</v>
      </c>
      <c r="E2720" s="43">
        <f>IF(VLOOKUP(S2720,'DD-Lookup'!$J$6:$L$50,3,FALSE)="Monthly",(YEAR(AC2720)-YEAR(AB2720))*12+MONTH(AC2720)-MONTH(AB2720)+1,(AC2720-AB2720+1))</f>
        <v>1</v>
      </c>
      <c r="F2720" s="210">
        <f t="shared" si="215"/>
        <v>50000</v>
      </c>
      <c r="G2720" s="199">
        <v>1355046</v>
      </c>
      <c r="H2720" s="195">
        <v>37049.379803240699</v>
      </c>
      <c r="I2720" t="s">
        <v>2652</v>
      </c>
      <c r="M2720" t="s">
        <v>3437</v>
      </c>
      <c r="N2720" t="s">
        <v>2653</v>
      </c>
      <c r="O2720" t="s">
        <v>3359</v>
      </c>
      <c r="Q2720" s="196">
        <v>50000</v>
      </c>
      <c r="S2720" t="s">
        <v>3347</v>
      </c>
      <c r="T2720" t="s">
        <v>3557</v>
      </c>
      <c r="U2720" s="198">
        <v>27.76</v>
      </c>
      <c r="V2720" t="s">
        <v>2654</v>
      </c>
      <c r="W2720" t="s">
        <v>2655</v>
      </c>
      <c r="X2720" t="s">
        <v>2656</v>
      </c>
      <c r="Y2720" t="s">
        <v>2778</v>
      </c>
      <c r="Z2720" t="s">
        <v>2995</v>
      </c>
      <c r="AA2720">
        <v>115483</v>
      </c>
      <c r="AB2720" s="195">
        <v>37073</v>
      </c>
      <c r="AC2720" s="195">
        <v>37103</v>
      </c>
    </row>
    <row r="2721" spans="1:29" x14ac:dyDescent="0.25">
      <c r="A2721" s="43" t="str">
        <f t="shared" si="211"/>
        <v>US Natural Gas Physical</v>
      </c>
      <c r="B2721" s="43" t="str">
        <f t="shared" si="212"/>
        <v>US</v>
      </c>
      <c r="C2721" s="43" t="str">
        <f t="shared" si="213"/>
        <v>Natural Gas</v>
      </c>
      <c r="D2721" s="43" t="str">
        <f t="shared" si="214"/>
        <v>Physical</v>
      </c>
      <c r="E2721" s="43">
        <f>IF(VLOOKUP(S2721,'DD-Lookup'!$J$6:$L$50,3,FALSE)="Monthly",(YEAR(AC2721)-YEAR(AB2721))*12+MONTH(AC2721)-MONTH(AB2721)+1,(AC2721-AB2721+1))</f>
        <v>1</v>
      </c>
      <c r="F2721" s="210">
        <f t="shared" si="215"/>
        <v>10000</v>
      </c>
      <c r="G2721" s="199">
        <v>1355048</v>
      </c>
      <c r="H2721" s="195">
        <v>37049.379895833299</v>
      </c>
      <c r="I2721" t="s">
        <v>2418</v>
      </c>
      <c r="M2721" t="s">
        <v>3341</v>
      </c>
      <c r="N2721" t="s">
        <v>3747</v>
      </c>
      <c r="O2721" t="s">
        <v>448</v>
      </c>
      <c r="P2721" s="196">
        <v>10000</v>
      </c>
      <c r="S2721" t="s">
        <v>3342</v>
      </c>
      <c r="T2721" t="s">
        <v>3557</v>
      </c>
      <c r="U2721" s="198">
        <v>3.62</v>
      </c>
      <c r="V2721" t="s">
        <v>3735</v>
      </c>
      <c r="W2721" t="s">
        <v>2181</v>
      </c>
      <c r="X2721" t="s">
        <v>2182</v>
      </c>
      <c r="Y2721" t="s">
        <v>2469</v>
      </c>
      <c r="Z2721" t="s">
        <v>2995</v>
      </c>
      <c r="AA2721">
        <v>837368</v>
      </c>
      <c r="AB2721" s="195">
        <v>37050.875011574099</v>
      </c>
      <c r="AC2721" s="195">
        <v>37050.875011574099</v>
      </c>
    </row>
    <row r="2722" spans="1:29" x14ac:dyDescent="0.25">
      <c r="A2722" s="43" t="str">
        <f t="shared" si="211"/>
        <v>US Natural Gas Physical</v>
      </c>
      <c r="B2722" s="43" t="str">
        <f t="shared" si="212"/>
        <v>US</v>
      </c>
      <c r="C2722" s="43" t="str">
        <f t="shared" si="213"/>
        <v>Natural Gas</v>
      </c>
      <c r="D2722" s="43" t="str">
        <f t="shared" si="214"/>
        <v>Physical</v>
      </c>
      <c r="E2722" s="43">
        <f>IF(VLOOKUP(S2722,'DD-Lookup'!$J$6:$L$50,3,FALSE)="Monthly",(YEAR(AC2722)-YEAR(AB2722))*12+MONTH(AC2722)-MONTH(AB2722)+1,(AC2722-AB2722+1))</f>
        <v>1</v>
      </c>
      <c r="F2722" s="210">
        <f t="shared" si="215"/>
        <v>25000</v>
      </c>
      <c r="G2722" s="199">
        <v>1355050</v>
      </c>
      <c r="H2722" s="195">
        <v>37049.379965277803</v>
      </c>
      <c r="I2722" t="s">
        <v>3529</v>
      </c>
      <c r="M2722" t="s">
        <v>3341</v>
      </c>
      <c r="N2722" t="s">
        <v>3747</v>
      </c>
      <c r="O2722" t="s">
        <v>2722</v>
      </c>
      <c r="P2722" s="196">
        <v>25000</v>
      </c>
      <c r="S2722" t="s">
        <v>3342</v>
      </c>
      <c r="T2722" t="s">
        <v>3557</v>
      </c>
      <c r="U2722" s="198">
        <v>3.68</v>
      </c>
      <c r="V2722" t="s">
        <v>3851</v>
      </c>
      <c r="W2722" t="s">
        <v>2175</v>
      </c>
      <c r="X2722" t="s">
        <v>2176</v>
      </c>
      <c r="Y2722" t="s">
        <v>2469</v>
      </c>
      <c r="Z2722" t="s">
        <v>2995</v>
      </c>
      <c r="AA2722">
        <v>837369</v>
      </c>
      <c r="AB2722" s="195">
        <v>37050.875011574099</v>
      </c>
      <c r="AC2722" s="195">
        <v>37050.875011574099</v>
      </c>
    </row>
    <row r="2723" spans="1:29" x14ac:dyDescent="0.25">
      <c r="A2723" s="43" t="str">
        <f t="shared" si="211"/>
        <v>US Crude Financial</v>
      </c>
      <c r="B2723" s="43" t="str">
        <f t="shared" si="212"/>
        <v>US</v>
      </c>
      <c r="C2723" s="43" t="str">
        <f t="shared" si="213"/>
        <v>Crude</v>
      </c>
      <c r="D2723" s="43" t="str">
        <f t="shared" si="214"/>
        <v>Financial</v>
      </c>
      <c r="E2723" s="43">
        <f>IF(VLOOKUP(S2723,'DD-Lookup'!$J$6:$L$50,3,FALSE)="Monthly",(YEAR(AC2723)-YEAR(AB2723))*12+MONTH(AC2723)-MONTH(AB2723)+1,(AC2723-AB2723+1))</f>
        <v>1</v>
      </c>
      <c r="F2723" s="210">
        <f t="shared" si="215"/>
        <v>50000</v>
      </c>
      <c r="G2723" s="199">
        <v>1355049</v>
      </c>
      <c r="H2723" s="195">
        <v>37049.379965277803</v>
      </c>
      <c r="I2723" t="s">
        <v>3527</v>
      </c>
      <c r="M2723" t="s">
        <v>3437</v>
      </c>
      <c r="N2723" t="s">
        <v>2653</v>
      </c>
      <c r="O2723" t="s">
        <v>3359</v>
      </c>
      <c r="Q2723" s="196">
        <v>50000</v>
      </c>
      <c r="S2723" t="s">
        <v>3347</v>
      </c>
      <c r="T2723" t="s">
        <v>3557</v>
      </c>
      <c r="U2723" s="198">
        <v>27.78</v>
      </c>
      <c r="V2723" t="s">
        <v>2200</v>
      </c>
      <c r="W2723" t="s">
        <v>2655</v>
      </c>
      <c r="X2723" t="s">
        <v>2656</v>
      </c>
      <c r="Y2723" t="s">
        <v>2778</v>
      </c>
      <c r="Z2723" t="s">
        <v>2995</v>
      </c>
      <c r="AA2723">
        <v>115484</v>
      </c>
      <c r="AB2723" s="195">
        <v>37073</v>
      </c>
      <c r="AC2723" s="195">
        <v>37103</v>
      </c>
    </row>
    <row r="2724" spans="1:29" x14ac:dyDescent="0.25">
      <c r="A2724" s="43" t="str">
        <f t="shared" si="211"/>
        <v>US Natural Gas Physical</v>
      </c>
      <c r="B2724" s="43" t="str">
        <f t="shared" si="212"/>
        <v>US</v>
      </c>
      <c r="C2724" s="43" t="str">
        <f t="shared" si="213"/>
        <v>Natural Gas</v>
      </c>
      <c r="D2724" s="43" t="str">
        <f t="shared" si="214"/>
        <v>Physical</v>
      </c>
      <c r="E2724" s="43">
        <f>IF(VLOOKUP(S2724,'DD-Lookup'!$J$6:$L$50,3,FALSE)="Monthly",(YEAR(AC2724)-YEAR(AB2724))*12+MONTH(AC2724)-MONTH(AB2724)+1,(AC2724-AB2724+1))</f>
        <v>1</v>
      </c>
      <c r="F2724" s="210">
        <f t="shared" si="215"/>
        <v>50000</v>
      </c>
      <c r="G2724" s="199">
        <v>1355051</v>
      </c>
      <c r="H2724" s="195">
        <v>37049.379976851902</v>
      </c>
      <c r="I2724" t="s">
        <v>2487</v>
      </c>
      <c r="M2724" t="s">
        <v>3341</v>
      </c>
      <c r="N2724" t="s">
        <v>3747</v>
      </c>
      <c r="O2724" t="s">
        <v>379</v>
      </c>
      <c r="P2724" s="196">
        <v>50000</v>
      </c>
      <c r="S2724" t="s">
        <v>3342</v>
      </c>
      <c r="T2724" t="s">
        <v>3557</v>
      </c>
      <c r="U2724" s="198">
        <v>3.7050000000000001</v>
      </c>
      <c r="V2724" t="s">
        <v>2348</v>
      </c>
      <c r="W2724" t="s">
        <v>2467</v>
      </c>
      <c r="X2724" t="s">
        <v>2468</v>
      </c>
      <c r="Y2724" t="s">
        <v>2469</v>
      </c>
      <c r="Z2724" t="s">
        <v>2995</v>
      </c>
      <c r="AA2724">
        <v>837370</v>
      </c>
      <c r="AB2724" s="195">
        <v>37050.875011574099</v>
      </c>
      <c r="AC2724" s="195">
        <v>37050.875011574099</v>
      </c>
    </row>
    <row r="2725" spans="1:29" x14ac:dyDescent="0.25">
      <c r="A2725" s="43" t="str">
        <f t="shared" si="211"/>
        <v>US Natural Gas Physical</v>
      </c>
      <c r="B2725" s="43" t="str">
        <f t="shared" si="212"/>
        <v>US</v>
      </c>
      <c r="C2725" s="43" t="str">
        <f t="shared" si="213"/>
        <v>Natural Gas</v>
      </c>
      <c r="D2725" s="43" t="str">
        <f t="shared" si="214"/>
        <v>Physical</v>
      </c>
      <c r="E2725" s="43">
        <f>IF(VLOOKUP(S2725,'DD-Lookup'!$J$6:$L$50,3,FALSE)="Monthly",(YEAR(AC2725)-YEAR(AB2725))*12+MONTH(AC2725)-MONTH(AB2725)+1,(AC2725-AB2725+1))</f>
        <v>1</v>
      </c>
      <c r="F2725" s="210">
        <f t="shared" si="215"/>
        <v>10000</v>
      </c>
      <c r="G2725" s="199">
        <v>1355053</v>
      </c>
      <c r="H2725" s="195">
        <v>37049.379999999997</v>
      </c>
      <c r="I2725" t="s">
        <v>2487</v>
      </c>
      <c r="M2725" t="s">
        <v>3341</v>
      </c>
      <c r="N2725" t="s">
        <v>3747</v>
      </c>
      <c r="O2725" t="s">
        <v>379</v>
      </c>
      <c r="P2725" s="196">
        <v>10000</v>
      </c>
      <c r="S2725" t="s">
        <v>3342</v>
      </c>
      <c r="T2725" t="s">
        <v>3557</v>
      </c>
      <c r="U2725" s="198">
        <v>3.7050000000000001</v>
      </c>
      <c r="V2725" t="s">
        <v>3489</v>
      </c>
      <c r="W2725" t="s">
        <v>2467</v>
      </c>
      <c r="X2725" t="s">
        <v>2468</v>
      </c>
      <c r="Y2725" t="s">
        <v>2469</v>
      </c>
      <c r="Z2725" t="s">
        <v>2995</v>
      </c>
      <c r="AA2725">
        <v>837371</v>
      </c>
      <c r="AB2725" s="195">
        <v>37050.875011574099</v>
      </c>
      <c r="AC2725" s="195">
        <v>37050.875011574099</v>
      </c>
    </row>
    <row r="2726" spans="1:29" x14ac:dyDescent="0.25">
      <c r="A2726" s="43" t="str">
        <f t="shared" si="211"/>
        <v>US Natural Gas Physical</v>
      </c>
      <c r="B2726" s="43" t="str">
        <f t="shared" si="212"/>
        <v>US</v>
      </c>
      <c r="C2726" s="43" t="str">
        <f t="shared" si="213"/>
        <v>Natural Gas</v>
      </c>
      <c r="D2726" s="43" t="str">
        <f t="shared" si="214"/>
        <v>Physical</v>
      </c>
      <c r="E2726" s="43">
        <f>IF(VLOOKUP(S2726,'DD-Lookup'!$J$6:$L$50,3,FALSE)="Monthly",(YEAR(AC2726)-YEAR(AB2726))*12+MONTH(AC2726)-MONTH(AB2726)+1,(AC2726-AB2726+1))</f>
        <v>1</v>
      </c>
      <c r="F2726" s="210">
        <f t="shared" si="215"/>
        <v>6000</v>
      </c>
      <c r="G2726" s="199">
        <v>1355054</v>
      </c>
      <c r="H2726" s="195">
        <v>37049.380011574103</v>
      </c>
      <c r="I2726" t="s">
        <v>2322</v>
      </c>
      <c r="M2726" t="s">
        <v>3341</v>
      </c>
      <c r="N2726" t="s">
        <v>3747</v>
      </c>
      <c r="O2726" t="s">
        <v>476</v>
      </c>
      <c r="P2726" s="196">
        <v>6000</v>
      </c>
      <c r="S2726" t="s">
        <v>3342</v>
      </c>
      <c r="T2726" t="s">
        <v>3557</v>
      </c>
      <c r="U2726" s="198">
        <v>3.5</v>
      </c>
      <c r="V2726" t="s">
        <v>3501</v>
      </c>
      <c r="W2726" t="s">
        <v>3099</v>
      </c>
      <c r="X2726" t="s">
        <v>3092</v>
      </c>
      <c r="Y2726" t="s">
        <v>2469</v>
      </c>
      <c r="Z2726" t="s">
        <v>2995</v>
      </c>
      <c r="AA2726">
        <v>837372</v>
      </c>
      <c r="AB2726" s="195">
        <v>37050.875011574099</v>
      </c>
      <c r="AC2726" s="195">
        <v>37050.875011574099</v>
      </c>
    </row>
    <row r="2727" spans="1:29" x14ac:dyDescent="0.25">
      <c r="A2727" s="43" t="str">
        <f t="shared" si="211"/>
        <v>US Natural Gas Financial</v>
      </c>
      <c r="B2727" s="43" t="str">
        <f t="shared" si="212"/>
        <v>US</v>
      </c>
      <c r="C2727" s="43" t="str">
        <f t="shared" si="213"/>
        <v>Natural Gas</v>
      </c>
      <c r="D2727" s="43" t="str">
        <f t="shared" si="214"/>
        <v>Financial</v>
      </c>
      <c r="E2727" s="43">
        <f>IF(VLOOKUP(S2727,'DD-Lookup'!$J$6:$L$50,3,FALSE)="Monthly",(YEAR(AC2727)-YEAR(AB2727))*12+MONTH(AC2727)-MONTH(AB2727)+1,(AC2727-AB2727+1))</f>
        <v>123</v>
      </c>
      <c r="F2727" s="210">
        <f t="shared" si="215"/>
        <v>1230000</v>
      </c>
      <c r="G2727" s="199">
        <v>1355056</v>
      </c>
      <c r="H2727" s="195">
        <v>37049.380046296297</v>
      </c>
      <c r="I2727" t="s">
        <v>3529</v>
      </c>
      <c r="M2727" t="s">
        <v>3341</v>
      </c>
      <c r="N2727" t="s">
        <v>2476</v>
      </c>
      <c r="O2727" t="s">
        <v>883</v>
      </c>
      <c r="P2727" s="196">
        <v>10000</v>
      </c>
      <c r="S2727" t="s">
        <v>3342</v>
      </c>
      <c r="T2727" t="s">
        <v>3557</v>
      </c>
      <c r="U2727" s="198">
        <v>0.05</v>
      </c>
      <c r="V2727" t="s">
        <v>433</v>
      </c>
      <c r="W2727" t="s">
        <v>3097</v>
      </c>
      <c r="X2727" t="s">
        <v>3098</v>
      </c>
      <c r="Y2727" t="s">
        <v>3575</v>
      </c>
      <c r="Z2727" t="s">
        <v>2995</v>
      </c>
      <c r="AA2727" t="s">
        <v>884</v>
      </c>
      <c r="AB2727" s="195">
        <v>37073</v>
      </c>
      <c r="AC2727" s="195">
        <v>37195</v>
      </c>
    </row>
    <row r="2728" spans="1:29" x14ac:dyDescent="0.25">
      <c r="A2728" s="43" t="str">
        <f t="shared" si="211"/>
        <v>US Natural Gas Physical</v>
      </c>
      <c r="B2728" s="43" t="str">
        <f t="shared" si="212"/>
        <v>US</v>
      </c>
      <c r="C2728" s="43" t="str">
        <f t="shared" si="213"/>
        <v>Natural Gas</v>
      </c>
      <c r="D2728" s="43" t="str">
        <f t="shared" si="214"/>
        <v>Physical</v>
      </c>
      <c r="E2728" s="43">
        <f>IF(VLOOKUP(S2728,'DD-Lookup'!$J$6:$L$50,3,FALSE)="Monthly",(YEAR(AC2728)-YEAR(AB2728))*12+MONTH(AC2728)-MONTH(AB2728)+1,(AC2728-AB2728+1))</f>
        <v>1</v>
      </c>
      <c r="F2728" s="210">
        <f t="shared" si="215"/>
        <v>5000</v>
      </c>
      <c r="G2728" s="199">
        <v>1355057</v>
      </c>
      <c r="H2728" s="195">
        <v>37049.380081018498</v>
      </c>
      <c r="I2728" t="s">
        <v>2527</v>
      </c>
      <c r="M2728" t="s">
        <v>3341</v>
      </c>
      <c r="N2728" t="s">
        <v>3747</v>
      </c>
      <c r="O2728" t="s">
        <v>428</v>
      </c>
      <c r="P2728" s="196">
        <v>5000</v>
      </c>
      <c r="S2728" t="s">
        <v>3342</v>
      </c>
      <c r="T2728" t="s">
        <v>3557</v>
      </c>
      <c r="U2728" s="198">
        <v>3.5449999999999999</v>
      </c>
      <c r="V2728" t="s">
        <v>2349</v>
      </c>
      <c r="W2728" t="s">
        <v>2498</v>
      </c>
      <c r="X2728" t="s">
        <v>2499</v>
      </c>
      <c r="Y2728" t="s">
        <v>2469</v>
      </c>
      <c r="Z2728" t="s">
        <v>2995</v>
      </c>
      <c r="AA2728">
        <v>837374</v>
      </c>
      <c r="AB2728" s="195">
        <v>37050.875011574099</v>
      </c>
      <c r="AC2728" s="195">
        <v>37050.875011574099</v>
      </c>
    </row>
    <row r="2729" spans="1:29" x14ac:dyDescent="0.25">
      <c r="A2729" s="43" t="str">
        <f t="shared" si="211"/>
        <v>US Natural Gas Financial</v>
      </c>
      <c r="B2729" s="43" t="str">
        <f t="shared" si="212"/>
        <v>US</v>
      </c>
      <c r="C2729" s="43" t="str">
        <f t="shared" si="213"/>
        <v>Natural Gas</v>
      </c>
      <c r="D2729" s="43" t="str">
        <f t="shared" si="214"/>
        <v>Financial</v>
      </c>
      <c r="E2729" s="43">
        <f>IF(VLOOKUP(S2729,'DD-Lookup'!$J$6:$L$50,3,FALSE)="Monthly",(YEAR(AC2729)-YEAR(AB2729))*12+MONTH(AC2729)-MONTH(AB2729)+1,(AC2729-AB2729+1))</f>
        <v>23</v>
      </c>
      <c r="F2729" s="210">
        <f t="shared" si="215"/>
        <v>345000</v>
      </c>
      <c r="G2729" s="199">
        <v>1355060</v>
      </c>
      <c r="H2729" s="195">
        <v>37049.380092592597</v>
      </c>
      <c r="I2729" t="s">
        <v>2472</v>
      </c>
      <c r="M2729" t="s">
        <v>3341</v>
      </c>
      <c r="N2729" t="s">
        <v>2281</v>
      </c>
      <c r="O2729" t="s">
        <v>2707</v>
      </c>
      <c r="P2729" s="196">
        <v>15000</v>
      </c>
      <c r="S2729" t="s">
        <v>3342</v>
      </c>
      <c r="T2729" t="s">
        <v>3557</v>
      </c>
      <c r="U2729" s="198">
        <v>3.7050000000000001</v>
      </c>
      <c r="V2729" t="s">
        <v>4235</v>
      </c>
      <c r="W2729" t="s">
        <v>2376</v>
      </c>
      <c r="X2729" t="s">
        <v>435</v>
      </c>
      <c r="Y2729" t="s">
        <v>3575</v>
      </c>
      <c r="Z2729" t="s">
        <v>2995</v>
      </c>
      <c r="AA2729" t="s">
        <v>885</v>
      </c>
      <c r="AB2729" s="195">
        <v>37050.875011574099</v>
      </c>
      <c r="AC2729" s="195">
        <v>37072.875011574099</v>
      </c>
    </row>
    <row r="2730" spans="1:29" x14ac:dyDescent="0.25">
      <c r="A2730" s="43" t="str">
        <f t="shared" si="211"/>
        <v>US Natural Gas Financial</v>
      </c>
      <c r="B2730" s="43" t="str">
        <f t="shared" si="212"/>
        <v>US</v>
      </c>
      <c r="C2730" s="43" t="str">
        <f t="shared" si="213"/>
        <v>Natural Gas</v>
      </c>
      <c r="D2730" s="43" t="str">
        <f t="shared" si="214"/>
        <v>Financial</v>
      </c>
      <c r="E2730" s="43">
        <f>IF(VLOOKUP(S2730,'DD-Lookup'!$J$6:$L$50,3,FALSE)="Monthly",(YEAR(AC2730)-YEAR(AB2730))*12+MONTH(AC2730)-MONTH(AB2730)+1,(AC2730-AB2730+1))</f>
        <v>31</v>
      </c>
      <c r="F2730" s="210">
        <f t="shared" si="215"/>
        <v>155000</v>
      </c>
      <c r="G2730" s="199">
        <v>1355058</v>
      </c>
      <c r="H2730" s="195">
        <v>37049.380092592597</v>
      </c>
      <c r="I2730" t="s">
        <v>2582</v>
      </c>
      <c r="M2730" t="s">
        <v>3341</v>
      </c>
      <c r="N2730" t="s">
        <v>2476</v>
      </c>
      <c r="O2730" t="s">
        <v>583</v>
      </c>
      <c r="Q2730" s="196">
        <v>5000</v>
      </c>
      <c r="S2730" t="s">
        <v>3342</v>
      </c>
      <c r="T2730" t="s">
        <v>3557</v>
      </c>
      <c r="U2730" s="198">
        <v>0.16</v>
      </c>
      <c r="V2730" t="s">
        <v>2583</v>
      </c>
      <c r="W2730" t="s">
        <v>2477</v>
      </c>
      <c r="X2730" t="s">
        <v>2478</v>
      </c>
      <c r="Y2730" t="s">
        <v>3575</v>
      </c>
      <c r="Z2730" t="s">
        <v>2995</v>
      </c>
      <c r="AA2730" t="s">
        <v>886</v>
      </c>
      <c r="AB2730" s="195">
        <v>37165.875011574099</v>
      </c>
      <c r="AC2730" s="195">
        <v>37195.875011574099</v>
      </c>
    </row>
    <row r="2731" spans="1:29" x14ac:dyDescent="0.25">
      <c r="A2731" s="43" t="str">
        <f t="shared" si="211"/>
        <v>US Natural Gas Physical</v>
      </c>
      <c r="B2731" s="43" t="str">
        <f t="shared" si="212"/>
        <v>US</v>
      </c>
      <c r="C2731" s="43" t="str">
        <f t="shared" si="213"/>
        <v>Natural Gas</v>
      </c>
      <c r="D2731" s="43" t="str">
        <f t="shared" si="214"/>
        <v>Physical</v>
      </c>
      <c r="E2731" s="43">
        <f>IF(VLOOKUP(S2731,'DD-Lookup'!$J$6:$L$50,3,FALSE)="Monthly",(YEAR(AC2731)-YEAR(AB2731))*12+MONTH(AC2731)-MONTH(AB2731)+1,(AC2731-AB2731+1))</f>
        <v>1</v>
      </c>
      <c r="F2731" s="210">
        <f t="shared" si="215"/>
        <v>3525</v>
      </c>
      <c r="G2731" s="199">
        <v>1355061</v>
      </c>
      <c r="H2731" s="195">
        <v>37049.380092592597</v>
      </c>
      <c r="I2731" t="s">
        <v>2483</v>
      </c>
      <c r="M2731" t="s">
        <v>3341</v>
      </c>
      <c r="N2731" t="s">
        <v>3747</v>
      </c>
      <c r="O2731" t="s">
        <v>465</v>
      </c>
      <c r="P2731" s="196">
        <v>3525</v>
      </c>
      <c r="S2731" t="s">
        <v>3342</v>
      </c>
      <c r="T2731" t="s">
        <v>3557</v>
      </c>
      <c r="U2731" s="198">
        <v>3.05</v>
      </c>
      <c r="V2731" t="s">
        <v>3326</v>
      </c>
      <c r="W2731" t="s">
        <v>3091</v>
      </c>
      <c r="X2731" t="s">
        <v>3092</v>
      </c>
      <c r="Y2731" t="s">
        <v>2469</v>
      </c>
      <c r="Z2731" t="s">
        <v>2995</v>
      </c>
      <c r="AA2731">
        <v>837375</v>
      </c>
      <c r="AB2731" s="195">
        <v>37050.875011574099</v>
      </c>
      <c r="AC2731" s="195">
        <v>37050.875011574099</v>
      </c>
    </row>
    <row r="2732" spans="1:29" x14ac:dyDescent="0.25">
      <c r="A2732" s="43" t="str">
        <f t="shared" si="211"/>
        <v>US Natural Gas Physical</v>
      </c>
      <c r="B2732" s="43" t="str">
        <f t="shared" si="212"/>
        <v>US</v>
      </c>
      <c r="C2732" s="43" t="str">
        <f t="shared" si="213"/>
        <v>Natural Gas</v>
      </c>
      <c r="D2732" s="43" t="str">
        <f t="shared" si="214"/>
        <v>Physical</v>
      </c>
      <c r="E2732" s="43">
        <f>IF(VLOOKUP(S2732,'DD-Lookup'!$J$6:$L$50,3,FALSE)="Monthly",(YEAR(AC2732)-YEAR(AB2732))*12+MONTH(AC2732)-MONTH(AB2732)+1,(AC2732-AB2732+1))</f>
        <v>1</v>
      </c>
      <c r="F2732" s="210">
        <f t="shared" si="215"/>
        <v>10000</v>
      </c>
      <c r="G2732" s="199">
        <v>1355062</v>
      </c>
      <c r="H2732" s="195">
        <v>37049.3801157407</v>
      </c>
      <c r="I2732" t="s">
        <v>2483</v>
      </c>
      <c r="M2732" t="s">
        <v>3341</v>
      </c>
      <c r="N2732" t="s">
        <v>3747</v>
      </c>
      <c r="O2732" t="s">
        <v>392</v>
      </c>
      <c r="Q2732" s="196">
        <v>10000</v>
      </c>
      <c r="S2732" t="s">
        <v>3342</v>
      </c>
      <c r="T2732" t="s">
        <v>3557</v>
      </c>
      <c r="U2732" s="198">
        <v>3.55</v>
      </c>
      <c r="V2732" t="s">
        <v>2365</v>
      </c>
      <c r="W2732" t="s">
        <v>2498</v>
      </c>
      <c r="X2732" t="s">
        <v>2499</v>
      </c>
      <c r="Y2732" t="s">
        <v>2469</v>
      </c>
      <c r="Z2732" t="s">
        <v>2995</v>
      </c>
      <c r="AA2732">
        <v>837376</v>
      </c>
      <c r="AB2732" s="195">
        <v>37050.875011574099</v>
      </c>
      <c r="AC2732" s="195">
        <v>37050.875011574099</v>
      </c>
    </row>
    <row r="2733" spans="1:29" x14ac:dyDescent="0.25">
      <c r="A2733" s="43" t="str">
        <f t="shared" si="211"/>
        <v>US Natural Gas Physical</v>
      </c>
      <c r="B2733" s="43" t="str">
        <f t="shared" si="212"/>
        <v>US</v>
      </c>
      <c r="C2733" s="43" t="str">
        <f t="shared" si="213"/>
        <v>Natural Gas</v>
      </c>
      <c r="D2733" s="43" t="str">
        <f t="shared" si="214"/>
        <v>Physical</v>
      </c>
      <c r="E2733" s="43">
        <f>IF(VLOOKUP(S2733,'DD-Lookup'!$J$6:$L$50,3,FALSE)="Monthly",(YEAR(AC2733)-YEAR(AB2733))*12+MONTH(AC2733)-MONTH(AB2733)+1,(AC2733-AB2733+1))</f>
        <v>1</v>
      </c>
      <c r="F2733" s="210">
        <f t="shared" si="215"/>
        <v>10000</v>
      </c>
      <c r="G2733" s="199">
        <v>1355064</v>
      </c>
      <c r="H2733" s="195">
        <v>37049.380138888897</v>
      </c>
      <c r="I2733" t="s">
        <v>3085</v>
      </c>
      <c r="M2733" t="s">
        <v>3341</v>
      </c>
      <c r="N2733" t="s">
        <v>3747</v>
      </c>
      <c r="O2733" t="s">
        <v>2733</v>
      </c>
      <c r="P2733" s="196">
        <v>10000</v>
      </c>
      <c r="S2733" t="s">
        <v>3342</v>
      </c>
      <c r="T2733" t="s">
        <v>3557</v>
      </c>
      <c r="U2733" s="198">
        <v>3.6</v>
      </c>
      <c r="V2733" t="s">
        <v>2424</v>
      </c>
      <c r="W2733" t="s">
        <v>2181</v>
      </c>
      <c r="X2733" t="s">
        <v>2182</v>
      </c>
      <c r="Y2733" t="s">
        <v>2469</v>
      </c>
      <c r="Z2733" t="s">
        <v>2995</v>
      </c>
      <c r="AA2733">
        <v>837377</v>
      </c>
      <c r="AB2733" s="195">
        <v>37050.875011574099</v>
      </c>
      <c r="AC2733" s="195">
        <v>37050.875011574099</v>
      </c>
    </row>
    <row r="2734" spans="1:29" x14ac:dyDescent="0.25">
      <c r="A2734" s="43" t="str">
        <f t="shared" si="211"/>
        <v xml:space="preserve"> Oil Products Financial</v>
      </c>
      <c r="B2734" s="43" t="str">
        <f t="shared" si="212"/>
        <v/>
      </c>
      <c r="C2734" s="43" t="str">
        <f t="shared" si="213"/>
        <v>Oil Products</v>
      </c>
      <c r="D2734" s="43" t="str">
        <f t="shared" si="214"/>
        <v>Financial</v>
      </c>
      <c r="E2734" s="43">
        <f>IF(VLOOKUP(S2734,'DD-Lookup'!$J$6:$L$50,3,FALSE)="Monthly",(YEAR(AC2734)-YEAR(AB2734))*12+MONTH(AC2734)-MONTH(AB2734)+1,(AC2734-AB2734+1))</f>
        <v>30</v>
      </c>
      <c r="F2734" s="210">
        <f t="shared" si="215"/>
        <v>150000</v>
      </c>
      <c r="G2734" s="199">
        <v>1355065</v>
      </c>
      <c r="H2734" s="195">
        <v>37049.380150462901</v>
      </c>
      <c r="I2734" t="s">
        <v>2238</v>
      </c>
      <c r="M2734" t="s">
        <v>3344</v>
      </c>
      <c r="N2734" t="s">
        <v>2239</v>
      </c>
      <c r="O2734" t="s">
        <v>2240</v>
      </c>
      <c r="Q2734" s="196">
        <v>5000</v>
      </c>
      <c r="S2734" t="s">
        <v>3348</v>
      </c>
      <c r="T2734" t="s">
        <v>3557</v>
      </c>
      <c r="U2734" s="198">
        <v>235.5</v>
      </c>
      <c r="V2734" t="s">
        <v>2241</v>
      </c>
      <c r="W2734" t="s">
        <v>2242</v>
      </c>
      <c r="X2734" t="s">
        <v>2243</v>
      </c>
      <c r="Y2734" t="s">
        <v>2778</v>
      </c>
      <c r="Z2734" t="s">
        <v>3930</v>
      </c>
      <c r="AA2734">
        <v>115485</v>
      </c>
      <c r="AB2734" s="195">
        <v>37043</v>
      </c>
      <c r="AC2734" s="195">
        <v>37072</v>
      </c>
    </row>
    <row r="2735" spans="1:29" x14ac:dyDescent="0.25">
      <c r="A2735" s="43" t="str">
        <f t="shared" si="211"/>
        <v>US Natural Gas Physical</v>
      </c>
      <c r="B2735" s="43" t="str">
        <f t="shared" si="212"/>
        <v>US</v>
      </c>
      <c r="C2735" s="43" t="str">
        <f t="shared" si="213"/>
        <v>Natural Gas</v>
      </c>
      <c r="D2735" s="43" t="str">
        <f t="shared" si="214"/>
        <v>Physical</v>
      </c>
      <c r="E2735" s="43">
        <f>IF(VLOOKUP(S2735,'DD-Lookup'!$J$6:$L$50,3,FALSE)="Monthly",(YEAR(AC2735)-YEAR(AB2735))*12+MONTH(AC2735)-MONTH(AB2735)+1,(AC2735-AB2735+1))</f>
        <v>1</v>
      </c>
      <c r="F2735" s="210">
        <f t="shared" si="215"/>
        <v>6862</v>
      </c>
      <c r="G2735" s="199">
        <v>1355066</v>
      </c>
      <c r="H2735" s="195">
        <v>37049.380150462901</v>
      </c>
      <c r="I2735" t="s">
        <v>3087</v>
      </c>
      <c r="M2735" t="s">
        <v>3341</v>
      </c>
      <c r="N2735" t="s">
        <v>3747</v>
      </c>
      <c r="O2735" t="s">
        <v>1636</v>
      </c>
      <c r="Q2735" s="196">
        <v>6862</v>
      </c>
      <c r="S2735" t="s">
        <v>3342</v>
      </c>
      <c r="T2735" t="s">
        <v>3557</v>
      </c>
      <c r="U2735" s="198">
        <v>3.5525000000000002</v>
      </c>
      <c r="V2735" t="s">
        <v>3047</v>
      </c>
      <c r="W2735" t="s">
        <v>2366</v>
      </c>
      <c r="X2735" t="s">
        <v>3093</v>
      </c>
      <c r="Y2735" t="s">
        <v>2469</v>
      </c>
      <c r="Z2735" t="s">
        <v>2995</v>
      </c>
      <c r="AA2735">
        <v>837378</v>
      </c>
      <c r="AB2735" s="195">
        <v>37050.875011574099</v>
      </c>
      <c r="AC2735" s="195">
        <v>37050.875011574099</v>
      </c>
    </row>
    <row r="2736" spans="1:29" x14ac:dyDescent="0.25">
      <c r="A2736" s="43" t="str">
        <f t="shared" si="211"/>
        <v>US Natural Gas Physical</v>
      </c>
      <c r="B2736" s="43" t="str">
        <f t="shared" si="212"/>
        <v>US</v>
      </c>
      <c r="C2736" s="43" t="str">
        <f t="shared" si="213"/>
        <v>Natural Gas</v>
      </c>
      <c r="D2736" s="43" t="str">
        <f t="shared" si="214"/>
        <v>Physical</v>
      </c>
      <c r="E2736" s="43">
        <f>IF(VLOOKUP(S2736,'DD-Lookup'!$J$6:$L$50,3,FALSE)="Monthly",(YEAR(AC2736)-YEAR(AB2736))*12+MONTH(AC2736)-MONTH(AB2736)+1,(AC2736-AB2736+1))</f>
        <v>1</v>
      </c>
      <c r="F2736" s="210">
        <f t="shared" si="215"/>
        <v>10000</v>
      </c>
      <c r="G2736" s="199">
        <v>1355068</v>
      </c>
      <c r="H2736" s="195">
        <v>37049.380208333299</v>
      </c>
      <c r="I2736" t="s">
        <v>2284</v>
      </c>
      <c r="M2736" t="s">
        <v>3341</v>
      </c>
      <c r="N2736" t="s">
        <v>3747</v>
      </c>
      <c r="O2736" t="s">
        <v>379</v>
      </c>
      <c r="P2736" s="196">
        <v>10000</v>
      </c>
      <c r="S2736" t="s">
        <v>3342</v>
      </c>
      <c r="T2736" t="s">
        <v>3557</v>
      </c>
      <c r="U2736" s="198">
        <v>3.7050000000000001</v>
      </c>
      <c r="V2736" t="s">
        <v>2373</v>
      </c>
      <c r="W2736" t="s">
        <v>2467</v>
      </c>
      <c r="X2736" t="s">
        <v>2468</v>
      </c>
      <c r="Y2736" t="s">
        <v>2469</v>
      </c>
      <c r="Z2736" t="s">
        <v>2995</v>
      </c>
      <c r="AA2736">
        <v>837380</v>
      </c>
      <c r="AB2736" s="195">
        <v>37050.875011574099</v>
      </c>
      <c r="AC2736" s="195">
        <v>37050.875011574099</v>
      </c>
    </row>
    <row r="2737" spans="1:29" x14ac:dyDescent="0.25">
      <c r="A2737" s="43" t="str">
        <f t="shared" si="211"/>
        <v>US Natural Gas Physical</v>
      </c>
      <c r="B2737" s="43" t="str">
        <f t="shared" si="212"/>
        <v>US</v>
      </c>
      <c r="C2737" s="43" t="str">
        <f t="shared" si="213"/>
        <v>Natural Gas</v>
      </c>
      <c r="D2737" s="43" t="str">
        <f t="shared" si="214"/>
        <v>Physical</v>
      </c>
      <c r="E2737" s="43">
        <f>IF(VLOOKUP(S2737,'DD-Lookup'!$J$6:$L$50,3,FALSE)="Monthly",(YEAR(AC2737)-YEAR(AB2737))*12+MONTH(AC2737)-MONTH(AB2737)+1,(AC2737-AB2737+1))</f>
        <v>1</v>
      </c>
      <c r="F2737" s="210">
        <f t="shared" si="215"/>
        <v>5000</v>
      </c>
      <c r="G2737" s="199">
        <v>1355069</v>
      </c>
      <c r="H2737" s="195">
        <v>37049.380208333299</v>
      </c>
      <c r="I2737" t="s">
        <v>2527</v>
      </c>
      <c r="M2737" t="s">
        <v>3341</v>
      </c>
      <c r="N2737" t="s">
        <v>3747</v>
      </c>
      <c r="O2737" t="s">
        <v>2743</v>
      </c>
      <c r="Q2737" s="196">
        <v>5000</v>
      </c>
      <c r="S2737" t="s">
        <v>3342</v>
      </c>
      <c r="T2737" t="s">
        <v>3557</v>
      </c>
      <c r="U2737" s="198">
        <v>3.51</v>
      </c>
      <c r="V2737" t="s">
        <v>2174</v>
      </c>
      <c r="W2737" t="s">
        <v>2181</v>
      </c>
      <c r="X2737" t="s">
        <v>3093</v>
      </c>
      <c r="Y2737" t="s">
        <v>2469</v>
      </c>
      <c r="Z2737" t="s">
        <v>2995</v>
      </c>
      <c r="AA2737">
        <v>837381</v>
      </c>
      <c r="AB2737" s="195">
        <v>37050.875011574099</v>
      </c>
      <c r="AC2737" s="195">
        <v>37050.875011574099</v>
      </c>
    </row>
    <row r="2738" spans="1:29" x14ac:dyDescent="0.25">
      <c r="A2738" s="43" t="str">
        <f t="shared" si="211"/>
        <v>US Natural Gas Physical</v>
      </c>
      <c r="B2738" s="43" t="str">
        <f t="shared" si="212"/>
        <v>US</v>
      </c>
      <c r="C2738" s="43" t="str">
        <f t="shared" si="213"/>
        <v>Natural Gas</v>
      </c>
      <c r="D2738" s="43" t="str">
        <f t="shared" si="214"/>
        <v>Physical</v>
      </c>
      <c r="E2738" s="43">
        <f>IF(VLOOKUP(S2738,'DD-Lookup'!$J$6:$L$50,3,FALSE)="Monthly",(YEAR(AC2738)-YEAR(AB2738))*12+MONTH(AC2738)-MONTH(AB2738)+1,(AC2738-AB2738+1))</f>
        <v>1</v>
      </c>
      <c r="F2738" s="210">
        <f t="shared" si="215"/>
        <v>10000</v>
      </c>
      <c r="G2738" s="199">
        <v>1355072</v>
      </c>
      <c r="H2738" s="195">
        <v>37049.380277777796</v>
      </c>
      <c r="I2738" t="s">
        <v>2483</v>
      </c>
      <c r="M2738" t="s">
        <v>3341</v>
      </c>
      <c r="N2738" t="s">
        <v>3747</v>
      </c>
      <c r="O2738" t="s">
        <v>464</v>
      </c>
      <c r="Q2738" s="196">
        <v>10000</v>
      </c>
      <c r="S2738" t="s">
        <v>3342</v>
      </c>
      <c r="T2738" t="s">
        <v>3557</v>
      </c>
      <c r="U2738" s="198">
        <v>3.7949999999999999</v>
      </c>
      <c r="V2738" t="s">
        <v>2486</v>
      </c>
      <c r="W2738" t="s">
        <v>2509</v>
      </c>
      <c r="X2738" t="s">
        <v>2510</v>
      </c>
      <c r="Y2738" t="s">
        <v>2469</v>
      </c>
      <c r="Z2738" t="s">
        <v>2995</v>
      </c>
      <c r="AA2738">
        <v>837382</v>
      </c>
      <c r="AB2738" s="195">
        <v>37050.875011574099</v>
      </c>
      <c r="AC2738" s="195">
        <v>37050.875011574099</v>
      </c>
    </row>
    <row r="2739" spans="1:29" x14ac:dyDescent="0.25">
      <c r="A2739" s="43" t="str">
        <f t="shared" si="211"/>
        <v>US Natural Gas Physical</v>
      </c>
      <c r="B2739" s="43" t="str">
        <f t="shared" si="212"/>
        <v>US</v>
      </c>
      <c r="C2739" s="43" t="str">
        <f t="shared" si="213"/>
        <v>Natural Gas</v>
      </c>
      <c r="D2739" s="43" t="str">
        <f t="shared" si="214"/>
        <v>Physical</v>
      </c>
      <c r="E2739" s="43">
        <f>IF(VLOOKUP(S2739,'DD-Lookup'!$J$6:$L$50,3,FALSE)="Monthly",(YEAR(AC2739)-YEAR(AB2739))*12+MONTH(AC2739)-MONTH(AB2739)+1,(AC2739-AB2739+1))</f>
        <v>1</v>
      </c>
      <c r="F2739" s="210">
        <f t="shared" si="215"/>
        <v>5000</v>
      </c>
      <c r="G2739" s="199">
        <v>1355073</v>
      </c>
      <c r="H2739" s="195">
        <v>37049.3803819444</v>
      </c>
      <c r="I2739" t="s">
        <v>3648</v>
      </c>
      <c r="M2739" t="s">
        <v>3341</v>
      </c>
      <c r="N2739" t="s">
        <v>3747</v>
      </c>
      <c r="O2739" t="s">
        <v>476</v>
      </c>
      <c r="P2739" s="196">
        <v>5000</v>
      </c>
      <c r="S2739" t="s">
        <v>3342</v>
      </c>
      <c r="T2739" t="s">
        <v>3557</v>
      </c>
      <c r="U2739" s="198">
        <v>3.5</v>
      </c>
      <c r="V2739" t="s">
        <v>3649</v>
      </c>
      <c r="W2739" t="s">
        <v>3099</v>
      </c>
      <c r="X2739" t="s">
        <v>3092</v>
      </c>
      <c r="Y2739" t="s">
        <v>2469</v>
      </c>
      <c r="Z2739" t="s">
        <v>2995</v>
      </c>
      <c r="AA2739">
        <v>837383</v>
      </c>
      <c r="AB2739" s="195">
        <v>37050.875011574099</v>
      </c>
      <c r="AC2739" s="195">
        <v>37050.875011574099</v>
      </c>
    </row>
    <row r="2740" spans="1:29" x14ac:dyDescent="0.25">
      <c r="A2740" s="43" t="str">
        <f t="shared" si="211"/>
        <v>US Natural Gas Physical</v>
      </c>
      <c r="B2740" s="43" t="str">
        <f t="shared" si="212"/>
        <v>US</v>
      </c>
      <c r="C2740" s="43" t="str">
        <f t="shared" si="213"/>
        <v>Natural Gas</v>
      </c>
      <c r="D2740" s="43" t="str">
        <f t="shared" si="214"/>
        <v>Physical</v>
      </c>
      <c r="E2740" s="43">
        <f>IF(VLOOKUP(S2740,'DD-Lookup'!$J$6:$L$50,3,FALSE)="Monthly",(YEAR(AC2740)-YEAR(AB2740))*12+MONTH(AC2740)-MONTH(AB2740)+1,(AC2740-AB2740+1))</f>
        <v>1</v>
      </c>
      <c r="F2740" s="210">
        <f t="shared" si="215"/>
        <v>10000</v>
      </c>
      <c r="G2740" s="199">
        <v>1355075</v>
      </c>
      <c r="H2740" s="195">
        <v>37049.3804282407</v>
      </c>
      <c r="I2740" t="s">
        <v>2456</v>
      </c>
      <c r="M2740" t="s">
        <v>3341</v>
      </c>
      <c r="N2740" t="s">
        <v>3747</v>
      </c>
      <c r="O2740" t="s">
        <v>394</v>
      </c>
      <c r="P2740" s="196">
        <v>10000</v>
      </c>
      <c r="S2740" t="s">
        <v>3342</v>
      </c>
      <c r="T2740" t="s">
        <v>3557</v>
      </c>
      <c r="U2740" s="198">
        <v>3.6225000000000001</v>
      </c>
      <c r="V2740" t="s">
        <v>2226</v>
      </c>
      <c r="W2740" t="s">
        <v>2498</v>
      </c>
      <c r="X2740" t="s">
        <v>2499</v>
      </c>
      <c r="Y2740" t="s">
        <v>2469</v>
      </c>
      <c r="Z2740" t="s">
        <v>2995</v>
      </c>
      <c r="AA2740">
        <v>837385</v>
      </c>
      <c r="AB2740" s="195">
        <v>37050.875011574099</v>
      </c>
      <c r="AC2740" s="195">
        <v>37050.875011574099</v>
      </c>
    </row>
    <row r="2741" spans="1:29" x14ac:dyDescent="0.25">
      <c r="A2741" s="43" t="str">
        <f t="shared" si="211"/>
        <v>US Natural Gas Physical</v>
      </c>
      <c r="B2741" s="43" t="str">
        <f t="shared" si="212"/>
        <v>US</v>
      </c>
      <c r="C2741" s="43" t="str">
        <f t="shared" si="213"/>
        <v>Natural Gas</v>
      </c>
      <c r="D2741" s="43" t="str">
        <f t="shared" si="214"/>
        <v>Physical</v>
      </c>
      <c r="E2741" s="43">
        <f>IF(VLOOKUP(S2741,'DD-Lookup'!$J$6:$L$50,3,FALSE)="Monthly",(YEAR(AC2741)-YEAR(AB2741))*12+MONTH(AC2741)-MONTH(AB2741)+1,(AC2741-AB2741+1))</f>
        <v>1</v>
      </c>
      <c r="F2741" s="210">
        <f t="shared" si="215"/>
        <v>2197</v>
      </c>
      <c r="G2741" s="199">
        <v>1355076</v>
      </c>
      <c r="H2741" s="195">
        <v>37049.3804282407</v>
      </c>
      <c r="I2741" t="s">
        <v>2173</v>
      </c>
      <c r="M2741" t="s">
        <v>3341</v>
      </c>
      <c r="N2741" t="s">
        <v>3747</v>
      </c>
      <c r="O2741" t="s">
        <v>2722</v>
      </c>
      <c r="P2741" s="196">
        <v>2197</v>
      </c>
      <c r="S2741" t="s">
        <v>3342</v>
      </c>
      <c r="T2741" t="s">
        <v>3557</v>
      </c>
      <c r="U2741" s="198">
        <v>3.6749999999999998</v>
      </c>
      <c r="V2741" t="s">
        <v>2635</v>
      </c>
      <c r="W2741" t="s">
        <v>2175</v>
      </c>
      <c r="X2741" t="s">
        <v>2176</v>
      </c>
      <c r="Y2741" t="s">
        <v>2469</v>
      </c>
      <c r="Z2741" t="s">
        <v>2995</v>
      </c>
      <c r="AA2741">
        <v>837384</v>
      </c>
      <c r="AB2741" s="195">
        <v>37050.875011574099</v>
      </c>
      <c r="AC2741" s="195">
        <v>37050.875011574099</v>
      </c>
    </row>
    <row r="2742" spans="1:29" x14ac:dyDescent="0.25">
      <c r="A2742" s="43" t="str">
        <f t="shared" si="211"/>
        <v>US Natural Gas Financial</v>
      </c>
      <c r="B2742" s="43" t="str">
        <f t="shared" si="212"/>
        <v>US</v>
      </c>
      <c r="C2742" s="43" t="str">
        <f t="shared" si="213"/>
        <v>Natural Gas</v>
      </c>
      <c r="D2742" s="43" t="str">
        <f t="shared" si="214"/>
        <v>Financial</v>
      </c>
      <c r="E2742" s="43">
        <f>IF(VLOOKUP(S2742,'DD-Lookup'!$J$6:$L$50,3,FALSE)="Monthly",(YEAR(AC2742)-YEAR(AB2742))*12+MONTH(AC2742)-MONTH(AB2742)+1,(AC2742-AB2742+1))</f>
        <v>23</v>
      </c>
      <c r="F2742" s="210">
        <f t="shared" si="215"/>
        <v>57500</v>
      </c>
      <c r="G2742" s="199">
        <v>1355078</v>
      </c>
      <c r="H2742" s="195">
        <v>37049.380451388803</v>
      </c>
      <c r="I2742" t="s">
        <v>2171</v>
      </c>
      <c r="M2742" t="s">
        <v>3341</v>
      </c>
      <c r="N2742" t="s">
        <v>2281</v>
      </c>
      <c r="O2742" t="s">
        <v>2699</v>
      </c>
      <c r="P2742" s="196">
        <v>2500</v>
      </c>
      <c r="S2742" t="s">
        <v>3342</v>
      </c>
      <c r="T2742" t="s">
        <v>3557</v>
      </c>
      <c r="U2742" s="198">
        <v>3.8</v>
      </c>
      <c r="V2742" t="s">
        <v>3119</v>
      </c>
      <c r="W2742" t="s">
        <v>3097</v>
      </c>
      <c r="X2742" t="s">
        <v>3098</v>
      </c>
      <c r="Y2742" t="s">
        <v>3575</v>
      </c>
      <c r="Z2742" t="s">
        <v>2995</v>
      </c>
      <c r="AA2742" t="s">
        <v>887</v>
      </c>
      <c r="AB2742" s="195">
        <v>37050.875011574099</v>
      </c>
      <c r="AC2742" s="195">
        <v>37072.875011574099</v>
      </c>
    </row>
    <row r="2743" spans="1:29" x14ac:dyDescent="0.25">
      <c r="A2743" s="43" t="str">
        <f t="shared" si="211"/>
        <v>US Natural Gas Physical</v>
      </c>
      <c r="B2743" s="43" t="str">
        <f t="shared" si="212"/>
        <v>US</v>
      </c>
      <c r="C2743" s="43" t="str">
        <f t="shared" si="213"/>
        <v>Natural Gas</v>
      </c>
      <c r="D2743" s="43" t="str">
        <f t="shared" si="214"/>
        <v>Physical</v>
      </c>
      <c r="E2743" s="43">
        <f>IF(VLOOKUP(S2743,'DD-Lookup'!$J$6:$L$50,3,FALSE)="Monthly",(YEAR(AC2743)-YEAR(AB2743))*12+MONTH(AC2743)-MONTH(AB2743)+1,(AC2743-AB2743+1))</f>
        <v>1</v>
      </c>
      <c r="F2743" s="210">
        <f t="shared" si="215"/>
        <v>10000</v>
      </c>
      <c r="G2743" s="199">
        <v>1355082</v>
      </c>
      <c r="H2743" s="195">
        <v>37049.380486111098</v>
      </c>
      <c r="I2743" t="s">
        <v>2456</v>
      </c>
      <c r="M2743" t="s">
        <v>3341</v>
      </c>
      <c r="N2743" t="s">
        <v>3747</v>
      </c>
      <c r="O2743" t="s">
        <v>394</v>
      </c>
      <c r="P2743" s="196">
        <v>10000</v>
      </c>
      <c r="S2743" t="s">
        <v>3342</v>
      </c>
      <c r="T2743" t="s">
        <v>3557</v>
      </c>
      <c r="U2743" s="198">
        <v>3.62</v>
      </c>
      <c r="V2743" t="s">
        <v>2226</v>
      </c>
      <c r="W2743" t="s">
        <v>2498</v>
      </c>
      <c r="X2743" t="s">
        <v>2499</v>
      </c>
      <c r="Y2743" t="s">
        <v>2469</v>
      </c>
      <c r="Z2743" t="s">
        <v>2995</v>
      </c>
      <c r="AA2743">
        <v>837388</v>
      </c>
      <c r="AB2743" s="195">
        <v>37050.875011574099</v>
      </c>
      <c r="AC2743" s="195">
        <v>37050.875011574099</v>
      </c>
    </row>
    <row r="2744" spans="1:29" x14ac:dyDescent="0.25">
      <c r="A2744" s="43" t="str">
        <f t="shared" si="211"/>
        <v>US Natural Gas Physical</v>
      </c>
      <c r="B2744" s="43" t="str">
        <f t="shared" si="212"/>
        <v>US</v>
      </c>
      <c r="C2744" s="43" t="str">
        <f t="shared" si="213"/>
        <v>Natural Gas</v>
      </c>
      <c r="D2744" s="43" t="str">
        <f t="shared" si="214"/>
        <v>Physical</v>
      </c>
      <c r="E2744" s="43">
        <f>IF(VLOOKUP(S2744,'DD-Lookup'!$J$6:$L$50,3,FALSE)="Monthly",(YEAR(AC2744)-YEAR(AB2744))*12+MONTH(AC2744)-MONTH(AB2744)+1,(AC2744-AB2744+1))</f>
        <v>1</v>
      </c>
      <c r="F2744" s="210">
        <f t="shared" si="215"/>
        <v>5000</v>
      </c>
      <c r="G2744" s="199">
        <v>1355081</v>
      </c>
      <c r="H2744" s="195">
        <v>37049.380486111098</v>
      </c>
      <c r="I2744" t="s">
        <v>3529</v>
      </c>
      <c r="M2744" t="s">
        <v>3341</v>
      </c>
      <c r="N2744" t="s">
        <v>3747</v>
      </c>
      <c r="O2744" t="s">
        <v>2743</v>
      </c>
      <c r="Q2744" s="196">
        <v>5000</v>
      </c>
      <c r="S2744" t="s">
        <v>3342</v>
      </c>
      <c r="T2744" t="s">
        <v>3557</v>
      </c>
      <c r="U2744" s="198">
        <v>3.51</v>
      </c>
      <c r="V2744" t="s">
        <v>2515</v>
      </c>
      <c r="W2744" t="s">
        <v>2181</v>
      </c>
      <c r="X2744" t="s">
        <v>3093</v>
      </c>
      <c r="Y2744" t="s">
        <v>2469</v>
      </c>
      <c r="Z2744" t="s">
        <v>2995</v>
      </c>
      <c r="AA2744">
        <v>837387</v>
      </c>
      <c r="AB2744" s="195">
        <v>37050.875011574099</v>
      </c>
      <c r="AC2744" s="195">
        <v>37050.875011574099</v>
      </c>
    </row>
    <row r="2745" spans="1:29" x14ac:dyDescent="0.25">
      <c r="A2745" s="43" t="str">
        <f t="shared" si="211"/>
        <v>US Natural Gas Physical</v>
      </c>
      <c r="B2745" s="43" t="str">
        <f t="shared" si="212"/>
        <v>US</v>
      </c>
      <c r="C2745" s="43" t="str">
        <f t="shared" si="213"/>
        <v>Natural Gas</v>
      </c>
      <c r="D2745" s="43" t="str">
        <f t="shared" si="214"/>
        <v>Physical</v>
      </c>
      <c r="E2745" s="43">
        <f>IF(VLOOKUP(S2745,'DD-Lookup'!$J$6:$L$50,3,FALSE)="Monthly",(YEAR(AC2745)-YEAR(AB2745))*12+MONTH(AC2745)-MONTH(AB2745)+1,(AC2745-AB2745+1))</f>
        <v>1</v>
      </c>
      <c r="F2745" s="210">
        <f t="shared" si="215"/>
        <v>1700</v>
      </c>
      <c r="G2745" s="199">
        <v>1355083</v>
      </c>
      <c r="H2745" s="195">
        <v>37049.380497685197</v>
      </c>
      <c r="I2745" t="s">
        <v>2780</v>
      </c>
      <c r="M2745" t="s">
        <v>3341</v>
      </c>
      <c r="N2745" t="s">
        <v>3747</v>
      </c>
      <c r="O2745" t="s">
        <v>2158</v>
      </c>
      <c r="Q2745" s="196">
        <v>1700</v>
      </c>
      <c r="S2745" t="s">
        <v>3342</v>
      </c>
      <c r="T2745" t="s">
        <v>3557</v>
      </c>
      <c r="U2745" s="198">
        <v>3.9550000000000001</v>
      </c>
      <c r="V2745" t="s">
        <v>3679</v>
      </c>
      <c r="W2745" t="s">
        <v>3138</v>
      </c>
      <c r="X2745" t="s">
        <v>3081</v>
      </c>
      <c r="Y2745" t="s">
        <v>2469</v>
      </c>
      <c r="Z2745" t="s">
        <v>2995</v>
      </c>
      <c r="AA2745">
        <v>837386</v>
      </c>
      <c r="AB2745" s="195">
        <v>37050.875011574099</v>
      </c>
      <c r="AC2745" s="195">
        <v>37050.875011574099</v>
      </c>
    </row>
    <row r="2746" spans="1:29" x14ac:dyDescent="0.25">
      <c r="A2746" s="43" t="str">
        <f t="shared" si="211"/>
        <v xml:space="preserve"> Natural Gas Physical</v>
      </c>
      <c r="B2746" s="43" t="str">
        <f t="shared" si="212"/>
        <v/>
      </c>
      <c r="C2746" s="43" t="str">
        <f t="shared" si="213"/>
        <v>Natural Gas</v>
      </c>
      <c r="D2746" s="43" t="str">
        <f t="shared" si="214"/>
        <v>Physical</v>
      </c>
      <c r="E2746" s="43">
        <f>IF(VLOOKUP(S2746,'DD-Lookup'!$J$6:$L$50,3,FALSE)="Monthly",(YEAR(AC2746)-YEAR(AB2746))*12+MONTH(AC2746)-MONTH(AB2746)+1,(AC2746-AB2746+1))</f>
        <v>3</v>
      </c>
      <c r="F2746" s="210">
        <f t="shared" si="215"/>
        <v>75000</v>
      </c>
      <c r="G2746" s="199">
        <v>1355084</v>
      </c>
      <c r="H2746" s="195">
        <v>37049.380509259303</v>
      </c>
      <c r="I2746" t="s">
        <v>3941</v>
      </c>
      <c r="M2746" t="s">
        <v>3341</v>
      </c>
      <c r="N2746" t="s">
        <v>3588</v>
      </c>
      <c r="O2746" t="s">
        <v>3589</v>
      </c>
      <c r="Q2746" s="196">
        <v>25000</v>
      </c>
      <c r="S2746" t="s">
        <v>3590</v>
      </c>
      <c r="T2746" t="s">
        <v>3591</v>
      </c>
      <c r="U2746" s="198">
        <v>26.2</v>
      </c>
      <c r="V2746" t="s">
        <v>888</v>
      </c>
      <c r="W2746" t="s">
        <v>3592</v>
      </c>
      <c r="X2746" t="s">
        <v>3593</v>
      </c>
      <c r="Y2746" t="s">
        <v>3594</v>
      </c>
      <c r="Z2746" t="s">
        <v>3562</v>
      </c>
      <c r="AA2746">
        <v>106915</v>
      </c>
      <c r="AB2746" s="195">
        <v>37257</v>
      </c>
      <c r="AC2746" s="195">
        <v>37346</v>
      </c>
    </row>
    <row r="2747" spans="1:29" x14ac:dyDescent="0.25">
      <c r="A2747" s="43" t="str">
        <f t="shared" si="211"/>
        <v>US Natural Gas Financial</v>
      </c>
      <c r="B2747" s="43" t="str">
        <f t="shared" si="212"/>
        <v>US</v>
      </c>
      <c r="C2747" s="43" t="str">
        <f t="shared" si="213"/>
        <v>Natural Gas</v>
      </c>
      <c r="D2747" s="43" t="str">
        <f t="shared" si="214"/>
        <v>Financial</v>
      </c>
      <c r="E2747" s="43">
        <f>IF(VLOOKUP(S2747,'DD-Lookup'!$J$6:$L$50,3,FALSE)="Monthly",(YEAR(AC2747)-YEAR(AB2747))*12+MONTH(AC2747)-MONTH(AB2747)+1,(AC2747-AB2747+1))</f>
        <v>23</v>
      </c>
      <c r="F2747" s="210">
        <f t="shared" si="215"/>
        <v>115000</v>
      </c>
      <c r="G2747" s="199">
        <v>1355085</v>
      </c>
      <c r="H2747" s="195">
        <v>37049.3805208333</v>
      </c>
      <c r="I2747" t="s">
        <v>3443</v>
      </c>
      <c r="M2747" t="s">
        <v>3341</v>
      </c>
      <c r="N2747" t="s">
        <v>2281</v>
      </c>
      <c r="O2747" t="s">
        <v>2709</v>
      </c>
      <c r="Q2747" s="196">
        <v>5000</v>
      </c>
      <c r="S2747" t="s">
        <v>3342</v>
      </c>
      <c r="T2747" t="s">
        <v>3557</v>
      </c>
      <c r="U2747" s="198">
        <v>3.5</v>
      </c>
      <c r="V2747" t="s">
        <v>557</v>
      </c>
      <c r="W2747" t="s">
        <v>3099</v>
      </c>
      <c r="X2747" t="s">
        <v>2291</v>
      </c>
      <c r="Y2747" t="s">
        <v>3575</v>
      </c>
      <c r="Z2747" t="s">
        <v>2995</v>
      </c>
      <c r="AA2747" t="s">
        <v>889</v>
      </c>
      <c r="AB2747" s="195">
        <v>37050.875011574099</v>
      </c>
      <c r="AC2747" s="195">
        <v>37072.875011574099</v>
      </c>
    </row>
    <row r="2748" spans="1:29" x14ac:dyDescent="0.25">
      <c r="A2748" s="43" t="str">
        <f t="shared" si="211"/>
        <v>US Natural Gas Financial</v>
      </c>
      <c r="B2748" s="43" t="str">
        <f t="shared" si="212"/>
        <v>US</v>
      </c>
      <c r="C2748" s="43" t="str">
        <f t="shared" si="213"/>
        <v>Natural Gas</v>
      </c>
      <c r="D2748" s="43" t="str">
        <f t="shared" si="214"/>
        <v>Financial</v>
      </c>
      <c r="E2748" s="43">
        <f>IF(VLOOKUP(S2748,'DD-Lookup'!$J$6:$L$50,3,FALSE)="Monthly",(YEAR(AC2748)-YEAR(AB2748))*12+MONTH(AC2748)-MONTH(AB2748)+1,(AC2748-AB2748+1))</f>
        <v>23</v>
      </c>
      <c r="F2748" s="210">
        <f t="shared" si="215"/>
        <v>115000</v>
      </c>
      <c r="G2748" s="199">
        <v>1355086</v>
      </c>
      <c r="H2748" s="195">
        <v>37049.380532407398</v>
      </c>
      <c r="I2748" t="s">
        <v>2507</v>
      </c>
      <c r="M2748" t="s">
        <v>3341</v>
      </c>
      <c r="N2748" t="s">
        <v>2281</v>
      </c>
      <c r="O2748" t="s">
        <v>2700</v>
      </c>
      <c r="Q2748" s="196">
        <v>5000</v>
      </c>
      <c r="S2748" t="s">
        <v>3342</v>
      </c>
      <c r="T2748" t="s">
        <v>3557</v>
      </c>
      <c r="U2748" s="198">
        <v>2.2400000000000002</v>
      </c>
      <c r="V2748" t="s">
        <v>3159</v>
      </c>
      <c r="W2748" t="s">
        <v>3108</v>
      </c>
      <c r="X2748" t="s">
        <v>4145</v>
      </c>
      <c r="Y2748" t="s">
        <v>3575</v>
      </c>
      <c r="Z2748" t="s">
        <v>2995</v>
      </c>
      <c r="AA2748" t="s">
        <v>890</v>
      </c>
      <c r="AB2748" s="195">
        <v>37050.875011574099</v>
      </c>
      <c r="AC2748" s="195">
        <v>37072.875011574099</v>
      </c>
    </row>
    <row r="2749" spans="1:29" x14ac:dyDescent="0.25">
      <c r="A2749" s="43" t="str">
        <f t="shared" si="211"/>
        <v>US Natural Gas Financial</v>
      </c>
      <c r="B2749" s="43" t="str">
        <f t="shared" si="212"/>
        <v>US</v>
      </c>
      <c r="C2749" s="43" t="str">
        <f t="shared" si="213"/>
        <v>Natural Gas</v>
      </c>
      <c r="D2749" s="43" t="str">
        <f t="shared" si="214"/>
        <v>Financial</v>
      </c>
      <c r="E2749" s="43">
        <f>IF(VLOOKUP(S2749,'DD-Lookup'!$J$6:$L$50,3,FALSE)="Monthly",(YEAR(AC2749)-YEAR(AB2749))*12+MONTH(AC2749)-MONTH(AB2749)+1,(AC2749-AB2749+1))</f>
        <v>23</v>
      </c>
      <c r="F2749" s="210">
        <f t="shared" si="215"/>
        <v>115000</v>
      </c>
      <c r="G2749" s="199">
        <v>1355087</v>
      </c>
      <c r="H2749" s="195">
        <v>37049.380543981497</v>
      </c>
      <c r="I2749" t="s">
        <v>2276</v>
      </c>
      <c r="M2749" t="s">
        <v>3341</v>
      </c>
      <c r="N2749" t="s">
        <v>2281</v>
      </c>
      <c r="O2749" t="s">
        <v>2702</v>
      </c>
      <c r="Q2749" s="196">
        <v>5000</v>
      </c>
      <c r="S2749" t="s">
        <v>3342</v>
      </c>
      <c r="T2749" t="s">
        <v>3557</v>
      </c>
      <c r="U2749" s="198">
        <v>2.48</v>
      </c>
      <c r="V2749" t="s">
        <v>3101</v>
      </c>
      <c r="W2749" t="s">
        <v>3099</v>
      </c>
      <c r="X2749" t="s">
        <v>811</v>
      </c>
      <c r="Y2749" t="s">
        <v>3575</v>
      </c>
      <c r="Z2749" t="s">
        <v>2995</v>
      </c>
      <c r="AA2749" t="s">
        <v>891</v>
      </c>
      <c r="AB2749" s="195">
        <v>37050.875011574099</v>
      </c>
      <c r="AC2749" s="195">
        <v>37072.875011574099</v>
      </c>
    </row>
    <row r="2750" spans="1:29" x14ac:dyDescent="0.25">
      <c r="A2750" s="43" t="str">
        <f t="shared" si="211"/>
        <v>US Natural Gas Physical</v>
      </c>
      <c r="B2750" s="43" t="str">
        <f t="shared" si="212"/>
        <v>US</v>
      </c>
      <c r="C2750" s="43" t="str">
        <f t="shared" si="213"/>
        <v>Natural Gas</v>
      </c>
      <c r="D2750" s="43" t="str">
        <f t="shared" si="214"/>
        <v>Physical</v>
      </c>
      <c r="E2750" s="43">
        <f>IF(VLOOKUP(S2750,'DD-Lookup'!$J$6:$L$50,3,FALSE)="Monthly",(YEAR(AC2750)-YEAR(AB2750))*12+MONTH(AC2750)-MONTH(AB2750)+1,(AC2750-AB2750+1))</f>
        <v>1</v>
      </c>
      <c r="F2750" s="210">
        <f t="shared" si="215"/>
        <v>6000</v>
      </c>
      <c r="G2750" s="199">
        <v>1355088</v>
      </c>
      <c r="H2750" s="195">
        <v>37049.380543981497</v>
      </c>
      <c r="I2750" t="s">
        <v>2322</v>
      </c>
      <c r="M2750" t="s">
        <v>3341</v>
      </c>
      <c r="N2750" t="s">
        <v>3747</v>
      </c>
      <c r="O2750" t="s">
        <v>468</v>
      </c>
      <c r="P2750" s="196">
        <v>6000</v>
      </c>
      <c r="S2750" t="s">
        <v>3342</v>
      </c>
      <c r="T2750" t="s">
        <v>3557</v>
      </c>
      <c r="U2750" s="198">
        <v>3.2</v>
      </c>
      <c r="V2750" t="s">
        <v>539</v>
      </c>
      <c r="W2750" t="s">
        <v>3091</v>
      </c>
      <c r="X2750" t="s">
        <v>3092</v>
      </c>
      <c r="Y2750" t="s">
        <v>2469</v>
      </c>
      <c r="Z2750" t="s">
        <v>2995</v>
      </c>
      <c r="AA2750">
        <v>837389</v>
      </c>
      <c r="AB2750" s="195">
        <v>37050.875011574099</v>
      </c>
      <c r="AC2750" s="195">
        <v>37050.875011574099</v>
      </c>
    </row>
    <row r="2751" spans="1:29" x14ac:dyDescent="0.25">
      <c r="A2751" s="43" t="str">
        <f t="shared" si="211"/>
        <v>US Natural Gas Physical</v>
      </c>
      <c r="B2751" s="43" t="str">
        <f t="shared" si="212"/>
        <v>US</v>
      </c>
      <c r="C2751" s="43" t="str">
        <f t="shared" si="213"/>
        <v>Natural Gas</v>
      </c>
      <c r="D2751" s="43" t="str">
        <f t="shared" si="214"/>
        <v>Physical</v>
      </c>
      <c r="E2751" s="43">
        <f>IF(VLOOKUP(S2751,'DD-Lookup'!$J$6:$L$50,3,FALSE)="Monthly",(YEAR(AC2751)-YEAR(AB2751))*12+MONTH(AC2751)-MONTH(AB2751)+1,(AC2751-AB2751+1))</f>
        <v>1</v>
      </c>
      <c r="F2751" s="210">
        <f t="shared" si="215"/>
        <v>18000</v>
      </c>
      <c r="G2751" s="199">
        <v>1355089</v>
      </c>
      <c r="H2751" s="195">
        <v>37049.380601851903</v>
      </c>
      <c r="I2751" t="s">
        <v>3085</v>
      </c>
      <c r="M2751" t="s">
        <v>3341</v>
      </c>
      <c r="N2751" t="s">
        <v>3747</v>
      </c>
      <c r="O2751" t="s">
        <v>1631</v>
      </c>
      <c r="Q2751" s="196">
        <v>18000</v>
      </c>
      <c r="S2751" t="s">
        <v>3342</v>
      </c>
      <c r="T2751" t="s">
        <v>3557</v>
      </c>
      <c r="U2751" s="198">
        <v>3.67</v>
      </c>
      <c r="V2751" t="s">
        <v>2353</v>
      </c>
      <c r="W2751" t="s">
        <v>2366</v>
      </c>
      <c r="X2751" t="s">
        <v>2420</v>
      </c>
      <c r="Y2751" t="s">
        <v>2469</v>
      </c>
      <c r="Z2751" t="s">
        <v>2995</v>
      </c>
      <c r="AA2751">
        <v>837390</v>
      </c>
      <c r="AB2751" s="195">
        <v>37050.875011574099</v>
      </c>
      <c r="AC2751" s="195">
        <v>37050.875011574099</v>
      </c>
    </row>
    <row r="2752" spans="1:29" x14ac:dyDescent="0.25">
      <c r="A2752" s="43" t="str">
        <f t="shared" si="211"/>
        <v>US Natural Gas Physical</v>
      </c>
      <c r="B2752" s="43" t="str">
        <f t="shared" si="212"/>
        <v>US</v>
      </c>
      <c r="C2752" s="43" t="str">
        <f t="shared" si="213"/>
        <v>Natural Gas</v>
      </c>
      <c r="D2752" s="43" t="str">
        <f t="shared" si="214"/>
        <v>Physical</v>
      </c>
      <c r="E2752" s="43">
        <f>IF(VLOOKUP(S2752,'DD-Lookup'!$J$6:$L$50,3,FALSE)="Monthly",(YEAR(AC2752)-YEAR(AB2752))*12+MONTH(AC2752)-MONTH(AB2752)+1,(AC2752-AB2752+1))</f>
        <v>1</v>
      </c>
      <c r="F2752" s="210">
        <f t="shared" si="215"/>
        <v>9818</v>
      </c>
      <c r="G2752" s="199">
        <v>1355090</v>
      </c>
      <c r="H2752" s="195">
        <v>37049.380613425899</v>
      </c>
      <c r="I2752" t="s">
        <v>3085</v>
      </c>
      <c r="M2752" t="s">
        <v>3341</v>
      </c>
      <c r="N2752" t="s">
        <v>3747</v>
      </c>
      <c r="O2752" t="s">
        <v>2706</v>
      </c>
      <c r="Q2752" s="196">
        <v>9818</v>
      </c>
      <c r="S2752" t="s">
        <v>3342</v>
      </c>
      <c r="T2752" t="s">
        <v>3557</v>
      </c>
      <c r="U2752" s="198">
        <v>3.88</v>
      </c>
      <c r="V2752" t="s">
        <v>3753</v>
      </c>
      <c r="W2752" t="s">
        <v>431</v>
      </c>
      <c r="X2752" t="s">
        <v>3077</v>
      </c>
      <c r="Y2752" t="s">
        <v>2469</v>
      </c>
      <c r="Z2752" t="s">
        <v>2995</v>
      </c>
      <c r="AA2752">
        <v>837391</v>
      </c>
      <c r="AB2752" s="195">
        <v>37050.875011574099</v>
      </c>
      <c r="AC2752" s="195">
        <v>37050.875011574099</v>
      </c>
    </row>
    <row r="2753" spans="1:29" x14ac:dyDescent="0.25">
      <c r="A2753" s="43" t="str">
        <f t="shared" si="211"/>
        <v>US Natural Gas Physical</v>
      </c>
      <c r="B2753" s="43" t="str">
        <f t="shared" si="212"/>
        <v>US</v>
      </c>
      <c r="C2753" s="43" t="str">
        <f t="shared" si="213"/>
        <v>Natural Gas</v>
      </c>
      <c r="D2753" s="43" t="str">
        <f t="shared" si="214"/>
        <v>Physical</v>
      </c>
      <c r="E2753" s="43">
        <f>IF(VLOOKUP(S2753,'DD-Lookup'!$J$6:$L$50,3,FALSE)="Monthly",(YEAR(AC2753)-YEAR(AB2753))*12+MONTH(AC2753)-MONTH(AB2753)+1,(AC2753-AB2753+1))</f>
        <v>1</v>
      </c>
      <c r="F2753" s="210">
        <f t="shared" si="215"/>
        <v>5000</v>
      </c>
      <c r="G2753" s="199">
        <v>1355091</v>
      </c>
      <c r="H2753" s="195">
        <v>37049.380624999998</v>
      </c>
      <c r="I2753" t="s">
        <v>3087</v>
      </c>
      <c r="M2753" t="s">
        <v>3341</v>
      </c>
      <c r="N2753" t="s">
        <v>3747</v>
      </c>
      <c r="O2753" t="s">
        <v>401</v>
      </c>
      <c r="P2753" s="196">
        <v>5000</v>
      </c>
      <c r="S2753" t="s">
        <v>3342</v>
      </c>
      <c r="T2753" t="s">
        <v>3557</v>
      </c>
      <c r="U2753" s="198">
        <v>3.51</v>
      </c>
      <c r="V2753" t="s">
        <v>2295</v>
      </c>
      <c r="W2753" t="s">
        <v>2347</v>
      </c>
      <c r="X2753" t="s">
        <v>2484</v>
      </c>
      <c r="Y2753" t="s">
        <v>2469</v>
      </c>
      <c r="Z2753" t="s">
        <v>2995</v>
      </c>
      <c r="AA2753">
        <v>837393</v>
      </c>
      <c r="AB2753" s="195">
        <v>37050.875011574099</v>
      </c>
      <c r="AC2753" s="195">
        <v>37050.875011574099</v>
      </c>
    </row>
    <row r="2754" spans="1:29" x14ac:dyDescent="0.25">
      <c r="A2754" s="43" t="str">
        <f t="shared" si="211"/>
        <v>US Natural Gas Physical</v>
      </c>
      <c r="B2754" s="43" t="str">
        <f t="shared" si="212"/>
        <v>US</v>
      </c>
      <c r="C2754" s="43" t="str">
        <f t="shared" si="213"/>
        <v>Natural Gas</v>
      </c>
      <c r="D2754" s="43" t="str">
        <f t="shared" si="214"/>
        <v>Physical</v>
      </c>
      <c r="E2754" s="43">
        <f>IF(VLOOKUP(S2754,'DD-Lookup'!$J$6:$L$50,3,FALSE)="Monthly",(YEAR(AC2754)-YEAR(AB2754))*12+MONTH(AC2754)-MONTH(AB2754)+1,(AC2754-AB2754+1))</f>
        <v>1</v>
      </c>
      <c r="F2754" s="210">
        <f t="shared" si="215"/>
        <v>10000</v>
      </c>
      <c r="G2754" s="199">
        <v>1355092</v>
      </c>
      <c r="H2754" s="195">
        <v>37049.380624999998</v>
      </c>
      <c r="I2754" t="s">
        <v>2456</v>
      </c>
      <c r="M2754" t="s">
        <v>3341</v>
      </c>
      <c r="N2754" t="s">
        <v>3747</v>
      </c>
      <c r="O2754" t="s">
        <v>394</v>
      </c>
      <c r="P2754" s="196">
        <v>10000</v>
      </c>
      <c r="S2754" t="s">
        <v>3342</v>
      </c>
      <c r="T2754" t="s">
        <v>3557</v>
      </c>
      <c r="U2754" s="198">
        <v>3.6175000000000002</v>
      </c>
      <c r="V2754" t="s">
        <v>2226</v>
      </c>
      <c r="W2754" t="s">
        <v>2498</v>
      </c>
      <c r="X2754" t="s">
        <v>2499</v>
      </c>
      <c r="Y2754" t="s">
        <v>2469</v>
      </c>
      <c r="Z2754" t="s">
        <v>2995</v>
      </c>
      <c r="AA2754">
        <v>837392</v>
      </c>
      <c r="AB2754" s="195">
        <v>37050.875011574099</v>
      </c>
      <c r="AC2754" s="195">
        <v>37050.875011574099</v>
      </c>
    </row>
    <row r="2755" spans="1:29" x14ac:dyDescent="0.25">
      <c r="A2755" s="43" t="str">
        <f t="shared" si="211"/>
        <v>US Natural Gas Physical</v>
      </c>
      <c r="B2755" s="43" t="str">
        <f t="shared" si="212"/>
        <v>US</v>
      </c>
      <c r="C2755" s="43" t="str">
        <f t="shared" si="213"/>
        <v>Natural Gas</v>
      </c>
      <c r="D2755" s="43" t="str">
        <f t="shared" si="214"/>
        <v>Physical</v>
      </c>
      <c r="E2755" s="43">
        <f>IF(VLOOKUP(S2755,'DD-Lookup'!$J$6:$L$50,3,FALSE)="Monthly",(YEAR(AC2755)-YEAR(AB2755))*12+MONTH(AC2755)-MONTH(AB2755)+1,(AC2755-AB2755+1))</f>
        <v>1</v>
      </c>
      <c r="F2755" s="210">
        <f t="shared" si="215"/>
        <v>25000</v>
      </c>
      <c r="G2755" s="199">
        <v>1355093</v>
      </c>
      <c r="H2755" s="195">
        <v>37049.380636574097</v>
      </c>
      <c r="I2755" t="s">
        <v>2487</v>
      </c>
      <c r="M2755" t="s">
        <v>3341</v>
      </c>
      <c r="N2755" t="s">
        <v>3747</v>
      </c>
      <c r="O2755" t="s">
        <v>2722</v>
      </c>
      <c r="P2755" s="196">
        <v>25000</v>
      </c>
      <c r="S2755" t="s">
        <v>3342</v>
      </c>
      <c r="T2755" t="s">
        <v>3557</v>
      </c>
      <c r="U2755" s="198">
        <v>3.6749999999999998</v>
      </c>
      <c r="V2755" t="s">
        <v>1764</v>
      </c>
      <c r="W2755" t="s">
        <v>2175</v>
      </c>
      <c r="X2755" t="s">
        <v>2176</v>
      </c>
      <c r="Y2755" t="s">
        <v>2469</v>
      </c>
      <c r="Z2755" t="s">
        <v>2995</v>
      </c>
      <c r="AA2755">
        <v>837394</v>
      </c>
      <c r="AB2755" s="195">
        <v>37050.875011574099</v>
      </c>
      <c r="AC2755" s="195">
        <v>37050.875011574099</v>
      </c>
    </row>
    <row r="2756" spans="1:29" x14ac:dyDescent="0.25">
      <c r="A2756" s="43" t="str">
        <f t="shared" si="211"/>
        <v>US Natural Gas Physical</v>
      </c>
      <c r="B2756" s="43" t="str">
        <f t="shared" si="212"/>
        <v>US</v>
      </c>
      <c r="C2756" s="43" t="str">
        <f t="shared" si="213"/>
        <v>Natural Gas</v>
      </c>
      <c r="D2756" s="43" t="str">
        <f t="shared" si="214"/>
        <v>Physical</v>
      </c>
      <c r="E2756" s="43">
        <f>IF(VLOOKUP(S2756,'DD-Lookup'!$J$6:$L$50,3,FALSE)="Monthly",(YEAR(AC2756)-YEAR(AB2756))*12+MONTH(AC2756)-MONTH(AB2756)+1,(AC2756-AB2756+1))</f>
        <v>1</v>
      </c>
      <c r="F2756" s="210">
        <f t="shared" si="215"/>
        <v>10000</v>
      </c>
      <c r="G2756" s="199">
        <v>1355094</v>
      </c>
      <c r="H2756" s="195">
        <v>37049.380648148202</v>
      </c>
      <c r="I2756" t="s">
        <v>2527</v>
      </c>
      <c r="M2756" t="s">
        <v>3341</v>
      </c>
      <c r="N2756" t="s">
        <v>3747</v>
      </c>
      <c r="O2756" t="s">
        <v>394</v>
      </c>
      <c r="Q2756" s="196">
        <v>10000</v>
      </c>
      <c r="S2756" t="s">
        <v>3342</v>
      </c>
      <c r="T2756" t="s">
        <v>3557</v>
      </c>
      <c r="U2756" s="198">
        <v>3.62</v>
      </c>
      <c r="V2756" t="s">
        <v>2349</v>
      </c>
      <c r="W2756" t="s">
        <v>2498</v>
      </c>
      <c r="X2756" t="s">
        <v>2499</v>
      </c>
      <c r="Y2756" t="s">
        <v>2469</v>
      </c>
      <c r="Z2756" t="s">
        <v>2995</v>
      </c>
      <c r="AA2756">
        <v>837395</v>
      </c>
      <c r="AB2756" s="195">
        <v>37050.875011574099</v>
      </c>
      <c r="AC2756" s="195">
        <v>37050.875011574099</v>
      </c>
    </row>
    <row r="2757" spans="1:29" x14ac:dyDescent="0.25">
      <c r="A2757" s="43" t="str">
        <f t="shared" si="211"/>
        <v>US Natural Gas Physical</v>
      </c>
      <c r="B2757" s="43" t="str">
        <f t="shared" si="212"/>
        <v>US</v>
      </c>
      <c r="C2757" s="43" t="str">
        <f t="shared" si="213"/>
        <v>Natural Gas</v>
      </c>
      <c r="D2757" s="43" t="str">
        <f t="shared" si="214"/>
        <v>Physical</v>
      </c>
      <c r="E2757" s="43">
        <f>IF(VLOOKUP(S2757,'DD-Lookup'!$J$6:$L$50,3,FALSE)="Monthly",(YEAR(AC2757)-YEAR(AB2757))*12+MONTH(AC2757)-MONTH(AB2757)+1,(AC2757-AB2757+1))</f>
        <v>1</v>
      </c>
      <c r="F2757" s="210">
        <f t="shared" si="215"/>
        <v>10000</v>
      </c>
      <c r="G2757" s="199">
        <v>1355095</v>
      </c>
      <c r="H2757" s="195">
        <v>37049.380659722199</v>
      </c>
      <c r="I2757" t="s">
        <v>3443</v>
      </c>
      <c r="M2757" t="s">
        <v>3341</v>
      </c>
      <c r="N2757" t="s">
        <v>3747</v>
      </c>
      <c r="O2757" t="s">
        <v>394</v>
      </c>
      <c r="Q2757" s="196">
        <v>10000</v>
      </c>
      <c r="S2757" t="s">
        <v>3342</v>
      </c>
      <c r="T2757" t="s">
        <v>3557</v>
      </c>
      <c r="U2757" s="198">
        <v>3.6225000000000001</v>
      </c>
      <c r="V2757" t="s">
        <v>3329</v>
      </c>
      <c r="W2757" t="s">
        <v>2498</v>
      </c>
      <c r="X2757" t="s">
        <v>2499</v>
      </c>
      <c r="Y2757" t="s">
        <v>2469</v>
      </c>
      <c r="Z2757" t="s">
        <v>2995</v>
      </c>
      <c r="AA2757">
        <v>837397</v>
      </c>
      <c r="AB2757" s="195">
        <v>37050.875011574099</v>
      </c>
      <c r="AC2757" s="195">
        <v>37050.875011574099</v>
      </c>
    </row>
    <row r="2758" spans="1:29" x14ac:dyDescent="0.25">
      <c r="A2758" s="43" t="str">
        <f t="shared" si="211"/>
        <v>US Natural Gas Physical</v>
      </c>
      <c r="B2758" s="43" t="str">
        <f t="shared" si="212"/>
        <v>US</v>
      </c>
      <c r="C2758" s="43" t="str">
        <f t="shared" si="213"/>
        <v>Natural Gas</v>
      </c>
      <c r="D2758" s="43" t="str">
        <f t="shared" si="214"/>
        <v>Physical</v>
      </c>
      <c r="E2758" s="43">
        <f>IF(VLOOKUP(S2758,'DD-Lookup'!$J$6:$L$50,3,FALSE)="Monthly",(YEAR(AC2758)-YEAR(AB2758))*12+MONTH(AC2758)-MONTH(AB2758)+1,(AC2758-AB2758+1))</f>
        <v>1</v>
      </c>
      <c r="F2758" s="210">
        <f t="shared" si="215"/>
        <v>10000</v>
      </c>
      <c r="G2758" s="199">
        <v>1355098</v>
      </c>
      <c r="H2758" s="195">
        <v>37049.380671296298</v>
      </c>
      <c r="I2758" t="s">
        <v>2487</v>
      </c>
      <c r="M2758" t="s">
        <v>3341</v>
      </c>
      <c r="N2758" t="s">
        <v>3747</v>
      </c>
      <c r="O2758" t="s">
        <v>392</v>
      </c>
      <c r="P2758" s="196">
        <v>10000</v>
      </c>
      <c r="S2758" t="s">
        <v>3342</v>
      </c>
      <c r="T2758" t="s">
        <v>3557</v>
      </c>
      <c r="U2758" s="198">
        <v>3.5474999999999999</v>
      </c>
      <c r="V2758" t="s">
        <v>2348</v>
      </c>
      <c r="W2758" t="s">
        <v>2498</v>
      </c>
      <c r="X2758" t="s">
        <v>2499</v>
      </c>
      <c r="Y2758" t="s">
        <v>2469</v>
      </c>
      <c r="Z2758" t="s">
        <v>2995</v>
      </c>
      <c r="AA2758">
        <v>837398</v>
      </c>
      <c r="AB2758" s="195">
        <v>37050.875011574099</v>
      </c>
      <c r="AC2758" s="195">
        <v>37050.875011574099</v>
      </c>
    </row>
    <row r="2759" spans="1:29" x14ac:dyDescent="0.25">
      <c r="A2759" s="43" t="str">
        <f t="shared" si="211"/>
        <v>US Natural Gas Physical</v>
      </c>
      <c r="B2759" s="43" t="str">
        <f t="shared" si="212"/>
        <v>US</v>
      </c>
      <c r="C2759" s="43" t="str">
        <f t="shared" si="213"/>
        <v>Natural Gas</v>
      </c>
      <c r="D2759" s="43" t="str">
        <f t="shared" si="214"/>
        <v>Physical</v>
      </c>
      <c r="E2759" s="43">
        <f>IF(VLOOKUP(S2759,'DD-Lookup'!$J$6:$L$50,3,FALSE)="Monthly",(YEAR(AC2759)-YEAR(AB2759))*12+MONTH(AC2759)-MONTH(AB2759)+1,(AC2759-AB2759+1))</f>
        <v>1</v>
      </c>
      <c r="F2759" s="210">
        <f t="shared" si="215"/>
        <v>5000</v>
      </c>
      <c r="G2759" s="199">
        <v>1355096</v>
      </c>
      <c r="H2759" s="195">
        <v>37049.380671296298</v>
      </c>
      <c r="I2759" t="s">
        <v>2453</v>
      </c>
      <c r="M2759" t="s">
        <v>3341</v>
      </c>
      <c r="N2759" t="s">
        <v>3747</v>
      </c>
      <c r="O2759" t="s">
        <v>2743</v>
      </c>
      <c r="Q2759" s="196">
        <v>5000</v>
      </c>
      <c r="S2759" t="s">
        <v>3342</v>
      </c>
      <c r="T2759" t="s">
        <v>3557</v>
      </c>
      <c r="U2759" s="198">
        <v>3.5150000000000001</v>
      </c>
      <c r="V2759" t="s">
        <v>3799</v>
      </c>
      <c r="W2759" t="s">
        <v>2181</v>
      </c>
      <c r="X2759" t="s">
        <v>3093</v>
      </c>
      <c r="Y2759" t="s">
        <v>2469</v>
      </c>
      <c r="Z2759" t="s">
        <v>2995</v>
      </c>
      <c r="AA2759">
        <v>837396</v>
      </c>
      <c r="AB2759" s="195">
        <v>37050.875011574099</v>
      </c>
      <c r="AC2759" s="195">
        <v>37050.875011574099</v>
      </c>
    </row>
    <row r="2760" spans="1:29" x14ac:dyDescent="0.25">
      <c r="A2760" s="43" t="str">
        <f t="shared" si="211"/>
        <v>US Emissions Physical</v>
      </c>
      <c r="B2760" s="43" t="str">
        <f t="shared" si="212"/>
        <v>US</v>
      </c>
      <c r="C2760" s="43" t="str">
        <f t="shared" si="213"/>
        <v>Emissions</v>
      </c>
      <c r="D2760" s="43" t="str">
        <f t="shared" si="214"/>
        <v>Physical</v>
      </c>
      <c r="E2760" s="43">
        <f>IF(VLOOKUP(S2760,'DD-Lookup'!$J$6:$L$50,3,FALSE)="Monthly",(YEAR(AC2760)-YEAR(AB2760))*12+MONTH(AC2760)-MONTH(AB2760)+1,(AC2760-AB2760+1))</f>
        <v>1</v>
      </c>
      <c r="F2760" s="210">
        <f t="shared" si="215"/>
        <v>2500</v>
      </c>
      <c r="G2760" s="199">
        <v>1355099</v>
      </c>
      <c r="H2760" s="195">
        <v>37049.380706018499</v>
      </c>
      <c r="I2760" t="s">
        <v>2254</v>
      </c>
      <c r="M2760" t="s">
        <v>3680</v>
      </c>
      <c r="N2760" t="s">
        <v>3681</v>
      </c>
      <c r="O2760" t="s">
        <v>3682</v>
      </c>
      <c r="Q2760" s="196">
        <v>2500</v>
      </c>
      <c r="S2760" t="s">
        <v>3683</v>
      </c>
      <c r="T2760" t="s">
        <v>3557</v>
      </c>
      <c r="U2760" s="198">
        <v>195.5</v>
      </c>
      <c r="V2760" t="s">
        <v>3684</v>
      </c>
      <c r="W2760" t="s">
        <v>2861</v>
      </c>
      <c r="X2760" t="s">
        <v>3685</v>
      </c>
      <c r="Y2760" t="s">
        <v>2662</v>
      </c>
      <c r="Z2760" t="s">
        <v>2995</v>
      </c>
      <c r="AA2760">
        <v>636941.1</v>
      </c>
    </row>
    <row r="2761" spans="1:29" x14ac:dyDescent="0.25">
      <c r="A2761" s="43" t="str">
        <f t="shared" si="211"/>
        <v>US Natural Gas Physical</v>
      </c>
      <c r="B2761" s="43" t="str">
        <f t="shared" si="212"/>
        <v>US</v>
      </c>
      <c r="C2761" s="43" t="str">
        <f t="shared" si="213"/>
        <v>Natural Gas</v>
      </c>
      <c r="D2761" s="43" t="str">
        <f t="shared" si="214"/>
        <v>Physical</v>
      </c>
      <c r="E2761" s="43">
        <f>IF(VLOOKUP(S2761,'DD-Lookup'!$J$6:$L$50,3,FALSE)="Monthly",(YEAR(AC2761)-YEAR(AB2761))*12+MONTH(AC2761)-MONTH(AB2761)+1,(AC2761-AB2761+1))</f>
        <v>1</v>
      </c>
      <c r="F2761" s="210">
        <f t="shared" si="215"/>
        <v>1679</v>
      </c>
      <c r="G2761" s="199">
        <v>1355100</v>
      </c>
      <c r="H2761" s="195">
        <v>37049.380810185197</v>
      </c>
      <c r="I2761" t="s">
        <v>3443</v>
      </c>
      <c r="M2761" t="s">
        <v>3341</v>
      </c>
      <c r="N2761" t="s">
        <v>3747</v>
      </c>
      <c r="O2761" t="s">
        <v>1635</v>
      </c>
      <c r="Q2761" s="196">
        <v>1679</v>
      </c>
      <c r="S2761" t="s">
        <v>3342</v>
      </c>
      <c r="T2761" t="s">
        <v>3557</v>
      </c>
      <c r="U2761" s="198">
        <v>3.9375</v>
      </c>
      <c r="V2761" t="s">
        <v>3080</v>
      </c>
      <c r="W2761" t="s">
        <v>3138</v>
      </c>
      <c r="X2761" t="s">
        <v>3081</v>
      </c>
      <c r="Y2761" t="s">
        <v>2469</v>
      </c>
      <c r="Z2761" t="s">
        <v>2995</v>
      </c>
      <c r="AA2761">
        <v>837399</v>
      </c>
      <c r="AB2761" s="195">
        <v>37050.875011574099</v>
      </c>
      <c r="AC2761" s="195">
        <v>37050.875011574099</v>
      </c>
    </row>
    <row r="2762" spans="1:29" x14ac:dyDescent="0.25">
      <c r="A2762" s="43" t="str">
        <f t="shared" si="211"/>
        <v xml:space="preserve"> Natural Gas Financial</v>
      </c>
      <c r="B2762" s="43" t="str">
        <f t="shared" si="212"/>
        <v/>
      </c>
      <c r="C2762" s="43" t="str">
        <f t="shared" si="213"/>
        <v>Natural Gas</v>
      </c>
      <c r="D2762" s="43" t="str">
        <f t="shared" si="214"/>
        <v>Financial</v>
      </c>
      <c r="E2762" s="43">
        <f>IF(VLOOKUP(S2762,'DD-Lookup'!$J$6:$L$50,3,FALSE)="Monthly",(YEAR(AC2762)-YEAR(AB2762))*12+MONTH(AC2762)-MONTH(AB2762)+1,(AC2762-AB2762+1))</f>
        <v>151</v>
      </c>
      <c r="F2762" s="210">
        <f t="shared" si="215"/>
        <v>755000</v>
      </c>
      <c r="G2762" s="199">
        <v>1355101</v>
      </c>
      <c r="H2762" s="195">
        <v>37049.380856481497</v>
      </c>
      <c r="I2762" t="s">
        <v>2395</v>
      </c>
      <c r="M2762" t="s">
        <v>3341</v>
      </c>
      <c r="N2762" t="s">
        <v>3521</v>
      </c>
      <c r="O2762" t="s">
        <v>3500</v>
      </c>
      <c r="P2762" s="196">
        <v>5000</v>
      </c>
      <c r="S2762" t="s">
        <v>3342</v>
      </c>
      <c r="T2762" t="s">
        <v>3557</v>
      </c>
      <c r="U2762" s="198">
        <v>-0.4</v>
      </c>
      <c r="V2762" t="s">
        <v>3782</v>
      </c>
      <c r="W2762" t="s">
        <v>3522</v>
      </c>
      <c r="X2762" t="s">
        <v>3523</v>
      </c>
      <c r="Y2762" t="s">
        <v>3575</v>
      </c>
      <c r="Z2762" t="s">
        <v>2996</v>
      </c>
      <c r="AA2762" t="s">
        <v>892</v>
      </c>
      <c r="AB2762" s="195">
        <v>37196</v>
      </c>
      <c r="AC2762" s="195">
        <v>37346</v>
      </c>
    </row>
    <row r="2763" spans="1:29" x14ac:dyDescent="0.25">
      <c r="A2763" s="43" t="str">
        <f t="shared" ref="A2763:A2826" si="216">B2763&amp;" "&amp;C2763&amp;" "&amp;D2763</f>
        <v xml:space="preserve"> Natural Gas Physical</v>
      </c>
      <c r="B2763" s="43" t="str">
        <f t="shared" ref="B2763:B2826" si="217">IF((LEFT(N2763,2)="US"),"US","")</f>
        <v/>
      </c>
      <c r="C2763" s="43" t="str">
        <f t="shared" ref="C2763:C2826" si="218">M2763</f>
        <v>Natural Gas</v>
      </c>
      <c r="D2763" s="43" t="str">
        <f t="shared" ref="D2763:D2826" si="219">IF(ISNUMBER(FIND("Phy",N2763))=TRUE,"Physical","Financial")</f>
        <v>Physical</v>
      </c>
      <c r="E2763" s="43">
        <f>IF(VLOOKUP(S2763,'DD-Lookup'!$J$6:$L$50,3,FALSE)="Monthly",(YEAR(AC2763)-YEAR(AB2763))*12+MONTH(AC2763)-MONTH(AB2763)+1,(AC2763-AB2763+1))</f>
        <v>1</v>
      </c>
      <c r="F2763" s="210">
        <f t="shared" ref="F2763:F2826" si="220">E2763*SUM(P2763:Q2763)</f>
        <v>10000</v>
      </c>
      <c r="G2763" s="199">
        <v>1355104</v>
      </c>
      <c r="H2763" s="195">
        <v>37049.380868055603</v>
      </c>
      <c r="I2763" t="s">
        <v>2371</v>
      </c>
      <c r="M2763" t="s">
        <v>3341</v>
      </c>
      <c r="N2763" t="s">
        <v>2492</v>
      </c>
      <c r="O2763" t="s">
        <v>507</v>
      </c>
      <c r="P2763" s="196">
        <v>10000</v>
      </c>
      <c r="S2763" t="s">
        <v>3342</v>
      </c>
      <c r="T2763" t="s">
        <v>3557</v>
      </c>
      <c r="U2763" s="198">
        <v>3.7675000000000001</v>
      </c>
      <c r="V2763" t="s">
        <v>2599</v>
      </c>
      <c r="W2763" t="s">
        <v>2493</v>
      </c>
      <c r="X2763" t="s">
        <v>2494</v>
      </c>
      <c r="Y2763" t="s">
        <v>2469</v>
      </c>
      <c r="Z2763" t="s">
        <v>2995</v>
      </c>
      <c r="AA2763">
        <v>837402</v>
      </c>
      <c r="AB2763" s="195">
        <v>37050.875011574099</v>
      </c>
      <c r="AC2763" s="195">
        <v>37050.875011574099</v>
      </c>
    </row>
    <row r="2764" spans="1:29" x14ac:dyDescent="0.25">
      <c r="A2764" s="43" t="str">
        <f t="shared" si="216"/>
        <v>US Natural Gas Physical</v>
      </c>
      <c r="B2764" s="43" t="str">
        <f t="shared" si="217"/>
        <v>US</v>
      </c>
      <c r="C2764" s="43" t="str">
        <f t="shared" si="218"/>
        <v>Natural Gas</v>
      </c>
      <c r="D2764" s="43" t="str">
        <f t="shared" si="219"/>
        <v>Physical</v>
      </c>
      <c r="E2764" s="43">
        <f>IF(VLOOKUP(S2764,'DD-Lookup'!$J$6:$L$50,3,FALSE)="Monthly",(YEAR(AC2764)-YEAR(AB2764))*12+MONTH(AC2764)-MONTH(AB2764)+1,(AC2764-AB2764+1))</f>
        <v>1</v>
      </c>
      <c r="F2764" s="210">
        <f t="shared" si="220"/>
        <v>3800</v>
      </c>
      <c r="G2764" s="199">
        <v>1355103</v>
      </c>
      <c r="H2764" s="195">
        <v>37049.380868055603</v>
      </c>
      <c r="I2764" t="s">
        <v>2418</v>
      </c>
      <c r="M2764" t="s">
        <v>3341</v>
      </c>
      <c r="N2764" t="s">
        <v>3747</v>
      </c>
      <c r="O2764" t="s">
        <v>428</v>
      </c>
      <c r="P2764" s="196">
        <v>3800</v>
      </c>
      <c r="S2764" t="s">
        <v>3342</v>
      </c>
      <c r="T2764" t="s">
        <v>3557</v>
      </c>
      <c r="U2764" s="198">
        <v>3.54</v>
      </c>
      <c r="V2764" t="s">
        <v>3735</v>
      </c>
      <c r="W2764" t="s">
        <v>2498</v>
      </c>
      <c r="X2764" t="s">
        <v>2499</v>
      </c>
      <c r="Y2764" t="s">
        <v>2469</v>
      </c>
      <c r="Z2764" t="s">
        <v>2995</v>
      </c>
      <c r="AA2764">
        <v>837401</v>
      </c>
      <c r="AB2764" s="195">
        <v>37050.875011574099</v>
      </c>
      <c r="AC2764" s="195">
        <v>37050.875011574099</v>
      </c>
    </row>
    <row r="2765" spans="1:29" x14ac:dyDescent="0.25">
      <c r="A2765" s="43" t="str">
        <f t="shared" si="216"/>
        <v>US Natural Gas Physical</v>
      </c>
      <c r="B2765" s="43" t="str">
        <f t="shared" si="217"/>
        <v>US</v>
      </c>
      <c r="C2765" s="43" t="str">
        <f t="shared" si="218"/>
        <v>Natural Gas</v>
      </c>
      <c r="D2765" s="43" t="str">
        <f t="shared" si="219"/>
        <v>Physical</v>
      </c>
      <c r="E2765" s="43">
        <f>IF(VLOOKUP(S2765,'DD-Lookup'!$J$6:$L$50,3,FALSE)="Monthly",(YEAR(AC2765)-YEAR(AB2765))*12+MONTH(AC2765)-MONTH(AB2765)+1,(AC2765-AB2765+1))</f>
        <v>1</v>
      </c>
      <c r="F2765" s="210">
        <f t="shared" si="220"/>
        <v>5000</v>
      </c>
      <c r="G2765" s="199">
        <v>1355102</v>
      </c>
      <c r="H2765" s="195">
        <v>37049.380868055603</v>
      </c>
      <c r="I2765" t="s">
        <v>3100</v>
      </c>
      <c r="M2765" t="s">
        <v>3341</v>
      </c>
      <c r="N2765" t="s">
        <v>3747</v>
      </c>
      <c r="O2765" t="s">
        <v>396</v>
      </c>
      <c r="P2765" s="196">
        <v>5000</v>
      </c>
      <c r="S2765" t="s">
        <v>3342</v>
      </c>
      <c r="T2765" t="s">
        <v>3557</v>
      </c>
      <c r="U2765" s="198">
        <v>3.5274999999999999</v>
      </c>
      <c r="V2765" t="s">
        <v>2228</v>
      </c>
      <c r="W2765" t="s">
        <v>2347</v>
      </c>
      <c r="X2765" t="s">
        <v>2484</v>
      </c>
      <c r="Y2765" t="s">
        <v>2469</v>
      </c>
      <c r="Z2765" t="s">
        <v>2995</v>
      </c>
      <c r="AA2765">
        <v>837400</v>
      </c>
      <c r="AB2765" s="195">
        <v>37050.875011574099</v>
      </c>
      <c r="AC2765" s="195">
        <v>37050.875011574099</v>
      </c>
    </row>
    <row r="2766" spans="1:29" x14ac:dyDescent="0.25">
      <c r="A2766" s="43" t="str">
        <f t="shared" si="216"/>
        <v>US Natural Gas Financial</v>
      </c>
      <c r="B2766" s="43" t="str">
        <f t="shared" si="217"/>
        <v>US</v>
      </c>
      <c r="C2766" s="43" t="str">
        <f t="shared" si="218"/>
        <v>Natural Gas</v>
      </c>
      <c r="D2766" s="43" t="str">
        <f t="shared" si="219"/>
        <v>Financial</v>
      </c>
      <c r="E2766" s="43">
        <f>IF(VLOOKUP(S2766,'DD-Lookup'!$J$6:$L$50,3,FALSE)="Monthly",(YEAR(AC2766)-YEAR(AB2766))*12+MONTH(AC2766)-MONTH(AB2766)+1,(AC2766-AB2766+1))</f>
        <v>23</v>
      </c>
      <c r="F2766" s="210">
        <f t="shared" si="220"/>
        <v>345000</v>
      </c>
      <c r="G2766" s="199">
        <v>1355105</v>
      </c>
      <c r="H2766" s="195">
        <v>37049.380891203698</v>
      </c>
      <c r="I2766" t="s">
        <v>2472</v>
      </c>
      <c r="M2766" t="s">
        <v>3341</v>
      </c>
      <c r="N2766" t="s">
        <v>2281</v>
      </c>
      <c r="O2766" t="s">
        <v>2707</v>
      </c>
      <c r="P2766" s="196">
        <v>15000</v>
      </c>
      <c r="S2766" t="s">
        <v>3342</v>
      </c>
      <c r="T2766" t="s">
        <v>3557</v>
      </c>
      <c r="U2766" s="198">
        <v>3.6949999999999998</v>
      </c>
      <c r="V2766" t="s">
        <v>3879</v>
      </c>
      <c r="W2766" t="s">
        <v>2376</v>
      </c>
      <c r="X2766" t="s">
        <v>435</v>
      </c>
      <c r="Y2766" t="s">
        <v>3575</v>
      </c>
      <c r="Z2766" t="s">
        <v>2995</v>
      </c>
      <c r="AA2766" t="s">
        <v>893</v>
      </c>
      <c r="AB2766" s="195">
        <v>37050.875011574099</v>
      </c>
      <c r="AC2766" s="195">
        <v>37072.875011574099</v>
      </c>
    </row>
    <row r="2767" spans="1:29" x14ac:dyDescent="0.25">
      <c r="A2767" s="43" t="str">
        <f t="shared" si="216"/>
        <v xml:space="preserve"> Power Financial</v>
      </c>
      <c r="B2767" s="43" t="str">
        <f t="shared" si="217"/>
        <v/>
      </c>
      <c r="C2767" s="43" t="str">
        <f t="shared" si="218"/>
        <v>Power</v>
      </c>
      <c r="D2767" s="43" t="str">
        <f t="shared" si="219"/>
        <v>Financial</v>
      </c>
      <c r="E2767" s="43">
        <f>IF(VLOOKUP(S2767,'DD-Lookup'!$J$6:$L$50,3,FALSE)="Monthly",(YEAR(AC2767)-YEAR(AB2767))*12+MONTH(AC2767)-MONTH(AB2767)+1,(AC2767-AB2767+1))</f>
        <v>1</v>
      </c>
      <c r="F2767" s="210">
        <f t="shared" si="220"/>
        <v>25</v>
      </c>
      <c r="G2767" s="199">
        <v>1355106</v>
      </c>
      <c r="H2767" s="195">
        <v>37049.380891203698</v>
      </c>
      <c r="I2767" t="s">
        <v>2472</v>
      </c>
      <c r="M2767" t="s">
        <v>2766</v>
      </c>
      <c r="N2767" t="s">
        <v>4180</v>
      </c>
      <c r="O2767" t="s">
        <v>894</v>
      </c>
      <c r="P2767" s="196">
        <v>25</v>
      </c>
      <c r="S2767" t="s">
        <v>4182</v>
      </c>
      <c r="T2767" t="s">
        <v>3105</v>
      </c>
      <c r="U2767" s="198">
        <v>68</v>
      </c>
      <c r="V2767" t="s">
        <v>2153</v>
      </c>
      <c r="W2767" t="s">
        <v>3690</v>
      </c>
      <c r="X2767" t="s">
        <v>3691</v>
      </c>
      <c r="Y2767" t="s">
        <v>2662</v>
      </c>
      <c r="Z2767" t="s">
        <v>2996</v>
      </c>
      <c r="AA2767">
        <v>636942.1</v>
      </c>
      <c r="AB2767" s="195">
        <v>37050.875011574099</v>
      </c>
      <c r="AC2767" s="195">
        <v>37050.875011574099</v>
      </c>
    </row>
    <row r="2768" spans="1:29" x14ac:dyDescent="0.25">
      <c r="A2768" s="43" t="str">
        <f t="shared" si="216"/>
        <v xml:space="preserve"> Natural Gas Physical</v>
      </c>
      <c r="B2768" s="43" t="str">
        <f t="shared" si="217"/>
        <v/>
      </c>
      <c r="C2768" s="43" t="str">
        <f t="shared" si="218"/>
        <v>Natural Gas</v>
      </c>
      <c r="D2768" s="43" t="str">
        <f t="shared" si="219"/>
        <v>Physical</v>
      </c>
      <c r="E2768" s="43">
        <f>IF(VLOOKUP(S2768,'DD-Lookup'!$J$6:$L$50,3,FALSE)="Monthly",(YEAR(AC2768)-YEAR(AB2768))*12+MONTH(AC2768)-MONTH(AB2768)+1,(AC2768-AB2768+1))</f>
        <v>1</v>
      </c>
      <c r="F2768" s="210">
        <f t="shared" si="220"/>
        <v>5000</v>
      </c>
      <c r="G2768" s="199">
        <v>1355108</v>
      </c>
      <c r="H2768" s="195">
        <v>37049.380914351903</v>
      </c>
      <c r="I2768" t="s">
        <v>2430</v>
      </c>
      <c r="M2768" t="s">
        <v>3341</v>
      </c>
      <c r="N2768" t="s">
        <v>3104</v>
      </c>
      <c r="O2768" t="s">
        <v>799</v>
      </c>
      <c r="Q2768" s="196">
        <v>5000</v>
      </c>
      <c r="S2768" t="s">
        <v>3342</v>
      </c>
      <c r="T2768" t="s">
        <v>3557</v>
      </c>
      <c r="U2768" s="198">
        <v>2.93</v>
      </c>
      <c r="V2768" t="s">
        <v>1763</v>
      </c>
      <c r="W2768" t="s">
        <v>1770</v>
      </c>
      <c r="X2768" t="s">
        <v>3726</v>
      </c>
      <c r="Y2768" t="s">
        <v>2469</v>
      </c>
      <c r="Z2768" t="s">
        <v>2996</v>
      </c>
      <c r="AA2768">
        <v>837404</v>
      </c>
      <c r="AB2768" s="195">
        <v>37050.875011574099</v>
      </c>
      <c r="AC2768" s="195">
        <v>37050.875011574099</v>
      </c>
    </row>
    <row r="2769" spans="1:29" x14ac:dyDescent="0.25">
      <c r="A2769" s="43" t="str">
        <f t="shared" si="216"/>
        <v>US Natural Gas Physical</v>
      </c>
      <c r="B2769" s="43" t="str">
        <f t="shared" si="217"/>
        <v>US</v>
      </c>
      <c r="C2769" s="43" t="str">
        <f t="shared" si="218"/>
        <v>Natural Gas</v>
      </c>
      <c r="D2769" s="43" t="str">
        <f t="shared" si="219"/>
        <v>Physical</v>
      </c>
      <c r="E2769" s="43">
        <f>IF(VLOOKUP(S2769,'DD-Lookup'!$J$6:$L$50,3,FALSE)="Monthly",(YEAR(AC2769)-YEAR(AB2769))*12+MONTH(AC2769)-MONTH(AB2769)+1,(AC2769-AB2769+1))</f>
        <v>1</v>
      </c>
      <c r="F2769" s="210">
        <f t="shared" si="220"/>
        <v>10000</v>
      </c>
      <c r="G2769" s="199">
        <v>1355107</v>
      </c>
      <c r="H2769" s="195">
        <v>37049.380914351903</v>
      </c>
      <c r="I2769" t="s">
        <v>2288</v>
      </c>
      <c r="M2769" t="s">
        <v>3341</v>
      </c>
      <c r="N2769" t="s">
        <v>3747</v>
      </c>
      <c r="O2769" t="s">
        <v>472</v>
      </c>
      <c r="P2769" s="196">
        <v>10000</v>
      </c>
      <c r="S2769" t="s">
        <v>3342</v>
      </c>
      <c r="T2769" t="s">
        <v>3557</v>
      </c>
      <c r="U2769" s="198">
        <v>2.5</v>
      </c>
      <c r="V2769" t="s">
        <v>3904</v>
      </c>
      <c r="W2769" t="s">
        <v>3147</v>
      </c>
      <c r="X2769" t="s">
        <v>3092</v>
      </c>
      <c r="Y2769" t="s">
        <v>2469</v>
      </c>
      <c r="Z2769" t="s">
        <v>2995</v>
      </c>
      <c r="AA2769">
        <v>837403</v>
      </c>
      <c r="AB2769" s="195">
        <v>37050.875011574099</v>
      </c>
      <c r="AC2769" s="195">
        <v>37050.875011574099</v>
      </c>
    </row>
    <row r="2770" spans="1:29" x14ac:dyDescent="0.25">
      <c r="A2770" s="43" t="str">
        <f t="shared" si="216"/>
        <v xml:space="preserve"> Natural Gas Physical</v>
      </c>
      <c r="B2770" s="43" t="str">
        <f t="shared" si="217"/>
        <v/>
      </c>
      <c r="C2770" s="43" t="str">
        <f t="shared" si="218"/>
        <v>Natural Gas</v>
      </c>
      <c r="D2770" s="43" t="str">
        <f t="shared" si="219"/>
        <v>Physical</v>
      </c>
      <c r="E2770" s="43">
        <f>IF(VLOOKUP(S2770,'DD-Lookup'!$J$6:$L$50,3,FALSE)="Monthly",(YEAR(AC2770)-YEAR(AB2770))*12+MONTH(AC2770)-MONTH(AB2770)+1,(AC2770-AB2770+1))</f>
        <v>31</v>
      </c>
      <c r="F2770" s="210">
        <f t="shared" si="220"/>
        <v>155000</v>
      </c>
      <c r="G2770" s="199">
        <v>1355109</v>
      </c>
      <c r="H2770" s="195">
        <v>37049.380937499998</v>
      </c>
      <c r="I2770" t="s">
        <v>2566</v>
      </c>
      <c r="M2770" t="s">
        <v>3341</v>
      </c>
      <c r="N2770" t="s">
        <v>3104</v>
      </c>
      <c r="O2770" t="s">
        <v>3794</v>
      </c>
      <c r="P2770" s="196">
        <v>5000</v>
      </c>
      <c r="S2770" t="s">
        <v>3719</v>
      </c>
      <c r="T2770" t="s">
        <v>3105</v>
      </c>
      <c r="U2770" s="198">
        <v>4.7</v>
      </c>
      <c r="V2770" t="s">
        <v>3626</v>
      </c>
      <c r="W2770" t="s">
        <v>2450</v>
      </c>
      <c r="X2770" t="s">
        <v>3106</v>
      </c>
      <c r="Y2770" t="s">
        <v>2469</v>
      </c>
      <c r="Z2770" t="s">
        <v>2996</v>
      </c>
      <c r="AA2770">
        <v>837405</v>
      </c>
      <c r="AB2770" s="195">
        <v>37073.875011574099</v>
      </c>
      <c r="AC2770" s="195">
        <v>37103.875011574099</v>
      </c>
    </row>
    <row r="2771" spans="1:29" x14ac:dyDescent="0.25">
      <c r="A2771" s="43" t="str">
        <f t="shared" si="216"/>
        <v>US Natural Gas Physical</v>
      </c>
      <c r="B2771" s="43" t="str">
        <f t="shared" si="217"/>
        <v>US</v>
      </c>
      <c r="C2771" s="43" t="str">
        <f t="shared" si="218"/>
        <v>Natural Gas</v>
      </c>
      <c r="D2771" s="43" t="str">
        <f t="shared" si="219"/>
        <v>Physical</v>
      </c>
      <c r="E2771" s="43">
        <f>IF(VLOOKUP(S2771,'DD-Lookup'!$J$6:$L$50,3,FALSE)="Monthly",(YEAR(AC2771)-YEAR(AB2771))*12+MONTH(AC2771)-MONTH(AB2771)+1,(AC2771-AB2771+1))</f>
        <v>1</v>
      </c>
      <c r="F2771" s="210">
        <f t="shared" si="220"/>
        <v>10000</v>
      </c>
      <c r="G2771" s="199">
        <v>1355110</v>
      </c>
      <c r="H2771" s="195">
        <v>37049.380949074097</v>
      </c>
      <c r="I2771" t="s">
        <v>2487</v>
      </c>
      <c r="M2771" t="s">
        <v>3341</v>
      </c>
      <c r="N2771" t="s">
        <v>3747</v>
      </c>
      <c r="O2771" t="s">
        <v>392</v>
      </c>
      <c r="P2771" s="196">
        <v>10000</v>
      </c>
      <c r="S2771" t="s">
        <v>3342</v>
      </c>
      <c r="T2771" t="s">
        <v>3557</v>
      </c>
      <c r="U2771" s="198">
        <v>3.5449999999999999</v>
      </c>
      <c r="V2771" t="s">
        <v>2348</v>
      </c>
      <c r="W2771" t="s">
        <v>2498</v>
      </c>
      <c r="X2771" t="s">
        <v>2499</v>
      </c>
      <c r="Y2771" t="s">
        <v>2469</v>
      </c>
      <c r="Z2771" t="s">
        <v>2995</v>
      </c>
      <c r="AA2771">
        <v>837406</v>
      </c>
      <c r="AB2771" s="195">
        <v>37050.875011574099</v>
      </c>
      <c r="AC2771" s="195">
        <v>37050.875011574099</v>
      </c>
    </row>
    <row r="2772" spans="1:29" x14ac:dyDescent="0.25">
      <c r="A2772" s="43" t="str">
        <f t="shared" si="216"/>
        <v>US Natural Gas Financial</v>
      </c>
      <c r="B2772" s="43" t="str">
        <f t="shared" si="217"/>
        <v>US</v>
      </c>
      <c r="C2772" s="43" t="str">
        <f t="shared" si="218"/>
        <v>Natural Gas</v>
      </c>
      <c r="D2772" s="43" t="str">
        <f t="shared" si="219"/>
        <v>Financial</v>
      </c>
      <c r="E2772" s="43">
        <f>IF(VLOOKUP(S2772,'DD-Lookup'!$J$6:$L$50,3,FALSE)="Monthly",(YEAR(AC2772)-YEAR(AB2772))*12+MONTH(AC2772)-MONTH(AB2772)+1,(AC2772-AB2772+1))</f>
        <v>23</v>
      </c>
      <c r="F2772" s="210">
        <f t="shared" si="220"/>
        <v>345000</v>
      </c>
      <c r="G2772" s="199">
        <v>1355114</v>
      </c>
      <c r="H2772" s="195">
        <v>37049.381006944401</v>
      </c>
      <c r="I2772" t="s">
        <v>2472</v>
      </c>
      <c r="M2772" t="s">
        <v>3341</v>
      </c>
      <c r="N2772" t="s">
        <v>2281</v>
      </c>
      <c r="O2772" t="s">
        <v>1642</v>
      </c>
      <c r="Q2772" s="196">
        <v>15000</v>
      </c>
      <c r="S2772" t="s">
        <v>3342</v>
      </c>
      <c r="T2772" t="s">
        <v>3557</v>
      </c>
      <c r="U2772" s="198">
        <v>3.4950000000000001</v>
      </c>
      <c r="V2772" t="s">
        <v>3879</v>
      </c>
      <c r="W2772" t="s">
        <v>2376</v>
      </c>
      <c r="X2772" t="s">
        <v>435</v>
      </c>
      <c r="Y2772" t="s">
        <v>3575</v>
      </c>
      <c r="Z2772" t="s">
        <v>2995</v>
      </c>
      <c r="AA2772" t="s">
        <v>895</v>
      </c>
      <c r="AB2772" s="195">
        <v>37050.875011574099</v>
      </c>
      <c r="AC2772" s="195">
        <v>37072.875011574099</v>
      </c>
    </row>
    <row r="2773" spans="1:29" x14ac:dyDescent="0.25">
      <c r="A2773" s="43" t="str">
        <f t="shared" si="216"/>
        <v>US Natural Gas Physical</v>
      </c>
      <c r="B2773" s="43" t="str">
        <f t="shared" si="217"/>
        <v>US</v>
      </c>
      <c r="C2773" s="43" t="str">
        <f t="shared" si="218"/>
        <v>Natural Gas</v>
      </c>
      <c r="D2773" s="43" t="str">
        <f t="shared" si="219"/>
        <v>Physical</v>
      </c>
      <c r="E2773" s="43">
        <f>IF(VLOOKUP(S2773,'DD-Lookup'!$J$6:$L$50,3,FALSE)="Monthly",(YEAR(AC2773)-YEAR(AB2773))*12+MONTH(AC2773)-MONTH(AB2773)+1,(AC2773-AB2773+1))</f>
        <v>1</v>
      </c>
      <c r="F2773" s="210">
        <f t="shared" si="220"/>
        <v>1000</v>
      </c>
      <c r="G2773" s="199">
        <v>1355115</v>
      </c>
      <c r="H2773" s="195">
        <v>37049.381006944401</v>
      </c>
      <c r="I2773" t="s">
        <v>2173</v>
      </c>
      <c r="M2773" t="s">
        <v>3341</v>
      </c>
      <c r="N2773" t="s">
        <v>3747</v>
      </c>
      <c r="O2773" t="s">
        <v>1624</v>
      </c>
      <c r="P2773" s="196">
        <v>1000</v>
      </c>
      <c r="S2773" t="s">
        <v>3342</v>
      </c>
      <c r="T2773" t="s">
        <v>3557</v>
      </c>
      <c r="U2773" s="198">
        <v>3.5750000000000002</v>
      </c>
      <c r="V2773" t="s">
        <v>3301</v>
      </c>
      <c r="W2773" t="s">
        <v>2366</v>
      </c>
      <c r="X2773" t="s">
        <v>3093</v>
      </c>
      <c r="Y2773" t="s">
        <v>2469</v>
      </c>
      <c r="Z2773" t="s">
        <v>2995</v>
      </c>
      <c r="AA2773">
        <v>837408</v>
      </c>
      <c r="AB2773" s="195">
        <v>37050.875011574099</v>
      </c>
      <c r="AC2773" s="195">
        <v>37050.875011574099</v>
      </c>
    </row>
    <row r="2774" spans="1:29" x14ac:dyDescent="0.25">
      <c r="A2774" s="43" t="str">
        <f t="shared" si="216"/>
        <v xml:space="preserve"> Metals Financial</v>
      </c>
      <c r="B2774" s="43" t="str">
        <f t="shared" si="217"/>
        <v/>
      </c>
      <c r="C2774" s="43" t="str">
        <f t="shared" si="218"/>
        <v>Metals</v>
      </c>
      <c r="D2774" s="43" t="str">
        <f t="shared" si="219"/>
        <v>Financial</v>
      </c>
      <c r="E2774" s="43">
        <f>IF(VLOOKUP(S2774,'DD-Lookup'!$J$6:$L$50,3,FALSE)="Monthly",(YEAR(AC2774)-YEAR(AB2774))*12+MONTH(AC2774)-MONTH(AB2774)+1,(AC2774-AB2774+1))</f>
        <v>1</v>
      </c>
      <c r="F2774" s="210">
        <f t="shared" si="220"/>
        <v>10</v>
      </c>
      <c r="G2774" s="199">
        <v>1355112</v>
      </c>
      <c r="H2774" s="195">
        <v>37049.381006944401</v>
      </c>
      <c r="I2774" t="s">
        <v>3570</v>
      </c>
      <c r="M2774" t="s">
        <v>3346</v>
      </c>
      <c r="N2774" t="s">
        <v>3580</v>
      </c>
      <c r="O2774" t="s">
        <v>3581</v>
      </c>
      <c r="P2774" s="196">
        <v>10</v>
      </c>
      <c r="S2774" t="s">
        <v>3582</v>
      </c>
      <c r="T2774" t="s">
        <v>3557</v>
      </c>
      <c r="U2774" s="198">
        <v>7020</v>
      </c>
      <c r="V2774" t="s">
        <v>3820</v>
      </c>
      <c r="W2774" t="s">
        <v>3583</v>
      </c>
      <c r="X2774" t="s">
        <v>3559</v>
      </c>
      <c r="Y2774" t="s">
        <v>3560</v>
      </c>
      <c r="Z2774" t="s">
        <v>3561</v>
      </c>
      <c r="AA2774">
        <v>2173721</v>
      </c>
    </row>
    <row r="2775" spans="1:29" x14ac:dyDescent="0.25">
      <c r="A2775" s="43" t="str">
        <f t="shared" si="216"/>
        <v>US Natural Gas Physical</v>
      </c>
      <c r="B2775" s="43" t="str">
        <f t="shared" si="217"/>
        <v>US</v>
      </c>
      <c r="C2775" s="43" t="str">
        <f t="shared" si="218"/>
        <v>Natural Gas</v>
      </c>
      <c r="D2775" s="43" t="str">
        <f t="shared" si="219"/>
        <v>Physical</v>
      </c>
      <c r="E2775" s="43">
        <f>IF(VLOOKUP(S2775,'DD-Lookup'!$J$6:$L$50,3,FALSE)="Monthly",(YEAR(AC2775)-YEAR(AB2775))*12+MONTH(AC2775)-MONTH(AB2775)+1,(AC2775-AB2775+1))</f>
        <v>1</v>
      </c>
      <c r="F2775" s="210">
        <f t="shared" si="220"/>
        <v>5000</v>
      </c>
      <c r="G2775" s="199">
        <v>1355113</v>
      </c>
      <c r="H2775" s="195">
        <v>37049.381006944401</v>
      </c>
      <c r="I2775" t="s">
        <v>3443</v>
      </c>
      <c r="M2775" t="s">
        <v>3341</v>
      </c>
      <c r="N2775" t="s">
        <v>3747</v>
      </c>
      <c r="O2775" t="s">
        <v>475</v>
      </c>
      <c r="P2775" s="196">
        <v>5000</v>
      </c>
      <c r="S2775" t="s">
        <v>3342</v>
      </c>
      <c r="T2775" t="s">
        <v>3557</v>
      </c>
      <c r="U2775" s="198">
        <v>5.6</v>
      </c>
      <c r="V2775" t="s">
        <v>2379</v>
      </c>
      <c r="W2775" t="s">
        <v>454</v>
      </c>
      <c r="X2775" t="s">
        <v>3092</v>
      </c>
      <c r="Y2775" t="s">
        <v>2469</v>
      </c>
      <c r="Z2775" t="s">
        <v>2995</v>
      </c>
      <c r="AA2775">
        <v>837407</v>
      </c>
      <c r="AB2775" s="195">
        <v>37050.875011574099</v>
      </c>
      <c r="AC2775" s="195">
        <v>37050.875011574099</v>
      </c>
    </row>
    <row r="2776" spans="1:29" x14ac:dyDescent="0.25">
      <c r="A2776" s="43" t="str">
        <f t="shared" si="216"/>
        <v>US Crude Financial</v>
      </c>
      <c r="B2776" s="43" t="str">
        <f t="shared" si="217"/>
        <v>US</v>
      </c>
      <c r="C2776" s="43" t="str">
        <f t="shared" si="218"/>
        <v>Crude</v>
      </c>
      <c r="D2776" s="43" t="str">
        <f t="shared" si="219"/>
        <v>Financial</v>
      </c>
      <c r="E2776" s="43">
        <f>IF(VLOOKUP(S2776,'DD-Lookup'!$J$6:$L$50,3,FALSE)="Monthly",(YEAR(AC2776)-YEAR(AB2776))*12+MONTH(AC2776)-MONTH(AB2776)+1,(AC2776-AB2776+1))</f>
        <v>1</v>
      </c>
      <c r="F2776" s="210">
        <f t="shared" si="220"/>
        <v>50000</v>
      </c>
      <c r="G2776" s="199">
        <v>1355116</v>
      </c>
      <c r="H2776" s="195">
        <v>37049.381018518499</v>
      </c>
      <c r="I2776" t="s">
        <v>2280</v>
      </c>
      <c r="M2776" t="s">
        <v>3437</v>
      </c>
      <c r="N2776" t="s">
        <v>2653</v>
      </c>
      <c r="O2776" t="s">
        <v>3359</v>
      </c>
      <c r="P2776" s="196">
        <v>50000</v>
      </c>
      <c r="S2776" t="s">
        <v>3347</v>
      </c>
      <c r="T2776" t="s">
        <v>3557</v>
      </c>
      <c r="U2776" s="198">
        <v>27.74</v>
      </c>
      <c r="V2776" t="s">
        <v>2458</v>
      </c>
      <c r="W2776" t="s">
        <v>2655</v>
      </c>
      <c r="X2776" t="s">
        <v>2656</v>
      </c>
      <c r="Y2776" t="s">
        <v>2778</v>
      </c>
      <c r="Z2776" t="s">
        <v>2995</v>
      </c>
      <c r="AA2776">
        <v>115488</v>
      </c>
      <c r="AB2776" s="195">
        <v>37073</v>
      </c>
      <c r="AC2776" s="195">
        <v>37103</v>
      </c>
    </row>
    <row r="2777" spans="1:29" x14ac:dyDescent="0.25">
      <c r="A2777" s="43" t="str">
        <f t="shared" si="216"/>
        <v>US Natural Gas Physical</v>
      </c>
      <c r="B2777" s="43" t="str">
        <f t="shared" si="217"/>
        <v>US</v>
      </c>
      <c r="C2777" s="43" t="str">
        <f t="shared" si="218"/>
        <v>Natural Gas</v>
      </c>
      <c r="D2777" s="43" t="str">
        <f t="shared" si="219"/>
        <v>Physical</v>
      </c>
      <c r="E2777" s="43">
        <f>IF(VLOOKUP(S2777,'DD-Lookup'!$J$6:$L$50,3,FALSE)="Monthly",(YEAR(AC2777)-YEAR(AB2777))*12+MONTH(AC2777)-MONTH(AB2777)+1,(AC2777-AB2777+1))</f>
        <v>1</v>
      </c>
      <c r="F2777" s="210">
        <f t="shared" si="220"/>
        <v>3950</v>
      </c>
      <c r="G2777" s="199">
        <v>1355117</v>
      </c>
      <c r="H2777" s="195">
        <v>37049.381064814799</v>
      </c>
      <c r="I2777" t="s">
        <v>2430</v>
      </c>
      <c r="M2777" t="s">
        <v>3341</v>
      </c>
      <c r="N2777" t="s">
        <v>3747</v>
      </c>
      <c r="O2777" t="s">
        <v>1629</v>
      </c>
      <c r="P2777" s="196">
        <v>3950</v>
      </c>
      <c r="S2777" t="s">
        <v>3342</v>
      </c>
      <c r="T2777" t="s">
        <v>3557</v>
      </c>
      <c r="U2777" s="198">
        <v>3.58</v>
      </c>
      <c r="V2777" t="s">
        <v>3354</v>
      </c>
      <c r="W2777" t="s">
        <v>2366</v>
      </c>
      <c r="X2777" t="s">
        <v>3093</v>
      </c>
      <c r="Y2777" t="s">
        <v>2469</v>
      </c>
      <c r="Z2777" t="s">
        <v>2995</v>
      </c>
      <c r="AA2777">
        <v>837409</v>
      </c>
      <c r="AB2777" s="195">
        <v>37050.875011574099</v>
      </c>
      <c r="AC2777" s="195">
        <v>37050.875011574099</v>
      </c>
    </row>
    <row r="2778" spans="1:29" x14ac:dyDescent="0.25">
      <c r="A2778" s="43" t="str">
        <f t="shared" si="216"/>
        <v>US Natural Gas Physical</v>
      </c>
      <c r="B2778" s="43" t="str">
        <f t="shared" si="217"/>
        <v>US</v>
      </c>
      <c r="C2778" s="43" t="str">
        <f t="shared" si="218"/>
        <v>Natural Gas</v>
      </c>
      <c r="D2778" s="43" t="str">
        <f t="shared" si="219"/>
        <v>Physical</v>
      </c>
      <c r="E2778" s="43">
        <f>IF(VLOOKUP(S2778,'DD-Lookup'!$J$6:$L$50,3,FALSE)="Monthly",(YEAR(AC2778)-YEAR(AB2778))*12+MONTH(AC2778)-MONTH(AB2778)+1,(AC2778-AB2778+1))</f>
        <v>1</v>
      </c>
      <c r="F2778" s="210">
        <f t="shared" si="220"/>
        <v>5000</v>
      </c>
      <c r="G2778" s="199">
        <v>1355118</v>
      </c>
      <c r="H2778" s="195">
        <v>37049.381076388898</v>
      </c>
      <c r="I2778" t="s">
        <v>2276</v>
      </c>
      <c r="M2778" t="s">
        <v>3341</v>
      </c>
      <c r="N2778" t="s">
        <v>3747</v>
      </c>
      <c r="O2778" t="s">
        <v>644</v>
      </c>
      <c r="P2778" s="196">
        <v>5000</v>
      </c>
      <c r="S2778" t="s">
        <v>3342</v>
      </c>
      <c r="T2778" t="s">
        <v>3557</v>
      </c>
      <c r="U2778" s="198">
        <v>3.57</v>
      </c>
      <c r="V2778" t="s">
        <v>2496</v>
      </c>
      <c r="W2778" t="s">
        <v>3869</v>
      </c>
      <c r="X2778" t="s">
        <v>3870</v>
      </c>
      <c r="Y2778" t="s">
        <v>2469</v>
      </c>
      <c r="Z2778" t="s">
        <v>2995</v>
      </c>
      <c r="AA2778">
        <v>837410</v>
      </c>
      <c r="AB2778" s="195">
        <v>37050.875011574099</v>
      </c>
      <c r="AC2778" s="195">
        <v>37050.875011574099</v>
      </c>
    </row>
    <row r="2779" spans="1:29" x14ac:dyDescent="0.25">
      <c r="A2779" s="43" t="str">
        <f t="shared" si="216"/>
        <v>US Natural Gas Physical</v>
      </c>
      <c r="B2779" s="43" t="str">
        <f t="shared" si="217"/>
        <v>US</v>
      </c>
      <c r="C2779" s="43" t="str">
        <f t="shared" si="218"/>
        <v>Natural Gas</v>
      </c>
      <c r="D2779" s="43" t="str">
        <f t="shared" si="219"/>
        <v>Physical</v>
      </c>
      <c r="E2779" s="43">
        <f>IF(VLOOKUP(S2779,'DD-Lookup'!$J$6:$L$50,3,FALSE)="Monthly",(YEAR(AC2779)-YEAR(AB2779))*12+MONTH(AC2779)-MONTH(AB2779)+1,(AC2779-AB2779+1))</f>
        <v>1</v>
      </c>
      <c r="F2779" s="210">
        <f t="shared" si="220"/>
        <v>3935</v>
      </c>
      <c r="G2779" s="199">
        <v>1355119</v>
      </c>
      <c r="H2779" s="195">
        <v>37049.381087962996</v>
      </c>
      <c r="I2779" t="s">
        <v>2470</v>
      </c>
      <c r="M2779" t="s">
        <v>3341</v>
      </c>
      <c r="N2779" t="s">
        <v>3747</v>
      </c>
      <c r="O2779" t="s">
        <v>392</v>
      </c>
      <c r="P2779" s="196">
        <v>3935</v>
      </c>
      <c r="S2779" t="s">
        <v>3342</v>
      </c>
      <c r="T2779" t="s">
        <v>3557</v>
      </c>
      <c r="U2779" s="198">
        <v>3.5425</v>
      </c>
      <c r="V2779" t="s">
        <v>2471</v>
      </c>
      <c r="W2779" t="s">
        <v>2498</v>
      </c>
      <c r="X2779" t="s">
        <v>2499</v>
      </c>
      <c r="Y2779" t="s">
        <v>2469</v>
      </c>
      <c r="Z2779" t="s">
        <v>2995</v>
      </c>
      <c r="AA2779">
        <v>837411</v>
      </c>
      <c r="AB2779" s="195">
        <v>37050.875011574099</v>
      </c>
      <c r="AC2779" s="195">
        <v>37050.875011574099</v>
      </c>
    </row>
    <row r="2780" spans="1:29" x14ac:dyDescent="0.25">
      <c r="A2780" s="43" t="str">
        <f t="shared" si="216"/>
        <v>US Natural Gas Physical</v>
      </c>
      <c r="B2780" s="43" t="str">
        <f t="shared" si="217"/>
        <v>US</v>
      </c>
      <c r="C2780" s="43" t="str">
        <f t="shared" si="218"/>
        <v>Natural Gas</v>
      </c>
      <c r="D2780" s="43" t="str">
        <f t="shared" si="219"/>
        <v>Physical</v>
      </c>
      <c r="E2780" s="43">
        <f>IF(VLOOKUP(S2780,'DD-Lookup'!$J$6:$L$50,3,FALSE)="Monthly",(YEAR(AC2780)-YEAR(AB2780))*12+MONTH(AC2780)-MONTH(AB2780)+1,(AC2780-AB2780+1))</f>
        <v>23</v>
      </c>
      <c r="F2780" s="210">
        <f t="shared" si="220"/>
        <v>4393</v>
      </c>
      <c r="G2780" s="199">
        <v>1355120</v>
      </c>
      <c r="H2780" s="195">
        <v>37049.381099537</v>
      </c>
      <c r="I2780" t="s">
        <v>2507</v>
      </c>
      <c r="M2780" t="s">
        <v>3341</v>
      </c>
      <c r="N2780" t="s">
        <v>3747</v>
      </c>
      <c r="O2780" t="s">
        <v>791</v>
      </c>
      <c r="P2780" s="196">
        <v>191</v>
      </c>
      <c r="S2780" t="s">
        <v>3342</v>
      </c>
      <c r="T2780" t="s">
        <v>3557</v>
      </c>
      <c r="U2780" s="198">
        <v>3.61</v>
      </c>
      <c r="V2780" t="s">
        <v>3496</v>
      </c>
      <c r="W2780" t="s">
        <v>2181</v>
      </c>
      <c r="X2780" t="s">
        <v>2182</v>
      </c>
      <c r="Y2780" t="s">
        <v>2469</v>
      </c>
      <c r="Z2780" t="s">
        <v>2995</v>
      </c>
      <c r="AA2780">
        <v>837412</v>
      </c>
      <c r="AB2780" s="195">
        <v>37050.875011574099</v>
      </c>
      <c r="AC2780" s="195">
        <v>37072.875011574099</v>
      </c>
    </row>
    <row r="2781" spans="1:29" x14ac:dyDescent="0.25">
      <c r="A2781" s="43" t="str">
        <f t="shared" si="216"/>
        <v>US Crude Financial</v>
      </c>
      <c r="B2781" s="43" t="str">
        <f t="shared" si="217"/>
        <v>US</v>
      </c>
      <c r="C2781" s="43" t="str">
        <f t="shared" si="218"/>
        <v>Crude</v>
      </c>
      <c r="D2781" s="43" t="str">
        <f t="shared" si="219"/>
        <v>Financial</v>
      </c>
      <c r="E2781" s="43">
        <f>IF(VLOOKUP(S2781,'DD-Lookup'!$J$6:$L$50,3,FALSE)="Monthly",(YEAR(AC2781)-YEAR(AB2781))*12+MONTH(AC2781)-MONTH(AB2781)+1,(AC2781-AB2781+1))</f>
        <v>1</v>
      </c>
      <c r="F2781" s="210">
        <f t="shared" si="220"/>
        <v>50000</v>
      </c>
      <c r="G2781" s="199">
        <v>1355123</v>
      </c>
      <c r="H2781" s="195">
        <v>37049.381226851903</v>
      </c>
      <c r="I2781" t="s">
        <v>2280</v>
      </c>
      <c r="M2781" t="s">
        <v>3437</v>
      </c>
      <c r="N2781" t="s">
        <v>2653</v>
      </c>
      <c r="O2781" t="s">
        <v>3359</v>
      </c>
      <c r="P2781" s="196">
        <v>50000</v>
      </c>
      <c r="S2781" t="s">
        <v>3347</v>
      </c>
      <c r="T2781" t="s">
        <v>3557</v>
      </c>
      <c r="U2781" s="198">
        <v>27.72</v>
      </c>
      <c r="V2781" t="s">
        <v>2458</v>
      </c>
      <c r="W2781" t="s">
        <v>2655</v>
      </c>
      <c r="X2781" t="s">
        <v>2656</v>
      </c>
      <c r="Y2781" t="s">
        <v>2778</v>
      </c>
      <c r="Z2781" t="s">
        <v>2995</v>
      </c>
      <c r="AA2781">
        <v>115489</v>
      </c>
      <c r="AB2781" s="195">
        <v>37073</v>
      </c>
      <c r="AC2781" s="195">
        <v>37103</v>
      </c>
    </row>
    <row r="2782" spans="1:29" x14ac:dyDescent="0.25">
      <c r="A2782" s="43" t="str">
        <f t="shared" si="216"/>
        <v>US Natural Gas Physical</v>
      </c>
      <c r="B2782" s="43" t="str">
        <f t="shared" si="217"/>
        <v>US</v>
      </c>
      <c r="C2782" s="43" t="str">
        <f t="shared" si="218"/>
        <v>Natural Gas</v>
      </c>
      <c r="D2782" s="43" t="str">
        <f t="shared" si="219"/>
        <v>Physical</v>
      </c>
      <c r="E2782" s="43">
        <f>IF(VLOOKUP(S2782,'DD-Lookup'!$J$6:$L$50,3,FALSE)="Monthly",(YEAR(AC2782)-YEAR(AB2782))*12+MONTH(AC2782)-MONTH(AB2782)+1,(AC2782-AB2782+1))</f>
        <v>1</v>
      </c>
      <c r="F2782" s="210">
        <f t="shared" si="220"/>
        <v>10000</v>
      </c>
      <c r="G2782" s="199">
        <v>1355126</v>
      </c>
      <c r="H2782" s="195">
        <v>37049.381307870397</v>
      </c>
      <c r="I2782" t="s">
        <v>2254</v>
      </c>
      <c r="M2782" t="s">
        <v>3341</v>
      </c>
      <c r="N2782" t="s">
        <v>3747</v>
      </c>
      <c r="O2782" t="s">
        <v>399</v>
      </c>
      <c r="Q2782" s="196">
        <v>10000</v>
      </c>
      <c r="S2782" t="s">
        <v>3342</v>
      </c>
      <c r="T2782" t="s">
        <v>3557</v>
      </c>
      <c r="U2782" s="198">
        <v>3.5225</v>
      </c>
      <c r="V2782" t="s">
        <v>2466</v>
      </c>
      <c r="W2782" t="s">
        <v>2347</v>
      </c>
      <c r="X2782" t="s">
        <v>2484</v>
      </c>
      <c r="Y2782" t="s">
        <v>2469</v>
      </c>
      <c r="Z2782" t="s">
        <v>2995</v>
      </c>
      <c r="AA2782">
        <v>837413</v>
      </c>
      <c r="AB2782" s="195">
        <v>37050.875011574099</v>
      </c>
      <c r="AC2782" s="195">
        <v>37050.875011574099</v>
      </c>
    </row>
    <row r="2783" spans="1:29" x14ac:dyDescent="0.25">
      <c r="A2783" s="43" t="str">
        <f t="shared" si="216"/>
        <v>US Natural Gas Physical</v>
      </c>
      <c r="B2783" s="43" t="str">
        <f t="shared" si="217"/>
        <v>US</v>
      </c>
      <c r="C2783" s="43" t="str">
        <f t="shared" si="218"/>
        <v>Natural Gas</v>
      </c>
      <c r="D2783" s="43" t="str">
        <f t="shared" si="219"/>
        <v>Physical</v>
      </c>
      <c r="E2783" s="43">
        <f>IF(VLOOKUP(S2783,'DD-Lookup'!$J$6:$L$50,3,FALSE)="Monthly",(YEAR(AC2783)-YEAR(AB2783))*12+MONTH(AC2783)-MONTH(AB2783)+1,(AC2783-AB2783+1))</f>
        <v>1</v>
      </c>
      <c r="F2783" s="210">
        <f t="shared" si="220"/>
        <v>10000</v>
      </c>
      <c r="G2783" s="199">
        <v>1355127</v>
      </c>
      <c r="H2783" s="195">
        <v>37049.381319444401</v>
      </c>
      <c r="I2783" t="s">
        <v>2527</v>
      </c>
      <c r="M2783" t="s">
        <v>3341</v>
      </c>
      <c r="N2783" t="s">
        <v>3747</v>
      </c>
      <c r="O2783" t="s">
        <v>453</v>
      </c>
      <c r="Q2783" s="196">
        <v>10000</v>
      </c>
      <c r="S2783" t="s">
        <v>3342</v>
      </c>
      <c r="T2783" t="s">
        <v>3557</v>
      </c>
      <c r="U2783" s="198">
        <v>5.65</v>
      </c>
      <c r="V2783" t="s">
        <v>3887</v>
      </c>
      <c r="W2783" t="s">
        <v>454</v>
      </c>
      <c r="X2783" t="s">
        <v>3092</v>
      </c>
      <c r="Y2783" t="s">
        <v>2469</v>
      </c>
      <c r="Z2783" t="s">
        <v>2995</v>
      </c>
      <c r="AA2783">
        <v>837414</v>
      </c>
      <c r="AB2783" s="195">
        <v>37050.875011574099</v>
      </c>
      <c r="AC2783" s="195">
        <v>37050.875011574099</v>
      </c>
    </row>
    <row r="2784" spans="1:29" x14ac:dyDescent="0.25">
      <c r="A2784" s="43" t="str">
        <f t="shared" si="216"/>
        <v>US Natural Gas Physical</v>
      </c>
      <c r="B2784" s="43" t="str">
        <f t="shared" si="217"/>
        <v>US</v>
      </c>
      <c r="C2784" s="43" t="str">
        <f t="shared" si="218"/>
        <v>Natural Gas</v>
      </c>
      <c r="D2784" s="43" t="str">
        <f t="shared" si="219"/>
        <v>Physical</v>
      </c>
      <c r="E2784" s="43">
        <f>IF(VLOOKUP(S2784,'DD-Lookup'!$J$6:$L$50,3,FALSE)="Monthly",(YEAR(AC2784)-YEAR(AB2784))*12+MONTH(AC2784)-MONTH(AB2784)+1,(AC2784-AB2784+1))</f>
        <v>1</v>
      </c>
      <c r="F2784" s="210">
        <f t="shared" si="220"/>
        <v>10000</v>
      </c>
      <c r="G2784" s="199">
        <v>1355131</v>
      </c>
      <c r="H2784" s="195">
        <v>37049.381365740701</v>
      </c>
      <c r="I2784" t="s">
        <v>3443</v>
      </c>
      <c r="M2784" t="s">
        <v>3341</v>
      </c>
      <c r="N2784" t="s">
        <v>3747</v>
      </c>
      <c r="O2784" t="s">
        <v>1630</v>
      </c>
      <c r="Q2784" s="196">
        <v>10000</v>
      </c>
      <c r="S2784" t="s">
        <v>3342</v>
      </c>
      <c r="T2784" t="s">
        <v>3557</v>
      </c>
      <c r="U2784" s="198">
        <v>3.7050000000000001</v>
      </c>
      <c r="V2784" t="s">
        <v>3338</v>
      </c>
      <c r="W2784" t="s">
        <v>2175</v>
      </c>
      <c r="X2784" t="s">
        <v>2176</v>
      </c>
      <c r="Y2784" t="s">
        <v>2469</v>
      </c>
      <c r="Z2784" t="s">
        <v>2995</v>
      </c>
      <c r="AA2784">
        <v>837415</v>
      </c>
      <c r="AB2784" s="195">
        <v>37050.875011574099</v>
      </c>
      <c r="AC2784" s="195">
        <v>37050.875011574099</v>
      </c>
    </row>
    <row r="2785" spans="1:29" x14ac:dyDescent="0.25">
      <c r="A2785" s="43" t="str">
        <f t="shared" si="216"/>
        <v>US Natural Gas Physical</v>
      </c>
      <c r="B2785" s="43" t="str">
        <f t="shared" si="217"/>
        <v>US</v>
      </c>
      <c r="C2785" s="43" t="str">
        <f t="shared" si="218"/>
        <v>Natural Gas</v>
      </c>
      <c r="D2785" s="43" t="str">
        <f t="shared" si="219"/>
        <v>Physical</v>
      </c>
      <c r="E2785" s="43">
        <f>IF(VLOOKUP(S2785,'DD-Lookup'!$J$6:$L$50,3,FALSE)="Monthly",(YEAR(AC2785)-YEAR(AB2785))*12+MONTH(AC2785)-MONTH(AB2785)+1,(AC2785-AB2785+1))</f>
        <v>1</v>
      </c>
      <c r="F2785" s="210">
        <f t="shared" si="220"/>
        <v>5000</v>
      </c>
      <c r="G2785" s="199">
        <v>1355132</v>
      </c>
      <c r="H2785" s="195">
        <v>37049.381377314799</v>
      </c>
      <c r="I2785" t="s">
        <v>2487</v>
      </c>
      <c r="M2785" t="s">
        <v>3341</v>
      </c>
      <c r="N2785" t="s">
        <v>3747</v>
      </c>
      <c r="O2785" t="s">
        <v>1623</v>
      </c>
      <c r="Q2785" s="196">
        <v>5000</v>
      </c>
      <c r="S2785" t="s">
        <v>3342</v>
      </c>
      <c r="T2785" t="s">
        <v>3557</v>
      </c>
      <c r="U2785" s="198">
        <v>3.81</v>
      </c>
      <c r="V2785" t="s">
        <v>3495</v>
      </c>
      <c r="W2785" t="s">
        <v>2190</v>
      </c>
      <c r="X2785" t="s">
        <v>2191</v>
      </c>
      <c r="Y2785" t="s">
        <v>2469</v>
      </c>
      <c r="Z2785" t="s">
        <v>2995</v>
      </c>
      <c r="AA2785">
        <v>837416</v>
      </c>
      <c r="AB2785" s="195">
        <v>37050.875011574099</v>
      </c>
      <c r="AC2785" s="195">
        <v>37050.875011574099</v>
      </c>
    </row>
    <row r="2786" spans="1:29" x14ac:dyDescent="0.25">
      <c r="A2786" s="43" t="str">
        <f t="shared" si="216"/>
        <v>US Natural Gas Physical</v>
      </c>
      <c r="B2786" s="43" t="str">
        <f t="shared" si="217"/>
        <v>US</v>
      </c>
      <c r="C2786" s="43" t="str">
        <f t="shared" si="218"/>
        <v>Natural Gas</v>
      </c>
      <c r="D2786" s="43" t="str">
        <f t="shared" si="219"/>
        <v>Physical</v>
      </c>
      <c r="E2786" s="43">
        <f>IF(VLOOKUP(S2786,'DD-Lookup'!$J$6:$L$50,3,FALSE)="Monthly",(YEAR(AC2786)-YEAR(AB2786))*12+MONTH(AC2786)-MONTH(AB2786)+1,(AC2786-AB2786+1))</f>
        <v>1</v>
      </c>
      <c r="F2786" s="210">
        <f t="shared" si="220"/>
        <v>5000</v>
      </c>
      <c r="G2786" s="199">
        <v>1355133</v>
      </c>
      <c r="H2786" s="195">
        <v>37049.381388888898</v>
      </c>
      <c r="I2786" t="s">
        <v>2421</v>
      </c>
      <c r="M2786" t="s">
        <v>3341</v>
      </c>
      <c r="N2786" t="s">
        <v>3747</v>
      </c>
      <c r="O2786" t="s">
        <v>2743</v>
      </c>
      <c r="Q2786" s="196">
        <v>5000</v>
      </c>
      <c r="S2786" t="s">
        <v>3342</v>
      </c>
      <c r="T2786" t="s">
        <v>3557</v>
      </c>
      <c r="U2786" s="198">
        <v>3.52</v>
      </c>
      <c r="V2786">
        <v>10041965</v>
      </c>
      <c r="W2786" t="s">
        <v>2181</v>
      </c>
      <c r="X2786" t="s">
        <v>3093</v>
      </c>
      <c r="Y2786" t="s">
        <v>2469</v>
      </c>
      <c r="Z2786" t="s">
        <v>2995</v>
      </c>
      <c r="AA2786">
        <v>837418</v>
      </c>
      <c r="AB2786" s="195">
        <v>37050.875011574099</v>
      </c>
      <c r="AC2786" s="195">
        <v>37050.875011574099</v>
      </c>
    </row>
    <row r="2787" spans="1:29" x14ac:dyDescent="0.25">
      <c r="A2787" s="43" t="str">
        <f t="shared" si="216"/>
        <v>US Natural Gas Physical</v>
      </c>
      <c r="B2787" s="43" t="str">
        <f t="shared" si="217"/>
        <v>US</v>
      </c>
      <c r="C2787" s="43" t="str">
        <f t="shared" si="218"/>
        <v>Natural Gas</v>
      </c>
      <c r="D2787" s="43" t="str">
        <f t="shared" si="219"/>
        <v>Physical</v>
      </c>
      <c r="E2787" s="43">
        <f>IF(VLOOKUP(S2787,'DD-Lookup'!$J$6:$L$50,3,FALSE)="Monthly",(YEAR(AC2787)-YEAR(AB2787))*12+MONTH(AC2787)-MONTH(AB2787)+1,(AC2787-AB2787+1))</f>
        <v>1</v>
      </c>
      <c r="F2787" s="210">
        <f t="shared" si="220"/>
        <v>5000</v>
      </c>
      <c r="G2787" s="199">
        <v>1355137</v>
      </c>
      <c r="H2787" s="195">
        <v>37049.381400462997</v>
      </c>
      <c r="I2787" t="s">
        <v>2244</v>
      </c>
      <c r="M2787" t="s">
        <v>3341</v>
      </c>
      <c r="N2787" t="s">
        <v>3747</v>
      </c>
      <c r="O2787" t="s">
        <v>487</v>
      </c>
      <c r="Q2787" s="196">
        <v>5000</v>
      </c>
      <c r="S2787" t="s">
        <v>3342</v>
      </c>
      <c r="T2787" t="s">
        <v>3557</v>
      </c>
      <c r="U2787" s="198">
        <v>2.2200000000000002</v>
      </c>
      <c r="V2787" t="s">
        <v>3627</v>
      </c>
      <c r="W2787" t="s">
        <v>3108</v>
      </c>
      <c r="X2787" t="s">
        <v>3092</v>
      </c>
      <c r="Y2787" t="s">
        <v>2469</v>
      </c>
      <c r="Z2787" t="s">
        <v>2995</v>
      </c>
      <c r="AA2787">
        <v>837417</v>
      </c>
      <c r="AB2787" s="195">
        <v>37050.875011574099</v>
      </c>
      <c r="AC2787" s="195">
        <v>37050.875011574099</v>
      </c>
    </row>
    <row r="2788" spans="1:29" x14ac:dyDescent="0.25">
      <c r="A2788" s="43" t="str">
        <f t="shared" si="216"/>
        <v>US Natural Gas Physical</v>
      </c>
      <c r="B2788" s="43" t="str">
        <f t="shared" si="217"/>
        <v>US</v>
      </c>
      <c r="C2788" s="43" t="str">
        <f t="shared" si="218"/>
        <v>Natural Gas</v>
      </c>
      <c r="D2788" s="43" t="str">
        <f t="shared" si="219"/>
        <v>Physical</v>
      </c>
      <c r="E2788" s="43">
        <f>IF(VLOOKUP(S2788,'DD-Lookup'!$J$6:$L$50,3,FALSE)="Monthly",(YEAR(AC2788)-YEAR(AB2788))*12+MONTH(AC2788)-MONTH(AB2788)+1,(AC2788-AB2788+1))</f>
        <v>1</v>
      </c>
      <c r="F2788" s="210">
        <f t="shared" si="220"/>
        <v>10000</v>
      </c>
      <c r="G2788" s="199">
        <v>1355136</v>
      </c>
      <c r="H2788" s="195">
        <v>37049.381400462997</v>
      </c>
      <c r="I2788" t="s">
        <v>2387</v>
      </c>
      <c r="M2788" t="s">
        <v>3341</v>
      </c>
      <c r="N2788" t="s">
        <v>3747</v>
      </c>
      <c r="O2788" t="s">
        <v>2722</v>
      </c>
      <c r="P2788" s="196">
        <v>10000</v>
      </c>
      <c r="S2788" t="s">
        <v>3342</v>
      </c>
      <c r="T2788" t="s">
        <v>3557</v>
      </c>
      <c r="U2788" s="198">
        <v>3.665</v>
      </c>
      <c r="V2788" t="s">
        <v>2388</v>
      </c>
      <c r="W2788" t="s">
        <v>2175</v>
      </c>
      <c r="X2788" t="s">
        <v>2176</v>
      </c>
      <c r="Y2788" t="s">
        <v>2469</v>
      </c>
      <c r="Z2788" t="s">
        <v>2995</v>
      </c>
      <c r="AA2788">
        <v>837419</v>
      </c>
      <c r="AB2788" s="195">
        <v>37050.875011574099</v>
      </c>
      <c r="AC2788" s="195">
        <v>37050.875011574099</v>
      </c>
    </row>
    <row r="2789" spans="1:29" x14ac:dyDescent="0.25">
      <c r="A2789" s="43" t="str">
        <f t="shared" si="216"/>
        <v>US Natural Gas Physical</v>
      </c>
      <c r="B2789" s="43" t="str">
        <f t="shared" si="217"/>
        <v>US</v>
      </c>
      <c r="C2789" s="43" t="str">
        <f t="shared" si="218"/>
        <v>Natural Gas</v>
      </c>
      <c r="D2789" s="43" t="str">
        <f t="shared" si="219"/>
        <v>Physical</v>
      </c>
      <c r="E2789" s="43">
        <f>IF(VLOOKUP(S2789,'DD-Lookup'!$J$6:$L$50,3,FALSE)="Monthly",(YEAR(AC2789)-YEAR(AB2789))*12+MONTH(AC2789)-MONTH(AB2789)+1,(AC2789-AB2789+1))</f>
        <v>1</v>
      </c>
      <c r="F2789" s="210">
        <f t="shared" si="220"/>
        <v>10000</v>
      </c>
      <c r="G2789" s="199">
        <v>1355138</v>
      </c>
      <c r="H2789" s="195">
        <v>37049.381412037001</v>
      </c>
      <c r="I2789" t="s">
        <v>3443</v>
      </c>
      <c r="M2789" t="s">
        <v>3341</v>
      </c>
      <c r="N2789" t="s">
        <v>3747</v>
      </c>
      <c r="O2789" t="s">
        <v>1630</v>
      </c>
      <c r="Q2789" s="196">
        <v>10000</v>
      </c>
      <c r="S2789" t="s">
        <v>3342</v>
      </c>
      <c r="T2789" t="s">
        <v>3557</v>
      </c>
      <c r="U2789" s="198">
        <v>3.7149999999999999</v>
      </c>
      <c r="V2789" t="s">
        <v>3338</v>
      </c>
      <c r="W2789" t="s">
        <v>2175</v>
      </c>
      <c r="X2789" t="s">
        <v>2176</v>
      </c>
      <c r="Y2789" t="s">
        <v>2469</v>
      </c>
      <c r="Z2789" t="s">
        <v>2995</v>
      </c>
      <c r="AA2789">
        <v>837420</v>
      </c>
      <c r="AB2789" s="195">
        <v>37050.875011574099</v>
      </c>
      <c r="AC2789" s="195">
        <v>37050.875011574099</v>
      </c>
    </row>
    <row r="2790" spans="1:29" x14ac:dyDescent="0.25">
      <c r="A2790" s="43" t="str">
        <f t="shared" si="216"/>
        <v>US Natural Gas Physical</v>
      </c>
      <c r="B2790" s="43" t="str">
        <f t="shared" si="217"/>
        <v>US</v>
      </c>
      <c r="C2790" s="43" t="str">
        <f t="shared" si="218"/>
        <v>Natural Gas</v>
      </c>
      <c r="D2790" s="43" t="str">
        <f t="shared" si="219"/>
        <v>Physical</v>
      </c>
      <c r="E2790" s="43">
        <f>IF(VLOOKUP(S2790,'DD-Lookup'!$J$6:$L$50,3,FALSE)="Monthly",(YEAR(AC2790)-YEAR(AB2790))*12+MONTH(AC2790)-MONTH(AB2790)+1,(AC2790-AB2790+1))</f>
        <v>1</v>
      </c>
      <c r="F2790" s="210">
        <f t="shared" si="220"/>
        <v>10000</v>
      </c>
      <c r="G2790" s="199">
        <v>1355139</v>
      </c>
      <c r="H2790" s="195">
        <v>37049.381423611099</v>
      </c>
      <c r="I2790" t="s">
        <v>3375</v>
      </c>
      <c r="M2790" t="s">
        <v>3341</v>
      </c>
      <c r="N2790" t="s">
        <v>3747</v>
      </c>
      <c r="O2790" t="s">
        <v>468</v>
      </c>
      <c r="P2790" s="196">
        <v>10000</v>
      </c>
      <c r="S2790" t="s">
        <v>3342</v>
      </c>
      <c r="T2790" t="s">
        <v>3557</v>
      </c>
      <c r="U2790" s="198">
        <v>3.15</v>
      </c>
      <c r="V2790" t="s">
        <v>712</v>
      </c>
      <c r="W2790" t="s">
        <v>3091</v>
      </c>
      <c r="X2790" t="s">
        <v>3092</v>
      </c>
      <c r="Y2790" t="s">
        <v>2469</v>
      </c>
      <c r="Z2790" t="s">
        <v>2995</v>
      </c>
      <c r="AA2790">
        <v>837421</v>
      </c>
      <c r="AB2790" s="195">
        <v>37050.875011574099</v>
      </c>
      <c r="AC2790" s="195">
        <v>37050.875011574099</v>
      </c>
    </row>
    <row r="2791" spans="1:29" x14ac:dyDescent="0.25">
      <c r="A2791" s="43" t="str">
        <f t="shared" si="216"/>
        <v>US Natural Gas Physical</v>
      </c>
      <c r="B2791" s="43" t="str">
        <f t="shared" si="217"/>
        <v>US</v>
      </c>
      <c r="C2791" s="43" t="str">
        <f t="shared" si="218"/>
        <v>Natural Gas</v>
      </c>
      <c r="D2791" s="43" t="str">
        <f t="shared" si="219"/>
        <v>Physical</v>
      </c>
      <c r="E2791" s="43">
        <f>IF(VLOOKUP(S2791,'DD-Lookup'!$J$6:$L$50,3,FALSE)="Monthly",(YEAR(AC2791)-YEAR(AB2791))*12+MONTH(AC2791)-MONTH(AB2791)+1,(AC2791-AB2791+1))</f>
        <v>1</v>
      </c>
      <c r="F2791" s="210">
        <f t="shared" si="220"/>
        <v>10000</v>
      </c>
      <c r="G2791" s="199">
        <v>1355140</v>
      </c>
      <c r="H2791" s="195">
        <v>37049.381435185198</v>
      </c>
      <c r="I2791" t="s">
        <v>3443</v>
      </c>
      <c r="M2791" t="s">
        <v>3341</v>
      </c>
      <c r="N2791" t="s">
        <v>3747</v>
      </c>
      <c r="O2791" t="s">
        <v>2741</v>
      </c>
      <c r="Q2791" s="196">
        <v>10000</v>
      </c>
      <c r="S2791" t="s">
        <v>3342</v>
      </c>
      <c r="T2791" t="s">
        <v>3557</v>
      </c>
      <c r="U2791" s="198">
        <v>3.9550000000000001</v>
      </c>
      <c r="V2791" t="s">
        <v>3080</v>
      </c>
      <c r="W2791" t="s">
        <v>3138</v>
      </c>
      <c r="X2791" t="s">
        <v>3081</v>
      </c>
      <c r="Y2791" t="s">
        <v>2469</v>
      </c>
      <c r="Z2791" t="s">
        <v>2995</v>
      </c>
      <c r="AA2791">
        <v>837422</v>
      </c>
      <c r="AB2791" s="195">
        <v>37050.875011574099</v>
      </c>
      <c r="AC2791" s="195">
        <v>37050.875011574099</v>
      </c>
    </row>
    <row r="2792" spans="1:29" x14ac:dyDescent="0.25">
      <c r="A2792" s="43" t="str">
        <f t="shared" si="216"/>
        <v>US Natural Gas Physical</v>
      </c>
      <c r="B2792" s="43" t="str">
        <f t="shared" si="217"/>
        <v>US</v>
      </c>
      <c r="C2792" s="43" t="str">
        <f t="shared" si="218"/>
        <v>Natural Gas</v>
      </c>
      <c r="D2792" s="43" t="str">
        <f t="shared" si="219"/>
        <v>Physical</v>
      </c>
      <c r="E2792" s="43">
        <f>IF(VLOOKUP(S2792,'DD-Lookup'!$J$6:$L$50,3,FALSE)="Monthly",(YEAR(AC2792)-YEAR(AB2792))*12+MONTH(AC2792)-MONTH(AB2792)+1,(AC2792-AB2792+1))</f>
        <v>1</v>
      </c>
      <c r="F2792" s="210">
        <f t="shared" si="220"/>
        <v>5000</v>
      </c>
      <c r="G2792" s="199">
        <v>1355141</v>
      </c>
      <c r="H2792" s="195">
        <v>37049.381458333301</v>
      </c>
      <c r="I2792" t="s">
        <v>3375</v>
      </c>
      <c r="M2792" t="s">
        <v>3341</v>
      </c>
      <c r="N2792" t="s">
        <v>3747</v>
      </c>
      <c r="O2792" t="s">
        <v>475</v>
      </c>
      <c r="P2792" s="196">
        <v>5000</v>
      </c>
      <c r="S2792" t="s">
        <v>3342</v>
      </c>
      <c r="T2792" t="s">
        <v>3557</v>
      </c>
      <c r="U2792" s="198">
        <v>5.6</v>
      </c>
      <c r="V2792" t="s">
        <v>2167</v>
      </c>
      <c r="W2792" t="s">
        <v>454</v>
      </c>
      <c r="X2792" t="s">
        <v>3092</v>
      </c>
      <c r="Y2792" t="s">
        <v>2469</v>
      </c>
      <c r="Z2792" t="s">
        <v>2995</v>
      </c>
      <c r="AA2792">
        <v>837424</v>
      </c>
      <c r="AB2792" s="195">
        <v>37050.875011574099</v>
      </c>
      <c r="AC2792" s="195">
        <v>37050.875011574099</v>
      </c>
    </row>
    <row r="2793" spans="1:29" x14ac:dyDescent="0.25">
      <c r="A2793" s="43" t="str">
        <f t="shared" si="216"/>
        <v>US Power Physical</v>
      </c>
      <c r="B2793" s="43" t="str">
        <f t="shared" si="217"/>
        <v>US</v>
      </c>
      <c r="C2793" s="43" t="str">
        <f t="shared" si="218"/>
        <v>Power</v>
      </c>
      <c r="D2793" s="43" t="str">
        <f t="shared" si="219"/>
        <v>Physical</v>
      </c>
      <c r="E2793" s="43">
        <f>IF(VLOOKUP(S2793,'DD-Lookup'!$J$6:$L$50,3,FALSE)="Monthly",(YEAR(AC2793)-YEAR(AB2793))*12+MONTH(AC2793)-MONTH(AB2793)+1,(AC2793-AB2793+1))</f>
        <v>5</v>
      </c>
      <c r="F2793" s="210">
        <f t="shared" si="220"/>
        <v>250</v>
      </c>
      <c r="G2793" s="199">
        <v>1355143</v>
      </c>
      <c r="H2793" s="195">
        <v>37049.381493055596</v>
      </c>
      <c r="I2793" t="s">
        <v>2264</v>
      </c>
      <c r="J2793" t="s">
        <v>2271</v>
      </c>
      <c r="K2793" t="s">
        <v>2272</v>
      </c>
      <c r="M2793" t="s">
        <v>2766</v>
      </c>
      <c r="N2793" t="s">
        <v>3361</v>
      </c>
      <c r="O2793" t="s">
        <v>3307</v>
      </c>
      <c r="P2793" s="196">
        <v>50</v>
      </c>
      <c r="S2793" t="s">
        <v>3340</v>
      </c>
      <c r="T2793" t="s">
        <v>3557</v>
      </c>
      <c r="U2793" s="198">
        <v>44.25</v>
      </c>
      <c r="V2793" t="s">
        <v>3486</v>
      </c>
      <c r="W2793" t="s">
        <v>3376</v>
      </c>
      <c r="X2793" t="s">
        <v>3377</v>
      </c>
      <c r="Y2793" t="s">
        <v>2662</v>
      </c>
      <c r="Z2793" t="s">
        <v>2990</v>
      </c>
      <c r="AA2793">
        <v>636947.1</v>
      </c>
      <c r="AB2793" s="195">
        <v>37053.875011574099</v>
      </c>
      <c r="AC2793" s="195">
        <v>37057.875011574099</v>
      </c>
    </row>
    <row r="2794" spans="1:29" x14ac:dyDescent="0.25">
      <c r="A2794" s="43" t="str">
        <f t="shared" si="216"/>
        <v>US Natural Gas Physical</v>
      </c>
      <c r="B2794" s="43" t="str">
        <f t="shared" si="217"/>
        <v>US</v>
      </c>
      <c r="C2794" s="43" t="str">
        <f t="shared" si="218"/>
        <v>Natural Gas</v>
      </c>
      <c r="D2794" s="43" t="str">
        <f t="shared" si="219"/>
        <v>Physical</v>
      </c>
      <c r="E2794" s="43">
        <f>IF(VLOOKUP(S2794,'DD-Lookup'!$J$6:$L$50,3,FALSE)="Monthly",(YEAR(AC2794)-YEAR(AB2794))*12+MONTH(AC2794)-MONTH(AB2794)+1,(AC2794-AB2794+1))</f>
        <v>1</v>
      </c>
      <c r="F2794" s="210">
        <f t="shared" si="220"/>
        <v>10000</v>
      </c>
      <c r="G2794" s="199">
        <v>1355142</v>
      </c>
      <c r="H2794" s="195">
        <v>37049.381493055596</v>
      </c>
      <c r="I2794" t="s">
        <v>3443</v>
      </c>
      <c r="M2794" t="s">
        <v>3341</v>
      </c>
      <c r="N2794" t="s">
        <v>3747</v>
      </c>
      <c r="O2794" t="s">
        <v>1630</v>
      </c>
      <c r="Q2794" s="196">
        <v>10000</v>
      </c>
      <c r="S2794" t="s">
        <v>3342</v>
      </c>
      <c r="T2794" t="s">
        <v>3557</v>
      </c>
      <c r="U2794" s="198">
        <v>3.7250000000000001</v>
      </c>
      <c r="V2794" t="s">
        <v>3338</v>
      </c>
      <c r="W2794" t="s">
        <v>2175</v>
      </c>
      <c r="X2794" t="s">
        <v>2176</v>
      </c>
      <c r="Y2794" t="s">
        <v>2469</v>
      </c>
      <c r="Z2794" t="s">
        <v>2995</v>
      </c>
      <c r="AA2794">
        <v>837425</v>
      </c>
      <c r="AB2794" s="195">
        <v>37050.875011574099</v>
      </c>
      <c r="AC2794" s="195">
        <v>37050.875011574099</v>
      </c>
    </row>
    <row r="2795" spans="1:29" x14ac:dyDescent="0.25">
      <c r="A2795" s="43" t="str">
        <f t="shared" si="216"/>
        <v>US Natural Gas Physical</v>
      </c>
      <c r="B2795" s="43" t="str">
        <f t="shared" si="217"/>
        <v>US</v>
      </c>
      <c r="C2795" s="43" t="str">
        <f t="shared" si="218"/>
        <v>Natural Gas</v>
      </c>
      <c r="D2795" s="43" t="str">
        <f t="shared" si="219"/>
        <v>Physical</v>
      </c>
      <c r="E2795" s="43">
        <f>IF(VLOOKUP(S2795,'DD-Lookup'!$J$6:$L$50,3,FALSE)="Monthly",(YEAR(AC2795)-YEAR(AB2795))*12+MONTH(AC2795)-MONTH(AB2795)+1,(AC2795-AB2795+1))</f>
        <v>1</v>
      </c>
      <c r="F2795" s="210">
        <f t="shared" si="220"/>
        <v>336</v>
      </c>
      <c r="G2795" s="199">
        <v>1355144</v>
      </c>
      <c r="H2795" s="195">
        <v>37049.3815046296</v>
      </c>
      <c r="I2795" t="s">
        <v>2394</v>
      </c>
      <c r="M2795" t="s">
        <v>3341</v>
      </c>
      <c r="N2795" t="s">
        <v>3747</v>
      </c>
      <c r="O2795" t="s">
        <v>559</v>
      </c>
      <c r="Q2795" s="196">
        <v>336</v>
      </c>
      <c r="S2795" t="s">
        <v>3342</v>
      </c>
      <c r="T2795" t="s">
        <v>3557</v>
      </c>
      <c r="U2795" s="198">
        <v>3.7025000000000001</v>
      </c>
      <c r="V2795" t="s">
        <v>3852</v>
      </c>
      <c r="W2795" t="s">
        <v>2467</v>
      </c>
      <c r="X2795" t="s">
        <v>2468</v>
      </c>
      <c r="Y2795" t="s">
        <v>2469</v>
      </c>
      <c r="Z2795" t="s">
        <v>2995</v>
      </c>
      <c r="AA2795">
        <v>837426</v>
      </c>
      <c r="AB2795" s="195">
        <v>37050.875011574099</v>
      </c>
      <c r="AC2795" s="195">
        <v>37050.875011574099</v>
      </c>
    </row>
    <row r="2796" spans="1:29" x14ac:dyDescent="0.25">
      <c r="A2796" s="43" t="str">
        <f t="shared" si="216"/>
        <v>US Natural Gas Physical</v>
      </c>
      <c r="B2796" s="43" t="str">
        <f t="shared" si="217"/>
        <v>US</v>
      </c>
      <c r="C2796" s="43" t="str">
        <f t="shared" si="218"/>
        <v>Natural Gas</v>
      </c>
      <c r="D2796" s="43" t="str">
        <f t="shared" si="219"/>
        <v>Physical</v>
      </c>
      <c r="E2796" s="43">
        <f>IF(VLOOKUP(S2796,'DD-Lookup'!$J$6:$L$50,3,FALSE)="Monthly",(YEAR(AC2796)-YEAR(AB2796))*12+MONTH(AC2796)-MONTH(AB2796)+1,(AC2796-AB2796+1))</f>
        <v>1</v>
      </c>
      <c r="F2796" s="210">
        <f t="shared" si="220"/>
        <v>15000</v>
      </c>
      <c r="G2796" s="199">
        <v>1355145</v>
      </c>
      <c r="H2796" s="195">
        <v>37049.381516203699</v>
      </c>
      <c r="I2796" t="s">
        <v>2387</v>
      </c>
      <c r="M2796" t="s">
        <v>3341</v>
      </c>
      <c r="N2796" t="s">
        <v>3747</v>
      </c>
      <c r="O2796" t="s">
        <v>2722</v>
      </c>
      <c r="P2796" s="196">
        <v>15000</v>
      </c>
      <c r="S2796" t="s">
        <v>3342</v>
      </c>
      <c r="T2796" t="s">
        <v>3557</v>
      </c>
      <c r="U2796" s="198">
        <v>3.665</v>
      </c>
      <c r="V2796" t="s">
        <v>660</v>
      </c>
      <c r="W2796" t="s">
        <v>2175</v>
      </c>
      <c r="X2796" t="s">
        <v>2176</v>
      </c>
      <c r="Y2796" t="s">
        <v>2469</v>
      </c>
      <c r="Z2796" t="s">
        <v>2995</v>
      </c>
      <c r="AA2796">
        <v>837427</v>
      </c>
      <c r="AB2796" s="195">
        <v>37050.875011574099</v>
      </c>
      <c r="AC2796" s="195">
        <v>37050.875011574099</v>
      </c>
    </row>
    <row r="2797" spans="1:29" x14ac:dyDescent="0.25">
      <c r="A2797" s="43" t="str">
        <f t="shared" si="216"/>
        <v>US Natural Gas Physical</v>
      </c>
      <c r="B2797" s="43" t="str">
        <f t="shared" si="217"/>
        <v>US</v>
      </c>
      <c r="C2797" s="43" t="str">
        <f t="shared" si="218"/>
        <v>Natural Gas</v>
      </c>
      <c r="D2797" s="43" t="str">
        <f t="shared" si="219"/>
        <v>Physical</v>
      </c>
      <c r="E2797" s="43">
        <f>IF(VLOOKUP(S2797,'DD-Lookup'!$J$6:$L$50,3,FALSE)="Monthly",(YEAR(AC2797)-YEAR(AB2797))*12+MONTH(AC2797)-MONTH(AB2797)+1,(AC2797-AB2797+1))</f>
        <v>1</v>
      </c>
      <c r="F2797" s="210">
        <f t="shared" si="220"/>
        <v>10000</v>
      </c>
      <c r="G2797" s="199">
        <v>1355146</v>
      </c>
      <c r="H2797" s="195">
        <v>37049.381539351903</v>
      </c>
      <c r="I2797" t="s">
        <v>3443</v>
      </c>
      <c r="M2797" t="s">
        <v>3341</v>
      </c>
      <c r="N2797" t="s">
        <v>3747</v>
      </c>
      <c r="O2797" t="s">
        <v>1630</v>
      </c>
      <c r="Q2797" s="196">
        <v>10000</v>
      </c>
      <c r="S2797" t="s">
        <v>3342</v>
      </c>
      <c r="T2797" t="s">
        <v>3557</v>
      </c>
      <c r="U2797" s="198">
        <v>3.7349999999999999</v>
      </c>
      <c r="V2797" t="s">
        <v>3338</v>
      </c>
      <c r="W2797" t="s">
        <v>2175</v>
      </c>
      <c r="X2797" t="s">
        <v>2176</v>
      </c>
      <c r="Y2797" t="s">
        <v>2469</v>
      </c>
      <c r="Z2797" t="s">
        <v>2995</v>
      </c>
      <c r="AA2797">
        <v>837428</v>
      </c>
      <c r="AB2797" s="195">
        <v>37050.875011574099</v>
      </c>
      <c r="AC2797" s="195">
        <v>37050.875011574099</v>
      </c>
    </row>
    <row r="2798" spans="1:29" x14ac:dyDescent="0.25">
      <c r="A2798" s="43" t="str">
        <f t="shared" si="216"/>
        <v>US Natural Gas Physical</v>
      </c>
      <c r="B2798" s="43" t="str">
        <f t="shared" si="217"/>
        <v>US</v>
      </c>
      <c r="C2798" s="43" t="str">
        <f t="shared" si="218"/>
        <v>Natural Gas</v>
      </c>
      <c r="D2798" s="43" t="str">
        <f t="shared" si="219"/>
        <v>Physical</v>
      </c>
      <c r="E2798" s="43">
        <f>IF(VLOOKUP(S2798,'DD-Lookup'!$J$6:$L$50,3,FALSE)="Monthly",(YEAR(AC2798)-YEAR(AB2798))*12+MONTH(AC2798)-MONTH(AB2798)+1,(AC2798-AB2798+1))</f>
        <v>1</v>
      </c>
      <c r="F2798" s="210">
        <f t="shared" si="220"/>
        <v>5000</v>
      </c>
      <c r="G2798" s="199">
        <v>1355147</v>
      </c>
      <c r="H2798" s="195">
        <v>37049.3815509259</v>
      </c>
      <c r="I2798" t="s">
        <v>3392</v>
      </c>
      <c r="M2798" t="s">
        <v>3341</v>
      </c>
      <c r="N2798" t="s">
        <v>3747</v>
      </c>
      <c r="O2798" t="s">
        <v>1633</v>
      </c>
      <c r="Q2798" s="196">
        <v>5000</v>
      </c>
      <c r="S2798" t="s">
        <v>3342</v>
      </c>
      <c r="T2798" t="s">
        <v>3557</v>
      </c>
      <c r="U2798" s="198">
        <v>3.5</v>
      </c>
      <c r="V2798" t="s">
        <v>896</v>
      </c>
      <c r="W2798" t="s">
        <v>2181</v>
      </c>
      <c r="X2798" t="s">
        <v>3093</v>
      </c>
      <c r="Y2798" t="s">
        <v>2469</v>
      </c>
      <c r="Z2798" t="s">
        <v>2995</v>
      </c>
      <c r="AA2798">
        <v>837429</v>
      </c>
      <c r="AB2798" s="195">
        <v>37050.875011574099</v>
      </c>
      <c r="AC2798" s="195">
        <v>37050.875011574099</v>
      </c>
    </row>
    <row r="2799" spans="1:29" x14ac:dyDescent="0.25">
      <c r="A2799" s="43" t="str">
        <f t="shared" si="216"/>
        <v>US Natural Gas Physical</v>
      </c>
      <c r="B2799" s="43" t="str">
        <f t="shared" si="217"/>
        <v>US</v>
      </c>
      <c r="C2799" s="43" t="str">
        <f t="shared" si="218"/>
        <v>Natural Gas</v>
      </c>
      <c r="D2799" s="43" t="str">
        <f t="shared" si="219"/>
        <v>Physical</v>
      </c>
      <c r="E2799" s="43">
        <f>IF(VLOOKUP(S2799,'DD-Lookup'!$J$6:$L$50,3,FALSE)="Monthly",(YEAR(AC2799)-YEAR(AB2799))*12+MONTH(AC2799)-MONTH(AB2799)+1,(AC2799-AB2799+1))</f>
        <v>1</v>
      </c>
      <c r="F2799" s="210">
        <f t="shared" si="220"/>
        <v>5000</v>
      </c>
      <c r="G2799" s="199">
        <v>1355148</v>
      </c>
      <c r="H2799" s="195">
        <v>37049.381562499999</v>
      </c>
      <c r="I2799" t="s">
        <v>2507</v>
      </c>
      <c r="M2799" t="s">
        <v>3341</v>
      </c>
      <c r="N2799" t="s">
        <v>3747</v>
      </c>
      <c r="O2799" t="s">
        <v>2706</v>
      </c>
      <c r="P2799" s="196">
        <v>5000</v>
      </c>
      <c r="S2799" t="s">
        <v>3342</v>
      </c>
      <c r="T2799" t="s">
        <v>3557</v>
      </c>
      <c r="U2799" s="198">
        <v>3.87</v>
      </c>
      <c r="V2799" t="s">
        <v>3656</v>
      </c>
      <c r="W2799" t="s">
        <v>431</v>
      </c>
      <c r="X2799" t="s">
        <v>3077</v>
      </c>
      <c r="Y2799" t="s">
        <v>2469</v>
      </c>
      <c r="Z2799" t="s">
        <v>2995</v>
      </c>
      <c r="AA2799">
        <v>837430</v>
      </c>
      <c r="AB2799" s="195">
        <v>37050.875011574099</v>
      </c>
      <c r="AC2799" s="195">
        <v>37050.875011574099</v>
      </c>
    </row>
    <row r="2800" spans="1:29" x14ac:dyDescent="0.25">
      <c r="A2800" s="43" t="str">
        <f t="shared" si="216"/>
        <v>US Natural Gas Physical</v>
      </c>
      <c r="B2800" s="43" t="str">
        <f t="shared" si="217"/>
        <v>US</v>
      </c>
      <c r="C2800" s="43" t="str">
        <f t="shared" si="218"/>
        <v>Natural Gas</v>
      </c>
      <c r="D2800" s="43" t="str">
        <f t="shared" si="219"/>
        <v>Physical</v>
      </c>
      <c r="E2800" s="43">
        <f>IF(VLOOKUP(S2800,'DD-Lookup'!$J$6:$L$50,3,FALSE)="Monthly",(YEAR(AC2800)-YEAR(AB2800))*12+MONTH(AC2800)-MONTH(AB2800)+1,(AC2800-AB2800+1))</f>
        <v>1</v>
      </c>
      <c r="F2800" s="210">
        <f t="shared" si="220"/>
        <v>5000</v>
      </c>
      <c r="G2800" s="199">
        <v>1355149</v>
      </c>
      <c r="H2800" s="195">
        <v>37049.381585648101</v>
      </c>
      <c r="I2800" t="s">
        <v>2527</v>
      </c>
      <c r="M2800" t="s">
        <v>3341</v>
      </c>
      <c r="N2800" t="s">
        <v>3747</v>
      </c>
      <c r="O2800" t="s">
        <v>428</v>
      </c>
      <c r="Q2800" s="196">
        <v>5000</v>
      </c>
      <c r="S2800" t="s">
        <v>3342</v>
      </c>
      <c r="T2800" t="s">
        <v>3557</v>
      </c>
      <c r="U2800" s="198">
        <v>3.5449999999999999</v>
      </c>
      <c r="V2800" t="s">
        <v>2349</v>
      </c>
      <c r="W2800" t="s">
        <v>2498</v>
      </c>
      <c r="X2800" t="s">
        <v>2499</v>
      </c>
      <c r="Y2800" t="s">
        <v>2469</v>
      </c>
      <c r="Z2800" t="s">
        <v>2995</v>
      </c>
      <c r="AA2800">
        <v>837431</v>
      </c>
      <c r="AB2800" s="195">
        <v>37050.875011574099</v>
      </c>
      <c r="AC2800" s="195">
        <v>37050.875011574099</v>
      </c>
    </row>
    <row r="2801" spans="1:29" x14ac:dyDescent="0.25">
      <c r="A2801" s="43" t="str">
        <f t="shared" si="216"/>
        <v xml:space="preserve"> Natural Gas Physical</v>
      </c>
      <c r="B2801" s="43" t="str">
        <f t="shared" si="217"/>
        <v/>
      </c>
      <c r="C2801" s="43" t="str">
        <f t="shared" si="218"/>
        <v>Natural Gas</v>
      </c>
      <c r="D2801" s="43" t="str">
        <f t="shared" si="219"/>
        <v>Physical</v>
      </c>
      <c r="E2801" s="43">
        <f>IF(VLOOKUP(S2801,'DD-Lookup'!$J$6:$L$50,3,FALSE)="Monthly",(YEAR(AC2801)-YEAR(AB2801))*12+MONTH(AC2801)-MONTH(AB2801)+1,(AC2801-AB2801+1))</f>
        <v>1</v>
      </c>
      <c r="F2801" s="210">
        <f t="shared" si="220"/>
        <v>5000</v>
      </c>
      <c r="G2801" s="199">
        <v>1355150</v>
      </c>
      <c r="H2801" s="195">
        <v>37049.381631944401</v>
      </c>
      <c r="I2801" t="s">
        <v>2169</v>
      </c>
      <c r="M2801" t="s">
        <v>3341</v>
      </c>
      <c r="N2801" t="s">
        <v>3104</v>
      </c>
      <c r="O2801" t="s">
        <v>688</v>
      </c>
      <c r="P2801" s="196">
        <v>5000</v>
      </c>
      <c r="S2801" t="s">
        <v>3342</v>
      </c>
      <c r="T2801" t="s">
        <v>3557</v>
      </c>
      <c r="U2801" s="198">
        <v>2.9</v>
      </c>
      <c r="V2801" t="s">
        <v>1769</v>
      </c>
      <c r="W2801" t="s">
        <v>1770</v>
      </c>
      <c r="X2801" t="s">
        <v>3726</v>
      </c>
      <c r="Y2801" t="s">
        <v>2469</v>
      </c>
      <c r="Z2801" t="s">
        <v>2996</v>
      </c>
      <c r="AA2801">
        <v>837432</v>
      </c>
      <c r="AB2801" s="195">
        <v>37050.875011574099</v>
      </c>
      <c r="AC2801" s="195">
        <v>37050.875011574099</v>
      </c>
    </row>
    <row r="2802" spans="1:29" x14ac:dyDescent="0.25">
      <c r="A2802" s="43" t="str">
        <f t="shared" si="216"/>
        <v>US Power Physical</v>
      </c>
      <c r="B2802" s="43" t="str">
        <f t="shared" si="217"/>
        <v>US</v>
      </c>
      <c r="C2802" s="43" t="str">
        <f t="shared" si="218"/>
        <v>Power</v>
      </c>
      <c r="D2802" s="43" t="str">
        <f t="shared" si="219"/>
        <v>Physical</v>
      </c>
      <c r="E2802" s="43">
        <f>IF(VLOOKUP(S2802,'DD-Lookup'!$J$6:$L$50,3,FALSE)="Monthly",(YEAR(AC2802)-YEAR(AB2802))*12+MONTH(AC2802)-MONTH(AB2802)+1,(AC2802-AB2802+1))</f>
        <v>1</v>
      </c>
      <c r="F2802" s="210">
        <f t="shared" si="220"/>
        <v>50</v>
      </c>
      <c r="G2802" s="199">
        <v>1355153</v>
      </c>
      <c r="H2802" s="195">
        <v>37049.381655092599</v>
      </c>
      <c r="I2802" t="s">
        <v>3530</v>
      </c>
      <c r="M2802" t="s">
        <v>2766</v>
      </c>
      <c r="N2802" t="s">
        <v>3361</v>
      </c>
      <c r="O2802" t="s">
        <v>3647</v>
      </c>
      <c r="Q2802" s="196">
        <v>50</v>
      </c>
      <c r="S2802" t="s">
        <v>3340</v>
      </c>
      <c r="T2802" t="s">
        <v>3557</v>
      </c>
      <c r="U2802" s="198">
        <v>31.75</v>
      </c>
      <c r="V2802" t="s">
        <v>3742</v>
      </c>
      <c r="W2802" t="s">
        <v>2781</v>
      </c>
      <c r="X2802" t="s">
        <v>3370</v>
      </c>
      <c r="Y2802" t="s">
        <v>2662</v>
      </c>
      <c r="Z2802" t="s">
        <v>2990</v>
      </c>
      <c r="AA2802">
        <v>636948.1</v>
      </c>
      <c r="AB2802" s="195">
        <v>37050.875011574099</v>
      </c>
      <c r="AC2802" s="195">
        <v>37050.875011574099</v>
      </c>
    </row>
    <row r="2803" spans="1:29" x14ac:dyDescent="0.25">
      <c r="A2803" s="43" t="str">
        <f t="shared" si="216"/>
        <v>US Crude Financial</v>
      </c>
      <c r="B2803" s="43" t="str">
        <f t="shared" si="217"/>
        <v>US</v>
      </c>
      <c r="C2803" s="43" t="str">
        <f t="shared" si="218"/>
        <v>Crude</v>
      </c>
      <c r="D2803" s="43" t="str">
        <f t="shared" si="219"/>
        <v>Financial</v>
      </c>
      <c r="E2803" s="43">
        <f>IF(VLOOKUP(S2803,'DD-Lookup'!$J$6:$L$50,3,FALSE)="Monthly",(YEAR(AC2803)-YEAR(AB2803))*12+MONTH(AC2803)-MONTH(AB2803)+1,(AC2803-AB2803+1))</f>
        <v>1</v>
      </c>
      <c r="F2803" s="210">
        <f t="shared" si="220"/>
        <v>50000</v>
      </c>
      <c r="G2803" s="199">
        <v>1355152</v>
      </c>
      <c r="H2803" s="195">
        <v>37049.381655092599</v>
      </c>
      <c r="I2803" t="s">
        <v>2652</v>
      </c>
      <c r="M2803" t="s">
        <v>3437</v>
      </c>
      <c r="N2803" t="s">
        <v>2653</v>
      </c>
      <c r="O2803" t="s">
        <v>3359</v>
      </c>
      <c r="Q2803" s="196">
        <v>50000</v>
      </c>
      <c r="S2803" t="s">
        <v>3347</v>
      </c>
      <c r="T2803" t="s">
        <v>3557</v>
      </c>
      <c r="U2803" s="198">
        <v>27.72</v>
      </c>
      <c r="V2803" t="s">
        <v>2654</v>
      </c>
      <c r="W2803" t="s">
        <v>2655</v>
      </c>
      <c r="X2803" t="s">
        <v>2656</v>
      </c>
      <c r="Y2803" t="s">
        <v>2778</v>
      </c>
      <c r="Z2803" t="s">
        <v>2995</v>
      </c>
      <c r="AA2803">
        <v>115491</v>
      </c>
      <c r="AB2803" s="195">
        <v>37073</v>
      </c>
      <c r="AC2803" s="195">
        <v>37103</v>
      </c>
    </row>
    <row r="2804" spans="1:29" x14ac:dyDescent="0.25">
      <c r="A2804" s="43" t="str">
        <f t="shared" si="216"/>
        <v>US Natural Gas Physical</v>
      </c>
      <c r="B2804" s="43" t="str">
        <f t="shared" si="217"/>
        <v>US</v>
      </c>
      <c r="C2804" s="43" t="str">
        <f t="shared" si="218"/>
        <v>Natural Gas</v>
      </c>
      <c r="D2804" s="43" t="str">
        <f t="shared" si="219"/>
        <v>Physical</v>
      </c>
      <c r="E2804" s="43">
        <f>IF(VLOOKUP(S2804,'DD-Lookup'!$J$6:$L$50,3,FALSE)="Monthly",(YEAR(AC2804)-YEAR(AB2804))*12+MONTH(AC2804)-MONTH(AB2804)+1,(AC2804-AB2804+1))</f>
        <v>1</v>
      </c>
      <c r="F2804" s="210">
        <f t="shared" si="220"/>
        <v>5000</v>
      </c>
      <c r="G2804" s="199">
        <v>1355151</v>
      </c>
      <c r="H2804" s="195">
        <v>37049.381655092599</v>
      </c>
      <c r="I2804" t="s">
        <v>3100</v>
      </c>
      <c r="M2804" t="s">
        <v>3341</v>
      </c>
      <c r="N2804" t="s">
        <v>3747</v>
      </c>
      <c r="O2804" t="s">
        <v>396</v>
      </c>
      <c r="P2804" s="196">
        <v>5000</v>
      </c>
      <c r="S2804" t="s">
        <v>3342</v>
      </c>
      <c r="T2804" t="s">
        <v>3557</v>
      </c>
      <c r="U2804" s="198">
        <v>3.5175000000000001</v>
      </c>
      <c r="V2804" t="s">
        <v>2228</v>
      </c>
      <c r="W2804" t="s">
        <v>2347</v>
      </c>
      <c r="X2804" t="s">
        <v>2484</v>
      </c>
      <c r="Y2804" t="s">
        <v>2469</v>
      </c>
      <c r="Z2804" t="s">
        <v>2995</v>
      </c>
      <c r="AA2804">
        <v>837433</v>
      </c>
      <c r="AB2804" s="195">
        <v>37050.875011574099</v>
      </c>
      <c r="AC2804" s="195">
        <v>37050.875011574099</v>
      </c>
    </row>
    <row r="2805" spans="1:29" x14ac:dyDescent="0.25">
      <c r="A2805" s="43" t="str">
        <f t="shared" si="216"/>
        <v>US Natural Gas Physical</v>
      </c>
      <c r="B2805" s="43" t="str">
        <f t="shared" si="217"/>
        <v>US</v>
      </c>
      <c r="C2805" s="43" t="str">
        <f t="shared" si="218"/>
        <v>Natural Gas</v>
      </c>
      <c r="D2805" s="43" t="str">
        <f t="shared" si="219"/>
        <v>Physical</v>
      </c>
      <c r="E2805" s="43">
        <f>IF(VLOOKUP(S2805,'DD-Lookup'!$J$6:$L$50,3,FALSE)="Monthly",(YEAR(AC2805)-YEAR(AB2805))*12+MONTH(AC2805)-MONTH(AB2805)+1,(AC2805-AB2805+1))</f>
        <v>1</v>
      </c>
      <c r="F2805" s="210">
        <f t="shared" si="220"/>
        <v>10000</v>
      </c>
      <c r="G2805" s="199">
        <v>1355154</v>
      </c>
      <c r="H2805" s="195">
        <v>37049.381701388898</v>
      </c>
      <c r="I2805" t="s">
        <v>2470</v>
      </c>
      <c r="M2805" t="s">
        <v>3341</v>
      </c>
      <c r="N2805" t="s">
        <v>3747</v>
      </c>
      <c r="O2805" t="s">
        <v>394</v>
      </c>
      <c r="P2805" s="196">
        <v>10000</v>
      </c>
      <c r="S2805" t="s">
        <v>3342</v>
      </c>
      <c r="T2805" t="s">
        <v>3557</v>
      </c>
      <c r="U2805" s="198">
        <v>3.62</v>
      </c>
      <c r="V2805" t="s">
        <v>2497</v>
      </c>
      <c r="W2805" t="s">
        <v>2498</v>
      </c>
      <c r="X2805" t="s">
        <v>2499</v>
      </c>
      <c r="Y2805" t="s">
        <v>2469</v>
      </c>
      <c r="Z2805" t="s">
        <v>2995</v>
      </c>
      <c r="AA2805">
        <v>837435</v>
      </c>
      <c r="AB2805" s="195">
        <v>37050.875011574099</v>
      </c>
      <c r="AC2805" s="195">
        <v>37050.875011574099</v>
      </c>
    </row>
    <row r="2806" spans="1:29" x14ac:dyDescent="0.25">
      <c r="A2806" s="43" t="str">
        <f t="shared" si="216"/>
        <v>US Natural Gas Physical</v>
      </c>
      <c r="B2806" s="43" t="str">
        <f t="shared" si="217"/>
        <v>US</v>
      </c>
      <c r="C2806" s="43" t="str">
        <f t="shared" si="218"/>
        <v>Natural Gas</v>
      </c>
      <c r="D2806" s="43" t="str">
        <f t="shared" si="219"/>
        <v>Physical</v>
      </c>
      <c r="E2806" s="43">
        <f>IF(VLOOKUP(S2806,'DD-Lookup'!$J$6:$L$50,3,FALSE)="Monthly",(YEAR(AC2806)-YEAR(AB2806))*12+MONTH(AC2806)-MONTH(AB2806)+1,(AC2806-AB2806+1))</f>
        <v>1</v>
      </c>
      <c r="F2806" s="210">
        <f t="shared" si="220"/>
        <v>10000</v>
      </c>
      <c r="G2806" s="199">
        <v>1355155</v>
      </c>
      <c r="H2806" s="195">
        <v>37049.381712962997</v>
      </c>
      <c r="I2806" t="s">
        <v>2483</v>
      </c>
      <c r="M2806" t="s">
        <v>3341</v>
      </c>
      <c r="N2806" t="s">
        <v>3747</v>
      </c>
      <c r="O2806" t="s">
        <v>476</v>
      </c>
      <c r="P2806" s="196">
        <v>10000</v>
      </c>
      <c r="S2806" t="s">
        <v>3342</v>
      </c>
      <c r="T2806" t="s">
        <v>3557</v>
      </c>
      <c r="U2806" s="198">
        <v>3.55</v>
      </c>
      <c r="V2806" t="s">
        <v>2401</v>
      </c>
      <c r="W2806" t="s">
        <v>3099</v>
      </c>
      <c r="X2806" t="s">
        <v>3092</v>
      </c>
      <c r="Y2806" t="s">
        <v>2469</v>
      </c>
      <c r="Z2806" t="s">
        <v>2995</v>
      </c>
      <c r="AA2806">
        <v>837434</v>
      </c>
      <c r="AB2806" s="195">
        <v>37050.875011574099</v>
      </c>
      <c r="AC2806" s="195">
        <v>37050.875011574099</v>
      </c>
    </row>
    <row r="2807" spans="1:29" x14ac:dyDescent="0.25">
      <c r="A2807" s="43" t="str">
        <f t="shared" si="216"/>
        <v>US Natural Gas Physical</v>
      </c>
      <c r="B2807" s="43" t="str">
        <f t="shared" si="217"/>
        <v>US</v>
      </c>
      <c r="C2807" s="43" t="str">
        <f t="shared" si="218"/>
        <v>Natural Gas</v>
      </c>
      <c r="D2807" s="43" t="str">
        <f t="shared" si="219"/>
        <v>Physical</v>
      </c>
      <c r="E2807" s="43">
        <f>IF(VLOOKUP(S2807,'DD-Lookup'!$J$6:$L$50,3,FALSE)="Monthly",(YEAR(AC2807)-YEAR(AB2807))*12+MONTH(AC2807)-MONTH(AB2807)+1,(AC2807-AB2807+1))</f>
        <v>1</v>
      </c>
      <c r="F2807" s="210">
        <f t="shared" si="220"/>
        <v>10000</v>
      </c>
      <c r="G2807" s="199">
        <v>1355156</v>
      </c>
      <c r="H2807" s="195">
        <v>37049.381770833301</v>
      </c>
      <c r="I2807" t="s">
        <v>3100</v>
      </c>
      <c r="M2807" t="s">
        <v>3341</v>
      </c>
      <c r="N2807" t="s">
        <v>3747</v>
      </c>
      <c r="O2807" t="s">
        <v>399</v>
      </c>
      <c r="P2807" s="196">
        <v>10000</v>
      </c>
      <c r="S2807" t="s">
        <v>3342</v>
      </c>
      <c r="T2807" t="s">
        <v>3557</v>
      </c>
      <c r="U2807" s="198">
        <v>3.5125000000000002</v>
      </c>
      <c r="V2807" t="s">
        <v>2228</v>
      </c>
      <c r="W2807" t="s">
        <v>2347</v>
      </c>
      <c r="X2807" t="s">
        <v>2484</v>
      </c>
      <c r="Y2807" t="s">
        <v>2469</v>
      </c>
      <c r="Z2807" t="s">
        <v>2995</v>
      </c>
      <c r="AA2807">
        <v>837436</v>
      </c>
      <c r="AB2807" s="195">
        <v>37050.875011574099</v>
      </c>
      <c r="AC2807" s="195">
        <v>37050.875011574099</v>
      </c>
    </row>
    <row r="2808" spans="1:29" x14ac:dyDescent="0.25">
      <c r="A2808" s="43" t="str">
        <f t="shared" si="216"/>
        <v xml:space="preserve"> Natural Gas Physical</v>
      </c>
      <c r="B2808" s="43" t="str">
        <f t="shared" si="217"/>
        <v/>
      </c>
      <c r="C2808" s="43" t="str">
        <f t="shared" si="218"/>
        <v>Natural Gas</v>
      </c>
      <c r="D2808" s="43" t="str">
        <f t="shared" si="219"/>
        <v>Physical</v>
      </c>
      <c r="E2808" s="43">
        <f>IF(VLOOKUP(S2808,'DD-Lookup'!$J$6:$L$50,3,FALSE)="Monthly",(YEAR(AC2808)-YEAR(AB2808))*12+MONTH(AC2808)-MONTH(AB2808)+1,(AC2808-AB2808+1))</f>
        <v>1</v>
      </c>
      <c r="F2808" s="210">
        <f t="shared" si="220"/>
        <v>5000</v>
      </c>
      <c r="G2808" s="199">
        <v>1355157</v>
      </c>
      <c r="H2808" s="195">
        <v>37049.381805555597</v>
      </c>
      <c r="I2808" t="s">
        <v>2280</v>
      </c>
      <c r="M2808" t="s">
        <v>3341</v>
      </c>
      <c r="N2808" t="s">
        <v>3104</v>
      </c>
      <c r="O2808" t="s">
        <v>688</v>
      </c>
      <c r="Q2808" s="196">
        <v>5000</v>
      </c>
      <c r="S2808" t="s">
        <v>3342</v>
      </c>
      <c r="T2808" t="s">
        <v>3557</v>
      </c>
      <c r="U2808" s="198">
        <v>2.93</v>
      </c>
      <c r="V2808" t="s">
        <v>1740</v>
      </c>
      <c r="W2808" t="s">
        <v>1770</v>
      </c>
      <c r="X2808" t="s">
        <v>3726</v>
      </c>
      <c r="Y2808" t="s">
        <v>2469</v>
      </c>
      <c r="Z2808" t="s">
        <v>2996</v>
      </c>
      <c r="AA2808">
        <v>837437</v>
      </c>
      <c r="AB2808" s="195">
        <v>37050.875011574099</v>
      </c>
      <c r="AC2808" s="195">
        <v>37050.875011574099</v>
      </c>
    </row>
    <row r="2809" spans="1:29" x14ac:dyDescent="0.25">
      <c r="A2809" s="43" t="str">
        <f t="shared" si="216"/>
        <v xml:space="preserve"> Natural Gas Physical</v>
      </c>
      <c r="B2809" s="43" t="str">
        <f t="shared" si="217"/>
        <v/>
      </c>
      <c r="C2809" s="43" t="str">
        <f t="shared" si="218"/>
        <v>Natural Gas</v>
      </c>
      <c r="D2809" s="43" t="str">
        <f t="shared" si="219"/>
        <v>Physical</v>
      </c>
      <c r="E2809" s="43">
        <f>IF(VLOOKUP(S2809,'DD-Lookup'!$J$6:$L$50,3,FALSE)="Monthly",(YEAR(AC2809)-YEAR(AB2809))*12+MONTH(AC2809)-MONTH(AB2809)+1,(AC2809-AB2809+1))</f>
        <v>1</v>
      </c>
      <c r="F2809" s="210">
        <f t="shared" si="220"/>
        <v>10000</v>
      </c>
      <c r="G2809" s="199">
        <v>1355159</v>
      </c>
      <c r="H2809" s="195">
        <v>37049.381828703699</v>
      </c>
      <c r="I2809" t="s">
        <v>2422</v>
      </c>
      <c r="M2809" t="s">
        <v>3341</v>
      </c>
      <c r="N2809" t="s">
        <v>2492</v>
      </c>
      <c r="O2809" t="s">
        <v>803</v>
      </c>
      <c r="Q2809" s="196">
        <v>10000</v>
      </c>
      <c r="S2809" t="s">
        <v>3342</v>
      </c>
      <c r="T2809" t="s">
        <v>3557</v>
      </c>
      <c r="U2809" s="198">
        <v>3.77</v>
      </c>
      <c r="V2809" t="s">
        <v>3387</v>
      </c>
      <c r="W2809" t="s">
        <v>2493</v>
      </c>
      <c r="X2809" t="s">
        <v>2494</v>
      </c>
      <c r="Y2809" t="s">
        <v>2469</v>
      </c>
      <c r="Z2809" t="s">
        <v>2995</v>
      </c>
      <c r="AA2809">
        <v>837438</v>
      </c>
      <c r="AB2809" s="195">
        <v>37050.875011574099</v>
      </c>
      <c r="AC2809" s="195">
        <v>37050.875011574099</v>
      </c>
    </row>
    <row r="2810" spans="1:29" x14ac:dyDescent="0.25">
      <c r="A2810" s="43" t="str">
        <f t="shared" si="216"/>
        <v>US Natural Gas Physical</v>
      </c>
      <c r="B2810" s="43" t="str">
        <f t="shared" si="217"/>
        <v>US</v>
      </c>
      <c r="C2810" s="43" t="str">
        <f t="shared" si="218"/>
        <v>Natural Gas</v>
      </c>
      <c r="D2810" s="43" t="str">
        <f t="shared" si="219"/>
        <v>Physical</v>
      </c>
      <c r="E2810" s="43">
        <f>IF(VLOOKUP(S2810,'DD-Lookup'!$J$6:$L$50,3,FALSE)="Monthly",(YEAR(AC2810)-YEAR(AB2810))*12+MONTH(AC2810)-MONTH(AB2810)+1,(AC2810-AB2810+1))</f>
        <v>1</v>
      </c>
      <c r="F2810" s="210">
        <f t="shared" si="220"/>
        <v>5000</v>
      </c>
      <c r="G2810" s="199">
        <v>1355158</v>
      </c>
      <c r="H2810" s="195">
        <v>37049.381828703699</v>
      </c>
      <c r="I2810" t="s">
        <v>3375</v>
      </c>
      <c r="M2810" t="s">
        <v>3341</v>
      </c>
      <c r="N2810" t="s">
        <v>3747</v>
      </c>
      <c r="O2810" t="s">
        <v>475</v>
      </c>
      <c r="P2810" s="196">
        <v>5000</v>
      </c>
      <c r="S2810" t="s">
        <v>3342</v>
      </c>
      <c r="T2810" t="s">
        <v>3557</v>
      </c>
      <c r="U2810" s="198">
        <v>5.6</v>
      </c>
      <c r="V2810" t="s">
        <v>2167</v>
      </c>
      <c r="W2810" t="s">
        <v>454</v>
      </c>
      <c r="X2810" t="s">
        <v>3092</v>
      </c>
      <c r="Y2810" t="s">
        <v>2469</v>
      </c>
      <c r="Z2810" t="s">
        <v>2995</v>
      </c>
      <c r="AA2810">
        <v>837440</v>
      </c>
      <c r="AB2810" s="195">
        <v>37050.875011574099</v>
      </c>
      <c r="AC2810" s="195">
        <v>37050.875011574099</v>
      </c>
    </row>
    <row r="2811" spans="1:29" x14ac:dyDescent="0.25">
      <c r="A2811" s="43" t="str">
        <f t="shared" si="216"/>
        <v>US Power Physical</v>
      </c>
      <c r="B2811" s="43" t="str">
        <f t="shared" si="217"/>
        <v>US</v>
      </c>
      <c r="C2811" s="43" t="str">
        <f t="shared" si="218"/>
        <v>Power</v>
      </c>
      <c r="D2811" s="43" t="str">
        <f t="shared" si="219"/>
        <v>Physical</v>
      </c>
      <c r="E2811" s="43">
        <f>IF(VLOOKUP(S2811,'DD-Lookup'!$J$6:$L$50,3,FALSE)="Monthly",(YEAR(AC2811)-YEAR(AB2811))*12+MONTH(AC2811)-MONTH(AB2811)+1,(AC2811-AB2811+1))</f>
        <v>5</v>
      </c>
      <c r="F2811" s="210">
        <f t="shared" si="220"/>
        <v>250</v>
      </c>
      <c r="G2811" s="199">
        <v>1355161</v>
      </c>
      <c r="H2811" s="195">
        <v>37049.381840277798</v>
      </c>
      <c r="I2811" t="s">
        <v>2286</v>
      </c>
      <c r="M2811" t="s">
        <v>2766</v>
      </c>
      <c r="N2811" t="s">
        <v>3361</v>
      </c>
      <c r="O2811" t="s">
        <v>3957</v>
      </c>
      <c r="Q2811" s="196">
        <v>50</v>
      </c>
      <c r="S2811" t="s">
        <v>3340</v>
      </c>
      <c r="T2811" t="s">
        <v>3557</v>
      </c>
      <c r="U2811" s="198">
        <v>42</v>
      </c>
      <c r="V2811" t="s">
        <v>4124</v>
      </c>
      <c r="W2811" t="s">
        <v>3296</v>
      </c>
      <c r="X2811" t="s">
        <v>3368</v>
      </c>
      <c r="Y2811" t="s">
        <v>2662</v>
      </c>
      <c r="Z2811" t="s">
        <v>2990</v>
      </c>
      <c r="AA2811">
        <v>636949.1</v>
      </c>
      <c r="AB2811" s="195">
        <v>37053.875011574099</v>
      </c>
      <c r="AC2811" s="195">
        <v>37057.875011574099</v>
      </c>
    </row>
    <row r="2812" spans="1:29" x14ac:dyDescent="0.25">
      <c r="A2812" s="43" t="str">
        <f t="shared" si="216"/>
        <v>US Natural Gas Physical</v>
      </c>
      <c r="B2812" s="43" t="str">
        <f t="shared" si="217"/>
        <v>US</v>
      </c>
      <c r="C2812" s="43" t="str">
        <f t="shared" si="218"/>
        <v>Natural Gas</v>
      </c>
      <c r="D2812" s="43" t="str">
        <f t="shared" si="219"/>
        <v>Physical</v>
      </c>
      <c r="E2812" s="43">
        <f>IF(VLOOKUP(S2812,'DD-Lookup'!$J$6:$L$50,3,FALSE)="Monthly",(YEAR(AC2812)-YEAR(AB2812))*12+MONTH(AC2812)-MONTH(AB2812)+1,(AC2812-AB2812+1))</f>
        <v>1</v>
      </c>
      <c r="F2812" s="210">
        <f t="shared" si="220"/>
        <v>5000</v>
      </c>
      <c r="G2812" s="199">
        <v>1355160</v>
      </c>
      <c r="H2812" s="195">
        <v>37049.381840277798</v>
      </c>
      <c r="I2812" t="s">
        <v>3100</v>
      </c>
      <c r="M2812" t="s">
        <v>3341</v>
      </c>
      <c r="N2812" t="s">
        <v>3747</v>
      </c>
      <c r="O2812" t="s">
        <v>396</v>
      </c>
      <c r="P2812" s="196">
        <v>5000</v>
      </c>
      <c r="S2812" t="s">
        <v>3342</v>
      </c>
      <c r="T2812" t="s">
        <v>3557</v>
      </c>
      <c r="U2812" s="198">
        <v>3.5225</v>
      </c>
      <c r="V2812" t="s">
        <v>2228</v>
      </c>
      <c r="W2812" t="s">
        <v>2347</v>
      </c>
      <c r="X2812" t="s">
        <v>2484</v>
      </c>
      <c r="Y2812" t="s">
        <v>2469</v>
      </c>
      <c r="Z2812" t="s">
        <v>2995</v>
      </c>
      <c r="AA2812">
        <v>837439</v>
      </c>
      <c r="AB2812" s="195">
        <v>37050.875011574099</v>
      </c>
      <c r="AC2812" s="195">
        <v>37050.875011574099</v>
      </c>
    </row>
    <row r="2813" spans="1:29" x14ac:dyDescent="0.25">
      <c r="A2813" s="43" t="str">
        <f t="shared" si="216"/>
        <v>US Natural Gas Physical</v>
      </c>
      <c r="B2813" s="43" t="str">
        <f t="shared" si="217"/>
        <v>US</v>
      </c>
      <c r="C2813" s="43" t="str">
        <f t="shared" si="218"/>
        <v>Natural Gas</v>
      </c>
      <c r="D2813" s="43" t="str">
        <f t="shared" si="219"/>
        <v>Physical</v>
      </c>
      <c r="E2813" s="43">
        <f>IF(VLOOKUP(S2813,'DD-Lookup'!$J$6:$L$50,3,FALSE)="Monthly",(YEAR(AC2813)-YEAR(AB2813))*12+MONTH(AC2813)-MONTH(AB2813)+1,(AC2813-AB2813+1))</f>
        <v>1</v>
      </c>
      <c r="F2813" s="210">
        <f t="shared" si="220"/>
        <v>5000</v>
      </c>
      <c r="G2813" s="199">
        <v>1355162</v>
      </c>
      <c r="H2813" s="195">
        <v>37049.381840277798</v>
      </c>
      <c r="I2813" t="s">
        <v>2470</v>
      </c>
      <c r="M2813" t="s">
        <v>3341</v>
      </c>
      <c r="N2813" t="s">
        <v>3747</v>
      </c>
      <c r="O2813" t="s">
        <v>399</v>
      </c>
      <c r="P2813" s="196">
        <v>5000</v>
      </c>
      <c r="S2813" t="s">
        <v>3342</v>
      </c>
      <c r="T2813" t="s">
        <v>3557</v>
      </c>
      <c r="U2813" s="198">
        <v>3.5125000000000002</v>
      </c>
      <c r="V2813" t="s">
        <v>2497</v>
      </c>
      <c r="W2813" t="s">
        <v>2347</v>
      </c>
      <c r="X2813" t="s">
        <v>2484</v>
      </c>
      <c r="Y2813" t="s">
        <v>2469</v>
      </c>
      <c r="Z2813" t="s">
        <v>2995</v>
      </c>
      <c r="AA2813">
        <v>837441</v>
      </c>
      <c r="AB2813" s="195">
        <v>37050.875011574099</v>
      </c>
      <c r="AC2813" s="195">
        <v>37050.875011574099</v>
      </c>
    </row>
    <row r="2814" spans="1:29" x14ac:dyDescent="0.25">
      <c r="A2814" s="43" t="str">
        <f t="shared" si="216"/>
        <v>US Natural Gas Physical</v>
      </c>
      <c r="B2814" s="43" t="str">
        <f t="shared" si="217"/>
        <v>US</v>
      </c>
      <c r="C2814" s="43" t="str">
        <f t="shared" si="218"/>
        <v>Natural Gas</v>
      </c>
      <c r="D2814" s="43" t="str">
        <f t="shared" si="219"/>
        <v>Physical</v>
      </c>
      <c r="E2814" s="43">
        <f>IF(VLOOKUP(S2814,'DD-Lookup'!$J$6:$L$50,3,FALSE)="Monthly",(YEAR(AC2814)-YEAR(AB2814))*12+MONTH(AC2814)-MONTH(AB2814)+1,(AC2814-AB2814+1))</f>
        <v>1</v>
      </c>
      <c r="F2814" s="210">
        <f t="shared" si="220"/>
        <v>1105</v>
      </c>
      <c r="G2814" s="199">
        <v>1355163</v>
      </c>
      <c r="H2814" s="195">
        <v>37049.381851851896</v>
      </c>
      <c r="I2814" t="s">
        <v>2187</v>
      </c>
      <c r="M2814" t="s">
        <v>3341</v>
      </c>
      <c r="N2814" t="s">
        <v>3747</v>
      </c>
      <c r="O2814" t="s">
        <v>1636</v>
      </c>
      <c r="Q2814" s="196">
        <v>1105</v>
      </c>
      <c r="S2814" t="s">
        <v>3342</v>
      </c>
      <c r="T2814" t="s">
        <v>3557</v>
      </c>
      <c r="U2814" s="198">
        <v>3.55</v>
      </c>
      <c r="V2814" t="s">
        <v>2188</v>
      </c>
      <c r="W2814" t="s">
        <v>2366</v>
      </c>
      <c r="X2814" t="s">
        <v>3093</v>
      </c>
      <c r="Y2814" t="s">
        <v>2469</v>
      </c>
      <c r="Z2814" t="s">
        <v>2995</v>
      </c>
      <c r="AA2814">
        <v>837442</v>
      </c>
      <c r="AB2814" s="195">
        <v>37050.875011574099</v>
      </c>
      <c r="AC2814" s="195">
        <v>37050.875011574099</v>
      </c>
    </row>
    <row r="2815" spans="1:29" x14ac:dyDescent="0.25">
      <c r="A2815" s="43" t="str">
        <f t="shared" si="216"/>
        <v>US Natural Gas Physical</v>
      </c>
      <c r="B2815" s="43" t="str">
        <f t="shared" si="217"/>
        <v>US</v>
      </c>
      <c r="C2815" s="43" t="str">
        <f t="shared" si="218"/>
        <v>Natural Gas</v>
      </c>
      <c r="D2815" s="43" t="str">
        <f t="shared" si="219"/>
        <v>Physical</v>
      </c>
      <c r="E2815" s="43">
        <f>IF(VLOOKUP(S2815,'DD-Lookup'!$J$6:$L$50,3,FALSE)="Monthly",(YEAR(AC2815)-YEAR(AB2815))*12+MONTH(AC2815)-MONTH(AB2815)+1,(AC2815-AB2815+1))</f>
        <v>1</v>
      </c>
      <c r="F2815" s="210">
        <f t="shared" si="220"/>
        <v>10000</v>
      </c>
      <c r="G2815" s="199">
        <v>1355164</v>
      </c>
      <c r="H2815" s="195">
        <v>37049.381967592599</v>
      </c>
      <c r="I2815" t="s">
        <v>2244</v>
      </c>
      <c r="M2815" t="s">
        <v>3341</v>
      </c>
      <c r="N2815" t="s">
        <v>3747</v>
      </c>
      <c r="O2815" t="s">
        <v>1630</v>
      </c>
      <c r="P2815" s="196">
        <v>10000</v>
      </c>
      <c r="S2815" t="s">
        <v>3342</v>
      </c>
      <c r="T2815" t="s">
        <v>3557</v>
      </c>
      <c r="U2815" s="198">
        <v>3.7</v>
      </c>
      <c r="V2815" t="s">
        <v>3892</v>
      </c>
      <c r="W2815" t="s">
        <v>2175</v>
      </c>
      <c r="X2815" t="s">
        <v>2176</v>
      </c>
      <c r="Y2815" t="s">
        <v>2469</v>
      </c>
      <c r="Z2815" t="s">
        <v>2995</v>
      </c>
      <c r="AA2815">
        <v>837443</v>
      </c>
      <c r="AB2815" s="195">
        <v>37050.875011574099</v>
      </c>
      <c r="AC2815" s="195">
        <v>37050.875011574099</v>
      </c>
    </row>
    <row r="2816" spans="1:29" x14ac:dyDescent="0.25">
      <c r="A2816" s="43" t="str">
        <f t="shared" si="216"/>
        <v>US Natural Gas Physical</v>
      </c>
      <c r="B2816" s="43" t="str">
        <f t="shared" si="217"/>
        <v>US</v>
      </c>
      <c r="C2816" s="43" t="str">
        <f t="shared" si="218"/>
        <v>Natural Gas</v>
      </c>
      <c r="D2816" s="43" t="str">
        <f t="shared" si="219"/>
        <v>Physical</v>
      </c>
      <c r="E2816" s="43">
        <f>IF(VLOOKUP(S2816,'DD-Lookup'!$J$6:$L$50,3,FALSE)="Monthly",(YEAR(AC2816)-YEAR(AB2816))*12+MONTH(AC2816)-MONTH(AB2816)+1,(AC2816-AB2816+1))</f>
        <v>1</v>
      </c>
      <c r="F2816" s="210">
        <f t="shared" si="220"/>
        <v>5255</v>
      </c>
      <c r="G2816" s="199">
        <v>1355165</v>
      </c>
      <c r="H2816" s="195">
        <v>37049.381979166697</v>
      </c>
      <c r="I2816" t="s">
        <v>3321</v>
      </c>
      <c r="M2816" t="s">
        <v>3341</v>
      </c>
      <c r="N2816" t="s">
        <v>3747</v>
      </c>
      <c r="O2816" t="s">
        <v>395</v>
      </c>
      <c r="Q2816" s="196">
        <v>5255</v>
      </c>
      <c r="S2816" t="s">
        <v>3342</v>
      </c>
      <c r="T2816" t="s">
        <v>3557</v>
      </c>
      <c r="U2816" s="198">
        <v>3.58</v>
      </c>
      <c r="V2816" t="s">
        <v>3299</v>
      </c>
      <c r="W2816" t="s">
        <v>2498</v>
      </c>
      <c r="X2816" t="s">
        <v>2499</v>
      </c>
      <c r="Y2816" t="s">
        <v>2469</v>
      </c>
      <c r="Z2816" t="s">
        <v>2995</v>
      </c>
      <c r="AA2816">
        <v>837444</v>
      </c>
      <c r="AB2816" s="195">
        <v>37050.875011574099</v>
      </c>
      <c r="AC2816" s="195">
        <v>37050.875011574099</v>
      </c>
    </row>
    <row r="2817" spans="1:29" x14ac:dyDescent="0.25">
      <c r="A2817" s="43" t="str">
        <f t="shared" si="216"/>
        <v>US Natural Gas Physical</v>
      </c>
      <c r="B2817" s="43" t="str">
        <f t="shared" si="217"/>
        <v>US</v>
      </c>
      <c r="C2817" s="43" t="str">
        <f t="shared" si="218"/>
        <v>Natural Gas</v>
      </c>
      <c r="D2817" s="43" t="str">
        <f t="shared" si="219"/>
        <v>Physical</v>
      </c>
      <c r="E2817" s="43">
        <f>IF(VLOOKUP(S2817,'DD-Lookup'!$J$6:$L$50,3,FALSE)="Monthly",(YEAR(AC2817)-YEAR(AB2817))*12+MONTH(AC2817)-MONTH(AB2817)+1,(AC2817-AB2817+1))</f>
        <v>1</v>
      </c>
      <c r="F2817" s="210">
        <f t="shared" si="220"/>
        <v>5000</v>
      </c>
      <c r="G2817" s="199">
        <v>1355166</v>
      </c>
      <c r="H2817" s="195">
        <v>37049.3820023148</v>
      </c>
      <c r="I2817" t="s">
        <v>2430</v>
      </c>
      <c r="M2817" t="s">
        <v>3341</v>
      </c>
      <c r="N2817" t="s">
        <v>3747</v>
      </c>
      <c r="O2817" t="s">
        <v>476</v>
      </c>
      <c r="P2817" s="196">
        <v>5000</v>
      </c>
      <c r="S2817" t="s">
        <v>3342</v>
      </c>
      <c r="T2817" t="s">
        <v>3557</v>
      </c>
      <c r="U2817" s="198">
        <v>3.5249999999999999</v>
      </c>
      <c r="V2817" t="s">
        <v>897</v>
      </c>
      <c r="W2817" t="s">
        <v>3099</v>
      </c>
      <c r="X2817" t="s">
        <v>3092</v>
      </c>
      <c r="Y2817" t="s">
        <v>2469</v>
      </c>
      <c r="Z2817" t="s">
        <v>2995</v>
      </c>
      <c r="AA2817">
        <v>837445</v>
      </c>
      <c r="AB2817" s="195">
        <v>37050.875011574099</v>
      </c>
      <c r="AC2817" s="195">
        <v>37050.875011574099</v>
      </c>
    </row>
    <row r="2818" spans="1:29" x14ac:dyDescent="0.25">
      <c r="A2818" s="43" t="str">
        <f t="shared" si="216"/>
        <v xml:space="preserve"> Natural Gas Physical</v>
      </c>
      <c r="B2818" s="43" t="str">
        <f t="shared" si="217"/>
        <v/>
      </c>
      <c r="C2818" s="43" t="str">
        <f t="shared" si="218"/>
        <v>Natural Gas</v>
      </c>
      <c r="D2818" s="43" t="str">
        <f t="shared" si="219"/>
        <v>Physical</v>
      </c>
      <c r="E2818" s="43">
        <f>IF(VLOOKUP(S2818,'DD-Lookup'!$J$6:$L$50,3,FALSE)="Monthly",(YEAR(AC2818)-YEAR(AB2818))*12+MONTH(AC2818)-MONTH(AB2818)+1,(AC2818-AB2818+1))</f>
        <v>1</v>
      </c>
      <c r="F2818" s="210">
        <f t="shared" si="220"/>
        <v>10000</v>
      </c>
      <c r="G2818" s="199">
        <v>1355168</v>
      </c>
      <c r="H2818" s="195">
        <v>37049.382025462997</v>
      </c>
      <c r="I2818" t="s">
        <v>2414</v>
      </c>
      <c r="M2818" t="s">
        <v>3341</v>
      </c>
      <c r="N2818" t="s">
        <v>2492</v>
      </c>
      <c r="O2818" t="s">
        <v>507</v>
      </c>
      <c r="Q2818" s="196">
        <v>10000</v>
      </c>
      <c r="S2818" t="s">
        <v>3342</v>
      </c>
      <c r="T2818" t="s">
        <v>3557</v>
      </c>
      <c r="U2818" s="198">
        <v>3.76</v>
      </c>
      <c r="V2818" t="s">
        <v>2789</v>
      </c>
      <c r="W2818" t="s">
        <v>2493</v>
      </c>
      <c r="X2818" t="s">
        <v>2494</v>
      </c>
      <c r="Y2818" t="s">
        <v>2469</v>
      </c>
      <c r="Z2818" t="s">
        <v>2995</v>
      </c>
      <c r="AA2818">
        <v>837446</v>
      </c>
      <c r="AB2818" s="195">
        <v>37050.875011574099</v>
      </c>
      <c r="AC2818" s="195">
        <v>37050.875011574099</v>
      </c>
    </row>
    <row r="2819" spans="1:29" x14ac:dyDescent="0.25">
      <c r="A2819" s="43" t="str">
        <f t="shared" si="216"/>
        <v>US Natural Gas Physical</v>
      </c>
      <c r="B2819" s="43" t="str">
        <f t="shared" si="217"/>
        <v>US</v>
      </c>
      <c r="C2819" s="43" t="str">
        <f t="shared" si="218"/>
        <v>Natural Gas</v>
      </c>
      <c r="D2819" s="43" t="str">
        <f t="shared" si="219"/>
        <v>Physical</v>
      </c>
      <c r="E2819" s="43">
        <f>IF(VLOOKUP(S2819,'DD-Lookup'!$J$6:$L$50,3,FALSE)="Monthly",(YEAR(AC2819)-YEAR(AB2819))*12+MONTH(AC2819)-MONTH(AB2819)+1,(AC2819-AB2819+1))</f>
        <v>1</v>
      </c>
      <c r="F2819" s="210">
        <f t="shared" si="220"/>
        <v>5279</v>
      </c>
      <c r="G2819" s="199">
        <v>1355170</v>
      </c>
      <c r="H2819" s="195">
        <v>37049.382118055597</v>
      </c>
      <c r="I2819" t="s">
        <v>2527</v>
      </c>
      <c r="M2819" t="s">
        <v>3341</v>
      </c>
      <c r="N2819" t="s">
        <v>3747</v>
      </c>
      <c r="O2819" t="s">
        <v>392</v>
      </c>
      <c r="Q2819" s="196">
        <v>5279</v>
      </c>
      <c r="S2819" t="s">
        <v>3342</v>
      </c>
      <c r="T2819" t="s">
        <v>3557</v>
      </c>
      <c r="U2819" s="198">
        <v>3.5449999999999999</v>
      </c>
      <c r="V2819" t="s">
        <v>3464</v>
      </c>
      <c r="W2819" t="s">
        <v>2498</v>
      </c>
      <c r="X2819" t="s">
        <v>2499</v>
      </c>
      <c r="Y2819" t="s">
        <v>2469</v>
      </c>
      <c r="Z2819" t="s">
        <v>2995</v>
      </c>
      <c r="AA2819">
        <v>837448</v>
      </c>
      <c r="AB2819" s="195">
        <v>37050.875011574099</v>
      </c>
      <c r="AC2819" s="195">
        <v>37050.875011574099</v>
      </c>
    </row>
    <row r="2820" spans="1:29" x14ac:dyDescent="0.25">
      <c r="A2820" s="43" t="str">
        <f t="shared" si="216"/>
        <v>US Natural Gas Physical</v>
      </c>
      <c r="B2820" s="43" t="str">
        <f t="shared" si="217"/>
        <v>US</v>
      </c>
      <c r="C2820" s="43" t="str">
        <f t="shared" si="218"/>
        <v>Natural Gas</v>
      </c>
      <c r="D2820" s="43" t="str">
        <f t="shared" si="219"/>
        <v>Physical</v>
      </c>
      <c r="E2820" s="43">
        <f>IF(VLOOKUP(S2820,'DD-Lookup'!$J$6:$L$50,3,FALSE)="Monthly",(YEAR(AC2820)-YEAR(AB2820))*12+MONTH(AC2820)-MONTH(AB2820)+1,(AC2820-AB2820+1))</f>
        <v>1</v>
      </c>
      <c r="F2820" s="210">
        <f t="shared" si="220"/>
        <v>5000</v>
      </c>
      <c r="G2820" s="199">
        <v>1355171</v>
      </c>
      <c r="H2820" s="195">
        <v>37049.382152777798</v>
      </c>
      <c r="I2820" t="s">
        <v>2244</v>
      </c>
      <c r="M2820" t="s">
        <v>3341</v>
      </c>
      <c r="N2820" t="s">
        <v>3747</v>
      </c>
      <c r="O2820" t="s">
        <v>487</v>
      </c>
      <c r="Q2820" s="196">
        <v>5000</v>
      </c>
      <c r="S2820" t="s">
        <v>3342</v>
      </c>
      <c r="T2820" t="s">
        <v>3557</v>
      </c>
      <c r="U2820" s="198">
        <v>2.2400000000000002</v>
      </c>
      <c r="V2820" t="s">
        <v>3627</v>
      </c>
      <c r="W2820" t="s">
        <v>3108</v>
      </c>
      <c r="X2820" t="s">
        <v>3092</v>
      </c>
      <c r="Y2820" t="s">
        <v>2469</v>
      </c>
      <c r="Z2820" t="s">
        <v>2995</v>
      </c>
      <c r="AA2820">
        <v>837449</v>
      </c>
      <c r="AB2820" s="195">
        <v>37050.875011574099</v>
      </c>
      <c r="AC2820" s="195">
        <v>37050.875011574099</v>
      </c>
    </row>
    <row r="2821" spans="1:29" x14ac:dyDescent="0.25">
      <c r="A2821" s="43" t="str">
        <f t="shared" si="216"/>
        <v>US Natural Gas Physical</v>
      </c>
      <c r="B2821" s="43" t="str">
        <f t="shared" si="217"/>
        <v>US</v>
      </c>
      <c r="C2821" s="43" t="str">
        <f t="shared" si="218"/>
        <v>Natural Gas</v>
      </c>
      <c r="D2821" s="43" t="str">
        <f t="shared" si="219"/>
        <v>Physical</v>
      </c>
      <c r="E2821" s="43">
        <f>IF(VLOOKUP(S2821,'DD-Lookup'!$J$6:$L$50,3,FALSE)="Monthly",(YEAR(AC2821)-YEAR(AB2821))*12+MONTH(AC2821)-MONTH(AB2821)+1,(AC2821-AB2821+1))</f>
        <v>1</v>
      </c>
      <c r="F2821" s="210">
        <f t="shared" si="220"/>
        <v>4000</v>
      </c>
      <c r="G2821" s="199">
        <v>1355172</v>
      </c>
      <c r="H2821" s="195">
        <v>37049.382152777798</v>
      </c>
      <c r="I2821" t="s">
        <v>2429</v>
      </c>
      <c r="M2821" t="s">
        <v>3341</v>
      </c>
      <c r="N2821" t="s">
        <v>3747</v>
      </c>
      <c r="O2821" t="s">
        <v>2706</v>
      </c>
      <c r="P2821" s="196">
        <v>4000</v>
      </c>
      <c r="S2821" t="s">
        <v>3342</v>
      </c>
      <c r="T2821" t="s">
        <v>3557</v>
      </c>
      <c r="U2821" s="198">
        <v>3.87</v>
      </c>
      <c r="V2821" t="s">
        <v>3660</v>
      </c>
      <c r="W2821" t="s">
        <v>431</v>
      </c>
      <c r="X2821" t="s">
        <v>3077</v>
      </c>
      <c r="Y2821" t="s">
        <v>2469</v>
      </c>
      <c r="Z2821" t="s">
        <v>2995</v>
      </c>
      <c r="AA2821">
        <v>837450</v>
      </c>
      <c r="AB2821" s="195">
        <v>37050.875011574099</v>
      </c>
      <c r="AC2821" s="195">
        <v>37050.875011574099</v>
      </c>
    </row>
    <row r="2822" spans="1:29" x14ac:dyDescent="0.25">
      <c r="A2822" s="43" t="str">
        <f t="shared" si="216"/>
        <v>US Natural Gas Financial</v>
      </c>
      <c r="B2822" s="43" t="str">
        <f t="shared" si="217"/>
        <v>US</v>
      </c>
      <c r="C2822" s="43" t="str">
        <f t="shared" si="218"/>
        <v>Natural Gas</v>
      </c>
      <c r="D2822" s="43" t="str">
        <f t="shared" si="219"/>
        <v>Financial</v>
      </c>
      <c r="E2822" s="43">
        <f>IF(VLOOKUP(S2822,'DD-Lookup'!$J$6:$L$50,3,FALSE)="Monthly",(YEAR(AC2822)-YEAR(AB2822))*12+MONTH(AC2822)-MONTH(AB2822)+1,(AC2822-AB2822+1))</f>
        <v>23</v>
      </c>
      <c r="F2822" s="210">
        <f t="shared" si="220"/>
        <v>345000</v>
      </c>
      <c r="G2822" s="199">
        <v>1355174</v>
      </c>
      <c r="H2822" s="195">
        <v>37049.382164351897</v>
      </c>
      <c r="I2822" t="s">
        <v>2472</v>
      </c>
      <c r="M2822" t="s">
        <v>3341</v>
      </c>
      <c r="N2822" t="s">
        <v>2281</v>
      </c>
      <c r="O2822" t="s">
        <v>2707</v>
      </c>
      <c r="Q2822" s="196">
        <v>15000</v>
      </c>
      <c r="S2822" t="s">
        <v>3342</v>
      </c>
      <c r="T2822" t="s">
        <v>3557</v>
      </c>
      <c r="U2822" s="198">
        <v>3.6949999999999998</v>
      </c>
      <c r="V2822" t="s">
        <v>4235</v>
      </c>
      <c r="W2822" t="s">
        <v>2376</v>
      </c>
      <c r="X2822" t="s">
        <v>435</v>
      </c>
      <c r="Y2822" t="s">
        <v>3575</v>
      </c>
      <c r="Z2822" t="s">
        <v>2995</v>
      </c>
      <c r="AA2822" t="s">
        <v>898</v>
      </c>
      <c r="AB2822" s="195">
        <v>37050.875011574099</v>
      </c>
      <c r="AC2822" s="195">
        <v>37072.875011574099</v>
      </c>
    </row>
    <row r="2823" spans="1:29" x14ac:dyDescent="0.25">
      <c r="A2823" s="43" t="str">
        <f t="shared" si="216"/>
        <v xml:space="preserve"> Natural Gas Physical</v>
      </c>
      <c r="B2823" s="43" t="str">
        <f t="shared" si="217"/>
        <v/>
      </c>
      <c r="C2823" s="43" t="str">
        <f t="shared" si="218"/>
        <v>Natural Gas</v>
      </c>
      <c r="D2823" s="43" t="str">
        <f t="shared" si="219"/>
        <v>Physical</v>
      </c>
      <c r="E2823" s="43">
        <f>IF(VLOOKUP(S2823,'DD-Lookup'!$J$6:$L$50,3,FALSE)="Monthly",(YEAR(AC2823)-YEAR(AB2823))*12+MONTH(AC2823)-MONTH(AB2823)+1,(AC2823-AB2823+1))</f>
        <v>1</v>
      </c>
      <c r="F2823" s="210">
        <f t="shared" si="220"/>
        <v>2170</v>
      </c>
      <c r="G2823" s="199">
        <v>1355173</v>
      </c>
      <c r="H2823" s="195">
        <v>37049.382164351897</v>
      </c>
      <c r="I2823" t="s">
        <v>2179</v>
      </c>
      <c r="M2823" t="s">
        <v>3341</v>
      </c>
      <c r="N2823" t="s">
        <v>2492</v>
      </c>
      <c r="O2823" t="s">
        <v>507</v>
      </c>
      <c r="Q2823" s="196">
        <v>2170</v>
      </c>
      <c r="S2823" t="s">
        <v>3342</v>
      </c>
      <c r="T2823" t="s">
        <v>3557</v>
      </c>
      <c r="U2823" s="198">
        <v>3.7625000000000002</v>
      </c>
      <c r="V2823" t="s">
        <v>1774</v>
      </c>
      <c r="W2823" t="s">
        <v>2493</v>
      </c>
      <c r="X2823" t="s">
        <v>2494</v>
      </c>
      <c r="Y2823" t="s">
        <v>2469</v>
      </c>
      <c r="Z2823" t="s">
        <v>2995</v>
      </c>
      <c r="AA2823">
        <v>837451</v>
      </c>
      <c r="AB2823" s="195">
        <v>37050.875011574099</v>
      </c>
      <c r="AC2823" s="195">
        <v>37050.875011574099</v>
      </c>
    </row>
    <row r="2824" spans="1:29" x14ac:dyDescent="0.25">
      <c r="A2824" s="43" t="str">
        <f t="shared" si="216"/>
        <v>US Natural Gas Physical</v>
      </c>
      <c r="B2824" s="43" t="str">
        <f t="shared" si="217"/>
        <v>US</v>
      </c>
      <c r="C2824" s="43" t="str">
        <f t="shared" si="218"/>
        <v>Natural Gas</v>
      </c>
      <c r="D2824" s="43" t="str">
        <f t="shared" si="219"/>
        <v>Physical</v>
      </c>
      <c r="E2824" s="43">
        <f>IF(VLOOKUP(S2824,'DD-Lookup'!$J$6:$L$50,3,FALSE)="Monthly",(YEAR(AC2824)-YEAR(AB2824))*12+MONTH(AC2824)-MONTH(AB2824)+1,(AC2824-AB2824+1))</f>
        <v>1</v>
      </c>
      <c r="F2824" s="210">
        <f t="shared" si="220"/>
        <v>10000</v>
      </c>
      <c r="G2824" s="199">
        <v>1355175</v>
      </c>
      <c r="H2824" s="195">
        <v>37049.382199074098</v>
      </c>
      <c r="I2824" t="s">
        <v>2276</v>
      </c>
      <c r="M2824" t="s">
        <v>3341</v>
      </c>
      <c r="N2824" t="s">
        <v>3747</v>
      </c>
      <c r="O2824" t="s">
        <v>2733</v>
      </c>
      <c r="Q2824" s="196">
        <v>10000</v>
      </c>
      <c r="S2824" t="s">
        <v>3342</v>
      </c>
      <c r="T2824" t="s">
        <v>3557</v>
      </c>
      <c r="U2824" s="198">
        <v>3.585</v>
      </c>
      <c r="V2824" t="s">
        <v>899</v>
      </c>
      <c r="W2824" t="s">
        <v>2181</v>
      </c>
      <c r="X2824" t="s">
        <v>2182</v>
      </c>
      <c r="Y2824" t="s">
        <v>2469</v>
      </c>
      <c r="Z2824" t="s">
        <v>2995</v>
      </c>
      <c r="AA2824">
        <v>837452</v>
      </c>
      <c r="AB2824" s="195">
        <v>37050.875011574099</v>
      </c>
      <c r="AC2824" s="195">
        <v>37050.875011574099</v>
      </c>
    </row>
    <row r="2825" spans="1:29" x14ac:dyDescent="0.25">
      <c r="A2825" s="43" t="str">
        <f t="shared" si="216"/>
        <v xml:space="preserve"> Natural Gas Physical</v>
      </c>
      <c r="B2825" s="43" t="str">
        <f t="shared" si="217"/>
        <v/>
      </c>
      <c r="C2825" s="43" t="str">
        <f t="shared" si="218"/>
        <v>Natural Gas</v>
      </c>
      <c r="D2825" s="43" t="str">
        <f t="shared" si="219"/>
        <v>Physical</v>
      </c>
      <c r="E2825" s="43">
        <f>IF(VLOOKUP(S2825,'DD-Lookup'!$J$6:$L$50,3,FALSE)="Monthly",(YEAR(AC2825)-YEAR(AB2825))*12+MONTH(AC2825)-MONTH(AB2825)+1,(AC2825-AB2825+1))</f>
        <v>1</v>
      </c>
      <c r="F2825" s="210">
        <f t="shared" si="220"/>
        <v>10000</v>
      </c>
      <c r="G2825" s="199">
        <v>1355176</v>
      </c>
      <c r="H2825" s="195">
        <v>37049.382210648102</v>
      </c>
      <c r="I2825" t="s">
        <v>2566</v>
      </c>
      <c r="M2825" t="s">
        <v>3341</v>
      </c>
      <c r="N2825" t="s">
        <v>3104</v>
      </c>
      <c r="O2825" t="s">
        <v>3620</v>
      </c>
      <c r="P2825" s="196">
        <v>10000</v>
      </c>
      <c r="S2825" t="s">
        <v>3719</v>
      </c>
      <c r="T2825" t="s">
        <v>3105</v>
      </c>
      <c r="U2825" s="198">
        <v>4.2699999999999996</v>
      </c>
      <c r="V2825" t="s">
        <v>3626</v>
      </c>
      <c r="W2825" t="s">
        <v>635</v>
      </c>
      <c r="X2825" t="s">
        <v>3106</v>
      </c>
      <c r="Y2825" t="s">
        <v>2469</v>
      </c>
      <c r="Z2825" t="s">
        <v>2996</v>
      </c>
      <c r="AA2825">
        <v>837453</v>
      </c>
      <c r="AB2825" s="195">
        <v>37049.875011574099</v>
      </c>
      <c r="AC2825" s="195">
        <v>37049.875011574099</v>
      </c>
    </row>
    <row r="2826" spans="1:29" x14ac:dyDescent="0.25">
      <c r="A2826" s="43" t="str">
        <f t="shared" si="216"/>
        <v>US Natural Gas Physical</v>
      </c>
      <c r="B2826" s="43" t="str">
        <f t="shared" si="217"/>
        <v>US</v>
      </c>
      <c r="C2826" s="43" t="str">
        <f t="shared" si="218"/>
        <v>Natural Gas</v>
      </c>
      <c r="D2826" s="43" t="str">
        <f t="shared" si="219"/>
        <v>Physical</v>
      </c>
      <c r="E2826" s="43">
        <f>IF(VLOOKUP(S2826,'DD-Lookup'!$J$6:$L$50,3,FALSE)="Monthly",(YEAR(AC2826)-YEAR(AB2826))*12+MONTH(AC2826)-MONTH(AB2826)+1,(AC2826-AB2826+1))</f>
        <v>1</v>
      </c>
      <c r="F2826" s="210">
        <f t="shared" si="220"/>
        <v>3000</v>
      </c>
      <c r="G2826" s="199">
        <v>1355178</v>
      </c>
      <c r="H2826" s="195">
        <v>37049.382256944402</v>
      </c>
      <c r="I2826" t="s">
        <v>2327</v>
      </c>
      <c r="M2826" t="s">
        <v>3341</v>
      </c>
      <c r="N2826" t="s">
        <v>3747</v>
      </c>
      <c r="O2826" t="s">
        <v>476</v>
      </c>
      <c r="P2826" s="196">
        <v>3000</v>
      </c>
      <c r="S2826" t="s">
        <v>3342</v>
      </c>
      <c r="T2826" t="s">
        <v>3557</v>
      </c>
      <c r="U2826" s="198">
        <v>3.5249999999999999</v>
      </c>
      <c r="V2826" t="s">
        <v>2328</v>
      </c>
      <c r="W2826" t="s">
        <v>3099</v>
      </c>
      <c r="X2826" t="s">
        <v>3092</v>
      </c>
      <c r="Y2826" t="s">
        <v>2469</v>
      </c>
      <c r="Z2826" t="s">
        <v>2995</v>
      </c>
      <c r="AA2826">
        <v>837455</v>
      </c>
      <c r="AB2826" s="195">
        <v>37050.875011574099</v>
      </c>
      <c r="AC2826" s="195">
        <v>37050.875011574099</v>
      </c>
    </row>
    <row r="2827" spans="1:29" x14ac:dyDescent="0.25">
      <c r="A2827" s="43" t="str">
        <f t="shared" ref="A2827:A2890" si="221">B2827&amp;" "&amp;C2827&amp;" "&amp;D2827</f>
        <v xml:space="preserve"> Natural Gas Physical</v>
      </c>
      <c r="B2827" s="43" t="str">
        <f t="shared" ref="B2827:B2890" si="222">IF((LEFT(N2827,2)="US"),"US","")</f>
        <v/>
      </c>
      <c r="C2827" s="43" t="str">
        <f t="shared" ref="C2827:C2890" si="223">M2827</f>
        <v>Natural Gas</v>
      </c>
      <c r="D2827" s="43" t="str">
        <f t="shared" ref="D2827:D2890" si="224">IF(ISNUMBER(FIND("Phy",N2827))=TRUE,"Physical","Financial")</f>
        <v>Physical</v>
      </c>
      <c r="E2827" s="43">
        <f>IF(VLOOKUP(S2827,'DD-Lookup'!$J$6:$L$50,3,FALSE)="Monthly",(YEAR(AC2827)-YEAR(AB2827))*12+MONTH(AC2827)-MONTH(AB2827)+1,(AC2827-AB2827+1))</f>
        <v>1</v>
      </c>
      <c r="F2827" s="210">
        <f t="shared" ref="F2827:F2890" si="225">E2827*SUM(P2827:Q2827)</f>
        <v>5000</v>
      </c>
      <c r="G2827" s="199">
        <v>1355179</v>
      </c>
      <c r="H2827" s="195">
        <v>37049.382280092599</v>
      </c>
      <c r="I2827" t="s">
        <v>3375</v>
      </c>
      <c r="M2827" t="s">
        <v>3341</v>
      </c>
      <c r="N2827" t="s">
        <v>2492</v>
      </c>
      <c r="O2827" t="s">
        <v>803</v>
      </c>
      <c r="Q2827" s="196">
        <v>5000</v>
      </c>
      <c r="S2827" t="s">
        <v>3342</v>
      </c>
      <c r="T2827" t="s">
        <v>3557</v>
      </c>
      <c r="U2827" s="198">
        <v>3.7825000000000002</v>
      </c>
      <c r="V2827" t="s">
        <v>3926</v>
      </c>
      <c r="W2827" t="s">
        <v>2493</v>
      </c>
      <c r="X2827" t="s">
        <v>2494</v>
      </c>
      <c r="Y2827" t="s">
        <v>2469</v>
      </c>
      <c r="Z2827" t="s">
        <v>2995</v>
      </c>
      <c r="AA2827">
        <v>837456</v>
      </c>
      <c r="AB2827" s="195">
        <v>37050.875011574099</v>
      </c>
      <c r="AC2827" s="195">
        <v>37050.875011574099</v>
      </c>
    </row>
    <row r="2828" spans="1:29" x14ac:dyDescent="0.25">
      <c r="A2828" s="43" t="str">
        <f t="shared" si="221"/>
        <v>US Natural Gas Physical</v>
      </c>
      <c r="B2828" s="43" t="str">
        <f t="shared" si="222"/>
        <v>US</v>
      </c>
      <c r="C2828" s="43" t="str">
        <f t="shared" si="223"/>
        <v>Natural Gas</v>
      </c>
      <c r="D2828" s="43" t="str">
        <f t="shared" si="224"/>
        <v>Physical</v>
      </c>
      <c r="E2828" s="43">
        <f>IF(VLOOKUP(S2828,'DD-Lookup'!$J$6:$L$50,3,FALSE)="Monthly",(YEAR(AC2828)-YEAR(AB2828))*12+MONTH(AC2828)-MONTH(AB2828)+1,(AC2828-AB2828+1))</f>
        <v>1</v>
      </c>
      <c r="F2828" s="210">
        <f t="shared" si="225"/>
        <v>25000</v>
      </c>
      <c r="G2828" s="199">
        <v>1355180</v>
      </c>
      <c r="H2828" s="195">
        <v>37049.382303240702</v>
      </c>
      <c r="I2828" t="s">
        <v>2254</v>
      </c>
      <c r="M2828" t="s">
        <v>3341</v>
      </c>
      <c r="N2828" t="s">
        <v>3747</v>
      </c>
      <c r="O2828" t="s">
        <v>2722</v>
      </c>
      <c r="Q2828" s="196">
        <v>25000</v>
      </c>
      <c r="S2828" t="s">
        <v>3342</v>
      </c>
      <c r="T2828" t="s">
        <v>3557</v>
      </c>
      <c r="U2828" s="198">
        <v>3.665</v>
      </c>
      <c r="V2828" t="s">
        <v>900</v>
      </c>
      <c r="W2828" t="s">
        <v>2175</v>
      </c>
      <c r="X2828" t="s">
        <v>2176</v>
      </c>
      <c r="Y2828" t="s">
        <v>2469</v>
      </c>
      <c r="Z2828" t="s">
        <v>2995</v>
      </c>
      <c r="AA2828">
        <v>837459</v>
      </c>
      <c r="AB2828" s="195">
        <v>37050.875011574099</v>
      </c>
      <c r="AC2828" s="195">
        <v>37050.875011574099</v>
      </c>
    </row>
    <row r="2829" spans="1:29" x14ac:dyDescent="0.25">
      <c r="A2829" s="43" t="str">
        <f t="shared" si="221"/>
        <v xml:space="preserve"> Natural Gas Physical</v>
      </c>
      <c r="B2829" s="43" t="str">
        <f t="shared" si="222"/>
        <v/>
      </c>
      <c r="C2829" s="43" t="str">
        <f t="shared" si="223"/>
        <v>Natural Gas</v>
      </c>
      <c r="D2829" s="43" t="str">
        <f t="shared" si="224"/>
        <v>Physical</v>
      </c>
      <c r="E2829" s="43">
        <f>IF(VLOOKUP(S2829,'DD-Lookup'!$J$6:$L$50,3,FALSE)="Monthly",(YEAR(AC2829)-YEAR(AB2829))*12+MONTH(AC2829)-MONTH(AB2829)+1,(AC2829-AB2829+1))</f>
        <v>1</v>
      </c>
      <c r="F2829" s="210">
        <f t="shared" si="225"/>
        <v>5000</v>
      </c>
      <c r="G2829" s="199">
        <v>1355182</v>
      </c>
      <c r="H2829" s="195">
        <v>37049.3823148148</v>
      </c>
      <c r="I2829" t="s">
        <v>2169</v>
      </c>
      <c r="M2829" t="s">
        <v>3341</v>
      </c>
      <c r="N2829" t="s">
        <v>3104</v>
      </c>
      <c r="O2829" t="s">
        <v>688</v>
      </c>
      <c r="P2829" s="196">
        <v>5000</v>
      </c>
      <c r="S2829" t="s">
        <v>3342</v>
      </c>
      <c r="T2829" t="s">
        <v>3557</v>
      </c>
      <c r="U2829" s="198">
        <v>2.9</v>
      </c>
      <c r="V2829" t="s">
        <v>1769</v>
      </c>
      <c r="W2829" t="s">
        <v>1770</v>
      </c>
      <c r="X2829" t="s">
        <v>3726</v>
      </c>
      <c r="Y2829" t="s">
        <v>2469</v>
      </c>
      <c r="Z2829" t="s">
        <v>2996</v>
      </c>
      <c r="AA2829">
        <v>837458</v>
      </c>
      <c r="AB2829" s="195">
        <v>37050.875011574099</v>
      </c>
      <c r="AC2829" s="195">
        <v>37050.875011574099</v>
      </c>
    </row>
    <row r="2830" spans="1:29" x14ac:dyDescent="0.25">
      <c r="A2830" s="43" t="str">
        <f t="shared" si="221"/>
        <v>US Natural Gas Physical</v>
      </c>
      <c r="B2830" s="43" t="str">
        <f t="shared" si="222"/>
        <v>US</v>
      </c>
      <c r="C2830" s="43" t="str">
        <f t="shared" si="223"/>
        <v>Natural Gas</v>
      </c>
      <c r="D2830" s="43" t="str">
        <f t="shared" si="224"/>
        <v>Physical</v>
      </c>
      <c r="E2830" s="43">
        <f>IF(VLOOKUP(S2830,'DD-Lookup'!$J$6:$L$50,3,FALSE)="Monthly",(YEAR(AC2830)-YEAR(AB2830))*12+MONTH(AC2830)-MONTH(AB2830)+1,(AC2830-AB2830+1))</f>
        <v>1</v>
      </c>
      <c r="F2830" s="210">
        <f t="shared" si="225"/>
        <v>5000</v>
      </c>
      <c r="G2830" s="199">
        <v>1355181</v>
      </c>
      <c r="H2830" s="195">
        <v>37049.3823148148</v>
      </c>
      <c r="I2830" t="s">
        <v>3392</v>
      </c>
      <c r="M2830" t="s">
        <v>3341</v>
      </c>
      <c r="N2830" t="s">
        <v>3747</v>
      </c>
      <c r="O2830" t="s">
        <v>491</v>
      </c>
      <c r="P2830" s="196">
        <v>5000</v>
      </c>
      <c r="S2830" t="s">
        <v>3342</v>
      </c>
      <c r="T2830" t="s">
        <v>3557</v>
      </c>
      <c r="U2830" s="198">
        <v>3.55</v>
      </c>
      <c r="V2830" t="s">
        <v>896</v>
      </c>
      <c r="W2830" t="s">
        <v>2498</v>
      </c>
      <c r="X2830" t="s">
        <v>2499</v>
      </c>
      <c r="Y2830" t="s">
        <v>2469</v>
      </c>
      <c r="Z2830" t="s">
        <v>2995</v>
      </c>
      <c r="AA2830">
        <v>837457</v>
      </c>
      <c r="AB2830" s="195">
        <v>37050.875011574099</v>
      </c>
      <c r="AC2830" s="195">
        <v>37050.875011574099</v>
      </c>
    </row>
    <row r="2831" spans="1:29" x14ac:dyDescent="0.25">
      <c r="A2831" s="43" t="str">
        <f t="shared" si="221"/>
        <v xml:space="preserve"> Metals Financial</v>
      </c>
      <c r="B2831" s="43" t="str">
        <f t="shared" si="222"/>
        <v/>
      </c>
      <c r="C2831" s="43" t="str">
        <f t="shared" si="223"/>
        <v>Metals</v>
      </c>
      <c r="D2831" s="43" t="str">
        <f t="shared" si="224"/>
        <v>Financial</v>
      </c>
      <c r="E2831" s="43">
        <f>IF(VLOOKUP(S2831,'DD-Lookup'!$J$6:$L$50,3,FALSE)="Monthly",(YEAR(AC2831)-YEAR(AB2831))*12+MONTH(AC2831)-MONTH(AB2831)+1,(AC2831-AB2831+1))</f>
        <v>1</v>
      </c>
      <c r="F2831" s="210">
        <f t="shared" si="225"/>
        <v>20</v>
      </c>
      <c r="G2831" s="199">
        <v>1355183</v>
      </c>
      <c r="H2831" s="195">
        <v>37049.382384259297</v>
      </c>
      <c r="I2831" t="s">
        <v>3936</v>
      </c>
      <c r="M2831" t="s">
        <v>3346</v>
      </c>
      <c r="N2831" t="s">
        <v>3554</v>
      </c>
      <c r="O2831" t="s">
        <v>3555</v>
      </c>
      <c r="Q2831" s="196">
        <v>20</v>
      </c>
      <c r="S2831" t="s">
        <v>3556</v>
      </c>
      <c r="T2831" t="s">
        <v>3557</v>
      </c>
      <c r="U2831" s="198">
        <v>1671</v>
      </c>
      <c r="V2831" t="s">
        <v>3937</v>
      </c>
      <c r="W2831" t="s">
        <v>3563</v>
      </c>
      <c r="X2831" t="s">
        <v>3559</v>
      </c>
      <c r="Y2831" t="s">
        <v>3560</v>
      </c>
      <c r="Z2831" t="s">
        <v>3561</v>
      </c>
      <c r="AA2831">
        <v>2173738</v>
      </c>
    </row>
    <row r="2832" spans="1:29" x14ac:dyDescent="0.25">
      <c r="A2832" s="43" t="str">
        <f t="shared" si="221"/>
        <v>US Natural Gas Financial</v>
      </c>
      <c r="B2832" s="43" t="str">
        <f t="shared" si="222"/>
        <v>US</v>
      </c>
      <c r="C2832" s="43" t="str">
        <f t="shared" si="223"/>
        <v>Natural Gas</v>
      </c>
      <c r="D2832" s="43" t="str">
        <f t="shared" si="224"/>
        <v>Financial</v>
      </c>
      <c r="E2832" s="43">
        <f>IF(VLOOKUP(S2832,'DD-Lookup'!$J$6:$L$50,3,FALSE)="Monthly",(YEAR(AC2832)-YEAR(AB2832))*12+MONTH(AC2832)-MONTH(AB2832)+1,(AC2832-AB2832+1))</f>
        <v>31</v>
      </c>
      <c r="F2832" s="210">
        <f t="shared" si="225"/>
        <v>155000</v>
      </c>
      <c r="G2832" s="199">
        <v>1355184</v>
      </c>
      <c r="H2832" s="195">
        <v>37049.382430555597</v>
      </c>
      <c r="I2832" t="s">
        <v>2322</v>
      </c>
      <c r="M2832" t="s">
        <v>3341</v>
      </c>
      <c r="N2832" t="s">
        <v>2476</v>
      </c>
      <c r="O2832" t="s">
        <v>3300</v>
      </c>
      <c r="P2832" s="196">
        <v>5000</v>
      </c>
      <c r="S2832" t="s">
        <v>3342</v>
      </c>
      <c r="T2832" t="s">
        <v>3557</v>
      </c>
      <c r="U2832" s="198">
        <v>-1.3</v>
      </c>
      <c r="V2832" t="s">
        <v>4193</v>
      </c>
      <c r="W2832" t="s">
        <v>481</v>
      </c>
      <c r="X2832" t="s">
        <v>482</v>
      </c>
      <c r="Y2832" t="s">
        <v>3575</v>
      </c>
      <c r="Z2832" t="s">
        <v>2995</v>
      </c>
      <c r="AA2832" t="s">
        <v>901</v>
      </c>
      <c r="AB2832" s="195">
        <v>37073.875011574099</v>
      </c>
      <c r="AC2832" s="195">
        <v>37103.875011574099</v>
      </c>
    </row>
    <row r="2833" spans="1:29" x14ac:dyDescent="0.25">
      <c r="A2833" s="43" t="str">
        <f t="shared" si="221"/>
        <v xml:space="preserve"> Natural Gas Physical</v>
      </c>
      <c r="B2833" s="43" t="str">
        <f t="shared" si="222"/>
        <v/>
      </c>
      <c r="C2833" s="43" t="str">
        <f t="shared" si="223"/>
        <v>Natural Gas</v>
      </c>
      <c r="D2833" s="43" t="str">
        <f t="shared" si="224"/>
        <v>Physical</v>
      </c>
      <c r="E2833" s="43">
        <f>IF(VLOOKUP(S2833,'DD-Lookup'!$J$6:$L$50,3,FALSE)="Monthly",(YEAR(AC2833)-YEAR(AB2833))*12+MONTH(AC2833)-MONTH(AB2833)+1,(AC2833-AB2833+1))</f>
        <v>1</v>
      </c>
      <c r="F2833" s="210">
        <f t="shared" si="225"/>
        <v>5000</v>
      </c>
      <c r="G2833" s="199">
        <v>1355185</v>
      </c>
      <c r="H2833" s="195">
        <v>37049.382465277798</v>
      </c>
      <c r="I2833" t="s">
        <v>2280</v>
      </c>
      <c r="M2833" t="s">
        <v>3341</v>
      </c>
      <c r="N2833" t="s">
        <v>3104</v>
      </c>
      <c r="O2833" t="s">
        <v>688</v>
      </c>
      <c r="Q2833" s="196">
        <v>5000</v>
      </c>
      <c r="S2833" t="s">
        <v>3342</v>
      </c>
      <c r="T2833" t="s">
        <v>3557</v>
      </c>
      <c r="U2833" s="198">
        <v>2.93</v>
      </c>
      <c r="V2833" t="s">
        <v>1740</v>
      </c>
      <c r="W2833" t="s">
        <v>1770</v>
      </c>
      <c r="X2833" t="s">
        <v>3726</v>
      </c>
      <c r="Y2833" t="s">
        <v>2469</v>
      </c>
      <c r="Z2833" t="s">
        <v>2996</v>
      </c>
      <c r="AA2833">
        <v>837460</v>
      </c>
      <c r="AB2833" s="195">
        <v>37050.875011574099</v>
      </c>
      <c r="AC2833" s="195">
        <v>37050.875011574099</v>
      </c>
    </row>
    <row r="2834" spans="1:29" x14ac:dyDescent="0.25">
      <c r="A2834" s="43" t="str">
        <f t="shared" si="221"/>
        <v xml:space="preserve"> Natural Gas Physical</v>
      </c>
      <c r="B2834" s="43" t="str">
        <f t="shared" si="222"/>
        <v/>
      </c>
      <c r="C2834" s="43" t="str">
        <f t="shared" si="223"/>
        <v>Natural Gas</v>
      </c>
      <c r="D2834" s="43" t="str">
        <f t="shared" si="224"/>
        <v>Physical</v>
      </c>
      <c r="E2834" s="43">
        <f>IF(VLOOKUP(S2834,'DD-Lookup'!$J$6:$L$50,3,FALSE)="Monthly",(YEAR(AC2834)-YEAR(AB2834))*12+MONTH(AC2834)-MONTH(AB2834)+1,(AC2834-AB2834+1))</f>
        <v>1</v>
      </c>
      <c r="F2834" s="210">
        <f t="shared" si="225"/>
        <v>7830</v>
      </c>
      <c r="G2834" s="199">
        <v>1355187</v>
      </c>
      <c r="H2834" s="195">
        <v>37049.382476851897</v>
      </c>
      <c r="I2834" t="s">
        <v>2302</v>
      </c>
      <c r="M2834" t="s">
        <v>3341</v>
      </c>
      <c r="N2834" t="s">
        <v>2492</v>
      </c>
      <c r="O2834" t="s">
        <v>507</v>
      </c>
      <c r="Q2834" s="196">
        <v>7830</v>
      </c>
      <c r="S2834" t="s">
        <v>3342</v>
      </c>
      <c r="T2834" t="s">
        <v>3557</v>
      </c>
      <c r="U2834" s="198">
        <v>3.7625000000000002</v>
      </c>
      <c r="V2834" t="s">
        <v>3787</v>
      </c>
      <c r="W2834" t="s">
        <v>2493</v>
      </c>
      <c r="X2834" t="s">
        <v>2494</v>
      </c>
      <c r="Y2834" t="s">
        <v>2469</v>
      </c>
      <c r="Z2834" t="s">
        <v>2995</v>
      </c>
      <c r="AA2834">
        <v>837461</v>
      </c>
      <c r="AB2834" s="195">
        <v>37050.875011574099</v>
      </c>
      <c r="AC2834" s="195">
        <v>37050.875011574099</v>
      </c>
    </row>
    <row r="2835" spans="1:29" x14ac:dyDescent="0.25">
      <c r="A2835" s="43" t="str">
        <f t="shared" si="221"/>
        <v xml:space="preserve"> Metals Financial</v>
      </c>
      <c r="B2835" s="43" t="str">
        <f t="shared" si="222"/>
        <v/>
      </c>
      <c r="C2835" s="43" t="str">
        <f t="shared" si="223"/>
        <v>Metals</v>
      </c>
      <c r="D2835" s="43" t="str">
        <f t="shared" si="224"/>
        <v>Financial</v>
      </c>
      <c r="E2835" s="43">
        <f>IF(VLOOKUP(S2835,'DD-Lookup'!$J$6:$L$50,3,FALSE)="Monthly",(YEAR(AC2835)-YEAR(AB2835))*12+MONTH(AC2835)-MONTH(AB2835)+1,(AC2835-AB2835+1))</f>
        <v>1</v>
      </c>
      <c r="F2835" s="210">
        <f t="shared" si="225"/>
        <v>5</v>
      </c>
      <c r="G2835" s="199">
        <v>1355186</v>
      </c>
      <c r="H2835" s="195">
        <v>37049.382476851897</v>
      </c>
      <c r="I2835" t="s">
        <v>357</v>
      </c>
      <c r="M2835" t="s">
        <v>3346</v>
      </c>
      <c r="N2835" t="s">
        <v>3580</v>
      </c>
      <c r="O2835" t="s">
        <v>3581</v>
      </c>
      <c r="Q2835" s="196">
        <v>5</v>
      </c>
      <c r="S2835" t="s">
        <v>3582</v>
      </c>
      <c r="T2835" t="s">
        <v>3557</v>
      </c>
      <c r="U2835" s="198">
        <v>7030</v>
      </c>
      <c r="V2835" t="s">
        <v>358</v>
      </c>
      <c r="W2835" t="s">
        <v>3583</v>
      </c>
      <c r="X2835" t="s">
        <v>3559</v>
      </c>
      <c r="Y2835" t="s">
        <v>3560</v>
      </c>
      <c r="Z2835" t="s">
        <v>3561</v>
      </c>
      <c r="AA2835">
        <v>2173741</v>
      </c>
    </row>
    <row r="2836" spans="1:29" x14ac:dyDescent="0.25">
      <c r="A2836" s="43" t="str">
        <f t="shared" si="221"/>
        <v>US Natural Gas Physical</v>
      </c>
      <c r="B2836" s="43" t="str">
        <f t="shared" si="222"/>
        <v>US</v>
      </c>
      <c r="C2836" s="43" t="str">
        <f t="shared" si="223"/>
        <v>Natural Gas</v>
      </c>
      <c r="D2836" s="43" t="str">
        <f t="shared" si="224"/>
        <v>Physical</v>
      </c>
      <c r="E2836" s="43">
        <f>IF(VLOOKUP(S2836,'DD-Lookup'!$J$6:$L$50,3,FALSE)="Monthly",(YEAR(AC2836)-YEAR(AB2836))*12+MONTH(AC2836)-MONTH(AB2836)+1,(AC2836-AB2836+1))</f>
        <v>1</v>
      </c>
      <c r="F2836" s="210">
        <f t="shared" si="225"/>
        <v>5000</v>
      </c>
      <c r="G2836" s="199">
        <v>1355188</v>
      </c>
      <c r="H2836" s="195">
        <v>37049.382569444402</v>
      </c>
      <c r="I2836" t="s">
        <v>3360</v>
      </c>
      <c r="M2836" t="s">
        <v>3341</v>
      </c>
      <c r="N2836" t="s">
        <v>3747</v>
      </c>
      <c r="O2836" t="s">
        <v>464</v>
      </c>
      <c r="P2836" s="196">
        <v>5000</v>
      </c>
      <c r="S2836" t="s">
        <v>3342</v>
      </c>
      <c r="T2836" t="s">
        <v>3557</v>
      </c>
      <c r="U2836" s="198">
        <v>3.79</v>
      </c>
      <c r="V2836" t="s">
        <v>3196</v>
      </c>
      <c r="W2836" t="s">
        <v>2509</v>
      </c>
      <c r="X2836" t="s">
        <v>2510</v>
      </c>
      <c r="Y2836" t="s">
        <v>2469</v>
      </c>
      <c r="Z2836" t="s">
        <v>2995</v>
      </c>
      <c r="AA2836">
        <v>837462</v>
      </c>
      <c r="AB2836" s="195">
        <v>37050.875011574099</v>
      </c>
      <c r="AC2836" s="195">
        <v>37050.875011574099</v>
      </c>
    </row>
    <row r="2837" spans="1:29" x14ac:dyDescent="0.25">
      <c r="A2837" s="43" t="str">
        <f t="shared" si="221"/>
        <v>US Natural Gas Physical</v>
      </c>
      <c r="B2837" s="43" t="str">
        <f t="shared" si="222"/>
        <v>US</v>
      </c>
      <c r="C2837" s="43" t="str">
        <f t="shared" si="223"/>
        <v>Natural Gas</v>
      </c>
      <c r="D2837" s="43" t="str">
        <f t="shared" si="224"/>
        <v>Physical</v>
      </c>
      <c r="E2837" s="43">
        <f>IF(VLOOKUP(S2837,'DD-Lookup'!$J$6:$L$50,3,FALSE)="Monthly",(YEAR(AC2837)-YEAR(AB2837))*12+MONTH(AC2837)-MONTH(AB2837)+1,(AC2837-AB2837+1))</f>
        <v>1</v>
      </c>
      <c r="F2837" s="210">
        <f t="shared" si="225"/>
        <v>5000</v>
      </c>
      <c r="G2837" s="199">
        <v>1355189</v>
      </c>
      <c r="H2837" s="195">
        <v>37049.382615740702</v>
      </c>
      <c r="I2837" t="s">
        <v>2487</v>
      </c>
      <c r="M2837" t="s">
        <v>3341</v>
      </c>
      <c r="N2837" t="s">
        <v>3747</v>
      </c>
      <c r="O2837" t="s">
        <v>472</v>
      </c>
      <c r="Q2837" s="196">
        <v>5000</v>
      </c>
      <c r="S2837" t="s">
        <v>3342</v>
      </c>
      <c r="T2837" t="s">
        <v>3557</v>
      </c>
      <c r="U2837" s="198">
        <v>2.5249999999999999</v>
      </c>
      <c r="V2837" t="s">
        <v>3491</v>
      </c>
      <c r="W2837" t="s">
        <v>3147</v>
      </c>
      <c r="X2837" t="s">
        <v>3092</v>
      </c>
      <c r="Y2837" t="s">
        <v>2469</v>
      </c>
      <c r="Z2837" t="s">
        <v>2995</v>
      </c>
      <c r="AA2837">
        <v>837463</v>
      </c>
      <c r="AB2837" s="195">
        <v>37050.875011574099</v>
      </c>
      <c r="AC2837" s="195">
        <v>37050.875011574099</v>
      </c>
    </row>
    <row r="2838" spans="1:29" x14ac:dyDescent="0.25">
      <c r="A2838" s="43" t="str">
        <f t="shared" si="221"/>
        <v xml:space="preserve"> Natural Gas Physical</v>
      </c>
      <c r="B2838" s="43" t="str">
        <f t="shared" si="222"/>
        <v/>
      </c>
      <c r="C2838" s="43" t="str">
        <f t="shared" si="223"/>
        <v>Natural Gas</v>
      </c>
      <c r="D2838" s="43" t="str">
        <f t="shared" si="224"/>
        <v>Physical</v>
      </c>
      <c r="E2838" s="43">
        <f>IF(VLOOKUP(S2838,'DD-Lookup'!$J$6:$L$50,3,FALSE)="Monthly",(YEAR(AC2838)-YEAR(AB2838))*12+MONTH(AC2838)-MONTH(AB2838)+1,(AC2838-AB2838+1))</f>
        <v>1</v>
      </c>
      <c r="F2838" s="210">
        <f t="shared" si="225"/>
        <v>10000</v>
      </c>
      <c r="G2838" s="199">
        <v>1355190</v>
      </c>
      <c r="H2838" s="195">
        <v>37049.382708333302</v>
      </c>
      <c r="I2838" t="s">
        <v>3731</v>
      </c>
      <c r="M2838" t="s">
        <v>3341</v>
      </c>
      <c r="N2838" t="s">
        <v>3104</v>
      </c>
      <c r="O2838" t="s">
        <v>3620</v>
      </c>
      <c r="Q2838" s="196">
        <v>10000</v>
      </c>
      <c r="S2838" t="s">
        <v>3719</v>
      </c>
      <c r="T2838" t="s">
        <v>3105</v>
      </c>
      <c r="U2838" s="198">
        <v>4.2750000000000004</v>
      </c>
      <c r="V2838" t="s">
        <v>3789</v>
      </c>
      <c r="W2838" t="s">
        <v>635</v>
      </c>
      <c r="X2838" t="s">
        <v>3106</v>
      </c>
      <c r="Y2838" t="s">
        <v>2469</v>
      </c>
      <c r="Z2838" t="s">
        <v>2996</v>
      </c>
      <c r="AA2838">
        <v>837464</v>
      </c>
      <c r="AB2838" s="195">
        <v>37049.875011574099</v>
      </c>
      <c r="AC2838" s="195">
        <v>37049.875011574099</v>
      </c>
    </row>
    <row r="2839" spans="1:29" x14ac:dyDescent="0.25">
      <c r="A2839" s="43" t="str">
        <f t="shared" si="221"/>
        <v>US Natural Gas Physical</v>
      </c>
      <c r="B2839" s="43" t="str">
        <f t="shared" si="222"/>
        <v>US</v>
      </c>
      <c r="C2839" s="43" t="str">
        <f t="shared" si="223"/>
        <v>Natural Gas</v>
      </c>
      <c r="D2839" s="43" t="str">
        <f t="shared" si="224"/>
        <v>Physical</v>
      </c>
      <c r="E2839" s="43">
        <f>IF(VLOOKUP(S2839,'DD-Lookup'!$J$6:$L$50,3,FALSE)="Monthly",(YEAR(AC2839)-YEAR(AB2839))*12+MONTH(AC2839)-MONTH(AB2839)+1,(AC2839-AB2839+1))</f>
        <v>1</v>
      </c>
      <c r="F2839" s="210">
        <f t="shared" si="225"/>
        <v>5000</v>
      </c>
      <c r="G2839" s="199">
        <v>1355191</v>
      </c>
      <c r="H2839" s="195">
        <v>37049.3827662037</v>
      </c>
      <c r="I2839" t="s">
        <v>2284</v>
      </c>
      <c r="M2839" t="s">
        <v>3341</v>
      </c>
      <c r="N2839" t="s">
        <v>3747</v>
      </c>
      <c r="O2839" t="s">
        <v>396</v>
      </c>
      <c r="P2839" s="196">
        <v>5000</v>
      </c>
      <c r="S2839" t="s">
        <v>3342</v>
      </c>
      <c r="T2839" t="s">
        <v>3557</v>
      </c>
      <c r="U2839" s="198">
        <v>3.5325000000000002</v>
      </c>
      <c r="V2839" t="s">
        <v>2578</v>
      </c>
      <c r="W2839" t="s">
        <v>2347</v>
      </c>
      <c r="X2839" t="s">
        <v>2484</v>
      </c>
      <c r="Y2839" t="s">
        <v>2469</v>
      </c>
      <c r="Z2839" t="s">
        <v>2995</v>
      </c>
      <c r="AA2839">
        <v>837465</v>
      </c>
      <c r="AB2839" s="195">
        <v>37050.875011574099</v>
      </c>
      <c r="AC2839" s="195">
        <v>37050.875011574099</v>
      </c>
    </row>
    <row r="2840" spans="1:29" x14ac:dyDescent="0.25">
      <c r="A2840" s="43" t="str">
        <f t="shared" si="221"/>
        <v>US Natural Gas Physical</v>
      </c>
      <c r="B2840" s="43" t="str">
        <f t="shared" si="222"/>
        <v>US</v>
      </c>
      <c r="C2840" s="43" t="str">
        <f t="shared" si="223"/>
        <v>Natural Gas</v>
      </c>
      <c r="D2840" s="43" t="str">
        <f t="shared" si="224"/>
        <v>Physical</v>
      </c>
      <c r="E2840" s="43">
        <f>IF(VLOOKUP(S2840,'DD-Lookup'!$J$6:$L$50,3,FALSE)="Monthly",(YEAR(AC2840)-YEAR(AB2840))*12+MONTH(AC2840)-MONTH(AB2840)+1,(AC2840-AB2840+1))</f>
        <v>1</v>
      </c>
      <c r="F2840" s="210">
        <f t="shared" si="225"/>
        <v>10000</v>
      </c>
      <c r="G2840" s="199">
        <v>1355194</v>
      </c>
      <c r="H2840" s="195">
        <v>37049.382881944402</v>
      </c>
      <c r="I2840" t="s">
        <v>2172</v>
      </c>
      <c r="M2840" t="s">
        <v>3341</v>
      </c>
      <c r="N2840" t="s">
        <v>3747</v>
      </c>
      <c r="O2840" t="s">
        <v>476</v>
      </c>
      <c r="P2840" s="196">
        <v>10000</v>
      </c>
      <c r="S2840" t="s">
        <v>3342</v>
      </c>
      <c r="T2840" t="s">
        <v>3557</v>
      </c>
      <c r="U2840" s="198">
        <v>3.5249999999999999</v>
      </c>
      <c r="V2840" t="s">
        <v>3923</v>
      </c>
      <c r="W2840" t="s">
        <v>3099</v>
      </c>
      <c r="X2840" t="s">
        <v>3092</v>
      </c>
      <c r="Y2840" t="s">
        <v>2469</v>
      </c>
      <c r="Z2840" t="s">
        <v>2995</v>
      </c>
      <c r="AA2840">
        <v>837466</v>
      </c>
      <c r="AB2840" s="195">
        <v>37050.875011574099</v>
      </c>
      <c r="AC2840" s="195">
        <v>37050.875011574099</v>
      </c>
    </row>
    <row r="2841" spans="1:29" x14ac:dyDescent="0.25">
      <c r="A2841" s="43" t="str">
        <f t="shared" si="221"/>
        <v>US Natural Gas Physical</v>
      </c>
      <c r="B2841" s="43" t="str">
        <f t="shared" si="222"/>
        <v>US</v>
      </c>
      <c r="C2841" s="43" t="str">
        <f t="shared" si="223"/>
        <v>Natural Gas</v>
      </c>
      <c r="D2841" s="43" t="str">
        <f t="shared" si="224"/>
        <v>Physical</v>
      </c>
      <c r="E2841" s="43">
        <f>IF(VLOOKUP(S2841,'DD-Lookup'!$J$6:$L$50,3,FALSE)="Monthly",(YEAR(AC2841)-YEAR(AB2841))*12+MONTH(AC2841)-MONTH(AB2841)+1,(AC2841-AB2841+1))</f>
        <v>1</v>
      </c>
      <c r="F2841" s="210">
        <f t="shared" si="225"/>
        <v>8000</v>
      </c>
      <c r="G2841" s="199">
        <v>1355195</v>
      </c>
      <c r="H2841" s="195">
        <v>37049.382881944402</v>
      </c>
      <c r="I2841" t="s">
        <v>2527</v>
      </c>
      <c r="M2841" t="s">
        <v>3341</v>
      </c>
      <c r="N2841" t="s">
        <v>3747</v>
      </c>
      <c r="O2841" t="s">
        <v>505</v>
      </c>
      <c r="Q2841" s="196">
        <v>8000</v>
      </c>
      <c r="S2841" t="s">
        <v>3342</v>
      </c>
      <c r="T2841" t="s">
        <v>3557</v>
      </c>
      <c r="U2841" s="198">
        <v>3.51</v>
      </c>
      <c r="V2841" t="s">
        <v>2745</v>
      </c>
      <c r="W2841" t="s">
        <v>2323</v>
      </c>
      <c r="X2841" t="s">
        <v>2204</v>
      </c>
      <c r="Y2841" t="s">
        <v>2469</v>
      </c>
      <c r="Z2841" t="s">
        <v>2995</v>
      </c>
      <c r="AA2841">
        <v>837467</v>
      </c>
      <c r="AB2841" s="195">
        <v>37050.875011574099</v>
      </c>
      <c r="AC2841" s="195">
        <v>37050.875011574099</v>
      </c>
    </row>
    <row r="2842" spans="1:29" x14ac:dyDescent="0.25">
      <c r="A2842" s="43" t="str">
        <f t="shared" si="221"/>
        <v>US Natural Gas Physical</v>
      </c>
      <c r="B2842" s="43" t="str">
        <f t="shared" si="222"/>
        <v>US</v>
      </c>
      <c r="C2842" s="43" t="str">
        <f t="shared" si="223"/>
        <v>Natural Gas</v>
      </c>
      <c r="D2842" s="43" t="str">
        <f t="shared" si="224"/>
        <v>Physical</v>
      </c>
      <c r="E2842" s="43">
        <f>IF(VLOOKUP(S2842,'DD-Lookup'!$J$6:$L$50,3,FALSE)="Monthly",(YEAR(AC2842)-YEAR(AB2842))*12+MONTH(AC2842)-MONTH(AB2842)+1,(AC2842-AB2842+1))</f>
        <v>1</v>
      </c>
      <c r="F2842" s="210">
        <f t="shared" si="225"/>
        <v>5000</v>
      </c>
      <c r="G2842" s="199">
        <v>1355196</v>
      </c>
      <c r="H2842" s="195">
        <v>37049.382928240702</v>
      </c>
      <c r="I2842" t="s">
        <v>2171</v>
      </c>
      <c r="M2842" t="s">
        <v>3341</v>
      </c>
      <c r="N2842" t="s">
        <v>3747</v>
      </c>
      <c r="O2842" t="s">
        <v>464</v>
      </c>
      <c r="P2842" s="196">
        <v>5000</v>
      </c>
      <c r="S2842" t="s">
        <v>3342</v>
      </c>
      <c r="T2842" t="s">
        <v>3557</v>
      </c>
      <c r="U2842" s="198">
        <v>3.79</v>
      </c>
      <c r="V2842" t="s">
        <v>3170</v>
      </c>
      <c r="W2842" t="s">
        <v>2509</v>
      </c>
      <c r="X2842" t="s">
        <v>2510</v>
      </c>
      <c r="Y2842" t="s">
        <v>2469</v>
      </c>
      <c r="Z2842" t="s">
        <v>2995</v>
      </c>
      <c r="AA2842">
        <v>837468</v>
      </c>
      <c r="AB2842" s="195">
        <v>37050.875011574099</v>
      </c>
      <c r="AC2842" s="195">
        <v>37050.875011574099</v>
      </c>
    </row>
    <row r="2843" spans="1:29" x14ac:dyDescent="0.25">
      <c r="A2843" s="43" t="str">
        <f t="shared" si="221"/>
        <v xml:space="preserve"> Natural Gas Physical</v>
      </c>
      <c r="B2843" s="43" t="str">
        <f t="shared" si="222"/>
        <v/>
      </c>
      <c r="C2843" s="43" t="str">
        <f t="shared" si="223"/>
        <v>Natural Gas</v>
      </c>
      <c r="D2843" s="43" t="str">
        <f t="shared" si="224"/>
        <v>Physical</v>
      </c>
      <c r="E2843" s="43">
        <f>IF(VLOOKUP(S2843,'DD-Lookup'!$J$6:$L$50,3,FALSE)="Monthly",(YEAR(AC2843)-YEAR(AB2843))*12+MONTH(AC2843)-MONTH(AB2843)+1,(AC2843-AB2843+1))</f>
        <v>1</v>
      </c>
      <c r="F2843" s="210">
        <f t="shared" si="225"/>
        <v>10000</v>
      </c>
      <c r="G2843" s="199">
        <v>1355198</v>
      </c>
      <c r="H2843" s="195">
        <v>37049.382962962998</v>
      </c>
      <c r="I2843" t="s">
        <v>3375</v>
      </c>
      <c r="M2843" t="s">
        <v>3341</v>
      </c>
      <c r="N2843" t="s">
        <v>2492</v>
      </c>
      <c r="O2843" t="s">
        <v>507</v>
      </c>
      <c r="Q2843" s="196">
        <v>10000</v>
      </c>
      <c r="S2843" t="s">
        <v>3342</v>
      </c>
      <c r="T2843" t="s">
        <v>3557</v>
      </c>
      <c r="U2843" s="198">
        <v>3.7650000000000001</v>
      </c>
      <c r="V2843" t="s">
        <v>3926</v>
      </c>
      <c r="W2843" t="s">
        <v>2493</v>
      </c>
      <c r="X2843" t="s">
        <v>2494</v>
      </c>
      <c r="Y2843" t="s">
        <v>2469</v>
      </c>
      <c r="Z2843" t="s">
        <v>2995</v>
      </c>
      <c r="AA2843">
        <v>837469</v>
      </c>
      <c r="AB2843" s="195">
        <v>37050.875011574099</v>
      </c>
      <c r="AC2843" s="195">
        <v>37050.875011574099</v>
      </c>
    </row>
    <row r="2844" spans="1:29" x14ac:dyDescent="0.25">
      <c r="A2844" s="43" t="str">
        <f t="shared" si="221"/>
        <v>US Natural Gas Physical</v>
      </c>
      <c r="B2844" s="43" t="str">
        <f t="shared" si="222"/>
        <v>US</v>
      </c>
      <c r="C2844" s="43" t="str">
        <f t="shared" si="223"/>
        <v>Natural Gas</v>
      </c>
      <c r="D2844" s="43" t="str">
        <f t="shared" si="224"/>
        <v>Physical</v>
      </c>
      <c r="E2844" s="43">
        <f>IF(VLOOKUP(S2844,'DD-Lookup'!$J$6:$L$50,3,FALSE)="Monthly",(YEAR(AC2844)-YEAR(AB2844))*12+MONTH(AC2844)-MONTH(AB2844)+1,(AC2844-AB2844+1))</f>
        <v>1</v>
      </c>
      <c r="F2844" s="210">
        <f t="shared" si="225"/>
        <v>94819</v>
      </c>
      <c r="G2844" s="199">
        <v>1355199</v>
      </c>
      <c r="H2844" s="195">
        <v>37049.382962962998</v>
      </c>
      <c r="I2844" t="s">
        <v>2276</v>
      </c>
      <c r="M2844" t="s">
        <v>3341</v>
      </c>
      <c r="N2844" t="s">
        <v>3747</v>
      </c>
      <c r="O2844" t="s">
        <v>379</v>
      </c>
      <c r="P2844" s="196">
        <v>94819</v>
      </c>
      <c r="S2844" t="s">
        <v>3342</v>
      </c>
      <c r="T2844" t="s">
        <v>3557</v>
      </c>
      <c r="U2844" s="198">
        <v>3.6949999999999998</v>
      </c>
      <c r="V2844" t="s">
        <v>3164</v>
      </c>
      <c r="W2844" t="s">
        <v>2467</v>
      </c>
      <c r="X2844" t="s">
        <v>2468</v>
      </c>
      <c r="Y2844" t="s">
        <v>2469</v>
      </c>
      <c r="Z2844" t="s">
        <v>2995</v>
      </c>
      <c r="AA2844">
        <v>837470</v>
      </c>
      <c r="AB2844" s="195">
        <v>37050.875011574099</v>
      </c>
      <c r="AC2844" s="195">
        <v>37050.875011574099</v>
      </c>
    </row>
    <row r="2845" spans="1:29" x14ac:dyDescent="0.25">
      <c r="A2845" s="43" t="str">
        <f t="shared" si="221"/>
        <v>US Natural Gas Physical</v>
      </c>
      <c r="B2845" s="43" t="str">
        <f t="shared" si="222"/>
        <v>US</v>
      </c>
      <c r="C2845" s="43" t="str">
        <f t="shared" si="223"/>
        <v>Natural Gas</v>
      </c>
      <c r="D2845" s="43" t="str">
        <f t="shared" si="224"/>
        <v>Physical</v>
      </c>
      <c r="E2845" s="43">
        <f>IF(VLOOKUP(S2845,'DD-Lookup'!$J$6:$L$50,3,FALSE)="Monthly",(YEAR(AC2845)-YEAR(AB2845))*12+MONTH(AC2845)-MONTH(AB2845)+1,(AC2845-AB2845+1))</f>
        <v>1</v>
      </c>
      <c r="F2845" s="210">
        <f t="shared" si="225"/>
        <v>10000</v>
      </c>
      <c r="G2845" s="199">
        <v>1355200</v>
      </c>
      <c r="H2845" s="195">
        <v>37049.383009259298</v>
      </c>
      <c r="I2845" t="s">
        <v>2288</v>
      </c>
      <c r="M2845" t="s">
        <v>3341</v>
      </c>
      <c r="N2845" t="s">
        <v>3747</v>
      </c>
      <c r="O2845" t="s">
        <v>472</v>
      </c>
      <c r="P2845" s="196">
        <v>10000</v>
      </c>
      <c r="S2845" t="s">
        <v>3342</v>
      </c>
      <c r="T2845" t="s">
        <v>3557</v>
      </c>
      <c r="U2845" s="198">
        <v>2.4750000000000001</v>
      </c>
      <c r="V2845" t="s">
        <v>3904</v>
      </c>
      <c r="W2845" t="s">
        <v>3147</v>
      </c>
      <c r="X2845" t="s">
        <v>3092</v>
      </c>
      <c r="Y2845" t="s">
        <v>2469</v>
      </c>
      <c r="Z2845" t="s">
        <v>2995</v>
      </c>
      <c r="AA2845">
        <v>837471</v>
      </c>
      <c r="AB2845" s="195">
        <v>37050.875011574099</v>
      </c>
      <c r="AC2845" s="195">
        <v>37050.875011574099</v>
      </c>
    </row>
    <row r="2846" spans="1:29" x14ac:dyDescent="0.25">
      <c r="A2846" s="43" t="str">
        <f t="shared" si="221"/>
        <v>US Natural Gas Financial</v>
      </c>
      <c r="B2846" s="43" t="str">
        <f t="shared" si="222"/>
        <v>US</v>
      </c>
      <c r="C2846" s="43" t="str">
        <f t="shared" si="223"/>
        <v>Natural Gas</v>
      </c>
      <c r="D2846" s="43" t="str">
        <f t="shared" si="224"/>
        <v>Financial</v>
      </c>
      <c r="E2846" s="43">
        <f>IF(VLOOKUP(S2846,'DD-Lookup'!$J$6:$L$50,3,FALSE)="Monthly",(YEAR(AC2846)-YEAR(AB2846))*12+MONTH(AC2846)-MONTH(AB2846)+1,(AC2846-AB2846+1))</f>
        <v>23</v>
      </c>
      <c r="F2846" s="210">
        <f t="shared" si="225"/>
        <v>345000</v>
      </c>
      <c r="G2846" s="199">
        <v>1355201</v>
      </c>
      <c r="H2846" s="195">
        <v>37049.383020833302</v>
      </c>
      <c r="I2846" t="s">
        <v>2472</v>
      </c>
      <c r="M2846" t="s">
        <v>3341</v>
      </c>
      <c r="N2846" t="s">
        <v>2281</v>
      </c>
      <c r="O2846" t="s">
        <v>2707</v>
      </c>
      <c r="P2846" s="196">
        <v>15000</v>
      </c>
      <c r="S2846" t="s">
        <v>3342</v>
      </c>
      <c r="T2846" t="s">
        <v>3557</v>
      </c>
      <c r="U2846" s="198">
        <v>3.6949999999999998</v>
      </c>
      <c r="V2846" t="s">
        <v>3879</v>
      </c>
      <c r="W2846" t="s">
        <v>2376</v>
      </c>
      <c r="X2846" t="s">
        <v>435</v>
      </c>
      <c r="Y2846" t="s">
        <v>3575</v>
      </c>
      <c r="Z2846" t="s">
        <v>2995</v>
      </c>
      <c r="AA2846" t="s">
        <v>902</v>
      </c>
      <c r="AB2846" s="195">
        <v>37050.875011574099</v>
      </c>
      <c r="AC2846" s="195">
        <v>37072.875011574099</v>
      </c>
    </row>
    <row r="2847" spans="1:29" x14ac:dyDescent="0.25">
      <c r="A2847" s="43" t="str">
        <f t="shared" si="221"/>
        <v>US Natural Gas Physical</v>
      </c>
      <c r="B2847" s="43" t="str">
        <f t="shared" si="222"/>
        <v>US</v>
      </c>
      <c r="C2847" s="43" t="str">
        <f t="shared" si="223"/>
        <v>Natural Gas</v>
      </c>
      <c r="D2847" s="43" t="str">
        <f t="shared" si="224"/>
        <v>Physical</v>
      </c>
      <c r="E2847" s="43">
        <f>IF(VLOOKUP(S2847,'DD-Lookup'!$J$6:$L$50,3,FALSE)="Monthly",(YEAR(AC2847)-YEAR(AB2847))*12+MONTH(AC2847)-MONTH(AB2847)+1,(AC2847-AB2847+1))</f>
        <v>1</v>
      </c>
      <c r="F2847" s="210">
        <f t="shared" si="225"/>
        <v>5000</v>
      </c>
      <c r="G2847" s="199">
        <v>1355202</v>
      </c>
      <c r="H2847" s="195">
        <v>37049.383020833302</v>
      </c>
      <c r="I2847" t="s">
        <v>2487</v>
      </c>
      <c r="M2847" t="s">
        <v>3341</v>
      </c>
      <c r="N2847" t="s">
        <v>3747</v>
      </c>
      <c r="O2847" t="s">
        <v>399</v>
      </c>
      <c r="P2847" s="196">
        <v>5000</v>
      </c>
      <c r="S2847" t="s">
        <v>3342</v>
      </c>
      <c r="T2847" t="s">
        <v>3557</v>
      </c>
      <c r="U2847" s="198">
        <v>3.5125000000000002</v>
      </c>
      <c r="V2847" t="s">
        <v>3489</v>
      </c>
      <c r="W2847" t="s">
        <v>2347</v>
      </c>
      <c r="X2847" t="s">
        <v>2484</v>
      </c>
      <c r="Y2847" t="s">
        <v>2469</v>
      </c>
      <c r="Z2847" t="s">
        <v>2995</v>
      </c>
      <c r="AA2847">
        <v>837472</v>
      </c>
      <c r="AB2847" s="195">
        <v>37050.875011574099</v>
      </c>
      <c r="AC2847" s="195">
        <v>37050.875011574099</v>
      </c>
    </row>
    <row r="2848" spans="1:29" x14ac:dyDescent="0.25">
      <c r="A2848" s="43" t="str">
        <f t="shared" si="221"/>
        <v>US Natural Gas Physical</v>
      </c>
      <c r="B2848" s="43" t="str">
        <f t="shared" si="222"/>
        <v>US</v>
      </c>
      <c r="C2848" s="43" t="str">
        <f t="shared" si="223"/>
        <v>Natural Gas</v>
      </c>
      <c r="D2848" s="43" t="str">
        <f t="shared" si="224"/>
        <v>Physical</v>
      </c>
      <c r="E2848" s="43">
        <f>IF(VLOOKUP(S2848,'DD-Lookup'!$J$6:$L$50,3,FALSE)="Monthly",(YEAR(AC2848)-YEAR(AB2848))*12+MONTH(AC2848)-MONTH(AB2848)+1,(AC2848-AB2848+1))</f>
        <v>1</v>
      </c>
      <c r="F2848" s="210">
        <f t="shared" si="225"/>
        <v>5000</v>
      </c>
      <c r="G2848" s="199">
        <v>1355204</v>
      </c>
      <c r="H2848" s="195">
        <v>37049.383043981499</v>
      </c>
      <c r="I2848" t="s">
        <v>2276</v>
      </c>
      <c r="M2848" t="s">
        <v>3341</v>
      </c>
      <c r="N2848" t="s">
        <v>3747</v>
      </c>
      <c r="O2848" t="s">
        <v>396</v>
      </c>
      <c r="P2848" s="196">
        <v>5000</v>
      </c>
      <c r="S2848" t="s">
        <v>3342</v>
      </c>
      <c r="T2848" t="s">
        <v>3557</v>
      </c>
      <c r="U2848" s="198">
        <v>3.5274999999999999</v>
      </c>
      <c r="V2848" t="s">
        <v>2496</v>
      </c>
      <c r="W2848" t="s">
        <v>2347</v>
      </c>
      <c r="X2848" t="s">
        <v>2484</v>
      </c>
      <c r="Y2848" t="s">
        <v>2469</v>
      </c>
      <c r="Z2848" t="s">
        <v>2995</v>
      </c>
      <c r="AA2848">
        <v>837474</v>
      </c>
      <c r="AB2848" s="195">
        <v>37050.875011574099</v>
      </c>
      <c r="AC2848" s="195">
        <v>37050.875011574099</v>
      </c>
    </row>
    <row r="2849" spans="1:29" x14ac:dyDescent="0.25">
      <c r="A2849" s="43" t="str">
        <f t="shared" si="221"/>
        <v>US Natural Gas Physical</v>
      </c>
      <c r="B2849" s="43" t="str">
        <f t="shared" si="222"/>
        <v>US</v>
      </c>
      <c r="C2849" s="43" t="str">
        <f t="shared" si="223"/>
        <v>Natural Gas</v>
      </c>
      <c r="D2849" s="43" t="str">
        <f t="shared" si="224"/>
        <v>Physical</v>
      </c>
      <c r="E2849" s="43">
        <f>IF(VLOOKUP(S2849,'DD-Lookup'!$J$6:$L$50,3,FALSE)="Monthly",(YEAR(AC2849)-YEAR(AB2849))*12+MONTH(AC2849)-MONTH(AB2849)+1,(AC2849-AB2849+1))</f>
        <v>1</v>
      </c>
      <c r="F2849" s="210">
        <f t="shared" si="225"/>
        <v>577</v>
      </c>
      <c r="G2849" s="199">
        <v>1355203</v>
      </c>
      <c r="H2849" s="195">
        <v>37049.383043981499</v>
      </c>
      <c r="I2849" t="s">
        <v>2269</v>
      </c>
      <c r="M2849" t="s">
        <v>3341</v>
      </c>
      <c r="N2849" t="s">
        <v>3747</v>
      </c>
      <c r="O2849" t="s">
        <v>401</v>
      </c>
      <c r="P2849" s="196">
        <v>577</v>
      </c>
      <c r="S2849" t="s">
        <v>3342</v>
      </c>
      <c r="T2849" t="s">
        <v>3557</v>
      </c>
      <c r="U2849" s="198">
        <v>3.51</v>
      </c>
      <c r="V2849" t="s">
        <v>2370</v>
      </c>
      <c r="W2849" t="s">
        <v>2347</v>
      </c>
      <c r="X2849" t="s">
        <v>2484</v>
      </c>
      <c r="Y2849" t="s">
        <v>2469</v>
      </c>
      <c r="Z2849" t="s">
        <v>2995</v>
      </c>
      <c r="AA2849">
        <v>837473</v>
      </c>
      <c r="AB2849" s="195">
        <v>37050.875011574099</v>
      </c>
      <c r="AC2849" s="195">
        <v>37050.875011574099</v>
      </c>
    </row>
    <row r="2850" spans="1:29" x14ac:dyDescent="0.25">
      <c r="A2850" s="43" t="str">
        <f t="shared" si="221"/>
        <v>US Natural Gas Financial</v>
      </c>
      <c r="B2850" s="43" t="str">
        <f t="shared" si="222"/>
        <v>US</v>
      </c>
      <c r="C2850" s="43" t="str">
        <f t="shared" si="223"/>
        <v>Natural Gas</v>
      </c>
      <c r="D2850" s="43" t="str">
        <f t="shared" si="224"/>
        <v>Financial</v>
      </c>
      <c r="E2850" s="43">
        <f>IF(VLOOKUP(S2850,'DD-Lookup'!$J$6:$L$50,3,FALSE)="Monthly",(YEAR(AC2850)-YEAR(AB2850))*12+MONTH(AC2850)-MONTH(AB2850)+1,(AC2850-AB2850+1))</f>
        <v>365</v>
      </c>
      <c r="F2850" s="210">
        <f t="shared" si="225"/>
        <v>1825000</v>
      </c>
      <c r="G2850" s="199">
        <v>1355205</v>
      </c>
      <c r="H2850" s="195">
        <v>37049.3830787037</v>
      </c>
      <c r="I2850" t="s">
        <v>2472</v>
      </c>
      <c r="M2850" t="s">
        <v>3341</v>
      </c>
      <c r="N2850" t="s">
        <v>2281</v>
      </c>
      <c r="O2850" t="s">
        <v>2511</v>
      </c>
      <c r="P2850" s="196">
        <v>5000</v>
      </c>
      <c r="S2850" t="s">
        <v>3342</v>
      </c>
      <c r="T2850" t="s">
        <v>3557</v>
      </c>
      <c r="U2850" s="198">
        <v>3.9249999999999998</v>
      </c>
      <c r="V2850" t="s">
        <v>2473</v>
      </c>
      <c r="W2850" t="s">
        <v>2853</v>
      </c>
      <c r="X2850" t="s">
        <v>2282</v>
      </c>
      <c r="Y2850" t="s">
        <v>3575</v>
      </c>
      <c r="Z2850" t="s">
        <v>2995</v>
      </c>
      <c r="AA2850" t="s">
        <v>903</v>
      </c>
      <c r="AB2850" s="195">
        <v>37257.875</v>
      </c>
      <c r="AC2850" s="195">
        <v>37621.875</v>
      </c>
    </row>
    <row r="2851" spans="1:29" x14ac:dyDescent="0.25">
      <c r="A2851" s="43" t="str">
        <f t="shared" si="221"/>
        <v>US Natural Gas Physical</v>
      </c>
      <c r="B2851" s="43" t="str">
        <f t="shared" si="222"/>
        <v>US</v>
      </c>
      <c r="C2851" s="43" t="str">
        <f t="shared" si="223"/>
        <v>Natural Gas</v>
      </c>
      <c r="D2851" s="43" t="str">
        <f t="shared" si="224"/>
        <v>Physical</v>
      </c>
      <c r="E2851" s="43">
        <f>IF(VLOOKUP(S2851,'DD-Lookup'!$J$6:$L$50,3,FALSE)="Monthly",(YEAR(AC2851)-YEAR(AB2851))*12+MONTH(AC2851)-MONTH(AB2851)+1,(AC2851-AB2851+1))</f>
        <v>1</v>
      </c>
      <c r="F2851" s="210">
        <f t="shared" si="225"/>
        <v>7603</v>
      </c>
      <c r="G2851" s="199">
        <v>1355206</v>
      </c>
      <c r="H2851" s="195">
        <v>37049.3830787037</v>
      </c>
      <c r="I2851" t="s">
        <v>2276</v>
      </c>
      <c r="M2851" t="s">
        <v>3341</v>
      </c>
      <c r="N2851" t="s">
        <v>3747</v>
      </c>
      <c r="O2851" t="s">
        <v>2741</v>
      </c>
      <c r="P2851" s="196">
        <v>7603</v>
      </c>
      <c r="S2851" t="s">
        <v>3342</v>
      </c>
      <c r="T2851" t="s">
        <v>3557</v>
      </c>
      <c r="U2851" s="198">
        <v>3.9525000000000001</v>
      </c>
      <c r="V2851" t="s">
        <v>3089</v>
      </c>
      <c r="W2851" t="s">
        <v>3138</v>
      </c>
      <c r="X2851" t="s">
        <v>3081</v>
      </c>
      <c r="Y2851" t="s">
        <v>2469</v>
      </c>
      <c r="Z2851" t="s">
        <v>2995</v>
      </c>
      <c r="AA2851">
        <v>837475</v>
      </c>
      <c r="AB2851" s="195">
        <v>37050.875011574099</v>
      </c>
      <c r="AC2851" s="195">
        <v>37050.875011574099</v>
      </c>
    </row>
    <row r="2852" spans="1:29" x14ac:dyDescent="0.25">
      <c r="A2852" s="43" t="str">
        <f t="shared" si="221"/>
        <v>US Natural Gas Physical</v>
      </c>
      <c r="B2852" s="43" t="str">
        <f t="shared" si="222"/>
        <v>US</v>
      </c>
      <c r="C2852" s="43" t="str">
        <f t="shared" si="223"/>
        <v>Natural Gas</v>
      </c>
      <c r="D2852" s="43" t="str">
        <f t="shared" si="224"/>
        <v>Physical</v>
      </c>
      <c r="E2852" s="43">
        <f>IF(VLOOKUP(S2852,'DD-Lookup'!$J$6:$L$50,3,FALSE)="Monthly",(YEAR(AC2852)-YEAR(AB2852))*12+MONTH(AC2852)-MONTH(AB2852)+1,(AC2852-AB2852+1))</f>
        <v>1</v>
      </c>
      <c r="F2852" s="210">
        <f t="shared" si="225"/>
        <v>5000</v>
      </c>
      <c r="G2852" s="199">
        <v>1355207</v>
      </c>
      <c r="H2852" s="195">
        <v>37049.383148148103</v>
      </c>
      <c r="I2852" t="s">
        <v>3316</v>
      </c>
      <c r="M2852" t="s">
        <v>3341</v>
      </c>
      <c r="N2852" t="s">
        <v>3747</v>
      </c>
      <c r="O2852" t="s">
        <v>463</v>
      </c>
      <c r="P2852" s="196">
        <v>5000</v>
      </c>
      <c r="S2852" t="s">
        <v>3342</v>
      </c>
      <c r="T2852" t="s">
        <v>3557</v>
      </c>
      <c r="U2852" s="198">
        <v>3.5449999999999999</v>
      </c>
      <c r="V2852" t="s">
        <v>3877</v>
      </c>
      <c r="W2852" t="s">
        <v>2498</v>
      </c>
      <c r="X2852" t="s">
        <v>2499</v>
      </c>
      <c r="Y2852" t="s">
        <v>2469</v>
      </c>
      <c r="Z2852" t="s">
        <v>2995</v>
      </c>
      <c r="AA2852">
        <v>837476</v>
      </c>
      <c r="AB2852" s="195">
        <v>37050.875011574099</v>
      </c>
      <c r="AC2852" s="195">
        <v>37050.875011574099</v>
      </c>
    </row>
    <row r="2853" spans="1:29" x14ac:dyDescent="0.25">
      <c r="A2853" s="43" t="str">
        <f t="shared" si="221"/>
        <v>US Natural Gas Physical</v>
      </c>
      <c r="B2853" s="43" t="str">
        <f t="shared" si="222"/>
        <v>US</v>
      </c>
      <c r="C2853" s="43" t="str">
        <f t="shared" si="223"/>
        <v>Natural Gas</v>
      </c>
      <c r="D2853" s="43" t="str">
        <f t="shared" si="224"/>
        <v>Physical</v>
      </c>
      <c r="E2853" s="43">
        <f>IF(VLOOKUP(S2853,'DD-Lookup'!$J$6:$L$50,3,FALSE)="Monthly",(YEAR(AC2853)-YEAR(AB2853))*12+MONTH(AC2853)-MONTH(AB2853)+1,(AC2853-AB2853+1))</f>
        <v>1</v>
      </c>
      <c r="F2853" s="210">
        <f t="shared" si="225"/>
        <v>10000</v>
      </c>
      <c r="G2853" s="199">
        <v>1355208</v>
      </c>
      <c r="H2853" s="195">
        <v>37049.383159722202</v>
      </c>
      <c r="I2853" t="s">
        <v>3634</v>
      </c>
      <c r="M2853" t="s">
        <v>3341</v>
      </c>
      <c r="N2853" t="s">
        <v>3747</v>
      </c>
      <c r="O2853" t="s">
        <v>464</v>
      </c>
      <c r="P2853" s="196">
        <v>10000</v>
      </c>
      <c r="S2853" t="s">
        <v>3342</v>
      </c>
      <c r="T2853" t="s">
        <v>3557</v>
      </c>
      <c r="U2853" s="198">
        <v>3.7850000000000001</v>
      </c>
      <c r="V2853" t="s">
        <v>3635</v>
      </c>
      <c r="W2853" t="s">
        <v>2509</v>
      </c>
      <c r="X2853" t="s">
        <v>2510</v>
      </c>
      <c r="Y2853" t="s">
        <v>2469</v>
      </c>
      <c r="Z2853" t="s">
        <v>2995</v>
      </c>
      <c r="AA2853">
        <v>837477</v>
      </c>
      <c r="AB2853" s="195">
        <v>37050.875011574099</v>
      </c>
      <c r="AC2853" s="195">
        <v>37050.875011574099</v>
      </c>
    </row>
    <row r="2854" spans="1:29" x14ac:dyDescent="0.25">
      <c r="A2854" s="43" t="str">
        <f t="shared" si="221"/>
        <v>US Natural Gas Financial</v>
      </c>
      <c r="B2854" s="43" t="str">
        <f t="shared" si="222"/>
        <v>US</v>
      </c>
      <c r="C2854" s="43" t="str">
        <f t="shared" si="223"/>
        <v>Natural Gas</v>
      </c>
      <c r="D2854" s="43" t="str">
        <f t="shared" si="224"/>
        <v>Financial</v>
      </c>
      <c r="E2854" s="43">
        <f>IF(VLOOKUP(S2854,'DD-Lookup'!$J$6:$L$50,3,FALSE)="Monthly",(YEAR(AC2854)-YEAR(AB2854))*12+MONTH(AC2854)-MONTH(AB2854)+1,(AC2854-AB2854+1))</f>
        <v>123</v>
      </c>
      <c r="F2854" s="210">
        <f t="shared" si="225"/>
        <v>2460000</v>
      </c>
      <c r="G2854" s="199">
        <v>1355209</v>
      </c>
      <c r="H2854" s="195">
        <v>37049.383194444403</v>
      </c>
      <c r="I2854" t="s">
        <v>2507</v>
      </c>
      <c r="M2854" t="s">
        <v>3341</v>
      </c>
      <c r="N2854" t="s">
        <v>2476</v>
      </c>
      <c r="O2854" t="s">
        <v>3037</v>
      </c>
      <c r="P2854" s="196">
        <v>20000</v>
      </c>
      <c r="S2854" t="s">
        <v>3342</v>
      </c>
      <c r="T2854" t="s">
        <v>3557</v>
      </c>
      <c r="U2854" s="198">
        <v>0.03</v>
      </c>
      <c r="V2854" t="s">
        <v>2237</v>
      </c>
      <c r="W2854" t="s">
        <v>2376</v>
      </c>
      <c r="X2854" t="s">
        <v>2377</v>
      </c>
      <c r="Y2854" t="s">
        <v>3575</v>
      </c>
      <c r="Z2854" t="s">
        <v>2995</v>
      </c>
      <c r="AA2854" t="s">
        <v>904</v>
      </c>
      <c r="AB2854" s="195">
        <v>37073</v>
      </c>
      <c r="AC2854" s="195">
        <v>37195</v>
      </c>
    </row>
    <row r="2855" spans="1:29" x14ac:dyDescent="0.25">
      <c r="A2855" s="43" t="str">
        <f t="shared" si="221"/>
        <v>US Natural Gas Physical</v>
      </c>
      <c r="B2855" s="43" t="str">
        <f t="shared" si="222"/>
        <v>US</v>
      </c>
      <c r="C2855" s="43" t="str">
        <f t="shared" si="223"/>
        <v>Natural Gas</v>
      </c>
      <c r="D2855" s="43" t="str">
        <f t="shared" si="224"/>
        <v>Physical</v>
      </c>
      <c r="E2855" s="43">
        <f>IF(VLOOKUP(S2855,'DD-Lookup'!$J$6:$L$50,3,FALSE)="Monthly",(YEAR(AC2855)-YEAR(AB2855))*12+MONTH(AC2855)-MONTH(AB2855)+1,(AC2855-AB2855+1))</f>
        <v>1</v>
      </c>
      <c r="F2855" s="210">
        <f t="shared" si="225"/>
        <v>10000</v>
      </c>
      <c r="G2855" s="199">
        <v>1355210</v>
      </c>
      <c r="H2855" s="195">
        <v>37049.383206018501</v>
      </c>
      <c r="I2855" t="s">
        <v>2487</v>
      </c>
      <c r="M2855" t="s">
        <v>3341</v>
      </c>
      <c r="N2855" t="s">
        <v>3747</v>
      </c>
      <c r="O2855" t="s">
        <v>393</v>
      </c>
      <c r="P2855" s="196">
        <v>10000</v>
      </c>
      <c r="S2855" t="s">
        <v>3342</v>
      </c>
      <c r="T2855" t="s">
        <v>3557</v>
      </c>
      <c r="U2855" s="198">
        <v>3.4750000000000001</v>
      </c>
      <c r="V2855" t="s">
        <v>3489</v>
      </c>
      <c r="W2855" t="s">
        <v>2347</v>
      </c>
      <c r="X2855" t="s">
        <v>2484</v>
      </c>
      <c r="Y2855" t="s">
        <v>2469</v>
      </c>
      <c r="Z2855" t="s">
        <v>2995</v>
      </c>
      <c r="AA2855">
        <v>837479</v>
      </c>
      <c r="AB2855" s="195">
        <v>37050.875011574099</v>
      </c>
      <c r="AC2855" s="195">
        <v>37050.875011574099</v>
      </c>
    </row>
    <row r="2856" spans="1:29" x14ac:dyDescent="0.25">
      <c r="A2856" s="43" t="str">
        <f t="shared" si="221"/>
        <v>US Natural Gas Physical</v>
      </c>
      <c r="B2856" s="43" t="str">
        <f t="shared" si="222"/>
        <v>US</v>
      </c>
      <c r="C2856" s="43" t="str">
        <f t="shared" si="223"/>
        <v>Natural Gas</v>
      </c>
      <c r="D2856" s="43" t="str">
        <f t="shared" si="224"/>
        <v>Physical</v>
      </c>
      <c r="E2856" s="43">
        <f>IF(VLOOKUP(S2856,'DD-Lookup'!$J$6:$L$50,3,FALSE)="Monthly",(YEAR(AC2856)-YEAR(AB2856))*12+MONTH(AC2856)-MONTH(AB2856)+1,(AC2856-AB2856+1))</f>
        <v>1</v>
      </c>
      <c r="F2856" s="210">
        <f t="shared" si="225"/>
        <v>100000</v>
      </c>
      <c r="G2856" s="199">
        <v>1355211</v>
      </c>
      <c r="H2856" s="195">
        <v>37049.383240740703</v>
      </c>
      <c r="I2856" t="s">
        <v>2276</v>
      </c>
      <c r="M2856" t="s">
        <v>3341</v>
      </c>
      <c r="N2856" t="s">
        <v>3747</v>
      </c>
      <c r="O2856" t="s">
        <v>379</v>
      </c>
      <c r="P2856" s="196">
        <v>100000</v>
      </c>
      <c r="S2856" t="s">
        <v>3342</v>
      </c>
      <c r="T2856" t="s">
        <v>3557</v>
      </c>
      <c r="U2856" s="198">
        <v>3.6850000000000001</v>
      </c>
      <c r="V2856" t="s">
        <v>2201</v>
      </c>
      <c r="W2856" t="s">
        <v>2467</v>
      </c>
      <c r="X2856" t="s">
        <v>2468</v>
      </c>
      <c r="Y2856" t="s">
        <v>2469</v>
      </c>
      <c r="Z2856" t="s">
        <v>2995</v>
      </c>
      <c r="AA2856">
        <v>837480</v>
      </c>
      <c r="AB2856" s="195">
        <v>37050.875011574099</v>
      </c>
      <c r="AC2856" s="195">
        <v>37050.875011574099</v>
      </c>
    </row>
    <row r="2857" spans="1:29" x14ac:dyDescent="0.25">
      <c r="A2857" s="43" t="str">
        <f t="shared" si="221"/>
        <v>US Natural Gas Financial</v>
      </c>
      <c r="B2857" s="43" t="str">
        <f t="shared" si="222"/>
        <v>US</v>
      </c>
      <c r="C2857" s="43" t="str">
        <f t="shared" si="223"/>
        <v>Natural Gas</v>
      </c>
      <c r="D2857" s="43" t="str">
        <f t="shared" si="224"/>
        <v>Financial</v>
      </c>
      <c r="E2857" s="43">
        <f>IF(VLOOKUP(S2857,'DD-Lookup'!$J$6:$L$50,3,FALSE)="Monthly",(YEAR(AC2857)-YEAR(AB2857))*12+MONTH(AC2857)-MONTH(AB2857)+1,(AC2857-AB2857+1))</f>
        <v>151</v>
      </c>
      <c r="F2857" s="210">
        <f t="shared" si="225"/>
        <v>755000</v>
      </c>
      <c r="G2857" s="199">
        <v>1355213</v>
      </c>
      <c r="H2857" s="195">
        <v>37049.383252314801</v>
      </c>
      <c r="I2857" t="s">
        <v>2280</v>
      </c>
      <c r="M2857" t="s">
        <v>3341</v>
      </c>
      <c r="N2857" t="s">
        <v>2281</v>
      </c>
      <c r="O2857" t="s">
        <v>2491</v>
      </c>
      <c r="P2857" s="196">
        <v>5000</v>
      </c>
      <c r="S2857" t="s">
        <v>3342</v>
      </c>
      <c r="T2857" t="s">
        <v>3557</v>
      </c>
      <c r="U2857" s="198">
        <v>4.2300000000000004</v>
      </c>
      <c r="V2857" t="s">
        <v>2333</v>
      </c>
      <c r="W2857" t="s">
        <v>2853</v>
      </c>
      <c r="X2857" t="s">
        <v>2282</v>
      </c>
      <c r="Y2857" t="s">
        <v>3575</v>
      </c>
      <c r="Z2857" t="s">
        <v>2995</v>
      </c>
      <c r="AA2857" t="s">
        <v>905</v>
      </c>
      <c r="AB2857" s="195">
        <v>37196</v>
      </c>
      <c r="AC2857" s="195">
        <v>37346</v>
      </c>
    </row>
    <row r="2858" spans="1:29" x14ac:dyDescent="0.25">
      <c r="A2858" s="43" t="str">
        <f t="shared" si="221"/>
        <v>US Natural Gas Physical</v>
      </c>
      <c r="B2858" s="43" t="str">
        <f t="shared" si="222"/>
        <v>US</v>
      </c>
      <c r="C2858" s="43" t="str">
        <f t="shared" si="223"/>
        <v>Natural Gas</v>
      </c>
      <c r="D2858" s="43" t="str">
        <f t="shared" si="224"/>
        <v>Physical</v>
      </c>
      <c r="E2858" s="43">
        <f>IF(VLOOKUP(S2858,'DD-Lookup'!$J$6:$L$50,3,FALSE)="Monthly",(YEAR(AC2858)-YEAR(AB2858))*12+MONTH(AC2858)-MONTH(AB2858)+1,(AC2858-AB2858+1))</f>
        <v>23</v>
      </c>
      <c r="F2858" s="210">
        <f t="shared" si="225"/>
        <v>46000</v>
      </c>
      <c r="G2858" s="199">
        <v>1355214</v>
      </c>
      <c r="H2858" s="195">
        <v>37049.383252314801</v>
      </c>
      <c r="I2858" t="s">
        <v>2276</v>
      </c>
      <c r="M2858" t="s">
        <v>3341</v>
      </c>
      <c r="N2858" t="s">
        <v>3747</v>
      </c>
      <c r="O2858" t="s">
        <v>2725</v>
      </c>
      <c r="Q2858" s="196">
        <v>2000</v>
      </c>
      <c r="S2858" t="s">
        <v>3342</v>
      </c>
      <c r="T2858" t="s">
        <v>3557</v>
      </c>
      <c r="U2858" s="198">
        <v>3.8250000000000002</v>
      </c>
      <c r="V2858" t="s">
        <v>899</v>
      </c>
      <c r="W2858" t="s">
        <v>2190</v>
      </c>
      <c r="X2858" t="s">
        <v>2191</v>
      </c>
      <c r="Y2858" t="s">
        <v>2469</v>
      </c>
      <c r="Z2858" t="s">
        <v>2995</v>
      </c>
      <c r="AA2858">
        <v>837482</v>
      </c>
      <c r="AB2858" s="195">
        <v>37050.875011574099</v>
      </c>
      <c r="AC2858" s="195">
        <v>37072.875011574099</v>
      </c>
    </row>
    <row r="2859" spans="1:29" x14ac:dyDescent="0.25">
      <c r="A2859" s="43" t="str">
        <f t="shared" si="221"/>
        <v>US Natural Gas Financial</v>
      </c>
      <c r="B2859" s="43" t="str">
        <f t="shared" si="222"/>
        <v>US</v>
      </c>
      <c r="C2859" s="43" t="str">
        <f t="shared" si="223"/>
        <v>Natural Gas</v>
      </c>
      <c r="D2859" s="43" t="str">
        <f t="shared" si="224"/>
        <v>Financial</v>
      </c>
      <c r="E2859" s="43">
        <f>IF(VLOOKUP(S2859,'DD-Lookup'!$J$6:$L$50,3,FALSE)="Monthly",(YEAR(AC2859)-YEAR(AB2859))*12+MONTH(AC2859)-MONTH(AB2859)+1,(AC2859-AB2859+1))</f>
        <v>123</v>
      </c>
      <c r="F2859" s="210">
        <f t="shared" si="225"/>
        <v>1230000</v>
      </c>
      <c r="G2859" s="199">
        <v>1355216</v>
      </c>
      <c r="H2859" s="195">
        <v>37049.3832638889</v>
      </c>
      <c r="I2859" t="s">
        <v>2289</v>
      </c>
      <c r="M2859" t="s">
        <v>3341</v>
      </c>
      <c r="N2859" t="s">
        <v>2476</v>
      </c>
      <c r="O2859" t="s">
        <v>906</v>
      </c>
      <c r="Q2859" s="196">
        <v>10000</v>
      </c>
      <c r="S2859" t="s">
        <v>3342</v>
      </c>
      <c r="T2859" t="s">
        <v>3557</v>
      </c>
      <c r="U2859" s="198">
        <v>-0.14000000000000001</v>
      </c>
      <c r="V2859" t="s">
        <v>3332</v>
      </c>
      <c r="W2859" t="s">
        <v>3333</v>
      </c>
      <c r="X2859" t="s">
        <v>3334</v>
      </c>
      <c r="Y2859" t="s">
        <v>3575</v>
      </c>
      <c r="Z2859" t="s">
        <v>2995</v>
      </c>
      <c r="AA2859" t="s">
        <v>907</v>
      </c>
      <c r="AB2859" s="195">
        <v>37073</v>
      </c>
      <c r="AC2859" s="195">
        <v>37195</v>
      </c>
    </row>
    <row r="2860" spans="1:29" x14ac:dyDescent="0.25">
      <c r="A2860" s="43" t="str">
        <f t="shared" si="221"/>
        <v>US Natural Gas Financial</v>
      </c>
      <c r="B2860" s="43" t="str">
        <f t="shared" si="222"/>
        <v>US</v>
      </c>
      <c r="C2860" s="43" t="str">
        <f t="shared" si="223"/>
        <v>Natural Gas</v>
      </c>
      <c r="D2860" s="43" t="str">
        <f t="shared" si="224"/>
        <v>Financial</v>
      </c>
      <c r="E2860" s="43">
        <f>IF(VLOOKUP(S2860,'DD-Lookup'!$J$6:$L$50,3,FALSE)="Monthly",(YEAR(AC2860)-YEAR(AB2860))*12+MONTH(AC2860)-MONTH(AB2860)+1,(AC2860-AB2860+1))</f>
        <v>31</v>
      </c>
      <c r="F2860" s="210">
        <f t="shared" si="225"/>
        <v>620000</v>
      </c>
      <c r="G2860" s="199">
        <v>1355220</v>
      </c>
      <c r="H2860" s="195">
        <v>37049.383344907401</v>
      </c>
      <c r="I2860" t="s">
        <v>3466</v>
      </c>
      <c r="M2860" t="s">
        <v>3341</v>
      </c>
      <c r="N2860" t="s">
        <v>2281</v>
      </c>
      <c r="O2860" t="s">
        <v>2475</v>
      </c>
      <c r="P2860" s="196">
        <v>20000</v>
      </c>
      <c r="S2860" t="s">
        <v>3342</v>
      </c>
      <c r="T2860" t="s">
        <v>3557</v>
      </c>
      <c r="U2860" s="198">
        <v>3.76</v>
      </c>
      <c r="V2860" t="s">
        <v>2372</v>
      </c>
      <c r="W2860" t="s">
        <v>2853</v>
      </c>
      <c r="X2860" t="s">
        <v>2282</v>
      </c>
      <c r="Y2860" t="s">
        <v>3575</v>
      </c>
      <c r="Z2860" t="s">
        <v>2995</v>
      </c>
      <c r="AA2860" t="s">
        <v>908</v>
      </c>
      <c r="AB2860" s="195">
        <v>37073.875</v>
      </c>
      <c r="AC2860" s="195">
        <v>37103.875</v>
      </c>
    </row>
    <row r="2861" spans="1:29" x14ac:dyDescent="0.25">
      <c r="A2861" s="43" t="str">
        <f t="shared" si="221"/>
        <v xml:space="preserve"> Natural Gas Physical</v>
      </c>
      <c r="B2861" s="43" t="str">
        <f t="shared" si="222"/>
        <v/>
      </c>
      <c r="C2861" s="43" t="str">
        <f t="shared" si="223"/>
        <v>Natural Gas</v>
      </c>
      <c r="D2861" s="43" t="str">
        <f t="shared" si="224"/>
        <v>Physical</v>
      </c>
      <c r="E2861" s="43">
        <f>IF(VLOOKUP(S2861,'DD-Lookup'!$J$6:$L$50,3,FALSE)="Monthly",(YEAR(AC2861)-YEAR(AB2861))*12+MONTH(AC2861)-MONTH(AB2861)+1,(AC2861-AB2861+1))</f>
        <v>1</v>
      </c>
      <c r="F2861" s="210">
        <f t="shared" si="225"/>
        <v>5000</v>
      </c>
      <c r="G2861" s="199">
        <v>1355221</v>
      </c>
      <c r="H2861" s="195">
        <v>37049.383368055598</v>
      </c>
      <c r="I2861" t="s">
        <v>3220</v>
      </c>
      <c r="M2861" t="s">
        <v>3341</v>
      </c>
      <c r="N2861" t="s">
        <v>2492</v>
      </c>
      <c r="O2861" t="s">
        <v>724</v>
      </c>
      <c r="Q2861" s="196">
        <v>5000</v>
      </c>
      <c r="S2861" t="s">
        <v>3342</v>
      </c>
      <c r="T2861" t="s">
        <v>3557</v>
      </c>
      <c r="U2861" s="198">
        <v>3.7825000000000002</v>
      </c>
      <c r="V2861" t="s">
        <v>3788</v>
      </c>
      <c r="W2861" t="s">
        <v>2493</v>
      </c>
      <c r="X2861" t="s">
        <v>2494</v>
      </c>
      <c r="Y2861" t="s">
        <v>2469</v>
      </c>
      <c r="Z2861" t="s">
        <v>2995</v>
      </c>
      <c r="AA2861">
        <v>837483</v>
      </c>
      <c r="AB2861" s="195">
        <v>37050.875011574099</v>
      </c>
      <c r="AC2861" s="195">
        <v>37050.875011574099</v>
      </c>
    </row>
    <row r="2862" spans="1:29" x14ac:dyDescent="0.25">
      <c r="A2862" s="43" t="str">
        <f t="shared" si="221"/>
        <v>US Natural Gas Financial</v>
      </c>
      <c r="B2862" s="43" t="str">
        <f t="shared" si="222"/>
        <v>US</v>
      </c>
      <c r="C2862" s="43" t="str">
        <f t="shared" si="223"/>
        <v>Natural Gas</v>
      </c>
      <c r="D2862" s="43" t="str">
        <f t="shared" si="224"/>
        <v>Financial</v>
      </c>
      <c r="E2862" s="43">
        <f>IF(VLOOKUP(S2862,'DD-Lookup'!$J$6:$L$50,3,FALSE)="Monthly",(YEAR(AC2862)-YEAR(AB2862))*12+MONTH(AC2862)-MONTH(AB2862)+1,(AC2862-AB2862+1))</f>
        <v>23</v>
      </c>
      <c r="F2862" s="210">
        <f t="shared" si="225"/>
        <v>172500</v>
      </c>
      <c r="G2862" s="199">
        <v>1355222</v>
      </c>
      <c r="H2862" s="195">
        <v>37049.383379629602</v>
      </c>
      <c r="I2862" t="s">
        <v>909</v>
      </c>
      <c r="M2862" t="s">
        <v>3341</v>
      </c>
      <c r="N2862" t="s">
        <v>2281</v>
      </c>
      <c r="O2862" t="s">
        <v>2156</v>
      </c>
      <c r="P2862" s="196">
        <v>7500</v>
      </c>
      <c r="S2862" t="s">
        <v>3342</v>
      </c>
      <c r="T2862" t="s">
        <v>3557</v>
      </c>
      <c r="U2862" s="198">
        <v>3.6549999999999998</v>
      </c>
      <c r="V2862" t="s">
        <v>910</v>
      </c>
      <c r="W2862" t="s">
        <v>2512</v>
      </c>
      <c r="X2862" t="s">
        <v>2170</v>
      </c>
      <c r="Y2862" t="s">
        <v>3575</v>
      </c>
      <c r="Z2862" t="s">
        <v>2995</v>
      </c>
      <c r="AA2862" t="s">
        <v>911</v>
      </c>
      <c r="AB2862" s="195">
        <v>37050.875011574099</v>
      </c>
      <c r="AC2862" s="195">
        <v>37072.875011574099</v>
      </c>
    </row>
    <row r="2863" spans="1:29" x14ac:dyDescent="0.25">
      <c r="A2863" s="43" t="str">
        <f t="shared" si="221"/>
        <v>US Natural Gas Financial</v>
      </c>
      <c r="B2863" s="43" t="str">
        <f t="shared" si="222"/>
        <v>US</v>
      </c>
      <c r="C2863" s="43" t="str">
        <f t="shared" si="223"/>
        <v>Natural Gas</v>
      </c>
      <c r="D2863" s="43" t="str">
        <f t="shared" si="224"/>
        <v>Financial</v>
      </c>
      <c r="E2863" s="43">
        <f>IF(VLOOKUP(S2863,'DD-Lookup'!$J$6:$L$50,3,FALSE)="Monthly",(YEAR(AC2863)-YEAR(AB2863))*12+MONTH(AC2863)-MONTH(AB2863)+1,(AC2863-AB2863+1))</f>
        <v>23</v>
      </c>
      <c r="F2863" s="210">
        <f t="shared" si="225"/>
        <v>115000</v>
      </c>
      <c r="G2863" s="199">
        <v>1355223</v>
      </c>
      <c r="H2863" s="195">
        <v>37049.383402777799</v>
      </c>
      <c r="I2863" t="s">
        <v>2276</v>
      </c>
      <c r="M2863" t="s">
        <v>3341</v>
      </c>
      <c r="N2863" t="s">
        <v>2281</v>
      </c>
      <c r="O2863" t="s">
        <v>2707</v>
      </c>
      <c r="P2863" s="196">
        <v>5000</v>
      </c>
      <c r="S2863" t="s">
        <v>3342</v>
      </c>
      <c r="T2863" t="s">
        <v>3557</v>
      </c>
      <c r="U2863" s="198">
        <v>3.6850000000000001</v>
      </c>
      <c r="V2863" t="s">
        <v>670</v>
      </c>
      <c r="W2863" t="s">
        <v>2376</v>
      </c>
      <c r="X2863" t="s">
        <v>435</v>
      </c>
      <c r="Y2863" t="s">
        <v>3575</v>
      </c>
      <c r="Z2863" t="s">
        <v>2995</v>
      </c>
      <c r="AA2863" t="s">
        <v>912</v>
      </c>
      <c r="AB2863" s="195">
        <v>37050.875011574099</v>
      </c>
      <c r="AC2863" s="195">
        <v>37072.875011574099</v>
      </c>
    </row>
    <row r="2864" spans="1:29" x14ac:dyDescent="0.25">
      <c r="A2864" s="43" t="str">
        <f t="shared" si="221"/>
        <v>US Natural Gas Physical</v>
      </c>
      <c r="B2864" s="43" t="str">
        <f t="shared" si="222"/>
        <v>US</v>
      </c>
      <c r="C2864" s="43" t="str">
        <f t="shared" si="223"/>
        <v>Natural Gas</v>
      </c>
      <c r="D2864" s="43" t="str">
        <f t="shared" si="224"/>
        <v>Physical</v>
      </c>
      <c r="E2864" s="43">
        <f>IF(VLOOKUP(S2864,'DD-Lookup'!$J$6:$L$50,3,FALSE)="Monthly",(YEAR(AC2864)-YEAR(AB2864))*12+MONTH(AC2864)-MONTH(AB2864)+1,(AC2864-AB2864+1))</f>
        <v>1</v>
      </c>
      <c r="F2864" s="210">
        <f t="shared" si="225"/>
        <v>20000</v>
      </c>
      <c r="G2864" s="199">
        <v>1355225</v>
      </c>
      <c r="H2864" s="195">
        <v>37049.383437500001</v>
      </c>
      <c r="I2864" t="s">
        <v>2172</v>
      </c>
      <c r="M2864" t="s">
        <v>3341</v>
      </c>
      <c r="N2864" t="s">
        <v>3747</v>
      </c>
      <c r="O2864" t="s">
        <v>379</v>
      </c>
      <c r="P2864" s="196">
        <v>20000</v>
      </c>
      <c r="S2864" t="s">
        <v>3342</v>
      </c>
      <c r="T2864" t="s">
        <v>3557</v>
      </c>
      <c r="U2864" s="198">
        <v>3.6749999999999998</v>
      </c>
      <c r="V2864" t="s">
        <v>3070</v>
      </c>
      <c r="W2864" t="s">
        <v>2467</v>
      </c>
      <c r="X2864" t="s">
        <v>2468</v>
      </c>
      <c r="Y2864" t="s">
        <v>2469</v>
      </c>
      <c r="Z2864" t="s">
        <v>2995</v>
      </c>
      <c r="AA2864">
        <v>837486</v>
      </c>
      <c r="AB2864" s="195">
        <v>37050.875011574099</v>
      </c>
      <c r="AC2864" s="195">
        <v>37050.875011574099</v>
      </c>
    </row>
    <row r="2865" spans="1:29" x14ac:dyDescent="0.25">
      <c r="A2865" s="43" t="str">
        <f t="shared" si="221"/>
        <v>US Natural Gas Physical</v>
      </c>
      <c r="B2865" s="43" t="str">
        <f t="shared" si="222"/>
        <v>US</v>
      </c>
      <c r="C2865" s="43" t="str">
        <f t="shared" si="223"/>
        <v>Natural Gas</v>
      </c>
      <c r="D2865" s="43" t="str">
        <f t="shared" si="224"/>
        <v>Physical</v>
      </c>
      <c r="E2865" s="43">
        <f>IF(VLOOKUP(S2865,'DD-Lookup'!$J$6:$L$50,3,FALSE)="Monthly",(YEAR(AC2865)-YEAR(AB2865))*12+MONTH(AC2865)-MONTH(AB2865)+1,(AC2865-AB2865+1))</f>
        <v>1</v>
      </c>
      <c r="F2865" s="210">
        <f t="shared" si="225"/>
        <v>40000</v>
      </c>
      <c r="G2865" s="199">
        <v>1355224</v>
      </c>
      <c r="H2865" s="195">
        <v>37049.383437500001</v>
      </c>
      <c r="I2865" t="s">
        <v>2254</v>
      </c>
      <c r="M2865" t="s">
        <v>3341</v>
      </c>
      <c r="N2865" t="s">
        <v>3747</v>
      </c>
      <c r="O2865" t="s">
        <v>396</v>
      </c>
      <c r="P2865" s="196">
        <v>40000</v>
      </c>
      <c r="S2865" t="s">
        <v>3342</v>
      </c>
      <c r="T2865" t="s">
        <v>3557</v>
      </c>
      <c r="U2865" s="198">
        <v>3.5125000000000002</v>
      </c>
      <c r="V2865" t="s">
        <v>2192</v>
      </c>
      <c r="W2865" t="s">
        <v>2347</v>
      </c>
      <c r="X2865" t="s">
        <v>2484</v>
      </c>
      <c r="Y2865" t="s">
        <v>2469</v>
      </c>
      <c r="Z2865" t="s">
        <v>2995</v>
      </c>
      <c r="AA2865">
        <v>837485</v>
      </c>
      <c r="AB2865" s="195">
        <v>37050.875011574099</v>
      </c>
      <c r="AC2865" s="195">
        <v>37050.875011574099</v>
      </c>
    </row>
    <row r="2866" spans="1:29" x14ac:dyDescent="0.25">
      <c r="A2866" s="43" t="str">
        <f t="shared" si="221"/>
        <v>US Natural Gas Physical</v>
      </c>
      <c r="B2866" s="43" t="str">
        <f t="shared" si="222"/>
        <v>US</v>
      </c>
      <c r="C2866" s="43" t="str">
        <f t="shared" si="223"/>
        <v>Natural Gas</v>
      </c>
      <c r="D2866" s="43" t="str">
        <f t="shared" si="224"/>
        <v>Physical</v>
      </c>
      <c r="E2866" s="43">
        <f>IF(VLOOKUP(S2866,'DD-Lookup'!$J$6:$L$50,3,FALSE)="Monthly",(YEAR(AC2866)-YEAR(AB2866))*12+MONTH(AC2866)-MONTH(AB2866)+1,(AC2866-AB2866+1))</f>
        <v>1</v>
      </c>
      <c r="F2866" s="210">
        <f t="shared" si="225"/>
        <v>793</v>
      </c>
      <c r="G2866" s="199">
        <v>1355226</v>
      </c>
      <c r="H2866" s="195">
        <v>37049.383449074099</v>
      </c>
      <c r="I2866" t="s">
        <v>2276</v>
      </c>
      <c r="M2866" t="s">
        <v>3341</v>
      </c>
      <c r="N2866" t="s">
        <v>3747</v>
      </c>
      <c r="O2866" t="s">
        <v>396</v>
      </c>
      <c r="P2866" s="196">
        <v>793</v>
      </c>
      <c r="S2866" t="s">
        <v>3342</v>
      </c>
      <c r="T2866" t="s">
        <v>3557</v>
      </c>
      <c r="U2866" s="198">
        <v>3.5125000000000002</v>
      </c>
      <c r="V2866" t="s">
        <v>2496</v>
      </c>
      <c r="W2866" t="s">
        <v>2347</v>
      </c>
      <c r="X2866" t="s">
        <v>2484</v>
      </c>
      <c r="Y2866" t="s">
        <v>2469</v>
      </c>
      <c r="Z2866" t="s">
        <v>2995</v>
      </c>
      <c r="AA2866">
        <v>837487</v>
      </c>
      <c r="AB2866" s="195">
        <v>37050.875011574099</v>
      </c>
      <c r="AC2866" s="195">
        <v>37050.875011574099</v>
      </c>
    </row>
    <row r="2867" spans="1:29" x14ac:dyDescent="0.25">
      <c r="A2867" s="43" t="str">
        <f t="shared" si="221"/>
        <v>US Natural Gas Physical</v>
      </c>
      <c r="B2867" s="43" t="str">
        <f t="shared" si="222"/>
        <v>US</v>
      </c>
      <c r="C2867" s="43" t="str">
        <f t="shared" si="223"/>
        <v>Natural Gas</v>
      </c>
      <c r="D2867" s="43" t="str">
        <f t="shared" si="224"/>
        <v>Physical</v>
      </c>
      <c r="E2867" s="43">
        <f>IF(VLOOKUP(S2867,'DD-Lookup'!$J$6:$L$50,3,FALSE)="Monthly",(YEAR(AC2867)-YEAR(AB2867))*12+MONTH(AC2867)-MONTH(AB2867)+1,(AC2867-AB2867+1))</f>
        <v>1</v>
      </c>
      <c r="F2867" s="210">
        <f t="shared" si="225"/>
        <v>4000</v>
      </c>
      <c r="G2867" s="199">
        <v>1355228</v>
      </c>
      <c r="H2867" s="195">
        <v>37049.383518518502</v>
      </c>
      <c r="I2867" t="s">
        <v>2396</v>
      </c>
      <c r="M2867" t="s">
        <v>3341</v>
      </c>
      <c r="N2867" t="s">
        <v>3747</v>
      </c>
      <c r="O2867" t="s">
        <v>1630</v>
      </c>
      <c r="P2867" s="196">
        <v>4000</v>
      </c>
      <c r="S2867" t="s">
        <v>3342</v>
      </c>
      <c r="T2867" t="s">
        <v>3557</v>
      </c>
      <c r="U2867" s="198">
        <v>3.7</v>
      </c>
      <c r="V2867" t="s">
        <v>913</v>
      </c>
      <c r="W2867" t="s">
        <v>2175</v>
      </c>
      <c r="X2867" t="s">
        <v>2176</v>
      </c>
      <c r="Y2867" t="s">
        <v>2469</v>
      </c>
      <c r="Z2867" t="s">
        <v>2995</v>
      </c>
      <c r="AA2867">
        <v>837489</v>
      </c>
      <c r="AB2867" s="195">
        <v>37050.875011574099</v>
      </c>
      <c r="AC2867" s="195">
        <v>37050.875011574099</v>
      </c>
    </row>
    <row r="2868" spans="1:29" x14ac:dyDescent="0.25">
      <c r="A2868" s="43" t="str">
        <f t="shared" si="221"/>
        <v>US Natural Gas Physical</v>
      </c>
      <c r="B2868" s="43" t="str">
        <f t="shared" si="222"/>
        <v>US</v>
      </c>
      <c r="C2868" s="43" t="str">
        <f t="shared" si="223"/>
        <v>Natural Gas</v>
      </c>
      <c r="D2868" s="43" t="str">
        <f t="shared" si="224"/>
        <v>Physical</v>
      </c>
      <c r="E2868" s="43">
        <f>IF(VLOOKUP(S2868,'DD-Lookup'!$J$6:$L$50,3,FALSE)="Monthly",(YEAR(AC2868)-YEAR(AB2868))*12+MONTH(AC2868)-MONTH(AB2868)+1,(AC2868-AB2868+1))</f>
        <v>1</v>
      </c>
      <c r="F2868" s="210">
        <f t="shared" si="225"/>
        <v>10706</v>
      </c>
      <c r="G2868" s="199">
        <v>1355227</v>
      </c>
      <c r="H2868" s="195">
        <v>37049.383518518502</v>
      </c>
      <c r="I2868" t="s">
        <v>2504</v>
      </c>
      <c r="M2868" t="s">
        <v>3341</v>
      </c>
      <c r="N2868" t="s">
        <v>3747</v>
      </c>
      <c r="O2868" t="s">
        <v>1629</v>
      </c>
      <c r="P2868" s="196">
        <v>10706</v>
      </c>
      <c r="S2868" t="s">
        <v>3342</v>
      </c>
      <c r="T2868" t="s">
        <v>3557</v>
      </c>
      <c r="U2868" s="198">
        <v>3.5775000000000001</v>
      </c>
      <c r="V2868" t="s">
        <v>3508</v>
      </c>
      <c r="W2868" t="s">
        <v>2366</v>
      </c>
      <c r="X2868" t="s">
        <v>3093</v>
      </c>
      <c r="Y2868" t="s">
        <v>2469</v>
      </c>
      <c r="Z2868" t="s">
        <v>2995</v>
      </c>
      <c r="AA2868">
        <v>837488</v>
      </c>
      <c r="AB2868" s="195">
        <v>37050.875011574099</v>
      </c>
      <c r="AC2868" s="195">
        <v>37050.875011574099</v>
      </c>
    </row>
    <row r="2869" spans="1:29" x14ac:dyDescent="0.25">
      <c r="A2869" s="43" t="str">
        <f t="shared" si="221"/>
        <v>US Natural Gas Physical</v>
      </c>
      <c r="B2869" s="43" t="str">
        <f t="shared" si="222"/>
        <v>US</v>
      </c>
      <c r="C2869" s="43" t="str">
        <f t="shared" si="223"/>
        <v>Natural Gas</v>
      </c>
      <c r="D2869" s="43" t="str">
        <f t="shared" si="224"/>
        <v>Physical</v>
      </c>
      <c r="E2869" s="43">
        <f>IF(VLOOKUP(S2869,'DD-Lookup'!$J$6:$L$50,3,FALSE)="Monthly",(YEAR(AC2869)-YEAR(AB2869))*12+MONTH(AC2869)-MONTH(AB2869)+1,(AC2869-AB2869+1))</f>
        <v>1</v>
      </c>
      <c r="F2869" s="210">
        <f t="shared" si="225"/>
        <v>9207</v>
      </c>
      <c r="G2869" s="199">
        <v>1355229</v>
      </c>
      <c r="H2869" s="195">
        <v>37049.3835300926</v>
      </c>
      <c r="I2869" t="s">
        <v>3360</v>
      </c>
      <c r="M2869" t="s">
        <v>3341</v>
      </c>
      <c r="N2869" t="s">
        <v>3747</v>
      </c>
      <c r="O2869" t="s">
        <v>396</v>
      </c>
      <c r="P2869" s="196">
        <v>9207</v>
      </c>
      <c r="S2869" t="s">
        <v>3342</v>
      </c>
      <c r="T2869" t="s">
        <v>3557</v>
      </c>
      <c r="U2869" s="198">
        <v>3.5125000000000002</v>
      </c>
      <c r="V2869" t="s">
        <v>2446</v>
      </c>
      <c r="W2869" t="s">
        <v>2347</v>
      </c>
      <c r="X2869" t="s">
        <v>2484</v>
      </c>
      <c r="Y2869" t="s">
        <v>2469</v>
      </c>
      <c r="Z2869" t="s">
        <v>2995</v>
      </c>
      <c r="AA2869">
        <v>837490</v>
      </c>
      <c r="AB2869" s="195">
        <v>37050.875011574099</v>
      </c>
      <c r="AC2869" s="195">
        <v>37050.875011574099</v>
      </c>
    </row>
    <row r="2870" spans="1:29" x14ac:dyDescent="0.25">
      <c r="A2870" s="43" t="str">
        <f t="shared" si="221"/>
        <v>US Natural Gas Physical</v>
      </c>
      <c r="B2870" s="43" t="str">
        <f t="shared" si="222"/>
        <v>US</v>
      </c>
      <c r="C2870" s="43" t="str">
        <f t="shared" si="223"/>
        <v>Natural Gas</v>
      </c>
      <c r="D2870" s="43" t="str">
        <f t="shared" si="224"/>
        <v>Physical</v>
      </c>
      <c r="E2870" s="43">
        <f>IF(VLOOKUP(S2870,'DD-Lookup'!$J$6:$L$50,3,FALSE)="Monthly",(YEAR(AC2870)-YEAR(AB2870))*12+MONTH(AC2870)-MONTH(AB2870)+1,(AC2870-AB2870+1))</f>
        <v>1</v>
      </c>
      <c r="F2870" s="210">
        <f t="shared" si="225"/>
        <v>4721</v>
      </c>
      <c r="G2870" s="199">
        <v>1355230</v>
      </c>
      <c r="H2870" s="195">
        <v>37049.3835300926</v>
      </c>
      <c r="I2870" t="s">
        <v>2172</v>
      </c>
      <c r="M2870" t="s">
        <v>3341</v>
      </c>
      <c r="N2870" t="s">
        <v>3747</v>
      </c>
      <c r="O2870" t="s">
        <v>392</v>
      </c>
      <c r="Q2870" s="196">
        <v>4721</v>
      </c>
      <c r="S2870" t="s">
        <v>3342</v>
      </c>
      <c r="T2870" t="s">
        <v>3557</v>
      </c>
      <c r="U2870" s="198">
        <v>3.5449999999999999</v>
      </c>
      <c r="V2870" t="s">
        <v>3847</v>
      </c>
      <c r="W2870" t="s">
        <v>2498</v>
      </c>
      <c r="X2870" t="s">
        <v>2499</v>
      </c>
      <c r="Y2870" t="s">
        <v>2469</v>
      </c>
      <c r="Z2870" t="s">
        <v>2995</v>
      </c>
      <c r="AA2870">
        <v>837491</v>
      </c>
      <c r="AB2870" s="195">
        <v>37050.875011574099</v>
      </c>
      <c r="AC2870" s="195">
        <v>37050.875011574099</v>
      </c>
    </row>
    <row r="2871" spans="1:29" x14ac:dyDescent="0.25">
      <c r="A2871" s="43" t="str">
        <f t="shared" si="221"/>
        <v>US Natural Gas Financial</v>
      </c>
      <c r="B2871" s="43" t="str">
        <f t="shared" si="222"/>
        <v>US</v>
      </c>
      <c r="C2871" s="43" t="str">
        <f t="shared" si="223"/>
        <v>Natural Gas</v>
      </c>
      <c r="D2871" s="43" t="str">
        <f t="shared" si="224"/>
        <v>Financial</v>
      </c>
      <c r="E2871" s="43">
        <f>IF(VLOOKUP(S2871,'DD-Lookup'!$J$6:$L$50,3,FALSE)="Monthly",(YEAR(AC2871)-YEAR(AB2871))*12+MONTH(AC2871)-MONTH(AB2871)+1,(AC2871-AB2871+1))</f>
        <v>151</v>
      </c>
      <c r="F2871" s="210">
        <f t="shared" si="225"/>
        <v>755000</v>
      </c>
      <c r="G2871" s="199">
        <v>1355231</v>
      </c>
      <c r="H2871" s="195">
        <v>37049.383541666597</v>
      </c>
      <c r="I2871" t="s">
        <v>3360</v>
      </c>
      <c r="M2871" t="s">
        <v>3341</v>
      </c>
      <c r="N2871" t="s">
        <v>2281</v>
      </c>
      <c r="O2871" t="s">
        <v>2491</v>
      </c>
      <c r="P2871" s="196">
        <v>5000</v>
      </c>
      <c r="S2871" t="s">
        <v>3342</v>
      </c>
      <c r="T2871" t="s">
        <v>3557</v>
      </c>
      <c r="U2871" s="198">
        <v>4.2249999999999996</v>
      </c>
      <c r="V2871" t="s">
        <v>914</v>
      </c>
      <c r="W2871" t="s">
        <v>2853</v>
      </c>
      <c r="X2871" t="s">
        <v>2282</v>
      </c>
      <c r="Y2871" t="s">
        <v>3575</v>
      </c>
      <c r="Z2871" t="s">
        <v>2995</v>
      </c>
      <c r="AA2871" t="s">
        <v>915</v>
      </c>
      <c r="AB2871" s="195">
        <v>37196</v>
      </c>
      <c r="AC2871" s="195">
        <v>37346</v>
      </c>
    </row>
    <row r="2872" spans="1:29" x14ac:dyDescent="0.25">
      <c r="A2872" s="43" t="str">
        <f t="shared" si="221"/>
        <v xml:space="preserve"> Natural Gas Physical</v>
      </c>
      <c r="B2872" s="43" t="str">
        <f t="shared" si="222"/>
        <v/>
      </c>
      <c r="C2872" s="43" t="str">
        <f t="shared" si="223"/>
        <v>Natural Gas</v>
      </c>
      <c r="D2872" s="43" t="str">
        <f t="shared" si="224"/>
        <v>Physical</v>
      </c>
      <c r="E2872" s="43">
        <f>IF(VLOOKUP(S2872,'DD-Lookup'!$J$6:$L$50,3,FALSE)="Monthly",(YEAR(AC2872)-YEAR(AB2872))*12+MONTH(AC2872)-MONTH(AB2872)+1,(AC2872-AB2872+1))</f>
        <v>1</v>
      </c>
      <c r="F2872" s="210">
        <f t="shared" si="225"/>
        <v>5000</v>
      </c>
      <c r="G2872" s="199">
        <v>1355232</v>
      </c>
      <c r="H2872" s="195">
        <v>37049.383564814802</v>
      </c>
      <c r="I2872" t="s">
        <v>2422</v>
      </c>
      <c r="M2872" t="s">
        <v>3341</v>
      </c>
      <c r="N2872" t="s">
        <v>3104</v>
      </c>
      <c r="O2872" t="s">
        <v>706</v>
      </c>
      <c r="Q2872" s="196">
        <v>5000</v>
      </c>
      <c r="S2872" t="s">
        <v>3719</v>
      </c>
      <c r="T2872" t="s">
        <v>3105</v>
      </c>
      <c r="U2872" s="198">
        <v>4.34</v>
      </c>
      <c r="V2872" t="s">
        <v>3727</v>
      </c>
      <c r="W2872" t="s">
        <v>635</v>
      </c>
      <c r="X2872" t="s">
        <v>3106</v>
      </c>
      <c r="Y2872" t="s">
        <v>2469</v>
      </c>
      <c r="Z2872" t="s">
        <v>2996</v>
      </c>
      <c r="AA2872">
        <v>837492</v>
      </c>
      <c r="AB2872" s="195">
        <v>37050.875011574099</v>
      </c>
      <c r="AC2872" s="195">
        <v>37050.875011574099</v>
      </c>
    </row>
    <row r="2873" spans="1:29" x14ac:dyDescent="0.25">
      <c r="A2873" s="43" t="str">
        <f t="shared" si="221"/>
        <v>US Natural Gas Financial</v>
      </c>
      <c r="B2873" s="43" t="str">
        <f t="shared" si="222"/>
        <v>US</v>
      </c>
      <c r="C2873" s="43" t="str">
        <f t="shared" si="223"/>
        <v>Natural Gas</v>
      </c>
      <c r="D2873" s="43" t="str">
        <f t="shared" si="224"/>
        <v>Financial</v>
      </c>
      <c r="E2873" s="43">
        <f>IF(VLOOKUP(S2873,'DD-Lookup'!$J$6:$L$50,3,FALSE)="Monthly",(YEAR(AC2873)-YEAR(AB2873))*12+MONTH(AC2873)-MONTH(AB2873)+1,(AC2873-AB2873+1))</f>
        <v>23</v>
      </c>
      <c r="F2873" s="210">
        <f t="shared" si="225"/>
        <v>230000</v>
      </c>
      <c r="G2873" s="199">
        <v>1355233</v>
      </c>
      <c r="H2873" s="195">
        <v>37049.383599537003</v>
      </c>
      <c r="I2873" t="s">
        <v>2472</v>
      </c>
      <c r="M2873" t="s">
        <v>3341</v>
      </c>
      <c r="N2873" t="s">
        <v>2281</v>
      </c>
      <c r="O2873" t="s">
        <v>2157</v>
      </c>
      <c r="Q2873" s="196">
        <v>10000</v>
      </c>
      <c r="S2873" t="s">
        <v>3342</v>
      </c>
      <c r="T2873" t="s">
        <v>3557</v>
      </c>
      <c r="U2873" s="198">
        <v>3.51</v>
      </c>
      <c r="V2873" t="s">
        <v>4160</v>
      </c>
      <c r="W2873" t="s">
        <v>3333</v>
      </c>
      <c r="X2873" t="s">
        <v>3334</v>
      </c>
      <c r="Y2873" t="s">
        <v>3575</v>
      </c>
      <c r="Z2873" t="s">
        <v>2995</v>
      </c>
      <c r="AA2873" t="s">
        <v>916</v>
      </c>
      <c r="AB2873" s="195">
        <v>37050.875011574099</v>
      </c>
      <c r="AC2873" s="195">
        <v>37072.875011574099</v>
      </c>
    </row>
    <row r="2874" spans="1:29" x14ac:dyDescent="0.25">
      <c r="A2874" s="43" t="str">
        <f t="shared" si="221"/>
        <v>US Crude Financial</v>
      </c>
      <c r="B2874" s="43" t="str">
        <f t="shared" si="222"/>
        <v>US</v>
      </c>
      <c r="C2874" s="43" t="str">
        <f t="shared" si="223"/>
        <v>Crude</v>
      </c>
      <c r="D2874" s="43" t="str">
        <f t="shared" si="224"/>
        <v>Financial</v>
      </c>
      <c r="E2874" s="43">
        <f>IF(VLOOKUP(S2874,'DD-Lookup'!$J$6:$L$50,3,FALSE)="Monthly",(YEAR(AC2874)-YEAR(AB2874))*12+MONTH(AC2874)-MONTH(AB2874)+1,(AC2874-AB2874+1))</f>
        <v>1</v>
      </c>
      <c r="F2874" s="210">
        <f t="shared" si="225"/>
        <v>50000</v>
      </c>
      <c r="G2874" s="199">
        <v>1355234</v>
      </c>
      <c r="H2874" s="195">
        <v>37049.3836226852</v>
      </c>
      <c r="I2874" t="s">
        <v>2652</v>
      </c>
      <c r="M2874" t="s">
        <v>3437</v>
      </c>
      <c r="N2874" t="s">
        <v>2653</v>
      </c>
      <c r="O2874" t="s">
        <v>3359</v>
      </c>
      <c r="Q2874" s="196">
        <v>50000</v>
      </c>
      <c r="S2874" t="s">
        <v>3347</v>
      </c>
      <c r="T2874" t="s">
        <v>3557</v>
      </c>
      <c r="U2874" s="198">
        <v>27.74</v>
      </c>
      <c r="V2874" t="s">
        <v>2654</v>
      </c>
      <c r="W2874" t="s">
        <v>2655</v>
      </c>
      <c r="X2874" t="s">
        <v>2656</v>
      </c>
      <c r="Y2874" t="s">
        <v>2778</v>
      </c>
      <c r="Z2874" t="s">
        <v>2995</v>
      </c>
      <c r="AA2874">
        <v>115494</v>
      </c>
      <c r="AB2874" s="195">
        <v>37073</v>
      </c>
      <c r="AC2874" s="195">
        <v>37103</v>
      </c>
    </row>
    <row r="2875" spans="1:29" x14ac:dyDescent="0.25">
      <c r="A2875" s="43" t="str">
        <f t="shared" si="221"/>
        <v>US Natural Gas Physical</v>
      </c>
      <c r="B2875" s="43" t="str">
        <f t="shared" si="222"/>
        <v>US</v>
      </c>
      <c r="C2875" s="43" t="str">
        <f t="shared" si="223"/>
        <v>Natural Gas</v>
      </c>
      <c r="D2875" s="43" t="str">
        <f t="shared" si="224"/>
        <v>Physical</v>
      </c>
      <c r="E2875" s="43">
        <f>IF(VLOOKUP(S2875,'DD-Lookup'!$J$6:$L$50,3,FALSE)="Monthly",(YEAR(AC2875)-YEAR(AB2875))*12+MONTH(AC2875)-MONTH(AB2875)+1,(AC2875-AB2875+1))</f>
        <v>1</v>
      </c>
      <c r="F2875" s="210">
        <f t="shared" si="225"/>
        <v>3000</v>
      </c>
      <c r="G2875" s="199">
        <v>1355235</v>
      </c>
      <c r="H2875" s="195">
        <v>37049.383645833303</v>
      </c>
      <c r="I2875" t="s">
        <v>3644</v>
      </c>
      <c r="M2875" t="s">
        <v>3341</v>
      </c>
      <c r="N2875" t="s">
        <v>3747</v>
      </c>
      <c r="O2875" t="s">
        <v>399</v>
      </c>
      <c r="P2875" s="196">
        <v>3000</v>
      </c>
      <c r="S2875" t="s">
        <v>3342</v>
      </c>
      <c r="T2875" t="s">
        <v>3557</v>
      </c>
      <c r="U2875" s="198">
        <v>3.5024999999999999</v>
      </c>
      <c r="V2875" t="s">
        <v>3654</v>
      </c>
      <c r="W2875" t="s">
        <v>2347</v>
      </c>
      <c r="X2875" t="s">
        <v>2484</v>
      </c>
      <c r="Y2875" t="s">
        <v>2469</v>
      </c>
      <c r="Z2875" t="s">
        <v>2995</v>
      </c>
      <c r="AA2875">
        <v>837493</v>
      </c>
      <c r="AB2875" s="195">
        <v>37050.875011574099</v>
      </c>
      <c r="AC2875" s="195">
        <v>37050.875011574099</v>
      </c>
    </row>
    <row r="2876" spans="1:29" x14ac:dyDescent="0.25">
      <c r="A2876" s="43" t="str">
        <f t="shared" si="221"/>
        <v>US Natural Gas Physical</v>
      </c>
      <c r="B2876" s="43" t="str">
        <f t="shared" si="222"/>
        <v>US</v>
      </c>
      <c r="C2876" s="43" t="str">
        <f t="shared" si="223"/>
        <v>Natural Gas</v>
      </c>
      <c r="D2876" s="43" t="str">
        <f t="shared" si="224"/>
        <v>Physical</v>
      </c>
      <c r="E2876" s="43">
        <f>IF(VLOOKUP(S2876,'DD-Lookup'!$J$6:$L$50,3,FALSE)="Monthly",(YEAR(AC2876)-YEAR(AB2876))*12+MONTH(AC2876)-MONTH(AB2876)+1,(AC2876-AB2876+1))</f>
        <v>1</v>
      </c>
      <c r="F2876" s="210">
        <f t="shared" si="225"/>
        <v>10000</v>
      </c>
      <c r="G2876" s="199">
        <v>1355236</v>
      </c>
      <c r="H2876" s="195">
        <v>37049.383657407401</v>
      </c>
      <c r="I2876" t="s">
        <v>3100</v>
      </c>
      <c r="M2876" t="s">
        <v>3341</v>
      </c>
      <c r="N2876" t="s">
        <v>3747</v>
      </c>
      <c r="O2876" t="s">
        <v>505</v>
      </c>
      <c r="Q2876" s="196">
        <v>10000</v>
      </c>
      <c r="S2876" t="s">
        <v>3342</v>
      </c>
      <c r="T2876" t="s">
        <v>3557</v>
      </c>
      <c r="U2876" s="198">
        <v>3.52</v>
      </c>
      <c r="V2876" t="s">
        <v>2228</v>
      </c>
      <c r="W2876" t="s">
        <v>2323</v>
      </c>
      <c r="X2876" t="s">
        <v>2204</v>
      </c>
      <c r="Y2876" t="s">
        <v>2469</v>
      </c>
      <c r="Z2876" t="s">
        <v>2995</v>
      </c>
      <c r="AA2876">
        <v>837494</v>
      </c>
      <c r="AB2876" s="195">
        <v>37050.875011574099</v>
      </c>
      <c r="AC2876" s="195">
        <v>37050.875011574099</v>
      </c>
    </row>
    <row r="2877" spans="1:29" x14ac:dyDescent="0.25">
      <c r="A2877" s="43" t="str">
        <f t="shared" si="221"/>
        <v>US Natural Gas Physical</v>
      </c>
      <c r="B2877" s="43" t="str">
        <f t="shared" si="222"/>
        <v>US</v>
      </c>
      <c r="C2877" s="43" t="str">
        <f t="shared" si="223"/>
        <v>Natural Gas</v>
      </c>
      <c r="D2877" s="43" t="str">
        <f t="shared" si="224"/>
        <v>Physical</v>
      </c>
      <c r="E2877" s="43">
        <f>IF(VLOOKUP(S2877,'DD-Lookup'!$J$6:$L$50,3,FALSE)="Monthly",(YEAR(AC2877)-YEAR(AB2877))*12+MONTH(AC2877)-MONTH(AB2877)+1,(AC2877-AB2877+1))</f>
        <v>1</v>
      </c>
      <c r="F2877" s="210">
        <f t="shared" si="225"/>
        <v>5300</v>
      </c>
      <c r="G2877" s="199">
        <v>1355237</v>
      </c>
      <c r="H2877" s="195">
        <v>37049.383680555598</v>
      </c>
      <c r="I2877" t="s">
        <v>2430</v>
      </c>
      <c r="M2877" t="s">
        <v>3341</v>
      </c>
      <c r="N2877" t="s">
        <v>3747</v>
      </c>
      <c r="O2877" t="s">
        <v>1631</v>
      </c>
      <c r="P2877" s="196">
        <v>5300</v>
      </c>
      <c r="S2877" t="s">
        <v>3342</v>
      </c>
      <c r="T2877" t="s">
        <v>3557</v>
      </c>
      <c r="U2877" s="198">
        <v>3.6675</v>
      </c>
      <c r="V2877" t="s">
        <v>3354</v>
      </c>
      <c r="W2877" t="s">
        <v>2366</v>
      </c>
      <c r="X2877" t="s">
        <v>2420</v>
      </c>
      <c r="Y2877" t="s">
        <v>2469</v>
      </c>
      <c r="Z2877" t="s">
        <v>2995</v>
      </c>
      <c r="AA2877">
        <v>837495</v>
      </c>
      <c r="AB2877" s="195">
        <v>37050.875011574099</v>
      </c>
      <c r="AC2877" s="195">
        <v>37050.875011574099</v>
      </c>
    </row>
    <row r="2878" spans="1:29" x14ac:dyDescent="0.25">
      <c r="A2878" s="43" t="str">
        <f t="shared" si="221"/>
        <v>US Natural Gas Physical</v>
      </c>
      <c r="B2878" s="43" t="str">
        <f t="shared" si="222"/>
        <v>US</v>
      </c>
      <c r="C2878" s="43" t="str">
        <f t="shared" si="223"/>
        <v>Natural Gas</v>
      </c>
      <c r="D2878" s="43" t="str">
        <f t="shared" si="224"/>
        <v>Physical</v>
      </c>
      <c r="E2878" s="43">
        <f>IF(VLOOKUP(S2878,'DD-Lookup'!$J$6:$L$50,3,FALSE)="Monthly",(YEAR(AC2878)-YEAR(AB2878))*12+MONTH(AC2878)-MONTH(AB2878)+1,(AC2878-AB2878+1))</f>
        <v>1</v>
      </c>
      <c r="F2878" s="210">
        <f t="shared" si="225"/>
        <v>1654</v>
      </c>
      <c r="G2878" s="199">
        <v>1355238</v>
      </c>
      <c r="H2878" s="195">
        <v>37049.383692129602</v>
      </c>
      <c r="I2878" t="s">
        <v>3087</v>
      </c>
      <c r="M2878" t="s">
        <v>3341</v>
      </c>
      <c r="N2878" t="s">
        <v>3747</v>
      </c>
      <c r="O2878" t="s">
        <v>559</v>
      </c>
      <c r="P2878" s="196">
        <v>1654</v>
      </c>
      <c r="S2878" t="s">
        <v>3342</v>
      </c>
      <c r="T2878" t="s">
        <v>3557</v>
      </c>
      <c r="U2878" s="198">
        <v>3.6475</v>
      </c>
      <c r="V2878" t="s">
        <v>2295</v>
      </c>
      <c r="W2878" t="s">
        <v>2467</v>
      </c>
      <c r="X2878" t="s">
        <v>2468</v>
      </c>
      <c r="Y2878" t="s">
        <v>2469</v>
      </c>
      <c r="Z2878" t="s">
        <v>2995</v>
      </c>
      <c r="AA2878">
        <v>837496</v>
      </c>
      <c r="AB2878" s="195">
        <v>37050.875011574099</v>
      </c>
      <c r="AC2878" s="195">
        <v>37050.875011574099</v>
      </c>
    </row>
    <row r="2879" spans="1:29" x14ac:dyDescent="0.25">
      <c r="A2879" s="43" t="str">
        <f t="shared" si="221"/>
        <v>US Natural Gas Physical</v>
      </c>
      <c r="B2879" s="43" t="str">
        <f t="shared" si="222"/>
        <v>US</v>
      </c>
      <c r="C2879" s="43" t="str">
        <f t="shared" si="223"/>
        <v>Natural Gas</v>
      </c>
      <c r="D2879" s="43" t="str">
        <f t="shared" si="224"/>
        <v>Physical</v>
      </c>
      <c r="E2879" s="43">
        <f>IF(VLOOKUP(S2879,'DD-Lookup'!$J$6:$L$50,3,FALSE)="Monthly",(YEAR(AC2879)-YEAR(AB2879))*12+MONTH(AC2879)-MONTH(AB2879)+1,(AC2879-AB2879+1))</f>
        <v>1</v>
      </c>
      <c r="F2879" s="210">
        <f t="shared" si="225"/>
        <v>5000</v>
      </c>
      <c r="G2879" s="199">
        <v>1355241</v>
      </c>
      <c r="H2879" s="195">
        <v>37049.3837152778</v>
      </c>
      <c r="I2879" t="s">
        <v>2527</v>
      </c>
      <c r="M2879" t="s">
        <v>3341</v>
      </c>
      <c r="N2879" t="s">
        <v>3747</v>
      </c>
      <c r="O2879" t="s">
        <v>396</v>
      </c>
      <c r="Q2879" s="196">
        <v>5000</v>
      </c>
      <c r="S2879" t="s">
        <v>3342</v>
      </c>
      <c r="T2879" t="s">
        <v>3557</v>
      </c>
      <c r="U2879" s="198">
        <v>3.5125000000000002</v>
      </c>
      <c r="V2879" t="s">
        <v>2349</v>
      </c>
      <c r="W2879" t="s">
        <v>2347</v>
      </c>
      <c r="X2879" t="s">
        <v>2484</v>
      </c>
      <c r="Y2879" t="s">
        <v>2469</v>
      </c>
      <c r="Z2879" t="s">
        <v>2995</v>
      </c>
      <c r="AA2879">
        <v>837497</v>
      </c>
      <c r="AB2879" s="195">
        <v>37050.875011574099</v>
      </c>
      <c r="AC2879" s="195">
        <v>37050.875011574099</v>
      </c>
    </row>
    <row r="2880" spans="1:29" x14ac:dyDescent="0.25">
      <c r="A2880" s="43" t="str">
        <f t="shared" si="221"/>
        <v>US Natural Gas Financial</v>
      </c>
      <c r="B2880" s="43" t="str">
        <f t="shared" si="222"/>
        <v>US</v>
      </c>
      <c r="C2880" s="43" t="str">
        <f t="shared" si="223"/>
        <v>Natural Gas</v>
      </c>
      <c r="D2880" s="43" t="str">
        <f t="shared" si="224"/>
        <v>Financial</v>
      </c>
      <c r="E2880" s="43">
        <f>IF(VLOOKUP(S2880,'DD-Lookup'!$J$6:$L$50,3,FALSE)="Monthly",(YEAR(AC2880)-YEAR(AB2880))*12+MONTH(AC2880)-MONTH(AB2880)+1,(AC2880-AB2880+1))</f>
        <v>30</v>
      </c>
      <c r="F2880" s="210">
        <f t="shared" si="225"/>
        <v>300000</v>
      </c>
      <c r="G2880" s="199">
        <v>1355243</v>
      </c>
      <c r="H2880" s="195">
        <v>37049.383750000001</v>
      </c>
      <c r="I2880" t="s">
        <v>2363</v>
      </c>
      <c r="J2880" t="s">
        <v>917</v>
      </c>
      <c r="K2880" t="s">
        <v>2272</v>
      </c>
      <c r="M2880" t="s">
        <v>3341</v>
      </c>
      <c r="N2880" t="s">
        <v>2281</v>
      </c>
      <c r="O2880" t="s">
        <v>3110</v>
      </c>
      <c r="Q2880" s="196">
        <v>10000</v>
      </c>
      <c r="S2880" t="s">
        <v>3342</v>
      </c>
      <c r="T2880" t="s">
        <v>3557</v>
      </c>
      <c r="U2880" s="198">
        <v>3.8975</v>
      </c>
      <c r="V2880" t="s">
        <v>918</v>
      </c>
      <c r="W2880" t="s">
        <v>2853</v>
      </c>
      <c r="X2880" t="s">
        <v>2282</v>
      </c>
      <c r="Y2880" t="s">
        <v>3575</v>
      </c>
      <c r="Z2880" t="s">
        <v>2995</v>
      </c>
      <c r="AA2880" t="s">
        <v>919</v>
      </c>
      <c r="AB2880" s="195">
        <v>37135.875</v>
      </c>
      <c r="AC2880" s="195">
        <v>37164.875</v>
      </c>
    </row>
    <row r="2881" spans="1:29" x14ac:dyDescent="0.25">
      <c r="A2881" s="43" t="str">
        <f t="shared" si="221"/>
        <v>US Natural Gas Physical</v>
      </c>
      <c r="B2881" s="43" t="str">
        <f t="shared" si="222"/>
        <v>US</v>
      </c>
      <c r="C2881" s="43" t="str">
        <f t="shared" si="223"/>
        <v>Natural Gas</v>
      </c>
      <c r="D2881" s="43" t="str">
        <f t="shared" si="224"/>
        <v>Physical</v>
      </c>
      <c r="E2881" s="43">
        <f>IF(VLOOKUP(S2881,'DD-Lookup'!$J$6:$L$50,3,FALSE)="Monthly",(YEAR(AC2881)-YEAR(AB2881))*12+MONTH(AC2881)-MONTH(AB2881)+1,(AC2881-AB2881+1))</f>
        <v>1</v>
      </c>
      <c r="F2881" s="210">
        <f t="shared" si="225"/>
        <v>50000</v>
      </c>
      <c r="G2881" s="199">
        <v>1355242</v>
      </c>
      <c r="H2881" s="195">
        <v>37049.383750000001</v>
      </c>
      <c r="I2881" t="s">
        <v>2527</v>
      </c>
      <c r="M2881" t="s">
        <v>3341</v>
      </c>
      <c r="N2881" t="s">
        <v>3747</v>
      </c>
      <c r="O2881" t="s">
        <v>396</v>
      </c>
      <c r="Q2881" s="196">
        <v>50000</v>
      </c>
      <c r="S2881" t="s">
        <v>3342</v>
      </c>
      <c r="T2881" t="s">
        <v>3557</v>
      </c>
      <c r="U2881" s="198">
        <v>3.5175000000000001</v>
      </c>
      <c r="V2881" t="s">
        <v>2349</v>
      </c>
      <c r="W2881" t="s">
        <v>2347</v>
      </c>
      <c r="X2881" t="s">
        <v>2484</v>
      </c>
      <c r="Y2881" t="s">
        <v>2469</v>
      </c>
      <c r="Z2881" t="s">
        <v>2995</v>
      </c>
      <c r="AA2881">
        <v>837498</v>
      </c>
      <c r="AB2881" s="195">
        <v>37050.875011574099</v>
      </c>
      <c r="AC2881" s="195">
        <v>37050.875011574099</v>
      </c>
    </row>
    <row r="2882" spans="1:29" x14ac:dyDescent="0.25">
      <c r="A2882" s="43" t="str">
        <f t="shared" si="221"/>
        <v>US Natural Gas Physical</v>
      </c>
      <c r="B2882" s="43" t="str">
        <f t="shared" si="222"/>
        <v>US</v>
      </c>
      <c r="C2882" s="43" t="str">
        <f t="shared" si="223"/>
        <v>Natural Gas</v>
      </c>
      <c r="D2882" s="43" t="str">
        <f t="shared" si="224"/>
        <v>Physical</v>
      </c>
      <c r="E2882" s="43">
        <f>IF(VLOOKUP(S2882,'DD-Lookup'!$J$6:$L$50,3,FALSE)="Monthly",(YEAR(AC2882)-YEAR(AB2882))*12+MONTH(AC2882)-MONTH(AB2882)+1,(AC2882-AB2882+1))</f>
        <v>1</v>
      </c>
      <c r="F2882" s="210">
        <f t="shared" si="225"/>
        <v>10000</v>
      </c>
      <c r="G2882" s="199">
        <v>1355246</v>
      </c>
      <c r="H2882" s="195">
        <v>37049.383773148104</v>
      </c>
      <c r="I2882" t="s">
        <v>2172</v>
      </c>
      <c r="M2882" t="s">
        <v>3341</v>
      </c>
      <c r="N2882" t="s">
        <v>3747</v>
      </c>
      <c r="O2882" t="s">
        <v>464</v>
      </c>
      <c r="P2882" s="196">
        <v>10000</v>
      </c>
      <c r="S2882" t="s">
        <v>3342</v>
      </c>
      <c r="T2882" t="s">
        <v>3557</v>
      </c>
      <c r="U2882" s="198">
        <v>3.78</v>
      </c>
      <c r="V2882" t="s">
        <v>3847</v>
      </c>
      <c r="W2882" t="s">
        <v>2509</v>
      </c>
      <c r="X2882" t="s">
        <v>2510</v>
      </c>
      <c r="Y2882" t="s">
        <v>2469</v>
      </c>
      <c r="Z2882" t="s">
        <v>2995</v>
      </c>
      <c r="AA2882">
        <v>837499</v>
      </c>
      <c r="AB2882" s="195">
        <v>37050.875011574099</v>
      </c>
      <c r="AC2882" s="195">
        <v>37050.875011574099</v>
      </c>
    </row>
    <row r="2883" spans="1:29" x14ac:dyDescent="0.25">
      <c r="A2883" s="43" t="str">
        <f t="shared" si="221"/>
        <v>US Natural Gas Financial</v>
      </c>
      <c r="B2883" s="43" t="str">
        <f t="shared" si="222"/>
        <v>US</v>
      </c>
      <c r="C2883" s="43" t="str">
        <f t="shared" si="223"/>
        <v>Natural Gas</v>
      </c>
      <c r="D2883" s="43" t="str">
        <f t="shared" si="224"/>
        <v>Financial</v>
      </c>
      <c r="E2883" s="43">
        <f>IF(VLOOKUP(S2883,'DD-Lookup'!$J$6:$L$50,3,FALSE)="Monthly",(YEAR(AC2883)-YEAR(AB2883))*12+MONTH(AC2883)-MONTH(AB2883)+1,(AC2883-AB2883+1))</f>
        <v>23</v>
      </c>
      <c r="F2883" s="210">
        <f t="shared" si="225"/>
        <v>345000</v>
      </c>
      <c r="G2883" s="199">
        <v>1355247</v>
      </c>
      <c r="H2883" s="195">
        <v>37049.383784722202</v>
      </c>
      <c r="I2883" t="s">
        <v>2472</v>
      </c>
      <c r="M2883" t="s">
        <v>3341</v>
      </c>
      <c r="N2883" t="s">
        <v>2281</v>
      </c>
      <c r="O2883" t="s">
        <v>2707</v>
      </c>
      <c r="P2883" s="196">
        <v>15000</v>
      </c>
      <c r="S2883" t="s">
        <v>3342</v>
      </c>
      <c r="T2883" t="s">
        <v>3557</v>
      </c>
      <c r="U2883" s="198">
        <v>3.68</v>
      </c>
      <c r="V2883" t="s">
        <v>3879</v>
      </c>
      <c r="W2883" t="s">
        <v>2376</v>
      </c>
      <c r="X2883" t="s">
        <v>435</v>
      </c>
      <c r="Y2883" t="s">
        <v>3575</v>
      </c>
      <c r="Z2883" t="s">
        <v>2995</v>
      </c>
      <c r="AA2883" t="s">
        <v>920</v>
      </c>
      <c r="AB2883" s="195">
        <v>37050.875011574099</v>
      </c>
      <c r="AC2883" s="195">
        <v>37072.875011574099</v>
      </c>
    </row>
    <row r="2884" spans="1:29" x14ac:dyDescent="0.25">
      <c r="A2884" s="43" t="str">
        <f t="shared" si="221"/>
        <v>US Natural Gas Physical</v>
      </c>
      <c r="B2884" s="43" t="str">
        <f t="shared" si="222"/>
        <v>US</v>
      </c>
      <c r="C2884" s="43" t="str">
        <f t="shared" si="223"/>
        <v>Natural Gas</v>
      </c>
      <c r="D2884" s="43" t="str">
        <f t="shared" si="224"/>
        <v>Physical</v>
      </c>
      <c r="E2884" s="43">
        <f>IF(VLOOKUP(S2884,'DD-Lookup'!$J$6:$L$50,3,FALSE)="Monthly",(YEAR(AC2884)-YEAR(AB2884))*12+MONTH(AC2884)-MONTH(AB2884)+1,(AC2884-AB2884+1))</f>
        <v>1</v>
      </c>
      <c r="F2884" s="210">
        <f t="shared" si="225"/>
        <v>10000</v>
      </c>
      <c r="G2884" s="199">
        <v>1355248</v>
      </c>
      <c r="H2884" s="195">
        <v>37049.383807870399</v>
      </c>
      <c r="I2884" t="s">
        <v>2254</v>
      </c>
      <c r="M2884" t="s">
        <v>3341</v>
      </c>
      <c r="N2884" t="s">
        <v>3747</v>
      </c>
      <c r="O2884" t="s">
        <v>379</v>
      </c>
      <c r="Q2884" s="196">
        <v>10000</v>
      </c>
      <c r="S2884" t="s">
        <v>3342</v>
      </c>
      <c r="T2884" t="s">
        <v>3557</v>
      </c>
      <c r="U2884" s="198">
        <v>3.68</v>
      </c>
      <c r="V2884" t="s">
        <v>2489</v>
      </c>
      <c r="W2884" t="s">
        <v>2467</v>
      </c>
      <c r="X2884" t="s">
        <v>2468</v>
      </c>
      <c r="Y2884" t="s">
        <v>2469</v>
      </c>
      <c r="Z2884" t="s">
        <v>2995</v>
      </c>
      <c r="AA2884">
        <v>837500</v>
      </c>
      <c r="AB2884" s="195">
        <v>37050.875011574099</v>
      </c>
      <c r="AC2884" s="195">
        <v>37050.875011574099</v>
      </c>
    </row>
    <row r="2885" spans="1:29" x14ac:dyDescent="0.25">
      <c r="A2885" s="43" t="str">
        <f t="shared" si="221"/>
        <v>US Natural Gas Physical</v>
      </c>
      <c r="B2885" s="43" t="str">
        <f t="shared" si="222"/>
        <v>US</v>
      </c>
      <c r="C2885" s="43" t="str">
        <f t="shared" si="223"/>
        <v>Natural Gas</v>
      </c>
      <c r="D2885" s="43" t="str">
        <f t="shared" si="224"/>
        <v>Physical</v>
      </c>
      <c r="E2885" s="43">
        <f>IF(VLOOKUP(S2885,'DD-Lookup'!$J$6:$L$50,3,FALSE)="Monthly",(YEAR(AC2885)-YEAR(AB2885))*12+MONTH(AC2885)-MONTH(AB2885)+1,(AC2885-AB2885+1))</f>
        <v>1</v>
      </c>
      <c r="F2885" s="210">
        <f t="shared" si="225"/>
        <v>14000</v>
      </c>
      <c r="G2885" s="199">
        <v>1355250</v>
      </c>
      <c r="H2885" s="195">
        <v>37049.383842592499</v>
      </c>
      <c r="I2885" t="s">
        <v>2456</v>
      </c>
      <c r="M2885" t="s">
        <v>3341</v>
      </c>
      <c r="N2885" t="s">
        <v>3747</v>
      </c>
      <c r="O2885" t="s">
        <v>1624</v>
      </c>
      <c r="P2885" s="196">
        <v>14000</v>
      </c>
      <c r="S2885" t="s">
        <v>3342</v>
      </c>
      <c r="T2885" t="s">
        <v>3557</v>
      </c>
      <c r="U2885" s="198">
        <v>3.5750000000000002</v>
      </c>
      <c r="V2885" t="s">
        <v>2226</v>
      </c>
      <c r="W2885" t="s">
        <v>2366</v>
      </c>
      <c r="X2885" t="s">
        <v>3093</v>
      </c>
      <c r="Y2885" t="s">
        <v>2469</v>
      </c>
      <c r="Z2885" t="s">
        <v>2995</v>
      </c>
      <c r="AA2885">
        <v>837501</v>
      </c>
      <c r="AB2885" s="195">
        <v>37050.875011574099</v>
      </c>
      <c r="AC2885" s="195">
        <v>37050.875011574099</v>
      </c>
    </row>
    <row r="2886" spans="1:29" x14ac:dyDescent="0.25">
      <c r="A2886" s="43" t="str">
        <f t="shared" si="221"/>
        <v>US Natural Gas Physical</v>
      </c>
      <c r="B2886" s="43" t="str">
        <f t="shared" si="222"/>
        <v>US</v>
      </c>
      <c r="C2886" s="43" t="str">
        <f t="shared" si="223"/>
        <v>Natural Gas</v>
      </c>
      <c r="D2886" s="43" t="str">
        <f t="shared" si="224"/>
        <v>Physical</v>
      </c>
      <c r="E2886" s="43">
        <f>IF(VLOOKUP(S2886,'DD-Lookup'!$J$6:$L$50,3,FALSE)="Monthly",(YEAR(AC2886)-YEAR(AB2886))*12+MONTH(AC2886)-MONTH(AB2886)+1,(AC2886-AB2886+1))</f>
        <v>1</v>
      </c>
      <c r="F2886" s="210">
        <f t="shared" si="225"/>
        <v>20000</v>
      </c>
      <c r="G2886" s="199">
        <v>1355251</v>
      </c>
      <c r="H2886" s="195">
        <v>37049.383854166699</v>
      </c>
      <c r="I2886" t="s">
        <v>2483</v>
      </c>
      <c r="M2886" t="s">
        <v>3341</v>
      </c>
      <c r="N2886" t="s">
        <v>3747</v>
      </c>
      <c r="O2886" t="s">
        <v>1624</v>
      </c>
      <c r="Q2886" s="196">
        <v>20000</v>
      </c>
      <c r="S2886" t="s">
        <v>3342</v>
      </c>
      <c r="T2886" t="s">
        <v>3557</v>
      </c>
      <c r="U2886" s="198">
        <v>3.58</v>
      </c>
      <c r="V2886" t="s">
        <v>3473</v>
      </c>
      <c r="W2886" t="s">
        <v>2366</v>
      </c>
      <c r="X2886" t="s">
        <v>3093</v>
      </c>
      <c r="Y2886" t="s">
        <v>2469</v>
      </c>
      <c r="Z2886" t="s">
        <v>2995</v>
      </c>
      <c r="AA2886">
        <v>837502</v>
      </c>
      <c r="AB2886" s="195">
        <v>37050.875011574099</v>
      </c>
      <c r="AC2886" s="195">
        <v>37050.875011574099</v>
      </c>
    </row>
    <row r="2887" spans="1:29" x14ac:dyDescent="0.25">
      <c r="A2887" s="43" t="str">
        <f t="shared" si="221"/>
        <v>US Crude Financial</v>
      </c>
      <c r="B2887" s="43" t="str">
        <f t="shared" si="222"/>
        <v>US</v>
      </c>
      <c r="C2887" s="43" t="str">
        <f t="shared" si="223"/>
        <v>Crude</v>
      </c>
      <c r="D2887" s="43" t="str">
        <f t="shared" si="224"/>
        <v>Financial</v>
      </c>
      <c r="E2887" s="43">
        <f>IF(VLOOKUP(S2887,'DD-Lookup'!$J$6:$L$50,3,FALSE)="Monthly",(YEAR(AC2887)-YEAR(AB2887))*12+MONTH(AC2887)-MONTH(AB2887)+1,(AC2887-AB2887+1))</f>
        <v>1</v>
      </c>
      <c r="F2887" s="210">
        <f t="shared" si="225"/>
        <v>50000</v>
      </c>
      <c r="G2887" s="199">
        <v>1355252</v>
      </c>
      <c r="H2887" s="195">
        <v>37049.383854166699</v>
      </c>
      <c r="I2887" t="s">
        <v>2652</v>
      </c>
      <c r="M2887" t="s">
        <v>3437</v>
      </c>
      <c r="N2887" t="s">
        <v>2653</v>
      </c>
      <c r="O2887" t="s">
        <v>3359</v>
      </c>
      <c r="Q2887" s="196">
        <v>50000</v>
      </c>
      <c r="S2887" t="s">
        <v>3347</v>
      </c>
      <c r="T2887" t="s">
        <v>3557</v>
      </c>
      <c r="U2887" s="198">
        <v>27.76</v>
      </c>
      <c r="V2887" t="s">
        <v>2654</v>
      </c>
      <c r="W2887" t="s">
        <v>2655</v>
      </c>
      <c r="X2887" t="s">
        <v>2656</v>
      </c>
      <c r="Y2887" t="s">
        <v>2778</v>
      </c>
      <c r="Z2887" t="s">
        <v>2995</v>
      </c>
      <c r="AA2887">
        <v>115495</v>
      </c>
      <c r="AB2887" s="195">
        <v>37073</v>
      </c>
      <c r="AC2887" s="195">
        <v>37103</v>
      </c>
    </row>
    <row r="2888" spans="1:29" x14ac:dyDescent="0.25">
      <c r="A2888" s="43" t="str">
        <f t="shared" si="221"/>
        <v xml:space="preserve"> Natural Gas Physical</v>
      </c>
      <c r="B2888" s="43" t="str">
        <f t="shared" si="222"/>
        <v/>
      </c>
      <c r="C2888" s="43" t="str">
        <f t="shared" si="223"/>
        <v>Natural Gas</v>
      </c>
      <c r="D2888" s="43" t="str">
        <f t="shared" si="224"/>
        <v>Physical</v>
      </c>
      <c r="E2888" s="43">
        <f>IF(VLOOKUP(S2888,'DD-Lookup'!$J$6:$L$50,3,FALSE)="Monthly",(YEAR(AC2888)-YEAR(AB2888))*12+MONTH(AC2888)-MONTH(AB2888)+1,(AC2888-AB2888+1))</f>
        <v>31</v>
      </c>
      <c r="F2888" s="210">
        <f t="shared" si="225"/>
        <v>155000</v>
      </c>
      <c r="G2888" s="199">
        <v>1355253</v>
      </c>
      <c r="H2888" s="195">
        <v>37049.3838888889</v>
      </c>
      <c r="I2888" t="s">
        <v>2244</v>
      </c>
      <c r="M2888" t="s">
        <v>3341</v>
      </c>
      <c r="N2888" t="s">
        <v>3104</v>
      </c>
      <c r="O2888" t="s">
        <v>3794</v>
      </c>
      <c r="Q2888" s="196">
        <v>5000</v>
      </c>
      <c r="S2888" t="s">
        <v>3719</v>
      </c>
      <c r="T2888" t="s">
        <v>3105</v>
      </c>
      <c r="U2888" s="198">
        <v>4.71</v>
      </c>
      <c r="V2888" t="s">
        <v>3169</v>
      </c>
      <c r="W2888" t="s">
        <v>2450</v>
      </c>
      <c r="X2888" t="s">
        <v>3106</v>
      </c>
      <c r="Y2888" t="s">
        <v>2469</v>
      </c>
      <c r="Z2888" t="s">
        <v>2996</v>
      </c>
      <c r="AA2888">
        <v>837503</v>
      </c>
      <c r="AB2888" s="195">
        <v>37073.875011574099</v>
      </c>
      <c r="AC2888" s="195">
        <v>37103.875011574099</v>
      </c>
    </row>
    <row r="2889" spans="1:29" x14ac:dyDescent="0.25">
      <c r="A2889" s="43" t="str">
        <f t="shared" si="221"/>
        <v>US Natural Gas Physical</v>
      </c>
      <c r="B2889" s="43" t="str">
        <f t="shared" si="222"/>
        <v>US</v>
      </c>
      <c r="C2889" s="43" t="str">
        <f t="shared" si="223"/>
        <v>Natural Gas</v>
      </c>
      <c r="D2889" s="43" t="str">
        <f t="shared" si="224"/>
        <v>Physical</v>
      </c>
      <c r="E2889" s="43">
        <f>IF(VLOOKUP(S2889,'DD-Lookup'!$J$6:$L$50,3,FALSE)="Monthly",(YEAR(AC2889)-YEAR(AB2889))*12+MONTH(AC2889)-MONTH(AB2889)+1,(AC2889-AB2889+1))</f>
        <v>1</v>
      </c>
      <c r="F2889" s="210">
        <f t="shared" si="225"/>
        <v>3333</v>
      </c>
      <c r="G2889" s="199">
        <v>1355254</v>
      </c>
      <c r="H2889" s="195">
        <v>37049.3839351852</v>
      </c>
      <c r="I2889" t="s">
        <v>2172</v>
      </c>
      <c r="M2889" t="s">
        <v>3341</v>
      </c>
      <c r="N2889" t="s">
        <v>3747</v>
      </c>
      <c r="O2889" t="s">
        <v>1623</v>
      </c>
      <c r="Q2889" s="196">
        <v>3333</v>
      </c>
      <c r="S2889" t="s">
        <v>3342</v>
      </c>
      <c r="T2889" t="s">
        <v>3557</v>
      </c>
      <c r="U2889" s="198">
        <v>3.8</v>
      </c>
      <c r="V2889" t="s">
        <v>3949</v>
      </c>
      <c r="W2889" t="s">
        <v>2190</v>
      </c>
      <c r="X2889" t="s">
        <v>2191</v>
      </c>
      <c r="Y2889" t="s">
        <v>2469</v>
      </c>
      <c r="Z2889" t="s">
        <v>2995</v>
      </c>
      <c r="AA2889">
        <v>837504</v>
      </c>
      <c r="AB2889" s="195">
        <v>37050.875011574099</v>
      </c>
      <c r="AC2889" s="195">
        <v>37050.875011574099</v>
      </c>
    </row>
    <row r="2890" spans="1:29" x14ac:dyDescent="0.25">
      <c r="A2890" s="43" t="str">
        <f t="shared" si="221"/>
        <v xml:space="preserve"> Natural Gas Physical</v>
      </c>
      <c r="B2890" s="43" t="str">
        <f t="shared" si="222"/>
        <v/>
      </c>
      <c r="C2890" s="43" t="str">
        <f t="shared" si="223"/>
        <v>Natural Gas</v>
      </c>
      <c r="D2890" s="43" t="str">
        <f t="shared" si="224"/>
        <v>Physical</v>
      </c>
      <c r="E2890" s="43">
        <f>IF(VLOOKUP(S2890,'DD-Lookup'!$J$6:$L$50,3,FALSE)="Monthly",(YEAR(AC2890)-YEAR(AB2890))*12+MONTH(AC2890)-MONTH(AB2890)+1,(AC2890-AB2890+1))</f>
        <v>1</v>
      </c>
      <c r="F2890" s="210">
        <f t="shared" si="225"/>
        <v>5000</v>
      </c>
      <c r="G2890" s="199">
        <v>1355255</v>
      </c>
      <c r="H2890" s="195">
        <v>37049.383946759299</v>
      </c>
      <c r="I2890" t="s">
        <v>2505</v>
      </c>
      <c r="M2890" t="s">
        <v>3341</v>
      </c>
      <c r="N2890" t="s">
        <v>3104</v>
      </c>
      <c r="O2890" t="s">
        <v>706</v>
      </c>
      <c r="Q2890" s="196">
        <v>5000</v>
      </c>
      <c r="S2890" t="s">
        <v>3719</v>
      </c>
      <c r="T2890" t="s">
        <v>3105</v>
      </c>
      <c r="U2890" s="198">
        <v>4.34</v>
      </c>
      <c r="V2890" t="s">
        <v>2198</v>
      </c>
      <c r="W2890" t="s">
        <v>635</v>
      </c>
      <c r="X2890" t="s">
        <v>3106</v>
      </c>
      <c r="Y2890" t="s">
        <v>2469</v>
      </c>
      <c r="Z2890" t="s">
        <v>2996</v>
      </c>
      <c r="AA2890">
        <v>837505</v>
      </c>
      <c r="AB2890" s="195">
        <v>37050.875011574099</v>
      </c>
      <c r="AC2890" s="195">
        <v>37050.875011574099</v>
      </c>
    </row>
    <row r="2891" spans="1:29" x14ac:dyDescent="0.25">
      <c r="A2891" s="43" t="str">
        <f t="shared" ref="A2891:A2954" si="226">B2891&amp;" "&amp;C2891&amp;" "&amp;D2891</f>
        <v>US Natural Gas Physical</v>
      </c>
      <c r="B2891" s="43" t="str">
        <f t="shared" ref="B2891:B2954" si="227">IF((LEFT(N2891,2)="US"),"US","")</f>
        <v>US</v>
      </c>
      <c r="C2891" s="43" t="str">
        <f t="shared" ref="C2891:C2954" si="228">M2891</f>
        <v>Natural Gas</v>
      </c>
      <c r="D2891" s="43" t="str">
        <f t="shared" ref="D2891:D2954" si="229">IF(ISNUMBER(FIND("Phy",N2891))=TRUE,"Physical","Financial")</f>
        <v>Physical</v>
      </c>
      <c r="E2891" s="43">
        <f>IF(VLOOKUP(S2891,'DD-Lookup'!$J$6:$L$50,3,FALSE)="Monthly",(YEAR(AC2891)-YEAR(AB2891))*12+MONTH(AC2891)-MONTH(AB2891)+1,(AC2891-AB2891+1))</f>
        <v>1</v>
      </c>
      <c r="F2891" s="210">
        <f t="shared" ref="F2891:F2954" si="230">E2891*SUM(P2891:Q2891)</f>
        <v>13131</v>
      </c>
      <c r="G2891" s="199">
        <v>1355256</v>
      </c>
      <c r="H2891" s="195">
        <v>37049.383958333303</v>
      </c>
      <c r="I2891" t="s">
        <v>3443</v>
      </c>
      <c r="M2891" t="s">
        <v>3341</v>
      </c>
      <c r="N2891" t="s">
        <v>3747</v>
      </c>
      <c r="O2891" t="s">
        <v>379</v>
      </c>
      <c r="Q2891" s="196">
        <v>13131</v>
      </c>
      <c r="S2891" t="s">
        <v>3342</v>
      </c>
      <c r="T2891" t="s">
        <v>3557</v>
      </c>
      <c r="U2891" s="198">
        <v>3.68</v>
      </c>
      <c r="V2891" t="s">
        <v>2346</v>
      </c>
      <c r="W2891" t="s">
        <v>2467</v>
      </c>
      <c r="X2891" t="s">
        <v>2468</v>
      </c>
      <c r="Y2891" t="s">
        <v>2469</v>
      </c>
      <c r="Z2891" t="s">
        <v>2995</v>
      </c>
      <c r="AA2891">
        <v>837506</v>
      </c>
      <c r="AB2891" s="195">
        <v>37050.875011574099</v>
      </c>
      <c r="AC2891" s="195">
        <v>37050.875011574099</v>
      </c>
    </row>
    <row r="2892" spans="1:29" x14ac:dyDescent="0.25">
      <c r="A2892" s="43" t="str">
        <f t="shared" si="226"/>
        <v>US Natural Gas Financial</v>
      </c>
      <c r="B2892" s="43" t="str">
        <f t="shared" si="227"/>
        <v>US</v>
      </c>
      <c r="C2892" s="43" t="str">
        <f t="shared" si="228"/>
        <v>Natural Gas</v>
      </c>
      <c r="D2892" s="43" t="str">
        <f t="shared" si="229"/>
        <v>Financial</v>
      </c>
      <c r="E2892" s="43">
        <f>IF(VLOOKUP(S2892,'DD-Lookup'!$J$6:$L$50,3,FALSE)="Monthly",(YEAR(AC2892)-YEAR(AB2892))*12+MONTH(AC2892)-MONTH(AB2892)+1,(AC2892-AB2892+1))</f>
        <v>31</v>
      </c>
      <c r="F2892" s="210">
        <f t="shared" si="230"/>
        <v>310000</v>
      </c>
      <c r="G2892" s="199">
        <v>1355258</v>
      </c>
      <c r="H2892" s="195">
        <v>37049.384016203701</v>
      </c>
      <c r="I2892" t="s">
        <v>2507</v>
      </c>
      <c r="M2892" t="s">
        <v>3341</v>
      </c>
      <c r="N2892" t="s">
        <v>2281</v>
      </c>
      <c r="O2892" t="s">
        <v>2475</v>
      </c>
      <c r="P2892" s="196">
        <v>10000</v>
      </c>
      <c r="S2892" t="s">
        <v>3342</v>
      </c>
      <c r="T2892" t="s">
        <v>3557</v>
      </c>
      <c r="U2892" s="198">
        <v>3.76</v>
      </c>
      <c r="V2892" t="s">
        <v>1644</v>
      </c>
      <c r="W2892" t="s">
        <v>2853</v>
      </c>
      <c r="X2892" t="s">
        <v>2282</v>
      </c>
      <c r="Y2892" t="s">
        <v>3575</v>
      </c>
      <c r="Z2892" t="s">
        <v>2995</v>
      </c>
      <c r="AA2892" t="s">
        <v>921</v>
      </c>
      <c r="AB2892" s="195">
        <v>37073.875</v>
      </c>
      <c r="AC2892" s="195">
        <v>37103.875</v>
      </c>
    </row>
    <row r="2893" spans="1:29" x14ac:dyDescent="0.25">
      <c r="A2893" s="43" t="str">
        <f t="shared" si="226"/>
        <v>US Natural Gas Physical</v>
      </c>
      <c r="B2893" s="43" t="str">
        <f t="shared" si="227"/>
        <v>US</v>
      </c>
      <c r="C2893" s="43" t="str">
        <f t="shared" si="228"/>
        <v>Natural Gas</v>
      </c>
      <c r="D2893" s="43" t="str">
        <f t="shared" si="229"/>
        <v>Physical</v>
      </c>
      <c r="E2893" s="43">
        <f>IF(VLOOKUP(S2893,'DD-Lookup'!$J$6:$L$50,3,FALSE)="Monthly",(YEAR(AC2893)-YEAR(AB2893))*12+MONTH(AC2893)-MONTH(AB2893)+1,(AC2893-AB2893+1))</f>
        <v>1</v>
      </c>
      <c r="F2893" s="210">
        <f t="shared" si="230"/>
        <v>10000</v>
      </c>
      <c r="G2893" s="199">
        <v>1355259</v>
      </c>
      <c r="H2893" s="195">
        <v>37049.3840277778</v>
      </c>
      <c r="I2893" t="s">
        <v>3375</v>
      </c>
      <c r="M2893" t="s">
        <v>3341</v>
      </c>
      <c r="N2893" t="s">
        <v>3747</v>
      </c>
      <c r="O2893" t="s">
        <v>468</v>
      </c>
      <c r="P2893" s="196">
        <v>10000</v>
      </c>
      <c r="S2893" t="s">
        <v>3342</v>
      </c>
      <c r="T2893" t="s">
        <v>3557</v>
      </c>
      <c r="U2893" s="198">
        <v>3.05</v>
      </c>
      <c r="V2893" t="s">
        <v>712</v>
      </c>
      <c r="W2893" t="s">
        <v>3091</v>
      </c>
      <c r="X2893" t="s">
        <v>3092</v>
      </c>
      <c r="Y2893" t="s">
        <v>2469</v>
      </c>
      <c r="Z2893" t="s">
        <v>2995</v>
      </c>
      <c r="AA2893">
        <v>837507</v>
      </c>
      <c r="AB2893" s="195">
        <v>37050.875011574099</v>
      </c>
      <c r="AC2893" s="195">
        <v>37050.875011574099</v>
      </c>
    </row>
    <row r="2894" spans="1:29" x14ac:dyDescent="0.25">
      <c r="A2894" s="43" t="str">
        <f t="shared" si="226"/>
        <v>US Natural Gas Physical</v>
      </c>
      <c r="B2894" s="43" t="str">
        <f t="shared" si="227"/>
        <v>US</v>
      </c>
      <c r="C2894" s="43" t="str">
        <f t="shared" si="228"/>
        <v>Natural Gas</v>
      </c>
      <c r="D2894" s="43" t="str">
        <f t="shared" si="229"/>
        <v>Physical</v>
      </c>
      <c r="E2894" s="43">
        <f>IF(VLOOKUP(S2894,'DD-Lookup'!$J$6:$L$50,3,FALSE)="Monthly",(YEAR(AC2894)-YEAR(AB2894))*12+MONTH(AC2894)-MONTH(AB2894)+1,(AC2894-AB2894+1))</f>
        <v>1</v>
      </c>
      <c r="F2894" s="210">
        <f t="shared" si="230"/>
        <v>25000</v>
      </c>
      <c r="G2894" s="199">
        <v>1355260</v>
      </c>
      <c r="H2894" s="195">
        <v>37049.3841203704</v>
      </c>
      <c r="I2894" t="s">
        <v>2387</v>
      </c>
      <c r="M2894" t="s">
        <v>3341</v>
      </c>
      <c r="N2894" t="s">
        <v>3747</v>
      </c>
      <c r="O2894" t="s">
        <v>2722</v>
      </c>
      <c r="P2894" s="196">
        <v>25000</v>
      </c>
      <c r="S2894" t="s">
        <v>3342</v>
      </c>
      <c r="T2894" t="s">
        <v>3557</v>
      </c>
      <c r="U2894" s="198">
        <v>3.66</v>
      </c>
      <c r="V2894" t="s">
        <v>660</v>
      </c>
      <c r="W2894" t="s">
        <v>2175</v>
      </c>
      <c r="X2894" t="s">
        <v>2176</v>
      </c>
      <c r="Y2894" t="s">
        <v>2469</v>
      </c>
      <c r="Z2894" t="s">
        <v>2995</v>
      </c>
      <c r="AA2894">
        <v>837508</v>
      </c>
      <c r="AB2894" s="195">
        <v>37050.875011574099</v>
      </c>
      <c r="AC2894" s="195">
        <v>37050.875011574099</v>
      </c>
    </row>
    <row r="2895" spans="1:29" x14ac:dyDescent="0.25">
      <c r="A2895" s="43" t="str">
        <f t="shared" si="226"/>
        <v xml:space="preserve"> Metals Financial</v>
      </c>
      <c r="B2895" s="43" t="str">
        <f t="shared" si="227"/>
        <v/>
      </c>
      <c r="C2895" s="43" t="str">
        <f t="shared" si="228"/>
        <v>Metals</v>
      </c>
      <c r="D2895" s="43" t="str">
        <f t="shared" si="229"/>
        <v>Financial</v>
      </c>
      <c r="E2895" s="43">
        <f>IF(VLOOKUP(S2895,'DD-Lookup'!$J$6:$L$50,3,FALSE)="Monthly",(YEAR(AC2895)-YEAR(AB2895))*12+MONTH(AC2895)-MONTH(AB2895)+1,(AC2895-AB2895+1))</f>
        <v>1</v>
      </c>
      <c r="F2895" s="210">
        <f t="shared" si="230"/>
        <v>20</v>
      </c>
      <c r="G2895" s="199">
        <v>1355261</v>
      </c>
      <c r="H2895" s="195">
        <v>37049.384201388901</v>
      </c>
      <c r="I2895" t="s">
        <v>1661</v>
      </c>
      <c r="M2895" t="s">
        <v>3346</v>
      </c>
      <c r="N2895" t="s">
        <v>3554</v>
      </c>
      <c r="O2895" t="s">
        <v>3555</v>
      </c>
      <c r="P2895" s="196">
        <v>20</v>
      </c>
      <c r="S2895" t="s">
        <v>3556</v>
      </c>
      <c r="T2895" t="s">
        <v>3557</v>
      </c>
      <c r="U2895" s="198">
        <v>1670</v>
      </c>
      <c r="V2895" t="s">
        <v>1662</v>
      </c>
      <c r="W2895" t="s">
        <v>3563</v>
      </c>
      <c r="X2895" t="s">
        <v>3559</v>
      </c>
      <c r="Y2895" t="s">
        <v>3560</v>
      </c>
      <c r="Z2895" t="s">
        <v>3561</v>
      </c>
      <c r="AA2895">
        <v>2173754</v>
      </c>
    </row>
    <row r="2896" spans="1:29" x14ac:dyDescent="0.25">
      <c r="A2896" s="43" t="str">
        <f t="shared" si="226"/>
        <v>US Natural Gas Financial</v>
      </c>
      <c r="B2896" s="43" t="str">
        <f t="shared" si="227"/>
        <v>US</v>
      </c>
      <c r="C2896" s="43" t="str">
        <f t="shared" si="228"/>
        <v>Natural Gas</v>
      </c>
      <c r="D2896" s="43" t="str">
        <f t="shared" si="229"/>
        <v>Financial</v>
      </c>
      <c r="E2896" s="43">
        <f>IF(VLOOKUP(S2896,'DD-Lookup'!$J$6:$L$50,3,FALSE)="Monthly",(YEAR(AC2896)-YEAR(AB2896))*12+MONTH(AC2896)-MONTH(AB2896)+1,(AC2896-AB2896+1))</f>
        <v>365</v>
      </c>
      <c r="F2896" s="210">
        <f t="shared" si="230"/>
        <v>1825000</v>
      </c>
      <c r="G2896" s="199">
        <v>1355263</v>
      </c>
      <c r="H2896" s="195">
        <v>37049.384224537003</v>
      </c>
      <c r="I2896" t="s">
        <v>3443</v>
      </c>
      <c r="M2896" t="s">
        <v>3341</v>
      </c>
      <c r="N2896" t="s">
        <v>2281</v>
      </c>
      <c r="O2896" t="s">
        <v>2511</v>
      </c>
      <c r="Q2896" s="196">
        <v>5000</v>
      </c>
      <c r="S2896" t="s">
        <v>3342</v>
      </c>
      <c r="T2896" t="s">
        <v>3557</v>
      </c>
      <c r="U2896" s="198">
        <v>3.93</v>
      </c>
      <c r="V2896" t="s">
        <v>3082</v>
      </c>
      <c r="W2896" t="s">
        <v>2853</v>
      </c>
      <c r="X2896" t="s">
        <v>2282</v>
      </c>
      <c r="Y2896" t="s">
        <v>3575</v>
      </c>
      <c r="Z2896" t="s">
        <v>2995</v>
      </c>
      <c r="AA2896" t="s">
        <v>922</v>
      </c>
      <c r="AB2896" s="195">
        <v>37257.875</v>
      </c>
      <c r="AC2896" s="195">
        <v>37621.875</v>
      </c>
    </row>
    <row r="2897" spans="1:29" x14ac:dyDescent="0.25">
      <c r="A2897" s="43" t="str">
        <f t="shared" si="226"/>
        <v>US Natural Gas Physical</v>
      </c>
      <c r="B2897" s="43" t="str">
        <f t="shared" si="227"/>
        <v>US</v>
      </c>
      <c r="C2897" s="43" t="str">
        <f t="shared" si="228"/>
        <v>Natural Gas</v>
      </c>
      <c r="D2897" s="43" t="str">
        <f t="shared" si="229"/>
        <v>Physical</v>
      </c>
      <c r="E2897" s="43">
        <f>IF(VLOOKUP(S2897,'DD-Lookup'!$J$6:$L$50,3,FALSE)="Monthly",(YEAR(AC2897)-YEAR(AB2897))*12+MONTH(AC2897)-MONTH(AB2897)+1,(AC2897-AB2897+1))</f>
        <v>1</v>
      </c>
      <c r="F2897" s="210">
        <f t="shared" si="230"/>
        <v>10000</v>
      </c>
      <c r="G2897" s="199">
        <v>1355264</v>
      </c>
      <c r="H2897" s="195">
        <v>37049.384224537003</v>
      </c>
      <c r="I2897" t="s">
        <v>2172</v>
      </c>
      <c r="M2897" t="s">
        <v>3341</v>
      </c>
      <c r="N2897" t="s">
        <v>3747</v>
      </c>
      <c r="O2897" t="s">
        <v>464</v>
      </c>
      <c r="P2897" s="196">
        <v>10000</v>
      </c>
      <c r="S2897" t="s">
        <v>3342</v>
      </c>
      <c r="T2897" t="s">
        <v>3557</v>
      </c>
      <c r="U2897" s="198">
        <v>3.7749999999999999</v>
      </c>
      <c r="V2897" t="s">
        <v>3847</v>
      </c>
      <c r="W2897" t="s">
        <v>2509</v>
      </c>
      <c r="X2897" t="s">
        <v>2510</v>
      </c>
      <c r="Y2897" t="s">
        <v>2469</v>
      </c>
      <c r="Z2897" t="s">
        <v>2995</v>
      </c>
      <c r="AA2897">
        <v>837509</v>
      </c>
      <c r="AB2897" s="195">
        <v>37050.875011574099</v>
      </c>
      <c r="AC2897" s="195">
        <v>37050.875011574099</v>
      </c>
    </row>
    <row r="2898" spans="1:29" x14ac:dyDescent="0.25">
      <c r="A2898" s="43" t="str">
        <f t="shared" si="226"/>
        <v>US Natural Gas Physical</v>
      </c>
      <c r="B2898" s="43" t="str">
        <f t="shared" si="227"/>
        <v>US</v>
      </c>
      <c r="C2898" s="43" t="str">
        <f t="shared" si="228"/>
        <v>Natural Gas</v>
      </c>
      <c r="D2898" s="43" t="str">
        <f t="shared" si="229"/>
        <v>Physical</v>
      </c>
      <c r="E2898" s="43">
        <f>IF(VLOOKUP(S2898,'DD-Lookup'!$J$6:$L$50,3,FALSE)="Monthly",(YEAR(AC2898)-YEAR(AB2898))*12+MONTH(AC2898)-MONTH(AB2898)+1,(AC2898-AB2898+1))</f>
        <v>1</v>
      </c>
      <c r="F2898" s="210">
        <f t="shared" si="230"/>
        <v>61</v>
      </c>
      <c r="G2898" s="199">
        <v>1355265</v>
      </c>
      <c r="H2898" s="195">
        <v>37049.384270833303</v>
      </c>
      <c r="I2898" t="s">
        <v>2445</v>
      </c>
      <c r="M2898" t="s">
        <v>3341</v>
      </c>
      <c r="N2898" t="s">
        <v>3747</v>
      </c>
      <c r="O2898" t="s">
        <v>541</v>
      </c>
      <c r="Q2898" s="196">
        <v>61</v>
      </c>
      <c r="S2898" t="s">
        <v>3342</v>
      </c>
      <c r="T2898" t="s">
        <v>3557</v>
      </c>
      <c r="U2898" s="198">
        <v>3.68</v>
      </c>
      <c r="V2898" t="s">
        <v>3724</v>
      </c>
      <c r="W2898" t="s">
        <v>2467</v>
      </c>
      <c r="X2898" t="s">
        <v>2468</v>
      </c>
      <c r="Y2898" t="s">
        <v>2469</v>
      </c>
      <c r="Z2898" t="s">
        <v>2995</v>
      </c>
      <c r="AA2898">
        <v>837510</v>
      </c>
      <c r="AB2898" s="195">
        <v>37050.875011574099</v>
      </c>
      <c r="AC2898" s="195">
        <v>37050.875011574099</v>
      </c>
    </row>
    <row r="2899" spans="1:29" x14ac:dyDescent="0.25">
      <c r="A2899" s="43" t="str">
        <f t="shared" si="226"/>
        <v>US Natural Gas Physical</v>
      </c>
      <c r="B2899" s="43" t="str">
        <f t="shared" si="227"/>
        <v>US</v>
      </c>
      <c r="C2899" s="43" t="str">
        <f t="shared" si="228"/>
        <v>Natural Gas</v>
      </c>
      <c r="D2899" s="43" t="str">
        <f t="shared" si="229"/>
        <v>Physical</v>
      </c>
      <c r="E2899" s="43">
        <f>IF(VLOOKUP(S2899,'DD-Lookup'!$J$6:$L$50,3,FALSE)="Monthly",(YEAR(AC2899)-YEAR(AB2899))*12+MONTH(AC2899)-MONTH(AB2899)+1,(AC2899-AB2899+1))</f>
        <v>1</v>
      </c>
      <c r="F2899" s="210">
        <f t="shared" si="230"/>
        <v>25000</v>
      </c>
      <c r="G2899" s="199">
        <v>1355266</v>
      </c>
      <c r="H2899" s="195">
        <v>37049.384270833303</v>
      </c>
      <c r="I2899" t="s">
        <v>3360</v>
      </c>
      <c r="M2899" t="s">
        <v>3341</v>
      </c>
      <c r="N2899" t="s">
        <v>3747</v>
      </c>
      <c r="O2899" t="s">
        <v>2722</v>
      </c>
      <c r="Q2899" s="196">
        <v>25000</v>
      </c>
      <c r="S2899" t="s">
        <v>3342</v>
      </c>
      <c r="T2899" t="s">
        <v>3557</v>
      </c>
      <c r="U2899" s="198">
        <v>3.66</v>
      </c>
      <c r="V2899" t="s">
        <v>3725</v>
      </c>
      <c r="W2899" t="s">
        <v>2175</v>
      </c>
      <c r="X2899" t="s">
        <v>2176</v>
      </c>
      <c r="Y2899" t="s">
        <v>2469</v>
      </c>
      <c r="Z2899" t="s">
        <v>2995</v>
      </c>
      <c r="AA2899">
        <v>837511</v>
      </c>
      <c r="AB2899" s="195">
        <v>37050.875011574099</v>
      </c>
      <c r="AC2899" s="195">
        <v>37050.875011574099</v>
      </c>
    </row>
    <row r="2900" spans="1:29" x14ac:dyDescent="0.25">
      <c r="A2900" s="43" t="str">
        <f t="shared" si="226"/>
        <v>US Natural Gas Physical</v>
      </c>
      <c r="B2900" s="43" t="str">
        <f t="shared" si="227"/>
        <v>US</v>
      </c>
      <c r="C2900" s="43" t="str">
        <f t="shared" si="228"/>
        <v>Natural Gas</v>
      </c>
      <c r="D2900" s="43" t="str">
        <f t="shared" si="229"/>
        <v>Physical</v>
      </c>
      <c r="E2900" s="43">
        <f>IF(VLOOKUP(S2900,'DD-Lookup'!$J$6:$L$50,3,FALSE)="Monthly",(YEAR(AC2900)-YEAR(AB2900))*12+MONTH(AC2900)-MONTH(AB2900)+1,(AC2900-AB2900+1))</f>
        <v>1</v>
      </c>
      <c r="F2900" s="210">
        <f t="shared" si="230"/>
        <v>3000</v>
      </c>
      <c r="G2900" s="199">
        <v>1355267</v>
      </c>
      <c r="H2900" s="195">
        <v>37049.3843402778</v>
      </c>
      <c r="I2900" t="s">
        <v>3653</v>
      </c>
      <c r="M2900" t="s">
        <v>3341</v>
      </c>
      <c r="N2900" t="s">
        <v>3747</v>
      </c>
      <c r="O2900" t="s">
        <v>1635</v>
      </c>
      <c r="Q2900" s="196">
        <v>3000</v>
      </c>
      <c r="S2900" t="s">
        <v>3342</v>
      </c>
      <c r="T2900" t="s">
        <v>3557</v>
      </c>
      <c r="U2900" s="198">
        <v>3.93</v>
      </c>
      <c r="V2900">
        <v>12867107</v>
      </c>
      <c r="W2900" t="s">
        <v>3138</v>
      </c>
      <c r="X2900" t="s">
        <v>3081</v>
      </c>
      <c r="Y2900" t="s">
        <v>2469</v>
      </c>
      <c r="Z2900" t="s">
        <v>2995</v>
      </c>
      <c r="AA2900">
        <v>837512</v>
      </c>
      <c r="AB2900" s="195">
        <v>37050.875011574099</v>
      </c>
      <c r="AC2900" s="195">
        <v>37050.875011574099</v>
      </c>
    </row>
    <row r="2901" spans="1:29" x14ac:dyDescent="0.25">
      <c r="A2901" s="43" t="str">
        <f t="shared" si="226"/>
        <v>US Crude Financial</v>
      </c>
      <c r="B2901" s="43" t="str">
        <f t="shared" si="227"/>
        <v>US</v>
      </c>
      <c r="C2901" s="43" t="str">
        <f t="shared" si="228"/>
        <v>Crude</v>
      </c>
      <c r="D2901" s="43" t="str">
        <f t="shared" si="229"/>
        <v>Financial</v>
      </c>
      <c r="E2901" s="43">
        <f>IF(VLOOKUP(S2901,'DD-Lookup'!$J$6:$L$50,3,FALSE)="Monthly",(YEAR(AC2901)-YEAR(AB2901))*12+MONTH(AC2901)-MONTH(AB2901)+1,(AC2901-AB2901+1))</f>
        <v>1</v>
      </c>
      <c r="F2901" s="210">
        <f t="shared" si="230"/>
        <v>50000</v>
      </c>
      <c r="G2901" s="199">
        <v>1355268</v>
      </c>
      <c r="H2901" s="195">
        <v>37049.384351851899</v>
      </c>
      <c r="I2901" t="s">
        <v>2280</v>
      </c>
      <c r="M2901" t="s">
        <v>3437</v>
      </c>
      <c r="N2901" t="s">
        <v>2653</v>
      </c>
      <c r="O2901" t="s">
        <v>3359</v>
      </c>
      <c r="P2901" s="196">
        <v>50000</v>
      </c>
      <c r="S2901" t="s">
        <v>3347</v>
      </c>
      <c r="T2901" t="s">
        <v>3557</v>
      </c>
      <c r="U2901" s="198">
        <v>27.74</v>
      </c>
      <c r="V2901" t="s">
        <v>3722</v>
      </c>
      <c r="W2901" t="s">
        <v>2655</v>
      </c>
      <c r="X2901" t="s">
        <v>2656</v>
      </c>
      <c r="Y2901" t="s">
        <v>2778</v>
      </c>
      <c r="Z2901" t="s">
        <v>2995</v>
      </c>
      <c r="AA2901">
        <v>115496</v>
      </c>
      <c r="AB2901" s="195">
        <v>37073</v>
      </c>
      <c r="AC2901" s="195">
        <v>37103</v>
      </c>
    </row>
    <row r="2902" spans="1:29" x14ac:dyDescent="0.25">
      <c r="A2902" s="43" t="str">
        <f t="shared" si="226"/>
        <v>US Natural Gas Financial</v>
      </c>
      <c r="B2902" s="43" t="str">
        <f t="shared" si="227"/>
        <v>US</v>
      </c>
      <c r="C2902" s="43" t="str">
        <f t="shared" si="228"/>
        <v>Natural Gas</v>
      </c>
      <c r="D2902" s="43" t="str">
        <f t="shared" si="229"/>
        <v>Financial</v>
      </c>
      <c r="E2902" s="43">
        <f>IF(VLOOKUP(S2902,'DD-Lookup'!$J$6:$L$50,3,FALSE)="Monthly",(YEAR(AC2902)-YEAR(AB2902))*12+MONTH(AC2902)-MONTH(AB2902)+1,(AC2902-AB2902+1))</f>
        <v>23</v>
      </c>
      <c r="F2902" s="210">
        <f t="shared" si="230"/>
        <v>115000</v>
      </c>
      <c r="G2902" s="199">
        <v>1355269</v>
      </c>
      <c r="H2902" s="195">
        <v>37049.384375000001</v>
      </c>
      <c r="I2902" t="s">
        <v>2276</v>
      </c>
      <c r="M2902" t="s">
        <v>3341</v>
      </c>
      <c r="N2902" t="s">
        <v>2281</v>
      </c>
      <c r="O2902" t="s">
        <v>2702</v>
      </c>
      <c r="Q2902" s="196">
        <v>5000</v>
      </c>
      <c r="S2902" t="s">
        <v>3342</v>
      </c>
      <c r="T2902" t="s">
        <v>3557</v>
      </c>
      <c r="U2902" s="198">
        <v>2.4449999999999998</v>
      </c>
      <c r="V2902" t="s">
        <v>3101</v>
      </c>
      <c r="W2902" t="s">
        <v>3099</v>
      </c>
      <c r="X2902" t="s">
        <v>811</v>
      </c>
      <c r="Y2902" t="s">
        <v>3575</v>
      </c>
      <c r="Z2902" t="s">
        <v>2995</v>
      </c>
      <c r="AA2902" t="s">
        <v>923</v>
      </c>
      <c r="AB2902" s="195">
        <v>37050.875011574099</v>
      </c>
      <c r="AC2902" s="195">
        <v>37072.875011574099</v>
      </c>
    </row>
    <row r="2903" spans="1:29" x14ac:dyDescent="0.25">
      <c r="A2903" s="43" t="str">
        <f t="shared" si="226"/>
        <v>US Natural Gas Physical</v>
      </c>
      <c r="B2903" s="43" t="str">
        <f t="shared" si="227"/>
        <v>US</v>
      </c>
      <c r="C2903" s="43" t="str">
        <f t="shared" si="228"/>
        <v>Natural Gas</v>
      </c>
      <c r="D2903" s="43" t="str">
        <f t="shared" si="229"/>
        <v>Physical</v>
      </c>
      <c r="E2903" s="43">
        <f>IF(VLOOKUP(S2903,'DD-Lookup'!$J$6:$L$50,3,FALSE)="Monthly",(YEAR(AC2903)-YEAR(AB2903))*12+MONTH(AC2903)-MONTH(AB2903)+1,(AC2903-AB2903+1))</f>
        <v>1</v>
      </c>
      <c r="F2903" s="210">
        <f t="shared" si="230"/>
        <v>9759</v>
      </c>
      <c r="G2903" s="199">
        <v>1355270</v>
      </c>
      <c r="H2903" s="195">
        <v>37049.384375000001</v>
      </c>
      <c r="I2903" t="s">
        <v>3085</v>
      </c>
      <c r="M2903" t="s">
        <v>3341</v>
      </c>
      <c r="N2903" t="s">
        <v>3747</v>
      </c>
      <c r="O2903" t="s">
        <v>399</v>
      </c>
      <c r="P2903" s="196">
        <v>9759</v>
      </c>
      <c r="S2903" t="s">
        <v>3342</v>
      </c>
      <c r="T2903" t="s">
        <v>3557</v>
      </c>
      <c r="U2903" s="198">
        <v>3.5024999999999999</v>
      </c>
      <c r="V2903" t="s">
        <v>3902</v>
      </c>
      <c r="W2903" t="s">
        <v>2347</v>
      </c>
      <c r="X2903" t="s">
        <v>2484</v>
      </c>
      <c r="Y2903" t="s">
        <v>2469</v>
      </c>
      <c r="Z2903" t="s">
        <v>2995</v>
      </c>
      <c r="AA2903">
        <v>837513</v>
      </c>
      <c r="AB2903" s="195">
        <v>37050.875011574099</v>
      </c>
      <c r="AC2903" s="195">
        <v>37050.875011574099</v>
      </c>
    </row>
    <row r="2904" spans="1:29" x14ac:dyDescent="0.25">
      <c r="A2904" s="43" t="str">
        <f t="shared" si="226"/>
        <v>US Natural Gas Physical</v>
      </c>
      <c r="B2904" s="43" t="str">
        <f t="shared" si="227"/>
        <v>US</v>
      </c>
      <c r="C2904" s="43" t="str">
        <f t="shared" si="228"/>
        <v>Natural Gas</v>
      </c>
      <c r="D2904" s="43" t="str">
        <f t="shared" si="229"/>
        <v>Physical</v>
      </c>
      <c r="E2904" s="43">
        <f>IF(VLOOKUP(S2904,'DD-Lookup'!$J$6:$L$50,3,FALSE)="Monthly",(YEAR(AC2904)-YEAR(AB2904))*12+MONTH(AC2904)-MONTH(AB2904)+1,(AC2904-AB2904+1))</f>
        <v>1</v>
      </c>
      <c r="F2904" s="210">
        <f t="shared" si="230"/>
        <v>9950</v>
      </c>
      <c r="G2904" s="199">
        <v>1355271</v>
      </c>
      <c r="H2904" s="195">
        <v>37049.384375000001</v>
      </c>
      <c r="I2904" t="s">
        <v>2436</v>
      </c>
      <c r="M2904" t="s">
        <v>3341</v>
      </c>
      <c r="N2904" t="s">
        <v>3747</v>
      </c>
      <c r="O2904" t="s">
        <v>442</v>
      </c>
      <c r="P2904" s="196">
        <v>9950</v>
      </c>
      <c r="S2904" t="s">
        <v>3342</v>
      </c>
      <c r="T2904" t="s">
        <v>3557</v>
      </c>
      <c r="U2904" s="198">
        <v>3.7749999999999999</v>
      </c>
      <c r="V2904" t="s">
        <v>3618</v>
      </c>
      <c r="W2904" t="s">
        <v>2509</v>
      </c>
      <c r="X2904" t="s">
        <v>2510</v>
      </c>
      <c r="Y2904" t="s">
        <v>2469</v>
      </c>
      <c r="Z2904" t="s">
        <v>2995</v>
      </c>
      <c r="AA2904">
        <v>837514</v>
      </c>
      <c r="AB2904" s="195">
        <v>37050.875011574099</v>
      </c>
      <c r="AC2904" s="195">
        <v>37050.875011574099</v>
      </c>
    </row>
    <row r="2905" spans="1:29" x14ac:dyDescent="0.25">
      <c r="A2905" s="43" t="str">
        <f t="shared" si="226"/>
        <v>US Natural Gas Physical</v>
      </c>
      <c r="B2905" s="43" t="str">
        <f t="shared" si="227"/>
        <v>US</v>
      </c>
      <c r="C2905" s="43" t="str">
        <f t="shared" si="228"/>
        <v>Natural Gas</v>
      </c>
      <c r="D2905" s="43" t="str">
        <f t="shared" si="229"/>
        <v>Physical</v>
      </c>
      <c r="E2905" s="43">
        <f>IF(VLOOKUP(S2905,'DD-Lookup'!$J$6:$L$50,3,FALSE)="Monthly",(YEAR(AC2905)-YEAR(AB2905))*12+MONTH(AC2905)-MONTH(AB2905)+1,(AC2905-AB2905+1))</f>
        <v>1</v>
      </c>
      <c r="F2905" s="210">
        <f t="shared" si="230"/>
        <v>14000</v>
      </c>
      <c r="G2905" s="199">
        <v>1355272</v>
      </c>
      <c r="H2905" s="195">
        <v>37049.3843865741</v>
      </c>
      <c r="I2905" t="s">
        <v>2456</v>
      </c>
      <c r="M2905" t="s">
        <v>3341</v>
      </c>
      <c r="N2905" t="s">
        <v>3747</v>
      </c>
      <c r="O2905" t="s">
        <v>1624</v>
      </c>
      <c r="P2905" s="196">
        <v>14000</v>
      </c>
      <c r="S2905" t="s">
        <v>3342</v>
      </c>
      <c r="T2905" t="s">
        <v>3557</v>
      </c>
      <c r="U2905" s="198">
        <v>3.57</v>
      </c>
      <c r="V2905" t="s">
        <v>2226</v>
      </c>
      <c r="W2905" t="s">
        <v>2366</v>
      </c>
      <c r="X2905" t="s">
        <v>3093</v>
      </c>
      <c r="Y2905" t="s">
        <v>2469</v>
      </c>
      <c r="Z2905" t="s">
        <v>2995</v>
      </c>
      <c r="AA2905">
        <v>837515</v>
      </c>
      <c r="AB2905" s="195">
        <v>37050.875011574099</v>
      </c>
      <c r="AC2905" s="195">
        <v>37050.875011574099</v>
      </c>
    </row>
    <row r="2906" spans="1:29" x14ac:dyDescent="0.25">
      <c r="A2906" s="43" t="str">
        <f t="shared" si="226"/>
        <v>US Natural Gas Physical</v>
      </c>
      <c r="B2906" s="43" t="str">
        <f t="shared" si="227"/>
        <v>US</v>
      </c>
      <c r="C2906" s="43" t="str">
        <f t="shared" si="228"/>
        <v>Natural Gas</v>
      </c>
      <c r="D2906" s="43" t="str">
        <f t="shared" si="229"/>
        <v>Physical</v>
      </c>
      <c r="E2906" s="43">
        <f>IF(VLOOKUP(S2906,'DD-Lookup'!$J$6:$L$50,3,FALSE)="Monthly",(YEAR(AC2906)-YEAR(AB2906))*12+MONTH(AC2906)-MONTH(AB2906)+1,(AC2906-AB2906+1))</f>
        <v>1</v>
      </c>
      <c r="F2906" s="210">
        <f t="shared" si="230"/>
        <v>5000</v>
      </c>
      <c r="G2906" s="199">
        <v>1355273</v>
      </c>
      <c r="H2906" s="195">
        <v>37049.3844328704</v>
      </c>
      <c r="I2906" t="s">
        <v>3321</v>
      </c>
      <c r="M2906" t="s">
        <v>3341</v>
      </c>
      <c r="N2906" t="s">
        <v>3747</v>
      </c>
      <c r="O2906" t="s">
        <v>1632</v>
      </c>
      <c r="Q2906" s="196">
        <v>5000</v>
      </c>
      <c r="S2906" t="s">
        <v>3342</v>
      </c>
      <c r="T2906" t="s">
        <v>3557</v>
      </c>
      <c r="U2906" s="198">
        <v>3.5350000000000001</v>
      </c>
      <c r="V2906" t="s">
        <v>3502</v>
      </c>
      <c r="W2906" t="s">
        <v>2181</v>
      </c>
      <c r="X2906" t="s">
        <v>3093</v>
      </c>
      <c r="Y2906" t="s">
        <v>2469</v>
      </c>
      <c r="Z2906" t="s">
        <v>2995</v>
      </c>
      <c r="AA2906">
        <v>837516</v>
      </c>
      <c r="AB2906" s="195">
        <v>37050.875011574099</v>
      </c>
      <c r="AC2906" s="195">
        <v>37050.875011574099</v>
      </c>
    </row>
    <row r="2907" spans="1:29" x14ac:dyDescent="0.25">
      <c r="A2907" s="43" t="str">
        <f t="shared" si="226"/>
        <v>US Natural Gas Physical</v>
      </c>
      <c r="B2907" s="43" t="str">
        <f t="shared" si="227"/>
        <v>US</v>
      </c>
      <c r="C2907" s="43" t="str">
        <f t="shared" si="228"/>
        <v>Natural Gas</v>
      </c>
      <c r="D2907" s="43" t="str">
        <f t="shared" si="229"/>
        <v>Physical</v>
      </c>
      <c r="E2907" s="43">
        <f>IF(VLOOKUP(S2907,'DD-Lookup'!$J$6:$L$50,3,FALSE)="Monthly",(YEAR(AC2907)-YEAR(AB2907))*12+MONTH(AC2907)-MONTH(AB2907)+1,(AC2907-AB2907+1))</f>
        <v>1</v>
      </c>
      <c r="F2907" s="210">
        <f t="shared" si="230"/>
        <v>14700</v>
      </c>
      <c r="G2907" s="199">
        <v>1355274</v>
      </c>
      <c r="H2907" s="195">
        <v>37049.384456018503</v>
      </c>
      <c r="I2907" t="s">
        <v>3337</v>
      </c>
      <c r="M2907" t="s">
        <v>3341</v>
      </c>
      <c r="N2907" t="s">
        <v>3747</v>
      </c>
      <c r="O2907" t="s">
        <v>1631</v>
      </c>
      <c r="P2907" s="196">
        <v>14700</v>
      </c>
      <c r="S2907" t="s">
        <v>3342</v>
      </c>
      <c r="T2907" t="s">
        <v>3557</v>
      </c>
      <c r="U2907" s="198">
        <v>3.665</v>
      </c>
      <c r="V2907" t="s">
        <v>3881</v>
      </c>
      <c r="W2907" t="s">
        <v>2366</v>
      </c>
      <c r="X2907" t="s">
        <v>2420</v>
      </c>
      <c r="Y2907" t="s">
        <v>2469</v>
      </c>
      <c r="Z2907" t="s">
        <v>2995</v>
      </c>
      <c r="AA2907">
        <v>837517</v>
      </c>
      <c r="AB2907" s="195">
        <v>37050.875011574099</v>
      </c>
      <c r="AC2907" s="195">
        <v>37050.875011574099</v>
      </c>
    </row>
    <row r="2908" spans="1:29" x14ac:dyDescent="0.25">
      <c r="A2908" s="43" t="str">
        <f t="shared" si="226"/>
        <v>US Natural Gas Physical</v>
      </c>
      <c r="B2908" s="43" t="str">
        <f t="shared" si="227"/>
        <v>US</v>
      </c>
      <c r="C2908" s="43" t="str">
        <f t="shared" si="228"/>
        <v>Natural Gas</v>
      </c>
      <c r="D2908" s="43" t="str">
        <f t="shared" si="229"/>
        <v>Physical</v>
      </c>
      <c r="E2908" s="43">
        <f>IF(VLOOKUP(S2908,'DD-Lookup'!$J$6:$L$50,3,FALSE)="Monthly",(YEAR(AC2908)-YEAR(AB2908))*12+MONTH(AC2908)-MONTH(AB2908)+1,(AC2908-AB2908+1))</f>
        <v>1</v>
      </c>
      <c r="F2908" s="210">
        <f t="shared" si="230"/>
        <v>2299</v>
      </c>
      <c r="G2908" s="199">
        <v>1355277</v>
      </c>
      <c r="H2908" s="195">
        <v>37049.384502314802</v>
      </c>
      <c r="I2908" t="s">
        <v>2254</v>
      </c>
      <c r="M2908" t="s">
        <v>3341</v>
      </c>
      <c r="N2908" t="s">
        <v>3747</v>
      </c>
      <c r="O2908" t="s">
        <v>379</v>
      </c>
      <c r="Q2908" s="196">
        <v>2299</v>
      </c>
      <c r="S2908" t="s">
        <v>3342</v>
      </c>
      <c r="T2908" t="s">
        <v>3557</v>
      </c>
      <c r="U2908" s="198">
        <v>3.68</v>
      </c>
      <c r="V2908" t="s">
        <v>2489</v>
      </c>
      <c r="W2908" t="s">
        <v>2467</v>
      </c>
      <c r="X2908" t="s">
        <v>2468</v>
      </c>
      <c r="Y2908" t="s">
        <v>2469</v>
      </c>
      <c r="Z2908" t="s">
        <v>2995</v>
      </c>
      <c r="AA2908">
        <v>837519</v>
      </c>
      <c r="AB2908" s="195">
        <v>37050.875011574099</v>
      </c>
      <c r="AC2908" s="195">
        <v>37050.875011574099</v>
      </c>
    </row>
    <row r="2909" spans="1:29" x14ac:dyDescent="0.25">
      <c r="A2909" s="43" t="str">
        <f t="shared" si="226"/>
        <v>US Natural Gas Physical</v>
      </c>
      <c r="B2909" s="43" t="str">
        <f t="shared" si="227"/>
        <v>US</v>
      </c>
      <c r="C2909" s="43" t="str">
        <f t="shared" si="228"/>
        <v>Natural Gas</v>
      </c>
      <c r="D2909" s="43" t="str">
        <f t="shared" si="229"/>
        <v>Physical</v>
      </c>
      <c r="E2909" s="43">
        <f>IF(VLOOKUP(S2909,'DD-Lookup'!$J$6:$L$50,3,FALSE)="Monthly",(YEAR(AC2909)-YEAR(AB2909))*12+MONTH(AC2909)-MONTH(AB2909)+1,(AC2909-AB2909+1))</f>
        <v>1</v>
      </c>
      <c r="F2909" s="210">
        <f t="shared" si="230"/>
        <v>5000</v>
      </c>
      <c r="G2909" s="199">
        <v>1355276</v>
      </c>
      <c r="H2909" s="195">
        <v>37049.384502314802</v>
      </c>
      <c r="I2909" t="s">
        <v>3392</v>
      </c>
      <c r="M2909" t="s">
        <v>3341</v>
      </c>
      <c r="N2909" t="s">
        <v>3747</v>
      </c>
      <c r="O2909" t="s">
        <v>491</v>
      </c>
      <c r="P2909" s="196">
        <v>5000</v>
      </c>
      <c r="S2909" t="s">
        <v>3342</v>
      </c>
      <c r="T2909" t="s">
        <v>3557</v>
      </c>
      <c r="U2909" s="198">
        <v>3.5449999999999999</v>
      </c>
      <c r="V2909" t="s">
        <v>896</v>
      </c>
      <c r="W2909" t="s">
        <v>2498</v>
      </c>
      <c r="X2909" t="s">
        <v>2499</v>
      </c>
      <c r="Y2909" t="s">
        <v>2469</v>
      </c>
      <c r="Z2909" t="s">
        <v>2995</v>
      </c>
      <c r="AA2909">
        <v>837518</v>
      </c>
      <c r="AB2909" s="195">
        <v>37050.875011574099</v>
      </c>
      <c r="AC2909" s="195">
        <v>37050.875011574099</v>
      </c>
    </row>
    <row r="2910" spans="1:29" x14ac:dyDescent="0.25">
      <c r="A2910" s="43" t="str">
        <f t="shared" si="226"/>
        <v>US Natural Gas Financial</v>
      </c>
      <c r="B2910" s="43" t="str">
        <f t="shared" si="227"/>
        <v>US</v>
      </c>
      <c r="C2910" s="43" t="str">
        <f t="shared" si="228"/>
        <v>Natural Gas</v>
      </c>
      <c r="D2910" s="43" t="str">
        <f t="shared" si="229"/>
        <v>Financial</v>
      </c>
      <c r="E2910" s="43">
        <f>IF(VLOOKUP(S2910,'DD-Lookup'!$J$6:$L$50,3,FALSE)="Monthly",(YEAR(AC2910)-YEAR(AB2910))*12+MONTH(AC2910)-MONTH(AB2910)+1,(AC2910-AB2910+1))</f>
        <v>23</v>
      </c>
      <c r="F2910" s="210">
        <f t="shared" si="230"/>
        <v>345000</v>
      </c>
      <c r="G2910" s="199">
        <v>1355278</v>
      </c>
      <c r="H2910" s="195">
        <v>37049.384525463</v>
      </c>
      <c r="I2910" t="s">
        <v>2472</v>
      </c>
      <c r="M2910" t="s">
        <v>3341</v>
      </c>
      <c r="N2910" t="s">
        <v>2281</v>
      </c>
      <c r="O2910" t="s">
        <v>1642</v>
      </c>
      <c r="Q2910" s="196">
        <v>15000</v>
      </c>
      <c r="S2910" t="s">
        <v>3342</v>
      </c>
      <c r="T2910" t="s">
        <v>3557</v>
      </c>
      <c r="U2910" s="198">
        <v>3.5</v>
      </c>
      <c r="V2910" t="s">
        <v>3879</v>
      </c>
      <c r="W2910" t="s">
        <v>2376</v>
      </c>
      <c r="X2910" t="s">
        <v>435</v>
      </c>
      <c r="Y2910" t="s">
        <v>3575</v>
      </c>
      <c r="Z2910" t="s">
        <v>2995</v>
      </c>
      <c r="AA2910" t="s">
        <v>924</v>
      </c>
      <c r="AB2910" s="195">
        <v>37050.875011574099</v>
      </c>
      <c r="AC2910" s="195">
        <v>37072.875011574099</v>
      </c>
    </row>
    <row r="2911" spans="1:29" x14ac:dyDescent="0.25">
      <c r="A2911" s="43" t="str">
        <f t="shared" si="226"/>
        <v>US Natural Gas Physical</v>
      </c>
      <c r="B2911" s="43" t="str">
        <f t="shared" si="227"/>
        <v>US</v>
      </c>
      <c r="C2911" s="43" t="str">
        <f t="shared" si="228"/>
        <v>Natural Gas</v>
      </c>
      <c r="D2911" s="43" t="str">
        <f t="shared" si="229"/>
        <v>Physical</v>
      </c>
      <c r="E2911" s="43">
        <f>IF(VLOOKUP(S2911,'DD-Lookup'!$J$6:$L$50,3,FALSE)="Monthly",(YEAR(AC2911)-YEAR(AB2911))*12+MONTH(AC2911)-MONTH(AB2911)+1,(AC2911-AB2911+1))</f>
        <v>1</v>
      </c>
      <c r="F2911" s="210">
        <f t="shared" si="230"/>
        <v>5000</v>
      </c>
      <c r="G2911" s="199">
        <v>1355279</v>
      </c>
      <c r="H2911" s="195">
        <v>37049.384525463</v>
      </c>
      <c r="I2911" t="s">
        <v>2474</v>
      </c>
      <c r="M2911" t="s">
        <v>3341</v>
      </c>
      <c r="N2911" t="s">
        <v>3747</v>
      </c>
      <c r="O2911" t="s">
        <v>379</v>
      </c>
      <c r="Q2911" s="196">
        <v>5000</v>
      </c>
      <c r="S2911" t="s">
        <v>3342</v>
      </c>
      <c r="T2911" t="s">
        <v>3557</v>
      </c>
      <c r="U2911" s="198">
        <v>3.68</v>
      </c>
      <c r="V2911" t="s">
        <v>801</v>
      </c>
      <c r="W2911" t="s">
        <v>2467</v>
      </c>
      <c r="X2911" t="s">
        <v>2468</v>
      </c>
      <c r="Y2911" t="s">
        <v>2469</v>
      </c>
      <c r="Z2911" t="s">
        <v>2995</v>
      </c>
      <c r="AA2911">
        <v>837520</v>
      </c>
      <c r="AB2911" s="195">
        <v>37050.875011574099</v>
      </c>
      <c r="AC2911" s="195">
        <v>37050.875011574099</v>
      </c>
    </row>
    <row r="2912" spans="1:29" x14ac:dyDescent="0.25">
      <c r="A2912" s="43" t="str">
        <f t="shared" si="226"/>
        <v>US Natural Gas Physical</v>
      </c>
      <c r="B2912" s="43" t="str">
        <f t="shared" si="227"/>
        <v>US</v>
      </c>
      <c r="C2912" s="43" t="str">
        <f t="shared" si="228"/>
        <v>Natural Gas</v>
      </c>
      <c r="D2912" s="43" t="str">
        <f t="shared" si="229"/>
        <v>Physical</v>
      </c>
      <c r="E2912" s="43">
        <f>IF(VLOOKUP(S2912,'DD-Lookup'!$J$6:$L$50,3,FALSE)="Monthly",(YEAR(AC2912)-YEAR(AB2912))*12+MONTH(AC2912)-MONTH(AB2912)+1,(AC2912-AB2912+1))</f>
        <v>1</v>
      </c>
      <c r="F2912" s="210">
        <f t="shared" si="230"/>
        <v>25000</v>
      </c>
      <c r="G2912" s="199">
        <v>1355280</v>
      </c>
      <c r="H2912" s="195">
        <v>37049.384537037004</v>
      </c>
      <c r="I2912" t="s">
        <v>2487</v>
      </c>
      <c r="M2912" t="s">
        <v>3341</v>
      </c>
      <c r="N2912" t="s">
        <v>3747</v>
      </c>
      <c r="O2912" t="s">
        <v>2722</v>
      </c>
      <c r="Q2912" s="196">
        <v>25000</v>
      </c>
      <c r="S2912" t="s">
        <v>3342</v>
      </c>
      <c r="T2912" t="s">
        <v>3557</v>
      </c>
      <c r="U2912" s="198">
        <v>3.66</v>
      </c>
      <c r="V2912" t="s">
        <v>2348</v>
      </c>
      <c r="W2912" t="s">
        <v>2175</v>
      </c>
      <c r="X2912" t="s">
        <v>2176</v>
      </c>
      <c r="Y2912" t="s">
        <v>2469</v>
      </c>
      <c r="Z2912" t="s">
        <v>2995</v>
      </c>
      <c r="AA2912">
        <v>837521</v>
      </c>
      <c r="AB2912" s="195">
        <v>37050.875011574099</v>
      </c>
      <c r="AC2912" s="195">
        <v>37050.875011574099</v>
      </c>
    </row>
    <row r="2913" spans="1:29" x14ac:dyDescent="0.25">
      <c r="A2913" s="43" t="str">
        <f t="shared" si="226"/>
        <v>US Natural Gas Physical</v>
      </c>
      <c r="B2913" s="43" t="str">
        <f t="shared" si="227"/>
        <v>US</v>
      </c>
      <c r="C2913" s="43" t="str">
        <f t="shared" si="228"/>
        <v>Natural Gas</v>
      </c>
      <c r="D2913" s="43" t="str">
        <f t="shared" si="229"/>
        <v>Physical</v>
      </c>
      <c r="E2913" s="43">
        <f>IF(VLOOKUP(S2913,'DD-Lookup'!$J$6:$L$50,3,FALSE)="Monthly",(YEAR(AC2913)-YEAR(AB2913))*12+MONTH(AC2913)-MONTH(AB2913)+1,(AC2913-AB2913+1))</f>
        <v>1</v>
      </c>
      <c r="F2913" s="210">
        <f t="shared" si="230"/>
        <v>5000</v>
      </c>
      <c r="G2913" s="199">
        <v>1355281</v>
      </c>
      <c r="H2913" s="195">
        <v>37049.384548611102</v>
      </c>
      <c r="I2913" t="s">
        <v>2276</v>
      </c>
      <c r="M2913" t="s">
        <v>3341</v>
      </c>
      <c r="N2913" t="s">
        <v>3747</v>
      </c>
      <c r="O2913" t="s">
        <v>2741</v>
      </c>
      <c r="Q2913" s="196">
        <v>5000</v>
      </c>
      <c r="S2913" t="s">
        <v>3342</v>
      </c>
      <c r="T2913" t="s">
        <v>3557</v>
      </c>
      <c r="U2913" s="198">
        <v>3.9525000000000001</v>
      </c>
      <c r="V2913" t="s">
        <v>3089</v>
      </c>
      <c r="W2913" t="s">
        <v>3138</v>
      </c>
      <c r="X2913" t="s">
        <v>3081</v>
      </c>
      <c r="Y2913" t="s">
        <v>2469</v>
      </c>
      <c r="Z2913" t="s">
        <v>2995</v>
      </c>
      <c r="AA2913">
        <v>837522</v>
      </c>
      <c r="AB2913" s="195">
        <v>37050.875011574099</v>
      </c>
      <c r="AC2913" s="195">
        <v>37050.875011574099</v>
      </c>
    </row>
    <row r="2914" spans="1:29" x14ac:dyDescent="0.25">
      <c r="A2914" s="43" t="str">
        <f t="shared" si="226"/>
        <v>US Natural Gas Physical</v>
      </c>
      <c r="B2914" s="43" t="str">
        <f t="shared" si="227"/>
        <v>US</v>
      </c>
      <c r="C2914" s="43" t="str">
        <f t="shared" si="228"/>
        <v>Natural Gas</v>
      </c>
      <c r="D2914" s="43" t="str">
        <f t="shared" si="229"/>
        <v>Physical</v>
      </c>
      <c r="E2914" s="43">
        <f>IF(VLOOKUP(S2914,'DD-Lookup'!$J$6:$L$50,3,FALSE)="Monthly",(YEAR(AC2914)-YEAR(AB2914))*12+MONTH(AC2914)-MONTH(AB2914)+1,(AC2914-AB2914+1))</f>
        <v>1</v>
      </c>
      <c r="F2914" s="210">
        <f t="shared" si="230"/>
        <v>10000</v>
      </c>
      <c r="G2914" s="199">
        <v>1355282</v>
      </c>
      <c r="H2914" s="195">
        <v>37049.384571759299</v>
      </c>
      <c r="I2914" t="s">
        <v>3360</v>
      </c>
      <c r="M2914" t="s">
        <v>3341</v>
      </c>
      <c r="N2914" t="s">
        <v>3747</v>
      </c>
      <c r="O2914" t="s">
        <v>505</v>
      </c>
      <c r="Q2914" s="196">
        <v>10000</v>
      </c>
      <c r="S2914" t="s">
        <v>3342</v>
      </c>
      <c r="T2914" t="s">
        <v>3557</v>
      </c>
      <c r="U2914" s="198">
        <v>3.52</v>
      </c>
      <c r="V2914" t="s">
        <v>3906</v>
      </c>
      <c r="W2914" t="s">
        <v>2323</v>
      </c>
      <c r="X2914" t="s">
        <v>2204</v>
      </c>
      <c r="Y2914" t="s">
        <v>2469</v>
      </c>
      <c r="Z2914" t="s">
        <v>2995</v>
      </c>
      <c r="AA2914">
        <v>837523</v>
      </c>
      <c r="AB2914" s="195">
        <v>37050.875011574099</v>
      </c>
      <c r="AC2914" s="195">
        <v>37050.875011574099</v>
      </c>
    </row>
    <row r="2915" spans="1:29" x14ac:dyDescent="0.25">
      <c r="A2915" s="43" t="str">
        <f t="shared" si="226"/>
        <v>US Natural Gas Financial</v>
      </c>
      <c r="B2915" s="43" t="str">
        <f t="shared" si="227"/>
        <v>US</v>
      </c>
      <c r="C2915" s="43" t="str">
        <f t="shared" si="228"/>
        <v>Natural Gas</v>
      </c>
      <c r="D2915" s="43" t="str">
        <f t="shared" si="229"/>
        <v>Financial</v>
      </c>
      <c r="E2915" s="43">
        <f>IF(VLOOKUP(S2915,'DD-Lookup'!$J$6:$L$50,3,FALSE)="Monthly",(YEAR(AC2915)-YEAR(AB2915))*12+MONTH(AC2915)-MONTH(AB2915)+1,(AC2915-AB2915+1))</f>
        <v>123</v>
      </c>
      <c r="F2915" s="210">
        <f t="shared" si="230"/>
        <v>615000</v>
      </c>
      <c r="G2915" s="199">
        <v>1355283</v>
      </c>
      <c r="H2915" s="195">
        <v>37049.384641203702</v>
      </c>
      <c r="I2915" t="s">
        <v>2183</v>
      </c>
      <c r="M2915" t="s">
        <v>3341</v>
      </c>
      <c r="N2915" t="s">
        <v>2281</v>
      </c>
      <c r="O2915" t="s">
        <v>3139</v>
      </c>
      <c r="Q2915" s="196">
        <v>5000</v>
      </c>
      <c r="S2915" t="s">
        <v>3342</v>
      </c>
      <c r="T2915" t="s">
        <v>3557</v>
      </c>
      <c r="U2915" s="198">
        <v>3.8650000000000002</v>
      </c>
      <c r="V2915" t="s">
        <v>2439</v>
      </c>
      <c r="W2915" t="s">
        <v>2853</v>
      </c>
      <c r="X2915" t="s">
        <v>2282</v>
      </c>
      <c r="Y2915" t="s">
        <v>3575</v>
      </c>
      <c r="Z2915" t="s">
        <v>2995</v>
      </c>
      <c r="AA2915" t="s">
        <v>925</v>
      </c>
      <c r="AB2915" s="195">
        <v>37073</v>
      </c>
      <c r="AC2915" s="195">
        <v>37195</v>
      </c>
    </row>
    <row r="2916" spans="1:29" x14ac:dyDescent="0.25">
      <c r="A2916" s="43" t="str">
        <f t="shared" si="226"/>
        <v>US Natural Gas Financial</v>
      </c>
      <c r="B2916" s="43" t="str">
        <f t="shared" si="227"/>
        <v>US</v>
      </c>
      <c r="C2916" s="43" t="str">
        <f t="shared" si="228"/>
        <v>Natural Gas</v>
      </c>
      <c r="D2916" s="43" t="str">
        <f t="shared" si="229"/>
        <v>Financial</v>
      </c>
      <c r="E2916" s="43">
        <f>IF(VLOOKUP(S2916,'DD-Lookup'!$J$6:$L$50,3,FALSE)="Monthly",(YEAR(AC2916)-YEAR(AB2916))*12+MONTH(AC2916)-MONTH(AB2916)+1,(AC2916-AB2916+1))</f>
        <v>31</v>
      </c>
      <c r="F2916" s="210">
        <f t="shared" si="230"/>
        <v>620000</v>
      </c>
      <c r="G2916" s="199">
        <v>1355285</v>
      </c>
      <c r="H2916" s="195">
        <v>37049.3846990741</v>
      </c>
      <c r="I2916" t="s">
        <v>3527</v>
      </c>
      <c r="M2916" t="s">
        <v>3341</v>
      </c>
      <c r="N2916" t="s">
        <v>2281</v>
      </c>
      <c r="O2916" t="s">
        <v>2475</v>
      </c>
      <c r="Q2916" s="196">
        <v>20000</v>
      </c>
      <c r="S2916" t="s">
        <v>3342</v>
      </c>
      <c r="T2916" t="s">
        <v>3557</v>
      </c>
      <c r="U2916" s="198">
        <v>3.7650000000000001</v>
      </c>
      <c r="V2916" t="s">
        <v>3056</v>
      </c>
      <c r="W2916" t="s">
        <v>2853</v>
      </c>
      <c r="X2916" t="s">
        <v>2282</v>
      </c>
      <c r="Y2916" t="s">
        <v>3575</v>
      </c>
      <c r="Z2916" t="s">
        <v>2995</v>
      </c>
      <c r="AA2916" t="s">
        <v>926</v>
      </c>
      <c r="AB2916" s="195">
        <v>37073.875</v>
      </c>
      <c r="AC2916" s="195">
        <v>37103.875</v>
      </c>
    </row>
    <row r="2917" spans="1:29" x14ac:dyDescent="0.25">
      <c r="A2917" s="43" t="str">
        <f t="shared" si="226"/>
        <v>US Natural Gas Physical</v>
      </c>
      <c r="B2917" s="43" t="str">
        <f t="shared" si="227"/>
        <v>US</v>
      </c>
      <c r="C2917" s="43" t="str">
        <f t="shared" si="228"/>
        <v>Natural Gas</v>
      </c>
      <c r="D2917" s="43" t="str">
        <f t="shared" si="229"/>
        <v>Physical</v>
      </c>
      <c r="E2917" s="43">
        <f>IF(VLOOKUP(S2917,'DD-Lookup'!$J$6:$L$50,3,FALSE)="Monthly",(YEAR(AC2917)-YEAR(AB2917))*12+MONTH(AC2917)-MONTH(AB2917)+1,(AC2917-AB2917+1))</f>
        <v>1</v>
      </c>
      <c r="F2917" s="210">
        <f t="shared" si="230"/>
        <v>10000</v>
      </c>
      <c r="G2917" s="199">
        <v>1355284</v>
      </c>
      <c r="H2917" s="195">
        <v>37049.3846990741</v>
      </c>
      <c r="I2917" t="s">
        <v>3443</v>
      </c>
      <c r="M2917" t="s">
        <v>3341</v>
      </c>
      <c r="N2917" t="s">
        <v>3747</v>
      </c>
      <c r="O2917" t="s">
        <v>442</v>
      </c>
      <c r="Q2917" s="196">
        <v>10000</v>
      </c>
      <c r="S2917" t="s">
        <v>3342</v>
      </c>
      <c r="T2917" t="s">
        <v>3557</v>
      </c>
      <c r="U2917" s="198">
        <v>3.78</v>
      </c>
      <c r="V2917" t="s">
        <v>2346</v>
      </c>
      <c r="W2917" t="s">
        <v>2509</v>
      </c>
      <c r="X2917" t="s">
        <v>2510</v>
      </c>
      <c r="Y2917" t="s">
        <v>2469</v>
      </c>
      <c r="Z2917" t="s">
        <v>2995</v>
      </c>
      <c r="AA2917">
        <v>837524</v>
      </c>
      <c r="AB2917" s="195">
        <v>37050.875011574099</v>
      </c>
      <c r="AC2917" s="195">
        <v>37050.875011574099</v>
      </c>
    </row>
    <row r="2918" spans="1:29" x14ac:dyDescent="0.25">
      <c r="A2918" s="43" t="str">
        <f t="shared" si="226"/>
        <v>US Power Physical</v>
      </c>
      <c r="B2918" s="43" t="str">
        <f t="shared" si="227"/>
        <v>US</v>
      </c>
      <c r="C2918" s="43" t="str">
        <f t="shared" si="228"/>
        <v>Power</v>
      </c>
      <c r="D2918" s="43" t="str">
        <f t="shared" si="229"/>
        <v>Physical</v>
      </c>
      <c r="E2918" s="43">
        <f>IF(VLOOKUP(S2918,'DD-Lookup'!$J$6:$L$50,3,FALSE)="Monthly",(YEAR(AC2918)-YEAR(AB2918))*12+MONTH(AC2918)-MONTH(AB2918)+1,(AC2918-AB2918+1))</f>
        <v>31</v>
      </c>
      <c r="F2918" s="210">
        <f t="shared" si="230"/>
        <v>775</v>
      </c>
      <c r="G2918" s="199">
        <v>1355286</v>
      </c>
      <c r="H2918" s="195">
        <v>37049.384710648097</v>
      </c>
      <c r="I2918" t="s">
        <v>3297</v>
      </c>
      <c r="M2918" t="s">
        <v>2766</v>
      </c>
      <c r="N2918" t="s">
        <v>3308</v>
      </c>
      <c r="O2918" t="s">
        <v>3158</v>
      </c>
      <c r="P2918" s="196">
        <v>25</v>
      </c>
      <c r="S2918" t="s">
        <v>3340</v>
      </c>
      <c r="T2918" t="s">
        <v>3557</v>
      </c>
      <c r="U2918" s="198">
        <v>166</v>
      </c>
      <c r="V2918" t="s">
        <v>2150</v>
      </c>
      <c r="W2918" t="s">
        <v>2403</v>
      </c>
      <c r="X2918" t="s">
        <v>3309</v>
      </c>
      <c r="Y2918" t="s">
        <v>2662</v>
      </c>
      <c r="Z2918" t="s">
        <v>2990</v>
      </c>
      <c r="AA2918">
        <v>636952.1</v>
      </c>
      <c r="AB2918" s="195">
        <v>37073.875011574099</v>
      </c>
      <c r="AC2918" s="195">
        <v>37103.875011574099</v>
      </c>
    </row>
    <row r="2919" spans="1:29" x14ac:dyDescent="0.25">
      <c r="A2919" s="43" t="str">
        <f t="shared" si="226"/>
        <v>US Natural Gas Financial</v>
      </c>
      <c r="B2919" s="43" t="str">
        <f t="shared" si="227"/>
        <v>US</v>
      </c>
      <c r="C2919" s="43" t="str">
        <f t="shared" si="228"/>
        <v>Natural Gas</v>
      </c>
      <c r="D2919" s="43" t="str">
        <f t="shared" si="229"/>
        <v>Financial</v>
      </c>
      <c r="E2919" s="43">
        <f>IF(VLOOKUP(S2919,'DD-Lookup'!$J$6:$L$50,3,FALSE)="Monthly",(YEAR(AC2919)-YEAR(AB2919))*12+MONTH(AC2919)-MONTH(AB2919)+1,(AC2919-AB2919+1))</f>
        <v>23</v>
      </c>
      <c r="F2919" s="210">
        <f t="shared" si="230"/>
        <v>230000</v>
      </c>
      <c r="G2919" s="199">
        <v>1355287</v>
      </c>
      <c r="H2919" s="195">
        <v>37049.384733796302</v>
      </c>
      <c r="I2919" t="s">
        <v>2472</v>
      </c>
      <c r="M2919" t="s">
        <v>3341</v>
      </c>
      <c r="N2919" t="s">
        <v>2281</v>
      </c>
      <c r="O2919" t="s">
        <v>2709</v>
      </c>
      <c r="Q2919" s="196">
        <v>10000</v>
      </c>
      <c r="S2919" t="s">
        <v>3342</v>
      </c>
      <c r="T2919" t="s">
        <v>3557</v>
      </c>
      <c r="U2919" s="198">
        <v>3.49</v>
      </c>
      <c r="V2919" t="s">
        <v>3879</v>
      </c>
      <c r="W2919" t="s">
        <v>3099</v>
      </c>
      <c r="X2919" t="s">
        <v>2291</v>
      </c>
      <c r="Y2919" t="s">
        <v>3575</v>
      </c>
      <c r="Z2919" t="s">
        <v>2995</v>
      </c>
      <c r="AA2919" t="s">
        <v>927</v>
      </c>
      <c r="AB2919" s="195">
        <v>37050.875011574099</v>
      </c>
      <c r="AC2919" s="195">
        <v>37072.875011574099</v>
      </c>
    </row>
    <row r="2920" spans="1:29" x14ac:dyDescent="0.25">
      <c r="A2920" s="43" t="str">
        <f t="shared" si="226"/>
        <v>US Natural Gas Physical</v>
      </c>
      <c r="B2920" s="43" t="str">
        <f t="shared" si="227"/>
        <v>US</v>
      </c>
      <c r="C2920" s="43" t="str">
        <f t="shared" si="228"/>
        <v>Natural Gas</v>
      </c>
      <c r="D2920" s="43" t="str">
        <f t="shared" si="229"/>
        <v>Physical</v>
      </c>
      <c r="E2920" s="43">
        <f>IF(VLOOKUP(S2920,'DD-Lookup'!$J$6:$L$50,3,FALSE)="Monthly",(YEAR(AC2920)-YEAR(AB2920))*12+MONTH(AC2920)-MONTH(AB2920)+1,(AC2920-AB2920+1))</f>
        <v>1</v>
      </c>
      <c r="F2920" s="210">
        <f t="shared" si="230"/>
        <v>758</v>
      </c>
      <c r="G2920" s="199">
        <v>1355288</v>
      </c>
      <c r="H2920" s="195">
        <v>37049.384733796302</v>
      </c>
      <c r="I2920" t="s">
        <v>2488</v>
      </c>
      <c r="M2920" t="s">
        <v>3341</v>
      </c>
      <c r="N2920" t="s">
        <v>3747</v>
      </c>
      <c r="O2920" t="s">
        <v>396</v>
      </c>
      <c r="P2920" s="196">
        <v>758</v>
      </c>
      <c r="S2920" t="s">
        <v>3342</v>
      </c>
      <c r="T2920" t="s">
        <v>3557</v>
      </c>
      <c r="U2920" s="198">
        <v>3.5125000000000002</v>
      </c>
      <c r="V2920" t="s">
        <v>2166</v>
      </c>
      <c r="W2920" t="s">
        <v>2347</v>
      </c>
      <c r="X2920" t="s">
        <v>2484</v>
      </c>
      <c r="Y2920" t="s">
        <v>2469</v>
      </c>
      <c r="Z2920" t="s">
        <v>2995</v>
      </c>
      <c r="AA2920">
        <v>837525</v>
      </c>
      <c r="AB2920" s="195">
        <v>37050.875011574099</v>
      </c>
      <c r="AC2920" s="195">
        <v>37050.875011574099</v>
      </c>
    </row>
    <row r="2921" spans="1:29" x14ac:dyDescent="0.25">
      <c r="A2921" s="43" t="str">
        <f t="shared" si="226"/>
        <v>US Natural Gas Physical</v>
      </c>
      <c r="B2921" s="43" t="str">
        <f t="shared" si="227"/>
        <v>US</v>
      </c>
      <c r="C2921" s="43" t="str">
        <f t="shared" si="228"/>
        <v>Natural Gas</v>
      </c>
      <c r="D2921" s="43" t="str">
        <f t="shared" si="229"/>
        <v>Physical</v>
      </c>
      <c r="E2921" s="43">
        <f>IF(VLOOKUP(S2921,'DD-Lookup'!$J$6:$L$50,3,FALSE)="Monthly",(YEAR(AC2921)-YEAR(AB2921))*12+MONTH(AC2921)-MONTH(AB2921)+1,(AC2921-AB2921+1))</f>
        <v>1</v>
      </c>
      <c r="F2921" s="210">
        <f t="shared" si="230"/>
        <v>4819</v>
      </c>
      <c r="G2921" s="199">
        <v>1355289</v>
      </c>
      <c r="H2921" s="195">
        <v>37049.3847453704</v>
      </c>
      <c r="I2921" t="s">
        <v>2276</v>
      </c>
      <c r="M2921" t="s">
        <v>3341</v>
      </c>
      <c r="N2921" t="s">
        <v>3747</v>
      </c>
      <c r="O2921" t="s">
        <v>379</v>
      </c>
      <c r="Q2921" s="196">
        <v>4819</v>
      </c>
      <c r="S2921" t="s">
        <v>3342</v>
      </c>
      <c r="T2921" t="s">
        <v>3557</v>
      </c>
      <c r="U2921" s="198">
        <v>3.68</v>
      </c>
      <c r="V2921" t="s">
        <v>3164</v>
      </c>
      <c r="W2921" t="s">
        <v>2467</v>
      </c>
      <c r="X2921" t="s">
        <v>2468</v>
      </c>
      <c r="Y2921" t="s">
        <v>2469</v>
      </c>
      <c r="Z2921" t="s">
        <v>2995</v>
      </c>
      <c r="AA2921">
        <v>837526</v>
      </c>
      <c r="AB2921" s="195">
        <v>37050.875011574099</v>
      </c>
      <c r="AC2921" s="195">
        <v>37050.875011574099</v>
      </c>
    </row>
    <row r="2922" spans="1:29" x14ac:dyDescent="0.25">
      <c r="A2922" s="43" t="str">
        <f t="shared" si="226"/>
        <v>US Natural Gas Physical</v>
      </c>
      <c r="B2922" s="43" t="str">
        <f t="shared" si="227"/>
        <v>US</v>
      </c>
      <c r="C2922" s="43" t="str">
        <f t="shared" si="228"/>
        <v>Natural Gas</v>
      </c>
      <c r="D2922" s="43" t="str">
        <f t="shared" si="229"/>
        <v>Physical</v>
      </c>
      <c r="E2922" s="43">
        <f>IF(VLOOKUP(S2922,'DD-Lookup'!$J$6:$L$50,3,FALSE)="Monthly",(YEAR(AC2922)-YEAR(AB2922))*12+MONTH(AC2922)-MONTH(AB2922)+1,(AC2922-AB2922+1))</f>
        <v>1</v>
      </c>
      <c r="F2922" s="210">
        <f t="shared" si="230"/>
        <v>10000</v>
      </c>
      <c r="G2922" s="199">
        <v>1355291</v>
      </c>
      <c r="H2922" s="195">
        <v>37049.384780092601</v>
      </c>
      <c r="I2922" t="s">
        <v>2507</v>
      </c>
      <c r="M2922" t="s">
        <v>3341</v>
      </c>
      <c r="N2922" t="s">
        <v>3747</v>
      </c>
      <c r="O2922" t="s">
        <v>401</v>
      </c>
      <c r="Q2922" s="196">
        <v>10000</v>
      </c>
      <c r="S2922" t="s">
        <v>3342</v>
      </c>
      <c r="T2922" t="s">
        <v>3557</v>
      </c>
      <c r="U2922" s="198">
        <v>3.51</v>
      </c>
      <c r="V2922" t="s">
        <v>3754</v>
      </c>
      <c r="W2922" t="s">
        <v>2347</v>
      </c>
      <c r="X2922" t="s">
        <v>2484</v>
      </c>
      <c r="Y2922" t="s">
        <v>2469</v>
      </c>
      <c r="Z2922" t="s">
        <v>2995</v>
      </c>
      <c r="AA2922">
        <v>837527</v>
      </c>
      <c r="AB2922" s="195">
        <v>37050.875011574099</v>
      </c>
      <c r="AC2922" s="195">
        <v>37050.875011574099</v>
      </c>
    </row>
    <row r="2923" spans="1:29" x14ac:dyDescent="0.25">
      <c r="A2923" s="43" t="str">
        <f t="shared" si="226"/>
        <v>US Natural Gas Financial</v>
      </c>
      <c r="B2923" s="43" t="str">
        <f t="shared" si="227"/>
        <v>US</v>
      </c>
      <c r="C2923" s="43" t="str">
        <f t="shared" si="228"/>
        <v>Natural Gas</v>
      </c>
      <c r="D2923" s="43" t="str">
        <f t="shared" si="229"/>
        <v>Financial</v>
      </c>
      <c r="E2923" s="43">
        <f>IF(VLOOKUP(S2923,'DD-Lookup'!$J$6:$L$50,3,FALSE)="Monthly",(YEAR(AC2923)-YEAR(AB2923))*12+MONTH(AC2923)-MONTH(AB2923)+1,(AC2923-AB2923+1))</f>
        <v>23</v>
      </c>
      <c r="F2923" s="210">
        <f t="shared" si="230"/>
        <v>115000</v>
      </c>
      <c r="G2923" s="199">
        <v>1355294</v>
      </c>
      <c r="H2923" s="195">
        <v>37049.384861111103</v>
      </c>
      <c r="I2923" t="s">
        <v>2276</v>
      </c>
      <c r="M2923" t="s">
        <v>3341</v>
      </c>
      <c r="N2923" t="s">
        <v>2281</v>
      </c>
      <c r="O2923" t="s">
        <v>1642</v>
      </c>
      <c r="P2923" s="196">
        <v>5000</v>
      </c>
      <c r="S2923" t="s">
        <v>3342</v>
      </c>
      <c r="T2923" t="s">
        <v>3557</v>
      </c>
      <c r="U2923" s="198">
        <v>3.48</v>
      </c>
      <c r="V2923" t="s">
        <v>3101</v>
      </c>
      <c r="W2923" t="s">
        <v>2376</v>
      </c>
      <c r="X2923" t="s">
        <v>435</v>
      </c>
      <c r="Y2923" t="s">
        <v>3575</v>
      </c>
      <c r="Z2923" t="s">
        <v>2995</v>
      </c>
      <c r="AA2923" t="s">
        <v>928</v>
      </c>
      <c r="AB2923" s="195">
        <v>37050.875011574099</v>
      </c>
      <c r="AC2923" s="195">
        <v>37072.875011574099</v>
      </c>
    </row>
    <row r="2924" spans="1:29" x14ac:dyDescent="0.25">
      <c r="A2924" s="43" t="str">
        <f t="shared" si="226"/>
        <v>US Natural Gas Physical</v>
      </c>
      <c r="B2924" s="43" t="str">
        <f t="shared" si="227"/>
        <v>US</v>
      </c>
      <c r="C2924" s="43" t="str">
        <f t="shared" si="228"/>
        <v>Natural Gas</v>
      </c>
      <c r="D2924" s="43" t="str">
        <f t="shared" si="229"/>
        <v>Physical</v>
      </c>
      <c r="E2924" s="43">
        <f>IF(VLOOKUP(S2924,'DD-Lookup'!$J$6:$L$50,3,FALSE)="Monthly",(YEAR(AC2924)-YEAR(AB2924))*12+MONTH(AC2924)-MONTH(AB2924)+1,(AC2924-AB2924+1))</f>
        <v>1</v>
      </c>
      <c r="F2924" s="210">
        <f t="shared" si="230"/>
        <v>758</v>
      </c>
      <c r="G2924" s="199">
        <v>1355292</v>
      </c>
      <c r="H2924" s="195">
        <v>37049.384861111103</v>
      </c>
      <c r="I2924" t="s">
        <v>2488</v>
      </c>
      <c r="M2924" t="s">
        <v>3341</v>
      </c>
      <c r="N2924" t="s">
        <v>3747</v>
      </c>
      <c r="O2924" t="s">
        <v>401</v>
      </c>
      <c r="Q2924" s="196">
        <v>758</v>
      </c>
      <c r="S2924" t="s">
        <v>3342</v>
      </c>
      <c r="T2924" t="s">
        <v>3557</v>
      </c>
      <c r="U2924" s="198">
        <v>3.51</v>
      </c>
      <c r="V2924" t="s">
        <v>2166</v>
      </c>
      <c r="W2924" t="s">
        <v>2347</v>
      </c>
      <c r="X2924" t="s">
        <v>2484</v>
      </c>
      <c r="Y2924" t="s">
        <v>2469</v>
      </c>
      <c r="Z2924" t="s">
        <v>2995</v>
      </c>
      <c r="AA2924">
        <v>837528</v>
      </c>
      <c r="AB2924" s="195">
        <v>37050.875011574099</v>
      </c>
      <c r="AC2924" s="195">
        <v>37050.875011574099</v>
      </c>
    </row>
    <row r="2925" spans="1:29" x14ac:dyDescent="0.25">
      <c r="A2925" s="43" t="str">
        <f t="shared" si="226"/>
        <v>US Natural Gas Physical</v>
      </c>
      <c r="B2925" s="43" t="str">
        <f t="shared" si="227"/>
        <v>US</v>
      </c>
      <c r="C2925" s="43" t="str">
        <f t="shared" si="228"/>
        <v>Natural Gas</v>
      </c>
      <c r="D2925" s="43" t="str">
        <f t="shared" si="229"/>
        <v>Physical</v>
      </c>
      <c r="E2925" s="43">
        <f>IF(VLOOKUP(S2925,'DD-Lookup'!$J$6:$L$50,3,FALSE)="Monthly",(YEAR(AC2925)-YEAR(AB2925))*12+MONTH(AC2925)-MONTH(AB2925)+1,(AC2925-AB2925+1))</f>
        <v>1</v>
      </c>
      <c r="F2925" s="210">
        <f t="shared" si="230"/>
        <v>6000</v>
      </c>
      <c r="G2925" s="199">
        <v>1355293</v>
      </c>
      <c r="H2925" s="195">
        <v>37049.384861111103</v>
      </c>
      <c r="I2925" t="s">
        <v>2244</v>
      </c>
      <c r="M2925" t="s">
        <v>3341</v>
      </c>
      <c r="N2925" t="s">
        <v>3747</v>
      </c>
      <c r="O2925" t="s">
        <v>1624</v>
      </c>
      <c r="P2925" s="196">
        <v>6000</v>
      </c>
      <c r="S2925" t="s">
        <v>3342</v>
      </c>
      <c r="T2925" t="s">
        <v>3557</v>
      </c>
      <c r="U2925" s="198">
        <v>3.57</v>
      </c>
      <c r="V2925" t="s">
        <v>3892</v>
      </c>
      <c r="W2925" t="s">
        <v>2366</v>
      </c>
      <c r="X2925" t="s">
        <v>3093</v>
      </c>
      <c r="Y2925" t="s">
        <v>2469</v>
      </c>
      <c r="Z2925" t="s">
        <v>2995</v>
      </c>
      <c r="AA2925">
        <v>837529</v>
      </c>
      <c r="AB2925" s="195">
        <v>37050.875011574099</v>
      </c>
      <c r="AC2925" s="195">
        <v>37050.875011574099</v>
      </c>
    </row>
    <row r="2926" spans="1:29" x14ac:dyDescent="0.25">
      <c r="A2926" s="43" t="str">
        <f t="shared" si="226"/>
        <v>US Natural Gas Physical</v>
      </c>
      <c r="B2926" s="43" t="str">
        <f t="shared" si="227"/>
        <v>US</v>
      </c>
      <c r="C2926" s="43" t="str">
        <f t="shared" si="228"/>
        <v>Natural Gas</v>
      </c>
      <c r="D2926" s="43" t="str">
        <f t="shared" si="229"/>
        <v>Physical</v>
      </c>
      <c r="E2926" s="43">
        <f>IF(VLOOKUP(S2926,'DD-Lookup'!$J$6:$L$50,3,FALSE)="Monthly",(YEAR(AC2926)-YEAR(AB2926))*12+MONTH(AC2926)-MONTH(AB2926)+1,(AC2926-AB2926+1))</f>
        <v>1</v>
      </c>
      <c r="F2926" s="210">
        <f t="shared" si="230"/>
        <v>25000</v>
      </c>
      <c r="G2926" s="199">
        <v>1355295</v>
      </c>
      <c r="H2926" s="195">
        <v>37049.384872685099</v>
      </c>
      <c r="I2926" t="s">
        <v>2387</v>
      </c>
      <c r="M2926" t="s">
        <v>3341</v>
      </c>
      <c r="N2926" t="s">
        <v>3747</v>
      </c>
      <c r="O2926" t="s">
        <v>2722</v>
      </c>
      <c r="Q2926" s="196">
        <v>25000</v>
      </c>
      <c r="S2926" t="s">
        <v>3342</v>
      </c>
      <c r="T2926" t="s">
        <v>3557</v>
      </c>
      <c r="U2926" s="198">
        <v>3.66</v>
      </c>
      <c r="V2926" t="s">
        <v>660</v>
      </c>
      <c r="W2926" t="s">
        <v>2175</v>
      </c>
      <c r="X2926" t="s">
        <v>2176</v>
      </c>
      <c r="Y2926" t="s">
        <v>2469</v>
      </c>
      <c r="Z2926" t="s">
        <v>2995</v>
      </c>
      <c r="AA2926">
        <v>837530</v>
      </c>
      <c r="AB2926" s="195">
        <v>37050.875011574099</v>
      </c>
      <c r="AC2926" s="195">
        <v>37050.875011574099</v>
      </c>
    </row>
    <row r="2927" spans="1:29" x14ac:dyDescent="0.25">
      <c r="A2927" s="43" t="str">
        <f t="shared" si="226"/>
        <v>US Power Physical</v>
      </c>
      <c r="B2927" s="43" t="str">
        <f t="shared" si="227"/>
        <v>US</v>
      </c>
      <c r="C2927" s="43" t="str">
        <f t="shared" si="228"/>
        <v>Power</v>
      </c>
      <c r="D2927" s="43" t="str">
        <f t="shared" si="229"/>
        <v>Physical</v>
      </c>
      <c r="E2927" s="43">
        <f>IF(VLOOKUP(S2927,'DD-Lookup'!$J$6:$L$50,3,FALSE)="Monthly",(YEAR(AC2927)-YEAR(AB2927))*12+MONTH(AC2927)-MONTH(AB2927)+1,(AC2927-AB2927+1))</f>
        <v>92</v>
      </c>
      <c r="F2927" s="210">
        <f t="shared" si="230"/>
        <v>2300</v>
      </c>
      <c r="G2927" s="199">
        <v>1355296</v>
      </c>
      <c r="H2927" s="195">
        <v>37049.3848842593</v>
      </c>
      <c r="I2927" t="s">
        <v>2527</v>
      </c>
      <c r="M2927" t="s">
        <v>2766</v>
      </c>
      <c r="N2927" t="s">
        <v>3310</v>
      </c>
      <c r="O2927" t="s">
        <v>929</v>
      </c>
      <c r="P2927" s="196">
        <v>25</v>
      </c>
      <c r="S2927" t="s">
        <v>3340</v>
      </c>
      <c r="T2927" t="s">
        <v>3557</v>
      </c>
      <c r="U2927" s="198">
        <v>69</v>
      </c>
      <c r="V2927" t="s">
        <v>4159</v>
      </c>
      <c r="W2927" t="s">
        <v>3152</v>
      </c>
      <c r="X2927" t="s">
        <v>3154</v>
      </c>
      <c r="Y2927" t="s">
        <v>2662</v>
      </c>
      <c r="Z2927" t="s">
        <v>2990</v>
      </c>
      <c r="AA2927">
        <v>636953.1</v>
      </c>
      <c r="AB2927" s="195">
        <v>37165</v>
      </c>
      <c r="AC2927" s="195">
        <v>37256</v>
      </c>
    </row>
    <row r="2928" spans="1:29" x14ac:dyDescent="0.25">
      <c r="A2928" s="43" t="str">
        <f t="shared" si="226"/>
        <v>US Natural Gas Physical</v>
      </c>
      <c r="B2928" s="43" t="str">
        <f t="shared" si="227"/>
        <v>US</v>
      </c>
      <c r="C2928" s="43" t="str">
        <f t="shared" si="228"/>
        <v>Natural Gas</v>
      </c>
      <c r="D2928" s="43" t="str">
        <f t="shared" si="229"/>
        <v>Physical</v>
      </c>
      <c r="E2928" s="43">
        <f>IF(VLOOKUP(S2928,'DD-Lookup'!$J$6:$L$50,3,FALSE)="Monthly",(YEAR(AC2928)-YEAR(AB2928))*12+MONTH(AC2928)-MONTH(AB2928)+1,(AC2928-AB2928+1))</f>
        <v>1</v>
      </c>
      <c r="F2928" s="210">
        <f t="shared" si="230"/>
        <v>15000</v>
      </c>
      <c r="G2928" s="199">
        <v>1355297</v>
      </c>
      <c r="H2928" s="195">
        <v>37049.384907407402</v>
      </c>
      <c r="I2928" t="s">
        <v>2487</v>
      </c>
      <c r="M2928" t="s">
        <v>3341</v>
      </c>
      <c r="N2928" t="s">
        <v>3747</v>
      </c>
      <c r="O2928" t="s">
        <v>379</v>
      </c>
      <c r="Q2928" s="196">
        <v>15000</v>
      </c>
      <c r="S2928" t="s">
        <v>3342</v>
      </c>
      <c r="T2928" t="s">
        <v>3557</v>
      </c>
      <c r="U2928" s="198">
        <v>3.68</v>
      </c>
      <c r="V2928" t="s">
        <v>1730</v>
      </c>
      <c r="W2928" t="s">
        <v>2467</v>
      </c>
      <c r="X2928" t="s">
        <v>2468</v>
      </c>
      <c r="Y2928" t="s">
        <v>2469</v>
      </c>
      <c r="Z2928" t="s">
        <v>2995</v>
      </c>
      <c r="AA2928">
        <v>837531</v>
      </c>
      <c r="AB2928" s="195">
        <v>37050.875011574099</v>
      </c>
      <c r="AC2928" s="195">
        <v>37050.875011574099</v>
      </c>
    </row>
    <row r="2929" spans="1:29" x14ac:dyDescent="0.25">
      <c r="A2929" s="43" t="str">
        <f t="shared" si="226"/>
        <v>US Natural Gas Physical</v>
      </c>
      <c r="B2929" s="43" t="str">
        <f t="shared" si="227"/>
        <v>US</v>
      </c>
      <c r="C2929" s="43" t="str">
        <f t="shared" si="228"/>
        <v>Natural Gas</v>
      </c>
      <c r="D2929" s="43" t="str">
        <f t="shared" si="229"/>
        <v>Physical</v>
      </c>
      <c r="E2929" s="43">
        <f>IF(VLOOKUP(S2929,'DD-Lookup'!$J$6:$L$50,3,FALSE)="Monthly",(YEAR(AC2929)-YEAR(AB2929))*12+MONTH(AC2929)-MONTH(AB2929)+1,(AC2929-AB2929+1))</f>
        <v>1</v>
      </c>
      <c r="F2929" s="210">
        <f t="shared" si="230"/>
        <v>477</v>
      </c>
      <c r="G2929" s="199">
        <v>1355298</v>
      </c>
      <c r="H2929" s="195">
        <v>37049.384953703702</v>
      </c>
      <c r="I2929" t="s">
        <v>2288</v>
      </c>
      <c r="M2929" t="s">
        <v>3341</v>
      </c>
      <c r="N2929" t="s">
        <v>3747</v>
      </c>
      <c r="O2929" t="s">
        <v>428</v>
      </c>
      <c r="P2929" s="196">
        <v>477</v>
      </c>
      <c r="S2929" t="s">
        <v>3342</v>
      </c>
      <c r="T2929" t="s">
        <v>3557</v>
      </c>
      <c r="U2929" s="198">
        <v>3.54</v>
      </c>
      <c r="V2929" t="s">
        <v>3390</v>
      </c>
      <c r="W2929" t="s">
        <v>2498</v>
      </c>
      <c r="X2929" t="s">
        <v>2499</v>
      </c>
      <c r="Y2929" t="s">
        <v>2469</v>
      </c>
      <c r="Z2929" t="s">
        <v>2995</v>
      </c>
      <c r="AA2929">
        <v>837532</v>
      </c>
      <c r="AB2929" s="195">
        <v>37050.875011574099</v>
      </c>
      <c r="AC2929" s="195">
        <v>37050.875011574099</v>
      </c>
    </row>
    <row r="2930" spans="1:29" x14ac:dyDescent="0.25">
      <c r="A2930" s="43" t="str">
        <f t="shared" si="226"/>
        <v>US Natural Gas Physical</v>
      </c>
      <c r="B2930" s="43" t="str">
        <f t="shared" si="227"/>
        <v>US</v>
      </c>
      <c r="C2930" s="43" t="str">
        <f t="shared" si="228"/>
        <v>Natural Gas</v>
      </c>
      <c r="D2930" s="43" t="str">
        <f t="shared" si="229"/>
        <v>Physical</v>
      </c>
      <c r="E2930" s="43">
        <f>IF(VLOOKUP(S2930,'DD-Lookup'!$J$6:$L$50,3,FALSE)="Monthly",(YEAR(AC2930)-YEAR(AB2930))*12+MONTH(AC2930)-MONTH(AB2930)+1,(AC2930-AB2930+1))</f>
        <v>1</v>
      </c>
      <c r="F2930" s="210">
        <f t="shared" si="230"/>
        <v>8000</v>
      </c>
      <c r="G2930" s="199">
        <v>1355299</v>
      </c>
      <c r="H2930" s="195">
        <v>37049.384976851798</v>
      </c>
      <c r="I2930" t="s">
        <v>3360</v>
      </c>
      <c r="M2930" t="s">
        <v>3341</v>
      </c>
      <c r="N2930" t="s">
        <v>3747</v>
      </c>
      <c r="O2930" t="s">
        <v>394</v>
      </c>
      <c r="P2930" s="196">
        <v>8000</v>
      </c>
      <c r="S2930" t="s">
        <v>3342</v>
      </c>
      <c r="T2930" t="s">
        <v>3557</v>
      </c>
      <c r="U2930" s="198">
        <v>3.6150000000000002</v>
      </c>
      <c r="V2930" t="s">
        <v>2444</v>
      </c>
      <c r="W2930" t="s">
        <v>2498</v>
      </c>
      <c r="X2930" t="s">
        <v>2499</v>
      </c>
      <c r="Y2930" t="s">
        <v>2469</v>
      </c>
      <c r="Z2930" t="s">
        <v>2995</v>
      </c>
      <c r="AA2930">
        <v>837534</v>
      </c>
      <c r="AB2930" s="195">
        <v>37050.875011574099</v>
      </c>
      <c r="AC2930" s="195">
        <v>37050.875011574099</v>
      </c>
    </row>
    <row r="2931" spans="1:29" x14ac:dyDescent="0.25">
      <c r="A2931" s="43" t="str">
        <f t="shared" si="226"/>
        <v>US Natural Gas Physical</v>
      </c>
      <c r="B2931" s="43" t="str">
        <f t="shared" si="227"/>
        <v>US</v>
      </c>
      <c r="C2931" s="43" t="str">
        <f t="shared" si="228"/>
        <v>Natural Gas</v>
      </c>
      <c r="D2931" s="43" t="str">
        <f t="shared" si="229"/>
        <v>Physical</v>
      </c>
      <c r="E2931" s="43">
        <f>IF(VLOOKUP(S2931,'DD-Lookup'!$J$6:$L$50,3,FALSE)="Monthly",(YEAR(AC2931)-YEAR(AB2931))*12+MONTH(AC2931)-MONTH(AB2931)+1,(AC2931-AB2931+1))</f>
        <v>1</v>
      </c>
      <c r="F2931" s="210">
        <f t="shared" si="230"/>
        <v>5000</v>
      </c>
      <c r="G2931" s="199">
        <v>1355300</v>
      </c>
      <c r="H2931" s="195">
        <v>37049.385011574101</v>
      </c>
      <c r="I2931" t="s">
        <v>3360</v>
      </c>
      <c r="M2931" t="s">
        <v>3341</v>
      </c>
      <c r="N2931" t="s">
        <v>3747</v>
      </c>
      <c r="O2931" t="s">
        <v>529</v>
      </c>
      <c r="Q2931" s="196">
        <v>5000</v>
      </c>
      <c r="S2931" t="s">
        <v>3342</v>
      </c>
      <c r="T2931" t="s">
        <v>3557</v>
      </c>
      <c r="U2931" s="198">
        <v>3.61</v>
      </c>
      <c r="V2931" t="s">
        <v>930</v>
      </c>
      <c r="W2931" t="s">
        <v>2323</v>
      </c>
      <c r="X2931" t="s">
        <v>3920</v>
      </c>
      <c r="Y2931" t="s">
        <v>2469</v>
      </c>
      <c r="Z2931" t="s">
        <v>2995</v>
      </c>
      <c r="AA2931">
        <v>837535</v>
      </c>
      <c r="AB2931" s="195">
        <v>37050.875011574099</v>
      </c>
      <c r="AC2931" s="195">
        <v>37050.875011574099</v>
      </c>
    </row>
    <row r="2932" spans="1:29" x14ac:dyDescent="0.25">
      <c r="A2932" s="43" t="str">
        <f t="shared" si="226"/>
        <v xml:space="preserve"> Natural Gas Financial</v>
      </c>
      <c r="B2932" s="43" t="str">
        <f t="shared" si="227"/>
        <v/>
      </c>
      <c r="C2932" s="43" t="str">
        <f t="shared" si="228"/>
        <v>Natural Gas</v>
      </c>
      <c r="D2932" s="43" t="str">
        <f t="shared" si="229"/>
        <v>Financial</v>
      </c>
      <c r="E2932" s="43">
        <f>IF(VLOOKUP(S2932,'DD-Lookup'!$J$6:$L$50,3,FALSE)="Monthly",(YEAR(AC2932)-YEAR(AB2932))*12+MONTH(AC2932)-MONTH(AB2932)+1,(AC2932-AB2932+1))</f>
        <v>151</v>
      </c>
      <c r="F2932" s="210">
        <f t="shared" si="230"/>
        <v>755000</v>
      </c>
      <c r="G2932" s="199">
        <v>1355301</v>
      </c>
      <c r="H2932" s="195">
        <v>37049.385023148097</v>
      </c>
      <c r="I2932" t="s">
        <v>2527</v>
      </c>
      <c r="M2932" t="s">
        <v>3341</v>
      </c>
      <c r="N2932" t="s">
        <v>3521</v>
      </c>
      <c r="O2932" t="s">
        <v>3500</v>
      </c>
      <c r="Q2932" s="196">
        <v>5000</v>
      </c>
      <c r="S2932" t="s">
        <v>3342</v>
      </c>
      <c r="T2932" t="s">
        <v>3557</v>
      </c>
      <c r="U2932" s="198">
        <v>-0.39500000000000002</v>
      </c>
      <c r="V2932" t="s">
        <v>563</v>
      </c>
      <c r="W2932" t="s">
        <v>3522</v>
      </c>
      <c r="X2932" t="s">
        <v>3523</v>
      </c>
      <c r="Y2932" t="s">
        <v>3575</v>
      </c>
      <c r="Z2932" t="s">
        <v>2996</v>
      </c>
      <c r="AA2932" t="s">
        <v>931</v>
      </c>
      <c r="AB2932" s="195">
        <v>37196</v>
      </c>
      <c r="AC2932" s="195">
        <v>37346</v>
      </c>
    </row>
    <row r="2933" spans="1:29" x14ac:dyDescent="0.25">
      <c r="A2933" s="43" t="str">
        <f t="shared" si="226"/>
        <v>US Natural Gas Financial</v>
      </c>
      <c r="B2933" s="43" t="str">
        <f t="shared" si="227"/>
        <v>US</v>
      </c>
      <c r="C2933" s="43" t="str">
        <f t="shared" si="228"/>
        <v>Natural Gas</v>
      </c>
      <c r="D2933" s="43" t="str">
        <f t="shared" si="229"/>
        <v>Financial</v>
      </c>
      <c r="E2933" s="43">
        <f>IF(VLOOKUP(S2933,'DD-Lookup'!$J$6:$L$50,3,FALSE)="Monthly",(YEAR(AC2933)-YEAR(AB2933))*12+MONTH(AC2933)-MONTH(AB2933)+1,(AC2933-AB2933+1))</f>
        <v>151</v>
      </c>
      <c r="F2933" s="210">
        <f t="shared" si="230"/>
        <v>755000</v>
      </c>
      <c r="G2933" s="199">
        <v>1355302</v>
      </c>
      <c r="H2933" s="195">
        <v>37049.385081018503</v>
      </c>
      <c r="I2933" t="s">
        <v>2208</v>
      </c>
      <c r="M2933" t="s">
        <v>3341</v>
      </c>
      <c r="N2933" t="s">
        <v>2281</v>
      </c>
      <c r="O2933" t="s">
        <v>2491</v>
      </c>
      <c r="Q2933" s="196">
        <v>5000</v>
      </c>
      <c r="S2933" t="s">
        <v>3342</v>
      </c>
      <c r="T2933" t="s">
        <v>3557</v>
      </c>
      <c r="U2933" s="198">
        <v>4.24</v>
      </c>
      <c r="V2933" t="s">
        <v>932</v>
      </c>
      <c r="W2933" t="s">
        <v>2853</v>
      </c>
      <c r="X2933" t="s">
        <v>2282</v>
      </c>
      <c r="Y2933" t="s">
        <v>3575</v>
      </c>
      <c r="Z2933" t="s">
        <v>2995</v>
      </c>
      <c r="AA2933" t="s">
        <v>933</v>
      </c>
      <c r="AB2933" s="195">
        <v>37196</v>
      </c>
      <c r="AC2933" s="195">
        <v>37346</v>
      </c>
    </row>
    <row r="2934" spans="1:29" x14ac:dyDescent="0.25">
      <c r="A2934" s="43" t="str">
        <f t="shared" si="226"/>
        <v>US Natural Gas Financial</v>
      </c>
      <c r="B2934" s="43" t="str">
        <f t="shared" si="227"/>
        <v>US</v>
      </c>
      <c r="C2934" s="43" t="str">
        <f t="shared" si="228"/>
        <v>Natural Gas</v>
      </c>
      <c r="D2934" s="43" t="str">
        <f t="shared" si="229"/>
        <v>Financial</v>
      </c>
      <c r="E2934" s="43">
        <f>IF(VLOOKUP(S2934,'DD-Lookup'!$J$6:$L$50,3,FALSE)="Monthly",(YEAR(AC2934)-YEAR(AB2934))*12+MONTH(AC2934)-MONTH(AB2934)+1,(AC2934-AB2934+1))</f>
        <v>23</v>
      </c>
      <c r="F2934" s="210">
        <f t="shared" si="230"/>
        <v>115000</v>
      </c>
      <c r="G2934" s="199">
        <v>1355303</v>
      </c>
      <c r="H2934" s="195">
        <v>37049.385092592602</v>
      </c>
      <c r="I2934" t="s">
        <v>2472</v>
      </c>
      <c r="M2934" t="s">
        <v>3341</v>
      </c>
      <c r="N2934" t="s">
        <v>2281</v>
      </c>
      <c r="O2934" t="s">
        <v>1642</v>
      </c>
      <c r="Q2934" s="196">
        <v>5000</v>
      </c>
      <c r="S2934" t="s">
        <v>3342</v>
      </c>
      <c r="T2934" t="s">
        <v>3557</v>
      </c>
      <c r="U2934" s="198">
        <v>3.51</v>
      </c>
      <c r="V2934" t="s">
        <v>3879</v>
      </c>
      <c r="W2934" t="s">
        <v>2376</v>
      </c>
      <c r="X2934" t="s">
        <v>435</v>
      </c>
      <c r="Y2934" t="s">
        <v>3575</v>
      </c>
      <c r="Z2934" t="s">
        <v>2995</v>
      </c>
      <c r="AA2934" t="s">
        <v>934</v>
      </c>
      <c r="AB2934" s="195">
        <v>37050.875011574099</v>
      </c>
      <c r="AC2934" s="195">
        <v>37072.875011574099</v>
      </c>
    </row>
    <row r="2935" spans="1:29" x14ac:dyDescent="0.25">
      <c r="A2935" s="43" t="str">
        <f t="shared" si="226"/>
        <v xml:space="preserve"> Natural Gas Physical</v>
      </c>
      <c r="B2935" s="43" t="str">
        <f t="shared" si="227"/>
        <v/>
      </c>
      <c r="C2935" s="43" t="str">
        <f t="shared" si="228"/>
        <v>Natural Gas</v>
      </c>
      <c r="D2935" s="43" t="str">
        <f t="shared" si="229"/>
        <v>Physical</v>
      </c>
      <c r="E2935" s="43">
        <f>IF(VLOOKUP(S2935,'DD-Lookup'!$J$6:$L$50,3,FALSE)="Monthly",(YEAR(AC2935)-YEAR(AB2935))*12+MONTH(AC2935)-MONTH(AB2935)+1,(AC2935-AB2935+1))</f>
        <v>1</v>
      </c>
      <c r="F2935" s="210">
        <f t="shared" si="230"/>
        <v>10000</v>
      </c>
      <c r="G2935" s="199">
        <v>1355304</v>
      </c>
      <c r="H2935" s="195">
        <v>37049.3851041667</v>
      </c>
      <c r="I2935" t="s">
        <v>2302</v>
      </c>
      <c r="M2935" t="s">
        <v>3341</v>
      </c>
      <c r="N2935" t="s">
        <v>2492</v>
      </c>
      <c r="O2935" t="s">
        <v>507</v>
      </c>
      <c r="Q2935" s="196">
        <v>10000</v>
      </c>
      <c r="S2935" t="s">
        <v>3342</v>
      </c>
      <c r="T2935" t="s">
        <v>3557</v>
      </c>
      <c r="U2935" s="198">
        <v>3.7650000000000001</v>
      </c>
      <c r="V2935" t="s">
        <v>3787</v>
      </c>
      <c r="W2935" t="s">
        <v>2493</v>
      </c>
      <c r="X2935" t="s">
        <v>2494</v>
      </c>
      <c r="Y2935" t="s">
        <v>2469</v>
      </c>
      <c r="Z2935" t="s">
        <v>2995</v>
      </c>
      <c r="AA2935">
        <v>837537</v>
      </c>
      <c r="AB2935" s="195">
        <v>37050.875011574099</v>
      </c>
      <c r="AC2935" s="195">
        <v>37050.875011574099</v>
      </c>
    </row>
    <row r="2936" spans="1:29" x14ac:dyDescent="0.25">
      <c r="A2936" s="43" t="str">
        <f t="shared" si="226"/>
        <v>US Natural Gas Physical</v>
      </c>
      <c r="B2936" s="43" t="str">
        <f t="shared" si="227"/>
        <v>US</v>
      </c>
      <c r="C2936" s="43" t="str">
        <f t="shared" si="228"/>
        <v>Natural Gas</v>
      </c>
      <c r="D2936" s="43" t="str">
        <f t="shared" si="229"/>
        <v>Physical</v>
      </c>
      <c r="E2936" s="43">
        <f>IF(VLOOKUP(S2936,'DD-Lookup'!$J$6:$L$50,3,FALSE)="Monthly",(YEAR(AC2936)-YEAR(AB2936))*12+MONTH(AC2936)-MONTH(AB2936)+1,(AC2936-AB2936+1))</f>
        <v>1</v>
      </c>
      <c r="F2936" s="210">
        <f t="shared" si="230"/>
        <v>250</v>
      </c>
      <c r="G2936" s="199">
        <v>1355305</v>
      </c>
      <c r="H2936" s="195">
        <v>37049.385115740697</v>
      </c>
      <c r="I2936" t="s">
        <v>2394</v>
      </c>
      <c r="M2936" t="s">
        <v>3341</v>
      </c>
      <c r="N2936" t="s">
        <v>3747</v>
      </c>
      <c r="O2936" t="s">
        <v>559</v>
      </c>
      <c r="Q2936" s="196">
        <v>250</v>
      </c>
      <c r="S2936" t="s">
        <v>3342</v>
      </c>
      <c r="T2936" t="s">
        <v>3557</v>
      </c>
      <c r="U2936" s="198">
        <v>3.6949999999999998</v>
      </c>
      <c r="V2936" t="s">
        <v>3852</v>
      </c>
      <c r="W2936" t="s">
        <v>2467</v>
      </c>
      <c r="X2936" t="s">
        <v>2468</v>
      </c>
      <c r="Y2936" t="s">
        <v>2469</v>
      </c>
      <c r="Z2936" t="s">
        <v>2995</v>
      </c>
      <c r="AA2936">
        <v>837539</v>
      </c>
      <c r="AB2936" s="195">
        <v>37050.875011574099</v>
      </c>
      <c r="AC2936" s="195">
        <v>37050.875011574099</v>
      </c>
    </row>
    <row r="2937" spans="1:29" x14ac:dyDescent="0.25">
      <c r="A2937" s="43" t="str">
        <f t="shared" si="226"/>
        <v>US Natural Gas Physical</v>
      </c>
      <c r="B2937" s="43" t="str">
        <f t="shared" si="227"/>
        <v>US</v>
      </c>
      <c r="C2937" s="43" t="str">
        <f t="shared" si="228"/>
        <v>Natural Gas</v>
      </c>
      <c r="D2937" s="43" t="str">
        <f t="shared" si="229"/>
        <v>Physical</v>
      </c>
      <c r="E2937" s="43">
        <f>IF(VLOOKUP(S2937,'DD-Lookup'!$J$6:$L$50,3,FALSE)="Monthly",(YEAR(AC2937)-YEAR(AB2937))*12+MONTH(AC2937)-MONTH(AB2937)+1,(AC2937-AB2937+1))</f>
        <v>1</v>
      </c>
      <c r="F2937" s="210">
        <f t="shared" si="230"/>
        <v>3000</v>
      </c>
      <c r="G2937" s="199">
        <v>1355306</v>
      </c>
      <c r="H2937" s="195">
        <v>37049.385115740697</v>
      </c>
      <c r="I2937" t="s">
        <v>2244</v>
      </c>
      <c r="M2937" t="s">
        <v>3341</v>
      </c>
      <c r="N2937" t="s">
        <v>3747</v>
      </c>
      <c r="O2937" t="s">
        <v>1629</v>
      </c>
      <c r="P2937" s="196">
        <v>3000</v>
      </c>
      <c r="S2937" t="s">
        <v>3342</v>
      </c>
      <c r="T2937" t="s">
        <v>3557</v>
      </c>
      <c r="U2937" s="198">
        <v>3.5724999999999998</v>
      </c>
      <c r="V2937" t="s">
        <v>3892</v>
      </c>
      <c r="W2937" t="s">
        <v>2366</v>
      </c>
      <c r="X2937" t="s">
        <v>3093</v>
      </c>
      <c r="Y2937" t="s">
        <v>2469</v>
      </c>
      <c r="Z2937" t="s">
        <v>2995</v>
      </c>
      <c r="AA2937">
        <v>837538</v>
      </c>
      <c r="AB2937" s="195">
        <v>37050.875011574099</v>
      </c>
      <c r="AC2937" s="195">
        <v>37050.875011574099</v>
      </c>
    </row>
    <row r="2938" spans="1:29" x14ac:dyDescent="0.25">
      <c r="A2938" s="43" t="str">
        <f t="shared" si="226"/>
        <v>US Natural Gas Physical</v>
      </c>
      <c r="B2938" s="43" t="str">
        <f t="shared" si="227"/>
        <v>US</v>
      </c>
      <c r="C2938" s="43" t="str">
        <f t="shared" si="228"/>
        <v>Natural Gas</v>
      </c>
      <c r="D2938" s="43" t="str">
        <f t="shared" si="229"/>
        <v>Physical</v>
      </c>
      <c r="E2938" s="43">
        <f>IF(VLOOKUP(S2938,'DD-Lookup'!$J$6:$L$50,3,FALSE)="Monthly",(YEAR(AC2938)-YEAR(AB2938))*12+MONTH(AC2938)-MONTH(AB2938)+1,(AC2938-AB2938+1))</f>
        <v>1</v>
      </c>
      <c r="F2938" s="210">
        <f t="shared" si="230"/>
        <v>25000</v>
      </c>
      <c r="G2938" s="199">
        <v>1355308</v>
      </c>
      <c r="H2938" s="195">
        <v>37049.385150463</v>
      </c>
      <c r="I2938" t="s">
        <v>3085</v>
      </c>
      <c r="M2938" t="s">
        <v>3341</v>
      </c>
      <c r="N2938" t="s">
        <v>3747</v>
      </c>
      <c r="O2938" t="s">
        <v>2722</v>
      </c>
      <c r="Q2938" s="196">
        <v>25000</v>
      </c>
      <c r="S2938" t="s">
        <v>3342</v>
      </c>
      <c r="T2938" t="s">
        <v>3557</v>
      </c>
      <c r="U2938" s="198">
        <v>3.66</v>
      </c>
      <c r="V2938" t="s">
        <v>3086</v>
      </c>
      <c r="W2938" t="s">
        <v>2175</v>
      </c>
      <c r="X2938" t="s">
        <v>2176</v>
      </c>
      <c r="Y2938" t="s">
        <v>2469</v>
      </c>
      <c r="Z2938" t="s">
        <v>2995</v>
      </c>
      <c r="AA2938">
        <v>837541</v>
      </c>
      <c r="AB2938" s="195">
        <v>37050.875011574099</v>
      </c>
      <c r="AC2938" s="195">
        <v>37050.875011574099</v>
      </c>
    </row>
    <row r="2939" spans="1:29" x14ac:dyDescent="0.25">
      <c r="A2939" s="43" t="str">
        <f t="shared" si="226"/>
        <v>US Natural Gas Physical</v>
      </c>
      <c r="B2939" s="43" t="str">
        <f t="shared" si="227"/>
        <v>US</v>
      </c>
      <c r="C2939" s="43" t="str">
        <f t="shared" si="228"/>
        <v>Natural Gas</v>
      </c>
      <c r="D2939" s="43" t="str">
        <f t="shared" si="229"/>
        <v>Physical</v>
      </c>
      <c r="E2939" s="43">
        <f>IF(VLOOKUP(S2939,'DD-Lookup'!$J$6:$L$50,3,FALSE)="Monthly",(YEAR(AC2939)-YEAR(AB2939))*12+MONTH(AC2939)-MONTH(AB2939)+1,(AC2939-AB2939+1))</f>
        <v>1</v>
      </c>
      <c r="F2939" s="210">
        <f t="shared" si="230"/>
        <v>25000</v>
      </c>
      <c r="G2939" s="199">
        <v>1355310</v>
      </c>
      <c r="H2939" s="195">
        <v>37049.385173611103</v>
      </c>
      <c r="I2939" t="s">
        <v>3337</v>
      </c>
      <c r="M2939" t="s">
        <v>3341</v>
      </c>
      <c r="N2939" t="s">
        <v>3747</v>
      </c>
      <c r="O2939" t="s">
        <v>2722</v>
      </c>
      <c r="P2939" s="196">
        <v>25000</v>
      </c>
      <c r="S2939" t="s">
        <v>3342</v>
      </c>
      <c r="T2939" t="s">
        <v>3557</v>
      </c>
      <c r="U2939" s="198">
        <v>3.6549999999999998</v>
      </c>
      <c r="V2939" t="s">
        <v>3881</v>
      </c>
      <c r="W2939" t="s">
        <v>2175</v>
      </c>
      <c r="X2939" t="s">
        <v>2176</v>
      </c>
      <c r="Y2939" t="s">
        <v>2469</v>
      </c>
      <c r="Z2939" t="s">
        <v>2995</v>
      </c>
      <c r="AA2939">
        <v>837542</v>
      </c>
      <c r="AB2939" s="195">
        <v>37050.875011574099</v>
      </c>
      <c r="AC2939" s="195">
        <v>37050.875011574099</v>
      </c>
    </row>
    <row r="2940" spans="1:29" x14ac:dyDescent="0.25">
      <c r="A2940" s="43" t="str">
        <f t="shared" si="226"/>
        <v>US Crude Financial</v>
      </c>
      <c r="B2940" s="43" t="str">
        <f t="shared" si="227"/>
        <v>US</v>
      </c>
      <c r="C2940" s="43" t="str">
        <f t="shared" si="228"/>
        <v>Crude</v>
      </c>
      <c r="D2940" s="43" t="str">
        <f t="shared" si="229"/>
        <v>Financial</v>
      </c>
      <c r="E2940" s="43">
        <f>IF(VLOOKUP(S2940,'DD-Lookup'!$J$6:$L$50,3,FALSE)="Monthly",(YEAR(AC2940)-YEAR(AB2940))*12+MONTH(AC2940)-MONTH(AB2940)+1,(AC2940-AB2940+1))</f>
        <v>1</v>
      </c>
      <c r="F2940" s="210">
        <f t="shared" si="230"/>
        <v>50000</v>
      </c>
      <c r="G2940" s="199">
        <v>1355309</v>
      </c>
      <c r="H2940" s="195">
        <v>37049.385173611103</v>
      </c>
      <c r="I2940" t="s">
        <v>2652</v>
      </c>
      <c r="M2940" t="s">
        <v>3437</v>
      </c>
      <c r="N2940" t="s">
        <v>2653</v>
      </c>
      <c r="O2940" t="s">
        <v>3359</v>
      </c>
      <c r="Q2940" s="196">
        <v>50000</v>
      </c>
      <c r="S2940" t="s">
        <v>3347</v>
      </c>
      <c r="T2940" t="s">
        <v>3557</v>
      </c>
      <c r="U2940" s="198">
        <v>27.76</v>
      </c>
      <c r="V2940" t="s">
        <v>2460</v>
      </c>
      <c r="W2940" t="s">
        <v>2655</v>
      </c>
      <c r="X2940" t="s">
        <v>2656</v>
      </c>
      <c r="Y2940" t="s">
        <v>2778</v>
      </c>
      <c r="Z2940" t="s">
        <v>2995</v>
      </c>
      <c r="AA2940">
        <v>115497</v>
      </c>
      <c r="AB2940" s="195">
        <v>37073</v>
      </c>
      <c r="AC2940" s="195">
        <v>37103</v>
      </c>
    </row>
    <row r="2941" spans="1:29" x14ac:dyDescent="0.25">
      <c r="A2941" s="43" t="str">
        <f t="shared" si="226"/>
        <v>US Natural Gas Financial</v>
      </c>
      <c r="B2941" s="43" t="str">
        <f t="shared" si="227"/>
        <v>US</v>
      </c>
      <c r="C2941" s="43" t="str">
        <f t="shared" si="228"/>
        <v>Natural Gas</v>
      </c>
      <c r="D2941" s="43" t="str">
        <f t="shared" si="229"/>
        <v>Financial</v>
      </c>
      <c r="E2941" s="43">
        <f>IF(VLOOKUP(S2941,'DD-Lookup'!$J$6:$L$50,3,FALSE)="Monthly",(YEAR(AC2941)-YEAR(AB2941))*12+MONTH(AC2941)-MONTH(AB2941)+1,(AC2941-AB2941+1))</f>
        <v>23</v>
      </c>
      <c r="F2941" s="210">
        <f t="shared" si="230"/>
        <v>345000</v>
      </c>
      <c r="G2941" s="199">
        <v>1355312</v>
      </c>
      <c r="H2941" s="195">
        <v>37049.385219907403</v>
      </c>
      <c r="I2941" t="s">
        <v>2472</v>
      </c>
      <c r="M2941" t="s">
        <v>3341</v>
      </c>
      <c r="N2941" t="s">
        <v>2281</v>
      </c>
      <c r="O2941" t="s">
        <v>2707</v>
      </c>
      <c r="Q2941" s="196">
        <v>15000</v>
      </c>
      <c r="S2941" t="s">
        <v>3342</v>
      </c>
      <c r="T2941" t="s">
        <v>3557</v>
      </c>
      <c r="U2941" s="198">
        <v>3.68</v>
      </c>
      <c r="V2941" t="s">
        <v>4235</v>
      </c>
      <c r="W2941" t="s">
        <v>2376</v>
      </c>
      <c r="X2941" t="s">
        <v>435</v>
      </c>
      <c r="Y2941" t="s">
        <v>3575</v>
      </c>
      <c r="Z2941" t="s">
        <v>2995</v>
      </c>
      <c r="AA2941" t="s">
        <v>935</v>
      </c>
      <c r="AB2941" s="195">
        <v>37050.875011574099</v>
      </c>
      <c r="AC2941" s="195">
        <v>37072.875011574099</v>
      </c>
    </row>
    <row r="2942" spans="1:29" x14ac:dyDescent="0.25">
      <c r="A2942" s="43" t="str">
        <f t="shared" si="226"/>
        <v>US Natural Gas Physical</v>
      </c>
      <c r="B2942" s="43" t="str">
        <f t="shared" si="227"/>
        <v>US</v>
      </c>
      <c r="C2942" s="43" t="str">
        <f t="shared" si="228"/>
        <v>Natural Gas</v>
      </c>
      <c r="D2942" s="43" t="str">
        <f t="shared" si="229"/>
        <v>Physical</v>
      </c>
      <c r="E2942" s="43">
        <f>IF(VLOOKUP(S2942,'DD-Lookup'!$J$6:$L$50,3,FALSE)="Monthly",(YEAR(AC2942)-YEAR(AB2942))*12+MONTH(AC2942)-MONTH(AB2942)+1,(AC2942-AB2942+1))</f>
        <v>1</v>
      </c>
      <c r="F2942" s="210">
        <f t="shared" si="230"/>
        <v>10000</v>
      </c>
      <c r="G2942" s="199">
        <v>1355311</v>
      </c>
      <c r="H2942" s="195">
        <v>37049.385219907403</v>
      </c>
      <c r="I2942" t="s">
        <v>2254</v>
      </c>
      <c r="M2942" t="s">
        <v>3341</v>
      </c>
      <c r="N2942" t="s">
        <v>3747</v>
      </c>
      <c r="O2942" t="s">
        <v>379</v>
      </c>
      <c r="Q2942" s="196">
        <v>10000</v>
      </c>
      <c r="S2942" t="s">
        <v>3342</v>
      </c>
      <c r="T2942" t="s">
        <v>3557</v>
      </c>
      <c r="U2942" s="198">
        <v>3.69</v>
      </c>
      <c r="V2942" t="s">
        <v>2489</v>
      </c>
      <c r="W2942" t="s">
        <v>2467</v>
      </c>
      <c r="X2942" t="s">
        <v>2468</v>
      </c>
      <c r="Y2942" t="s">
        <v>2469</v>
      </c>
      <c r="Z2942" t="s">
        <v>2995</v>
      </c>
      <c r="AA2942">
        <v>837543</v>
      </c>
      <c r="AB2942" s="195">
        <v>37050.875011574099</v>
      </c>
      <c r="AC2942" s="195">
        <v>37050.875011574099</v>
      </c>
    </row>
    <row r="2943" spans="1:29" x14ac:dyDescent="0.25">
      <c r="A2943" s="43" t="str">
        <f t="shared" si="226"/>
        <v>US Natural Gas Physical</v>
      </c>
      <c r="B2943" s="43" t="str">
        <f t="shared" si="227"/>
        <v>US</v>
      </c>
      <c r="C2943" s="43" t="str">
        <f t="shared" si="228"/>
        <v>Natural Gas</v>
      </c>
      <c r="D2943" s="43" t="str">
        <f t="shared" si="229"/>
        <v>Physical</v>
      </c>
      <c r="E2943" s="43">
        <f>IF(VLOOKUP(S2943,'DD-Lookup'!$J$6:$L$50,3,FALSE)="Monthly",(YEAR(AC2943)-YEAR(AB2943))*12+MONTH(AC2943)-MONTH(AB2943)+1,(AC2943-AB2943+1))</f>
        <v>1</v>
      </c>
      <c r="F2943" s="210">
        <f t="shared" si="230"/>
        <v>5000</v>
      </c>
      <c r="G2943" s="199">
        <v>1355313</v>
      </c>
      <c r="H2943" s="195">
        <v>37049.385231481501</v>
      </c>
      <c r="I2943" t="s">
        <v>807</v>
      </c>
      <c r="M2943" t="s">
        <v>3341</v>
      </c>
      <c r="N2943" t="s">
        <v>3747</v>
      </c>
      <c r="O2943" t="s">
        <v>464</v>
      </c>
      <c r="Q2943" s="196">
        <v>5000</v>
      </c>
      <c r="S2943" t="s">
        <v>3342</v>
      </c>
      <c r="T2943" t="s">
        <v>3557</v>
      </c>
      <c r="U2943" s="198">
        <v>3.78</v>
      </c>
      <c r="V2943" t="s">
        <v>808</v>
      </c>
      <c r="W2943" t="s">
        <v>2509</v>
      </c>
      <c r="X2943" t="s">
        <v>2510</v>
      </c>
      <c r="Y2943" t="s">
        <v>2469</v>
      </c>
      <c r="Z2943" t="s">
        <v>2995</v>
      </c>
      <c r="AA2943">
        <v>837544</v>
      </c>
      <c r="AB2943" s="195">
        <v>37050.875011574099</v>
      </c>
      <c r="AC2943" s="195">
        <v>37050.875011574099</v>
      </c>
    </row>
    <row r="2944" spans="1:29" x14ac:dyDescent="0.25">
      <c r="A2944" s="43" t="str">
        <f t="shared" si="226"/>
        <v>US Power Financial</v>
      </c>
      <c r="B2944" s="43" t="str">
        <f t="shared" si="227"/>
        <v>US</v>
      </c>
      <c r="C2944" s="43" t="str">
        <f t="shared" si="228"/>
        <v>Power</v>
      </c>
      <c r="D2944" s="43" t="str">
        <f t="shared" si="229"/>
        <v>Financial</v>
      </c>
      <c r="E2944" s="43">
        <f>IF(VLOOKUP(S2944,'DD-Lookup'!$J$6:$L$50,3,FALSE)="Monthly",(YEAR(AC2944)-YEAR(AB2944))*12+MONTH(AC2944)-MONTH(AB2944)+1,(AC2944-AB2944+1))</f>
        <v>5</v>
      </c>
      <c r="F2944" s="210">
        <f t="shared" si="230"/>
        <v>250</v>
      </c>
      <c r="G2944" s="199">
        <v>1355314</v>
      </c>
      <c r="H2944" s="195">
        <v>37049.385231481501</v>
      </c>
      <c r="I2944" t="s">
        <v>3382</v>
      </c>
      <c r="M2944" t="s">
        <v>2766</v>
      </c>
      <c r="N2944" t="s">
        <v>2659</v>
      </c>
      <c r="O2944" t="s">
        <v>3772</v>
      </c>
      <c r="P2944" s="196">
        <v>50</v>
      </c>
      <c r="S2944" t="s">
        <v>3340</v>
      </c>
      <c r="T2944" t="s">
        <v>3557</v>
      </c>
      <c r="U2944" s="198">
        <v>47.75</v>
      </c>
      <c r="V2944" t="s">
        <v>3488</v>
      </c>
      <c r="W2944" t="s">
        <v>2258</v>
      </c>
      <c r="X2944" t="s">
        <v>3368</v>
      </c>
      <c r="Y2944" t="s">
        <v>2662</v>
      </c>
      <c r="Z2944" t="s">
        <v>2995</v>
      </c>
      <c r="AA2944">
        <v>636954.1</v>
      </c>
      <c r="AB2944" s="195">
        <v>37053.875011574099</v>
      </c>
      <c r="AC2944" s="195">
        <v>37057.875011574099</v>
      </c>
    </row>
    <row r="2945" spans="1:29" x14ac:dyDescent="0.25">
      <c r="A2945" s="43" t="str">
        <f t="shared" si="226"/>
        <v xml:space="preserve"> Power Financial</v>
      </c>
      <c r="B2945" s="43" t="str">
        <f t="shared" si="227"/>
        <v/>
      </c>
      <c r="C2945" s="43" t="str">
        <f t="shared" si="228"/>
        <v>Power</v>
      </c>
      <c r="D2945" s="43" t="str">
        <f t="shared" si="229"/>
        <v>Financial</v>
      </c>
      <c r="E2945" s="43">
        <f>IF(VLOOKUP(S2945,'DD-Lookup'!$J$6:$L$50,3,FALSE)="Monthly",(YEAR(AC2945)-YEAR(AB2945))*12+MONTH(AC2945)-MONTH(AB2945)+1,(AC2945-AB2945+1))</f>
        <v>92</v>
      </c>
      <c r="F2945" s="210">
        <f t="shared" si="230"/>
        <v>1380</v>
      </c>
      <c r="G2945" s="199">
        <v>1355315</v>
      </c>
      <c r="H2945" s="195">
        <v>37049.385277777801</v>
      </c>
      <c r="I2945" t="s">
        <v>2414</v>
      </c>
      <c r="M2945" t="s">
        <v>2766</v>
      </c>
      <c r="N2945" t="s">
        <v>4180</v>
      </c>
      <c r="O2945" t="s">
        <v>3642</v>
      </c>
      <c r="P2945" s="196">
        <v>15</v>
      </c>
      <c r="S2945" t="s">
        <v>4182</v>
      </c>
      <c r="T2945" t="s">
        <v>3105</v>
      </c>
      <c r="U2945" s="198">
        <v>70</v>
      </c>
      <c r="V2945" t="s">
        <v>936</v>
      </c>
      <c r="W2945" t="s">
        <v>4183</v>
      </c>
      <c r="X2945" t="s">
        <v>4184</v>
      </c>
      <c r="Y2945" t="s">
        <v>2662</v>
      </c>
      <c r="Z2945" t="s">
        <v>2996</v>
      </c>
      <c r="AA2945">
        <v>636955.1</v>
      </c>
      <c r="AB2945" s="195">
        <v>37073</v>
      </c>
      <c r="AC2945" s="195">
        <v>37164</v>
      </c>
    </row>
    <row r="2946" spans="1:29" x14ac:dyDescent="0.25">
      <c r="A2946" s="43" t="str">
        <f t="shared" si="226"/>
        <v xml:space="preserve"> Natural Gas Physical</v>
      </c>
      <c r="B2946" s="43" t="str">
        <f t="shared" si="227"/>
        <v/>
      </c>
      <c r="C2946" s="43" t="str">
        <f t="shared" si="228"/>
        <v>Natural Gas</v>
      </c>
      <c r="D2946" s="43" t="str">
        <f t="shared" si="229"/>
        <v>Physical</v>
      </c>
      <c r="E2946" s="43">
        <f>IF(VLOOKUP(S2946,'DD-Lookup'!$J$6:$L$50,3,FALSE)="Monthly",(YEAR(AC2946)-YEAR(AB2946))*12+MONTH(AC2946)-MONTH(AB2946)+1,(AC2946-AB2946+1))</f>
        <v>151</v>
      </c>
      <c r="F2946" s="210">
        <f t="shared" si="230"/>
        <v>755000</v>
      </c>
      <c r="G2946" s="199">
        <v>1355316</v>
      </c>
      <c r="H2946" s="195">
        <v>37049.385335648098</v>
      </c>
      <c r="I2946" t="s">
        <v>2276</v>
      </c>
      <c r="M2946" t="s">
        <v>3341</v>
      </c>
      <c r="N2946" t="s">
        <v>3918</v>
      </c>
      <c r="O2946" t="s">
        <v>2579</v>
      </c>
      <c r="Q2946" s="196">
        <v>5000</v>
      </c>
      <c r="S2946" t="s">
        <v>3342</v>
      </c>
      <c r="T2946" t="s">
        <v>3557</v>
      </c>
      <c r="U2946" s="198">
        <v>0.22</v>
      </c>
      <c r="V2946" t="s">
        <v>3357</v>
      </c>
      <c r="W2946" t="s">
        <v>3097</v>
      </c>
      <c r="X2946" t="s">
        <v>2494</v>
      </c>
      <c r="Y2946" t="s">
        <v>2469</v>
      </c>
      <c r="Z2946" t="s">
        <v>2995</v>
      </c>
      <c r="AA2946" t="s">
        <v>937</v>
      </c>
      <c r="AB2946" s="195">
        <v>37196</v>
      </c>
      <c r="AC2946" s="195">
        <v>37346</v>
      </c>
    </row>
    <row r="2947" spans="1:29" x14ac:dyDescent="0.25">
      <c r="A2947" s="43" t="str">
        <f t="shared" si="226"/>
        <v>US Natural Gas Financial</v>
      </c>
      <c r="B2947" s="43" t="str">
        <f t="shared" si="227"/>
        <v>US</v>
      </c>
      <c r="C2947" s="43" t="str">
        <f t="shared" si="228"/>
        <v>Natural Gas</v>
      </c>
      <c r="D2947" s="43" t="str">
        <f t="shared" si="229"/>
        <v>Financial</v>
      </c>
      <c r="E2947" s="43">
        <f>IF(VLOOKUP(S2947,'DD-Lookup'!$J$6:$L$50,3,FALSE)="Monthly",(YEAR(AC2947)-YEAR(AB2947))*12+MONTH(AC2947)-MONTH(AB2947)+1,(AC2947-AB2947+1))</f>
        <v>23</v>
      </c>
      <c r="F2947" s="210">
        <f t="shared" si="230"/>
        <v>345000</v>
      </c>
      <c r="G2947" s="199">
        <v>1355318</v>
      </c>
      <c r="H2947" s="195">
        <v>37049.385358796302</v>
      </c>
      <c r="I2947" t="s">
        <v>2472</v>
      </c>
      <c r="M2947" t="s">
        <v>3341</v>
      </c>
      <c r="N2947" t="s">
        <v>2281</v>
      </c>
      <c r="O2947" t="s">
        <v>2156</v>
      </c>
      <c r="P2947" s="196">
        <v>15000</v>
      </c>
      <c r="S2947" t="s">
        <v>3342</v>
      </c>
      <c r="T2947" t="s">
        <v>3557</v>
      </c>
      <c r="U2947" s="198">
        <v>3.66</v>
      </c>
      <c r="V2947" t="s">
        <v>4235</v>
      </c>
      <c r="W2947" t="s">
        <v>2512</v>
      </c>
      <c r="X2947" t="s">
        <v>2170</v>
      </c>
      <c r="Y2947" t="s">
        <v>3575</v>
      </c>
      <c r="Z2947" t="s">
        <v>2995</v>
      </c>
      <c r="AA2947" t="s">
        <v>938</v>
      </c>
      <c r="AB2947" s="195">
        <v>37050.875011574099</v>
      </c>
      <c r="AC2947" s="195">
        <v>37072.875011574099</v>
      </c>
    </row>
    <row r="2948" spans="1:29" x14ac:dyDescent="0.25">
      <c r="A2948" s="43" t="str">
        <f t="shared" si="226"/>
        <v>US Natural Gas Physical</v>
      </c>
      <c r="B2948" s="43" t="str">
        <f t="shared" si="227"/>
        <v>US</v>
      </c>
      <c r="C2948" s="43" t="str">
        <f t="shared" si="228"/>
        <v>Natural Gas</v>
      </c>
      <c r="D2948" s="43" t="str">
        <f t="shared" si="229"/>
        <v>Physical</v>
      </c>
      <c r="E2948" s="43">
        <f>IF(VLOOKUP(S2948,'DD-Lookup'!$J$6:$L$50,3,FALSE)="Monthly",(YEAR(AC2948)-YEAR(AB2948))*12+MONTH(AC2948)-MONTH(AB2948)+1,(AC2948-AB2948+1))</f>
        <v>1</v>
      </c>
      <c r="F2948" s="210">
        <f t="shared" si="230"/>
        <v>10000</v>
      </c>
      <c r="G2948" s="199">
        <v>1355317</v>
      </c>
      <c r="H2948" s="195">
        <v>37049.385358796302</v>
      </c>
      <c r="I2948" t="s">
        <v>2483</v>
      </c>
      <c r="M2948" t="s">
        <v>3341</v>
      </c>
      <c r="N2948" t="s">
        <v>3747</v>
      </c>
      <c r="O2948" t="s">
        <v>448</v>
      </c>
      <c r="Q2948" s="196">
        <v>10000</v>
      </c>
      <c r="S2948" t="s">
        <v>3342</v>
      </c>
      <c r="T2948" t="s">
        <v>3557</v>
      </c>
      <c r="U2948" s="198">
        <v>3.59</v>
      </c>
      <c r="V2948" t="s">
        <v>3696</v>
      </c>
      <c r="W2948" t="s">
        <v>2181</v>
      </c>
      <c r="X2948" t="s">
        <v>2182</v>
      </c>
      <c r="Y2948" t="s">
        <v>2469</v>
      </c>
      <c r="Z2948" t="s">
        <v>2995</v>
      </c>
      <c r="AA2948">
        <v>837545</v>
      </c>
      <c r="AB2948" s="195">
        <v>37050.875011574099</v>
      </c>
      <c r="AC2948" s="195">
        <v>37050.875011574099</v>
      </c>
    </row>
    <row r="2949" spans="1:29" x14ac:dyDescent="0.25">
      <c r="A2949" s="43" t="str">
        <f t="shared" si="226"/>
        <v>US Natural Gas Physical</v>
      </c>
      <c r="B2949" s="43" t="str">
        <f t="shared" si="227"/>
        <v>US</v>
      </c>
      <c r="C2949" s="43" t="str">
        <f t="shared" si="228"/>
        <v>Natural Gas</v>
      </c>
      <c r="D2949" s="43" t="str">
        <f t="shared" si="229"/>
        <v>Physical</v>
      </c>
      <c r="E2949" s="43">
        <f>IF(VLOOKUP(S2949,'DD-Lookup'!$J$6:$L$50,3,FALSE)="Monthly",(YEAR(AC2949)-YEAR(AB2949))*12+MONTH(AC2949)-MONTH(AB2949)+1,(AC2949-AB2949+1))</f>
        <v>1</v>
      </c>
      <c r="F2949" s="210">
        <f t="shared" si="230"/>
        <v>5000</v>
      </c>
      <c r="G2949" s="199">
        <v>1355319</v>
      </c>
      <c r="H2949" s="195">
        <v>37049.385393518503</v>
      </c>
      <c r="I2949" t="s">
        <v>3529</v>
      </c>
      <c r="M2949" t="s">
        <v>3341</v>
      </c>
      <c r="N2949" t="s">
        <v>3747</v>
      </c>
      <c r="O2949" t="s">
        <v>2743</v>
      </c>
      <c r="Q2949" s="196">
        <v>5000</v>
      </c>
      <c r="S2949" t="s">
        <v>3342</v>
      </c>
      <c r="T2949" t="s">
        <v>3557</v>
      </c>
      <c r="U2949" s="198">
        <v>3.5049999999999999</v>
      </c>
      <c r="V2949" t="s">
        <v>2515</v>
      </c>
      <c r="W2949" t="s">
        <v>2181</v>
      </c>
      <c r="X2949" t="s">
        <v>3093</v>
      </c>
      <c r="Y2949" t="s">
        <v>2469</v>
      </c>
      <c r="Z2949" t="s">
        <v>2995</v>
      </c>
      <c r="AA2949">
        <v>837546</v>
      </c>
      <c r="AB2949" s="195">
        <v>37050.875011574099</v>
      </c>
      <c r="AC2949" s="195">
        <v>37050.875011574099</v>
      </c>
    </row>
    <row r="2950" spans="1:29" x14ac:dyDescent="0.25">
      <c r="A2950" s="43" t="str">
        <f t="shared" si="226"/>
        <v xml:space="preserve"> Natural Gas Physical</v>
      </c>
      <c r="B2950" s="43" t="str">
        <f t="shared" si="227"/>
        <v/>
      </c>
      <c r="C2950" s="43" t="str">
        <f t="shared" si="228"/>
        <v>Natural Gas</v>
      </c>
      <c r="D2950" s="43" t="str">
        <f t="shared" si="229"/>
        <v>Physical</v>
      </c>
      <c r="E2950" s="43">
        <f>IF(VLOOKUP(S2950,'DD-Lookup'!$J$6:$L$50,3,FALSE)="Monthly",(YEAR(AC2950)-YEAR(AB2950))*12+MONTH(AC2950)-MONTH(AB2950)+1,(AC2950-AB2950+1))</f>
        <v>1</v>
      </c>
      <c r="F2950" s="210">
        <f t="shared" si="230"/>
        <v>5000</v>
      </c>
      <c r="G2950" s="199">
        <v>1355320</v>
      </c>
      <c r="H2950" s="195">
        <v>37049.385428240697</v>
      </c>
      <c r="I2950" t="s">
        <v>2390</v>
      </c>
      <c r="M2950" t="s">
        <v>3341</v>
      </c>
      <c r="N2950" t="s">
        <v>3104</v>
      </c>
      <c r="O2950" t="s">
        <v>799</v>
      </c>
      <c r="Q2950" s="196">
        <v>5000</v>
      </c>
      <c r="S2950" t="s">
        <v>3342</v>
      </c>
      <c r="T2950" t="s">
        <v>3557</v>
      </c>
      <c r="U2950" s="198">
        <v>2.97</v>
      </c>
      <c r="V2950" t="s">
        <v>2575</v>
      </c>
      <c r="W2950" t="s">
        <v>1770</v>
      </c>
      <c r="X2950" t="s">
        <v>3726</v>
      </c>
      <c r="Y2950" t="s">
        <v>2469</v>
      </c>
      <c r="Z2950" t="s">
        <v>2996</v>
      </c>
      <c r="AA2950">
        <v>837547</v>
      </c>
      <c r="AB2950" s="195">
        <v>37050.875011574099</v>
      </c>
      <c r="AC2950" s="195">
        <v>37050.875011574099</v>
      </c>
    </row>
    <row r="2951" spans="1:29" x14ac:dyDescent="0.25">
      <c r="A2951" s="43" t="str">
        <f t="shared" si="226"/>
        <v xml:space="preserve"> Power Physical</v>
      </c>
      <c r="B2951" s="43" t="str">
        <f t="shared" si="227"/>
        <v/>
      </c>
      <c r="C2951" s="43" t="str">
        <f t="shared" si="228"/>
        <v>Power</v>
      </c>
      <c r="D2951" s="43" t="str">
        <f t="shared" si="229"/>
        <v>Physical</v>
      </c>
      <c r="E2951" s="43">
        <f>IF(VLOOKUP(S2951,'DD-Lookup'!$J$6:$L$50,3,FALSE)="Monthly",(YEAR(AC2951)-YEAR(AB2951))*12+MONTH(AC2951)-MONTH(AB2951)+1,(AC2951-AB2951+1))</f>
        <v>7</v>
      </c>
      <c r="F2951" s="210">
        <f t="shared" si="230"/>
        <v>35</v>
      </c>
      <c r="G2951" s="199">
        <v>1355326</v>
      </c>
      <c r="H2951" s="195">
        <v>37049.385486111103</v>
      </c>
      <c r="I2951" t="s">
        <v>280</v>
      </c>
      <c r="M2951" t="s">
        <v>2766</v>
      </c>
      <c r="N2951" t="s">
        <v>4022</v>
      </c>
      <c r="O2951" t="s">
        <v>4119</v>
      </c>
      <c r="Q2951" s="196">
        <v>5</v>
      </c>
      <c r="S2951" t="s">
        <v>3340</v>
      </c>
      <c r="T2951" t="s">
        <v>4023</v>
      </c>
      <c r="U2951" s="198">
        <v>20.399999999999999</v>
      </c>
      <c r="V2951" t="s">
        <v>281</v>
      </c>
      <c r="W2951" t="s">
        <v>4025</v>
      </c>
      <c r="X2951" t="s">
        <v>4026</v>
      </c>
      <c r="Y2951" t="s">
        <v>4027</v>
      </c>
      <c r="Z2951" t="s">
        <v>3562</v>
      </c>
      <c r="AA2951">
        <v>111992.1</v>
      </c>
      <c r="AB2951" s="195">
        <v>37053.875</v>
      </c>
      <c r="AC2951" s="195">
        <v>37059.875</v>
      </c>
    </row>
    <row r="2952" spans="1:29" x14ac:dyDescent="0.25">
      <c r="A2952" s="43" t="str">
        <f t="shared" si="226"/>
        <v>US Natural Gas Physical</v>
      </c>
      <c r="B2952" s="43" t="str">
        <f t="shared" si="227"/>
        <v>US</v>
      </c>
      <c r="C2952" s="43" t="str">
        <f t="shared" si="228"/>
        <v>Natural Gas</v>
      </c>
      <c r="D2952" s="43" t="str">
        <f t="shared" si="229"/>
        <v>Physical</v>
      </c>
      <c r="E2952" s="43">
        <f>IF(VLOOKUP(S2952,'DD-Lookup'!$J$6:$L$50,3,FALSE)="Monthly",(YEAR(AC2952)-YEAR(AB2952))*12+MONTH(AC2952)-MONTH(AB2952)+1,(AC2952-AB2952+1))</f>
        <v>1</v>
      </c>
      <c r="F2952" s="210">
        <f t="shared" si="230"/>
        <v>5000</v>
      </c>
      <c r="G2952" s="199">
        <v>1355329</v>
      </c>
      <c r="H2952" s="195">
        <v>37049.385520833297</v>
      </c>
      <c r="I2952" t="s">
        <v>2269</v>
      </c>
      <c r="M2952" t="s">
        <v>3341</v>
      </c>
      <c r="N2952" t="s">
        <v>3747</v>
      </c>
      <c r="O2952" t="s">
        <v>464</v>
      </c>
      <c r="Q2952" s="196">
        <v>5000</v>
      </c>
      <c r="S2952" t="s">
        <v>3342</v>
      </c>
      <c r="T2952" t="s">
        <v>3557</v>
      </c>
      <c r="U2952" s="198">
        <v>3.78</v>
      </c>
      <c r="V2952" t="s">
        <v>2361</v>
      </c>
      <c r="W2952" t="s">
        <v>2509</v>
      </c>
      <c r="X2952" t="s">
        <v>2510</v>
      </c>
      <c r="Y2952" t="s">
        <v>2469</v>
      </c>
      <c r="Z2952" t="s">
        <v>2995</v>
      </c>
      <c r="AA2952">
        <v>837550</v>
      </c>
      <c r="AB2952" s="195">
        <v>37050.875011574099</v>
      </c>
      <c r="AC2952" s="195">
        <v>37050.875011574099</v>
      </c>
    </row>
    <row r="2953" spans="1:29" x14ac:dyDescent="0.25">
      <c r="A2953" s="43" t="str">
        <f t="shared" si="226"/>
        <v>US Natural Gas Physical</v>
      </c>
      <c r="B2953" s="43" t="str">
        <f t="shared" si="227"/>
        <v>US</v>
      </c>
      <c r="C2953" s="43" t="str">
        <f t="shared" si="228"/>
        <v>Natural Gas</v>
      </c>
      <c r="D2953" s="43" t="str">
        <f t="shared" si="229"/>
        <v>Physical</v>
      </c>
      <c r="E2953" s="43">
        <f>IF(VLOOKUP(S2953,'DD-Lookup'!$J$6:$L$50,3,FALSE)="Monthly",(YEAR(AC2953)-YEAR(AB2953))*12+MONTH(AC2953)-MONTH(AB2953)+1,(AC2953-AB2953+1))</f>
        <v>1</v>
      </c>
      <c r="F2953" s="210">
        <f t="shared" si="230"/>
        <v>10000</v>
      </c>
      <c r="G2953" s="199">
        <v>1355328</v>
      </c>
      <c r="H2953" s="195">
        <v>37049.385520833297</v>
      </c>
      <c r="I2953" t="s">
        <v>2254</v>
      </c>
      <c r="M2953" t="s">
        <v>3341</v>
      </c>
      <c r="N2953" t="s">
        <v>3747</v>
      </c>
      <c r="O2953" t="s">
        <v>379</v>
      </c>
      <c r="Q2953" s="196">
        <v>10000</v>
      </c>
      <c r="S2953" t="s">
        <v>3342</v>
      </c>
      <c r="T2953" t="s">
        <v>3557</v>
      </c>
      <c r="U2953" s="198">
        <v>3.6850000000000001</v>
      </c>
      <c r="V2953" t="s">
        <v>2466</v>
      </c>
      <c r="W2953" t="s">
        <v>2467</v>
      </c>
      <c r="X2953" t="s">
        <v>2468</v>
      </c>
      <c r="Y2953" t="s">
        <v>2469</v>
      </c>
      <c r="Z2953" t="s">
        <v>2995</v>
      </c>
      <c r="AA2953">
        <v>837551</v>
      </c>
      <c r="AB2953" s="195">
        <v>37050.875011574099</v>
      </c>
      <c r="AC2953" s="195">
        <v>37050.875011574099</v>
      </c>
    </row>
    <row r="2954" spans="1:29" x14ac:dyDescent="0.25">
      <c r="A2954" s="43" t="str">
        <f t="shared" si="226"/>
        <v>US Natural Gas Physical</v>
      </c>
      <c r="B2954" s="43" t="str">
        <f t="shared" si="227"/>
        <v>US</v>
      </c>
      <c r="C2954" s="43" t="str">
        <f t="shared" si="228"/>
        <v>Natural Gas</v>
      </c>
      <c r="D2954" s="43" t="str">
        <f t="shared" si="229"/>
        <v>Physical</v>
      </c>
      <c r="E2954" s="43">
        <f>IF(VLOOKUP(S2954,'DD-Lookup'!$J$6:$L$50,3,FALSE)="Monthly",(YEAR(AC2954)-YEAR(AB2954))*12+MONTH(AC2954)-MONTH(AB2954)+1,(AC2954-AB2954+1))</f>
        <v>1</v>
      </c>
      <c r="F2954" s="210">
        <f t="shared" si="230"/>
        <v>5000</v>
      </c>
      <c r="G2954" s="199">
        <v>1355327</v>
      </c>
      <c r="H2954" s="195">
        <v>37049.385520833297</v>
      </c>
      <c r="I2954" t="s">
        <v>2487</v>
      </c>
      <c r="M2954" t="s">
        <v>3341</v>
      </c>
      <c r="N2954" t="s">
        <v>3747</v>
      </c>
      <c r="O2954" t="s">
        <v>1624</v>
      </c>
      <c r="Q2954" s="196">
        <v>5000</v>
      </c>
      <c r="S2954" t="s">
        <v>3342</v>
      </c>
      <c r="T2954" t="s">
        <v>3557</v>
      </c>
      <c r="U2954" s="198">
        <v>3.5674999999999999</v>
      </c>
      <c r="V2954" t="s">
        <v>3495</v>
      </c>
      <c r="W2954" t="s">
        <v>2366</v>
      </c>
      <c r="X2954" t="s">
        <v>3093</v>
      </c>
      <c r="Y2954" t="s">
        <v>2469</v>
      </c>
      <c r="Z2954" t="s">
        <v>2995</v>
      </c>
      <c r="AA2954">
        <v>837552</v>
      </c>
      <c r="AB2954" s="195">
        <v>37050.875011574099</v>
      </c>
      <c r="AC2954" s="195">
        <v>37050.875011574099</v>
      </c>
    </row>
    <row r="2955" spans="1:29" x14ac:dyDescent="0.25">
      <c r="A2955" s="43" t="str">
        <f t="shared" ref="A2955:A3018" si="231">B2955&amp;" "&amp;C2955&amp;" "&amp;D2955</f>
        <v>US Natural Gas Physical</v>
      </c>
      <c r="B2955" s="43" t="str">
        <f t="shared" ref="B2955:B3018" si="232">IF((LEFT(N2955,2)="US"),"US","")</f>
        <v>US</v>
      </c>
      <c r="C2955" s="43" t="str">
        <f t="shared" ref="C2955:C3018" si="233">M2955</f>
        <v>Natural Gas</v>
      </c>
      <c r="D2955" s="43" t="str">
        <f t="shared" ref="D2955:D3018" si="234">IF(ISNUMBER(FIND("Phy",N2955))=TRUE,"Physical","Financial")</f>
        <v>Physical</v>
      </c>
      <c r="E2955" s="43">
        <f>IF(VLOOKUP(S2955,'DD-Lookup'!$J$6:$L$50,3,FALSE)="Monthly",(YEAR(AC2955)-YEAR(AB2955))*12+MONTH(AC2955)-MONTH(AB2955)+1,(AC2955-AB2955+1))</f>
        <v>1</v>
      </c>
      <c r="F2955" s="210">
        <f t="shared" ref="F2955:F3018" si="235">E2955*SUM(P2955:Q2955)</f>
        <v>12292</v>
      </c>
      <c r="G2955" s="199">
        <v>1355330</v>
      </c>
      <c r="H2955" s="195">
        <v>37049.385532407403</v>
      </c>
      <c r="I2955" t="s">
        <v>2187</v>
      </c>
      <c r="M2955" t="s">
        <v>3341</v>
      </c>
      <c r="N2955" t="s">
        <v>3747</v>
      </c>
      <c r="O2955" t="s">
        <v>395</v>
      </c>
      <c r="Q2955" s="196">
        <v>12292</v>
      </c>
      <c r="S2955" t="s">
        <v>3342</v>
      </c>
      <c r="T2955" t="s">
        <v>3557</v>
      </c>
      <c r="U2955" s="198">
        <v>3.5750000000000002</v>
      </c>
      <c r="V2955" t="s">
        <v>2188</v>
      </c>
      <c r="W2955" t="s">
        <v>2498</v>
      </c>
      <c r="X2955" t="s">
        <v>2499</v>
      </c>
      <c r="Y2955" t="s">
        <v>2469</v>
      </c>
      <c r="Z2955" t="s">
        <v>2995</v>
      </c>
      <c r="AA2955">
        <v>837553</v>
      </c>
      <c r="AB2955" s="195">
        <v>37050.875011574099</v>
      </c>
      <c r="AC2955" s="195">
        <v>37050.875011574099</v>
      </c>
    </row>
    <row r="2956" spans="1:29" x14ac:dyDescent="0.25">
      <c r="A2956" s="43" t="str">
        <f t="shared" si="231"/>
        <v>US Natural Gas Physical</v>
      </c>
      <c r="B2956" s="43" t="str">
        <f t="shared" si="232"/>
        <v>US</v>
      </c>
      <c r="C2956" s="43" t="str">
        <f t="shared" si="233"/>
        <v>Natural Gas</v>
      </c>
      <c r="D2956" s="43" t="str">
        <f t="shared" si="234"/>
        <v>Physical</v>
      </c>
      <c r="E2956" s="43">
        <f>IF(VLOOKUP(S2956,'DD-Lookup'!$J$6:$L$50,3,FALSE)="Monthly",(YEAR(AC2956)-YEAR(AB2956))*12+MONTH(AC2956)-MONTH(AB2956)+1,(AC2956-AB2956+1))</f>
        <v>1</v>
      </c>
      <c r="F2956" s="210">
        <f t="shared" si="235"/>
        <v>10000</v>
      </c>
      <c r="G2956" s="199">
        <v>1355331</v>
      </c>
      <c r="H2956" s="195">
        <v>37049.385567129597</v>
      </c>
      <c r="I2956" t="s">
        <v>2269</v>
      </c>
      <c r="M2956" t="s">
        <v>3341</v>
      </c>
      <c r="N2956" t="s">
        <v>3747</v>
      </c>
      <c r="O2956" t="s">
        <v>464</v>
      </c>
      <c r="Q2956" s="196">
        <v>10000</v>
      </c>
      <c r="S2956" t="s">
        <v>3342</v>
      </c>
      <c r="T2956" t="s">
        <v>3557</v>
      </c>
      <c r="U2956" s="198">
        <v>3.7850000000000001</v>
      </c>
      <c r="V2956" t="s">
        <v>2361</v>
      </c>
      <c r="W2956" t="s">
        <v>2509</v>
      </c>
      <c r="X2956" t="s">
        <v>2510</v>
      </c>
      <c r="Y2956" t="s">
        <v>2469</v>
      </c>
      <c r="Z2956" t="s">
        <v>2995</v>
      </c>
      <c r="AA2956">
        <v>837554</v>
      </c>
      <c r="AB2956" s="195">
        <v>37050.875011574099</v>
      </c>
      <c r="AC2956" s="195">
        <v>37050.875011574099</v>
      </c>
    </row>
    <row r="2957" spans="1:29" x14ac:dyDescent="0.25">
      <c r="A2957" s="43" t="str">
        <f t="shared" si="231"/>
        <v xml:space="preserve"> Natural Gas Physical</v>
      </c>
      <c r="B2957" s="43" t="str">
        <f t="shared" si="232"/>
        <v/>
      </c>
      <c r="C2957" s="43" t="str">
        <f t="shared" si="233"/>
        <v>Natural Gas</v>
      </c>
      <c r="D2957" s="43" t="str">
        <f t="shared" si="234"/>
        <v>Physical</v>
      </c>
      <c r="E2957" s="43">
        <f>IF(VLOOKUP(S2957,'DD-Lookup'!$J$6:$L$50,3,FALSE)="Monthly",(YEAR(AC2957)-YEAR(AB2957))*12+MONTH(AC2957)-MONTH(AB2957)+1,(AC2957-AB2957+1))</f>
        <v>1</v>
      </c>
      <c r="F2957" s="210">
        <f t="shared" si="235"/>
        <v>50000</v>
      </c>
      <c r="G2957" s="199">
        <v>1355332</v>
      </c>
      <c r="H2957" s="195">
        <v>37049.385578703703</v>
      </c>
      <c r="I2957" t="s">
        <v>3564</v>
      </c>
      <c r="M2957" t="s">
        <v>3341</v>
      </c>
      <c r="N2957" t="s">
        <v>3588</v>
      </c>
      <c r="O2957" t="s">
        <v>3816</v>
      </c>
      <c r="Q2957" s="196">
        <v>50000</v>
      </c>
      <c r="S2957" t="s">
        <v>3590</v>
      </c>
      <c r="T2957" t="s">
        <v>3591</v>
      </c>
      <c r="U2957" s="198">
        <v>20</v>
      </c>
      <c r="V2957" t="s">
        <v>2339</v>
      </c>
      <c r="W2957" t="s">
        <v>3600</v>
      </c>
      <c r="X2957" t="s">
        <v>3593</v>
      </c>
      <c r="Y2957" t="s">
        <v>3594</v>
      </c>
      <c r="Z2957" t="s">
        <v>3562</v>
      </c>
      <c r="AA2957">
        <v>106916</v>
      </c>
      <c r="AB2957" s="195">
        <v>37051.875011574099</v>
      </c>
      <c r="AC2957" s="195">
        <v>37052.875011574099</v>
      </c>
    </row>
    <row r="2958" spans="1:29" x14ac:dyDescent="0.25">
      <c r="A2958" s="43" t="str">
        <f t="shared" si="231"/>
        <v>US Natural Gas Financial</v>
      </c>
      <c r="B2958" s="43" t="str">
        <f t="shared" si="232"/>
        <v>US</v>
      </c>
      <c r="C2958" s="43" t="str">
        <f t="shared" si="233"/>
        <v>Natural Gas</v>
      </c>
      <c r="D2958" s="43" t="str">
        <f t="shared" si="234"/>
        <v>Financial</v>
      </c>
      <c r="E2958" s="43">
        <f>IF(VLOOKUP(S2958,'DD-Lookup'!$J$6:$L$50,3,FALSE)="Monthly",(YEAR(AC2958)-YEAR(AB2958))*12+MONTH(AC2958)-MONTH(AB2958)+1,(AC2958-AB2958+1))</f>
        <v>23</v>
      </c>
      <c r="F2958" s="210">
        <f t="shared" si="235"/>
        <v>115000</v>
      </c>
      <c r="G2958" s="199">
        <v>1355333</v>
      </c>
      <c r="H2958" s="195">
        <v>37049.385601851798</v>
      </c>
      <c r="I2958" t="s">
        <v>2483</v>
      </c>
      <c r="M2958" t="s">
        <v>3341</v>
      </c>
      <c r="N2958" t="s">
        <v>2281</v>
      </c>
      <c r="O2958" t="s">
        <v>2700</v>
      </c>
      <c r="P2958" s="196">
        <v>5000</v>
      </c>
      <c r="S2958" t="s">
        <v>3342</v>
      </c>
      <c r="T2958" t="s">
        <v>3557</v>
      </c>
      <c r="U2958" s="198">
        <v>2.1749999999999998</v>
      </c>
      <c r="V2958" t="s">
        <v>939</v>
      </c>
      <c r="W2958" t="s">
        <v>3108</v>
      </c>
      <c r="X2958" t="s">
        <v>4145</v>
      </c>
      <c r="Y2958" t="s">
        <v>3575</v>
      </c>
      <c r="Z2958" t="s">
        <v>2995</v>
      </c>
      <c r="AA2958" t="s">
        <v>940</v>
      </c>
      <c r="AB2958" s="195">
        <v>37050.875011574099</v>
      </c>
      <c r="AC2958" s="195">
        <v>37072.875011574099</v>
      </c>
    </row>
    <row r="2959" spans="1:29" x14ac:dyDescent="0.25">
      <c r="A2959" s="43" t="str">
        <f t="shared" si="231"/>
        <v>US Natural Gas Physical</v>
      </c>
      <c r="B2959" s="43" t="str">
        <f t="shared" si="232"/>
        <v>US</v>
      </c>
      <c r="C2959" s="43" t="str">
        <f t="shared" si="233"/>
        <v>Natural Gas</v>
      </c>
      <c r="D2959" s="43" t="str">
        <f t="shared" si="234"/>
        <v>Physical</v>
      </c>
      <c r="E2959" s="43">
        <f>IF(VLOOKUP(S2959,'DD-Lookup'!$J$6:$L$50,3,FALSE)="Monthly",(YEAR(AC2959)-YEAR(AB2959))*12+MONTH(AC2959)-MONTH(AB2959)+1,(AC2959-AB2959+1))</f>
        <v>1</v>
      </c>
      <c r="F2959" s="210">
        <f t="shared" si="235"/>
        <v>5000</v>
      </c>
      <c r="G2959" s="199">
        <v>1355334</v>
      </c>
      <c r="H2959" s="195">
        <v>37049.385613425897</v>
      </c>
      <c r="I2959" t="s">
        <v>2322</v>
      </c>
      <c r="M2959" t="s">
        <v>3341</v>
      </c>
      <c r="N2959" t="s">
        <v>3747</v>
      </c>
      <c r="O2959" t="s">
        <v>487</v>
      </c>
      <c r="P2959" s="196">
        <v>5000</v>
      </c>
      <c r="S2959" t="s">
        <v>3342</v>
      </c>
      <c r="T2959" t="s">
        <v>3557</v>
      </c>
      <c r="U2959" s="198">
        <v>2.1</v>
      </c>
      <c r="V2959" t="s">
        <v>539</v>
      </c>
      <c r="W2959" t="s">
        <v>3108</v>
      </c>
      <c r="X2959" t="s">
        <v>3092</v>
      </c>
      <c r="Y2959" t="s">
        <v>2469</v>
      </c>
      <c r="Z2959" t="s">
        <v>2995</v>
      </c>
      <c r="AA2959">
        <v>837555</v>
      </c>
      <c r="AB2959" s="195">
        <v>37050.875011574099</v>
      </c>
      <c r="AC2959" s="195">
        <v>37050.875011574099</v>
      </c>
    </row>
    <row r="2960" spans="1:29" x14ac:dyDescent="0.25">
      <c r="A2960" s="43" t="str">
        <f t="shared" si="231"/>
        <v>US Natural Gas Physical</v>
      </c>
      <c r="B2960" s="43" t="str">
        <f t="shared" si="232"/>
        <v>US</v>
      </c>
      <c r="C2960" s="43" t="str">
        <f t="shared" si="233"/>
        <v>Natural Gas</v>
      </c>
      <c r="D2960" s="43" t="str">
        <f t="shared" si="234"/>
        <v>Physical</v>
      </c>
      <c r="E2960" s="43">
        <f>IF(VLOOKUP(S2960,'DD-Lookup'!$J$6:$L$50,3,FALSE)="Monthly",(YEAR(AC2960)-YEAR(AB2960))*12+MONTH(AC2960)-MONTH(AB2960)+1,(AC2960-AB2960+1))</f>
        <v>1</v>
      </c>
      <c r="F2960" s="210">
        <f t="shared" si="235"/>
        <v>1001</v>
      </c>
      <c r="G2960" s="199">
        <v>1355335</v>
      </c>
      <c r="H2960" s="195">
        <v>37049.385648148098</v>
      </c>
      <c r="I2960" t="s">
        <v>2172</v>
      </c>
      <c r="M2960" t="s">
        <v>3341</v>
      </c>
      <c r="N2960" t="s">
        <v>3747</v>
      </c>
      <c r="O2960" t="s">
        <v>401</v>
      </c>
      <c r="Q2960" s="196">
        <v>1001</v>
      </c>
      <c r="S2960" t="s">
        <v>3342</v>
      </c>
      <c r="T2960" t="s">
        <v>3557</v>
      </c>
      <c r="U2960" s="198">
        <v>3.51</v>
      </c>
      <c r="V2960" t="s">
        <v>3847</v>
      </c>
      <c r="W2960" t="s">
        <v>2347</v>
      </c>
      <c r="X2960" t="s">
        <v>2484</v>
      </c>
      <c r="Y2960" t="s">
        <v>2469</v>
      </c>
      <c r="Z2960" t="s">
        <v>2995</v>
      </c>
      <c r="AA2960">
        <v>837556</v>
      </c>
      <c r="AB2960" s="195">
        <v>37050.875011574099</v>
      </c>
      <c r="AC2960" s="195">
        <v>37050.875011574099</v>
      </c>
    </row>
    <row r="2961" spans="1:29" x14ac:dyDescent="0.25">
      <c r="A2961" s="43" t="str">
        <f t="shared" si="231"/>
        <v>US Natural Gas Physical</v>
      </c>
      <c r="B2961" s="43" t="str">
        <f t="shared" si="232"/>
        <v>US</v>
      </c>
      <c r="C2961" s="43" t="str">
        <f t="shared" si="233"/>
        <v>Natural Gas</v>
      </c>
      <c r="D2961" s="43" t="str">
        <f t="shared" si="234"/>
        <v>Physical</v>
      </c>
      <c r="E2961" s="43">
        <f>IF(VLOOKUP(S2961,'DD-Lookup'!$J$6:$L$50,3,FALSE)="Monthly",(YEAR(AC2961)-YEAR(AB2961))*12+MONTH(AC2961)-MONTH(AB2961)+1,(AC2961-AB2961+1))</f>
        <v>1</v>
      </c>
      <c r="F2961" s="210">
        <f t="shared" si="235"/>
        <v>10000</v>
      </c>
      <c r="G2961" s="199">
        <v>1355336</v>
      </c>
      <c r="H2961" s="195">
        <v>37049.385706018496</v>
      </c>
      <c r="I2961" t="s">
        <v>2172</v>
      </c>
      <c r="M2961" t="s">
        <v>3341</v>
      </c>
      <c r="N2961" t="s">
        <v>3747</v>
      </c>
      <c r="O2961" t="s">
        <v>393</v>
      </c>
      <c r="P2961" s="196">
        <v>10000</v>
      </c>
      <c r="S2961" t="s">
        <v>3342</v>
      </c>
      <c r="T2961" t="s">
        <v>3557</v>
      </c>
      <c r="U2961" s="198">
        <v>3.4649999999999999</v>
      </c>
      <c r="V2961" t="s">
        <v>3848</v>
      </c>
      <c r="W2961" t="s">
        <v>2347</v>
      </c>
      <c r="X2961" t="s">
        <v>2484</v>
      </c>
      <c r="Y2961" t="s">
        <v>2469</v>
      </c>
      <c r="Z2961" t="s">
        <v>2995</v>
      </c>
      <c r="AA2961">
        <v>837557</v>
      </c>
      <c r="AB2961" s="195">
        <v>37050.875011574099</v>
      </c>
      <c r="AC2961" s="195">
        <v>37050.875011574099</v>
      </c>
    </row>
    <row r="2962" spans="1:29" x14ac:dyDescent="0.25">
      <c r="A2962" s="43" t="str">
        <f t="shared" si="231"/>
        <v>US Crude Financial</v>
      </c>
      <c r="B2962" s="43" t="str">
        <f t="shared" si="232"/>
        <v>US</v>
      </c>
      <c r="C2962" s="43" t="str">
        <f t="shared" si="233"/>
        <v>Crude</v>
      </c>
      <c r="D2962" s="43" t="str">
        <f t="shared" si="234"/>
        <v>Financial</v>
      </c>
      <c r="E2962" s="43">
        <f>IF(VLOOKUP(S2962,'DD-Lookup'!$J$6:$L$50,3,FALSE)="Monthly",(YEAR(AC2962)-YEAR(AB2962))*12+MONTH(AC2962)-MONTH(AB2962)+1,(AC2962-AB2962+1))</f>
        <v>1</v>
      </c>
      <c r="F2962" s="210">
        <f t="shared" si="235"/>
        <v>50000</v>
      </c>
      <c r="G2962" s="199">
        <v>1355337</v>
      </c>
      <c r="H2962" s="195">
        <v>37049.385717592602</v>
      </c>
      <c r="I2962" t="s">
        <v>2652</v>
      </c>
      <c r="M2962" t="s">
        <v>3437</v>
      </c>
      <c r="N2962" t="s">
        <v>2653</v>
      </c>
      <c r="O2962" t="s">
        <v>3359</v>
      </c>
      <c r="Q2962" s="196">
        <v>50000</v>
      </c>
      <c r="S2962" t="s">
        <v>3347</v>
      </c>
      <c r="T2962" t="s">
        <v>3557</v>
      </c>
      <c r="U2962" s="198">
        <v>27.8</v>
      </c>
      <c r="V2962" t="s">
        <v>2654</v>
      </c>
      <c r="W2962" t="s">
        <v>2655</v>
      </c>
      <c r="X2962" t="s">
        <v>2656</v>
      </c>
      <c r="Y2962" t="s">
        <v>2778</v>
      </c>
      <c r="Z2962" t="s">
        <v>2995</v>
      </c>
      <c r="AA2962">
        <v>115499</v>
      </c>
      <c r="AB2962" s="195">
        <v>37073</v>
      </c>
      <c r="AC2962" s="195">
        <v>37103</v>
      </c>
    </row>
    <row r="2963" spans="1:29" x14ac:dyDescent="0.25">
      <c r="A2963" s="43" t="str">
        <f t="shared" si="231"/>
        <v>US Natural Gas Physical</v>
      </c>
      <c r="B2963" s="43" t="str">
        <f t="shared" si="232"/>
        <v>US</v>
      </c>
      <c r="C2963" s="43" t="str">
        <f t="shared" si="233"/>
        <v>Natural Gas</v>
      </c>
      <c r="D2963" s="43" t="str">
        <f t="shared" si="234"/>
        <v>Physical</v>
      </c>
      <c r="E2963" s="43">
        <f>IF(VLOOKUP(S2963,'DD-Lookup'!$J$6:$L$50,3,FALSE)="Monthly",(YEAR(AC2963)-YEAR(AB2963))*12+MONTH(AC2963)-MONTH(AB2963)+1,(AC2963-AB2963+1))</f>
        <v>1</v>
      </c>
      <c r="F2963" s="210">
        <f t="shared" si="235"/>
        <v>15000</v>
      </c>
      <c r="G2963" s="199">
        <v>1355339</v>
      </c>
      <c r="H2963" s="195">
        <v>37049.385775463001</v>
      </c>
      <c r="I2963" t="s">
        <v>2387</v>
      </c>
      <c r="M2963" t="s">
        <v>3341</v>
      </c>
      <c r="N2963" t="s">
        <v>3747</v>
      </c>
      <c r="O2963" t="s">
        <v>2722</v>
      </c>
      <c r="Q2963" s="196">
        <v>15000</v>
      </c>
      <c r="S2963" t="s">
        <v>3342</v>
      </c>
      <c r="T2963" t="s">
        <v>3557</v>
      </c>
      <c r="U2963" s="198">
        <v>3.66</v>
      </c>
      <c r="V2963" t="s">
        <v>660</v>
      </c>
      <c r="W2963" t="s">
        <v>2175</v>
      </c>
      <c r="X2963" t="s">
        <v>2176</v>
      </c>
      <c r="Y2963" t="s">
        <v>2469</v>
      </c>
      <c r="Z2963" t="s">
        <v>2995</v>
      </c>
      <c r="AA2963">
        <v>837558</v>
      </c>
      <c r="AB2963" s="195">
        <v>37050.875011574099</v>
      </c>
      <c r="AC2963" s="195">
        <v>37050.875011574099</v>
      </c>
    </row>
    <row r="2964" spans="1:29" x14ac:dyDescent="0.25">
      <c r="A2964" s="43" t="str">
        <f t="shared" si="231"/>
        <v>US Power Physical</v>
      </c>
      <c r="B2964" s="43" t="str">
        <f t="shared" si="232"/>
        <v>US</v>
      </c>
      <c r="C2964" s="43" t="str">
        <f t="shared" si="233"/>
        <v>Power</v>
      </c>
      <c r="D2964" s="43" t="str">
        <f t="shared" si="234"/>
        <v>Physical</v>
      </c>
      <c r="E2964" s="43">
        <f>IF(VLOOKUP(S2964,'DD-Lookup'!$J$6:$L$50,3,FALSE)="Monthly",(YEAR(AC2964)-YEAR(AB2964))*12+MONTH(AC2964)-MONTH(AB2964)+1,(AC2964-AB2964+1))</f>
        <v>5</v>
      </c>
      <c r="F2964" s="210">
        <f t="shared" si="235"/>
        <v>250</v>
      </c>
      <c r="G2964" s="199">
        <v>1355340</v>
      </c>
      <c r="H2964" s="195">
        <v>37049.385833333297</v>
      </c>
      <c r="I2964" t="s">
        <v>2363</v>
      </c>
      <c r="M2964" t="s">
        <v>2766</v>
      </c>
      <c r="N2964" t="s">
        <v>3361</v>
      </c>
      <c r="O2964" t="s">
        <v>2133</v>
      </c>
      <c r="P2964" s="196">
        <v>50</v>
      </c>
      <c r="S2964" t="s">
        <v>3340</v>
      </c>
      <c r="T2964" t="s">
        <v>3557</v>
      </c>
      <c r="U2964" s="198">
        <v>56.25</v>
      </c>
      <c r="V2964" t="s">
        <v>4111</v>
      </c>
      <c r="W2964" t="s">
        <v>3825</v>
      </c>
      <c r="X2964" t="s">
        <v>3377</v>
      </c>
      <c r="Y2964" t="s">
        <v>2662</v>
      </c>
      <c r="Z2964" t="s">
        <v>2990</v>
      </c>
      <c r="AA2964">
        <v>636956.1</v>
      </c>
      <c r="AB2964" s="195">
        <v>37074.875</v>
      </c>
      <c r="AC2964" s="195">
        <v>37078.875</v>
      </c>
    </row>
    <row r="2965" spans="1:29" x14ac:dyDescent="0.25">
      <c r="A2965" s="43" t="str">
        <f t="shared" si="231"/>
        <v>US Power Physical</v>
      </c>
      <c r="B2965" s="43" t="str">
        <f t="shared" si="232"/>
        <v>US</v>
      </c>
      <c r="C2965" s="43" t="str">
        <f t="shared" si="233"/>
        <v>Power</v>
      </c>
      <c r="D2965" s="43" t="str">
        <f t="shared" si="234"/>
        <v>Physical</v>
      </c>
      <c r="E2965" s="43">
        <f>IF(VLOOKUP(S2965,'DD-Lookup'!$J$6:$L$50,3,FALSE)="Monthly",(YEAR(AC2965)-YEAR(AB2965))*12+MONTH(AC2965)-MONTH(AB2965)+1,(AC2965-AB2965+1))</f>
        <v>5</v>
      </c>
      <c r="F2965" s="210">
        <f t="shared" si="235"/>
        <v>250</v>
      </c>
      <c r="G2965" s="199">
        <v>1355342</v>
      </c>
      <c r="H2965" s="195">
        <v>37049.385856481502</v>
      </c>
      <c r="I2965" t="s">
        <v>3530</v>
      </c>
      <c r="M2965" t="s">
        <v>2766</v>
      </c>
      <c r="N2965" t="s">
        <v>3361</v>
      </c>
      <c r="O2965" t="s">
        <v>2141</v>
      </c>
      <c r="Q2965" s="196">
        <v>50</v>
      </c>
      <c r="S2965" t="s">
        <v>3340</v>
      </c>
      <c r="T2965" t="s">
        <v>3557</v>
      </c>
      <c r="U2965" s="198">
        <v>49.5</v>
      </c>
      <c r="V2965" t="s">
        <v>2253</v>
      </c>
      <c r="W2965" t="s">
        <v>3369</v>
      </c>
      <c r="X2965" t="s">
        <v>2267</v>
      </c>
      <c r="Y2965" t="s">
        <v>2662</v>
      </c>
      <c r="Z2965" t="s">
        <v>2990</v>
      </c>
      <c r="AA2965">
        <v>636957.1</v>
      </c>
      <c r="AB2965" s="195">
        <v>37060.875</v>
      </c>
      <c r="AC2965" s="195">
        <v>37064.875</v>
      </c>
    </row>
    <row r="2966" spans="1:29" x14ac:dyDescent="0.25">
      <c r="A2966" s="43" t="str">
        <f t="shared" si="231"/>
        <v>US Natural Gas Physical</v>
      </c>
      <c r="B2966" s="43" t="str">
        <f t="shared" si="232"/>
        <v>US</v>
      </c>
      <c r="C2966" s="43" t="str">
        <f t="shared" si="233"/>
        <v>Natural Gas</v>
      </c>
      <c r="D2966" s="43" t="str">
        <f t="shared" si="234"/>
        <v>Physical</v>
      </c>
      <c r="E2966" s="43">
        <f>IF(VLOOKUP(S2966,'DD-Lookup'!$J$6:$L$50,3,FALSE)="Monthly",(YEAR(AC2966)-YEAR(AB2966))*12+MONTH(AC2966)-MONTH(AB2966)+1,(AC2966-AB2966+1))</f>
        <v>1</v>
      </c>
      <c r="F2966" s="210">
        <f t="shared" si="235"/>
        <v>701</v>
      </c>
      <c r="G2966" s="199">
        <v>1355341</v>
      </c>
      <c r="H2966" s="195">
        <v>37049.385856481502</v>
      </c>
      <c r="I2966" t="s">
        <v>2394</v>
      </c>
      <c r="M2966" t="s">
        <v>3341</v>
      </c>
      <c r="N2966" t="s">
        <v>3747</v>
      </c>
      <c r="O2966" t="s">
        <v>428</v>
      </c>
      <c r="Q2966" s="196">
        <v>701</v>
      </c>
      <c r="S2966" t="s">
        <v>3342</v>
      </c>
      <c r="T2966" t="s">
        <v>3557</v>
      </c>
      <c r="U2966" s="198">
        <v>3.55</v>
      </c>
      <c r="V2966" t="s">
        <v>3852</v>
      </c>
      <c r="W2966" t="s">
        <v>2498</v>
      </c>
      <c r="X2966" t="s">
        <v>2499</v>
      </c>
      <c r="Y2966" t="s">
        <v>2469</v>
      </c>
      <c r="Z2966" t="s">
        <v>2995</v>
      </c>
      <c r="AA2966">
        <v>837559</v>
      </c>
      <c r="AB2966" s="195">
        <v>37050.875011574099</v>
      </c>
      <c r="AC2966" s="195">
        <v>37050.875011574099</v>
      </c>
    </row>
    <row r="2967" spans="1:29" x14ac:dyDescent="0.25">
      <c r="A2967" s="43" t="str">
        <f t="shared" si="231"/>
        <v>US Natural Gas Financial</v>
      </c>
      <c r="B2967" s="43" t="str">
        <f t="shared" si="232"/>
        <v>US</v>
      </c>
      <c r="C2967" s="43" t="str">
        <f t="shared" si="233"/>
        <v>Natural Gas</v>
      </c>
      <c r="D2967" s="43" t="str">
        <f t="shared" si="234"/>
        <v>Financial</v>
      </c>
      <c r="E2967" s="43">
        <f>IF(VLOOKUP(S2967,'DD-Lookup'!$J$6:$L$50,3,FALSE)="Monthly",(YEAR(AC2967)-YEAR(AB2967))*12+MONTH(AC2967)-MONTH(AB2967)+1,(AC2967-AB2967+1))</f>
        <v>31</v>
      </c>
      <c r="F2967" s="210">
        <f t="shared" si="235"/>
        <v>310000</v>
      </c>
      <c r="G2967" s="199">
        <v>1355343</v>
      </c>
      <c r="H2967" s="195">
        <v>37049.385925925897</v>
      </c>
      <c r="I2967" t="s">
        <v>2183</v>
      </c>
      <c r="J2967" t="s">
        <v>2413</v>
      </c>
      <c r="K2967" t="s">
        <v>2272</v>
      </c>
      <c r="M2967" t="s">
        <v>3341</v>
      </c>
      <c r="N2967" t="s">
        <v>2476</v>
      </c>
      <c r="O2967" t="s">
        <v>828</v>
      </c>
      <c r="Q2967" s="196">
        <v>10000</v>
      </c>
      <c r="S2967" t="s">
        <v>3342</v>
      </c>
      <c r="T2967" t="s">
        <v>3557</v>
      </c>
      <c r="U2967" s="198">
        <v>-0.115</v>
      </c>
      <c r="V2967" t="s">
        <v>2203</v>
      </c>
      <c r="W2967" t="s">
        <v>3333</v>
      </c>
      <c r="X2967" t="s">
        <v>3334</v>
      </c>
      <c r="Y2967" t="s">
        <v>3575</v>
      </c>
      <c r="Z2967" t="s">
        <v>2995</v>
      </c>
      <c r="AA2967" t="s">
        <v>941</v>
      </c>
      <c r="AB2967" s="195">
        <v>37073.875011574099</v>
      </c>
      <c r="AC2967" s="195">
        <v>37103.875011574099</v>
      </c>
    </row>
    <row r="2968" spans="1:29" x14ac:dyDescent="0.25">
      <c r="A2968" s="43" t="str">
        <f t="shared" si="231"/>
        <v>US Natural Gas Financial</v>
      </c>
      <c r="B2968" s="43" t="str">
        <f t="shared" si="232"/>
        <v>US</v>
      </c>
      <c r="C2968" s="43" t="str">
        <f t="shared" si="233"/>
        <v>Natural Gas</v>
      </c>
      <c r="D2968" s="43" t="str">
        <f t="shared" si="234"/>
        <v>Financial</v>
      </c>
      <c r="E2968" s="43">
        <f>IF(VLOOKUP(S2968,'DD-Lookup'!$J$6:$L$50,3,FALSE)="Monthly",(YEAR(AC2968)-YEAR(AB2968))*12+MONTH(AC2968)-MONTH(AB2968)+1,(AC2968-AB2968+1))</f>
        <v>365</v>
      </c>
      <c r="F2968" s="210">
        <f t="shared" si="235"/>
        <v>912500</v>
      </c>
      <c r="G2968" s="199">
        <v>1355345</v>
      </c>
      <c r="H2968" s="195">
        <v>37049.385937500003</v>
      </c>
      <c r="I2968" t="s">
        <v>3360</v>
      </c>
      <c r="M2968" t="s">
        <v>3341</v>
      </c>
      <c r="N2968" t="s">
        <v>2281</v>
      </c>
      <c r="O2968" t="s">
        <v>2511</v>
      </c>
      <c r="Q2968" s="196">
        <v>2500</v>
      </c>
      <c r="S2968" t="s">
        <v>3342</v>
      </c>
      <c r="T2968" t="s">
        <v>3557</v>
      </c>
      <c r="U2968" s="198">
        <v>3.9350000000000001</v>
      </c>
      <c r="V2968" t="s">
        <v>914</v>
      </c>
      <c r="W2968" t="s">
        <v>2853</v>
      </c>
      <c r="X2968" t="s">
        <v>2282</v>
      </c>
      <c r="Y2968" t="s">
        <v>3575</v>
      </c>
      <c r="Z2968" t="s">
        <v>2995</v>
      </c>
      <c r="AA2968" t="s">
        <v>942</v>
      </c>
      <c r="AB2968" s="195">
        <v>37257.875</v>
      </c>
      <c r="AC2968" s="195">
        <v>37621.875</v>
      </c>
    </row>
    <row r="2969" spans="1:29" x14ac:dyDescent="0.25">
      <c r="A2969" s="43" t="str">
        <f t="shared" si="231"/>
        <v>US Natural Gas Physical</v>
      </c>
      <c r="B2969" s="43" t="str">
        <f t="shared" si="232"/>
        <v>US</v>
      </c>
      <c r="C2969" s="43" t="str">
        <f t="shared" si="233"/>
        <v>Natural Gas</v>
      </c>
      <c r="D2969" s="43" t="str">
        <f t="shared" si="234"/>
        <v>Physical</v>
      </c>
      <c r="E2969" s="43">
        <f>IF(VLOOKUP(S2969,'DD-Lookup'!$J$6:$L$50,3,FALSE)="Monthly",(YEAR(AC2969)-YEAR(AB2969))*12+MONTH(AC2969)-MONTH(AB2969)+1,(AC2969-AB2969+1))</f>
        <v>1</v>
      </c>
      <c r="F2969" s="210">
        <f t="shared" si="235"/>
        <v>10000</v>
      </c>
      <c r="G2969" s="199">
        <v>1355344</v>
      </c>
      <c r="H2969" s="195">
        <v>37049.385937500003</v>
      </c>
      <c r="I2969" t="s">
        <v>2488</v>
      </c>
      <c r="M2969" t="s">
        <v>3341</v>
      </c>
      <c r="N2969" t="s">
        <v>3747</v>
      </c>
      <c r="O2969" t="s">
        <v>393</v>
      </c>
      <c r="Q2969" s="196">
        <v>10000</v>
      </c>
      <c r="S2969" t="s">
        <v>3342</v>
      </c>
      <c r="T2969" t="s">
        <v>3557</v>
      </c>
      <c r="U2969" s="198">
        <v>3.4649999999999999</v>
      </c>
      <c r="V2969" t="s">
        <v>2194</v>
      </c>
      <c r="W2969" t="s">
        <v>2347</v>
      </c>
      <c r="X2969" t="s">
        <v>2484</v>
      </c>
      <c r="Y2969" t="s">
        <v>2469</v>
      </c>
      <c r="Z2969" t="s">
        <v>2995</v>
      </c>
      <c r="AA2969">
        <v>837560</v>
      </c>
      <c r="AB2969" s="195">
        <v>37050.875011574099</v>
      </c>
      <c r="AC2969" s="195">
        <v>37050.875011574099</v>
      </c>
    </row>
    <row r="2970" spans="1:29" x14ac:dyDescent="0.25">
      <c r="A2970" s="43" t="str">
        <f t="shared" si="231"/>
        <v>US Natural Gas Financial</v>
      </c>
      <c r="B2970" s="43" t="str">
        <f t="shared" si="232"/>
        <v>US</v>
      </c>
      <c r="C2970" s="43" t="str">
        <f t="shared" si="233"/>
        <v>Natural Gas</v>
      </c>
      <c r="D2970" s="43" t="str">
        <f t="shared" si="234"/>
        <v>Financial</v>
      </c>
      <c r="E2970" s="43">
        <f>IF(VLOOKUP(S2970,'DD-Lookup'!$J$6:$L$50,3,FALSE)="Monthly",(YEAR(AC2970)-YEAR(AB2970))*12+MONTH(AC2970)-MONTH(AB2970)+1,(AC2970-AB2970+1))</f>
        <v>365</v>
      </c>
      <c r="F2970" s="210">
        <f t="shared" si="235"/>
        <v>912500</v>
      </c>
      <c r="G2970" s="199">
        <v>1355346</v>
      </c>
      <c r="H2970" s="195">
        <v>37049.385960648098</v>
      </c>
      <c r="I2970" t="s">
        <v>3339</v>
      </c>
      <c r="M2970" t="s">
        <v>3341</v>
      </c>
      <c r="N2970" t="s">
        <v>2281</v>
      </c>
      <c r="O2970" t="s">
        <v>2511</v>
      </c>
      <c r="Q2970" s="196">
        <v>2500</v>
      </c>
      <c r="S2970" t="s">
        <v>3342</v>
      </c>
      <c r="T2970" t="s">
        <v>3557</v>
      </c>
      <c r="U2970" s="198">
        <v>3.9350000000000001</v>
      </c>
      <c r="V2970" t="s">
        <v>3628</v>
      </c>
      <c r="W2970" t="s">
        <v>2853</v>
      </c>
      <c r="X2970" t="s">
        <v>2282</v>
      </c>
      <c r="Y2970" t="s">
        <v>3575</v>
      </c>
      <c r="Z2970" t="s">
        <v>2995</v>
      </c>
      <c r="AA2970" t="s">
        <v>943</v>
      </c>
      <c r="AB2970" s="195">
        <v>37257.875</v>
      </c>
      <c r="AC2970" s="195">
        <v>37621.875</v>
      </c>
    </row>
    <row r="2971" spans="1:29" x14ac:dyDescent="0.25">
      <c r="A2971" s="43" t="str">
        <f t="shared" si="231"/>
        <v xml:space="preserve"> Natural Gas Physical</v>
      </c>
      <c r="B2971" s="43" t="str">
        <f t="shared" si="232"/>
        <v/>
      </c>
      <c r="C2971" s="43" t="str">
        <f t="shared" si="233"/>
        <v>Natural Gas</v>
      </c>
      <c r="D2971" s="43" t="str">
        <f t="shared" si="234"/>
        <v>Physical</v>
      </c>
      <c r="E2971" s="43">
        <f>IF(VLOOKUP(S2971,'DD-Lookup'!$J$6:$L$50,3,FALSE)="Monthly",(YEAR(AC2971)-YEAR(AB2971))*12+MONTH(AC2971)-MONTH(AB2971)+1,(AC2971-AB2971+1))</f>
        <v>1</v>
      </c>
      <c r="F2971" s="210">
        <f t="shared" si="235"/>
        <v>50000</v>
      </c>
      <c r="G2971" s="199">
        <v>1355347</v>
      </c>
      <c r="H2971" s="195">
        <v>37049.385972222197</v>
      </c>
      <c r="I2971" t="s">
        <v>2335</v>
      </c>
      <c r="M2971" t="s">
        <v>3341</v>
      </c>
      <c r="N2971" t="s">
        <v>3588</v>
      </c>
      <c r="O2971" t="s">
        <v>1679</v>
      </c>
      <c r="Q2971" s="196">
        <v>50000</v>
      </c>
      <c r="S2971" t="s">
        <v>3590</v>
      </c>
      <c r="T2971" t="s">
        <v>3591</v>
      </c>
      <c r="U2971" s="198">
        <v>21.5</v>
      </c>
      <c r="V2971" t="s">
        <v>1689</v>
      </c>
      <c r="W2971" t="s">
        <v>3600</v>
      </c>
      <c r="X2971" t="s">
        <v>3593</v>
      </c>
      <c r="Y2971" t="s">
        <v>3594</v>
      </c>
      <c r="Z2971" t="s">
        <v>3562</v>
      </c>
      <c r="AA2971">
        <v>106917</v>
      </c>
      <c r="AB2971" s="195">
        <v>37049.875011574099</v>
      </c>
      <c r="AC2971" s="195">
        <v>37049.875011574099</v>
      </c>
    </row>
    <row r="2972" spans="1:29" x14ac:dyDescent="0.25">
      <c r="A2972" s="43" t="str">
        <f t="shared" si="231"/>
        <v>US Natural Gas Physical</v>
      </c>
      <c r="B2972" s="43" t="str">
        <f t="shared" si="232"/>
        <v>US</v>
      </c>
      <c r="C2972" s="43" t="str">
        <f t="shared" si="233"/>
        <v>Natural Gas</v>
      </c>
      <c r="D2972" s="43" t="str">
        <f t="shared" si="234"/>
        <v>Physical</v>
      </c>
      <c r="E2972" s="43">
        <f>IF(VLOOKUP(S2972,'DD-Lookup'!$J$6:$L$50,3,FALSE)="Monthly",(YEAR(AC2972)-YEAR(AB2972))*12+MONTH(AC2972)-MONTH(AB2972)+1,(AC2972-AB2972+1))</f>
        <v>1</v>
      </c>
      <c r="F2972" s="210">
        <f t="shared" si="235"/>
        <v>12381</v>
      </c>
      <c r="G2972" s="199">
        <v>1355349</v>
      </c>
      <c r="H2972" s="195">
        <v>37049.386030092603</v>
      </c>
      <c r="I2972" t="s">
        <v>3443</v>
      </c>
      <c r="M2972" t="s">
        <v>3341</v>
      </c>
      <c r="N2972" t="s">
        <v>3747</v>
      </c>
      <c r="O2972" t="s">
        <v>379</v>
      </c>
      <c r="Q2972" s="196">
        <v>12381</v>
      </c>
      <c r="S2972" t="s">
        <v>3342</v>
      </c>
      <c r="T2972" t="s">
        <v>3557</v>
      </c>
      <c r="U2972" s="198">
        <v>3.69</v>
      </c>
      <c r="V2972" t="s">
        <v>2346</v>
      </c>
      <c r="W2972" t="s">
        <v>2467</v>
      </c>
      <c r="X2972" t="s">
        <v>2468</v>
      </c>
      <c r="Y2972" t="s">
        <v>2469</v>
      </c>
      <c r="Z2972" t="s">
        <v>2995</v>
      </c>
      <c r="AA2972">
        <v>837562</v>
      </c>
      <c r="AB2972" s="195">
        <v>37050.875011574099</v>
      </c>
      <c r="AC2972" s="195">
        <v>37050.875011574099</v>
      </c>
    </row>
    <row r="2973" spans="1:29" x14ac:dyDescent="0.25">
      <c r="A2973" s="43" t="str">
        <f t="shared" si="231"/>
        <v>US Natural Gas Physical</v>
      </c>
      <c r="B2973" s="43" t="str">
        <f t="shared" si="232"/>
        <v>US</v>
      </c>
      <c r="C2973" s="43" t="str">
        <f t="shared" si="233"/>
        <v>Natural Gas</v>
      </c>
      <c r="D2973" s="43" t="str">
        <f t="shared" si="234"/>
        <v>Physical</v>
      </c>
      <c r="E2973" s="43">
        <f>IF(VLOOKUP(S2973,'DD-Lookup'!$J$6:$L$50,3,FALSE)="Monthly",(YEAR(AC2973)-YEAR(AB2973))*12+MONTH(AC2973)-MONTH(AB2973)+1,(AC2973-AB2973+1))</f>
        <v>1</v>
      </c>
      <c r="F2973" s="210">
        <f t="shared" si="235"/>
        <v>5000</v>
      </c>
      <c r="G2973" s="199">
        <v>1355351</v>
      </c>
      <c r="H2973" s="195">
        <v>37049.386064814797</v>
      </c>
      <c r="I2973" t="s">
        <v>2254</v>
      </c>
      <c r="M2973" t="s">
        <v>3341</v>
      </c>
      <c r="N2973" t="s">
        <v>3747</v>
      </c>
      <c r="O2973" t="s">
        <v>393</v>
      </c>
      <c r="Q2973" s="196">
        <v>5000</v>
      </c>
      <c r="S2973" t="s">
        <v>3342</v>
      </c>
      <c r="T2973" t="s">
        <v>3557</v>
      </c>
      <c r="U2973" s="198">
        <v>3.47</v>
      </c>
      <c r="V2973" t="s">
        <v>2459</v>
      </c>
      <c r="W2973" t="s">
        <v>2347</v>
      </c>
      <c r="X2973" t="s">
        <v>2484</v>
      </c>
      <c r="Y2973" t="s">
        <v>2469</v>
      </c>
      <c r="Z2973" t="s">
        <v>2995</v>
      </c>
      <c r="AA2973">
        <v>837563</v>
      </c>
      <c r="AB2973" s="195">
        <v>37050.875011574099</v>
      </c>
      <c r="AC2973" s="195">
        <v>37050.875011574099</v>
      </c>
    </row>
    <row r="2974" spans="1:29" x14ac:dyDescent="0.25">
      <c r="A2974" s="43" t="str">
        <f t="shared" si="231"/>
        <v>US Natural Gas Physical</v>
      </c>
      <c r="B2974" s="43" t="str">
        <f t="shared" si="232"/>
        <v>US</v>
      </c>
      <c r="C2974" s="43" t="str">
        <f t="shared" si="233"/>
        <v>Natural Gas</v>
      </c>
      <c r="D2974" s="43" t="str">
        <f t="shared" si="234"/>
        <v>Physical</v>
      </c>
      <c r="E2974" s="43">
        <f>IF(VLOOKUP(S2974,'DD-Lookup'!$J$6:$L$50,3,FALSE)="Monthly",(YEAR(AC2974)-YEAR(AB2974))*12+MONTH(AC2974)-MONTH(AB2974)+1,(AC2974-AB2974+1))</f>
        <v>1</v>
      </c>
      <c r="F2974" s="210">
        <f t="shared" si="235"/>
        <v>5000</v>
      </c>
      <c r="G2974" s="199">
        <v>1355353</v>
      </c>
      <c r="H2974" s="195">
        <v>37049.386122685202</v>
      </c>
      <c r="I2974" t="s">
        <v>2487</v>
      </c>
      <c r="M2974" t="s">
        <v>3341</v>
      </c>
      <c r="N2974" t="s">
        <v>3747</v>
      </c>
      <c r="O2974" t="s">
        <v>393</v>
      </c>
      <c r="Q2974" s="196">
        <v>5000</v>
      </c>
      <c r="S2974" t="s">
        <v>3342</v>
      </c>
      <c r="T2974" t="s">
        <v>3557</v>
      </c>
      <c r="U2974" s="198">
        <v>3.47</v>
      </c>
      <c r="V2974" t="s">
        <v>3489</v>
      </c>
      <c r="W2974" t="s">
        <v>2347</v>
      </c>
      <c r="X2974" t="s">
        <v>2484</v>
      </c>
      <c r="Y2974" t="s">
        <v>2469</v>
      </c>
      <c r="Z2974" t="s">
        <v>2995</v>
      </c>
      <c r="AA2974">
        <v>837565</v>
      </c>
      <c r="AB2974" s="195">
        <v>37050.875011574099</v>
      </c>
      <c r="AC2974" s="195">
        <v>37050.875011574099</v>
      </c>
    </row>
    <row r="2975" spans="1:29" x14ac:dyDescent="0.25">
      <c r="A2975" s="43" t="str">
        <f t="shared" si="231"/>
        <v>US Natural Gas Physical</v>
      </c>
      <c r="B2975" s="43" t="str">
        <f t="shared" si="232"/>
        <v>US</v>
      </c>
      <c r="C2975" s="43" t="str">
        <f t="shared" si="233"/>
        <v>Natural Gas</v>
      </c>
      <c r="D2975" s="43" t="str">
        <f t="shared" si="234"/>
        <v>Physical</v>
      </c>
      <c r="E2975" s="43">
        <f>IF(VLOOKUP(S2975,'DD-Lookup'!$J$6:$L$50,3,FALSE)="Monthly",(YEAR(AC2975)-YEAR(AB2975))*12+MONTH(AC2975)-MONTH(AB2975)+1,(AC2975-AB2975+1))</f>
        <v>1</v>
      </c>
      <c r="F2975" s="210">
        <f t="shared" si="235"/>
        <v>318</v>
      </c>
      <c r="G2975" s="199">
        <v>1355354</v>
      </c>
      <c r="H2975" s="195">
        <v>37049.386145833298</v>
      </c>
      <c r="I2975" t="s">
        <v>3087</v>
      </c>
      <c r="M2975" t="s">
        <v>3341</v>
      </c>
      <c r="N2975" t="s">
        <v>3747</v>
      </c>
      <c r="O2975" t="s">
        <v>442</v>
      </c>
      <c r="P2975" s="196">
        <v>318</v>
      </c>
      <c r="S2975" t="s">
        <v>3342</v>
      </c>
      <c r="T2975" t="s">
        <v>3557</v>
      </c>
      <c r="U2975" s="198">
        <v>3.7749999999999999</v>
      </c>
      <c r="V2975" t="s">
        <v>2295</v>
      </c>
      <c r="W2975" t="s">
        <v>2509</v>
      </c>
      <c r="X2975" t="s">
        <v>2510</v>
      </c>
      <c r="Y2975" t="s">
        <v>2469</v>
      </c>
      <c r="Z2975" t="s">
        <v>2995</v>
      </c>
      <c r="AA2975">
        <v>837566</v>
      </c>
      <c r="AB2975" s="195">
        <v>37050.875011574099</v>
      </c>
      <c r="AC2975" s="195">
        <v>37050.875011574099</v>
      </c>
    </row>
    <row r="2976" spans="1:29" x14ac:dyDescent="0.25">
      <c r="A2976" s="43" t="str">
        <f t="shared" si="231"/>
        <v>US Natural Gas Physical</v>
      </c>
      <c r="B2976" s="43" t="str">
        <f t="shared" si="232"/>
        <v>US</v>
      </c>
      <c r="C2976" s="43" t="str">
        <f t="shared" si="233"/>
        <v>Natural Gas</v>
      </c>
      <c r="D2976" s="43" t="str">
        <f t="shared" si="234"/>
        <v>Physical</v>
      </c>
      <c r="E2976" s="43">
        <f>IF(VLOOKUP(S2976,'DD-Lookup'!$J$6:$L$50,3,FALSE)="Monthly",(YEAR(AC2976)-YEAR(AB2976))*12+MONTH(AC2976)-MONTH(AB2976)+1,(AC2976-AB2976+1))</f>
        <v>1</v>
      </c>
      <c r="F2976" s="210">
        <f t="shared" si="235"/>
        <v>10000</v>
      </c>
      <c r="G2976" s="199">
        <v>1355355</v>
      </c>
      <c r="H2976" s="195">
        <v>37049.386250000003</v>
      </c>
      <c r="I2976" t="s">
        <v>2421</v>
      </c>
      <c r="M2976" t="s">
        <v>3341</v>
      </c>
      <c r="N2976" t="s">
        <v>3747</v>
      </c>
      <c r="O2976" t="s">
        <v>448</v>
      </c>
      <c r="Q2976" s="196">
        <v>10000</v>
      </c>
      <c r="S2976" t="s">
        <v>3342</v>
      </c>
      <c r="T2976" t="s">
        <v>3557</v>
      </c>
      <c r="U2976" s="198">
        <v>3.605</v>
      </c>
      <c r="V2976">
        <v>10041965</v>
      </c>
      <c r="W2976" t="s">
        <v>2181</v>
      </c>
      <c r="X2976" t="s">
        <v>2182</v>
      </c>
      <c r="Y2976" t="s">
        <v>2469</v>
      </c>
      <c r="Z2976" t="s">
        <v>2995</v>
      </c>
      <c r="AA2976">
        <v>837567</v>
      </c>
      <c r="AB2976" s="195">
        <v>37050.875011574099</v>
      </c>
      <c r="AC2976" s="195">
        <v>37050.875011574099</v>
      </c>
    </row>
    <row r="2977" spans="1:29" x14ac:dyDescent="0.25">
      <c r="A2977" s="43" t="str">
        <f t="shared" si="231"/>
        <v>US Natural Gas Physical</v>
      </c>
      <c r="B2977" s="43" t="str">
        <f t="shared" si="232"/>
        <v>US</v>
      </c>
      <c r="C2977" s="43" t="str">
        <f t="shared" si="233"/>
        <v>Natural Gas</v>
      </c>
      <c r="D2977" s="43" t="str">
        <f t="shared" si="234"/>
        <v>Physical</v>
      </c>
      <c r="E2977" s="43">
        <f>IF(VLOOKUP(S2977,'DD-Lookup'!$J$6:$L$50,3,FALSE)="Monthly",(YEAR(AC2977)-YEAR(AB2977))*12+MONTH(AC2977)-MONTH(AB2977)+1,(AC2977-AB2977+1))</f>
        <v>1</v>
      </c>
      <c r="F2977" s="210">
        <f t="shared" si="235"/>
        <v>20000</v>
      </c>
      <c r="G2977" s="199">
        <v>1355357</v>
      </c>
      <c r="H2977" s="195">
        <v>37049.386307870402</v>
      </c>
      <c r="I2977" t="s">
        <v>3360</v>
      </c>
      <c r="M2977" t="s">
        <v>3341</v>
      </c>
      <c r="N2977" t="s">
        <v>3747</v>
      </c>
      <c r="O2977" t="s">
        <v>1623</v>
      </c>
      <c r="Q2977" s="196">
        <v>20000</v>
      </c>
      <c r="S2977" t="s">
        <v>3342</v>
      </c>
      <c r="T2977" t="s">
        <v>3557</v>
      </c>
      <c r="U2977" s="198">
        <v>3.8</v>
      </c>
      <c r="V2977" t="s">
        <v>2431</v>
      </c>
      <c r="W2977" t="s">
        <v>2190</v>
      </c>
      <c r="X2977" t="s">
        <v>2191</v>
      </c>
      <c r="Y2977" t="s">
        <v>2469</v>
      </c>
      <c r="Z2977" t="s">
        <v>2995</v>
      </c>
      <c r="AA2977">
        <v>837568</v>
      </c>
      <c r="AB2977" s="195">
        <v>37050.875011574099</v>
      </c>
      <c r="AC2977" s="195">
        <v>37050.875011574099</v>
      </c>
    </row>
    <row r="2978" spans="1:29" x14ac:dyDescent="0.25">
      <c r="A2978" s="43" t="str">
        <f t="shared" si="231"/>
        <v>US Natural Gas Physical</v>
      </c>
      <c r="B2978" s="43" t="str">
        <f t="shared" si="232"/>
        <v>US</v>
      </c>
      <c r="C2978" s="43" t="str">
        <f t="shared" si="233"/>
        <v>Natural Gas</v>
      </c>
      <c r="D2978" s="43" t="str">
        <f t="shared" si="234"/>
        <v>Physical</v>
      </c>
      <c r="E2978" s="43">
        <f>IF(VLOOKUP(S2978,'DD-Lookup'!$J$6:$L$50,3,FALSE)="Monthly",(YEAR(AC2978)-YEAR(AB2978))*12+MONTH(AC2978)-MONTH(AB2978)+1,(AC2978-AB2978+1))</f>
        <v>1</v>
      </c>
      <c r="F2978" s="210">
        <f t="shared" si="235"/>
        <v>2000</v>
      </c>
      <c r="G2978" s="199">
        <v>1355358</v>
      </c>
      <c r="H2978" s="195">
        <v>37049.386319444398</v>
      </c>
      <c r="I2978" t="s">
        <v>2504</v>
      </c>
      <c r="M2978" t="s">
        <v>3341</v>
      </c>
      <c r="N2978" t="s">
        <v>3747</v>
      </c>
      <c r="O2978" t="s">
        <v>394</v>
      </c>
      <c r="P2978" s="196">
        <v>2000</v>
      </c>
      <c r="S2978" t="s">
        <v>3342</v>
      </c>
      <c r="T2978" t="s">
        <v>3557</v>
      </c>
      <c r="U2978" s="198">
        <v>3.6175000000000002</v>
      </c>
      <c r="V2978" t="s">
        <v>3615</v>
      </c>
      <c r="W2978" t="s">
        <v>2498</v>
      </c>
      <c r="X2978" t="s">
        <v>2499</v>
      </c>
      <c r="Y2978" t="s">
        <v>2469</v>
      </c>
      <c r="Z2978" t="s">
        <v>2995</v>
      </c>
      <c r="AA2978">
        <v>837569</v>
      </c>
      <c r="AB2978" s="195">
        <v>37050.875011574099</v>
      </c>
      <c r="AC2978" s="195">
        <v>37050.875011574099</v>
      </c>
    </row>
    <row r="2979" spans="1:29" x14ac:dyDescent="0.25">
      <c r="A2979" s="43" t="str">
        <f t="shared" si="231"/>
        <v>US Natural Gas Physical</v>
      </c>
      <c r="B2979" s="43" t="str">
        <f t="shared" si="232"/>
        <v>US</v>
      </c>
      <c r="C2979" s="43" t="str">
        <f t="shared" si="233"/>
        <v>Natural Gas</v>
      </c>
      <c r="D2979" s="43" t="str">
        <f t="shared" si="234"/>
        <v>Physical</v>
      </c>
      <c r="E2979" s="43">
        <f>IF(VLOOKUP(S2979,'DD-Lookup'!$J$6:$L$50,3,FALSE)="Monthly",(YEAR(AC2979)-YEAR(AB2979))*12+MONTH(AC2979)-MONTH(AB2979)+1,(AC2979-AB2979+1))</f>
        <v>1</v>
      </c>
      <c r="F2979" s="210">
        <f t="shared" si="235"/>
        <v>25000</v>
      </c>
      <c r="G2979" s="199">
        <v>1355359</v>
      </c>
      <c r="H2979" s="195">
        <v>37049.386331018497</v>
      </c>
      <c r="I2979" t="s">
        <v>3337</v>
      </c>
      <c r="M2979" t="s">
        <v>3341</v>
      </c>
      <c r="N2979" t="s">
        <v>3747</v>
      </c>
      <c r="O2979" t="s">
        <v>2722</v>
      </c>
      <c r="Q2979" s="196">
        <v>25000</v>
      </c>
      <c r="S2979" t="s">
        <v>3342</v>
      </c>
      <c r="T2979" t="s">
        <v>3557</v>
      </c>
      <c r="U2979" s="198">
        <v>3.665</v>
      </c>
      <c r="V2979" t="s">
        <v>3884</v>
      </c>
      <c r="W2979" t="s">
        <v>2175</v>
      </c>
      <c r="X2979" t="s">
        <v>2176</v>
      </c>
      <c r="Y2979" t="s">
        <v>2469</v>
      </c>
      <c r="Z2979" t="s">
        <v>2995</v>
      </c>
      <c r="AA2979">
        <v>837570</v>
      </c>
      <c r="AB2979" s="195">
        <v>37050.875011574099</v>
      </c>
      <c r="AC2979" s="195">
        <v>37050.875011574099</v>
      </c>
    </row>
    <row r="2980" spans="1:29" x14ac:dyDescent="0.25">
      <c r="A2980" s="43" t="str">
        <f t="shared" si="231"/>
        <v>US Natural Gas Physical</v>
      </c>
      <c r="B2980" s="43" t="str">
        <f t="shared" si="232"/>
        <v>US</v>
      </c>
      <c r="C2980" s="43" t="str">
        <f t="shared" si="233"/>
        <v>Natural Gas</v>
      </c>
      <c r="D2980" s="43" t="str">
        <f t="shared" si="234"/>
        <v>Physical</v>
      </c>
      <c r="E2980" s="43">
        <f>IF(VLOOKUP(S2980,'DD-Lookup'!$J$6:$L$50,3,FALSE)="Monthly",(YEAR(AC2980)-YEAR(AB2980))*12+MONTH(AC2980)-MONTH(AB2980)+1,(AC2980-AB2980+1))</f>
        <v>1</v>
      </c>
      <c r="F2980" s="210">
        <f t="shared" si="235"/>
        <v>10000</v>
      </c>
      <c r="G2980" s="199">
        <v>1355361</v>
      </c>
      <c r="H2980" s="195">
        <v>37049.386388888903</v>
      </c>
      <c r="I2980" t="s">
        <v>2487</v>
      </c>
      <c r="M2980" t="s">
        <v>3341</v>
      </c>
      <c r="N2980" t="s">
        <v>3747</v>
      </c>
      <c r="O2980" t="s">
        <v>392</v>
      </c>
      <c r="Q2980" s="196">
        <v>10000</v>
      </c>
      <c r="S2980" t="s">
        <v>3342</v>
      </c>
      <c r="T2980" t="s">
        <v>3557</v>
      </c>
      <c r="U2980" s="198">
        <v>3.5474999999999999</v>
      </c>
      <c r="V2980" t="s">
        <v>1730</v>
      </c>
      <c r="W2980" t="s">
        <v>2498</v>
      </c>
      <c r="X2980" t="s">
        <v>2499</v>
      </c>
      <c r="Y2980" t="s">
        <v>2469</v>
      </c>
      <c r="Z2980" t="s">
        <v>2995</v>
      </c>
      <c r="AA2980">
        <v>837571</v>
      </c>
      <c r="AB2980" s="195">
        <v>37050.875011574099</v>
      </c>
      <c r="AC2980" s="195">
        <v>37050.875011574099</v>
      </c>
    </row>
    <row r="2981" spans="1:29" x14ac:dyDescent="0.25">
      <c r="A2981" s="43" t="str">
        <f t="shared" si="231"/>
        <v xml:space="preserve"> Natural Gas Physical</v>
      </c>
      <c r="B2981" s="43" t="str">
        <f t="shared" si="232"/>
        <v/>
      </c>
      <c r="C2981" s="43" t="str">
        <f t="shared" si="233"/>
        <v>Natural Gas</v>
      </c>
      <c r="D2981" s="43" t="str">
        <f t="shared" si="234"/>
        <v>Physical</v>
      </c>
      <c r="E2981" s="43">
        <f>IF(VLOOKUP(S2981,'DD-Lookup'!$J$6:$L$50,3,FALSE)="Monthly",(YEAR(AC2981)-YEAR(AB2981))*12+MONTH(AC2981)-MONTH(AB2981)+1,(AC2981-AB2981+1))</f>
        <v>1</v>
      </c>
      <c r="F2981" s="210">
        <f t="shared" si="235"/>
        <v>5000</v>
      </c>
      <c r="G2981" s="199">
        <v>1355364</v>
      </c>
      <c r="H2981" s="195">
        <v>37049.386435185203</v>
      </c>
      <c r="I2981" t="s">
        <v>2280</v>
      </c>
      <c r="M2981" t="s">
        <v>3341</v>
      </c>
      <c r="N2981" t="s">
        <v>3104</v>
      </c>
      <c r="O2981" t="s">
        <v>706</v>
      </c>
      <c r="Q2981" s="196">
        <v>5000</v>
      </c>
      <c r="S2981" t="s">
        <v>3719</v>
      </c>
      <c r="T2981" t="s">
        <v>3105</v>
      </c>
      <c r="U2981" s="198">
        <v>4.34</v>
      </c>
      <c r="V2981" t="s">
        <v>3786</v>
      </c>
      <c r="W2981" t="s">
        <v>635</v>
      </c>
      <c r="X2981" t="s">
        <v>3106</v>
      </c>
      <c r="Y2981" t="s">
        <v>2469</v>
      </c>
      <c r="Z2981" t="s">
        <v>2996</v>
      </c>
      <c r="AA2981">
        <v>837574</v>
      </c>
      <c r="AB2981" s="195">
        <v>37050.875011574099</v>
      </c>
      <c r="AC2981" s="195">
        <v>37050.875011574099</v>
      </c>
    </row>
    <row r="2982" spans="1:29" x14ac:dyDescent="0.25">
      <c r="A2982" s="43" t="str">
        <f t="shared" si="231"/>
        <v>US Natural Gas Physical</v>
      </c>
      <c r="B2982" s="43" t="str">
        <f t="shared" si="232"/>
        <v>US</v>
      </c>
      <c r="C2982" s="43" t="str">
        <f t="shared" si="233"/>
        <v>Natural Gas</v>
      </c>
      <c r="D2982" s="43" t="str">
        <f t="shared" si="234"/>
        <v>Physical</v>
      </c>
      <c r="E2982" s="43">
        <f>IF(VLOOKUP(S2982,'DD-Lookup'!$J$6:$L$50,3,FALSE)="Monthly",(YEAR(AC2982)-YEAR(AB2982))*12+MONTH(AC2982)-MONTH(AB2982)+1,(AC2982-AB2982+1))</f>
        <v>1</v>
      </c>
      <c r="F2982" s="210">
        <f t="shared" si="235"/>
        <v>1311</v>
      </c>
      <c r="G2982" s="199">
        <v>1355362</v>
      </c>
      <c r="H2982" s="195">
        <v>37049.386435185203</v>
      </c>
      <c r="I2982" t="s">
        <v>2254</v>
      </c>
      <c r="M2982" t="s">
        <v>3341</v>
      </c>
      <c r="N2982" t="s">
        <v>3747</v>
      </c>
      <c r="O2982" t="s">
        <v>442</v>
      </c>
      <c r="Q2982" s="196">
        <v>1311</v>
      </c>
      <c r="S2982" t="s">
        <v>3342</v>
      </c>
      <c r="T2982" t="s">
        <v>3557</v>
      </c>
      <c r="U2982" s="198">
        <v>3.7850000000000001</v>
      </c>
      <c r="V2982" t="s">
        <v>2489</v>
      </c>
      <c r="W2982" t="s">
        <v>2509</v>
      </c>
      <c r="X2982" t="s">
        <v>2510</v>
      </c>
      <c r="Y2982" t="s">
        <v>2469</v>
      </c>
      <c r="Z2982" t="s">
        <v>2995</v>
      </c>
      <c r="AA2982">
        <v>837573</v>
      </c>
      <c r="AB2982" s="195">
        <v>37050.875011574099</v>
      </c>
      <c r="AC2982" s="195">
        <v>37050.875011574099</v>
      </c>
    </row>
    <row r="2983" spans="1:29" x14ac:dyDescent="0.25">
      <c r="A2983" s="43" t="str">
        <f t="shared" si="231"/>
        <v>US Natural Gas Physical</v>
      </c>
      <c r="B2983" s="43" t="str">
        <f t="shared" si="232"/>
        <v>US</v>
      </c>
      <c r="C2983" s="43" t="str">
        <f t="shared" si="233"/>
        <v>Natural Gas</v>
      </c>
      <c r="D2983" s="43" t="str">
        <f t="shared" si="234"/>
        <v>Physical</v>
      </c>
      <c r="E2983" s="43">
        <f>IF(VLOOKUP(S2983,'DD-Lookup'!$J$6:$L$50,3,FALSE)="Monthly",(YEAR(AC2983)-YEAR(AB2983))*12+MONTH(AC2983)-MONTH(AB2983)+1,(AC2983-AB2983+1))</f>
        <v>1</v>
      </c>
      <c r="F2983" s="210">
        <f t="shared" si="235"/>
        <v>2284</v>
      </c>
      <c r="G2983" s="199">
        <v>1355363</v>
      </c>
      <c r="H2983" s="195">
        <v>37049.386435185203</v>
      </c>
      <c r="I2983" t="s">
        <v>2421</v>
      </c>
      <c r="M2983" t="s">
        <v>3341</v>
      </c>
      <c r="N2983" t="s">
        <v>3747</v>
      </c>
      <c r="O2983" t="s">
        <v>448</v>
      </c>
      <c r="Q2983" s="196">
        <v>2284</v>
      </c>
      <c r="S2983" t="s">
        <v>3342</v>
      </c>
      <c r="T2983" t="s">
        <v>3557</v>
      </c>
      <c r="U2983" s="198">
        <v>3.6150000000000002</v>
      </c>
      <c r="V2983">
        <v>10041965</v>
      </c>
      <c r="W2983" t="s">
        <v>2181</v>
      </c>
      <c r="X2983" t="s">
        <v>2182</v>
      </c>
      <c r="Y2983" t="s">
        <v>2469</v>
      </c>
      <c r="Z2983" t="s">
        <v>2995</v>
      </c>
      <c r="AA2983">
        <v>837575</v>
      </c>
      <c r="AB2983" s="195">
        <v>37050.875011574099</v>
      </c>
      <c r="AC2983" s="195">
        <v>37050.875011574099</v>
      </c>
    </row>
    <row r="2984" spans="1:29" x14ac:dyDescent="0.25">
      <c r="A2984" s="43" t="str">
        <f t="shared" si="231"/>
        <v xml:space="preserve"> Natural Gas Physical</v>
      </c>
      <c r="B2984" s="43" t="str">
        <f t="shared" si="232"/>
        <v/>
      </c>
      <c r="C2984" s="43" t="str">
        <f t="shared" si="233"/>
        <v>Natural Gas</v>
      </c>
      <c r="D2984" s="43" t="str">
        <f t="shared" si="234"/>
        <v>Physical</v>
      </c>
      <c r="E2984" s="43">
        <f>IF(VLOOKUP(S2984,'DD-Lookup'!$J$6:$L$50,3,FALSE)="Monthly",(YEAR(AC2984)-YEAR(AB2984))*12+MONTH(AC2984)-MONTH(AB2984)+1,(AC2984-AB2984+1))</f>
        <v>1</v>
      </c>
      <c r="F2984" s="210">
        <f t="shared" si="235"/>
        <v>10000</v>
      </c>
      <c r="G2984" s="199">
        <v>1355368</v>
      </c>
      <c r="H2984" s="195">
        <v>37049.386504629598</v>
      </c>
      <c r="I2984" t="s">
        <v>2395</v>
      </c>
      <c r="M2984" t="s">
        <v>3341</v>
      </c>
      <c r="N2984" t="s">
        <v>2492</v>
      </c>
      <c r="O2984" t="s">
        <v>507</v>
      </c>
      <c r="Q2984" s="196">
        <v>10000</v>
      </c>
      <c r="S2984" t="s">
        <v>3342</v>
      </c>
      <c r="T2984" t="s">
        <v>3557</v>
      </c>
      <c r="U2984" s="198">
        <v>3.77</v>
      </c>
      <c r="V2984" t="s">
        <v>4172</v>
      </c>
      <c r="W2984" t="s">
        <v>2493</v>
      </c>
      <c r="X2984" t="s">
        <v>2494</v>
      </c>
      <c r="Y2984" t="s">
        <v>2469</v>
      </c>
      <c r="Z2984" t="s">
        <v>2995</v>
      </c>
      <c r="AA2984">
        <v>837577</v>
      </c>
      <c r="AB2984" s="195">
        <v>37050.875011574099</v>
      </c>
      <c r="AC2984" s="195">
        <v>37050.875011574099</v>
      </c>
    </row>
    <row r="2985" spans="1:29" x14ac:dyDescent="0.25">
      <c r="A2985" s="43" t="str">
        <f t="shared" si="231"/>
        <v>US Natural Gas Physical</v>
      </c>
      <c r="B2985" s="43" t="str">
        <f t="shared" si="232"/>
        <v>US</v>
      </c>
      <c r="C2985" s="43" t="str">
        <f t="shared" si="233"/>
        <v>Natural Gas</v>
      </c>
      <c r="D2985" s="43" t="str">
        <f t="shared" si="234"/>
        <v>Physical</v>
      </c>
      <c r="E2985" s="43">
        <f>IF(VLOOKUP(S2985,'DD-Lookup'!$J$6:$L$50,3,FALSE)="Monthly",(YEAR(AC2985)-YEAR(AB2985))*12+MONTH(AC2985)-MONTH(AB2985)+1,(AC2985-AB2985+1))</f>
        <v>1</v>
      </c>
      <c r="F2985" s="210">
        <f t="shared" si="235"/>
        <v>5535</v>
      </c>
      <c r="G2985" s="199">
        <v>1355366</v>
      </c>
      <c r="H2985" s="195">
        <v>37049.386504629598</v>
      </c>
      <c r="I2985" t="s">
        <v>2172</v>
      </c>
      <c r="M2985" t="s">
        <v>3341</v>
      </c>
      <c r="N2985" t="s">
        <v>3747</v>
      </c>
      <c r="O2985" t="s">
        <v>392</v>
      </c>
      <c r="Q2985" s="196">
        <v>5535</v>
      </c>
      <c r="S2985" t="s">
        <v>3342</v>
      </c>
      <c r="T2985" t="s">
        <v>3557</v>
      </c>
      <c r="U2985" s="198">
        <v>3.55</v>
      </c>
      <c r="V2985" t="s">
        <v>3847</v>
      </c>
      <c r="W2985" t="s">
        <v>2498</v>
      </c>
      <c r="X2985" t="s">
        <v>2499</v>
      </c>
      <c r="Y2985" t="s">
        <v>2469</v>
      </c>
      <c r="Z2985" t="s">
        <v>2995</v>
      </c>
      <c r="AA2985">
        <v>837576</v>
      </c>
      <c r="AB2985" s="195">
        <v>37050.875011574099</v>
      </c>
      <c r="AC2985" s="195">
        <v>37050.875011574099</v>
      </c>
    </row>
    <row r="2986" spans="1:29" x14ac:dyDescent="0.25">
      <c r="A2986" s="43" t="str">
        <f t="shared" si="231"/>
        <v>US Natural Gas Physical</v>
      </c>
      <c r="B2986" s="43" t="str">
        <f t="shared" si="232"/>
        <v>US</v>
      </c>
      <c r="C2986" s="43" t="str">
        <f t="shared" si="233"/>
        <v>Natural Gas</v>
      </c>
      <c r="D2986" s="43" t="str">
        <f t="shared" si="234"/>
        <v>Physical</v>
      </c>
      <c r="E2986" s="43">
        <f>IF(VLOOKUP(S2986,'DD-Lookup'!$J$6:$L$50,3,FALSE)="Monthly",(YEAR(AC2986)-YEAR(AB2986))*12+MONTH(AC2986)-MONTH(AB2986)+1,(AC2986-AB2986+1))</f>
        <v>1</v>
      </c>
      <c r="F2986" s="210">
        <f t="shared" si="235"/>
        <v>5000</v>
      </c>
      <c r="G2986" s="199">
        <v>1355369</v>
      </c>
      <c r="H2986" s="195">
        <v>37049.386527777802</v>
      </c>
      <c r="I2986" t="s">
        <v>2430</v>
      </c>
      <c r="M2986" t="s">
        <v>3341</v>
      </c>
      <c r="N2986" t="s">
        <v>3747</v>
      </c>
      <c r="O2986" t="s">
        <v>396</v>
      </c>
      <c r="Q2986" s="196">
        <v>5000</v>
      </c>
      <c r="S2986" t="s">
        <v>3342</v>
      </c>
      <c r="T2986" t="s">
        <v>3557</v>
      </c>
      <c r="U2986" s="198">
        <v>3.5225</v>
      </c>
      <c r="V2986" t="s">
        <v>1739</v>
      </c>
      <c r="W2986" t="s">
        <v>2347</v>
      </c>
      <c r="X2986" t="s">
        <v>2484</v>
      </c>
      <c r="Y2986" t="s">
        <v>2469</v>
      </c>
      <c r="Z2986" t="s">
        <v>2995</v>
      </c>
      <c r="AA2986">
        <v>837578</v>
      </c>
      <c r="AB2986" s="195">
        <v>37050.875011574099</v>
      </c>
      <c r="AC2986" s="195">
        <v>37050.875011574099</v>
      </c>
    </row>
    <row r="2987" spans="1:29" x14ac:dyDescent="0.25">
      <c r="A2987" s="43" t="str">
        <f t="shared" si="231"/>
        <v>US Power Physical</v>
      </c>
      <c r="B2987" s="43" t="str">
        <f t="shared" si="232"/>
        <v>US</v>
      </c>
      <c r="C2987" s="43" t="str">
        <f t="shared" si="233"/>
        <v>Power</v>
      </c>
      <c r="D2987" s="43" t="str">
        <f t="shared" si="234"/>
        <v>Physical</v>
      </c>
      <c r="E2987" s="43">
        <f>IF(VLOOKUP(S2987,'DD-Lookup'!$J$6:$L$50,3,FALSE)="Monthly",(YEAR(AC2987)-YEAR(AB2987))*12+MONTH(AC2987)-MONTH(AB2987)+1,(AC2987-AB2987+1))</f>
        <v>5</v>
      </c>
      <c r="F2987" s="210">
        <f t="shared" si="235"/>
        <v>250</v>
      </c>
      <c r="G2987" s="199">
        <v>1355371</v>
      </c>
      <c r="H2987" s="195">
        <v>37049.386550925898</v>
      </c>
      <c r="I2987" t="s">
        <v>2363</v>
      </c>
      <c r="M2987" t="s">
        <v>2766</v>
      </c>
      <c r="N2987" t="s">
        <v>3361</v>
      </c>
      <c r="O2987" t="s">
        <v>2133</v>
      </c>
      <c r="P2987" s="196">
        <v>50</v>
      </c>
      <c r="S2987" t="s">
        <v>3340</v>
      </c>
      <c r="T2987" t="s">
        <v>3557</v>
      </c>
      <c r="U2987" s="198">
        <v>55.5</v>
      </c>
      <c r="V2987" t="s">
        <v>4111</v>
      </c>
      <c r="W2987" t="s">
        <v>3825</v>
      </c>
      <c r="X2987" t="s">
        <v>3377</v>
      </c>
      <c r="Y2987" t="s">
        <v>2662</v>
      </c>
      <c r="Z2987" t="s">
        <v>2990</v>
      </c>
      <c r="AA2987">
        <v>636959.1</v>
      </c>
      <c r="AB2987" s="195">
        <v>37074.875</v>
      </c>
      <c r="AC2987" s="195">
        <v>37078.875</v>
      </c>
    </row>
    <row r="2988" spans="1:29" x14ac:dyDescent="0.25">
      <c r="A2988" s="43" t="str">
        <f t="shared" si="231"/>
        <v>US Natural Gas Physical</v>
      </c>
      <c r="B2988" s="43" t="str">
        <f t="shared" si="232"/>
        <v>US</v>
      </c>
      <c r="C2988" s="43" t="str">
        <f t="shared" si="233"/>
        <v>Natural Gas</v>
      </c>
      <c r="D2988" s="43" t="str">
        <f t="shared" si="234"/>
        <v>Physical</v>
      </c>
      <c r="E2988" s="43">
        <f>IF(VLOOKUP(S2988,'DD-Lookup'!$J$6:$L$50,3,FALSE)="Monthly",(YEAR(AC2988)-YEAR(AB2988))*12+MONTH(AC2988)-MONTH(AB2988)+1,(AC2988-AB2988+1))</f>
        <v>1</v>
      </c>
      <c r="F2988" s="210">
        <f t="shared" si="235"/>
        <v>2766</v>
      </c>
      <c r="G2988" s="199">
        <v>1355372</v>
      </c>
      <c r="H2988" s="195">
        <v>37049.386562500003</v>
      </c>
      <c r="I2988" t="s">
        <v>2487</v>
      </c>
      <c r="M2988" t="s">
        <v>3341</v>
      </c>
      <c r="N2988" t="s">
        <v>3747</v>
      </c>
      <c r="O2988" t="s">
        <v>399</v>
      </c>
      <c r="Q2988" s="196">
        <v>2766</v>
      </c>
      <c r="S2988" t="s">
        <v>3342</v>
      </c>
      <c r="T2988" t="s">
        <v>3557</v>
      </c>
      <c r="U2988" s="198">
        <v>3.5074999999999998</v>
      </c>
      <c r="V2988" t="s">
        <v>2348</v>
      </c>
      <c r="W2988" t="s">
        <v>2347</v>
      </c>
      <c r="X2988" t="s">
        <v>2484</v>
      </c>
      <c r="Y2988" t="s">
        <v>2469</v>
      </c>
      <c r="Z2988" t="s">
        <v>2995</v>
      </c>
      <c r="AA2988">
        <v>837580</v>
      </c>
      <c r="AB2988" s="195">
        <v>37050.875011574099</v>
      </c>
      <c r="AC2988" s="195">
        <v>37050.875011574099</v>
      </c>
    </row>
    <row r="2989" spans="1:29" x14ac:dyDescent="0.25">
      <c r="A2989" s="43" t="str">
        <f t="shared" si="231"/>
        <v>US Natural Gas Physical</v>
      </c>
      <c r="B2989" s="43" t="str">
        <f t="shared" si="232"/>
        <v>US</v>
      </c>
      <c r="C2989" s="43" t="str">
        <f t="shared" si="233"/>
        <v>Natural Gas</v>
      </c>
      <c r="D2989" s="43" t="str">
        <f t="shared" si="234"/>
        <v>Physical</v>
      </c>
      <c r="E2989" s="43">
        <f>IF(VLOOKUP(S2989,'DD-Lookup'!$J$6:$L$50,3,FALSE)="Monthly",(YEAR(AC2989)-YEAR(AB2989))*12+MONTH(AC2989)-MONTH(AB2989)+1,(AC2989-AB2989+1))</f>
        <v>1</v>
      </c>
      <c r="F2989" s="210">
        <f t="shared" si="235"/>
        <v>3333</v>
      </c>
      <c r="G2989" s="199">
        <v>1355373</v>
      </c>
      <c r="H2989" s="195">
        <v>37049.386574074102</v>
      </c>
      <c r="I2989" t="s">
        <v>2227</v>
      </c>
      <c r="M2989" t="s">
        <v>3341</v>
      </c>
      <c r="N2989" t="s">
        <v>3747</v>
      </c>
      <c r="O2989" t="s">
        <v>2722</v>
      </c>
      <c r="Q2989" s="196">
        <v>3333</v>
      </c>
      <c r="S2989" t="s">
        <v>3342</v>
      </c>
      <c r="T2989" t="s">
        <v>3557</v>
      </c>
      <c r="U2989" s="198">
        <v>3.6749999999999998</v>
      </c>
      <c r="V2989" t="s">
        <v>2232</v>
      </c>
      <c r="W2989" t="s">
        <v>2175</v>
      </c>
      <c r="X2989" t="s">
        <v>2176</v>
      </c>
      <c r="Y2989" t="s">
        <v>2469</v>
      </c>
      <c r="Z2989" t="s">
        <v>2995</v>
      </c>
      <c r="AA2989">
        <v>837581</v>
      </c>
      <c r="AB2989" s="195">
        <v>37050.875011574099</v>
      </c>
      <c r="AC2989" s="195">
        <v>37050.875011574099</v>
      </c>
    </row>
    <row r="2990" spans="1:29" x14ac:dyDescent="0.25">
      <c r="A2990" s="43" t="str">
        <f t="shared" si="231"/>
        <v>US Power Physical</v>
      </c>
      <c r="B2990" s="43" t="str">
        <f t="shared" si="232"/>
        <v>US</v>
      </c>
      <c r="C2990" s="43" t="str">
        <f t="shared" si="233"/>
        <v>Power</v>
      </c>
      <c r="D2990" s="43" t="str">
        <f t="shared" si="234"/>
        <v>Physical</v>
      </c>
      <c r="E2990" s="43">
        <f>IF(VLOOKUP(S2990,'DD-Lookup'!$J$6:$L$50,3,FALSE)="Monthly",(YEAR(AC2990)-YEAR(AB2990))*12+MONTH(AC2990)-MONTH(AB2990)+1,(AC2990-AB2990+1))</f>
        <v>1</v>
      </c>
      <c r="F2990" s="210">
        <f t="shared" si="235"/>
        <v>50</v>
      </c>
      <c r="G2990" s="199">
        <v>1355375</v>
      </c>
      <c r="H2990" s="195">
        <v>37049.386620370402</v>
      </c>
      <c r="I2990" t="s">
        <v>2286</v>
      </c>
      <c r="M2990" t="s">
        <v>2766</v>
      </c>
      <c r="N2990" t="s">
        <v>3361</v>
      </c>
      <c r="O2990" t="s">
        <v>1694</v>
      </c>
      <c r="Q2990" s="196">
        <v>50</v>
      </c>
      <c r="S2990" t="s">
        <v>3340</v>
      </c>
      <c r="T2990" t="s">
        <v>3557</v>
      </c>
      <c r="U2990" s="198">
        <v>40.5</v>
      </c>
      <c r="V2990" t="s">
        <v>4124</v>
      </c>
      <c r="W2990" t="s">
        <v>3296</v>
      </c>
      <c r="X2990" t="s">
        <v>3368</v>
      </c>
      <c r="Y2990" t="s">
        <v>2662</v>
      </c>
      <c r="Z2990" t="s">
        <v>2990</v>
      </c>
      <c r="AA2990">
        <v>636960.1</v>
      </c>
      <c r="AB2990" s="195">
        <v>37050.875011574099</v>
      </c>
      <c r="AC2990" s="195">
        <v>37050.875011574099</v>
      </c>
    </row>
    <row r="2991" spans="1:29" x14ac:dyDescent="0.25">
      <c r="A2991" s="43" t="str">
        <f t="shared" si="231"/>
        <v>US Natural Gas Physical</v>
      </c>
      <c r="B2991" s="43" t="str">
        <f t="shared" si="232"/>
        <v>US</v>
      </c>
      <c r="C2991" s="43" t="str">
        <f t="shared" si="233"/>
        <v>Natural Gas</v>
      </c>
      <c r="D2991" s="43" t="str">
        <f t="shared" si="234"/>
        <v>Physical</v>
      </c>
      <c r="E2991" s="43">
        <f>IF(VLOOKUP(S2991,'DD-Lookup'!$J$6:$L$50,3,FALSE)="Monthly",(YEAR(AC2991)-YEAR(AB2991))*12+MONTH(AC2991)-MONTH(AB2991)+1,(AC2991-AB2991+1))</f>
        <v>1</v>
      </c>
      <c r="F2991" s="210">
        <f t="shared" si="235"/>
        <v>1877</v>
      </c>
      <c r="G2991" s="199">
        <v>1355374</v>
      </c>
      <c r="H2991" s="195">
        <v>37049.386620370402</v>
      </c>
      <c r="I2991" t="s">
        <v>3443</v>
      </c>
      <c r="M2991" t="s">
        <v>3341</v>
      </c>
      <c r="N2991" t="s">
        <v>3747</v>
      </c>
      <c r="O2991" t="s">
        <v>2706</v>
      </c>
      <c r="Q2991" s="196">
        <v>1877</v>
      </c>
      <c r="S2991" t="s">
        <v>3342</v>
      </c>
      <c r="T2991" t="s">
        <v>3557</v>
      </c>
      <c r="U2991" s="198">
        <v>3.89</v>
      </c>
      <c r="V2991" t="s">
        <v>4204</v>
      </c>
      <c r="W2991" t="s">
        <v>431</v>
      </c>
      <c r="X2991" t="s">
        <v>3077</v>
      </c>
      <c r="Y2991" t="s">
        <v>2469</v>
      </c>
      <c r="Z2991" t="s">
        <v>2995</v>
      </c>
      <c r="AA2991">
        <v>837582</v>
      </c>
      <c r="AB2991" s="195">
        <v>37050.875011574099</v>
      </c>
      <c r="AC2991" s="195">
        <v>37050.875011574099</v>
      </c>
    </row>
    <row r="2992" spans="1:29" x14ac:dyDescent="0.25">
      <c r="A2992" s="43" t="str">
        <f t="shared" si="231"/>
        <v>US Natural Gas Physical</v>
      </c>
      <c r="B2992" s="43" t="str">
        <f t="shared" si="232"/>
        <v>US</v>
      </c>
      <c r="C2992" s="43" t="str">
        <f t="shared" si="233"/>
        <v>Natural Gas</v>
      </c>
      <c r="D2992" s="43" t="str">
        <f t="shared" si="234"/>
        <v>Physical</v>
      </c>
      <c r="E2992" s="43">
        <f>IF(VLOOKUP(S2992,'DD-Lookup'!$J$6:$L$50,3,FALSE)="Monthly",(YEAR(AC2992)-YEAR(AB2992))*12+MONTH(AC2992)-MONTH(AB2992)+1,(AC2992-AB2992+1))</f>
        <v>1</v>
      </c>
      <c r="F2992" s="210">
        <f t="shared" si="235"/>
        <v>10000</v>
      </c>
      <c r="G2992" s="199">
        <v>1355377</v>
      </c>
      <c r="H2992" s="195">
        <v>37049.386643518497</v>
      </c>
      <c r="I2992" t="s">
        <v>2527</v>
      </c>
      <c r="M2992" t="s">
        <v>3341</v>
      </c>
      <c r="N2992" t="s">
        <v>3747</v>
      </c>
      <c r="O2992" t="s">
        <v>505</v>
      </c>
      <c r="Q2992" s="196">
        <v>10000</v>
      </c>
      <c r="S2992" t="s">
        <v>3342</v>
      </c>
      <c r="T2992" t="s">
        <v>3557</v>
      </c>
      <c r="U2992" s="198">
        <v>3.53</v>
      </c>
      <c r="V2992" t="s">
        <v>2745</v>
      </c>
      <c r="W2992" t="s">
        <v>2323</v>
      </c>
      <c r="X2992" t="s">
        <v>2204</v>
      </c>
      <c r="Y2992" t="s">
        <v>2469</v>
      </c>
      <c r="Z2992" t="s">
        <v>2995</v>
      </c>
      <c r="AA2992">
        <v>837583</v>
      </c>
      <c r="AB2992" s="195">
        <v>37050.875011574099</v>
      </c>
      <c r="AC2992" s="195">
        <v>37050.875011574099</v>
      </c>
    </row>
    <row r="2993" spans="1:29" x14ac:dyDescent="0.25">
      <c r="A2993" s="43" t="str">
        <f t="shared" si="231"/>
        <v>US Crude Financial</v>
      </c>
      <c r="B2993" s="43" t="str">
        <f t="shared" si="232"/>
        <v>US</v>
      </c>
      <c r="C2993" s="43" t="str">
        <f t="shared" si="233"/>
        <v>Crude</v>
      </c>
      <c r="D2993" s="43" t="str">
        <f t="shared" si="234"/>
        <v>Financial</v>
      </c>
      <c r="E2993" s="43">
        <f>IF(VLOOKUP(S2993,'DD-Lookup'!$J$6:$L$50,3,FALSE)="Monthly",(YEAR(AC2993)-YEAR(AB2993))*12+MONTH(AC2993)-MONTH(AB2993)+1,(AC2993-AB2993+1))</f>
        <v>1</v>
      </c>
      <c r="F2993" s="210">
        <f t="shared" si="235"/>
        <v>50000</v>
      </c>
      <c r="G2993" s="199">
        <v>1355376</v>
      </c>
      <c r="H2993" s="195">
        <v>37049.386643518497</v>
      </c>
      <c r="I2993" t="s">
        <v>2280</v>
      </c>
      <c r="M2993" t="s">
        <v>3437</v>
      </c>
      <c r="N2993" t="s">
        <v>2653</v>
      </c>
      <c r="O2993" t="s">
        <v>3359</v>
      </c>
      <c r="P2993" s="196">
        <v>50000</v>
      </c>
      <c r="S2993" t="s">
        <v>3347</v>
      </c>
      <c r="T2993" t="s">
        <v>3557</v>
      </c>
      <c r="U2993" s="198">
        <v>27.78</v>
      </c>
      <c r="V2993" t="s">
        <v>3722</v>
      </c>
      <c r="W2993" t="s">
        <v>2655</v>
      </c>
      <c r="X2993" t="s">
        <v>2656</v>
      </c>
      <c r="Y2993" t="s">
        <v>2778</v>
      </c>
      <c r="Z2993" t="s">
        <v>2995</v>
      </c>
      <c r="AA2993">
        <v>115500</v>
      </c>
      <c r="AB2993" s="195">
        <v>37073</v>
      </c>
      <c r="AC2993" s="195">
        <v>37103</v>
      </c>
    </row>
    <row r="2994" spans="1:29" x14ac:dyDescent="0.25">
      <c r="A2994" s="43" t="str">
        <f t="shared" si="231"/>
        <v xml:space="preserve"> Natural Gas Physical</v>
      </c>
      <c r="B2994" s="43" t="str">
        <f t="shared" si="232"/>
        <v/>
      </c>
      <c r="C2994" s="43" t="str">
        <f t="shared" si="233"/>
        <v>Natural Gas</v>
      </c>
      <c r="D2994" s="43" t="str">
        <f t="shared" si="234"/>
        <v>Physical</v>
      </c>
      <c r="E2994" s="43">
        <f>IF(VLOOKUP(S2994,'DD-Lookup'!$J$6:$L$50,3,FALSE)="Monthly",(YEAR(AC2994)-YEAR(AB2994))*12+MONTH(AC2994)-MONTH(AB2994)+1,(AC2994-AB2994+1))</f>
        <v>1</v>
      </c>
      <c r="F2994" s="210">
        <f t="shared" si="235"/>
        <v>10000</v>
      </c>
      <c r="G2994" s="199">
        <v>1355378</v>
      </c>
      <c r="H2994" s="195">
        <v>37049.386689814797</v>
      </c>
      <c r="I2994" t="s">
        <v>3375</v>
      </c>
      <c r="M2994" t="s">
        <v>3341</v>
      </c>
      <c r="N2994" t="s">
        <v>3104</v>
      </c>
      <c r="O2994" t="s">
        <v>3620</v>
      </c>
      <c r="Q2994" s="196">
        <v>10000</v>
      </c>
      <c r="S2994" t="s">
        <v>3719</v>
      </c>
      <c r="T2994" t="s">
        <v>3105</v>
      </c>
      <c r="U2994" s="198">
        <v>4.28</v>
      </c>
      <c r="V2994" t="s">
        <v>3926</v>
      </c>
      <c r="W2994" t="s">
        <v>635</v>
      </c>
      <c r="X2994" t="s">
        <v>3106</v>
      </c>
      <c r="Y2994" t="s">
        <v>2469</v>
      </c>
      <c r="Z2994" t="s">
        <v>2996</v>
      </c>
      <c r="AA2994">
        <v>837584</v>
      </c>
      <c r="AB2994" s="195">
        <v>37049.875011574099</v>
      </c>
      <c r="AC2994" s="195">
        <v>37049.875011574099</v>
      </c>
    </row>
    <row r="2995" spans="1:29" x14ac:dyDescent="0.25">
      <c r="A2995" s="43" t="str">
        <f t="shared" si="231"/>
        <v>US Natural Gas Financial</v>
      </c>
      <c r="B2995" s="43" t="str">
        <f t="shared" si="232"/>
        <v>US</v>
      </c>
      <c r="C2995" s="43" t="str">
        <f t="shared" si="233"/>
        <v>Natural Gas</v>
      </c>
      <c r="D2995" s="43" t="str">
        <f t="shared" si="234"/>
        <v>Financial</v>
      </c>
      <c r="E2995" s="43">
        <f>IF(VLOOKUP(S2995,'DD-Lookup'!$J$6:$L$50,3,FALSE)="Monthly",(YEAR(AC2995)-YEAR(AB2995))*12+MONTH(AC2995)-MONTH(AB2995)+1,(AC2995-AB2995+1))</f>
        <v>31</v>
      </c>
      <c r="F2995" s="210">
        <f t="shared" si="235"/>
        <v>310000</v>
      </c>
      <c r="G2995" s="199">
        <v>1355379</v>
      </c>
      <c r="H2995" s="195">
        <v>37049.386689814797</v>
      </c>
      <c r="I2995" t="s">
        <v>2472</v>
      </c>
      <c r="M2995" t="s">
        <v>3341</v>
      </c>
      <c r="N2995" t="s">
        <v>2476</v>
      </c>
      <c r="O2995" t="s">
        <v>944</v>
      </c>
      <c r="Q2995" s="196">
        <v>10000</v>
      </c>
      <c r="S2995" t="s">
        <v>3342</v>
      </c>
      <c r="T2995" t="s">
        <v>3557</v>
      </c>
      <c r="U2995" s="198">
        <v>-0.02</v>
      </c>
      <c r="V2995" t="s">
        <v>3879</v>
      </c>
      <c r="W2995" t="s">
        <v>2376</v>
      </c>
      <c r="X2995" t="s">
        <v>2377</v>
      </c>
      <c r="Y2995" t="s">
        <v>3575</v>
      </c>
      <c r="Z2995" t="s">
        <v>2995</v>
      </c>
      <c r="AA2995" t="s">
        <v>945</v>
      </c>
      <c r="AB2995" s="195">
        <v>37104.875011574099</v>
      </c>
      <c r="AC2995" s="195">
        <v>37134.875011574099</v>
      </c>
    </row>
    <row r="2996" spans="1:29" x14ac:dyDescent="0.25">
      <c r="A2996" s="43" t="str">
        <f t="shared" si="231"/>
        <v>US Natural Gas Financial</v>
      </c>
      <c r="B2996" s="43" t="str">
        <f t="shared" si="232"/>
        <v>US</v>
      </c>
      <c r="C2996" s="43" t="str">
        <f t="shared" si="233"/>
        <v>Natural Gas</v>
      </c>
      <c r="D2996" s="43" t="str">
        <f t="shared" si="234"/>
        <v>Financial</v>
      </c>
      <c r="E2996" s="43">
        <f>IF(VLOOKUP(S2996,'DD-Lookup'!$J$6:$L$50,3,FALSE)="Monthly",(YEAR(AC2996)-YEAR(AB2996))*12+MONTH(AC2996)-MONTH(AB2996)+1,(AC2996-AB2996+1))</f>
        <v>31</v>
      </c>
      <c r="F2996" s="210">
        <f t="shared" si="235"/>
        <v>155000</v>
      </c>
      <c r="G2996" s="199">
        <v>1355380</v>
      </c>
      <c r="H2996" s="195">
        <v>37049.386712963002</v>
      </c>
      <c r="I2996" t="s">
        <v>2371</v>
      </c>
      <c r="M2996" t="s">
        <v>3341</v>
      </c>
      <c r="N2996" t="s">
        <v>2476</v>
      </c>
      <c r="O2996" t="s">
        <v>3300</v>
      </c>
      <c r="P2996" s="196">
        <v>5000</v>
      </c>
      <c r="S2996" t="s">
        <v>3342</v>
      </c>
      <c r="T2996" t="s">
        <v>3557</v>
      </c>
      <c r="U2996" s="198">
        <v>-1.31</v>
      </c>
      <c r="V2996" t="s">
        <v>946</v>
      </c>
      <c r="W2996" t="s">
        <v>481</v>
      </c>
      <c r="X2996" t="s">
        <v>482</v>
      </c>
      <c r="Y2996" t="s">
        <v>3575</v>
      </c>
      <c r="Z2996" t="s">
        <v>2995</v>
      </c>
      <c r="AA2996" t="s">
        <v>947</v>
      </c>
      <c r="AB2996" s="195">
        <v>37073.875011574099</v>
      </c>
      <c r="AC2996" s="195">
        <v>37103.875011574099</v>
      </c>
    </row>
    <row r="2997" spans="1:29" x14ac:dyDescent="0.25">
      <c r="A2997" s="43" t="str">
        <f t="shared" si="231"/>
        <v>US Natural Gas Physical</v>
      </c>
      <c r="B2997" s="43" t="str">
        <f t="shared" si="232"/>
        <v>US</v>
      </c>
      <c r="C2997" s="43" t="str">
        <f t="shared" si="233"/>
        <v>Natural Gas</v>
      </c>
      <c r="D2997" s="43" t="str">
        <f t="shared" si="234"/>
        <v>Physical</v>
      </c>
      <c r="E2997" s="43">
        <f>IF(VLOOKUP(S2997,'DD-Lookup'!$J$6:$L$50,3,FALSE)="Monthly",(YEAR(AC2997)-YEAR(AB2997))*12+MONTH(AC2997)-MONTH(AB2997)+1,(AC2997-AB2997+1))</f>
        <v>1</v>
      </c>
      <c r="F2997" s="210">
        <f t="shared" si="235"/>
        <v>5000</v>
      </c>
      <c r="G2997" s="199">
        <v>1355381</v>
      </c>
      <c r="H2997" s="195">
        <v>37049.386712963002</v>
      </c>
      <c r="I2997" t="s">
        <v>2172</v>
      </c>
      <c r="M2997" t="s">
        <v>3341</v>
      </c>
      <c r="N2997" t="s">
        <v>3747</v>
      </c>
      <c r="O2997" t="s">
        <v>396</v>
      </c>
      <c r="Q2997" s="196">
        <v>5000</v>
      </c>
      <c r="S2997" t="s">
        <v>3342</v>
      </c>
      <c r="T2997" t="s">
        <v>3557</v>
      </c>
      <c r="U2997" s="198">
        <v>3.5249999999999999</v>
      </c>
      <c r="V2997" t="s">
        <v>540</v>
      </c>
      <c r="W2997" t="s">
        <v>2347</v>
      </c>
      <c r="X2997" t="s">
        <v>2484</v>
      </c>
      <c r="Y2997" t="s">
        <v>2469</v>
      </c>
      <c r="Z2997" t="s">
        <v>2995</v>
      </c>
      <c r="AA2997">
        <v>837585</v>
      </c>
      <c r="AB2997" s="195">
        <v>37050.875011574099</v>
      </c>
      <c r="AC2997" s="195">
        <v>37050.875011574099</v>
      </c>
    </row>
    <row r="2998" spans="1:29" x14ac:dyDescent="0.25">
      <c r="A2998" s="43" t="str">
        <f t="shared" si="231"/>
        <v>US Natural Gas Physical</v>
      </c>
      <c r="B2998" s="43" t="str">
        <f t="shared" si="232"/>
        <v>US</v>
      </c>
      <c r="C2998" s="43" t="str">
        <f t="shared" si="233"/>
        <v>Natural Gas</v>
      </c>
      <c r="D2998" s="43" t="str">
        <f t="shared" si="234"/>
        <v>Physical</v>
      </c>
      <c r="E2998" s="43">
        <f>IF(VLOOKUP(S2998,'DD-Lookup'!$J$6:$L$50,3,FALSE)="Monthly",(YEAR(AC2998)-YEAR(AB2998))*12+MONTH(AC2998)-MONTH(AB2998)+1,(AC2998-AB2998+1))</f>
        <v>1</v>
      </c>
      <c r="F2998" s="210">
        <f t="shared" si="235"/>
        <v>10000</v>
      </c>
      <c r="G2998" s="199">
        <v>1355383</v>
      </c>
      <c r="H2998" s="195">
        <v>37049.386724536998</v>
      </c>
      <c r="I2998" t="s">
        <v>2527</v>
      </c>
      <c r="M2998" t="s">
        <v>3341</v>
      </c>
      <c r="N2998" t="s">
        <v>3747</v>
      </c>
      <c r="O2998" t="s">
        <v>476</v>
      </c>
      <c r="P2998" s="196">
        <v>10000</v>
      </c>
      <c r="S2998" t="s">
        <v>3342</v>
      </c>
      <c r="T2998" t="s">
        <v>3557</v>
      </c>
      <c r="U2998" s="198">
        <v>3.5249999999999999</v>
      </c>
      <c r="V2998" t="s">
        <v>2745</v>
      </c>
      <c r="W2998" t="s">
        <v>3099</v>
      </c>
      <c r="X2998" t="s">
        <v>3092</v>
      </c>
      <c r="Y2998" t="s">
        <v>2469</v>
      </c>
      <c r="Z2998" t="s">
        <v>2995</v>
      </c>
      <c r="AA2998">
        <v>837587</v>
      </c>
      <c r="AB2998" s="195">
        <v>37050.875011574099</v>
      </c>
      <c r="AC2998" s="195">
        <v>37050.875011574099</v>
      </c>
    </row>
    <row r="2999" spans="1:29" x14ac:dyDescent="0.25">
      <c r="A2999" s="43" t="str">
        <f t="shared" si="231"/>
        <v>US Natural Gas Physical</v>
      </c>
      <c r="B2999" s="43" t="str">
        <f t="shared" si="232"/>
        <v>US</v>
      </c>
      <c r="C2999" s="43" t="str">
        <f t="shared" si="233"/>
        <v>Natural Gas</v>
      </c>
      <c r="D2999" s="43" t="str">
        <f t="shared" si="234"/>
        <v>Physical</v>
      </c>
      <c r="E2999" s="43">
        <f>IF(VLOOKUP(S2999,'DD-Lookup'!$J$6:$L$50,3,FALSE)="Monthly",(YEAR(AC2999)-YEAR(AB2999))*12+MONTH(AC2999)-MONTH(AB2999)+1,(AC2999-AB2999+1))</f>
        <v>1</v>
      </c>
      <c r="F2999" s="210">
        <f t="shared" si="235"/>
        <v>8000</v>
      </c>
      <c r="G2999" s="199">
        <v>1355382</v>
      </c>
      <c r="H2999" s="195">
        <v>37049.386724536998</v>
      </c>
      <c r="I2999" t="s">
        <v>2483</v>
      </c>
      <c r="M2999" t="s">
        <v>3341</v>
      </c>
      <c r="N2999" t="s">
        <v>3747</v>
      </c>
      <c r="O2999" t="s">
        <v>395</v>
      </c>
      <c r="Q2999" s="196">
        <v>8000</v>
      </c>
      <c r="S2999" t="s">
        <v>3342</v>
      </c>
      <c r="T2999" t="s">
        <v>3557</v>
      </c>
      <c r="U2999" s="198">
        <v>3.585</v>
      </c>
      <c r="V2999" t="s">
        <v>2365</v>
      </c>
      <c r="W2999" t="s">
        <v>2498</v>
      </c>
      <c r="X2999" t="s">
        <v>2499</v>
      </c>
      <c r="Y2999" t="s">
        <v>2469</v>
      </c>
      <c r="Z2999" t="s">
        <v>2995</v>
      </c>
      <c r="AA2999">
        <v>837586</v>
      </c>
      <c r="AB2999" s="195">
        <v>37050.875011574099</v>
      </c>
      <c r="AC2999" s="195">
        <v>37050.875011574099</v>
      </c>
    </row>
    <row r="3000" spans="1:29" x14ac:dyDescent="0.25">
      <c r="A3000" s="43" t="str">
        <f t="shared" si="231"/>
        <v>US Natural Gas Physical</v>
      </c>
      <c r="B3000" s="43" t="str">
        <f t="shared" si="232"/>
        <v>US</v>
      </c>
      <c r="C3000" s="43" t="str">
        <f t="shared" si="233"/>
        <v>Natural Gas</v>
      </c>
      <c r="D3000" s="43" t="str">
        <f t="shared" si="234"/>
        <v>Physical</v>
      </c>
      <c r="E3000" s="43">
        <f>IF(VLOOKUP(S3000,'DD-Lookup'!$J$6:$L$50,3,FALSE)="Monthly",(YEAR(AC3000)-YEAR(AB3000))*12+MONTH(AC3000)-MONTH(AB3000)+1,(AC3000-AB3000+1))</f>
        <v>1</v>
      </c>
      <c r="F3000" s="210">
        <f t="shared" si="235"/>
        <v>8689</v>
      </c>
      <c r="G3000" s="199">
        <v>1355384</v>
      </c>
      <c r="H3000" s="195">
        <v>37049.386747685203</v>
      </c>
      <c r="I3000" t="s">
        <v>3360</v>
      </c>
      <c r="M3000" t="s">
        <v>3341</v>
      </c>
      <c r="N3000" t="s">
        <v>3747</v>
      </c>
      <c r="O3000" t="s">
        <v>442</v>
      </c>
      <c r="Q3000" s="196">
        <v>8689</v>
      </c>
      <c r="S3000" t="s">
        <v>3342</v>
      </c>
      <c r="T3000" t="s">
        <v>3557</v>
      </c>
      <c r="U3000" s="198">
        <v>3.7850000000000001</v>
      </c>
      <c r="V3000" t="s">
        <v>3196</v>
      </c>
      <c r="W3000" t="s">
        <v>2509</v>
      </c>
      <c r="X3000" t="s">
        <v>2510</v>
      </c>
      <c r="Y3000" t="s">
        <v>2469</v>
      </c>
      <c r="Z3000" t="s">
        <v>2995</v>
      </c>
      <c r="AA3000">
        <v>837588</v>
      </c>
      <c r="AB3000" s="195">
        <v>37050.875011574099</v>
      </c>
      <c r="AC3000" s="195">
        <v>37050.875011574099</v>
      </c>
    </row>
    <row r="3001" spans="1:29" x14ac:dyDescent="0.25">
      <c r="A3001" s="43" t="str">
        <f t="shared" si="231"/>
        <v>US Natural Gas Physical</v>
      </c>
      <c r="B3001" s="43" t="str">
        <f t="shared" si="232"/>
        <v>US</v>
      </c>
      <c r="C3001" s="43" t="str">
        <f t="shared" si="233"/>
        <v>Natural Gas</v>
      </c>
      <c r="D3001" s="43" t="str">
        <f t="shared" si="234"/>
        <v>Physical</v>
      </c>
      <c r="E3001" s="43">
        <f>IF(VLOOKUP(S3001,'DD-Lookup'!$J$6:$L$50,3,FALSE)="Monthly",(YEAR(AC3001)-YEAR(AB3001))*12+MONTH(AC3001)-MONTH(AB3001)+1,(AC3001-AB3001+1))</f>
        <v>1</v>
      </c>
      <c r="F3001" s="210">
        <f t="shared" si="235"/>
        <v>10000</v>
      </c>
      <c r="G3001" s="199">
        <v>1355385</v>
      </c>
      <c r="H3001" s="195">
        <v>37049.386793981503</v>
      </c>
      <c r="I3001" t="s">
        <v>2527</v>
      </c>
      <c r="M3001" t="s">
        <v>3341</v>
      </c>
      <c r="N3001" t="s">
        <v>3747</v>
      </c>
      <c r="O3001" t="s">
        <v>476</v>
      </c>
      <c r="P3001" s="196">
        <v>10000</v>
      </c>
      <c r="S3001" t="s">
        <v>3342</v>
      </c>
      <c r="T3001" t="s">
        <v>3557</v>
      </c>
      <c r="U3001" s="198">
        <v>3.5</v>
      </c>
      <c r="V3001" t="s">
        <v>2745</v>
      </c>
      <c r="W3001" t="s">
        <v>3099</v>
      </c>
      <c r="X3001" t="s">
        <v>3092</v>
      </c>
      <c r="Y3001" t="s">
        <v>2469</v>
      </c>
      <c r="Z3001" t="s">
        <v>2995</v>
      </c>
      <c r="AA3001">
        <v>837589</v>
      </c>
      <c r="AB3001" s="195">
        <v>37050.875011574099</v>
      </c>
      <c r="AC3001" s="195">
        <v>37050.875011574099</v>
      </c>
    </row>
    <row r="3002" spans="1:29" x14ac:dyDescent="0.25">
      <c r="A3002" s="43" t="str">
        <f t="shared" si="231"/>
        <v>US Power Financial</v>
      </c>
      <c r="B3002" s="43" t="str">
        <f t="shared" si="232"/>
        <v>US</v>
      </c>
      <c r="C3002" s="43" t="str">
        <f t="shared" si="233"/>
        <v>Power</v>
      </c>
      <c r="D3002" s="43" t="str">
        <f t="shared" si="234"/>
        <v>Financial</v>
      </c>
      <c r="E3002" s="43">
        <f>IF(VLOOKUP(S3002,'DD-Lookup'!$J$6:$L$50,3,FALSE)="Monthly",(YEAR(AC3002)-YEAR(AB3002))*12+MONTH(AC3002)-MONTH(AB3002)+1,(AC3002-AB3002+1))</f>
        <v>5</v>
      </c>
      <c r="F3002" s="210">
        <f t="shared" si="235"/>
        <v>250</v>
      </c>
      <c r="G3002" s="199">
        <v>1355386</v>
      </c>
      <c r="H3002" s="195">
        <v>37049.386817129598</v>
      </c>
      <c r="I3002" t="s">
        <v>3382</v>
      </c>
      <c r="M3002" t="s">
        <v>2766</v>
      </c>
      <c r="N3002" t="s">
        <v>2659</v>
      </c>
      <c r="O3002" t="s">
        <v>948</v>
      </c>
      <c r="P3002" s="196">
        <v>50</v>
      </c>
      <c r="S3002" t="s">
        <v>3340</v>
      </c>
      <c r="T3002" t="s">
        <v>3557</v>
      </c>
      <c r="U3002" s="198">
        <v>55.5</v>
      </c>
      <c r="V3002" t="s">
        <v>3488</v>
      </c>
      <c r="W3002" t="s">
        <v>2258</v>
      </c>
      <c r="X3002" t="s">
        <v>3368</v>
      </c>
      <c r="Y3002" t="s">
        <v>2662</v>
      </c>
      <c r="Z3002" t="s">
        <v>2995</v>
      </c>
      <c r="AA3002">
        <v>636961.1</v>
      </c>
      <c r="AB3002" s="195">
        <v>37067.875</v>
      </c>
      <c r="AC3002" s="195">
        <v>37071.875</v>
      </c>
    </row>
    <row r="3003" spans="1:29" x14ac:dyDescent="0.25">
      <c r="A3003" s="43" t="str">
        <f t="shared" si="231"/>
        <v>US Natural Gas Financial</v>
      </c>
      <c r="B3003" s="43" t="str">
        <f t="shared" si="232"/>
        <v>US</v>
      </c>
      <c r="C3003" s="43" t="str">
        <f t="shared" si="233"/>
        <v>Natural Gas</v>
      </c>
      <c r="D3003" s="43" t="str">
        <f t="shared" si="234"/>
        <v>Financial</v>
      </c>
      <c r="E3003" s="43">
        <f>IF(VLOOKUP(S3003,'DD-Lookup'!$J$6:$L$50,3,FALSE)="Monthly",(YEAR(AC3003)-YEAR(AB3003))*12+MONTH(AC3003)-MONTH(AB3003)+1,(AC3003-AB3003+1))</f>
        <v>30</v>
      </c>
      <c r="F3003" s="210">
        <f t="shared" si="235"/>
        <v>300000</v>
      </c>
      <c r="G3003" s="199">
        <v>1355388</v>
      </c>
      <c r="H3003" s="195">
        <v>37049.386828703697</v>
      </c>
      <c r="I3003" t="s">
        <v>2472</v>
      </c>
      <c r="M3003" t="s">
        <v>3341</v>
      </c>
      <c r="N3003" t="s">
        <v>2476</v>
      </c>
      <c r="O3003" t="s">
        <v>1751</v>
      </c>
      <c r="Q3003" s="196">
        <v>10000</v>
      </c>
      <c r="S3003" t="s">
        <v>3342</v>
      </c>
      <c r="T3003" t="s">
        <v>3557</v>
      </c>
      <c r="U3003" s="198">
        <v>-2.5000000000000001E-2</v>
      </c>
      <c r="V3003" t="s">
        <v>3879</v>
      </c>
      <c r="W3003" t="s">
        <v>2376</v>
      </c>
      <c r="X3003" t="s">
        <v>2377</v>
      </c>
      <c r="Y3003" t="s">
        <v>3575</v>
      </c>
      <c r="Z3003" t="s">
        <v>2995</v>
      </c>
      <c r="AA3003" t="s">
        <v>949</v>
      </c>
      <c r="AB3003" s="195">
        <v>37135.875011574099</v>
      </c>
      <c r="AC3003" s="195">
        <v>37164.875011574099</v>
      </c>
    </row>
    <row r="3004" spans="1:29" x14ac:dyDescent="0.25">
      <c r="A3004" s="43" t="str">
        <f t="shared" si="231"/>
        <v>US Natural Gas Physical</v>
      </c>
      <c r="B3004" s="43" t="str">
        <f t="shared" si="232"/>
        <v>US</v>
      </c>
      <c r="C3004" s="43" t="str">
        <f t="shared" si="233"/>
        <v>Natural Gas</v>
      </c>
      <c r="D3004" s="43" t="str">
        <f t="shared" si="234"/>
        <v>Physical</v>
      </c>
      <c r="E3004" s="43">
        <f>IF(VLOOKUP(S3004,'DD-Lookup'!$J$6:$L$50,3,FALSE)="Monthly",(YEAR(AC3004)-YEAR(AB3004))*12+MONTH(AC3004)-MONTH(AB3004)+1,(AC3004-AB3004+1))</f>
        <v>1</v>
      </c>
      <c r="F3004" s="210">
        <f t="shared" si="235"/>
        <v>100000</v>
      </c>
      <c r="G3004" s="199">
        <v>1355390</v>
      </c>
      <c r="H3004" s="195">
        <v>37049.386851851901</v>
      </c>
      <c r="I3004" t="s">
        <v>3443</v>
      </c>
      <c r="M3004" t="s">
        <v>3341</v>
      </c>
      <c r="N3004" t="s">
        <v>3747</v>
      </c>
      <c r="O3004" t="s">
        <v>379</v>
      </c>
      <c r="Q3004" s="196">
        <v>100000</v>
      </c>
      <c r="S3004" t="s">
        <v>3342</v>
      </c>
      <c r="T3004" t="s">
        <v>3557</v>
      </c>
      <c r="U3004" s="198">
        <v>3.7</v>
      </c>
      <c r="V3004" t="s">
        <v>2346</v>
      </c>
      <c r="W3004" t="s">
        <v>2467</v>
      </c>
      <c r="X3004" t="s">
        <v>2468</v>
      </c>
      <c r="Y3004" t="s">
        <v>2469</v>
      </c>
      <c r="Z3004" t="s">
        <v>2995</v>
      </c>
      <c r="AA3004">
        <v>837590</v>
      </c>
      <c r="AB3004" s="195">
        <v>37050.875011574099</v>
      </c>
      <c r="AC3004" s="195">
        <v>37050.875011574099</v>
      </c>
    </row>
    <row r="3005" spans="1:29" x14ac:dyDescent="0.25">
      <c r="A3005" s="43" t="str">
        <f t="shared" si="231"/>
        <v>US Natural Gas Physical</v>
      </c>
      <c r="B3005" s="43" t="str">
        <f t="shared" si="232"/>
        <v>US</v>
      </c>
      <c r="C3005" s="43" t="str">
        <f t="shared" si="233"/>
        <v>Natural Gas</v>
      </c>
      <c r="D3005" s="43" t="str">
        <f t="shared" si="234"/>
        <v>Physical</v>
      </c>
      <c r="E3005" s="43">
        <f>IF(VLOOKUP(S3005,'DD-Lookup'!$J$6:$L$50,3,FALSE)="Monthly",(YEAR(AC3005)-YEAR(AB3005))*12+MONTH(AC3005)-MONTH(AB3005)+1,(AC3005-AB3005+1))</f>
        <v>1</v>
      </c>
      <c r="F3005" s="210">
        <f t="shared" si="235"/>
        <v>10000</v>
      </c>
      <c r="G3005" s="199">
        <v>1355391</v>
      </c>
      <c r="H3005" s="195">
        <v>37049.386851851901</v>
      </c>
      <c r="I3005" t="s">
        <v>2254</v>
      </c>
      <c r="M3005" t="s">
        <v>3341</v>
      </c>
      <c r="N3005" t="s">
        <v>3747</v>
      </c>
      <c r="O3005" t="s">
        <v>1623</v>
      </c>
      <c r="P3005" s="196">
        <v>10000</v>
      </c>
      <c r="S3005" t="s">
        <v>3342</v>
      </c>
      <c r="T3005" t="s">
        <v>3557</v>
      </c>
      <c r="U3005" s="198">
        <v>3.79</v>
      </c>
      <c r="V3005" t="s">
        <v>2466</v>
      </c>
      <c r="W3005" t="s">
        <v>2190</v>
      </c>
      <c r="X3005" t="s">
        <v>2191</v>
      </c>
      <c r="Y3005" t="s">
        <v>2469</v>
      </c>
      <c r="Z3005" t="s">
        <v>2995</v>
      </c>
      <c r="AA3005">
        <v>837591</v>
      </c>
      <c r="AB3005" s="195">
        <v>37050.875011574099</v>
      </c>
      <c r="AC3005" s="195">
        <v>37050.875011574099</v>
      </c>
    </row>
    <row r="3006" spans="1:29" x14ac:dyDescent="0.25">
      <c r="A3006" s="43" t="str">
        <f t="shared" si="231"/>
        <v>US Natural Gas Financial</v>
      </c>
      <c r="B3006" s="43" t="str">
        <f t="shared" si="232"/>
        <v>US</v>
      </c>
      <c r="C3006" s="43" t="str">
        <f t="shared" si="233"/>
        <v>Natural Gas</v>
      </c>
      <c r="D3006" s="43" t="str">
        <f t="shared" si="234"/>
        <v>Financial</v>
      </c>
      <c r="E3006" s="43">
        <f>IF(VLOOKUP(S3006,'DD-Lookup'!$J$6:$L$50,3,FALSE)="Monthly",(YEAR(AC3006)-YEAR(AB3006))*12+MONTH(AC3006)-MONTH(AB3006)+1,(AC3006-AB3006+1))</f>
        <v>31</v>
      </c>
      <c r="F3006" s="210">
        <f t="shared" si="235"/>
        <v>155000</v>
      </c>
      <c r="G3006" s="199">
        <v>1355393</v>
      </c>
      <c r="H3006" s="195">
        <v>37049.386863425898</v>
      </c>
      <c r="I3006" t="s">
        <v>2483</v>
      </c>
      <c r="M3006" t="s">
        <v>3341</v>
      </c>
      <c r="N3006" t="s">
        <v>2476</v>
      </c>
      <c r="O3006" t="s">
        <v>2613</v>
      </c>
      <c r="P3006" s="196">
        <v>5000</v>
      </c>
      <c r="S3006" t="s">
        <v>3342</v>
      </c>
      <c r="T3006" t="s">
        <v>3557</v>
      </c>
      <c r="U3006" s="198">
        <v>0</v>
      </c>
      <c r="V3006" t="s">
        <v>3908</v>
      </c>
      <c r="W3006" t="s">
        <v>3091</v>
      </c>
      <c r="X3006" t="s">
        <v>3515</v>
      </c>
      <c r="Y3006" t="s">
        <v>3575</v>
      </c>
      <c r="Z3006" t="s">
        <v>2995</v>
      </c>
      <c r="AA3006" t="s">
        <v>950</v>
      </c>
      <c r="AB3006" s="195">
        <v>37073.875011574099</v>
      </c>
      <c r="AC3006" s="195">
        <v>37103.875011574099</v>
      </c>
    </row>
    <row r="3007" spans="1:29" x14ac:dyDescent="0.25">
      <c r="A3007" s="43" t="str">
        <f t="shared" si="231"/>
        <v>US Natural Gas Physical</v>
      </c>
      <c r="B3007" s="43" t="str">
        <f t="shared" si="232"/>
        <v>US</v>
      </c>
      <c r="C3007" s="43" t="str">
        <f t="shared" si="233"/>
        <v>Natural Gas</v>
      </c>
      <c r="D3007" s="43" t="str">
        <f t="shared" si="234"/>
        <v>Physical</v>
      </c>
      <c r="E3007" s="43">
        <f>IF(VLOOKUP(S3007,'DD-Lookup'!$J$6:$L$50,3,FALSE)="Monthly",(YEAR(AC3007)-YEAR(AB3007))*12+MONTH(AC3007)-MONTH(AB3007)+1,(AC3007-AB3007+1))</f>
        <v>1</v>
      </c>
      <c r="F3007" s="210">
        <f t="shared" si="235"/>
        <v>10000</v>
      </c>
      <c r="G3007" s="199">
        <v>1355392</v>
      </c>
      <c r="H3007" s="195">
        <v>37049.386863425898</v>
      </c>
      <c r="I3007" t="s">
        <v>2527</v>
      </c>
      <c r="M3007" t="s">
        <v>3341</v>
      </c>
      <c r="N3007" t="s">
        <v>3747</v>
      </c>
      <c r="O3007" t="s">
        <v>505</v>
      </c>
      <c r="Q3007" s="196">
        <v>10000</v>
      </c>
      <c r="S3007" t="s">
        <v>3342</v>
      </c>
      <c r="T3007" t="s">
        <v>3557</v>
      </c>
      <c r="U3007" s="198">
        <v>3.55</v>
      </c>
      <c r="V3007" t="s">
        <v>2745</v>
      </c>
      <c r="W3007" t="s">
        <v>2323</v>
      </c>
      <c r="X3007" t="s">
        <v>2204</v>
      </c>
      <c r="Y3007" t="s">
        <v>2469</v>
      </c>
      <c r="Z3007" t="s">
        <v>2995</v>
      </c>
      <c r="AA3007">
        <v>837592</v>
      </c>
      <c r="AB3007" s="195">
        <v>37050.875011574099</v>
      </c>
      <c r="AC3007" s="195">
        <v>37050.875011574099</v>
      </c>
    </row>
    <row r="3008" spans="1:29" x14ac:dyDescent="0.25">
      <c r="A3008" s="43" t="str">
        <f t="shared" si="231"/>
        <v>US Natural Gas Physical</v>
      </c>
      <c r="B3008" s="43" t="str">
        <f t="shared" si="232"/>
        <v>US</v>
      </c>
      <c r="C3008" s="43" t="str">
        <f t="shared" si="233"/>
        <v>Natural Gas</v>
      </c>
      <c r="D3008" s="43" t="str">
        <f t="shared" si="234"/>
        <v>Physical</v>
      </c>
      <c r="E3008" s="43">
        <f>IF(VLOOKUP(S3008,'DD-Lookup'!$J$6:$L$50,3,FALSE)="Monthly",(YEAR(AC3008)-YEAR(AB3008))*12+MONTH(AC3008)-MONTH(AB3008)+1,(AC3008-AB3008+1))</f>
        <v>1</v>
      </c>
      <c r="F3008" s="210">
        <f t="shared" si="235"/>
        <v>5000</v>
      </c>
      <c r="G3008" s="199">
        <v>1355396</v>
      </c>
      <c r="H3008" s="195">
        <v>37049.386898148201</v>
      </c>
      <c r="I3008" t="s">
        <v>2280</v>
      </c>
      <c r="M3008" t="s">
        <v>3341</v>
      </c>
      <c r="N3008" t="s">
        <v>3747</v>
      </c>
      <c r="O3008" t="s">
        <v>464</v>
      </c>
      <c r="P3008" s="196">
        <v>5000</v>
      </c>
      <c r="S3008" t="s">
        <v>3342</v>
      </c>
      <c r="T3008" t="s">
        <v>3557</v>
      </c>
      <c r="U3008" s="198">
        <v>3.79</v>
      </c>
      <c r="V3008" t="s">
        <v>3786</v>
      </c>
      <c r="W3008" t="s">
        <v>2509</v>
      </c>
      <c r="X3008" t="s">
        <v>2510</v>
      </c>
      <c r="Y3008" t="s">
        <v>2469</v>
      </c>
      <c r="Z3008" t="s">
        <v>2995</v>
      </c>
      <c r="AA3008">
        <v>837594</v>
      </c>
      <c r="AB3008" s="195">
        <v>37050.875011574099</v>
      </c>
      <c r="AC3008" s="195">
        <v>37050.875011574099</v>
      </c>
    </row>
    <row r="3009" spans="1:29" x14ac:dyDescent="0.25">
      <c r="A3009" s="43" t="str">
        <f t="shared" si="231"/>
        <v>US Crude Financial</v>
      </c>
      <c r="B3009" s="43" t="str">
        <f t="shared" si="232"/>
        <v>US</v>
      </c>
      <c r="C3009" s="43" t="str">
        <f t="shared" si="233"/>
        <v>Crude</v>
      </c>
      <c r="D3009" s="43" t="str">
        <f t="shared" si="234"/>
        <v>Financial</v>
      </c>
      <c r="E3009" s="43">
        <f>IF(VLOOKUP(S3009,'DD-Lookup'!$J$6:$L$50,3,FALSE)="Monthly",(YEAR(AC3009)-YEAR(AB3009))*12+MONTH(AC3009)-MONTH(AB3009)+1,(AC3009-AB3009+1))</f>
        <v>1</v>
      </c>
      <c r="F3009" s="210">
        <f t="shared" si="235"/>
        <v>25000</v>
      </c>
      <c r="G3009" s="199">
        <v>1355398</v>
      </c>
      <c r="H3009" s="195">
        <v>37049.3869328703</v>
      </c>
      <c r="I3009" t="s">
        <v>2652</v>
      </c>
      <c r="M3009" t="s">
        <v>3437</v>
      </c>
      <c r="N3009" t="s">
        <v>2653</v>
      </c>
      <c r="O3009" t="s">
        <v>3359</v>
      </c>
      <c r="Q3009" s="196">
        <v>25000</v>
      </c>
      <c r="S3009" t="s">
        <v>3347</v>
      </c>
      <c r="T3009" t="s">
        <v>3557</v>
      </c>
      <c r="U3009" s="198">
        <v>27.8</v>
      </c>
      <c r="V3009" t="s">
        <v>2654</v>
      </c>
      <c r="W3009" t="s">
        <v>2655</v>
      </c>
      <c r="X3009" t="s">
        <v>2656</v>
      </c>
      <c r="Y3009" t="s">
        <v>2778</v>
      </c>
      <c r="Z3009" t="s">
        <v>2995</v>
      </c>
      <c r="AA3009">
        <v>115502</v>
      </c>
      <c r="AB3009" s="195">
        <v>37073</v>
      </c>
      <c r="AC3009" s="195">
        <v>37103</v>
      </c>
    </row>
    <row r="3010" spans="1:29" x14ac:dyDescent="0.25">
      <c r="A3010" s="43" t="str">
        <f t="shared" si="231"/>
        <v>US Natural Gas Physical</v>
      </c>
      <c r="B3010" s="43" t="str">
        <f t="shared" si="232"/>
        <v>US</v>
      </c>
      <c r="C3010" s="43" t="str">
        <f t="shared" si="233"/>
        <v>Natural Gas</v>
      </c>
      <c r="D3010" s="43" t="str">
        <f t="shared" si="234"/>
        <v>Physical</v>
      </c>
      <c r="E3010" s="43">
        <f>IF(VLOOKUP(S3010,'DD-Lookup'!$J$6:$L$50,3,FALSE)="Monthly",(YEAR(AC3010)-YEAR(AB3010))*12+MONTH(AC3010)-MONTH(AB3010)+1,(AC3010-AB3010+1))</f>
        <v>1</v>
      </c>
      <c r="F3010" s="210">
        <f t="shared" si="235"/>
        <v>5000</v>
      </c>
      <c r="G3010" s="199">
        <v>1355399</v>
      </c>
      <c r="H3010" s="195">
        <v>37049.386944444399</v>
      </c>
      <c r="I3010" t="s">
        <v>2171</v>
      </c>
      <c r="M3010" t="s">
        <v>3341</v>
      </c>
      <c r="N3010" t="s">
        <v>3747</v>
      </c>
      <c r="O3010" t="s">
        <v>464</v>
      </c>
      <c r="P3010" s="196">
        <v>5000</v>
      </c>
      <c r="S3010" t="s">
        <v>3342</v>
      </c>
      <c r="T3010" t="s">
        <v>3557</v>
      </c>
      <c r="U3010" s="198">
        <v>3.79</v>
      </c>
      <c r="V3010" t="s">
        <v>3170</v>
      </c>
      <c r="W3010" t="s">
        <v>2509</v>
      </c>
      <c r="X3010" t="s">
        <v>2510</v>
      </c>
      <c r="Y3010" t="s">
        <v>2469</v>
      </c>
      <c r="Z3010" t="s">
        <v>2995</v>
      </c>
      <c r="AA3010">
        <v>837595</v>
      </c>
      <c r="AB3010" s="195">
        <v>37050.875011574099</v>
      </c>
      <c r="AC3010" s="195">
        <v>37050.875011574099</v>
      </c>
    </row>
    <row r="3011" spans="1:29" x14ac:dyDescent="0.25">
      <c r="A3011" s="43" t="str">
        <f t="shared" si="231"/>
        <v>US Natural Gas Physical</v>
      </c>
      <c r="B3011" s="43" t="str">
        <f t="shared" si="232"/>
        <v>US</v>
      </c>
      <c r="C3011" s="43" t="str">
        <f t="shared" si="233"/>
        <v>Natural Gas</v>
      </c>
      <c r="D3011" s="43" t="str">
        <f t="shared" si="234"/>
        <v>Physical</v>
      </c>
      <c r="E3011" s="43">
        <f>IF(VLOOKUP(S3011,'DD-Lookup'!$J$6:$L$50,3,FALSE)="Monthly",(YEAR(AC3011)-YEAR(AB3011))*12+MONTH(AC3011)-MONTH(AB3011)+1,(AC3011-AB3011+1))</f>
        <v>1</v>
      </c>
      <c r="F3011" s="210">
        <f t="shared" si="235"/>
        <v>10000</v>
      </c>
      <c r="G3011" s="199">
        <v>1355400</v>
      </c>
      <c r="H3011" s="195">
        <v>37049.386956018498</v>
      </c>
      <c r="I3011" t="s">
        <v>2244</v>
      </c>
      <c r="M3011" t="s">
        <v>3341</v>
      </c>
      <c r="N3011" t="s">
        <v>3747</v>
      </c>
      <c r="O3011" t="s">
        <v>1630</v>
      </c>
      <c r="P3011" s="196">
        <v>10000</v>
      </c>
      <c r="S3011" t="s">
        <v>3342</v>
      </c>
      <c r="T3011" t="s">
        <v>3557</v>
      </c>
      <c r="U3011" s="198">
        <v>3.7</v>
      </c>
      <c r="V3011" t="s">
        <v>3892</v>
      </c>
      <c r="W3011" t="s">
        <v>2175</v>
      </c>
      <c r="X3011" t="s">
        <v>2176</v>
      </c>
      <c r="Y3011" t="s">
        <v>2469</v>
      </c>
      <c r="Z3011" t="s">
        <v>2995</v>
      </c>
      <c r="AA3011">
        <v>837596</v>
      </c>
      <c r="AB3011" s="195">
        <v>37050.875011574099</v>
      </c>
      <c r="AC3011" s="195">
        <v>37050.875011574099</v>
      </c>
    </row>
    <row r="3012" spans="1:29" x14ac:dyDescent="0.25">
      <c r="A3012" s="43" t="str">
        <f t="shared" si="231"/>
        <v>US Natural Gas Physical</v>
      </c>
      <c r="B3012" s="43" t="str">
        <f t="shared" si="232"/>
        <v>US</v>
      </c>
      <c r="C3012" s="43" t="str">
        <f t="shared" si="233"/>
        <v>Natural Gas</v>
      </c>
      <c r="D3012" s="43" t="str">
        <f t="shared" si="234"/>
        <v>Physical</v>
      </c>
      <c r="E3012" s="43">
        <f>IF(VLOOKUP(S3012,'DD-Lookup'!$J$6:$L$50,3,FALSE)="Monthly",(YEAR(AC3012)-YEAR(AB3012))*12+MONTH(AC3012)-MONTH(AB3012)+1,(AC3012-AB3012+1))</f>
        <v>1</v>
      </c>
      <c r="F3012" s="210">
        <f t="shared" si="235"/>
        <v>5000</v>
      </c>
      <c r="G3012" s="199">
        <v>1355402</v>
      </c>
      <c r="H3012" s="195">
        <v>37049.386990740699</v>
      </c>
      <c r="I3012" t="s">
        <v>2172</v>
      </c>
      <c r="M3012" t="s">
        <v>3341</v>
      </c>
      <c r="N3012" t="s">
        <v>3747</v>
      </c>
      <c r="O3012" t="s">
        <v>396</v>
      </c>
      <c r="Q3012" s="196">
        <v>5000</v>
      </c>
      <c r="S3012" t="s">
        <v>3342</v>
      </c>
      <c r="T3012" t="s">
        <v>3557</v>
      </c>
      <c r="U3012" s="198">
        <v>3.5325000000000002</v>
      </c>
      <c r="V3012" t="s">
        <v>540</v>
      </c>
      <c r="W3012" t="s">
        <v>2347</v>
      </c>
      <c r="X3012" t="s">
        <v>2484</v>
      </c>
      <c r="Y3012" t="s">
        <v>2469</v>
      </c>
      <c r="Z3012" t="s">
        <v>2995</v>
      </c>
      <c r="AA3012">
        <v>837598</v>
      </c>
      <c r="AB3012" s="195">
        <v>37050.875011574099</v>
      </c>
      <c r="AC3012" s="195">
        <v>37050.875011574099</v>
      </c>
    </row>
    <row r="3013" spans="1:29" x14ac:dyDescent="0.25">
      <c r="A3013" s="43" t="str">
        <f t="shared" si="231"/>
        <v>US Natural Gas Physical</v>
      </c>
      <c r="B3013" s="43" t="str">
        <f t="shared" si="232"/>
        <v>US</v>
      </c>
      <c r="C3013" s="43" t="str">
        <f t="shared" si="233"/>
        <v>Natural Gas</v>
      </c>
      <c r="D3013" s="43" t="str">
        <f t="shared" si="234"/>
        <v>Physical</v>
      </c>
      <c r="E3013" s="43">
        <f>IF(VLOOKUP(S3013,'DD-Lookup'!$J$6:$L$50,3,FALSE)="Monthly",(YEAR(AC3013)-YEAR(AB3013))*12+MONTH(AC3013)-MONTH(AB3013)+1,(AC3013-AB3013+1))</f>
        <v>1</v>
      </c>
      <c r="F3013" s="210">
        <f t="shared" si="235"/>
        <v>10000</v>
      </c>
      <c r="G3013" s="199">
        <v>1355403</v>
      </c>
      <c r="H3013" s="195">
        <v>37049.387094907397</v>
      </c>
      <c r="I3013" t="s">
        <v>2276</v>
      </c>
      <c r="M3013" t="s">
        <v>3341</v>
      </c>
      <c r="N3013" t="s">
        <v>3747</v>
      </c>
      <c r="O3013" t="s">
        <v>379</v>
      </c>
      <c r="Q3013" s="196">
        <v>10000</v>
      </c>
      <c r="S3013" t="s">
        <v>3342</v>
      </c>
      <c r="T3013" t="s">
        <v>3557</v>
      </c>
      <c r="U3013" s="198">
        <v>3.7050000000000001</v>
      </c>
      <c r="V3013" t="s">
        <v>3164</v>
      </c>
      <c r="W3013" t="s">
        <v>2467</v>
      </c>
      <c r="X3013" t="s">
        <v>2468</v>
      </c>
      <c r="Y3013" t="s">
        <v>2469</v>
      </c>
      <c r="Z3013" t="s">
        <v>2995</v>
      </c>
      <c r="AA3013">
        <v>837599</v>
      </c>
      <c r="AB3013" s="195">
        <v>37050.875011574099</v>
      </c>
      <c r="AC3013" s="195">
        <v>37050.875011574099</v>
      </c>
    </row>
    <row r="3014" spans="1:29" x14ac:dyDescent="0.25">
      <c r="A3014" s="43" t="str">
        <f t="shared" si="231"/>
        <v>US Gas Pipeline Capacity Financial</v>
      </c>
      <c r="B3014" s="43" t="str">
        <f t="shared" si="232"/>
        <v>US</v>
      </c>
      <c r="C3014" s="43" t="str">
        <f t="shared" si="233"/>
        <v>Gas Pipeline Capacity</v>
      </c>
      <c r="D3014" s="43" t="str">
        <f t="shared" si="234"/>
        <v>Financial</v>
      </c>
      <c r="E3014" s="43">
        <f>IF(VLOOKUP(S3014,'DD-Lookup'!$J$6:$L$50,3,FALSE)="Monthly",(YEAR(AC3014)-YEAR(AB3014))*12+MONTH(AC3014)-MONTH(AB3014)+1,(AC3014-AB3014+1))</f>
        <v>1</v>
      </c>
      <c r="F3014" s="210">
        <f t="shared" si="235"/>
        <v>10000</v>
      </c>
      <c r="G3014" s="199">
        <v>1355404</v>
      </c>
      <c r="H3014" s="195">
        <v>37049.387152777803</v>
      </c>
      <c r="I3014" t="s">
        <v>2483</v>
      </c>
      <c r="M3014" t="s">
        <v>2522</v>
      </c>
      <c r="N3014" t="s">
        <v>2432</v>
      </c>
      <c r="O3014" t="s">
        <v>951</v>
      </c>
      <c r="Q3014" s="196">
        <v>10000</v>
      </c>
      <c r="S3014" t="s">
        <v>3342</v>
      </c>
      <c r="T3014" t="s">
        <v>3557</v>
      </c>
      <c r="U3014" s="198">
        <v>0.16</v>
      </c>
      <c r="V3014" t="s">
        <v>3622</v>
      </c>
      <c r="W3014" t="s">
        <v>3623</v>
      </c>
      <c r="X3014" t="s">
        <v>2433</v>
      </c>
      <c r="Y3014" t="s">
        <v>2434</v>
      </c>
      <c r="Z3014" t="s">
        <v>2435</v>
      </c>
      <c r="AA3014">
        <v>41198</v>
      </c>
      <c r="AB3014" s="195">
        <v>37050.875011574099</v>
      </c>
      <c r="AC3014" s="195">
        <v>37050.875011574099</v>
      </c>
    </row>
    <row r="3015" spans="1:29" x14ac:dyDescent="0.25">
      <c r="A3015" s="43" t="str">
        <f t="shared" si="231"/>
        <v>US Natural Gas Physical</v>
      </c>
      <c r="B3015" s="43" t="str">
        <f t="shared" si="232"/>
        <v>US</v>
      </c>
      <c r="C3015" s="43" t="str">
        <f t="shared" si="233"/>
        <v>Natural Gas</v>
      </c>
      <c r="D3015" s="43" t="str">
        <f t="shared" si="234"/>
        <v>Physical</v>
      </c>
      <c r="E3015" s="43">
        <f>IF(VLOOKUP(S3015,'DD-Lookup'!$J$6:$L$50,3,FALSE)="Monthly",(YEAR(AC3015)-YEAR(AB3015))*12+MONTH(AC3015)-MONTH(AB3015)+1,(AC3015-AB3015+1))</f>
        <v>1</v>
      </c>
      <c r="F3015" s="210">
        <f t="shared" si="235"/>
        <v>10000</v>
      </c>
      <c r="G3015" s="199">
        <v>1355405</v>
      </c>
      <c r="H3015" s="195">
        <v>37049.387152777803</v>
      </c>
      <c r="I3015" t="s">
        <v>2527</v>
      </c>
      <c r="M3015" t="s">
        <v>3341</v>
      </c>
      <c r="N3015" t="s">
        <v>3747</v>
      </c>
      <c r="O3015" t="s">
        <v>394</v>
      </c>
      <c r="P3015" s="196">
        <v>10000</v>
      </c>
      <c r="S3015" t="s">
        <v>3342</v>
      </c>
      <c r="T3015" t="s">
        <v>3557</v>
      </c>
      <c r="U3015" s="198">
        <v>3.6225000000000001</v>
      </c>
      <c r="V3015" t="s">
        <v>2349</v>
      </c>
      <c r="W3015" t="s">
        <v>2498</v>
      </c>
      <c r="X3015" t="s">
        <v>2499</v>
      </c>
      <c r="Y3015" t="s">
        <v>2469</v>
      </c>
      <c r="Z3015" t="s">
        <v>2995</v>
      </c>
      <c r="AA3015">
        <v>837600</v>
      </c>
      <c r="AB3015" s="195">
        <v>37050.875011574099</v>
      </c>
      <c r="AC3015" s="195">
        <v>37050.875011574099</v>
      </c>
    </row>
    <row r="3016" spans="1:29" x14ac:dyDescent="0.25">
      <c r="A3016" s="43" t="str">
        <f t="shared" si="231"/>
        <v>US Natural Gas Physical</v>
      </c>
      <c r="B3016" s="43" t="str">
        <f t="shared" si="232"/>
        <v>US</v>
      </c>
      <c r="C3016" s="43" t="str">
        <f t="shared" si="233"/>
        <v>Natural Gas</v>
      </c>
      <c r="D3016" s="43" t="str">
        <f t="shared" si="234"/>
        <v>Physical</v>
      </c>
      <c r="E3016" s="43">
        <f>IF(VLOOKUP(S3016,'DD-Lookup'!$J$6:$L$50,3,FALSE)="Monthly",(YEAR(AC3016)-YEAR(AB3016))*12+MONTH(AC3016)-MONTH(AB3016)+1,(AC3016-AB3016+1))</f>
        <v>1</v>
      </c>
      <c r="F3016" s="210">
        <f t="shared" si="235"/>
        <v>8999</v>
      </c>
      <c r="G3016" s="199">
        <v>1355408</v>
      </c>
      <c r="H3016" s="195">
        <v>37049.387175925898</v>
      </c>
      <c r="I3016" t="s">
        <v>2470</v>
      </c>
      <c r="M3016" t="s">
        <v>3341</v>
      </c>
      <c r="N3016" t="s">
        <v>3747</v>
      </c>
      <c r="O3016" t="s">
        <v>401</v>
      </c>
      <c r="Q3016" s="196">
        <v>8999</v>
      </c>
      <c r="S3016" t="s">
        <v>3342</v>
      </c>
      <c r="T3016" t="s">
        <v>3557</v>
      </c>
      <c r="U3016" s="198">
        <v>3.51</v>
      </c>
      <c r="V3016" t="s">
        <v>2471</v>
      </c>
      <c r="W3016" t="s">
        <v>2347</v>
      </c>
      <c r="X3016" t="s">
        <v>2484</v>
      </c>
      <c r="Y3016" t="s">
        <v>2469</v>
      </c>
      <c r="Z3016" t="s">
        <v>2995</v>
      </c>
      <c r="AA3016">
        <v>837602</v>
      </c>
      <c r="AB3016" s="195">
        <v>37050.875011574099</v>
      </c>
      <c r="AC3016" s="195">
        <v>37050.875011574099</v>
      </c>
    </row>
    <row r="3017" spans="1:29" x14ac:dyDescent="0.25">
      <c r="A3017" s="43" t="str">
        <f t="shared" si="231"/>
        <v>US Crude Financial</v>
      </c>
      <c r="B3017" s="43" t="str">
        <f t="shared" si="232"/>
        <v>US</v>
      </c>
      <c r="C3017" s="43" t="str">
        <f t="shared" si="233"/>
        <v>Crude</v>
      </c>
      <c r="D3017" s="43" t="str">
        <f t="shared" si="234"/>
        <v>Financial</v>
      </c>
      <c r="E3017" s="43">
        <f>IF(VLOOKUP(S3017,'DD-Lookup'!$J$6:$L$50,3,FALSE)="Monthly",(YEAR(AC3017)-YEAR(AB3017))*12+MONTH(AC3017)-MONTH(AB3017)+1,(AC3017-AB3017+1))</f>
        <v>1</v>
      </c>
      <c r="F3017" s="210">
        <f t="shared" si="235"/>
        <v>50000</v>
      </c>
      <c r="G3017" s="199">
        <v>1355409</v>
      </c>
      <c r="H3017" s="195">
        <v>37049.387175925898</v>
      </c>
      <c r="I3017" t="s">
        <v>2652</v>
      </c>
      <c r="M3017" t="s">
        <v>3437</v>
      </c>
      <c r="N3017" t="s">
        <v>2653</v>
      </c>
      <c r="O3017" t="s">
        <v>3359</v>
      </c>
      <c r="Q3017" s="196">
        <v>50000</v>
      </c>
      <c r="S3017" t="s">
        <v>3347</v>
      </c>
      <c r="T3017" t="s">
        <v>3557</v>
      </c>
      <c r="U3017" s="198">
        <v>27.82</v>
      </c>
      <c r="V3017" t="s">
        <v>2460</v>
      </c>
      <c r="W3017" t="s">
        <v>2655</v>
      </c>
      <c r="X3017" t="s">
        <v>2656</v>
      </c>
      <c r="Y3017" t="s">
        <v>2778</v>
      </c>
      <c r="Z3017" t="s">
        <v>2995</v>
      </c>
      <c r="AA3017">
        <v>115503</v>
      </c>
      <c r="AB3017" s="195">
        <v>37073</v>
      </c>
      <c r="AC3017" s="195">
        <v>37103</v>
      </c>
    </row>
    <row r="3018" spans="1:29" x14ac:dyDescent="0.25">
      <c r="A3018" s="43" t="str">
        <f t="shared" si="231"/>
        <v>US Natural Gas Physical</v>
      </c>
      <c r="B3018" s="43" t="str">
        <f t="shared" si="232"/>
        <v>US</v>
      </c>
      <c r="C3018" s="43" t="str">
        <f t="shared" si="233"/>
        <v>Natural Gas</v>
      </c>
      <c r="D3018" s="43" t="str">
        <f t="shared" si="234"/>
        <v>Physical</v>
      </c>
      <c r="E3018" s="43">
        <f>IF(VLOOKUP(S3018,'DD-Lookup'!$J$6:$L$50,3,FALSE)="Monthly",(YEAR(AC3018)-YEAR(AB3018))*12+MONTH(AC3018)-MONTH(AB3018)+1,(AC3018-AB3018+1))</f>
        <v>1</v>
      </c>
      <c r="F3018" s="210">
        <f t="shared" si="235"/>
        <v>5000</v>
      </c>
      <c r="G3018" s="199">
        <v>1355406</v>
      </c>
      <c r="H3018" s="195">
        <v>37049.387175925898</v>
      </c>
      <c r="I3018" t="s">
        <v>2387</v>
      </c>
      <c r="M3018" t="s">
        <v>3341</v>
      </c>
      <c r="N3018" t="s">
        <v>3747</v>
      </c>
      <c r="O3018" t="s">
        <v>2722</v>
      </c>
      <c r="Q3018" s="196">
        <v>5000</v>
      </c>
      <c r="S3018" t="s">
        <v>3342</v>
      </c>
      <c r="T3018" t="s">
        <v>3557</v>
      </c>
      <c r="U3018" s="198">
        <v>3.6749999999999998</v>
      </c>
      <c r="V3018" t="s">
        <v>2388</v>
      </c>
      <c r="W3018" t="s">
        <v>2175</v>
      </c>
      <c r="X3018" t="s">
        <v>2176</v>
      </c>
      <c r="Y3018" t="s">
        <v>2469</v>
      </c>
      <c r="Z3018" t="s">
        <v>2995</v>
      </c>
      <c r="AA3018">
        <v>837603</v>
      </c>
      <c r="AB3018" s="195">
        <v>37050.875011574099</v>
      </c>
      <c r="AC3018" s="195">
        <v>37050.875011574099</v>
      </c>
    </row>
    <row r="3019" spans="1:29" x14ac:dyDescent="0.25">
      <c r="A3019" s="43" t="str">
        <f t="shared" ref="A3019:A3082" si="236">B3019&amp;" "&amp;C3019&amp;" "&amp;D3019</f>
        <v>US Natural Gas Physical</v>
      </c>
      <c r="B3019" s="43" t="str">
        <f t="shared" ref="B3019:B3082" si="237">IF((LEFT(N3019,2)="US"),"US","")</f>
        <v>US</v>
      </c>
      <c r="C3019" s="43" t="str">
        <f t="shared" ref="C3019:C3082" si="238">M3019</f>
        <v>Natural Gas</v>
      </c>
      <c r="D3019" s="43" t="str">
        <f t="shared" ref="D3019:D3082" si="239">IF(ISNUMBER(FIND("Phy",N3019))=TRUE,"Physical","Financial")</f>
        <v>Physical</v>
      </c>
      <c r="E3019" s="43">
        <f>IF(VLOOKUP(S3019,'DD-Lookup'!$J$6:$L$50,3,FALSE)="Monthly",(YEAR(AC3019)-YEAR(AB3019))*12+MONTH(AC3019)-MONTH(AB3019)+1,(AC3019-AB3019+1))</f>
        <v>1</v>
      </c>
      <c r="F3019" s="210">
        <f t="shared" ref="F3019:F3082" si="240">E3019*SUM(P3019:Q3019)</f>
        <v>700</v>
      </c>
      <c r="G3019" s="199">
        <v>1355411</v>
      </c>
      <c r="H3019" s="195">
        <v>37049.387199074103</v>
      </c>
      <c r="I3019" t="s">
        <v>2527</v>
      </c>
      <c r="M3019" t="s">
        <v>3341</v>
      </c>
      <c r="N3019" t="s">
        <v>3747</v>
      </c>
      <c r="O3019" t="s">
        <v>428</v>
      </c>
      <c r="Q3019" s="196">
        <v>700</v>
      </c>
      <c r="S3019" t="s">
        <v>3342</v>
      </c>
      <c r="T3019" t="s">
        <v>3557</v>
      </c>
      <c r="U3019" s="198">
        <v>3.55</v>
      </c>
      <c r="V3019" t="s">
        <v>3632</v>
      </c>
      <c r="W3019" t="s">
        <v>2498</v>
      </c>
      <c r="X3019" t="s">
        <v>2499</v>
      </c>
      <c r="Y3019" t="s">
        <v>2469</v>
      </c>
      <c r="Z3019" t="s">
        <v>2995</v>
      </c>
      <c r="AA3019">
        <v>837604</v>
      </c>
      <c r="AB3019" s="195">
        <v>37050.875011574099</v>
      </c>
      <c r="AC3019" s="195">
        <v>37050.875011574099</v>
      </c>
    </row>
    <row r="3020" spans="1:29" x14ac:dyDescent="0.25">
      <c r="A3020" s="43" t="str">
        <f t="shared" si="236"/>
        <v>US Crude Financial</v>
      </c>
      <c r="B3020" s="43" t="str">
        <f t="shared" si="237"/>
        <v>US</v>
      </c>
      <c r="C3020" s="43" t="str">
        <f t="shared" si="238"/>
        <v>Crude</v>
      </c>
      <c r="D3020" s="43" t="str">
        <f t="shared" si="239"/>
        <v>Financial</v>
      </c>
      <c r="E3020" s="43">
        <f>IF(VLOOKUP(S3020,'DD-Lookup'!$J$6:$L$50,3,FALSE)="Monthly",(YEAR(AC3020)-YEAR(AB3020))*12+MONTH(AC3020)-MONTH(AB3020)+1,(AC3020-AB3020+1))</f>
        <v>1</v>
      </c>
      <c r="F3020" s="210">
        <f t="shared" si="240"/>
        <v>50000</v>
      </c>
      <c r="G3020" s="199">
        <v>1355410</v>
      </c>
      <c r="H3020" s="195">
        <v>37049.387199074103</v>
      </c>
      <c r="I3020" t="s">
        <v>2371</v>
      </c>
      <c r="M3020" t="s">
        <v>3437</v>
      </c>
      <c r="N3020" t="s">
        <v>2653</v>
      </c>
      <c r="O3020" t="s">
        <v>2334</v>
      </c>
      <c r="P3020" s="196">
        <v>50000</v>
      </c>
      <c r="S3020" t="s">
        <v>3347</v>
      </c>
      <c r="T3020" t="s">
        <v>3557</v>
      </c>
      <c r="U3020" s="198">
        <v>27.8</v>
      </c>
      <c r="V3020" t="s">
        <v>3619</v>
      </c>
      <c r="W3020" t="s">
        <v>2655</v>
      </c>
      <c r="X3020" t="s">
        <v>2193</v>
      </c>
      <c r="Y3020" t="s">
        <v>2778</v>
      </c>
      <c r="Z3020" t="s">
        <v>2995</v>
      </c>
      <c r="AA3020">
        <v>115504</v>
      </c>
      <c r="AB3020" s="195">
        <v>37073</v>
      </c>
      <c r="AC3020" s="195">
        <v>37103</v>
      </c>
    </row>
    <row r="3021" spans="1:29" x14ac:dyDescent="0.25">
      <c r="A3021" s="43" t="str">
        <f t="shared" si="236"/>
        <v xml:space="preserve"> Metals Financial</v>
      </c>
      <c r="B3021" s="43" t="str">
        <f t="shared" si="237"/>
        <v/>
      </c>
      <c r="C3021" s="43" t="str">
        <f t="shared" si="238"/>
        <v>Metals</v>
      </c>
      <c r="D3021" s="43" t="str">
        <f t="shared" si="239"/>
        <v>Financial</v>
      </c>
      <c r="E3021" s="43">
        <f>IF(VLOOKUP(S3021,'DD-Lookup'!$J$6:$L$50,3,FALSE)="Monthly",(YEAR(AC3021)-YEAR(AB3021))*12+MONTH(AC3021)-MONTH(AB3021)+1,(AC3021-AB3021+1))</f>
        <v>1</v>
      </c>
      <c r="F3021" s="210">
        <f t="shared" si="240"/>
        <v>5</v>
      </c>
      <c r="G3021" s="199">
        <v>1355412</v>
      </c>
      <c r="H3021" s="195">
        <v>37049.387210648201</v>
      </c>
      <c r="I3021" t="s">
        <v>3934</v>
      </c>
      <c r="M3021" t="s">
        <v>3346</v>
      </c>
      <c r="N3021" t="s">
        <v>3554</v>
      </c>
      <c r="O3021" t="s">
        <v>3555</v>
      </c>
      <c r="P3021" s="196">
        <v>5</v>
      </c>
      <c r="S3021" t="s">
        <v>3556</v>
      </c>
      <c r="T3021" t="s">
        <v>3557</v>
      </c>
      <c r="U3021" s="198">
        <v>1669</v>
      </c>
      <c r="V3021" t="s">
        <v>4090</v>
      </c>
      <c r="W3021" t="s">
        <v>3563</v>
      </c>
      <c r="X3021" t="s">
        <v>3559</v>
      </c>
      <c r="Y3021" t="s">
        <v>3560</v>
      </c>
      <c r="Z3021" t="s">
        <v>3561</v>
      </c>
      <c r="AA3021">
        <v>2173767</v>
      </c>
    </row>
    <row r="3022" spans="1:29" x14ac:dyDescent="0.25">
      <c r="A3022" s="43" t="str">
        <f t="shared" si="236"/>
        <v>US Crude Financial</v>
      </c>
      <c r="B3022" s="43" t="str">
        <f t="shared" si="237"/>
        <v>US</v>
      </c>
      <c r="C3022" s="43" t="str">
        <f t="shared" si="238"/>
        <v>Crude</v>
      </c>
      <c r="D3022" s="43" t="str">
        <f t="shared" si="239"/>
        <v>Financial</v>
      </c>
      <c r="E3022" s="43">
        <f>IF(VLOOKUP(S3022,'DD-Lookup'!$J$6:$L$50,3,FALSE)="Monthly",(YEAR(AC3022)-YEAR(AB3022))*12+MONTH(AC3022)-MONTH(AB3022)+1,(AC3022-AB3022+1))</f>
        <v>1</v>
      </c>
      <c r="F3022" s="210">
        <f t="shared" si="240"/>
        <v>50000</v>
      </c>
      <c r="G3022" s="199">
        <v>1355413</v>
      </c>
      <c r="H3022" s="195">
        <v>37049.387233796202</v>
      </c>
      <c r="I3022" t="s">
        <v>2652</v>
      </c>
      <c r="M3022" t="s">
        <v>3437</v>
      </c>
      <c r="N3022" t="s">
        <v>2653</v>
      </c>
      <c r="O3022" t="s">
        <v>3359</v>
      </c>
      <c r="Q3022" s="196">
        <v>50000</v>
      </c>
      <c r="S3022" t="s">
        <v>3347</v>
      </c>
      <c r="T3022" t="s">
        <v>3557</v>
      </c>
      <c r="U3022" s="198">
        <v>27.82</v>
      </c>
      <c r="V3022" t="s">
        <v>2654</v>
      </c>
      <c r="W3022" t="s">
        <v>2655</v>
      </c>
      <c r="X3022" t="s">
        <v>2656</v>
      </c>
      <c r="Y3022" t="s">
        <v>2778</v>
      </c>
      <c r="Z3022" t="s">
        <v>2995</v>
      </c>
      <c r="AA3022">
        <v>115505</v>
      </c>
      <c r="AB3022" s="195">
        <v>37073</v>
      </c>
      <c r="AC3022" s="195">
        <v>37103</v>
      </c>
    </row>
    <row r="3023" spans="1:29" x14ac:dyDescent="0.25">
      <c r="A3023" s="43" t="str">
        <f t="shared" si="236"/>
        <v xml:space="preserve"> Natural Gas Physical</v>
      </c>
      <c r="B3023" s="43" t="str">
        <f t="shared" si="237"/>
        <v/>
      </c>
      <c r="C3023" s="43" t="str">
        <f t="shared" si="238"/>
        <v>Natural Gas</v>
      </c>
      <c r="D3023" s="43" t="str">
        <f t="shared" si="239"/>
        <v>Physical</v>
      </c>
      <c r="E3023" s="43">
        <f>IF(VLOOKUP(S3023,'DD-Lookup'!$J$6:$L$50,3,FALSE)="Monthly",(YEAR(AC3023)-YEAR(AB3023))*12+MONTH(AC3023)-MONTH(AB3023)+1,(AC3023-AB3023+1))</f>
        <v>1</v>
      </c>
      <c r="F3023" s="210">
        <f t="shared" si="240"/>
        <v>5000</v>
      </c>
      <c r="G3023" s="199">
        <v>1355414</v>
      </c>
      <c r="H3023" s="195">
        <v>37049.387245370403</v>
      </c>
      <c r="I3023" t="s">
        <v>2169</v>
      </c>
      <c r="M3023" t="s">
        <v>3341</v>
      </c>
      <c r="N3023" t="s">
        <v>3104</v>
      </c>
      <c r="O3023" t="s">
        <v>688</v>
      </c>
      <c r="P3023" s="196">
        <v>5000</v>
      </c>
      <c r="S3023" t="s">
        <v>3342</v>
      </c>
      <c r="T3023" t="s">
        <v>3557</v>
      </c>
      <c r="U3023" s="198">
        <v>2.94</v>
      </c>
      <c r="V3023" t="s">
        <v>1769</v>
      </c>
      <c r="W3023" t="s">
        <v>1770</v>
      </c>
      <c r="X3023" t="s">
        <v>3726</v>
      </c>
      <c r="Y3023" t="s">
        <v>2469</v>
      </c>
      <c r="Z3023" t="s">
        <v>2996</v>
      </c>
      <c r="AA3023">
        <v>837605</v>
      </c>
      <c r="AB3023" s="195">
        <v>37050.875011574099</v>
      </c>
      <c r="AC3023" s="195">
        <v>37050.875011574099</v>
      </c>
    </row>
    <row r="3024" spans="1:29" x14ac:dyDescent="0.25">
      <c r="A3024" s="43" t="str">
        <f t="shared" si="236"/>
        <v>US Crude Financial</v>
      </c>
      <c r="B3024" s="43" t="str">
        <f t="shared" si="237"/>
        <v>US</v>
      </c>
      <c r="C3024" s="43" t="str">
        <f t="shared" si="238"/>
        <v>Crude</v>
      </c>
      <c r="D3024" s="43" t="str">
        <f t="shared" si="239"/>
        <v>Financial</v>
      </c>
      <c r="E3024" s="43">
        <f>IF(VLOOKUP(S3024,'DD-Lookup'!$J$6:$L$50,3,FALSE)="Monthly",(YEAR(AC3024)-YEAR(AB3024))*12+MONTH(AC3024)-MONTH(AB3024)+1,(AC3024-AB3024+1))</f>
        <v>1</v>
      </c>
      <c r="F3024" s="210">
        <f t="shared" si="240"/>
        <v>50000</v>
      </c>
      <c r="G3024" s="199">
        <v>1355415</v>
      </c>
      <c r="H3024" s="195">
        <v>37049.387245370403</v>
      </c>
      <c r="I3024" t="s">
        <v>2371</v>
      </c>
      <c r="M3024" t="s">
        <v>3437</v>
      </c>
      <c r="N3024" t="s">
        <v>2653</v>
      </c>
      <c r="O3024" t="s">
        <v>2334</v>
      </c>
      <c r="P3024" s="196">
        <v>50000</v>
      </c>
      <c r="S3024" t="s">
        <v>3347</v>
      </c>
      <c r="T3024" t="s">
        <v>3557</v>
      </c>
      <c r="U3024" s="198">
        <v>27.8</v>
      </c>
      <c r="V3024" t="s">
        <v>3619</v>
      </c>
      <c r="W3024" t="s">
        <v>2655</v>
      </c>
      <c r="X3024" t="s">
        <v>2193</v>
      </c>
      <c r="Y3024" t="s">
        <v>2778</v>
      </c>
      <c r="Z3024" t="s">
        <v>2995</v>
      </c>
      <c r="AA3024">
        <v>115506</v>
      </c>
      <c r="AB3024" s="195">
        <v>37073</v>
      </c>
      <c r="AC3024" s="195">
        <v>37103</v>
      </c>
    </row>
    <row r="3025" spans="1:29" x14ac:dyDescent="0.25">
      <c r="A3025" s="43" t="str">
        <f t="shared" si="236"/>
        <v>US Crude Financial</v>
      </c>
      <c r="B3025" s="43" t="str">
        <f t="shared" si="237"/>
        <v>US</v>
      </c>
      <c r="C3025" s="43" t="str">
        <f t="shared" si="238"/>
        <v>Crude</v>
      </c>
      <c r="D3025" s="43" t="str">
        <f t="shared" si="239"/>
        <v>Financial</v>
      </c>
      <c r="E3025" s="43">
        <f>IF(VLOOKUP(S3025,'DD-Lookup'!$J$6:$L$50,3,FALSE)="Monthly",(YEAR(AC3025)-YEAR(AB3025))*12+MONTH(AC3025)-MONTH(AB3025)+1,(AC3025-AB3025+1))</f>
        <v>1</v>
      </c>
      <c r="F3025" s="210">
        <f t="shared" si="240"/>
        <v>50000</v>
      </c>
      <c r="G3025" s="199">
        <v>1355416</v>
      </c>
      <c r="H3025" s="195">
        <v>37049.387256944399</v>
      </c>
      <c r="I3025" t="s">
        <v>2652</v>
      </c>
      <c r="M3025" t="s">
        <v>3437</v>
      </c>
      <c r="N3025" t="s">
        <v>2653</v>
      </c>
      <c r="O3025" t="s">
        <v>3359</v>
      </c>
      <c r="Q3025" s="196">
        <v>50000</v>
      </c>
      <c r="S3025" t="s">
        <v>3347</v>
      </c>
      <c r="T3025" t="s">
        <v>3557</v>
      </c>
      <c r="U3025" s="198">
        <v>27.82</v>
      </c>
      <c r="V3025" t="s">
        <v>2460</v>
      </c>
      <c r="W3025" t="s">
        <v>2655</v>
      </c>
      <c r="X3025" t="s">
        <v>2656</v>
      </c>
      <c r="Y3025" t="s">
        <v>2778</v>
      </c>
      <c r="Z3025" t="s">
        <v>2995</v>
      </c>
      <c r="AA3025">
        <v>115507</v>
      </c>
      <c r="AB3025" s="195">
        <v>37073</v>
      </c>
      <c r="AC3025" s="195">
        <v>37103</v>
      </c>
    </row>
    <row r="3026" spans="1:29" x14ac:dyDescent="0.25">
      <c r="A3026" s="43" t="str">
        <f t="shared" si="236"/>
        <v>US Natural Gas Physical</v>
      </c>
      <c r="B3026" s="43" t="str">
        <f t="shared" si="237"/>
        <v>US</v>
      </c>
      <c r="C3026" s="43" t="str">
        <f t="shared" si="238"/>
        <v>Natural Gas</v>
      </c>
      <c r="D3026" s="43" t="str">
        <f t="shared" si="239"/>
        <v>Physical</v>
      </c>
      <c r="E3026" s="43">
        <f>IF(VLOOKUP(S3026,'DD-Lookup'!$J$6:$L$50,3,FALSE)="Monthly",(YEAR(AC3026)-YEAR(AB3026))*12+MONTH(AC3026)-MONTH(AB3026)+1,(AC3026-AB3026+1))</f>
        <v>1</v>
      </c>
      <c r="F3026" s="210">
        <f t="shared" si="240"/>
        <v>1000</v>
      </c>
      <c r="G3026" s="199">
        <v>1355417</v>
      </c>
      <c r="H3026" s="195">
        <v>37049.387291666702</v>
      </c>
      <c r="I3026" t="s">
        <v>3109</v>
      </c>
      <c r="M3026" t="s">
        <v>3341</v>
      </c>
      <c r="N3026" t="s">
        <v>3747</v>
      </c>
      <c r="O3026" t="s">
        <v>2706</v>
      </c>
      <c r="P3026" s="196">
        <v>1000</v>
      </c>
      <c r="S3026" t="s">
        <v>3342</v>
      </c>
      <c r="T3026" t="s">
        <v>3557</v>
      </c>
      <c r="U3026" s="198">
        <v>3.87</v>
      </c>
      <c r="V3026" t="s">
        <v>711</v>
      </c>
      <c r="W3026" t="s">
        <v>431</v>
      </c>
      <c r="X3026" t="s">
        <v>3077</v>
      </c>
      <c r="Y3026" t="s">
        <v>2469</v>
      </c>
      <c r="Z3026" t="s">
        <v>2995</v>
      </c>
      <c r="AA3026">
        <v>837606</v>
      </c>
      <c r="AB3026" s="195">
        <v>37050.875011574099</v>
      </c>
      <c r="AC3026" s="195">
        <v>37050.875011574099</v>
      </c>
    </row>
    <row r="3027" spans="1:29" x14ac:dyDescent="0.25">
      <c r="A3027" s="43" t="str">
        <f t="shared" si="236"/>
        <v xml:space="preserve"> Natural Gas Physical</v>
      </c>
      <c r="B3027" s="43" t="str">
        <f t="shared" si="237"/>
        <v/>
      </c>
      <c r="C3027" s="43" t="str">
        <f t="shared" si="238"/>
        <v>Natural Gas</v>
      </c>
      <c r="D3027" s="43" t="str">
        <f t="shared" si="239"/>
        <v>Physical</v>
      </c>
      <c r="E3027" s="43">
        <f>IF(VLOOKUP(S3027,'DD-Lookup'!$J$6:$L$50,3,FALSE)="Monthly",(YEAR(AC3027)-YEAR(AB3027))*12+MONTH(AC3027)-MONTH(AB3027)+1,(AC3027-AB3027+1))</f>
        <v>1</v>
      </c>
      <c r="F3027" s="210">
        <f t="shared" si="240"/>
        <v>5000</v>
      </c>
      <c r="G3027" s="199">
        <v>1355418</v>
      </c>
      <c r="H3027" s="195">
        <v>37049.387303240699</v>
      </c>
      <c r="I3027" t="s">
        <v>2169</v>
      </c>
      <c r="M3027" t="s">
        <v>3341</v>
      </c>
      <c r="N3027" t="s">
        <v>3104</v>
      </c>
      <c r="O3027" t="s">
        <v>688</v>
      </c>
      <c r="P3027" s="196">
        <v>5000</v>
      </c>
      <c r="S3027" t="s">
        <v>3342</v>
      </c>
      <c r="T3027" t="s">
        <v>3557</v>
      </c>
      <c r="U3027" s="198">
        <v>2.915</v>
      </c>
      <c r="V3027" t="s">
        <v>1769</v>
      </c>
      <c r="W3027" t="s">
        <v>1770</v>
      </c>
      <c r="X3027" t="s">
        <v>3726</v>
      </c>
      <c r="Y3027" t="s">
        <v>2469</v>
      </c>
      <c r="Z3027" t="s">
        <v>2996</v>
      </c>
      <c r="AA3027">
        <v>837607</v>
      </c>
      <c r="AB3027" s="195">
        <v>37050.875011574099</v>
      </c>
      <c r="AC3027" s="195">
        <v>37050.875011574099</v>
      </c>
    </row>
    <row r="3028" spans="1:29" x14ac:dyDescent="0.25">
      <c r="A3028" s="43" t="str">
        <f t="shared" si="236"/>
        <v>US Crude Financial</v>
      </c>
      <c r="B3028" s="43" t="str">
        <f t="shared" si="237"/>
        <v>US</v>
      </c>
      <c r="C3028" s="43" t="str">
        <f t="shared" si="238"/>
        <v>Crude</v>
      </c>
      <c r="D3028" s="43" t="str">
        <f t="shared" si="239"/>
        <v>Financial</v>
      </c>
      <c r="E3028" s="43">
        <f>IF(VLOOKUP(S3028,'DD-Lookup'!$J$6:$L$50,3,FALSE)="Monthly",(YEAR(AC3028)-YEAR(AB3028))*12+MONTH(AC3028)-MONTH(AB3028)+1,(AC3028-AB3028+1))</f>
        <v>1</v>
      </c>
      <c r="F3028" s="210">
        <f t="shared" si="240"/>
        <v>50000</v>
      </c>
      <c r="G3028" s="199">
        <v>1355419</v>
      </c>
      <c r="H3028" s="195">
        <v>37049.387314814798</v>
      </c>
      <c r="I3028" t="s">
        <v>2280</v>
      </c>
      <c r="M3028" t="s">
        <v>3437</v>
      </c>
      <c r="N3028" t="s">
        <v>2653</v>
      </c>
      <c r="O3028" t="s">
        <v>3359</v>
      </c>
      <c r="Q3028" s="196">
        <v>50000</v>
      </c>
      <c r="S3028" t="s">
        <v>3347</v>
      </c>
      <c r="T3028" t="s">
        <v>3557</v>
      </c>
      <c r="U3028" s="198">
        <v>27.84</v>
      </c>
      <c r="V3028" t="s">
        <v>3468</v>
      </c>
      <c r="W3028" t="s">
        <v>2655</v>
      </c>
      <c r="X3028" t="s">
        <v>2656</v>
      </c>
      <c r="Y3028" t="s">
        <v>2778</v>
      </c>
      <c r="Z3028" t="s">
        <v>2995</v>
      </c>
      <c r="AA3028">
        <v>115508</v>
      </c>
      <c r="AB3028" s="195">
        <v>37073</v>
      </c>
      <c r="AC3028" s="195">
        <v>37103</v>
      </c>
    </row>
    <row r="3029" spans="1:29" x14ac:dyDescent="0.25">
      <c r="A3029" s="43" t="str">
        <f t="shared" si="236"/>
        <v xml:space="preserve"> Natural Gas Physical</v>
      </c>
      <c r="B3029" s="43" t="str">
        <f t="shared" si="237"/>
        <v/>
      </c>
      <c r="C3029" s="43" t="str">
        <f t="shared" si="238"/>
        <v>Natural Gas</v>
      </c>
      <c r="D3029" s="43" t="str">
        <f t="shared" si="239"/>
        <v>Physical</v>
      </c>
      <c r="E3029" s="43">
        <f>IF(VLOOKUP(S3029,'DD-Lookup'!$J$6:$L$50,3,FALSE)="Monthly",(YEAR(AC3029)-YEAR(AB3029))*12+MONTH(AC3029)-MONTH(AB3029)+1,(AC3029-AB3029+1))</f>
        <v>1</v>
      </c>
      <c r="F3029" s="210">
        <f t="shared" si="240"/>
        <v>10000</v>
      </c>
      <c r="G3029" s="199">
        <v>1355420</v>
      </c>
      <c r="H3029" s="195">
        <v>37049.387337963002</v>
      </c>
      <c r="I3029" t="s">
        <v>2422</v>
      </c>
      <c r="M3029" t="s">
        <v>3341</v>
      </c>
      <c r="N3029" t="s">
        <v>3104</v>
      </c>
      <c r="O3029" t="s">
        <v>3620</v>
      </c>
      <c r="P3029" s="196">
        <v>10000</v>
      </c>
      <c r="S3029" t="s">
        <v>3719</v>
      </c>
      <c r="T3029" t="s">
        <v>3105</v>
      </c>
      <c r="U3029" s="198">
        <v>4.2750000000000004</v>
      </c>
      <c r="V3029" t="s">
        <v>3727</v>
      </c>
      <c r="W3029" t="s">
        <v>635</v>
      </c>
      <c r="X3029" t="s">
        <v>3106</v>
      </c>
      <c r="Y3029" t="s">
        <v>2469</v>
      </c>
      <c r="Z3029" t="s">
        <v>2996</v>
      </c>
      <c r="AA3029">
        <v>837608</v>
      </c>
      <c r="AB3029" s="195">
        <v>37049.875011574099</v>
      </c>
      <c r="AC3029" s="195">
        <v>37049.875011574099</v>
      </c>
    </row>
    <row r="3030" spans="1:29" x14ac:dyDescent="0.25">
      <c r="A3030" s="43" t="str">
        <f t="shared" si="236"/>
        <v>US Natural Gas Physical</v>
      </c>
      <c r="B3030" s="43" t="str">
        <f t="shared" si="237"/>
        <v>US</v>
      </c>
      <c r="C3030" s="43" t="str">
        <f t="shared" si="238"/>
        <v>Natural Gas</v>
      </c>
      <c r="D3030" s="43" t="str">
        <f t="shared" si="239"/>
        <v>Physical</v>
      </c>
      <c r="E3030" s="43">
        <f>IF(VLOOKUP(S3030,'DD-Lookup'!$J$6:$L$50,3,FALSE)="Monthly",(YEAR(AC3030)-YEAR(AB3030))*12+MONTH(AC3030)-MONTH(AB3030)+1,(AC3030-AB3030+1))</f>
        <v>1</v>
      </c>
      <c r="F3030" s="210">
        <f t="shared" si="240"/>
        <v>10000</v>
      </c>
      <c r="G3030" s="199">
        <v>1355421</v>
      </c>
      <c r="H3030" s="195">
        <v>37049.387349536999</v>
      </c>
      <c r="I3030" t="s">
        <v>3360</v>
      </c>
      <c r="M3030" t="s">
        <v>3341</v>
      </c>
      <c r="N3030" t="s">
        <v>3747</v>
      </c>
      <c r="O3030" t="s">
        <v>468</v>
      </c>
      <c r="Q3030" s="196">
        <v>10000</v>
      </c>
      <c r="S3030" t="s">
        <v>3342</v>
      </c>
      <c r="T3030" t="s">
        <v>3557</v>
      </c>
      <c r="U3030" s="198">
        <v>3.15</v>
      </c>
      <c r="V3030" t="s">
        <v>2292</v>
      </c>
      <c r="W3030" t="s">
        <v>3091</v>
      </c>
      <c r="X3030" t="s">
        <v>3092</v>
      </c>
      <c r="Y3030" t="s">
        <v>2469</v>
      </c>
      <c r="Z3030" t="s">
        <v>2995</v>
      </c>
      <c r="AA3030">
        <v>837609</v>
      </c>
      <c r="AB3030" s="195">
        <v>37050.875011574099</v>
      </c>
      <c r="AC3030" s="195">
        <v>37050.875011574099</v>
      </c>
    </row>
    <row r="3031" spans="1:29" x14ac:dyDescent="0.25">
      <c r="A3031" s="43" t="str">
        <f t="shared" si="236"/>
        <v>US Natural Gas Physical</v>
      </c>
      <c r="B3031" s="43" t="str">
        <f t="shared" si="237"/>
        <v>US</v>
      </c>
      <c r="C3031" s="43" t="str">
        <f t="shared" si="238"/>
        <v>Natural Gas</v>
      </c>
      <c r="D3031" s="43" t="str">
        <f t="shared" si="239"/>
        <v>Physical</v>
      </c>
      <c r="E3031" s="43">
        <f>IF(VLOOKUP(S3031,'DD-Lookup'!$J$6:$L$50,3,FALSE)="Monthly",(YEAR(AC3031)-YEAR(AB3031))*12+MONTH(AC3031)-MONTH(AB3031)+1,(AC3031-AB3031+1))</f>
        <v>1</v>
      </c>
      <c r="F3031" s="210">
        <f t="shared" si="240"/>
        <v>5000</v>
      </c>
      <c r="G3031" s="199">
        <v>1355422</v>
      </c>
      <c r="H3031" s="195">
        <v>37049.387361111098</v>
      </c>
      <c r="I3031" t="s">
        <v>2322</v>
      </c>
      <c r="M3031" t="s">
        <v>3341</v>
      </c>
      <c r="N3031" t="s">
        <v>3747</v>
      </c>
      <c r="O3031" t="s">
        <v>487</v>
      </c>
      <c r="Q3031" s="196">
        <v>5000</v>
      </c>
      <c r="S3031" t="s">
        <v>3342</v>
      </c>
      <c r="T3031" t="s">
        <v>3557</v>
      </c>
      <c r="U3031" s="198">
        <v>2.08</v>
      </c>
      <c r="V3031" t="s">
        <v>539</v>
      </c>
      <c r="W3031" t="s">
        <v>3108</v>
      </c>
      <c r="X3031" t="s">
        <v>3092</v>
      </c>
      <c r="Y3031" t="s">
        <v>2469</v>
      </c>
      <c r="Z3031" t="s">
        <v>2995</v>
      </c>
      <c r="AA3031">
        <v>837610</v>
      </c>
      <c r="AB3031" s="195">
        <v>37050.875011574099</v>
      </c>
      <c r="AC3031" s="195">
        <v>37050.875011574099</v>
      </c>
    </row>
    <row r="3032" spans="1:29" x14ac:dyDescent="0.25">
      <c r="A3032" s="43" t="str">
        <f t="shared" si="236"/>
        <v>US Natural Gas Physical</v>
      </c>
      <c r="B3032" s="43" t="str">
        <f t="shared" si="237"/>
        <v>US</v>
      </c>
      <c r="C3032" s="43" t="str">
        <f t="shared" si="238"/>
        <v>Natural Gas</v>
      </c>
      <c r="D3032" s="43" t="str">
        <f t="shared" si="239"/>
        <v>Physical</v>
      </c>
      <c r="E3032" s="43">
        <f>IF(VLOOKUP(S3032,'DD-Lookup'!$J$6:$L$50,3,FALSE)="Monthly",(YEAR(AC3032)-YEAR(AB3032))*12+MONTH(AC3032)-MONTH(AB3032)+1,(AC3032-AB3032+1))</f>
        <v>1</v>
      </c>
      <c r="F3032" s="210">
        <f t="shared" si="240"/>
        <v>5000</v>
      </c>
      <c r="G3032" s="199">
        <v>1355423</v>
      </c>
      <c r="H3032" s="195">
        <v>37049.387407407397</v>
      </c>
      <c r="I3032" t="s">
        <v>3375</v>
      </c>
      <c r="M3032" t="s">
        <v>3341</v>
      </c>
      <c r="N3032" t="s">
        <v>3747</v>
      </c>
      <c r="O3032" t="s">
        <v>468</v>
      </c>
      <c r="P3032" s="196">
        <v>5000</v>
      </c>
      <c r="S3032" t="s">
        <v>3342</v>
      </c>
      <c r="T3032" t="s">
        <v>3557</v>
      </c>
      <c r="U3032" s="198">
        <v>3.05</v>
      </c>
      <c r="V3032" t="s">
        <v>712</v>
      </c>
      <c r="W3032" t="s">
        <v>3091</v>
      </c>
      <c r="X3032" t="s">
        <v>3092</v>
      </c>
      <c r="Y3032" t="s">
        <v>2469</v>
      </c>
      <c r="Z3032" t="s">
        <v>2995</v>
      </c>
      <c r="AA3032">
        <v>837611</v>
      </c>
      <c r="AB3032" s="195">
        <v>37050.875011574099</v>
      </c>
      <c r="AC3032" s="195">
        <v>37050.875011574099</v>
      </c>
    </row>
    <row r="3033" spans="1:29" x14ac:dyDescent="0.25">
      <c r="A3033" s="43" t="str">
        <f t="shared" si="236"/>
        <v>US Natural Gas Financial</v>
      </c>
      <c r="B3033" s="43" t="str">
        <f t="shared" si="237"/>
        <v>US</v>
      </c>
      <c r="C3033" s="43" t="str">
        <f t="shared" si="238"/>
        <v>Natural Gas</v>
      </c>
      <c r="D3033" s="43" t="str">
        <f t="shared" si="239"/>
        <v>Financial</v>
      </c>
      <c r="E3033" s="43">
        <f>IF(VLOOKUP(S3033,'DD-Lookup'!$J$6:$L$50,3,FALSE)="Monthly",(YEAR(AC3033)-YEAR(AB3033))*12+MONTH(AC3033)-MONTH(AB3033)+1,(AC3033-AB3033+1))</f>
        <v>23</v>
      </c>
      <c r="F3033" s="210">
        <f t="shared" si="240"/>
        <v>115000</v>
      </c>
      <c r="G3033" s="199">
        <v>1355424</v>
      </c>
      <c r="H3033" s="195">
        <v>37049.387465277803</v>
      </c>
      <c r="I3033" t="s">
        <v>3482</v>
      </c>
      <c r="M3033" t="s">
        <v>3341</v>
      </c>
      <c r="N3033" t="s">
        <v>2281</v>
      </c>
      <c r="O3033" t="s">
        <v>2702</v>
      </c>
      <c r="P3033" s="196">
        <v>5000</v>
      </c>
      <c r="S3033" t="s">
        <v>3342</v>
      </c>
      <c r="T3033" t="s">
        <v>3557</v>
      </c>
      <c r="U3033" s="198">
        <v>2.4350000000000001</v>
      </c>
      <c r="V3033" t="s">
        <v>4155</v>
      </c>
      <c r="W3033" t="s">
        <v>3099</v>
      </c>
      <c r="X3033" t="s">
        <v>811</v>
      </c>
      <c r="Y3033" t="s">
        <v>3575</v>
      </c>
      <c r="Z3033" t="s">
        <v>2995</v>
      </c>
      <c r="AA3033" t="s">
        <v>952</v>
      </c>
      <c r="AB3033" s="195">
        <v>37050.875011574099</v>
      </c>
      <c r="AC3033" s="195">
        <v>37072.875011574099</v>
      </c>
    </row>
    <row r="3034" spans="1:29" x14ac:dyDescent="0.25">
      <c r="A3034" s="43" t="str">
        <f t="shared" si="236"/>
        <v xml:space="preserve"> Power Physical</v>
      </c>
      <c r="B3034" s="43" t="str">
        <f t="shared" si="237"/>
        <v/>
      </c>
      <c r="C3034" s="43" t="str">
        <f t="shared" si="238"/>
        <v>Power</v>
      </c>
      <c r="D3034" s="43" t="str">
        <f t="shared" si="239"/>
        <v>Physical</v>
      </c>
      <c r="E3034" s="43">
        <f>IF(VLOOKUP(S3034,'DD-Lookup'!$J$6:$L$50,3,FALSE)="Monthly",(YEAR(AC3034)-YEAR(AB3034))*12+MONTH(AC3034)-MONTH(AB3034)+1,(AC3034-AB3034+1))</f>
        <v>31</v>
      </c>
      <c r="F3034" s="210">
        <f t="shared" si="240"/>
        <v>775</v>
      </c>
      <c r="G3034" s="199">
        <v>1355425</v>
      </c>
      <c r="H3034" s="195">
        <v>37049.387488425898</v>
      </c>
      <c r="I3034" t="s">
        <v>3941</v>
      </c>
      <c r="M3034" t="s">
        <v>2766</v>
      </c>
      <c r="N3034" t="s">
        <v>4022</v>
      </c>
      <c r="O3034" t="s">
        <v>4065</v>
      </c>
      <c r="Q3034" s="196">
        <v>25</v>
      </c>
      <c r="S3034" t="s">
        <v>3340</v>
      </c>
      <c r="T3034" t="s">
        <v>4023</v>
      </c>
      <c r="U3034" s="198">
        <v>29.4</v>
      </c>
      <c r="V3034" t="s">
        <v>4087</v>
      </c>
      <c r="W3034" t="s">
        <v>4025</v>
      </c>
      <c r="X3034" t="s">
        <v>4026</v>
      </c>
      <c r="Y3034" t="s">
        <v>4027</v>
      </c>
      <c r="Z3034" t="s">
        <v>3562</v>
      </c>
      <c r="AA3034">
        <v>111994.1</v>
      </c>
      <c r="AB3034" s="195">
        <v>37073</v>
      </c>
      <c r="AC3034" s="195">
        <v>37103</v>
      </c>
    </row>
    <row r="3035" spans="1:29" x14ac:dyDescent="0.25">
      <c r="A3035" s="43" t="str">
        <f t="shared" si="236"/>
        <v>US Natural Gas Physical</v>
      </c>
      <c r="B3035" s="43" t="str">
        <f t="shared" si="237"/>
        <v>US</v>
      </c>
      <c r="C3035" s="43" t="str">
        <f t="shared" si="238"/>
        <v>Natural Gas</v>
      </c>
      <c r="D3035" s="43" t="str">
        <f t="shared" si="239"/>
        <v>Physical</v>
      </c>
      <c r="E3035" s="43">
        <f>IF(VLOOKUP(S3035,'DD-Lookup'!$J$6:$L$50,3,FALSE)="Monthly",(YEAR(AC3035)-YEAR(AB3035))*12+MONTH(AC3035)-MONTH(AB3035)+1,(AC3035-AB3035+1))</f>
        <v>1</v>
      </c>
      <c r="F3035" s="210">
        <f t="shared" si="240"/>
        <v>913</v>
      </c>
      <c r="G3035" s="199">
        <v>1355426</v>
      </c>
      <c r="H3035" s="195">
        <v>37049.387499999997</v>
      </c>
      <c r="I3035" t="s">
        <v>3085</v>
      </c>
      <c r="M3035" t="s">
        <v>3341</v>
      </c>
      <c r="N3035" t="s">
        <v>3747</v>
      </c>
      <c r="O3035" t="s">
        <v>2706</v>
      </c>
      <c r="P3035" s="196">
        <v>913</v>
      </c>
      <c r="S3035" t="s">
        <v>3342</v>
      </c>
      <c r="T3035" t="s">
        <v>3557</v>
      </c>
      <c r="U3035" s="198">
        <v>3.86</v>
      </c>
      <c r="V3035" t="s">
        <v>3753</v>
      </c>
      <c r="W3035" t="s">
        <v>431</v>
      </c>
      <c r="X3035" t="s">
        <v>3077</v>
      </c>
      <c r="Y3035" t="s">
        <v>2469</v>
      </c>
      <c r="Z3035" t="s">
        <v>2995</v>
      </c>
      <c r="AA3035">
        <v>837613</v>
      </c>
      <c r="AB3035" s="195">
        <v>37050.875011574099</v>
      </c>
      <c r="AC3035" s="195">
        <v>37050.875011574099</v>
      </c>
    </row>
    <row r="3036" spans="1:29" x14ac:dyDescent="0.25">
      <c r="A3036" s="43" t="str">
        <f t="shared" si="236"/>
        <v>US Natural Gas Physical</v>
      </c>
      <c r="B3036" s="43" t="str">
        <f t="shared" si="237"/>
        <v>US</v>
      </c>
      <c r="C3036" s="43" t="str">
        <f t="shared" si="238"/>
        <v>Natural Gas</v>
      </c>
      <c r="D3036" s="43" t="str">
        <f t="shared" si="239"/>
        <v>Physical</v>
      </c>
      <c r="E3036" s="43">
        <f>IF(VLOOKUP(S3036,'DD-Lookup'!$J$6:$L$50,3,FALSE)="Monthly",(YEAR(AC3036)-YEAR(AB3036))*12+MONTH(AC3036)-MONTH(AB3036)+1,(AC3036-AB3036+1))</f>
        <v>1</v>
      </c>
      <c r="F3036" s="210">
        <f t="shared" si="240"/>
        <v>3200</v>
      </c>
      <c r="G3036" s="199">
        <v>1355427</v>
      </c>
      <c r="H3036" s="195">
        <v>37049.387662036999</v>
      </c>
      <c r="I3036" t="s">
        <v>2488</v>
      </c>
      <c r="M3036" t="s">
        <v>3341</v>
      </c>
      <c r="N3036" t="s">
        <v>3747</v>
      </c>
      <c r="O3036" t="s">
        <v>399</v>
      </c>
      <c r="Q3036" s="196">
        <v>3200</v>
      </c>
      <c r="S3036" t="s">
        <v>3342</v>
      </c>
      <c r="T3036" t="s">
        <v>3557</v>
      </c>
      <c r="U3036" s="198">
        <v>3.5074999999999998</v>
      </c>
      <c r="V3036" t="s">
        <v>2166</v>
      </c>
      <c r="W3036" t="s">
        <v>2347</v>
      </c>
      <c r="X3036" t="s">
        <v>2484</v>
      </c>
      <c r="Y3036" t="s">
        <v>2469</v>
      </c>
      <c r="Z3036" t="s">
        <v>2995</v>
      </c>
      <c r="AA3036">
        <v>837614</v>
      </c>
      <c r="AB3036" s="195">
        <v>37050.875011574099</v>
      </c>
      <c r="AC3036" s="195">
        <v>37050.875011574099</v>
      </c>
    </row>
    <row r="3037" spans="1:29" x14ac:dyDescent="0.25">
      <c r="A3037" s="43" t="str">
        <f t="shared" si="236"/>
        <v>US Natural Gas Physical</v>
      </c>
      <c r="B3037" s="43" t="str">
        <f t="shared" si="237"/>
        <v>US</v>
      </c>
      <c r="C3037" s="43" t="str">
        <f t="shared" si="238"/>
        <v>Natural Gas</v>
      </c>
      <c r="D3037" s="43" t="str">
        <f t="shared" si="239"/>
        <v>Physical</v>
      </c>
      <c r="E3037" s="43">
        <f>IF(VLOOKUP(S3037,'DD-Lookup'!$J$6:$L$50,3,FALSE)="Monthly",(YEAR(AC3037)-YEAR(AB3037))*12+MONTH(AC3037)-MONTH(AB3037)+1,(AC3037-AB3037+1))</f>
        <v>1</v>
      </c>
      <c r="F3037" s="210">
        <f t="shared" si="240"/>
        <v>5000</v>
      </c>
      <c r="G3037" s="199">
        <v>1355430</v>
      </c>
      <c r="H3037" s="195">
        <v>37049.387777777803</v>
      </c>
      <c r="I3037" t="s">
        <v>3360</v>
      </c>
      <c r="M3037" t="s">
        <v>3341</v>
      </c>
      <c r="N3037" t="s">
        <v>3747</v>
      </c>
      <c r="O3037" t="s">
        <v>468</v>
      </c>
      <c r="Q3037" s="196">
        <v>5000</v>
      </c>
      <c r="S3037" t="s">
        <v>3342</v>
      </c>
      <c r="T3037" t="s">
        <v>3557</v>
      </c>
      <c r="U3037" s="198">
        <v>3.15</v>
      </c>
      <c r="V3037" t="s">
        <v>2292</v>
      </c>
      <c r="W3037" t="s">
        <v>3091</v>
      </c>
      <c r="X3037" t="s">
        <v>3092</v>
      </c>
      <c r="Y3037" t="s">
        <v>2469</v>
      </c>
      <c r="Z3037" t="s">
        <v>2995</v>
      </c>
      <c r="AA3037">
        <v>837617</v>
      </c>
      <c r="AB3037" s="195">
        <v>37050.875011574099</v>
      </c>
      <c r="AC3037" s="195">
        <v>37050.875011574099</v>
      </c>
    </row>
    <row r="3038" spans="1:29" x14ac:dyDescent="0.25">
      <c r="A3038" s="43" t="str">
        <f t="shared" si="236"/>
        <v>US Natural Gas Physical</v>
      </c>
      <c r="B3038" s="43" t="str">
        <f t="shared" si="237"/>
        <v>US</v>
      </c>
      <c r="C3038" s="43" t="str">
        <f t="shared" si="238"/>
        <v>Natural Gas</v>
      </c>
      <c r="D3038" s="43" t="str">
        <f t="shared" si="239"/>
        <v>Physical</v>
      </c>
      <c r="E3038" s="43">
        <f>IF(VLOOKUP(S3038,'DD-Lookup'!$J$6:$L$50,3,FALSE)="Monthly",(YEAR(AC3038)-YEAR(AB3038))*12+MONTH(AC3038)-MONTH(AB3038)+1,(AC3038-AB3038+1))</f>
        <v>1</v>
      </c>
      <c r="F3038" s="210">
        <f t="shared" si="240"/>
        <v>1977</v>
      </c>
      <c r="G3038" s="199">
        <v>1355429</v>
      </c>
      <c r="H3038" s="195">
        <v>37049.387777777803</v>
      </c>
      <c r="I3038" t="s">
        <v>2488</v>
      </c>
      <c r="M3038" t="s">
        <v>3341</v>
      </c>
      <c r="N3038" t="s">
        <v>3747</v>
      </c>
      <c r="O3038" t="s">
        <v>559</v>
      </c>
      <c r="P3038" s="196">
        <v>1977</v>
      </c>
      <c r="S3038" t="s">
        <v>3342</v>
      </c>
      <c r="T3038" t="s">
        <v>3557</v>
      </c>
      <c r="U3038" s="198">
        <v>3.68</v>
      </c>
      <c r="V3038" t="s">
        <v>2351</v>
      </c>
      <c r="W3038" t="s">
        <v>2467</v>
      </c>
      <c r="X3038" t="s">
        <v>2468</v>
      </c>
      <c r="Y3038" t="s">
        <v>2469</v>
      </c>
      <c r="Z3038" t="s">
        <v>2995</v>
      </c>
      <c r="AA3038">
        <v>837616</v>
      </c>
      <c r="AB3038" s="195">
        <v>37050.875011574099</v>
      </c>
      <c r="AC3038" s="195">
        <v>37050.875011574099</v>
      </c>
    </row>
    <row r="3039" spans="1:29" x14ac:dyDescent="0.25">
      <c r="A3039" s="43" t="str">
        <f t="shared" si="236"/>
        <v xml:space="preserve"> Natural Gas Physical</v>
      </c>
      <c r="B3039" s="43" t="str">
        <f t="shared" si="237"/>
        <v/>
      </c>
      <c r="C3039" s="43" t="str">
        <f t="shared" si="238"/>
        <v>Natural Gas</v>
      </c>
      <c r="D3039" s="43" t="str">
        <f t="shared" si="239"/>
        <v>Physical</v>
      </c>
      <c r="E3039" s="43">
        <f>IF(VLOOKUP(S3039,'DD-Lookup'!$J$6:$L$50,3,FALSE)="Monthly",(YEAR(AC3039)-YEAR(AB3039))*12+MONTH(AC3039)-MONTH(AB3039)+1,(AC3039-AB3039+1))</f>
        <v>1</v>
      </c>
      <c r="F3039" s="210">
        <f t="shared" si="240"/>
        <v>5000</v>
      </c>
      <c r="G3039" s="199">
        <v>1355431</v>
      </c>
      <c r="H3039" s="195">
        <v>37049.387812499997</v>
      </c>
      <c r="I3039" t="s">
        <v>3335</v>
      </c>
      <c r="M3039" t="s">
        <v>3341</v>
      </c>
      <c r="N3039" t="s">
        <v>3104</v>
      </c>
      <c r="O3039" t="s">
        <v>688</v>
      </c>
      <c r="Q3039" s="196">
        <v>5000</v>
      </c>
      <c r="S3039" t="s">
        <v>3342</v>
      </c>
      <c r="T3039" t="s">
        <v>3557</v>
      </c>
      <c r="U3039" s="198">
        <v>2.93</v>
      </c>
      <c r="V3039" t="s">
        <v>1777</v>
      </c>
      <c r="W3039" t="s">
        <v>1770</v>
      </c>
      <c r="X3039" t="s">
        <v>3726</v>
      </c>
      <c r="Y3039" t="s">
        <v>2469</v>
      </c>
      <c r="Z3039" t="s">
        <v>2996</v>
      </c>
      <c r="AA3039">
        <v>837618</v>
      </c>
      <c r="AB3039" s="195">
        <v>37050.875011574099</v>
      </c>
      <c r="AC3039" s="195">
        <v>37050.875011574099</v>
      </c>
    </row>
    <row r="3040" spans="1:29" x14ac:dyDescent="0.25">
      <c r="A3040" s="43" t="str">
        <f t="shared" si="236"/>
        <v xml:space="preserve"> Natural Gas Physical</v>
      </c>
      <c r="B3040" s="43" t="str">
        <f t="shared" si="237"/>
        <v/>
      </c>
      <c r="C3040" s="43" t="str">
        <f t="shared" si="238"/>
        <v>Natural Gas</v>
      </c>
      <c r="D3040" s="43" t="str">
        <f t="shared" si="239"/>
        <v>Physical</v>
      </c>
      <c r="E3040" s="43">
        <f>IF(VLOOKUP(S3040,'DD-Lookup'!$J$6:$L$50,3,FALSE)="Monthly",(YEAR(AC3040)-YEAR(AB3040))*12+MONTH(AC3040)-MONTH(AB3040)+1,(AC3040-AB3040+1))</f>
        <v>1</v>
      </c>
      <c r="F3040" s="210">
        <f t="shared" si="240"/>
        <v>50000</v>
      </c>
      <c r="G3040" s="199">
        <v>1355432</v>
      </c>
      <c r="H3040" s="195">
        <v>37049.387812499997</v>
      </c>
      <c r="I3040" t="s">
        <v>3595</v>
      </c>
      <c r="M3040" t="s">
        <v>3341</v>
      </c>
      <c r="N3040" t="s">
        <v>3588</v>
      </c>
      <c r="O3040" t="s">
        <v>3816</v>
      </c>
      <c r="Q3040" s="196">
        <v>50000</v>
      </c>
      <c r="S3040" t="s">
        <v>3590</v>
      </c>
      <c r="T3040" t="s">
        <v>3591</v>
      </c>
      <c r="U3040" s="198">
        <v>20.100000000000001</v>
      </c>
      <c r="V3040" t="s">
        <v>2646</v>
      </c>
      <c r="W3040" t="s">
        <v>3600</v>
      </c>
      <c r="X3040" t="s">
        <v>3593</v>
      </c>
      <c r="Y3040" t="s">
        <v>3594</v>
      </c>
      <c r="Z3040" t="s">
        <v>3562</v>
      </c>
      <c r="AA3040">
        <v>106918</v>
      </c>
      <c r="AB3040" s="195">
        <v>37051.875011574099</v>
      </c>
      <c r="AC3040" s="195">
        <v>37052.875011574099</v>
      </c>
    </row>
    <row r="3041" spans="1:29" x14ac:dyDescent="0.25">
      <c r="A3041" s="43" t="str">
        <f t="shared" si="236"/>
        <v>US Natural Gas Physical</v>
      </c>
      <c r="B3041" s="43" t="str">
        <f t="shared" si="237"/>
        <v>US</v>
      </c>
      <c r="C3041" s="43" t="str">
        <f t="shared" si="238"/>
        <v>Natural Gas</v>
      </c>
      <c r="D3041" s="43" t="str">
        <f t="shared" si="239"/>
        <v>Physical</v>
      </c>
      <c r="E3041" s="43">
        <f>IF(VLOOKUP(S3041,'DD-Lookup'!$J$6:$L$50,3,FALSE)="Monthly",(YEAR(AC3041)-YEAR(AB3041))*12+MONTH(AC3041)-MONTH(AB3041)+1,(AC3041-AB3041+1))</f>
        <v>1</v>
      </c>
      <c r="F3041" s="210">
        <f t="shared" si="240"/>
        <v>10000</v>
      </c>
      <c r="G3041" s="199">
        <v>1355433</v>
      </c>
      <c r="H3041" s="195">
        <v>37049.387812499997</v>
      </c>
      <c r="I3041" t="s">
        <v>3443</v>
      </c>
      <c r="M3041" t="s">
        <v>3341</v>
      </c>
      <c r="N3041" t="s">
        <v>3747</v>
      </c>
      <c r="O3041" t="s">
        <v>464</v>
      </c>
      <c r="P3041" s="196">
        <v>10000</v>
      </c>
      <c r="S3041" t="s">
        <v>3342</v>
      </c>
      <c r="T3041" t="s">
        <v>3557</v>
      </c>
      <c r="U3041" s="198">
        <v>3.7850000000000001</v>
      </c>
      <c r="V3041" t="s">
        <v>2346</v>
      </c>
      <c r="W3041" t="s">
        <v>2509</v>
      </c>
      <c r="X3041" t="s">
        <v>2510</v>
      </c>
      <c r="Y3041" t="s">
        <v>2469</v>
      </c>
      <c r="Z3041" t="s">
        <v>2995</v>
      </c>
      <c r="AA3041">
        <v>837619</v>
      </c>
      <c r="AB3041" s="195">
        <v>37050.875011574099</v>
      </c>
      <c r="AC3041" s="195">
        <v>37050.875011574099</v>
      </c>
    </row>
    <row r="3042" spans="1:29" x14ac:dyDescent="0.25">
      <c r="A3042" s="43" t="str">
        <f t="shared" si="236"/>
        <v>US Paper Physical</v>
      </c>
      <c r="B3042" s="43" t="str">
        <f t="shared" si="237"/>
        <v>US</v>
      </c>
      <c r="C3042" s="43" t="str">
        <f t="shared" si="238"/>
        <v>Paper</v>
      </c>
      <c r="D3042" s="43" t="str">
        <f t="shared" si="239"/>
        <v>Physical</v>
      </c>
      <c r="E3042" s="43" t="e">
        <f>IF(VLOOKUP(S3042,'DD-Lookup'!$J$6:$L$50,3,FALSE)="Monthly",(YEAR(AC3042)-YEAR(AB3042))*12+MONTH(AC3042)-MONTH(AB3042)+1,(AC3042-AB3042+1))</f>
        <v>#N/A</v>
      </c>
      <c r="F3042" s="210" t="e">
        <f t="shared" si="240"/>
        <v>#N/A</v>
      </c>
      <c r="G3042" s="199">
        <v>1355434</v>
      </c>
      <c r="H3042" s="195">
        <v>37049.387858796297</v>
      </c>
      <c r="I3042" t="s">
        <v>953</v>
      </c>
      <c r="J3042" t="s">
        <v>954</v>
      </c>
      <c r="K3042" t="s">
        <v>3050</v>
      </c>
      <c r="L3042">
        <v>192</v>
      </c>
      <c r="M3042" t="s">
        <v>2738</v>
      </c>
      <c r="N3042" t="s">
        <v>955</v>
      </c>
      <c r="O3042" t="s">
        <v>956</v>
      </c>
      <c r="P3042" s="196">
        <v>1000</v>
      </c>
      <c r="S3042" t="s">
        <v>957</v>
      </c>
      <c r="T3042" t="s">
        <v>3557</v>
      </c>
      <c r="U3042" s="198">
        <v>574</v>
      </c>
      <c r="V3042" t="s">
        <v>4222</v>
      </c>
      <c r="W3042" t="s">
        <v>958</v>
      </c>
      <c r="X3042" t="s">
        <v>2740</v>
      </c>
      <c r="Y3042" t="s">
        <v>3575</v>
      </c>
      <c r="Z3042" t="s">
        <v>2995</v>
      </c>
      <c r="AA3042" t="s">
        <v>959</v>
      </c>
      <c r="AB3042" s="195">
        <v>37073</v>
      </c>
      <c r="AC3042" s="195">
        <v>37103</v>
      </c>
    </row>
    <row r="3043" spans="1:29" x14ac:dyDescent="0.25">
      <c r="A3043" s="43" t="str">
        <f t="shared" si="236"/>
        <v>US Natural Gas Physical</v>
      </c>
      <c r="B3043" s="43" t="str">
        <f t="shared" si="237"/>
        <v>US</v>
      </c>
      <c r="C3043" s="43" t="str">
        <f t="shared" si="238"/>
        <v>Natural Gas</v>
      </c>
      <c r="D3043" s="43" t="str">
        <f t="shared" si="239"/>
        <v>Physical</v>
      </c>
      <c r="E3043" s="43">
        <f>IF(VLOOKUP(S3043,'DD-Lookup'!$J$6:$L$50,3,FALSE)="Monthly",(YEAR(AC3043)-YEAR(AB3043))*12+MONTH(AC3043)-MONTH(AB3043)+1,(AC3043-AB3043+1))</f>
        <v>1</v>
      </c>
      <c r="F3043" s="210">
        <f t="shared" si="240"/>
        <v>5000</v>
      </c>
      <c r="G3043" s="199">
        <v>1355435</v>
      </c>
      <c r="H3043" s="195">
        <v>37049.387870370403</v>
      </c>
      <c r="I3043" t="s">
        <v>3443</v>
      </c>
      <c r="M3043" t="s">
        <v>3341</v>
      </c>
      <c r="N3043" t="s">
        <v>3747</v>
      </c>
      <c r="O3043" t="s">
        <v>2743</v>
      </c>
      <c r="Q3043" s="196">
        <v>5000</v>
      </c>
      <c r="S3043" t="s">
        <v>3342</v>
      </c>
      <c r="T3043" t="s">
        <v>3557</v>
      </c>
      <c r="U3043" s="198">
        <v>3.52</v>
      </c>
      <c r="V3043" t="s">
        <v>4171</v>
      </c>
      <c r="W3043" t="s">
        <v>2181</v>
      </c>
      <c r="X3043" t="s">
        <v>3093</v>
      </c>
      <c r="Y3043" t="s">
        <v>2469</v>
      </c>
      <c r="Z3043" t="s">
        <v>2995</v>
      </c>
      <c r="AA3043">
        <v>837620</v>
      </c>
      <c r="AB3043" s="195">
        <v>37050.875011574099</v>
      </c>
      <c r="AC3043" s="195">
        <v>37050.875011574099</v>
      </c>
    </row>
    <row r="3044" spans="1:29" x14ac:dyDescent="0.25">
      <c r="A3044" s="43" t="str">
        <f t="shared" si="236"/>
        <v>US Natural Gas Physical</v>
      </c>
      <c r="B3044" s="43" t="str">
        <f t="shared" si="237"/>
        <v>US</v>
      </c>
      <c r="C3044" s="43" t="str">
        <f t="shared" si="238"/>
        <v>Natural Gas</v>
      </c>
      <c r="D3044" s="43" t="str">
        <f t="shared" si="239"/>
        <v>Physical</v>
      </c>
      <c r="E3044" s="43">
        <f>IF(VLOOKUP(S3044,'DD-Lookup'!$J$6:$L$50,3,FALSE)="Monthly",(YEAR(AC3044)-YEAR(AB3044))*12+MONTH(AC3044)-MONTH(AB3044)+1,(AC3044-AB3044+1))</f>
        <v>1</v>
      </c>
      <c r="F3044" s="210">
        <f t="shared" si="240"/>
        <v>5000</v>
      </c>
      <c r="G3044" s="199">
        <v>1355436</v>
      </c>
      <c r="H3044" s="195">
        <v>37049.387916666703</v>
      </c>
      <c r="I3044" t="s">
        <v>2169</v>
      </c>
      <c r="M3044" t="s">
        <v>3341</v>
      </c>
      <c r="N3044" t="s">
        <v>3747</v>
      </c>
      <c r="O3044" t="s">
        <v>487</v>
      </c>
      <c r="Q3044" s="196">
        <v>5000</v>
      </c>
      <c r="S3044" t="s">
        <v>3342</v>
      </c>
      <c r="T3044" t="s">
        <v>3557</v>
      </c>
      <c r="U3044" s="198">
        <v>2.06</v>
      </c>
      <c r="V3044" t="s">
        <v>1769</v>
      </c>
      <c r="W3044" t="s">
        <v>3108</v>
      </c>
      <c r="X3044" t="s">
        <v>3092</v>
      </c>
      <c r="Y3044" t="s">
        <v>2469</v>
      </c>
      <c r="Z3044" t="s">
        <v>2995</v>
      </c>
      <c r="AA3044">
        <v>837621</v>
      </c>
      <c r="AB3044" s="195">
        <v>37050.875011574099</v>
      </c>
      <c r="AC3044" s="195">
        <v>37050.875011574099</v>
      </c>
    </row>
    <row r="3045" spans="1:29" x14ac:dyDescent="0.25">
      <c r="A3045" s="43" t="str">
        <f t="shared" si="236"/>
        <v>US Natural Gas Physical</v>
      </c>
      <c r="B3045" s="43" t="str">
        <f t="shared" si="237"/>
        <v>US</v>
      </c>
      <c r="C3045" s="43" t="str">
        <f t="shared" si="238"/>
        <v>Natural Gas</v>
      </c>
      <c r="D3045" s="43" t="str">
        <f t="shared" si="239"/>
        <v>Physical</v>
      </c>
      <c r="E3045" s="43">
        <f>IF(VLOOKUP(S3045,'DD-Lookup'!$J$6:$L$50,3,FALSE)="Monthly",(YEAR(AC3045)-YEAR(AB3045))*12+MONTH(AC3045)-MONTH(AB3045)+1,(AC3045-AB3045+1))</f>
        <v>1</v>
      </c>
      <c r="F3045" s="210">
        <f t="shared" si="240"/>
        <v>10000</v>
      </c>
      <c r="G3045" s="199">
        <v>1355437</v>
      </c>
      <c r="H3045" s="195">
        <v>37049.387939814798</v>
      </c>
      <c r="I3045" t="s">
        <v>2387</v>
      </c>
      <c r="M3045" t="s">
        <v>3341</v>
      </c>
      <c r="N3045" t="s">
        <v>3747</v>
      </c>
      <c r="O3045" t="s">
        <v>2722</v>
      </c>
      <c r="Q3045" s="196">
        <v>10000</v>
      </c>
      <c r="S3045" t="s">
        <v>3342</v>
      </c>
      <c r="T3045" t="s">
        <v>3557</v>
      </c>
      <c r="U3045" s="198">
        <v>3.6749999999999998</v>
      </c>
      <c r="V3045" t="s">
        <v>2388</v>
      </c>
      <c r="W3045" t="s">
        <v>2175</v>
      </c>
      <c r="X3045" t="s">
        <v>2176</v>
      </c>
      <c r="Y3045" t="s">
        <v>2469</v>
      </c>
      <c r="Z3045" t="s">
        <v>2995</v>
      </c>
      <c r="AA3045">
        <v>837622</v>
      </c>
      <c r="AB3045" s="195">
        <v>37050.875011574099</v>
      </c>
      <c r="AC3045" s="195">
        <v>37050.875011574099</v>
      </c>
    </row>
    <row r="3046" spans="1:29" x14ac:dyDescent="0.25">
      <c r="A3046" s="43" t="str">
        <f t="shared" si="236"/>
        <v>US Natural Gas Physical</v>
      </c>
      <c r="B3046" s="43" t="str">
        <f t="shared" si="237"/>
        <v>US</v>
      </c>
      <c r="C3046" s="43" t="str">
        <f t="shared" si="238"/>
        <v>Natural Gas</v>
      </c>
      <c r="D3046" s="43" t="str">
        <f t="shared" si="239"/>
        <v>Physical</v>
      </c>
      <c r="E3046" s="43">
        <f>IF(VLOOKUP(S3046,'DD-Lookup'!$J$6:$L$50,3,FALSE)="Monthly",(YEAR(AC3046)-YEAR(AB3046))*12+MONTH(AC3046)-MONTH(AB3046)+1,(AC3046-AB3046+1))</f>
        <v>1</v>
      </c>
      <c r="F3046" s="210">
        <f t="shared" si="240"/>
        <v>10000</v>
      </c>
      <c r="G3046" s="199">
        <v>1355439</v>
      </c>
      <c r="H3046" s="195">
        <v>37049.387997685197</v>
      </c>
      <c r="I3046" t="s">
        <v>3375</v>
      </c>
      <c r="M3046" t="s">
        <v>3341</v>
      </c>
      <c r="N3046" t="s">
        <v>3747</v>
      </c>
      <c r="O3046" t="s">
        <v>468</v>
      </c>
      <c r="P3046" s="196">
        <v>10000</v>
      </c>
      <c r="S3046" t="s">
        <v>3342</v>
      </c>
      <c r="T3046" t="s">
        <v>3557</v>
      </c>
      <c r="U3046" s="198">
        <v>3.05</v>
      </c>
      <c r="V3046" t="s">
        <v>712</v>
      </c>
      <c r="W3046" t="s">
        <v>3091</v>
      </c>
      <c r="X3046" t="s">
        <v>3092</v>
      </c>
      <c r="Y3046" t="s">
        <v>2469</v>
      </c>
      <c r="Z3046" t="s">
        <v>2995</v>
      </c>
      <c r="AA3046">
        <v>837623</v>
      </c>
      <c r="AB3046" s="195">
        <v>37050.875011574099</v>
      </c>
      <c r="AC3046" s="195">
        <v>37050.875011574099</v>
      </c>
    </row>
    <row r="3047" spans="1:29" x14ac:dyDescent="0.25">
      <c r="A3047" s="43" t="str">
        <f t="shared" si="236"/>
        <v>US Natural Gas Physical</v>
      </c>
      <c r="B3047" s="43" t="str">
        <f t="shared" si="237"/>
        <v>US</v>
      </c>
      <c r="C3047" s="43" t="str">
        <f t="shared" si="238"/>
        <v>Natural Gas</v>
      </c>
      <c r="D3047" s="43" t="str">
        <f t="shared" si="239"/>
        <v>Physical</v>
      </c>
      <c r="E3047" s="43">
        <f>IF(VLOOKUP(S3047,'DD-Lookup'!$J$6:$L$50,3,FALSE)="Monthly",(YEAR(AC3047)-YEAR(AB3047))*12+MONTH(AC3047)-MONTH(AB3047)+1,(AC3047-AB3047+1))</f>
        <v>1</v>
      </c>
      <c r="F3047" s="210">
        <f t="shared" si="240"/>
        <v>10000</v>
      </c>
      <c r="G3047" s="199">
        <v>1355441</v>
      </c>
      <c r="H3047" s="195">
        <v>37049.388032407398</v>
      </c>
      <c r="I3047" t="s">
        <v>3375</v>
      </c>
      <c r="M3047" t="s">
        <v>3341</v>
      </c>
      <c r="N3047" t="s">
        <v>3747</v>
      </c>
      <c r="O3047" t="s">
        <v>559</v>
      </c>
      <c r="P3047" s="196">
        <v>10000</v>
      </c>
      <c r="S3047" t="s">
        <v>3342</v>
      </c>
      <c r="T3047" t="s">
        <v>3557</v>
      </c>
      <c r="U3047" s="198">
        <v>3.6749999999999998</v>
      </c>
      <c r="V3047" t="s">
        <v>3051</v>
      </c>
      <c r="W3047" t="s">
        <v>2467</v>
      </c>
      <c r="X3047" t="s">
        <v>2468</v>
      </c>
      <c r="Y3047" t="s">
        <v>2469</v>
      </c>
      <c r="Z3047" t="s">
        <v>2995</v>
      </c>
      <c r="AA3047">
        <v>837625</v>
      </c>
      <c r="AB3047" s="195">
        <v>37050.875011574099</v>
      </c>
      <c r="AC3047" s="195">
        <v>37050.875011574099</v>
      </c>
    </row>
    <row r="3048" spans="1:29" x14ac:dyDescent="0.25">
      <c r="A3048" s="43" t="str">
        <f t="shared" si="236"/>
        <v>US Natural Gas Physical</v>
      </c>
      <c r="B3048" s="43" t="str">
        <f t="shared" si="237"/>
        <v>US</v>
      </c>
      <c r="C3048" s="43" t="str">
        <f t="shared" si="238"/>
        <v>Natural Gas</v>
      </c>
      <c r="D3048" s="43" t="str">
        <f t="shared" si="239"/>
        <v>Physical</v>
      </c>
      <c r="E3048" s="43">
        <f>IF(VLOOKUP(S3048,'DD-Lookup'!$J$6:$L$50,3,FALSE)="Monthly",(YEAR(AC3048)-YEAR(AB3048))*12+MONTH(AC3048)-MONTH(AB3048)+1,(AC3048-AB3048+1))</f>
        <v>1</v>
      </c>
      <c r="F3048" s="210">
        <f t="shared" si="240"/>
        <v>5000</v>
      </c>
      <c r="G3048" s="199">
        <v>1355442</v>
      </c>
      <c r="H3048" s="195">
        <v>37049.388043981497</v>
      </c>
      <c r="I3048" t="s">
        <v>2169</v>
      </c>
      <c r="M3048" t="s">
        <v>3341</v>
      </c>
      <c r="N3048" t="s">
        <v>3747</v>
      </c>
      <c r="O3048" t="s">
        <v>487</v>
      </c>
      <c r="Q3048" s="196">
        <v>5000</v>
      </c>
      <c r="S3048" t="s">
        <v>3342</v>
      </c>
      <c r="T3048" t="s">
        <v>3557</v>
      </c>
      <c r="U3048" s="198">
        <v>2.08</v>
      </c>
      <c r="V3048" t="s">
        <v>1769</v>
      </c>
      <c r="W3048" t="s">
        <v>3108</v>
      </c>
      <c r="X3048" t="s">
        <v>3092</v>
      </c>
      <c r="Y3048" t="s">
        <v>2469</v>
      </c>
      <c r="Z3048" t="s">
        <v>2995</v>
      </c>
      <c r="AA3048">
        <v>837626</v>
      </c>
      <c r="AB3048" s="195">
        <v>37050.875011574099</v>
      </c>
      <c r="AC3048" s="195">
        <v>37050.875011574099</v>
      </c>
    </row>
    <row r="3049" spans="1:29" x14ac:dyDescent="0.25">
      <c r="A3049" s="43" t="str">
        <f t="shared" si="236"/>
        <v>US Natural Gas Physical</v>
      </c>
      <c r="B3049" s="43" t="str">
        <f t="shared" si="237"/>
        <v>US</v>
      </c>
      <c r="C3049" s="43" t="str">
        <f t="shared" si="238"/>
        <v>Natural Gas</v>
      </c>
      <c r="D3049" s="43" t="str">
        <f t="shared" si="239"/>
        <v>Physical</v>
      </c>
      <c r="E3049" s="43">
        <f>IF(VLOOKUP(S3049,'DD-Lookup'!$J$6:$L$50,3,FALSE)="Monthly",(YEAR(AC3049)-YEAR(AB3049))*12+MONTH(AC3049)-MONTH(AB3049)+1,(AC3049-AB3049+1))</f>
        <v>1</v>
      </c>
      <c r="F3049" s="210">
        <f t="shared" si="240"/>
        <v>10000</v>
      </c>
      <c r="G3049" s="199">
        <v>1355443</v>
      </c>
      <c r="H3049" s="195">
        <v>37049.388113425899</v>
      </c>
      <c r="I3049" t="s">
        <v>3360</v>
      </c>
      <c r="M3049" t="s">
        <v>3341</v>
      </c>
      <c r="N3049" t="s">
        <v>3747</v>
      </c>
      <c r="O3049" t="s">
        <v>468</v>
      </c>
      <c r="Q3049" s="196">
        <v>10000</v>
      </c>
      <c r="S3049" t="s">
        <v>3342</v>
      </c>
      <c r="T3049" t="s">
        <v>3557</v>
      </c>
      <c r="U3049" s="198">
        <v>3.15</v>
      </c>
      <c r="V3049" t="s">
        <v>2292</v>
      </c>
      <c r="W3049" t="s">
        <v>3091</v>
      </c>
      <c r="X3049" t="s">
        <v>3092</v>
      </c>
      <c r="Y3049" t="s">
        <v>2469</v>
      </c>
      <c r="Z3049" t="s">
        <v>2995</v>
      </c>
      <c r="AA3049">
        <v>837627</v>
      </c>
      <c r="AB3049" s="195">
        <v>37050.875011574099</v>
      </c>
      <c r="AC3049" s="195">
        <v>37050.875011574099</v>
      </c>
    </row>
    <row r="3050" spans="1:29" x14ac:dyDescent="0.25">
      <c r="A3050" s="43" t="str">
        <f t="shared" si="236"/>
        <v>US Natural Gas Physical</v>
      </c>
      <c r="B3050" s="43" t="str">
        <f t="shared" si="237"/>
        <v>US</v>
      </c>
      <c r="C3050" s="43" t="str">
        <f t="shared" si="238"/>
        <v>Natural Gas</v>
      </c>
      <c r="D3050" s="43" t="str">
        <f t="shared" si="239"/>
        <v>Physical</v>
      </c>
      <c r="E3050" s="43">
        <f>IF(VLOOKUP(S3050,'DD-Lookup'!$J$6:$L$50,3,FALSE)="Monthly",(YEAR(AC3050)-YEAR(AB3050))*12+MONTH(AC3050)-MONTH(AB3050)+1,(AC3050-AB3050+1))</f>
        <v>1</v>
      </c>
      <c r="F3050" s="210">
        <f t="shared" si="240"/>
        <v>5000</v>
      </c>
      <c r="G3050" s="199">
        <v>1355444</v>
      </c>
      <c r="H3050" s="195">
        <v>37049.388124999998</v>
      </c>
      <c r="I3050" t="s">
        <v>960</v>
      </c>
      <c r="M3050" t="s">
        <v>3341</v>
      </c>
      <c r="N3050" t="s">
        <v>3747</v>
      </c>
      <c r="O3050" t="s">
        <v>1632</v>
      </c>
      <c r="Q3050" s="196">
        <v>5000</v>
      </c>
      <c r="S3050" t="s">
        <v>3342</v>
      </c>
      <c r="T3050" t="s">
        <v>3557</v>
      </c>
      <c r="U3050" s="198">
        <v>3.56</v>
      </c>
      <c r="V3050" t="s">
        <v>961</v>
      </c>
      <c r="W3050" t="s">
        <v>2181</v>
      </c>
      <c r="X3050" t="s">
        <v>3093</v>
      </c>
      <c r="Y3050" t="s">
        <v>2469</v>
      </c>
      <c r="Z3050" t="s">
        <v>2995</v>
      </c>
      <c r="AA3050">
        <v>837628</v>
      </c>
      <c r="AB3050" s="195">
        <v>37050.875011574099</v>
      </c>
      <c r="AC3050" s="195">
        <v>37050.875011574099</v>
      </c>
    </row>
    <row r="3051" spans="1:29" x14ac:dyDescent="0.25">
      <c r="A3051" s="43" t="str">
        <f t="shared" si="236"/>
        <v>US Natural Gas Physical</v>
      </c>
      <c r="B3051" s="43" t="str">
        <f t="shared" si="237"/>
        <v>US</v>
      </c>
      <c r="C3051" s="43" t="str">
        <f t="shared" si="238"/>
        <v>Natural Gas</v>
      </c>
      <c r="D3051" s="43" t="str">
        <f t="shared" si="239"/>
        <v>Physical</v>
      </c>
      <c r="E3051" s="43">
        <f>IF(VLOOKUP(S3051,'DD-Lookup'!$J$6:$L$50,3,FALSE)="Monthly",(YEAR(AC3051)-YEAR(AB3051))*12+MONTH(AC3051)-MONTH(AB3051)+1,(AC3051-AB3051+1))</f>
        <v>1</v>
      </c>
      <c r="F3051" s="210">
        <f t="shared" si="240"/>
        <v>4715</v>
      </c>
      <c r="G3051" s="199">
        <v>1355447</v>
      </c>
      <c r="H3051" s="195">
        <v>37049.388148148202</v>
      </c>
      <c r="I3051" t="s">
        <v>2269</v>
      </c>
      <c r="M3051" t="s">
        <v>3341</v>
      </c>
      <c r="N3051" t="s">
        <v>3747</v>
      </c>
      <c r="O3051" t="s">
        <v>464</v>
      </c>
      <c r="Q3051" s="196">
        <v>4715</v>
      </c>
      <c r="S3051" t="s">
        <v>3342</v>
      </c>
      <c r="T3051" t="s">
        <v>3557</v>
      </c>
      <c r="U3051" s="198">
        <v>3.79</v>
      </c>
      <c r="V3051" t="s">
        <v>2361</v>
      </c>
      <c r="W3051" t="s">
        <v>2509</v>
      </c>
      <c r="X3051" t="s">
        <v>2510</v>
      </c>
      <c r="Y3051" t="s">
        <v>2469</v>
      </c>
      <c r="Z3051" t="s">
        <v>2995</v>
      </c>
      <c r="AA3051">
        <v>837629</v>
      </c>
      <c r="AB3051" s="195">
        <v>37050.875011574099</v>
      </c>
      <c r="AC3051" s="195">
        <v>37050.875011574099</v>
      </c>
    </row>
    <row r="3052" spans="1:29" x14ac:dyDescent="0.25">
      <c r="A3052" s="43" t="str">
        <f t="shared" si="236"/>
        <v>US Natural Gas Financial</v>
      </c>
      <c r="B3052" s="43" t="str">
        <f t="shared" si="237"/>
        <v>US</v>
      </c>
      <c r="C3052" s="43" t="str">
        <f t="shared" si="238"/>
        <v>Natural Gas</v>
      </c>
      <c r="D3052" s="43" t="str">
        <f t="shared" si="239"/>
        <v>Financial</v>
      </c>
      <c r="E3052" s="43">
        <f>IF(VLOOKUP(S3052,'DD-Lookup'!$J$6:$L$50,3,FALSE)="Monthly",(YEAR(AC3052)-YEAR(AB3052))*12+MONTH(AC3052)-MONTH(AB3052)+1,(AC3052-AB3052+1))</f>
        <v>151</v>
      </c>
      <c r="F3052" s="210">
        <f t="shared" si="240"/>
        <v>377500</v>
      </c>
      <c r="G3052" s="199">
        <v>1355448</v>
      </c>
      <c r="H3052" s="195">
        <v>37049.388171296298</v>
      </c>
      <c r="I3052" t="s">
        <v>2183</v>
      </c>
      <c r="M3052" t="s">
        <v>3341</v>
      </c>
      <c r="N3052" t="s">
        <v>2281</v>
      </c>
      <c r="O3052" t="s">
        <v>2491</v>
      </c>
      <c r="Q3052" s="196">
        <v>2500</v>
      </c>
      <c r="S3052" t="s">
        <v>3342</v>
      </c>
      <c r="T3052" t="s">
        <v>3557</v>
      </c>
      <c r="U3052" s="198">
        <v>4.25</v>
      </c>
      <c r="V3052" t="s">
        <v>2439</v>
      </c>
      <c r="W3052" t="s">
        <v>2853</v>
      </c>
      <c r="X3052" t="s">
        <v>2282</v>
      </c>
      <c r="Y3052" t="s">
        <v>3575</v>
      </c>
      <c r="Z3052" t="s">
        <v>2995</v>
      </c>
      <c r="AA3052" t="s">
        <v>962</v>
      </c>
      <c r="AB3052" s="195">
        <v>37196</v>
      </c>
      <c r="AC3052" s="195">
        <v>37346</v>
      </c>
    </row>
    <row r="3053" spans="1:29" x14ac:dyDescent="0.25">
      <c r="A3053" s="43" t="str">
        <f t="shared" si="236"/>
        <v>US Natural Gas Physical</v>
      </c>
      <c r="B3053" s="43" t="str">
        <f t="shared" si="237"/>
        <v>US</v>
      </c>
      <c r="C3053" s="43" t="str">
        <f t="shared" si="238"/>
        <v>Natural Gas</v>
      </c>
      <c r="D3053" s="43" t="str">
        <f t="shared" si="239"/>
        <v>Physical</v>
      </c>
      <c r="E3053" s="43">
        <f>IF(VLOOKUP(S3053,'DD-Lookup'!$J$6:$L$50,3,FALSE)="Monthly",(YEAR(AC3053)-YEAR(AB3053))*12+MONTH(AC3053)-MONTH(AB3053)+1,(AC3053-AB3053+1))</f>
        <v>1</v>
      </c>
      <c r="F3053" s="210">
        <f t="shared" si="240"/>
        <v>10000</v>
      </c>
      <c r="G3053" s="199">
        <v>1355449</v>
      </c>
      <c r="H3053" s="195">
        <v>37049.3881944444</v>
      </c>
      <c r="I3053" t="s">
        <v>3509</v>
      </c>
      <c r="M3053" t="s">
        <v>3341</v>
      </c>
      <c r="N3053" t="s">
        <v>3747</v>
      </c>
      <c r="O3053" t="s">
        <v>2733</v>
      </c>
      <c r="Q3053" s="196">
        <v>10000</v>
      </c>
      <c r="S3053" t="s">
        <v>3342</v>
      </c>
      <c r="T3053" t="s">
        <v>3557</v>
      </c>
      <c r="U3053" s="198">
        <v>3.605</v>
      </c>
      <c r="V3053" t="s">
        <v>3048</v>
      </c>
      <c r="W3053" t="s">
        <v>2181</v>
      </c>
      <c r="X3053" t="s">
        <v>2182</v>
      </c>
      <c r="Y3053" t="s">
        <v>2469</v>
      </c>
      <c r="Z3053" t="s">
        <v>2995</v>
      </c>
      <c r="AA3053">
        <v>837630</v>
      </c>
      <c r="AB3053" s="195">
        <v>37050.875011574099</v>
      </c>
      <c r="AC3053" s="195">
        <v>37050.875011574099</v>
      </c>
    </row>
    <row r="3054" spans="1:29" x14ac:dyDescent="0.25">
      <c r="A3054" s="43" t="str">
        <f t="shared" si="236"/>
        <v xml:space="preserve"> Natural Gas Physical</v>
      </c>
      <c r="B3054" s="43" t="str">
        <f t="shared" si="237"/>
        <v/>
      </c>
      <c r="C3054" s="43" t="str">
        <f t="shared" si="238"/>
        <v>Natural Gas</v>
      </c>
      <c r="D3054" s="43" t="str">
        <f t="shared" si="239"/>
        <v>Physical</v>
      </c>
      <c r="E3054" s="43">
        <f>IF(VLOOKUP(S3054,'DD-Lookup'!$J$6:$L$50,3,FALSE)="Monthly",(YEAR(AC3054)-YEAR(AB3054))*12+MONTH(AC3054)-MONTH(AB3054)+1,(AC3054-AB3054+1))</f>
        <v>1</v>
      </c>
      <c r="F3054" s="210">
        <f t="shared" si="240"/>
        <v>5000</v>
      </c>
      <c r="G3054" s="199">
        <v>1355450</v>
      </c>
      <c r="H3054" s="195">
        <v>37049.388217592597</v>
      </c>
      <c r="I3054" t="s">
        <v>2169</v>
      </c>
      <c r="M3054" t="s">
        <v>3341</v>
      </c>
      <c r="N3054" t="s">
        <v>3104</v>
      </c>
      <c r="O3054" t="s">
        <v>688</v>
      </c>
      <c r="P3054" s="196">
        <v>5000</v>
      </c>
      <c r="S3054" t="s">
        <v>3342</v>
      </c>
      <c r="T3054" t="s">
        <v>3557</v>
      </c>
      <c r="U3054" s="198">
        <v>2.9049999999999998</v>
      </c>
      <c r="V3054" t="s">
        <v>1769</v>
      </c>
      <c r="W3054" t="s">
        <v>1770</v>
      </c>
      <c r="X3054" t="s">
        <v>3726</v>
      </c>
      <c r="Y3054" t="s">
        <v>2469</v>
      </c>
      <c r="Z3054" t="s">
        <v>2996</v>
      </c>
      <c r="AA3054">
        <v>837631</v>
      </c>
      <c r="AB3054" s="195">
        <v>37050.875011574099</v>
      </c>
      <c r="AC3054" s="195">
        <v>37050.875011574099</v>
      </c>
    </row>
    <row r="3055" spans="1:29" x14ac:dyDescent="0.25">
      <c r="A3055" s="43" t="str">
        <f t="shared" si="236"/>
        <v>US Natural Gas Financial</v>
      </c>
      <c r="B3055" s="43" t="str">
        <f t="shared" si="237"/>
        <v>US</v>
      </c>
      <c r="C3055" s="43" t="str">
        <f t="shared" si="238"/>
        <v>Natural Gas</v>
      </c>
      <c r="D3055" s="43" t="str">
        <f t="shared" si="239"/>
        <v>Financial</v>
      </c>
      <c r="E3055" s="43">
        <f>IF(VLOOKUP(S3055,'DD-Lookup'!$J$6:$L$50,3,FALSE)="Monthly",(YEAR(AC3055)-YEAR(AB3055))*12+MONTH(AC3055)-MONTH(AB3055)+1,(AC3055-AB3055+1))</f>
        <v>23</v>
      </c>
      <c r="F3055" s="210">
        <f t="shared" si="240"/>
        <v>230000</v>
      </c>
      <c r="G3055" s="199">
        <v>1355451</v>
      </c>
      <c r="H3055" s="195">
        <v>37049.388229166703</v>
      </c>
      <c r="I3055" t="s">
        <v>2276</v>
      </c>
      <c r="M3055" t="s">
        <v>3341</v>
      </c>
      <c r="N3055" t="s">
        <v>2281</v>
      </c>
      <c r="O3055" t="s">
        <v>1642</v>
      </c>
      <c r="Q3055" s="196">
        <v>10000</v>
      </c>
      <c r="S3055" t="s">
        <v>3342</v>
      </c>
      <c r="T3055" t="s">
        <v>3557</v>
      </c>
      <c r="U3055" s="198">
        <v>3.53</v>
      </c>
      <c r="V3055" t="s">
        <v>670</v>
      </c>
      <c r="W3055" t="s">
        <v>2376</v>
      </c>
      <c r="X3055" t="s">
        <v>435</v>
      </c>
      <c r="Y3055" t="s">
        <v>3575</v>
      </c>
      <c r="Z3055" t="s">
        <v>2995</v>
      </c>
      <c r="AA3055" t="s">
        <v>963</v>
      </c>
      <c r="AB3055" s="195">
        <v>37050.875011574099</v>
      </c>
      <c r="AC3055" s="195">
        <v>37072.875011574099</v>
      </c>
    </row>
    <row r="3056" spans="1:29" x14ac:dyDescent="0.25">
      <c r="A3056" s="43" t="str">
        <f t="shared" si="236"/>
        <v>US Natural Gas Physical</v>
      </c>
      <c r="B3056" s="43" t="str">
        <f t="shared" si="237"/>
        <v>US</v>
      </c>
      <c r="C3056" s="43" t="str">
        <f t="shared" si="238"/>
        <v>Natural Gas</v>
      </c>
      <c r="D3056" s="43" t="str">
        <f t="shared" si="239"/>
        <v>Physical</v>
      </c>
      <c r="E3056" s="43">
        <f>IF(VLOOKUP(S3056,'DD-Lookup'!$J$6:$L$50,3,FALSE)="Monthly",(YEAR(AC3056)-YEAR(AB3056))*12+MONTH(AC3056)-MONTH(AB3056)+1,(AC3056-AB3056+1))</f>
        <v>1</v>
      </c>
      <c r="F3056" s="210">
        <f t="shared" si="240"/>
        <v>1067</v>
      </c>
      <c r="G3056" s="199">
        <v>1355452</v>
      </c>
      <c r="H3056" s="195">
        <v>37049.388229166703</v>
      </c>
      <c r="I3056" t="s">
        <v>2276</v>
      </c>
      <c r="M3056" t="s">
        <v>3341</v>
      </c>
      <c r="N3056" t="s">
        <v>3747</v>
      </c>
      <c r="O3056" t="s">
        <v>1635</v>
      </c>
      <c r="Q3056" s="196">
        <v>1067</v>
      </c>
      <c r="S3056" t="s">
        <v>3342</v>
      </c>
      <c r="T3056" t="s">
        <v>3557</v>
      </c>
      <c r="U3056" s="198">
        <v>3.9449999999999998</v>
      </c>
      <c r="V3056" t="s">
        <v>3089</v>
      </c>
      <c r="W3056" t="s">
        <v>3138</v>
      </c>
      <c r="X3056" t="s">
        <v>3081</v>
      </c>
      <c r="Y3056" t="s">
        <v>2469</v>
      </c>
      <c r="Z3056" t="s">
        <v>2995</v>
      </c>
      <c r="AA3056">
        <v>837632</v>
      </c>
      <c r="AB3056" s="195">
        <v>37050.875011574099</v>
      </c>
      <c r="AC3056" s="195">
        <v>37050.875011574099</v>
      </c>
    </row>
    <row r="3057" spans="1:29" x14ac:dyDescent="0.25">
      <c r="A3057" s="43" t="str">
        <f t="shared" si="236"/>
        <v>US Power Physical</v>
      </c>
      <c r="B3057" s="43" t="str">
        <f t="shared" si="237"/>
        <v>US</v>
      </c>
      <c r="C3057" s="43" t="str">
        <f t="shared" si="238"/>
        <v>Power</v>
      </c>
      <c r="D3057" s="43" t="str">
        <f t="shared" si="239"/>
        <v>Physical</v>
      </c>
      <c r="E3057" s="43">
        <f>IF(VLOOKUP(S3057,'DD-Lookup'!$J$6:$L$50,3,FALSE)="Monthly",(YEAR(AC3057)-YEAR(AB3057))*12+MONTH(AC3057)-MONTH(AB3057)+1,(AC3057-AB3057+1))</f>
        <v>92</v>
      </c>
      <c r="F3057" s="210">
        <f t="shared" si="240"/>
        <v>2300</v>
      </c>
      <c r="G3057" s="199">
        <v>1355453</v>
      </c>
      <c r="H3057" s="195">
        <v>37049.388229166703</v>
      </c>
      <c r="I3057" t="s">
        <v>3375</v>
      </c>
      <c r="M3057" t="s">
        <v>2766</v>
      </c>
      <c r="N3057" t="s">
        <v>3310</v>
      </c>
      <c r="O3057" t="s">
        <v>929</v>
      </c>
      <c r="Q3057" s="196">
        <v>25</v>
      </c>
      <c r="S3057" t="s">
        <v>3340</v>
      </c>
      <c r="T3057" t="s">
        <v>3557</v>
      </c>
      <c r="U3057" s="198">
        <v>70.5</v>
      </c>
      <c r="V3057" t="s">
        <v>3195</v>
      </c>
      <c r="W3057" t="s">
        <v>3152</v>
      </c>
      <c r="X3057" t="s">
        <v>3154</v>
      </c>
      <c r="Y3057" t="s">
        <v>2662</v>
      </c>
      <c r="Z3057" t="s">
        <v>2990</v>
      </c>
      <c r="AA3057">
        <v>636964.1</v>
      </c>
      <c r="AB3057" s="195">
        <v>37165</v>
      </c>
      <c r="AC3057" s="195">
        <v>37256</v>
      </c>
    </row>
    <row r="3058" spans="1:29" x14ac:dyDescent="0.25">
      <c r="A3058" s="43" t="str">
        <f t="shared" si="236"/>
        <v>US Natural Gas Physical</v>
      </c>
      <c r="B3058" s="43" t="str">
        <f t="shared" si="237"/>
        <v>US</v>
      </c>
      <c r="C3058" s="43" t="str">
        <f t="shared" si="238"/>
        <v>Natural Gas</v>
      </c>
      <c r="D3058" s="43" t="str">
        <f t="shared" si="239"/>
        <v>Physical</v>
      </c>
      <c r="E3058" s="43">
        <f>IF(VLOOKUP(S3058,'DD-Lookup'!$J$6:$L$50,3,FALSE)="Monthly",(YEAR(AC3058)-YEAR(AB3058))*12+MONTH(AC3058)-MONTH(AB3058)+1,(AC3058-AB3058+1))</f>
        <v>1</v>
      </c>
      <c r="F3058" s="210">
        <f t="shared" si="240"/>
        <v>3691</v>
      </c>
      <c r="G3058" s="199">
        <v>1355454</v>
      </c>
      <c r="H3058" s="195">
        <v>37049.388287037</v>
      </c>
      <c r="I3058" t="s">
        <v>3302</v>
      </c>
      <c r="M3058" t="s">
        <v>3341</v>
      </c>
      <c r="N3058" t="s">
        <v>3747</v>
      </c>
      <c r="O3058" t="s">
        <v>1631</v>
      </c>
      <c r="P3058" s="196">
        <v>3691</v>
      </c>
      <c r="S3058" t="s">
        <v>3342</v>
      </c>
      <c r="T3058" t="s">
        <v>3557</v>
      </c>
      <c r="U3058" s="198">
        <v>3.67</v>
      </c>
      <c r="V3058" t="s">
        <v>3303</v>
      </c>
      <c r="W3058" t="s">
        <v>2366</v>
      </c>
      <c r="X3058" t="s">
        <v>2420</v>
      </c>
      <c r="Y3058" t="s">
        <v>2469</v>
      </c>
      <c r="Z3058" t="s">
        <v>2995</v>
      </c>
      <c r="AA3058">
        <v>837633</v>
      </c>
      <c r="AB3058" s="195">
        <v>37050.875011574099</v>
      </c>
      <c r="AC3058" s="195">
        <v>37050.875011574099</v>
      </c>
    </row>
    <row r="3059" spans="1:29" x14ac:dyDescent="0.25">
      <c r="A3059" s="43" t="str">
        <f t="shared" si="236"/>
        <v>US Natural Gas Financial</v>
      </c>
      <c r="B3059" s="43" t="str">
        <f t="shared" si="237"/>
        <v>US</v>
      </c>
      <c r="C3059" s="43" t="str">
        <f t="shared" si="238"/>
        <v>Natural Gas</v>
      </c>
      <c r="D3059" s="43" t="str">
        <f t="shared" si="239"/>
        <v>Financial</v>
      </c>
      <c r="E3059" s="43">
        <f>IF(VLOOKUP(S3059,'DD-Lookup'!$J$6:$L$50,3,FALSE)="Monthly",(YEAR(AC3059)-YEAR(AB3059))*12+MONTH(AC3059)-MONTH(AB3059)+1,(AC3059-AB3059+1))</f>
        <v>30</v>
      </c>
      <c r="F3059" s="210">
        <f t="shared" si="240"/>
        <v>4500</v>
      </c>
      <c r="G3059" s="199">
        <v>1355457</v>
      </c>
      <c r="H3059" s="195">
        <v>37049.388310185197</v>
      </c>
      <c r="I3059" t="s">
        <v>2472</v>
      </c>
      <c r="M3059" t="s">
        <v>3341</v>
      </c>
      <c r="N3059" t="s">
        <v>2281</v>
      </c>
      <c r="O3059" t="s">
        <v>2735</v>
      </c>
      <c r="Q3059" s="196">
        <v>150</v>
      </c>
      <c r="S3059" t="s">
        <v>2407</v>
      </c>
      <c r="T3059" t="s">
        <v>3557</v>
      </c>
      <c r="U3059" s="198">
        <v>3.9079999999999999</v>
      </c>
      <c r="V3059" t="s">
        <v>2231</v>
      </c>
      <c r="W3059" t="s">
        <v>2853</v>
      </c>
      <c r="X3059" t="s">
        <v>2282</v>
      </c>
      <c r="Y3059" t="s">
        <v>3575</v>
      </c>
      <c r="Z3059" t="s">
        <v>2995</v>
      </c>
      <c r="AA3059" t="s">
        <v>964</v>
      </c>
      <c r="AB3059" s="195">
        <v>37135.875</v>
      </c>
      <c r="AC3059" s="195">
        <v>37164.875</v>
      </c>
    </row>
    <row r="3060" spans="1:29" x14ac:dyDescent="0.25">
      <c r="A3060" s="43" t="str">
        <f t="shared" si="236"/>
        <v>US Natural Gas Financial</v>
      </c>
      <c r="B3060" s="43" t="str">
        <f t="shared" si="237"/>
        <v>US</v>
      </c>
      <c r="C3060" s="43" t="str">
        <f t="shared" si="238"/>
        <v>Natural Gas</v>
      </c>
      <c r="D3060" s="43" t="str">
        <f t="shared" si="239"/>
        <v>Financial</v>
      </c>
      <c r="E3060" s="43">
        <f>IF(VLOOKUP(S3060,'DD-Lookup'!$J$6:$L$50,3,FALSE)="Monthly",(YEAR(AC3060)-YEAR(AB3060))*12+MONTH(AC3060)-MONTH(AB3060)+1,(AC3060-AB3060+1))</f>
        <v>31</v>
      </c>
      <c r="F3060" s="210">
        <f t="shared" si="240"/>
        <v>4650</v>
      </c>
      <c r="G3060" s="199">
        <v>1355456</v>
      </c>
      <c r="H3060" s="195">
        <v>37049.388310185197</v>
      </c>
      <c r="I3060" t="s">
        <v>2472</v>
      </c>
      <c r="M3060" t="s">
        <v>3341</v>
      </c>
      <c r="N3060" t="s">
        <v>2281</v>
      </c>
      <c r="O3060" t="s">
        <v>3206</v>
      </c>
      <c r="P3060" s="196">
        <v>150</v>
      </c>
      <c r="S3060" t="s">
        <v>2407</v>
      </c>
      <c r="T3060" t="s">
        <v>3557</v>
      </c>
      <c r="U3060" s="198">
        <v>3.8650000000000002</v>
      </c>
      <c r="V3060" t="s">
        <v>2231</v>
      </c>
      <c r="W3060" t="s">
        <v>2853</v>
      </c>
      <c r="X3060" t="s">
        <v>2282</v>
      </c>
      <c r="Y3060" t="s">
        <v>3575</v>
      </c>
      <c r="Z3060" t="s">
        <v>2995</v>
      </c>
      <c r="AA3060" t="s">
        <v>965</v>
      </c>
      <c r="AB3060" s="195">
        <v>37104.875</v>
      </c>
      <c r="AC3060" s="195">
        <v>37134.875</v>
      </c>
    </row>
    <row r="3061" spans="1:29" x14ac:dyDescent="0.25">
      <c r="A3061" s="43" t="str">
        <f t="shared" si="236"/>
        <v>US Natural Gas Financial</v>
      </c>
      <c r="B3061" s="43" t="str">
        <f t="shared" si="237"/>
        <v>US</v>
      </c>
      <c r="C3061" s="43" t="str">
        <f t="shared" si="238"/>
        <v>Natural Gas</v>
      </c>
      <c r="D3061" s="43" t="str">
        <f t="shared" si="239"/>
        <v>Financial</v>
      </c>
      <c r="E3061" s="43">
        <f>IF(VLOOKUP(S3061,'DD-Lookup'!$J$6:$L$50,3,FALSE)="Monthly",(YEAR(AC3061)-YEAR(AB3061))*12+MONTH(AC3061)-MONTH(AB3061)+1,(AC3061-AB3061+1))</f>
        <v>23</v>
      </c>
      <c r="F3061" s="210">
        <f t="shared" si="240"/>
        <v>115000</v>
      </c>
      <c r="G3061" s="199">
        <v>1355458</v>
      </c>
      <c r="H3061" s="195">
        <v>37049.388344907398</v>
      </c>
      <c r="I3061" t="s">
        <v>2504</v>
      </c>
      <c r="M3061" t="s">
        <v>3341</v>
      </c>
      <c r="N3061" t="s">
        <v>2281</v>
      </c>
      <c r="O3061" t="s">
        <v>2702</v>
      </c>
      <c r="Q3061" s="196">
        <v>5000</v>
      </c>
      <c r="S3061" t="s">
        <v>3342</v>
      </c>
      <c r="T3061" t="s">
        <v>3557</v>
      </c>
      <c r="U3061" s="198">
        <v>2.4249999999999998</v>
      </c>
      <c r="V3061" t="s">
        <v>2405</v>
      </c>
      <c r="W3061" t="s">
        <v>3099</v>
      </c>
      <c r="X3061" t="s">
        <v>811</v>
      </c>
      <c r="Y3061" t="s">
        <v>3575</v>
      </c>
      <c r="Z3061" t="s">
        <v>2995</v>
      </c>
      <c r="AA3061" t="s">
        <v>966</v>
      </c>
      <c r="AB3061" s="195">
        <v>37050.875011574099</v>
      </c>
      <c r="AC3061" s="195">
        <v>37072.875011574099</v>
      </c>
    </row>
    <row r="3062" spans="1:29" x14ac:dyDescent="0.25">
      <c r="A3062" s="43" t="str">
        <f t="shared" si="236"/>
        <v>US Natural Gas Physical</v>
      </c>
      <c r="B3062" s="43" t="str">
        <f t="shared" si="237"/>
        <v>US</v>
      </c>
      <c r="C3062" s="43" t="str">
        <f t="shared" si="238"/>
        <v>Natural Gas</v>
      </c>
      <c r="D3062" s="43" t="str">
        <f t="shared" si="239"/>
        <v>Physical</v>
      </c>
      <c r="E3062" s="43">
        <f>IF(VLOOKUP(S3062,'DD-Lookup'!$J$6:$L$50,3,FALSE)="Monthly",(YEAR(AC3062)-YEAR(AB3062))*12+MONTH(AC3062)-MONTH(AB3062)+1,(AC3062-AB3062+1))</f>
        <v>1</v>
      </c>
      <c r="F3062" s="210">
        <f t="shared" si="240"/>
        <v>10000</v>
      </c>
      <c r="G3062" s="199">
        <v>1355460</v>
      </c>
      <c r="H3062" s="195">
        <v>37049.388344907398</v>
      </c>
      <c r="I3062" t="s">
        <v>2527</v>
      </c>
      <c r="M3062" t="s">
        <v>3341</v>
      </c>
      <c r="N3062" t="s">
        <v>3747</v>
      </c>
      <c r="O3062" t="s">
        <v>394</v>
      </c>
      <c r="P3062" s="196">
        <v>10000</v>
      </c>
      <c r="S3062" t="s">
        <v>3342</v>
      </c>
      <c r="T3062" t="s">
        <v>3557</v>
      </c>
      <c r="U3062" s="198">
        <v>3.6225000000000001</v>
      </c>
      <c r="V3062" t="s">
        <v>2349</v>
      </c>
      <c r="W3062" t="s">
        <v>2498</v>
      </c>
      <c r="X3062" t="s">
        <v>2499</v>
      </c>
      <c r="Y3062" t="s">
        <v>2469</v>
      </c>
      <c r="Z3062" t="s">
        <v>2995</v>
      </c>
      <c r="AA3062">
        <v>837634</v>
      </c>
      <c r="AB3062" s="195">
        <v>37050.875011574099</v>
      </c>
      <c r="AC3062" s="195">
        <v>37050.875011574099</v>
      </c>
    </row>
    <row r="3063" spans="1:29" x14ac:dyDescent="0.25">
      <c r="A3063" s="43" t="str">
        <f t="shared" si="236"/>
        <v>US Natural Gas Financial</v>
      </c>
      <c r="B3063" s="43" t="str">
        <f t="shared" si="237"/>
        <v>US</v>
      </c>
      <c r="C3063" s="43" t="str">
        <f t="shared" si="238"/>
        <v>Natural Gas</v>
      </c>
      <c r="D3063" s="43" t="str">
        <f t="shared" si="239"/>
        <v>Financial</v>
      </c>
      <c r="E3063" s="43">
        <f>IF(VLOOKUP(S3063,'DD-Lookup'!$J$6:$L$50,3,FALSE)="Monthly",(YEAR(AC3063)-YEAR(AB3063))*12+MONTH(AC3063)-MONTH(AB3063)+1,(AC3063-AB3063+1))</f>
        <v>31</v>
      </c>
      <c r="F3063" s="210">
        <f t="shared" si="240"/>
        <v>620000</v>
      </c>
      <c r="G3063" s="199">
        <v>1355461</v>
      </c>
      <c r="H3063" s="195">
        <v>37049.388402777797</v>
      </c>
      <c r="I3063" t="s">
        <v>2472</v>
      </c>
      <c r="M3063" t="s">
        <v>3341</v>
      </c>
      <c r="N3063" t="s">
        <v>2281</v>
      </c>
      <c r="O3063" t="s">
        <v>2475</v>
      </c>
      <c r="Q3063" s="196">
        <v>20000</v>
      </c>
      <c r="S3063" t="s">
        <v>3342</v>
      </c>
      <c r="T3063" t="s">
        <v>3557</v>
      </c>
      <c r="U3063" s="198">
        <v>3.78</v>
      </c>
      <c r="V3063" t="s">
        <v>3395</v>
      </c>
      <c r="W3063" t="s">
        <v>2853</v>
      </c>
      <c r="X3063" t="s">
        <v>2282</v>
      </c>
      <c r="Y3063" t="s">
        <v>3575</v>
      </c>
      <c r="Z3063" t="s">
        <v>2995</v>
      </c>
      <c r="AA3063" t="s">
        <v>967</v>
      </c>
      <c r="AB3063" s="195">
        <v>37073.875</v>
      </c>
      <c r="AC3063" s="195">
        <v>37103.875</v>
      </c>
    </row>
    <row r="3064" spans="1:29" x14ac:dyDescent="0.25">
      <c r="A3064" s="43" t="str">
        <f t="shared" si="236"/>
        <v>US Power Physical</v>
      </c>
      <c r="B3064" s="43" t="str">
        <f t="shared" si="237"/>
        <v>US</v>
      </c>
      <c r="C3064" s="43" t="str">
        <f t="shared" si="238"/>
        <v>Power</v>
      </c>
      <c r="D3064" s="43" t="str">
        <f t="shared" si="239"/>
        <v>Physical</v>
      </c>
      <c r="E3064" s="43">
        <f>IF(VLOOKUP(S3064,'DD-Lookup'!$J$6:$L$50,3,FALSE)="Monthly",(YEAR(AC3064)-YEAR(AB3064))*12+MONTH(AC3064)-MONTH(AB3064)+1,(AC3064-AB3064+1))</f>
        <v>62</v>
      </c>
      <c r="F3064" s="210">
        <f t="shared" si="240"/>
        <v>3100</v>
      </c>
      <c r="G3064" s="199">
        <v>1355462</v>
      </c>
      <c r="H3064" s="195">
        <v>37049.388425925899</v>
      </c>
      <c r="I3064" t="s">
        <v>2264</v>
      </c>
      <c r="M3064" t="s">
        <v>2766</v>
      </c>
      <c r="N3064" t="s">
        <v>3361</v>
      </c>
      <c r="O3064" t="s">
        <v>3954</v>
      </c>
      <c r="Q3064" s="196">
        <v>50</v>
      </c>
      <c r="S3064" t="s">
        <v>3340</v>
      </c>
      <c r="T3064" t="s">
        <v>3557</v>
      </c>
      <c r="U3064" s="198">
        <v>69.25</v>
      </c>
      <c r="V3064" t="s">
        <v>2718</v>
      </c>
      <c r="W3064" t="s">
        <v>3380</v>
      </c>
      <c r="X3064" t="s">
        <v>3381</v>
      </c>
      <c r="Y3064" t="s">
        <v>2662</v>
      </c>
      <c r="Z3064" t="s">
        <v>2990</v>
      </c>
      <c r="AA3064">
        <v>636965.1</v>
      </c>
      <c r="AB3064" s="195">
        <v>37438.715972222199</v>
      </c>
      <c r="AC3064" s="195">
        <v>37499.715972222199</v>
      </c>
    </row>
    <row r="3065" spans="1:29" x14ac:dyDescent="0.25">
      <c r="A3065" s="43" t="str">
        <f t="shared" si="236"/>
        <v>US Natural Gas Physical</v>
      </c>
      <c r="B3065" s="43" t="str">
        <f t="shared" si="237"/>
        <v>US</v>
      </c>
      <c r="C3065" s="43" t="str">
        <f t="shared" si="238"/>
        <v>Natural Gas</v>
      </c>
      <c r="D3065" s="43" t="str">
        <f t="shared" si="239"/>
        <v>Physical</v>
      </c>
      <c r="E3065" s="43">
        <f>IF(VLOOKUP(S3065,'DD-Lookup'!$J$6:$L$50,3,FALSE)="Monthly",(YEAR(AC3065)-YEAR(AB3065))*12+MONTH(AC3065)-MONTH(AB3065)+1,(AC3065-AB3065+1))</f>
        <v>1</v>
      </c>
      <c r="F3065" s="210">
        <f t="shared" si="240"/>
        <v>9000</v>
      </c>
      <c r="G3065" s="199">
        <v>1355463</v>
      </c>
      <c r="H3065" s="195">
        <v>37049.388425925899</v>
      </c>
      <c r="I3065" t="s">
        <v>3360</v>
      </c>
      <c r="M3065" t="s">
        <v>3341</v>
      </c>
      <c r="N3065" t="s">
        <v>3747</v>
      </c>
      <c r="O3065" t="s">
        <v>442</v>
      </c>
      <c r="Q3065" s="196">
        <v>9000</v>
      </c>
      <c r="S3065" t="s">
        <v>3342</v>
      </c>
      <c r="T3065" t="s">
        <v>3557</v>
      </c>
      <c r="U3065" s="198">
        <v>3.79</v>
      </c>
      <c r="V3065" t="s">
        <v>3196</v>
      </c>
      <c r="W3065" t="s">
        <v>2509</v>
      </c>
      <c r="X3065" t="s">
        <v>2510</v>
      </c>
      <c r="Y3065" t="s">
        <v>2469</v>
      </c>
      <c r="Z3065" t="s">
        <v>2995</v>
      </c>
      <c r="AA3065">
        <v>837635</v>
      </c>
      <c r="AB3065" s="195">
        <v>37050.875011574099</v>
      </c>
      <c r="AC3065" s="195">
        <v>37050.875011574099</v>
      </c>
    </row>
    <row r="3066" spans="1:29" x14ac:dyDescent="0.25">
      <c r="A3066" s="43" t="str">
        <f t="shared" si="236"/>
        <v>US Power Physical</v>
      </c>
      <c r="B3066" s="43" t="str">
        <f t="shared" si="237"/>
        <v>US</v>
      </c>
      <c r="C3066" s="43" t="str">
        <f t="shared" si="238"/>
        <v>Power</v>
      </c>
      <c r="D3066" s="43" t="str">
        <f t="shared" si="239"/>
        <v>Physical</v>
      </c>
      <c r="E3066" s="43">
        <f>IF(VLOOKUP(S3066,'DD-Lookup'!$J$6:$L$50,3,FALSE)="Monthly",(YEAR(AC3066)-YEAR(AB3066))*12+MONTH(AC3066)-MONTH(AB3066)+1,(AC3066-AB3066+1))</f>
        <v>31</v>
      </c>
      <c r="F3066" s="210">
        <f t="shared" si="240"/>
        <v>775</v>
      </c>
      <c r="G3066" s="199">
        <v>1355464</v>
      </c>
      <c r="H3066" s="195">
        <v>37049.388449074097</v>
      </c>
      <c r="I3066" t="s">
        <v>3382</v>
      </c>
      <c r="M3066" t="s">
        <v>2766</v>
      </c>
      <c r="N3066" t="s">
        <v>3308</v>
      </c>
      <c r="O3066" t="s">
        <v>2600</v>
      </c>
      <c r="Q3066" s="196">
        <v>25</v>
      </c>
      <c r="S3066" t="s">
        <v>3340</v>
      </c>
      <c r="T3066" t="s">
        <v>3557</v>
      </c>
      <c r="U3066" s="198">
        <v>57</v>
      </c>
      <c r="V3066" t="s">
        <v>3275</v>
      </c>
      <c r="W3066" t="s">
        <v>3038</v>
      </c>
      <c r="X3066" t="s">
        <v>3309</v>
      </c>
      <c r="Y3066" t="s">
        <v>2662</v>
      </c>
      <c r="Z3066" t="s">
        <v>2990</v>
      </c>
      <c r="AA3066">
        <v>636966.1</v>
      </c>
      <c r="AB3066" s="195">
        <v>37073.875011574099</v>
      </c>
      <c r="AC3066" s="195">
        <v>37103.875011574099</v>
      </c>
    </row>
    <row r="3067" spans="1:29" x14ac:dyDescent="0.25">
      <c r="A3067" s="43" t="str">
        <f t="shared" si="236"/>
        <v xml:space="preserve"> Power Physical</v>
      </c>
      <c r="B3067" s="43" t="str">
        <f t="shared" si="237"/>
        <v/>
      </c>
      <c r="C3067" s="43" t="str">
        <f t="shared" si="238"/>
        <v>Power</v>
      </c>
      <c r="D3067" s="43" t="str">
        <f t="shared" si="239"/>
        <v>Physical</v>
      </c>
      <c r="E3067" s="43">
        <f>IF(VLOOKUP(S3067,'DD-Lookup'!$J$6:$L$50,3,FALSE)="Monthly",(YEAR(AC3067)-YEAR(AB3067))*12+MONTH(AC3067)-MONTH(AB3067)+1,(AC3067-AB3067+1))</f>
        <v>1</v>
      </c>
      <c r="F3067" s="210">
        <f t="shared" si="240"/>
        <v>25</v>
      </c>
      <c r="G3067" s="199">
        <v>1355465</v>
      </c>
      <c r="H3067" s="195">
        <v>37049.3885069444</v>
      </c>
      <c r="I3067" t="s">
        <v>3564</v>
      </c>
      <c r="M3067" t="s">
        <v>2766</v>
      </c>
      <c r="N3067" t="s">
        <v>4022</v>
      </c>
      <c r="O3067" t="s">
        <v>532</v>
      </c>
      <c r="Q3067" s="196">
        <v>25</v>
      </c>
      <c r="S3067" t="s">
        <v>3340</v>
      </c>
      <c r="T3067" t="s">
        <v>4023</v>
      </c>
      <c r="U3067" s="198">
        <v>33.9</v>
      </c>
      <c r="V3067" t="s">
        <v>4040</v>
      </c>
      <c r="W3067" t="s">
        <v>4025</v>
      </c>
      <c r="X3067" t="s">
        <v>4026</v>
      </c>
      <c r="Y3067" t="s">
        <v>4027</v>
      </c>
      <c r="Z3067" t="s">
        <v>3562</v>
      </c>
      <c r="AA3067">
        <v>111995.1</v>
      </c>
      <c r="AB3067" s="195">
        <v>37053.875011574099</v>
      </c>
      <c r="AC3067" s="195">
        <v>37053.875011574099</v>
      </c>
    </row>
    <row r="3068" spans="1:29" x14ac:dyDescent="0.25">
      <c r="A3068" s="43" t="str">
        <f t="shared" si="236"/>
        <v>US Natural Gas Physical</v>
      </c>
      <c r="B3068" s="43" t="str">
        <f t="shared" si="237"/>
        <v>US</v>
      </c>
      <c r="C3068" s="43" t="str">
        <f t="shared" si="238"/>
        <v>Natural Gas</v>
      </c>
      <c r="D3068" s="43" t="str">
        <f t="shared" si="239"/>
        <v>Physical</v>
      </c>
      <c r="E3068" s="43">
        <f>IF(VLOOKUP(S3068,'DD-Lookup'!$J$6:$L$50,3,FALSE)="Monthly",(YEAR(AC3068)-YEAR(AB3068))*12+MONTH(AC3068)-MONTH(AB3068)+1,(AC3068-AB3068+1))</f>
        <v>1</v>
      </c>
      <c r="F3068" s="210">
        <f t="shared" si="240"/>
        <v>5000</v>
      </c>
      <c r="G3068" s="199">
        <v>1355466</v>
      </c>
      <c r="H3068" s="195">
        <v>37049.3885532407</v>
      </c>
      <c r="I3068" t="s">
        <v>3316</v>
      </c>
      <c r="M3068" t="s">
        <v>3341</v>
      </c>
      <c r="N3068" t="s">
        <v>3747</v>
      </c>
      <c r="O3068" t="s">
        <v>1633</v>
      </c>
      <c r="Q3068" s="196">
        <v>5000</v>
      </c>
      <c r="S3068" t="s">
        <v>3342</v>
      </c>
      <c r="T3068" t="s">
        <v>3557</v>
      </c>
      <c r="U3068" s="198">
        <v>3.51</v>
      </c>
      <c r="V3068" t="s">
        <v>3192</v>
      </c>
      <c r="W3068" t="s">
        <v>2181</v>
      </c>
      <c r="X3068" t="s">
        <v>3093</v>
      </c>
      <c r="Y3068" t="s">
        <v>2469</v>
      </c>
      <c r="Z3068" t="s">
        <v>2995</v>
      </c>
      <c r="AA3068">
        <v>837636</v>
      </c>
      <c r="AB3068" s="195">
        <v>37050.875011574099</v>
      </c>
      <c r="AC3068" s="195">
        <v>37050.875011574099</v>
      </c>
    </row>
    <row r="3069" spans="1:29" x14ac:dyDescent="0.25">
      <c r="A3069" s="43" t="str">
        <f t="shared" si="236"/>
        <v>US Natural Gas Financial</v>
      </c>
      <c r="B3069" s="43" t="str">
        <f t="shared" si="237"/>
        <v>US</v>
      </c>
      <c r="C3069" s="43" t="str">
        <f t="shared" si="238"/>
        <v>Natural Gas</v>
      </c>
      <c r="D3069" s="43" t="str">
        <f t="shared" si="239"/>
        <v>Financial</v>
      </c>
      <c r="E3069" s="43">
        <f>IF(VLOOKUP(S3069,'DD-Lookup'!$J$6:$L$50,3,FALSE)="Monthly",(YEAR(AC3069)-YEAR(AB3069))*12+MONTH(AC3069)-MONTH(AB3069)+1,(AC3069-AB3069+1))</f>
        <v>30</v>
      </c>
      <c r="F3069" s="210">
        <f t="shared" si="240"/>
        <v>150000</v>
      </c>
      <c r="G3069" s="199">
        <v>1355467</v>
      </c>
      <c r="H3069" s="195">
        <v>37049.388564814799</v>
      </c>
      <c r="I3069" t="s">
        <v>2507</v>
      </c>
      <c r="M3069" t="s">
        <v>3341</v>
      </c>
      <c r="N3069" t="s">
        <v>2476</v>
      </c>
      <c r="O3069" t="s">
        <v>3224</v>
      </c>
      <c r="P3069" s="196">
        <v>5000</v>
      </c>
      <c r="S3069" t="s">
        <v>3342</v>
      </c>
      <c r="T3069" t="s">
        <v>3557</v>
      </c>
      <c r="U3069" s="198">
        <v>-0.73</v>
      </c>
      <c r="V3069" t="s">
        <v>1734</v>
      </c>
      <c r="W3069" t="s">
        <v>2427</v>
      </c>
      <c r="X3069" t="s">
        <v>2428</v>
      </c>
      <c r="Y3069" t="s">
        <v>3575</v>
      </c>
      <c r="Z3069" t="s">
        <v>2995</v>
      </c>
      <c r="AA3069" t="s">
        <v>968</v>
      </c>
      <c r="AB3069" s="195">
        <v>37135.875011574099</v>
      </c>
      <c r="AC3069" s="195">
        <v>37164.875011574099</v>
      </c>
    </row>
    <row r="3070" spans="1:29" x14ac:dyDescent="0.25">
      <c r="A3070" s="43" t="str">
        <f t="shared" si="236"/>
        <v>US Natural Gas Financial</v>
      </c>
      <c r="B3070" s="43" t="str">
        <f t="shared" si="237"/>
        <v>US</v>
      </c>
      <c r="C3070" s="43" t="str">
        <f t="shared" si="238"/>
        <v>Natural Gas</v>
      </c>
      <c r="D3070" s="43" t="str">
        <f t="shared" si="239"/>
        <v>Financial</v>
      </c>
      <c r="E3070" s="43">
        <f>IF(VLOOKUP(S3070,'DD-Lookup'!$J$6:$L$50,3,FALSE)="Monthly",(YEAR(AC3070)-YEAR(AB3070))*12+MONTH(AC3070)-MONTH(AB3070)+1,(AC3070-AB3070+1))</f>
        <v>31</v>
      </c>
      <c r="F3070" s="210">
        <f t="shared" si="240"/>
        <v>620000</v>
      </c>
      <c r="G3070" s="199">
        <v>1355468</v>
      </c>
      <c r="H3070" s="195">
        <v>37049.388576388897</v>
      </c>
      <c r="I3070" t="s">
        <v>2244</v>
      </c>
      <c r="M3070" t="s">
        <v>3341</v>
      </c>
      <c r="N3070" t="s">
        <v>2281</v>
      </c>
      <c r="O3070" t="s">
        <v>2290</v>
      </c>
      <c r="Q3070" s="196">
        <v>20000</v>
      </c>
      <c r="S3070" t="s">
        <v>3342</v>
      </c>
      <c r="T3070" t="s">
        <v>3557</v>
      </c>
      <c r="U3070" s="198">
        <v>3.875</v>
      </c>
      <c r="V3070" t="s">
        <v>3945</v>
      </c>
      <c r="W3070" t="s">
        <v>2853</v>
      </c>
      <c r="X3070" t="s">
        <v>2282</v>
      </c>
      <c r="Y3070" t="s">
        <v>3575</v>
      </c>
      <c r="Z3070" t="s">
        <v>2995</v>
      </c>
      <c r="AA3070" t="s">
        <v>969</v>
      </c>
      <c r="AB3070" s="195">
        <v>37104.875</v>
      </c>
      <c r="AC3070" s="195">
        <v>37134.875</v>
      </c>
    </row>
    <row r="3071" spans="1:29" x14ac:dyDescent="0.25">
      <c r="A3071" s="43" t="str">
        <f t="shared" si="236"/>
        <v>US Natural Gas Physical</v>
      </c>
      <c r="B3071" s="43" t="str">
        <f t="shared" si="237"/>
        <v>US</v>
      </c>
      <c r="C3071" s="43" t="str">
        <f t="shared" si="238"/>
        <v>Natural Gas</v>
      </c>
      <c r="D3071" s="43" t="str">
        <f t="shared" si="239"/>
        <v>Physical</v>
      </c>
      <c r="E3071" s="43">
        <f>IF(VLOOKUP(S3071,'DD-Lookup'!$J$6:$L$50,3,FALSE)="Monthly",(YEAR(AC3071)-YEAR(AB3071))*12+MONTH(AC3071)-MONTH(AB3071)+1,(AC3071-AB3071+1))</f>
        <v>1</v>
      </c>
      <c r="F3071" s="210">
        <f t="shared" si="240"/>
        <v>10000</v>
      </c>
      <c r="G3071" s="199">
        <v>1355471</v>
      </c>
      <c r="H3071" s="195">
        <v>37049.388587963003</v>
      </c>
      <c r="I3071" t="s">
        <v>3375</v>
      </c>
      <c r="M3071" t="s">
        <v>3341</v>
      </c>
      <c r="N3071" t="s">
        <v>3747</v>
      </c>
      <c r="O3071" t="s">
        <v>468</v>
      </c>
      <c r="P3071" s="196">
        <v>10000</v>
      </c>
      <c r="S3071" t="s">
        <v>3342</v>
      </c>
      <c r="T3071" t="s">
        <v>3557</v>
      </c>
      <c r="U3071" s="198">
        <v>3.05</v>
      </c>
      <c r="V3071" t="s">
        <v>712</v>
      </c>
      <c r="W3071" t="s">
        <v>3091</v>
      </c>
      <c r="X3071" t="s">
        <v>3092</v>
      </c>
      <c r="Y3071" t="s">
        <v>2469</v>
      </c>
      <c r="Z3071" t="s">
        <v>2995</v>
      </c>
      <c r="AA3071">
        <v>837638</v>
      </c>
      <c r="AB3071" s="195">
        <v>37050.875011574099</v>
      </c>
      <c r="AC3071" s="195">
        <v>37050.875011574099</v>
      </c>
    </row>
    <row r="3072" spans="1:29" x14ac:dyDescent="0.25">
      <c r="A3072" s="43" t="str">
        <f t="shared" si="236"/>
        <v>US Natural Gas Physical</v>
      </c>
      <c r="B3072" s="43" t="str">
        <f t="shared" si="237"/>
        <v>US</v>
      </c>
      <c r="C3072" s="43" t="str">
        <f t="shared" si="238"/>
        <v>Natural Gas</v>
      </c>
      <c r="D3072" s="43" t="str">
        <f t="shared" si="239"/>
        <v>Physical</v>
      </c>
      <c r="E3072" s="43">
        <f>IF(VLOOKUP(S3072,'DD-Lookup'!$J$6:$L$50,3,FALSE)="Monthly",(YEAR(AC3072)-YEAR(AB3072))*12+MONTH(AC3072)-MONTH(AB3072)+1,(AC3072-AB3072+1))</f>
        <v>1</v>
      </c>
      <c r="F3072" s="210">
        <f t="shared" si="240"/>
        <v>7000</v>
      </c>
      <c r="G3072" s="199">
        <v>1355470</v>
      </c>
      <c r="H3072" s="195">
        <v>37049.388587963003</v>
      </c>
      <c r="I3072" t="s">
        <v>2453</v>
      </c>
      <c r="M3072" t="s">
        <v>3341</v>
      </c>
      <c r="N3072" t="s">
        <v>3747</v>
      </c>
      <c r="O3072" t="s">
        <v>2158</v>
      </c>
      <c r="P3072" s="196">
        <v>7000</v>
      </c>
      <c r="S3072" t="s">
        <v>3342</v>
      </c>
      <c r="T3072" t="s">
        <v>3557</v>
      </c>
      <c r="U3072" s="198">
        <v>3.9449999999999998</v>
      </c>
      <c r="V3072" t="s">
        <v>3799</v>
      </c>
      <c r="W3072" t="s">
        <v>3138</v>
      </c>
      <c r="X3072" t="s">
        <v>3081</v>
      </c>
      <c r="Y3072" t="s">
        <v>2469</v>
      </c>
      <c r="Z3072" t="s">
        <v>2995</v>
      </c>
      <c r="AA3072">
        <v>837637</v>
      </c>
      <c r="AB3072" s="195">
        <v>37050.875011574099</v>
      </c>
      <c r="AC3072" s="195">
        <v>37050.875011574099</v>
      </c>
    </row>
    <row r="3073" spans="1:29" x14ac:dyDescent="0.25">
      <c r="A3073" s="43" t="str">
        <f t="shared" si="236"/>
        <v>US Natural Gas Physical</v>
      </c>
      <c r="B3073" s="43" t="str">
        <f t="shared" si="237"/>
        <v>US</v>
      </c>
      <c r="C3073" s="43" t="str">
        <f t="shared" si="238"/>
        <v>Natural Gas</v>
      </c>
      <c r="D3073" s="43" t="str">
        <f t="shared" si="239"/>
        <v>Physical</v>
      </c>
      <c r="E3073" s="43">
        <f>IF(VLOOKUP(S3073,'DD-Lookup'!$J$6:$L$50,3,FALSE)="Monthly",(YEAR(AC3073)-YEAR(AB3073))*12+MONTH(AC3073)-MONTH(AB3073)+1,(AC3073-AB3073+1))</f>
        <v>1</v>
      </c>
      <c r="F3073" s="210">
        <f t="shared" si="240"/>
        <v>3599</v>
      </c>
      <c r="G3073" s="199">
        <v>1355472</v>
      </c>
      <c r="H3073" s="195">
        <v>37049.388599537</v>
      </c>
      <c r="I3073" t="s">
        <v>2504</v>
      </c>
      <c r="M3073" t="s">
        <v>3341</v>
      </c>
      <c r="N3073" t="s">
        <v>3747</v>
      </c>
      <c r="O3073" t="s">
        <v>428</v>
      </c>
      <c r="Q3073" s="196">
        <v>3599</v>
      </c>
      <c r="S3073" t="s">
        <v>3342</v>
      </c>
      <c r="T3073" t="s">
        <v>3557</v>
      </c>
      <c r="U3073" s="198">
        <v>3.56</v>
      </c>
      <c r="V3073" t="s">
        <v>3508</v>
      </c>
      <c r="W3073" t="s">
        <v>2498</v>
      </c>
      <c r="X3073" t="s">
        <v>2499</v>
      </c>
      <c r="Y3073" t="s">
        <v>2469</v>
      </c>
      <c r="Z3073" t="s">
        <v>2995</v>
      </c>
      <c r="AA3073">
        <v>837639</v>
      </c>
      <c r="AB3073" s="195">
        <v>37050.875011574099</v>
      </c>
      <c r="AC3073" s="195">
        <v>37050.875011574099</v>
      </c>
    </row>
    <row r="3074" spans="1:29" x14ac:dyDescent="0.25">
      <c r="A3074" s="43" t="str">
        <f t="shared" si="236"/>
        <v>US Natural Gas Financial</v>
      </c>
      <c r="B3074" s="43" t="str">
        <f t="shared" si="237"/>
        <v>US</v>
      </c>
      <c r="C3074" s="43" t="str">
        <f t="shared" si="238"/>
        <v>Natural Gas</v>
      </c>
      <c r="D3074" s="43" t="str">
        <f t="shared" si="239"/>
        <v>Financial</v>
      </c>
      <c r="E3074" s="43">
        <f>IF(VLOOKUP(S3074,'DD-Lookup'!$J$6:$L$50,3,FALSE)="Monthly",(YEAR(AC3074)-YEAR(AB3074))*12+MONTH(AC3074)-MONTH(AB3074)+1,(AC3074-AB3074+1))</f>
        <v>30</v>
      </c>
      <c r="F3074" s="210">
        <f t="shared" si="240"/>
        <v>150000</v>
      </c>
      <c r="G3074" s="199">
        <v>1355473</v>
      </c>
      <c r="H3074" s="195">
        <v>37049.388611111099</v>
      </c>
      <c r="I3074" t="s">
        <v>2507</v>
      </c>
      <c r="M3074" t="s">
        <v>3341</v>
      </c>
      <c r="N3074" t="s">
        <v>2476</v>
      </c>
      <c r="O3074" t="s">
        <v>502</v>
      </c>
      <c r="Q3074" s="196">
        <v>5000</v>
      </c>
      <c r="S3074" t="s">
        <v>3342</v>
      </c>
      <c r="T3074" t="s">
        <v>3557</v>
      </c>
      <c r="U3074" s="198">
        <v>-1.28</v>
      </c>
      <c r="V3074" t="s">
        <v>1734</v>
      </c>
      <c r="W3074" t="s">
        <v>481</v>
      </c>
      <c r="X3074" t="s">
        <v>482</v>
      </c>
      <c r="Y3074" t="s">
        <v>3575</v>
      </c>
      <c r="Z3074" t="s">
        <v>2995</v>
      </c>
      <c r="AA3074" t="s">
        <v>970</v>
      </c>
      <c r="AB3074" s="195">
        <v>37135.875011574099</v>
      </c>
      <c r="AC3074" s="195">
        <v>37164.875011574099</v>
      </c>
    </row>
    <row r="3075" spans="1:29" x14ac:dyDescent="0.25">
      <c r="A3075" s="43" t="str">
        <f t="shared" si="236"/>
        <v>US Natural Gas Physical</v>
      </c>
      <c r="B3075" s="43" t="str">
        <f t="shared" si="237"/>
        <v>US</v>
      </c>
      <c r="C3075" s="43" t="str">
        <f t="shared" si="238"/>
        <v>Natural Gas</v>
      </c>
      <c r="D3075" s="43" t="str">
        <f t="shared" si="239"/>
        <v>Physical</v>
      </c>
      <c r="E3075" s="43">
        <f>IF(VLOOKUP(S3075,'DD-Lookup'!$J$6:$L$50,3,FALSE)="Monthly",(YEAR(AC3075)-YEAR(AB3075))*12+MONTH(AC3075)-MONTH(AB3075)+1,(AC3075-AB3075+1))</f>
        <v>1</v>
      </c>
      <c r="F3075" s="210">
        <f t="shared" si="240"/>
        <v>10000</v>
      </c>
      <c r="G3075" s="199">
        <v>1355474</v>
      </c>
      <c r="H3075" s="195">
        <v>37049.388726851903</v>
      </c>
      <c r="I3075" t="s">
        <v>3360</v>
      </c>
      <c r="M3075" t="s">
        <v>3341</v>
      </c>
      <c r="N3075" t="s">
        <v>3747</v>
      </c>
      <c r="O3075" t="s">
        <v>468</v>
      </c>
      <c r="Q3075" s="196">
        <v>10000</v>
      </c>
      <c r="S3075" t="s">
        <v>3342</v>
      </c>
      <c r="T3075" t="s">
        <v>3557</v>
      </c>
      <c r="U3075" s="198">
        <v>3.15</v>
      </c>
      <c r="V3075" t="s">
        <v>2292</v>
      </c>
      <c r="W3075" t="s">
        <v>3091</v>
      </c>
      <c r="X3075" t="s">
        <v>3092</v>
      </c>
      <c r="Y3075" t="s">
        <v>2469</v>
      </c>
      <c r="Z3075" t="s">
        <v>2995</v>
      </c>
      <c r="AA3075">
        <v>837640</v>
      </c>
      <c r="AB3075" s="195">
        <v>37050.875011574099</v>
      </c>
      <c r="AC3075" s="195">
        <v>37050.875011574099</v>
      </c>
    </row>
    <row r="3076" spans="1:29" x14ac:dyDescent="0.25">
      <c r="A3076" s="43" t="str">
        <f t="shared" si="236"/>
        <v>US Natural Gas Physical</v>
      </c>
      <c r="B3076" s="43" t="str">
        <f t="shared" si="237"/>
        <v>US</v>
      </c>
      <c r="C3076" s="43" t="str">
        <f t="shared" si="238"/>
        <v>Natural Gas</v>
      </c>
      <c r="D3076" s="43" t="str">
        <f t="shared" si="239"/>
        <v>Physical</v>
      </c>
      <c r="E3076" s="43">
        <f>IF(VLOOKUP(S3076,'DD-Lookup'!$J$6:$L$50,3,FALSE)="Monthly",(YEAR(AC3076)-YEAR(AB3076))*12+MONTH(AC3076)-MONTH(AB3076)+1,(AC3076-AB3076+1))</f>
        <v>1</v>
      </c>
      <c r="F3076" s="210">
        <f t="shared" si="240"/>
        <v>900</v>
      </c>
      <c r="G3076" s="199">
        <v>1355475</v>
      </c>
      <c r="H3076" s="195">
        <v>37049.388726851903</v>
      </c>
      <c r="I3076" t="s">
        <v>2394</v>
      </c>
      <c r="M3076" t="s">
        <v>3341</v>
      </c>
      <c r="N3076" t="s">
        <v>3747</v>
      </c>
      <c r="O3076" t="s">
        <v>379</v>
      </c>
      <c r="Q3076" s="196">
        <v>900</v>
      </c>
      <c r="S3076" t="s">
        <v>3342</v>
      </c>
      <c r="T3076" t="s">
        <v>3557</v>
      </c>
      <c r="U3076" s="198">
        <v>3.7149999999999999</v>
      </c>
      <c r="V3076" t="s">
        <v>3852</v>
      </c>
      <c r="W3076" t="s">
        <v>2467</v>
      </c>
      <c r="X3076" t="s">
        <v>2468</v>
      </c>
      <c r="Y3076" t="s">
        <v>2469</v>
      </c>
      <c r="Z3076" t="s">
        <v>2995</v>
      </c>
      <c r="AA3076">
        <v>837641</v>
      </c>
      <c r="AB3076" s="195">
        <v>37050.875011574099</v>
      </c>
      <c r="AC3076" s="195">
        <v>37050.875011574099</v>
      </c>
    </row>
    <row r="3077" spans="1:29" x14ac:dyDescent="0.25">
      <c r="A3077" s="43" t="str">
        <f t="shared" si="236"/>
        <v>US Natural Gas Physical</v>
      </c>
      <c r="B3077" s="43" t="str">
        <f t="shared" si="237"/>
        <v>US</v>
      </c>
      <c r="C3077" s="43" t="str">
        <f t="shared" si="238"/>
        <v>Natural Gas</v>
      </c>
      <c r="D3077" s="43" t="str">
        <f t="shared" si="239"/>
        <v>Physical</v>
      </c>
      <c r="E3077" s="43">
        <f>IF(VLOOKUP(S3077,'DD-Lookup'!$J$6:$L$50,3,FALSE)="Monthly",(YEAR(AC3077)-YEAR(AB3077))*12+MONTH(AC3077)-MONTH(AB3077)+1,(AC3077-AB3077+1))</f>
        <v>1</v>
      </c>
      <c r="F3077" s="210">
        <f t="shared" si="240"/>
        <v>802</v>
      </c>
      <c r="G3077" s="199">
        <v>1355476</v>
      </c>
      <c r="H3077" s="195">
        <v>37049.3887384259</v>
      </c>
      <c r="I3077" t="s">
        <v>2254</v>
      </c>
      <c r="M3077" t="s">
        <v>3341</v>
      </c>
      <c r="N3077" t="s">
        <v>3747</v>
      </c>
      <c r="O3077" t="s">
        <v>379</v>
      </c>
      <c r="Q3077" s="196">
        <v>802</v>
      </c>
      <c r="S3077" t="s">
        <v>3342</v>
      </c>
      <c r="T3077" t="s">
        <v>3557</v>
      </c>
      <c r="U3077" s="198">
        <v>3.7149999999999999</v>
      </c>
      <c r="V3077" t="s">
        <v>2489</v>
      </c>
      <c r="W3077" t="s">
        <v>2467</v>
      </c>
      <c r="X3077" t="s">
        <v>2468</v>
      </c>
      <c r="Y3077" t="s">
        <v>2469</v>
      </c>
      <c r="Z3077" t="s">
        <v>2995</v>
      </c>
      <c r="AA3077">
        <v>837642</v>
      </c>
      <c r="AB3077" s="195">
        <v>37050.875011574099</v>
      </c>
      <c r="AC3077" s="195">
        <v>37050.875011574099</v>
      </c>
    </row>
    <row r="3078" spans="1:29" x14ac:dyDescent="0.25">
      <c r="A3078" s="43" t="str">
        <f t="shared" si="236"/>
        <v>US Power Physical</v>
      </c>
      <c r="B3078" s="43" t="str">
        <f t="shared" si="237"/>
        <v>US</v>
      </c>
      <c r="C3078" s="43" t="str">
        <f t="shared" si="238"/>
        <v>Power</v>
      </c>
      <c r="D3078" s="43" t="str">
        <f t="shared" si="239"/>
        <v>Physical</v>
      </c>
      <c r="E3078" s="43">
        <f>IF(VLOOKUP(S3078,'DD-Lookup'!$J$6:$L$50,3,FALSE)="Monthly",(YEAR(AC3078)-YEAR(AB3078))*12+MONTH(AC3078)-MONTH(AB3078)+1,(AC3078-AB3078+1))</f>
        <v>5</v>
      </c>
      <c r="F3078" s="210">
        <f t="shared" si="240"/>
        <v>250</v>
      </c>
      <c r="G3078" s="199">
        <v>1355479</v>
      </c>
      <c r="H3078" s="195">
        <v>37049.388761574097</v>
      </c>
      <c r="I3078" t="s">
        <v>3375</v>
      </c>
      <c r="M3078" t="s">
        <v>2766</v>
      </c>
      <c r="N3078" t="s">
        <v>3361</v>
      </c>
      <c r="O3078" t="s">
        <v>3307</v>
      </c>
      <c r="P3078" s="196">
        <v>50</v>
      </c>
      <c r="S3078" t="s">
        <v>3340</v>
      </c>
      <c r="T3078" t="s">
        <v>3557</v>
      </c>
      <c r="U3078" s="198">
        <v>44.25</v>
      </c>
      <c r="V3078" t="s">
        <v>2663</v>
      </c>
      <c r="W3078" t="s">
        <v>3376</v>
      </c>
      <c r="X3078" t="s">
        <v>3377</v>
      </c>
      <c r="Y3078" t="s">
        <v>2662</v>
      </c>
      <c r="Z3078" t="s">
        <v>2990</v>
      </c>
      <c r="AA3078">
        <v>636968.1</v>
      </c>
      <c r="AB3078" s="195">
        <v>37053.875011574099</v>
      </c>
      <c r="AC3078" s="195">
        <v>37057.875011574099</v>
      </c>
    </row>
    <row r="3079" spans="1:29" x14ac:dyDescent="0.25">
      <c r="A3079" s="43" t="str">
        <f t="shared" si="236"/>
        <v>US Natural Gas Physical</v>
      </c>
      <c r="B3079" s="43" t="str">
        <f t="shared" si="237"/>
        <v>US</v>
      </c>
      <c r="C3079" s="43" t="str">
        <f t="shared" si="238"/>
        <v>Natural Gas</v>
      </c>
      <c r="D3079" s="43" t="str">
        <f t="shared" si="239"/>
        <v>Physical</v>
      </c>
      <c r="E3079" s="43">
        <f>IF(VLOOKUP(S3079,'DD-Lookup'!$J$6:$L$50,3,FALSE)="Monthly",(YEAR(AC3079)-YEAR(AB3079))*12+MONTH(AC3079)-MONTH(AB3079)+1,(AC3079-AB3079+1))</f>
        <v>1</v>
      </c>
      <c r="F3079" s="210">
        <f t="shared" si="240"/>
        <v>5000</v>
      </c>
      <c r="G3079" s="199">
        <v>1355477</v>
      </c>
      <c r="H3079" s="195">
        <v>37049.388761574097</v>
      </c>
      <c r="I3079" t="s">
        <v>2527</v>
      </c>
      <c r="M3079" t="s">
        <v>3341</v>
      </c>
      <c r="N3079" t="s">
        <v>3747</v>
      </c>
      <c r="O3079" t="s">
        <v>1633</v>
      </c>
      <c r="P3079" s="196">
        <v>5000</v>
      </c>
      <c r="S3079" t="s">
        <v>3342</v>
      </c>
      <c r="T3079" t="s">
        <v>3557</v>
      </c>
      <c r="U3079" s="198">
        <v>3.5</v>
      </c>
      <c r="V3079" t="s">
        <v>2174</v>
      </c>
      <c r="W3079" t="s">
        <v>2181</v>
      </c>
      <c r="X3079" t="s">
        <v>3093</v>
      </c>
      <c r="Y3079" t="s">
        <v>2469</v>
      </c>
      <c r="Z3079" t="s">
        <v>2995</v>
      </c>
      <c r="AA3079">
        <v>837643</v>
      </c>
      <c r="AB3079" s="195">
        <v>37050.875011574099</v>
      </c>
      <c r="AC3079" s="195">
        <v>37050.875011574099</v>
      </c>
    </row>
    <row r="3080" spans="1:29" x14ac:dyDescent="0.25">
      <c r="A3080" s="43" t="str">
        <f t="shared" si="236"/>
        <v>US Natural Gas Physical</v>
      </c>
      <c r="B3080" s="43" t="str">
        <f t="shared" si="237"/>
        <v>US</v>
      </c>
      <c r="C3080" s="43" t="str">
        <f t="shared" si="238"/>
        <v>Natural Gas</v>
      </c>
      <c r="D3080" s="43" t="str">
        <f t="shared" si="239"/>
        <v>Physical</v>
      </c>
      <c r="E3080" s="43">
        <f>IF(VLOOKUP(S3080,'DD-Lookup'!$J$6:$L$50,3,FALSE)="Monthly",(YEAR(AC3080)-YEAR(AB3080))*12+MONTH(AC3080)-MONTH(AB3080)+1,(AC3080-AB3080+1))</f>
        <v>1</v>
      </c>
      <c r="F3080" s="210">
        <f t="shared" si="240"/>
        <v>10000</v>
      </c>
      <c r="G3080" s="199">
        <v>1355478</v>
      </c>
      <c r="H3080" s="195">
        <v>37049.388761574097</v>
      </c>
      <c r="I3080" t="s">
        <v>2288</v>
      </c>
      <c r="M3080" t="s">
        <v>3341</v>
      </c>
      <c r="N3080" t="s">
        <v>3747</v>
      </c>
      <c r="O3080" t="s">
        <v>472</v>
      </c>
      <c r="P3080" s="196">
        <v>10000</v>
      </c>
      <c r="S3080" t="s">
        <v>3342</v>
      </c>
      <c r="T3080" t="s">
        <v>3557</v>
      </c>
      <c r="U3080" s="198">
        <v>2.4500000000000002</v>
      </c>
      <c r="V3080" t="s">
        <v>3904</v>
      </c>
      <c r="W3080" t="s">
        <v>3147</v>
      </c>
      <c r="X3080" t="s">
        <v>3092</v>
      </c>
      <c r="Y3080" t="s">
        <v>2469</v>
      </c>
      <c r="Z3080" t="s">
        <v>2995</v>
      </c>
      <c r="AA3080">
        <v>837646</v>
      </c>
      <c r="AB3080" s="195">
        <v>37050.875011574099</v>
      </c>
      <c r="AC3080" s="195">
        <v>37050.875011574099</v>
      </c>
    </row>
    <row r="3081" spans="1:29" x14ac:dyDescent="0.25">
      <c r="A3081" s="43" t="str">
        <f t="shared" si="236"/>
        <v>US Natural Gas Physical</v>
      </c>
      <c r="B3081" s="43" t="str">
        <f t="shared" si="237"/>
        <v>US</v>
      </c>
      <c r="C3081" s="43" t="str">
        <f t="shared" si="238"/>
        <v>Natural Gas</v>
      </c>
      <c r="D3081" s="43" t="str">
        <f t="shared" si="239"/>
        <v>Physical</v>
      </c>
      <c r="E3081" s="43">
        <f>IF(VLOOKUP(S3081,'DD-Lookup'!$J$6:$L$50,3,FALSE)="Monthly",(YEAR(AC3081)-YEAR(AB3081))*12+MONTH(AC3081)-MONTH(AB3081)+1,(AC3081-AB3081+1))</f>
        <v>1</v>
      </c>
      <c r="F3081" s="210">
        <f t="shared" si="240"/>
        <v>35000</v>
      </c>
      <c r="G3081" s="199">
        <v>1355480</v>
      </c>
      <c r="H3081" s="195">
        <v>37049.388773148101</v>
      </c>
      <c r="I3081" t="s">
        <v>3443</v>
      </c>
      <c r="M3081" t="s">
        <v>3341</v>
      </c>
      <c r="N3081" t="s">
        <v>3747</v>
      </c>
      <c r="O3081" t="s">
        <v>379</v>
      </c>
      <c r="P3081" s="196">
        <v>35000</v>
      </c>
      <c r="S3081" t="s">
        <v>3342</v>
      </c>
      <c r="T3081" t="s">
        <v>3557</v>
      </c>
      <c r="U3081" s="198">
        <v>3.7050000000000001</v>
      </c>
      <c r="V3081" t="s">
        <v>2346</v>
      </c>
      <c r="W3081" t="s">
        <v>2467</v>
      </c>
      <c r="X3081" t="s">
        <v>2468</v>
      </c>
      <c r="Y3081" t="s">
        <v>2469</v>
      </c>
      <c r="Z3081" t="s">
        <v>2995</v>
      </c>
      <c r="AA3081">
        <v>837644</v>
      </c>
      <c r="AB3081" s="195">
        <v>37050.875011574099</v>
      </c>
      <c r="AC3081" s="195">
        <v>37050.875011574099</v>
      </c>
    </row>
    <row r="3082" spans="1:29" x14ac:dyDescent="0.25">
      <c r="A3082" s="43" t="str">
        <f t="shared" si="236"/>
        <v>US Natural Gas Physical</v>
      </c>
      <c r="B3082" s="43" t="str">
        <f t="shared" si="237"/>
        <v>US</v>
      </c>
      <c r="C3082" s="43" t="str">
        <f t="shared" si="238"/>
        <v>Natural Gas</v>
      </c>
      <c r="D3082" s="43" t="str">
        <f t="shared" si="239"/>
        <v>Physical</v>
      </c>
      <c r="E3082" s="43">
        <f>IF(VLOOKUP(S3082,'DD-Lookup'!$J$6:$L$50,3,FALSE)="Monthly",(YEAR(AC3082)-YEAR(AB3082))*12+MONTH(AC3082)-MONTH(AB3082)+1,(AC3082-AB3082+1))</f>
        <v>1</v>
      </c>
      <c r="F3082" s="210">
        <f t="shared" si="240"/>
        <v>1208</v>
      </c>
      <c r="G3082" s="199">
        <v>1355481</v>
      </c>
      <c r="H3082" s="195">
        <v>37049.388773148101</v>
      </c>
      <c r="I3082" t="s">
        <v>2187</v>
      </c>
      <c r="M3082" t="s">
        <v>3341</v>
      </c>
      <c r="N3082" t="s">
        <v>3747</v>
      </c>
      <c r="O3082" t="s">
        <v>395</v>
      </c>
      <c r="Q3082" s="196">
        <v>1208</v>
      </c>
      <c r="S3082" t="s">
        <v>3342</v>
      </c>
      <c r="T3082" t="s">
        <v>3557</v>
      </c>
      <c r="U3082" s="198">
        <v>3.585</v>
      </c>
      <c r="V3082" t="s">
        <v>2188</v>
      </c>
      <c r="W3082" t="s">
        <v>2498</v>
      </c>
      <c r="X3082" t="s">
        <v>2499</v>
      </c>
      <c r="Y3082" t="s">
        <v>2469</v>
      </c>
      <c r="Z3082" t="s">
        <v>2995</v>
      </c>
      <c r="AA3082">
        <v>837645</v>
      </c>
      <c r="AB3082" s="195">
        <v>37050.875011574099</v>
      </c>
      <c r="AC3082" s="195">
        <v>37050.875011574099</v>
      </c>
    </row>
    <row r="3083" spans="1:29" x14ac:dyDescent="0.25">
      <c r="A3083" s="43" t="str">
        <f t="shared" ref="A3083:A3146" si="241">B3083&amp;" "&amp;C3083&amp;" "&amp;D3083</f>
        <v>US Natural Gas Financial</v>
      </c>
      <c r="B3083" s="43" t="str">
        <f t="shared" ref="B3083:B3146" si="242">IF((LEFT(N3083,2)="US"),"US","")</f>
        <v>US</v>
      </c>
      <c r="C3083" s="43" t="str">
        <f t="shared" ref="C3083:C3146" si="243">M3083</f>
        <v>Natural Gas</v>
      </c>
      <c r="D3083" s="43" t="str">
        <f t="shared" ref="D3083:D3146" si="244">IF(ISNUMBER(FIND("Phy",N3083))=TRUE,"Physical","Financial")</f>
        <v>Financial</v>
      </c>
      <c r="E3083" s="43">
        <f>IF(VLOOKUP(S3083,'DD-Lookup'!$J$6:$L$50,3,FALSE)="Monthly",(YEAR(AC3083)-YEAR(AB3083))*12+MONTH(AC3083)-MONTH(AB3083)+1,(AC3083-AB3083+1))</f>
        <v>31</v>
      </c>
      <c r="F3083" s="210">
        <f t="shared" ref="F3083:F3146" si="245">E3083*SUM(P3083:Q3083)</f>
        <v>155000</v>
      </c>
      <c r="G3083" s="199">
        <v>1355483</v>
      </c>
      <c r="H3083" s="195">
        <v>37049.388784722199</v>
      </c>
      <c r="I3083" t="s">
        <v>2244</v>
      </c>
      <c r="M3083" t="s">
        <v>3341</v>
      </c>
      <c r="N3083" t="s">
        <v>2281</v>
      </c>
      <c r="O3083" t="s">
        <v>2290</v>
      </c>
      <c r="P3083" s="196">
        <v>5000</v>
      </c>
      <c r="S3083" t="s">
        <v>3342</v>
      </c>
      <c r="T3083" t="s">
        <v>3557</v>
      </c>
      <c r="U3083" s="198">
        <v>3.87</v>
      </c>
      <c r="V3083" t="s">
        <v>3892</v>
      </c>
      <c r="W3083" t="s">
        <v>2853</v>
      </c>
      <c r="X3083" t="s">
        <v>2282</v>
      </c>
      <c r="Y3083" t="s">
        <v>3575</v>
      </c>
      <c r="Z3083" t="s">
        <v>2995</v>
      </c>
      <c r="AA3083" t="s">
        <v>971</v>
      </c>
      <c r="AB3083" s="195">
        <v>37104.875</v>
      </c>
      <c r="AC3083" s="195">
        <v>37134.875</v>
      </c>
    </row>
    <row r="3084" spans="1:29" x14ac:dyDescent="0.25">
      <c r="A3084" s="43" t="str">
        <f t="shared" si="241"/>
        <v>US Natural Gas Financial</v>
      </c>
      <c r="B3084" s="43" t="str">
        <f t="shared" si="242"/>
        <v>US</v>
      </c>
      <c r="C3084" s="43" t="str">
        <f t="shared" si="243"/>
        <v>Natural Gas</v>
      </c>
      <c r="D3084" s="43" t="str">
        <f t="shared" si="244"/>
        <v>Financial</v>
      </c>
      <c r="E3084" s="43">
        <f>IF(VLOOKUP(S3084,'DD-Lookup'!$J$6:$L$50,3,FALSE)="Monthly",(YEAR(AC3084)-YEAR(AB3084))*12+MONTH(AC3084)-MONTH(AB3084)+1,(AC3084-AB3084+1))</f>
        <v>23</v>
      </c>
      <c r="F3084" s="210">
        <f t="shared" si="245"/>
        <v>115000</v>
      </c>
      <c r="G3084" s="199">
        <v>1355482</v>
      </c>
      <c r="H3084" s="195">
        <v>37049.388784722199</v>
      </c>
      <c r="I3084" t="s">
        <v>3482</v>
      </c>
      <c r="M3084" t="s">
        <v>3341</v>
      </c>
      <c r="N3084" t="s">
        <v>2281</v>
      </c>
      <c r="O3084" t="s">
        <v>2702</v>
      </c>
      <c r="P3084" s="196">
        <v>5000</v>
      </c>
      <c r="S3084" t="s">
        <v>3342</v>
      </c>
      <c r="T3084" t="s">
        <v>3557</v>
      </c>
      <c r="U3084" s="198">
        <v>2.41</v>
      </c>
      <c r="V3084" t="s">
        <v>4155</v>
      </c>
      <c r="W3084" t="s">
        <v>3099</v>
      </c>
      <c r="X3084" t="s">
        <v>811</v>
      </c>
      <c r="Y3084" t="s">
        <v>3575</v>
      </c>
      <c r="Z3084" t="s">
        <v>2995</v>
      </c>
      <c r="AA3084" t="s">
        <v>972</v>
      </c>
      <c r="AB3084" s="195">
        <v>37050.875011574099</v>
      </c>
      <c r="AC3084" s="195">
        <v>37072.875011574099</v>
      </c>
    </row>
    <row r="3085" spans="1:29" x14ac:dyDescent="0.25">
      <c r="A3085" s="43" t="str">
        <f t="shared" si="241"/>
        <v xml:space="preserve"> Natural Gas Physical</v>
      </c>
      <c r="B3085" s="43" t="str">
        <f t="shared" si="242"/>
        <v/>
      </c>
      <c r="C3085" s="43" t="str">
        <f t="shared" si="243"/>
        <v>Natural Gas</v>
      </c>
      <c r="D3085" s="43" t="str">
        <f t="shared" si="244"/>
        <v>Physical</v>
      </c>
      <c r="E3085" s="43">
        <f>IF(VLOOKUP(S3085,'DD-Lookup'!$J$6:$L$50,3,FALSE)="Monthly",(YEAR(AC3085)-YEAR(AB3085))*12+MONTH(AC3085)-MONTH(AB3085)+1,(AC3085-AB3085+1))</f>
        <v>1</v>
      </c>
      <c r="F3085" s="210">
        <f t="shared" si="245"/>
        <v>5000</v>
      </c>
      <c r="G3085" s="199">
        <v>1355485</v>
      </c>
      <c r="H3085" s="195">
        <v>37049.388819444401</v>
      </c>
      <c r="I3085" t="s">
        <v>2440</v>
      </c>
      <c r="M3085" t="s">
        <v>3341</v>
      </c>
      <c r="N3085" t="s">
        <v>3104</v>
      </c>
      <c r="O3085" t="s">
        <v>688</v>
      </c>
      <c r="Q3085" s="196">
        <v>5000</v>
      </c>
      <c r="S3085" t="s">
        <v>3342</v>
      </c>
      <c r="T3085" t="s">
        <v>3557</v>
      </c>
      <c r="U3085" s="198">
        <v>2.93</v>
      </c>
      <c r="V3085" t="s">
        <v>973</v>
      </c>
      <c r="W3085" t="s">
        <v>1770</v>
      </c>
      <c r="X3085" t="s">
        <v>3726</v>
      </c>
      <c r="Y3085" t="s">
        <v>2469</v>
      </c>
      <c r="Z3085" t="s">
        <v>2996</v>
      </c>
      <c r="AA3085">
        <v>837647</v>
      </c>
      <c r="AB3085" s="195">
        <v>37050.875011574099</v>
      </c>
      <c r="AC3085" s="195">
        <v>37050.875011574099</v>
      </c>
    </row>
    <row r="3086" spans="1:29" x14ac:dyDescent="0.25">
      <c r="A3086" s="43" t="str">
        <f t="shared" si="241"/>
        <v>US Natural Gas Physical</v>
      </c>
      <c r="B3086" s="43" t="str">
        <f t="shared" si="242"/>
        <v>US</v>
      </c>
      <c r="C3086" s="43" t="str">
        <f t="shared" si="243"/>
        <v>Natural Gas</v>
      </c>
      <c r="D3086" s="43" t="str">
        <f t="shared" si="244"/>
        <v>Physical</v>
      </c>
      <c r="E3086" s="43">
        <f>IF(VLOOKUP(S3086,'DD-Lookup'!$J$6:$L$50,3,FALSE)="Monthly",(YEAR(AC3086)-YEAR(AB3086))*12+MONTH(AC3086)-MONTH(AB3086)+1,(AC3086-AB3086+1))</f>
        <v>1</v>
      </c>
      <c r="F3086" s="210">
        <f t="shared" si="245"/>
        <v>10000</v>
      </c>
      <c r="G3086" s="199">
        <v>1355486</v>
      </c>
      <c r="H3086" s="195">
        <v>37049.388831018499</v>
      </c>
      <c r="I3086" t="s">
        <v>2483</v>
      </c>
      <c r="M3086" t="s">
        <v>3341</v>
      </c>
      <c r="N3086" t="s">
        <v>3747</v>
      </c>
      <c r="O3086" t="s">
        <v>472</v>
      </c>
      <c r="P3086" s="196">
        <v>10000</v>
      </c>
      <c r="S3086" t="s">
        <v>3342</v>
      </c>
      <c r="T3086" t="s">
        <v>3557</v>
      </c>
      <c r="U3086" s="198">
        <v>2.4249999999999998</v>
      </c>
      <c r="V3086" t="s">
        <v>2401</v>
      </c>
      <c r="W3086" t="s">
        <v>3147</v>
      </c>
      <c r="X3086" t="s">
        <v>3092</v>
      </c>
      <c r="Y3086" t="s">
        <v>2469</v>
      </c>
      <c r="Z3086" t="s">
        <v>2995</v>
      </c>
      <c r="AA3086">
        <v>837649</v>
      </c>
      <c r="AB3086" s="195">
        <v>37050.875011574099</v>
      </c>
      <c r="AC3086" s="195">
        <v>37050.875011574099</v>
      </c>
    </row>
    <row r="3087" spans="1:29" x14ac:dyDescent="0.25">
      <c r="A3087" s="43" t="str">
        <f t="shared" si="241"/>
        <v>US Crude Financial</v>
      </c>
      <c r="B3087" s="43" t="str">
        <f t="shared" si="242"/>
        <v>US</v>
      </c>
      <c r="C3087" s="43" t="str">
        <f t="shared" si="243"/>
        <v>Crude</v>
      </c>
      <c r="D3087" s="43" t="str">
        <f t="shared" si="244"/>
        <v>Financial</v>
      </c>
      <c r="E3087" s="43">
        <f>IF(VLOOKUP(S3087,'DD-Lookup'!$J$6:$L$50,3,FALSE)="Monthly",(YEAR(AC3087)-YEAR(AB3087))*12+MONTH(AC3087)-MONTH(AB3087)+1,(AC3087-AB3087+1))</f>
        <v>1</v>
      </c>
      <c r="F3087" s="210">
        <f t="shared" si="245"/>
        <v>50000</v>
      </c>
      <c r="G3087" s="199">
        <v>1355487</v>
      </c>
      <c r="H3087" s="195">
        <v>37049.388842592598</v>
      </c>
      <c r="I3087" t="s">
        <v>2652</v>
      </c>
      <c r="M3087" t="s">
        <v>3437</v>
      </c>
      <c r="N3087" t="s">
        <v>2653</v>
      </c>
      <c r="O3087" t="s">
        <v>3359</v>
      </c>
      <c r="Q3087" s="196">
        <v>50000</v>
      </c>
      <c r="S3087" t="s">
        <v>3347</v>
      </c>
      <c r="T3087" t="s">
        <v>3557</v>
      </c>
      <c r="U3087" s="198">
        <v>27.86</v>
      </c>
      <c r="V3087" t="s">
        <v>2654</v>
      </c>
      <c r="W3087" t="s">
        <v>2655</v>
      </c>
      <c r="X3087" t="s">
        <v>2656</v>
      </c>
      <c r="Y3087" t="s">
        <v>2778</v>
      </c>
      <c r="Z3087" t="s">
        <v>2995</v>
      </c>
      <c r="AA3087">
        <v>115509</v>
      </c>
      <c r="AB3087" s="195">
        <v>37073</v>
      </c>
      <c r="AC3087" s="195">
        <v>37103</v>
      </c>
    </row>
    <row r="3088" spans="1:29" x14ac:dyDescent="0.25">
      <c r="A3088" s="43" t="str">
        <f t="shared" si="241"/>
        <v>US Natural Gas Physical</v>
      </c>
      <c r="B3088" s="43" t="str">
        <f t="shared" si="242"/>
        <v>US</v>
      </c>
      <c r="C3088" s="43" t="str">
        <f t="shared" si="243"/>
        <v>Natural Gas</v>
      </c>
      <c r="D3088" s="43" t="str">
        <f t="shared" si="244"/>
        <v>Physical</v>
      </c>
      <c r="E3088" s="43">
        <f>IF(VLOOKUP(S3088,'DD-Lookup'!$J$6:$L$50,3,FALSE)="Monthly",(YEAR(AC3088)-YEAR(AB3088))*12+MONTH(AC3088)-MONTH(AB3088)+1,(AC3088-AB3088+1))</f>
        <v>1</v>
      </c>
      <c r="F3088" s="210">
        <f t="shared" si="245"/>
        <v>10000</v>
      </c>
      <c r="G3088" s="199">
        <v>1355491</v>
      </c>
      <c r="H3088" s="195">
        <v>37049.388888888898</v>
      </c>
      <c r="I3088" t="s">
        <v>3375</v>
      </c>
      <c r="M3088" t="s">
        <v>3341</v>
      </c>
      <c r="N3088" t="s">
        <v>3747</v>
      </c>
      <c r="O3088" t="s">
        <v>472</v>
      </c>
      <c r="Q3088" s="196">
        <v>10000</v>
      </c>
      <c r="S3088" t="s">
        <v>3342</v>
      </c>
      <c r="T3088" t="s">
        <v>3557</v>
      </c>
      <c r="U3088" s="198">
        <v>2.4249999999999998</v>
      </c>
      <c r="V3088" t="s">
        <v>2167</v>
      </c>
      <c r="W3088" t="s">
        <v>3147</v>
      </c>
      <c r="X3088" t="s">
        <v>3092</v>
      </c>
      <c r="Y3088" t="s">
        <v>2469</v>
      </c>
      <c r="Z3088" t="s">
        <v>2995</v>
      </c>
      <c r="AA3088">
        <v>837651</v>
      </c>
      <c r="AB3088" s="195">
        <v>37050.875011574099</v>
      </c>
      <c r="AC3088" s="195">
        <v>37050.875011574099</v>
      </c>
    </row>
    <row r="3089" spans="1:29" x14ac:dyDescent="0.25">
      <c r="A3089" s="43" t="str">
        <f t="shared" si="241"/>
        <v>US Natural Gas Physical</v>
      </c>
      <c r="B3089" s="43" t="str">
        <f t="shared" si="242"/>
        <v>US</v>
      </c>
      <c r="C3089" s="43" t="str">
        <f t="shared" si="243"/>
        <v>Natural Gas</v>
      </c>
      <c r="D3089" s="43" t="str">
        <f t="shared" si="244"/>
        <v>Physical</v>
      </c>
      <c r="E3089" s="43">
        <f>IF(VLOOKUP(S3089,'DD-Lookup'!$J$6:$L$50,3,FALSE)="Monthly",(YEAR(AC3089)-YEAR(AB3089))*12+MONTH(AC3089)-MONTH(AB3089)+1,(AC3089-AB3089+1))</f>
        <v>1</v>
      </c>
      <c r="F3089" s="210">
        <f t="shared" si="245"/>
        <v>5000</v>
      </c>
      <c r="G3089" s="199">
        <v>1355489</v>
      </c>
      <c r="H3089" s="195">
        <v>37049.388888888898</v>
      </c>
      <c r="I3089" t="s">
        <v>2527</v>
      </c>
      <c r="M3089" t="s">
        <v>3341</v>
      </c>
      <c r="N3089" t="s">
        <v>3747</v>
      </c>
      <c r="O3089" t="s">
        <v>1633</v>
      </c>
      <c r="P3089" s="196">
        <v>5000</v>
      </c>
      <c r="S3089" t="s">
        <v>3342</v>
      </c>
      <c r="T3089" t="s">
        <v>3557</v>
      </c>
      <c r="U3089" s="198">
        <v>3.4950000000000001</v>
      </c>
      <c r="V3089" t="s">
        <v>2174</v>
      </c>
      <c r="W3089" t="s">
        <v>2181</v>
      </c>
      <c r="X3089" t="s">
        <v>3093</v>
      </c>
      <c r="Y3089" t="s">
        <v>2469</v>
      </c>
      <c r="Z3089" t="s">
        <v>2995</v>
      </c>
      <c r="AA3089">
        <v>837650</v>
      </c>
      <c r="AB3089" s="195">
        <v>37050.875011574099</v>
      </c>
      <c r="AC3089" s="195">
        <v>37050.875011574099</v>
      </c>
    </row>
    <row r="3090" spans="1:29" x14ac:dyDescent="0.25">
      <c r="A3090" s="43" t="str">
        <f t="shared" si="241"/>
        <v>US Power Physical</v>
      </c>
      <c r="B3090" s="43" t="str">
        <f t="shared" si="242"/>
        <v>US</v>
      </c>
      <c r="C3090" s="43" t="str">
        <f t="shared" si="243"/>
        <v>Power</v>
      </c>
      <c r="D3090" s="43" t="str">
        <f t="shared" si="244"/>
        <v>Physical</v>
      </c>
      <c r="E3090" s="43">
        <f>IF(VLOOKUP(S3090,'DD-Lookup'!$J$6:$L$50,3,FALSE)="Monthly",(YEAR(AC3090)-YEAR(AB3090))*12+MONTH(AC3090)-MONTH(AB3090)+1,(AC3090-AB3090+1))</f>
        <v>5</v>
      </c>
      <c r="F3090" s="210">
        <f t="shared" si="245"/>
        <v>250</v>
      </c>
      <c r="G3090" s="199">
        <v>1355492</v>
      </c>
      <c r="H3090" s="195">
        <v>37049.388912037</v>
      </c>
      <c r="I3090" t="s">
        <v>2650</v>
      </c>
      <c r="M3090" t="s">
        <v>2766</v>
      </c>
      <c r="N3090" t="s">
        <v>3361</v>
      </c>
      <c r="O3090" t="s">
        <v>2602</v>
      </c>
      <c r="P3090" s="196">
        <v>50</v>
      </c>
      <c r="S3090" t="s">
        <v>3340</v>
      </c>
      <c r="T3090" t="s">
        <v>3557</v>
      </c>
      <c r="U3090" s="198">
        <v>43.5</v>
      </c>
      <c r="V3090" t="s">
        <v>3133</v>
      </c>
      <c r="W3090" t="s">
        <v>3372</v>
      </c>
      <c r="X3090" t="s">
        <v>3362</v>
      </c>
      <c r="Y3090" t="s">
        <v>2662</v>
      </c>
      <c r="Z3090" t="s">
        <v>2990</v>
      </c>
      <c r="AA3090">
        <v>636970.1</v>
      </c>
      <c r="AB3090" s="195">
        <v>37053.875011574099</v>
      </c>
      <c r="AC3090" s="195">
        <v>37057.875011574099</v>
      </c>
    </row>
    <row r="3091" spans="1:29" x14ac:dyDescent="0.25">
      <c r="A3091" s="43" t="str">
        <f t="shared" si="241"/>
        <v>US Natural Gas Physical</v>
      </c>
      <c r="B3091" s="43" t="str">
        <f t="shared" si="242"/>
        <v>US</v>
      </c>
      <c r="C3091" s="43" t="str">
        <f t="shared" si="243"/>
        <v>Natural Gas</v>
      </c>
      <c r="D3091" s="43" t="str">
        <f t="shared" si="244"/>
        <v>Physical</v>
      </c>
      <c r="E3091" s="43">
        <f>IF(VLOOKUP(S3091,'DD-Lookup'!$J$6:$L$50,3,FALSE)="Monthly",(YEAR(AC3091)-YEAR(AB3091))*12+MONTH(AC3091)-MONTH(AB3091)+1,(AC3091-AB3091+1))</f>
        <v>23</v>
      </c>
      <c r="F3091" s="210">
        <f t="shared" si="245"/>
        <v>121900</v>
      </c>
      <c r="G3091" s="199">
        <v>1355495</v>
      </c>
      <c r="H3091" s="195">
        <v>37049.3889583333</v>
      </c>
      <c r="I3091" t="s">
        <v>2398</v>
      </c>
      <c r="M3091" t="s">
        <v>3341</v>
      </c>
      <c r="N3091" t="s">
        <v>3747</v>
      </c>
      <c r="O3091" t="s">
        <v>1625</v>
      </c>
      <c r="Q3091" s="196">
        <v>5300</v>
      </c>
      <c r="S3091" t="s">
        <v>3342</v>
      </c>
      <c r="T3091" t="s">
        <v>3557</v>
      </c>
      <c r="U3091" s="198">
        <v>3.6</v>
      </c>
      <c r="V3091" t="s">
        <v>974</v>
      </c>
      <c r="W3091" t="s">
        <v>2366</v>
      </c>
      <c r="X3091" t="s">
        <v>3093</v>
      </c>
      <c r="Y3091" t="s">
        <v>2469</v>
      </c>
      <c r="Z3091" t="s">
        <v>2995</v>
      </c>
      <c r="AA3091">
        <v>837655</v>
      </c>
      <c r="AB3091" s="195">
        <v>37050.875011574099</v>
      </c>
      <c r="AC3091" s="195">
        <v>37072.875011574099</v>
      </c>
    </row>
    <row r="3092" spans="1:29" x14ac:dyDescent="0.25">
      <c r="A3092" s="43" t="str">
        <f t="shared" si="241"/>
        <v xml:space="preserve"> Metals Financial</v>
      </c>
      <c r="B3092" s="43" t="str">
        <f t="shared" si="242"/>
        <v/>
      </c>
      <c r="C3092" s="43" t="str">
        <f t="shared" si="243"/>
        <v>Metals</v>
      </c>
      <c r="D3092" s="43" t="str">
        <f t="shared" si="244"/>
        <v>Financial</v>
      </c>
      <c r="E3092" s="43">
        <f>IF(VLOOKUP(S3092,'DD-Lookup'!$J$6:$L$50,3,FALSE)="Monthly",(YEAR(AC3092)-YEAR(AB3092))*12+MONTH(AC3092)-MONTH(AB3092)+1,(AC3092-AB3092+1))</f>
        <v>1</v>
      </c>
      <c r="F3092" s="210">
        <f t="shared" si="245"/>
        <v>15</v>
      </c>
      <c r="G3092" s="199">
        <v>1355497</v>
      </c>
      <c r="H3092" s="195">
        <v>37049.388969907399</v>
      </c>
      <c r="I3092" t="s">
        <v>3527</v>
      </c>
      <c r="M3092" t="s">
        <v>3346</v>
      </c>
      <c r="N3092" t="s">
        <v>3554</v>
      </c>
      <c r="O3092" t="s">
        <v>3555</v>
      </c>
      <c r="P3092" s="196">
        <v>15</v>
      </c>
      <c r="S3092" t="s">
        <v>3556</v>
      </c>
      <c r="T3092" t="s">
        <v>3557</v>
      </c>
      <c r="U3092" s="198">
        <v>1669</v>
      </c>
      <c r="V3092" t="s">
        <v>3813</v>
      </c>
      <c r="W3092" t="s">
        <v>3563</v>
      </c>
      <c r="X3092" t="s">
        <v>3559</v>
      </c>
      <c r="Y3092" t="s">
        <v>3560</v>
      </c>
      <c r="Z3092" t="s">
        <v>3561</v>
      </c>
      <c r="AA3092">
        <v>2173781</v>
      </c>
    </row>
    <row r="3093" spans="1:29" x14ac:dyDescent="0.25">
      <c r="A3093" s="43" t="str">
        <f t="shared" si="241"/>
        <v>US Power Physical</v>
      </c>
      <c r="B3093" s="43" t="str">
        <f t="shared" si="242"/>
        <v>US</v>
      </c>
      <c r="C3093" s="43" t="str">
        <f t="shared" si="243"/>
        <v>Power</v>
      </c>
      <c r="D3093" s="43" t="str">
        <f t="shared" si="244"/>
        <v>Physical</v>
      </c>
      <c r="E3093" s="43">
        <f>IF(VLOOKUP(S3093,'DD-Lookup'!$J$6:$L$50,3,FALSE)="Monthly",(YEAR(AC3093)-YEAR(AB3093))*12+MONTH(AC3093)-MONTH(AB3093)+1,(AC3093-AB3093+1))</f>
        <v>5</v>
      </c>
      <c r="F3093" s="210">
        <f t="shared" si="245"/>
        <v>250</v>
      </c>
      <c r="G3093" s="199">
        <v>1355499</v>
      </c>
      <c r="H3093" s="195">
        <v>37049.388981481497</v>
      </c>
      <c r="I3093" t="s">
        <v>3375</v>
      </c>
      <c r="M3093" t="s">
        <v>2766</v>
      </c>
      <c r="N3093" t="s">
        <v>3361</v>
      </c>
      <c r="O3093" t="s">
        <v>3307</v>
      </c>
      <c r="P3093" s="196">
        <v>50</v>
      </c>
      <c r="S3093" t="s">
        <v>3340</v>
      </c>
      <c r="T3093" t="s">
        <v>3557</v>
      </c>
      <c r="U3093" s="198">
        <v>44.25</v>
      </c>
      <c r="V3093" t="s">
        <v>2663</v>
      </c>
      <c r="W3093" t="s">
        <v>3376</v>
      </c>
      <c r="X3093" t="s">
        <v>3377</v>
      </c>
      <c r="Y3093" t="s">
        <v>2662</v>
      </c>
      <c r="Z3093" t="s">
        <v>2990</v>
      </c>
      <c r="AA3093">
        <v>636971.1</v>
      </c>
      <c r="AB3093" s="195">
        <v>37053.875011574099</v>
      </c>
      <c r="AC3093" s="195">
        <v>37057.875011574099</v>
      </c>
    </row>
    <row r="3094" spans="1:29" x14ac:dyDescent="0.25">
      <c r="A3094" s="43" t="str">
        <f t="shared" si="241"/>
        <v>US Natural Gas Physical</v>
      </c>
      <c r="B3094" s="43" t="str">
        <f t="shared" si="242"/>
        <v>US</v>
      </c>
      <c r="C3094" s="43" t="str">
        <f t="shared" si="243"/>
        <v>Natural Gas</v>
      </c>
      <c r="D3094" s="43" t="str">
        <f t="shared" si="244"/>
        <v>Physical</v>
      </c>
      <c r="E3094" s="43">
        <f>IF(VLOOKUP(S3094,'DD-Lookup'!$J$6:$L$50,3,FALSE)="Monthly",(YEAR(AC3094)-YEAR(AB3094))*12+MONTH(AC3094)-MONTH(AB3094)+1,(AC3094-AB3094+1))</f>
        <v>1</v>
      </c>
      <c r="F3094" s="210">
        <f t="shared" si="245"/>
        <v>25000</v>
      </c>
      <c r="G3094" s="199">
        <v>1355498</v>
      </c>
      <c r="H3094" s="195">
        <v>37049.388981481497</v>
      </c>
      <c r="I3094" t="s">
        <v>3337</v>
      </c>
      <c r="M3094" t="s">
        <v>3341</v>
      </c>
      <c r="N3094" t="s">
        <v>3747</v>
      </c>
      <c r="O3094" t="s">
        <v>2722</v>
      </c>
      <c r="Q3094" s="196">
        <v>25000</v>
      </c>
      <c r="S3094" t="s">
        <v>3342</v>
      </c>
      <c r="T3094" t="s">
        <v>3557</v>
      </c>
      <c r="U3094" s="198">
        <v>3.6850000000000001</v>
      </c>
      <c r="V3094" t="s">
        <v>3881</v>
      </c>
      <c r="W3094" t="s">
        <v>2175</v>
      </c>
      <c r="X3094" t="s">
        <v>2176</v>
      </c>
      <c r="Y3094" t="s">
        <v>2469</v>
      </c>
      <c r="Z3094" t="s">
        <v>2995</v>
      </c>
      <c r="AA3094">
        <v>837652</v>
      </c>
      <c r="AB3094" s="195">
        <v>37050.875011574099</v>
      </c>
      <c r="AC3094" s="195">
        <v>37050.875011574099</v>
      </c>
    </row>
    <row r="3095" spans="1:29" x14ac:dyDescent="0.25">
      <c r="A3095" s="43" t="str">
        <f t="shared" si="241"/>
        <v>US Natural Gas Physical</v>
      </c>
      <c r="B3095" s="43" t="str">
        <f t="shared" si="242"/>
        <v>US</v>
      </c>
      <c r="C3095" s="43" t="str">
        <f t="shared" si="243"/>
        <v>Natural Gas</v>
      </c>
      <c r="D3095" s="43" t="str">
        <f t="shared" si="244"/>
        <v>Physical</v>
      </c>
      <c r="E3095" s="43">
        <f>IF(VLOOKUP(S3095,'DD-Lookup'!$J$6:$L$50,3,FALSE)="Monthly",(YEAR(AC3095)-YEAR(AB3095))*12+MONTH(AC3095)-MONTH(AB3095)+1,(AC3095-AB3095+1))</f>
        <v>1</v>
      </c>
      <c r="F3095" s="210">
        <f t="shared" si="245"/>
        <v>1838</v>
      </c>
      <c r="G3095" s="199">
        <v>1355500</v>
      </c>
      <c r="H3095" s="195">
        <v>37049.3890046296</v>
      </c>
      <c r="I3095" t="s">
        <v>2280</v>
      </c>
      <c r="M3095" t="s">
        <v>3341</v>
      </c>
      <c r="N3095" t="s">
        <v>3747</v>
      </c>
      <c r="O3095" t="s">
        <v>1635</v>
      </c>
      <c r="P3095" s="196">
        <v>1838</v>
      </c>
      <c r="S3095" t="s">
        <v>3342</v>
      </c>
      <c r="T3095" t="s">
        <v>3557</v>
      </c>
      <c r="U3095" s="198">
        <v>3.9249999999999998</v>
      </c>
      <c r="V3095" t="s">
        <v>2344</v>
      </c>
      <c r="W3095" t="s">
        <v>3138</v>
      </c>
      <c r="X3095" t="s">
        <v>3081</v>
      </c>
      <c r="Y3095" t="s">
        <v>2469</v>
      </c>
      <c r="Z3095" t="s">
        <v>2995</v>
      </c>
      <c r="AA3095">
        <v>837653</v>
      </c>
      <c r="AB3095" s="195">
        <v>37050.875011574099</v>
      </c>
      <c r="AC3095" s="195">
        <v>37050.875011574099</v>
      </c>
    </row>
    <row r="3096" spans="1:29" x14ac:dyDescent="0.25">
      <c r="A3096" s="43" t="str">
        <f t="shared" si="241"/>
        <v>US Natural Gas Physical</v>
      </c>
      <c r="B3096" s="43" t="str">
        <f t="shared" si="242"/>
        <v>US</v>
      </c>
      <c r="C3096" s="43" t="str">
        <f t="shared" si="243"/>
        <v>Natural Gas</v>
      </c>
      <c r="D3096" s="43" t="str">
        <f t="shared" si="244"/>
        <v>Physical</v>
      </c>
      <c r="E3096" s="43">
        <f>IF(VLOOKUP(S3096,'DD-Lookup'!$J$6:$L$50,3,FALSE)="Monthly",(YEAR(AC3096)-YEAR(AB3096))*12+MONTH(AC3096)-MONTH(AB3096)+1,(AC3096-AB3096+1))</f>
        <v>1</v>
      </c>
      <c r="F3096" s="210">
        <f t="shared" si="245"/>
        <v>2590</v>
      </c>
      <c r="G3096" s="199">
        <v>1355501</v>
      </c>
      <c r="H3096" s="195">
        <v>37049.389016203699</v>
      </c>
      <c r="I3096" t="s">
        <v>2394</v>
      </c>
      <c r="M3096" t="s">
        <v>3341</v>
      </c>
      <c r="N3096" t="s">
        <v>3747</v>
      </c>
      <c r="O3096" t="s">
        <v>464</v>
      </c>
      <c r="Q3096" s="196">
        <v>2590</v>
      </c>
      <c r="S3096" t="s">
        <v>3342</v>
      </c>
      <c r="T3096" t="s">
        <v>3557</v>
      </c>
      <c r="U3096" s="198">
        <v>3.7949999999999999</v>
      </c>
      <c r="V3096" t="s">
        <v>3852</v>
      </c>
      <c r="W3096" t="s">
        <v>2509</v>
      </c>
      <c r="X3096" t="s">
        <v>2510</v>
      </c>
      <c r="Y3096" t="s">
        <v>2469</v>
      </c>
      <c r="Z3096" t="s">
        <v>2995</v>
      </c>
      <c r="AA3096">
        <v>837654</v>
      </c>
      <c r="AB3096" s="195">
        <v>37050.875011574099</v>
      </c>
      <c r="AC3096" s="195">
        <v>37050.875011574099</v>
      </c>
    </row>
    <row r="3097" spans="1:29" x14ac:dyDescent="0.25">
      <c r="A3097" s="43" t="str">
        <f t="shared" si="241"/>
        <v>US Natural Gas Physical</v>
      </c>
      <c r="B3097" s="43" t="str">
        <f t="shared" si="242"/>
        <v>US</v>
      </c>
      <c r="C3097" s="43" t="str">
        <f t="shared" si="243"/>
        <v>Natural Gas</v>
      </c>
      <c r="D3097" s="43" t="str">
        <f t="shared" si="244"/>
        <v>Physical</v>
      </c>
      <c r="E3097" s="43">
        <f>IF(VLOOKUP(S3097,'DD-Lookup'!$J$6:$L$50,3,FALSE)="Monthly",(YEAR(AC3097)-YEAR(AB3097))*12+MONTH(AC3097)-MONTH(AB3097)+1,(AC3097-AB3097+1))</f>
        <v>1</v>
      </c>
      <c r="F3097" s="210">
        <f t="shared" si="245"/>
        <v>5000</v>
      </c>
      <c r="G3097" s="199">
        <v>1355502</v>
      </c>
      <c r="H3097" s="195">
        <v>37049.389027777797</v>
      </c>
      <c r="I3097" t="s">
        <v>2487</v>
      </c>
      <c r="M3097" t="s">
        <v>3341</v>
      </c>
      <c r="N3097" t="s">
        <v>3747</v>
      </c>
      <c r="O3097" t="s">
        <v>379</v>
      </c>
      <c r="Q3097" s="196">
        <v>5000</v>
      </c>
      <c r="S3097" t="s">
        <v>3342</v>
      </c>
      <c r="T3097" t="s">
        <v>3557</v>
      </c>
      <c r="U3097" s="198">
        <v>3.71</v>
      </c>
      <c r="V3097" t="s">
        <v>1730</v>
      </c>
      <c r="W3097" t="s">
        <v>2467</v>
      </c>
      <c r="X3097" t="s">
        <v>2468</v>
      </c>
      <c r="Y3097" t="s">
        <v>2469</v>
      </c>
      <c r="Z3097" t="s">
        <v>2995</v>
      </c>
      <c r="AA3097">
        <v>837656</v>
      </c>
      <c r="AB3097" s="195">
        <v>37050.875011574099</v>
      </c>
      <c r="AC3097" s="195">
        <v>37050.875011574099</v>
      </c>
    </row>
    <row r="3098" spans="1:29" x14ac:dyDescent="0.25">
      <c r="A3098" s="43" t="str">
        <f t="shared" si="241"/>
        <v>US Natural Gas Physical</v>
      </c>
      <c r="B3098" s="43" t="str">
        <f t="shared" si="242"/>
        <v>US</v>
      </c>
      <c r="C3098" s="43" t="str">
        <f t="shared" si="243"/>
        <v>Natural Gas</v>
      </c>
      <c r="D3098" s="43" t="str">
        <f t="shared" si="244"/>
        <v>Physical</v>
      </c>
      <c r="E3098" s="43">
        <f>IF(VLOOKUP(S3098,'DD-Lookup'!$J$6:$L$50,3,FALSE)="Monthly",(YEAR(AC3098)-YEAR(AB3098))*12+MONTH(AC3098)-MONTH(AB3098)+1,(AC3098-AB3098+1))</f>
        <v>1</v>
      </c>
      <c r="F3098" s="210">
        <f t="shared" si="245"/>
        <v>5000</v>
      </c>
      <c r="G3098" s="199">
        <v>1355504</v>
      </c>
      <c r="H3098" s="195">
        <v>37049.389062499999</v>
      </c>
      <c r="I3098" t="s">
        <v>3529</v>
      </c>
      <c r="M3098" t="s">
        <v>3341</v>
      </c>
      <c r="N3098" t="s">
        <v>3747</v>
      </c>
      <c r="O3098" t="s">
        <v>1632</v>
      </c>
      <c r="P3098" s="196">
        <v>5000</v>
      </c>
      <c r="S3098" t="s">
        <v>3342</v>
      </c>
      <c r="T3098" t="s">
        <v>3557</v>
      </c>
      <c r="U3098" s="198">
        <v>3.56</v>
      </c>
      <c r="V3098" t="s">
        <v>2515</v>
      </c>
      <c r="W3098" t="s">
        <v>2181</v>
      </c>
      <c r="X3098" t="s">
        <v>3093</v>
      </c>
      <c r="Y3098" t="s">
        <v>2469</v>
      </c>
      <c r="Z3098" t="s">
        <v>2995</v>
      </c>
      <c r="AA3098">
        <v>837657</v>
      </c>
      <c r="AB3098" s="195">
        <v>37050.875011574099</v>
      </c>
      <c r="AC3098" s="195">
        <v>37050.875011574099</v>
      </c>
    </row>
    <row r="3099" spans="1:29" x14ac:dyDescent="0.25">
      <c r="A3099" s="43" t="str">
        <f t="shared" si="241"/>
        <v>US Natural Gas Physical</v>
      </c>
      <c r="B3099" s="43" t="str">
        <f t="shared" si="242"/>
        <v>US</v>
      </c>
      <c r="C3099" s="43" t="str">
        <f t="shared" si="243"/>
        <v>Natural Gas</v>
      </c>
      <c r="D3099" s="43" t="str">
        <f t="shared" si="244"/>
        <v>Physical</v>
      </c>
      <c r="E3099" s="43">
        <f>IF(VLOOKUP(S3099,'DD-Lookup'!$J$6:$L$50,3,FALSE)="Monthly",(YEAR(AC3099)-YEAR(AB3099))*12+MONTH(AC3099)-MONTH(AB3099)+1,(AC3099-AB3099+1))</f>
        <v>1</v>
      </c>
      <c r="F3099" s="210">
        <f t="shared" si="245"/>
        <v>5000</v>
      </c>
      <c r="G3099" s="199">
        <v>1355507</v>
      </c>
      <c r="H3099" s="195">
        <v>37049.389074074097</v>
      </c>
      <c r="I3099" t="s">
        <v>2276</v>
      </c>
      <c r="M3099" t="s">
        <v>3341</v>
      </c>
      <c r="N3099" t="s">
        <v>3747</v>
      </c>
      <c r="O3099" t="s">
        <v>468</v>
      </c>
      <c r="Q3099" s="196">
        <v>5000</v>
      </c>
      <c r="S3099" t="s">
        <v>3342</v>
      </c>
      <c r="T3099" t="s">
        <v>3557</v>
      </c>
      <c r="U3099" s="198">
        <v>3.25</v>
      </c>
      <c r="V3099" t="s">
        <v>3101</v>
      </c>
      <c r="W3099" t="s">
        <v>3091</v>
      </c>
      <c r="X3099" t="s">
        <v>3092</v>
      </c>
      <c r="Y3099" t="s">
        <v>2469</v>
      </c>
      <c r="Z3099" t="s">
        <v>2995</v>
      </c>
      <c r="AA3099">
        <v>837659</v>
      </c>
      <c r="AB3099" s="195">
        <v>37050.875011574099</v>
      </c>
      <c r="AC3099" s="195">
        <v>37050.875011574099</v>
      </c>
    </row>
    <row r="3100" spans="1:29" x14ac:dyDescent="0.25">
      <c r="A3100" s="43" t="str">
        <f t="shared" si="241"/>
        <v>US Natural Gas Physical</v>
      </c>
      <c r="B3100" s="43" t="str">
        <f t="shared" si="242"/>
        <v>US</v>
      </c>
      <c r="C3100" s="43" t="str">
        <f t="shared" si="243"/>
        <v>Natural Gas</v>
      </c>
      <c r="D3100" s="43" t="str">
        <f t="shared" si="244"/>
        <v>Physical</v>
      </c>
      <c r="E3100" s="43">
        <f>IF(VLOOKUP(S3100,'DD-Lookup'!$J$6:$L$50,3,FALSE)="Monthly",(YEAR(AC3100)-YEAR(AB3100))*12+MONTH(AC3100)-MONTH(AB3100)+1,(AC3100-AB3100+1))</f>
        <v>1</v>
      </c>
      <c r="F3100" s="210">
        <f t="shared" si="245"/>
        <v>2500</v>
      </c>
      <c r="G3100" s="199">
        <v>1355505</v>
      </c>
      <c r="H3100" s="195">
        <v>37049.389074074097</v>
      </c>
      <c r="I3100" t="s">
        <v>2527</v>
      </c>
      <c r="M3100" t="s">
        <v>3341</v>
      </c>
      <c r="N3100" t="s">
        <v>3747</v>
      </c>
      <c r="O3100" t="s">
        <v>428</v>
      </c>
      <c r="P3100" s="196">
        <v>2500</v>
      </c>
      <c r="S3100" t="s">
        <v>3342</v>
      </c>
      <c r="T3100" t="s">
        <v>3557</v>
      </c>
      <c r="U3100" s="198">
        <v>3.5550000000000002</v>
      </c>
      <c r="V3100" t="s">
        <v>2349</v>
      </c>
      <c r="W3100" t="s">
        <v>2498</v>
      </c>
      <c r="X3100" t="s">
        <v>2499</v>
      </c>
      <c r="Y3100" t="s">
        <v>2469</v>
      </c>
      <c r="Z3100" t="s">
        <v>2995</v>
      </c>
      <c r="AA3100">
        <v>837658</v>
      </c>
      <c r="AB3100" s="195">
        <v>37050.875011574099</v>
      </c>
      <c r="AC3100" s="195">
        <v>37050.875011574099</v>
      </c>
    </row>
    <row r="3101" spans="1:29" x14ac:dyDescent="0.25">
      <c r="A3101" s="43" t="str">
        <f t="shared" si="241"/>
        <v>US Natural Gas Physical</v>
      </c>
      <c r="B3101" s="43" t="str">
        <f t="shared" si="242"/>
        <v>US</v>
      </c>
      <c r="C3101" s="43" t="str">
        <f t="shared" si="243"/>
        <v>Natural Gas</v>
      </c>
      <c r="D3101" s="43" t="str">
        <f t="shared" si="244"/>
        <v>Physical</v>
      </c>
      <c r="E3101" s="43">
        <f>IF(VLOOKUP(S3101,'DD-Lookup'!$J$6:$L$50,3,FALSE)="Monthly",(YEAR(AC3101)-YEAR(AB3101))*12+MONTH(AC3101)-MONTH(AB3101)+1,(AC3101-AB3101+1))</f>
        <v>1</v>
      </c>
      <c r="F3101" s="210">
        <f t="shared" si="245"/>
        <v>5000</v>
      </c>
      <c r="G3101" s="199">
        <v>1355508</v>
      </c>
      <c r="H3101" s="195">
        <v>37049.3890972222</v>
      </c>
      <c r="I3101" t="s">
        <v>3443</v>
      </c>
      <c r="M3101" t="s">
        <v>3341</v>
      </c>
      <c r="N3101" t="s">
        <v>3747</v>
      </c>
      <c r="O3101" t="s">
        <v>529</v>
      </c>
      <c r="Q3101" s="196">
        <v>5000</v>
      </c>
      <c r="S3101" t="s">
        <v>3342</v>
      </c>
      <c r="T3101" t="s">
        <v>3557</v>
      </c>
      <c r="U3101" s="198">
        <v>3.605</v>
      </c>
      <c r="V3101" t="s">
        <v>3899</v>
      </c>
      <c r="W3101" t="s">
        <v>2323</v>
      </c>
      <c r="X3101" t="s">
        <v>3920</v>
      </c>
      <c r="Y3101" t="s">
        <v>2469</v>
      </c>
      <c r="Z3101" t="s">
        <v>2995</v>
      </c>
      <c r="AA3101">
        <v>837660</v>
      </c>
      <c r="AB3101" s="195">
        <v>37050.875011574099</v>
      </c>
      <c r="AC3101" s="195">
        <v>37050.875011574099</v>
      </c>
    </row>
    <row r="3102" spans="1:29" x14ac:dyDescent="0.25">
      <c r="A3102" s="43" t="str">
        <f t="shared" si="241"/>
        <v>US Natural Gas Physical</v>
      </c>
      <c r="B3102" s="43" t="str">
        <f t="shared" si="242"/>
        <v>US</v>
      </c>
      <c r="C3102" s="43" t="str">
        <f t="shared" si="243"/>
        <v>Natural Gas</v>
      </c>
      <c r="D3102" s="43" t="str">
        <f t="shared" si="244"/>
        <v>Physical</v>
      </c>
      <c r="E3102" s="43">
        <f>IF(VLOOKUP(S3102,'DD-Lookup'!$J$6:$L$50,3,FALSE)="Monthly",(YEAR(AC3102)-YEAR(AB3102))*12+MONTH(AC3102)-MONTH(AB3102)+1,(AC3102-AB3102+1))</f>
        <v>1</v>
      </c>
      <c r="F3102" s="210">
        <f t="shared" si="245"/>
        <v>5457</v>
      </c>
      <c r="G3102" s="199">
        <v>1355509</v>
      </c>
      <c r="H3102" s="195">
        <v>37049.389108796298</v>
      </c>
      <c r="I3102" t="s">
        <v>2276</v>
      </c>
      <c r="M3102" t="s">
        <v>3341</v>
      </c>
      <c r="N3102" t="s">
        <v>3747</v>
      </c>
      <c r="O3102" t="s">
        <v>2158</v>
      </c>
      <c r="Q3102" s="196">
        <v>5457</v>
      </c>
      <c r="S3102" t="s">
        <v>3342</v>
      </c>
      <c r="T3102" t="s">
        <v>3557</v>
      </c>
      <c r="U3102" s="198">
        <v>3.9550000000000001</v>
      </c>
      <c r="V3102" t="s">
        <v>3089</v>
      </c>
      <c r="W3102" t="s">
        <v>3138</v>
      </c>
      <c r="X3102" t="s">
        <v>3081</v>
      </c>
      <c r="Y3102" t="s">
        <v>2469</v>
      </c>
      <c r="Z3102" t="s">
        <v>2995</v>
      </c>
      <c r="AA3102">
        <v>837661</v>
      </c>
      <c r="AB3102" s="195">
        <v>37050.875011574099</v>
      </c>
      <c r="AC3102" s="195">
        <v>37050.875011574099</v>
      </c>
    </row>
    <row r="3103" spans="1:29" x14ac:dyDescent="0.25">
      <c r="A3103" s="43" t="str">
        <f t="shared" si="241"/>
        <v>US Natural Gas Physical</v>
      </c>
      <c r="B3103" s="43" t="str">
        <f t="shared" si="242"/>
        <v>US</v>
      </c>
      <c r="C3103" s="43" t="str">
        <f t="shared" si="243"/>
        <v>Natural Gas</v>
      </c>
      <c r="D3103" s="43" t="str">
        <f t="shared" si="244"/>
        <v>Physical</v>
      </c>
      <c r="E3103" s="43">
        <f>IF(VLOOKUP(S3103,'DD-Lookup'!$J$6:$L$50,3,FALSE)="Monthly",(YEAR(AC3103)-YEAR(AB3103))*12+MONTH(AC3103)-MONTH(AB3103)+1,(AC3103-AB3103+1))</f>
        <v>1</v>
      </c>
      <c r="F3103" s="210">
        <f t="shared" si="245"/>
        <v>5000</v>
      </c>
      <c r="G3103" s="199">
        <v>1355510</v>
      </c>
      <c r="H3103" s="195">
        <v>37049.389120370397</v>
      </c>
      <c r="I3103" t="s">
        <v>3316</v>
      </c>
      <c r="M3103" t="s">
        <v>3341</v>
      </c>
      <c r="N3103" t="s">
        <v>3747</v>
      </c>
      <c r="O3103" t="s">
        <v>468</v>
      </c>
      <c r="Q3103" s="196">
        <v>5000</v>
      </c>
      <c r="S3103" t="s">
        <v>3342</v>
      </c>
      <c r="T3103" t="s">
        <v>3557</v>
      </c>
      <c r="U3103" s="198">
        <v>3.35</v>
      </c>
      <c r="V3103" t="s">
        <v>819</v>
      </c>
      <c r="W3103" t="s">
        <v>3091</v>
      </c>
      <c r="X3103" t="s">
        <v>3092</v>
      </c>
      <c r="Y3103" t="s">
        <v>2469</v>
      </c>
      <c r="Z3103" t="s">
        <v>2995</v>
      </c>
      <c r="AA3103">
        <v>837662</v>
      </c>
      <c r="AB3103" s="195">
        <v>37050.875011574099</v>
      </c>
      <c r="AC3103" s="195">
        <v>37050.875011574099</v>
      </c>
    </row>
    <row r="3104" spans="1:29" x14ac:dyDescent="0.25">
      <c r="A3104" s="43" t="str">
        <f t="shared" si="241"/>
        <v xml:space="preserve"> Natural Gas Physical</v>
      </c>
      <c r="B3104" s="43" t="str">
        <f t="shared" si="242"/>
        <v/>
      </c>
      <c r="C3104" s="43" t="str">
        <f t="shared" si="243"/>
        <v>Natural Gas</v>
      </c>
      <c r="D3104" s="43" t="str">
        <f t="shared" si="244"/>
        <v>Physical</v>
      </c>
      <c r="E3104" s="43">
        <f>IF(VLOOKUP(S3104,'DD-Lookup'!$J$6:$L$50,3,FALSE)="Monthly",(YEAR(AC3104)-YEAR(AB3104))*12+MONTH(AC3104)-MONTH(AB3104)+1,(AC3104-AB3104+1))</f>
        <v>1</v>
      </c>
      <c r="F3104" s="210">
        <f t="shared" si="245"/>
        <v>5000</v>
      </c>
      <c r="G3104" s="199">
        <v>1355511</v>
      </c>
      <c r="H3104" s="195">
        <v>37049.389131944401</v>
      </c>
      <c r="I3104" t="s">
        <v>2269</v>
      </c>
      <c r="M3104" t="s">
        <v>3341</v>
      </c>
      <c r="N3104" t="s">
        <v>2492</v>
      </c>
      <c r="O3104" t="s">
        <v>507</v>
      </c>
      <c r="Q3104" s="196">
        <v>5000</v>
      </c>
      <c r="S3104" t="s">
        <v>3342</v>
      </c>
      <c r="T3104" t="s">
        <v>3557</v>
      </c>
      <c r="U3104" s="198">
        <v>3.7850000000000001</v>
      </c>
      <c r="V3104" t="s">
        <v>2361</v>
      </c>
      <c r="W3104" t="s">
        <v>2493</v>
      </c>
      <c r="X3104" t="s">
        <v>2494</v>
      </c>
      <c r="Y3104" t="s">
        <v>2469</v>
      </c>
      <c r="Z3104" t="s">
        <v>2995</v>
      </c>
      <c r="AA3104">
        <v>837663</v>
      </c>
      <c r="AB3104" s="195">
        <v>37050.875011574099</v>
      </c>
      <c r="AC3104" s="195">
        <v>37050.875011574099</v>
      </c>
    </row>
    <row r="3105" spans="1:31" x14ac:dyDescent="0.25">
      <c r="A3105" s="43" t="str">
        <f t="shared" si="241"/>
        <v>US Natural Gas Physical</v>
      </c>
      <c r="B3105" s="43" t="str">
        <f t="shared" si="242"/>
        <v>US</v>
      </c>
      <c r="C3105" s="43" t="str">
        <f t="shared" si="243"/>
        <v>Natural Gas</v>
      </c>
      <c r="D3105" s="43" t="str">
        <f t="shared" si="244"/>
        <v>Physical</v>
      </c>
      <c r="E3105" s="43">
        <f>IF(VLOOKUP(S3105,'DD-Lookup'!$J$6:$L$50,3,FALSE)="Monthly",(YEAR(AC3105)-YEAR(AB3105))*12+MONTH(AC3105)-MONTH(AB3105)+1,(AC3105-AB3105+1))</f>
        <v>1</v>
      </c>
      <c r="F3105" s="210">
        <f t="shared" si="245"/>
        <v>798</v>
      </c>
      <c r="G3105" s="199">
        <v>1355512</v>
      </c>
      <c r="H3105" s="195">
        <v>37049.389189814799</v>
      </c>
      <c r="I3105" t="s">
        <v>2327</v>
      </c>
      <c r="M3105" t="s">
        <v>3341</v>
      </c>
      <c r="N3105" t="s">
        <v>3747</v>
      </c>
      <c r="O3105" t="s">
        <v>476</v>
      </c>
      <c r="P3105" s="196">
        <v>798</v>
      </c>
      <c r="S3105" t="s">
        <v>3342</v>
      </c>
      <c r="T3105" t="s">
        <v>3557</v>
      </c>
      <c r="U3105" s="198">
        <v>3.45</v>
      </c>
      <c r="V3105" t="s">
        <v>2328</v>
      </c>
      <c r="W3105" t="s">
        <v>3099</v>
      </c>
      <c r="X3105" t="s">
        <v>3092</v>
      </c>
      <c r="Y3105" t="s">
        <v>2469</v>
      </c>
      <c r="Z3105" t="s">
        <v>2995</v>
      </c>
      <c r="AA3105">
        <v>837664</v>
      </c>
      <c r="AB3105" s="195">
        <v>37050.875011574099</v>
      </c>
      <c r="AC3105" s="195">
        <v>37050.875011574099</v>
      </c>
    </row>
    <row r="3106" spans="1:31" x14ac:dyDescent="0.25">
      <c r="A3106" s="43" t="str">
        <f t="shared" si="241"/>
        <v>US Natural Gas Financial</v>
      </c>
      <c r="B3106" s="43" t="str">
        <f t="shared" si="242"/>
        <v>US</v>
      </c>
      <c r="C3106" s="43" t="str">
        <f t="shared" si="243"/>
        <v>Natural Gas</v>
      </c>
      <c r="D3106" s="43" t="str">
        <f t="shared" si="244"/>
        <v>Financial</v>
      </c>
      <c r="E3106" s="43">
        <f>IF(VLOOKUP(S3106,'DD-Lookup'!$J$6:$L$50,3,FALSE)="Monthly",(YEAR(AC3106)-YEAR(AB3106))*12+MONTH(AC3106)-MONTH(AB3106)+1,(AC3106-AB3106+1))</f>
        <v>31</v>
      </c>
      <c r="F3106" s="210">
        <f t="shared" si="245"/>
        <v>155000</v>
      </c>
      <c r="G3106" s="199">
        <v>1355513</v>
      </c>
      <c r="H3106" s="195">
        <v>37049.389247685198</v>
      </c>
      <c r="I3106" t="s">
        <v>2244</v>
      </c>
      <c r="M3106" t="s">
        <v>3341</v>
      </c>
      <c r="N3106" t="s">
        <v>2281</v>
      </c>
      <c r="O3106" t="s">
        <v>2290</v>
      </c>
      <c r="P3106" s="196">
        <v>5000</v>
      </c>
      <c r="S3106" t="s">
        <v>3342</v>
      </c>
      <c r="T3106" t="s">
        <v>3557</v>
      </c>
      <c r="U3106" s="198">
        <v>3.87</v>
      </c>
      <c r="V3106" t="s">
        <v>3892</v>
      </c>
      <c r="W3106" t="s">
        <v>2853</v>
      </c>
      <c r="X3106" t="s">
        <v>2282</v>
      </c>
      <c r="Y3106" t="s">
        <v>3575</v>
      </c>
      <c r="Z3106" t="s">
        <v>2995</v>
      </c>
      <c r="AA3106" t="s">
        <v>975</v>
      </c>
      <c r="AB3106" s="195">
        <v>37104.875</v>
      </c>
      <c r="AC3106" s="195">
        <v>37134.875</v>
      </c>
    </row>
    <row r="3107" spans="1:31" x14ac:dyDescent="0.25">
      <c r="A3107" s="43" t="str">
        <f t="shared" si="241"/>
        <v>US Crude Financial</v>
      </c>
      <c r="B3107" s="43" t="str">
        <f t="shared" si="242"/>
        <v>US</v>
      </c>
      <c r="C3107" s="43" t="str">
        <f t="shared" si="243"/>
        <v>Crude</v>
      </c>
      <c r="D3107" s="43" t="str">
        <f t="shared" si="244"/>
        <v>Financial</v>
      </c>
      <c r="E3107" s="43">
        <f>IF(VLOOKUP(S3107,'DD-Lookup'!$J$6:$L$50,3,FALSE)="Monthly",(YEAR(AC3107)-YEAR(AB3107))*12+MONTH(AC3107)-MONTH(AB3107)+1,(AC3107-AB3107+1))</f>
        <v>1</v>
      </c>
      <c r="F3107" s="210">
        <f t="shared" si="245"/>
        <v>50000</v>
      </c>
      <c r="G3107" s="199">
        <v>1355514</v>
      </c>
      <c r="H3107" s="195">
        <v>37049.389259259297</v>
      </c>
      <c r="I3107" t="s">
        <v>2652</v>
      </c>
      <c r="M3107" t="s">
        <v>3437</v>
      </c>
      <c r="N3107" t="s">
        <v>2653</v>
      </c>
      <c r="O3107" t="s">
        <v>3359</v>
      </c>
      <c r="Q3107" s="196">
        <v>50000</v>
      </c>
      <c r="S3107" t="s">
        <v>3347</v>
      </c>
      <c r="T3107" t="s">
        <v>3557</v>
      </c>
      <c r="U3107" s="198">
        <v>27.86</v>
      </c>
      <c r="V3107" t="s">
        <v>3090</v>
      </c>
      <c r="W3107" t="s">
        <v>2655</v>
      </c>
      <c r="X3107" t="s">
        <v>2656</v>
      </c>
      <c r="Y3107" t="s">
        <v>2778</v>
      </c>
      <c r="Z3107" t="s">
        <v>2995</v>
      </c>
      <c r="AA3107">
        <v>115511</v>
      </c>
      <c r="AB3107" s="195">
        <v>37073</v>
      </c>
      <c r="AC3107" s="195">
        <v>37103</v>
      </c>
    </row>
    <row r="3108" spans="1:31" x14ac:dyDescent="0.25">
      <c r="A3108" s="43" t="str">
        <f t="shared" si="241"/>
        <v>US Natural Gas Physical</v>
      </c>
      <c r="B3108" s="43" t="str">
        <f t="shared" si="242"/>
        <v>US</v>
      </c>
      <c r="C3108" s="43" t="str">
        <f t="shared" si="243"/>
        <v>Natural Gas</v>
      </c>
      <c r="D3108" s="43" t="str">
        <f t="shared" si="244"/>
        <v>Physical</v>
      </c>
      <c r="E3108" s="43">
        <f>IF(VLOOKUP(S3108,'DD-Lookup'!$J$6:$L$50,3,FALSE)="Monthly",(YEAR(AC3108)-YEAR(AB3108))*12+MONTH(AC3108)-MONTH(AB3108)+1,(AC3108-AB3108+1))</f>
        <v>1</v>
      </c>
      <c r="F3108" s="210">
        <f t="shared" si="245"/>
        <v>5000</v>
      </c>
      <c r="G3108" s="199">
        <v>1355516</v>
      </c>
      <c r="H3108" s="195">
        <v>37049.389270833301</v>
      </c>
      <c r="I3108" t="s">
        <v>3375</v>
      </c>
      <c r="M3108" t="s">
        <v>3341</v>
      </c>
      <c r="N3108" t="s">
        <v>3747</v>
      </c>
      <c r="O3108" t="s">
        <v>468</v>
      </c>
      <c r="P3108" s="196">
        <v>5000</v>
      </c>
      <c r="S3108" t="s">
        <v>3342</v>
      </c>
      <c r="T3108" t="s">
        <v>3557</v>
      </c>
      <c r="U3108" s="198">
        <v>3.5</v>
      </c>
      <c r="V3108" t="s">
        <v>712</v>
      </c>
      <c r="W3108" t="s">
        <v>3091</v>
      </c>
      <c r="X3108" t="s">
        <v>3092</v>
      </c>
      <c r="Y3108" t="s">
        <v>2469</v>
      </c>
      <c r="Z3108" t="s">
        <v>2995</v>
      </c>
      <c r="AA3108">
        <v>837665</v>
      </c>
      <c r="AB3108" s="195">
        <v>37050.875011574099</v>
      </c>
      <c r="AC3108" s="195">
        <v>37050.875011574099</v>
      </c>
    </row>
    <row r="3109" spans="1:31" x14ac:dyDescent="0.25">
      <c r="A3109" s="43" t="str">
        <f t="shared" si="241"/>
        <v xml:space="preserve"> Metals Financial</v>
      </c>
      <c r="B3109" s="43" t="str">
        <f t="shared" si="242"/>
        <v/>
      </c>
      <c r="C3109" s="43" t="str">
        <f t="shared" si="243"/>
        <v>Metals</v>
      </c>
      <c r="D3109" s="43" t="str">
        <f t="shared" si="244"/>
        <v>Financial</v>
      </c>
      <c r="E3109" s="43">
        <f>IF(VLOOKUP(S3109,'DD-Lookup'!$J$6:$L$50,3,FALSE)="Monthly",(YEAR(AC3109)-YEAR(AB3109))*12+MONTH(AC3109)-MONTH(AB3109)+1,(AC3109-AB3109+1))</f>
        <v>1</v>
      </c>
      <c r="F3109" s="210">
        <f t="shared" si="245"/>
        <v>2</v>
      </c>
      <c r="G3109" s="199">
        <v>1355518</v>
      </c>
      <c r="H3109" s="195">
        <v>37049.389282407399</v>
      </c>
      <c r="I3109" t="s">
        <v>3577</v>
      </c>
      <c r="M3109" t="s">
        <v>3346</v>
      </c>
      <c r="N3109" t="s">
        <v>3566</v>
      </c>
      <c r="O3109" t="s">
        <v>3567</v>
      </c>
      <c r="P3109" s="196">
        <v>2</v>
      </c>
      <c r="S3109" t="s">
        <v>3556</v>
      </c>
      <c r="T3109" t="s">
        <v>3557</v>
      </c>
      <c r="U3109" s="198">
        <v>1512</v>
      </c>
      <c r="V3109" t="s">
        <v>3613</v>
      </c>
      <c r="W3109" t="s">
        <v>3563</v>
      </c>
      <c r="X3109" t="s">
        <v>3559</v>
      </c>
      <c r="Y3109" t="s">
        <v>3560</v>
      </c>
      <c r="Z3109" t="s">
        <v>3561</v>
      </c>
      <c r="AA3109">
        <v>2173787</v>
      </c>
    </row>
    <row r="3110" spans="1:31" x14ac:dyDescent="0.25">
      <c r="A3110" s="43" t="str">
        <f t="shared" si="241"/>
        <v>US Natural Gas Physical</v>
      </c>
      <c r="B3110" s="43" t="str">
        <f t="shared" si="242"/>
        <v>US</v>
      </c>
      <c r="C3110" s="43" t="str">
        <f t="shared" si="243"/>
        <v>Natural Gas</v>
      </c>
      <c r="D3110" s="43" t="str">
        <f t="shared" si="244"/>
        <v>Physical</v>
      </c>
      <c r="E3110" s="43">
        <f>IF(VLOOKUP(S3110,'DD-Lookup'!$J$6:$L$50,3,FALSE)="Monthly",(YEAR(AC3110)-YEAR(AB3110))*12+MONTH(AC3110)-MONTH(AB3110)+1,(AC3110-AB3110+1))</f>
        <v>1</v>
      </c>
      <c r="F3110" s="210">
        <f t="shared" si="245"/>
        <v>5000</v>
      </c>
      <c r="G3110" s="199">
        <v>1355519</v>
      </c>
      <c r="H3110" s="195">
        <v>37049.389282407399</v>
      </c>
      <c r="I3110" t="s">
        <v>2487</v>
      </c>
      <c r="M3110" t="s">
        <v>3341</v>
      </c>
      <c r="N3110" t="s">
        <v>3747</v>
      </c>
      <c r="O3110" t="s">
        <v>1624</v>
      </c>
      <c r="P3110" s="196">
        <v>5000</v>
      </c>
      <c r="S3110" t="s">
        <v>3342</v>
      </c>
      <c r="T3110" t="s">
        <v>3557</v>
      </c>
      <c r="U3110" s="198">
        <v>3.5775000000000001</v>
      </c>
      <c r="V3110" t="s">
        <v>3495</v>
      </c>
      <c r="W3110" t="s">
        <v>2366</v>
      </c>
      <c r="X3110" t="s">
        <v>3093</v>
      </c>
      <c r="Y3110" t="s">
        <v>2469</v>
      </c>
      <c r="Z3110" t="s">
        <v>2995</v>
      </c>
      <c r="AA3110">
        <v>837666</v>
      </c>
      <c r="AB3110" s="195">
        <v>37050.875011574099</v>
      </c>
      <c r="AC3110" s="195">
        <v>37050.875011574099</v>
      </c>
    </row>
    <row r="3111" spans="1:31" x14ac:dyDescent="0.25">
      <c r="A3111" s="43" t="str">
        <f t="shared" si="241"/>
        <v>US Natural Gas Physical</v>
      </c>
      <c r="B3111" s="43" t="str">
        <f t="shared" si="242"/>
        <v>US</v>
      </c>
      <c r="C3111" s="43" t="str">
        <f t="shared" si="243"/>
        <v>Natural Gas</v>
      </c>
      <c r="D3111" s="43" t="str">
        <f t="shared" si="244"/>
        <v>Physical</v>
      </c>
      <c r="E3111" s="43">
        <f>IF(VLOOKUP(S3111,'DD-Lookup'!$J$6:$L$50,3,FALSE)="Monthly",(YEAR(AC3111)-YEAR(AB3111))*12+MONTH(AC3111)-MONTH(AB3111)+1,(AC3111-AB3111+1))</f>
        <v>1</v>
      </c>
      <c r="F3111" s="210">
        <f t="shared" si="245"/>
        <v>3400</v>
      </c>
      <c r="G3111" s="199">
        <v>1355521</v>
      </c>
      <c r="H3111" s="195">
        <v>37049.389293981403</v>
      </c>
      <c r="I3111" t="s">
        <v>2456</v>
      </c>
      <c r="M3111" t="s">
        <v>3341</v>
      </c>
      <c r="N3111" t="s">
        <v>3747</v>
      </c>
      <c r="O3111" t="s">
        <v>428</v>
      </c>
      <c r="Q3111" s="196">
        <v>3400</v>
      </c>
      <c r="S3111" t="s">
        <v>3342</v>
      </c>
      <c r="T3111" t="s">
        <v>3557</v>
      </c>
      <c r="U3111" s="198">
        <v>3.5649999999999999</v>
      </c>
      <c r="V3111" t="s">
        <v>2226</v>
      </c>
      <c r="W3111" t="s">
        <v>2498</v>
      </c>
      <c r="X3111" t="s">
        <v>2499</v>
      </c>
      <c r="Y3111" t="s">
        <v>2469</v>
      </c>
      <c r="Z3111" t="s">
        <v>2995</v>
      </c>
      <c r="AA3111">
        <v>837667</v>
      </c>
      <c r="AB3111" s="195">
        <v>37050.875011574099</v>
      </c>
      <c r="AC3111" s="195">
        <v>37050.875011574099</v>
      </c>
    </row>
    <row r="3112" spans="1:31" x14ac:dyDescent="0.25">
      <c r="A3112" s="43" t="str">
        <f t="shared" si="241"/>
        <v>US Natural Gas Physical</v>
      </c>
      <c r="B3112" s="43" t="str">
        <f t="shared" si="242"/>
        <v>US</v>
      </c>
      <c r="C3112" s="43" t="str">
        <f t="shared" si="243"/>
        <v>Natural Gas</v>
      </c>
      <c r="D3112" s="43" t="str">
        <f t="shared" si="244"/>
        <v>Physical</v>
      </c>
      <c r="E3112" s="43">
        <f>IF(VLOOKUP(S3112,'DD-Lookup'!$J$6:$L$50,3,FALSE)="Monthly",(YEAR(AC3112)-YEAR(AB3112))*12+MONTH(AC3112)-MONTH(AB3112)+1,(AC3112-AB3112+1))</f>
        <v>1</v>
      </c>
      <c r="F3112" s="210">
        <f t="shared" si="245"/>
        <v>10000</v>
      </c>
      <c r="G3112" s="199">
        <v>1355522</v>
      </c>
      <c r="H3112" s="195">
        <v>37049.389386574097</v>
      </c>
      <c r="I3112" t="s">
        <v>2487</v>
      </c>
      <c r="M3112" t="s">
        <v>3341</v>
      </c>
      <c r="N3112" t="s">
        <v>3747</v>
      </c>
      <c r="O3112" t="s">
        <v>399</v>
      </c>
      <c r="Q3112" s="196">
        <v>10000</v>
      </c>
      <c r="S3112" t="s">
        <v>3342</v>
      </c>
      <c r="T3112" t="s">
        <v>3557</v>
      </c>
      <c r="U3112" s="198">
        <v>3.5074999999999998</v>
      </c>
      <c r="V3112" t="s">
        <v>2348</v>
      </c>
      <c r="W3112" t="s">
        <v>2347</v>
      </c>
      <c r="X3112" t="s">
        <v>2484</v>
      </c>
      <c r="Y3112" t="s">
        <v>2469</v>
      </c>
      <c r="Z3112" t="s">
        <v>2995</v>
      </c>
      <c r="AA3112">
        <v>837668</v>
      </c>
      <c r="AB3112" s="195">
        <v>37050.875011574099</v>
      </c>
      <c r="AC3112" s="195">
        <v>37050.875011574099</v>
      </c>
    </row>
    <row r="3113" spans="1:31" x14ac:dyDescent="0.25">
      <c r="A3113" s="43" t="str">
        <f t="shared" si="241"/>
        <v xml:space="preserve"> Natural Gas Physical</v>
      </c>
      <c r="B3113" s="43" t="str">
        <f t="shared" si="242"/>
        <v/>
      </c>
      <c r="C3113" s="43" t="str">
        <f t="shared" si="243"/>
        <v>Natural Gas</v>
      </c>
      <c r="D3113" s="43" t="str">
        <f t="shared" si="244"/>
        <v>Physical</v>
      </c>
      <c r="E3113" s="43">
        <f>IF(VLOOKUP(S3113,'DD-Lookup'!$J$6:$L$50,3,FALSE)="Monthly",(YEAR(AC3113)-YEAR(AB3113))*12+MONTH(AC3113)-MONTH(AB3113)+1,(AC3113-AB3113+1))</f>
        <v>1</v>
      </c>
      <c r="F3113" s="210">
        <f t="shared" si="245"/>
        <v>5000</v>
      </c>
      <c r="G3113" s="199">
        <v>1355523</v>
      </c>
      <c r="H3113" s="195">
        <v>37049.389421296299</v>
      </c>
      <c r="I3113" t="s">
        <v>2505</v>
      </c>
      <c r="M3113" t="s">
        <v>3341</v>
      </c>
      <c r="N3113" t="s">
        <v>3104</v>
      </c>
      <c r="O3113" t="s">
        <v>706</v>
      </c>
      <c r="Q3113" s="196">
        <v>5000</v>
      </c>
      <c r="S3113" t="s">
        <v>3719</v>
      </c>
      <c r="T3113" t="s">
        <v>3105</v>
      </c>
      <c r="U3113" s="198">
        <v>4.34</v>
      </c>
      <c r="V3113" t="s">
        <v>2198</v>
      </c>
      <c r="W3113" t="s">
        <v>635</v>
      </c>
      <c r="X3113" t="s">
        <v>3106</v>
      </c>
      <c r="Y3113" t="s">
        <v>2469</v>
      </c>
      <c r="Z3113" t="s">
        <v>2996</v>
      </c>
      <c r="AA3113">
        <v>837669</v>
      </c>
      <c r="AB3113" s="195">
        <v>37050.875011574099</v>
      </c>
      <c r="AC3113" s="195">
        <v>37050.875011574099</v>
      </c>
    </row>
    <row r="3114" spans="1:31" x14ac:dyDescent="0.25">
      <c r="A3114" s="43" t="str">
        <f t="shared" si="241"/>
        <v xml:space="preserve"> Metals Financial</v>
      </c>
      <c r="B3114" s="43" t="str">
        <f t="shared" si="242"/>
        <v/>
      </c>
      <c r="C3114" s="43" t="str">
        <f t="shared" si="243"/>
        <v>Metals</v>
      </c>
      <c r="D3114" s="43" t="str">
        <f t="shared" si="244"/>
        <v>Financial</v>
      </c>
      <c r="E3114" s="43">
        <f>IF(VLOOKUP(S3114,'DD-Lookup'!$J$6:$L$50,3,FALSE)="Monthly",(YEAR(AC3114)-YEAR(AB3114))*12+MONTH(AC3114)-MONTH(AB3114)+1,(AC3114-AB3114+1))</f>
        <v>1</v>
      </c>
      <c r="F3114" s="210">
        <f t="shared" si="245"/>
        <v>3</v>
      </c>
      <c r="G3114" s="199">
        <v>1355525</v>
      </c>
      <c r="H3114" s="195">
        <v>37049.389479166697</v>
      </c>
      <c r="I3114" t="s">
        <v>2625</v>
      </c>
      <c r="M3114" t="s">
        <v>3346</v>
      </c>
      <c r="N3114" t="s">
        <v>3554</v>
      </c>
      <c r="O3114" t="s">
        <v>3555</v>
      </c>
      <c r="Q3114" s="196">
        <v>3</v>
      </c>
      <c r="S3114" t="s">
        <v>3556</v>
      </c>
      <c r="T3114" t="s">
        <v>3557</v>
      </c>
      <c r="U3114" s="198">
        <v>1670</v>
      </c>
      <c r="V3114" t="s">
        <v>3267</v>
      </c>
      <c r="W3114" t="s">
        <v>3563</v>
      </c>
      <c r="X3114" t="s">
        <v>3559</v>
      </c>
      <c r="Y3114" t="s">
        <v>3560</v>
      </c>
      <c r="Z3114" t="s">
        <v>3561</v>
      </c>
      <c r="AA3114">
        <v>2173791</v>
      </c>
    </row>
    <row r="3115" spans="1:31" x14ac:dyDescent="0.25">
      <c r="A3115" s="43" t="str">
        <f t="shared" si="241"/>
        <v>US Natural Gas Financial</v>
      </c>
      <c r="B3115" s="43" t="str">
        <f t="shared" si="242"/>
        <v>US</v>
      </c>
      <c r="C3115" s="43" t="str">
        <f t="shared" si="243"/>
        <v>Natural Gas</v>
      </c>
      <c r="D3115" s="43" t="str">
        <f t="shared" si="244"/>
        <v>Financial</v>
      </c>
      <c r="E3115" s="43">
        <f>IF(VLOOKUP(S3115,'DD-Lookup'!$J$6:$L$50,3,FALSE)="Monthly",(YEAR(AC3115)-YEAR(AB3115))*12+MONTH(AC3115)-MONTH(AB3115)+1,(AC3115-AB3115+1))</f>
        <v>31</v>
      </c>
      <c r="F3115" s="210">
        <f t="shared" si="245"/>
        <v>310000</v>
      </c>
      <c r="G3115" s="199">
        <v>1355526</v>
      </c>
      <c r="H3115" s="195">
        <v>37049.389490740701</v>
      </c>
      <c r="I3115" t="s">
        <v>2507</v>
      </c>
      <c r="M3115" t="s">
        <v>3341</v>
      </c>
      <c r="N3115" t="s">
        <v>2281</v>
      </c>
      <c r="O3115" t="s">
        <v>2475</v>
      </c>
      <c r="Q3115" s="196">
        <v>10000</v>
      </c>
      <c r="S3115" t="s">
        <v>3342</v>
      </c>
      <c r="T3115" t="s">
        <v>3557</v>
      </c>
      <c r="U3115" s="198">
        <v>3.79</v>
      </c>
      <c r="V3115" t="s">
        <v>1644</v>
      </c>
      <c r="W3115" t="s">
        <v>2853</v>
      </c>
      <c r="X3115" t="s">
        <v>2282</v>
      </c>
      <c r="Y3115" t="s">
        <v>3575</v>
      </c>
      <c r="Z3115" t="s">
        <v>2995</v>
      </c>
      <c r="AA3115" t="s">
        <v>976</v>
      </c>
      <c r="AB3115" s="195">
        <v>37073.875</v>
      </c>
      <c r="AC3115" s="195">
        <v>37103.875</v>
      </c>
    </row>
    <row r="3116" spans="1:31" x14ac:dyDescent="0.25">
      <c r="A3116" s="43" t="str">
        <f t="shared" si="241"/>
        <v>US Natural Gas Physical</v>
      </c>
      <c r="B3116" s="43" t="str">
        <f t="shared" si="242"/>
        <v>US</v>
      </c>
      <c r="C3116" s="43" t="str">
        <f t="shared" si="243"/>
        <v>Natural Gas</v>
      </c>
      <c r="D3116" s="43" t="str">
        <f t="shared" si="244"/>
        <v>Physical</v>
      </c>
      <c r="E3116" s="43">
        <f>IF(VLOOKUP(S3116,'DD-Lookup'!$J$6:$L$50,3,FALSE)="Monthly",(YEAR(AC3116)-YEAR(AB3116))*12+MONTH(AC3116)-MONTH(AB3116)+1,(AC3116-AB3116+1))</f>
        <v>1</v>
      </c>
      <c r="F3116" s="210">
        <f t="shared" si="245"/>
        <v>3900</v>
      </c>
      <c r="G3116" s="199">
        <v>1355527</v>
      </c>
      <c r="H3116" s="195">
        <v>37049.389513888898</v>
      </c>
      <c r="I3116" t="s">
        <v>2505</v>
      </c>
      <c r="M3116" t="s">
        <v>3341</v>
      </c>
      <c r="N3116" t="s">
        <v>3747</v>
      </c>
      <c r="O3116" t="s">
        <v>442</v>
      </c>
      <c r="Q3116" s="196">
        <v>3900</v>
      </c>
      <c r="S3116" t="s">
        <v>3342</v>
      </c>
      <c r="T3116" t="s">
        <v>3557</v>
      </c>
      <c r="U3116" s="198">
        <v>3.7949999999999999</v>
      </c>
      <c r="V3116" t="s">
        <v>2634</v>
      </c>
      <c r="W3116" t="s">
        <v>2509</v>
      </c>
      <c r="X3116" t="s">
        <v>2510</v>
      </c>
      <c r="Y3116" t="s">
        <v>2469</v>
      </c>
      <c r="Z3116" t="s">
        <v>2995</v>
      </c>
      <c r="AA3116">
        <v>837671</v>
      </c>
      <c r="AB3116" s="195">
        <v>37050.875011574099</v>
      </c>
      <c r="AC3116" s="195">
        <v>37050.875011574099</v>
      </c>
      <c r="AE3116" s="115">
        <f>IF(S3116="Gallon",F3116/42,F3116)</f>
        <v>3900</v>
      </c>
    </row>
    <row r="3117" spans="1:31" x14ac:dyDescent="0.25">
      <c r="A3117" s="43" t="str">
        <f t="shared" si="241"/>
        <v>US Natural Gas Physical</v>
      </c>
      <c r="B3117" s="43" t="str">
        <f t="shared" si="242"/>
        <v>US</v>
      </c>
      <c r="C3117" s="43" t="str">
        <f t="shared" si="243"/>
        <v>Natural Gas</v>
      </c>
      <c r="D3117" s="43" t="str">
        <f t="shared" si="244"/>
        <v>Physical</v>
      </c>
      <c r="E3117" s="43">
        <f>IF(VLOOKUP(S3117,'DD-Lookup'!$J$6:$L$50,3,FALSE)="Monthly",(YEAR(AC3117)-YEAR(AB3117))*12+MONTH(AC3117)-MONTH(AB3117)+1,(AC3117-AB3117+1))</f>
        <v>1</v>
      </c>
      <c r="F3117" s="210">
        <f t="shared" si="245"/>
        <v>412</v>
      </c>
      <c r="G3117" s="199">
        <v>1355528</v>
      </c>
      <c r="H3117" s="195">
        <v>37049.3895486111</v>
      </c>
      <c r="I3117" t="s">
        <v>3360</v>
      </c>
      <c r="M3117" t="s">
        <v>3341</v>
      </c>
      <c r="N3117" t="s">
        <v>3747</v>
      </c>
      <c r="O3117" t="s">
        <v>2706</v>
      </c>
      <c r="P3117" s="196">
        <v>412</v>
      </c>
      <c r="S3117" t="s">
        <v>3342</v>
      </c>
      <c r="T3117" t="s">
        <v>3557</v>
      </c>
      <c r="U3117" s="198">
        <v>3.86</v>
      </c>
      <c r="V3117" t="s">
        <v>2431</v>
      </c>
      <c r="W3117" t="s">
        <v>431</v>
      </c>
      <c r="X3117" t="s">
        <v>3077</v>
      </c>
      <c r="Y3117" t="s">
        <v>2469</v>
      </c>
      <c r="Z3117" t="s">
        <v>2995</v>
      </c>
      <c r="AA3117">
        <v>837672</v>
      </c>
      <c r="AB3117" s="195">
        <v>37050.875011574099</v>
      </c>
      <c r="AC3117" s="195">
        <v>37050.875011574099</v>
      </c>
    </row>
    <row r="3118" spans="1:31" x14ac:dyDescent="0.25">
      <c r="A3118" s="43" t="str">
        <f t="shared" si="241"/>
        <v>US Natural Gas Physical</v>
      </c>
      <c r="B3118" s="43" t="str">
        <f t="shared" si="242"/>
        <v>US</v>
      </c>
      <c r="C3118" s="43" t="str">
        <f t="shared" si="243"/>
        <v>Natural Gas</v>
      </c>
      <c r="D3118" s="43" t="str">
        <f t="shared" si="244"/>
        <v>Physical</v>
      </c>
      <c r="E3118" s="43">
        <f>IF(VLOOKUP(S3118,'DD-Lookup'!$J$6:$L$50,3,FALSE)="Monthly",(YEAR(AC3118)-YEAR(AB3118))*12+MONTH(AC3118)-MONTH(AB3118)+1,(AC3118-AB3118+1))</f>
        <v>1</v>
      </c>
      <c r="F3118" s="210">
        <f t="shared" si="245"/>
        <v>10000</v>
      </c>
      <c r="G3118" s="199">
        <v>1355529</v>
      </c>
      <c r="H3118" s="195">
        <v>37049.389560185198</v>
      </c>
      <c r="I3118" t="s">
        <v>2244</v>
      </c>
      <c r="M3118" t="s">
        <v>3341</v>
      </c>
      <c r="N3118" t="s">
        <v>3747</v>
      </c>
      <c r="O3118" t="s">
        <v>1630</v>
      </c>
      <c r="P3118" s="196">
        <v>10000</v>
      </c>
      <c r="S3118" t="s">
        <v>3342</v>
      </c>
      <c r="T3118" t="s">
        <v>3557</v>
      </c>
      <c r="U3118" s="198">
        <v>3.7050000000000001</v>
      </c>
      <c r="V3118" t="s">
        <v>3892</v>
      </c>
      <c r="W3118" t="s">
        <v>2175</v>
      </c>
      <c r="X3118" t="s">
        <v>2176</v>
      </c>
      <c r="Y3118" t="s">
        <v>2469</v>
      </c>
      <c r="Z3118" t="s">
        <v>2995</v>
      </c>
      <c r="AA3118">
        <v>837673</v>
      </c>
      <c r="AB3118" s="195">
        <v>37050.875011574099</v>
      </c>
      <c r="AC3118" s="195">
        <v>37050.875011574099</v>
      </c>
    </row>
    <row r="3119" spans="1:31" x14ac:dyDescent="0.25">
      <c r="A3119" s="43" t="str">
        <f t="shared" si="241"/>
        <v>US Natural Gas Physical</v>
      </c>
      <c r="B3119" s="43" t="str">
        <f t="shared" si="242"/>
        <v>US</v>
      </c>
      <c r="C3119" s="43" t="str">
        <f t="shared" si="243"/>
        <v>Natural Gas</v>
      </c>
      <c r="D3119" s="43" t="str">
        <f t="shared" si="244"/>
        <v>Physical</v>
      </c>
      <c r="E3119" s="43">
        <f>IF(VLOOKUP(S3119,'DD-Lookup'!$J$6:$L$50,3,FALSE)="Monthly",(YEAR(AC3119)-YEAR(AB3119))*12+MONTH(AC3119)-MONTH(AB3119)+1,(AC3119-AB3119+1))</f>
        <v>1</v>
      </c>
      <c r="F3119" s="210">
        <f t="shared" si="245"/>
        <v>2500</v>
      </c>
      <c r="G3119" s="199">
        <v>1355530</v>
      </c>
      <c r="H3119" s="195">
        <v>37049.389583333301</v>
      </c>
      <c r="I3119" t="s">
        <v>2527</v>
      </c>
      <c r="M3119" t="s">
        <v>3341</v>
      </c>
      <c r="N3119" t="s">
        <v>3747</v>
      </c>
      <c r="O3119" t="s">
        <v>428</v>
      </c>
      <c r="P3119" s="196">
        <v>2500</v>
      </c>
      <c r="S3119" t="s">
        <v>3342</v>
      </c>
      <c r="T3119" t="s">
        <v>3557</v>
      </c>
      <c r="U3119" s="198">
        <v>3.5550000000000002</v>
      </c>
      <c r="V3119" t="s">
        <v>2349</v>
      </c>
      <c r="W3119" t="s">
        <v>2498</v>
      </c>
      <c r="X3119" t="s">
        <v>2499</v>
      </c>
      <c r="Y3119" t="s">
        <v>2469</v>
      </c>
      <c r="Z3119" t="s">
        <v>2995</v>
      </c>
      <c r="AA3119">
        <v>837674</v>
      </c>
      <c r="AB3119" s="195">
        <v>37050.875011574099</v>
      </c>
      <c r="AC3119" s="195">
        <v>37050.875011574099</v>
      </c>
    </row>
    <row r="3120" spans="1:31" x14ac:dyDescent="0.25">
      <c r="A3120" s="43" t="str">
        <f t="shared" si="241"/>
        <v>US Natural Gas Financial</v>
      </c>
      <c r="B3120" s="43" t="str">
        <f t="shared" si="242"/>
        <v>US</v>
      </c>
      <c r="C3120" s="43" t="str">
        <f t="shared" si="243"/>
        <v>Natural Gas</v>
      </c>
      <c r="D3120" s="43" t="str">
        <f t="shared" si="244"/>
        <v>Financial</v>
      </c>
      <c r="E3120" s="43">
        <f>IF(VLOOKUP(S3120,'DD-Lookup'!$J$6:$L$50,3,FALSE)="Monthly",(YEAR(AC3120)-YEAR(AB3120))*12+MONTH(AC3120)-MONTH(AB3120)+1,(AC3120-AB3120+1))</f>
        <v>23</v>
      </c>
      <c r="F3120" s="210">
        <f t="shared" si="245"/>
        <v>345000</v>
      </c>
      <c r="G3120" s="199">
        <v>1355532</v>
      </c>
      <c r="H3120" s="195">
        <v>37049.389618055597</v>
      </c>
      <c r="I3120" t="s">
        <v>2472</v>
      </c>
      <c r="M3120" t="s">
        <v>3341</v>
      </c>
      <c r="N3120" t="s">
        <v>2281</v>
      </c>
      <c r="O3120" t="s">
        <v>1642</v>
      </c>
      <c r="Q3120" s="196">
        <v>15000</v>
      </c>
      <c r="S3120" t="s">
        <v>3342</v>
      </c>
      <c r="T3120" t="s">
        <v>3557</v>
      </c>
      <c r="U3120" s="198">
        <v>3.52</v>
      </c>
      <c r="V3120" t="s">
        <v>3879</v>
      </c>
      <c r="W3120" t="s">
        <v>2376</v>
      </c>
      <c r="X3120" t="s">
        <v>435</v>
      </c>
      <c r="Y3120" t="s">
        <v>3575</v>
      </c>
      <c r="Z3120" t="s">
        <v>2995</v>
      </c>
      <c r="AA3120" t="s">
        <v>977</v>
      </c>
      <c r="AB3120" s="195">
        <v>37050.875011574099</v>
      </c>
      <c r="AC3120" s="195">
        <v>37072.875011574099</v>
      </c>
    </row>
    <row r="3121" spans="1:29" x14ac:dyDescent="0.25">
      <c r="A3121" s="43" t="str">
        <f t="shared" si="241"/>
        <v xml:space="preserve"> Natural Gas Physical</v>
      </c>
      <c r="B3121" s="43" t="str">
        <f t="shared" si="242"/>
        <v/>
      </c>
      <c r="C3121" s="43" t="str">
        <f t="shared" si="243"/>
        <v>Natural Gas</v>
      </c>
      <c r="D3121" s="43" t="str">
        <f t="shared" si="244"/>
        <v>Physical</v>
      </c>
      <c r="E3121" s="43">
        <f>IF(VLOOKUP(S3121,'DD-Lookup'!$J$6:$L$50,3,FALSE)="Monthly",(YEAR(AC3121)-YEAR(AB3121))*12+MONTH(AC3121)-MONTH(AB3121)+1,(AC3121-AB3121+1))</f>
        <v>1</v>
      </c>
      <c r="F3121" s="210">
        <f t="shared" si="245"/>
        <v>10000</v>
      </c>
      <c r="G3121" s="199">
        <v>1355531</v>
      </c>
      <c r="H3121" s="195">
        <v>37049.389618055597</v>
      </c>
      <c r="I3121" t="s">
        <v>2505</v>
      </c>
      <c r="M3121" t="s">
        <v>3341</v>
      </c>
      <c r="N3121" t="s">
        <v>2492</v>
      </c>
      <c r="O3121" t="s">
        <v>507</v>
      </c>
      <c r="P3121" s="196">
        <v>10000</v>
      </c>
      <c r="S3121" t="s">
        <v>3342</v>
      </c>
      <c r="T3121" t="s">
        <v>3557</v>
      </c>
      <c r="U3121" s="198">
        <v>3.79</v>
      </c>
      <c r="V3121" t="s">
        <v>3944</v>
      </c>
      <c r="W3121" t="s">
        <v>2493</v>
      </c>
      <c r="X3121" t="s">
        <v>2494</v>
      </c>
      <c r="Y3121" t="s">
        <v>2469</v>
      </c>
      <c r="Z3121" t="s">
        <v>2995</v>
      </c>
      <c r="AA3121">
        <v>837675</v>
      </c>
      <c r="AB3121" s="195">
        <v>37050.875011574099</v>
      </c>
      <c r="AC3121" s="195">
        <v>37050.875011574099</v>
      </c>
    </row>
    <row r="3122" spans="1:29" x14ac:dyDescent="0.25">
      <c r="A3122" s="43" t="str">
        <f t="shared" si="241"/>
        <v>US Natural Gas Physical</v>
      </c>
      <c r="B3122" s="43" t="str">
        <f t="shared" si="242"/>
        <v>US</v>
      </c>
      <c r="C3122" s="43" t="str">
        <f t="shared" si="243"/>
        <v>Natural Gas</v>
      </c>
      <c r="D3122" s="43" t="str">
        <f t="shared" si="244"/>
        <v>Physical</v>
      </c>
      <c r="E3122" s="43">
        <f>IF(VLOOKUP(S3122,'DD-Lookup'!$J$6:$L$50,3,FALSE)="Monthly",(YEAR(AC3122)-YEAR(AB3122))*12+MONTH(AC3122)-MONTH(AB3122)+1,(AC3122-AB3122+1))</f>
        <v>1</v>
      </c>
      <c r="F3122" s="210">
        <f t="shared" si="245"/>
        <v>4465</v>
      </c>
      <c r="G3122" s="199">
        <v>1355533</v>
      </c>
      <c r="H3122" s="195">
        <v>37049.389641203699</v>
      </c>
      <c r="I3122" t="s">
        <v>2288</v>
      </c>
      <c r="M3122" t="s">
        <v>3341</v>
      </c>
      <c r="N3122" t="s">
        <v>3747</v>
      </c>
      <c r="O3122" t="s">
        <v>392</v>
      </c>
      <c r="Q3122" s="196">
        <v>4465</v>
      </c>
      <c r="S3122" t="s">
        <v>3342</v>
      </c>
      <c r="T3122" t="s">
        <v>3557</v>
      </c>
      <c r="U3122" s="198">
        <v>3.5550000000000002</v>
      </c>
      <c r="V3122" t="s">
        <v>3390</v>
      </c>
      <c r="W3122" t="s">
        <v>2498</v>
      </c>
      <c r="X3122" t="s">
        <v>2499</v>
      </c>
      <c r="Y3122" t="s">
        <v>2469</v>
      </c>
      <c r="Z3122" t="s">
        <v>2995</v>
      </c>
      <c r="AA3122">
        <v>837676</v>
      </c>
      <c r="AB3122" s="195">
        <v>37050.875011574099</v>
      </c>
      <c r="AC3122" s="195">
        <v>37050.875011574099</v>
      </c>
    </row>
    <row r="3123" spans="1:29" x14ac:dyDescent="0.25">
      <c r="A3123" s="43" t="str">
        <f t="shared" si="241"/>
        <v>US Natural Gas Physical</v>
      </c>
      <c r="B3123" s="43" t="str">
        <f t="shared" si="242"/>
        <v>US</v>
      </c>
      <c r="C3123" s="43" t="str">
        <f t="shared" si="243"/>
        <v>Natural Gas</v>
      </c>
      <c r="D3123" s="43" t="str">
        <f t="shared" si="244"/>
        <v>Physical</v>
      </c>
      <c r="E3123" s="43">
        <f>IF(VLOOKUP(S3123,'DD-Lookup'!$J$6:$L$50,3,FALSE)="Monthly",(YEAR(AC3123)-YEAR(AB3123))*12+MONTH(AC3123)-MONTH(AB3123)+1,(AC3123-AB3123+1))</f>
        <v>1</v>
      </c>
      <c r="F3123" s="210">
        <f t="shared" si="245"/>
        <v>5000</v>
      </c>
      <c r="G3123" s="199">
        <v>1355534</v>
      </c>
      <c r="H3123" s="195">
        <v>37049.389641203699</v>
      </c>
      <c r="I3123" t="s">
        <v>2322</v>
      </c>
      <c r="M3123" t="s">
        <v>3341</v>
      </c>
      <c r="N3123" t="s">
        <v>3747</v>
      </c>
      <c r="O3123" t="s">
        <v>1636</v>
      </c>
      <c r="Q3123" s="196">
        <v>5000</v>
      </c>
      <c r="S3123" t="s">
        <v>3342</v>
      </c>
      <c r="T3123" t="s">
        <v>3557</v>
      </c>
      <c r="U3123" s="198">
        <v>3.5375000000000001</v>
      </c>
      <c r="V3123" t="s">
        <v>4146</v>
      </c>
      <c r="W3123" t="s">
        <v>2366</v>
      </c>
      <c r="X3123" t="s">
        <v>3093</v>
      </c>
      <c r="Y3123" t="s">
        <v>2469</v>
      </c>
      <c r="Z3123" t="s">
        <v>2995</v>
      </c>
      <c r="AA3123">
        <v>837677</v>
      </c>
      <c r="AB3123" s="195">
        <v>37050.875011574099</v>
      </c>
      <c r="AC3123" s="195">
        <v>37050.875011574099</v>
      </c>
    </row>
    <row r="3124" spans="1:29" x14ac:dyDescent="0.25">
      <c r="A3124" s="43" t="str">
        <f t="shared" si="241"/>
        <v xml:space="preserve"> Natural Gas Physical</v>
      </c>
      <c r="B3124" s="43" t="str">
        <f t="shared" si="242"/>
        <v/>
      </c>
      <c r="C3124" s="43" t="str">
        <f t="shared" si="243"/>
        <v>Natural Gas</v>
      </c>
      <c r="D3124" s="43" t="str">
        <f t="shared" si="244"/>
        <v>Physical</v>
      </c>
      <c r="E3124" s="43">
        <f>IF(VLOOKUP(S3124,'DD-Lookup'!$J$6:$L$50,3,FALSE)="Monthly",(YEAR(AC3124)-YEAR(AB3124))*12+MONTH(AC3124)-MONTH(AB3124)+1,(AC3124-AB3124+1))</f>
        <v>31</v>
      </c>
      <c r="F3124" s="210">
        <f t="shared" si="245"/>
        <v>155000</v>
      </c>
      <c r="G3124" s="199">
        <v>1355536</v>
      </c>
      <c r="H3124" s="195">
        <v>37049.389652777798</v>
      </c>
      <c r="I3124" t="s">
        <v>2324</v>
      </c>
      <c r="M3124" t="s">
        <v>3341</v>
      </c>
      <c r="N3124" t="s">
        <v>3104</v>
      </c>
      <c r="O3124" t="s">
        <v>3794</v>
      </c>
      <c r="Q3124" s="196">
        <v>5000</v>
      </c>
      <c r="S3124" t="s">
        <v>3719</v>
      </c>
      <c r="T3124" t="s">
        <v>3105</v>
      </c>
      <c r="U3124" s="198">
        <v>4.74</v>
      </c>
      <c r="V3124" t="s">
        <v>2325</v>
      </c>
      <c r="W3124" t="s">
        <v>2450</v>
      </c>
      <c r="X3124" t="s">
        <v>3106</v>
      </c>
      <c r="Y3124" t="s">
        <v>2469</v>
      </c>
      <c r="Z3124" t="s">
        <v>2996</v>
      </c>
      <c r="AA3124">
        <v>837678</v>
      </c>
      <c r="AB3124" s="195">
        <v>37073.875011574099</v>
      </c>
      <c r="AC3124" s="195">
        <v>37103.875011574099</v>
      </c>
    </row>
    <row r="3125" spans="1:29" x14ac:dyDescent="0.25">
      <c r="A3125" s="43" t="str">
        <f t="shared" si="241"/>
        <v>US Natural Gas Physical</v>
      </c>
      <c r="B3125" s="43" t="str">
        <f t="shared" si="242"/>
        <v>US</v>
      </c>
      <c r="C3125" s="43" t="str">
        <f t="shared" si="243"/>
        <v>Natural Gas</v>
      </c>
      <c r="D3125" s="43" t="str">
        <f t="shared" si="244"/>
        <v>Physical</v>
      </c>
      <c r="E3125" s="43">
        <f>IF(VLOOKUP(S3125,'DD-Lookup'!$J$6:$L$50,3,FALSE)="Monthly",(YEAR(AC3125)-YEAR(AB3125))*12+MONTH(AC3125)-MONTH(AB3125)+1,(AC3125-AB3125+1))</f>
        <v>1</v>
      </c>
      <c r="F3125" s="210">
        <f t="shared" si="245"/>
        <v>5000</v>
      </c>
      <c r="G3125" s="199">
        <v>1355535</v>
      </c>
      <c r="H3125" s="195">
        <v>37049.389652777798</v>
      </c>
      <c r="I3125" t="s">
        <v>2488</v>
      </c>
      <c r="M3125" t="s">
        <v>3341</v>
      </c>
      <c r="N3125" t="s">
        <v>3747</v>
      </c>
      <c r="O3125" t="s">
        <v>396</v>
      </c>
      <c r="P3125" s="196">
        <v>5000</v>
      </c>
      <c r="S3125" t="s">
        <v>3342</v>
      </c>
      <c r="T3125" t="s">
        <v>3557</v>
      </c>
      <c r="U3125" s="198">
        <v>3.53</v>
      </c>
      <c r="V3125" t="s">
        <v>2166</v>
      </c>
      <c r="W3125" t="s">
        <v>2347</v>
      </c>
      <c r="X3125" t="s">
        <v>2484</v>
      </c>
      <c r="Y3125" t="s">
        <v>2469</v>
      </c>
      <c r="Z3125" t="s">
        <v>2995</v>
      </c>
      <c r="AA3125">
        <v>837679</v>
      </c>
      <c r="AB3125" s="195">
        <v>37050.875011574099</v>
      </c>
      <c r="AC3125" s="195">
        <v>37050.875011574099</v>
      </c>
    </row>
    <row r="3126" spans="1:29" x14ac:dyDescent="0.25">
      <c r="A3126" s="43" t="str">
        <f t="shared" si="241"/>
        <v>US Natural Gas Financial</v>
      </c>
      <c r="B3126" s="43" t="str">
        <f t="shared" si="242"/>
        <v>US</v>
      </c>
      <c r="C3126" s="43" t="str">
        <f t="shared" si="243"/>
        <v>Natural Gas</v>
      </c>
      <c r="D3126" s="43" t="str">
        <f t="shared" si="244"/>
        <v>Financial</v>
      </c>
      <c r="E3126" s="43">
        <f>IF(VLOOKUP(S3126,'DD-Lookup'!$J$6:$L$50,3,FALSE)="Monthly",(YEAR(AC3126)-YEAR(AB3126))*12+MONTH(AC3126)-MONTH(AB3126)+1,(AC3126-AB3126+1))</f>
        <v>31</v>
      </c>
      <c r="F3126" s="210">
        <f t="shared" si="245"/>
        <v>310000</v>
      </c>
      <c r="G3126" s="199">
        <v>1355537</v>
      </c>
      <c r="H3126" s="195">
        <v>37049.389675925901</v>
      </c>
      <c r="I3126" t="s">
        <v>2505</v>
      </c>
      <c r="M3126" t="s">
        <v>3341</v>
      </c>
      <c r="N3126" t="s">
        <v>2281</v>
      </c>
      <c r="O3126" t="s">
        <v>2475</v>
      </c>
      <c r="Q3126" s="196">
        <v>10000</v>
      </c>
      <c r="S3126" t="s">
        <v>3342</v>
      </c>
      <c r="T3126" t="s">
        <v>3557</v>
      </c>
      <c r="U3126" s="198">
        <v>3.79</v>
      </c>
      <c r="V3126" t="s">
        <v>2506</v>
      </c>
      <c r="W3126" t="s">
        <v>2853</v>
      </c>
      <c r="X3126" t="s">
        <v>2282</v>
      </c>
      <c r="Y3126" t="s">
        <v>3575</v>
      </c>
      <c r="Z3126" t="s">
        <v>2995</v>
      </c>
      <c r="AA3126" t="s">
        <v>978</v>
      </c>
      <c r="AB3126" s="195">
        <v>37073.875</v>
      </c>
      <c r="AC3126" s="195">
        <v>37103.875</v>
      </c>
    </row>
    <row r="3127" spans="1:29" x14ac:dyDescent="0.25">
      <c r="A3127" s="43" t="str">
        <f t="shared" si="241"/>
        <v>US Natural Gas Physical</v>
      </c>
      <c r="B3127" s="43" t="str">
        <f t="shared" si="242"/>
        <v>US</v>
      </c>
      <c r="C3127" s="43" t="str">
        <f t="shared" si="243"/>
        <v>Natural Gas</v>
      </c>
      <c r="D3127" s="43" t="str">
        <f t="shared" si="244"/>
        <v>Physical</v>
      </c>
      <c r="E3127" s="43">
        <f>IF(VLOOKUP(S3127,'DD-Lookup'!$J$6:$L$50,3,FALSE)="Monthly",(YEAR(AC3127)-YEAR(AB3127))*12+MONTH(AC3127)-MONTH(AB3127)+1,(AC3127-AB3127+1))</f>
        <v>1</v>
      </c>
      <c r="F3127" s="210">
        <f t="shared" si="245"/>
        <v>10000</v>
      </c>
      <c r="G3127" s="199">
        <v>1355538</v>
      </c>
      <c r="H3127" s="195">
        <v>37049.389710648102</v>
      </c>
      <c r="I3127" t="s">
        <v>3443</v>
      </c>
      <c r="M3127" t="s">
        <v>3341</v>
      </c>
      <c r="N3127" t="s">
        <v>3747</v>
      </c>
      <c r="O3127" t="s">
        <v>1630</v>
      </c>
      <c r="Q3127" s="196">
        <v>10000</v>
      </c>
      <c r="S3127" t="s">
        <v>3342</v>
      </c>
      <c r="T3127" t="s">
        <v>3557</v>
      </c>
      <c r="U3127" s="198">
        <v>3.7149999999999999</v>
      </c>
      <c r="V3127" t="s">
        <v>3338</v>
      </c>
      <c r="W3127" t="s">
        <v>2175</v>
      </c>
      <c r="X3127" t="s">
        <v>2176</v>
      </c>
      <c r="Y3127" t="s">
        <v>2469</v>
      </c>
      <c r="Z3127" t="s">
        <v>2995</v>
      </c>
      <c r="AA3127">
        <v>837680</v>
      </c>
      <c r="AB3127" s="195">
        <v>37050.875011574099</v>
      </c>
      <c r="AC3127" s="195">
        <v>37050.875011574099</v>
      </c>
    </row>
    <row r="3128" spans="1:29" x14ac:dyDescent="0.25">
      <c r="A3128" s="43" t="str">
        <f t="shared" si="241"/>
        <v>US Natural Gas Physical</v>
      </c>
      <c r="B3128" s="43" t="str">
        <f t="shared" si="242"/>
        <v>US</v>
      </c>
      <c r="C3128" s="43" t="str">
        <f t="shared" si="243"/>
        <v>Natural Gas</v>
      </c>
      <c r="D3128" s="43" t="str">
        <f t="shared" si="244"/>
        <v>Physical</v>
      </c>
      <c r="E3128" s="43">
        <f>IF(VLOOKUP(S3128,'DD-Lookup'!$J$6:$L$50,3,FALSE)="Monthly",(YEAR(AC3128)-YEAR(AB3128))*12+MONTH(AC3128)-MONTH(AB3128)+1,(AC3128-AB3128+1))</f>
        <v>1</v>
      </c>
      <c r="F3128" s="210">
        <f t="shared" si="245"/>
        <v>10000</v>
      </c>
      <c r="G3128" s="199">
        <v>1355539</v>
      </c>
      <c r="H3128" s="195">
        <v>37049.389745370398</v>
      </c>
      <c r="I3128" t="s">
        <v>3443</v>
      </c>
      <c r="M3128" t="s">
        <v>3341</v>
      </c>
      <c r="N3128" t="s">
        <v>3747</v>
      </c>
      <c r="O3128" t="s">
        <v>1630</v>
      </c>
      <c r="Q3128" s="196">
        <v>10000</v>
      </c>
      <c r="S3128" t="s">
        <v>3342</v>
      </c>
      <c r="T3128" t="s">
        <v>3557</v>
      </c>
      <c r="U3128" s="198">
        <v>3.7250000000000001</v>
      </c>
      <c r="V3128" t="s">
        <v>3338</v>
      </c>
      <c r="W3128" t="s">
        <v>2175</v>
      </c>
      <c r="X3128" t="s">
        <v>2176</v>
      </c>
      <c r="Y3128" t="s">
        <v>2469</v>
      </c>
      <c r="Z3128" t="s">
        <v>2995</v>
      </c>
      <c r="AA3128">
        <v>837682</v>
      </c>
      <c r="AB3128" s="195">
        <v>37050.875011574099</v>
      </c>
      <c r="AC3128" s="195">
        <v>37050.875011574099</v>
      </c>
    </row>
    <row r="3129" spans="1:29" x14ac:dyDescent="0.25">
      <c r="A3129" s="43" t="str">
        <f t="shared" si="241"/>
        <v>US Natural Gas Physical</v>
      </c>
      <c r="B3129" s="43" t="str">
        <f t="shared" si="242"/>
        <v>US</v>
      </c>
      <c r="C3129" s="43" t="str">
        <f t="shared" si="243"/>
        <v>Natural Gas</v>
      </c>
      <c r="D3129" s="43" t="str">
        <f t="shared" si="244"/>
        <v>Physical</v>
      </c>
      <c r="E3129" s="43">
        <f>IF(VLOOKUP(S3129,'DD-Lookup'!$J$6:$L$50,3,FALSE)="Monthly",(YEAR(AC3129)-YEAR(AB3129))*12+MONTH(AC3129)-MONTH(AB3129)+1,(AC3129-AB3129+1))</f>
        <v>1</v>
      </c>
      <c r="F3129" s="210">
        <f t="shared" si="245"/>
        <v>10000</v>
      </c>
      <c r="G3129" s="199">
        <v>1355540</v>
      </c>
      <c r="H3129" s="195">
        <v>37049.389756944402</v>
      </c>
      <c r="I3129" t="s">
        <v>2483</v>
      </c>
      <c r="M3129" t="s">
        <v>3341</v>
      </c>
      <c r="N3129" t="s">
        <v>3747</v>
      </c>
      <c r="O3129" t="s">
        <v>511</v>
      </c>
      <c r="Q3129" s="196">
        <v>10000</v>
      </c>
      <c r="S3129" t="s">
        <v>3342</v>
      </c>
      <c r="T3129" t="s">
        <v>3557</v>
      </c>
      <c r="U3129" s="198">
        <v>3.6749999999999998</v>
      </c>
      <c r="V3129" t="s">
        <v>2486</v>
      </c>
      <c r="W3129" t="s">
        <v>2467</v>
      </c>
      <c r="X3129" t="s">
        <v>2468</v>
      </c>
      <c r="Y3129" t="s">
        <v>2469</v>
      </c>
      <c r="Z3129" t="s">
        <v>2995</v>
      </c>
      <c r="AA3129">
        <v>837683</v>
      </c>
      <c r="AB3129" s="195">
        <v>37050.875011574099</v>
      </c>
      <c r="AC3129" s="195">
        <v>37050.875011574099</v>
      </c>
    </row>
    <row r="3130" spans="1:29" x14ac:dyDescent="0.25">
      <c r="A3130" s="43" t="str">
        <f t="shared" si="241"/>
        <v>US Natural Gas Physical</v>
      </c>
      <c r="B3130" s="43" t="str">
        <f t="shared" si="242"/>
        <v>US</v>
      </c>
      <c r="C3130" s="43" t="str">
        <f t="shared" si="243"/>
        <v>Natural Gas</v>
      </c>
      <c r="D3130" s="43" t="str">
        <f t="shared" si="244"/>
        <v>Physical</v>
      </c>
      <c r="E3130" s="43">
        <f>IF(VLOOKUP(S3130,'DD-Lookup'!$J$6:$L$50,3,FALSE)="Monthly",(YEAR(AC3130)-YEAR(AB3130))*12+MONTH(AC3130)-MONTH(AB3130)+1,(AC3130-AB3130+1))</f>
        <v>1</v>
      </c>
      <c r="F3130" s="210">
        <f t="shared" si="245"/>
        <v>25000</v>
      </c>
      <c r="G3130" s="199">
        <v>1355541</v>
      </c>
      <c r="H3130" s="195">
        <v>37049.389803240701</v>
      </c>
      <c r="I3130" t="s">
        <v>3085</v>
      </c>
      <c r="M3130" t="s">
        <v>3341</v>
      </c>
      <c r="N3130" t="s">
        <v>3747</v>
      </c>
      <c r="O3130" t="s">
        <v>2722</v>
      </c>
      <c r="Q3130" s="196">
        <v>25000</v>
      </c>
      <c r="S3130" t="s">
        <v>3342</v>
      </c>
      <c r="T3130" t="s">
        <v>3557</v>
      </c>
      <c r="U3130" s="198">
        <v>3.7</v>
      </c>
      <c r="V3130" t="s">
        <v>3086</v>
      </c>
      <c r="W3130" t="s">
        <v>2175</v>
      </c>
      <c r="X3130" t="s">
        <v>2176</v>
      </c>
      <c r="Y3130" t="s">
        <v>2469</v>
      </c>
      <c r="Z3130" t="s">
        <v>2995</v>
      </c>
      <c r="AA3130">
        <v>837685</v>
      </c>
      <c r="AB3130" s="195">
        <v>37050.875011574099</v>
      </c>
      <c r="AC3130" s="195">
        <v>37050.875011574099</v>
      </c>
    </row>
    <row r="3131" spans="1:29" x14ac:dyDescent="0.25">
      <c r="A3131" s="43" t="str">
        <f t="shared" si="241"/>
        <v>US Crude Financial</v>
      </c>
      <c r="B3131" s="43" t="str">
        <f t="shared" si="242"/>
        <v>US</v>
      </c>
      <c r="C3131" s="43" t="str">
        <f t="shared" si="243"/>
        <v>Crude</v>
      </c>
      <c r="D3131" s="43" t="str">
        <f t="shared" si="244"/>
        <v>Financial</v>
      </c>
      <c r="E3131" s="43">
        <f>IF(VLOOKUP(S3131,'DD-Lookup'!$J$6:$L$50,3,FALSE)="Monthly",(YEAR(AC3131)-YEAR(AB3131))*12+MONTH(AC3131)-MONTH(AB3131)+1,(AC3131-AB3131+1))</f>
        <v>1</v>
      </c>
      <c r="F3131" s="210">
        <f t="shared" si="245"/>
        <v>50000</v>
      </c>
      <c r="G3131" s="199">
        <v>1355542</v>
      </c>
      <c r="H3131" s="195">
        <v>37049.3898148148</v>
      </c>
      <c r="I3131" t="s">
        <v>2652</v>
      </c>
      <c r="M3131" t="s">
        <v>3437</v>
      </c>
      <c r="N3131" t="s">
        <v>2653</v>
      </c>
      <c r="O3131" t="s">
        <v>3359</v>
      </c>
      <c r="Q3131" s="196">
        <v>50000</v>
      </c>
      <c r="S3131" t="s">
        <v>3347</v>
      </c>
      <c r="T3131" t="s">
        <v>3557</v>
      </c>
      <c r="U3131" s="198">
        <v>27.88</v>
      </c>
      <c r="V3131" t="s">
        <v>2460</v>
      </c>
      <c r="W3131" t="s">
        <v>2655</v>
      </c>
      <c r="X3131" t="s">
        <v>2656</v>
      </c>
      <c r="Y3131" t="s">
        <v>2778</v>
      </c>
      <c r="Z3131" t="s">
        <v>2995</v>
      </c>
      <c r="AA3131">
        <v>115512</v>
      </c>
      <c r="AB3131" s="195">
        <v>37073</v>
      </c>
      <c r="AC3131" s="195">
        <v>37103</v>
      </c>
    </row>
    <row r="3132" spans="1:29" x14ac:dyDescent="0.25">
      <c r="A3132" s="43" t="str">
        <f t="shared" si="241"/>
        <v>US Natural Gas Financial</v>
      </c>
      <c r="B3132" s="43" t="str">
        <f t="shared" si="242"/>
        <v>US</v>
      </c>
      <c r="C3132" s="43" t="str">
        <f t="shared" si="243"/>
        <v>Natural Gas</v>
      </c>
      <c r="D3132" s="43" t="str">
        <f t="shared" si="244"/>
        <v>Financial</v>
      </c>
      <c r="E3132" s="43">
        <f>IF(VLOOKUP(S3132,'DD-Lookup'!$J$6:$L$50,3,FALSE)="Monthly",(YEAR(AC3132)-YEAR(AB3132))*12+MONTH(AC3132)-MONTH(AB3132)+1,(AC3132-AB3132+1))</f>
        <v>123</v>
      </c>
      <c r="F3132" s="210">
        <f t="shared" si="245"/>
        <v>922500</v>
      </c>
      <c r="G3132" s="199">
        <v>1355545</v>
      </c>
      <c r="H3132" s="195">
        <v>37049.389826388899</v>
      </c>
      <c r="I3132" t="s">
        <v>2280</v>
      </c>
      <c r="M3132" t="s">
        <v>3341</v>
      </c>
      <c r="N3132" t="s">
        <v>2281</v>
      </c>
      <c r="O3132" t="s">
        <v>3139</v>
      </c>
      <c r="Q3132" s="196">
        <v>7500</v>
      </c>
      <c r="S3132" t="s">
        <v>3342</v>
      </c>
      <c r="T3132" t="s">
        <v>3557</v>
      </c>
      <c r="U3132" s="198">
        <v>3.89</v>
      </c>
      <c r="V3132" t="s">
        <v>2359</v>
      </c>
      <c r="W3132" t="s">
        <v>2853</v>
      </c>
      <c r="X3132" t="s">
        <v>2282</v>
      </c>
      <c r="Y3132" t="s">
        <v>3575</v>
      </c>
      <c r="Z3132" t="s">
        <v>2995</v>
      </c>
      <c r="AA3132" t="s">
        <v>979</v>
      </c>
      <c r="AB3132" s="195">
        <v>37073</v>
      </c>
      <c r="AC3132" s="195">
        <v>37195</v>
      </c>
    </row>
    <row r="3133" spans="1:29" x14ac:dyDescent="0.25">
      <c r="A3133" s="43" t="str">
        <f t="shared" si="241"/>
        <v>US Natural Gas Physical</v>
      </c>
      <c r="B3133" s="43" t="str">
        <f t="shared" si="242"/>
        <v>US</v>
      </c>
      <c r="C3133" s="43" t="str">
        <f t="shared" si="243"/>
        <v>Natural Gas</v>
      </c>
      <c r="D3133" s="43" t="str">
        <f t="shared" si="244"/>
        <v>Physical</v>
      </c>
      <c r="E3133" s="43">
        <f>IF(VLOOKUP(S3133,'DD-Lookup'!$J$6:$L$50,3,FALSE)="Monthly",(YEAR(AC3133)-YEAR(AB3133))*12+MONTH(AC3133)-MONTH(AB3133)+1,(AC3133-AB3133+1))</f>
        <v>1</v>
      </c>
      <c r="F3133" s="210">
        <f t="shared" si="245"/>
        <v>10000</v>
      </c>
      <c r="G3133" s="199">
        <v>1355544</v>
      </c>
      <c r="H3133" s="195">
        <v>37049.389826388899</v>
      </c>
      <c r="I3133" t="s">
        <v>2483</v>
      </c>
      <c r="M3133" t="s">
        <v>3341</v>
      </c>
      <c r="N3133" t="s">
        <v>3747</v>
      </c>
      <c r="O3133" t="s">
        <v>392</v>
      </c>
      <c r="P3133" s="196">
        <v>10000</v>
      </c>
      <c r="S3133" t="s">
        <v>3342</v>
      </c>
      <c r="T3133" t="s">
        <v>3557</v>
      </c>
      <c r="U3133" s="198">
        <v>3.5525000000000002</v>
      </c>
      <c r="V3133" t="s">
        <v>2365</v>
      </c>
      <c r="W3133" t="s">
        <v>2498</v>
      </c>
      <c r="X3133" t="s">
        <v>2499</v>
      </c>
      <c r="Y3133" t="s">
        <v>2469</v>
      </c>
      <c r="Z3133" t="s">
        <v>2995</v>
      </c>
      <c r="AA3133">
        <v>837687</v>
      </c>
      <c r="AB3133" s="195">
        <v>37050.875011574099</v>
      </c>
      <c r="AC3133" s="195">
        <v>37050.875011574099</v>
      </c>
    </row>
    <row r="3134" spans="1:29" x14ac:dyDescent="0.25">
      <c r="A3134" s="43" t="str">
        <f t="shared" si="241"/>
        <v>US Natural Gas Physical</v>
      </c>
      <c r="B3134" s="43" t="str">
        <f t="shared" si="242"/>
        <v>US</v>
      </c>
      <c r="C3134" s="43" t="str">
        <f t="shared" si="243"/>
        <v>Natural Gas</v>
      </c>
      <c r="D3134" s="43" t="str">
        <f t="shared" si="244"/>
        <v>Physical</v>
      </c>
      <c r="E3134" s="43">
        <f>IF(VLOOKUP(S3134,'DD-Lookup'!$J$6:$L$50,3,FALSE)="Monthly",(YEAR(AC3134)-YEAR(AB3134))*12+MONTH(AC3134)-MONTH(AB3134)+1,(AC3134-AB3134+1))</f>
        <v>1</v>
      </c>
      <c r="F3134" s="210">
        <f t="shared" si="245"/>
        <v>5000</v>
      </c>
      <c r="G3134" s="199">
        <v>1355543</v>
      </c>
      <c r="H3134" s="195">
        <v>37049.389826388899</v>
      </c>
      <c r="I3134" t="s">
        <v>2254</v>
      </c>
      <c r="M3134" t="s">
        <v>3341</v>
      </c>
      <c r="N3134" t="s">
        <v>3747</v>
      </c>
      <c r="O3134" t="s">
        <v>396</v>
      </c>
      <c r="P3134" s="196">
        <v>5000</v>
      </c>
      <c r="S3134" t="s">
        <v>3342</v>
      </c>
      <c r="T3134" t="s">
        <v>3557</v>
      </c>
      <c r="U3134" s="198">
        <v>3.53</v>
      </c>
      <c r="V3134" t="s">
        <v>2459</v>
      </c>
      <c r="W3134" t="s">
        <v>2347</v>
      </c>
      <c r="X3134" t="s">
        <v>2484</v>
      </c>
      <c r="Y3134" t="s">
        <v>2469</v>
      </c>
      <c r="Z3134" t="s">
        <v>2995</v>
      </c>
      <c r="AA3134">
        <v>837686</v>
      </c>
      <c r="AB3134" s="195">
        <v>37050.875011574099</v>
      </c>
      <c r="AC3134" s="195">
        <v>37050.875011574099</v>
      </c>
    </row>
    <row r="3135" spans="1:29" x14ac:dyDescent="0.25">
      <c r="A3135" s="43" t="str">
        <f t="shared" si="241"/>
        <v xml:space="preserve"> Natural Gas Physical</v>
      </c>
      <c r="B3135" s="43" t="str">
        <f t="shared" si="242"/>
        <v/>
      </c>
      <c r="C3135" s="43" t="str">
        <f t="shared" si="243"/>
        <v>Natural Gas</v>
      </c>
      <c r="D3135" s="43" t="str">
        <f t="shared" si="244"/>
        <v>Physical</v>
      </c>
      <c r="E3135" s="43">
        <f>IF(VLOOKUP(S3135,'DD-Lookup'!$J$6:$L$50,3,FALSE)="Monthly",(YEAR(AC3135)-YEAR(AB3135))*12+MONTH(AC3135)-MONTH(AB3135)+1,(AC3135-AB3135+1))</f>
        <v>1</v>
      </c>
      <c r="F3135" s="210">
        <f t="shared" si="245"/>
        <v>10000</v>
      </c>
      <c r="G3135" s="199">
        <v>1355546</v>
      </c>
      <c r="H3135" s="195">
        <v>37049.389837962997</v>
      </c>
      <c r="I3135" t="s">
        <v>2171</v>
      </c>
      <c r="M3135" t="s">
        <v>3341</v>
      </c>
      <c r="N3135" t="s">
        <v>3104</v>
      </c>
      <c r="O3135" t="s">
        <v>3620</v>
      </c>
      <c r="Q3135" s="196">
        <v>10000</v>
      </c>
      <c r="S3135" t="s">
        <v>3719</v>
      </c>
      <c r="T3135" t="s">
        <v>3105</v>
      </c>
      <c r="U3135" s="198">
        <v>4.29</v>
      </c>
      <c r="V3135" t="s">
        <v>2329</v>
      </c>
      <c r="W3135" t="s">
        <v>635</v>
      </c>
      <c r="X3135" t="s">
        <v>3106</v>
      </c>
      <c r="Y3135" t="s">
        <v>2469</v>
      </c>
      <c r="Z3135" t="s">
        <v>2996</v>
      </c>
      <c r="AA3135">
        <v>837688</v>
      </c>
      <c r="AB3135" s="195">
        <v>37049.875011574099</v>
      </c>
      <c r="AC3135" s="195">
        <v>37049.875011574099</v>
      </c>
    </row>
    <row r="3136" spans="1:29" x14ac:dyDescent="0.25">
      <c r="A3136" s="43" t="str">
        <f t="shared" si="241"/>
        <v>US Natural Gas Physical</v>
      </c>
      <c r="B3136" s="43" t="str">
        <f t="shared" si="242"/>
        <v>US</v>
      </c>
      <c r="C3136" s="43" t="str">
        <f t="shared" si="243"/>
        <v>Natural Gas</v>
      </c>
      <c r="D3136" s="43" t="str">
        <f t="shared" si="244"/>
        <v>Physical</v>
      </c>
      <c r="E3136" s="43">
        <f>IF(VLOOKUP(S3136,'DD-Lookup'!$J$6:$L$50,3,FALSE)="Monthly",(YEAR(AC3136)-YEAR(AB3136))*12+MONTH(AC3136)-MONTH(AB3136)+1,(AC3136-AB3136+1))</f>
        <v>1</v>
      </c>
      <c r="F3136" s="210">
        <f t="shared" si="245"/>
        <v>10000</v>
      </c>
      <c r="G3136" s="199">
        <v>1355547</v>
      </c>
      <c r="H3136" s="195">
        <v>37049.389849537001</v>
      </c>
      <c r="I3136" t="s">
        <v>2276</v>
      </c>
      <c r="M3136" t="s">
        <v>3341</v>
      </c>
      <c r="N3136" t="s">
        <v>3747</v>
      </c>
      <c r="O3136" t="s">
        <v>541</v>
      </c>
      <c r="Q3136" s="196">
        <v>10000</v>
      </c>
      <c r="S3136" t="s">
        <v>3342</v>
      </c>
      <c r="T3136" t="s">
        <v>3557</v>
      </c>
      <c r="U3136" s="198">
        <v>3.7075</v>
      </c>
      <c r="V3136" t="s">
        <v>3164</v>
      </c>
      <c r="W3136" t="s">
        <v>2467</v>
      </c>
      <c r="X3136" t="s">
        <v>2468</v>
      </c>
      <c r="Y3136" t="s">
        <v>2469</v>
      </c>
      <c r="Z3136" t="s">
        <v>2995</v>
      </c>
      <c r="AA3136">
        <v>837689</v>
      </c>
      <c r="AB3136" s="195">
        <v>37050.875011574099</v>
      </c>
      <c r="AC3136" s="195">
        <v>37050.875011574099</v>
      </c>
    </row>
    <row r="3137" spans="1:29" x14ac:dyDescent="0.25">
      <c r="A3137" s="43" t="str">
        <f t="shared" si="241"/>
        <v>US Natural Gas Physical</v>
      </c>
      <c r="B3137" s="43" t="str">
        <f t="shared" si="242"/>
        <v>US</v>
      </c>
      <c r="C3137" s="43" t="str">
        <f t="shared" si="243"/>
        <v>Natural Gas</v>
      </c>
      <c r="D3137" s="43" t="str">
        <f t="shared" si="244"/>
        <v>Physical</v>
      </c>
      <c r="E3137" s="43">
        <f>IF(VLOOKUP(S3137,'DD-Lookup'!$J$6:$L$50,3,FALSE)="Monthly",(YEAR(AC3137)-YEAR(AB3137))*12+MONTH(AC3137)-MONTH(AB3137)+1,(AC3137-AB3137+1))</f>
        <v>1</v>
      </c>
      <c r="F3137" s="210">
        <f t="shared" si="245"/>
        <v>10000</v>
      </c>
      <c r="G3137" s="199">
        <v>1355548</v>
      </c>
      <c r="H3137" s="195">
        <v>37049.389884259297</v>
      </c>
      <c r="I3137" t="s">
        <v>2487</v>
      </c>
      <c r="M3137" t="s">
        <v>3341</v>
      </c>
      <c r="N3137" t="s">
        <v>3747</v>
      </c>
      <c r="O3137" t="s">
        <v>392</v>
      </c>
      <c r="Q3137" s="196">
        <v>10000</v>
      </c>
      <c r="S3137" t="s">
        <v>3342</v>
      </c>
      <c r="T3137" t="s">
        <v>3557</v>
      </c>
      <c r="U3137" s="198">
        <v>3.5550000000000002</v>
      </c>
      <c r="V3137" t="s">
        <v>1730</v>
      </c>
      <c r="W3137" t="s">
        <v>2498</v>
      </c>
      <c r="X3137" t="s">
        <v>2499</v>
      </c>
      <c r="Y3137" t="s">
        <v>2469</v>
      </c>
      <c r="Z3137" t="s">
        <v>2995</v>
      </c>
      <c r="AA3137">
        <v>837690</v>
      </c>
      <c r="AB3137" s="195">
        <v>37050.875011574099</v>
      </c>
      <c r="AC3137" s="195">
        <v>37050.875011574099</v>
      </c>
    </row>
    <row r="3138" spans="1:29" x14ac:dyDescent="0.25">
      <c r="A3138" s="43" t="str">
        <f t="shared" si="241"/>
        <v>US Natural Gas Physical</v>
      </c>
      <c r="B3138" s="43" t="str">
        <f t="shared" si="242"/>
        <v>US</v>
      </c>
      <c r="C3138" s="43" t="str">
        <f t="shared" si="243"/>
        <v>Natural Gas</v>
      </c>
      <c r="D3138" s="43" t="str">
        <f t="shared" si="244"/>
        <v>Physical</v>
      </c>
      <c r="E3138" s="43">
        <f>IF(VLOOKUP(S3138,'DD-Lookup'!$J$6:$L$50,3,FALSE)="Monthly",(YEAR(AC3138)-YEAR(AB3138))*12+MONTH(AC3138)-MONTH(AB3138)+1,(AC3138-AB3138+1))</f>
        <v>1</v>
      </c>
      <c r="F3138" s="210">
        <f t="shared" si="245"/>
        <v>10000</v>
      </c>
      <c r="G3138" s="199">
        <v>1355549</v>
      </c>
      <c r="H3138" s="195">
        <v>37049.389895833301</v>
      </c>
      <c r="I3138" t="s">
        <v>2254</v>
      </c>
      <c r="M3138" t="s">
        <v>3341</v>
      </c>
      <c r="N3138" t="s">
        <v>3747</v>
      </c>
      <c r="O3138" t="s">
        <v>379</v>
      </c>
      <c r="Q3138" s="196">
        <v>10000</v>
      </c>
      <c r="S3138" t="s">
        <v>3342</v>
      </c>
      <c r="T3138" t="s">
        <v>3557</v>
      </c>
      <c r="U3138" s="198">
        <v>3.7149999999999999</v>
      </c>
      <c r="V3138" t="s">
        <v>2489</v>
      </c>
      <c r="W3138" t="s">
        <v>2467</v>
      </c>
      <c r="X3138" t="s">
        <v>2468</v>
      </c>
      <c r="Y3138" t="s">
        <v>2469</v>
      </c>
      <c r="Z3138" t="s">
        <v>2995</v>
      </c>
      <c r="AA3138">
        <v>837691</v>
      </c>
      <c r="AB3138" s="195">
        <v>37050.875011574099</v>
      </c>
      <c r="AC3138" s="195">
        <v>37050.875011574099</v>
      </c>
    </row>
    <row r="3139" spans="1:29" x14ac:dyDescent="0.25">
      <c r="A3139" s="43" t="str">
        <f t="shared" si="241"/>
        <v xml:space="preserve"> Natural Gas Physical</v>
      </c>
      <c r="B3139" s="43" t="str">
        <f t="shared" si="242"/>
        <v/>
      </c>
      <c r="C3139" s="43" t="str">
        <f t="shared" si="243"/>
        <v>Natural Gas</v>
      </c>
      <c r="D3139" s="43" t="str">
        <f t="shared" si="244"/>
        <v>Physical</v>
      </c>
      <c r="E3139" s="43">
        <f>IF(VLOOKUP(S3139,'DD-Lookup'!$J$6:$L$50,3,FALSE)="Monthly",(YEAR(AC3139)-YEAR(AB3139))*12+MONTH(AC3139)-MONTH(AB3139)+1,(AC3139-AB3139+1))</f>
        <v>1</v>
      </c>
      <c r="F3139" s="210">
        <f t="shared" si="245"/>
        <v>5000</v>
      </c>
      <c r="G3139" s="199">
        <v>1355551</v>
      </c>
      <c r="H3139" s="195">
        <v>37049.389942129601</v>
      </c>
      <c r="I3139" t="s">
        <v>3375</v>
      </c>
      <c r="M3139" t="s">
        <v>3341</v>
      </c>
      <c r="N3139" t="s">
        <v>2492</v>
      </c>
      <c r="O3139" t="s">
        <v>507</v>
      </c>
      <c r="Q3139" s="196">
        <v>5000</v>
      </c>
      <c r="S3139" t="s">
        <v>3342</v>
      </c>
      <c r="T3139" t="s">
        <v>3557</v>
      </c>
      <c r="U3139" s="198">
        <v>3.7949999999999999</v>
      </c>
      <c r="V3139" t="s">
        <v>3926</v>
      </c>
      <c r="W3139" t="s">
        <v>2493</v>
      </c>
      <c r="X3139" t="s">
        <v>2494</v>
      </c>
      <c r="Y3139" t="s">
        <v>2469</v>
      </c>
      <c r="Z3139" t="s">
        <v>2995</v>
      </c>
      <c r="AA3139">
        <v>837692</v>
      </c>
      <c r="AB3139" s="195">
        <v>37050.875011574099</v>
      </c>
      <c r="AC3139" s="195">
        <v>37050.875011574099</v>
      </c>
    </row>
    <row r="3140" spans="1:29" x14ac:dyDescent="0.25">
      <c r="A3140" s="43" t="str">
        <f t="shared" si="241"/>
        <v xml:space="preserve"> Crude Financial</v>
      </c>
      <c r="B3140" s="43" t="str">
        <f t="shared" si="242"/>
        <v/>
      </c>
      <c r="C3140" s="43" t="str">
        <f t="shared" si="243"/>
        <v>Crude</v>
      </c>
      <c r="D3140" s="43" t="str">
        <f t="shared" si="244"/>
        <v>Financial</v>
      </c>
      <c r="E3140" s="43">
        <f>IF(VLOOKUP(S3140,'DD-Lookup'!$J$6:$L$50,3,FALSE)="Monthly",(YEAR(AC3140)-YEAR(AB3140))*12+MONTH(AC3140)-MONTH(AB3140)+1,(AC3140-AB3140+1))</f>
        <v>31</v>
      </c>
      <c r="F3140" s="210">
        <f t="shared" si="245"/>
        <v>775000</v>
      </c>
      <c r="G3140" s="199">
        <v>1355550</v>
      </c>
      <c r="H3140" s="195">
        <v>37049.389942129601</v>
      </c>
      <c r="I3140" t="s">
        <v>2652</v>
      </c>
      <c r="M3140" t="s">
        <v>3437</v>
      </c>
      <c r="N3140" t="s">
        <v>2296</v>
      </c>
      <c r="O3140" t="s">
        <v>2297</v>
      </c>
      <c r="P3140" s="196">
        <v>25000</v>
      </c>
      <c r="S3140" t="s">
        <v>2298</v>
      </c>
      <c r="T3140" t="s">
        <v>3557</v>
      </c>
      <c r="U3140" s="198">
        <v>28.7</v>
      </c>
      <c r="V3140" t="s">
        <v>3198</v>
      </c>
      <c r="W3140" t="s">
        <v>2648</v>
      </c>
      <c r="X3140" t="s">
        <v>2649</v>
      </c>
      <c r="Y3140" t="s">
        <v>2778</v>
      </c>
      <c r="Z3140" t="s">
        <v>3930</v>
      </c>
      <c r="AA3140">
        <v>115513</v>
      </c>
      <c r="AB3140" s="195">
        <v>37073</v>
      </c>
      <c r="AC3140" s="195">
        <v>37103</v>
      </c>
    </row>
    <row r="3141" spans="1:29" x14ac:dyDescent="0.25">
      <c r="A3141" s="43" t="str">
        <f t="shared" si="241"/>
        <v>US Natural Gas Physical</v>
      </c>
      <c r="B3141" s="43" t="str">
        <f t="shared" si="242"/>
        <v>US</v>
      </c>
      <c r="C3141" s="43" t="str">
        <f t="shared" si="243"/>
        <v>Natural Gas</v>
      </c>
      <c r="D3141" s="43" t="str">
        <f t="shared" si="244"/>
        <v>Physical</v>
      </c>
      <c r="E3141" s="43">
        <f>IF(VLOOKUP(S3141,'DD-Lookup'!$J$6:$L$50,3,FALSE)="Monthly",(YEAR(AC3141)-YEAR(AB3141))*12+MONTH(AC3141)-MONTH(AB3141)+1,(AC3141-AB3141+1))</f>
        <v>1</v>
      </c>
      <c r="F3141" s="210">
        <f t="shared" si="245"/>
        <v>2000</v>
      </c>
      <c r="G3141" s="199">
        <v>1355552</v>
      </c>
      <c r="H3141" s="195">
        <v>37049.389965277798</v>
      </c>
      <c r="I3141" t="s">
        <v>2254</v>
      </c>
      <c r="M3141" t="s">
        <v>3341</v>
      </c>
      <c r="N3141" t="s">
        <v>3747</v>
      </c>
      <c r="O3141" t="s">
        <v>396</v>
      </c>
      <c r="P3141" s="196">
        <v>2000</v>
      </c>
      <c r="S3141" t="s">
        <v>3342</v>
      </c>
      <c r="T3141" t="s">
        <v>3557</v>
      </c>
      <c r="U3141" s="198">
        <v>3.5249999999999999</v>
      </c>
      <c r="V3141" t="s">
        <v>2459</v>
      </c>
      <c r="W3141" t="s">
        <v>2347</v>
      </c>
      <c r="X3141" t="s">
        <v>2484</v>
      </c>
      <c r="Y3141" t="s">
        <v>2469</v>
      </c>
      <c r="Z3141" t="s">
        <v>2995</v>
      </c>
      <c r="AA3141">
        <v>837693</v>
      </c>
      <c r="AB3141" s="195">
        <v>37050.875011574099</v>
      </c>
      <c r="AC3141" s="195">
        <v>37050.875011574099</v>
      </c>
    </row>
    <row r="3142" spans="1:29" x14ac:dyDescent="0.25">
      <c r="A3142" s="43" t="str">
        <f t="shared" si="241"/>
        <v>US Natural Gas Physical</v>
      </c>
      <c r="B3142" s="43" t="str">
        <f t="shared" si="242"/>
        <v>US</v>
      </c>
      <c r="C3142" s="43" t="str">
        <f t="shared" si="243"/>
        <v>Natural Gas</v>
      </c>
      <c r="D3142" s="43" t="str">
        <f t="shared" si="244"/>
        <v>Physical</v>
      </c>
      <c r="E3142" s="43">
        <f>IF(VLOOKUP(S3142,'DD-Lookup'!$J$6:$L$50,3,FALSE)="Monthly",(YEAR(AC3142)-YEAR(AB3142))*12+MONTH(AC3142)-MONTH(AB3142)+1,(AC3142-AB3142+1))</f>
        <v>1</v>
      </c>
      <c r="F3142" s="210">
        <f t="shared" si="245"/>
        <v>10000</v>
      </c>
      <c r="G3142" s="199">
        <v>1355553</v>
      </c>
      <c r="H3142" s="195">
        <v>37049.389976851897</v>
      </c>
      <c r="I3142" t="s">
        <v>3085</v>
      </c>
      <c r="M3142" t="s">
        <v>3341</v>
      </c>
      <c r="N3142" t="s">
        <v>3747</v>
      </c>
      <c r="O3142" t="s">
        <v>2733</v>
      </c>
      <c r="P3142" s="196">
        <v>10000</v>
      </c>
      <c r="S3142" t="s">
        <v>3342</v>
      </c>
      <c r="T3142" t="s">
        <v>3557</v>
      </c>
      <c r="U3142" s="198">
        <v>3.62</v>
      </c>
      <c r="V3142" t="s">
        <v>2424</v>
      </c>
      <c r="W3142" t="s">
        <v>2181</v>
      </c>
      <c r="X3142" t="s">
        <v>2182</v>
      </c>
      <c r="Y3142" t="s">
        <v>2469</v>
      </c>
      <c r="Z3142" t="s">
        <v>2995</v>
      </c>
      <c r="AA3142">
        <v>837694</v>
      </c>
      <c r="AB3142" s="195">
        <v>37050.875011574099</v>
      </c>
      <c r="AC3142" s="195">
        <v>37050.875011574099</v>
      </c>
    </row>
    <row r="3143" spans="1:29" x14ac:dyDescent="0.25">
      <c r="A3143" s="43" t="str">
        <f t="shared" si="241"/>
        <v>US Natural Gas Physical</v>
      </c>
      <c r="B3143" s="43" t="str">
        <f t="shared" si="242"/>
        <v>US</v>
      </c>
      <c r="C3143" s="43" t="str">
        <f t="shared" si="243"/>
        <v>Natural Gas</v>
      </c>
      <c r="D3143" s="43" t="str">
        <f t="shared" si="244"/>
        <v>Physical</v>
      </c>
      <c r="E3143" s="43">
        <f>IF(VLOOKUP(S3143,'DD-Lookup'!$J$6:$L$50,3,FALSE)="Monthly",(YEAR(AC3143)-YEAR(AB3143))*12+MONTH(AC3143)-MONTH(AB3143)+1,(AC3143-AB3143+1))</f>
        <v>1</v>
      </c>
      <c r="F3143" s="210">
        <f t="shared" si="245"/>
        <v>4856</v>
      </c>
      <c r="G3143" s="199">
        <v>1355554</v>
      </c>
      <c r="H3143" s="195">
        <v>37049.389988425901</v>
      </c>
      <c r="I3143" t="s">
        <v>3443</v>
      </c>
      <c r="M3143" t="s">
        <v>3341</v>
      </c>
      <c r="N3143" t="s">
        <v>3747</v>
      </c>
      <c r="O3143" t="s">
        <v>529</v>
      </c>
      <c r="Q3143" s="196">
        <v>4856</v>
      </c>
      <c r="S3143" t="s">
        <v>3342</v>
      </c>
      <c r="T3143" t="s">
        <v>3557</v>
      </c>
      <c r="U3143" s="198">
        <v>3.62</v>
      </c>
      <c r="V3143" t="s">
        <v>3899</v>
      </c>
      <c r="W3143" t="s">
        <v>2323</v>
      </c>
      <c r="X3143" t="s">
        <v>3920</v>
      </c>
      <c r="Y3143" t="s">
        <v>2469</v>
      </c>
      <c r="Z3143" t="s">
        <v>2995</v>
      </c>
      <c r="AA3143">
        <v>837695</v>
      </c>
      <c r="AB3143" s="195">
        <v>37050.875011574099</v>
      </c>
      <c r="AC3143" s="195">
        <v>37050.875011574099</v>
      </c>
    </row>
    <row r="3144" spans="1:29" x14ac:dyDescent="0.25">
      <c r="A3144" s="43" t="str">
        <f t="shared" si="241"/>
        <v>US Natural Gas Physical</v>
      </c>
      <c r="B3144" s="43" t="str">
        <f t="shared" si="242"/>
        <v>US</v>
      </c>
      <c r="C3144" s="43" t="str">
        <f t="shared" si="243"/>
        <v>Natural Gas</v>
      </c>
      <c r="D3144" s="43" t="str">
        <f t="shared" si="244"/>
        <v>Physical</v>
      </c>
      <c r="E3144" s="43">
        <f>IF(VLOOKUP(S3144,'DD-Lookup'!$J$6:$L$50,3,FALSE)="Monthly",(YEAR(AC3144)-YEAR(AB3144))*12+MONTH(AC3144)-MONTH(AB3144)+1,(AC3144-AB3144+1))</f>
        <v>1</v>
      </c>
      <c r="F3144" s="210">
        <f t="shared" si="245"/>
        <v>5000</v>
      </c>
      <c r="G3144" s="199">
        <v>1355555</v>
      </c>
      <c r="H3144" s="195">
        <v>37049.39</v>
      </c>
      <c r="I3144" t="s">
        <v>3100</v>
      </c>
      <c r="M3144" t="s">
        <v>3341</v>
      </c>
      <c r="N3144" t="s">
        <v>3747</v>
      </c>
      <c r="O3144" t="s">
        <v>505</v>
      </c>
      <c r="P3144" s="196">
        <v>5000</v>
      </c>
      <c r="S3144" t="s">
        <v>3342</v>
      </c>
      <c r="T3144" t="s">
        <v>3557</v>
      </c>
      <c r="U3144" s="198">
        <v>3.55</v>
      </c>
      <c r="V3144" t="s">
        <v>2228</v>
      </c>
      <c r="W3144" t="s">
        <v>2323</v>
      </c>
      <c r="X3144" t="s">
        <v>2204</v>
      </c>
      <c r="Y3144" t="s">
        <v>2469</v>
      </c>
      <c r="Z3144" t="s">
        <v>2995</v>
      </c>
      <c r="AA3144">
        <v>837696</v>
      </c>
      <c r="AB3144" s="195">
        <v>37050.875011574099</v>
      </c>
      <c r="AC3144" s="195">
        <v>37050.875011574099</v>
      </c>
    </row>
    <row r="3145" spans="1:29" x14ac:dyDescent="0.25">
      <c r="A3145" s="43" t="str">
        <f t="shared" si="241"/>
        <v xml:space="preserve"> Natural Gas Physical</v>
      </c>
      <c r="B3145" s="43" t="str">
        <f t="shared" si="242"/>
        <v/>
      </c>
      <c r="C3145" s="43" t="str">
        <f t="shared" si="243"/>
        <v>Natural Gas</v>
      </c>
      <c r="D3145" s="43" t="str">
        <f t="shared" si="244"/>
        <v>Physical</v>
      </c>
      <c r="E3145" s="43">
        <f>IF(VLOOKUP(S3145,'DD-Lookup'!$J$6:$L$50,3,FALSE)="Monthly",(YEAR(AC3145)-YEAR(AB3145))*12+MONTH(AC3145)-MONTH(AB3145)+1,(AC3145-AB3145+1))</f>
        <v>1</v>
      </c>
      <c r="F3145" s="210">
        <f t="shared" si="245"/>
        <v>10000</v>
      </c>
      <c r="G3145" s="199">
        <v>1355556</v>
      </c>
      <c r="H3145" s="195">
        <v>37049.390023148102</v>
      </c>
      <c r="I3145" t="s">
        <v>2505</v>
      </c>
      <c r="M3145" t="s">
        <v>3341</v>
      </c>
      <c r="N3145" t="s">
        <v>2492</v>
      </c>
      <c r="O3145" t="s">
        <v>507</v>
      </c>
      <c r="P3145" s="196">
        <v>10000</v>
      </c>
      <c r="S3145" t="s">
        <v>3342</v>
      </c>
      <c r="T3145" t="s">
        <v>3557</v>
      </c>
      <c r="U3145" s="198">
        <v>3.7925</v>
      </c>
      <c r="V3145" t="s">
        <v>3944</v>
      </c>
      <c r="W3145" t="s">
        <v>2493</v>
      </c>
      <c r="X3145" t="s">
        <v>2494</v>
      </c>
      <c r="Y3145" t="s">
        <v>2469</v>
      </c>
      <c r="Z3145" t="s">
        <v>2995</v>
      </c>
      <c r="AA3145">
        <v>837697</v>
      </c>
      <c r="AB3145" s="195">
        <v>37050.875011574099</v>
      </c>
      <c r="AC3145" s="195">
        <v>37050.875011574099</v>
      </c>
    </row>
    <row r="3146" spans="1:29" x14ac:dyDescent="0.25">
      <c r="A3146" s="43" t="str">
        <f t="shared" si="241"/>
        <v>US Natural Gas Physical</v>
      </c>
      <c r="B3146" s="43" t="str">
        <f t="shared" si="242"/>
        <v>US</v>
      </c>
      <c r="C3146" s="43" t="str">
        <f t="shared" si="243"/>
        <v>Natural Gas</v>
      </c>
      <c r="D3146" s="43" t="str">
        <f t="shared" si="244"/>
        <v>Physical</v>
      </c>
      <c r="E3146" s="43">
        <f>IF(VLOOKUP(S3146,'DD-Lookup'!$J$6:$L$50,3,FALSE)="Monthly",(YEAR(AC3146)-YEAR(AB3146))*12+MONTH(AC3146)-MONTH(AB3146)+1,(AC3146-AB3146+1))</f>
        <v>1</v>
      </c>
      <c r="F3146" s="210">
        <f t="shared" si="245"/>
        <v>5000</v>
      </c>
      <c r="G3146" s="199">
        <v>1355558</v>
      </c>
      <c r="H3146" s="195">
        <v>37049.390046296299</v>
      </c>
      <c r="I3146" t="s">
        <v>2172</v>
      </c>
      <c r="M3146" t="s">
        <v>3341</v>
      </c>
      <c r="N3146" t="s">
        <v>3747</v>
      </c>
      <c r="O3146" t="s">
        <v>476</v>
      </c>
      <c r="Q3146" s="196">
        <v>5000</v>
      </c>
      <c r="S3146" t="s">
        <v>3342</v>
      </c>
      <c r="T3146" t="s">
        <v>3557</v>
      </c>
      <c r="U3146" s="198">
        <v>3.4750000000000001</v>
      </c>
      <c r="V3146" t="s">
        <v>3923</v>
      </c>
      <c r="W3146" t="s">
        <v>3099</v>
      </c>
      <c r="X3146" t="s">
        <v>3092</v>
      </c>
      <c r="Y3146" t="s">
        <v>2469</v>
      </c>
      <c r="Z3146" t="s">
        <v>2995</v>
      </c>
      <c r="AA3146">
        <v>837698</v>
      </c>
      <c r="AB3146" s="195">
        <v>37050.875011574099</v>
      </c>
      <c r="AC3146" s="195">
        <v>37050.875011574099</v>
      </c>
    </row>
    <row r="3147" spans="1:29" x14ac:dyDescent="0.25">
      <c r="A3147" s="43" t="str">
        <f t="shared" ref="A3147:A3210" si="246">B3147&amp;" "&amp;C3147&amp;" "&amp;D3147</f>
        <v>US Natural Gas Physical</v>
      </c>
      <c r="B3147" s="43" t="str">
        <f t="shared" ref="B3147:B3210" si="247">IF((LEFT(N3147,2)="US"),"US","")</f>
        <v>US</v>
      </c>
      <c r="C3147" s="43" t="str">
        <f t="shared" ref="C3147:C3210" si="248">M3147</f>
        <v>Natural Gas</v>
      </c>
      <c r="D3147" s="43" t="str">
        <f t="shared" ref="D3147:D3210" si="249">IF(ISNUMBER(FIND("Phy",N3147))=TRUE,"Physical","Financial")</f>
        <v>Physical</v>
      </c>
      <c r="E3147" s="43">
        <f>IF(VLOOKUP(S3147,'DD-Lookup'!$J$6:$L$50,3,FALSE)="Monthly",(YEAR(AC3147)-YEAR(AB3147))*12+MONTH(AC3147)-MONTH(AB3147)+1,(AC3147-AB3147+1))</f>
        <v>1</v>
      </c>
      <c r="F3147" s="210">
        <f t="shared" ref="F3147:F3210" si="250">E3147*SUM(P3147:Q3147)</f>
        <v>5000</v>
      </c>
      <c r="G3147" s="199">
        <v>1355559</v>
      </c>
      <c r="H3147" s="195">
        <v>37049.390162037002</v>
      </c>
      <c r="I3147" t="s">
        <v>2322</v>
      </c>
      <c r="M3147" t="s">
        <v>3341</v>
      </c>
      <c r="N3147" t="s">
        <v>3747</v>
      </c>
      <c r="O3147" t="s">
        <v>448</v>
      </c>
      <c r="Q3147" s="196">
        <v>5000</v>
      </c>
      <c r="S3147" t="s">
        <v>3342</v>
      </c>
      <c r="T3147" t="s">
        <v>3557</v>
      </c>
      <c r="U3147" s="198">
        <v>3.6549999999999998</v>
      </c>
      <c r="V3147" t="s">
        <v>4146</v>
      </c>
      <c r="W3147" t="s">
        <v>2181</v>
      </c>
      <c r="X3147" t="s">
        <v>2182</v>
      </c>
      <c r="Y3147" t="s">
        <v>2469</v>
      </c>
      <c r="Z3147" t="s">
        <v>2995</v>
      </c>
      <c r="AA3147">
        <v>837700</v>
      </c>
      <c r="AB3147" s="195">
        <v>37050.875011574099</v>
      </c>
      <c r="AC3147" s="195">
        <v>37050.875011574099</v>
      </c>
    </row>
    <row r="3148" spans="1:29" x14ac:dyDescent="0.25">
      <c r="A3148" s="43" t="str">
        <f t="shared" si="246"/>
        <v>US Natural Gas Physical</v>
      </c>
      <c r="B3148" s="43" t="str">
        <f t="shared" si="247"/>
        <v>US</v>
      </c>
      <c r="C3148" s="43" t="str">
        <f t="shared" si="248"/>
        <v>Natural Gas</v>
      </c>
      <c r="D3148" s="43" t="str">
        <f t="shared" si="249"/>
        <v>Physical</v>
      </c>
      <c r="E3148" s="43">
        <f>IF(VLOOKUP(S3148,'DD-Lookup'!$J$6:$L$50,3,FALSE)="Monthly",(YEAR(AC3148)-YEAR(AB3148))*12+MONTH(AC3148)-MONTH(AB3148)+1,(AC3148-AB3148+1))</f>
        <v>1</v>
      </c>
      <c r="F3148" s="210">
        <f t="shared" si="250"/>
        <v>10000</v>
      </c>
      <c r="G3148" s="199">
        <v>1355560</v>
      </c>
      <c r="H3148" s="195">
        <v>37049.3901736111</v>
      </c>
      <c r="I3148" t="s">
        <v>3529</v>
      </c>
      <c r="M3148" t="s">
        <v>3341</v>
      </c>
      <c r="N3148" t="s">
        <v>3747</v>
      </c>
      <c r="O3148" t="s">
        <v>2158</v>
      </c>
      <c r="Q3148" s="196">
        <v>10000</v>
      </c>
      <c r="S3148" t="s">
        <v>3342</v>
      </c>
      <c r="T3148" t="s">
        <v>3557</v>
      </c>
      <c r="U3148" s="198">
        <v>3.96</v>
      </c>
      <c r="V3148" t="s">
        <v>2515</v>
      </c>
      <c r="W3148" t="s">
        <v>3138</v>
      </c>
      <c r="X3148" t="s">
        <v>3081</v>
      </c>
      <c r="Y3148" t="s">
        <v>2469</v>
      </c>
      <c r="Z3148" t="s">
        <v>2995</v>
      </c>
      <c r="AA3148">
        <v>837701</v>
      </c>
      <c r="AB3148" s="195">
        <v>37050.875011574099</v>
      </c>
      <c r="AC3148" s="195">
        <v>37050.875011574099</v>
      </c>
    </row>
    <row r="3149" spans="1:29" x14ac:dyDescent="0.25">
      <c r="A3149" s="43" t="str">
        <f t="shared" si="246"/>
        <v>US Natural Gas Physical</v>
      </c>
      <c r="B3149" s="43" t="str">
        <f t="shared" si="247"/>
        <v>US</v>
      </c>
      <c r="C3149" s="43" t="str">
        <f t="shared" si="248"/>
        <v>Natural Gas</v>
      </c>
      <c r="D3149" s="43" t="str">
        <f t="shared" si="249"/>
        <v>Physical</v>
      </c>
      <c r="E3149" s="43">
        <f>IF(VLOOKUP(S3149,'DD-Lookup'!$J$6:$L$50,3,FALSE)="Monthly",(YEAR(AC3149)-YEAR(AB3149))*12+MONTH(AC3149)-MONTH(AB3149)+1,(AC3149-AB3149+1))</f>
        <v>1</v>
      </c>
      <c r="F3149" s="210">
        <f t="shared" si="250"/>
        <v>5000</v>
      </c>
      <c r="G3149" s="199">
        <v>1355561</v>
      </c>
      <c r="H3149" s="195">
        <v>37049.390185185199</v>
      </c>
      <c r="I3149" t="s">
        <v>3529</v>
      </c>
      <c r="M3149" t="s">
        <v>3341</v>
      </c>
      <c r="N3149" t="s">
        <v>3747</v>
      </c>
      <c r="O3149" t="s">
        <v>644</v>
      </c>
      <c r="Q3149" s="196">
        <v>5000</v>
      </c>
      <c r="S3149" t="s">
        <v>3342</v>
      </c>
      <c r="T3149" t="s">
        <v>3557</v>
      </c>
      <c r="U3149" s="198">
        <v>3.585</v>
      </c>
      <c r="V3149" t="s">
        <v>3188</v>
      </c>
      <c r="W3149" t="s">
        <v>3869</v>
      </c>
      <c r="X3149" t="s">
        <v>3870</v>
      </c>
      <c r="Y3149" t="s">
        <v>2469</v>
      </c>
      <c r="Z3149" t="s">
        <v>2995</v>
      </c>
      <c r="AA3149">
        <v>837703</v>
      </c>
      <c r="AB3149" s="195">
        <v>37050.875011574099</v>
      </c>
      <c r="AC3149" s="195">
        <v>37050.875011574099</v>
      </c>
    </row>
    <row r="3150" spans="1:29" x14ac:dyDescent="0.25">
      <c r="A3150" s="43" t="str">
        <f t="shared" si="246"/>
        <v xml:space="preserve"> Natural Gas Physical</v>
      </c>
      <c r="B3150" s="43" t="str">
        <f t="shared" si="247"/>
        <v/>
      </c>
      <c r="C3150" s="43" t="str">
        <f t="shared" si="248"/>
        <v>Natural Gas</v>
      </c>
      <c r="D3150" s="43" t="str">
        <f t="shared" si="249"/>
        <v>Physical</v>
      </c>
      <c r="E3150" s="43">
        <f>IF(VLOOKUP(S3150,'DD-Lookup'!$J$6:$L$50,3,FALSE)="Monthly",(YEAR(AC3150)-YEAR(AB3150))*12+MONTH(AC3150)-MONTH(AB3150)+1,(AC3150-AB3150+1))</f>
        <v>1</v>
      </c>
      <c r="F3150" s="210">
        <f t="shared" si="250"/>
        <v>10000</v>
      </c>
      <c r="G3150" s="199">
        <v>1355562</v>
      </c>
      <c r="H3150" s="195">
        <v>37049.390196759297</v>
      </c>
      <c r="I3150" t="s">
        <v>2505</v>
      </c>
      <c r="M3150" t="s">
        <v>3341</v>
      </c>
      <c r="N3150" t="s">
        <v>3104</v>
      </c>
      <c r="O3150" t="s">
        <v>3620</v>
      </c>
      <c r="Q3150" s="196">
        <v>10000</v>
      </c>
      <c r="S3150" t="s">
        <v>3719</v>
      </c>
      <c r="T3150" t="s">
        <v>3105</v>
      </c>
      <c r="U3150" s="198">
        <v>4.3</v>
      </c>
      <c r="V3150" t="s">
        <v>2198</v>
      </c>
      <c r="W3150" t="s">
        <v>635</v>
      </c>
      <c r="X3150" t="s">
        <v>3106</v>
      </c>
      <c r="Y3150" t="s">
        <v>2469</v>
      </c>
      <c r="Z3150" t="s">
        <v>2996</v>
      </c>
      <c r="AA3150">
        <v>837702</v>
      </c>
      <c r="AB3150" s="195">
        <v>37049.875011574099</v>
      </c>
      <c r="AC3150" s="195">
        <v>37049.875011574099</v>
      </c>
    </row>
    <row r="3151" spans="1:29" x14ac:dyDescent="0.25">
      <c r="A3151" s="43" t="str">
        <f t="shared" si="246"/>
        <v>US Natural Gas Physical</v>
      </c>
      <c r="B3151" s="43" t="str">
        <f t="shared" si="247"/>
        <v>US</v>
      </c>
      <c r="C3151" s="43" t="str">
        <f t="shared" si="248"/>
        <v>Natural Gas</v>
      </c>
      <c r="D3151" s="43" t="str">
        <f t="shared" si="249"/>
        <v>Physical</v>
      </c>
      <c r="E3151" s="43">
        <f>IF(VLOOKUP(S3151,'DD-Lookup'!$J$6:$L$50,3,FALSE)="Monthly",(YEAR(AC3151)-YEAR(AB3151))*12+MONTH(AC3151)-MONTH(AB3151)+1,(AC3151-AB3151+1))</f>
        <v>1</v>
      </c>
      <c r="F3151" s="210">
        <f t="shared" si="250"/>
        <v>10000</v>
      </c>
      <c r="G3151" s="199">
        <v>1355563</v>
      </c>
      <c r="H3151" s="195">
        <v>37049.390196759297</v>
      </c>
      <c r="I3151" t="s">
        <v>2527</v>
      </c>
      <c r="M3151" t="s">
        <v>3341</v>
      </c>
      <c r="N3151" t="s">
        <v>3747</v>
      </c>
      <c r="O3151" t="s">
        <v>394</v>
      </c>
      <c r="P3151" s="196">
        <v>10000</v>
      </c>
      <c r="S3151" t="s">
        <v>3342</v>
      </c>
      <c r="T3151" t="s">
        <v>3557</v>
      </c>
      <c r="U3151" s="198">
        <v>3.63</v>
      </c>
      <c r="V3151" t="s">
        <v>2349</v>
      </c>
      <c r="W3151" t="s">
        <v>2498</v>
      </c>
      <c r="X3151" t="s">
        <v>2499</v>
      </c>
      <c r="Y3151" t="s">
        <v>2469</v>
      </c>
      <c r="Z3151" t="s">
        <v>2995</v>
      </c>
      <c r="AA3151">
        <v>837704</v>
      </c>
      <c r="AB3151" s="195">
        <v>37050.875011574099</v>
      </c>
      <c r="AC3151" s="195">
        <v>37050.875011574099</v>
      </c>
    </row>
    <row r="3152" spans="1:29" x14ac:dyDescent="0.25">
      <c r="A3152" s="43" t="str">
        <f t="shared" si="246"/>
        <v>US Natural Gas Physical</v>
      </c>
      <c r="B3152" s="43" t="str">
        <f t="shared" si="247"/>
        <v>US</v>
      </c>
      <c r="C3152" s="43" t="str">
        <f t="shared" si="248"/>
        <v>Natural Gas</v>
      </c>
      <c r="D3152" s="43" t="str">
        <f t="shared" si="249"/>
        <v>Physical</v>
      </c>
      <c r="E3152" s="43">
        <f>IF(VLOOKUP(S3152,'DD-Lookup'!$J$6:$L$50,3,FALSE)="Monthly",(YEAR(AC3152)-YEAR(AB3152))*12+MONTH(AC3152)-MONTH(AB3152)+1,(AC3152-AB3152+1))</f>
        <v>1</v>
      </c>
      <c r="F3152" s="210">
        <f t="shared" si="250"/>
        <v>10000</v>
      </c>
      <c r="G3152" s="199">
        <v>1355564</v>
      </c>
      <c r="H3152" s="195">
        <v>37049.390208333301</v>
      </c>
      <c r="I3152" t="s">
        <v>2483</v>
      </c>
      <c r="M3152" t="s">
        <v>3341</v>
      </c>
      <c r="N3152" t="s">
        <v>3747</v>
      </c>
      <c r="O3152" t="s">
        <v>392</v>
      </c>
      <c r="P3152" s="196">
        <v>10000</v>
      </c>
      <c r="S3152" t="s">
        <v>3342</v>
      </c>
      <c r="T3152" t="s">
        <v>3557</v>
      </c>
      <c r="U3152" s="198">
        <v>3.56</v>
      </c>
      <c r="V3152" t="s">
        <v>2365</v>
      </c>
      <c r="W3152" t="s">
        <v>2498</v>
      </c>
      <c r="X3152" t="s">
        <v>2499</v>
      </c>
      <c r="Y3152" t="s">
        <v>2469</v>
      </c>
      <c r="Z3152" t="s">
        <v>2995</v>
      </c>
      <c r="AA3152">
        <v>837705</v>
      </c>
      <c r="AB3152" s="195">
        <v>37050.875011574099</v>
      </c>
      <c r="AC3152" s="195">
        <v>37050.875011574099</v>
      </c>
    </row>
    <row r="3153" spans="1:29" x14ac:dyDescent="0.25">
      <c r="A3153" s="43" t="str">
        <f t="shared" si="246"/>
        <v xml:space="preserve"> Natural Gas Physical</v>
      </c>
      <c r="B3153" s="43" t="str">
        <f t="shared" si="247"/>
        <v/>
      </c>
      <c r="C3153" s="43" t="str">
        <f t="shared" si="248"/>
        <v>Natural Gas</v>
      </c>
      <c r="D3153" s="43" t="str">
        <f t="shared" si="249"/>
        <v>Physical</v>
      </c>
      <c r="E3153" s="43">
        <f>IF(VLOOKUP(S3153,'DD-Lookup'!$J$6:$L$50,3,FALSE)="Monthly",(YEAR(AC3153)-YEAR(AB3153))*12+MONTH(AC3153)-MONTH(AB3153)+1,(AC3153-AB3153+1))</f>
        <v>1</v>
      </c>
      <c r="F3153" s="210">
        <f t="shared" si="250"/>
        <v>10000</v>
      </c>
      <c r="G3153" s="199">
        <v>1355565</v>
      </c>
      <c r="H3153" s="195">
        <v>37049.3902199074</v>
      </c>
      <c r="I3153" t="s">
        <v>3375</v>
      </c>
      <c r="M3153" t="s">
        <v>3341</v>
      </c>
      <c r="N3153" t="s">
        <v>2492</v>
      </c>
      <c r="O3153" t="s">
        <v>507</v>
      </c>
      <c r="Q3153" s="196">
        <v>10000</v>
      </c>
      <c r="S3153" t="s">
        <v>3342</v>
      </c>
      <c r="T3153" t="s">
        <v>3557</v>
      </c>
      <c r="U3153" s="198">
        <v>3.7949999999999999</v>
      </c>
      <c r="V3153" t="s">
        <v>3926</v>
      </c>
      <c r="W3153" t="s">
        <v>2493</v>
      </c>
      <c r="X3153" t="s">
        <v>2494</v>
      </c>
      <c r="Y3153" t="s">
        <v>2469</v>
      </c>
      <c r="Z3153" t="s">
        <v>2995</v>
      </c>
      <c r="AA3153">
        <v>837706</v>
      </c>
      <c r="AB3153" s="195">
        <v>37050.875011574099</v>
      </c>
      <c r="AC3153" s="195">
        <v>37050.875011574099</v>
      </c>
    </row>
    <row r="3154" spans="1:29" x14ac:dyDescent="0.25">
      <c r="A3154" s="43" t="str">
        <f t="shared" si="246"/>
        <v>US Natural Gas Physical</v>
      </c>
      <c r="B3154" s="43" t="str">
        <f t="shared" si="247"/>
        <v>US</v>
      </c>
      <c r="C3154" s="43" t="str">
        <f t="shared" si="248"/>
        <v>Natural Gas</v>
      </c>
      <c r="D3154" s="43" t="str">
        <f t="shared" si="249"/>
        <v>Physical</v>
      </c>
      <c r="E3154" s="43">
        <f>IF(VLOOKUP(S3154,'DD-Lookup'!$J$6:$L$50,3,FALSE)="Monthly",(YEAR(AC3154)-YEAR(AB3154))*12+MONTH(AC3154)-MONTH(AB3154)+1,(AC3154-AB3154+1))</f>
        <v>1</v>
      </c>
      <c r="F3154" s="210">
        <f t="shared" si="250"/>
        <v>5000</v>
      </c>
      <c r="G3154" s="199">
        <v>1355566</v>
      </c>
      <c r="H3154" s="195">
        <v>37049.390243055597</v>
      </c>
      <c r="I3154" t="s">
        <v>3100</v>
      </c>
      <c r="M3154" t="s">
        <v>3341</v>
      </c>
      <c r="N3154" t="s">
        <v>3747</v>
      </c>
      <c r="O3154" t="s">
        <v>399</v>
      </c>
      <c r="Q3154" s="196">
        <v>5000</v>
      </c>
      <c r="S3154" t="s">
        <v>3342</v>
      </c>
      <c r="T3154" t="s">
        <v>3557</v>
      </c>
      <c r="U3154" s="198">
        <v>3.5125000000000002</v>
      </c>
      <c r="V3154" t="s">
        <v>2228</v>
      </c>
      <c r="W3154" t="s">
        <v>2347</v>
      </c>
      <c r="X3154" t="s">
        <v>2484</v>
      </c>
      <c r="Y3154" t="s">
        <v>2469</v>
      </c>
      <c r="Z3154" t="s">
        <v>2995</v>
      </c>
      <c r="AA3154">
        <v>837707</v>
      </c>
      <c r="AB3154" s="195">
        <v>37050.875011574099</v>
      </c>
      <c r="AC3154" s="195">
        <v>37050.875011574099</v>
      </c>
    </row>
    <row r="3155" spans="1:29" x14ac:dyDescent="0.25">
      <c r="A3155" s="43" t="str">
        <f t="shared" si="246"/>
        <v xml:space="preserve"> Metals Financial</v>
      </c>
      <c r="B3155" s="43" t="str">
        <f t="shared" si="247"/>
        <v/>
      </c>
      <c r="C3155" s="43" t="str">
        <f t="shared" si="248"/>
        <v>Metals</v>
      </c>
      <c r="D3155" s="43" t="str">
        <f t="shared" si="249"/>
        <v>Financial</v>
      </c>
      <c r="E3155" s="43">
        <f>IF(VLOOKUP(S3155,'DD-Lookup'!$J$6:$L$50,3,FALSE)="Monthly",(YEAR(AC3155)-YEAR(AB3155))*12+MONTH(AC3155)-MONTH(AB3155)+1,(AC3155-AB3155+1))</f>
        <v>1</v>
      </c>
      <c r="F3155" s="210">
        <f t="shared" si="250"/>
        <v>18</v>
      </c>
      <c r="G3155" s="199">
        <v>1355569</v>
      </c>
      <c r="H3155" s="195">
        <v>37049.3902662037</v>
      </c>
      <c r="I3155" t="s">
        <v>3570</v>
      </c>
      <c r="M3155" t="s">
        <v>3346</v>
      </c>
      <c r="N3155" t="s">
        <v>3566</v>
      </c>
      <c r="O3155" t="s">
        <v>3567</v>
      </c>
      <c r="P3155" s="196">
        <v>18</v>
      </c>
      <c r="S3155" t="s">
        <v>3556</v>
      </c>
      <c r="T3155" t="s">
        <v>3557</v>
      </c>
      <c r="U3155" s="198">
        <v>1512</v>
      </c>
      <c r="V3155" t="s">
        <v>3820</v>
      </c>
      <c r="W3155" t="s">
        <v>3563</v>
      </c>
      <c r="X3155" t="s">
        <v>3559</v>
      </c>
      <c r="Y3155" t="s">
        <v>3560</v>
      </c>
      <c r="Z3155" t="s">
        <v>3561</v>
      </c>
      <c r="AA3155">
        <v>2173798</v>
      </c>
    </row>
    <row r="3156" spans="1:29" x14ac:dyDescent="0.25">
      <c r="A3156" s="43" t="str">
        <f t="shared" si="246"/>
        <v>US Natural Gas Physical</v>
      </c>
      <c r="B3156" s="43" t="str">
        <f t="shared" si="247"/>
        <v>US</v>
      </c>
      <c r="C3156" s="43" t="str">
        <f t="shared" si="248"/>
        <v>Natural Gas</v>
      </c>
      <c r="D3156" s="43" t="str">
        <f t="shared" si="249"/>
        <v>Physical</v>
      </c>
      <c r="E3156" s="43">
        <f>IF(VLOOKUP(S3156,'DD-Lookup'!$J$6:$L$50,3,FALSE)="Monthly",(YEAR(AC3156)-YEAR(AB3156))*12+MONTH(AC3156)-MONTH(AB3156)+1,(AC3156-AB3156+1))</f>
        <v>1</v>
      </c>
      <c r="F3156" s="210">
        <f t="shared" si="250"/>
        <v>5000</v>
      </c>
      <c r="G3156" s="199">
        <v>1355568</v>
      </c>
      <c r="H3156" s="195">
        <v>37049.3902662037</v>
      </c>
      <c r="I3156" t="s">
        <v>3529</v>
      </c>
      <c r="M3156" t="s">
        <v>3341</v>
      </c>
      <c r="N3156" t="s">
        <v>3747</v>
      </c>
      <c r="O3156" t="s">
        <v>2741</v>
      </c>
      <c r="Q3156" s="196">
        <v>5000</v>
      </c>
      <c r="S3156" t="s">
        <v>3342</v>
      </c>
      <c r="T3156" t="s">
        <v>3557</v>
      </c>
      <c r="U3156" s="198">
        <v>3.9725000000000001</v>
      </c>
      <c r="V3156" t="s">
        <v>2515</v>
      </c>
      <c r="W3156" t="s">
        <v>3138</v>
      </c>
      <c r="X3156" t="s">
        <v>3081</v>
      </c>
      <c r="Y3156" t="s">
        <v>2469</v>
      </c>
      <c r="Z3156" t="s">
        <v>2995</v>
      </c>
      <c r="AA3156">
        <v>837709</v>
      </c>
      <c r="AB3156" s="195">
        <v>37050.875011574099</v>
      </c>
      <c r="AC3156" s="195">
        <v>37050.875011574099</v>
      </c>
    </row>
    <row r="3157" spans="1:29" x14ac:dyDescent="0.25">
      <c r="A3157" s="43" t="str">
        <f t="shared" si="246"/>
        <v>US Natural Gas Physical</v>
      </c>
      <c r="B3157" s="43" t="str">
        <f t="shared" si="247"/>
        <v>US</v>
      </c>
      <c r="C3157" s="43" t="str">
        <f t="shared" si="248"/>
        <v>Natural Gas</v>
      </c>
      <c r="D3157" s="43" t="str">
        <f t="shared" si="249"/>
        <v>Physical</v>
      </c>
      <c r="E3157" s="43">
        <f>IF(VLOOKUP(S3157,'DD-Lookup'!$J$6:$L$50,3,FALSE)="Monthly",(YEAR(AC3157)-YEAR(AB3157))*12+MONTH(AC3157)-MONTH(AB3157)+1,(AC3157-AB3157+1))</f>
        <v>1</v>
      </c>
      <c r="F3157" s="210">
        <f t="shared" si="250"/>
        <v>2270</v>
      </c>
      <c r="G3157" s="199">
        <v>1355567</v>
      </c>
      <c r="H3157" s="195">
        <v>37049.3902662037</v>
      </c>
      <c r="I3157" t="s">
        <v>2418</v>
      </c>
      <c r="M3157" t="s">
        <v>3341</v>
      </c>
      <c r="N3157" t="s">
        <v>3747</v>
      </c>
      <c r="O3157" t="s">
        <v>2743</v>
      </c>
      <c r="Q3157" s="196">
        <v>2270</v>
      </c>
      <c r="S3157" t="s">
        <v>3342</v>
      </c>
      <c r="T3157" t="s">
        <v>3557</v>
      </c>
      <c r="U3157" s="198">
        <v>3.57</v>
      </c>
      <c r="V3157" t="s">
        <v>3735</v>
      </c>
      <c r="W3157" t="s">
        <v>2181</v>
      </c>
      <c r="X3157" t="s">
        <v>3093</v>
      </c>
      <c r="Y3157" t="s">
        <v>2469</v>
      </c>
      <c r="Z3157" t="s">
        <v>2995</v>
      </c>
      <c r="AA3157">
        <v>837708</v>
      </c>
      <c r="AB3157" s="195">
        <v>37050.875011574099</v>
      </c>
      <c r="AC3157" s="195">
        <v>37050.875011574099</v>
      </c>
    </row>
    <row r="3158" spans="1:29" x14ac:dyDescent="0.25">
      <c r="A3158" s="43" t="str">
        <f t="shared" si="246"/>
        <v>US Natural Gas Physical</v>
      </c>
      <c r="B3158" s="43" t="str">
        <f t="shared" si="247"/>
        <v>US</v>
      </c>
      <c r="C3158" s="43" t="str">
        <f t="shared" si="248"/>
        <v>Natural Gas</v>
      </c>
      <c r="D3158" s="43" t="str">
        <f t="shared" si="249"/>
        <v>Physical</v>
      </c>
      <c r="E3158" s="43">
        <f>IF(VLOOKUP(S3158,'DD-Lookup'!$J$6:$L$50,3,FALSE)="Monthly",(YEAR(AC3158)-YEAR(AB3158))*12+MONTH(AC3158)-MONTH(AB3158)+1,(AC3158-AB3158+1))</f>
        <v>1</v>
      </c>
      <c r="F3158" s="210">
        <f t="shared" si="250"/>
        <v>10000</v>
      </c>
      <c r="G3158" s="199">
        <v>1355570</v>
      </c>
      <c r="H3158" s="195">
        <v>37049.390277777798</v>
      </c>
      <c r="I3158" t="s">
        <v>2487</v>
      </c>
      <c r="M3158" t="s">
        <v>3341</v>
      </c>
      <c r="N3158" t="s">
        <v>3747</v>
      </c>
      <c r="O3158" t="s">
        <v>396</v>
      </c>
      <c r="Q3158" s="196">
        <v>10000</v>
      </c>
      <c r="S3158" t="s">
        <v>3342</v>
      </c>
      <c r="T3158" t="s">
        <v>3557</v>
      </c>
      <c r="U3158" s="198">
        <v>3.5350000000000001</v>
      </c>
      <c r="V3158" t="s">
        <v>2348</v>
      </c>
      <c r="W3158" t="s">
        <v>2347</v>
      </c>
      <c r="X3158" t="s">
        <v>2484</v>
      </c>
      <c r="Y3158" t="s">
        <v>2469</v>
      </c>
      <c r="Z3158" t="s">
        <v>2995</v>
      </c>
      <c r="AA3158">
        <v>837710</v>
      </c>
      <c r="AB3158" s="195">
        <v>37050.875011574099</v>
      </c>
      <c r="AC3158" s="195">
        <v>37050.875011574099</v>
      </c>
    </row>
    <row r="3159" spans="1:29" x14ac:dyDescent="0.25">
      <c r="A3159" s="43" t="str">
        <f t="shared" si="246"/>
        <v>US Natural Gas Financial</v>
      </c>
      <c r="B3159" s="43" t="str">
        <f t="shared" si="247"/>
        <v>US</v>
      </c>
      <c r="C3159" s="43" t="str">
        <f t="shared" si="248"/>
        <v>Natural Gas</v>
      </c>
      <c r="D3159" s="43" t="str">
        <f t="shared" si="249"/>
        <v>Financial</v>
      </c>
      <c r="E3159" s="43">
        <f>IF(VLOOKUP(S3159,'DD-Lookup'!$J$6:$L$50,3,FALSE)="Monthly",(YEAR(AC3159)-YEAR(AB3159))*12+MONTH(AC3159)-MONTH(AB3159)+1,(AC3159-AB3159+1))</f>
        <v>23</v>
      </c>
      <c r="F3159" s="210">
        <f t="shared" si="250"/>
        <v>345000</v>
      </c>
      <c r="G3159" s="199">
        <v>1355571</v>
      </c>
      <c r="H3159" s="195">
        <v>37049.3903125</v>
      </c>
      <c r="I3159" t="s">
        <v>2472</v>
      </c>
      <c r="M3159" t="s">
        <v>3341</v>
      </c>
      <c r="N3159" t="s">
        <v>2281</v>
      </c>
      <c r="O3159" t="s">
        <v>2707</v>
      </c>
      <c r="P3159" s="196">
        <v>15000</v>
      </c>
      <c r="S3159" t="s">
        <v>3342</v>
      </c>
      <c r="T3159" t="s">
        <v>3557</v>
      </c>
      <c r="U3159" s="198">
        <v>3.72</v>
      </c>
      <c r="V3159" t="s">
        <v>3879</v>
      </c>
      <c r="W3159" t="s">
        <v>2376</v>
      </c>
      <c r="X3159" t="s">
        <v>435</v>
      </c>
      <c r="Y3159" t="s">
        <v>3575</v>
      </c>
      <c r="Z3159" t="s">
        <v>2995</v>
      </c>
      <c r="AA3159" t="s">
        <v>980</v>
      </c>
      <c r="AB3159" s="195">
        <v>37050.875011574099</v>
      </c>
      <c r="AC3159" s="195">
        <v>37072.875011574099</v>
      </c>
    </row>
    <row r="3160" spans="1:29" x14ac:dyDescent="0.25">
      <c r="A3160" s="43" t="str">
        <f t="shared" si="246"/>
        <v>US Natural Gas Physical</v>
      </c>
      <c r="B3160" s="43" t="str">
        <f t="shared" si="247"/>
        <v>US</v>
      </c>
      <c r="C3160" s="43" t="str">
        <f t="shared" si="248"/>
        <v>Natural Gas</v>
      </c>
      <c r="D3160" s="43" t="str">
        <f t="shared" si="249"/>
        <v>Physical</v>
      </c>
      <c r="E3160" s="43">
        <f>IF(VLOOKUP(S3160,'DD-Lookup'!$J$6:$L$50,3,FALSE)="Monthly",(YEAR(AC3160)-YEAR(AB3160))*12+MONTH(AC3160)-MONTH(AB3160)+1,(AC3160-AB3160+1))</f>
        <v>1</v>
      </c>
      <c r="F3160" s="210">
        <f t="shared" si="250"/>
        <v>25000</v>
      </c>
      <c r="G3160" s="199">
        <v>1355572</v>
      </c>
      <c r="H3160" s="195">
        <v>37049.390324073996</v>
      </c>
      <c r="I3160" t="s">
        <v>3337</v>
      </c>
      <c r="M3160" t="s">
        <v>3341</v>
      </c>
      <c r="N3160" t="s">
        <v>3747</v>
      </c>
      <c r="O3160" t="s">
        <v>2722</v>
      </c>
      <c r="Q3160" s="196">
        <v>25000</v>
      </c>
      <c r="S3160" t="s">
        <v>3342</v>
      </c>
      <c r="T3160" t="s">
        <v>3557</v>
      </c>
      <c r="U3160" s="198">
        <v>3.71</v>
      </c>
      <c r="V3160" t="s">
        <v>3881</v>
      </c>
      <c r="W3160" t="s">
        <v>2175</v>
      </c>
      <c r="X3160" t="s">
        <v>2176</v>
      </c>
      <c r="Y3160" t="s">
        <v>2469</v>
      </c>
      <c r="Z3160" t="s">
        <v>2995</v>
      </c>
      <c r="AA3160">
        <v>837712</v>
      </c>
      <c r="AB3160" s="195">
        <v>37050.875011574099</v>
      </c>
      <c r="AC3160" s="195">
        <v>37050.875011574099</v>
      </c>
    </row>
    <row r="3161" spans="1:29" x14ac:dyDescent="0.25">
      <c r="A3161" s="43" t="str">
        <f t="shared" si="246"/>
        <v>US Natural Gas Physical</v>
      </c>
      <c r="B3161" s="43" t="str">
        <f t="shared" si="247"/>
        <v>US</v>
      </c>
      <c r="C3161" s="43" t="str">
        <f t="shared" si="248"/>
        <v>Natural Gas</v>
      </c>
      <c r="D3161" s="43" t="str">
        <f t="shared" si="249"/>
        <v>Physical</v>
      </c>
      <c r="E3161" s="43">
        <f>IF(VLOOKUP(S3161,'DD-Lookup'!$J$6:$L$50,3,FALSE)="Monthly",(YEAR(AC3161)-YEAR(AB3161))*12+MONTH(AC3161)-MONTH(AB3161)+1,(AC3161-AB3161+1))</f>
        <v>1</v>
      </c>
      <c r="F3161" s="210">
        <f t="shared" si="250"/>
        <v>5000</v>
      </c>
      <c r="G3161" s="199">
        <v>1355573</v>
      </c>
      <c r="H3161" s="195">
        <v>37049.390335648102</v>
      </c>
      <c r="I3161" t="s">
        <v>2470</v>
      </c>
      <c r="M3161" t="s">
        <v>3341</v>
      </c>
      <c r="N3161" t="s">
        <v>3747</v>
      </c>
      <c r="O3161" t="s">
        <v>399</v>
      </c>
      <c r="Q3161" s="196">
        <v>5000</v>
      </c>
      <c r="S3161" t="s">
        <v>3342</v>
      </c>
      <c r="T3161" t="s">
        <v>3557</v>
      </c>
      <c r="U3161" s="198">
        <v>3.5125000000000002</v>
      </c>
      <c r="V3161" t="s">
        <v>1721</v>
      </c>
      <c r="W3161" t="s">
        <v>2347</v>
      </c>
      <c r="X3161" t="s">
        <v>2484</v>
      </c>
      <c r="Y3161" t="s">
        <v>2469</v>
      </c>
      <c r="Z3161" t="s">
        <v>2995</v>
      </c>
      <c r="AA3161">
        <v>837713</v>
      </c>
      <c r="AB3161" s="195">
        <v>37050.875011574099</v>
      </c>
      <c r="AC3161" s="195">
        <v>37050.875011574099</v>
      </c>
    </row>
    <row r="3162" spans="1:29" x14ac:dyDescent="0.25">
      <c r="A3162" s="43" t="str">
        <f t="shared" si="246"/>
        <v>US Natural Gas Physical</v>
      </c>
      <c r="B3162" s="43" t="str">
        <f t="shared" si="247"/>
        <v>US</v>
      </c>
      <c r="C3162" s="43" t="str">
        <f t="shared" si="248"/>
        <v>Natural Gas</v>
      </c>
      <c r="D3162" s="43" t="str">
        <f t="shared" si="249"/>
        <v>Physical</v>
      </c>
      <c r="E3162" s="43">
        <f>IF(VLOOKUP(S3162,'DD-Lookup'!$J$6:$L$50,3,FALSE)="Monthly",(YEAR(AC3162)-YEAR(AB3162))*12+MONTH(AC3162)-MONTH(AB3162)+1,(AC3162-AB3162+1))</f>
        <v>1</v>
      </c>
      <c r="F3162" s="210">
        <f t="shared" si="250"/>
        <v>10000</v>
      </c>
      <c r="G3162" s="199">
        <v>1355574</v>
      </c>
      <c r="H3162" s="195">
        <v>37049.390335648102</v>
      </c>
      <c r="I3162" t="s">
        <v>3443</v>
      </c>
      <c r="M3162" t="s">
        <v>3341</v>
      </c>
      <c r="N3162" t="s">
        <v>3747</v>
      </c>
      <c r="O3162" t="s">
        <v>2158</v>
      </c>
      <c r="Q3162" s="196">
        <v>10000</v>
      </c>
      <c r="S3162" t="s">
        <v>3342</v>
      </c>
      <c r="T3162" t="s">
        <v>3557</v>
      </c>
      <c r="U3162" s="198">
        <v>3.9649999999999999</v>
      </c>
      <c r="V3162" t="s">
        <v>3080</v>
      </c>
      <c r="W3162" t="s">
        <v>3138</v>
      </c>
      <c r="X3162" t="s">
        <v>3081</v>
      </c>
      <c r="Y3162" t="s">
        <v>2469</v>
      </c>
      <c r="Z3162" t="s">
        <v>2995</v>
      </c>
      <c r="AA3162">
        <v>837714</v>
      </c>
      <c r="AB3162" s="195">
        <v>37050.875011574099</v>
      </c>
      <c r="AC3162" s="195">
        <v>37050.875011574099</v>
      </c>
    </row>
    <row r="3163" spans="1:29" x14ac:dyDescent="0.25">
      <c r="A3163" s="43" t="str">
        <f t="shared" si="246"/>
        <v>US Natural Gas Physical</v>
      </c>
      <c r="B3163" s="43" t="str">
        <f t="shared" si="247"/>
        <v>US</v>
      </c>
      <c r="C3163" s="43" t="str">
        <f t="shared" si="248"/>
        <v>Natural Gas</v>
      </c>
      <c r="D3163" s="43" t="str">
        <f t="shared" si="249"/>
        <v>Physical</v>
      </c>
      <c r="E3163" s="43">
        <f>IF(VLOOKUP(S3163,'DD-Lookup'!$J$6:$L$50,3,FALSE)="Monthly",(YEAR(AC3163)-YEAR(AB3163))*12+MONTH(AC3163)-MONTH(AB3163)+1,(AC3163-AB3163+1))</f>
        <v>1</v>
      </c>
      <c r="F3163" s="210">
        <f t="shared" si="250"/>
        <v>10000</v>
      </c>
      <c r="G3163" s="199">
        <v>1355576</v>
      </c>
      <c r="H3163" s="195">
        <v>37049.390347222201</v>
      </c>
      <c r="I3163" t="s">
        <v>3096</v>
      </c>
      <c r="M3163" t="s">
        <v>3341</v>
      </c>
      <c r="N3163" t="s">
        <v>3747</v>
      </c>
      <c r="O3163" t="s">
        <v>1623</v>
      </c>
      <c r="Q3163" s="196">
        <v>10000</v>
      </c>
      <c r="S3163" t="s">
        <v>3342</v>
      </c>
      <c r="T3163" t="s">
        <v>3557</v>
      </c>
      <c r="U3163" s="198">
        <v>3.83</v>
      </c>
      <c r="V3163" t="s">
        <v>4206</v>
      </c>
      <c r="W3163" t="s">
        <v>2190</v>
      </c>
      <c r="X3163" t="s">
        <v>2191</v>
      </c>
      <c r="Y3163" t="s">
        <v>2469</v>
      </c>
      <c r="Z3163" t="s">
        <v>2995</v>
      </c>
      <c r="AA3163">
        <v>837716</v>
      </c>
      <c r="AB3163" s="195">
        <v>37050.875011574099</v>
      </c>
      <c r="AC3163" s="195">
        <v>37050.875011574099</v>
      </c>
    </row>
    <row r="3164" spans="1:29" x14ac:dyDescent="0.25">
      <c r="A3164" s="43" t="str">
        <f t="shared" si="246"/>
        <v>US Natural Gas Physical</v>
      </c>
      <c r="B3164" s="43" t="str">
        <f t="shared" si="247"/>
        <v>US</v>
      </c>
      <c r="C3164" s="43" t="str">
        <f t="shared" si="248"/>
        <v>Natural Gas</v>
      </c>
      <c r="D3164" s="43" t="str">
        <f t="shared" si="249"/>
        <v>Physical</v>
      </c>
      <c r="E3164" s="43">
        <f>IF(VLOOKUP(S3164,'DD-Lookup'!$J$6:$L$50,3,FALSE)="Monthly",(YEAR(AC3164)-YEAR(AB3164))*12+MONTH(AC3164)-MONTH(AB3164)+1,(AC3164-AB3164+1))</f>
        <v>1</v>
      </c>
      <c r="F3164" s="210">
        <f t="shared" si="250"/>
        <v>7033</v>
      </c>
      <c r="G3164" s="199">
        <v>1355575</v>
      </c>
      <c r="H3164" s="195">
        <v>37049.390347222201</v>
      </c>
      <c r="I3164" t="s">
        <v>3462</v>
      </c>
      <c r="M3164" t="s">
        <v>3341</v>
      </c>
      <c r="N3164" t="s">
        <v>3747</v>
      </c>
      <c r="O3164" t="s">
        <v>1636</v>
      </c>
      <c r="Q3164" s="196">
        <v>7033</v>
      </c>
      <c r="S3164" t="s">
        <v>3342</v>
      </c>
      <c r="T3164" t="s">
        <v>3557</v>
      </c>
      <c r="U3164" s="198">
        <v>3.5474999999999999</v>
      </c>
      <c r="V3164" t="s">
        <v>4208</v>
      </c>
      <c r="W3164" t="s">
        <v>2366</v>
      </c>
      <c r="X3164" t="s">
        <v>3093</v>
      </c>
      <c r="Y3164" t="s">
        <v>2469</v>
      </c>
      <c r="Z3164" t="s">
        <v>2995</v>
      </c>
      <c r="AA3164">
        <v>837715</v>
      </c>
      <c r="AB3164" s="195">
        <v>37050.875011574099</v>
      </c>
      <c r="AC3164" s="195">
        <v>37050.875011574099</v>
      </c>
    </row>
    <row r="3165" spans="1:29" x14ac:dyDescent="0.25">
      <c r="A3165" s="43" t="str">
        <f t="shared" si="246"/>
        <v>US Natural Gas Physical</v>
      </c>
      <c r="B3165" s="43" t="str">
        <f t="shared" si="247"/>
        <v>US</v>
      </c>
      <c r="C3165" s="43" t="str">
        <f t="shared" si="248"/>
        <v>Natural Gas</v>
      </c>
      <c r="D3165" s="43" t="str">
        <f t="shared" si="249"/>
        <v>Physical</v>
      </c>
      <c r="E3165" s="43">
        <f>IF(VLOOKUP(S3165,'DD-Lookup'!$J$6:$L$50,3,FALSE)="Monthly",(YEAR(AC3165)-YEAR(AB3165))*12+MONTH(AC3165)-MONTH(AB3165)+1,(AC3165-AB3165+1))</f>
        <v>1</v>
      </c>
      <c r="F3165" s="210">
        <f t="shared" si="250"/>
        <v>10000</v>
      </c>
      <c r="G3165" s="199">
        <v>1355577</v>
      </c>
      <c r="H3165" s="195">
        <v>37049.3903587963</v>
      </c>
      <c r="I3165" t="s">
        <v>2453</v>
      </c>
      <c r="M3165" t="s">
        <v>3341</v>
      </c>
      <c r="N3165" t="s">
        <v>3747</v>
      </c>
      <c r="O3165" t="s">
        <v>464</v>
      </c>
      <c r="P3165" s="196">
        <v>10000</v>
      </c>
      <c r="S3165" t="s">
        <v>3342</v>
      </c>
      <c r="T3165" t="s">
        <v>3557</v>
      </c>
      <c r="U3165" s="198">
        <v>3.79</v>
      </c>
      <c r="V3165" t="s">
        <v>2454</v>
      </c>
      <c r="W3165" t="s">
        <v>2509</v>
      </c>
      <c r="X3165" t="s">
        <v>2510</v>
      </c>
      <c r="Y3165" t="s">
        <v>2469</v>
      </c>
      <c r="Z3165" t="s">
        <v>2995</v>
      </c>
      <c r="AA3165">
        <v>837717</v>
      </c>
      <c r="AB3165" s="195">
        <v>37050.875011574099</v>
      </c>
      <c r="AC3165" s="195">
        <v>37050.875011574099</v>
      </c>
    </row>
    <row r="3166" spans="1:29" x14ac:dyDescent="0.25">
      <c r="A3166" s="43" t="str">
        <f t="shared" si="246"/>
        <v>US Natural Gas Physical</v>
      </c>
      <c r="B3166" s="43" t="str">
        <f t="shared" si="247"/>
        <v>US</v>
      </c>
      <c r="C3166" s="43" t="str">
        <f t="shared" si="248"/>
        <v>Natural Gas</v>
      </c>
      <c r="D3166" s="43" t="str">
        <f t="shared" si="249"/>
        <v>Physical</v>
      </c>
      <c r="E3166" s="43">
        <f>IF(VLOOKUP(S3166,'DD-Lookup'!$J$6:$L$50,3,FALSE)="Monthly",(YEAR(AC3166)-YEAR(AB3166))*12+MONTH(AC3166)-MONTH(AB3166)+1,(AC3166-AB3166+1))</f>
        <v>1</v>
      </c>
      <c r="F3166" s="210">
        <f t="shared" si="250"/>
        <v>181</v>
      </c>
      <c r="G3166" s="199">
        <v>1355578</v>
      </c>
      <c r="H3166" s="195">
        <v>37049.390370370398</v>
      </c>
      <c r="I3166" t="s">
        <v>3085</v>
      </c>
      <c r="M3166" t="s">
        <v>3341</v>
      </c>
      <c r="N3166" t="s">
        <v>3747</v>
      </c>
      <c r="O3166" t="s">
        <v>2706</v>
      </c>
      <c r="Q3166" s="196">
        <v>181</v>
      </c>
      <c r="S3166" t="s">
        <v>3342</v>
      </c>
      <c r="T3166" t="s">
        <v>3557</v>
      </c>
      <c r="U3166" s="198">
        <v>3.88</v>
      </c>
      <c r="V3166" t="s">
        <v>3753</v>
      </c>
      <c r="W3166" t="s">
        <v>431</v>
      </c>
      <c r="X3166" t="s">
        <v>3077</v>
      </c>
      <c r="Y3166" t="s">
        <v>2469</v>
      </c>
      <c r="Z3166" t="s">
        <v>2995</v>
      </c>
      <c r="AA3166">
        <v>837718</v>
      </c>
      <c r="AB3166" s="195">
        <v>37050.875011574099</v>
      </c>
      <c r="AC3166" s="195">
        <v>37050.875011574099</v>
      </c>
    </row>
    <row r="3167" spans="1:29" x14ac:dyDescent="0.25">
      <c r="A3167" s="43" t="str">
        <f t="shared" si="246"/>
        <v xml:space="preserve"> Natural Gas Physical</v>
      </c>
      <c r="B3167" s="43" t="str">
        <f t="shared" si="247"/>
        <v/>
      </c>
      <c r="C3167" s="43" t="str">
        <f t="shared" si="248"/>
        <v>Natural Gas</v>
      </c>
      <c r="D3167" s="43" t="str">
        <f t="shared" si="249"/>
        <v>Physical</v>
      </c>
      <c r="E3167" s="43">
        <f>IF(VLOOKUP(S3167,'DD-Lookup'!$J$6:$L$50,3,FALSE)="Monthly",(YEAR(AC3167)-YEAR(AB3167))*12+MONTH(AC3167)-MONTH(AB3167)+1,(AC3167-AB3167+1))</f>
        <v>1</v>
      </c>
      <c r="F3167" s="210">
        <f t="shared" si="250"/>
        <v>5000</v>
      </c>
      <c r="G3167" s="199">
        <v>1355579</v>
      </c>
      <c r="H3167" s="195">
        <v>37049.390381944402</v>
      </c>
      <c r="I3167" t="s">
        <v>3916</v>
      </c>
      <c r="M3167" t="s">
        <v>3341</v>
      </c>
      <c r="N3167" t="s">
        <v>3104</v>
      </c>
      <c r="O3167" t="s">
        <v>3620</v>
      </c>
      <c r="P3167" s="196">
        <v>5000</v>
      </c>
      <c r="S3167" t="s">
        <v>3719</v>
      </c>
      <c r="T3167" t="s">
        <v>3105</v>
      </c>
      <c r="U3167" s="198">
        <v>4.3</v>
      </c>
      <c r="V3167" t="s">
        <v>3917</v>
      </c>
      <c r="W3167" t="s">
        <v>635</v>
      </c>
      <c r="X3167" t="s">
        <v>3106</v>
      </c>
      <c r="Y3167" t="s">
        <v>2469</v>
      </c>
      <c r="Z3167" t="s">
        <v>2996</v>
      </c>
      <c r="AA3167">
        <v>837719</v>
      </c>
      <c r="AB3167" s="195">
        <v>37049.875011574099</v>
      </c>
      <c r="AC3167" s="195">
        <v>37049.875011574099</v>
      </c>
    </row>
    <row r="3168" spans="1:29" x14ac:dyDescent="0.25">
      <c r="A3168" s="43" t="str">
        <f t="shared" si="246"/>
        <v>US Natural Gas Physical</v>
      </c>
      <c r="B3168" s="43" t="str">
        <f t="shared" si="247"/>
        <v>US</v>
      </c>
      <c r="C3168" s="43" t="str">
        <f t="shared" si="248"/>
        <v>Natural Gas</v>
      </c>
      <c r="D3168" s="43" t="str">
        <f t="shared" si="249"/>
        <v>Physical</v>
      </c>
      <c r="E3168" s="43">
        <f>IF(VLOOKUP(S3168,'DD-Lookup'!$J$6:$L$50,3,FALSE)="Monthly",(YEAR(AC3168)-YEAR(AB3168))*12+MONTH(AC3168)-MONTH(AB3168)+1,(AC3168-AB3168+1))</f>
        <v>1</v>
      </c>
      <c r="F3168" s="210">
        <f t="shared" si="250"/>
        <v>10000</v>
      </c>
      <c r="G3168" s="199">
        <v>1355581</v>
      </c>
      <c r="H3168" s="195">
        <v>37049.390451388899</v>
      </c>
      <c r="I3168" t="s">
        <v>2254</v>
      </c>
      <c r="M3168" t="s">
        <v>3341</v>
      </c>
      <c r="N3168" t="s">
        <v>3747</v>
      </c>
      <c r="O3168" t="s">
        <v>1623</v>
      </c>
      <c r="P3168" s="196">
        <v>10000</v>
      </c>
      <c r="S3168" t="s">
        <v>3342</v>
      </c>
      <c r="T3168" t="s">
        <v>3557</v>
      </c>
      <c r="U3168" s="198">
        <v>3.82</v>
      </c>
      <c r="V3168" t="s">
        <v>2466</v>
      </c>
      <c r="W3168" t="s">
        <v>2190</v>
      </c>
      <c r="X3168" t="s">
        <v>2191</v>
      </c>
      <c r="Y3168" t="s">
        <v>2469</v>
      </c>
      <c r="Z3168" t="s">
        <v>2995</v>
      </c>
      <c r="AA3168">
        <v>837720</v>
      </c>
      <c r="AB3168" s="195">
        <v>37050.875011574099</v>
      </c>
      <c r="AC3168" s="195">
        <v>37050.875011574099</v>
      </c>
    </row>
    <row r="3169" spans="1:29" x14ac:dyDescent="0.25">
      <c r="A3169" s="43" t="str">
        <f t="shared" si="246"/>
        <v>US Natural Gas Physical</v>
      </c>
      <c r="B3169" s="43" t="str">
        <f t="shared" si="247"/>
        <v>US</v>
      </c>
      <c r="C3169" s="43" t="str">
        <f t="shared" si="248"/>
        <v>Natural Gas</v>
      </c>
      <c r="D3169" s="43" t="str">
        <f t="shared" si="249"/>
        <v>Physical</v>
      </c>
      <c r="E3169" s="43">
        <f>IF(VLOOKUP(S3169,'DD-Lookup'!$J$6:$L$50,3,FALSE)="Monthly",(YEAR(AC3169)-YEAR(AB3169))*12+MONTH(AC3169)-MONTH(AB3169)+1,(AC3169-AB3169+1))</f>
        <v>1</v>
      </c>
      <c r="F3169" s="210">
        <f t="shared" si="250"/>
        <v>10000</v>
      </c>
      <c r="G3169" s="199">
        <v>1355582</v>
      </c>
      <c r="H3169" s="195">
        <v>37049.390497685199</v>
      </c>
      <c r="I3169" t="s">
        <v>2507</v>
      </c>
      <c r="M3169" t="s">
        <v>3341</v>
      </c>
      <c r="N3169" t="s">
        <v>3747</v>
      </c>
      <c r="O3169" t="s">
        <v>401</v>
      </c>
      <c r="Q3169" s="196">
        <v>10000</v>
      </c>
      <c r="S3169" t="s">
        <v>3342</v>
      </c>
      <c r="T3169" t="s">
        <v>3557</v>
      </c>
      <c r="U3169" s="198">
        <v>3.52</v>
      </c>
      <c r="V3169" t="s">
        <v>3754</v>
      </c>
      <c r="W3169" t="s">
        <v>2347</v>
      </c>
      <c r="X3169" t="s">
        <v>2484</v>
      </c>
      <c r="Y3169" t="s">
        <v>2469</v>
      </c>
      <c r="Z3169" t="s">
        <v>2995</v>
      </c>
      <c r="AA3169">
        <v>837721</v>
      </c>
      <c r="AB3169" s="195">
        <v>37050.875011574099</v>
      </c>
      <c r="AC3169" s="195">
        <v>37050.875011574099</v>
      </c>
    </row>
    <row r="3170" spans="1:29" x14ac:dyDescent="0.25">
      <c r="A3170" s="43" t="str">
        <f t="shared" si="246"/>
        <v>US Natural Gas Physical</v>
      </c>
      <c r="B3170" s="43" t="str">
        <f t="shared" si="247"/>
        <v>US</v>
      </c>
      <c r="C3170" s="43" t="str">
        <f t="shared" si="248"/>
        <v>Natural Gas</v>
      </c>
      <c r="D3170" s="43" t="str">
        <f t="shared" si="249"/>
        <v>Physical</v>
      </c>
      <c r="E3170" s="43">
        <f>IF(VLOOKUP(S3170,'DD-Lookup'!$J$6:$L$50,3,FALSE)="Monthly",(YEAR(AC3170)-YEAR(AB3170))*12+MONTH(AC3170)-MONTH(AB3170)+1,(AC3170-AB3170+1))</f>
        <v>1</v>
      </c>
      <c r="F3170" s="210">
        <f t="shared" si="250"/>
        <v>9706</v>
      </c>
      <c r="G3170" s="199">
        <v>1355584</v>
      </c>
      <c r="H3170" s="195">
        <v>37049.390555555598</v>
      </c>
      <c r="I3170" t="s">
        <v>2172</v>
      </c>
      <c r="M3170" t="s">
        <v>3341</v>
      </c>
      <c r="N3170" t="s">
        <v>3747</v>
      </c>
      <c r="O3170" t="s">
        <v>394</v>
      </c>
      <c r="Q3170" s="196">
        <v>9706</v>
      </c>
      <c r="S3170" t="s">
        <v>3342</v>
      </c>
      <c r="T3170" t="s">
        <v>3557</v>
      </c>
      <c r="U3170" s="198">
        <v>3.64</v>
      </c>
      <c r="V3170" t="s">
        <v>3070</v>
      </c>
      <c r="W3170" t="s">
        <v>2498</v>
      </c>
      <c r="X3170" t="s">
        <v>2499</v>
      </c>
      <c r="Y3170" t="s">
        <v>2469</v>
      </c>
      <c r="Z3170" t="s">
        <v>2995</v>
      </c>
      <c r="AA3170">
        <v>837723</v>
      </c>
      <c r="AB3170" s="195">
        <v>37050.875011574099</v>
      </c>
      <c r="AC3170" s="195">
        <v>37050.875011574099</v>
      </c>
    </row>
    <row r="3171" spans="1:29" x14ac:dyDescent="0.25">
      <c r="A3171" s="43" t="str">
        <f t="shared" si="246"/>
        <v>US Natural Gas Physical</v>
      </c>
      <c r="B3171" s="43" t="str">
        <f t="shared" si="247"/>
        <v>US</v>
      </c>
      <c r="C3171" s="43" t="str">
        <f t="shared" si="248"/>
        <v>Natural Gas</v>
      </c>
      <c r="D3171" s="43" t="str">
        <f t="shared" si="249"/>
        <v>Physical</v>
      </c>
      <c r="E3171" s="43">
        <f>IF(VLOOKUP(S3171,'DD-Lookup'!$J$6:$L$50,3,FALSE)="Monthly",(YEAR(AC3171)-YEAR(AB3171))*12+MONTH(AC3171)-MONTH(AB3171)+1,(AC3171-AB3171+1))</f>
        <v>1</v>
      </c>
      <c r="F3171" s="210">
        <f t="shared" si="250"/>
        <v>4000</v>
      </c>
      <c r="G3171" s="199">
        <v>1355585</v>
      </c>
      <c r="H3171" s="195">
        <v>37049.390567129602</v>
      </c>
      <c r="I3171" t="s">
        <v>3360</v>
      </c>
      <c r="M3171" t="s">
        <v>3341</v>
      </c>
      <c r="N3171" t="s">
        <v>3747</v>
      </c>
      <c r="O3171" t="s">
        <v>505</v>
      </c>
      <c r="Q3171" s="196">
        <v>4000</v>
      </c>
      <c r="S3171" t="s">
        <v>3342</v>
      </c>
      <c r="T3171" t="s">
        <v>3557</v>
      </c>
      <c r="U3171" s="198">
        <v>3.57</v>
      </c>
      <c r="V3171" t="s">
        <v>3906</v>
      </c>
      <c r="W3171" t="s">
        <v>2323</v>
      </c>
      <c r="X3171" t="s">
        <v>2204</v>
      </c>
      <c r="Y3171" t="s">
        <v>2469</v>
      </c>
      <c r="Z3171" t="s">
        <v>2995</v>
      </c>
      <c r="AA3171">
        <v>837722</v>
      </c>
      <c r="AB3171" s="195">
        <v>37050.875011574099</v>
      </c>
      <c r="AC3171" s="195">
        <v>37050.875011574099</v>
      </c>
    </row>
    <row r="3172" spans="1:29" x14ac:dyDescent="0.25">
      <c r="A3172" s="43" t="str">
        <f t="shared" si="246"/>
        <v>US Natural Gas Financial</v>
      </c>
      <c r="B3172" s="43" t="str">
        <f t="shared" si="247"/>
        <v>US</v>
      </c>
      <c r="C3172" s="43" t="str">
        <f t="shared" si="248"/>
        <v>Natural Gas</v>
      </c>
      <c r="D3172" s="43" t="str">
        <f t="shared" si="249"/>
        <v>Financial</v>
      </c>
      <c r="E3172" s="43">
        <f>IF(VLOOKUP(S3172,'DD-Lookup'!$J$6:$L$50,3,FALSE)="Monthly",(YEAR(AC3172)-YEAR(AB3172))*12+MONTH(AC3172)-MONTH(AB3172)+1,(AC3172-AB3172+1))</f>
        <v>31</v>
      </c>
      <c r="F3172" s="210">
        <f t="shared" si="250"/>
        <v>620000</v>
      </c>
      <c r="G3172" s="199">
        <v>1355586</v>
      </c>
      <c r="H3172" s="195">
        <v>37049.3905787037</v>
      </c>
      <c r="I3172" t="s">
        <v>3466</v>
      </c>
      <c r="M3172" t="s">
        <v>3341</v>
      </c>
      <c r="N3172" t="s">
        <v>2281</v>
      </c>
      <c r="O3172" t="s">
        <v>2475</v>
      </c>
      <c r="Q3172" s="196">
        <v>20000</v>
      </c>
      <c r="S3172" t="s">
        <v>3342</v>
      </c>
      <c r="T3172" t="s">
        <v>3557</v>
      </c>
      <c r="U3172" s="198">
        <v>3.8</v>
      </c>
      <c r="V3172" t="s">
        <v>2372</v>
      </c>
      <c r="W3172" t="s">
        <v>2853</v>
      </c>
      <c r="X3172" t="s">
        <v>2282</v>
      </c>
      <c r="Y3172" t="s">
        <v>3575</v>
      </c>
      <c r="Z3172" t="s">
        <v>2995</v>
      </c>
      <c r="AA3172" t="s">
        <v>981</v>
      </c>
      <c r="AB3172" s="195">
        <v>37073.875</v>
      </c>
      <c r="AC3172" s="195">
        <v>37103.875</v>
      </c>
    </row>
    <row r="3173" spans="1:29" x14ac:dyDescent="0.25">
      <c r="A3173" s="43" t="str">
        <f t="shared" si="246"/>
        <v>US Natural Gas Physical</v>
      </c>
      <c r="B3173" s="43" t="str">
        <f t="shared" si="247"/>
        <v>US</v>
      </c>
      <c r="C3173" s="43" t="str">
        <f t="shared" si="248"/>
        <v>Natural Gas</v>
      </c>
      <c r="D3173" s="43" t="str">
        <f t="shared" si="249"/>
        <v>Physical</v>
      </c>
      <c r="E3173" s="43">
        <f>IF(VLOOKUP(S3173,'DD-Lookup'!$J$6:$L$50,3,FALSE)="Monthly",(YEAR(AC3173)-YEAR(AB3173))*12+MONTH(AC3173)-MONTH(AB3173)+1,(AC3173-AB3173+1))</f>
        <v>1</v>
      </c>
      <c r="F3173" s="210">
        <f t="shared" si="250"/>
        <v>10000</v>
      </c>
      <c r="G3173" s="199">
        <v>1355587</v>
      </c>
      <c r="H3173" s="195">
        <v>37049.390590277799</v>
      </c>
      <c r="I3173" t="s">
        <v>3867</v>
      </c>
      <c r="M3173" t="s">
        <v>3341</v>
      </c>
      <c r="N3173" t="s">
        <v>3747</v>
      </c>
      <c r="O3173" t="s">
        <v>1623</v>
      </c>
      <c r="Q3173" s="196">
        <v>10000</v>
      </c>
      <c r="S3173" t="s">
        <v>3342</v>
      </c>
      <c r="T3173" t="s">
        <v>3557</v>
      </c>
      <c r="U3173" s="198">
        <v>3.83</v>
      </c>
      <c r="V3173" t="s">
        <v>4203</v>
      </c>
      <c r="W3173" t="s">
        <v>2190</v>
      </c>
      <c r="X3173" t="s">
        <v>2191</v>
      </c>
      <c r="Y3173" t="s">
        <v>2469</v>
      </c>
      <c r="Z3173" t="s">
        <v>2995</v>
      </c>
      <c r="AA3173">
        <v>837724</v>
      </c>
      <c r="AB3173" s="195">
        <v>37050.875011574099</v>
      </c>
      <c r="AC3173" s="195">
        <v>37050.875011574099</v>
      </c>
    </row>
    <row r="3174" spans="1:29" x14ac:dyDescent="0.25">
      <c r="A3174" s="43" t="str">
        <f t="shared" si="246"/>
        <v>US Natural Gas Financial</v>
      </c>
      <c r="B3174" s="43" t="str">
        <f t="shared" si="247"/>
        <v>US</v>
      </c>
      <c r="C3174" s="43" t="str">
        <f t="shared" si="248"/>
        <v>Natural Gas</v>
      </c>
      <c r="D3174" s="43" t="str">
        <f t="shared" si="249"/>
        <v>Financial</v>
      </c>
      <c r="E3174" s="43">
        <f>IF(VLOOKUP(S3174,'DD-Lookup'!$J$6:$L$50,3,FALSE)="Monthly",(YEAR(AC3174)-YEAR(AB3174))*12+MONTH(AC3174)-MONTH(AB3174)+1,(AC3174-AB3174+1))</f>
        <v>23</v>
      </c>
      <c r="F3174" s="210">
        <f t="shared" si="250"/>
        <v>34500</v>
      </c>
      <c r="G3174" s="199">
        <v>1355588</v>
      </c>
      <c r="H3174" s="195">
        <v>37049.390636574099</v>
      </c>
      <c r="I3174" t="s">
        <v>3498</v>
      </c>
      <c r="M3174" t="s">
        <v>3341</v>
      </c>
      <c r="N3174" t="s">
        <v>2281</v>
      </c>
      <c r="O3174" t="s">
        <v>2156</v>
      </c>
      <c r="Q3174" s="196">
        <v>1500</v>
      </c>
      <c r="S3174" t="s">
        <v>3342</v>
      </c>
      <c r="T3174" t="s">
        <v>3557</v>
      </c>
      <c r="U3174" s="198">
        <v>3.7050000000000001</v>
      </c>
      <c r="V3174" t="s">
        <v>3499</v>
      </c>
      <c r="W3174" t="s">
        <v>2512</v>
      </c>
      <c r="X3174" t="s">
        <v>2170</v>
      </c>
      <c r="Y3174" t="s">
        <v>3575</v>
      </c>
      <c r="Z3174" t="s">
        <v>2995</v>
      </c>
      <c r="AA3174" t="s">
        <v>982</v>
      </c>
      <c r="AB3174" s="195">
        <v>37050.875011574099</v>
      </c>
      <c r="AC3174" s="195">
        <v>37072.875011574099</v>
      </c>
    </row>
    <row r="3175" spans="1:29" x14ac:dyDescent="0.25">
      <c r="A3175" s="43" t="str">
        <f t="shared" si="246"/>
        <v>US Natural Gas Physical</v>
      </c>
      <c r="B3175" s="43" t="str">
        <f t="shared" si="247"/>
        <v>US</v>
      </c>
      <c r="C3175" s="43" t="str">
        <f t="shared" si="248"/>
        <v>Natural Gas</v>
      </c>
      <c r="D3175" s="43" t="str">
        <f t="shared" si="249"/>
        <v>Physical</v>
      </c>
      <c r="E3175" s="43">
        <f>IF(VLOOKUP(S3175,'DD-Lookup'!$J$6:$L$50,3,FALSE)="Monthly",(YEAR(AC3175)-YEAR(AB3175))*12+MONTH(AC3175)-MONTH(AB3175)+1,(AC3175-AB3175+1))</f>
        <v>1</v>
      </c>
      <c r="F3175" s="210">
        <f t="shared" si="250"/>
        <v>10000</v>
      </c>
      <c r="G3175" s="199">
        <v>1355589</v>
      </c>
      <c r="H3175" s="195">
        <v>37049.390648148103</v>
      </c>
      <c r="I3175" t="s">
        <v>3443</v>
      </c>
      <c r="M3175" t="s">
        <v>3341</v>
      </c>
      <c r="N3175" t="s">
        <v>3747</v>
      </c>
      <c r="O3175" t="s">
        <v>394</v>
      </c>
      <c r="Q3175" s="196">
        <v>10000</v>
      </c>
      <c r="S3175" t="s">
        <v>3342</v>
      </c>
      <c r="T3175" t="s">
        <v>3557</v>
      </c>
      <c r="U3175" s="198">
        <v>3.6425000000000001</v>
      </c>
      <c r="V3175" t="s">
        <v>3329</v>
      </c>
      <c r="W3175" t="s">
        <v>2498</v>
      </c>
      <c r="X3175" t="s">
        <v>2499</v>
      </c>
      <c r="Y3175" t="s">
        <v>2469</v>
      </c>
      <c r="Z3175" t="s">
        <v>2995</v>
      </c>
      <c r="AA3175">
        <v>837726</v>
      </c>
      <c r="AB3175" s="195">
        <v>37050.875011574099</v>
      </c>
      <c r="AC3175" s="195">
        <v>37050.875011574099</v>
      </c>
    </row>
    <row r="3176" spans="1:29" x14ac:dyDescent="0.25">
      <c r="A3176" s="43" t="str">
        <f t="shared" si="246"/>
        <v>US Natural Gas Physical</v>
      </c>
      <c r="B3176" s="43" t="str">
        <f t="shared" si="247"/>
        <v>US</v>
      </c>
      <c r="C3176" s="43" t="str">
        <f t="shared" si="248"/>
        <v>Natural Gas</v>
      </c>
      <c r="D3176" s="43" t="str">
        <f t="shared" si="249"/>
        <v>Physical</v>
      </c>
      <c r="E3176" s="43">
        <f>IF(VLOOKUP(S3176,'DD-Lookup'!$J$6:$L$50,3,FALSE)="Monthly",(YEAR(AC3176)-YEAR(AB3176))*12+MONTH(AC3176)-MONTH(AB3176)+1,(AC3176-AB3176+1))</f>
        <v>1</v>
      </c>
      <c r="F3176" s="210">
        <f t="shared" si="250"/>
        <v>20000</v>
      </c>
      <c r="G3176" s="199">
        <v>1355590</v>
      </c>
      <c r="H3176" s="195">
        <v>37049.390648148103</v>
      </c>
      <c r="I3176" t="s">
        <v>3337</v>
      </c>
      <c r="M3176" t="s">
        <v>3341</v>
      </c>
      <c r="N3176" t="s">
        <v>3747</v>
      </c>
      <c r="O3176" t="s">
        <v>1631</v>
      </c>
      <c r="Q3176" s="196">
        <v>20000</v>
      </c>
      <c r="S3176" t="s">
        <v>3342</v>
      </c>
      <c r="T3176" t="s">
        <v>3557</v>
      </c>
      <c r="U3176" s="198">
        <v>3.6949999999999998</v>
      </c>
      <c r="V3176" t="s">
        <v>3881</v>
      </c>
      <c r="W3176" t="s">
        <v>2366</v>
      </c>
      <c r="X3176" t="s">
        <v>2420</v>
      </c>
      <c r="Y3176" t="s">
        <v>2469</v>
      </c>
      <c r="Z3176" t="s">
        <v>2995</v>
      </c>
      <c r="AA3176">
        <v>837725</v>
      </c>
      <c r="AB3176" s="195">
        <v>37050.875011574099</v>
      </c>
      <c r="AC3176" s="195">
        <v>37050.875011574099</v>
      </c>
    </row>
    <row r="3177" spans="1:29" x14ac:dyDescent="0.25">
      <c r="A3177" s="43" t="str">
        <f t="shared" si="246"/>
        <v>US Natural Gas Physical</v>
      </c>
      <c r="B3177" s="43" t="str">
        <f t="shared" si="247"/>
        <v>US</v>
      </c>
      <c r="C3177" s="43" t="str">
        <f t="shared" si="248"/>
        <v>Natural Gas</v>
      </c>
      <c r="D3177" s="43" t="str">
        <f t="shared" si="249"/>
        <v>Physical</v>
      </c>
      <c r="E3177" s="43">
        <f>IF(VLOOKUP(S3177,'DD-Lookup'!$J$6:$L$50,3,FALSE)="Monthly",(YEAR(AC3177)-YEAR(AB3177))*12+MONTH(AC3177)-MONTH(AB3177)+1,(AC3177-AB3177+1))</f>
        <v>1</v>
      </c>
      <c r="F3177" s="210">
        <f t="shared" si="250"/>
        <v>25000</v>
      </c>
      <c r="G3177" s="199">
        <v>1355591</v>
      </c>
      <c r="H3177" s="195">
        <v>37049.3906712963</v>
      </c>
      <c r="I3177" t="s">
        <v>2487</v>
      </c>
      <c r="M3177" t="s">
        <v>3341</v>
      </c>
      <c r="N3177" t="s">
        <v>3747</v>
      </c>
      <c r="O3177" t="s">
        <v>379</v>
      </c>
      <c r="Q3177" s="196">
        <v>25000</v>
      </c>
      <c r="S3177" t="s">
        <v>3342</v>
      </c>
      <c r="T3177" t="s">
        <v>3557</v>
      </c>
      <c r="U3177" s="198">
        <v>3.72</v>
      </c>
      <c r="V3177" t="s">
        <v>2348</v>
      </c>
      <c r="W3177" t="s">
        <v>2467</v>
      </c>
      <c r="X3177" t="s">
        <v>2468</v>
      </c>
      <c r="Y3177" t="s">
        <v>2469</v>
      </c>
      <c r="Z3177" t="s">
        <v>2995</v>
      </c>
      <c r="AA3177">
        <v>837727</v>
      </c>
      <c r="AB3177" s="195">
        <v>37050.875011574099</v>
      </c>
      <c r="AC3177" s="195">
        <v>37050.875011574099</v>
      </c>
    </row>
    <row r="3178" spans="1:29" x14ac:dyDescent="0.25">
      <c r="A3178" s="43" t="str">
        <f t="shared" si="246"/>
        <v>US Natural Gas Physical</v>
      </c>
      <c r="B3178" s="43" t="str">
        <f t="shared" si="247"/>
        <v>US</v>
      </c>
      <c r="C3178" s="43" t="str">
        <f t="shared" si="248"/>
        <v>Natural Gas</v>
      </c>
      <c r="D3178" s="43" t="str">
        <f t="shared" si="249"/>
        <v>Physical</v>
      </c>
      <c r="E3178" s="43">
        <f>IF(VLOOKUP(S3178,'DD-Lookup'!$J$6:$L$50,3,FALSE)="Monthly",(YEAR(AC3178)-YEAR(AB3178))*12+MONTH(AC3178)-MONTH(AB3178)+1,(AC3178-AB3178+1))</f>
        <v>1</v>
      </c>
      <c r="F3178" s="210">
        <f t="shared" si="250"/>
        <v>25000</v>
      </c>
      <c r="G3178" s="199">
        <v>1355592</v>
      </c>
      <c r="H3178" s="195">
        <v>37049.3906712963</v>
      </c>
      <c r="I3178" t="s">
        <v>3509</v>
      </c>
      <c r="M3178" t="s">
        <v>3341</v>
      </c>
      <c r="N3178" t="s">
        <v>3747</v>
      </c>
      <c r="O3178" t="s">
        <v>2722</v>
      </c>
      <c r="P3178" s="196">
        <v>25000</v>
      </c>
      <c r="S3178" t="s">
        <v>3342</v>
      </c>
      <c r="T3178" t="s">
        <v>3557</v>
      </c>
      <c r="U3178" s="198">
        <v>3.71</v>
      </c>
      <c r="V3178" t="s">
        <v>3878</v>
      </c>
      <c r="W3178" t="s">
        <v>2175</v>
      </c>
      <c r="X3178" t="s">
        <v>2176</v>
      </c>
      <c r="Y3178" t="s">
        <v>2469</v>
      </c>
      <c r="Z3178" t="s">
        <v>2995</v>
      </c>
      <c r="AA3178">
        <v>837728</v>
      </c>
      <c r="AB3178" s="195">
        <v>37050.875011574099</v>
      </c>
      <c r="AC3178" s="195">
        <v>37050.875011574099</v>
      </c>
    </row>
    <row r="3179" spans="1:29" x14ac:dyDescent="0.25">
      <c r="A3179" s="43" t="str">
        <f t="shared" si="246"/>
        <v>US Natural Gas Physical</v>
      </c>
      <c r="B3179" s="43" t="str">
        <f t="shared" si="247"/>
        <v>US</v>
      </c>
      <c r="C3179" s="43" t="str">
        <f t="shared" si="248"/>
        <v>Natural Gas</v>
      </c>
      <c r="D3179" s="43" t="str">
        <f t="shared" si="249"/>
        <v>Physical</v>
      </c>
      <c r="E3179" s="43">
        <f>IF(VLOOKUP(S3179,'DD-Lookup'!$J$6:$L$50,3,FALSE)="Monthly",(YEAR(AC3179)-YEAR(AB3179))*12+MONTH(AC3179)-MONTH(AB3179)+1,(AC3179-AB3179+1))</f>
        <v>1</v>
      </c>
      <c r="F3179" s="210">
        <f t="shared" si="250"/>
        <v>10000</v>
      </c>
      <c r="G3179" s="199">
        <v>1355593</v>
      </c>
      <c r="H3179" s="195">
        <v>37049.390694444402</v>
      </c>
      <c r="I3179" t="s">
        <v>2244</v>
      </c>
      <c r="M3179" t="s">
        <v>3341</v>
      </c>
      <c r="N3179" t="s">
        <v>3747</v>
      </c>
      <c r="O3179" t="s">
        <v>472</v>
      </c>
      <c r="Q3179" s="196">
        <v>10000</v>
      </c>
      <c r="S3179" t="s">
        <v>3342</v>
      </c>
      <c r="T3179" t="s">
        <v>3557</v>
      </c>
      <c r="U3179" s="198">
        <v>2.4750000000000001</v>
      </c>
      <c r="V3179" t="s">
        <v>3627</v>
      </c>
      <c r="W3179" t="s">
        <v>3147</v>
      </c>
      <c r="X3179" t="s">
        <v>3092</v>
      </c>
      <c r="Y3179" t="s">
        <v>2469</v>
      </c>
      <c r="Z3179" t="s">
        <v>2995</v>
      </c>
      <c r="AA3179">
        <v>837729</v>
      </c>
      <c r="AB3179" s="195">
        <v>37050.875011574099</v>
      </c>
      <c r="AC3179" s="195">
        <v>37050.875011574099</v>
      </c>
    </row>
    <row r="3180" spans="1:29" x14ac:dyDescent="0.25">
      <c r="A3180" s="43" t="str">
        <f t="shared" si="246"/>
        <v>US Natural Gas Physical</v>
      </c>
      <c r="B3180" s="43" t="str">
        <f t="shared" si="247"/>
        <v>US</v>
      </c>
      <c r="C3180" s="43" t="str">
        <f t="shared" si="248"/>
        <v>Natural Gas</v>
      </c>
      <c r="D3180" s="43" t="str">
        <f t="shared" si="249"/>
        <v>Physical</v>
      </c>
      <c r="E3180" s="43">
        <f>IF(VLOOKUP(S3180,'DD-Lookup'!$J$6:$L$50,3,FALSE)="Monthly",(YEAR(AC3180)-YEAR(AB3180))*12+MONTH(AC3180)-MONTH(AB3180)+1,(AC3180-AB3180+1))</f>
        <v>1</v>
      </c>
      <c r="F3180" s="210">
        <f t="shared" si="250"/>
        <v>10000</v>
      </c>
      <c r="G3180" s="199">
        <v>1355594</v>
      </c>
      <c r="H3180" s="195">
        <v>37049.390694444402</v>
      </c>
      <c r="I3180" t="s">
        <v>3443</v>
      </c>
      <c r="M3180" t="s">
        <v>3341</v>
      </c>
      <c r="N3180" t="s">
        <v>3747</v>
      </c>
      <c r="O3180" t="s">
        <v>394</v>
      </c>
      <c r="Q3180" s="196">
        <v>10000</v>
      </c>
      <c r="S3180" t="s">
        <v>3342</v>
      </c>
      <c r="T3180" t="s">
        <v>3557</v>
      </c>
      <c r="U3180" s="198">
        <v>3.645</v>
      </c>
      <c r="V3180" t="s">
        <v>3329</v>
      </c>
      <c r="W3180" t="s">
        <v>2498</v>
      </c>
      <c r="X3180" t="s">
        <v>2499</v>
      </c>
      <c r="Y3180" t="s">
        <v>2469</v>
      </c>
      <c r="Z3180" t="s">
        <v>2995</v>
      </c>
      <c r="AA3180">
        <v>837731</v>
      </c>
      <c r="AB3180" s="195">
        <v>37050.875011574099</v>
      </c>
      <c r="AC3180" s="195">
        <v>37050.875011574099</v>
      </c>
    </row>
    <row r="3181" spans="1:29" x14ac:dyDescent="0.25">
      <c r="A3181" s="43" t="str">
        <f t="shared" si="246"/>
        <v>US Natural Gas Physical</v>
      </c>
      <c r="B3181" s="43" t="str">
        <f t="shared" si="247"/>
        <v>US</v>
      </c>
      <c r="C3181" s="43" t="str">
        <f t="shared" si="248"/>
        <v>Natural Gas</v>
      </c>
      <c r="D3181" s="43" t="str">
        <f t="shared" si="249"/>
        <v>Physical</v>
      </c>
      <c r="E3181" s="43">
        <f>IF(VLOOKUP(S3181,'DD-Lookup'!$J$6:$L$50,3,FALSE)="Monthly",(YEAR(AC3181)-YEAR(AB3181))*12+MONTH(AC3181)-MONTH(AB3181)+1,(AC3181-AB3181+1))</f>
        <v>1</v>
      </c>
      <c r="F3181" s="210">
        <f t="shared" si="250"/>
        <v>2873</v>
      </c>
      <c r="G3181" s="199">
        <v>1355595</v>
      </c>
      <c r="H3181" s="195">
        <v>37049.390706018501</v>
      </c>
      <c r="I3181" t="s">
        <v>3509</v>
      </c>
      <c r="M3181" t="s">
        <v>3341</v>
      </c>
      <c r="N3181" t="s">
        <v>3747</v>
      </c>
      <c r="O3181" t="s">
        <v>464</v>
      </c>
      <c r="Q3181" s="196">
        <v>2873</v>
      </c>
      <c r="S3181" t="s">
        <v>3342</v>
      </c>
      <c r="T3181" t="s">
        <v>3557</v>
      </c>
      <c r="U3181" s="198">
        <v>3.7949999999999999</v>
      </c>
      <c r="V3181" t="s">
        <v>3048</v>
      </c>
      <c r="W3181" t="s">
        <v>2509</v>
      </c>
      <c r="X3181" t="s">
        <v>2510</v>
      </c>
      <c r="Y3181" t="s">
        <v>2469</v>
      </c>
      <c r="Z3181" t="s">
        <v>2995</v>
      </c>
      <c r="AA3181">
        <v>837730</v>
      </c>
      <c r="AB3181" s="195">
        <v>37050.875011574099</v>
      </c>
      <c r="AC3181" s="195">
        <v>37050.875011574099</v>
      </c>
    </row>
    <row r="3182" spans="1:29" x14ac:dyDescent="0.25">
      <c r="A3182" s="43" t="str">
        <f t="shared" si="246"/>
        <v>US Natural Gas Physical</v>
      </c>
      <c r="B3182" s="43" t="str">
        <f t="shared" si="247"/>
        <v>US</v>
      </c>
      <c r="C3182" s="43" t="str">
        <f t="shared" si="248"/>
        <v>Natural Gas</v>
      </c>
      <c r="D3182" s="43" t="str">
        <f t="shared" si="249"/>
        <v>Physical</v>
      </c>
      <c r="E3182" s="43">
        <f>IF(VLOOKUP(S3182,'DD-Lookup'!$J$6:$L$50,3,FALSE)="Monthly",(YEAR(AC3182)-YEAR(AB3182))*12+MONTH(AC3182)-MONTH(AB3182)+1,(AC3182-AB3182+1))</f>
        <v>1</v>
      </c>
      <c r="F3182" s="210">
        <f t="shared" si="250"/>
        <v>10000</v>
      </c>
      <c r="G3182" s="199">
        <v>1355596</v>
      </c>
      <c r="H3182" s="195">
        <v>37049.3907175926</v>
      </c>
      <c r="I3182" t="s">
        <v>2487</v>
      </c>
      <c r="M3182" t="s">
        <v>3341</v>
      </c>
      <c r="N3182" t="s">
        <v>3747</v>
      </c>
      <c r="O3182" t="s">
        <v>399</v>
      </c>
      <c r="Q3182" s="196">
        <v>10000</v>
      </c>
      <c r="S3182" t="s">
        <v>3342</v>
      </c>
      <c r="T3182" t="s">
        <v>3557</v>
      </c>
      <c r="U3182" s="198">
        <v>3.5175000000000001</v>
      </c>
      <c r="V3182" t="s">
        <v>3489</v>
      </c>
      <c r="W3182" t="s">
        <v>2347</v>
      </c>
      <c r="X3182" t="s">
        <v>2484</v>
      </c>
      <c r="Y3182" t="s">
        <v>2469</v>
      </c>
      <c r="Z3182" t="s">
        <v>2995</v>
      </c>
      <c r="AA3182">
        <v>837732</v>
      </c>
      <c r="AB3182" s="195">
        <v>37050.875011574099</v>
      </c>
      <c r="AC3182" s="195">
        <v>37050.875011574099</v>
      </c>
    </row>
    <row r="3183" spans="1:29" x14ac:dyDescent="0.25">
      <c r="A3183" s="43" t="str">
        <f t="shared" si="246"/>
        <v>US Natural Gas Physical</v>
      </c>
      <c r="B3183" s="43" t="str">
        <f t="shared" si="247"/>
        <v>US</v>
      </c>
      <c r="C3183" s="43" t="str">
        <f t="shared" si="248"/>
        <v>Natural Gas</v>
      </c>
      <c r="D3183" s="43" t="str">
        <f t="shared" si="249"/>
        <v>Physical</v>
      </c>
      <c r="E3183" s="43">
        <f>IF(VLOOKUP(S3183,'DD-Lookup'!$J$6:$L$50,3,FALSE)="Monthly",(YEAR(AC3183)-YEAR(AB3183))*12+MONTH(AC3183)-MONTH(AB3183)+1,(AC3183-AB3183+1))</f>
        <v>1</v>
      </c>
      <c r="F3183" s="210">
        <f t="shared" si="250"/>
        <v>5000</v>
      </c>
      <c r="G3183" s="199">
        <v>1355597</v>
      </c>
      <c r="H3183" s="195">
        <v>37049.3907638889</v>
      </c>
      <c r="I3183" t="s">
        <v>3321</v>
      </c>
      <c r="M3183" t="s">
        <v>3341</v>
      </c>
      <c r="N3183" t="s">
        <v>3747</v>
      </c>
      <c r="O3183" t="s">
        <v>468</v>
      </c>
      <c r="Q3183" s="196">
        <v>5000</v>
      </c>
      <c r="S3183" t="s">
        <v>3342</v>
      </c>
      <c r="T3183" t="s">
        <v>3557</v>
      </c>
      <c r="U3183" s="198">
        <v>3.5</v>
      </c>
      <c r="V3183" t="s">
        <v>3322</v>
      </c>
      <c r="W3183" t="s">
        <v>3091</v>
      </c>
      <c r="X3183" t="s">
        <v>3092</v>
      </c>
      <c r="Y3183" t="s">
        <v>2469</v>
      </c>
      <c r="Z3183" t="s">
        <v>2995</v>
      </c>
      <c r="AA3183">
        <v>837733</v>
      </c>
      <c r="AB3183" s="195">
        <v>37050.875011574099</v>
      </c>
      <c r="AC3183" s="195">
        <v>37050.875011574099</v>
      </c>
    </row>
    <row r="3184" spans="1:29" x14ac:dyDescent="0.25">
      <c r="A3184" s="43" t="str">
        <f t="shared" si="246"/>
        <v>US Natural Gas Physical</v>
      </c>
      <c r="B3184" s="43" t="str">
        <f t="shared" si="247"/>
        <v>US</v>
      </c>
      <c r="C3184" s="43" t="str">
        <f t="shared" si="248"/>
        <v>Natural Gas</v>
      </c>
      <c r="D3184" s="43" t="str">
        <f t="shared" si="249"/>
        <v>Physical</v>
      </c>
      <c r="E3184" s="43">
        <f>IF(VLOOKUP(S3184,'DD-Lookup'!$J$6:$L$50,3,FALSE)="Monthly",(YEAR(AC3184)-YEAR(AB3184))*12+MONTH(AC3184)-MONTH(AB3184)+1,(AC3184-AB3184+1))</f>
        <v>1</v>
      </c>
      <c r="F3184" s="210">
        <f t="shared" si="250"/>
        <v>5000</v>
      </c>
      <c r="G3184" s="199">
        <v>1355598</v>
      </c>
      <c r="H3184" s="195">
        <v>37049.3907638889</v>
      </c>
      <c r="I3184" t="s">
        <v>2302</v>
      </c>
      <c r="M3184" t="s">
        <v>3341</v>
      </c>
      <c r="N3184" t="s">
        <v>3747</v>
      </c>
      <c r="O3184" t="s">
        <v>468</v>
      </c>
      <c r="P3184" s="196">
        <v>5000</v>
      </c>
      <c r="S3184" t="s">
        <v>3342</v>
      </c>
      <c r="T3184" t="s">
        <v>3557</v>
      </c>
      <c r="U3184" s="198">
        <v>3.4</v>
      </c>
      <c r="V3184" t="s">
        <v>3888</v>
      </c>
      <c r="W3184" t="s">
        <v>3091</v>
      </c>
      <c r="X3184" t="s">
        <v>3092</v>
      </c>
      <c r="Y3184" t="s">
        <v>2469</v>
      </c>
      <c r="Z3184" t="s">
        <v>2995</v>
      </c>
      <c r="AA3184">
        <v>837734</v>
      </c>
      <c r="AB3184" s="195">
        <v>37050.875011574099</v>
      </c>
      <c r="AC3184" s="195">
        <v>37050.875011574099</v>
      </c>
    </row>
    <row r="3185" spans="1:29" x14ac:dyDescent="0.25">
      <c r="A3185" s="43" t="str">
        <f t="shared" si="246"/>
        <v>US Power Physical</v>
      </c>
      <c r="B3185" s="43" t="str">
        <f t="shared" si="247"/>
        <v>US</v>
      </c>
      <c r="C3185" s="43" t="str">
        <f t="shared" si="248"/>
        <v>Power</v>
      </c>
      <c r="D3185" s="43" t="str">
        <f t="shared" si="249"/>
        <v>Physical</v>
      </c>
      <c r="E3185" s="43">
        <f>IF(VLOOKUP(S3185,'DD-Lookup'!$J$6:$L$50,3,FALSE)="Monthly",(YEAR(AC3185)-YEAR(AB3185))*12+MONTH(AC3185)-MONTH(AB3185)+1,(AC3185-AB3185+1))</f>
        <v>5</v>
      </c>
      <c r="F3185" s="210">
        <f t="shared" si="250"/>
        <v>250</v>
      </c>
      <c r="G3185" s="199">
        <v>1355599</v>
      </c>
      <c r="H3185" s="195">
        <v>37049.390787037002</v>
      </c>
      <c r="I3185" t="s">
        <v>3530</v>
      </c>
      <c r="M3185" t="s">
        <v>2766</v>
      </c>
      <c r="N3185" t="s">
        <v>2274</v>
      </c>
      <c r="O3185" t="s">
        <v>2160</v>
      </c>
      <c r="Q3185" s="196">
        <v>50</v>
      </c>
      <c r="S3185" t="s">
        <v>3340</v>
      </c>
      <c r="T3185" t="s">
        <v>3557</v>
      </c>
      <c r="U3185" s="198">
        <v>41.5</v>
      </c>
      <c r="V3185" t="s">
        <v>3831</v>
      </c>
      <c r="W3185" t="s">
        <v>2275</v>
      </c>
      <c r="X3185" t="s">
        <v>2463</v>
      </c>
      <c r="Y3185" t="s">
        <v>2662</v>
      </c>
      <c r="Z3185" t="s">
        <v>2990</v>
      </c>
      <c r="AA3185">
        <v>636974.1</v>
      </c>
      <c r="AB3185" s="195">
        <v>37060.875</v>
      </c>
      <c r="AC3185" s="195">
        <v>37064.875</v>
      </c>
    </row>
    <row r="3186" spans="1:29" x14ac:dyDescent="0.25">
      <c r="A3186" s="43" t="str">
        <f t="shared" si="246"/>
        <v>US Natural Gas Physical</v>
      </c>
      <c r="B3186" s="43" t="str">
        <f t="shared" si="247"/>
        <v>US</v>
      </c>
      <c r="C3186" s="43" t="str">
        <f t="shared" si="248"/>
        <v>Natural Gas</v>
      </c>
      <c r="D3186" s="43" t="str">
        <f t="shared" si="249"/>
        <v>Physical</v>
      </c>
      <c r="E3186" s="43">
        <f>IF(VLOOKUP(S3186,'DD-Lookup'!$J$6:$L$50,3,FALSE)="Monthly",(YEAR(AC3186)-YEAR(AB3186))*12+MONTH(AC3186)-MONTH(AB3186)+1,(AC3186-AB3186+1))</f>
        <v>1</v>
      </c>
      <c r="F3186" s="210">
        <f t="shared" si="250"/>
        <v>5000</v>
      </c>
      <c r="G3186" s="199">
        <v>1355600</v>
      </c>
      <c r="H3186" s="195">
        <v>37049.390810185199</v>
      </c>
      <c r="I3186" t="s">
        <v>2436</v>
      </c>
      <c r="M3186" t="s">
        <v>3341</v>
      </c>
      <c r="N3186" t="s">
        <v>3747</v>
      </c>
      <c r="O3186" t="s">
        <v>511</v>
      </c>
      <c r="Q3186" s="196">
        <v>5000</v>
      </c>
      <c r="S3186" t="s">
        <v>3342</v>
      </c>
      <c r="T3186" t="s">
        <v>3557</v>
      </c>
      <c r="U3186" s="198">
        <v>3.7050000000000001</v>
      </c>
      <c r="V3186" t="s">
        <v>2437</v>
      </c>
      <c r="W3186" t="s">
        <v>2467</v>
      </c>
      <c r="X3186" t="s">
        <v>2468</v>
      </c>
      <c r="Y3186" t="s">
        <v>2469</v>
      </c>
      <c r="Z3186" t="s">
        <v>2995</v>
      </c>
      <c r="AA3186">
        <v>837735</v>
      </c>
      <c r="AB3186" s="195">
        <v>37050.875011574099</v>
      </c>
      <c r="AC3186" s="195">
        <v>37050.875011574099</v>
      </c>
    </row>
    <row r="3187" spans="1:29" x14ac:dyDescent="0.25">
      <c r="A3187" s="43" t="str">
        <f t="shared" si="246"/>
        <v>US Natural Gas Physical</v>
      </c>
      <c r="B3187" s="43" t="str">
        <f t="shared" si="247"/>
        <v>US</v>
      </c>
      <c r="C3187" s="43" t="str">
        <f t="shared" si="248"/>
        <v>Natural Gas</v>
      </c>
      <c r="D3187" s="43" t="str">
        <f t="shared" si="249"/>
        <v>Physical</v>
      </c>
      <c r="E3187" s="43">
        <f>IF(VLOOKUP(S3187,'DD-Lookup'!$J$6:$L$50,3,FALSE)="Monthly",(YEAR(AC3187)-YEAR(AB3187))*12+MONTH(AC3187)-MONTH(AB3187)+1,(AC3187-AB3187+1))</f>
        <v>1</v>
      </c>
      <c r="F3187" s="210">
        <f t="shared" si="250"/>
        <v>10000</v>
      </c>
      <c r="G3187" s="199">
        <v>1355601</v>
      </c>
      <c r="H3187" s="195">
        <v>37049.390810185199</v>
      </c>
      <c r="I3187" t="s">
        <v>2244</v>
      </c>
      <c r="M3187" t="s">
        <v>3341</v>
      </c>
      <c r="N3187" t="s">
        <v>3747</v>
      </c>
      <c r="O3187" t="s">
        <v>1630</v>
      </c>
      <c r="P3187" s="196">
        <v>10000</v>
      </c>
      <c r="S3187" t="s">
        <v>3342</v>
      </c>
      <c r="T3187" t="s">
        <v>3557</v>
      </c>
      <c r="U3187" s="198">
        <v>3.71</v>
      </c>
      <c r="V3187" t="s">
        <v>3892</v>
      </c>
      <c r="W3187" t="s">
        <v>2175</v>
      </c>
      <c r="X3187" t="s">
        <v>2176</v>
      </c>
      <c r="Y3187" t="s">
        <v>2469</v>
      </c>
      <c r="Z3187" t="s">
        <v>2995</v>
      </c>
      <c r="AA3187">
        <v>837736</v>
      </c>
      <c r="AB3187" s="195">
        <v>37050.875011574099</v>
      </c>
      <c r="AC3187" s="195">
        <v>37050.875011574099</v>
      </c>
    </row>
    <row r="3188" spans="1:29" x14ac:dyDescent="0.25">
      <c r="A3188" s="43" t="str">
        <f t="shared" si="246"/>
        <v>US Natural Gas Physical</v>
      </c>
      <c r="B3188" s="43" t="str">
        <f t="shared" si="247"/>
        <v>US</v>
      </c>
      <c r="C3188" s="43" t="str">
        <f t="shared" si="248"/>
        <v>Natural Gas</v>
      </c>
      <c r="D3188" s="43" t="str">
        <f t="shared" si="249"/>
        <v>Physical</v>
      </c>
      <c r="E3188" s="43">
        <f>IF(VLOOKUP(S3188,'DD-Lookup'!$J$6:$L$50,3,FALSE)="Monthly",(YEAR(AC3188)-YEAR(AB3188))*12+MONTH(AC3188)-MONTH(AB3188)+1,(AC3188-AB3188+1))</f>
        <v>1</v>
      </c>
      <c r="F3188" s="210">
        <f t="shared" si="250"/>
        <v>5000</v>
      </c>
      <c r="G3188" s="199">
        <v>1355602</v>
      </c>
      <c r="H3188" s="195">
        <v>37049.390833333302</v>
      </c>
      <c r="I3188" t="s">
        <v>3321</v>
      </c>
      <c r="M3188" t="s">
        <v>3341</v>
      </c>
      <c r="N3188" t="s">
        <v>3747</v>
      </c>
      <c r="O3188" t="s">
        <v>468</v>
      </c>
      <c r="Q3188" s="196">
        <v>5000</v>
      </c>
      <c r="S3188" t="s">
        <v>3342</v>
      </c>
      <c r="T3188" t="s">
        <v>3557</v>
      </c>
      <c r="U3188" s="198">
        <v>3.5</v>
      </c>
      <c r="V3188" t="s">
        <v>3322</v>
      </c>
      <c r="W3188" t="s">
        <v>3091</v>
      </c>
      <c r="X3188" t="s">
        <v>3092</v>
      </c>
      <c r="Y3188" t="s">
        <v>2469</v>
      </c>
      <c r="Z3188" t="s">
        <v>2995</v>
      </c>
      <c r="AA3188">
        <v>837737</v>
      </c>
      <c r="AB3188" s="195">
        <v>37050.875011574099</v>
      </c>
      <c r="AC3188" s="195">
        <v>37050.875011574099</v>
      </c>
    </row>
    <row r="3189" spans="1:29" x14ac:dyDescent="0.25">
      <c r="A3189" s="43" t="str">
        <f t="shared" si="246"/>
        <v>US Natural Gas Physical</v>
      </c>
      <c r="B3189" s="43" t="str">
        <f t="shared" si="247"/>
        <v>US</v>
      </c>
      <c r="C3189" s="43" t="str">
        <f t="shared" si="248"/>
        <v>Natural Gas</v>
      </c>
      <c r="D3189" s="43" t="str">
        <f t="shared" si="249"/>
        <v>Physical</v>
      </c>
      <c r="E3189" s="43">
        <f>IF(VLOOKUP(S3189,'DD-Lookup'!$J$6:$L$50,3,FALSE)="Monthly",(YEAR(AC3189)-YEAR(AB3189))*12+MONTH(AC3189)-MONTH(AB3189)+1,(AC3189-AB3189+1))</f>
        <v>1</v>
      </c>
      <c r="F3189" s="210">
        <f t="shared" si="250"/>
        <v>10000</v>
      </c>
      <c r="G3189" s="199">
        <v>1355603</v>
      </c>
      <c r="H3189" s="195">
        <v>37049.390868055598</v>
      </c>
      <c r="I3189" t="s">
        <v>3360</v>
      </c>
      <c r="M3189" t="s">
        <v>3341</v>
      </c>
      <c r="N3189" t="s">
        <v>3747</v>
      </c>
      <c r="O3189" t="s">
        <v>1623</v>
      </c>
      <c r="Q3189" s="196">
        <v>10000</v>
      </c>
      <c r="S3189" t="s">
        <v>3342</v>
      </c>
      <c r="T3189" t="s">
        <v>3557</v>
      </c>
      <c r="U3189" s="198">
        <v>3.84</v>
      </c>
      <c r="V3189" t="s">
        <v>2431</v>
      </c>
      <c r="W3189" t="s">
        <v>2190</v>
      </c>
      <c r="X3189" t="s">
        <v>2191</v>
      </c>
      <c r="Y3189" t="s">
        <v>2469</v>
      </c>
      <c r="Z3189" t="s">
        <v>2995</v>
      </c>
      <c r="AA3189">
        <v>837738</v>
      </c>
      <c r="AB3189" s="195">
        <v>37050.875011574099</v>
      </c>
      <c r="AC3189" s="195">
        <v>37050.875011574099</v>
      </c>
    </row>
    <row r="3190" spans="1:29" x14ac:dyDescent="0.25">
      <c r="A3190" s="43" t="str">
        <f t="shared" si="246"/>
        <v>US Natural Gas Physical</v>
      </c>
      <c r="B3190" s="43" t="str">
        <f t="shared" si="247"/>
        <v>US</v>
      </c>
      <c r="C3190" s="43" t="str">
        <f t="shared" si="248"/>
        <v>Natural Gas</v>
      </c>
      <c r="D3190" s="43" t="str">
        <f t="shared" si="249"/>
        <v>Physical</v>
      </c>
      <c r="E3190" s="43">
        <f>IF(VLOOKUP(S3190,'DD-Lookup'!$J$6:$L$50,3,FALSE)="Monthly",(YEAR(AC3190)-YEAR(AB3190))*12+MONTH(AC3190)-MONTH(AB3190)+1,(AC3190-AB3190+1))</f>
        <v>1</v>
      </c>
      <c r="F3190" s="210">
        <f t="shared" si="250"/>
        <v>5000</v>
      </c>
      <c r="G3190" s="199">
        <v>1355605</v>
      </c>
      <c r="H3190" s="195">
        <v>37049.390902777799</v>
      </c>
      <c r="I3190" t="s">
        <v>2436</v>
      </c>
      <c r="M3190" t="s">
        <v>3341</v>
      </c>
      <c r="N3190" t="s">
        <v>3747</v>
      </c>
      <c r="O3190" t="s">
        <v>442</v>
      </c>
      <c r="P3190" s="196">
        <v>5000</v>
      </c>
      <c r="S3190" t="s">
        <v>3342</v>
      </c>
      <c r="T3190" t="s">
        <v>3557</v>
      </c>
      <c r="U3190" s="198">
        <v>3.79</v>
      </c>
      <c r="V3190" t="s">
        <v>2437</v>
      </c>
      <c r="W3190" t="s">
        <v>2509</v>
      </c>
      <c r="X3190" t="s">
        <v>2510</v>
      </c>
      <c r="Y3190" t="s">
        <v>2469</v>
      </c>
      <c r="Z3190" t="s">
        <v>2995</v>
      </c>
      <c r="AA3190">
        <v>837739</v>
      </c>
      <c r="AB3190" s="195">
        <v>37050.875011574099</v>
      </c>
      <c r="AC3190" s="195">
        <v>37050.875011574099</v>
      </c>
    </row>
    <row r="3191" spans="1:29" x14ac:dyDescent="0.25">
      <c r="A3191" s="43" t="str">
        <f t="shared" si="246"/>
        <v>US Natural Gas Physical</v>
      </c>
      <c r="B3191" s="43" t="str">
        <f t="shared" si="247"/>
        <v>US</v>
      </c>
      <c r="C3191" s="43" t="str">
        <f t="shared" si="248"/>
        <v>Natural Gas</v>
      </c>
      <c r="D3191" s="43" t="str">
        <f t="shared" si="249"/>
        <v>Physical</v>
      </c>
      <c r="E3191" s="43">
        <f>IF(VLOOKUP(S3191,'DD-Lookup'!$J$6:$L$50,3,FALSE)="Monthly",(YEAR(AC3191)-YEAR(AB3191))*12+MONTH(AC3191)-MONTH(AB3191)+1,(AC3191-AB3191+1))</f>
        <v>1</v>
      </c>
      <c r="F3191" s="210">
        <f t="shared" si="250"/>
        <v>5000</v>
      </c>
      <c r="G3191" s="199">
        <v>1355608</v>
      </c>
      <c r="H3191" s="195">
        <v>37049.390925925902</v>
      </c>
      <c r="I3191" t="s">
        <v>3100</v>
      </c>
      <c r="M3191" t="s">
        <v>3341</v>
      </c>
      <c r="N3191" t="s">
        <v>3747</v>
      </c>
      <c r="O3191" t="s">
        <v>399</v>
      </c>
      <c r="Q3191" s="196">
        <v>5000</v>
      </c>
      <c r="S3191" t="s">
        <v>3342</v>
      </c>
      <c r="T3191" t="s">
        <v>3557</v>
      </c>
      <c r="U3191" s="198">
        <v>3.5225</v>
      </c>
      <c r="V3191" t="s">
        <v>2228</v>
      </c>
      <c r="W3191" t="s">
        <v>2347</v>
      </c>
      <c r="X3191" t="s">
        <v>2484</v>
      </c>
      <c r="Y3191" t="s">
        <v>2469</v>
      </c>
      <c r="Z3191" t="s">
        <v>2995</v>
      </c>
      <c r="AA3191">
        <v>837741</v>
      </c>
      <c r="AB3191" s="195">
        <v>37050.875011574099</v>
      </c>
      <c r="AC3191" s="195">
        <v>37050.875011574099</v>
      </c>
    </row>
    <row r="3192" spans="1:29" x14ac:dyDescent="0.25">
      <c r="A3192" s="43" t="str">
        <f t="shared" si="246"/>
        <v>US Natural Gas Physical</v>
      </c>
      <c r="B3192" s="43" t="str">
        <f t="shared" si="247"/>
        <v>US</v>
      </c>
      <c r="C3192" s="43" t="str">
        <f t="shared" si="248"/>
        <v>Natural Gas</v>
      </c>
      <c r="D3192" s="43" t="str">
        <f t="shared" si="249"/>
        <v>Physical</v>
      </c>
      <c r="E3192" s="43">
        <f>IF(VLOOKUP(S3192,'DD-Lookup'!$J$6:$L$50,3,FALSE)="Monthly",(YEAR(AC3192)-YEAR(AB3192))*12+MONTH(AC3192)-MONTH(AB3192)+1,(AC3192-AB3192+1))</f>
        <v>1</v>
      </c>
      <c r="F3192" s="210">
        <f t="shared" si="250"/>
        <v>10000</v>
      </c>
      <c r="G3192" s="199">
        <v>1355606</v>
      </c>
      <c r="H3192" s="195">
        <v>37049.390925925902</v>
      </c>
      <c r="I3192" t="s">
        <v>3360</v>
      </c>
      <c r="M3192" t="s">
        <v>3341</v>
      </c>
      <c r="N3192" t="s">
        <v>3747</v>
      </c>
      <c r="O3192" t="s">
        <v>1623</v>
      </c>
      <c r="Q3192" s="196">
        <v>10000</v>
      </c>
      <c r="S3192" t="s">
        <v>3342</v>
      </c>
      <c r="T3192" t="s">
        <v>3557</v>
      </c>
      <c r="U3192" s="198">
        <v>3.8450000000000002</v>
      </c>
      <c r="V3192" t="s">
        <v>2431</v>
      </c>
      <c r="W3192" t="s">
        <v>2190</v>
      </c>
      <c r="X3192" t="s">
        <v>2191</v>
      </c>
      <c r="Y3192" t="s">
        <v>2469</v>
      </c>
      <c r="Z3192" t="s">
        <v>2995</v>
      </c>
      <c r="AA3192">
        <v>837740</v>
      </c>
      <c r="AB3192" s="195">
        <v>37050.875011574099</v>
      </c>
      <c r="AC3192" s="195">
        <v>37050.875011574099</v>
      </c>
    </row>
    <row r="3193" spans="1:29" x14ac:dyDescent="0.25">
      <c r="A3193" s="43" t="str">
        <f t="shared" si="246"/>
        <v>US Crude Financial</v>
      </c>
      <c r="B3193" s="43" t="str">
        <f t="shared" si="247"/>
        <v>US</v>
      </c>
      <c r="C3193" s="43" t="str">
        <f t="shared" si="248"/>
        <v>Crude</v>
      </c>
      <c r="D3193" s="43" t="str">
        <f t="shared" si="249"/>
        <v>Financial</v>
      </c>
      <c r="E3193" s="43">
        <f>IF(VLOOKUP(S3193,'DD-Lookup'!$J$6:$L$50,3,FALSE)="Monthly",(YEAR(AC3193)-YEAR(AB3193))*12+MONTH(AC3193)-MONTH(AB3193)+1,(AC3193-AB3193+1))</f>
        <v>1</v>
      </c>
      <c r="F3193" s="210">
        <f t="shared" si="250"/>
        <v>50000</v>
      </c>
      <c r="G3193" s="199">
        <v>1355607</v>
      </c>
      <c r="H3193" s="195">
        <v>37049.390925925902</v>
      </c>
      <c r="I3193" t="s">
        <v>2652</v>
      </c>
      <c r="M3193" t="s">
        <v>3437</v>
      </c>
      <c r="N3193" t="s">
        <v>2653</v>
      </c>
      <c r="O3193" t="s">
        <v>3359</v>
      </c>
      <c r="P3193" s="196">
        <v>50000</v>
      </c>
      <c r="S3193" t="s">
        <v>3347</v>
      </c>
      <c r="T3193" t="s">
        <v>3557</v>
      </c>
      <c r="U3193" s="198">
        <v>27.86</v>
      </c>
      <c r="V3193" t="s">
        <v>3090</v>
      </c>
      <c r="W3193" t="s">
        <v>2655</v>
      </c>
      <c r="X3193" t="s">
        <v>2656</v>
      </c>
      <c r="Y3193" t="s">
        <v>2778</v>
      </c>
      <c r="Z3193" t="s">
        <v>2995</v>
      </c>
      <c r="AA3193">
        <v>115514</v>
      </c>
      <c r="AB3193" s="195">
        <v>37073</v>
      </c>
      <c r="AC3193" s="195">
        <v>37103</v>
      </c>
    </row>
    <row r="3194" spans="1:29" x14ac:dyDescent="0.25">
      <c r="A3194" s="43" t="str">
        <f t="shared" si="246"/>
        <v xml:space="preserve"> Natural Gas Physical</v>
      </c>
      <c r="B3194" s="43" t="str">
        <f t="shared" si="247"/>
        <v/>
      </c>
      <c r="C3194" s="43" t="str">
        <f t="shared" si="248"/>
        <v>Natural Gas</v>
      </c>
      <c r="D3194" s="43" t="str">
        <f t="shared" si="249"/>
        <v>Physical</v>
      </c>
      <c r="E3194" s="43">
        <f>IF(VLOOKUP(S3194,'DD-Lookup'!$J$6:$L$50,3,FALSE)="Monthly",(YEAR(AC3194)-YEAR(AB3194))*12+MONTH(AC3194)-MONTH(AB3194)+1,(AC3194-AB3194+1))</f>
        <v>1</v>
      </c>
      <c r="F3194" s="210">
        <f t="shared" si="250"/>
        <v>50000</v>
      </c>
      <c r="G3194" s="199">
        <v>1355609</v>
      </c>
      <c r="H3194" s="195">
        <v>37049.3909375</v>
      </c>
      <c r="I3194" t="s">
        <v>3595</v>
      </c>
      <c r="M3194" t="s">
        <v>3341</v>
      </c>
      <c r="N3194" t="s">
        <v>3931</v>
      </c>
      <c r="O3194" t="s">
        <v>245</v>
      </c>
      <c r="P3194" s="196">
        <v>50000</v>
      </c>
      <c r="S3194" t="s">
        <v>3590</v>
      </c>
      <c r="T3194" t="s">
        <v>3591</v>
      </c>
      <c r="U3194" s="198">
        <v>20.350000000000001</v>
      </c>
      <c r="V3194" t="s">
        <v>2646</v>
      </c>
      <c r="W3194" t="s">
        <v>3932</v>
      </c>
      <c r="X3194" t="s">
        <v>3933</v>
      </c>
      <c r="Y3194" t="s">
        <v>3594</v>
      </c>
      <c r="Z3194" t="s">
        <v>3562</v>
      </c>
      <c r="AA3194">
        <v>106919</v>
      </c>
      <c r="AB3194" s="195">
        <v>37051.875011574099</v>
      </c>
      <c r="AC3194" s="195">
        <v>37052.875011574099</v>
      </c>
    </row>
    <row r="3195" spans="1:29" x14ac:dyDescent="0.25">
      <c r="A3195" s="43" t="str">
        <f t="shared" si="246"/>
        <v>US Natural Gas Physical</v>
      </c>
      <c r="B3195" s="43" t="str">
        <f t="shared" si="247"/>
        <v>US</v>
      </c>
      <c r="C3195" s="43" t="str">
        <f t="shared" si="248"/>
        <v>Natural Gas</v>
      </c>
      <c r="D3195" s="43" t="str">
        <f t="shared" si="249"/>
        <v>Physical</v>
      </c>
      <c r="E3195" s="43">
        <f>IF(VLOOKUP(S3195,'DD-Lookup'!$J$6:$L$50,3,FALSE)="Monthly",(YEAR(AC3195)-YEAR(AB3195))*12+MONTH(AC3195)-MONTH(AB3195)+1,(AC3195-AB3195+1))</f>
        <v>1</v>
      </c>
      <c r="F3195" s="210">
        <f t="shared" si="250"/>
        <v>10000</v>
      </c>
      <c r="G3195" s="199">
        <v>1355610</v>
      </c>
      <c r="H3195" s="195">
        <v>37049.390949074099</v>
      </c>
      <c r="I3195" t="s">
        <v>3360</v>
      </c>
      <c r="M3195" t="s">
        <v>3341</v>
      </c>
      <c r="N3195" t="s">
        <v>3747</v>
      </c>
      <c r="O3195" t="s">
        <v>448</v>
      </c>
      <c r="P3195" s="196">
        <v>10000</v>
      </c>
      <c r="S3195" t="s">
        <v>3342</v>
      </c>
      <c r="T3195" t="s">
        <v>3557</v>
      </c>
      <c r="U3195" s="198">
        <v>3.645</v>
      </c>
      <c r="V3195" t="s">
        <v>3725</v>
      </c>
      <c r="W3195" t="s">
        <v>2181</v>
      </c>
      <c r="X3195" t="s">
        <v>2182</v>
      </c>
      <c r="Y3195" t="s">
        <v>2469</v>
      </c>
      <c r="Z3195" t="s">
        <v>2995</v>
      </c>
      <c r="AA3195">
        <v>837742</v>
      </c>
      <c r="AB3195" s="195">
        <v>37050.875011574099</v>
      </c>
      <c r="AC3195" s="195">
        <v>37050.875011574099</v>
      </c>
    </row>
    <row r="3196" spans="1:29" x14ac:dyDescent="0.25">
      <c r="A3196" s="43" t="str">
        <f t="shared" si="246"/>
        <v>US Power Physical</v>
      </c>
      <c r="B3196" s="43" t="str">
        <f t="shared" si="247"/>
        <v>US</v>
      </c>
      <c r="C3196" s="43" t="str">
        <f t="shared" si="248"/>
        <v>Power</v>
      </c>
      <c r="D3196" s="43" t="str">
        <f t="shared" si="249"/>
        <v>Physical</v>
      </c>
      <c r="E3196" s="43">
        <f>IF(VLOOKUP(S3196,'DD-Lookup'!$J$6:$L$50,3,FALSE)="Monthly",(YEAR(AC3196)-YEAR(AB3196))*12+MONTH(AC3196)-MONTH(AB3196)+1,(AC3196-AB3196+1))</f>
        <v>31</v>
      </c>
      <c r="F3196" s="210">
        <f t="shared" si="250"/>
        <v>1550</v>
      </c>
      <c r="G3196" s="199">
        <v>1355611</v>
      </c>
      <c r="H3196" s="195">
        <v>37049.391041666699</v>
      </c>
      <c r="I3196" t="s">
        <v>2254</v>
      </c>
      <c r="M3196" t="s">
        <v>2766</v>
      </c>
      <c r="N3196" t="s">
        <v>3361</v>
      </c>
      <c r="O3196" t="s">
        <v>3745</v>
      </c>
      <c r="P3196" s="196">
        <v>50</v>
      </c>
      <c r="S3196" t="s">
        <v>3340</v>
      </c>
      <c r="T3196" t="s">
        <v>3557</v>
      </c>
      <c r="U3196" s="198">
        <v>79.5</v>
      </c>
      <c r="V3196" t="s">
        <v>2665</v>
      </c>
      <c r="W3196" t="s">
        <v>3380</v>
      </c>
      <c r="X3196" t="s">
        <v>3381</v>
      </c>
      <c r="Y3196" t="s">
        <v>2662</v>
      </c>
      <c r="Z3196" t="s">
        <v>2990</v>
      </c>
      <c r="AA3196">
        <v>636975.1</v>
      </c>
      <c r="AB3196" s="195">
        <v>37073.875011574099</v>
      </c>
      <c r="AC3196" s="195">
        <v>37103.875011574099</v>
      </c>
    </row>
    <row r="3197" spans="1:29" x14ac:dyDescent="0.25">
      <c r="A3197" s="43" t="str">
        <f t="shared" si="246"/>
        <v>US Natural Gas Physical</v>
      </c>
      <c r="B3197" s="43" t="str">
        <f t="shared" si="247"/>
        <v>US</v>
      </c>
      <c r="C3197" s="43" t="str">
        <f t="shared" si="248"/>
        <v>Natural Gas</v>
      </c>
      <c r="D3197" s="43" t="str">
        <f t="shared" si="249"/>
        <v>Physical</v>
      </c>
      <c r="E3197" s="43">
        <f>IF(VLOOKUP(S3197,'DD-Lookup'!$J$6:$L$50,3,FALSE)="Monthly",(YEAR(AC3197)-YEAR(AB3197))*12+MONTH(AC3197)-MONTH(AB3197)+1,(AC3197-AB3197+1))</f>
        <v>1</v>
      </c>
      <c r="F3197" s="210">
        <f t="shared" si="250"/>
        <v>5000</v>
      </c>
      <c r="G3197" s="199">
        <v>1355612</v>
      </c>
      <c r="H3197" s="195">
        <v>37049.391064814801</v>
      </c>
      <c r="I3197" t="s">
        <v>2470</v>
      </c>
      <c r="M3197" t="s">
        <v>3341</v>
      </c>
      <c r="N3197" t="s">
        <v>3747</v>
      </c>
      <c r="O3197" t="s">
        <v>394</v>
      </c>
      <c r="P3197" s="196">
        <v>5000</v>
      </c>
      <c r="S3197" t="s">
        <v>3342</v>
      </c>
      <c r="T3197" t="s">
        <v>3557</v>
      </c>
      <c r="U3197" s="198">
        <v>3.6575000000000002</v>
      </c>
      <c r="V3197" t="s">
        <v>2497</v>
      </c>
      <c r="W3197" t="s">
        <v>2498</v>
      </c>
      <c r="X3197" t="s">
        <v>2499</v>
      </c>
      <c r="Y3197" t="s">
        <v>2469</v>
      </c>
      <c r="Z3197" t="s">
        <v>2995</v>
      </c>
      <c r="AA3197">
        <v>837743</v>
      </c>
      <c r="AB3197" s="195">
        <v>37050.875011574099</v>
      </c>
      <c r="AC3197" s="195">
        <v>37050.875011574099</v>
      </c>
    </row>
    <row r="3198" spans="1:29" x14ac:dyDescent="0.25">
      <c r="A3198" s="43" t="str">
        <f t="shared" si="246"/>
        <v xml:space="preserve"> Natural Gas Physical</v>
      </c>
      <c r="B3198" s="43" t="str">
        <f t="shared" si="247"/>
        <v/>
      </c>
      <c r="C3198" s="43" t="str">
        <f t="shared" si="248"/>
        <v>Natural Gas</v>
      </c>
      <c r="D3198" s="43" t="str">
        <f t="shared" si="249"/>
        <v>Physical</v>
      </c>
      <c r="E3198" s="43">
        <f>IF(VLOOKUP(S3198,'DD-Lookup'!$J$6:$L$50,3,FALSE)="Monthly",(YEAR(AC3198)-YEAR(AB3198))*12+MONTH(AC3198)-MONTH(AB3198)+1,(AC3198-AB3198+1))</f>
        <v>1</v>
      </c>
      <c r="F3198" s="210">
        <f t="shared" si="250"/>
        <v>10000</v>
      </c>
      <c r="G3198" s="199">
        <v>1355613</v>
      </c>
      <c r="H3198" s="195">
        <v>37049.391099537002</v>
      </c>
      <c r="I3198" t="s">
        <v>2422</v>
      </c>
      <c r="M3198" t="s">
        <v>3341</v>
      </c>
      <c r="N3198" t="s">
        <v>2492</v>
      </c>
      <c r="O3198" t="s">
        <v>507</v>
      </c>
      <c r="P3198" s="196">
        <v>10000</v>
      </c>
      <c r="S3198" t="s">
        <v>3342</v>
      </c>
      <c r="T3198" t="s">
        <v>3557</v>
      </c>
      <c r="U3198" s="198">
        <v>3.8</v>
      </c>
      <c r="V3198" t="s">
        <v>3387</v>
      </c>
      <c r="W3198" t="s">
        <v>2493</v>
      </c>
      <c r="X3198" t="s">
        <v>2494</v>
      </c>
      <c r="Y3198" t="s">
        <v>2469</v>
      </c>
      <c r="Z3198" t="s">
        <v>2995</v>
      </c>
      <c r="AA3198">
        <v>837744</v>
      </c>
      <c r="AB3198" s="195">
        <v>37050.875011574099</v>
      </c>
      <c r="AC3198" s="195">
        <v>37050.875011574099</v>
      </c>
    </row>
    <row r="3199" spans="1:29" x14ac:dyDescent="0.25">
      <c r="A3199" s="43" t="str">
        <f t="shared" si="246"/>
        <v>US Natural Gas Financial</v>
      </c>
      <c r="B3199" s="43" t="str">
        <f t="shared" si="247"/>
        <v>US</v>
      </c>
      <c r="C3199" s="43" t="str">
        <f t="shared" si="248"/>
        <v>Natural Gas</v>
      </c>
      <c r="D3199" s="43" t="str">
        <f t="shared" si="249"/>
        <v>Financial</v>
      </c>
      <c r="E3199" s="43">
        <f>IF(VLOOKUP(S3199,'DD-Lookup'!$J$6:$L$50,3,FALSE)="Monthly",(YEAR(AC3199)-YEAR(AB3199))*12+MONTH(AC3199)-MONTH(AB3199)+1,(AC3199-AB3199+1))</f>
        <v>31</v>
      </c>
      <c r="F3199" s="210">
        <f t="shared" si="250"/>
        <v>620000</v>
      </c>
      <c r="G3199" s="199">
        <v>1355615</v>
      </c>
      <c r="H3199" s="195">
        <v>37049.391111111101</v>
      </c>
      <c r="I3199" t="s">
        <v>2280</v>
      </c>
      <c r="M3199" t="s">
        <v>3341</v>
      </c>
      <c r="N3199" t="s">
        <v>2281</v>
      </c>
      <c r="O3199" t="s">
        <v>2475</v>
      </c>
      <c r="Q3199" s="196">
        <v>20000</v>
      </c>
      <c r="S3199" t="s">
        <v>3342</v>
      </c>
      <c r="T3199" t="s">
        <v>3557</v>
      </c>
      <c r="U3199" s="198">
        <v>3.8</v>
      </c>
      <c r="V3199" t="s">
        <v>2443</v>
      </c>
      <c r="W3199" t="s">
        <v>2853</v>
      </c>
      <c r="X3199" t="s">
        <v>2282</v>
      </c>
      <c r="Y3199" t="s">
        <v>3575</v>
      </c>
      <c r="Z3199" t="s">
        <v>2995</v>
      </c>
      <c r="AA3199" t="s">
        <v>983</v>
      </c>
      <c r="AB3199" s="195">
        <v>37073.875</v>
      </c>
      <c r="AC3199" s="195">
        <v>37103.875</v>
      </c>
    </row>
    <row r="3200" spans="1:29" x14ac:dyDescent="0.25">
      <c r="A3200" s="43" t="str">
        <f t="shared" si="246"/>
        <v>US Natural Gas Physical</v>
      </c>
      <c r="B3200" s="43" t="str">
        <f t="shared" si="247"/>
        <v>US</v>
      </c>
      <c r="C3200" s="43" t="str">
        <f t="shared" si="248"/>
        <v>Natural Gas</v>
      </c>
      <c r="D3200" s="43" t="str">
        <f t="shared" si="249"/>
        <v>Physical</v>
      </c>
      <c r="E3200" s="43">
        <f>IF(VLOOKUP(S3200,'DD-Lookup'!$J$6:$L$50,3,FALSE)="Monthly",(YEAR(AC3200)-YEAR(AB3200))*12+MONTH(AC3200)-MONTH(AB3200)+1,(AC3200-AB3200+1))</f>
        <v>1</v>
      </c>
      <c r="F3200" s="210">
        <f t="shared" si="250"/>
        <v>10000</v>
      </c>
      <c r="G3200" s="199">
        <v>1355614</v>
      </c>
      <c r="H3200" s="195">
        <v>37049.391111111101</v>
      </c>
      <c r="I3200" t="s">
        <v>2172</v>
      </c>
      <c r="M3200" t="s">
        <v>3341</v>
      </c>
      <c r="N3200" t="s">
        <v>3747</v>
      </c>
      <c r="O3200" t="s">
        <v>464</v>
      </c>
      <c r="P3200" s="196">
        <v>10000</v>
      </c>
      <c r="S3200" t="s">
        <v>3342</v>
      </c>
      <c r="T3200" t="s">
        <v>3557</v>
      </c>
      <c r="U3200" s="198">
        <v>3.79</v>
      </c>
      <c r="V3200" t="s">
        <v>3847</v>
      </c>
      <c r="W3200" t="s">
        <v>2509</v>
      </c>
      <c r="X3200" t="s">
        <v>2510</v>
      </c>
      <c r="Y3200" t="s">
        <v>2469</v>
      </c>
      <c r="Z3200" t="s">
        <v>2995</v>
      </c>
      <c r="AA3200">
        <v>837745</v>
      </c>
      <c r="AB3200" s="195">
        <v>37050.875011574099</v>
      </c>
      <c r="AC3200" s="195">
        <v>37050.875011574099</v>
      </c>
    </row>
    <row r="3201" spans="1:29" x14ac:dyDescent="0.25">
      <c r="A3201" s="43" t="str">
        <f t="shared" si="246"/>
        <v>US Natural Gas Physical</v>
      </c>
      <c r="B3201" s="43" t="str">
        <f t="shared" si="247"/>
        <v>US</v>
      </c>
      <c r="C3201" s="43" t="str">
        <f t="shared" si="248"/>
        <v>Natural Gas</v>
      </c>
      <c r="D3201" s="43" t="str">
        <f t="shared" si="249"/>
        <v>Physical</v>
      </c>
      <c r="E3201" s="43">
        <f>IF(VLOOKUP(S3201,'DD-Lookup'!$J$6:$L$50,3,FALSE)="Monthly",(YEAR(AC3201)-YEAR(AB3201))*12+MONTH(AC3201)-MONTH(AB3201)+1,(AC3201-AB3201+1))</f>
        <v>1</v>
      </c>
      <c r="F3201" s="210">
        <f t="shared" si="250"/>
        <v>3769</v>
      </c>
      <c r="G3201" s="199">
        <v>1355616</v>
      </c>
      <c r="H3201" s="195">
        <v>37049.3911226852</v>
      </c>
      <c r="I3201" t="s">
        <v>2418</v>
      </c>
      <c r="M3201" t="s">
        <v>3341</v>
      </c>
      <c r="N3201" t="s">
        <v>3747</v>
      </c>
      <c r="O3201" t="s">
        <v>448</v>
      </c>
      <c r="P3201" s="196">
        <v>3769</v>
      </c>
      <c r="S3201" t="s">
        <v>3342</v>
      </c>
      <c r="T3201" t="s">
        <v>3557</v>
      </c>
      <c r="U3201" s="198">
        <v>3.64</v>
      </c>
      <c r="V3201" t="s">
        <v>3735</v>
      </c>
      <c r="W3201" t="s">
        <v>2181</v>
      </c>
      <c r="X3201" t="s">
        <v>2182</v>
      </c>
      <c r="Y3201" t="s">
        <v>2469</v>
      </c>
      <c r="Z3201" t="s">
        <v>2995</v>
      </c>
      <c r="AA3201">
        <v>837746</v>
      </c>
      <c r="AB3201" s="195">
        <v>37050.875011574099</v>
      </c>
      <c r="AC3201" s="195">
        <v>37050.875011574099</v>
      </c>
    </row>
    <row r="3202" spans="1:29" x14ac:dyDescent="0.25">
      <c r="A3202" s="43" t="str">
        <f t="shared" si="246"/>
        <v>US Natural Gas Physical</v>
      </c>
      <c r="B3202" s="43" t="str">
        <f t="shared" si="247"/>
        <v>US</v>
      </c>
      <c r="C3202" s="43" t="str">
        <f t="shared" si="248"/>
        <v>Natural Gas</v>
      </c>
      <c r="D3202" s="43" t="str">
        <f t="shared" si="249"/>
        <v>Physical</v>
      </c>
      <c r="E3202" s="43">
        <f>IF(VLOOKUP(S3202,'DD-Lookup'!$J$6:$L$50,3,FALSE)="Monthly",(YEAR(AC3202)-YEAR(AB3202))*12+MONTH(AC3202)-MONTH(AB3202)+1,(AC3202-AB3202+1))</f>
        <v>1</v>
      </c>
      <c r="F3202" s="210">
        <f t="shared" si="250"/>
        <v>920</v>
      </c>
      <c r="G3202" s="199">
        <v>1355617</v>
      </c>
      <c r="H3202" s="195">
        <v>37049.391134259298</v>
      </c>
      <c r="I3202" t="s">
        <v>2394</v>
      </c>
      <c r="M3202" t="s">
        <v>3341</v>
      </c>
      <c r="N3202" t="s">
        <v>3747</v>
      </c>
      <c r="O3202" t="s">
        <v>2158</v>
      </c>
      <c r="P3202" s="196">
        <v>920</v>
      </c>
      <c r="S3202" t="s">
        <v>3342</v>
      </c>
      <c r="T3202" t="s">
        <v>3557</v>
      </c>
      <c r="U3202" s="198">
        <v>3.97</v>
      </c>
      <c r="V3202" t="s">
        <v>2451</v>
      </c>
      <c r="W3202" t="s">
        <v>3138</v>
      </c>
      <c r="X3202" t="s">
        <v>3081</v>
      </c>
      <c r="Y3202" t="s">
        <v>2469</v>
      </c>
      <c r="Z3202" t="s">
        <v>2995</v>
      </c>
      <c r="AA3202">
        <v>837747</v>
      </c>
      <c r="AB3202" s="195">
        <v>37050.875011574099</v>
      </c>
      <c r="AC3202" s="195">
        <v>37050.875011574099</v>
      </c>
    </row>
    <row r="3203" spans="1:29" x14ac:dyDescent="0.25">
      <c r="A3203" s="43" t="str">
        <f t="shared" si="246"/>
        <v xml:space="preserve"> Natural Gas Physical</v>
      </c>
      <c r="B3203" s="43" t="str">
        <f t="shared" si="247"/>
        <v/>
      </c>
      <c r="C3203" s="43" t="str">
        <f t="shared" si="248"/>
        <v>Natural Gas</v>
      </c>
      <c r="D3203" s="43" t="str">
        <f t="shared" si="249"/>
        <v>Physical</v>
      </c>
      <c r="E3203" s="43">
        <f>IF(VLOOKUP(S3203,'DD-Lookup'!$J$6:$L$50,3,FALSE)="Monthly",(YEAR(AC3203)-YEAR(AB3203))*12+MONTH(AC3203)-MONTH(AB3203)+1,(AC3203-AB3203+1))</f>
        <v>1</v>
      </c>
      <c r="F3203" s="210">
        <f t="shared" si="250"/>
        <v>10000</v>
      </c>
      <c r="G3203" s="199">
        <v>1355620</v>
      </c>
      <c r="H3203" s="195">
        <v>37049.391157407401</v>
      </c>
      <c r="I3203" t="s">
        <v>2422</v>
      </c>
      <c r="M3203" t="s">
        <v>3341</v>
      </c>
      <c r="N3203" t="s">
        <v>2492</v>
      </c>
      <c r="O3203" t="s">
        <v>507</v>
      </c>
      <c r="P3203" s="196">
        <v>10000</v>
      </c>
      <c r="S3203" t="s">
        <v>3342</v>
      </c>
      <c r="T3203" t="s">
        <v>3557</v>
      </c>
      <c r="U3203" s="198">
        <v>3.7949999999999999</v>
      </c>
      <c r="V3203" t="s">
        <v>3387</v>
      </c>
      <c r="W3203" t="s">
        <v>2493</v>
      </c>
      <c r="X3203" t="s">
        <v>2494</v>
      </c>
      <c r="Y3203" t="s">
        <v>2469</v>
      </c>
      <c r="Z3203" t="s">
        <v>2995</v>
      </c>
      <c r="AA3203">
        <v>837751</v>
      </c>
      <c r="AB3203" s="195">
        <v>37050.875011574099</v>
      </c>
      <c r="AC3203" s="195">
        <v>37050.875011574099</v>
      </c>
    </row>
    <row r="3204" spans="1:29" x14ac:dyDescent="0.25">
      <c r="A3204" s="43" t="str">
        <f t="shared" si="246"/>
        <v>US Natural Gas Physical</v>
      </c>
      <c r="B3204" s="43" t="str">
        <f t="shared" si="247"/>
        <v>US</v>
      </c>
      <c r="C3204" s="43" t="str">
        <f t="shared" si="248"/>
        <v>Natural Gas</v>
      </c>
      <c r="D3204" s="43" t="str">
        <f t="shared" si="249"/>
        <v>Physical</v>
      </c>
      <c r="E3204" s="43">
        <f>IF(VLOOKUP(S3204,'DD-Lookup'!$J$6:$L$50,3,FALSE)="Monthly",(YEAR(AC3204)-YEAR(AB3204))*12+MONTH(AC3204)-MONTH(AB3204)+1,(AC3204-AB3204+1))</f>
        <v>1</v>
      </c>
      <c r="F3204" s="210">
        <f t="shared" si="250"/>
        <v>10000</v>
      </c>
      <c r="G3204" s="199">
        <v>1355621</v>
      </c>
      <c r="H3204" s="195">
        <v>37049.391157407401</v>
      </c>
      <c r="I3204" t="s">
        <v>2288</v>
      </c>
      <c r="M3204" t="s">
        <v>3341</v>
      </c>
      <c r="N3204" t="s">
        <v>3747</v>
      </c>
      <c r="O3204" t="s">
        <v>472</v>
      </c>
      <c r="P3204" s="196">
        <v>10000</v>
      </c>
      <c r="S3204" t="s">
        <v>3342</v>
      </c>
      <c r="T3204" t="s">
        <v>3557</v>
      </c>
      <c r="U3204" s="198">
        <v>2.4500000000000002</v>
      </c>
      <c r="V3204" t="s">
        <v>3904</v>
      </c>
      <c r="W3204" t="s">
        <v>3147</v>
      </c>
      <c r="X3204" t="s">
        <v>3092</v>
      </c>
      <c r="Y3204" t="s">
        <v>2469</v>
      </c>
      <c r="Z3204" t="s">
        <v>2995</v>
      </c>
      <c r="AA3204">
        <v>837750</v>
      </c>
      <c r="AB3204" s="195">
        <v>37050.875011574099</v>
      </c>
      <c r="AC3204" s="195">
        <v>37050.875011574099</v>
      </c>
    </row>
    <row r="3205" spans="1:29" x14ac:dyDescent="0.25">
      <c r="A3205" s="43" t="str">
        <f t="shared" si="246"/>
        <v>US Natural Gas Physical</v>
      </c>
      <c r="B3205" s="43" t="str">
        <f t="shared" si="247"/>
        <v>US</v>
      </c>
      <c r="C3205" s="43" t="str">
        <f t="shared" si="248"/>
        <v>Natural Gas</v>
      </c>
      <c r="D3205" s="43" t="str">
        <f t="shared" si="249"/>
        <v>Physical</v>
      </c>
      <c r="E3205" s="43">
        <f>IF(VLOOKUP(S3205,'DD-Lookup'!$J$6:$L$50,3,FALSE)="Monthly",(YEAR(AC3205)-YEAR(AB3205))*12+MONTH(AC3205)-MONTH(AB3205)+1,(AC3205-AB3205+1))</f>
        <v>1</v>
      </c>
      <c r="F3205" s="210">
        <f t="shared" si="250"/>
        <v>10000</v>
      </c>
      <c r="G3205" s="199">
        <v>1355618</v>
      </c>
      <c r="H3205" s="195">
        <v>37049.391157407401</v>
      </c>
      <c r="I3205" t="s">
        <v>3509</v>
      </c>
      <c r="M3205" t="s">
        <v>3341</v>
      </c>
      <c r="N3205" t="s">
        <v>3747</v>
      </c>
      <c r="O3205" t="s">
        <v>2733</v>
      </c>
      <c r="Q3205" s="196">
        <v>10000</v>
      </c>
      <c r="S3205" t="s">
        <v>3342</v>
      </c>
      <c r="T3205" t="s">
        <v>3557</v>
      </c>
      <c r="U3205" s="198">
        <v>3.63</v>
      </c>
      <c r="V3205" t="s">
        <v>3878</v>
      </c>
      <c r="W3205" t="s">
        <v>2181</v>
      </c>
      <c r="X3205" t="s">
        <v>2182</v>
      </c>
      <c r="Y3205" t="s">
        <v>2469</v>
      </c>
      <c r="Z3205" t="s">
        <v>2995</v>
      </c>
      <c r="AA3205">
        <v>837749</v>
      </c>
      <c r="AB3205" s="195">
        <v>37050.875011574099</v>
      </c>
      <c r="AC3205" s="195">
        <v>37050.875011574099</v>
      </c>
    </row>
    <row r="3206" spans="1:29" x14ac:dyDescent="0.25">
      <c r="A3206" s="43" t="str">
        <f t="shared" si="246"/>
        <v>US Natural Gas Physical</v>
      </c>
      <c r="B3206" s="43" t="str">
        <f t="shared" si="247"/>
        <v>US</v>
      </c>
      <c r="C3206" s="43" t="str">
        <f t="shared" si="248"/>
        <v>Natural Gas</v>
      </c>
      <c r="D3206" s="43" t="str">
        <f t="shared" si="249"/>
        <v>Physical</v>
      </c>
      <c r="E3206" s="43">
        <f>IF(VLOOKUP(S3206,'DD-Lookup'!$J$6:$L$50,3,FALSE)="Monthly",(YEAR(AC3206)-YEAR(AB3206))*12+MONTH(AC3206)-MONTH(AB3206)+1,(AC3206-AB3206+1))</f>
        <v>1</v>
      </c>
      <c r="F3206" s="210">
        <f t="shared" si="250"/>
        <v>15000</v>
      </c>
      <c r="G3206" s="199">
        <v>1355619</v>
      </c>
      <c r="H3206" s="195">
        <v>37049.391157407401</v>
      </c>
      <c r="I3206" t="s">
        <v>3392</v>
      </c>
      <c r="M3206" t="s">
        <v>3341</v>
      </c>
      <c r="N3206" t="s">
        <v>3747</v>
      </c>
      <c r="O3206" t="s">
        <v>1636</v>
      </c>
      <c r="Q3206" s="196">
        <v>15000</v>
      </c>
      <c r="S3206" t="s">
        <v>3342</v>
      </c>
      <c r="T3206" t="s">
        <v>3557</v>
      </c>
      <c r="U3206" s="198">
        <v>3.5575000000000001</v>
      </c>
      <c r="V3206" t="s">
        <v>984</v>
      </c>
      <c r="W3206" t="s">
        <v>2366</v>
      </c>
      <c r="X3206" t="s">
        <v>3093</v>
      </c>
      <c r="Y3206" t="s">
        <v>2469</v>
      </c>
      <c r="Z3206" t="s">
        <v>2995</v>
      </c>
      <c r="AA3206">
        <v>837748</v>
      </c>
      <c r="AB3206" s="195">
        <v>37050.875011574099</v>
      </c>
      <c r="AC3206" s="195">
        <v>37050.875011574099</v>
      </c>
    </row>
    <row r="3207" spans="1:29" x14ac:dyDescent="0.25">
      <c r="A3207" s="43" t="str">
        <f t="shared" si="246"/>
        <v>US Natural Gas Physical</v>
      </c>
      <c r="B3207" s="43" t="str">
        <f t="shared" si="247"/>
        <v>US</v>
      </c>
      <c r="C3207" s="43" t="str">
        <f t="shared" si="248"/>
        <v>Natural Gas</v>
      </c>
      <c r="D3207" s="43" t="str">
        <f t="shared" si="249"/>
        <v>Physical</v>
      </c>
      <c r="E3207" s="43">
        <f>IF(VLOOKUP(S3207,'DD-Lookup'!$J$6:$L$50,3,FALSE)="Monthly",(YEAR(AC3207)-YEAR(AB3207))*12+MONTH(AC3207)-MONTH(AB3207)+1,(AC3207-AB3207+1))</f>
        <v>1</v>
      </c>
      <c r="F3207" s="210">
        <f t="shared" si="250"/>
        <v>5000</v>
      </c>
      <c r="G3207" s="199">
        <v>1355623</v>
      </c>
      <c r="H3207" s="195">
        <v>37049.391180555598</v>
      </c>
      <c r="I3207" t="s">
        <v>2504</v>
      </c>
      <c r="M3207" t="s">
        <v>3341</v>
      </c>
      <c r="N3207" t="s">
        <v>3747</v>
      </c>
      <c r="O3207" t="s">
        <v>394</v>
      </c>
      <c r="P3207" s="196">
        <v>5000</v>
      </c>
      <c r="S3207" t="s">
        <v>3342</v>
      </c>
      <c r="T3207" t="s">
        <v>3557</v>
      </c>
      <c r="U3207" s="198">
        <v>3.6575000000000002</v>
      </c>
      <c r="V3207" t="s">
        <v>3615</v>
      </c>
      <c r="W3207" t="s">
        <v>2498</v>
      </c>
      <c r="X3207" t="s">
        <v>2499</v>
      </c>
      <c r="Y3207" t="s">
        <v>2469</v>
      </c>
      <c r="Z3207" t="s">
        <v>2995</v>
      </c>
      <c r="AA3207">
        <v>837752</v>
      </c>
      <c r="AB3207" s="195">
        <v>37050.875011574099</v>
      </c>
      <c r="AC3207" s="195">
        <v>37050.875011574099</v>
      </c>
    </row>
    <row r="3208" spans="1:29" x14ac:dyDescent="0.25">
      <c r="A3208" s="43" t="str">
        <f t="shared" si="246"/>
        <v>US Natural Gas Physical</v>
      </c>
      <c r="B3208" s="43" t="str">
        <f t="shared" si="247"/>
        <v>US</v>
      </c>
      <c r="C3208" s="43" t="str">
        <f t="shared" si="248"/>
        <v>Natural Gas</v>
      </c>
      <c r="D3208" s="43" t="str">
        <f t="shared" si="249"/>
        <v>Physical</v>
      </c>
      <c r="E3208" s="43">
        <f>IF(VLOOKUP(S3208,'DD-Lookup'!$J$6:$L$50,3,FALSE)="Monthly",(YEAR(AC3208)-YEAR(AB3208))*12+MONTH(AC3208)-MONTH(AB3208)+1,(AC3208-AB3208+1))</f>
        <v>1</v>
      </c>
      <c r="F3208" s="210">
        <f t="shared" si="250"/>
        <v>40000</v>
      </c>
      <c r="G3208" s="199">
        <v>1355624</v>
      </c>
      <c r="H3208" s="195">
        <v>37049.391192129602</v>
      </c>
      <c r="I3208" t="s">
        <v>2276</v>
      </c>
      <c r="M3208" t="s">
        <v>3341</v>
      </c>
      <c r="N3208" t="s">
        <v>3747</v>
      </c>
      <c r="O3208" t="s">
        <v>379</v>
      </c>
      <c r="Q3208" s="196">
        <v>40000</v>
      </c>
      <c r="S3208" t="s">
        <v>3342</v>
      </c>
      <c r="T3208" t="s">
        <v>3557</v>
      </c>
      <c r="U3208" s="198">
        <v>3.7250000000000001</v>
      </c>
      <c r="V3208" t="s">
        <v>3164</v>
      </c>
      <c r="W3208" t="s">
        <v>2467</v>
      </c>
      <c r="X3208" t="s">
        <v>2468</v>
      </c>
      <c r="Y3208" t="s">
        <v>2469</v>
      </c>
      <c r="Z3208" t="s">
        <v>2995</v>
      </c>
      <c r="AA3208">
        <v>837753</v>
      </c>
      <c r="AB3208" s="195">
        <v>37050.875011574099</v>
      </c>
      <c r="AC3208" s="195">
        <v>37050.875011574099</v>
      </c>
    </row>
    <row r="3209" spans="1:29" x14ac:dyDescent="0.25">
      <c r="A3209" s="43" t="str">
        <f t="shared" si="246"/>
        <v xml:space="preserve"> Natural Gas Physical</v>
      </c>
      <c r="B3209" s="43" t="str">
        <f t="shared" si="247"/>
        <v/>
      </c>
      <c r="C3209" s="43" t="str">
        <f t="shared" si="248"/>
        <v>Natural Gas</v>
      </c>
      <c r="D3209" s="43" t="str">
        <f t="shared" si="249"/>
        <v>Physical</v>
      </c>
      <c r="E3209" s="43">
        <f>IF(VLOOKUP(S3209,'DD-Lookup'!$J$6:$L$50,3,FALSE)="Monthly",(YEAR(AC3209)-YEAR(AB3209))*12+MONTH(AC3209)-MONTH(AB3209)+1,(AC3209-AB3209+1))</f>
        <v>1</v>
      </c>
      <c r="F3209" s="210">
        <f t="shared" si="250"/>
        <v>10000</v>
      </c>
      <c r="G3209" s="199">
        <v>1355625</v>
      </c>
      <c r="H3209" s="195">
        <v>37049.391203703701</v>
      </c>
      <c r="I3209" t="s">
        <v>2422</v>
      </c>
      <c r="M3209" t="s">
        <v>3341</v>
      </c>
      <c r="N3209" t="s">
        <v>2492</v>
      </c>
      <c r="O3209" t="s">
        <v>507</v>
      </c>
      <c r="P3209" s="196">
        <v>10000</v>
      </c>
      <c r="S3209" t="s">
        <v>3342</v>
      </c>
      <c r="T3209" t="s">
        <v>3557</v>
      </c>
      <c r="U3209" s="198">
        <v>3.79</v>
      </c>
      <c r="V3209" t="s">
        <v>3387</v>
      </c>
      <c r="W3209" t="s">
        <v>2493</v>
      </c>
      <c r="X3209" t="s">
        <v>2494</v>
      </c>
      <c r="Y3209" t="s">
        <v>2469</v>
      </c>
      <c r="Z3209" t="s">
        <v>2995</v>
      </c>
      <c r="AA3209">
        <v>837754</v>
      </c>
      <c r="AB3209" s="195">
        <v>37050.875011574099</v>
      </c>
      <c r="AC3209" s="195">
        <v>37050.875011574099</v>
      </c>
    </row>
    <row r="3210" spans="1:29" x14ac:dyDescent="0.25">
      <c r="A3210" s="43" t="str">
        <f t="shared" si="246"/>
        <v>US Natural Gas Financial</v>
      </c>
      <c r="B3210" s="43" t="str">
        <f t="shared" si="247"/>
        <v>US</v>
      </c>
      <c r="C3210" s="43" t="str">
        <f t="shared" si="248"/>
        <v>Natural Gas</v>
      </c>
      <c r="D3210" s="43" t="str">
        <f t="shared" si="249"/>
        <v>Financial</v>
      </c>
      <c r="E3210" s="43">
        <f>IF(VLOOKUP(S3210,'DD-Lookup'!$J$6:$L$50,3,FALSE)="Monthly",(YEAR(AC3210)-YEAR(AB3210))*12+MONTH(AC3210)-MONTH(AB3210)+1,(AC3210-AB3210+1))</f>
        <v>365</v>
      </c>
      <c r="F3210" s="210">
        <f t="shared" si="250"/>
        <v>912500</v>
      </c>
      <c r="G3210" s="199">
        <v>1355626</v>
      </c>
      <c r="H3210" s="195">
        <v>37049.391273148103</v>
      </c>
      <c r="I3210" t="s">
        <v>3360</v>
      </c>
      <c r="M3210" t="s">
        <v>3341</v>
      </c>
      <c r="N3210" t="s">
        <v>2281</v>
      </c>
      <c r="O3210" t="s">
        <v>2511</v>
      </c>
      <c r="Q3210" s="196">
        <v>2500</v>
      </c>
      <c r="S3210" t="s">
        <v>3342</v>
      </c>
      <c r="T3210" t="s">
        <v>3557</v>
      </c>
      <c r="U3210" s="198">
        <v>3.9550000000000001</v>
      </c>
      <c r="V3210" t="s">
        <v>914</v>
      </c>
      <c r="W3210" t="s">
        <v>2853</v>
      </c>
      <c r="X3210" t="s">
        <v>2282</v>
      </c>
      <c r="Y3210" t="s">
        <v>3575</v>
      </c>
      <c r="Z3210" t="s">
        <v>2995</v>
      </c>
      <c r="AA3210" t="s">
        <v>985</v>
      </c>
      <c r="AB3210" s="195">
        <v>37257.875</v>
      </c>
      <c r="AC3210" s="195">
        <v>37621.875</v>
      </c>
    </row>
    <row r="3211" spans="1:29" x14ac:dyDescent="0.25">
      <c r="A3211" s="43" t="str">
        <f t="shared" ref="A3211:A3274" si="251">B3211&amp;" "&amp;C3211&amp;" "&amp;D3211</f>
        <v>US Natural Gas Physical</v>
      </c>
      <c r="B3211" s="43" t="str">
        <f t="shared" ref="B3211:B3274" si="252">IF((LEFT(N3211,2)="US"),"US","")</f>
        <v>US</v>
      </c>
      <c r="C3211" s="43" t="str">
        <f t="shared" ref="C3211:C3274" si="253">M3211</f>
        <v>Natural Gas</v>
      </c>
      <c r="D3211" s="43" t="str">
        <f t="shared" ref="D3211:D3274" si="254">IF(ISNUMBER(FIND("Phy",N3211))=TRUE,"Physical","Financial")</f>
        <v>Physical</v>
      </c>
      <c r="E3211" s="43">
        <f>IF(VLOOKUP(S3211,'DD-Lookup'!$J$6:$L$50,3,FALSE)="Monthly",(YEAR(AC3211)-YEAR(AB3211))*12+MONTH(AC3211)-MONTH(AB3211)+1,(AC3211-AB3211+1))</f>
        <v>1</v>
      </c>
      <c r="F3211" s="210">
        <f t="shared" ref="F3211:F3274" si="255">E3211*SUM(P3211:Q3211)</f>
        <v>5942</v>
      </c>
      <c r="G3211" s="199">
        <v>1355627</v>
      </c>
      <c r="H3211" s="195">
        <v>37049.391273148103</v>
      </c>
      <c r="I3211" t="s">
        <v>3375</v>
      </c>
      <c r="M3211" t="s">
        <v>3341</v>
      </c>
      <c r="N3211" t="s">
        <v>3747</v>
      </c>
      <c r="O3211" t="s">
        <v>399</v>
      </c>
      <c r="Q3211" s="196">
        <v>5942</v>
      </c>
      <c r="S3211" t="s">
        <v>3342</v>
      </c>
      <c r="T3211" t="s">
        <v>3557</v>
      </c>
      <c r="U3211" s="198">
        <v>3.5225</v>
      </c>
      <c r="V3211" t="s">
        <v>3910</v>
      </c>
      <c r="W3211" t="s">
        <v>2347</v>
      </c>
      <c r="X3211" t="s">
        <v>2484</v>
      </c>
      <c r="Y3211" t="s">
        <v>2469</v>
      </c>
      <c r="Z3211" t="s">
        <v>2995</v>
      </c>
      <c r="AA3211">
        <v>837755</v>
      </c>
      <c r="AB3211" s="195">
        <v>37050.875011574099</v>
      </c>
      <c r="AC3211" s="195">
        <v>37050.875011574099</v>
      </c>
    </row>
    <row r="3212" spans="1:29" x14ac:dyDescent="0.25">
      <c r="A3212" s="43" t="str">
        <f t="shared" si="251"/>
        <v>US Natural Gas Physical</v>
      </c>
      <c r="B3212" s="43" t="str">
        <f t="shared" si="252"/>
        <v>US</v>
      </c>
      <c r="C3212" s="43" t="str">
        <f t="shared" si="253"/>
        <v>Natural Gas</v>
      </c>
      <c r="D3212" s="43" t="str">
        <f t="shared" si="254"/>
        <v>Physical</v>
      </c>
      <c r="E3212" s="43">
        <f>IF(VLOOKUP(S3212,'DD-Lookup'!$J$6:$L$50,3,FALSE)="Monthly",(YEAR(AC3212)-YEAR(AB3212))*12+MONTH(AC3212)-MONTH(AB3212)+1,(AC3212-AB3212+1))</f>
        <v>1</v>
      </c>
      <c r="F3212" s="210">
        <f t="shared" si="255"/>
        <v>10000</v>
      </c>
      <c r="G3212" s="199">
        <v>1355628</v>
      </c>
      <c r="H3212" s="195">
        <v>37049.391284722202</v>
      </c>
      <c r="I3212" t="s">
        <v>2288</v>
      </c>
      <c r="M3212" t="s">
        <v>3341</v>
      </c>
      <c r="N3212" t="s">
        <v>3747</v>
      </c>
      <c r="O3212" t="s">
        <v>1623</v>
      </c>
      <c r="P3212" s="196">
        <v>10000</v>
      </c>
      <c r="S3212" t="s">
        <v>3342</v>
      </c>
      <c r="T3212" t="s">
        <v>3557</v>
      </c>
      <c r="U3212" s="198">
        <v>3.83</v>
      </c>
      <c r="V3212" t="s">
        <v>3463</v>
      </c>
      <c r="W3212" t="s">
        <v>2190</v>
      </c>
      <c r="X3212" t="s">
        <v>2191</v>
      </c>
      <c r="Y3212" t="s">
        <v>2469</v>
      </c>
      <c r="Z3212" t="s">
        <v>2995</v>
      </c>
      <c r="AA3212">
        <v>837756</v>
      </c>
      <c r="AB3212" s="195">
        <v>37050.875011574099</v>
      </c>
      <c r="AC3212" s="195">
        <v>37050.875011574099</v>
      </c>
    </row>
    <row r="3213" spans="1:29" x14ac:dyDescent="0.25">
      <c r="A3213" s="43" t="str">
        <f t="shared" si="251"/>
        <v>US Natural Gas Financial</v>
      </c>
      <c r="B3213" s="43" t="str">
        <f t="shared" si="252"/>
        <v>US</v>
      </c>
      <c r="C3213" s="43" t="str">
        <f t="shared" si="253"/>
        <v>Natural Gas</v>
      </c>
      <c r="D3213" s="43" t="str">
        <f t="shared" si="254"/>
        <v>Financial</v>
      </c>
      <c r="E3213" s="43">
        <f>IF(VLOOKUP(S3213,'DD-Lookup'!$J$6:$L$50,3,FALSE)="Monthly",(YEAR(AC3213)-YEAR(AB3213))*12+MONTH(AC3213)-MONTH(AB3213)+1,(AC3213-AB3213+1))</f>
        <v>31</v>
      </c>
      <c r="F3213" s="210">
        <f t="shared" si="255"/>
        <v>310000</v>
      </c>
      <c r="G3213" s="199">
        <v>1355630</v>
      </c>
      <c r="H3213" s="195">
        <v>37049.391307870399</v>
      </c>
      <c r="I3213" t="s">
        <v>3466</v>
      </c>
      <c r="M3213" t="s">
        <v>3341</v>
      </c>
      <c r="N3213" t="s">
        <v>2281</v>
      </c>
      <c r="O3213" t="s">
        <v>2475</v>
      </c>
      <c r="Q3213" s="196">
        <v>10000</v>
      </c>
      <c r="S3213" t="s">
        <v>3342</v>
      </c>
      <c r="T3213" t="s">
        <v>3557</v>
      </c>
      <c r="U3213" s="198">
        <v>3.8050000000000002</v>
      </c>
      <c r="V3213" t="s">
        <v>2372</v>
      </c>
      <c r="W3213" t="s">
        <v>2853</v>
      </c>
      <c r="X3213" t="s">
        <v>2282</v>
      </c>
      <c r="Y3213" t="s">
        <v>3575</v>
      </c>
      <c r="Z3213" t="s">
        <v>2995</v>
      </c>
      <c r="AA3213" t="s">
        <v>986</v>
      </c>
      <c r="AB3213" s="195">
        <v>37073.875</v>
      </c>
      <c r="AC3213" s="195">
        <v>37103.875</v>
      </c>
    </row>
    <row r="3214" spans="1:29" x14ac:dyDescent="0.25">
      <c r="A3214" s="43" t="str">
        <f t="shared" si="251"/>
        <v>US Natural Gas Physical</v>
      </c>
      <c r="B3214" s="43" t="str">
        <f t="shared" si="252"/>
        <v>US</v>
      </c>
      <c r="C3214" s="43" t="str">
        <f t="shared" si="253"/>
        <v>Natural Gas</v>
      </c>
      <c r="D3214" s="43" t="str">
        <f t="shared" si="254"/>
        <v>Physical</v>
      </c>
      <c r="E3214" s="43">
        <f>IF(VLOOKUP(S3214,'DD-Lookup'!$J$6:$L$50,3,FALSE)="Monthly",(YEAR(AC3214)-YEAR(AB3214))*12+MONTH(AC3214)-MONTH(AB3214)+1,(AC3214-AB3214+1))</f>
        <v>1</v>
      </c>
      <c r="F3214" s="210">
        <f t="shared" si="255"/>
        <v>1101</v>
      </c>
      <c r="G3214" s="199">
        <v>1355629</v>
      </c>
      <c r="H3214" s="195">
        <v>37049.391307870399</v>
      </c>
      <c r="I3214" t="s">
        <v>2483</v>
      </c>
      <c r="M3214" t="s">
        <v>3341</v>
      </c>
      <c r="N3214" t="s">
        <v>3747</v>
      </c>
      <c r="O3214" t="s">
        <v>487</v>
      </c>
      <c r="Q3214" s="196">
        <v>1101</v>
      </c>
      <c r="S3214" t="s">
        <v>3342</v>
      </c>
      <c r="T3214" t="s">
        <v>3557</v>
      </c>
      <c r="U3214" s="198">
        <v>2.1</v>
      </c>
      <c r="V3214" t="s">
        <v>3326</v>
      </c>
      <c r="W3214" t="s">
        <v>3108</v>
      </c>
      <c r="X3214" t="s">
        <v>3092</v>
      </c>
      <c r="Y3214" t="s">
        <v>2469</v>
      </c>
      <c r="Z3214" t="s">
        <v>2995</v>
      </c>
      <c r="AA3214">
        <v>837757</v>
      </c>
      <c r="AB3214" s="195">
        <v>37050.875011574099</v>
      </c>
      <c r="AC3214" s="195">
        <v>37050.875011574099</v>
      </c>
    </row>
    <row r="3215" spans="1:29" x14ac:dyDescent="0.25">
      <c r="A3215" s="43" t="str">
        <f t="shared" si="251"/>
        <v>US Natural Gas Physical</v>
      </c>
      <c r="B3215" s="43" t="str">
        <f t="shared" si="252"/>
        <v>US</v>
      </c>
      <c r="C3215" s="43" t="str">
        <f t="shared" si="253"/>
        <v>Natural Gas</v>
      </c>
      <c r="D3215" s="43" t="str">
        <f t="shared" si="254"/>
        <v>Physical</v>
      </c>
      <c r="E3215" s="43">
        <f>IF(VLOOKUP(S3215,'DD-Lookup'!$J$6:$L$50,3,FALSE)="Monthly",(YEAR(AC3215)-YEAR(AB3215))*12+MONTH(AC3215)-MONTH(AB3215)+1,(AC3215-AB3215+1))</f>
        <v>1</v>
      </c>
      <c r="F3215" s="210">
        <f t="shared" si="255"/>
        <v>10000</v>
      </c>
      <c r="G3215" s="199">
        <v>1355631</v>
      </c>
      <c r="H3215" s="195">
        <v>37049.3913425926</v>
      </c>
      <c r="I3215" t="s">
        <v>2244</v>
      </c>
      <c r="M3215" t="s">
        <v>3341</v>
      </c>
      <c r="N3215" t="s">
        <v>3747</v>
      </c>
      <c r="O3215" t="s">
        <v>472</v>
      </c>
      <c r="Q3215" s="196">
        <v>10000</v>
      </c>
      <c r="S3215" t="s">
        <v>3342</v>
      </c>
      <c r="T3215" t="s">
        <v>3557</v>
      </c>
      <c r="U3215" s="198">
        <v>2.4750000000000001</v>
      </c>
      <c r="V3215" t="s">
        <v>3627</v>
      </c>
      <c r="W3215" t="s">
        <v>3147</v>
      </c>
      <c r="X3215" t="s">
        <v>3092</v>
      </c>
      <c r="Y3215" t="s">
        <v>2469</v>
      </c>
      <c r="Z3215" t="s">
        <v>2995</v>
      </c>
      <c r="AA3215">
        <v>837758</v>
      </c>
      <c r="AB3215" s="195">
        <v>37050.875011574099</v>
      </c>
      <c r="AC3215" s="195">
        <v>37050.875011574099</v>
      </c>
    </row>
    <row r="3216" spans="1:29" x14ac:dyDescent="0.25">
      <c r="A3216" s="43" t="str">
        <f t="shared" si="251"/>
        <v>US Natural Gas Financial</v>
      </c>
      <c r="B3216" s="43" t="str">
        <f t="shared" si="252"/>
        <v>US</v>
      </c>
      <c r="C3216" s="43" t="str">
        <f t="shared" si="253"/>
        <v>Natural Gas</v>
      </c>
      <c r="D3216" s="43" t="str">
        <f t="shared" si="254"/>
        <v>Financial</v>
      </c>
      <c r="E3216" s="43">
        <f>IF(VLOOKUP(S3216,'DD-Lookup'!$J$6:$L$50,3,FALSE)="Monthly",(YEAR(AC3216)-YEAR(AB3216))*12+MONTH(AC3216)-MONTH(AB3216)+1,(AC3216-AB3216+1))</f>
        <v>151</v>
      </c>
      <c r="F3216" s="210">
        <f t="shared" si="255"/>
        <v>377500</v>
      </c>
      <c r="G3216" s="199">
        <v>1355632</v>
      </c>
      <c r="H3216" s="195">
        <v>37049.391354166597</v>
      </c>
      <c r="I3216" t="s">
        <v>2284</v>
      </c>
      <c r="M3216" t="s">
        <v>3341</v>
      </c>
      <c r="N3216" t="s">
        <v>2281</v>
      </c>
      <c r="O3216" t="s">
        <v>2491</v>
      </c>
      <c r="Q3216" s="196">
        <v>2500</v>
      </c>
      <c r="S3216" t="s">
        <v>3342</v>
      </c>
      <c r="T3216" t="s">
        <v>3557</v>
      </c>
      <c r="U3216" s="198">
        <v>4.2699999999999996</v>
      </c>
      <c r="V3216" t="s">
        <v>2285</v>
      </c>
      <c r="W3216" t="s">
        <v>2853</v>
      </c>
      <c r="X3216" t="s">
        <v>2282</v>
      </c>
      <c r="Y3216" t="s">
        <v>3575</v>
      </c>
      <c r="Z3216" t="s">
        <v>2995</v>
      </c>
      <c r="AA3216" t="s">
        <v>987</v>
      </c>
      <c r="AB3216" s="195">
        <v>37196</v>
      </c>
      <c r="AC3216" s="195">
        <v>37346</v>
      </c>
    </row>
    <row r="3217" spans="1:29" x14ac:dyDescent="0.25">
      <c r="A3217" s="43" t="str">
        <f t="shared" si="251"/>
        <v>US Natural Gas Physical</v>
      </c>
      <c r="B3217" s="43" t="str">
        <f t="shared" si="252"/>
        <v>US</v>
      </c>
      <c r="C3217" s="43" t="str">
        <f t="shared" si="253"/>
        <v>Natural Gas</v>
      </c>
      <c r="D3217" s="43" t="str">
        <f t="shared" si="254"/>
        <v>Physical</v>
      </c>
      <c r="E3217" s="43">
        <f>IF(VLOOKUP(S3217,'DD-Lookup'!$J$6:$L$50,3,FALSE)="Monthly",(YEAR(AC3217)-YEAR(AB3217))*12+MONTH(AC3217)-MONTH(AB3217)+1,(AC3217-AB3217+1))</f>
        <v>1</v>
      </c>
      <c r="F3217" s="210">
        <f t="shared" si="255"/>
        <v>10000</v>
      </c>
      <c r="G3217" s="199">
        <v>1355634</v>
      </c>
      <c r="H3217" s="195">
        <v>37049.391377314802</v>
      </c>
      <c r="I3217" t="s">
        <v>2269</v>
      </c>
      <c r="M3217" t="s">
        <v>3341</v>
      </c>
      <c r="N3217" t="s">
        <v>3747</v>
      </c>
      <c r="O3217" t="s">
        <v>464</v>
      </c>
      <c r="Q3217" s="196">
        <v>10000</v>
      </c>
      <c r="S3217" t="s">
        <v>3342</v>
      </c>
      <c r="T3217" t="s">
        <v>3557</v>
      </c>
      <c r="U3217" s="198">
        <v>3.7949999999999999</v>
      </c>
      <c r="V3217" t="s">
        <v>2361</v>
      </c>
      <c r="W3217" t="s">
        <v>2509</v>
      </c>
      <c r="X3217" t="s">
        <v>2510</v>
      </c>
      <c r="Y3217" t="s">
        <v>2469</v>
      </c>
      <c r="Z3217" t="s">
        <v>2995</v>
      </c>
      <c r="AA3217">
        <v>837759</v>
      </c>
      <c r="AB3217" s="195">
        <v>37050.875011574099</v>
      </c>
      <c r="AC3217" s="195">
        <v>37050.875011574099</v>
      </c>
    </row>
    <row r="3218" spans="1:29" x14ac:dyDescent="0.25">
      <c r="A3218" s="43" t="str">
        <f t="shared" si="251"/>
        <v>US Natural Gas Physical</v>
      </c>
      <c r="B3218" s="43" t="str">
        <f t="shared" si="252"/>
        <v>US</v>
      </c>
      <c r="C3218" s="43" t="str">
        <f t="shared" si="253"/>
        <v>Natural Gas</v>
      </c>
      <c r="D3218" s="43" t="str">
        <f t="shared" si="254"/>
        <v>Physical</v>
      </c>
      <c r="E3218" s="43">
        <f>IF(VLOOKUP(S3218,'DD-Lookup'!$J$6:$L$50,3,FALSE)="Monthly",(YEAR(AC3218)-YEAR(AB3218))*12+MONTH(AC3218)-MONTH(AB3218)+1,(AC3218-AB3218+1))</f>
        <v>1</v>
      </c>
      <c r="F3218" s="210">
        <f t="shared" si="255"/>
        <v>2500</v>
      </c>
      <c r="G3218" s="199">
        <v>1355635</v>
      </c>
      <c r="H3218" s="195">
        <v>37049.391400462999</v>
      </c>
      <c r="I3218" t="s">
        <v>2527</v>
      </c>
      <c r="M3218" t="s">
        <v>3341</v>
      </c>
      <c r="N3218" t="s">
        <v>3747</v>
      </c>
      <c r="O3218" t="s">
        <v>428</v>
      </c>
      <c r="P3218" s="196">
        <v>2500</v>
      </c>
      <c r="S3218" t="s">
        <v>3342</v>
      </c>
      <c r="T3218" t="s">
        <v>3557</v>
      </c>
      <c r="U3218" s="198">
        <v>3.5950000000000002</v>
      </c>
      <c r="V3218" t="s">
        <v>2349</v>
      </c>
      <c r="W3218" t="s">
        <v>2498</v>
      </c>
      <c r="X3218" t="s">
        <v>2499</v>
      </c>
      <c r="Y3218" t="s">
        <v>2469</v>
      </c>
      <c r="Z3218" t="s">
        <v>2995</v>
      </c>
      <c r="AA3218">
        <v>837760</v>
      </c>
      <c r="AB3218" s="195">
        <v>37050.875011574099</v>
      </c>
      <c r="AC3218" s="195">
        <v>37050.875011574099</v>
      </c>
    </row>
    <row r="3219" spans="1:29" x14ac:dyDescent="0.25">
      <c r="A3219" s="43" t="str">
        <f t="shared" si="251"/>
        <v>US Natural Gas Physical</v>
      </c>
      <c r="B3219" s="43" t="str">
        <f t="shared" si="252"/>
        <v>US</v>
      </c>
      <c r="C3219" s="43" t="str">
        <f t="shared" si="253"/>
        <v>Natural Gas</v>
      </c>
      <c r="D3219" s="43" t="str">
        <f t="shared" si="254"/>
        <v>Physical</v>
      </c>
      <c r="E3219" s="43">
        <f>IF(VLOOKUP(S3219,'DD-Lookup'!$J$6:$L$50,3,FALSE)="Monthly",(YEAR(AC3219)-YEAR(AB3219))*12+MONTH(AC3219)-MONTH(AB3219)+1,(AC3219-AB3219+1))</f>
        <v>1</v>
      </c>
      <c r="F3219" s="210">
        <f t="shared" si="255"/>
        <v>10000</v>
      </c>
      <c r="G3219" s="199">
        <v>1355636</v>
      </c>
      <c r="H3219" s="195">
        <v>37049.391412037003</v>
      </c>
      <c r="I3219" t="s">
        <v>2269</v>
      </c>
      <c r="M3219" t="s">
        <v>3341</v>
      </c>
      <c r="N3219" t="s">
        <v>3747</v>
      </c>
      <c r="O3219" t="s">
        <v>464</v>
      </c>
      <c r="Q3219" s="196">
        <v>10000</v>
      </c>
      <c r="S3219" t="s">
        <v>3342</v>
      </c>
      <c r="T3219" t="s">
        <v>3557</v>
      </c>
      <c r="U3219" s="198">
        <v>3.8</v>
      </c>
      <c r="V3219" t="s">
        <v>2361</v>
      </c>
      <c r="W3219" t="s">
        <v>2509</v>
      </c>
      <c r="X3219" t="s">
        <v>2510</v>
      </c>
      <c r="Y3219" t="s">
        <v>2469</v>
      </c>
      <c r="Z3219" t="s">
        <v>2995</v>
      </c>
      <c r="AA3219">
        <v>837761</v>
      </c>
      <c r="AB3219" s="195">
        <v>37050.875011574099</v>
      </c>
      <c r="AC3219" s="195">
        <v>37050.875011574099</v>
      </c>
    </row>
    <row r="3220" spans="1:29" x14ac:dyDescent="0.25">
      <c r="A3220" s="43" t="str">
        <f t="shared" si="251"/>
        <v>US Natural Gas Financial</v>
      </c>
      <c r="B3220" s="43" t="str">
        <f t="shared" si="252"/>
        <v>US</v>
      </c>
      <c r="C3220" s="43" t="str">
        <f t="shared" si="253"/>
        <v>Natural Gas</v>
      </c>
      <c r="D3220" s="43" t="str">
        <f t="shared" si="254"/>
        <v>Financial</v>
      </c>
      <c r="E3220" s="43">
        <f>IF(VLOOKUP(S3220,'DD-Lookup'!$J$6:$L$50,3,FALSE)="Monthly",(YEAR(AC3220)-YEAR(AB3220))*12+MONTH(AC3220)-MONTH(AB3220)+1,(AC3220-AB3220+1))</f>
        <v>31</v>
      </c>
      <c r="F3220" s="210">
        <f t="shared" si="255"/>
        <v>232500</v>
      </c>
      <c r="G3220" s="199">
        <v>1355638</v>
      </c>
      <c r="H3220" s="195">
        <v>37049.391423611101</v>
      </c>
      <c r="I3220" t="s">
        <v>2280</v>
      </c>
      <c r="M3220" t="s">
        <v>3341</v>
      </c>
      <c r="N3220" t="s">
        <v>2281</v>
      </c>
      <c r="O3220" t="s">
        <v>2475</v>
      </c>
      <c r="Q3220" s="196">
        <v>7500</v>
      </c>
      <c r="S3220" t="s">
        <v>3342</v>
      </c>
      <c r="T3220" t="s">
        <v>3557</v>
      </c>
      <c r="U3220" s="198">
        <v>3.8050000000000002</v>
      </c>
      <c r="V3220" t="s">
        <v>2441</v>
      </c>
      <c r="W3220" t="s">
        <v>2853</v>
      </c>
      <c r="X3220" t="s">
        <v>2282</v>
      </c>
      <c r="Y3220" t="s">
        <v>3575</v>
      </c>
      <c r="Z3220" t="s">
        <v>2995</v>
      </c>
      <c r="AA3220" t="s">
        <v>988</v>
      </c>
      <c r="AB3220" s="195">
        <v>37073.875</v>
      </c>
      <c r="AC3220" s="195">
        <v>37103.875</v>
      </c>
    </row>
    <row r="3221" spans="1:29" x14ac:dyDescent="0.25">
      <c r="A3221" s="43" t="str">
        <f t="shared" si="251"/>
        <v>US Natural Gas Financial</v>
      </c>
      <c r="B3221" s="43" t="str">
        <f t="shared" si="252"/>
        <v>US</v>
      </c>
      <c r="C3221" s="43" t="str">
        <f t="shared" si="253"/>
        <v>Natural Gas</v>
      </c>
      <c r="D3221" s="43" t="str">
        <f t="shared" si="254"/>
        <v>Financial</v>
      </c>
      <c r="E3221" s="43">
        <f>IF(VLOOKUP(S3221,'DD-Lookup'!$J$6:$L$50,3,FALSE)="Monthly",(YEAR(AC3221)-YEAR(AB3221))*12+MONTH(AC3221)-MONTH(AB3221)+1,(AC3221-AB3221+1))</f>
        <v>151</v>
      </c>
      <c r="F3221" s="210">
        <f t="shared" si="255"/>
        <v>1510000</v>
      </c>
      <c r="G3221" s="199">
        <v>1355637</v>
      </c>
      <c r="H3221" s="195">
        <v>37049.391423611101</v>
      </c>
      <c r="I3221" t="s">
        <v>2527</v>
      </c>
      <c r="M3221" t="s">
        <v>3341</v>
      </c>
      <c r="N3221" t="s">
        <v>2476</v>
      </c>
      <c r="O3221" t="s">
        <v>4237</v>
      </c>
      <c r="Q3221" s="196">
        <v>10000</v>
      </c>
      <c r="S3221" t="s">
        <v>3342</v>
      </c>
      <c r="T3221" t="s">
        <v>3557</v>
      </c>
      <c r="U3221" s="198">
        <v>0.15</v>
      </c>
      <c r="V3221" t="s">
        <v>3461</v>
      </c>
      <c r="W3221" t="s">
        <v>3097</v>
      </c>
      <c r="X3221" t="s">
        <v>3098</v>
      </c>
      <c r="Y3221" t="s">
        <v>3575</v>
      </c>
      <c r="Z3221" t="s">
        <v>2995</v>
      </c>
      <c r="AA3221" t="s">
        <v>989</v>
      </c>
      <c r="AB3221" s="195">
        <v>37196</v>
      </c>
      <c r="AC3221" s="195">
        <v>37346</v>
      </c>
    </row>
    <row r="3222" spans="1:29" x14ac:dyDescent="0.25">
      <c r="A3222" s="43" t="str">
        <f t="shared" si="251"/>
        <v>US Natural Gas Financial</v>
      </c>
      <c r="B3222" s="43" t="str">
        <f t="shared" si="252"/>
        <v>US</v>
      </c>
      <c r="C3222" s="43" t="str">
        <f t="shared" si="253"/>
        <v>Natural Gas</v>
      </c>
      <c r="D3222" s="43" t="str">
        <f t="shared" si="254"/>
        <v>Financial</v>
      </c>
      <c r="E3222" s="43">
        <f>IF(VLOOKUP(S3222,'DD-Lookup'!$J$6:$L$50,3,FALSE)="Monthly",(YEAR(AC3222)-YEAR(AB3222))*12+MONTH(AC3222)-MONTH(AB3222)+1,(AC3222-AB3222+1))</f>
        <v>31</v>
      </c>
      <c r="F3222" s="210">
        <f t="shared" si="255"/>
        <v>77500</v>
      </c>
      <c r="G3222" s="199">
        <v>1355641</v>
      </c>
      <c r="H3222" s="195">
        <v>37049.3914814815</v>
      </c>
      <c r="I3222" t="s">
        <v>2719</v>
      </c>
      <c r="M3222" t="s">
        <v>3341</v>
      </c>
      <c r="N3222" t="s">
        <v>2281</v>
      </c>
      <c r="O3222" t="s">
        <v>2475</v>
      </c>
      <c r="Q3222" s="196">
        <v>2500</v>
      </c>
      <c r="S3222" t="s">
        <v>3342</v>
      </c>
      <c r="T3222" t="s">
        <v>3557</v>
      </c>
      <c r="U3222" s="198">
        <v>3.8050000000000002</v>
      </c>
      <c r="V3222" t="s">
        <v>2720</v>
      </c>
      <c r="W3222" t="s">
        <v>2853</v>
      </c>
      <c r="X3222" t="s">
        <v>2282</v>
      </c>
      <c r="Y3222" t="s">
        <v>3575</v>
      </c>
      <c r="Z3222" t="s">
        <v>2995</v>
      </c>
      <c r="AA3222" t="s">
        <v>990</v>
      </c>
      <c r="AB3222" s="195">
        <v>37073.875</v>
      </c>
      <c r="AC3222" s="195">
        <v>37103.875</v>
      </c>
    </row>
    <row r="3223" spans="1:29" x14ac:dyDescent="0.25">
      <c r="A3223" s="43" t="str">
        <f t="shared" si="251"/>
        <v xml:space="preserve"> Natural Gas Physical</v>
      </c>
      <c r="B3223" s="43" t="str">
        <f t="shared" si="252"/>
        <v/>
      </c>
      <c r="C3223" s="43" t="str">
        <f t="shared" si="253"/>
        <v>Natural Gas</v>
      </c>
      <c r="D3223" s="43" t="str">
        <f t="shared" si="254"/>
        <v>Physical</v>
      </c>
      <c r="E3223" s="43">
        <f>IF(VLOOKUP(S3223,'DD-Lookup'!$J$6:$L$50,3,FALSE)="Monthly",(YEAR(AC3223)-YEAR(AB3223))*12+MONTH(AC3223)-MONTH(AB3223)+1,(AC3223-AB3223+1))</f>
        <v>1</v>
      </c>
      <c r="F3223" s="210">
        <f t="shared" si="255"/>
        <v>5000</v>
      </c>
      <c r="G3223" s="199">
        <v>1355642</v>
      </c>
      <c r="H3223" s="195">
        <v>37049.3914814815</v>
      </c>
      <c r="I3223" t="s">
        <v>2440</v>
      </c>
      <c r="M3223" t="s">
        <v>3341</v>
      </c>
      <c r="N3223" t="s">
        <v>3104</v>
      </c>
      <c r="O3223" t="s">
        <v>688</v>
      </c>
      <c r="Q3223" s="196">
        <v>5000</v>
      </c>
      <c r="S3223" t="s">
        <v>3342</v>
      </c>
      <c r="T3223" t="s">
        <v>3557</v>
      </c>
      <c r="U3223" s="198">
        <v>2.9249999999999998</v>
      </c>
      <c r="V3223" t="s">
        <v>973</v>
      </c>
      <c r="W3223" t="s">
        <v>1770</v>
      </c>
      <c r="X3223" t="s">
        <v>3726</v>
      </c>
      <c r="Y3223" t="s">
        <v>2469</v>
      </c>
      <c r="Z3223" t="s">
        <v>2996</v>
      </c>
      <c r="AA3223">
        <v>837762</v>
      </c>
      <c r="AB3223" s="195">
        <v>37050.875011574099</v>
      </c>
      <c r="AC3223" s="195">
        <v>37050.875011574099</v>
      </c>
    </row>
    <row r="3224" spans="1:29" x14ac:dyDescent="0.25">
      <c r="A3224" s="43" t="str">
        <f t="shared" si="251"/>
        <v>US Natural Gas Physical</v>
      </c>
      <c r="B3224" s="43" t="str">
        <f t="shared" si="252"/>
        <v>US</v>
      </c>
      <c r="C3224" s="43" t="str">
        <f t="shared" si="253"/>
        <v>Natural Gas</v>
      </c>
      <c r="D3224" s="43" t="str">
        <f t="shared" si="254"/>
        <v>Physical</v>
      </c>
      <c r="E3224" s="43">
        <f>IF(VLOOKUP(S3224,'DD-Lookup'!$J$6:$L$50,3,FALSE)="Monthly",(YEAR(AC3224)-YEAR(AB3224))*12+MONTH(AC3224)-MONTH(AB3224)+1,(AC3224-AB3224+1))</f>
        <v>1</v>
      </c>
      <c r="F3224" s="210">
        <f t="shared" si="255"/>
        <v>10000</v>
      </c>
      <c r="G3224" s="199">
        <v>1355646</v>
      </c>
      <c r="H3224" s="195">
        <v>37049.391516203701</v>
      </c>
      <c r="I3224" t="s">
        <v>2288</v>
      </c>
      <c r="M3224" t="s">
        <v>3341</v>
      </c>
      <c r="N3224" t="s">
        <v>3747</v>
      </c>
      <c r="O3224" t="s">
        <v>472</v>
      </c>
      <c r="P3224" s="196">
        <v>10000</v>
      </c>
      <c r="S3224" t="s">
        <v>3342</v>
      </c>
      <c r="T3224" t="s">
        <v>3557</v>
      </c>
      <c r="U3224" s="198">
        <v>2.4500000000000002</v>
      </c>
      <c r="V3224" t="s">
        <v>3904</v>
      </c>
      <c r="W3224" t="s">
        <v>3147</v>
      </c>
      <c r="X3224" t="s">
        <v>3092</v>
      </c>
      <c r="Y3224" t="s">
        <v>2469</v>
      </c>
      <c r="Z3224" t="s">
        <v>2995</v>
      </c>
      <c r="AA3224">
        <v>837763</v>
      </c>
      <c r="AB3224" s="195">
        <v>37050.875011574099</v>
      </c>
      <c r="AC3224" s="195">
        <v>37050.875011574099</v>
      </c>
    </row>
    <row r="3225" spans="1:29" x14ac:dyDescent="0.25">
      <c r="A3225" s="43" t="str">
        <f t="shared" si="251"/>
        <v>US Natural Gas Physical</v>
      </c>
      <c r="B3225" s="43" t="str">
        <f t="shared" si="252"/>
        <v>US</v>
      </c>
      <c r="C3225" s="43" t="str">
        <f t="shared" si="253"/>
        <v>Natural Gas</v>
      </c>
      <c r="D3225" s="43" t="str">
        <f t="shared" si="254"/>
        <v>Physical</v>
      </c>
      <c r="E3225" s="43">
        <f>IF(VLOOKUP(S3225,'DD-Lookup'!$J$6:$L$50,3,FALSE)="Monthly",(YEAR(AC3225)-YEAR(AB3225))*12+MONTH(AC3225)-MONTH(AB3225)+1,(AC3225-AB3225+1))</f>
        <v>1</v>
      </c>
      <c r="F3225" s="210">
        <f t="shared" si="255"/>
        <v>25000</v>
      </c>
      <c r="G3225" s="199">
        <v>1355644</v>
      </c>
      <c r="H3225" s="195">
        <v>37049.391516203701</v>
      </c>
      <c r="I3225" t="s">
        <v>2387</v>
      </c>
      <c r="M3225" t="s">
        <v>3341</v>
      </c>
      <c r="N3225" t="s">
        <v>3747</v>
      </c>
      <c r="O3225" t="s">
        <v>2722</v>
      </c>
      <c r="Q3225" s="196">
        <v>25000</v>
      </c>
      <c r="S3225" t="s">
        <v>3342</v>
      </c>
      <c r="T3225" t="s">
        <v>3557</v>
      </c>
      <c r="U3225" s="198">
        <v>3.7149999999999999</v>
      </c>
      <c r="V3225" t="s">
        <v>660</v>
      </c>
      <c r="W3225" t="s">
        <v>2175</v>
      </c>
      <c r="X3225" t="s">
        <v>2176</v>
      </c>
      <c r="Y3225" t="s">
        <v>2469</v>
      </c>
      <c r="Z3225" t="s">
        <v>2995</v>
      </c>
      <c r="AA3225">
        <v>837764</v>
      </c>
      <c r="AB3225" s="195">
        <v>37050.875011574099</v>
      </c>
      <c r="AC3225" s="195">
        <v>37050.875011574099</v>
      </c>
    </row>
    <row r="3226" spans="1:29" x14ac:dyDescent="0.25">
      <c r="A3226" s="43" t="str">
        <f t="shared" si="251"/>
        <v xml:space="preserve"> Natural Gas Physical</v>
      </c>
      <c r="B3226" s="43" t="str">
        <f t="shared" si="252"/>
        <v/>
      </c>
      <c r="C3226" s="43" t="str">
        <f t="shared" si="253"/>
        <v>Natural Gas</v>
      </c>
      <c r="D3226" s="43" t="str">
        <f t="shared" si="254"/>
        <v>Physical</v>
      </c>
      <c r="E3226" s="43">
        <f>IF(VLOOKUP(S3226,'DD-Lookup'!$J$6:$L$50,3,FALSE)="Monthly",(YEAR(AC3226)-YEAR(AB3226))*12+MONTH(AC3226)-MONTH(AB3226)+1,(AC3226-AB3226+1))</f>
        <v>31</v>
      </c>
      <c r="F3226" s="210">
        <f t="shared" si="255"/>
        <v>155000</v>
      </c>
      <c r="G3226" s="199">
        <v>1355648</v>
      </c>
      <c r="H3226" s="195">
        <v>37049.391608796301</v>
      </c>
      <c r="I3226" t="s">
        <v>2324</v>
      </c>
      <c r="M3226" t="s">
        <v>3341</v>
      </c>
      <c r="N3226" t="s">
        <v>3104</v>
      </c>
      <c r="O3226" t="s">
        <v>3794</v>
      </c>
      <c r="Q3226" s="196">
        <v>5000</v>
      </c>
      <c r="S3226" t="s">
        <v>3719</v>
      </c>
      <c r="T3226" t="s">
        <v>3105</v>
      </c>
      <c r="U3226" s="198">
        <v>4.7699999999999996</v>
      </c>
      <c r="V3226" t="s">
        <v>2325</v>
      </c>
      <c r="W3226" t="s">
        <v>2450</v>
      </c>
      <c r="X3226" t="s">
        <v>3106</v>
      </c>
      <c r="Y3226" t="s">
        <v>2469</v>
      </c>
      <c r="Z3226" t="s">
        <v>2996</v>
      </c>
      <c r="AA3226">
        <v>837765</v>
      </c>
      <c r="AB3226" s="195">
        <v>37073.875011574099</v>
      </c>
      <c r="AC3226" s="195">
        <v>37103.875011574099</v>
      </c>
    </row>
    <row r="3227" spans="1:29" x14ac:dyDescent="0.25">
      <c r="A3227" s="43" t="str">
        <f t="shared" si="251"/>
        <v>US Natural Gas Physical</v>
      </c>
      <c r="B3227" s="43" t="str">
        <f t="shared" si="252"/>
        <v>US</v>
      </c>
      <c r="C3227" s="43" t="str">
        <f t="shared" si="253"/>
        <v>Natural Gas</v>
      </c>
      <c r="D3227" s="43" t="str">
        <f t="shared" si="254"/>
        <v>Physical</v>
      </c>
      <c r="E3227" s="43">
        <f>IF(VLOOKUP(S3227,'DD-Lookup'!$J$6:$L$50,3,FALSE)="Monthly",(YEAR(AC3227)-YEAR(AB3227))*12+MONTH(AC3227)-MONTH(AB3227)+1,(AC3227-AB3227+1))</f>
        <v>1</v>
      </c>
      <c r="F3227" s="210">
        <f t="shared" si="255"/>
        <v>5000</v>
      </c>
      <c r="G3227" s="199">
        <v>1355649</v>
      </c>
      <c r="H3227" s="195">
        <v>37049.391620370399</v>
      </c>
      <c r="I3227" t="s">
        <v>2483</v>
      </c>
      <c r="M3227" t="s">
        <v>3341</v>
      </c>
      <c r="N3227" t="s">
        <v>3747</v>
      </c>
      <c r="O3227" t="s">
        <v>475</v>
      </c>
      <c r="P3227" s="196">
        <v>5000</v>
      </c>
      <c r="S3227" t="s">
        <v>3342</v>
      </c>
      <c r="T3227" t="s">
        <v>3557</v>
      </c>
      <c r="U3227" s="198">
        <v>5.4</v>
      </c>
      <c r="V3227" t="s">
        <v>3044</v>
      </c>
      <c r="W3227" t="s">
        <v>454</v>
      </c>
      <c r="X3227" t="s">
        <v>3092</v>
      </c>
      <c r="Y3227" t="s">
        <v>2469</v>
      </c>
      <c r="Z3227" t="s">
        <v>2995</v>
      </c>
      <c r="AA3227">
        <v>837766</v>
      </c>
      <c r="AB3227" s="195">
        <v>37050.875011574099</v>
      </c>
      <c r="AC3227" s="195">
        <v>37050.875011574099</v>
      </c>
    </row>
    <row r="3228" spans="1:29" x14ac:dyDescent="0.25">
      <c r="A3228" s="43" t="str">
        <f t="shared" si="251"/>
        <v>US Natural Gas Physical</v>
      </c>
      <c r="B3228" s="43" t="str">
        <f t="shared" si="252"/>
        <v>US</v>
      </c>
      <c r="C3228" s="43" t="str">
        <f t="shared" si="253"/>
        <v>Natural Gas</v>
      </c>
      <c r="D3228" s="43" t="str">
        <f t="shared" si="254"/>
        <v>Physical</v>
      </c>
      <c r="E3228" s="43">
        <f>IF(VLOOKUP(S3228,'DD-Lookup'!$J$6:$L$50,3,FALSE)="Monthly",(YEAR(AC3228)-YEAR(AB3228))*12+MONTH(AC3228)-MONTH(AB3228)+1,(AC3228-AB3228+1))</f>
        <v>1</v>
      </c>
      <c r="F3228" s="210">
        <f t="shared" si="255"/>
        <v>10000</v>
      </c>
      <c r="G3228" s="199">
        <v>1355650</v>
      </c>
      <c r="H3228" s="195">
        <v>37049.391643518502</v>
      </c>
      <c r="I3228" t="s">
        <v>2487</v>
      </c>
      <c r="M3228" t="s">
        <v>3341</v>
      </c>
      <c r="N3228" t="s">
        <v>3747</v>
      </c>
      <c r="O3228" t="s">
        <v>396</v>
      </c>
      <c r="Q3228" s="196">
        <v>10000</v>
      </c>
      <c r="S3228" t="s">
        <v>3342</v>
      </c>
      <c r="T3228" t="s">
        <v>3557</v>
      </c>
      <c r="U3228" s="198">
        <v>3.5449999999999999</v>
      </c>
      <c r="V3228" t="s">
        <v>2348</v>
      </c>
      <c r="W3228" t="s">
        <v>2347</v>
      </c>
      <c r="X3228" t="s">
        <v>2484</v>
      </c>
      <c r="Y3228" t="s">
        <v>2469</v>
      </c>
      <c r="Z3228" t="s">
        <v>2995</v>
      </c>
      <c r="AA3228">
        <v>837767</v>
      </c>
      <c r="AB3228" s="195">
        <v>37050.875011574099</v>
      </c>
      <c r="AC3228" s="195">
        <v>37050.875011574099</v>
      </c>
    </row>
    <row r="3229" spans="1:29" x14ac:dyDescent="0.25">
      <c r="A3229" s="43" t="str">
        <f t="shared" si="251"/>
        <v>US Natural Gas Financial</v>
      </c>
      <c r="B3229" s="43" t="str">
        <f t="shared" si="252"/>
        <v>US</v>
      </c>
      <c r="C3229" s="43" t="str">
        <f t="shared" si="253"/>
        <v>Natural Gas</v>
      </c>
      <c r="D3229" s="43" t="str">
        <f t="shared" si="254"/>
        <v>Financial</v>
      </c>
      <c r="E3229" s="43">
        <f>IF(VLOOKUP(S3229,'DD-Lookup'!$J$6:$L$50,3,FALSE)="Monthly",(YEAR(AC3229)-YEAR(AB3229))*12+MONTH(AC3229)-MONTH(AB3229)+1,(AC3229-AB3229+1))</f>
        <v>151</v>
      </c>
      <c r="F3229" s="210">
        <f t="shared" si="255"/>
        <v>755000</v>
      </c>
      <c r="G3229" s="199">
        <v>1355653</v>
      </c>
      <c r="H3229" s="195">
        <v>37049.391655092499</v>
      </c>
      <c r="I3229" t="s">
        <v>3443</v>
      </c>
      <c r="M3229" t="s">
        <v>3341</v>
      </c>
      <c r="N3229" t="s">
        <v>2281</v>
      </c>
      <c r="O3229" t="s">
        <v>2491</v>
      </c>
      <c r="Q3229" s="196">
        <v>5000</v>
      </c>
      <c r="S3229" t="s">
        <v>3342</v>
      </c>
      <c r="T3229" t="s">
        <v>3557</v>
      </c>
      <c r="U3229" s="198">
        <v>4.2750000000000004</v>
      </c>
      <c r="V3229" t="s">
        <v>3120</v>
      </c>
      <c r="W3229" t="s">
        <v>2853</v>
      </c>
      <c r="X3229" t="s">
        <v>2282</v>
      </c>
      <c r="Y3229" t="s">
        <v>3575</v>
      </c>
      <c r="Z3229" t="s">
        <v>2995</v>
      </c>
      <c r="AA3229" t="s">
        <v>991</v>
      </c>
      <c r="AB3229" s="195">
        <v>37196</v>
      </c>
      <c r="AC3229" s="195">
        <v>37346</v>
      </c>
    </row>
    <row r="3230" spans="1:29" x14ac:dyDescent="0.25">
      <c r="A3230" s="43" t="str">
        <f t="shared" si="251"/>
        <v>US Natural Gas Financial</v>
      </c>
      <c r="B3230" s="43" t="str">
        <f t="shared" si="252"/>
        <v>US</v>
      </c>
      <c r="C3230" s="43" t="str">
        <f t="shared" si="253"/>
        <v>Natural Gas</v>
      </c>
      <c r="D3230" s="43" t="str">
        <f t="shared" si="254"/>
        <v>Financial</v>
      </c>
      <c r="E3230" s="43">
        <f>IF(VLOOKUP(S3230,'DD-Lookup'!$J$6:$L$50,3,FALSE)="Monthly",(YEAR(AC3230)-YEAR(AB3230))*12+MONTH(AC3230)-MONTH(AB3230)+1,(AC3230-AB3230+1))</f>
        <v>151</v>
      </c>
      <c r="F3230" s="210">
        <f t="shared" si="255"/>
        <v>302000</v>
      </c>
      <c r="G3230" s="199">
        <v>1355651</v>
      </c>
      <c r="H3230" s="195">
        <v>37049.391655092499</v>
      </c>
      <c r="I3230" t="s">
        <v>3096</v>
      </c>
      <c r="M3230" t="s">
        <v>3341</v>
      </c>
      <c r="N3230" t="s">
        <v>2476</v>
      </c>
      <c r="O3230" t="s">
        <v>4232</v>
      </c>
      <c r="Q3230" s="196">
        <v>2000</v>
      </c>
      <c r="S3230" t="s">
        <v>3342</v>
      </c>
      <c r="T3230" t="s">
        <v>3557</v>
      </c>
      <c r="U3230" s="198">
        <v>0.39500000000000002</v>
      </c>
      <c r="V3230" t="s">
        <v>4199</v>
      </c>
      <c r="W3230" t="s">
        <v>2477</v>
      </c>
      <c r="X3230" t="s">
        <v>2478</v>
      </c>
      <c r="Y3230" t="s">
        <v>3575</v>
      </c>
      <c r="Z3230" t="s">
        <v>2995</v>
      </c>
      <c r="AA3230" t="s">
        <v>992</v>
      </c>
      <c r="AB3230" s="195">
        <v>37196</v>
      </c>
      <c r="AC3230" s="195">
        <v>37346</v>
      </c>
    </row>
    <row r="3231" spans="1:29" x14ac:dyDescent="0.25">
      <c r="A3231" s="43" t="str">
        <f t="shared" si="251"/>
        <v>US Natural Gas Physical</v>
      </c>
      <c r="B3231" s="43" t="str">
        <f t="shared" si="252"/>
        <v>US</v>
      </c>
      <c r="C3231" s="43" t="str">
        <f t="shared" si="253"/>
        <v>Natural Gas</v>
      </c>
      <c r="D3231" s="43" t="str">
        <f t="shared" si="254"/>
        <v>Physical</v>
      </c>
      <c r="E3231" s="43">
        <f>IF(VLOOKUP(S3231,'DD-Lookup'!$J$6:$L$50,3,FALSE)="Monthly",(YEAR(AC3231)-YEAR(AB3231))*12+MONTH(AC3231)-MONTH(AB3231)+1,(AC3231-AB3231+1))</f>
        <v>1</v>
      </c>
      <c r="F3231" s="210">
        <f t="shared" si="255"/>
        <v>10000</v>
      </c>
      <c r="G3231" s="199">
        <v>1355652</v>
      </c>
      <c r="H3231" s="195">
        <v>37049.391655092499</v>
      </c>
      <c r="I3231" t="s">
        <v>2488</v>
      </c>
      <c r="M3231" t="s">
        <v>3341</v>
      </c>
      <c r="N3231" t="s">
        <v>3747</v>
      </c>
      <c r="O3231" t="s">
        <v>396</v>
      </c>
      <c r="P3231" s="196">
        <v>10000</v>
      </c>
      <c r="S3231" t="s">
        <v>3342</v>
      </c>
      <c r="T3231" t="s">
        <v>3557</v>
      </c>
      <c r="U3231" s="198">
        <v>3.54</v>
      </c>
      <c r="V3231" t="s">
        <v>2166</v>
      </c>
      <c r="W3231" t="s">
        <v>2347</v>
      </c>
      <c r="X3231" t="s">
        <v>2484</v>
      </c>
      <c r="Y3231" t="s">
        <v>2469</v>
      </c>
      <c r="Z3231" t="s">
        <v>2995</v>
      </c>
      <c r="AA3231">
        <v>837768</v>
      </c>
      <c r="AB3231" s="195">
        <v>37050.875011574099</v>
      </c>
      <c r="AC3231" s="195">
        <v>37050.875011574099</v>
      </c>
    </row>
    <row r="3232" spans="1:29" x14ac:dyDescent="0.25">
      <c r="A3232" s="43" t="str">
        <f t="shared" si="251"/>
        <v>US Natural Gas Physical</v>
      </c>
      <c r="B3232" s="43" t="str">
        <f t="shared" si="252"/>
        <v>US</v>
      </c>
      <c r="C3232" s="43" t="str">
        <f t="shared" si="253"/>
        <v>Natural Gas</v>
      </c>
      <c r="D3232" s="43" t="str">
        <f t="shared" si="254"/>
        <v>Physical</v>
      </c>
      <c r="E3232" s="43">
        <f>IF(VLOOKUP(S3232,'DD-Lookup'!$J$6:$L$50,3,FALSE)="Monthly",(YEAR(AC3232)-YEAR(AB3232))*12+MONTH(AC3232)-MONTH(AB3232)+1,(AC3232-AB3232+1))</f>
        <v>1</v>
      </c>
      <c r="F3232" s="210">
        <f t="shared" si="255"/>
        <v>5000</v>
      </c>
      <c r="G3232" s="199">
        <v>1355654</v>
      </c>
      <c r="H3232" s="195">
        <v>37049.391666666699</v>
      </c>
      <c r="I3232" t="s">
        <v>2483</v>
      </c>
      <c r="M3232" t="s">
        <v>3341</v>
      </c>
      <c r="N3232" t="s">
        <v>3747</v>
      </c>
      <c r="O3232" t="s">
        <v>453</v>
      </c>
      <c r="P3232" s="196">
        <v>5000</v>
      </c>
      <c r="S3232" t="s">
        <v>3342</v>
      </c>
      <c r="T3232" t="s">
        <v>3557</v>
      </c>
      <c r="U3232" s="198">
        <v>5.4</v>
      </c>
      <c r="V3232" t="s">
        <v>3044</v>
      </c>
      <c r="W3232" t="s">
        <v>454</v>
      </c>
      <c r="X3232" t="s">
        <v>3092</v>
      </c>
      <c r="Y3232" t="s">
        <v>2469</v>
      </c>
      <c r="Z3232" t="s">
        <v>2995</v>
      </c>
      <c r="AA3232">
        <v>837769</v>
      </c>
      <c r="AB3232" s="195">
        <v>37050.875011574099</v>
      </c>
      <c r="AC3232" s="195">
        <v>37050.875011574099</v>
      </c>
    </row>
    <row r="3233" spans="1:29" x14ac:dyDescent="0.25">
      <c r="A3233" s="43" t="str">
        <f t="shared" si="251"/>
        <v>US Natural Gas Physical</v>
      </c>
      <c r="B3233" s="43" t="str">
        <f t="shared" si="252"/>
        <v>US</v>
      </c>
      <c r="C3233" s="43" t="str">
        <f t="shared" si="253"/>
        <v>Natural Gas</v>
      </c>
      <c r="D3233" s="43" t="str">
        <f t="shared" si="254"/>
        <v>Physical</v>
      </c>
      <c r="E3233" s="43">
        <f>IF(VLOOKUP(S3233,'DD-Lookup'!$J$6:$L$50,3,FALSE)="Monthly",(YEAR(AC3233)-YEAR(AB3233))*12+MONTH(AC3233)-MONTH(AB3233)+1,(AC3233-AB3233+1))</f>
        <v>1</v>
      </c>
      <c r="F3233" s="210">
        <f t="shared" si="255"/>
        <v>10000</v>
      </c>
      <c r="G3233" s="199">
        <v>1355655</v>
      </c>
      <c r="H3233" s="195">
        <v>37049.391678240703</v>
      </c>
      <c r="I3233" t="s">
        <v>2488</v>
      </c>
      <c r="M3233" t="s">
        <v>3341</v>
      </c>
      <c r="N3233" t="s">
        <v>3747</v>
      </c>
      <c r="O3233" t="s">
        <v>393</v>
      </c>
      <c r="Q3233" s="196">
        <v>10000</v>
      </c>
      <c r="S3233" t="s">
        <v>3342</v>
      </c>
      <c r="T3233" t="s">
        <v>3557</v>
      </c>
      <c r="U3233" s="198">
        <v>3.47</v>
      </c>
      <c r="V3233" t="s">
        <v>2194</v>
      </c>
      <c r="W3233" t="s">
        <v>2347</v>
      </c>
      <c r="X3233" t="s">
        <v>2484</v>
      </c>
      <c r="Y3233" t="s">
        <v>2469</v>
      </c>
      <c r="Z3233" t="s">
        <v>2995</v>
      </c>
      <c r="AA3233">
        <v>837770</v>
      </c>
      <c r="AB3233" s="195">
        <v>37050.875011574099</v>
      </c>
      <c r="AC3233" s="195">
        <v>37050.875011574099</v>
      </c>
    </row>
    <row r="3234" spans="1:29" x14ac:dyDescent="0.25">
      <c r="A3234" s="43" t="str">
        <f t="shared" si="251"/>
        <v>US Natural Gas Physical</v>
      </c>
      <c r="B3234" s="43" t="str">
        <f t="shared" si="252"/>
        <v>US</v>
      </c>
      <c r="C3234" s="43" t="str">
        <f t="shared" si="253"/>
        <v>Natural Gas</v>
      </c>
      <c r="D3234" s="43" t="str">
        <f t="shared" si="254"/>
        <v>Physical</v>
      </c>
      <c r="E3234" s="43">
        <f>IF(VLOOKUP(S3234,'DD-Lookup'!$J$6:$L$50,3,FALSE)="Monthly",(YEAR(AC3234)-YEAR(AB3234))*12+MONTH(AC3234)-MONTH(AB3234)+1,(AC3234-AB3234+1))</f>
        <v>1</v>
      </c>
      <c r="F3234" s="210">
        <f t="shared" si="255"/>
        <v>5000</v>
      </c>
      <c r="G3234" s="199">
        <v>1355656</v>
      </c>
      <c r="H3234" s="195">
        <v>37049.391678240703</v>
      </c>
      <c r="I3234" t="s">
        <v>2456</v>
      </c>
      <c r="M3234" t="s">
        <v>3341</v>
      </c>
      <c r="N3234" t="s">
        <v>3747</v>
      </c>
      <c r="O3234" t="s">
        <v>2743</v>
      </c>
      <c r="Q3234" s="196">
        <v>5000</v>
      </c>
      <c r="S3234" t="s">
        <v>3342</v>
      </c>
      <c r="T3234" t="s">
        <v>3557</v>
      </c>
      <c r="U3234" s="198">
        <v>3.585</v>
      </c>
      <c r="V3234" t="s">
        <v>2226</v>
      </c>
      <c r="W3234" t="s">
        <v>2181</v>
      </c>
      <c r="X3234" t="s">
        <v>3093</v>
      </c>
      <c r="Y3234" t="s">
        <v>2469</v>
      </c>
      <c r="Z3234" t="s">
        <v>2995</v>
      </c>
      <c r="AA3234">
        <v>837771</v>
      </c>
      <c r="AB3234" s="195">
        <v>37050.875011574099</v>
      </c>
      <c r="AC3234" s="195">
        <v>37050.875011574099</v>
      </c>
    </row>
    <row r="3235" spans="1:29" x14ac:dyDescent="0.25">
      <c r="A3235" s="43" t="str">
        <f t="shared" si="251"/>
        <v>US Natural Gas Physical</v>
      </c>
      <c r="B3235" s="43" t="str">
        <f t="shared" si="252"/>
        <v>US</v>
      </c>
      <c r="C3235" s="43" t="str">
        <f t="shared" si="253"/>
        <v>Natural Gas</v>
      </c>
      <c r="D3235" s="43" t="str">
        <f t="shared" si="254"/>
        <v>Physical</v>
      </c>
      <c r="E3235" s="43">
        <f>IF(VLOOKUP(S3235,'DD-Lookup'!$J$6:$L$50,3,FALSE)="Monthly",(YEAR(AC3235)-YEAR(AB3235))*12+MONTH(AC3235)-MONTH(AB3235)+1,(AC3235-AB3235+1))</f>
        <v>1</v>
      </c>
      <c r="F3235" s="210">
        <f t="shared" si="255"/>
        <v>5000</v>
      </c>
      <c r="G3235" s="199">
        <v>1355657</v>
      </c>
      <c r="H3235" s="195">
        <v>37049.3917013889</v>
      </c>
      <c r="I3235" t="s">
        <v>2483</v>
      </c>
      <c r="M3235" t="s">
        <v>3341</v>
      </c>
      <c r="N3235" t="s">
        <v>3747</v>
      </c>
      <c r="O3235" t="s">
        <v>475</v>
      </c>
      <c r="P3235" s="196">
        <v>5000</v>
      </c>
      <c r="S3235" t="s">
        <v>3342</v>
      </c>
      <c r="T3235" t="s">
        <v>3557</v>
      </c>
      <c r="U3235" s="198">
        <v>5.4</v>
      </c>
      <c r="V3235" t="s">
        <v>3044</v>
      </c>
      <c r="W3235" t="s">
        <v>454</v>
      </c>
      <c r="X3235" t="s">
        <v>3092</v>
      </c>
      <c r="Y3235" t="s">
        <v>2469</v>
      </c>
      <c r="Z3235" t="s">
        <v>2995</v>
      </c>
      <c r="AA3235">
        <v>837772</v>
      </c>
      <c r="AB3235" s="195">
        <v>37050.875011574099</v>
      </c>
      <c r="AC3235" s="195">
        <v>37050.875011574099</v>
      </c>
    </row>
    <row r="3236" spans="1:29" x14ac:dyDescent="0.25">
      <c r="A3236" s="43" t="str">
        <f t="shared" si="251"/>
        <v>US Natural Gas Physical</v>
      </c>
      <c r="B3236" s="43" t="str">
        <f t="shared" si="252"/>
        <v>US</v>
      </c>
      <c r="C3236" s="43" t="str">
        <f t="shared" si="253"/>
        <v>Natural Gas</v>
      </c>
      <c r="D3236" s="43" t="str">
        <f t="shared" si="254"/>
        <v>Physical</v>
      </c>
      <c r="E3236" s="43">
        <f>IF(VLOOKUP(S3236,'DD-Lookup'!$J$6:$L$50,3,FALSE)="Monthly",(YEAR(AC3236)-YEAR(AB3236))*12+MONTH(AC3236)-MONTH(AB3236)+1,(AC3236-AB3236+1))</f>
        <v>1</v>
      </c>
      <c r="F3236" s="210">
        <f t="shared" si="255"/>
        <v>2500</v>
      </c>
      <c r="G3236" s="199">
        <v>1355658</v>
      </c>
      <c r="H3236" s="195">
        <v>37049.391712962999</v>
      </c>
      <c r="I3236" t="s">
        <v>2254</v>
      </c>
      <c r="M3236" t="s">
        <v>3341</v>
      </c>
      <c r="N3236" t="s">
        <v>3747</v>
      </c>
      <c r="O3236" t="s">
        <v>428</v>
      </c>
      <c r="P3236" s="196">
        <v>2500</v>
      </c>
      <c r="S3236" t="s">
        <v>3342</v>
      </c>
      <c r="T3236" t="s">
        <v>3557</v>
      </c>
      <c r="U3236" s="198">
        <v>3.5950000000000002</v>
      </c>
      <c r="V3236" t="s">
        <v>2386</v>
      </c>
      <c r="W3236" t="s">
        <v>2498</v>
      </c>
      <c r="X3236" t="s">
        <v>2499</v>
      </c>
      <c r="Y3236" t="s">
        <v>2469</v>
      </c>
      <c r="Z3236" t="s">
        <v>2995</v>
      </c>
      <c r="AA3236">
        <v>837773</v>
      </c>
      <c r="AB3236" s="195">
        <v>37050.875011574099</v>
      </c>
      <c r="AC3236" s="195">
        <v>37050.875011574099</v>
      </c>
    </row>
    <row r="3237" spans="1:29" x14ac:dyDescent="0.25">
      <c r="A3237" s="43" t="str">
        <f t="shared" si="251"/>
        <v>US Natural Gas Physical</v>
      </c>
      <c r="B3237" s="43" t="str">
        <f t="shared" si="252"/>
        <v>US</v>
      </c>
      <c r="C3237" s="43" t="str">
        <f t="shared" si="253"/>
        <v>Natural Gas</v>
      </c>
      <c r="D3237" s="43" t="str">
        <f t="shared" si="254"/>
        <v>Physical</v>
      </c>
      <c r="E3237" s="43">
        <f>IF(VLOOKUP(S3237,'DD-Lookup'!$J$6:$L$50,3,FALSE)="Monthly",(YEAR(AC3237)-YEAR(AB3237))*12+MONTH(AC3237)-MONTH(AB3237)+1,(AC3237-AB3237+1))</f>
        <v>1</v>
      </c>
      <c r="F3237" s="210">
        <f t="shared" si="255"/>
        <v>1500</v>
      </c>
      <c r="G3237" s="199">
        <v>1355659</v>
      </c>
      <c r="H3237" s="195">
        <v>37049.391712962999</v>
      </c>
      <c r="I3237" t="s">
        <v>3498</v>
      </c>
      <c r="M3237" t="s">
        <v>3341</v>
      </c>
      <c r="N3237" t="s">
        <v>3747</v>
      </c>
      <c r="O3237" t="s">
        <v>1635</v>
      </c>
      <c r="Q3237" s="196">
        <v>1500</v>
      </c>
      <c r="S3237" t="s">
        <v>3342</v>
      </c>
      <c r="T3237" t="s">
        <v>3557</v>
      </c>
      <c r="U3237" s="198">
        <v>3.9550000000000001</v>
      </c>
      <c r="V3237" t="s">
        <v>3499</v>
      </c>
      <c r="W3237" t="s">
        <v>3138</v>
      </c>
      <c r="X3237" t="s">
        <v>3081</v>
      </c>
      <c r="Y3237" t="s">
        <v>2469</v>
      </c>
      <c r="Z3237" t="s">
        <v>2995</v>
      </c>
      <c r="AA3237">
        <v>837774</v>
      </c>
      <c r="AB3237" s="195">
        <v>37050.875011574099</v>
      </c>
      <c r="AC3237" s="195">
        <v>37050.875011574099</v>
      </c>
    </row>
    <row r="3238" spans="1:29" x14ac:dyDescent="0.25">
      <c r="A3238" s="43" t="str">
        <f t="shared" si="251"/>
        <v>US Natural Gas Physical</v>
      </c>
      <c r="B3238" s="43" t="str">
        <f t="shared" si="252"/>
        <v>US</v>
      </c>
      <c r="C3238" s="43" t="str">
        <f t="shared" si="253"/>
        <v>Natural Gas</v>
      </c>
      <c r="D3238" s="43" t="str">
        <f t="shared" si="254"/>
        <v>Physical</v>
      </c>
      <c r="E3238" s="43">
        <f>IF(VLOOKUP(S3238,'DD-Lookup'!$J$6:$L$50,3,FALSE)="Monthly",(YEAR(AC3238)-YEAR(AB3238))*12+MONTH(AC3238)-MONTH(AB3238)+1,(AC3238-AB3238+1))</f>
        <v>1</v>
      </c>
      <c r="F3238" s="210">
        <f t="shared" si="255"/>
        <v>2500</v>
      </c>
      <c r="G3238" s="199">
        <v>1355660</v>
      </c>
      <c r="H3238" s="195">
        <v>37049.3917476852</v>
      </c>
      <c r="I3238" t="s">
        <v>2244</v>
      </c>
      <c r="M3238" t="s">
        <v>3341</v>
      </c>
      <c r="N3238" t="s">
        <v>3747</v>
      </c>
      <c r="O3238" t="s">
        <v>472</v>
      </c>
      <c r="Q3238" s="196">
        <v>2500</v>
      </c>
      <c r="S3238" t="s">
        <v>3342</v>
      </c>
      <c r="T3238" t="s">
        <v>3557</v>
      </c>
      <c r="U3238" s="198">
        <v>2.4750000000000001</v>
      </c>
      <c r="V3238" t="s">
        <v>3627</v>
      </c>
      <c r="W3238" t="s">
        <v>3147</v>
      </c>
      <c r="X3238" t="s">
        <v>3092</v>
      </c>
      <c r="Y3238" t="s">
        <v>2469</v>
      </c>
      <c r="Z3238" t="s">
        <v>2995</v>
      </c>
      <c r="AA3238">
        <v>837775</v>
      </c>
      <c r="AB3238" s="195">
        <v>37050.875011574099</v>
      </c>
      <c r="AC3238" s="195">
        <v>37050.875011574099</v>
      </c>
    </row>
    <row r="3239" spans="1:29" x14ac:dyDescent="0.25">
      <c r="A3239" s="43" t="str">
        <f t="shared" si="251"/>
        <v>US Natural Gas Financial</v>
      </c>
      <c r="B3239" s="43" t="str">
        <f t="shared" si="252"/>
        <v>US</v>
      </c>
      <c r="C3239" s="43" t="str">
        <f t="shared" si="253"/>
        <v>Natural Gas</v>
      </c>
      <c r="D3239" s="43" t="str">
        <f t="shared" si="254"/>
        <v>Financial</v>
      </c>
      <c r="E3239" s="43">
        <f>IF(VLOOKUP(S3239,'DD-Lookup'!$J$6:$L$50,3,FALSE)="Monthly",(YEAR(AC3239)-YEAR(AB3239))*12+MONTH(AC3239)-MONTH(AB3239)+1,(AC3239-AB3239+1))</f>
        <v>31</v>
      </c>
      <c r="F3239" s="210">
        <f t="shared" si="255"/>
        <v>310000</v>
      </c>
      <c r="G3239" s="199">
        <v>1355662</v>
      </c>
      <c r="H3239" s="195">
        <v>37049.391805555599</v>
      </c>
      <c r="I3239" t="s">
        <v>3482</v>
      </c>
      <c r="M3239" t="s">
        <v>3341</v>
      </c>
      <c r="N3239" t="s">
        <v>2281</v>
      </c>
      <c r="O3239" t="s">
        <v>2475</v>
      </c>
      <c r="Q3239" s="196">
        <v>10000</v>
      </c>
      <c r="S3239" t="s">
        <v>3342</v>
      </c>
      <c r="T3239" t="s">
        <v>3557</v>
      </c>
      <c r="U3239" s="198">
        <v>3.81</v>
      </c>
      <c r="V3239" t="s">
        <v>3046</v>
      </c>
      <c r="W3239" t="s">
        <v>2853</v>
      </c>
      <c r="X3239" t="s">
        <v>2282</v>
      </c>
      <c r="Y3239" t="s">
        <v>3575</v>
      </c>
      <c r="Z3239" t="s">
        <v>2995</v>
      </c>
      <c r="AA3239" t="s">
        <v>993</v>
      </c>
      <c r="AB3239" s="195">
        <v>37073.875</v>
      </c>
      <c r="AC3239" s="195">
        <v>37103.875</v>
      </c>
    </row>
    <row r="3240" spans="1:29" x14ac:dyDescent="0.25">
      <c r="A3240" s="43" t="str">
        <f t="shared" si="251"/>
        <v>US Natural Gas Physical</v>
      </c>
      <c r="B3240" s="43" t="str">
        <f t="shared" si="252"/>
        <v>US</v>
      </c>
      <c r="C3240" s="43" t="str">
        <f t="shared" si="253"/>
        <v>Natural Gas</v>
      </c>
      <c r="D3240" s="43" t="str">
        <f t="shared" si="254"/>
        <v>Physical</v>
      </c>
      <c r="E3240" s="43">
        <f>IF(VLOOKUP(S3240,'DD-Lookup'!$J$6:$L$50,3,FALSE)="Monthly",(YEAR(AC3240)-YEAR(AB3240))*12+MONTH(AC3240)-MONTH(AB3240)+1,(AC3240-AB3240+1))</f>
        <v>1</v>
      </c>
      <c r="F3240" s="210">
        <f t="shared" si="255"/>
        <v>2500</v>
      </c>
      <c r="G3240" s="199">
        <v>1355663</v>
      </c>
      <c r="H3240" s="195">
        <v>37049.391817129603</v>
      </c>
      <c r="I3240" t="s">
        <v>2254</v>
      </c>
      <c r="M3240" t="s">
        <v>3341</v>
      </c>
      <c r="N3240" t="s">
        <v>3747</v>
      </c>
      <c r="O3240" t="s">
        <v>428</v>
      </c>
      <c r="P3240" s="196">
        <v>2500</v>
      </c>
      <c r="S3240" t="s">
        <v>3342</v>
      </c>
      <c r="T3240" t="s">
        <v>3557</v>
      </c>
      <c r="U3240" s="198">
        <v>3.59</v>
      </c>
      <c r="V3240" t="s">
        <v>2386</v>
      </c>
      <c r="W3240" t="s">
        <v>2498</v>
      </c>
      <c r="X3240" t="s">
        <v>2499</v>
      </c>
      <c r="Y3240" t="s">
        <v>2469</v>
      </c>
      <c r="Z3240" t="s">
        <v>2995</v>
      </c>
      <c r="AA3240">
        <v>837776</v>
      </c>
      <c r="AB3240" s="195">
        <v>37050.875011574099</v>
      </c>
      <c r="AC3240" s="195">
        <v>37050.875011574099</v>
      </c>
    </row>
    <row r="3241" spans="1:29" x14ac:dyDescent="0.25">
      <c r="A3241" s="43" t="str">
        <f t="shared" si="251"/>
        <v>US Natural Gas Physical</v>
      </c>
      <c r="B3241" s="43" t="str">
        <f t="shared" si="252"/>
        <v>US</v>
      </c>
      <c r="C3241" s="43" t="str">
        <f t="shared" si="253"/>
        <v>Natural Gas</v>
      </c>
      <c r="D3241" s="43" t="str">
        <f t="shared" si="254"/>
        <v>Physical</v>
      </c>
      <c r="E3241" s="43">
        <f>IF(VLOOKUP(S3241,'DD-Lookup'!$J$6:$L$50,3,FALSE)="Monthly",(YEAR(AC3241)-YEAR(AB3241))*12+MONTH(AC3241)-MONTH(AB3241)+1,(AC3241-AB3241+1))</f>
        <v>1</v>
      </c>
      <c r="F3241" s="210">
        <f t="shared" si="255"/>
        <v>2942</v>
      </c>
      <c r="G3241" s="199">
        <v>1355664</v>
      </c>
      <c r="H3241" s="195">
        <v>37049.391817129603</v>
      </c>
      <c r="I3241" t="s">
        <v>2527</v>
      </c>
      <c r="M3241" t="s">
        <v>3341</v>
      </c>
      <c r="N3241" t="s">
        <v>3747</v>
      </c>
      <c r="O3241" t="s">
        <v>2706</v>
      </c>
      <c r="Q3241" s="196">
        <v>2942</v>
      </c>
      <c r="S3241" t="s">
        <v>3342</v>
      </c>
      <c r="T3241" t="s">
        <v>3557</v>
      </c>
      <c r="U3241" s="198">
        <v>3.89</v>
      </c>
      <c r="V3241" t="s">
        <v>1759</v>
      </c>
      <c r="W3241" t="s">
        <v>431</v>
      </c>
      <c r="X3241" t="s">
        <v>3077</v>
      </c>
      <c r="Y3241" t="s">
        <v>2469</v>
      </c>
      <c r="Z3241" t="s">
        <v>2995</v>
      </c>
      <c r="AA3241">
        <v>837777</v>
      </c>
      <c r="AB3241" s="195">
        <v>37050.875011574099</v>
      </c>
      <c r="AC3241" s="195">
        <v>37050.875011574099</v>
      </c>
    </row>
    <row r="3242" spans="1:29" x14ac:dyDescent="0.25">
      <c r="A3242" s="43" t="str">
        <f t="shared" si="251"/>
        <v>US Natural Gas Physical</v>
      </c>
      <c r="B3242" s="43" t="str">
        <f t="shared" si="252"/>
        <v>US</v>
      </c>
      <c r="C3242" s="43" t="str">
        <f t="shared" si="253"/>
        <v>Natural Gas</v>
      </c>
      <c r="D3242" s="43" t="str">
        <f t="shared" si="254"/>
        <v>Physical</v>
      </c>
      <c r="E3242" s="43">
        <f>IF(VLOOKUP(S3242,'DD-Lookup'!$J$6:$L$50,3,FALSE)="Monthly",(YEAR(AC3242)-YEAR(AB3242))*12+MONTH(AC3242)-MONTH(AB3242)+1,(AC3242-AB3242+1))</f>
        <v>1</v>
      </c>
      <c r="F3242" s="210">
        <f t="shared" si="255"/>
        <v>2500</v>
      </c>
      <c r="G3242" s="199">
        <v>1355665</v>
      </c>
      <c r="H3242" s="195">
        <v>37049.391828703701</v>
      </c>
      <c r="I3242" t="s">
        <v>2527</v>
      </c>
      <c r="M3242" t="s">
        <v>3341</v>
      </c>
      <c r="N3242" t="s">
        <v>3747</v>
      </c>
      <c r="O3242" t="s">
        <v>428</v>
      </c>
      <c r="P3242" s="196">
        <v>2500</v>
      </c>
      <c r="S3242" t="s">
        <v>3342</v>
      </c>
      <c r="T3242" t="s">
        <v>3557</v>
      </c>
      <c r="U3242" s="198">
        <v>3.59</v>
      </c>
      <c r="V3242" t="s">
        <v>2349</v>
      </c>
      <c r="W3242" t="s">
        <v>2498</v>
      </c>
      <c r="X3242" t="s">
        <v>2499</v>
      </c>
      <c r="Y3242" t="s">
        <v>2469</v>
      </c>
      <c r="Z3242" t="s">
        <v>2995</v>
      </c>
      <c r="AA3242">
        <v>837778</v>
      </c>
      <c r="AB3242" s="195">
        <v>37050.875011574099</v>
      </c>
      <c r="AC3242" s="195">
        <v>37050.875011574099</v>
      </c>
    </row>
    <row r="3243" spans="1:29" x14ac:dyDescent="0.25">
      <c r="A3243" s="43" t="str">
        <f t="shared" si="251"/>
        <v>US Crude Physical</v>
      </c>
      <c r="B3243" s="43" t="str">
        <f t="shared" si="252"/>
        <v>US</v>
      </c>
      <c r="C3243" s="43" t="str">
        <f t="shared" si="253"/>
        <v>Crude</v>
      </c>
      <c r="D3243" s="43" t="str">
        <f t="shared" si="254"/>
        <v>Physical</v>
      </c>
      <c r="E3243" s="43">
        <f>IF(VLOOKUP(S3243,'DD-Lookup'!$J$6:$L$50,3,FALSE)="Monthly",(YEAR(AC3243)-YEAR(AB3243))*12+MONTH(AC3243)-MONTH(AB3243)+1,(AC3243-AB3243+1))</f>
        <v>31</v>
      </c>
      <c r="F3243" s="210">
        <f t="shared" si="255"/>
        <v>93000</v>
      </c>
      <c r="G3243" s="199">
        <v>1355666</v>
      </c>
      <c r="H3243" s="195">
        <v>37049.391851851899</v>
      </c>
      <c r="I3243" t="s">
        <v>2187</v>
      </c>
      <c r="M3243" t="s">
        <v>3437</v>
      </c>
      <c r="N3243" t="s">
        <v>3181</v>
      </c>
      <c r="O3243" t="s">
        <v>3629</v>
      </c>
      <c r="P3243" s="196">
        <v>3000</v>
      </c>
      <c r="S3243" t="s">
        <v>3469</v>
      </c>
      <c r="T3243" t="s">
        <v>3557</v>
      </c>
      <c r="U3243" s="198">
        <v>-0.37</v>
      </c>
      <c r="V3243" t="s">
        <v>994</v>
      </c>
      <c r="W3243" t="s">
        <v>3182</v>
      </c>
      <c r="X3243" t="s">
        <v>3183</v>
      </c>
      <c r="Y3243" t="s">
        <v>3575</v>
      </c>
      <c r="Z3243" t="s">
        <v>3184</v>
      </c>
      <c r="AA3243" t="s">
        <v>995</v>
      </c>
      <c r="AB3243" s="195">
        <v>37073.875</v>
      </c>
      <c r="AC3243" s="195">
        <v>37103.875</v>
      </c>
    </row>
    <row r="3244" spans="1:29" x14ac:dyDescent="0.25">
      <c r="A3244" s="43" t="str">
        <f t="shared" si="251"/>
        <v>US Natural Gas Financial</v>
      </c>
      <c r="B3244" s="43" t="str">
        <f t="shared" si="252"/>
        <v>US</v>
      </c>
      <c r="C3244" s="43" t="str">
        <f t="shared" si="253"/>
        <v>Natural Gas</v>
      </c>
      <c r="D3244" s="43" t="str">
        <f t="shared" si="254"/>
        <v>Financial</v>
      </c>
      <c r="E3244" s="43">
        <f>IF(VLOOKUP(S3244,'DD-Lookup'!$J$6:$L$50,3,FALSE)="Monthly",(YEAR(AC3244)-YEAR(AB3244))*12+MONTH(AC3244)-MONTH(AB3244)+1,(AC3244-AB3244+1))</f>
        <v>365</v>
      </c>
      <c r="F3244" s="210">
        <f t="shared" si="255"/>
        <v>912500</v>
      </c>
      <c r="G3244" s="199">
        <v>1355669</v>
      </c>
      <c r="H3244" s="195">
        <v>37049.391863425903</v>
      </c>
      <c r="I3244" t="s">
        <v>3443</v>
      </c>
      <c r="M3244" t="s">
        <v>3341</v>
      </c>
      <c r="N3244" t="s">
        <v>2281</v>
      </c>
      <c r="O3244" t="s">
        <v>2511</v>
      </c>
      <c r="Q3244" s="196">
        <v>2500</v>
      </c>
      <c r="S3244" t="s">
        <v>3342</v>
      </c>
      <c r="T3244" t="s">
        <v>3557</v>
      </c>
      <c r="U3244" s="198">
        <v>3.96</v>
      </c>
      <c r="V3244" t="s">
        <v>3082</v>
      </c>
      <c r="W3244" t="s">
        <v>2853</v>
      </c>
      <c r="X3244" t="s">
        <v>2282</v>
      </c>
      <c r="Y3244" t="s">
        <v>3575</v>
      </c>
      <c r="Z3244" t="s">
        <v>2995</v>
      </c>
      <c r="AA3244" t="s">
        <v>996</v>
      </c>
      <c r="AB3244" s="195">
        <v>37257.875</v>
      </c>
      <c r="AC3244" s="195">
        <v>37621.875</v>
      </c>
    </row>
    <row r="3245" spans="1:29" x14ac:dyDescent="0.25">
      <c r="A3245" s="43" t="str">
        <f t="shared" si="251"/>
        <v>US Natural Gas Physical</v>
      </c>
      <c r="B3245" s="43" t="str">
        <f t="shared" si="252"/>
        <v>US</v>
      </c>
      <c r="C3245" s="43" t="str">
        <f t="shared" si="253"/>
        <v>Natural Gas</v>
      </c>
      <c r="D3245" s="43" t="str">
        <f t="shared" si="254"/>
        <v>Physical</v>
      </c>
      <c r="E3245" s="43">
        <f>IF(VLOOKUP(S3245,'DD-Lookup'!$J$6:$L$50,3,FALSE)="Monthly",(YEAR(AC3245)-YEAR(AB3245))*12+MONTH(AC3245)-MONTH(AB3245)+1,(AC3245-AB3245+1))</f>
        <v>1</v>
      </c>
      <c r="F3245" s="210">
        <f t="shared" si="255"/>
        <v>10000</v>
      </c>
      <c r="G3245" s="199">
        <v>1355667</v>
      </c>
      <c r="H3245" s="195">
        <v>37049.391863425903</v>
      </c>
      <c r="I3245" t="s">
        <v>2487</v>
      </c>
      <c r="M3245" t="s">
        <v>3341</v>
      </c>
      <c r="N3245" t="s">
        <v>3747</v>
      </c>
      <c r="O3245" t="s">
        <v>399</v>
      </c>
      <c r="Q3245" s="196">
        <v>10000</v>
      </c>
      <c r="S3245" t="s">
        <v>3342</v>
      </c>
      <c r="T3245" t="s">
        <v>3557</v>
      </c>
      <c r="U3245" s="198">
        <v>3.5274999999999999</v>
      </c>
      <c r="V3245" t="s">
        <v>2348</v>
      </c>
      <c r="W3245" t="s">
        <v>2347</v>
      </c>
      <c r="X3245" t="s">
        <v>2484</v>
      </c>
      <c r="Y3245" t="s">
        <v>2469</v>
      </c>
      <c r="Z3245" t="s">
        <v>2995</v>
      </c>
      <c r="AA3245">
        <v>837779</v>
      </c>
      <c r="AB3245" s="195">
        <v>37050.875011574099</v>
      </c>
      <c r="AC3245" s="195">
        <v>37050.875011574099</v>
      </c>
    </row>
    <row r="3246" spans="1:29" x14ac:dyDescent="0.25">
      <c r="A3246" s="43" t="str">
        <f t="shared" si="251"/>
        <v>US Natural Gas Physical</v>
      </c>
      <c r="B3246" s="43" t="str">
        <f t="shared" si="252"/>
        <v>US</v>
      </c>
      <c r="C3246" s="43" t="str">
        <f t="shared" si="253"/>
        <v>Natural Gas</v>
      </c>
      <c r="D3246" s="43" t="str">
        <f t="shared" si="254"/>
        <v>Physical</v>
      </c>
      <c r="E3246" s="43">
        <f>IF(VLOOKUP(S3246,'DD-Lookup'!$J$6:$L$50,3,FALSE)="Monthly",(YEAR(AC3246)-YEAR(AB3246))*12+MONTH(AC3246)-MONTH(AB3246)+1,(AC3246-AB3246+1))</f>
        <v>1</v>
      </c>
      <c r="F3246" s="210">
        <f t="shared" si="255"/>
        <v>8298</v>
      </c>
      <c r="G3246" s="199">
        <v>1355668</v>
      </c>
      <c r="H3246" s="195">
        <v>37049.391863425903</v>
      </c>
      <c r="I3246" t="s">
        <v>2488</v>
      </c>
      <c r="M3246" t="s">
        <v>3341</v>
      </c>
      <c r="N3246" t="s">
        <v>3747</v>
      </c>
      <c r="O3246" t="s">
        <v>379</v>
      </c>
      <c r="Q3246" s="196">
        <v>8298</v>
      </c>
      <c r="S3246" t="s">
        <v>3342</v>
      </c>
      <c r="T3246" t="s">
        <v>3557</v>
      </c>
      <c r="U3246" s="198">
        <v>3.73</v>
      </c>
      <c r="V3246" t="s">
        <v>2351</v>
      </c>
      <c r="W3246" t="s">
        <v>2467</v>
      </c>
      <c r="X3246" t="s">
        <v>2468</v>
      </c>
      <c r="Y3246" t="s">
        <v>2469</v>
      </c>
      <c r="Z3246" t="s">
        <v>2995</v>
      </c>
      <c r="AA3246">
        <v>837780</v>
      </c>
      <c r="AB3246" s="195">
        <v>37050.875011574099</v>
      </c>
      <c r="AC3246" s="195">
        <v>37050.875011574099</v>
      </c>
    </row>
    <row r="3247" spans="1:29" x14ac:dyDescent="0.25">
      <c r="A3247" s="43" t="str">
        <f t="shared" si="251"/>
        <v>US Natural Gas Financial</v>
      </c>
      <c r="B3247" s="43" t="str">
        <f t="shared" si="252"/>
        <v>US</v>
      </c>
      <c r="C3247" s="43" t="str">
        <f t="shared" si="253"/>
        <v>Natural Gas</v>
      </c>
      <c r="D3247" s="43" t="str">
        <f t="shared" si="254"/>
        <v>Financial</v>
      </c>
      <c r="E3247" s="43">
        <f>IF(VLOOKUP(S3247,'DD-Lookup'!$J$6:$L$50,3,FALSE)="Monthly",(YEAR(AC3247)-YEAR(AB3247))*12+MONTH(AC3247)-MONTH(AB3247)+1,(AC3247-AB3247+1))</f>
        <v>23</v>
      </c>
      <c r="F3247" s="210">
        <f t="shared" si="255"/>
        <v>46000</v>
      </c>
      <c r="G3247" s="199">
        <v>1355670</v>
      </c>
      <c r="H3247" s="195">
        <v>37049.391909722202</v>
      </c>
      <c r="I3247" t="s">
        <v>2472</v>
      </c>
      <c r="M3247" t="s">
        <v>3341</v>
      </c>
      <c r="N3247" t="s">
        <v>2281</v>
      </c>
      <c r="O3247" t="s">
        <v>1642</v>
      </c>
      <c r="Q3247" s="196">
        <v>2000</v>
      </c>
      <c r="S3247" t="s">
        <v>3342</v>
      </c>
      <c r="T3247" t="s">
        <v>3557</v>
      </c>
      <c r="U3247" s="198">
        <v>3.5550000000000002</v>
      </c>
      <c r="V3247" t="s">
        <v>3699</v>
      </c>
      <c r="W3247" t="s">
        <v>2376</v>
      </c>
      <c r="X3247" t="s">
        <v>435</v>
      </c>
      <c r="Y3247" t="s">
        <v>3575</v>
      </c>
      <c r="Z3247" t="s">
        <v>2995</v>
      </c>
      <c r="AA3247" t="s">
        <v>997</v>
      </c>
      <c r="AB3247" s="195">
        <v>37050.875011574099</v>
      </c>
      <c r="AC3247" s="195">
        <v>37072.875011574099</v>
      </c>
    </row>
    <row r="3248" spans="1:29" x14ac:dyDescent="0.25">
      <c r="A3248" s="43" t="str">
        <f t="shared" si="251"/>
        <v>US Natural Gas Financial</v>
      </c>
      <c r="B3248" s="43" t="str">
        <f t="shared" si="252"/>
        <v>US</v>
      </c>
      <c r="C3248" s="43" t="str">
        <f t="shared" si="253"/>
        <v>Natural Gas</v>
      </c>
      <c r="D3248" s="43" t="str">
        <f t="shared" si="254"/>
        <v>Financial</v>
      </c>
      <c r="E3248" s="43">
        <f>IF(VLOOKUP(S3248,'DD-Lookup'!$J$6:$L$50,3,FALSE)="Monthly",(YEAR(AC3248)-YEAR(AB3248))*12+MONTH(AC3248)-MONTH(AB3248)+1,(AC3248-AB3248+1))</f>
        <v>31</v>
      </c>
      <c r="F3248" s="210">
        <f t="shared" si="255"/>
        <v>155000</v>
      </c>
      <c r="G3248" s="199">
        <v>1355672</v>
      </c>
      <c r="H3248" s="195">
        <v>37049.391921296301</v>
      </c>
      <c r="I3248" t="s">
        <v>3482</v>
      </c>
      <c r="M3248" t="s">
        <v>3341</v>
      </c>
      <c r="N3248" t="s">
        <v>2281</v>
      </c>
      <c r="O3248" t="s">
        <v>3176</v>
      </c>
      <c r="P3248" s="196">
        <v>5000</v>
      </c>
      <c r="S3248" t="s">
        <v>3342</v>
      </c>
      <c r="T3248" t="s">
        <v>3557</v>
      </c>
      <c r="U3248" s="198">
        <v>3.8</v>
      </c>
      <c r="V3248" t="s">
        <v>1742</v>
      </c>
      <c r="W3248" t="s">
        <v>2853</v>
      </c>
      <c r="X3248" t="s">
        <v>2282</v>
      </c>
      <c r="Y3248" t="s">
        <v>3575</v>
      </c>
      <c r="Z3248" t="s">
        <v>2995</v>
      </c>
      <c r="AA3248" t="s">
        <v>998</v>
      </c>
      <c r="AB3248" s="195">
        <v>37073.915972222203</v>
      </c>
      <c r="AC3248" s="195">
        <v>37103.915972222203</v>
      </c>
    </row>
    <row r="3249" spans="1:31" x14ac:dyDescent="0.25">
      <c r="A3249" s="43" t="str">
        <f t="shared" si="251"/>
        <v>US Natural Gas Physical</v>
      </c>
      <c r="B3249" s="43" t="str">
        <f t="shared" si="252"/>
        <v>US</v>
      </c>
      <c r="C3249" s="43" t="str">
        <f t="shared" si="253"/>
        <v>Natural Gas</v>
      </c>
      <c r="D3249" s="43" t="str">
        <f t="shared" si="254"/>
        <v>Physical</v>
      </c>
      <c r="E3249" s="43">
        <f>IF(VLOOKUP(S3249,'DD-Lookup'!$J$6:$L$50,3,FALSE)="Monthly",(YEAR(AC3249)-YEAR(AB3249))*12+MONTH(AC3249)-MONTH(AB3249)+1,(AC3249-AB3249+1))</f>
        <v>1</v>
      </c>
      <c r="F3249" s="210">
        <f t="shared" si="255"/>
        <v>5000</v>
      </c>
      <c r="G3249" s="199">
        <v>1355671</v>
      </c>
      <c r="H3249" s="195">
        <v>37049.391921296301</v>
      </c>
      <c r="I3249" t="s">
        <v>2513</v>
      </c>
      <c r="M3249" t="s">
        <v>3341</v>
      </c>
      <c r="N3249" t="s">
        <v>3747</v>
      </c>
      <c r="O3249" t="s">
        <v>1636</v>
      </c>
      <c r="Q3249" s="196">
        <v>5000</v>
      </c>
      <c r="S3249" t="s">
        <v>3342</v>
      </c>
      <c r="T3249" t="s">
        <v>3557</v>
      </c>
      <c r="U3249" s="198">
        <v>3.5649999999999999</v>
      </c>
      <c r="V3249" t="s">
        <v>2514</v>
      </c>
      <c r="W3249" t="s">
        <v>2366</v>
      </c>
      <c r="X3249" t="s">
        <v>3093</v>
      </c>
      <c r="Y3249" t="s">
        <v>2469</v>
      </c>
      <c r="Z3249" t="s">
        <v>2995</v>
      </c>
      <c r="AA3249">
        <v>837781</v>
      </c>
      <c r="AB3249" s="195">
        <v>37050.875011574099</v>
      </c>
      <c r="AC3249" s="195">
        <v>37050.875011574099</v>
      </c>
    </row>
    <row r="3250" spans="1:31" x14ac:dyDescent="0.25">
      <c r="A3250" s="43" t="str">
        <f t="shared" si="251"/>
        <v>US Natural Gas Physical</v>
      </c>
      <c r="B3250" s="43" t="str">
        <f t="shared" si="252"/>
        <v>US</v>
      </c>
      <c r="C3250" s="43" t="str">
        <f t="shared" si="253"/>
        <v>Natural Gas</v>
      </c>
      <c r="D3250" s="43" t="str">
        <f t="shared" si="254"/>
        <v>Physical</v>
      </c>
      <c r="E3250" s="43">
        <f>IF(VLOOKUP(S3250,'DD-Lookup'!$J$6:$L$50,3,FALSE)="Monthly",(YEAR(AC3250)-YEAR(AB3250))*12+MONTH(AC3250)-MONTH(AB3250)+1,(AC3250-AB3250+1))</f>
        <v>1</v>
      </c>
      <c r="F3250" s="210">
        <f t="shared" si="255"/>
        <v>10000</v>
      </c>
      <c r="G3250" s="199">
        <v>1355673</v>
      </c>
      <c r="H3250" s="195">
        <v>37049.3919328704</v>
      </c>
      <c r="I3250" t="s">
        <v>2487</v>
      </c>
      <c r="M3250" t="s">
        <v>3341</v>
      </c>
      <c r="N3250" t="s">
        <v>3747</v>
      </c>
      <c r="O3250" t="s">
        <v>394</v>
      </c>
      <c r="Q3250" s="196">
        <v>10000</v>
      </c>
      <c r="S3250" t="s">
        <v>3342</v>
      </c>
      <c r="T3250" t="s">
        <v>3557</v>
      </c>
      <c r="U3250" s="198">
        <v>3.66</v>
      </c>
      <c r="V3250" t="s">
        <v>1730</v>
      </c>
      <c r="W3250" t="s">
        <v>2498</v>
      </c>
      <c r="X3250" t="s">
        <v>2499</v>
      </c>
      <c r="Y3250" t="s">
        <v>2469</v>
      </c>
      <c r="Z3250" t="s">
        <v>2995</v>
      </c>
      <c r="AA3250">
        <v>837782</v>
      </c>
      <c r="AB3250" s="195">
        <v>37050.875011574099</v>
      </c>
      <c r="AC3250" s="195">
        <v>37050.875011574099</v>
      </c>
    </row>
    <row r="3251" spans="1:31" x14ac:dyDescent="0.25">
      <c r="A3251" s="43" t="str">
        <f t="shared" si="251"/>
        <v>US Natural Gas Physical</v>
      </c>
      <c r="B3251" s="43" t="str">
        <f t="shared" si="252"/>
        <v>US</v>
      </c>
      <c r="C3251" s="43" t="str">
        <f t="shared" si="253"/>
        <v>Natural Gas</v>
      </c>
      <c r="D3251" s="43" t="str">
        <f t="shared" si="254"/>
        <v>Physical</v>
      </c>
      <c r="E3251" s="43">
        <f>IF(VLOOKUP(S3251,'DD-Lookup'!$J$6:$L$50,3,FALSE)="Monthly",(YEAR(AC3251)-YEAR(AB3251))*12+MONTH(AC3251)-MONTH(AB3251)+1,(AC3251-AB3251+1))</f>
        <v>1</v>
      </c>
      <c r="F3251" s="210">
        <f t="shared" si="255"/>
        <v>3552</v>
      </c>
      <c r="G3251" s="199">
        <v>1355675</v>
      </c>
      <c r="H3251" s="195">
        <v>37049.391944444404</v>
      </c>
      <c r="I3251" t="s">
        <v>2483</v>
      </c>
      <c r="M3251" t="s">
        <v>3341</v>
      </c>
      <c r="N3251" t="s">
        <v>3747</v>
      </c>
      <c r="O3251" t="s">
        <v>2733</v>
      </c>
      <c r="P3251" s="196">
        <v>3552</v>
      </c>
      <c r="S3251" t="s">
        <v>3342</v>
      </c>
      <c r="T3251" t="s">
        <v>3557</v>
      </c>
      <c r="U3251" s="198">
        <v>3.63</v>
      </c>
      <c r="V3251" t="s">
        <v>3696</v>
      </c>
      <c r="W3251" t="s">
        <v>2181</v>
      </c>
      <c r="X3251" t="s">
        <v>2182</v>
      </c>
      <c r="Y3251" t="s">
        <v>2469</v>
      </c>
      <c r="Z3251" t="s">
        <v>2995</v>
      </c>
      <c r="AA3251">
        <v>837783</v>
      </c>
      <c r="AB3251" s="195">
        <v>37050.875011574099</v>
      </c>
      <c r="AC3251" s="195">
        <v>37050.875011574099</v>
      </c>
    </row>
    <row r="3252" spans="1:31" x14ac:dyDescent="0.25">
      <c r="A3252" s="43" t="str">
        <f t="shared" si="251"/>
        <v>US Natural Gas Financial</v>
      </c>
      <c r="B3252" s="43" t="str">
        <f t="shared" si="252"/>
        <v>US</v>
      </c>
      <c r="C3252" s="43" t="str">
        <f t="shared" si="253"/>
        <v>Natural Gas</v>
      </c>
      <c r="D3252" s="43" t="str">
        <f t="shared" si="254"/>
        <v>Financial</v>
      </c>
      <c r="E3252" s="43">
        <f>IF(VLOOKUP(S3252,'DD-Lookup'!$J$6:$L$50,3,FALSE)="Monthly",(YEAR(AC3252)-YEAR(AB3252))*12+MONTH(AC3252)-MONTH(AB3252)+1,(AC3252-AB3252+1))</f>
        <v>31</v>
      </c>
      <c r="F3252" s="210">
        <f t="shared" si="255"/>
        <v>310000</v>
      </c>
      <c r="G3252" s="199">
        <v>1355677</v>
      </c>
      <c r="H3252" s="195">
        <v>37049.391967592601</v>
      </c>
      <c r="I3252" t="s">
        <v>2719</v>
      </c>
      <c r="M3252" t="s">
        <v>3341</v>
      </c>
      <c r="N3252" t="s">
        <v>2281</v>
      </c>
      <c r="O3252" t="s">
        <v>2475</v>
      </c>
      <c r="Q3252" s="196">
        <v>10000</v>
      </c>
      <c r="S3252" t="s">
        <v>3342</v>
      </c>
      <c r="T3252" t="s">
        <v>3557</v>
      </c>
      <c r="U3252" s="198">
        <v>3.8149999999999999</v>
      </c>
      <c r="V3252" t="s">
        <v>2720</v>
      </c>
      <c r="W3252" t="s">
        <v>2853</v>
      </c>
      <c r="X3252" t="s">
        <v>2282</v>
      </c>
      <c r="Y3252" t="s">
        <v>3575</v>
      </c>
      <c r="Z3252" t="s">
        <v>2995</v>
      </c>
      <c r="AA3252" t="s">
        <v>999</v>
      </c>
      <c r="AB3252" s="195">
        <v>37073.875</v>
      </c>
      <c r="AC3252" s="195">
        <v>37103.875</v>
      </c>
    </row>
    <row r="3253" spans="1:31" x14ac:dyDescent="0.25">
      <c r="A3253" s="43" t="str">
        <f t="shared" si="251"/>
        <v>US Natural Gas Physical</v>
      </c>
      <c r="B3253" s="43" t="str">
        <f t="shared" si="252"/>
        <v>US</v>
      </c>
      <c r="C3253" s="43" t="str">
        <f t="shared" si="253"/>
        <v>Natural Gas</v>
      </c>
      <c r="D3253" s="43" t="str">
        <f t="shared" si="254"/>
        <v>Physical</v>
      </c>
      <c r="E3253" s="43">
        <f>IF(VLOOKUP(S3253,'DD-Lookup'!$J$6:$L$50,3,FALSE)="Monthly",(YEAR(AC3253)-YEAR(AB3253))*12+MONTH(AC3253)-MONTH(AB3253)+1,(AC3253-AB3253+1))</f>
        <v>1</v>
      </c>
      <c r="F3253" s="210">
        <f t="shared" si="255"/>
        <v>5000</v>
      </c>
      <c r="G3253" s="199">
        <v>1355680</v>
      </c>
      <c r="H3253" s="195">
        <v>37049.391990740703</v>
      </c>
      <c r="I3253" t="s">
        <v>2280</v>
      </c>
      <c r="M3253" t="s">
        <v>3341</v>
      </c>
      <c r="N3253" t="s">
        <v>3747</v>
      </c>
      <c r="O3253" t="s">
        <v>453</v>
      </c>
      <c r="Q3253" s="196">
        <v>5000</v>
      </c>
      <c r="S3253" t="s">
        <v>3342</v>
      </c>
      <c r="T3253" t="s">
        <v>3557</v>
      </c>
      <c r="U3253" s="198">
        <v>5.35</v>
      </c>
      <c r="V3253" t="s">
        <v>593</v>
      </c>
      <c r="W3253" t="s">
        <v>454</v>
      </c>
      <c r="X3253" t="s">
        <v>3092</v>
      </c>
      <c r="Y3253" t="s">
        <v>2469</v>
      </c>
      <c r="Z3253" t="s">
        <v>2995</v>
      </c>
      <c r="AA3253">
        <v>837788</v>
      </c>
      <c r="AB3253" s="195">
        <v>37050.875011574099</v>
      </c>
      <c r="AC3253" s="195">
        <v>37050.875011574099</v>
      </c>
    </row>
    <row r="3254" spans="1:31" x14ac:dyDescent="0.25">
      <c r="A3254" s="43" t="str">
        <f t="shared" si="251"/>
        <v>US Natural Gas Physical</v>
      </c>
      <c r="B3254" s="43" t="str">
        <f t="shared" si="252"/>
        <v>US</v>
      </c>
      <c r="C3254" s="43" t="str">
        <f t="shared" si="253"/>
        <v>Natural Gas</v>
      </c>
      <c r="D3254" s="43" t="str">
        <f t="shared" si="254"/>
        <v>Physical</v>
      </c>
      <c r="E3254" s="43">
        <f>IF(VLOOKUP(S3254,'DD-Lookup'!$J$6:$L$50,3,FALSE)="Monthly",(YEAR(AC3254)-YEAR(AB3254))*12+MONTH(AC3254)-MONTH(AB3254)+1,(AC3254-AB3254+1))</f>
        <v>1</v>
      </c>
      <c r="F3254" s="210">
        <f t="shared" si="255"/>
        <v>10100</v>
      </c>
      <c r="G3254" s="199">
        <v>1355678</v>
      </c>
      <c r="H3254" s="195">
        <v>37049.391990740703</v>
      </c>
      <c r="I3254" t="s">
        <v>3443</v>
      </c>
      <c r="M3254" t="s">
        <v>3341</v>
      </c>
      <c r="N3254" t="s">
        <v>3747</v>
      </c>
      <c r="O3254" t="s">
        <v>442</v>
      </c>
      <c r="Q3254" s="196">
        <v>10100</v>
      </c>
      <c r="S3254" t="s">
        <v>3342</v>
      </c>
      <c r="T3254" t="s">
        <v>3557</v>
      </c>
      <c r="U3254" s="198">
        <v>3.8050000000000002</v>
      </c>
      <c r="V3254" t="s">
        <v>2346</v>
      </c>
      <c r="W3254" t="s">
        <v>2509</v>
      </c>
      <c r="X3254" t="s">
        <v>2510</v>
      </c>
      <c r="Y3254" t="s">
        <v>2469</v>
      </c>
      <c r="Z3254" t="s">
        <v>2995</v>
      </c>
      <c r="AA3254">
        <v>837786</v>
      </c>
      <c r="AB3254" s="195">
        <v>37050.875011574099</v>
      </c>
      <c r="AC3254" s="195">
        <v>37050.875011574099</v>
      </c>
      <c r="AE3254" s="115">
        <f>IF(S3254="Gallon",F3254/42,F3254)</f>
        <v>10100</v>
      </c>
    </row>
    <row r="3255" spans="1:31" x14ac:dyDescent="0.25">
      <c r="A3255" s="43" t="str">
        <f t="shared" si="251"/>
        <v>US Natural Gas Physical</v>
      </c>
      <c r="B3255" s="43" t="str">
        <f t="shared" si="252"/>
        <v>US</v>
      </c>
      <c r="C3255" s="43" t="str">
        <f t="shared" si="253"/>
        <v>Natural Gas</v>
      </c>
      <c r="D3255" s="43" t="str">
        <f t="shared" si="254"/>
        <v>Physical</v>
      </c>
      <c r="E3255" s="43">
        <f>IF(VLOOKUP(S3255,'DD-Lookup'!$J$6:$L$50,3,FALSE)="Monthly",(YEAR(AC3255)-YEAR(AB3255))*12+MONTH(AC3255)-MONTH(AB3255)+1,(AC3255-AB3255+1))</f>
        <v>1</v>
      </c>
      <c r="F3255" s="210">
        <f t="shared" si="255"/>
        <v>2500</v>
      </c>
      <c r="G3255" s="199">
        <v>1355679</v>
      </c>
      <c r="H3255" s="195">
        <v>37049.391990740703</v>
      </c>
      <c r="I3255" t="s">
        <v>2527</v>
      </c>
      <c r="M3255" t="s">
        <v>3341</v>
      </c>
      <c r="N3255" t="s">
        <v>3747</v>
      </c>
      <c r="O3255" t="s">
        <v>428</v>
      </c>
      <c r="P3255" s="196">
        <v>2500</v>
      </c>
      <c r="S3255" t="s">
        <v>3342</v>
      </c>
      <c r="T3255" t="s">
        <v>3557</v>
      </c>
      <c r="U3255" s="198">
        <v>3.585</v>
      </c>
      <c r="V3255" t="s">
        <v>2349</v>
      </c>
      <c r="W3255" t="s">
        <v>2498</v>
      </c>
      <c r="X3255" t="s">
        <v>2499</v>
      </c>
      <c r="Y3255" t="s">
        <v>2469</v>
      </c>
      <c r="Z3255" t="s">
        <v>2995</v>
      </c>
      <c r="AA3255">
        <v>837787</v>
      </c>
      <c r="AB3255" s="195">
        <v>37050.875011574099</v>
      </c>
      <c r="AC3255" s="195">
        <v>37050.875011574099</v>
      </c>
    </row>
    <row r="3256" spans="1:31" x14ac:dyDescent="0.25">
      <c r="A3256" s="43" t="str">
        <f t="shared" si="251"/>
        <v>US Natural Gas Physical</v>
      </c>
      <c r="B3256" s="43" t="str">
        <f t="shared" si="252"/>
        <v>US</v>
      </c>
      <c r="C3256" s="43" t="str">
        <f t="shared" si="253"/>
        <v>Natural Gas</v>
      </c>
      <c r="D3256" s="43" t="str">
        <f t="shared" si="254"/>
        <v>Physical</v>
      </c>
      <c r="E3256" s="43">
        <f>IF(VLOOKUP(S3256,'DD-Lookup'!$J$6:$L$50,3,FALSE)="Monthly",(YEAR(AC3256)-YEAR(AB3256))*12+MONTH(AC3256)-MONTH(AB3256)+1,(AC3256-AB3256+1))</f>
        <v>1</v>
      </c>
      <c r="F3256" s="210">
        <f t="shared" si="255"/>
        <v>10000</v>
      </c>
      <c r="G3256" s="199">
        <v>1355681</v>
      </c>
      <c r="H3256" s="195">
        <v>37049.392002314802</v>
      </c>
      <c r="I3256" t="s">
        <v>2487</v>
      </c>
      <c r="M3256" t="s">
        <v>3341</v>
      </c>
      <c r="N3256" t="s">
        <v>3747</v>
      </c>
      <c r="O3256" t="s">
        <v>394</v>
      </c>
      <c r="Q3256" s="196">
        <v>10000</v>
      </c>
      <c r="S3256" t="s">
        <v>3342</v>
      </c>
      <c r="T3256" t="s">
        <v>3557</v>
      </c>
      <c r="U3256" s="198">
        <v>3.6625000000000001</v>
      </c>
      <c r="V3256" t="s">
        <v>1730</v>
      </c>
      <c r="W3256" t="s">
        <v>2498</v>
      </c>
      <c r="X3256" t="s">
        <v>2499</v>
      </c>
      <c r="Y3256" t="s">
        <v>2469</v>
      </c>
      <c r="Z3256" t="s">
        <v>2995</v>
      </c>
      <c r="AA3256">
        <v>837789</v>
      </c>
      <c r="AB3256" s="195">
        <v>37050.875011574099</v>
      </c>
      <c r="AC3256" s="195">
        <v>37050.875011574099</v>
      </c>
    </row>
    <row r="3257" spans="1:31" x14ac:dyDescent="0.25">
      <c r="A3257" s="43" t="str">
        <f t="shared" si="251"/>
        <v>US Natural Gas Physical</v>
      </c>
      <c r="B3257" s="43" t="str">
        <f t="shared" si="252"/>
        <v>US</v>
      </c>
      <c r="C3257" s="43" t="str">
        <f t="shared" si="253"/>
        <v>Natural Gas</v>
      </c>
      <c r="D3257" s="43" t="str">
        <f t="shared" si="254"/>
        <v>Physical</v>
      </c>
      <c r="E3257" s="43">
        <f>IF(VLOOKUP(S3257,'DD-Lookup'!$J$6:$L$50,3,FALSE)="Monthly",(YEAR(AC3257)-YEAR(AB3257))*12+MONTH(AC3257)-MONTH(AB3257)+1,(AC3257-AB3257+1))</f>
        <v>1</v>
      </c>
      <c r="F3257" s="210">
        <f t="shared" si="255"/>
        <v>5000</v>
      </c>
      <c r="G3257" s="199">
        <v>1355683</v>
      </c>
      <c r="H3257" s="195">
        <v>37049.392025462999</v>
      </c>
      <c r="I3257" t="s">
        <v>2280</v>
      </c>
      <c r="M3257" t="s">
        <v>3341</v>
      </c>
      <c r="N3257" t="s">
        <v>3747</v>
      </c>
      <c r="O3257" t="s">
        <v>453</v>
      </c>
      <c r="Q3257" s="196">
        <v>5000</v>
      </c>
      <c r="S3257" t="s">
        <v>3342</v>
      </c>
      <c r="T3257" t="s">
        <v>3557</v>
      </c>
      <c r="U3257" s="198">
        <v>5.35</v>
      </c>
      <c r="V3257" t="s">
        <v>593</v>
      </c>
      <c r="W3257" t="s">
        <v>454</v>
      </c>
      <c r="X3257" t="s">
        <v>3092</v>
      </c>
      <c r="Y3257" t="s">
        <v>2469</v>
      </c>
      <c r="Z3257" t="s">
        <v>2995</v>
      </c>
      <c r="AA3257">
        <v>837791</v>
      </c>
      <c r="AB3257" s="195">
        <v>37050.875011574099</v>
      </c>
      <c r="AC3257" s="195">
        <v>37050.875011574099</v>
      </c>
    </row>
    <row r="3258" spans="1:31" x14ac:dyDescent="0.25">
      <c r="A3258" s="43" t="str">
        <f t="shared" si="251"/>
        <v>US Natural Gas Physical</v>
      </c>
      <c r="B3258" s="43" t="str">
        <f t="shared" si="252"/>
        <v>US</v>
      </c>
      <c r="C3258" s="43" t="str">
        <f t="shared" si="253"/>
        <v>Natural Gas</v>
      </c>
      <c r="D3258" s="43" t="str">
        <f t="shared" si="254"/>
        <v>Physical</v>
      </c>
      <c r="E3258" s="43">
        <f>IF(VLOOKUP(S3258,'DD-Lookup'!$J$6:$L$50,3,FALSE)="Monthly",(YEAR(AC3258)-YEAR(AB3258))*12+MONTH(AC3258)-MONTH(AB3258)+1,(AC3258-AB3258+1))</f>
        <v>1</v>
      </c>
      <c r="F3258" s="210">
        <f t="shared" si="255"/>
        <v>5000</v>
      </c>
      <c r="G3258" s="199">
        <v>1355682</v>
      </c>
      <c r="H3258" s="195">
        <v>37049.392025462999</v>
      </c>
      <c r="I3258" t="s">
        <v>2483</v>
      </c>
      <c r="M3258" t="s">
        <v>3341</v>
      </c>
      <c r="N3258" t="s">
        <v>3747</v>
      </c>
      <c r="O3258" t="s">
        <v>2743</v>
      </c>
      <c r="P3258" s="196">
        <v>5000</v>
      </c>
      <c r="S3258" t="s">
        <v>3342</v>
      </c>
      <c r="T3258" t="s">
        <v>3557</v>
      </c>
      <c r="U3258" s="198">
        <v>3.58</v>
      </c>
      <c r="V3258" t="s">
        <v>3473</v>
      </c>
      <c r="W3258" t="s">
        <v>2181</v>
      </c>
      <c r="X3258" t="s">
        <v>3093</v>
      </c>
      <c r="Y3258" t="s">
        <v>2469</v>
      </c>
      <c r="Z3258" t="s">
        <v>2995</v>
      </c>
      <c r="AA3258">
        <v>837790</v>
      </c>
      <c r="AB3258" s="195">
        <v>37050.875011574099</v>
      </c>
      <c r="AC3258" s="195">
        <v>37050.875011574099</v>
      </c>
    </row>
    <row r="3259" spans="1:31" x14ac:dyDescent="0.25">
      <c r="A3259" s="43" t="str">
        <f t="shared" si="251"/>
        <v>US Natural Gas Physical</v>
      </c>
      <c r="B3259" s="43" t="str">
        <f t="shared" si="252"/>
        <v>US</v>
      </c>
      <c r="C3259" s="43" t="str">
        <f t="shared" si="253"/>
        <v>Natural Gas</v>
      </c>
      <c r="D3259" s="43" t="str">
        <f t="shared" si="254"/>
        <v>Physical</v>
      </c>
      <c r="E3259" s="43">
        <f>IF(VLOOKUP(S3259,'DD-Lookup'!$J$6:$L$50,3,FALSE)="Monthly",(YEAR(AC3259)-YEAR(AB3259))*12+MONTH(AC3259)-MONTH(AB3259)+1,(AC3259-AB3259+1))</f>
        <v>1</v>
      </c>
      <c r="F3259" s="210">
        <f t="shared" si="255"/>
        <v>6448</v>
      </c>
      <c r="G3259" s="199">
        <v>1355684</v>
      </c>
      <c r="H3259" s="195">
        <v>37049.392037037003</v>
      </c>
      <c r="I3259" t="s">
        <v>2423</v>
      </c>
      <c r="M3259" t="s">
        <v>3341</v>
      </c>
      <c r="N3259" t="s">
        <v>3747</v>
      </c>
      <c r="O3259" t="s">
        <v>2733</v>
      </c>
      <c r="P3259" s="196">
        <v>6448</v>
      </c>
      <c r="S3259" t="s">
        <v>3342</v>
      </c>
      <c r="T3259" t="s">
        <v>3557</v>
      </c>
      <c r="U3259" s="198">
        <v>3.63</v>
      </c>
      <c r="V3259" t="s">
        <v>3274</v>
      </c>
      <c r="W3259" t="s">
        <v>2181</v>
      </c>
      <c r="X3259" t="s">
        <v>2182</v>
      </c>
      <c r="Y3259" t="s">
        <v>2469</v>
      </c>
      <c r="Z3259" t="s">
        <v>2995</v>
      </c>
      <c r="AA3259">
        <v>837792</v>
      </c>
      <c r="AB3259" s="195">
        <v>37050.875011574099</v>
      </c>
      <c r="AC3259" s="195">
        <v>37050.875011574099</v>
      </c>
    </row>
    <row r="3260" spans="1:31" x14ac:dyDescent="0.25">
      <c r="A3260" s="43" t="str">
        <f t="shared" si="251"/>
        <v>US Natural Gas Physical</v>
      </c>
      <c r="B3260" s="43" t="str">
        <f t="shared" si="252"/>
        <v>US</v>
      </c>
      <c r="C3260" s="43" t="str">
        <f t="shared" si="253"/>
        <v>Natural Gas</v>
      </c>
      <c r="D3260" s="43" t="str">
        <f t="shared" si="254"/>
        <v>Physical</v>
      </c>
      <c r="E3260" s="43">
        <f>IF(VLOOKUP(S3260,'DD-Lookup'!$J$6:$L$50,3,FALSE)="Monthly",(YEAR(AC3260)-YEAR(AB3260))*12+MONTH(AC3260)-MONTH(AB3260)+1,(AC3260-AB3260+1))</f>
        <v>1</v>
      </c>
      <c r="F3260" s="210">
        <f t="shared" si="255"/>
        <v>5000</v>
      </c>
      <c r="G3260" s="199">
        <v>1355685</v>
      </c>
      <c r="H3260" s="195">
        <v>37049.392048611102</v>
      </c>
      <c r="I3260" t="s">
        <v>2280</v>
      </c>
      <c r="M3260" t="s">
        <v>3341</v>
      </c>
      <c r="N3260" t="s">
        <v>3747</v>
      </c>
      <c r="O3260" t="s">
        <v>453</v>
      </c>
      <c r="Q3260" s="196">
        <v>5000</v>
      </c>
      <c r="S3260" t="s">
        <v>3342</v>
      </c>
      <c r="T3260" t="s">
        <v>3557</v>
      </c>
      <c r="U3260" s="198">
        <v>5.35</v>
      </c>
      <c r="V3260" t="s">
        <v>593</v>
      </c>
      <c r="W3260" t="s">
        <v>454</v>
      </c>
      <c r="X3260" t="s">
        <v>3092</v>
      </c>
      <c r="Y3260" t="s">
        <v>2469</v>
      </c>
      <c r="Z3260" t="s">
        <v>2995</v>
      </c>
      <c r="AA3260">
        <v>837793</v>
      </c>
      <c r="AB3260" s="195">
        <v>37050.875011574099</v>
      </c>
      <c r="AC3260" s="195">
        <v>37050.875011574099</v>
      </c>
    </row>
    <row r="3261" spans="1:31" x14ac:dyDescent="0.25">
      <c r="A3261" s="43" t="str">
        <f t="shared" si="251"/>
        <v>US Natural Gas Physical</v>
      </c>
      <c r="B3261" s="43" t="str">
        <f t="shared" si="252"/>
        <v>US</v>
      </c>
      <c r="C3261" s="43" t="str">
        <f t="shared" si="253"/>
        <v>Natural Gas</v>
      </c>
      <c r="D3261" s="43" t="str">
        <f t="shared" si="254"/>
        <v>Physical</v>
      </c>
      <c r="E3261" s="43">
        <f>IF(VLOOKUP(S3261,'DD-Lookup'!$J$6:$L$50,3,FALSE)="Monthly",(YEAR(AC3261)-YEAR(AB3261))*12+MONTH(AC3261)-MONTH(AB3261)+1,(AC3261-AB3261+1))</f>
        <v>1</v>
      </c>
      <c r="F3261" s="210">
        <f t="shared" si="255"/>
        <v>10000</v>
      </c>
      <c r="G3261" s="199">
        <v>1355686</v>
      </c>
      <c r="H3261" s="195">
        <v>37049.392071759299</v>
      </c>
      <c r="I3261" t="s">
        <v>3443</v>
      </c>
      <c r="M3261" t="s">
        <v>3341</v>
      </c>
      <c r="N3261" t="s">
        <v>3747</v>
      </c>
      <c r="O3261" t="s">
        <v>1630</v>
      </c>
      <c r="Q3261" s="196">
        <v>10000</v>
      </c>
      <c r="S3261" t="s">
        <v>3342</v>
      </c>
      <c r="T3261" t="s">
        <v>3557</v>
      </c>
      <c r="U3261" s="198">
        <v>3.7349999999999999</v>
      </c>
      <c r="V3261" t="s">
        <v>3338</v>
      </c>
      <c r="W3261" t="s">
        <v>2175</v>
      </c>
      <c r="X3261" t="s">
        <v>2176</v>
      </c>
      <c r="Y3261" t="s">
        <v>2469</v>
      </c>
      <c r="Z3261" t="s">
        <v>2995</v>
      </c>
      <c r="AA3261">
        <v>837794</v>
      </c>
      <c r="AB3261" s="195">
        <v>37050.875011574099</v>
      </c>
      <c r="AC3261" s="195">
        <v>37050.875011574099</v>
      </c>
    </row>
    <row r="3262" spans="1:31" x14ac:dyDescent="0.25">
      <c r="A3262" s="43" t="str">
        <f t="shared" si="251"/>
        <v>US Natural Gas Physical</v>
      </c>
      <c r="B3262" s="43" t="str">
        <f t="shared" si="252"/>
        <v>US</v>
      </c>
      <c r="C3262" s="43" t="str">
        <f t="shared" si="253"/>
        <v>Natural Gas</v>
      </c>
      <c r="D3262" s="43" t="str">
        <f t="shared" si="254"/>
        <v>Physical</v>
      </c>
      <c r="E3262" s="43">
        <f>IF(VLOOKUP(S3262,'DD-Lookup'!$J$6:$L$50,3,FALSE)="Monthly",(YEAR(AC3262)-YEAR(AB3262))*12+MONTH(AC3262)-MONTH(AB3262)+1,(AC3262-AB3262+1))</f>
        <v>1</v>
      </c>
      <c r="F3262" s="210">
        <f t="shared" si="255"/>
        <v>10000</v>
      </c>
      <c r="G3262" s="199">
        <v>1355687</v>
      </c>
      <c r="H3262" s="195">
        <v>37049.392083333303</v>
      </c>
      <c r="I3262" t="s">
        <v>3443</v>
      </c>
      <c r="M3262" t="s">
        <v>3341</v>
      </c>
      <c r="N3262" t="s">
        <v>3747</v>
      </c>
      <c r="O3262" t="s">
        <v>442</v>
      </c>
      <c r="Q3262" s="196">
        <v>10000</v>
      </c>
      <c r="S3262" t="s">
        <v>3342</v>
      </c>
      <c r="T3262" t="s">
        <v>3557</v>
      </c>
      <c r="U3262" s="198">
        <v>3.81</v>
      </c>
      <c r="V3262" t="s">
        <v>2346</v>
      </c>
      <c r="W3262" t="s">
        <v>2509</v>
      </c>
      <c r="X3262" t="s">
        <v>2510</v>
      </c>
      <c r="Y3262" t="s">
        <v>2469</v>
      </c>
      <c r="Z3262" t="s">
        <v>2995</v>
      </c>
      <c r="AA3262">
        <v>837795</v>
      </c>
      <c r="AB3262" s="195">
        <v>37050.875011574099</v>
      </c>
      <c r="AC3262" s="195">
        <v>37050.875011574099</v>
      </c>
    </row>
    <row r="3263" spans="1:31" x14ac:dyDescent="0.25">
      <c r="A3263" s="43" t="str">
        <f t="shared" si="251"/>
        <v>US Natural Gas Physical</v>
      </c>
      <c r="B3263" s="43" t="str">
        <f t="shared" si="252"/>
        <v>US</v>
      </c>
      <c r="C3263" s="43" t="str">
        <f t="shared" si="253"/>
        <v>Natural Gas</v>
      </c>
      <c r="D3263" s="43" t="str">
        <f t="shared" si="254"/>
        <v>Physical</v>
      </c>
      <c r="E3263" s="43">
        <f>IF(VLOOKUP(S3263,'DD-Lookup'!$J$6:$L$50,3,FALSE)="Monthly",(YEAR(AC3263)-YEAR(AB3263))*12+MONTH(AC3263)-MONTH(AB3263)+1,(AC3263-AB3263+1))</f>
        <v>1</v>
      </c>
      <c r="F3263" s="210">
        <f t="shared" si="255"/>
        <v>5000</v>
      </c>
      <c r="G3263" s="199">
        <v>1355689</v>
      </c>
      <c r="H3263" s="195">
        <v>37049.392094907402</v>
      </c>
      <c r="I3263" t="s">
        <v>3529</v>
      </c>
      <c r="M3263" t="s">
        <v>3341</v>
      </c>
      <c r="N3263" t="s">
        <v>3747</v>
      </c>
      <c r="O3263" t="s">
        <v>644</v>
      </c>
      <c r="Q3263" s="196">
        <v>5000</v>
      </c>
      <c r="S3263" t="s">
        <v>3342</v>
      </c>
      <c r="T3263" t="s">
        <v>3557</v>
      </c>
      <c r="U3263" s="198">
        <v>3.605</v>
      </c>
      <c r="V3263" t="s">
        <v>3188</v>
      </c>
      <c r="W3263" t="s">
        <v>3869</v>
      </c>
      <c r="X3263" t="s">
        <v>3870</v>
      </c>
      <c r="Y3263" t="s">
        <v>2469</v>
      </c>
      <c r="Z3263" t="s">
        <v>2995</v>
      </c>
      <c r="AA3263">
        <v>837796</v>
      </c>
      <c r="AB3263" s="195">
        <v>37050.875011574099</v>
      </c>
      <c r="AC3263" s="195">
        <v>37050.875011574099</v>
      </c>
    </row>
    <row r="3264" spans="1:31" x14ac:dyDescent="0.25">
      <c r="A3264" s="43" t="str">
        <f t="shared" si="251"/>
        <v>US Natural Gas Physical</v>
      </c>
      <c r="B3264" s="43" t="str">
        <f t="shared" si="252"/>
        <v>US</v>
      </c>
      <c r="C3264" s="43" t="str">
        <f t="shared" si="253"/>
        <v>Natural Gas</v>
      </c>
      <c r="D3264" s="43" t="str">
        <f t="shared" si="254"/>
        <v>Physical</v>
      </c>
      <c r="E3264" s="43">
        <f>IF(VLOOKUP(S3264,'DD-Lookup'!$J$6:$L$50,3,FALSE)="Monthly",(YEAR(AC3264)-YEAR(AB3264))*12+MONTH(AC3264)-MONTH(AB3264)+1,(AC3264-AB3264+1))</f>
        <v>1</v>
      </c>
      <c r="F3264" s="210">
        <f t="shared" si="255"/>
        <v>5000</v>
      </c>
      <c r="G3264" s="199">
        <v>1355690</v>
      </c>
      <c r="H3264" s="195">
        <v>37049.3921527778</v>
      </c>
      <c r="I3264" t="s">
        <v>2276</v>
      </c>
      <c r="M3264" t="s">
        <v>3341</v>
      </c>
      <c r="N3264" t="s">
        <v>3747</v>
      </c>
      <c r="O3264" t="s">
        <v>2706</v>
      </c>
      <c r="Q3264" s="196">
        <v>5000</v>
      </c>
      <c r="S3264" t="s">
        <v>3342</v>
      </c>
      <c r="T3264" t="s">
        <v>3557</v>
      </c>
      <c r="U3264" s="198">
        <v>3.9049999999999998</v>
      </c>
      <c r="V3264" t="s">
        <v>3089</v>
      </c>
      <c r="W3264" t="s">
        <v>431</v>
      </c>
      <c r="X3264" t="s">
        <v>3077</v>
      </c>
      <c r="Y3264" t="s">
        <v>2469</v>
      </c>
      <c r="Z3264" t="s">
        <v>2995</v>
      </c>
      <c r="AA3264">
        <v>837797</v>
      </c>
      <c r="AB3264" s="195">
        <v>37050.875011574099</v>
      </c>
      <c r="AC3264" s="195">
        <v>37050.875011574099</v>
      </c>
    </row>
    <row r="3265" spans="1:29" x14ac:dyDescent="0.25">
      <c r="A3265" s="43" t="str">
        <f t="shared" si="251"/>
        <v>US Natural Gas Physical</v>
      </c>
      <c r="B3265" s="43" t="str">
        <f t="shared" si="252"/>
        <v>US</v>
      </c>
      <c r="C3265" s="43" t="str">
        <f t="shared" si="253"/>
        <v>Natural Gas</v>
      </c>
      <c r="D3265" s="43" t="str">
        <f t="shared" si="254"/>
        <v>Physical</v>
      </c>
      <c r="E3265" s="43">
        <f>IF(VLOOKUP(S3265,'DD-Lookup'!$J$6:$L$50,3,FALSE)="Monthly",(YEAR(AC3265)-YEAR(AB3265))*12+MONTH(AC3265)-MONTH(AB3265)+1,(AC3265-AB3265+1))</f>
        <v>1</v>
      </c>
      <c r="F3265" s="210">
        <f t="shared" si="255"/>
        <v>5000</v>
      </c>
      <c r="G3265" s="199">
        <v>1355691</v>
      </c>
      <c r="H3265" s="195">
        <v>37049.392164351899</v>
      </c>
      <c r="I3265" t="s">
        <v>2254</v>
      </c>
      <c r="M3265" t="s">
        <v>3341</v>
      </c>
      <c r="N3265" t="s">
        <v>3747</v>
      </c>
      <c r="O3265" t="s">
        <v>379</v>
      </c>
      <c r="Q3265" s="196">
        <v>5000</v>
      </c>
      <c r="S3265" t="s">
        <v>3342</v>
      </c>
      <c r="T3265" t="s">
        <v>3557</v>
      </c>
      <c r="U3265" s="198">
        <v>3.74</v>
      </c>
      <c r="V3265" t="s">
        <v>2489</v>
      </c>
      <c r="W3265" t="s">
        <v>2467</v>
      </c>
      <c r="X3265" t="s">
        <v>2468</v>
      </c>
      <c r="Y3265" t="s">
        <v>2469</v>
      </c>
      <c r="Z3265" t="s">
        <v>2995</v>
      </c>
      <c r="AA3265">
        <v>837798</v>
      </c>
      <c r="AB3265" s="195">
        <v>37050.875011574099</v>
      </c>
      <c r="AC3265" s="195">
        <v>37050.875011574099</v>
      </c>
    </row>
    <row r="3266" spans="1:29" x14ac:dyDescent="0.25">
      <c r="A3266" s="43" t="str">
        <f t="shared" si="251"/>
        <v>US Natural Gas Physical</v>
      </c>
      <c r="B3266" s="43" t="str">
        <f t="shared" si="252"/>
        <v>US</v>
      </c>
      <c r="C3266" s="43" t="str">
        <f t="shared" si="253"/>
        <v>Natural Gas</v>
      </c>
      <c r="D3266" s="43" t="str">
        <f t="shared" si="254"/>
        <v>Physical</v>
      </c>
      <c r="E3266" s="43">
        <f>IF(VLOOKUP(S3266,'DD-Lookup'!$J$6:$L$50,3,FALSE)="Monthly",(YEAR(AC3266)-YEAR(AB3266))*12+MONTH(AC3266)-MONTH(AB3266)+1,(AC3266-AB3266+1))</f>
        <v>1</v>
      </c>
      <c r="F3266" s="210">
        <f t="shared" si="255"/>
        <v>5000</v>
      </c>
      <c r="G3266" s="199">
        <v>1355692</v>
      </c>
      <c r="H3266" s="195">
        <v>37049.392175925903</v>
      </c>
      <c r="I3266" t="s">
        <v>2280</v>
      </c>
      <c r="M3266" t="s">
        <v>3341</v>
      </c>
      <c r="N3266" t="s">
        <v>3747</v>
      </c>
      <c r="O3266" t="s">
        <v>453</v>
      </c>
      <c r="Q3266" s="196">
        <v>5000</v>
      </c>
      <c r="S3266" t="s">
        <v>3342</v>
      </c>
      <c r="T3266" t="s">
        <v>3557</v>
      </c>
      <c r="U3266" s="198">
        <v>5.45</v>
      </c>
      <c r="V3266" t="s">
        <v>593</v>
      </c>
      <c r="W3266" t="s">
        <v>454</v>
      </c>
      <c r="X3266" t="s">
        <v>3092</v>
      </c>
      <c r="Y3266" t="s">
        <v>2469</v>
      </c>
      <c r="Z3266" t="s">
        <v>2995</v>
      </c>
      <c r="AA3266">
        <v>837800</v>
      </c>
      <c r="AB3266" s="195">
        <v>37050.875011574099</v>
      </c>
      <c r="AC3266" s="195">
        <v>37050.875011574099</v>
      </c>
    </row>
    <row r="3267" spans="1:29" x14ac:dyDescent="0.25">
      <c r="A3267" s="43" t="str">
        <f t="shared" si="251"/>
        <v>US Natural Gas Physical</v>
      </c>
      <c r="B3267" s="43" t="str">
        <f t="shared" si="252"/>
        <v>US</v>
      </c>
      <c r="C3267" s="43" t="str">
        <f t="shared" si="253"/>
        <v>Natural Gas</v>
      </c>
      <c r="D3267" s="43" t="str">
        <f t="shared" si="254"/>
        <v>Physical</v>
      </c>
      <c r="E3267" s="43">
        <f>IF(VLOOKUP(S3267,'DD-Lookup'!$J$6:$L$50,3,FALSE)="Monthly",(YEAR(AC3267)-YEAR(AB3267))*12+MONTH(AC3267)-MONTH(AB3267)+1,(AC3267-AB3267+1))</f>
        <v>1</v>
      </c>
      <c r="F3267" s="210">
        <f t="shared" si="255"/>
        <v>5000</v>
      </c>
      <c r="G3267" s="199">
        <v>1355695</v>
      </c>
      <c r="H3267" s="195">
        <v>37049.392187500001</v>
      </c>
      <c r="I3267" t="s">
        <v>2187</v>
      </c>
      <c r="M3267" t="s">
        <v>3341</v>
      </c>
      <c r="N3267" t="s">
        <v>3747</v>
      </c>
      <c r="O3267" t="s">
        <v>645</v>
      </c>
      <c r="P3267" s="196">
        <v>5000</v>
      </c>
      <c r="S3267" t="s">
        <v>3342</v>
      </c>
      <c r="T3267" t="s">
        <v>3557</v>
      </c>
      <c r="U3267" s="198">
        <v>3.7275</v>
      </c>
      <c r="V3267" t="s">
        <v>2516</v>
      </c>
      <c r="W3267" t="s">
        <v>2467</v>
      </c>
      <c r="X3267" t="s">
        <v>2468</v>
      </c>
      <c r="Y3267" t="s">
        <v>2469</v>
      </c>
      <c r="Z3267" t="s">
        <v>2995</v>
      </c>
      <c r="AA3267">
        <v>837802</v>
      </c>
      <c r="AB3267" s="195">
        <v>37050.875011574099</v>
      </c>
      <c r="AC3267" s="195">
        <v>37050.875011574099</v>
      </c>
    </row>
    <row r="3268" spans="1:29" x14ac:dyDescent="0.25">
      <c r="A3268" s="43" t="str">
        <f t="shared" si="251"/>
        <v>US Natural Gas Physical</v>
      </c>
      <c r="B3268" s="43" t="str">
        <f t="shared" si="252"/>
        <v>US</v>
      </c>
      <c r="C3268" s="43" t="str">
        <f t="shared" si="253"/>
        <v>Natural Gas</v>
      </c>
      <c r="D3268" s="43" t="str">
        <f t="shared" si="254"/>
        <v>Physical</v>
      </c>
      <c r="E3268" s="43">
        <f>IF(VLOOKUP(S3268,'DD-Lookup'!$J$6:$L$50,3,FALSE)="Monthly",(YEAR(AC3268)-YEAR(AB3268))*12+MONTH(AC3268)-MONTH(AB3268)+1,(AC3268-AB3268+1))</f>
        <v>1</v>
      </c>
      <c r="F3268" s="210">
        <f t="shared" si="255"/>
        <v>3000</v>
      </c>
      <c r="G3268" s="199">
        <v>1355694</v>
      </c>
      <c r="H3268" s="195">
        <v>37049.392187500001</v>
      </c>
      <c r="I3268" t="s">
        <v>3316</v>
      </c>
      <c r="M3268" t="s">
        <v>3341</v>
      </c>
      <c r="N3268" t="s">
        <v>3747</v>
      </c>
      <c r="O3268" t="s">
        <v>2158</v>
      </c>
      <c r="Q3268" s="196">
        <v>3000</v>
      </c>
      <c r="S3268" t="s">
        <v>3342</v>
      </c>
      <c r="T3268" t="s">
        <v>3557</v>
      </c>
      <c r="U3268" s="198">
        <v>4</v>
      </c>
      <c r="V3268" t="s">
        <v>3192</v>
      </c>
      <c r="W3268" t="s">
        <v>3138</v>
      </c>
      <c r="X3268" t="s">
        <v>3081</v>
      </c>
      <c r="Y3268" t="s">
        <v>2469</v>
      </c>
      <c r="Z3268" t="s">
        <v>2995</v>
      </c>
      <c r="AA3268">
        <v>837801</v>
      </c>
      <c r="AB3268" s="195">
        <v>37050.875011574099</v>
      </c>
      <c r="AC3268" s="195">
        <v>37050.875011574099</v>
      </c>
    </row>
    <row r="3269" spans="1:29" x14ac:dyDescent="0.25">
      <c r="A3269" s="43" t="str">
        <f t="shared" si="251"/>
        <v xml:space="preserve"> Natural Gas Physical</v>
      </c>
      <c r="B3269" s="43" t="str">
        <f t="shared" si="252"/>
        <v/>
      </c>
      <c r="C3269" s="43" t="str">
        <f t="shared" si="253"/>
        <v>Natural Gas</v>
      </c>
      <c r="D3269" s="43" t="str">
        <f t="shared" si="254"/>
        <v>Physical</v>
      </c>
      <c r="E3269" s="43">
        <f>IF(VLOOKUP(S3269,'DD-Lookup'!$J$6:$L$50,3,FALSE)="Monthly",(YEAR(AC3269)-YEAR(AB3269))*12+MONTH(AC3269)-MONTH(AB3269)+1,(AC3269-AB3269+1))</f>
        <v>1</v>
      </c>
      <c r="F3269" s="210">
        <f t="shared" si="255"/>
        <v>5000</v>
      </c>
      <c r="G3269" s="199">
        <v>1355696</v>
      </c>
      <c r="H3269" s="195">
        <v>37049.392210648097</v>
      </c>
      <c r="I3269" t="s">
        <v>3729</v>
      </c>
      <c r="M3269" t="s">
        <v>3341</v>
      </c>
      <c r="N3269" t="s">
        <v>3104</v>
      </c>
      <c r="O3269" t="s">
        <v>706</v>
      </c>
      <c r="Q3269" s="196">
        <v>5000</v>
      </c>
      <c r="S3269" t="s">
        <v>3719</v>
      </c>
      <c r="T3269" t="s">
        <v>3105</v>
      </c>
      <c r="U3269" s="198">
        <v>4.38</v>
      </c>
      <c r="V3269" t="s">
        <v>3730</v>
      </c>
      <c r="W3269" t="s">
        <v>635</v>
      </c>
      <c r="X3269" t="s">
        <v>3106</v>
      </c>
      <c r="Y3269" t="s">
        <v>2469</v>
      </c>
      <c r="Z3269" t="s">
        <v>2996</v>
      </c>
      <c r="AA3269">
        <v>837803</v>
      </c>
      <c r="AB3269" s="195">
        <v>37050.875011574099</v>
      </c>
      <c r="AC3269" s="195">
        <v>37050.875011574099</v>
      </c>
    </row>
    <row r="3270" spans="1:29" x14ac:dyDescent="0.25">
      <c r="A3270" s="43" t="str">
        <f t="shared" si="251"/>
        <v>US Natural Gas Physical</v>
      </c>
      <c r="B3270" s="43" t="str">
        <f t="shared" si="252"/>
        <v>US</v>
      </c>
      <c r="C3270" s="43" t="str">
        <f t="shared" si="253"/>
        <v>Natural Gas</v>
      </c>
      <c r="D3270" s="43" t="str">
        <f t="shared" si="254"/>
        <v>Physical</v>
      </c>
      <c r="E3270" s="43">
        <f>IF(VLOOKUP(S3270,'DD-Lookup'!$J$6:$L$50,3,FALSE)="Monthly",(YEAR(AC3270)-YEAR(AB3270))*12+MONTH(AC3270)-MONTH(AB3270)+1,(AC3270-AB3270+1))</f>
        <v>1</v>
      </c>
      <c r="F3270" s="210">
        <f t="shared" si="255"/>
        <v>10000</v>
      </c>
      <c r="G3270" s="199">
        <v>1355697</v>
      </c>
      <c r="H3270" s="195">
        <v>37049.392222222203</v>
      </c>
      <c r="I3270" t="s">
        <v>3360</v>
      </c>
      <c r="M3270" t="s">
        <v>3341</v>
      </c>
      <c r="N3270" t="s">
        <v>3747</v>
      </c>
      <c r="O3270" t="s">
        <v>393</v>
      </c>
      <c r="Q3270" s="196">
        <v>10000</v>
      </c>
      <c r="S3270" t="s">
        <v>3342</v>
      </c>
      <c r="T3270" t="s">
        <v>3557</v>
      </c>
      <c r="U3270" s="198">
        <v>3.4750000000000001</v>
      </c>
      <c r="V3270" t="s">
        <v>2411</v>
      </c>
      <c r="W3270" t="s">
        <v>2347</v>
      </c>
      <c r="X3270" t="s">
        <v>2484</v>
      </c>
      <c r="Y3270" t="s">
        <v>2469</v>
      </c>
      <c r="Z3270" t="s">
        <v>2995</v>
      </c>
      <c r="AA3270">
        <v>837804</v>
      </c>
      <c r="AB3270" s="195">
        <v>37050.875011574099</v>
      </c>
      <c r="AC3270" s="195">
        <v>37050.875011574099</v>
      </c>
    </row>
    <row r="3271" spans="1:29" x14ac:dyDescent="0.25">
      <c r="A3271" s="43" t="str">
        <f t="shared" si="251"/>
        <v>US Natural Gas Physical</v>
      </c>
      <c r="B3271" s="43" t="str">
        <f t="shared" si="252"/>
        <v>US</v>
      </c>
      <c r="C3271" s="43" t="str">
        <f t="shared" si="253"/>
        <v>Natural Gas</v>
      </c>
      <c r="D3271" s="43" t="str">
        <f t="shared" si="254"/>
        <v>Physical</v>
      </c>
      <c r="E3271" s="43">
        <f>IF(VLOOKUP(S3271,'DD-Lookup'!$J$6:$L$50,3,FALSE)="Monthly",(YEAR(AC3271)-YEAR(AB3271))*12+MONTH(AC3271)-MONTH(AB3271)+1,(AC3271-AB3271+1))</f>
        <v>1</v>
      </c>
      <c r="F3271" s="210">
        <f t="shared" si="255"/>
        <v>5000</v>
      </c>
      <c r="G3271" s="199">
        <v>1355699</v>
      </c>
      <c r="H3271" s="195">
        <v>37049.392222222203</v>
      </c>
      <c r="I3271" t="s">
        <v>2456</v>
      </c>
      <c r="M3271" t="s">
        <v>3341</v>
      </c>
      <c r="N3271" t="s">
        <v>3747</v>
      </c>
      <c r="O3271" t="s">
        <v>2743</v>
      </c>
      <c r="Q3271" s="196">
        <v>5000</v>
      </c>
      <c r="S3271" t="s">
        <v>3342</v>
      </c>
      <c r="T3271" t="s">
        <v>3557</v>
      </c>
      <c r="U3271" s="198">
        <v>3.59</v>
      </c>
      <c r="V3271" t="s">
        <v>2226</v>
      </c>
      <c r="W3271" t="s">
        <v>2181</v>
      </c>
      <c r="X3271" t="s">
        <v>3093</v>
      </c>
      <c r="Y3271" t="s">
        <v>2469</v>
      </c>
      <c r="Z3271" t="s">
        <v>2995</v>
      </c>
      <c r="AA3271">
        <v>837805</v>
      </c>
      <c r="AB3271" s="195">
        <v>37050.875011574099</v>
      </c>
      <c r="AC3271" s="195">
        <v>37050.875011574099</v>
      </c>
    </row>
    <row r="3272" spans="1:29" x14ac:dyDescent="0.25">
      <c r="A3272" s="43" t="str">
        <f t="shared" si="251"/>
        <v xml:space="preserve"> Natural Gas Financial</v>
      </c>
      <c r="B3272" s="43" t="str">
        <f t="shared" si="252"/>
        <v/>
      </c>
      <c r="C3272" s="43" t="str">
        <f t="shared" si="253"/>
        <v>Natural Gas</v>
      </c>
      <c r="D3272" s="43" t="str">
        <f t="shared" si="254"/>
        <v>Financial</v>
      </c>
      <c r="E3272" s="43">
        <f>IF(VLOOKUP(S3272,'DD-Lookup'!$J$6:$L$50,3,FALSE)="Monthly",(YEAR(AC3272)-YEAR(AB3272))*12+MONTH(AC3272)-MONTH(AB3272)+1,(AC3272-AB3272+1))</f>
        <v>92</v>
      </c>
      <c r="F3272" s="210">
        <f t="shared" si="255"/>
        <v>460000</v>
      </c>
      <c r="G3272" s="199">
        <v>1355701</v>
      </c>
      <c r="H3272" s="195">
        <v>37049.392256944397</v>
      </c>
      <c r="I3272" t="s">
        <v>3482</v>
      </c>
      <c r="M3272" t="s">
        <v>3341</v>
      </c>
      <c r="N3272" t="s">
        <v>3521</v>
      </c>
      <c r="O3272" t="s">
        <v>3793</v>
      </c>
      <c r="Q3272" s="196">
        <v>5000</v>
      </c>
      <c r="S3272" t="s">
        <v>3342</v>
      </c>
      <c r="T3272" t="s">
        <v>3557</v>
      </c>
      <c r="U3272" s="198">
        <v>-0.495</v>
      </c>
      <c r="V3272" t="s">
        <v>760</v>
      </c>
      <c r="W3272" t="s">
        <v>3522</v>
      </c>
      <c r="X3272" t="s">
        <v>3523</v>
      </c>
      <c r="Y3272" t="s">
        <v>3575</v>
      </c>
      <c r="Z3272" t="s">
        <v>2996</v>
      </c>
      <c r="AA3272" t="s">
        <v>1000</v>
      </c>
      <c r="AB3272" s="195">
        <v>37104</v>
      </c>
      <c r="AC3272" s="195">
        <v>37195</v>
      </c>
    </row>
    <row r="3273" spans="1:29" x14ac:dyDescent="0.25">
      <c r="A3273" s="43" t="str">
        <f t="shared" si="251"/>
        <v>US Natural Gas Physical</v>
      </c>
      <c r="B3273" s="43" t="str">
        <f t="shared" si="252"/>
        <v>US</v>
      </c>
      <c r="C3273" s="43" t="str">
        <f t="shared" si="253"/>
        <v>Natural Gas</v>
      </c>
      <c r="D3273" s="43" t="str">
        <f t="shared" si="254"/>
        <v>Physical</v>
      </c>
      <c r="E3273" s="43">
        <f>IF(VLOOKUP(S3273,'DD-Lookup'!$J$6:$L$50,3,FALSE)="Monthly",(YEAR(AC3273)-YEAR(AB3273))*12+MONTH(AC3273)-MONTH(AB3273)+1,(AC3273-AB3273+1))</f>
        <v>1</v>
      </c>
      <c r="F3273" s="210">
        <f t="shared" si="255"/>
        <v>5000</v>
      </c>
      <c r="G3273" s="199">
        <v>1355702</v>
      </c>
      <c r="H3273" s="195">
        <v>37049.392268518503</v>
      </c>
      <c r="I3273" t="s">
        <v>2504</v>
      </c>
      <c r="M3273" t="s">
        <v>3341</v>
      </c>
      <c r="N3273" t="s">
        <v>3747</v>
      </c>
      <c r="O3273" t="s">
        <v>1633</v>
      </c>
      <c r="Q3273" s="196">
        <v>5000</v>
      </c>
      <c r="S3273" t="s">
        <v>3342</v>
      </c>
      <c r="T3273" t="s">
        <v>3557</v>
      </c>
      <c r="U3273" s="198">
        <v>3.5449999999999999</v>
      </c>
      <c r="V3273" t="s">
        <v>3508</v>
      </c>
      <c r="W3273" t="s">
        <v>2181</v>
      </c>
      <c r="X3273" t="s">
        <v>3093</v>
      </c>
      <c r="Y3273" t="s">
        <v>2469</v>
      </c>
      <c r="Z3273" t="s">
        <v>2995</v>
      </c>
      <c r="AA3273">
        <v>837808</v>
      </c>
      <c r="AB3273" s="195">
        <v>37050.875011574099</v>
      </c>
      <c r="AC3273" s="195">
        <v>37050.875011574099</v>
      </c>
    </row>
    <row r="3274" spans="1:29" x14ac:dyDescent="0.25">
      <c r="A3274" s="43" t="str">
        <f t="shared" si="251"/>
        <v>US Natural Gas Physical</v>
      </c>
      <c r="B3274" s="43" t="str">
        <f t="shared" si="252"/>
        <v>US</v>
      </c>
      <c r="C3274" s="43" t="str">
        <f t="shared" si="253"/>
        <v>Natural Gas</v>
      </c>
      <c r="D3274" s="43" t="str">
        <f t="shared" si="254"/>
        <v>Physical</v>
      </c>
      <c r="E3274" s="43">
        <f>IF(VLOOKUP(S3274,'DD-Lookup'!$J$6:$L$50,3,FALSE)="Monthly",(YEAR(AC3274)-YEAR(AB3274))*12+MONTH(AC3274)-MONTH(AB3274)+1,(AC3274-AB3274+1))</f>
        <v>1</v>
      </c>
      <c r="F3274" s="210">
        <f t="shared" si="255"/>
        <v>10000</v>
      </c>
      <c r="G3274" s="199">
        <v>1355703</v>
      </c>
      <c r="H3274" s="195">
        <v>37049.392280092601</v>
      </c>
      <c r="I3274" t="s">
        <v>2504</v>
      </c>
      <c r="M3274" t="s">
        <v>3341</v>
      </c>
      <c r="N3274" t="s">
        <v>3747</v>
      </c>
      <c r="O3274" t="s">
        <v>394</v>
      </c>
      <c r="P3274" s="196">
        <v>10000</v>
      </c>
      <c r="S3274" t="s">
        <v>3342</v>
      </c>
      <c r="T3274" t="s">
        <v>3557</v>
      </c>
      <c r="U3274" s="198">
        <v>3.6675</v>
      </c>
      <c r="V3274" t="s">
        <v>3615</v>
      </c>
      <c r="W3274" t="s">
        <v>2498</v>
      </c>
      <c r="X3274" t="s">
        <v>2499</v>
      </c>
      <c r="Y3274" t="s">
        <v>2469</v>
      </c>
      <c r="Z3274" t="s">
        <v>2995</v>
      </c>
      <c r="AA3274">
        <v>837809</v>
      </c>
      <c r="AB3274" s="195">
        <v>37050.875011574099</v>
      </c>
      <c r="AC3274" s="195">
        <v>37050.875011574099</v>
      </c>
    </row>
    <row r="3275" spans="1:29" x14ac:dyDescent="0.25">
      <c r="A3275" s="43" t="str">
        <f t="shared" ref="A3275:A3338" si="256">B3275&amp;" "&amp;C3275&amp;" "&amp;D3275</f>
        <v>US Natural Gas Physical</v>
      </c>
      <c r="B3275" s="43" t="str">
        <f t="shared" ref="B3275:B3338" si="257">IF((LEFT(N3275,2)="US"),"US","")</f>
        <v>US</v>
      </c>
      <c r="C3275" s="43" t="str">
        <f t="shared" ref="C3275:C3338" si="258">M3275</f>
        <v>Natural Gas</v>
      </c>
      <c r="D3275" s="43" t="str">
        <f t="shared" ref="D3275:D3338" si="259">IF(ISNUMBER(FIND("Phy",N3275))=TRUE,"Physical","Financial")</f>
        <v>Physical</v>
      </c>
      <c r="E3275" s="43">
        <f>IF(VLOOKUP(S3275,'DD-Lookup'!$J$6:$L$50,3,FALSE)="Monthly",(YEAR(AC3275)-YEAR(AB3275))*12+MONTH(AC3275)-MONTH(AB3275)+1,(AC3275-AB3275+1))</f>
        <v>1</v>
      </c>
      <c r="F3275" s="210">
        <f t="shared" ref="F3275:F3338" si="260">E3275*SUM(P3275:Q3275)</f>
        <v>2284</v>
      </c>
      <c r="G3275" s="199">
        <v>1355704</v>
      </c>
      <c r="H3275" s="195">
        <v>37049.392280092601</v>
      </c>
      <c r="I3275" t="s">
        <v>2421</v>
      </c>
      <c r="M3275" t="s">
        <v>3341</v>
      </c>
      <c r="N3275" t="s">
        <v>3747</v>
      </c>
      <c r="O3275" t="s">
        <v>448</v>
      </c>
      <c r="Q3275" s="196">
        <v>2284</v>
      </c>
      <c r="S3275" t="s">
        <v>3342</v>
      </c>
      <c r="T3275" t="s">
        <v>3557</v>
      </c>
      <c r="U3275" s="198">
        <v>3.66</v>
      </c>
      <c r="V3275">
        <v>10041965</v>
      </c>
      <c r="W3275" t="s">
        <v>2181</v>
      </c>
      <c r="X3275" t="s">
        <v>2182</v>
      </c>
      <c r="Y3275" t="s">
        <v>2469</v>
      </c>
      <c r="Z3275" t="s">
        <v>2995</v>
      </c>
      <c r="AA3275">
        <v>837807</v>
      </c>
      <c r="AB3275" s="195">
        <v>37050.875011574099</v>
      </c>
      <c r="AC3275" s="195">
        <v>37050.875011574099</v>
      </c>
    </row>
    <row r="3276" spans="1:29" x14ac:dyDescent="0.25">
      <c r="A3276" s="43" t="str">
        <f t="shared" si="256"/>
        <v>US Natural Gas Physical</v>
      </c>
      <c r="B3276" s="43" t="str">
        <f t="shared" si="257"/>
        <v>US</v>
      </c>
      <c r="C3276" s="43" t="str">
        <f t="shared" si="258"/>
        <v>Natural Gas</v>
      </c>
      <c r="D3276" s="43" t="str">
        <f t="shared" si="259"/>
        <v>Physical</v>
      </c>
      <c r="E3276" s="43">
        <f>IF(VLOOKUP(S3276,'DD-Lookup'!$J$6:$L$50,3,FALSE)="Monthly",(YEAR(AC3276)-YEAR(AB3276))*12+MONTH(AC3276)-MONTH(AB3276)+1,(AC3276-AB3276+1))</f>
        <v>1</v>
      </c>
      <c r="F3276" s="210">
        <f t="shared" si="260"/>
        <v>10000</v>
      </c>
      <c r="G3276" s="199">
        <v>1355705</v>
      </c>
      <c r="H3276" s="195">
        <v>37049.392303240696</v>
      </c>
      <c r="I3276" t="s">
        <v>2483</v>
      </c>
      <c r="M3276" t="s">
        <v>3341</v>
      </c>
      <c r="N3276" t="s">
        <v>3747</v>
      </c>
      <c r="O3276" t="s">
        <v>468</v>
      </c>
      <c r="Q3276" s="196">
        <v>10000</v>
      </c>
      <c r="S3276" t="s">
        <v>3342</v>
      </c>
      <c r="T3276" t="s">
        <v>3557</v>
      </c>
      <c r="U3276" s="198">
        <v>3.5</v>
      </c>
      <c r="V3276" t="s">
        <v>3044</v>
      </c>
      <c r="W3276" t="s">
        <v>3091</v>
      </c>
      <c r="X3276" t="s">
        <v>3092</v>
      </c>
      <c r="Y3276" t="s">
        <v>2469</v>
      </c>
      <c r="Z3276" t="s">
        <v>2995</v>
      </c>
      <c r="AA3276">
        <v>837810</v>
      </c>
      <c r="AB3276" s="195">
        <v>37050.875011574099</v>
      </c>
      <c r="AC3276" s="195">
        <v>37050.875011574099</v>
      </c>
    </row>
    <row r="3277" spans="1:29" x14ac:dyDescent="0.25">
      <c r="A3277" s="43" t="str">
        <f t="shared" si="256"/>
        <v>US Natural Gas Financial</v>
      </c>
      <c r="B3277" s="43" t="str">
        <f t="shared" si="257"/>
        <v>US</v>
      </c>
      <c r="C3277" s="43" t="str">
        <f t="shared" si="258"/>
        <v>Natural Gas</v>
      </c>
      <c r="D3277" s="43" t="str">
        <f t="shared" si="259"/>
        <v>Financial</v>
      </c>
      <c r="E3277" s="43">
        <f>IF(VLOOKUP(S3277,'DD-Lookup'!$J$6:$L$50,3,FALSE)="Monthly",(YEAR(AC3277)-YEAR(AB3277))*12+MONTH(AC3277)-MONTH(AB3277)+1,(AC3277-AB3277+1))</f>
        <v>31</v>
      </c>
      <c r="F3277" s="210">
        <f t="shared" si="260"/>
        <v>310000</v>
      </c>
      <c r="G3277" s="199">
        <v>1355706</v>
      </c>
      <c r="H3277" s="195">
        <v>37049.392314814802</v>
      </c>
      <c r="I3277" t="s">
        <v>2269</v>
      </c>
      <c r="M3277" t="s">
        <v>3341</v>
      </c>
      <c r="N3277" t="s">
        <v>2281</v>
      </c>
      <c r="O3277" t="s">
        <v>2475</v>
      </c>
      <c r="P3277" s="196">
        <v>10000</v>
      </c>
      <c r="S3277" t="s">
        <v>3342</v>
      </c>
      <c r="T3277" t="s">
        <v>3557</v>
      </c>
      <c r="U3277" s="198">
        <v>3.8050000000000002</v>
      </c>
      <c r="V3277" t="s">
        <v>3524</v>
      </c>
      <c r="W3277" t="s">
        <v>2853</v>
      </c>
      <c r="X3277" t="s">
        <v>2282</v>
      </c>
      <c r="Y3277" t="s">
        <v>3575</v>
      </c>
      <c r="Z3277" t="s">
        <v>2995</v>
      </c>
      <c r="AA3277" t="s">
        <v>1001</v>
      </c>
      <c r="AB3277" s="195">
        <v>37073.875</v>
      </c>
      <c r="AC3277" s="195">
        <v>37103.875</v>
      </c>
    </row>
    <row r="3278" spans="1:29" x14ac:dyDescent="0.25">
      <c r="A3278" s="43" t="str">
        <f t="shared" si="256"/>
        <v>US Natural Gas Physical</v>
      </c>
      <c r="B3278" s="43" t="str">
        <f t="shared" si="257"/>
        <v>US</v>
      </c>
      <c r="C3278" s="43" t="str">
        <f t="shared" si="258"/>
        <v>Natural Gas</v>
      </c>
      <c r="D3278" s="43" t="str">
        <f t="shared" si="259"/>
        <v>Physical</v>
      </c>
      <c r="E3278" s="43">
        <f>IF(VLOOKUP(S3278,'DD-Lookup'!$J$6:$L$50,3,FALSE)="Monthly",(YEAR(AC3278)-YEAR(AB3278))*12+MONTH(AC3278)-MONTH(AB3278)+1,(AC3278-AB3278+1))</f>
        <v>1</v>
      </c>
      <c r="F3278" s="210">
        <f t="shared" si="260"/>
        <v>10000</v>
      </c>
      <c r="G3278" s="199">
        <v>1355707</v>
      </c>
      <c r="H3278" s="195">
        <v>37049.392314814802</v>
      </c>
      <c r="I3278" t="s">
        <v>2418</v>
      </c>
      <c r="M3278" t="s">
        <v>3341</v>
      </c>
      <c r="N3278" t="s">
        <v>3747</v>
      </c>
      <c r="O3278" t="s">
        <v>394</v>
      </c>
      <c r="P3278" s="196">
        <v>10000</v>
      </c>
      <c r="S3278" t="s">
        <v>3342</v>
      </c>
      <c r="T3278" t="s">
        <v>3557</v>
      </c>
      <c r="U3278" s="198">
        <v>3.665</v>
      </c>
      <c r="V3278" t="s">
        <v>3735</v>
      </c>
      <c r="W3278" t="s">
        <v>2498</v>
      </c>
      <c r="X3278" t="s">
        <v>2499</v>
      </c>
      <c r="Y3278" t="s">
        <v>2469</v>
      </c>
      <c r="Z3278" t="s">
        <v>2995</v>
      </c>
      <c r="AA3278">
        <v>837811</v>
      </c>
      <c r="AB3278" s="195">
        <v>37050.875011574099</v>
      </c>
      <c r="AC3278" s="195">
        <v>37050.875011574099</v>
      </c>
    </row>
    <row r="3279" spans="1:29" x14ac:dyDescent="0.25">
      <c r="A3279" s="43" t="str">
        <f t="shared" si="256"/>
        <v>US Power Physical</v>
      </c>
      <c r="B3279" s="43" t="str">
        <f t="shared" si="257"/>
        <v>US</v>
      </c>
      <c r="C3279" s="43" t="str">
        <f t="shared" si="258"/>
        <v>Power</v>
      </c>
      <c r="D3279" s="43" t="str">
        <f t="shared" si="259"/>
        <v>Physical</v>
      </c>
      <c r="E3279" s="43">
        <f>IF(VLOOKUP(S3279,'DD-Lookup'!$J$6:$L$50,3,FALSE)="Monthly",(YEAR(AC3279)-YEAR(AB3279))*12+MONTH(AC3279)-MONTH(AB3279)+1,(AC3279-AB3279+1))</f>
        <v>365</v>
      </c>
      <c r="F3279" s="210">
        <f t="shared" si="260"/>
        <v>18250</v>
      </c>
      <c r="G3279" s="199">
        <v>1355708</v>
      </c>
      <c r="H3279" s="195">
        <v>37049.392326388901</v>
      </c>
      <c r="I3279" t="s">
        <v>3360</v>
      </c>
      <c r="M3279" t="s">
        <v>2766</v>
      </c>
      <c r="N3279" t="s">
        <v>3361</v>
      </c>
      <c r="O3279" t="s">
        <v>1002</v>
      </c>
      <c r="P3279" s="196">
        <v>50</v>
      </c>
      <c r="S3279" t="s">
        <v>3340</v>
      </c>
      <c r="T3279" t="s">
        <v>3557</v>
      </c>
      <c r="U3279" s="198">
        <v>45.8</v>
      </c>
      <c r="V3279" t="s">
        <v>1003</v>
      </c>
      <c r="W3279" t="s">
        <v>2268</v>
      </c>
      <c r="X3279" t="s">
        <v>3383</v>
      </c>
      <c r="Y3279" t="s">
        <v>2662</v>
      </c>
      <c r="Z3279" t="s">
        <v>2990</v>
      </c>
      <c r="AA3279">
        <v>636978.1</v>
      </c>
      <c r="AB3279" s="195">
        <v>37622.715972222199</v>
      </c>
      <c r="AC3279" s="195">
        <v>37986.715972222199</v>
      </c>
    </row>
    <row r="3280" spans="1:29" x14ac:dyDescent="0.25">
      <c r="A3280" s="43" t="str">
        <f t="shared" si="256"/>
        <v>US Natural Gas Physical</v>
      </c>
      <c r="B3280" s="43" t="str">
        <f t="shared" si="257"/>
        <v>US</v>
      </c>
      <c r="C3280" s="43" t="str">
        <f t="shared" si="258"/>
        <v>Natural Gas</v>
      </c>
      <c r="D3280" s="43" t="str">
        <f t="shared" si="259"/>
        <v>Physical</v>
      </c>
      <c r="E3280" s="43">
        <f>IF(VLOOKUP(S3280,'DD-Lookup'!$J$6:$L$50,3,FALSE)="Monthly",(YEAR(AC3280)-YEAR(AB3280))*12+MONTH(AC3280)-MONTH(AB3280)+1,(AC3280-AB3280+1))</f>
        <v>1</v>
      </c>
      <c r="F3280" s="210">
        <f t="shared" si="260"/>
        <v>10000</v>
      </c>
      <c r="G3280" s="199">
        <v>1355709</v>
      </c>
      <c r="H3280" s="195">
        <v>37049.392349537004</v>
      </c>
      <c r="I3280" t="s">
        <v>3443</v>
      </c>
      <c r="M3280" t="s">
        <v>3341</v>
      </c>
      <c r="N3280" t="s">
        <v>3747</v>
      </c>
      <c r="O3280" t="s">
        <v>2741</v>
      </c>
      <c r="Q3280" s="196">
        <v>10000</v>
      </c>
      <c r="S3280" t="s">
        <v>3342</v>
      </c>
      <c r="T3280" t="s">
        <v>3557</v>
      </c>
      <c r="U3280" s="198">
        <v>4.0049999999999999</v>
      </c>
      <c r="V3280" t="s">
        <v>3080</v>
      </c>
      <c r="W3280" t="s">
        <v>3138</v>
      </c>
      <c r="X3280" t="s">
        <v>3081</v>
      </c>
      <c r="Y3280" t="s">
        <v>2469</v>
      </c>
      <c r="Z3280" t="s">
        <v>2995</v>
      </c>
      <c r="AA3280">
        <v>837812</v>
      </c>
      <c r="AB3280" s="195">
        <v>37050.875011574099</v>
      </c>
      <c r="AC3280" s="195">
        <v>37050.875011574099</v>
      </c>
    </row>
    <row r="3281" spans="1:29" x14ac:dyDescent="0.25">
      <c r="A3281" s="43" t="str">
        <f t="shared" si="256"/>
        <v>US Natural Gas Physical</v>
      </c>
      <c r="B3281" s="43" t="str">
        <f t="shared" si="257"/>
        <v>US</v>
      </c>
      <c r="C3281" s="43" t="str">
        <f t="shared" si="258"/>
        <v>Natural Gas</v>
      </c>
      <c r="D3281" s="43" t="str">
        <f t="shared" si="259"/>
        <v>Physical</v>
      </c>
      <c r="E3281" s="43">
        <f>IF(VLOOKUP(S3281,'DD-Lookup'!$J$6:$L$50,3,FALSE)="Monthly",(YEAR(AC3281)-YEAR(AB3281))*12+MONTH(AC3281)-MONTH(AB3281)+1,(AC3281-AB3281+1))</f>
        <v>1</v>
      </c>
      <c r="F3281" s="210">
        <f t="shared" si="260"/>
        <v>9682</v>
      </c>
      <c r="G3281" s="199">
        <v>1355711</v>
      </c>
      <c r="H3281" s="195">
        <v>37049.392384259299</v>
      </c>
      <c r="I3281" t="s">
        <v>2179</v>
      </c>
      <c r="M3281" t="s">
        <v>3341</v>
      </c>
      <c r="N3281" t="s">
        <v>3747</v>
      </c>
      <c r="O3281" t="s">
        <v>442</v>
      </c>
      <c r="P3281" s="196">
        <v>9682</v>
      </c>
      <c r="S3281" t="s">
        <v>3342</v>
      </c>
      <c r="T3281" t="s">
        <v>3557</v>
      </c>
      <c r="U3281" s="198">
        <v>3.81</v>
      </c>
      <c r="V3281" t="s">
        <v>2180</v>
      </c>
      <c r="W3281" t="s">
        <v>2509</v>
      </c>
      <c r="X3281" t="s">
        <v>2510</v>
      </c>
      <c r="Y3281" t="s">
        <v>2469</v>
      </c>
      <c r="Z3281" t="s">
        <v>2995</v>
      </c>
      <c r="AA3281">
        <v>837815</v>
      </c>
      <c r="AB3281" s="195">
        <v>37050.875011574099</v>
      </c>
      <c r="AC3281" s="195">
        <v>37050.875011574099</v>
      </c>
    </row>
    <row r="3282" spans="1:29" x14ac:dyDescent="0.25">
      <c r="A3282" s="43" t="str">
        <f t="shared" si="256"/>
        <v>US Natural Gas Physical</v>
      </c>
      <c r="B3282" s="43" t="str">
        <f t="shared" si="257"/>
        <v>US</v>
      </c>
      <c r="C3282" s="43" t="str">
        <f t="shared" si="258"/>
        <v>Natural Gas</v>
      </c>
      <c r="D3282" s="43" t="str">
        <f t="shared" si="259"/>
        <v>Physical</v>
      </c>
      <c r="E3282" s="43">
        <f>IF(VLOOKUP(S3282,'DD-Lookup'!$J$6:$L$50,3,FALSE)="Monthly",(YEAR(AC3282)-YEAR(AB3282))*12+MONTH(AC3282)-MONTH(AB3282)+1,(AC3282-AB3282+1))</f>
        <v>1</v>
      </c>
      <c r="F3282" s="210">
        <f t="shared" si="260"/>
        <v>1210</v>
      </c>
      <c r="G3282" s="199">
        <v>1355710</v>
      </c>
      <c r="H3282" s="195">
        <v>37049.392384259299</v>
      </c>
      <c r="I3282" t="s">
        <v>3360</v>
      </c>
      <c r="M3282" t="s">
        <v>3341</v>
      </c>
      <c r="N3282" t="s">
        <v>3747</v>
      </c>
      <c r="O3282" t="s">
        <v>491</v>
      </c>
      <c r="Q3282" s="196">
        <v>1210</v>
      </c>
      <c r="S3282" t="s">
        <v>3342</v>
      </c>
      <c r="T3282" t="s">
        <v>3557</v>
      </c>
      <c r="U3282" s="198">
        <v>3.6025</v>
      </c>
      <c r="V3282" t="s">
        <v>2444</v>
      </c>
      <c r="W3282" t="s">
        <v>2498</v>
      </c>
      <c r="X3282" t="s">
        <v>2499</v>
      </c>
      <c r="Y3282" t="s">
        <v>2469</v>
      </c>
      <c r="Z3282" t="s">
        <v>2995</v>
      </c>
      <c r="AA3282">
        <v>837814</v>
      </c>
      <c r="AB3282" s="195">
        <v>37050.875011574099</v>
      </c>
      <c r="AC3282" s="195">
        <v>37050.875011574099</v>
      </c>
    </row>
    <row r="3283" spans="1:29" x14ac:dyDescent="0.25">
      <c r="A3283" s="43" t="str">
        <f t="shared" si="256"/>
        <v>US Natural Gas Physical</v>
      </c>
      <c r="B3283" s="43" t="str">
        <f t="shared" si="257"/>
        <v>US</v>
      </c>
      <c r="C3283" s="43" t="str">
        <f t="shared" si="258"/>
        <v>Natural Gas</v>
      </c>
      <c r="D3283" s="43" t="str">
        <f t="shared" si="259"/>
        <v>Physical</v>
      </c>
      <c r="E3283" s="43">
        <f>IF(VLOOKUP(S3283,'DD-Lookup'!$J$6:$L$50,3,FALSE)="Monthly",(YEAR(AC3283)-YEAR(AB3283))*12+MONTH(AC3283)-MONTH(AB3283)+1,(AC3283-AB3283+1))</f>
        <v>1</v>
      </c>
      <c r="F3283" s="210">
        <f t="shared" si="260"/>
        <v>7600</v>
      </c>
      <c r="G3283" s="199">
        <v>1355712</v>
      </c>
      <c r="H3283" s="195">
        <v>37049.392384259299</v>
      </c>
      <c r="I3283" t="s">
        <v>2288</v>
      </c>
      <c r="M3283" t="s">
        <v>3341</v>
      </c>
      <c r="N3283" t="s">
        <v>3747</v>
      </c>
      <c r="O3283" t="s">
        <v>392</v>
      </c>
      <c r="Q3283" s="196">
        <v>7600</v>
      </c>
      <c r="S3283" t="s">
        <v>3342</v>
      </c>
      <c r="T3283" t="s">
        <v>3557</v>
      </c>
      <c r="U3283" s="198">
        <v>3.6025</v>
      </c>
      <c r="V3283" t="s">
        <v>3390</v>
      </c>
      <c r="W3283" t="s">
        <v>2498</v>
      </c>
      <c r="X3283" t="s">
        <v>2499</v>
      </c>
      <c r="Y3283" t="s">
        <v>2469</v>
      </c>
      <c r="Z3283" t="s">
        <v>2995</v>
      </c>
      <c r="AA3283">
        <v>837813</v>
      </c>
      <c r="AB3283" s="195">
        <v>37050.875011574099</v>
      </c>
      <c r="AC3283" s="195">
        <v>37050.875011574099</v>
      </c>
    </row>
    <row r="3284" spans="1:29" x14ac:dyDescent="0.25">
      <c r="A3284" s="43" t="str">
        <f t="shared" si="256"/>
        <v xml:space="preserve"> Metals Financial</v>
      </c>
      <c r="B3284" s="43" t="str">
        <f t="shared" si="257"/>
        <v/>
      </c>
      <c r="C3284" s="43" t="str">
        <f t="shared" si="258"/>
        <v>Metals</v>
      </c>
      <c r="D3284" s="43" t="str">
        <f t="shared" si="259"/>
        <v>Financial</v>
      </c>
      <c r="E3284" s="43">
        <f>IF(VLOOKUP(S3284,'DD-Lookup'!$J$6:$L$50,3,FALSE)="Monthly",(YEAR(AC3284)-YEAR(AB3284))*12+MONTH(AC3284)-MONTH(AB3284)+1,(AC3284-AB3284+1))</f>
        <v>1</v>
      </c>
      <c r="F3284" s="210">
        <f t="shared" si="260"/>
        <v>20</v>
      </c>
      <c r="G3284" s="199">
        <v>1355714</v>
      </c>
      <c r="H3284" s="195">
        <v>37049.392407407402</v>
      </c>
      <c r="I3284" t="s">
        <v>3570</v>
      </c>
      <c r="M3284" t="s">
        <v>3346</v>
      </c>
      <c r="N3284" t="s">
        <v>3584</v>
      </c>
      <c r="O3284" t="s">
        <v>3585</v>
      </c>
      <c r="P3284" s="196">
        <v>20</v>
      </c>
      <c r="S3284" t="s">
        <v>3556</v>
      </c>
      <c r="T3284" t="s">
        <v>3557</v>
      </c>
      <c r="U3284" s="198">
        <v>462</v>
      </c>
      <c r="V3284" t="s">
        <v>3525</v>
      </c>
      <c r="W3284" t="s">
        <v>3574</v>
      </c>
      <c r="X3284" t="s">
        <v>3559</v>
      </c>
      <c r="Y3284" t="s">
        <v>3560</v>
      </c>
      <c r="Z3284" t="s">
        <v>3561</v>
      </c>
      <c r="AA3284">
        <v>2173803</v>
      </c>
    </row>
    <row r="3285" spans="1:29" x14ac:dyDescent="0.25">
      <c r="A3285" s="43" t="str">
        <f t="shared" si="256"/>
        <v>US Natural Gas Physical</v>
      </c>
      <c r="B3285" s="43" t="str">
        <f t="shared" si="257"/>
        <v>US</v>
      </c>
      <c r="C3285" s="43" t="str">
        <f t="shared" si="258"/>
        <v>Natural Gas</v>
      </c>
      <c r="D3285" s="43" t="str">
        <f t="shared" si="259"/>
        <v>Physical</v>
      </c>
      <c r="E3285" s="43">
        <f>IF(VLOOKUP(S3285,'DD-Lookup'!$J$6:$L$50,3,FALSE)="Monthly",(YEAR(AC3285)-YEAR(AB3285))*12+MONTH(AC3285)-MONTH(AB3285)+1,(AC3285-AB3285+1))</f>
        <v>1</v>
      </c>
      <c r="F3285" s="210">
        <f t="shared" si="260"/>
        <v>5000</v>
      </c>
      <c r="G3285" s="199">
        <v>1355713</v>
      </c>
      <c r="H3285" s="195">
        <v>37049.392407407402</v>
      </c>
      <c r="I3285" t="s">
        <v>2470</v>
      </c>
      <c r="M3285" t="s">
        <v>3341</v>
      </c>
      <c r="N3285" t="s">
        <v>3747</v>
      </c>
      <c r="O3285" t="s">
        <v>399</v>
      </c>
      <c r="P3285" s="196">
        <v>5000</v>
      </c>
      <c r="S3285" t="s">
        <v>3342</v>
      </c>
      <c r="T3285" t="s">
        <v>3557</v>
      </c>
      <c r="U3285" s="198">
        <v>3.5225</v>
      </c>
      <c r="V3285" t="s">
        <v>1721</v>
      </c>
      <c r="W3285" t="s">
        <v>2347</v>
      </c>
      <c r="X3285" t="s">
        <v>2484</v>
      </c>
      <c r="Y3285" t="s">
        <v>2469</v>
      </c>
      <c r="Z3285" t="s">
        <v>2995</v>
      </c>
      <c r="AA3285">
        <v>837816</v>
      </c>
      <c r="AB3285" s="195">
        <v>37050.875011574099</v>
      </c>
      <c r="AC3285" s="195">
        <v>37050.875011574099</v>
      </c>
    </row>
    <row r="3286" spans="1:29" x14ac:dyDescent="0.25">
      <c r="A3286" s="43" t="str">
        <f t="shared" si="256"/>
        <v>US Natural Gas Physical</v>
      </c>
      <c r="B3286" s="43" t="str">
        <f t="shared" si="257"/>
        <v>US</v>
      </c>
      <c r="C3286" s="43" t="str">
        <f t="shared" si="258"/>
        <v>Natural Gas</v>
      </c>
      <c r="D3286" s="43" t="str">
        <f t="shared" si="259"/>
        <v>Physical</v>
      </c>
      <c r="E3286" s="43">
        <f>IF(VLOOKUP(S3286,'DD-Lookup'!$J$6:$L$50,3,FALSE)="Monthly",(YEAR(AC3286)-YEAR(AB3286))*12+MONTH(AC3286)-MONTH(AB3286)+1,(AC3286-AB3286+1))</f>
        <v>1</v>
      </c>
      <c r="F3286" s="210">
        <f t="shared" si="260"/>
        <v>10000</v>
      </c>
      <c r="G3286" s="199">
        <v>1355715</v>
      </c>
      <c r="H3286" s="195">
        <v>37049.392442129603</v>
      </c>
      <c r="I3286" t="s">
        <v>2284</v>
      </c>
      <c r="M3286" t="s">
        <v>3341</v>
      </c>
      <c r="N3286" t="s">
        <v>3747</v>
      </c>
      <c r="O3286" t="s">
        <v>393</v>
      </c>
      <c r="Q3286" s="196">
        <v>10000</v>
      </c>
      <c r="S3286" t="s">
        <v>3342</v>
      </c>
      <c r="T3286" t="s">
        <v>3557</v>
      </c>
      <c r="U3286" s="198">
        <v>3.48</v>
      </c>
      <c r="V3286" t="s">
        <v>3471</v>
      </c>
      <c r="W3286" t="s">
        <v>2347</v>
      </c>
      <c r="X3286" t="s">
        <v>2484</v>
      </c>
      <c r="Y3286" t="s">
        <v>2469</v>
      </c>
      <c r="Z3286" t="s">
        <v>2995</v>
      </c>
      <c r="AA3286">
        <v>837817</v>
      </c>
      <c r="AB3286" s="195">
        <v>37050.875011574099</v>
      </c>
      <c r="AC3286" s="195">
        <v>37050.875011574099</v>
      </c>
    </row>
    <row r="3287" spans="1:29" x14ac:dyDescent="0.25">
      <c r="A3287" s="43" t="str">
        <f t="shared" si="256"/>
        <v>US Natural Gas Physical</v>
      </c>
      <c r="B3287" s="43" t="str">
        <f t="shared" si="257"/>
        <v>US</v>
      </c>
      <c r="C3287" s="43" t="str">
        <f t="shared" si="258"/>
        <v>Natural Gas</v>
      </c>
      <c r="D3287" s="43" t="str">
        <f t="shared" si="259"/>
        <v>Physical</v>
      </c>
      <c r="E3287" s="43">
        <f>IF(VLOOKUP(S3287,'DD-Lookup'!$J$6:$L$50,3,FALSE)="Monthly",(YEAR(AC3287)-YEAR(AB3287))*12+MONTH(AC3287)-MONTH(AB3287)+1,(AC3287-AB3287+1))</f>
        <v>1</v>
      </c>
      <c r="F3287" s="210">
        <f t="shared" si="260"/>
        <v>5000</v>
      </c>
      <c r="G3287" s="199">
        <v>1355716</v>
      </c>
      <c r="H3287" s="195">
        <v>37049.392453703702</v>
      </c>
      <c r="I3287" t="s">
        <v>2504</v>
      </c>
      <c r="M3287" t="s">
        <v>3341</v>
      </c>
      <c r="N3287" t="s">
        <v>3747</v>
      </c>
      <c r="O3287" t="s">
        <v>1633</v>
      </c>
      <c r="Q3287" s="196">
        <v>5000</v>
      </c>
      <c r="S3287" t="s">
        <v>3342</v>
      </c>
      <c r="T3287" t="s">
        <v>3557</v>
      </c>
      <c r="U3287" s="198">
        <v>3.56</v>
      </c>
      <c r="V3287" t="s">
        <v>3508</v>
      </c>
      <c r="W3287" t="s">
        <v>2181</v>
      </c>
      <c r="X3287" t="s">
        <v>3093</v>
      </c>
      <c r="Y3287" t="s">
        <v>2469</v>
      </c>
      <c r="Z3287" t="s">
        <v>2995</v>
      </c>
      <c r="AA3287">
        <v>837818</v>
      </c>
      <c r="AB3287" s="195">
        <v>37050.875011574099</v>
      </c>
      <c r="AC3287" s="195">
        <v>37050.875011574099</v>
      </c>
    </row>
    <row r="3288" spans="1:29" x14ac:dyDescent="0.25">
      <c r="A3288" s="43" t="str">
        <f t="shared" si="256"/>
        <v>US Natural Gas Physical</v>
      </c>
      <c r="B3288" s="43" t="str">
        <f t="shared" si="257"/>
        <v>US</v>
      </c>
      <c r="C3288" s="43" t="str">
        <f t="shared" si="258"/>
        <v>Natural Gas</v>
      </c>
      <c r="D3288" s="43" t="str">
        <f t="shared" si="259"/>
        <v>Physical</v>
      </c>
      <c r="E3288" s="43">
        <f>IF(VLOOKUP(S3288,'DD-Lookup'!$J$6:$L$50,3,FALSE)="Monthly",(YEAR(AC3288)-YEAR(AB3288))*12+MONTH(AC3288)-MONTH(AB3288)+1,(AC3288-AB3288+1))</f>
        <v>1</v>
      </c>
      <c r="F3288" s="210">
        <f t="shared" si="260"/>
        <v>10000</v>
      </c>
      <c r="G3288" s="199">
        <v>1355717</v>
      </c>
      <c r="H3288" s="195">
        <v>37049.392465277801</v>
      </c>
      <c r="I3288" t="s">
        <v>2179</v>
      </c>
      <c r="M3288" t="s">
        <v>3341</v>
      </c>
      <c r="N3288" t="s">
        <v>3747</v>
      </c>
      <c r="O3288" t="s">
        <v>464</v>
      </c>
      <c r="P3288" s="196">
        <v>10000</v>
      </c>
      <c r="S3288" t="s">
        <v>3342</v>
      </c>
      <c r="T3288" t="s">
        <v>3557</v>
      </c>
      <c r="U3288" s="198">
        <v>3.8050000000000002</v>
      </c>
      <c r="V3288" t="s">
        <v>2180</v>
      </c>
      <c r="W3288" t="s">
        <v>2509</v>
      </c>
      <c r="X3288" t="s">
        <v>2510</v>
      </c>
      <c r="Y3288" t="s">
        <v>2469</v>
      </c>
      <c r="Z3288" t="s">
        <v>2995</v>
      </c>
      <c r="AA3288">
        <v>837819</v>
      </c>
      <c r="AB3288" s="195">
        <v>37050.875011574099</v>
      </c>
      <c r="AC3288" s="195">
        <v>37050.875011574099</v>
      </c>
    </row>
    <row r="3289" spans="1:29" x14ac:dyDescent="0.25">
      <c r="A3289" s="43" t="str">
        <f t="shared" si="256"/>
        <v>US Natural Gas Physical</v>
      </c>
      <c r="B3289" s="43" t="str">
        <f t="shared" si="257"/>
        <v>US</v>
      </c>
      <c r="C3289" s="43" t="str">
        <f t="shared" si="258"/>
        <v>Natural Gas</v>
      </c>
      <c r="D3289" s="43" t="str">
        <f t="shared" si="259"/>
        <v>Physical</v>
      </c>
      <c r="E3289" s="43">
        <f>IF(VLOOKUP(S3289,'DD-Lookup'!$J$6:$L$50,3,FALSE)="Monthly",(YEAR(AC3289)-YEAR(AB3289))*12+MONTH(AC3289)-MONTH(AB3289)+1,(AC3289-AB3289+1))</f>
        <v>1</v>
      </c>
      <c r="F3289" s="210">
        <f t="shared" si="260"/>
        <v>25000</v>
      </c>
      <c r="G3289" s="199">
        <v>1355718</v>
      </c>
      <c r="H3289" s="195">
        <v>37049.392476851899</v>
      </c>
      <c r="I3289" t="s">
        <v>2254</v>
      </c>
      <c r="M3289" t="s">
        <v>3341</v>
      </c>
      <c r="N3289" t="s">
        <v>3747</v>
      </c>
      <c r="O3289" t="s">
        <v>379</v>
      </c>
      <c r="Q3289" s="196">
        <v>25000</v>
      </c>
      <c r="S3289" t="s">
        <v>3342</v>
      </c>
      <c r="T3289" t="s">
        <v>3557</v>
      </c>
      <c r="U3289" s="198">
        <v>3.74</v>
      </c>
      <c r="V3289" t="s">
        <v>2489</v>
      </c>
      <c r="W3289" t="s">
        <v>2467</v>
      </c>
      <c r="X3289" t="s">
        <v>2468</v>
      </c>
      <c r="Y3289" t="s">
        <v>2469</v>
      </c>
      <c r="Z3289" t="s">
        <v>2995</v>
      </c>
      <c r="AA3289">
        <v>837820</v>
      </c>
      <c r="AB3289" s="195">
        <v>37050.875011574099</v>
      </c>
      <c r="AC3289" s="195">
        <v>37050.875011574099</v>
      </c>
    </row>
    <row r="3290" spans="1:29" x14ac:dyDescent="0.25">
      <c r="A3290" s="43" t="str">
        <f t="shared" si="256"/>
        <v>US Natural Gas Financial</v>
      </c>
      <c r="B3290" s="43" t="str">
        <f t="shared" si="257"/>
        <v>US</v>
      </c>
      <c r="C3290" s="43" t="str">
        <f t="shared" si="258"/>
        <v>Natural Gas</v>
      </c>
      <c r="D3290" s="43" t="str">
        <f t="shared" si="259"/>
        <v>Financial</v>
      </c>
      <c r="E3290" s="43">
        <f>IF(VLOOKUP(S3290,'DD-Lookup'!$J$6:$L$50,3,FALSE)="Monthly",(YEAR(AC3290)-YEAR(AB3290))*12+MONTH(AC3290)-MONTH(AB3290)+1,(AC3290-AB3290+1))</f>
        <v>31</v>
      </c>
      <c r="F3290" s="210">
        <f t="shared" si="260"/>
        <v>155000</v>
      </c>
      <c r="G3290" s="199">
        <v>1355720</v>
      </c>
      <c r="H3290" s="195">
        <v>37049.392488425903</v>
      </c>
      <c r="I3290" t="s">
        <v>2273</v>
      </c>
      <c r="M3290" t="s">
        <v>3341</v>
      </c>
      <c r="N3290" t="s">
        <v>2476</v>
      </c>
      <c r="O3290" t="s">
        <v>3221</v>
      </c>
      <c r="P3290" s="196">
        <v>5000</v>
      </c>
      <c r="S3290" t="s">
        <v>3342</v>
      </c>
      <c r="T3290" t="s">
        <v>3557</v>
      </c>
      <c r="U3290" s="198">
        <v>-0.86</v>
      </c>
      <c r="V3290" t="s">
        <v>2574</v>
      </c>
      <c r="W3290" t="s">
        <v>2427</v>
      </c>
      <c r="X3290" t="s">
        <v>2428</v>
      </c>
      <c r="Y3290" t="s">
        <v>3575</v>
      </c>
      <c r="Z3290" t="s">
        <v>2995</v>
      </c>
      <c r="AA3290" t="s">
        <v>1004</v>
      </c>
      <c r="AB3290" s="195">
        <v>37073.875011574099</v>
      </c>
      <c r="AC3290" s="195">
        <v>37103.875011574099</v>
      </c>
    </row>
    <row r="3291" spans="1:29" x14ac:dyDescent="0.25">
      <c r="A3291" s="43" t="str">
        <f t="shared" si="256"/>
        <v>US Natural Gas Financial</v>
      </c>
      <c r="B3291" s="43" t="str">
        <f t="shared" si="257"/>
        <v>US</v>
      </c>
      <c r="C3291" s="43" t="str">
        <f t="shared" si="258"/>
        <v>Natural Gas</v>
      </c>
      <c r="D3291" s="43" t="str">
        <f t="shared" si="259"/>
        <v>Financial</v>
      </c>
      <c r="E3291" s="43">
        <f>IF(VLOOKUP(S3291,'DD-Lookup'!$J$6:$L$50,3,FALSE)="Monthly",(YEAR(AC3291)-YEAR(AB3291))*12+MONTH(AC3291)-MONTH(AB3291)+1,(AC3291-AB3291+1))</f>
        <v>123</v>
      </c>
      <c r="F3291" s="210">
        <f t="shared" si="260"/>
        <v>615000</v>
      </c>
      <c r="G3291" s="199">
        <v>1355721</v>
      </c>
      <c r="H3291" s="195">
        <v>37049.392500000002</v>
      </c>
      <c r="I3291" t="s">
        <v>2414</v>
      </c>
      <c r="M3291" t="s">
        <v>3341</v>
      </c>
      <c r="N3291" t="s">
        <v>2281</v>
      </c>
      <c r="O3291" t="s">
        <v>3139</v>
      </c>
      <c r="Q3291" s="196">
        <v>5000</v>
      </c>
      <c r="S3291" t="s">
        <v>3342</v>
      </c>
      <c r="T3291" t="s">
        <v>3557</v>
      </c>
      <c r="U3291" s="198">
        <v>3.91</v>
      </c>
      <c r="V3291" t="s">
        <v>3900</v>
      </c>
      <c r="W3291" t="s">
        <v>2853</v>
      </c>
      <c r="X3291" t="s">
        <v>2282</v>
      </c>
      <c r="Y3291" t="s">
        <v>3575</v>
      </c>
      <c r="Z3291" t="s">
        <v>2995</v>
      </c>
      <c r="AA3291" t="s">
        <v>1005</v>
      </c>
      <c r="AB3291" s="195">
        <v>37073</v>
      </c>
      <c r="AC3291" s="195">
        <v>37195</v>
      </c>
    </row>
    <row r="3292" spans="1:29" x14ac:dyDescent="0.25">
      <c r="A3292" s="43" t="str">
        <f t="shared" si="256"/>
        <v>US Natural Gas Physical</v>
      </c>
      <c r="B3292" s="43" t="str">
        <f t="shared" si="257"/>
        <v>US</v>
      </c>
      <c r="C3292" s="43" t="str">
        <f t="shared" si="258"/>
        <v>Natural Gas</v>
      </c>
      <c r="D3292" s="43" t="str">
        <f t="shared" si="259"/>
        <v>Physical</v>
      </c>
      <c r="E3292" s="43">
        <f>IF(VLOOKUP(S3292,'DD-Lookup'!$J$6:$L$50,3,FALSE)="Monthly",(YEAR(AC3292)-YEAR(AB3292))*12+MONTH(AC3292)-MONTH(AB3292)+1,(AC3292-AB3292+1))</f>
        <v>1</v>
      </c>
      <c r="F3292" s="210">
        <f t="shared" si="260"/>
        <v>5000</v>
      </c>
      <c r="G3292" s="199">
        <v>1355722</v>
      </c>
      <c r="H3292" s="195">
        <v>37049.392500000002</v>
      </c>
      <c r="I3292" t="s">
        <v>3375</v>
      </c>
      <c r="M3292" t="s">
        <v>3341</v>
      </c>
      <c r="N3292" t="s">
        <v>3747</v>
      </c>
      <c r="O3292" t="s">
        <v>475</v>
      </c>
      <c r="Q3292" s="196">
        <v>5000</v>
      </c>
      <c r="S3292" t="s">
        <v>3342</v>
      </c>
      <c r="T3292" t="s">
        <v>3557</v>
      </c>
      <c r="U3292" s="198">
        <v>5.45</v>
      </c>
      <c r="V3292" t="s">
        <v>2167</v>
      </c>
      <c r="W3292" t="s">
        <v>454</v>
      </c>
      <c r="X3292" t="s">
        <v>3092</v>
      </c>
      <c r="Y3292" t="s">
        <v>2469</v>
      </c>
      <c r="Z3292" t="s">
        <v>2995</v>
      </c>
      <c r="AA3292">
        <v>837821</v>
      </c>
      <c r="AB3292" s="195">
        <v>37050.875011574099</v>
      </c>
      <c r="AC3292" s="195">
        <v>37050.875011574099</v>
      </c>
    </row>
    <row r="3293" spans="1:29" x14ac:dyDescent="0.25">
      <c r="A3293" s="43" t="str">
        <f t="shared" si="256"/>
        <v>US Natural Gas Physical</v>
      </c>
      <c r="B3293" s="43" t="str">
        <f t="shared" si="257"/>
        <v>US</v>
      </c>
      <c r="C3293" s="43" t="str">
        <f t="shared" si="258"/>
        <v>Natural Gas</v>
      </c>
      <c r="D3293" s="43" t="str">
        <f t="shared" si="259"/>
        <v>Physical</v>
      </c>
      <c r="E3293" s="43">
        <f>IF(VLOOKUP(S3293,'DD-Lookup'!$J$6:$L$50,3,FALSE)="Monthly",(YEAR(AC3293)-YEAR(AB3293))*12+MONTH(AC3293)-MONTH(AB3293)+1,(AC3293-AB3293+1))</f>
        <v>1</v>
      </c>
      <c r="F3293" s="210">
        <f t="shared" si="260"/>
        <v>25000</v>
      </c>
      <c r="G3293" s="199">
        <v>1355723</v>
      </c>
      <c r="H3293" s="195">
        <v>37049.392523148097</v>
      </c>
      <c r="I3293" t="s">
        <v>3085</v>
      </c>
      <c r="M3293" t="s">
        <v>3341</v>
      </c>
      <c r="N3293" t="s">
        <v>3747</v>
      </c>
      <c r="O3293" t="s">
        <v>2722</v>
      </c>
      <c r="Q3293" s="196">
        <v>25000</v>
      </c>
      <c r="S3293" t="s">
        <v>3342</v>
      </c>
      <c r="T3293" t="s">
        <v>3557</v>
      </c>
      <c r="U3293" s="198">
        <v>3.7250000000000001</v>
      </c>
      <c r="V3293" t="s">
        <v>2424</v>
      </c>
      <c r="W3293" t="s">
        <v>2175</v>
      </c>
      <c r="X3293" t="s">
        <v>2176</v>
      </c>
      <c r="Y3293" t="s">
        <v>2469</v>
      </c>
      <c r="Z3293" t="s">
        <v>2995</v>
      </c>
      <c r="AA3293">
        <v>837822</v>
      </c>
      <c r="AB3293" s="195">
        <v>37050.875011574099</v>
      </c>
      <c r="AC3293" s="195">
        <v>37050.875011574099</v>
      </c>
    </row>
    <row r="3294" spans="1:29" x14ac:dyDescent="0.25">
      <c r="A3294" s="43" t="str">
        <f t="shared" si="256"/>
        <v>US Natural Gas Physical</v>
      </c>
      <c r="B3294" s="43" t="str">
        <f t="shared" si="257"/>
        <v>US</v>
      </c>
      <c r="C3294" s="43" t="str">
        <f t="shared" si="258"/>
        <v>Natural Gas</v>
      </c>
      <c r="D3294" s="43" t="str">
        <f t="shared" si="259"/>
        <v>Physical</v>
      </c>
      <c r="E3294" s="43">
        <f>IF(VLOOKUP(S3294,'DD-Lookup'!$J$6:$L$50,3,FALSE)="Monthly",(YEAR(AC3294)-YEAR(AB3294))*12+MONTH(AC3294)-MONTH(AB3294)+1,(AC3294-AB3294+1))</f>
        <v>1</v>
      </c>
      <c r="F3294" s="210">
        <f t="shared" si="260"/>
        <v>5000</v>
      </c>
      <c r="G3294" s="199">
        <v>1355724</v>
      </c>
      <c r="H3294" s="195">
        <v>37049.392546296302</v>
      </c>
      <c r="I3294" t="s">
        <v>3316</v>
      </c>
      <c r="M3294" t="s">
        <v>3341</v>
      </c>
      <c r="N3294" t="s">
        <v>3747</v>
      </c>
      <c r="O3294" t="s">
        <v>475</v>
      </c>
      <c r="Q3294" s="196">
        <v>5000</v>
      </c>
      <c r="S3294" t="s">
        <v>3342</v>
      </c>
      <c r="T3294" t="s">
        <v>3557</v>
      </c>
      <c r="U3294" s="198">
        <v>5.45</v>
      </c>
      <c r="V3294" t="s">
        <v>3166</v>
      </c>
      <c r="W3294" t="s">
        <v>454</v>
      </c>
      <c r="X3294" t="s">
        <v>3092</v>
      </c>
      <c r="Y3294" t="s">
        <v>2469</v>
      </c>
      <c r="Z3294" t="s">
        <v>2995</v>
      </c>
      <c r="AA3294">
        <v>837823</v>
      </c>
      <c r="AB3294" s="195">
        <v>37050.875011574099</v>
      </c>
      <c r="AC3294" s="195">
        <v>37050.875011574099</v>
      </c>
    </row>
    <row r="3295" spans="1:29" x14ac:dyDescent="0.25">
      <c r="A3295" s="43" t="str">
        <f t="shared" si="256"/>
        <v>US Natural Gas Physical</v>
      </c>
      <c r="B3295" s="43" t="str">
        <f t="shared" si="257"/>
        <v>US</v>
      </c>
      <c r="C3295" s="43" t="str">
        <f t="shared" si="258"/>
        <v>Natural Gas</v>
      </c>
      <c r="D3295" s="43" t="str">
        <f t="shared" si="259"/>
        <v>Physical</v>
      </c>
      <c r="E3295" s="43">
        <f>IF(VLOOKUP(S3295,'DD-Lookup'!$J$6:$L$50,3,FALSE)="Monthly",(YEAR(AC3295)-YEAR(AB3295))*12+MONTH(AC3295)-MONTH(AB3295)+1,(AC3295-AB3295+1))</f>
        <v>1</v>
      </c>
      <c r="F3295" s="210">
        <f t="shared" si="260"/>
        <v>1306</v>
      </c>
      <c r="G3295" s="199">
        <v>1355725</v>
      </c>
      <c r="H3295" s="195">
        <v>37049.3925578704</v>
      </c>
      <c r="I3295" t="s">
        <v>2172</v>
      </c>
      <c r="M3295" t="s">
        <v>3341</v>
      </c>
      <c r="N3295" t="s">
        <v>3747</v>
      </c>
      <c r="O3295" t="s">
        <v>476</v>
      </c>
      <c r="P3295" s="196">
        <v>1306</v>
      </c>
      <c r="S3295" t="s">
        <v>3342</v>
      </c>
      <c r="T3295" t="s">
        <v>3557</v>
      </c>
      <c r="U3295" s="198">
        <v>3.5</v>
      </c>
      <c r="V3295" t="s">
        <v>3923</v>
      </c>
      <c r="W3295" t="s">
        <v>3099</v>
      </c>
      <c r="X3295" t="s">
        <v>3092</v>
      </c>
      <c r="Y3295" t="s">
        <v>2469</v>
      </c>
      <c r="Z3295" t="s">
        <v>2995</v>
      </c>
      <c r="AA3295">
        <v>837825</v>
      </c>
      <c r="AB3295" s="195">
        <v>37050.875011574099</v>
      </c>
      <c r="AC3295" s="195">
        <v>37050.875011574099</v>
      </c>
    </row>
    <row r="3296" spans="1:29" x14ac:dyDescent="0.25">
      <c r="A3296" s="43" t="str">
        <f t="shared" si="256"/>
        <v>US Natural Gas Physical</v>
      </c>
      <c r="B3296" s="43" t="str">
        <f t="shared" si="257"/>
        <v>US</v>
      </c>
      <c r="C3296" s="43" t="str">
        <f t="shared" si="258"/>
        <v>Natural Gas</v>
      </c>
      <c r="D3296" s="43" t="str">
        <f t="shared" si="259"/>
        <v>Physical</v>
      </c>
      <c r="E3296" s="43">
        <f>IF(VLOOKUP(S3296,'DD-Lookup'!$J$6:$L$50,3,FALSE)="Monthly",(YEAR(AC3296)-YEAR(AB3296))*12+MONTH(AC3296)-MONTH(AB3296)+1,(AC3296-AB3296+1))</f>
        <v>1</v>
      </c>
      <c r="F3296" s="210">
        <f t="shared" si="260"/>
        <v>1955</v>
      </c>
      <c r="G3296" s="199">
        <v>1355726</v>
      </c>
      <c r="H3296" s="195">
        <v>37049.3925578704</v>
      </c>
      <c r="I3296" t="s">
        <v>2488</v>
      </c>
      <c r="M3296" t="s">
        <v>3341</v>
      </c>
      <c r="N3296" t="s">
        <v>3747</v>
      </c>
      <c r="O3296" t="s">
        <v>559</v>
      </c>
      <c r="P3296" s="196">
        <v>1955</v>
      </c>
      <c r="S3296" t="s">
        <v>3342</v>
      </c>
      <c r="T3296" t="s">
        <v>3557</v>
      </c>
      <c r="U3296" s="198">
        <v>3.7124999999999999</v>
      </c>
      <c r="V3296" t="s">
        <v>2351</v>
      </c>
      <c r="W3296" t="s">
        <v>2467</v>
      </c>
      <c r="X3296" t="s">
        <v>2468</v>
      </c>
      <c r="Y3296" t="s">
        <v>2469</v>
      </c>
      <c r="Z3296" t="s">
        <v>2995</v>
      </c>
      <c r="AA3296">
        <v>837824</v>
      </c>
      <c r="AB3296" s="195">
        <v>37050.875011574099</v>
      </c>
      <c r="AC3296" s="195">
        <v>37050.875011574099</v>
      </c>
    </row>
    <row r="3297" spans="1:29" x14ac:dyDescent="0.25">
      <c r="A3297" s="43" t="str">
        <f t="shared" si="256"/>
        <v>US Power Physical</v>
      </c>
      <c r="B3297" s="43" t="str">
        <f t="shared" si="257"/>
        <v>US</v>
      </c>
      <c r="C3297" s="43" t="str">
        <f t="shared" si="258"/>
        <v>Power</v>
      </c>
      <c r="D3297" s="43" t="str">
        <f t="shared" si="259"/>
        <v>Physical</v>
      </c>
      <c r="E3297" s="43">
        <f>IF(VLOOKUP(S3297,'DD-Lookup'!$J$6:$L$50,3,FALSE)="Monthly",(YEAR(AC3297)-YEAR(AB3297))*12+MONTH(AC3297)-MONTH(AB3297)+1,(AC3297-AB3297+1))</f>
        <v>2</v>
      </c>
      <c r="F3297" s="210">
        <f t="shared" si="260"/>
        <v>20</v>
      </c>
      <c r="G3297" s="199">
        <v>1355727</v>
      </c>
      <c r="H3297" s="195">
        <v>37049.3926041667</v>
      </c>
      <c r="I3297" t="s">
        <v>3030</v>
      </c>
      <c r="M3297" t="s">
        <v>2766</v>
      </c>
      <c r="N3297" t="s">
        <v>3310</v>
      </c>
      <c r="O3297" t="s">
        <v>534</v>
      </c>
      <c r="P3297" s="196">
        <v>10</v>
      </c>
      <c r="S3297" t="s">
        <v>3340</v>
      </c>
      <c r="T3297" t="s">
        <v>3557</v>
      </c>
      <c r="U3297" s="198">
        <v>29</v>
      </c>
      <c r="V3297" t="s">
        <v>3031</v>
      </c>
      <c r="W3297" t="s">
        <v>1758</v>
      </c>
      <c r="X3297" t="s">
        <v>3312</v>
      </c>
      <c r="Y3297" t="s">
        <v>2662</v>
      </c>
      <c r="Z3297" t="s">
        <v>2990</v>
      </c>
      <c r="AA3297">
        <v>636980.1</v>
      </c>
      <c r="AB3297" s="195">
        <v>37050.875011574099</v>
      </c>
      <c r="AC3297" s="195">
        <v>37051.875011574099</v>
      </c>
    </row>
    <row r="3298" spans="1:29" x14ac:dyDescent="0.25">
      <c r="A3298" s="43" t="str">
        <f t="shared" si="256"/>
        <v>US Natural Gas Physical</v>
      </c>
      <c r="B3298" s="43" t="str">
        <f t="shared" si="257"/>
        <v>US</v>
      </c>
      <c r="C3298" s="43" t="str">
        <f t="shared" si="258"/>
        <v>Natural Gas</v>
      </c>
      <c r="D3298" s="43" t="str">
        <f t="shared" si="259"/>
        <v>Physical</v>
      </c>
      <c r="E3298" s="43">
        <f>IF(VLOOKUP(S3298,'DD-Lookup'!$J$6:$L$50,3,FALSE)="Monthly",(YEAR(AC3298)-YEAR(AB3298))*12+MONTH(AC3298)-MONTH(AB3298)+1,(AC3298-AB3298+1))</f>
        <v>1</v>
      </c>
      <c r="F3298" s="210">
        <f t="shared" si="260"/>
        <v>10000</v>
      </c>
      <c r="G3298" s="199">
        <v>1355728</v>
      </c>
      <c r="H3298" s="195">
        <v>37049.3926041667</v>
      </c>
      <c r="I3298" t="s">
        <v>2322</v>
      </c>
      <c r="M3298" t="s">
        <v>3341</v>
      </c>
      <c r="N3298" t="s">
        <v>3747</v>
      </c>
      <c r="O3298" t="s">
        <v>393</v>
      </c>
      <c r="Q3298" s="196">
        <v>10000</v>
      </c>
      <c r="S3298" t="s">
        <v>3342</v>
      </c>
      <c r="T3298" t="s">
        <v>3557</v>
      </c>
      <c r="U3298" s="198">
        <v>3.4849999999999999</v>
      </c>
      <c r="V3298" t="s">
        <v>3501</v>
      </c>
      <c r="W3298" t="s">
        <v>2347</v>
      </c>
      <c r="X3298" t="s">
        <v>2484</v>
      </c>
      <c r="Y3298" t="s">
        <v>2469</v>
      </c>
      <c r="Z3298" t="s">
        <v>2995</v>
      </c>
      <c r="AA3298">
        <v>837826</v>
      </c>
      <c r="AB3298" s="195">
        <v>37050.875011574099</v>
      </c>
      <c r="AC3298" s="195">
        <v>37050.875011574099</v>
      </c>
    </row>
    <row r="3299" spans="1:29" x14ac:dyDescent="0.25">
      <c r="A3299" s="43" t="str">
        <f t="shared" si="256"/>
        <v>US Power Physical</v>
      </c>
      <c r="B3299" s="43" t="str">
        <f t="shared" si="257"/>
        <v>US</v>
      </c>
      <c r="C3299" s="43" t="str">
        <f t="shared" si="258"/>
        <v>Power</v>
      </c>
      <c r="D3299" s="43" t="str">
        <f t="shared" si="259"/>
        <v>Physical</v>
      </c>
      <c r="E3299" s="43">
        <f>IF(VLOOKUP(S3299,'DD-Lookup'!$J$6:$L$50,3,FALSE)="Monthly",(YEAR(AC3299)-YEAR(AB3299))*12+MONTH(AC3299)-MONTH(AB3299)+1,(AC3299-AB3299+1))</f>
        <v>5</v>
      </c>
      <c r="F3299" s="210">
        <f t="shared" si="260"/>
        <v>250</v>
      </c>
      <c r="G3299" s="199">
        <v>1355730</v>
      </c>
      <c r="H3299" s="195">
        <v>37049.392627314803</v>
      </c>
      <c r="I3299" t="s">
        <v>2363</v>
      </c>
      <c r="M3299" t="s">
        <v>2766</v>
      </c>
      <c r="N3299" t="s">
        <v>3361</v>
      </c>
      <c r="O3299" t="s">
        <v>2133</v>
      </c>
      <c r="P3299" s="196">
        <v>50</v>
      </c>
      <c r="S3299" t="s">
        <v>3340</v>
      </c>
      <c r="T3299" t="s">
        <v>3557</v>
      </c>
      <c r="U3299" s="198">
        <v>55.5</v>
      </c>
      <c r="V3299" t="s">
        <v>3741</v>
      </c>
      <c r="W3299" t="s">
        <v>3825</v>
      </c>
      <c r="X3299" t="s">
        <v>3377</v>
      </c>
      <c r="Y3299" t="s">
        <v>2662</v>
      </c>
      <c r="Z3299" t="s">
        <v>2990</v>
      </c>
      <c r="AA3299">
        <v>636982.1</v>
      </c>
      <c r="AB3299" s="195">
        <v>37074.875</v>
      </c>
      <c r="AC3299" s="195">
        <v>37078.875</v>
      </c>
    </row>
    <row r="3300" spans="1:29" x14ac:dyDescent="0.25">
      <c r="A3300" s="43" t="str">
        <f t="shared" si="256"/>
        <v>US Power Physical</v>
      </c>
      <c r="B3300" s="43" t="str">
        <f t="shared" si="257"/>
        <v>US</v>
      </c>
      <c r="C3300" s="43" t="str">
        <f t="shared" si="258"/>
        <v>Power</v>
      </c>
      <c r="D3300" s="43" t="str">
        <f t="shared" si="259"/>
        <v>Physical</v>
      </c>
      <c r="E3300" s="43">
        <f>IF(VLOOKUP(S3300,'DD-Lookup'!$J$6:$L$50,3,FALSE)="Monthly",(YEAR(AC3300)-YEAR(AB3300))*12+MONTH(AC3300)-MONTH(AB3300)+1,(AC3300-AB3300+1))</f>
        <v>1</v>
      </c>
      <c r="F3300" s="210">
        <f t="shared" si="260"/>
        <v>50</v>
      </c>
      <c r="G3300" s="199">
        <v>1355729</v>
      </c>
      <c r="H3300" s="195">
        <v>37049.392627314803</v>
      </c>
      <c r="I3300" t="s">
        <v>2259</v>
      </c>
      <c r="M3300" t="s">
        <v>2766</v>
      </c>
      <c r="N3300" t="s">
        <v>3361</v>
      </c>
      <c r="O3300" t="s">
        <v>1694</v>
      </c>
      <c r="P3300" s="196">
        <v>50</v>
      </c>
      <c r="S3300" t="s">
        <v>3340</v>
      </c>
      <c r="T3300" t="s">
        <v>3557</v>
      </c>
      <c r="U3300" s="198">
        <v>39.5</v>
      </c>
      <c r="V3300" t="s">
        <v>3827</v>
      </c>
      <c r="W3300" t="s">
        <v>3296</v>
      </c>
      <c r="X3300" t="s">
        <v>3368</v>
      </c>
      <c r="Y3300" t="s">
        <v>2662</v>
      </c>
      <c r="Z3300" t="s">
        <v>2990</v>
      </c>
      <c r="AA3300">
        <v>636981.1</v>
      </c>
      <c r="AB3300" s="195">
        <v>37050.875011574099</v>
      </c>
      <c r="AC3300" s="195">
        <v>37050.875011574099</v>
      </c>
    </row>
    <row r="3301" spans="1:29" x14ac:dyDescent="0.25">
      <c r="A3301" s="43" t="str">
        <f t="shared" si="256"/>
        <v>US Natural Gas Physical</v>
      </c>
      <c r="B3301" s="43" t="str">
        <f t="shared" si="257"/>
        <v>US</v>
      </c>
      <c r="C3301" s="43" t="str">
        <f t="shared" si="258"/>
        <v>Natural Gas</v>
      </c>
      <c r="D3301" s="43" t="str">
        <f t="shared" si="259"/>
        <v>Physical</v>
      </c>
      <c r="E3301" s="43">
        <f>IF(VLOOKUP(S3301,'DD-Lookup'!$J$6:$L$50,3,FALSE)="Monthly",(YEAR(AC3301)-YEAR(AB3301))*12+MONTH(AC3301)-MONTH(AB3301)+1,(AC3301-AB3301+1))</f>
        <v>1</v>
      </c>
      <c r="F3301" s="210">
        <f t="shared" si="260"/>
        <v>10000</v>
      </c>
      <c r="G3301" s="199">
        <v>1355731</v>
      </c>
      <c r="H3301" s="195">
        <v>37049.392638888901</v>
      </c>
      <c r="I3301" t="s">
        <v>2322</v>
      </c>
      <c r="M3301" t="s">
        <v>3341</v>
      </c>
      <c r="N3301" t="s">
        <v>3747</v>
      </c>
      <c r="O3301" t="s">
        <v>401</v>
      </c>
      <c r="P3301" s="196">
        <v>10000</v>
      </c>
      <c r="S3301" t="s">
        <v>3342</v>
      </c>
      <c r="T3301" t="s">
        <v>3557</v>
      </c>
      <c r="U3301" s="198">
        <v>3.5225</v>
      </c>
      <c r="V3301" t="s">
        <v>3501</v>
      </c>
      <c r="W3301" t="s">
        <v>2347</v>
      </c>
      <c r="X3301" t="s">
        <v>2484</v>
      </c>
      <c r="Y3301" t="s">
        <v>2469</v>
      </c>
      <c r="Z3301" t="s">
        <v>2995</v>
      </c>
      <c r="AA3301">
        <v>837827</v>
      </c>
      <c r="AB3301" s="195">
        <v>37050.875011574099</v>
      </c>
      <c r="AC3301" s="195">
        <v>37050.875011574099</v>
      </c>
    </row>
    <row r="3302" spans="1:29" x14ac:dyDescent="0.25">
      <c r="A3302" s="43" t="str">
        <f t="shared" si="256"/>
        <v>US Natural Gas Physical</v>
      </c>
      <c r="B3302" s="43" t="str">
        <f t="shared" si="257"/>
        <v>US</v>
      </c>
      <c r="C3302" s="43" t="str">
        <f t="shared" si="258"/>
        <v>Natural Gas</v>
      </c>
      <c r="D3302" s="43" t="str">
        <f t="shared" si="259"/>
        <v>Physical</v>
      </c>
      <c r="E3302" s="43">
        <f>IF(VLOOKUP(S3302,'DD-Lookup'!$J$6:$L$50,3,FALSE)="Monthly",(YEAR(AC3302)-YEAR(AB3302))*12+MONTH(AC3302)-MONTH(AB3302)+1,(AC3302-AB3302+1))</f>
        <v>1</v>
      </c>
      <c r="F3302" s="210">
        <f t="shared" si="260"/>
        <v>10000</v>
      </c>
      <c r="G3302" s="199">
        <v>1355732</v>
      </c>
      <c r="H3302" s="195">
        <v>37049.392662036997</v>
      </c>
      <c r="I3302" t="s">
        <v>2507</v>
      </c>
      <c r="M3302" t="s">
        <v>3341</v>
      </c>
      <c r="N3302" t="s">
        <v>3747</v>
      </c>
      <c r="O3302" t="s">
        <v>1623</v>
      </c>
      <c r="Q3302" s="196">
        <v>10000</v>
      </c>
      <c r="S3302" t="s">
        <v>3342</v>
      </c>
      <c r="T3302" t="s">
        <v>3557</v>
      </c>
      <c r="U3302" s="198">
        <v>3.84</v>
      </c>
      <c r="V3302" t="s">
        <v>3656</v>
      </c>
      <c r="W3302" t="s">
        <v>2190</v>
      </c>
      <c r="X3302" t="s">
        <v>2191</v>
      </c>
      <c r="Y3302" t="s">
        <v>2469</v>
      </c>
      <c r="Z3302" t="s">
        <v>2995</v>
      </c>
      <c r="AA3302">
        <v>837828</v>
      </c>
      <c r="AB3302" s="195">
        <v>37050.875011574099</v>
      </c>
      <c r="AC3302" s="195">
        <v>37050.875011574099</v>
      </c>
    </row>
    <row r="3303" spans="1:29" x14ac:dyDescent="0.25">
      <c r="A3303" s="43" t="str">
        <f t="shared" si="256"/>
        <v>US Natural Gas Physical</v>
      </c>
      <c r="B3303" s="43" t="str">
        <f t="shared" si="257"/>
        <v>US</v>
      </c>
      <c r="C3303" s="43" t="str">
        <f t="shared" si="258"/>
        <v>Natural Gas</v>
      </c>
      <c r="D3303" s="43" t="str">
        <f t="shared" si="259"/>
        <v>Physical</v>
      </c>
      <c r="E3303" s="43">
        <f>IF(VLOOKUP(S3303,'DD-Lookup'!$J$6:$L$50,3,FALSE)="Monthly",(YEAR(AC3303)-YEAR(AB3303))*12+MONTH(AC3303)-MONTH(AB3303)+1,(AC3303-AB3303+1))</f>
        <v>1</v>
      </c>
      <c r="F3303" s="210">
        <f t="shared" si="260"/>
        <v>1500</v>
      </c>
      <c r="G3303" s="199">
        <v>1355733</v>
      </c>
      <c r="H3303" s="195">
        <v>37049.392673611103</v>
      </c>
      <c r="I3303" t="s">
        <v>3321</v>
      </c>
      <c r="M3303" t="s">
        <v>3341</v>
      </c>
      <c r="N3303" t="s">
        <v>3747</v>
      </c>
      <c r="O3303" t="s">
        <v>468</v>
      </c>
      <c r="Q3303" s="196">
        <v>1500</v>
      </c>
      <c r="S3303" t="s">
        <v>3342</v>
      </c>
      <c r="T3303" t="s">
        <v>3557</v>
      </c>
      <c r="U3303" s="198">
        <v>3.6</v>
      </c>
      <c r="V3303" t="s">
        <v>3299</v>
      </c>
      <c r="W3303" t="s">
        <v>3091</v>
      </c>
      <c r="X3303" t="s">
        <v>3092</v>
      </c>
      <c r="Y3303" t="s">
        <v>2469</v>
      </c>
      <c r="Z3303" t="s">
        <v>2995</v>
      </c>
      <c r="AA3303">
        <v>837829</v>
      </c>
      <c r="AB3303" s="195">
        <v>37050.875011574099</v>
      </c>
      <c r="AC3303" s="195">
        <v>37050.875011574099</v>
      </c>
    </row>
    <row r="3304" spans="1:29" x14ac:dyDescent="0.25">
      <c r="A3304" s="43" t="str">
        <f t="shared" si="256"/>
        <v>US Natural Gas Physical</v>
      </c>
      <c r="B3304" s="43" t="str">
        <f t="shared" si="257"/>
        <v>US</v>
      </c>
      <c r="C3304" s="43" t="str">
        <f t="shared" si="258"/>
        <v>Natural Gas</v>
      </c>
      <c r="D3304" s="43" t="str">
        <f t="shared" si="259"/>
        <v>Physical</v>
      </c>
      <c r="E3304" s="43">
        <f>IF(VLOOKUP(S3304,'DD-Lookup'!$J$6:$L$50,3,FALSE)="Monthly",(YEAR(AC3304)-YEAR(AB3304))*12+MONTH(AC3304)-MONTH(AB3304)+1,(AC3304-AB3304+1))</f>
        <v>1</v>
      </c>
      <c r="F3304" s="210">
        <f t="shared" si="260"/>
        <v>5000</v>
      </c>
      <c r="G3304" s="199">
        <v>1355734</v>
      </c>
      <c r="H3304" s="195">
        <v>37049.3926967593</v>
      </c>
      <c r="I3304" t="s">
        <v>2288</v>
      </c>
      <c r="M3304" t="s">
        <v>3341</v>
      </c>
      <c r="N3304" t="s">
        <v>3747</v>
      </c>
      <c r="O3304" t="s">
        <v>472</v>
      </c>
      <c r="P3304" s="196">
        <v>5000</v>
      </c>
      <c r="S3304" t="s">
        <v>3342</v>
      </c>
      <c r="T3304" t="s">
        <v>3557</v>
      </c>
      <c r="U3304" s="198">
        <v>2.4500000000000002</v>
      </c>
      <c r="V3304" t="s">
        <v>3904</v>
      </c>
      <c r="W3304" t="s">
        <v>3147</v>
      </c>
      <c r="X3304" t="s">
        <v>3092</v>
      </c>
      <c r="Y3304" t="s">
        <v>2469</v>
      </c>
      <c r="Z3304" t="s">
        <v>2995</v>
      </c>
      <c r="AA3304">
        <v>837831</v>
      </c>
      <c r="AB3304" s="195">
        <v>37050.875011574099</v>
      </c>
      <c r="AC3304" s="195">
        <v>37050.875011574099</v>
      </c>
    </row>
    <row r="3305" spans="1:29" x14ac:dyDescent="0.25">
      <c r="A3305" s="43" t="str">
        <f t="shared" si="256"/>
        <v>US Natural Gas Financial</v>
      </c>
      <c r="B3305" s="43" t="str">
        <f t="shared" si="257"/>
        <v>US</v>
      </c>
      <c r="C3305" s="43" t="str">
        <f t="shared" si="258"/>
        <v>Natural Gas</v>
      </c>
      <c r="D3305" s="43" t="str">
        <f t="shared" si="259"/>
        <v>Financial</v>
      </c>
      <c r="E3305" s="43">
        <f>IF(VLOOKUP(S3305,'DD-Lookup'!$J$6:$L$50,3,FALSE)="Monthly",(YEAR(AC3305)-YEAR(AB3305))*12+MONTH(AC3305)-MONTH(AB3305)+1,(AC3305-AB3305+1))</f>
        <v>123</v>
      </c>
      <c r="F3305" s="210">
        <f t="shared" si="260"/>
        <v>615000</v>
      </c>
      <c r="G3305" s="199">
        <v>1355735</v>
      </c>
      <c r="H3305" s="195">
        <v>37049.392708333296</v>
      </c>
      <c r="I3305" t="s">
        <v>2183</v>
      </c>
      <c r="M3305" t="s">
        <v>3341</v>
      </c>
      <c r="N3305" t="s">
        <v>2281</v>
      </c>
      <c r="O3305" t="s">
        <v>3139</v>
      </c>
      <c r="P3305" s="196">
        <v>5000</v>
      </c>
      <c r="S3305" t="s">
        <v>3342</v>
      </c>
      <c r="T3305" t="s">
        <v>3557</v>
      </c>
      <c r="U3305" s="198">
        <v>3.9</v>
      </c>
      <c r="V3305" t="s">
        <v>2439</v>
      </c>
      <c r="W3305" t="s">
        <v>2853</v>
      </c>
      <c r="X3305" t="s">
        <v>2282</v>
      </c>
      <c r="Y3305" t="s">
        <v>3575</v>
      </c>
      <c r="Z3305" t="s">
        <v>2995</v>
      </c>
      <c r="AA3305" t="s">
        <v>1006</v>
      </c>
      <c r="AB3305" s="195">
        <v>37073</v>
      </c>
      <c r="AC3305" s="195">
        <v>37195</v>
      </c>
    </row>
    <row r="3306" spans="1:29" x14ac:dyDescent="0.25">
      <c r="A3306" s="43" t="str">
        <f t="shared" si="256"/>
        <v>US Natural Gas Physical</v>
      </c>
      <c r="B3306" s="43" t="str">
        <f t="shared" si="257"/>
        <v>US</v>
      </c>
      <c r="C3306" s="43" t="str">
        <f t="shared" si="258"/>
        <v>Natural Gas</v>
      </c>
      <c r="D3306" s="43" t="str">
        <f t="shared" si="259"/>
        <v>Physical</v>
      </c>
      <c r="E3306" s="43">
        <f>IF(VLOOKUP(S3306,'DD-Lookup'!$J$6:$L$50,3,FALSE)="Monthly",(YEAR(AC3306)-YEAR(AB3306))*12+MONTH(AC3306)-MONTH(AB3306)+1,(AC3306-AB3306+1))</f>
        <v>1</v>
      </c>
      <c r="F3306" s="210">
        <f t="shared" si="260"/>
        <v>5000</v>
      </c>
      <c r="G3306" s="199">
        <v>1355736</v>
      </c>
      <c r="H3306" s="195">
        <v>37049.3927430556</v>
      </c>
      <c r="I3306" t="s">
        <v>2504</v>
      </c>
      <c r="M3306" t="s">
        <v>3341</v>
      </c>
      <c r="N3306" t="s">
        <v>3747</v>
      </c>
      <c r="O3306" t="s">
        <v>394</v>
      </c>
      <c r="P3306" s="196">
        <v>5000</v>
      </c>
      <c r="S3306" t="s">
        <v>3342</v>
      </c>
      <c r="T3306" t="s">
        <v>3557</v>
      </c>
      <c r="U3306" s="198">
        <v>3.6625000000000001</v>
      </c>
      <c r="V3306" t="s">
        <v>3615</v>
      </c>
      <c r="W3306" t="s">
        <v>2498</v>
      </c>
      <c r="X3306" t="s">
        <v>2499</v>
      </c>
      <c r="Y3306" t="s">
        <v>2469</v>
      </c>
      <c r="Z3306" t="s">
        <v>2995</v>
      </c>
      <c r="AA3306">
        <v>837832</v>
      </c>
      <c r="AB3306" s="195">
        <v>37050.875011574099</v>
      </c>
      <c r="AC3306" s="195">
        <v>37050.875011574099</v>
      </c>
    </row>
    <row r="3307" spans="1:29" x14ac:dyDescent="0.25">
      <c r="A3307" s="43" t="str">
        <f t="shared" si="256"/>
        <v>US Power Physical</v>
      </c>
      <c r="B3307" s="43" t="str">
        <f t="shared" si="257"/>
        <v>US</v>
      </c>
      <c r="C3307" s="43" t="str">
        <f t="shared" si="258"/>
        <v>Power</v>
      </c>
      <c r="D3307" s="43" t="str">
        <f t="shared" si="259"/>
        <v>Physical</v>
      </c>
      <c r="E3307" s="43">
        <f>IF(VLOOKUP(S3307,'DD-Lookup'!$J$6:$L$50,3,FALSE)="Monthly",(YEAR(AC3307)-YEAR(AB3307))*12+MONTH(AC3307)-MONTH(AB3307)+1,(AC3307-AB3307+1))</f>
        <v>62</v>
      </c>
      <c r="F3307" s="210">
        <f t="shared" si="260"/>
        <v>3100</v>
      </c>
      <c r="G3307" s="199">
        <v>1355737</v>
      </c>
      <c r="H3307" s="195">
        <v>37049.392789351798</v>
      </c>
      <c r="I3307" t="s">
        <v>2244</v>
      </c>
      <c r="M3307" t="s">
        <v>2766</v>
      </c>
      <c r="N3307" t="s">
        <v>3361</v>
      </c>
      <c r="O3307" t="s">
        <v>4158</v>
      </c>
      <c r="Q3307" s="196">
        <v>50</v>
      </c>
      <c r="S3307" t="s">
        <v>3340</v>
      </c>
      <c r="T3307" t="s">
        <v>3557</v>
      </c>
      <c r="U3307" s="198">
        <v>77.5</v>
      </c>
      <c r="V3307" t="s">
        <v>3494</v>
      </c>
      <c r="W3307" t="s">
        <v>2278</v>
      </c>
      <c r="X3307" t="s">
        <v>3513</v>
      </c>
      <c r="Y3307" t="s">
        <v>2662</v>
      </c>
      <c r="Z3307" t="s">
        <v>2990</v>
      </c>
      <c r="AA3307">
        <v>636983.1</v>
      </c>
      <c r="AB3307" s="195">
        <v>37438.875</v>
      </c>
      <c r="AC3307" s="195">
        <v>37499.875</v>
      </c>
    </row>
    <row r="3308" spans="1:29" x14ac:dyDescent="0.25">
      <c r="A3308" s="43" t="str">
        <f t="shared" si="256"/>
        <v>US Power Physical</v>
      </c>
      <c r="B3308" s="43" t="str">
        <f t="shared" si="257"/>
        <v>US</v>
      </c>
      <c r="C3308" s="43" t="str">
        <f t="shared" si="258"/>
        <v>Power</v>
      </c>
      <c r="D3308" s="43" t="str">
        <f t="shared" si="259"/>
        <v>Physical</v>
      </c>
      <c r="E3308" s="43">
        <f>IF(VLOOKUP(S3308,'DD-Lookup'!$J$6:$L$50,3,FALSE)="Monthly",(YEAR(AC3308)-YEAR(AB3308))*12+MONTH(AC3308)-MONTH(AB3308)+1,(AC3308-AB3308+1))</f>
        <v>5</v>
      </c>
      <c r="F3308" s="210">
        <f t="shared" si="260"/>
        <v>250</v>
      </c>
      <c r="G3308" s="199">
        <v>1355738</v>
      </c>
      <c r="H3308" s="195">
        <v>37049.392800925903</v>
      </c>
      <c r="I3308" t="s">
        <v>2262</v>
      </c>
      <c r="M3308" t="s">
        <v>2766</v>
      </c>
      <c r="N3308" t="s">
        <v>3361</v>
      </c>
      <c r="O3308" t="s">
        <v>3307</v>
      </c>
      <c r="P3308" s="196">
        <v>50</v>
      </c>
      <c r="S3308" t="s">
        <v>3340</v>
      </c>
      <c r="T3308" t="s">
        <v>3557</v>
      </c>
      <c r="U3308" s="198">
        <v>44.25</v>
      </c>
      <c r="V3308" t="s">
        <v>1700</v>
      </c>
      <c r="W3308" t="s">
        <v>3376</v>
      </c>
      <c r="X3308" t="s">
        <v>3377</v>
      </c>
      <c r="Y3308" t="s">
        <v>2662</v>
      </c>
      <c r="Z3308" t="s">
        <v>2990</v>
      </c>
      <c r="AA3308">
        <v>636984.1</v>
      </c>
      <c r="AB3308" s="195">
        <v>37053.875011574099</v>
      </c>
      <c r="AC3308" s="195">
        <v>37057.875011574099</v>
      </c>
    </row>
    <row r="3309" spans="1:29" x14ac:dyDescent="0.25">
      <c r="A3309" s="43" t="str">
        <f t="shared" si="256"/>
        <v>US Natural Gas Financial</v>
      </c>
      <c r="B3309" s="43" t="str">
        <f t="shared" si="257"/>
        <v>US</v>
      </c>
      <c r="C3309" s="43" t="str">
        <f t="shared" si="258"/>
        <v>Natural Gas</v>
      </c>
      <c r="D3309" s="43" t="str">
        <f t="shared" si="259"/>
        <v>Financial</v>
      </c>
      <c r="E3309" s="43">
        <f>IF(VLOOKUP(S3309,'DD-Lookup'!$J$6:$L$50,3,FALSE)="Monthly",(YEAR(AC3309)-YEAR(AB3309))*12+MONTH(AC3309)-MONTH(AB3309)+1,(AC3309-AB3309+1))</f>
        <v>23</v>
      </c>
      <c r="F3309" s="210">
        <f t="shared" si="260"/>
        <v>115000</v>
      </c>
      <c r="G3309" s="199">
        <v>1355740</v>
      </c>
      <c r="H3309" s="195">
        <v>37049.392812500002</v>
      </c>
      <c r="I3309" t="s">
        <v>2169</v>
      </c>
      <c r="M3309" t="s">
        <v>3341</v>
      </c>
      <c r="N3309" t="s">
        <v>2281</v>
      </c>
      <c r="O3309" t="s">
        <v>2700</v>
      </c>
      <c r="Q3309" s="196">
        <v>5000</v>
      </c>
      <c r="S3309" t="s">
        <v>3342</v>
      </c>
      <c r="T3309" t="s">
        <v>3557</v>
      </c>
      <c r="U3309" s="198">
        <v>2.2050000000000001</v>
      </c>
      <c r="V3309" t="s">
        <v>3897</v>
      </c>
      <c r="W3309" t="s">
        <v>3108</v>
      </c>
      <c r="X3309" t="s">
        <v>4145</v>
      </c>
      <c r="Y3309" t="s">
        <v>3575</v>
      </c>
      <c r="Z3309" t="s">
        <v>2995</v>
      </c>
      <c r="AA3309" t="s">
        <v>1007</v>
      </c>
      <c r="AB3309" s="195">
        <v>37050.875011574099</v>
      </c>
      <c r="AC3309" s="195">
        <v>37072.875011574099</v>
      </c>
    </row>
    <row r="3310" spans="1:29" x14ac:dyDescent="0.25">
      <c r="A3310" s="43" t="str">
        <f t="shared" si="256"/>
        <v>US Natural Gas Physical</v>
      </c>
      <c r="B3310" s="43" t="str">
        <f t="shared" si="257"/>
        <v>US</v>
      </c>
      <c r="C3310" s="43" t="str">
        <f t="shared" si="258"/>
        <v>Natural Gas</v>
      </c>
      <c r="D3310" s="43" t="str">
        <f t="shared" si="259"/>
        <v>Physical</v>
      </c>
      <c r="E3310" s="43">
        <f>IF(VLOOKUP(S3310,'DD-Lookup'!$J$6:$L$50,3,FALSE)="Monthly",(YEAR(AC3310)-YEAR(AB3310))*12+MONTH(AC3310)-MONTH(AB3310)+1,(AC3310-AB3310+1))</f>
        <v>1</v>
      </c>
      <c r="F3310" s="210">
        <f t="shared" si="260"/>
        <v>5000</v>
      </c>
      <c r="G3310" s="199">
        <v>1355741</v>
      </c>
      <c r="H3310" s="195">
        <v>37049.392812500002</v>
      </c>
      <c r="I3310" t="s">
        <v>3078</v>
      </c>
      <c r="M3310" t="s">
        <v>3341</v>
      </c>
      <c r="N3310" t="s">
        <v>3747</v>
      </c>
      <c r="O3310" t="s">
        <v>396</v>
      </c>
      <c r="P3310" s="196">
        <v>5000</v>
      </c>
      <c r="S3310" t="s">
        <v>3342</v>
      </c>
      <c r="T3310" t="s">
        <v>3557</v>
      </c>
      <c r="U3310" s="198">
        <v>3.5425</v>
      </c>
      <c r="V3310" t="s">
        <v>2569</v>
      </c>
      <c r="W3310" t="s">
        <v>2347</v>
      </c>
      <c r="X3310" t="s">
        <v>2484</v>
      </c>
      <c r="Y3310" t="s">
        <v>2469</v>
      </c>
      <c r="Z3310" t="s">
        <v>2995</v>
      </c>
      <c r="AA3310">
        <v>837833</v>
      </c>
      <c r="AB3310" s="195">
        <v>37050.875011574099</v>
      </c>
      <c r="AC3310" s="195">
        <v>37050.875011574099</v>
      </c>
    </row>
    <row r="3311" spans="1:29" x14ac:dyDescent="0.25">
      <c r="A3311" s="43" t="str">
        <f t="shared" si="256"/>
        <v xml:space="preserve"> Metals Financial</v>
      </c>
      <c r="B3311" s="43" t="str">
        <f t="shared" si="257"/>
        <v/>
      </c>
      <c r="C3311" s="43" t="str">
        <f t="shared" si="258"/>
        <v>Metals</v>
      </c>
      <c r="D3311" s="43" t="str">
        <f t="shared" si="259"/>
        <v>Financial</v>
      </c>
      <c r="E3311" s="43">
        <f>IF(VLOOKUP(S3311,'DD-Lookup'!$J$6:$L$50,3,FALSE)="Monthly",(YEAR(AC3311)-YEAR(AB3311))*12+MONTH(AC3311)-MONTH(AB3311)+1,(AC3311-AB3311+1))</f>
        <v>1</v>
      </c>
      <c r="F3311" s="210">
        <f t="shared" si="260"/>
        <v>10</v>
      </c>
      <c r="G3311" s="199">
        <v>1355739</v>
      </c>
      <c r="H3311" s="195">
        <v>37049.392812500002</v>
      </c>
      <c r="I3311" t="s">
        <v>3609</v>
      </c>
      <c r="M3311" t="s">
        <v>3346</v>
      </c>
      <c r="N3311" t="s">
        <v>3571</v>
      </c>
      <c r="O3311" t="s">
        <v>3572</v>
      </c>
      <c r="Q3311" s="196">
        <v>10</v>
      </c>
      <c r="S3311" t="s">
        <v>3573</v>
      </c>
      <c r="T3311" t="s">
        <v>3557</v>
      </c>
      <c r="U3311" s="198">
        <v>1244</v>
      </c>
      <c r="V3311" t="s">
        <v>3481</v>
      </c>
      <c r="W3311" t="s">
        <v>3574</v>
      </c>
      <c r="X3311" t="s">
        <v>3559</v>
      </c>
      <c r="Y3311" t="s">
        <v>3560</v>
      </c>
      <c r="Z3311" t="s">
        <v>3561</v>
      </c>
      <c r="AA3311">
        <v>2173805</v>
      </c>
    </row>
    <row r="3312" spans="1:29" x14ac:dyDescent="0.25">
      <c r="A3312" s="43" t="str">
        <f t="shared" si="256"/>
        <v>US Natural Gas Physical</v>
      </c>
      <c r="B3312" s="43" t="str">
        <f t="shared" si="257"/>
        <v>US</v>
      </c>
      <c r="C3312" s="43" t="str">
        <f t="shared" si="258"/>
        <v>Natural Gas</v>
      </c>
      <c r="D3312" s="43" t="str">
        <f t="shared" si="259"/>
        <v>Physical</v>
      </c>
      <c r="E3312" s="43">
        <f>IF(VLOOKUP(S3312,'DD-Lookup'!$J$6:$L$50,3,FALSE)="Monthly",(YEAR(AC3312)-YEAR(AB3312))*12+MONTH(AC3312)-MONTH(AB3312)+1,(AC3312-AB3312+1))</f>
        <v>1</v>
      </c>
      <c r="F3312" s="210">
        <f t="shared" si="260"/>
        <v>1238</v>
      </c>
      <c r="G3312" s="199">
        <v>1355742</v>
      </c>
      <c r="H3312" s="195">
        <v>37049.392824074101</v>
      </c>
      <c r="I3312" t="s">
        <v>2527</v>
      </c>
      <c r="M3312" t="s">
        <v>3341</v>
      </c>
      <c r="N3312" t="s">
        <v>3747</v>
      </c>
      <c r="O3312" t="s">
        <v>2722</v>
      </c>
      <c r="P3312" s="196">
        <v>1238</v>
      </c>
      <c r="S3312" t="s">
        <v>3342</v>
      </c>
      <c r="T3312" t="s">
        <v>3557</v>
      </c>
      <c r="U3312" s="198">
        <v>3.7250000000000001</v>
      </c>
      <c r="V3312" t="s">
        <v>3464</v>
      </c>
      <c r="W3312" t="s">
        <v>2175</v>
      </c>
      <c r="X3312" t="s">
        <v>2176</v>
      </c>
      <c r="Y3312" t="s">
        <v>2469</v>
      </c>
      <c r="Z3312" t="s">
        <v>2995</v>
      </c>
      <c r="AA3312">
        <v>837834</v>
      </c>
      <c r="AB3312" s="195">
        <v>37050.875011574099</v>
      </c>
      <c r="AC3312" s="195">
        <v>37050.875011574099</v>
      </c>
    </row>
    <row r="3313" spans="1:29" x14ac:dyDescent="0.25">
      <c r="A3313" s="43" t="str">
        <f t="shared" si="256"/>
        <v>US Natural Gas Physical</v>
      </c>
      <c r="B3313" s="43" t="str">
        <f t="shared" si="257"/>
        <v>US</v>
      </c>
      <c r="C3313" s="43" t="str">
        <f t="shared" si="258"/>
        <v>Natural Gas</v>
      </c>
      <c r="D3313" s="43" t="str">
        <f t="shared" si="259"/>
        <v>Physical</v>
      </c>
      <c r="E3313" s="43">
        <f>IF(VLOOKUP(S3313,'DD-Lookup'!$J$6:$L$50,3,FALSE)="Monthly",(YEAR(AC3313)-YEAR(AB3313))*12+MONTH(AC3313)-MONTH(AB3313)+1,(AC3313-AB3313+1))</f>
        <v>1</v>
      </c>
      <c r="F3313" s="210">
        <f t="shared" si="260"/>
        <v>10000</v>
      </c>
      <c r="G3313" s="199">
        <v>1355743</v>
      </c>
      <c r="H3313" s="195">
        <v>37049.392835648097</v>
      </c>
      <c r="I3313" t="s">
        <v>3443</v>
      </c>
      <c r="M3313" t="s">
        <v>3341</v>
      </c>
      <c r="N3313" t="s">
        <v>3747</v>
      </c>
      <c r="O3313" t="s">
        <v>392</v>
      </c>
      <c r="P3313" s="196">
        <v>10000</v>
      </c>
      <c r="S3313" t="s">
        <v>3342</v>
      </c>
      <c r="T3313" t="s">
        <v>3557</v>
      </c>
      <c r="U3313" s="198">
        <v>3.5975000000000001</v>
      </c>
      <c r="V3313" t="s">
        <v>3329</v>
      </c>
      <c r="W3313" t="s">
        <v>2498</v>
      </c>
      <c r="X3313" t="s">
        <v>2499</v>
      </c>
      <c r="Y3313" t="s">
        <v>2469</v>
      </c>
      <c r="Z3313" t="s">
        <v>2995</v>
      </c>
      <c r="AA3313">
        <v>837835</v>
      </c>
      <c r="AB3313" s="195">
        <v>37050.875011574099</v>
      </c>
      <c r="AC3313" s="195">
        <v>37050.875011574099</v>
      </c>
    </row>
    <row r="3314" spans="1:29" x14ac:dyDescent="0.25">
      <c r="A3314" s="43" t="str">
        <f t="shared" si="256"/>
        <v>US Natural Gas Financial</v>
      </c>
      <c r="B3314" s="43" t="str">
        <f t="shared" si="257"/>
        <v>US</v>
      </c>
      <c r="C3314" s="43" t="str">
        <f t="shared" si="258"/>
        <v>Natural Gas</v>
      </c>
      <c r="D3314" s="43" t="str">
        <f t="shared" si="259"/>
        <v>Financial</v>
      </c>
      <c r="E3314" s="43">
        <f>IF(VLOOKUP(S3314,'DD-Lookup'!$J$6:$L$50,3,FALSE)="Monthly",(YEAR(AC3314)-YEAR(AB3314))*12+MONTH(AC3314)-MONTH(AB3314)+1,(AC3314-AB3314+1))</f>
        <v>151</v>
      </c>
      <c r="F3314" s="210">
        <f t="shared" si="260"/>
        <v>755000</v>
      </c>
      <c r="G3314" s="199">
        <v>1355744</v>
      </c>
      <c r="H3314" s="195">
        <v>37049.3928703704</v>
      </c>
      <c r="I3314" t="s">
        <v>2490</v>
      </c>
      <c r="M3314" t="s">
        <v>3341</v>
      </c>
      <c r="N3314" t="s">
        <v>2281</v>
      </c>
      <c r="O3314" t="s">
        <v>2491</v>
      </c>
      <c r="P3314" s="196">
        <v>5000</v>
      </c>
      <c r="S3314" t="s">
        <v>3342</v>
      </c>
      <c r="T3314" t="s">
        <v>3557</v>
      </c>
      <c r="U3314" s="198">
        <v>4.2699999999999996</v>
      </c>
      <c r="V3314" t="s">
        <v>4192</v>
      </c>
      <c r="W3314" t="s">
        <v>2853</v>
      </c>
      <c r="X3314" t="s">
        <v>2282</v>
      </c>
      <c r="Y3314" t="s">
        <v>3575</v>
      </c>
      <c r="Z3314" t="s">
        <v>2995</v>
      </c>
      <c r="AA3314" t="s">
        <v>1008</v>
      </c>
      <c r="AB3314" s="195">
        <v>37196</v>
      </c>
      <c r="AC3314" s="195">
        <v>37346</v>
      </c>
    </row>
    <row r="3315" spans="1:29" x14ac:dyDescent="0.25">
      <c r="A3315" s="43" t="str">
        <f t="shared" si="256"/>
        <v>US Natural Gas Physical</v>
      </c>
      <c r="B3315" s="43" t="str">
        <f t="shared" si="257"/>
        <v>US</v>
      </c>
      <c r="C3315" s="43" t="str">
        <f t="shared" si="258"/>
        <v>Natural Gas</v>
      </c>
      <c r="D3315" s="43" t="str">
        <f t="shared" si="259"/>
        <v>Physical</v>
      </c>
      <c r="E3315" s="43">
        <f>IF(VLOOKUP(S3315,'DD-Lookup'!$J$6:$L$50,3,FALSE)="Monthly",(YEAR(AC3315)-YEAR(AB3315))*12+MONTH(AC3315)-MONTH(AB3315)+1,(AC3315-AB3315+1))</f>
        <v>1</v>
      </c>
      <c r="F3315" s="210">
        <f t="shared" si="260"/>
        <v>10000</v>
      </c>
      <c r="G3315" s="199">
        <v>1355745</v>
      </c>
      <c r="H3315" s="195">
        <v>37049.3928703704</v>
      </c>
      <c r="I3315" t="s">
        <v>3443</v>
      </c>
      <c r="M3315" t="s">
        <v>3341</v>
      </c>
      <c r="N3315" t="s">
        <v>3747</v>
      </c>
      <c r="O3315" t="s">
        <v>392</v>
      </c>
      <c r="P3315" s="196">
        <v>10000</v>
      </c>
      <c r="S3315" t="s">
        <v>3342</v>
      </c>
      <c r="T3315" t="s">
        <v>3557</v>
      </c>
      <c r="U3315" s="198">
        <v>3.5950000000000002</v>
      </c>
      <c r="V3315" t="s">
        <v>3329</v>
      </c>
      <c r="W3315" t="s">
        <v>2498</v>
      </c>
      <c r="X3315" t="s">
        <v>2499</v>
      </c>
      <c r="Y3315" t="s">
        <v>2469</v>
      </c>
      <c r="Z3315" t="s">
        <v>2995</v>
      </c>
      <c r="AA3315">
        <v>837837</v>
      </c>
      <c r="AB3315" s="195">
        <v>37050.875011574099</v>
      </c>
      <c r="AC3315" s="195">
        <v>37050.875011574099</v>
      </c>
    </row>
    <row r="3316" spans="1:29" x14ac:dyDescent="0.25">
      <c r="A3316" s="43" t="str">
        <f t="shared" si="256"/>
        <v>US Natural Gas Financial</v>
      </c>
      <c r="B3316" s="43" t="str">
        <f t="shared" si="257"/>
        <v>US</v>
      </c>
      <c r="C3316" s="43" t="str">
        <f t="shared" si="258"/>
        <v>Natural Gas</v>
      </c>
      <c r="D3316" s="43" t="str">
        <f t="shared" si="259"/>
        <v>Financial</v>
      </c>
      <c r="E3316" s="43">
        <f>IF(VLOOKUP(S3316,'DD-Lookup'!$J$6:$L$50,3,FALSE)="Monthly",(YEAR(AC3316)-YEAR(AB3316))*12+MONTH(AC3316)-MONTH(AB3316)+1,(AC3316-AB3316+1))</f>
        <v>23</v>
      </c>
      <c r="F3316" s="210">
        <f t="shared" si="260"/>
        <v>230000</v>
      </c>
      <c r="G3316" s="199">
        <v>1355748</v>
      </c>
      <c r="H3316" s="195">
        <v>37049.392893518503</v>
      </c>
      <c r="I3316" t="s">
        <v>2276</v>
      </c>
      <c r="M3316" t="s">
        <v>3341</v>
      </c>
      <c r="N3316" t="s">
        <v>2281</v>
      </c>
      <c r="O3316" t="s">
        <v>1642</v>
      </c>
      <c r="Q3316" s="196">
        <v>10000</v>
      </c>
      <c r="S3316" t="s">
        <v>3342</v>
      </c>
      <c r="T3316" t="s">
        <v>3557</v>
      </c>
      <c r="U3316" s="198">
        <v>3.5550000000000002</v>
      </c>
      <c r="V3316" t="s">
        <v>670</v>
      </c>
      <c r="W3316" t="s">
        <v>2376</v>
      </c>
      <c r="X3316" t="s">
        <v>435</v>
      </c>
      <c r="Y3316" t="s">
        <v>3575</v>
      </c>
      <c r="Z3316" t="s">
        <v>2995</v>
      </c>
      <c r="AA3316" t="s">
        <v>1009</v>
      </c>
      <c r="AB3316" s="195">
        <v>37050.875011574099</v>
      </c>
      <c r="AC3316" s="195">
        <v>37072.875011574099</v>
      </c>
    </row>
    <row r="3317" spans="1:29" x14ac:dyDescent="0.25">
      <c r="A3317" s="43" t="str">
        <f t="shared" si="256"/>
        <v>US Natural Gas Physical</v>
      </c>
      <c r="B3317" s="43" t="str">
        <f t="shared" si="257"/>
        <v>US</v>
      </c>
      <c r="C3317" s="43" t="str">
        <f t="shared" si="258"/>
        <v>Natural Gas</v>
      </c>
      <c r="D3317" s="43" t="str">
        <f t="shared" si="259"/>
        <v>Physical</v>
      </c>
      <c r="E3317" s="43">
        <f>IF(VLOOKUP(S3317,'DD-Lookup'!$J$6:$L$50,3,FALSE)="Monthly",(YEAR(AC3317)-YEAR(AB3317))*12+MONTH(AC3317)-MONTH(AB3317)+1,(AC3317-AB3317+1))</f>
        <v>1</v>
      </c>
      <c r="F3317" s="210">
        <f t="shared" si="260"/>
        <v>8045</v>
      </c>
      <c r="G3317" s="199">
        <v>1355749</v>
      </c>
      <c r="H3317" s="195">
        <v>37049.392905092602</v>
      </c>
      <c r="I3317" t="s">
        <v>2172</v>
      </c>
      <c r="M3317" t="s">
        <v>3341</v>
      </c>
      <c r="N3317" t="s">
        <v>3747</v>
      </c>
      <c r="O3317" t="s">
        <v>559</v>
      </c>
      <c r="P3317" s="196">
        <v>8045</v>
      </c>
      <c r="S3317" t="s">
        <v>3342</v>
      </c>
      <c r="T3317" t="s">
        <v>3557</v>
      </c>
      <c r="U3317" s="198">
        <v>3.7124999999999999</v>
      </c>
      <c r="V3317" t="s">
        <v>3070</v>
      </c>
      <c r="W3317" t="s">
        <v>2467</v>
      </c>
      <c r="X3317" t="s">
        <v>2468</v>
      </c>
      <c r="Y3317" t="s">
        <v>2469</v>
      </c>
      <c r="Z3317" t="s">
        <v>2995</v>
      </c>
      <c r="AA3317">
        <v>837839</v>
      </c>
      <c r="AB3317" s="195">
        <v>37050.875011574099</v>
      </c>
      <c r="AC3317" s="195">
        <v>37050.875011574099</v>
      </c>
    </row>
    <row r="3318" spans="1:29" x14ac:dyDescent="0.25">
      <c r="A3318" s="43" t="str">
        <f t="shared" si="256"/>
        <v>US Natural Gas Physical</v>
      </c>
      <c r="B3318" s="43" t="str">
        <f t="shared" si="257"/>
        <v>US</v>
      </c>
      <c r="C3318" s="43" t="str">
        <f t="shared" si="258"/>
        <v>Natural Gas</v>
      </c>
      <c r="D3318" s="43" t="str">
        <f t="shared" si="259"/>
        <v>Physical</v>
      </c>
      <c r="E3318" s="43">
        <f>IF(VLOOKUP(S3318,'DD-Lookup'!$J$6:$L$50,3,FALSE)="Monthly",(YEAR(AC3318)-YEAR(AB3318))*12+MONTH(AC3318)-MONTH(AB3318)+1,(AC3318-AB3318+1))</f>
        <v>1</v>
      </c>
      <c r="F3318" s="210">
        <f t="shared" si="260"/>
        <v>10000</v>
      </c>
      <c r="G3318" s="199">
        <v>1355750</v>
      </c>
      <c r="H3318" s="195">
        <v>37049.392905092602</v>
      </c>
      <c r="I3318" t="s">
        <v>3443</v>
      </c>
      <c r="M3318" t="s">
        <v>3341</v>
      </c>
      <c r="N3318" t="s">
        <v>3747</v>
      </c>
      <c r="O3318" t="s">
        <v>392</v>
      </c>
      <c r="P3318" s="196">
        <v>10000</v>
      </c>
      <c r="S3318" t="s">
        <v>3342</v>
      </c>
      <c r="T3318" t="s">
        <v>3557</v>
      </c>
      <c r="U3318" s="198">
        <v>3.5924999999999998</v>
      </c>
      <c r="V3318" t="s">
        <v>3329</v>
      </c>
      <c r="W3318" t="s">
        <v>2498</v>
      </c>
      <c r="X3318" t="s">
        <v>2499</v>
      </c>
      <c r="Y3318" t="s">
        <v>2469</v>
      </c>
      <c r="Z3318" t="s">
        <v>2995</v>
      </c>
      <c r="AA3318">
        <v>837838</v>
      </c>
      <c r="AB3318" s="195">
        <v>37050.875011574099</v>
      </c>
      <c r="AC3318" s="195">
        <v>37050.875011574099</v>
      </c>
    </row>
    <row r="3319" spans="1:29" x14ac:dyDescent="0.25">
      <c r="A3319" s="43" t="str">
        <f t="shared" si="256"/>
        <v>US Natural Gas Physical</v>
      </c>
      <c r="B3319" s="43" t="str">
        <f t="shared" si="257"/>
        <v>US</v>
      </c>
      <c r="C3319" s="43" t="str">
        <f t="shared" si="258"/>
        <v>Natural Gas</v>
      </c>
      <c r="D3319" s="43" t="str">
        <f t="shared" si="259"/>
        <v>Physical</v>
      </c>
      <c r="E3319" s="43">
        <f>IF(VLOOKUP(S3319,'DD-Lookup'!$J$6:$L$50,3,FALSE)="Monthly",(YEAR(AC3319)-YEAR(AB3319))*12+MONTH(AC3319)-MONTH(AB3319)+1,(AC3319-AB3319+1))</f>
        <v>1</v>
      </c>
      <c r="F3319" s="210">
        <f t="shared" si="260"/>
        <v>5000</v>
      </c>
      <c r="G3319" s="199">
        <v>1355751</v>
      </c>
      <c r="H3319" s="195">
        <v>37049.392928240697</v>
      </c>
      <c r="I3319" t="s">
        <v>2436</v>
      </c>
      <c r="M3319" t="s">
        <v>3341</v>
      </c>
      <c r="N3319" t="s">
        <v>3747</v>
      </c>
      <c r="O3319" t="s">
        <v>511</v>
      </c>
      <c r="Q3319" s="196">
        <v>5000</v>
      </c>
      <c r="S3319" t="s">
        <v>3342</v>
      </c>
      <c r="T3319" t="s">
        <v>3557</v>
      </c>
      <c r="U3319" s="198">
        <v>3.72</v>
      </c>
      <c r="V3319" t="s">
        <v>2437</v>
      </c>
      <c r="W3319" t="s">
        <v>2467</v>
      </c>
      <c r="X3319" t="s">
        <v>2468</v>
      </c>
      <c r="Y3319" t="s">
        <v>2469</v>
      </c>
      <c r="Z3319" t="s">
        <v>2995</v>
      </c>
      <c r="AA3319">
        <v>837840</v>
      </c>
      <c r="AB3319" s="195">
        <v>37050.875011574099</v>
      </c>
      <c r="AC3319" s="195">
        <v>37050.875011574099</v>
      </c>
    </row>
    <row r="3320" spans="1:29" x14ac:dyDescent="0.25">
      <c r="A3320" s="43" t="str">
        <f t="shared" si="256"/>
        <v>US Natural Gas Physical</v>
      </c>
      <c r="B3320" s="43" t="str">
        <f t="shared" si="257"/>
        <v>US</v>
      </c>
      <c r="C3320" s="43" t="str">
        <f t="shared" si="258"/>
        <v>Natural Gas</v>
      </c>
      <c r="D3320" s="43" t="str">
        <f t="shared" si="259"/>
        <v>Physical</v>
      </c>
      <c r="E3320" s="43">
        <f>IF(VLOOKUP(S3320,'DD-Lookup'!$J$6:$L$50,3,FALSE)="Monthly",(YEAR(AC3320)-YEAR(AB3320))*12+MONTH(AC3320)-MONTH(AB3320)+1,(AC3320-AB3320+1))</f>
        <v>1</v>
      </c>
      <c r="F3320" s="210">
        <f t="shared" si="260"/>
        <v>10000</v>
      </c>
      <c r="G3320" s="199">
        <v>1355753</v>
      </c>
      <c r="H3320" s="195">
        <v>37049.392951388902</v>
      </c>
      <c r="I3320" t="s">
        <v>3443</v>
      </c>
      <c r="M3320" t="s">
        <v>3341</v>
      </c>
      <c r="N3320" t="s">
        <v>3747</v>
      </c>
      <c r="O3320" t="s">
        <v>392</v>
      </c>
      <c r="P3320" s="196">
        <v>10000</v>
      </c>
      <c r="S3320" t="s">
        <v>3342</v>
      </c>
      <c r="T3320" t="s">
        <v>3557</v>
      </c>
      <c r="U3320" s="198">
        <v>3.59</v>
      </c>
      <c r="V3320" t="s">
        <v>3329</v>
      </c>
      <c r="W3320" t="s">
        <v>2498</v>
      </c>
      <c r="X3320" t="s">
        <v>2499</v>
      </c>
      <c r="Y3320" t="s">
        <v>2469</v>
      </c>
      <c r="Z3320" t="s">
        <v>2995</v>
      </c>
      <c r="AA3320">
        <v>837841</v>
      </c>
      <c r="AB3320" s="195">
        <v>37050.875011574099</v>
      </c>
      <c r="AC3320" s="195">
        <v>37050.875011574099</v>
      </c>
    </row>
    <row r="3321" spans="1:29" x14ac:dyDescent="0.25">
      <c r="A3321" s="43" t="str">
        <f t="shared" si="256"/>
        <v>US Natural Gas Physical</v>
      </c>
      <c r="B3321" s="43" t="str">
        <f t="shared" si="257"/>
        <v>US</v>
      </c>
      <c r="C3321" s="43" t="str">
        <f t="shared" si="258"/>
        <v>Natural Gas</v>
      </c>
      <c r="D3321" s="43" t="str">
        <f t="shared" si="259"/>
        <v>Physical</v>
      </c>
      <c r="E3321" s="43">
        <f>IF(VLOOKUP(S3321,'DD-Lookup'!$J$6:$L$50,3,FALSE)="Monthly",(YEAR(AC3321)-YEAR(AB3321))*12+MONTH(AC3321)-MONTH(AB3321)+1,(AC3321-AB3321+1))</f>
        <v>1</v>
      </c>
      <c r="F3321" s="210">
        <f t="shared" si="260"/>
        <v>6000</v>
      </c>
      <c r="G3321" s="199">
        <v>1355754</v>
      </c>
      <c r="H3321" s="195">
        <v>37049.392951388902</v>
      </c>
      <c r="I3321" t="s">
        <v>2276</v>
      </c>
      <c r="M3321" t="s">
        <v>3341</v>
      </c>
      <c r="N3321" t="s">
        <v>3747</v>
      </c>
      <c r="O3321" t="s">
        <v>1629</v>
      </c>
      <c r="P3321" s="196">
        <v>6000</v>
      </c>
      <c r="S3321" t="s">
        <v>3342</v>
      </c>
      <c r="T3321" t="s">
        <v>3557</v>
      </c>
      <c r="U3321" s="198">
        <v>3.6025</v>
      </c>
      <c r="V3321" t="s">
        <v>1010</v>
      </c>
      <c r="W3321" t="s">
        <v>2366</v>
      </c>
      <c r="X3321" t="s">
        <v>3093</v>
      </c>
      <c r="Y3321" t="s">
        <v>2469</v>
      </c>
      <c r="Z3321" t="s">
        <v>2995</v>
      </c>
      <c r="AA3321">
        <v>837842</v>
      </c>
      <c r="AB3321" s="195">
        <v>37050.875011574099</v>
      </c>
      <c r="AC3321" s="195">
        <v>37050.875011574099</v>
      </c>
    </row>
    <row r="3322" spans="1:29" x14ac:dyDescent="0.25">
      <c r="A3322" s="43" t="str">
        <f t="shared" si="256"/>
        <v>US Natural Gas Physical</v>
      </c>
      <c r="B3322" s="43" t="str">
        <f t="shared" si="257"/>
        <v>US</v>
      </c>
      <c r="C3322" s="43" t="str">
        <f t="shared" si="258"/>
        <v>Natural Gas</v>
      </c>
      <c r="D3322" s="43" t="str">
        <f t="shared" si="259"/>
        <v>Physical</v>
      </c>
      <c r="E3322" s="43">
        <f>IF(VLOOKUP(S3322,'DD-Lookup'!$J$6:$L$50,3,FALSE)="Monthly",(YEAR(AC3322)-YEAR(AB3322))*12+MONTH(AC3322)-MONTH(AB3322)+1,(AC3322-AB3322+1))</f>
        <v>1</v>
      </c>
      <c r="F3322" s="210">
        <f t="shared" si="260"/>
        <v>10000</v>
      </c>
      <c r="G3322" s="199">
        <v>1355755</v>
      </c>
      <c r="H3322" s="195">
        <v>37049.392986111103</v>
      </c>
      <c r="I3322" t="s">
        <v>2470</v>
      </c>
      <c r="M3322" t="s">
        <v>3341</v>
      </c>
      <c r="N3322" t="s">
        <v>3747</v>
      </c>
      <c r="O3322" t="s">
        <v>392</v>
      </c>
      <c r="P3322" s="196">
        <v>10000</v>
      </c>
      <c r="S3322" t="s">
        <v>3342</v>
      </c>
      <c r="T3322" t="s">
        <v>3557</v>
      </c>
      <c r="U3322" s="198">
        <v>3.5874999999999999</v>
      </c>
      <c r="V3322" t="s">
        <v>2471</v>
      </c>
      <c r="W3322" t="s">
        <v>2498</v>
      </c>
      <c r="X3322" t="s">
        <v>2499</v>
      </c>
      <c r="Y3322" t="s">
        <v>2469</v>
      </c>
      <c r="Z3322" t="s">
        <v>2995</v>
      </c>
      <c r="AA3322">
        <v>837843</v>
      </c>
      <c r="AB3322" s="195">
        <v>37050.875011574099</v>
      </c>
      <c r="AC3322" s="195">
        <v>37050.875011574099</v>
      </c>
    </row>
    <row r="3323" spans="1:29" x14ac:dyDescent="0.25">
      <c r="A3323" s="43" t="str">
        <f t="shared" si="256"/>
        <v xml:space="preserve"> Natural Gas Physical</v>
      </c>
      <c r="B3323" s="43" t="str">
        <f t="shared" si="257"/>
        <v/>
      </c>
      <c r="C3323" s="43" t="str">
        <f t="shared" si="258"/>
        <v>Natural Gas</v>
      </c>
      <c r="D3323" s="43" t="str">
        <f t="shared" si="259"/>
        <v>Physical</v>
      </c>
      <c r="E3323" s="43">
        <f>IF(VLOOKUP(S3323,'DD-Lookup'!$J$6:$L$50,3,FALSE)="Monthly",(YEAR(AC3323)-YEAR(AB3323))*12+MONTH(AC3323)-MONTH(AB3323)+1,(AC3323-AB3323+1))</f>
        <v>1</v>
      </c>
      <c r="F3323" s="210">
        <f t="shared" si="260"/>
        <v>10000</v>
      </c>
      <c r="G3323" s="199">
        <v>1355756</v>
      </c>
      <c r="H3323" s="195">
        <v>37049.3930092593</v>
      </c>
      <c r="I3323" t="s">
        <v>2171</v>
      </c>
      <c r="M3323" t="s">
        <v>3341</v>
      </c>
      <c r="N3323" t="s">
        <v>3104</v>
      </c>
      <c r="O3323" t="s">
        <v>3620</v>
      </c>
      <c r="P3323" s="196">
        <v>10000</v>
      </c>
      <c r="S3323" t="s">
        <v>3719</v>
      </c>
      <c r="T3323" t="s">
        <v>3105</v>
      </c>
      <c r="U3323" s="198">
        <v>4.3099999999999996</v>
      </c>
      <c r="V3323" t="s">
        <v>3737</v>
      </c>
      <c r="W3323" t="s">
        <v>635</v>
      </c>
      <c r="X3323" t="s">
        <v>3106</v>
      </c>
      <c r="Y3323" t="s">
        <v>2469</v>
      </c>
      <c r="Z3323" t="s">
        <v>2996</v>
      </c>
      <c r="AA3323">
        <v>837844</v>
      </c>
      <c r="AB3323" s="195">
        <v>37049.875011574099</v>
      </c>
      <c r="AC3323" s="195">
        <v>37049.875011574099</v>
      </c>
    </row>
    <row r="3324" spans="1:29" x14ac:dyDescent="0.25">
      <c r="A3324" s="43" t="str">
        <f t="shared" si="256"/>
        <v>US Natural Gas Financial</v>
      </c>
      <c r="B3324" s="43" t="str">
        <f t="shared" si="257"/>
        <v>US</v>
      </c>
      <c r="C3324" s="43" t="str">
        <f t="shared" si="258"/>
        <v>Natural Gas</v>
      </c>
      <c r="D3324" s="43" t="str">
        <f t="shared" si="259"/>
        <v>Financial</v>
      </c>
      <c r="E3324" s="43">
        <f>IF(VLOOKUP(S3324,'DD-Lookup'!$J$6:$L$50,3,FALSE)="Monthly",(YEAR(AC3324)-YEAR(AB3324))*12+MONTH(AC3324)-MONTH(AB3324)+1,(AC3324-AB3324+1))</f>
        <v>23</v>
      </c>
      <c r="F3324" s="210">
        <f t="shared" si="260"/>
        <v>230000</v>
      </c>
      <c r="G3324" s="199">
        <v>1355757</v>
      </c>
      <c r="H3324" s="195">
        <v>37049.393020833297</v>
      </c>
      <c r="I3324" t="s">
        <v>2276</v>
      </c>
      <c r="M3324" t="s">
        <v>3341</v>
      </c>
      <c r="N3324" t="s">
        <v>2281</v>
      </c>
      <c r="O3324" t="s">
        <v>2707</v>
      </c>
      <c r="P3324" s="196">
        <v>10000</v>
      </c>
      <c r="S3324" t="s">
        <v>3342</v>
      </c>
      <c r="T3324" t="s">
        <v>3557</v>
      </c>
      <c r="U3324" s="198">
        <v>3.7349999999999999</v>
      </c>
      <c r="V3324" t="s">
        <v>670</v>
      </c>
      <c r="W3324" t="s">
        <v>2376</v>
      </c>
      <c r="X3324" t="s">
        <v>435</v>
      </c>
      <c r="Y3324" t="s">
        <v>3575</v>
      </c>
      <c r="Z3324" t="s">
        <v>2995</v>
      </c>
      <c r="AA3324" t="s">
        <v>1011</v>
      </c>
      <c r="AB3324" s="195">
        <v>37050.875011574099</v>
      </c>
      <c r="AC3324" s="195">
        <v>37072.875011574099</v>
      </c>
    </row>
    <row r="3325" spans="1:29" x14ac:dyDescent="0.25">
      <c r="A3325" s="43" t="str">
        <f t="shared" si="256"/>
        <v>US Natural Gas Physical</v>
      </c>
      <c r="B3325" s="43" t="str">
        <f t="shared" si="257"/>
        <v>US</v>
      </c>
      <c r="C3325" s="43" t="str">
        <f t="shared" si="258"/>
        <v>Natural Gas</v>
      </c>
      <c r="D3325" s="43" t="str">
        <f t="shared" si="259"/>
        <v>Physical</v>
      </c>
      <c r="E3325" s="43">
        <f>IF(VLOOKUP(S3325,'DD-Lookup'!$J$6:$L$50,3,FALSE)="Monthly",(YEAR(AC3325)-YEAR(AB3325))*12+MONTH(AC3325)-MONTH(AB3325)+1,(AC3325-AB3325+1))</f>
        <v>1</v>
      </c>
      <c r="F3325" s="210">
        <f t="shared" si="260"/>
        <v>10000</v>
      </c>
      <c r="G3325" s="199">
        <v>1355759</v>
      </c>
      <c r="H3325" s="195">
        <v>37049.393032407403</v>
      </c>
      <c r="I3325" t="s">
        <v>3443</v>
      </c>
      <c r="M3325" t="s">
        <v>3341</v>
      </c>
      <c r="N3325" t="s">
        <v>3747</v>
      </c>
      <c r="O3325" t="s">
        <v>442</v>
      </c>
      <c r="Q3325" s="196">
        <v>10000</v>
      </c>
      <c r="S3325" t="s">
        <v>3342</v>
      </c>
      <c r="T3325" t="s">
        <v>3557</v>
      </c>
      <c r="U3325" s="198">
        <v>3.82</v>
      </c>
      <c r="V3325" t="s">
        <v>2346</v>
      </c>
      <c r="W3325" t="s">
        <v>2509</v>
      </c>
      <c r="X3325" t="s">
        <v>2510</v>
      </c>
      <c r="Y3325" t="s">
        <v>2469</v>
      </c>
      <c r="Z3325" t="s">
        <v>2995</v>
      </c>
      <c r="AA3325">
        <v>837846</v>
      </c>
      <c r="AB3325" s="195">
        <v>37050.875011574099</v>
      </c>
      <c r="AC3325" s="195">
        <v>37050.875011574099</v>
      </c>
    </row>
    <row r="3326" spans="1:29" x14ac:dyDescent="0.25">
      <c r="A3326" s="43" t="str">
        <f t="shared" si="256"/>
        <v>US Natural Gas Physical</v>
      </c>
      <c r="B3326" s="43" t="str">
        <f t="shared" si="257"/>
        <v>US</v>
      </c>
      <c r="C3326" s="43" t="str">
        <f t="shared" si="258"/>
        <v>Natural Gas</v>
      </c>
      <c r="D3326" s="43" t="str">
        <f t="shared" si="259"/>
        <v>Physical</v>
      </c>
      <c r="E3326" s="43">
        <f>IF(VLOOKUP(S3326,'DD-Lookup'!$J$6:$L$50,3,FALSE)="Monthly",(YEAR(AC3326)-YEAR(AB3326))*12+MONTH(AC3326)-MONTH(AB3326)+1,(AC3326-AB3326+1))</f>
        <v>1</v>
      </c>
      <c r="F3326" s="210">
        <f t="shared" si="260"/>
        <v>20000</v>
      </c>
      <c r="G3326" s="199">
        <v>1355758</v>
      </c>
      <c r="H3326" s="195">
        <v>37049.393032407403</v>
      </c>
      <c r="I3326" t="s">
        <v>3337</v>
      </c>
      <c r="M3326" t="s">
        <v>3341</v>
      </c>
      <c r="N3326" t="s">
        <v>3747</v>
      </c>
      <c r="O3326" t="s">
        <v>1631</v>
      </c>
      <c r="Q3326" s="196">
        <v>20000</v>
      </c>
      <c r="S3326" t="s">
        <v>3342</v>
      </c>
      <c r="T3326" t="s">
        <v>3557</v>
      </c>
      <c r="U3326" s="198">
        <v>3.7075</v>
      </c>
      <c r="V3326" t="s">
        <v>2744</v>
      </c>
      <c r="W3326" t="s">
        <v>2366</v>
      </c>
      <c r="X3326" t="s">
        <v>2420</v>
      </c>
      <c r="Y3326" t="s">
        <v>2469</v>
      </c>
      <c r="Z3326" t="s">
        <v>2995</v>
      </c>
      <c r="AA3326">
        <v>837845</v>
      </c>
      <c r="AB3326" s="195">
        <v>37050.875011574099</v>
      </c>
      <c r="AC3326" s="195">
        <v>37050.875011574099</v>
      </c>
    </row>
    <row r="3327" spans="1:29" x14ac:dyDescent="0.25">
      <c r="A3327" s="43" t="str">
        <f t="shared" si="256"/>
        <v>US Natural Gas Physical</v>
      </c>
      <c r="B3327" s="43" t="str">
        <f t="shared" si="257"/>
        <v>US</v>
      </c>
      <c r="C3327" s="43" t="str">
        <f t="shared" si="258"/>
        <v>Natural Gas</v>
      </c>
      <c r="D3327" s="43" t="str">
        <f t="shared" si="259"/>
        <v>Physical</v>
      </c>
      <c r="E3327" s="43">
        <f>IF(VLOOKUP(S3327,'DD-Lookup'!$J$6:$L$50,3,FALSE)="Monthly",(YEAR(AC3327)-YEAR(AB3327))*12+MONTH(AC3327)-MONTH(AB3327)+1,(AC3327-AB3327+1))</f>
        <v>1</v>
      </c>
      <c r="F3327" s="210">
        <f t="shared" si="260"/>
        <v>5000</v>
      </c>
      <c r="G3327" s="199">
        <v>1355760</v>
      </c>
      <c r="H3327" s="195">
        <v>37049.393032407403</v>
      </c>
      <c r="I3327" t="s">
        <v>2527</v>
      </c>
      <c r="M3327" t="s">
        <v>3341</v>
      </c>
      <c r="N3327" t="s">
        <v>3747</v>
      </c>
      <c r="O3327" t="s">
        <v>2706</v>
      </c>
      <c r="P3327" s="196">
        <v>5000</v>
      </c>
      <c r="S3327" t="s">
        <v>3342</v>
      </c>
      <c r="T3327" t="s">
        <v>3557</v>
      </c>
      <c r="U3327" s="198">
        <v>3.9</v>
      </c>
      <c r="V3327" t="s">
        <v>1759</v>
      </c>
      <c r="W3327" t="s">
        <v>431</v>
      </c>
      <c r="X3327" t="s">
        <v>3077</v>
      </c>
      <c r="Y3327" t="s">
        <v>2469</v>
      </c>
      <c r="Z3327" t="s">
        <v>2995</v>
      </c>
      <c r="AA3327">
        <v>837847</v>
      </c>
      <c r="AB3327" s="195">
        <v>37050.875011574099</v>
      </c>
      <c r="AC3327" s="195">
        <v>37050.875011574099</v>
      </c>
    </row>
    <row r="3328" spans="1:29" x14ac:dyDescent="0.25">
      <c r="A3328" s="43" t="str">
        <f t="shared" si="256"/>
        <v>US Natural Gas Physical</v>
      </c>
      <c r="B3328" s="43" t="str">
        <f t="shared" si="257"/>
        <v>US</v>
      </c>
      <c r="C3328" s="43" t="str">
        <f t="shared" si="258"/>
        <v>Natural Gas</v>
      </c>
      <c r="D3328" s="43" t="str">
        <f t="shared" si="259"/>
        <v>Physical</v>
      </c>
      <c r="E3328" s="43">
        <f>IF(VLOOKUP(S3328,'DD-Lookup'!$J$6:$L$50,3,FALSE)="Monthly",(YEAR(AC3328)-YEAR(AB3328))*12+MONTH(AC3328)-MONTH(AB3328)+1,(AC3328-AB3328+1))</f>
        <v>1</v>
      </c>
      <c r="F3328" s="210">
        <f t="shared" si="260"/>
        <v>10000</v>
      </c>
      <c r="G3328" s="199">
        <v>1355761</v>
      </c>
      <c r="H3328" s="195">
        <v>37049.3930555556</v>
      </c>
      <c r="I3328" t="s">
        <v>2172</v>
      </c>
      <c r="M3328" t="s">
        <v>3341</v>
      </c>
      <c r="N3328" t="s">
        <v>3747</v>
      </c>
      <c r="O3328" t="s">
        <v>464</v>
      </c>
      <c r="P3328" s="196">
        <v>10000</v>
      </c>
      <c r="S3328" t="s">
        <v>3342</v>
      </c>
      <c r="T3328" t="s">
        <v>3557</v>
      </c>
      <c r="U3328" s="198">
        <v>3.8050000000000002</v>
      </c>
      <c r="V3328" t="s">
        <v>3847</v>
      </c>
      <c r="W3328" t="s">
        <v>2509</v>
      </c>
      <c r="X3328" t="s">
        <v>2510</v>
      </c>
      <c r="Y3328" t="s">
        <v>2469</v>
      </c>
      <c r="Z3328" t="s">
        <v>2995</v>
      </c>
      <c r="AA3328">
        <v>837848</v>
      </c>
      <c r="AB3328" s="195">
        <v>37050.875011574099</v>
      </c>
      <c r="AC3328" s="195">
        <v>37050.875011574099</v>
      </c>
    </row>
    <row r="3329" spans="1:29" x14ac:dyDescent="0.25">
      <c r="A3329" s="43" t="str">
        <f t="shared" si="256"/>
        <v xml:space="preserve"> Natural Gas Financial</v>
      </c>
      <c r="B3329" s="43" t="str">
        <f t="shared" si="257"/>
        <v/>
      </c>
      <c r="C3329" s="43" t="str">
        <f t="shared" si="258"/>
        <v>Natural Gas</v>
      </c>
      <c r="D3329" s="43" t="str">
        <f t="shared" si="259"/>
        <v>Financial</v>
      </c>
      <c r="E3329" s="43">
        <f>IF(VLOOKUP(S3329,'DD-Lookup'!$J$6:$L$50,3,FALSE)="Monthly",(YEAR(AC3329)-YEAR(AB3329))*12+MONTH(AC3329)-MONTH(AB3329)+1,(AC3329-AB3329+1))</f>
        <v>92</v>
      </c>
      <c r="F3329" s="210">
        <f t="shared" si="260"/>
        <v>460000</v>
      </c>
      <c r="G3329" s="199">
        <v>1355762</v>
      </c>
      <c r="H3329" s="195">
        <v>37049.393067129597</v>
      </c>
      <c r="I3329" t="s">
        <v>3375</v>
      </c>
      <c r="M3329" t="s">
        <v>3341</v>
      </c>
      <c r="N3329" t="s">
        <v>3521</v>
      </c>
      <c r="O3329" t="s">
        <v>3793</v>
      </c>
      <c r="Q3329" s="196">
        <v>5000</v>
      </c>
      <c r="S3329" t="s">
        <v>3342</v>
      </c>
      <c r="T3329" t="s">
        <v>3557</v>
      </c>
      <c r="U3329" s="198">
        <v>-0.49</v>
      </c>
      <c r="V3329" t="s">
        <v>3351</v>
      </c>
      <c r="W3329" t="s">
        <v>3522</v>
      </c>
      <c r="X3329" t="s">
        <v>3523</v>
      </c>
      <c r="Y3329" t="s">
        <v>3575</v>
      </c>
      <c r="Z3329" t="s">
        <v>2996</v>
      </c>
      <c r="AA3329" t="s">
        <v>1012</v>
      </c>
      <c r="AB3329" s="195">
        <v>37104</v>
      </c>
      <c r="AC3329" s="195">
        <v>37195</v>
      </c>
    </row>
    <row r="3330" spans="1:29" x14ac:dyDescent="0.25">
      <c r="A3330" s="43" t="str">
        <f t="shared" si="256"/>
        <v>US Natural Gas Physical</v>
      </c>
      <c r="B3330" s="43" t="str">
        <f t="shared" si="257"/>
        <v>US</v>
      </c>
      <c r="C3330" s="43" t="str">
        <f t="shared" si="258"/>
        <v>Natural Gas</v>
      </c>
      <c r="D3330" s="43" t="str">
        <f t="shared" si="259"/>
        <v>Physical</v>
      </c>
      <c r="E3330" s="43">
        <f>IF(VLOOKUP(S3330,'DD-Lookup'!$J$6:$L$50,3,FALSE)="Monthly",(YEAR(AC3330)-YEAR(AB3330))*12+MONTH(AC3330)-MONTH(AB3330)+1,(AC3330-AB3330+1))</f>
        <v>1</v>
      </c>
      <c r="F3330" s="210">
        <f t="shared" si="260"/>
        <v>3000</v>
      </c>
      <c r="G3330" s="199">
        <v>1355763</v>
      </c>
      <c r="H3330" s="195">
        <v>37049.393090277801</v>
      </c>
      <c r="I3330" t="s">
        <v>3529</v>
      </c>
      <c r="M3330" t="s">
        <v>3341</v>
      </c>
      <c r="N3330" t="s">
        <v>3747</v>
      </c>
      <c r="O3330" t="s">
        <v>1635</v>
      </c>
      <c r="Q3330" s="196">
        <v>3000</v>
      </c>
      <c r="S3330" t="s">
        <v>3342</v>
      </c>
      <c r="T3330" t="s">
        <v>3557</v>
      </c>
      <c r="U3330" s="198">
        <v>3.9750000000000001</v>
      </c>
      <c r="V3330" t="s">
        <v>2515</v>
      </c>
      <c r="W3330" t="s">
        <v>3138</v>
      </c>
      <c r="X3330" t="s">
        <v>3081</v>
      </c>
      <c r="Y3330" t="s">
        <v>2469</v>
      </c>
      <c r="Z3330" t="s">
        <v>2995</v>
      </c>
      <c r="AA3330">
        <v>837849</v>
      </c>
      <c r="AB3330" s="195">
        <v>37050.875011574099</v>
      </c>
      <c r="AC3330" s="195">
        <v>37050.875011574099</v>
      </c>
    </row>
    <row r="3331" spans="1:29" x14ac:dyDescent="0.25">
      <c r="A3331" s="43" t="str">
        <f t="shared" si="256"/>
        <v>US Natural Gas Physical</v>
      </c>
      <c r="B3331" s="43" t="str">
        <f t="shared" si="257"/>
        <v>US</v>
      </c>
      <c r="C3331" s="43" t="str">
        <f t="shared" si="258"/>
        <v>Natural Gas</v>
      </c>
      <c r="D3331" s="43" t="str">
        <f t="shared" si="259"/>
        <v>Physical</v>
      </c>
      <c r="E3331" s="43">
        <f>IF(VLOOKUP(S3331,'DD-Lookup'!$J$6:$L$50,3,FALSE)="Monthly",(YEAR(AC3331)-YEAR(AB3331))*12+MONTH(AC3331)-MONTH(AB3331)+1,(AC3331-AB3331+1))</f>
        <v>1</v>
      </c>
      <c r="F3331" s="210">
        <f t="shared" si="260"/>
        <v>20000</v>
      </c>
      <c r="G3331" s="199">
        <v>1355764</v>
      </c>
      <c r="H3331" s="195">
        <v>37049.393125000002</v>
      </c>
      <c r="I3331" t="s">
        <v>3337</v>
      </c>
      <c r="M3331" t="s">
        <v>3341</v>
      </c>
      <c r="N3331" t="s">
        <v>3747</v>
      </c>
      <c r="O3331" t="s">
        <v>2722</v>
      </c>
      <c r="P3331" s="196">
        <v>20000</v>
      </c>
      <c r="S3331" t="s">
        <v>3342</v>
      </c>
      <c r="T3331" t="s">
        <v>3557</v>
      </c>
      <c r="U3331" s="198">
        <v>3.7250000000000001</v>
      </c>
      <c r="V3331" t="s">
        <v>2744</v>
      </c>
      <c r="W3331" t="s">
        <v>2175</v>
      </c>
      <c r="X3331" t="s">
        <v>2176</v>
      </c>
      <c r="Y3331" t="s">
        <v>2469</v>
      </c>
      <c r="Z3331" t="s">
        <v>2995</v>
      </c>
      <c r="AA3331">
        <v>837850</v>
      </c>
      <c r="AB3331" s="195">
        <v>37050.875011574099</v>
      </c>
      <c r="AC3331" s="195">
        <v>37050.875011574099</v>
      </c>
    </row>
    <row r="3332" spans="1:29" x14ac:dyDescent="0.25">
      <c r="A3332" s="43" t="str">
        <f t="shared" si="256"/>
        <v>US Natural Gas Physical</v>
      </c>
      <c r="B3332" s="43" t="str">
        <f t="shared" si="257"/>
        <v>US</v>
      </c>
      <c r="C3332" s="43" t="str">
        <f t="shared" si="258"/>
        <v>Natural Gas</v>
      </c>
      <c r="D3332" s="43" t="str">
        <f t="shared" si="259"/>
        <v>Physical</v>
      </c>
      <c r="E3332" s="43">
        <f>IF(VLOOKUP(S3332,'DD-Lookup'!$J$6:$L$50,3,FALSE)="Monthly",(YEAR(AC3332)-YEAR(AB3332))*12+MONTH(AC3332)-MONTH(AB3332)+1,(AC3332-AB3332+1))</f>
        <v>1</v>
      </c>
      <c r="F3332" s="210">
        <f t="shared" si="260"/>
        <v>5000</v>
      </c>
      <c r="G3332" s="199">
        <v>1355765</v>
      </c>
      <c r="H3332" s="195">
        <v>37049.393182870401</v>
      </c>
      <c r="I3332" t="s">
        <v>3321</v>
      </c>
      <c r="M3332" t="s">
        <v>3341</v>
      </c>
      <c r="N3332" t="s">
        <v>3747</v>
      </c>
      <c r="O3332" t="s">
        <v>2722</v>
      </c>
      <c r="P3332" s="196">
        <v>5000</v>
      </c>
      <c r="S3332" t="s">
        <v>3342</v>
      </c>
      <c r="T3332" t="s">
        <v>3557</v>
      </c>
      <c r="U3332" s="198">
        <v>3.7250000000000001</v>
      </c>
      <c r="V3332" t="s">
        <v>2517</v>
      </c>
      <c r="W3332" t="s">
        <v>2175</v>
      </c>
      <c r="X3332" t="s">
        <v>2176</v>
      </c>
      <c r="Y3332" t="s">
        <v>2469</v>
      </c>
      <c r="Z3332" t="s">
        <v>2995</v>
      </c>
      <c r="AA3332">
        <v>837851</v>
      </c>
      <c r="AB3332" s="195">
        <v>37050.875011574099</v>
      </c>
      <c r="AC3332" s="195">
        <v>37050.875011574099</v>
      </c>
    </row>
    <row r="3333" spans="1:29" x14ac:dyDescent="0.25">
      <c r="A3333" s="43" t="str">
        <f t="shared" si="256"/>
        <v>US Natural Gas Financial</v>
      </c>
      <c r="B3333" s="43" t="str">
        <f t="shared" si="257"/>
        <v>US</v>
      </c>
      <c r="C3333" s="43" t="str">
        <f t="shared" si="258"/>
        <v>Natural Gas</v>
      </c>
      <c r="D3333" s="43" t="str">
        <f t="shared" si="259"/>
        <v>Financial</v>
      </c>
      <c r="E3333" s="43">
        <f>IF(VLOOKUP(S3333,'DD-Lookup'!$J$6:$L$50,3,FALSE)="Monthly",(YEAR(AC3333)-YEAR(AB3333))*12+MONTH(AC3333)-MONTH(AB3333)+1,(AC3333-AB3333+1))</f>
        <v>23</v>
      </c>
      <c r="F3333" s="210">
        <f t="shared" si="260"/>
        <v>230000</v>
      </c>
      <c r="G3333" s="199">
        <v>1355766</v>
      </c>
      <c r="H3333" s="195">
        <v>37049.393194444398</v>
      </c>
      <c r="I3333" t="s">
        <v>3316</v>
      </c>
      <c r="M3333" t="s">
        <v>3341</v>
      </c>
      <c r="N3333" t="s">
        <v>2281</v>
      </c>
      <c r="O3333" t="s">
        <v>1634</v>
      </c>
      <c r="Q3333" s="196">
        <v>10000</v>
      </c>
      <c r="S3333" t="s">
        <v>3342</v>
      </c>
      <c r="T3333" t="s">
        <v>3557</v>
      </c>
      <c r="U3333" s="198">
        <v>3.55</v>
      </c>
      <c r="V3333" t="s">
        <v>3350</v>
      </c>
      <c r="W3333" t="s">
        <v>3333</v>
      </c>
      <c r="X3333" t="s">
        <v>3334</v>
      </c>
      <c r="Y3333" t="s">
        <v>3575</v>
      </c>
      <c r="Z3333" t="s">
        <v>2995</v>
      </c>
      <c r="AA3333" t="s">
        <v>1013</v>
      </c>
      <c r="AB3333" s="195">
        <v>37050.875011574099</v>
      </c>
      <c r="AC3333" s="195">
        <v>37072.875011574099</v>
      </c>
    </row>
    <row r="3334" spans="1:29" x14ac:dyDescent="0.25">
      <c r="A3334" s="43" t="str">
        <f t="shared" si="256"/>
        <v xml:space="preserve"> Natural Gas Physical</v>
      </c>
      <c r="B3334" s="43" t="str">
        <f t="shared" si="257"/>
        <v/>
      </c>
      <c r="C3334" s="43" t="str">
        <f t="shared" si="258"/>
        <v>Natural Gas</v>
      </c>
      <c r="D3334" s="43" t="str">
        <f t="shared" si="259"/>
        <v>Physical</v>
      </c>
      <c r="E3334" s="43">
        <f>IF(VLOOKUP(S3334,'DD-Lookup'!$J$6:$L$50,3,FALSE)="Monthly",(YEAR(AC3334)-YEAR(AB3334))*12+MONTH(AC3334)-MONTH(AB3334)+1,(AC3334-AB3334+1))</f>
        <v>1</v>
      </c>
      <c r="F3334" s="210">
        <f t="shared" si="260"/>
        <v>5000</v>
      </c>
      <c r="G3334" s="199">
        <v>1355767</v>
      </c>
      <c r="H3334" s="195">
        <v>37049.393194444398</v>
      </c>
      <c r="I3334" t="s">
        <v>2440</v>
      </c>
      <c r="M3334" t="s">
        <v>3341</v>
      </c>
      <c r="N3334" t="s">
        <v>3104</v>
      </c>
      <c r="O3334" t="s">
        <v>688</v>
      </c>
      <c r="Q3334" s="196">
        <v>5000</v>
      </c>
      <c r="S3334" t="s">
        <v>3342</v>
      </c>
      <c r="T3334" t="s">
        <v>3557</v>
      </c>
      <c r="U3334" s="198">
        <v>2.94</v>
      </c>
      <c r="V3334" t="s">
        <v>973</v>
      </c>
      <c r="W3334" t="s">
        <v>1770</v>
      </c>
      <c r="X3334" t="s">
        <v>3726</v>
      </c>
      <c r="Y3334" t="s">
        <v>2469</v>
      </c>
      <c r="Z3334" t="s">
        <v>2996</v>
      </c>
      <c r="AA3334">
        <v>837852</v>
      </c>
      <c r="AB3334" s="195">
        <v>37050.875011574099</v>
      </c>
      <c r="AC3334" s="195">
        <v>37050.875011574099</v>
      </c>
    </row>
    <row r="3335" spans="1:29" x14ac:dyDescent="0.25">
      <c r="A3335" s="43" t="str">
        <f t="shared" si="256"/>
        <v>US Natural Gas Financial</v>
      </c>
      <c r="B3335" s="43" t="str">
        <f t="shared" si="257"/>
        <v>US</v>
      </c>
      <c r="C3335" s="43" t="str">
        <f t="shared" si="258"/>
        <v>Natural Gas</v>
      </c>
      <c r="D3335" s="43" t="str">
        <f t="shared" si="259"/>
        <v>Financial</v>
      </c>
      <c r="E3335" s="43">
        <f>IF(VLOOKUP(S3335,'DD-Lookup'!$J$6:$L$50,3,FALSE)="Monthly",(YEAR(AC3335)-YEAR(AB3335))*12+MONTH(AC3335)-MONTH(AB3335)+1,(AC3335-AB3335+1))</f>
        <v>23</v>
      </c>
      <c r="F3335" s="210">
        <f t="shared" si="260"/>
        <v>115000</v>
      </c>
      <c r="G3335" s="199">
        <v>1355768</v>
      </c>
      <c r="H3335" s="195">
        <v>37049.393206018503</v>
      </c>
      <c r="I3335" t="s">
        <v>2472</v>
      </c>
      <c r="M3335" t="s">
        <v>3341</v>
      </c>
      <c r="N3335" t="s">
        <v>2281</v>
      </c>
      <c r="O3335" t="s">
        <v>2709</v>
      </c>
      <c r="Q3335" s="196">
        <v>5000</v>
      </c>
      <c r="S3335" t="s">
        <v>3342</v>
      </c>
      <c r="T3335" t="s">
        <v>3557</v>
      </c>
      <c r="U3335" s="198">
        <v>3.5249999999999999</v>
      </c>
      <c r="V3335" t="s">
        <v>3879</v>
      </c>
      <c r="W3335" t="s">
        <v>3099</v>
      </c>
      <c r="X3335" t="s">
        <v>2291</v>
      </c>
      <c r="Y3335" t="s">
        <v>3575</v>
      </c>
      <c r="Z3335" t="s">
        <v>2995</v>
      </c>
      <c r="AA3335" t="s">
        <v>1014</v>
      </c>
      <c r="AB3335" s="195">
        <v>37050.875011574099</v>
      </c>
      <c r="AC3335" s="195">
        <v>37072.875011574099</v>
      </c>
    </row>
    <row r="3336" spans="1:29" x14ac:dyDescent="0.25">
      <c r="A3336" s="43" t="str">
        <f t="shared" si="256"/>
        <v>US Crude Financial</v>
      </c>
      <c r="B3336" s="43" t="str">
        <f t="shared" si="257"/>
        <v>US</v>
      </c>
      <c r="C3336" s="43" t="str">
        <f t="shared" si="258"/>
        <v>Crude</v>
      </c>
      <c r="D3336" s="43" t="str">
        <f t="shared" si="259"/>
        <v>Financial</v>
      </c>
      <c r="E3336" s="43">
        <f>IF(VLOOKUP(S3336,'DD-Lookup'!$J$6:$L$50,3,FALSE)="Monthly",(YEAR(AC3336)-YEAR(AB3336))*12+MONTH(AC3336)-MONTH(AB3336)+1,(AC3336-AB3336+1))</f>
        <v>1</v>
      </c>
      <c r="F3336" s="210">
        <f t="shared" si="260"/>
        <v>50000</v>
      </c>
      <c r="G3336" s="199">
        <v>1355769</v>
      </c>
      <c r="H3336" s="195">
        <v>37049.393252314803</v>
      </c>
      <c r="I3336" t="s">
        <v>2273</v>
      </c>
      <c r="M3336" t="s">
        <v>3437</v>
      </c>
      <c r="N3336" t="s">
        <v>2653</v>
      </c>
      <c r="O3336" t="s">
        <v>2334</v>
      </c>
      <c r="P3336" s="196">
        <v>50000</v>
      </c>
      <c r="S3336" t="s">
        <v>3347</v>
      </c>
      <c r="T3336" t="s">
        <v>3557</v>
      </c>
      <c r="U3336" s="198">
        <v>27.84</v>
      </c>
      <c r="V3336" t="s">
        <v>3849</v>
      </c>
      <c r="W3336" t="s">
        <v>2655</v>
      </c>
      <c r="X3336" t="s">
        <v>2193</v>
      </c>
      <c r="Y3336" t="s">
        <v>2778</v>
      </c>
      <c r="Z3336" t="s">
        <v>2995</v>
      </c>
      <c r="AA3336">
        <v>115516</v>
      </c>
      <c r="AB3336" s="195">
        <v>37073</v>
      </c>
      <c r="AC3336" s="195">
        <v>37103</v>
      </c>
    </row>
    <row r="3337" spans="1:29" x14ac:dyDescent="0.25">
      <c r="A3337" s="43" t="str">
        <f t="shared" si="256"/>
        <v>US Natural Gas Physical</v>
      </c>
      <c r="B3337" s="43" t="str">
        <f t="shared" si="257"/>
        <v>US</v>
      </c>
      <c r="C3337" s="43" t="str">
        <f t="shared" si="258"/>
        <v>Natural Gas</v>
      </c>
      <c r="D3337" s="43" t="str">
        <f t="shared" si="259"/>
        <v>Physical</v>
      </c>
      <c r="E3337" s="43">
        <f>IF(VLOOKUP(S3337,'DD-Lookup'!$J$6:$L$50,3,FALSE)="Monthly",(YEAR(AC3337)-YEAR(AB3337))*12+MONTH(AC3337)-MONTH(AB3337)+1,(AC3337-AB3337+1))</f>
        <v>1</v>
      </c>
      <c r="F3337" s="210">
        <f t="shared" si="260"/>
        <v>32550</v>
      </c>
      <c r="G3337" s="199">
        <v>1355770</v>
      </c>
      <c r="H3337" s="195">
        <v>37049.393263888902</v>
      </c>
      <c r="I3337" t="s">
        <v>3529</v>
      </c>
      <c r="M3337" t="s">
        <v>3341</v>
      </c>
      <c r="N3337" t="s">
        <v>3747</v>
      </c>
      <c r="O3337" t="s">
        <v>379</v>
      </c>
      <c r="P3337" s="196">
        <v>32550</v>
      </c>
      <c r="S3337" t="s">
        <v>3342</v>
      </c>
      <c r="T3337" t="s">
        <v>3557</v>
      </c>
      <c r="U3337" s="198">
        <v>3.74</v>
      </c>
      <c r="V3337" t="s">
        <v>2383</v>
      </c>
      <c r="W3337" t="s">
        <v>2467</v>
      </c>
      <c r="X3337" t="s">
        <v>2468</v>
      </c>
      <c r="Y3337" t="s">
        <v>2469</v>
      </c>
      <c r="Z3337" t="s">
        <v>2995</v>
      </c>
      <c r="AA3337">
        <v>837853</v>
      </c>
      <c r="AB3337" s="195">
        <v>37050.875011574099</v>
      </c>
      <c r="AC3337" s="195">
        <v>37050.875011574099</v>
      </c>
    </row>
    <row r="3338" spans="1:29" x14ac:dyDescent="0.25">
      <c r="A3338" s="43" t="str">
        <f t="shared" si="256"/>
        <v>US Natural Gas Physical</v>
      </c>
      <c r="B3338" s="43" t="str">
        <f t="shared" si="257"/>
        <v>US</v>
      </c>
      <c r="C3338" s="43" t="str">
        <f t="shared" si="258"/>
        <v>Natural Gas</v>
      </c>
      <c r="D3338" s="43" t="str">
        <f t="shared" si="259"/>
        <v>Physical</v>
      </c>
      <c r="E3338" s="43">
        <f>IF(VLOOKUP(S3338,'DD-Lookup'!$J$6:$L$50,3,FALSE)="Monthly",(YEAR(AC3338)-YEAR(AB3338))*12+MONTH(AC3338)-MONTH(AB3338)+1,(AC3338-AB3338+1))</f>
        <v>1</v>
      </c>
      <c r="F3338" s="210">
        <f t="shared" si="260"/>
        <v>5000</v>
      </c>
      <c r="G3338" s="199">
        <v>1355771</v>
      </c>
      <c r="H3338" s="195">
        <v>37049.393263888902</v>
      </c>
      <c r="I3338" t="s">
        <v>2513</v>
      </c>
      <c r="M3338" t="s">
        <v>3341</v>
      </c>
      <c r="N3338" t="s">
        <v>3747</v>
      </c>
      <c r="O3338" t="s">
        <v>1636</v>
      </c>
      <c r="Q3338" s="196">
        <v>5000</v>
      </c>
      <c r="S3338" t="s">
        <v>3342</v>
      </c>
      <c r="T3338" t="s">
        <v>3557</v>
      </c>
      <c r="U3338" s="198">
        <v>3.5775000000000001</v>
      </c>
      <c r="V3338" t="s">
        <v>2514</v>
      </c>
      <c r="W3338" t="s">
        <v>2366</v>
      </c>
      <c r="X3338" t="s">
        <v>3093</v>
      </c>
      <c r="Y3338" t="s">
        <v>2469</v>
      </c>
      <c r="Z3338" t="s">
        <v>2995</v>
      </c>
      <c r="AA3338">
        <v>837854</v>
      </c>
      <c r="AB3338" s="195">
        <v>37050.875011574099</v>
      </c>
      <c r="AC3338" s="195">
        <v>37050.875011574099</v>
      </c>
    </row>
    <row r="3339" spans="1:29" x14ac:dyDescent="0.25">
      <c r="A3339" s="43" t="str">
        <f t="shared" ref="A3339:A3402" si="261">B3339&amp;" "&amp;C3339&amp;" "&amp;D3339</f>
        <v>US Natural Gas Financial</v>
      </c>
      <c r="B3339" s="43" t="str">
        <f t="shared" ref="B3339:B3402" si="262">IF((LEFT(N3339,2)="US"),"US","")</f>
        <v>US</v>
      </c>
      <c r="C3339" s="43" t="str">
        <f t="shared" ref="C3339:C3402" si="263">M3339</f>
        <v>Natural Gas</v>
      </c>
      <c r="D3339" s="43" t="str">
        <f t="shared" ref="D3339:D3402" si="264">IF(ISNUMBER(FIND("Phy",N3339))=TRUE,"Physical","Financial")</f>
        <v>Financial</v>
      </c>
      <c r="E3339" s="43">
        <f>IF(VLOOKUP(S3339,'DD-Lookup'!$J$6:$L$50,3,FALSE)="Monthly",(YEAR(AC3339)-YEAR(AB3339))*12+MONTH(AC3339)-MONTH(AB3339)+1,(AC3339-AB3339+1))</f>
        <v>23</v>
      </c>
      <c r="F3339" s="210">
        <f t="shared" ref="F3339:F3402" si="265">E3339*SUM(P3339:Q3339)</f>
        <v>345000</v>
      </c>
      <c r="G3339" s="199">
        <v>1355772</v>
      </c>
      <c r="H3339" s="195">
        <v>37049.393275463</v>
      </c>
      <c r="I3339" t="s">
        <v>3443</v>
      </c>
      <c r="M3339" t="s">
        <v>3341</v>
      </c>
      <c r="N3339" t="s">
        <v>2281</v>
      </c>
      <c r="O3339" t="s">
        <v>2156</v>
      </c>
      <c r="P3339" s="196">
        <v>15000</v>
      </c>
      <c r="S3339" t="s">
        <v>3342</v>
      </c>
      <c r="T3339" t="s">
        <v>3557</v>
      </c>
      <c r="U3339" s="198">
        <v>3.7050000000000001</v>
      </c>
      <c r="V3339" t="s">
        <v>3191</v>
      </c>
      <c r="W3339" t="s">
        <v>2512</v>
      </c>
      <c r="X3339" t="s">
        <v>2170</v>
      </c>
      <c r="Y3339" t="s">
        <v>3575</v>
      </c>
      <c r="Z3339" t="s">
        <v>2995</v>
      </c>
      <c r="AA3339" t="s">
        <v>1015</v>
      </c>
      <c r="AB3339" s="195">
        <v>37050.875011574099</v>
      </c>
      <c r="AC3339" s="195">
        <v>37072.875011574099</v>
      </c>
    </row>
    <row r="3340" spans="1:29" x14ac:dyDescent="0.25">
      <c r="A3340" s="43" t="str">
        <f t="shared" si="261"/>
        <v>US Natural Gas Financial</v>
      </c>
      <c r="B3340" s="43" t="str">
        <f t="shared" si="262"/>
        <v>US</v>
      </c>
      <c r="C3340" s="43" t="str">
        <f t="shared" si="263"/>
        <v>Natural Gas</v>
      </c>
      <c r="D3340" s="43" t="str">
        <f t="shared" si="264"/>
        <v>Financial</v>
      </c>
      <c r="E3340" s="43">
        <f>IF(VLOOKUP(S3340,'DD-Lookup'!$J$6:$L$50,3,FALSE)="Monthly",(YEAR(AC3340)-YEAR(AB3340))*12+MONTH(AC3340)-MONTH(AB3340)+1,(AC3340-AB3340+1))</f>
        <v>23</v>
      </c>
      <c r="F3340" s="210">
        <f t="shared" si="265"/>
        <v>115000</v>
      </c>
      <c r="G3340" s="199">
        <v>1355773</v>
      </c>
      <c r="H3340" s="195">
        <v>37049.393275463</v>
      </c>
      <c r="I3340" t="s">
        <v>2472</v>
      </c>
      <c r="M3340" t="s">
        <v>3341</v>
      </c>
      <c r="N3340" t="s">
        <v>2281</v>
      </c>
      <c r="O3340" t="s">
        <v>2707</v>
      </c>
      <c r="P3340" s="196">
        <v>5000</v>
      </c>
      <c r="S3340" t="s">
        <v>3342</v>
      </c>
      <c r="T3340" t="s">
        <v>3557</v>
      </c>
      <c r="U3340" s="198">
        <v>3.7349999999999999</v>
      </c>
      <c r="V3340" t="s">
        <v>3879</v>
      </c>
      <c r="W3340" t="s">
        <v>2376</v>
      </c>
      <c r="X3340" t="s">
        <v>435</v>
      </c>
      <c r="Y3340" t="s">
        <v>3575</v>
      </c>
      <c r="Z3340" t="s">
        <v>2995</v>
      </c>
      <c r="AA3340" t="s">
        <v>1016</v>
      </c>
      <c r="AB3340" s="195">
        <v>37050.875011574099</v>
      </c>
      <c r="AC3340" s="195">
        <v>37072.875011574099</v>
      </c>
    </row>
    <row r="3341" spans="1:29" x14ac:dyDescent="0.25">
      <c r="A3341" s="43" t="str">
        <f t="shared" si="261"/>
        <v>US Natural Gas Physical</v>
      </c>
      <c r="B3341" s="43" t="str">
        <f t="shared" si="262"/>
        <v>US</v>
      </c>
      <c r="C3341" s="43" t="str">
        <f t="shared" si="263"/>
        <v>Natural Gas</v>
      </c>
      <c r="D3341" s="43" t="str">
        <f t="shared" si="264"/>
        <v>Physical</v>
      </c>
      <c r="E3341" s="43">
        <f>IF(VLOOKUP(S3341,'DD-Lookup'!$J$6:$L$50,3,FALSE)="Monthly",(YEAR(AC3341)-YEAR(AB3341))*12+MONTH(AC3341)-MONTH(AB3341)+1,(AC3341-AB3341+1))</f>
        <v>1</v>
      </c>
      <c r="F3341" s="210">
        <f t="shared" si="265"/>
        <v>5000</v>
      </c>
      <c r="G3341" s="199">
        <v>1355774</v>
      </c>
      <c r="H3341" s="195">
        <v>37049.393298611103</v>
      </c>
      <c r="I3341" t="s">
        <v>2418</v>
      </c>
      <c r="M3341" t="s">
        <v>3341</v>
      </c>
      <c r="N3341" t="s">
        <v>3747</v>
      </c>
      <c r="O3341" t="s">
        <v>394</v>
      </c>
      <c r="P3341" s="196">
        <v>5000</v>
      </c>
      <c r="S3341" t="s">
        <v>3342</v>
      </c>
      <c r="T3341" t="s">
        <v>3557</v>
      </c>
      <c r="U3341" s="198">
        <v>3.6625000000000001</v>
      </c>
      <c r="V3341" t="s">
        <v>3735</v>
      </c>
      <c r="W3341" t="s">
        <v>2498</v>
      </c>
      <c r="X3341" t="s">
        <v>2499</v>
      </c>
      <c r="Y3341" t="s">
        <v>2469</v>
      </c>
      <c r="Z3341" t="s">
        <v>2995</v>
      </c>
      <c r="AA3341">
        <v>837855</v>
      </c>
      <c r="AB3341" s="195">
        <v>37050.875011574099</v>
      </c>
      <c r="AC3341" s="195">
        <v>37050.875011574099</v>
      </c>
    </row>
    <row r="3342" spans="1:29" x14ac:dyDescent="0.25">
      <c r="A3342" s="43" t="str">
        <f t="shared" si="261"/>
        <v>US Natural Gas Physical</v>
      </c>
      <c r="B3342" s="43" t="str">
        <f t="shared" si="262"/>
        <v>US</v>
      </c>
      <c r="C3342" s="43" t="str">
        <f t="shared" si="263"/>
        <v>Natural Gas</v>
      </c>
      <c r="D3342" s="43" t="str">
        <f t="shared" si="264"/>
        <v>Physical</v>
      </c>
      <c r="E3342" s="43">
        <f>IF(VLOOKUP(S3342,'DD-Lookup'!$J$6:$L$50,3,FALSE)="Monthly",(YEAR(AC3342)-YEAR(AB3342))*12+MONTH(AC3342)-MONTH(AB3342)+1,(AC3342-AB3342+1))</f>
        <v>1</v>
      </c>
      <c r="F3342" s="210">
        <f t="shared" si="265"/>
        <v>15000</v>
      </c>
      <c r="G3342" s="199">
        <v>1355777</v>
      </c>
      <c r="H3342" s="195">
        <v>37049.3933680556</v>
      </c>
      <c r="I3342" t="s">
        <v>2254</v>
      </c>
      <c r="M3342" t="s">
        <v>3341</v>
      </c>
      <c r="N3342" t="s">
        <v>3747</v>
      </c>
      <c r="O3342" t="s">
        <v>379</v>
      </c>
      <c r="P3342" s="196">
        <v>15000</v>
      </c>
      <c r="S3342" t="s">
        <v>3342</v>
      </c>
      <c r="T3342" t="s">
        <v>3557</v>
      </c>
      <c r="U3342" s="198">
        <v>3.73</v>
      </c>
      <c r="V3342" t="s">
        <v>2489</v>
      </c>
      <c r="W3342" t="s">
        <v>2467</v>
      </c>
      <c r="X3342" t="s">
        <v>2468</v>
      </c>
      <c r="Y3342" t="s">
        <v>2469</v>
      </c>
      <c r="Z3342" t="s">
        <v>2995</v>
      </c>
      <c r="AA3342">
        <v>837856</v>
      </c>
      <c r="AB3342" s="195">
        <v>37050.875011574099</v>
      </c>
      <c r="AC3342" s="195">
        <v>37050.875011574099</v>
      </c>
    </row>
    <row r="3343" spans="1:29" x14ac:dyDescent="0.25">
      <c r="A3343" s="43" t="str">
        <f t="shared" si="261"/>
        <v>US Natural Gas Physical</v>
      </c>
      <c r="B3343" s="43" t="str">
        <f t="shared" si="262"/>
        <v>US</v>
      </c>
      <c r="C3343" s="43" t="str">
        <f t="shared" si="263"/>
        <v>Natural Gas</v>
      </c>
      <c r="D3343" s="43" t="str">
        <f t="shared" si="264"/>
        <v>Physical</v>
      </c>
      <c r="E3343" s="43">
        <f>IF(VLOOKUP(S3343,'DD-Lookup'!$J$6:$L$50,3,FALSE)="Monthly",(YEAR(AC3343)-YEAR(AB3343))*12+MONTH(AC3343)-MONTH(AB3343)+1,(AC3343-AB3343+1))</f>
        <v>1</v>
      </c>
      <c r="F3343" s="210">
        <f t="shared" si="265"/>
        <v>70000</v>
      </c>
      <c r="G3343" s="199">
        <v>1355779</v>
      </c>
      <c r="H3343" s="195">
        <v>37049.393379629597</v>
      </c>
      <c r="I3343" t="s">
        <v>3443</v>
      </c>
      <c r="M3343" t="s">
        <v>3341</v>
      </c>
      <c r="N3343" t="s">
        <v>3747</v>
      </c>
      <c r="O3343" t="s">
        <v>379</v>
      </c>
      <c r="Q3343" s="196">
        <v>70000</v>
      </c>
      <c r="S3343" t="s">
        <v>3342</v>
      </c>
      <c r="T3343" t="s">
        <v>3557</v>
      </c>
      <c r="U3343" s="198">
        <v>3.74</v>
      </c>
      <c r="V3343" t="s">
        <v>2346</v>
      </c>
      <c r="W3343" t="s">
        <v>2467</v>
      </c>
      <c r="X3343" t="s">
        <v>2468</v>
      </c>
      <c r="Y3343" t="s">
        <v>2469</v>
      </c>
      <c r="Z3343" t="s">
        <v>2995</v>
      </c>
      <c r="AA3343">
        <v>837857</v>
      </c>
      <c r="AB3343" s="195">
        <v>37050.875011574099</v>
      </c>
      <c r="AC3343" s="195">
        <v>37050.875011574099</v>
      </c>
    </row>
    <row r="3344" spans="1:29" x14ac:dyDescent="0.25">
      <c r="A3344" s="43" t="str">
        <f t="shared" si="261"/>
        <v>US Natural Gas Physical</v>
      </c>
      <c r="B3344" s="43" t="str">
        <f t="shared" si="262"/>
        <v>US</v>
      </c>
      <c r="C3344" s="43" t="str">
        <f t="shared" si="263"/>
        <v>Natural Gas</v>
      </c>
      <c r="D3344" s="43" t="str">
        <f t="shared" si="264"/>
        <v>Physical</v>
      </c>
      <c r="E3344" s="43">
        <f>IF(VLOOKUP(S3344,'DD-Lookup'!$J$6:$L$50,3,FALSE)="Monthly",(YEAR(AC3344)-YEAR(AB3344))*12+MONTH(AC3344)-MONTH(AB3344)+1,(AC3344-AB3344+1))</f>
        <v>1</v>
      </c>
      <c r="F3344" s="210">
        <f t="shared" si="265"/>
        <v>5000</v>
      </c>
      <c r="G3344" s="199">
        <v>1355780</v>
      </c>
      <c r="H3344" s="195">
        <v>37049.393402777801</v>
      </c>
      <c r="I3344" t="s">
        <v>2276</v>
      </c>
      <c r="M3344" t="s">
        <v>3341</v>
      </c>
      <c r="N3344" t="s">
        <v>3747</v>
      </c>
      <c r="O3344" t="s">
        <v>1635</v>
      </c>
      <c r="Q3344" s="196">
        <v>5000</v>
      </c>
      <c r="S3344" t="s">
        <v>3342</v>
      </c>
      <c r="T3344" t="s">
        <v>3557</v>
      </c>
      <c r="U3344" s="198">
        <v>3.98</v>
      </c>
      <c r="V3344" t="s">
        <v>3089</v>
      </c>
      <c r="W3344" t="s">
        <v>3138</v>
      </c>
      <c r="X3344" t="s">
        <v>3081</v>
      </c>
      <c r="Y3344" t="s">
        <v>2469</v>
      </c>
      <c r="Z3344" t="s">
        <v>2995</v>
      </c>
      <c r="AA3344">
        <v>837858</v>
      </c>
      <c r="AB3344" s="195">
        <v>37050.875011574099</v>
      </c>
      <c r="AC3344" s="195">
        <v>37050.875011574099</v>
      </c>
    </row>
    <row r="3345" spans="1:29" x14ac:dyDescent="0.25">
      <c r="A3345" s="43" t="str">
        <f t="shared" si="261"/>
        <v>US Natural Gas Physical</v>
      </c>
      <c r="B3345" s="43" t="str">
        <f t="shared" si="262"/>
        <v>US</v>
      </c>
      <c r="C3345" s="43" t="str">
        <f t="shared" si="263"/>
        <v>Natural Gas</v>
      </c>
      <c r="D3345" s="43" t="str">
        <f t="shared" si="264"/>
        <v>Physical</v>
      </c>
      <c r="E3345" s="43">
        <f>IF(VLOOKUP(S3345,'DD-Lookup'!$J$6:$L$50,3,FALSE)="Monthly",(YEAR(AC3345)-YEAR(AB3345))*12+MONTH(AC3345)-MONTH(AB3345)+1,(AC3345-AB3345+1))</f>
        <v>1</v>
      </c>
      <c r="F3345" s="210">
        <f t="shared" si="265"/>
        <v>5000</v>
      </c>
      <c r="G3345" s="199">
        <v>1355781</v>
      </c>
      <c r="H3345" s="195">
        <v>37049.393437500003</v>
      </c>
      <c r="I3345" t="s">
        <v>2276</v>
      </c>
      <c r="M3345" t="s">
        <v>3341</v>
      </c>
      <c r="N3345" t="s">
        <v>3747</v>
      </c>
      <c r="O3345" t="s">
        <v>644</v>
      </c>
      <c r="P3345" s="196">
        <v>5000</v>
      </c>
      <c r="S3345" t="s">
        <v>3342</v>
      </c>
      <c r="T3345" t="s">
        <v>3557</v>
      </c>
      <c r="U3345" s="198">
        <v>3.605</v>
      </c>
      <c r="V3345" t="s">
        <v>2496</v>
      </c>
      <c r="W3345" t="s">
        <v>3869</v>
      </c>
      <c r="X3345" t="s">
        <v>3870</v>
      </c>
      <c r="Y3345" t="s">
        <v>2469</v>
      </c>
      <c r="Z3345" t="s">
        <v>2995</v>
      </c>
      <c r="AA3345">
        <v>837859</v>
      </c>
      <c r="AB3345" s="195">
        <v>37050.875011574099</v>
      </c>
      <c r="AC3345" s="195">
        <v>37050.875011574099</v>
      </c>
    </row>
    <row r="3346" spans="1:29" x14ac:dyDescent="0.25">
      <c r="A3346" s="43" t="str">
        <f t="shared" si="261"/>
        <v>US Power Physical</v>
      </c>
      <c r="B3346" s="43" t="str">
        <f t="shared" si="262"/>
        <v>US</v>
      </c>
      <c r="C3346" s="43" t="str">
        <f t="shared" si="263"/>
        <v>Power</v>
      </c>
      <c r="D3346" s="43" t="str">
        <f t="shared" si="264"/>
        <v>Physical</v>
      </c>
      <c r="E3346" s="43">
        <f>IF(VLOOKUP(S3346,'DD-Lookup'!$J$6:$L$50,3,FALSE)="Monthly",(YEAR(AC3346)-YEAR(AB3346))*12+MONTH(AC3346)-MONTH(AB3346)+1,(AC3346-AB3346+1))</f>
        <v>5</v>
      </c>
      <c r="F3346" s="210">
        <f t="shared" si="265"/>
        <v>250</v>
      </c>
      <c r="G3346" s="199">
        <v>1355785</v>
      </c>
      <c r="H3346" s="195">
        <v>37049.393495370401</v>
      </c>
      <c r="I3346" t="s">
        <v>3360</v>
      </c>
      <c r="M3346" t="s">
        <v>2766</v>
      </c>
      <c r="N3346" t="s">
        <v>3361</v>
      </c>
      <c r="O3346" t="s">
        <v>3307</v>
      </c>
      <c r="P3346" s="196">
        <v>50</v>
      </c>
      <c r="S3346" t="s">
        <v>3340</v>
      </c>
      <c r="T3346" t="s">
        <v>3557</v>
      </c>
      <c r="U3346" s="198">
        <v>44.25</v>
      </c>
      <c r="V3346" t="s">
        <v>4118</v>
      </c>
      <c r="W3346" t="s">
        <v>3376</v>
      </c>
      <c r="X3346" t="s">
        <v>3377</v>
      </c>
      <c r="Y3346" t="s">
        <v>2662</v>
      </c>
      <c r="Z3346" t="s">
        <v>2990</v>
      </c>
      <c r="AA3346">
        <v>636990.1</v>
      </c>
      <c r="AB3346" s="195">
        <v>37053.875011574099</v>
      </c>
      <c r="AC3346" s="195">
        <v>37057.875011574099</v>
      </c>
    </row>
    <row r="3347" spans="1:29" x14ac:dyDescent="0.25">
      <c r="A3347" s="43" t="str">
        <f t="shared" si="261"/>
        <v>US Natural Gas Physical</v>
      </c>
      <c r="B3347" s="43" t="str">
        <f t="shared" si="262"/>
        <v>US</v>
      </c>
      <c r="C3347" s="43" t="str">
        <f t="shared" si="263"/>
        <v>Natural Gas</v>
      </c>
      <c r="D3347" s="43" t="str">
        <f t="shared" si="264"/>
        <v>Physical</v>
      </c>
      <c r="E3347" s="43">
        <f>IF(VLOOKUP(S3347,'DD-Lookup'!$J$6:$L$50,3,FALSE)="Monthly",(YEAR(AC3347)-YEAR(AB3347))*12+MONTH(AC3347)-MONTH(AB3347)+1,(AC3347-AB3347+1))</f>
        <v>1</v>
      </c>
      <c r="F3347" s="210">
        <f t="shared" si="265"/>
        <v>10000</v>
      </c>
      <c r="G3347" s="199">
        <v>1355786</v>
      </c>
      <c r="H3347" s="195">
        <v>37049.393506944398</v>
      </c>
      <c r="I3347" t="s">
        <v>2172</v>
      </c>
      <c r="M3347" t="s">
        <v>3341</v>
      </c>
      <c r="N3347" t="s">
        <v>3747</v>
      </c>
      <c r="O3347" t="s">
        <v>379</v>
      </c>
      <c r="P3347" s="196">
        <v>10000</v>
      </c>
      <c r="S3347" t="s">
        <v>3342</v>
      </c>
      <c r="T3347" t="s">
        <v>3557</v>
      </c>
      <c r="U3347" s="198">
        <v>3.7349999999999999</v>
      </c>
      <c r="V3347" t="s">
        <v>3070</v>
      </c>
      <c r="W3347" t="s">
        <v>2467</v>
      </c>
      <c r="X3347" t="s">
        <v>2468</v>
      </c>
      <c r="Y3347" t="s">
        <v>2469</v>
      </c>
      <c r="Z3347" t="s">
        <v>2995</v>
      </c>
      <c r="AA3347">
        <v>837860</v>
      </c>
      <c r="AB3347" s="195">
        <v>37050.875011574099</v>
      </c>
      <c r="AC3347" s="195">
        <v>37050.875011574099</v>
      </c>
    </row>
    <row r="3348" spans="1:29" x14ac:dyDescent="0.25">
      <c r="A3348" s="43" t="str">
        <f t="shared" si="261"/>
        <v>US Natural Gas Financial</v>
      </c>
      <c r="B3348" s="43" t="str">
        <f t="shared" si="262"/>
        <v>US</v>
      </c>
      <c r="C3348" s="43" t="str">
        <f t="shared" si="263"/>
        <v>Natural Gas</v>
      </c>
      <c r="D3348" s="43" t="str">
        <f t="shared" si="264"/>
        <v>Financial</v>
      </c>
      <c r="E3348" s="43">
        <f>IF(VLOOKUP(S3348,'DD-Lookup'!$J$6:$L$50,3,FALSE)="Monthly",(YEAR(AC3348)-YEAR(AB3348))*12+MONTH(AC3348)-MONTH(AB3348)+1,(AC3348-AB3348+1))</f>
        <v>31</v>
      </c>
      <c r="F3348" s="210">
        <f t="shared" si="265"/>
        <v>155000</v>
      </c>
      <c r="G3348" s="199">
        <v>1355787</v>
      </c>
      <c r="H3348" s="195">
        <v>37049.393541666701</v>
      </c>
      <c r="I3348" t="s">
        <v>2301</v>
      </c>
      <c r="M3348" t="s">
        <v>3341</v>
      </c>
      <c r="N3348" t="s">
        <v>2476</v>
      </c>
      <c r="O3348" t="s">
        <v>3300</v>
      </c>
      <c r="P3348" s="196">
        <v>5000</v>
      </c>
      <c r="S3348" t="s">
        <v>3342</v>
      </c>
      <c r="T3348" t="s">
        <v>3557</v>
      </c>
      <c r="U3348" s="198">
        <v>-1.32</v>
      </c>
      <c r="V3348" t="s">
        <v>683</v>
      </c>
      <c r="W3348" t="s">
        <v>481</v>
      </c>
      <c r="X3348" t="s">
        <v>482</v>
      </c>
      <c r="Y3348" t="s">
        <v>3575</v>
      </c>
      <c r="Z3348" t="s">
        <v>2995</v>
      </c>
      <c r="AA3348" t="s">
        <v>1017</v>
      </c>
      <c r="AB3348" s="195">
        <v>37073.875011574099</v>
      </c>
      <c r="AC3348" s="195">
        <v>37103.875011574099</v>
      </c>
    </row>
    <row r="3349" spans="1:29" x14ac:dyDescent="0.25">
      <c r="A3349" s="43" t="str">
        <f t="shared" si="261"/>
        <v>US Natural Gas Physical</v>
      </c>
      <c r="B3349" s="43" t="str">
        <f t="shared" si="262"/>
        <v>US</v>
      </c>
      <c r="C3349" s="43" t="str">
        <f t="shared" si="263"/>
        <v>Natural Gas</v>
      </c>
      <c r="D3349" s="43" t="str">
        <f t="shared" si="264"/>
        <v>Physical</v>
      </c>
      <c r="E3349" s="43">
        <f>IF(VLOOKUP(S3349,'DD-Lookup'!$J$6:$L$50,3,FALSE)="Monthly",(YEAR(AC3349)-YEAR(AB3349))*12+MONTH(AC3349)-MONTH(AB3349)+1,(AC3349-AB3349+1))</f>
        <v>1</v>
      </c>
      <c r="F3349" s="210">
        <f t="shared" si="265"/>
        <v>25000</v>
      </c>
      <c r="G3349" s="199">
        <v>1355789</v>
      </c>
      <c r="H3349" s="195">
        <v>37049.393587963001</v>
      </c>
      <c r="I3349" t="s">
        <v>3443</v>
      </c>
      <c r="M3349" t="s">
        <v>3341</v>
      </c>
      <c r="N3349" t="s">
        <v>3747</v>
      </c>
      <c r="O3349" t="s">
        <v>2722</v>
      </c>
      <c r="P3349" s="196">
        <v>25000</v>
      </c>
      <c r="S3349" t="s">
        <v>3342</v>
      </c>
      <c r="T3349" t="s">
        <v>3557</v>
      </c>
      <c r="U3349" s="198">
        <v>3.71</v>
      </c>
      <c r="V3349" t="s">
        <v>3338</v>
      </c>
      <c r="W3349" t="s">
        <v>2175</v>
      </c>
      <c r="X3349" t="s">
        <v>2176</v>
      </c>
      <c r="Y3349" t="s">
        <v>2469</v>
      </c>
      <c r="Z3349" t="s">
        <v>2995</v>
      </c>
      <c r="AA3349">
        <v>837861</v>
      </c>
      <c r="AB3349" s="195">
        <v>37050.875011574099</v>
      </c>
      <c r="AC3349" s="195">
        <v>37050.875011574099</v>
      </c>
    </row>
    <row r="3350" spans="1:29" x14ac:dyDescent="0.25">
      <c r="A3350" s="43" t="str">
        <f t="shared" si="261"/>
        <v>US Natural Gas Physical</v>
      </c>
      <c r="B3350" s="43" t="str">
        <f t="shared" si="262"/>
        <v>US</v>
      </c>
      <c r="C3350" s="43" t="str">
        <f t="shared" si="263"/>
        <v>Natural Gas</v>
      </c>
      <c r="D3350" s="43" t="str">
        <f t="shared" si="264"/>
        <v>Physical</v>
      </c>
      <c r="E3350" s="43">
        <f>IF(VLOOKUP(S3350,'DD-Lookup'!$J$6:$L$50,3,FALSE)="Monthly",(YEAR(AC3350)-YEAR(AB3350))*12+MONTH(AC3350)-MONTH(AB3350)+1,(AC3350-AB3350+1))</f>
        <v>1</v>
      </c>
      <c r="F3350" s="210">
        <f t="shared" si="265"/>
        <v>5000</v>
      </c>
      <c r="G3350" s="199">
        <v>1355790</v>
      </c>
      <c r="H3350" s="195">
        <v>37049.393599536997</v>
      </c>
      <c r="I3350" t="s">
        <v>2286</v>
      </c>
      <c r="M3350" t="s">
        <v>3341</v>
      </c>
      <c r="N3350" t="s">
        <v>3747</v>
      </c>
      <c r="O3350" t="s">
        <v>1623</v>
      </c>
      <c r="P3350" s="196">
        <v>5000</v>
      </c>
      <c r="S3350" t="s">
        <v>3342</v>
      </c>
      <c r="T3350" t="s">
        <v>3557</v>
      </c>
      <c r="U3350" s="198">
        <v>3.83</v>
      </c>
      <c r="V3350" t="s">
        <v>3905</v>
      </c>
      <c r="W3350" t="s">
        <v>2190</v>
      </c>
      <c r="X3350" t="s">
        <v>2191</v>
      </c>
      <c r="Y3350" t="s">
        <v>2469</v>
      </c>
      <c r="Z3350" t="s">
        <v>2995</v>
      </c>
      <c r="AA3350">
        <v>837862</v>
      </c>
      <c r="AB3350" s="195">
        <v>37050.875011574099</v>
      </c>
      <c r="AC3350" s="195">
        <v>37050.875011574099</v>
      </c>
    </row>
    <row r="3351" spans="1:29" x14ac:dyDescent="0.25">
      <c r="A3351" s="43" t="str">
        <f t="shared" si="261"/>
        <v>US Natural Gas Physical</v>
      </c>
      <c r="B3351" s="43" t="str">
        <f t="shared" si="262"/>
        <v>US</v>
      </c>
      <c r="C3351" s="43" t="str">
        <f t="shared" si="263"/>
        <v>Natural Gas</v>
      </c>
      <c r="D3351" s="43" t="str">
        <f t="shared" si="264"/>
        <v>Physical</v>
      </c>
      <c r="E3351" s="43">
        <f>IF(VLOOKUP(S3351,'DD-Lookup'!$J$6:$L$50,3,FALSE)="Monthly",(YEAR(AC3351)-YEAR(AB3351))*12+MONTH(AC3351)-MONTH(AB3351)+1,(AC3351-AB3351+1))</f>
        <v>1</v>
      </c>
      <c r="F3351" s="210">
        <f t="shared" si="265"/>
        <v>6697</v>
      </c>
      <c r="G3351" s="199">
        <v>1355791</v>
      </c>
      <c r="H3351" s="195">
        <v>37049.393634259301</v>
      </c>
      <c r="I3351" t="s">
        <v>2187</v>
      </c>
      <c r="M3351" t="s">
        <v>3341</v>
      </c>
      <c r="N3351" t="s">
        <v>3747</v>
      </c>
      <c r="O3351" t="s">
        <v>379</v>
      </c>
      <c r="P3351" s="196">
        <v>6697</v>
      </c>
      <c r="S3351" t="s">
        <v>3342</v>
      </c>
      <c r="T3351" t="s">
        <v>3557</v>
      </c>
      <c r="U3351" s="198">
        <v>3.7349999999999999</v>
      </c>
      <c r="V3351" t="s">
        <v>2516</v>
      </c>
      <c r="W3351" t="s">
        <v>2467</v>
      </c>
      <c r="X3351" t="s">
        <v>2468</v>
      </c>
      <c r="Y3351" t="s">
        <v>2469</v>
      </c>
      <c r="Z3351" t="s">
        <v>2995</v>
      </c>
      <c r="AA3351">
        <v>837863</v>
      </c>
      <c r="AB3351" s="195">
        <v>37050.875011574099</v>
      </c>
      <c r="AC3351" s="195">
        <v>37050.875011574099</v>
      </c>
    </row>
    <row r="3352" spans="1:29" x14ac:dyDescent="0.25">
      <c r="A3352" s="43" t="str">
        <f t="shared" si="261"/>
        <v>US Natural Gas Physical</v>
      </c>
      <c r="B3352" s="43" t="str">
        <f t="shared" si="262"/>
        <v>US</v>
      </c>
      <c r="C3352" s="43" t="str">
        <f t="shared" si="263"/>
        <v>Natural Gas</v>
      </c>
      <c r="D3352" s="43" t="str">
        <f t="shared" si="264"/>
        <v>Physical</v>
      </c>
      <c r="E3352" s="43">
        <f>IF(VLOOKUP(S3352,'DD-Lookup'!$J$6:$L$50,3,FALSE)="Monthly",(YEAR(AC3352)-YEAR(AB3352))*12+MONTH(AC3352)-MONTH(AB3352)+1,(AC3352-AB3352+1))</f>
        <v>1</v>
      </c>
      <c r="F3352" s="210">
        <f t="shared" si="265"/>
        <v>10000</v>
      </c>
      <c r="G3352" s="199">
        <v>1355792</v>
      </c>
      <c r="H3352" s="195">
        <v>37049.393692129597</v>
      </c>
      <c r="I3352" t="s">
        <v>3316</v>
      </c>
      <c r="M3352" t="s">
        <v>3341</v>
      </c>
      <c r="N3352" t="s">
        <v>3747</v>
      </c>
      <c r="O3352" t="s">
        <v>393</v>
      </c>
      <c r="Q3352" s="196">
        <v>10000</v>
      </c>
      <c r="S3352" t="s">
        <v>3342</v>
      </c>
      <c r="T3352" t="s">
        <v>3557</v>
      </c>
      <c r="U3352" s="198">
        <v>3.49</v>
      </c>
      <c r="V3352" t="s">
        <v>3350</v>
      </c>
      <c r="W3352" t="s">
        <v>2347</v>
      </c>
      <c r="X3352" t="s">
        <v>2484</v>
      </c>
      <c r="Y3352" t="s">
        <v>2469</v>
      </c>
      <c r="Z3352" t="s">
        <v>2995</v>
      </c>
      <c r="AA3352">
        <v>837864</v>
      </c>
      <c r="AB3352" s="195">
        <v>37050.875011574099</v>
      </c>
      <c r="AC3352" s="195">
        <v>37050.875011574099</v>
      </c>
    </row>
    <row r="3353" spans="1:29" x14ac:dyDescent="0.25">
      <c r="A3353" s="43" t="str">
        <f t="shared" si="261"/>
        <v>US Natural Gas Physical</v>
      </c>
      <c r="B3353" s="43" t="str">
        <f t="shared" si="262"/>
        <v>US</v>
      </c>
      <c r="C3353" s="43" t="str">
        <f t="shared" si="263"/>
        <v>Natural Gas</v>
      </c>
      <c r="D3353" s="43" t="str">
        <f t="shared" si="264"/>
        <v>Physical</v>
      </c>
      <c r="E3353" s="43">
        <f>IF(VLOOKUP(S3353,'DD-Lookup'!$J$6:$L$50,3,FALSE)="Monthly",(YEAR(AC3353)-YEAR(AB3353))*12+MONTH(AC3353)-MONTH(AB3353)+1,(AC3353-AB3353+1))</f>
        <v>1</v>
      </c>
      <c r="F3353" s="210">
        <f t="shared" si="265"/>
        <v>10000</v>
      </c>
      <c r="G3353" s="199">
        <v>1355795</v>
      </c>
      <c r="H3353" s="195">
        <v>37049.393750000003</v>
      </c>
      <c r="I3353" t="s">
        <v>2179</v>
      </c>
      <c r="M3353" t="s">
        <v>3341</v>
      </c>
      <c r="N3353" t="s">
        <v>3747</v>
      </c>
      <c r="O3353" t="s">
        <v>442</v>
      </c>
      <c r="P3353" s="196">
        <v>10000</v>
      </c>
      <c r="S3353" t="s">
        <v>3342</v>
      </c>
      <c r="T3353" t="s">
        <v>3557</v>
      </c>
      <c r="U3353" s="198">
        <v>3.82</v>
      </c>
      <c r="V3353" t="s">
        <v>2180</v>
      </c>
      <c r="W3353" t="s">
        <v>2509</v>
      </c>
      <c r="X3353" t="s">
        <v>2510</v>
      </c>
      <c r="Y3353" t="s">
        <v>2469</v>
      </c>
      <c r="Z3353" t="s">
        <v>2995</v>
      </c>
      <c r="AA3353">
        <v>837866</v>
      </c>
      <c r="AB3353" s="195">
        <v>37050.875011574099</v>
      </c>
      <c r="AC3353" s="195">
        <v>37050.875011574099</v>
      </c>
    </row>
    <row r="3354" spans="1:29" x14ac:dyDescent="0.25">
      <c r="A3354" s="43" t="str">
        <f t="shared" si="261"/>
        <v>US Natural Gas Physical</v>
      </c>
      <c r="B3354" s="43" t="str">
        <f t="shared" si="262"/>
        <v>US</v>
      </c>
      <c r="C3354" s="43" t="str">
        <f t="shared" si="263"/>
        <v>Natural Gas</v>
      </c>
      <c r="D3354" s="43" t="str">
        <f t="shared" si="264"/>
        <v>Physical</v>
      </c>
      <c r="E3354" s="43">
        <f>IF(VLOOKUP(S3354,'DD-Lookup'!$J$6:$L$50,3,FALSE)="Monthly",(YEAR(AC3354)-YEAR(AB3354))*12+MONTH(AC3354)-MONTH(AB3354)+1,(AC3354-AB3354+1))</f>
        <v>1</v>
      </c>
      <c r="F3354" s="210">
        <f t="shared" si="265"/>
        <v>35000</v>
      </c>
      <c r="G3354" s="199">
        <v>1355794</v>
      </c>
      <c r="H3354" s="195">
        <v>37049.393750000003</v>
      </c>
      <c r="I3354" t="s">
        <v>2487</v>
      </c>
      <c r="M3354" t="s">
        <v>3341</v>
      </c>
      <c r="N3354" t="s">
        <v>3747</v>
      </c>
      <c r="O3354" t="s">
        <v>379</v>
      </c>
      <c r="P3354" s="196">
        <v>35000</v>
      </c>
      <c r="S3354" t="s">
        <v>3342</v>
      </c>
      <c r="T3354" t="s">
        <v>3557</v>
      </c>
      <c r="U3354" s="198">
        <v>3.7349999999999999</v>
      </c>
      <c r="V3354" t="s">
        <v>2348</v>
      </c>
      <c r="W3354" t="s">
        <v>2467</v>
      </c>
      <c r="X3354" t="s">
        <v>2468</v>
      </c>
      <c r="Y3354" t="s">
        <v>2469</v>
      </c>
      <c r="Z3354" t="s">
        <v>2995</v>
      </c>
      <c r="AA3354">
        <v>837865</v>
      </c>
      <c r="AB3354" s="195">
        <v>37050.875011574099</v>
      </c>
      <c r="AC3354" s="195">
        <v>37050.875011574099</v>
      </c>
    </row>
    <row r="3355" spans="1:29" x14ac:dyDescent="0.25">
      <c r="A3355" s="43" t="str">
        <f t="shared" si="261"/>
        <v>US Natural Gas Financial</v>
      </c>
      <c r="B3355" s="43" t="str">
        <f t="shared" si="262"/>
        <v>US</v>
      </c>
      <c r="C3355" s="43" t="str">
        <f t="shared" si="263"/>
        <v>Natural Gas</v>
      </c>
      <c r="D3355" s="43" t="str">
        <f t="shared" si="264"/>
        <v>Financial</v>
      </c>
      <c r="E3355" s="43">
        <f>IF(VLOOKUP(S3355,'DD-Lookup'!$J$6:$L$50,3,FALSE)="Monthly",(YEAR(AC3355)-YEAR(AB3355))*12+MONTH(AC3355)-MONTH(AB3355)+1,(AC3355-AB3355+1))</f>
        <v>31</v>
      </c>
      <c r="F3355" s="210">
        <f t="shared" si="265"/>
        <v>620000</v>
      </c>
      <c r="G3355" s="199">
        <v>1355796</v>
      </c>
      <c r="H3355" s="195">
        <v>37049.393773148098</v>
      </c>
      <c r="I3355" t="s">
        <v>2280</v>
      </c>
      <c r="M3355" t="s">
        <v>3341</v>
      </c>
      <c r="N3355" t="s">
        <v>2281</v>
      </c>
      <c r="O3355" t="s">
        <v>2475</v>
      </c>
      <c r="P3355" s="196">
        <v>20000</v>
      </c>
      <c r="S3355" t="s">
        <v>3342</v>
      </c>
      <c r="T3355" t="s">
        <v>3557</v>
      </c>
      <c r="U3355" s="198">
        <v>3.8</v>
      </c>
      <c r="V3355" t="s">
        <v>2333</v>
      </c>
      <c r="W3355" t="s">
        <v>2853</v>
      </c>
      <c r="X3355" t="s">
        <v>2282</v>
      </c>
      <c r="Y3355" t="s">
        <v>3575</v>
      </c>
      <c r="Z3355" t="s">
        <v>2995</v>
      </c>
      <c r="AA3355" t="s">
        <v>1018</v>
      </c>
      <c r="AB3355" s="195">
        <v>37073.875</v>
      </c>
      <c r="AC3355" s="195">
        <v>37103.875</v>
      </c>
    </row>
    <row r="3356" spans="1:29" x14ac:dyDescent="0.25">
      <c r="A3356" s="43" t="str">
        <f t="shared" si="261"/>
        <v>US Natural Gas Physical</v>
      </c>
      <c r="B3356" s="43" t="str">
        <f t="shared" si="262"/>
        <v>US</v>
      </c>
      <c r="C3356" s="43" t="str">
        <f t="shared" si="263"/>
        <v>Natural Gas</v>
      </c>
      <c r="D3356" s="43" t="str">
        <f t="shared" si="264"/>
        <v>Physical</v>
      </c>
      <c r="E3356" s="43">
        <f>IF(VLOOKUP(S3356,'DD-Lookup'!$J$6:$L$50,3,FALSE)="Monthly",(YEAR(AC3356)-YEAR(AB3356))*12+MONTH(AC3356)-MONTH(AB3356)+1,(AC3356-AB3356+1))</f>
        <v>23</v>
      </c>
      <c r="F3356" s="210">
        <f t="shared" si="265"/>
        <v>115000</v>
      </c>
      <c r="G3356" s="199">
        <v>1355797</v>
      </c>
      <c r="H3356" s="195">
        <v>37049.393796296303</v>
      </c>
      <c r="I3356" t="s">
        <v>876</v>
      </c>
      <c r="M3356" t="s">
        <v>3341</v>
      </c>
      <c r="N3356" t="s">
        <v>3747</v>
      </c>
      <c r="O3356" t="s">
        <v>1626</v>
      </c>
      <c r="P3356" s="196">
        <v>5000</v>
      </c>
      <c r="S3356" t="s">
        <v>3342</v>
      </c>
      <c r="T3356" t="s">
        <v>3557</v>
      </c>
      <c r="U3356" s="198">
        <v>3.61</v>
      </c>
      <c r="V3356" t="s">
        <v>877</v>
      </c>
      <c r="W3356" t="s">
        <v>2366</v>
      </c>
      <c r="X3356" t="s">
        <v>3093</v>
      </c>
      <c r="Y3356" t="s">
        <v>2469</v>
      </c>
      <c r="Z3356" t="s">
        <v>2995</v>
      </c>
      <c r="AA3356">
        <v>837868</v>
      </c>
      <c r="AB3356" s="195">
        <v>37050.875011574099</v>
      </c>
      <c r="AC3356" s="195">
        <v>37072.875011574099</v>
      </c>
    </row>
    <row r="3357" spans="1:29" x14ac:dyDescent="0.25">
      <c r="A3357" s="43" t="str">
        <f t="shared" si="261"/>
        <v>US Power Physical</v>
      </c>
      <c r="B3357" s="43" t="str">
        <f t="shared" si="262"/>
        <v>US</v>
      </c>
      <c r="C3357" s="43" t="str">
        <f t="shared" si="263"/>
        <v>Power</v>
      </c>
      <c r="D3357" s="43" t="str">
        <f t="shared" si="264"/>
        <v>Physical</v>
      </c>
      <c r="E3357" s="43">
        <f>IF(VLOOKUP(S3357,'DD-Lookup'!$J$6:$L$50,3,FALSE)="Monthly",(YEAR(AC3357)-YEAR(AB3357))*12+MONTH(AC3357)-MONTH(AB3357)+1,(AC3357-AB3357+1))</f>
        <v>1</v>
      </c>
      <c r="F3357" s="210">
        <f t="shared" si="265"/>
        <v>50</v>
      </c>
      <c r="G3357" s="199">
        <v>1355799</v>
      </c>
      <c r="H3357" s="195">
        <v>37049.393819444398</v>
      </c>
      <c r="I3357" t="s">
        <v>2259</v>
      </c>
      <c r="M3357" t="s">
        <v>2766</v>
      </c>
      <c r="N3357" t="s">
        <v>3361</v>
      </c>
      <c r="O3357" t="s">
        <v>1694</v>
      </c>
      <c r="P3357" s="196">
        <v>50</v>
      </c>
      <c r="S3357" t="s">
        <v>3340</v>
      </c>
      <c r="T3357" t="s">
        <v>3557</v>
      </c>
      <c r="U3357" s="198">
        <v>39</v>
      </c>
      <c r="V3357" t="s">
        <v>3827</v>
      </c>
      <c r="W3357" t="s">
        <v>3296</v>
      </c>
      <c r="X3357" t="s">
        <v>3368</v>
      </c>
      <c r="Y3357" t="s">
        <v>2662</v>
      </c>
      <c r="Z3357" t="s">
        <v>2990</v>
      </c>
      <c r="AA3357">
        <v>636993.1</v>
      </c>
      <c r="AB3357" s="195">
        <v>37050.875011574099</v>
      </c>
      <c r="AC3357" s="195">
        <v>37050.875011574099</v>
      </c>
    </row>
    <row r="3358" spans="1:29" x14ac:dyDescent="0.25">
      <c r="A3358" s="43" t="str">
        <f t="shared" si="261"/>
        <v>US Natural Gas Physical</v>
      </c>
      <c r="B3358" s="43" t="str">
        <f t="shared" si="262"/>
        <v>US</v>
      </c>
      <c r="C3358" s="43" t="str">
        <f t="shared" si="263"/>
        <v>Natural Gas</v>
      </c>
      <c r="D3358" s="43" t="str">
        <f t="shared" si="264"/>
        <v>Physical</v>
      </c>
      <c r="E3358" s="43">
        <f>IF(VLOOKUP(S3358,'DD-Lookup'!$J$6:$L$50,3,FALSE)="Monthly",(YEAR(AC3358)-YEAR(AB3358))*12+MONTH(AC3358)-MONTH(AB3358)+1,(AC3358-AB3358+1))</f>
        <v>1</v>
      </c>
      <c r="F3358" s="210">
        <f t="shared" si="265"/>
        <v>10000</v>
      </c>
      <c r="G3358" s="199">
        <v>1355800</v>
      </c>
      <c r="H3358" s="195">
        <v>37049.393831018497</v>
      </c>
      <c r="I3358" t="s">
        <v>2470</v>
      </c>
      <c r="M3358" t="s">
        <v>3341</v>
      </c>
      <c r="N3358" t="s">
        <v>3747</v>
      </c>
      <c r="O3358" t="s">
        <v>379</v>
      </c>
      <c r="P3358" s="196">
        <v>10000</v>
      </c>
      <c r="S3358" t="s">
        <v>3342</v>
      </c>
      <c r="T3358" t="s">
        <v>3557</v>
      </c>
      <c r="U3358" s="198">
        <v>3.7349999999999999</v>
      </c>
      <c r="V3358" t="s">
        <v>2497</v>
      </c>
      <c r="W3358" t="s">
        <v>2467</v>
      </c>
      <c r="X3358" t="s">
        <v>2468</v>
      </c>
      <c r="Y3358" t="s">
        <v>2469</v>
      </c>
      <c r="Z3358" t="s">
        <v>2995</v>
      </c>
      <c r="AA3358">
        <v>837867</v>
      </c>
      <c r="AB3358" s="195">
        <v>37050.875011574099</v>
      </c>
      <c r="AC3358" s="195">
        <v>37050.875011574099</v>
      </c>
    </row>
    <row r="3359" spans="1:29" x14ac:dyDescent="0.25">
      <c r="A3359" s="43" t="str">
        <f t="shared" si="261"/>
        <v>US Power Physical</v>
      </c>
      <c r="B3359" s="43" t="str">
        <f t="shared" si="262"/>
        <v>US</v>
      </c>
      <c r="C3359" s="43" t="str">
        <f t="shared" si="263"/>
        <v>Power</v>
      </c>
      <c r="D3359" s="43" t="str">
        <f t="shared" si="264"/>
        <v>Physical</v>
      </c>
      <c r="E3359" s="43">
        <f>IF(VLOOKUP(S3359,'DD-Lookup'!$J$6:$L$50,3,FALSE)="Monthly",(YEAR(AC3359)-YEAR(AB3359))*12+MONTH(AC3359)-MONTH(AB3359)+1,(AC3359-AB3359+1))</f>
        <v>5</v>
      </c>
      <c r="F3359" s="210">
        <f t="shared" si="265"/>
        <v>250</v>
      </c>
      <c r="G3359" s="199">
        <v>1355805</v>
      </c>
      <c r="H3359" s="195">
        <v>37049.393865740698</v>
      </c>
      <c r="I3359" t="s">
        <v>2527</v>
      </c>
      <c r="M3359" t="s">
        <v>2766</v>
      </c>
      <c r="N3359" t="s">
        <v>3361</v>
      </c>
      <c r="O3359" t="s">
        <v>3698</v>
      </c>
      <c r="Q3359" s="196">
        <v>50</v>
      </c>
      <c r="S3359" t="s">
        <v>3340</v>
      </c>
      <c r="T3359" t="s">
        <v>3557</v>
      </c>
      <c r="U3359" s="198">
        <v>42</v>
      </c>
      <c r="V3359" t="s">
        <v>2252</v>
      </c>
      <c r="W3359" t="s">
        <v>3376</v>
      </c>
      <c r="X3359" t="s">
        <v>3377</v>
      </c>
      <c r="Y3359" t="s">
        <v>2662</v>
      </c>
      <c r="Z3359" t="s">
        <v>2990</v>
      </c>
      <c r="AA3359">
        <v>636994.1</v>
      </c>
      <c r="AB3359" s="195">
        <v>37060.875</v>
      </c>
      <c r="AC3359" s="195">
        <v>37064.875</v>
      </c>
    </row>
    <row r="3360" spans="1:29" x14ac:dyDescent="0.25">
      <c r="A3360" s="43" t="str">
        <f t="shared" si="261"/>
        <v>US Natural Gas Physical</v>
      </c>
      <c r="B3360" s="43" t="str">
        <f t="shared" si="262"/>
        <v>US</v>
      </c>
      <c r="C3360" s="43" t="str">
        <f t="shared" si="263"/>
        <v>Natural Gas</v>
      </c>
      <c r="D3360" s="43" t="str">
        <f t="shared" si="264"/>
        <v>Physical</v>
      </c>
      <c r="E3360" s="43">
        <f>IF(VLOOKUP(S3360,'DD-Lookup'!$J$6:$L$50,3,FALSE)="Monthly",(YEAR(AC3360)-YEAR(AB3360))*12+MONTH(AC3360)-MONTH(AB3360)+1,(AC3360-AB3360+1))</f>
        <v>1</v>
      </c>
      <c r="F3360" s="210">
        <f t="shared" si="265"/>
        <v>23303</v>
      </c>
      <c r="G3360" s="199">
        <v>1355802</v>
      </c>
      <c r="H3360" s="195">
        <v>37049.393865740698</v>
      </c>
      <c r="I3360" t="s">
        <v>2276</v>
      </c>
      <c r="M3360" t="s">
        <v>3341</v>
      </c>
      <c r="N3360" t="s">
        <v>3747</v>
      </c>
      <c r="O3360" t="s">
        <v>379</v>
      </c>
      <c r="P3360" s="196">
        <v>23303</v>
      </c>
      <c r="S3360" t="s">
        <v>3342</v>
      </c>
      <c r="T3360" t="s">
        <v>3557</v>
      </c>
      <c r="U3360" s="198">
        <v>3.7349999999999999</v>
      </c>
      <c r="V3360" t="s">
        <v>3164</v>
      </c>
      <c r="W3360" t="s">
        <v>2467</v>
      </c>
      <c r="X3360" t="s">
        <v>2468</v>
      </c>
      <c r="Y3360" t="s">
        <v>2469</v>
      </c>
      <c r="Z3360" t="s">
        <v>2995</v>
      </c>
      <c r="AA3360">
        <v>837871</v>
      </c>
      <c r="AB3360" s="195">
        <v>37050.875011574099</v>
      </c>
      <c r="AC3360" s="195">
        <v>37050.875011574099</v>
      </c>
    </row>
    <row r="3361" spans="1:29" x14ac:dyDescent="0.25">
      <c r="A3361" s="43" t="str">
        <f t="shared" si="261"/>
        <v>US Natural Gas Physical</v>
      </c>
      <c r="B3361" s="43" t="str">
        <f t="shared" si="262"/>
        <v>US</v>
      </c>
      <c r="C3361" s="43" t="str">
        <f t="shared" si="263"/>
        <v>Natural Gas</v>
      </c>
      <c r="D3361" s="43" t="str">
        <f t="shared" si="264"/>
        <v>Physical</v>
      </c>
      <c r="E3361" s="43">
        <f>IF(VLOOKUP(S3361,'DD-Lookup'!$J$6:$L$50,3,FALSE)="Monthly",(YEAR(AC3361)-YEAR(AB3361))*12+MONTH(AC3361)-MONTH(AB3361)+1,(AC3361-AB3361+1))</f>
        <v>1</v>
      </c>
      <c r="F3361" s="210">
        <f t="shared" si="265"/>
        <v>2400</v>
      </c>
      <c r="G3361" s="199">
        <v>1355803</v>
      </c>
      <c r="H3361" s="195">
        <v>37049.393865740698</v>
      </c>
      <c r="I3361" t="s">
        <v>2172</v>
      </c>
      <c r="M3361" t="s">
        <v>3341</v>
      </c>
      <c r="N3361" t="s">
        <v>3747</v>
      </c>
      <c r="O3361" t="s">
        <v>392</v>
      </c>
      <c r="Q3361" s="196">
        <v>2400</v>
      </c>
      <c r="S3361" t="s">
        <v>3342</v>
      </c>
      <c r="T3361" t="s">
        <v>3557</v>
      </c>
      <c r="U3361" s="198">
        <v>3.58</v>
      </c>
      <c r="V3361" t="s">
        <v>3847</v>
      </c>
      <c r="W3361" t="s">
        <v>2498</v>
      </c>
      <c r="X3361" t="s">
        <v>2499</v>
      </c>
      <c r="Y3361" t="s">
        <v>2469</v>
      </c>
      <c r="Z3361" t="s">
        <v>2995</v>
      </c>
      <c r="AA3361">
        <v>837870</v>
      </c>
      <c r="AB3361" s="195">
        <v>37050.875011574099</v>
      </c>
      <c r="AC3361" s="195">
        <v>37050.875011574099</v>
      </c>
    </row>
    <row r="3362" spans="1:29" x14ac:dyDescent="0.25">
      <c r="A3362" s="43" t="str">
        <f t="shared" si="261"/>
        <v>US Natural Gas Physical</v>
      </c>
      <c r="B3362" s="43" t="str">
        <f t="shared" si="262"/>
        <v>US</v>
      </c>
      <c r="C3362" s="43" t="str">
        <f t="shared" si="263"/>
        <v>Natural Gas</v>
      </c>
      <c r="D3362" s="43" t="str">
        <f t="shared" si="264"/>
        <v>Physical</v>
      </c>
      <c r="E3362" s="43">
        <f>IF(VLOOKUP(S3362,'DD-Lookup'!$J$6:$L$50,3,FALSE)="Monthly",(YEAR(AC3362)-YEAR(AB3362))*12+MONTH(AC3362)-MONTH(AB3362)+1,(AC3362-AB3362+1))</f>
        <v>1</v>
      </c>
      <c r="F3362" s="210">
        <f t="shared" si="265"/>
        <v>25000</v>
      </c>
      <c r="G3362" s="199">
        <v>1355804</v>
      </c>
      <c r="H3362" s="195">
        <v>37049.393865740698</v>
      </c>
      <c r="I3362" t="s">
        <v>2387</v>
      </c>
      <c r="M3362" t="s">
        <v>3341</v>
      </c>
      <c r="N3362" t="s">
        <v>3747</v>
      </c>
      <c r="O3362" t="s">
        <v>2722</v>
      </c>
      <c r="P3362" s="196">
        <v>25000</v>
      </c>
      <c r="S3362" t="s">
        <v>3342</v>
      </c>
      <c r="T3362" t="s">
        <v>3557</v>
      </c>
      <c r="U3362" s="198">
        <v>3.7</v>
      </c>
      <c r="V3362" t="s">
        <v>660</v>
      </c>
      <c r="W3362" t="s">
        <v>2175</v>
      </c>
      <c r="X3362" t="s">
        <v>2176</v>
      </c>
      <c r="Y3362" t="s">
        <v>2469</v>
      </c>
      <c r="Z3362" t="s">
        <v>2995</v>
      </c>
      <c r="AA3362">
        <v>837872</v>
      </c>
      <c r="AB3362" s="195">
        <v>37050.875011574099</v>
      </c>
      <c r="AC3362" s="195">
        <v>37050.875011574099</v>
      </c>
    </row>
    <row r="3363" spans="1:29" x14ac:dyDescent="0.25">
      <c r="A3363" s="43" t="str">
        <f t="shared" si="261"/>
        <v>US Natural Gas Physical</v>
      </c>
      <c r="B3363" s="43" t="str">
        <f t="shared" si="262"/>
        <v>US</v>
      </c>
      <c r="C3363" s="43" t="str">
        <f t="shared" si="263"/>
        <v>Natural Gas</v>
      </c>
      <c r="D3363" s="43" t="str">
        <f t="shared" si="264"/>
        <v>Physical</v>
      </c>
      <c r="E3363" s="43">
        <f>IF(VLOOKUP(S3363,'DD-Lookup'!$J$6:$L$50,3,FALSE)="Monthly",(YEAR(AC3363)-YEAR(AB3363))*12+MONTH(AC3363)-MONTH(AB3363)+1,(AC3363-AB3363+1))</f>
        <v>1</v>
      </c>
      <c r="F3363" s="210">
        <f t="shared" si="265"/>
        <v>3750</v>
      </c>
      <c r="G3363" s="199">
        <v>1355801</v>
      </c>
      <c r="H3363" s="195">
        <v>37049.393865740698</v>
      </c>
      <c r="I3363" t="s">
        <v>3087</v>
      </c>
      <c r="M3363" t="s">
        <v>3341</v>
      </c>
      <c r="N3363" t="s">
        <v>3747</v>
      </c>
      <c r="O3363" t="s">
        <v>1623</v>
      </c>
      <c r="P3363" s="196">
        <v>3750</v>
      </c>
      <c r="S3363" t="s">
        <v>3342</v>
      </c>
      <c r="T3363" t="s">
        <v>3557</v>
      </c>
      <c r="U3363" s="198">
        <v>3.8250000000000002</v>
      </c>
      <c r="V3363" t="s">
        <v>3088</v>
      </c>
      <c r="W3363" t="s">
        <v>2190</v>
      </c>
      <c r="X3363" t="s">
        <v>2191</v>
      </c>
      <c r="Y3363" t="s">
        <v>2469</v>
      </c>
      <c r="Z3363" t="s">
        <v>2995</v>
      </c>
      <c r="AA3363">
        <v>837869</v>
      </c>
      <c r="AB3363" s="195">
        <v>37050.875011574099</v>
      </c>
      <c r="AC3363" s="195">
        <v>37050.875011574099</v>
      </c>
    </row>
    <row r="3364" spans="1:29" x14ac:dyDescent="0.25">
      <c r="A3364" s="43" t="str">
        <f t="shared" si="261"/>
        <v>US Natural Gas Physical</v>
      </c>
      <c r="B3364" s="43" t="str">
        <f t="shared" si="262"/>
        <v>US</v>
      </c>
      <c r="C3364" s="43" t="str">
        <f t="shared" si="263"/>
        <v>Natural Gas</v>
      </c>
      <c r="D3364" s="43" t="str">
        <f t="shared" si="264"/>
        <v>Physical</v>
      </c>
      <c r="E3364" s="43">
        <f>IF(VLOOKUP(S3364,'DD-Lookup'!$J$6:$L$50,3,FALSE)="Monthly",(YEAR(AC3364)-YEAR(AB3364))*12+MONTH(AC3364)-MONTH(AB3364)+1,(AC3364-AB3364+1))</f>
        <v>1</v>
      </c>
      <c r="F3364" s="210">
        <f t="shared" si="265"/>
        <v>1</v>
      </c>
      <c r="G3364" s="199">
        <v>1355809</v>
      </c>
      <c r="H3364" s="195">
        <v>37049.393969907404</v>
      </c>
      <c r="I3364" t="s">
        <v>2470</v>
      </c>
      <c r="M3364" t="s">
        <v>3341</v>
      </c>
      <c r="N3364" t="s">
        <v>3747</v>
      </c>
      <c r="O3364" t="s">
        <v>401</v>
      </c>
      <c r="Q3364" s="196">
        <v>1</v>
      </c>
      <c r="S3364" t="s">
        <v>3342</v>
      </c>
      <c r="T3364" t="s">
        <v>3557</v>
      </c>
      <c r="U3364" s="198">
        <v>3.53</v>
      </c>
      <c r="V3364" t="s">
        <v>2471</v>
      </c>
      <c r="W3364" t="s">
        <v>2347</v>
      </c>
      <c r="X3364" t="s">
        <v>2484</v>
      </c>
      <c r="Y3364" t="s">
        <v>2469</v>
      </c>
      <c r="Z3364" t="s">
        <v>2995</v>
      </c>
      <c r="AA3364">
        <v>837873</v>
      </c>
      <c r="AB3364" s="195">
        <v>37050.875011574099</v>
      </c>
      <c r="AC3364" s="195">
        <v>37050.875011574099</v>
      </c>
    </row>
    <row r="3365" spans="1:29" x14ac:dyDescent="0.25">
      <c r="A3365" s="43" t="str">
        <f t="shared" si="261"/>
        <v>US Natural Gas Financial</v>
      </c>
      <c r="B3365" s="43" t="str">
        <f t="shared" si="262"/>
        <v>US</v>
      </c>
      <c r="C3365" s="43" t="str">
        <f t="shared" si="263"/>
        <v>Natural Gas</v>
      </c>
      <c r="D3365" s="43" t="str">
        <f t="shared" si="264"/>
        <v>Financial</v>
      </c>
      <c r="E3365" s="43">
        <f>IF(VLOOKUP(S3365,'DD-Lookup'!$J$6:$L$50,3,FALSE)="Monthly",(YEAR(AC3365)-YEAR(AB3365))*12+MONTH(AC3365)-MONTH(AB3365)+1,(AC3365-AB3365+1))</f>
        <v>365</v>
      </c>
      <c r="F3365" s="210">
        <f t="shared" si="265"/>
        <v>1825000</v>
      </c>
      <c r="G3365" s="199">
        <v>1355810</v>
      </c>
      <c r="H3365" s="195">
        <v>37049.393981481502</v>
      </c>
      <c r="I3365" t="s">
        <v>2472</v>
      </c>
      <c r="M3365" t="s">
        <v>3341</v>
      </c>
      <c r="N3365" t="s">
        <v>2281</v>
      </c>
      <c r="O3365" t="s">
        <v>2511</v>
      </c>
      <c r="P3365" s="196">
        <v>5000</v>
      </c>
      <c r="S3365" t="s">
        <v>3342</v>
      </c>
      <c r="T3365" t="s">
        <v>3557</v>
      </c>
      <c r="U3365" s="198">
        <v>3.9449999999999998</v>
      </c>
      <c r="V3365" t="s">
        <v>2473</v>
      </c>
      <c r="W3365" t="s">
        <v>2853</v>
      </c>
      <c r="X3365" t="s">
        <v>2282</v>
      </c>
      <c r="Y3365" t="s">
        <v>3575</v>
      </c>
      <c r="Z3365" t="s">
        <v>2995</v>
      </c>
      <c r="AA3365" t="s">
        <v>1019</v>
      </c>
      <c r="AB3365" s="195">
        <v>37257.875</v>
      </c>
      <c r="AC3365" s="195">
        <v>37621.875</v>
      </c>
    </row>
    <row r="3366" spans="1:29" x14ac:dyDescent="0.25">
      <c r="A3366" s="43" t="str">
        <f t="shared" si="261"/>
        <v>US Natural Gas Physical</v>
      </c>
      <c r="B3366" s="43" t="str">
        <f t="shared" si="262"/>
        <v>US</v>
      </c>
      <c r="C3366" s="43" t="str">
        <f t="shared" si="263"/>
        <v>Natural Gas</v>
      </c>
      <c r="D3366" s="43" t="str">
        <f t="shared" si="264"/>
        <v>Physical</v>
      </c>
      <c r="E3366" s="43">
        <f>IF(VLOOKUP(S3366,'DD-Lookup'!$J$6:$L$50,3,FALSE)="Monthly",(YEAR(AC3366)-YEAR(AB3366))*12+MONTH(AC3366)-MONTH(AB3366)+1,(AC3366-AB3366+1))</f>
        <v>1</v>
      </c>
      <c r="F3366" s="210">
        <f t="shared" si="265"/>
        <v>25000</v>
      </c>
      <c r="G3366" s="199">
        <v>1355812</v>
      </c>
      <c r="H3366" s="195">
        <v>37049.394004629597</v>
      </c>
      <c r="I3366" t="s">
        <v>2487</v>
      </c>
      <c r="M3366" t="s">
        <v>3341</v>
      </c>
      <c r="N3366" t="s">
        <v>3747</v>
      </c>
      <c r="O3366" t="s">
        <v>2722</v>
      </c>
      <c r="P3366" s="196">
        <v>25000</v>
      </c>
      <c r="S3366" t="s">
        <v>3342</v>
      </c>
      <c r="T3366" t="s">
        <v>3557</v>
      </c>
      <c r="U3366" s="198">
        <v>3.69</v>
      </c>
      <c r="V3366" t="s">
        <v>2348</v>
      </c>
      <c r="W3366" t="s">
        <v>2175</v>
      </c>
      <c r="X3366" t="s">
        <v>2176</v>
      </c>
      <c r="Y3366" t="s">
        <v>2469</v>
      </c>
      <c r="Z3366" t="s">
        <v>2995</v>
      </c>
      <c r="AA3366">
        <v>837874</v>
      </c>
      <c r="AB3366" s="195">
        <v>37050.875011574099</v>
      </c>
      <c r="AC3366" s="195">
        <v>37050.875011574099</v>
      </c>
    </row>
    <row r="3367" spans="1:29" x14ac:dyDescent="0.25">
      <c r="A3367" s="43" t="str">
        <f t="shared" si="261"/>
        <v>US Natural Gas Physical</v>
      </c>
      <c r="B3367" s="43" t="str">
        <f t="shared" si="262"/>
        <v>US</v>
      </c>
      <c r="C3367" s="43" t="str">
        <f t="shared" si="263"/>
        <v>Natural Gas</v>
      </c>
      <c r="D3367" s="43" t="str">
        <f t="shared" si="264"/>
        <v>Physical</v>
      </c>
      <c r="E3367" s="43">
        <f>IF(VLOOKUP(S3367,'DD-Lookup'!$J$6:$L$50,3,FALSE)="Monthly",(YEAR(AC3367)-YEAR(AB3367))*12+MONTH(AC3367)-MONTH(AB3367)+1,(AC3367-AB3367+1))</f>
        <v>1</v>
      </c>
      <c r="F3367" s="210">
        <f t="shared" si="265"/>
        <v>5000</v>
      </c>
      <c r="G3367" s="199">
        <v>1355813</v>
      </c>
      <c r="H3367" s="195">
        <v>37049.394027777802</v>
      </c>
      <c r="I3367" t="s">
        <v>2456</v>
      </c>
      <c r="M3367" t="s">
        <v>3341</v>
      </c>
      <c r="N3367" t="s">
        <v>3747</v>
      </c>
      <c r="O3367" t="s">
        <v>2743</v>
      </c>
      <c r="Q3367" s="196">
        <v>5000</v>
      </c>
      <c r="S3367" t="s">
        <v>3342</v>
      </c>
      <c r="T3367" t="s">
        <v>3557</v>
      </c>
      <c r="U3367" s="198">
        <v>3.5750000000000002</v>
      </c>
      <c r="V3367" t="s">
        <v>2226</v>
      </c>
      <c r="W3367" t="s">
        <v>2181</v>
      </c>
      <c r="X3367" t="s">
        <v>3093</v>
      </c>
      <c r="Y3367" t="s">
        <v>2469</v>
      </c>
      <c r="Z3367" t="s">
        <v>2995</v>
      </c>
      <c r="AA3367">
        <v>837875</v>
      </c>
      <c r="AB3367" s="195">
        <v>37050.875011574099</v>
      </c>
      <c r="AC3367" s="195">
        <v>37050.875011574099</v>
      </c>
    </row>
    <row r="3368" spans="1:29" x14ac:dyDescent="0.25">
      <c r="A3368" s="43" t="str">
        <f t="shared" si="261"/>
        <v>US Natural Gas Physical</v>
      </c>
      <c r="B3368" s="43" t="str">
        <f t="shared" si="262"/>
        <v>US</v>
      </c>
      <c r="C3368" s="43" t="str">
        <f t="shared" si="263"/>
        <v>Natural Gas</v>
      </c>
      <c r="D3368" s="43" t="str">
        <f t="shared" si="264"/>
        <v>Physical</v>
      </c>
      <c r="E3368" s="43">
        <f>IF(VLOOKUP(S3368,'DD-Lookup'!$J$6:$L$50,3,FALSE)="Monthly",(YEAR(AC3368)-YEAR(AB3368))*12+MONTH(AC3368)-MONTH(AB3368)+1,(AC3368-AB3368+1))</f>
        <v>1</v>
      </c>
      <c r="F3368" s="210">
        <f t="shared" si="265"/>
        <v>100000</v>
      </c>
      <c r="G3368" s="199">
        <v>1355814</v>
      </c>
      <c r="H3368" s="195">
        <v>37049.394062500003</v>
      </c>
      <c r="I3368" t="s">
        <v>3443</v>
      </c>
      <c r="M3368" t="s">
        <v>3341</v>
      </c>
      <c r="N3368" t="s">
        <v>3747</v>
      </c>
      <c r="O3368" t="s">
        <v>379</v>
      </c>
      <c r="P3368" s="196">
        <v>100000</v>
      </c>
      <c r="S3368" t="s">
        <v>3342</v>
      </c>
      <c r="T3368" t="s">
        <v>3557</v>
      </c>
      <c r="U3368" s="198">
        <v>3.7149999999999999</v>
      </c>
      <c r="V3368" t="s">
        <v>2346</v>
      </c>
      <c r="W3368" t="s">
        <v>2467</v>
      </c>
      <c r="X3368" t="s">
        <v>2468</v>
      </c>
      <c r="Y3368" t="s">
        <v>2469</v>
      </c>
      <c r="Z3368" t="s">
        <v>2995</v>
      </c>
      <c r="AA3368">
        <v>837876</v>
      </c>
      <c r="AB3368" s="195">
        <v>37050.875011574099</v>
      </c>
      <c r="AC3368" s="195">
        <v>37050.875011574099</v>
      </c>
    </row>
    <row r="3369" spans="1:29" x14ac:dyDescent="0.25">
      <c r="A3369" s="43" t="str">
        <f t="shared" si="261"/>
        <v>US Natural Gas Physical</v>
      </c>
      <c r="B3369" s="43" t="str">
        <f t="shared" si="262"/>
        <v>US</v>
      </c>
      <c r="C3369" s="43" t="str">
        <f t="shared" si="263"/>
        <v>Natural Gas</v>
      </c>
      <c r="D3369" s="43" t="str">
        <f t="shared" si="264"/>
        <v>Physical</v>
      </c>
      <c r="E3369" s="43">
        <f>IF(VLOOKUP(S3369,'DD-Lookup'!$J$6:$L$50,3,FALSE)="Monthly",(YEAR(AC3369)-YEAR(AB3369))*12+MONTH(AC3369)-MONTH(AB3369)+1,(AC3369-AB3369+1))</f>
        <v>1</v>
      </c>
      <c r="F3369" s="210">
        <f t="shared" si="265"/>
        <v>10000</v>
      </c>
      <c r="G3369" s="199">
        <v>1355815</v>
      </c>
      <c r="H3369" s="195">
        <v>37049.394062500003</v>
      </c>
      <c r="I3369" t="s">
        <v>2172</v>
      </c>
      <c r="M3369" t="s">
        <v>3341</v>
      </c>
      <c r="N3369" t="s">
        <v>3747</v>
      </c>
      <c r="O3369" t="s">
        <v>392</v>
      </c>
      <c r="Q3369" s="196">
        <v>10000</v>
      </c>
      <c r="S3369" t="s">
        <v>3342</v>
      </c>
      <c r="T3369" t="s">
        <v>3557</v>
      </c>
      <c r="U3369" s="198">
        <v>3.58</v>
      </c>
      <c r="V3369" t="s">
        <v>3847</v>
      </c>
      <c r="W3369" t="s">
        <v>2498</v>
      </c>
      <c r="X3369" t="s">
        <v>2499</v>
      </c>
      <c r="Y3369" t="s">
        <v>2469</v>
      </c>
      <c r="Z3369" t="s">
        <v>2995</v>
      </c>
      <c r="AA3369">
        <v>837877</v>
      </c>
      <c r="AB3369" s="195">
        <v>37050.875011574099</v>
      </c>
      <c r="AC3369" s="195">
        <v>37050.875011574099</v>
      </c>
    </row>
    <row r="3370" spans="1:29" x14ac:dyDescent="0.25">
      <c r="A3370" s="43" t="str">
        <f t="shared" si="261"/>
        <v>US Power Physical</v>
      </c>
      <c r="B3370" s="43" t="str">
        <f t="shared" si="262"/>
        <v>US</v>
      </c>
      <c r="C3370" s="43" t="str">
        <f t="shared" si="263"/>
        <v>Power</v>
      </c>
      <c r="D3370" s="43" t="str">
        <f t="shared" si="264"/>
        <v>Physical</v>
      </c>
      <c r="E3370" s="43">
        <f>IF(VLOOKUP(S3370,'DD-Lookup'!$J$6:$L$50,3,FALSE)="Monthly",(YEAR(AC3370)-YEAR(AB3370))*12+MONTH(AC3370)-MONTH(AB3370)+1,(AC3370-AB3370+1))</f>
        <v>5</v>
      </c>
      <c r="F3370" s="210">
        <f t="shared" si="265"/>
        <v>250</v>
      </c>
      <c r="G3370" s="199">
        <v>1355816</v>
      </c>
      <c r="H3370" s="195">
        <v>37049.394120370402</v>
      </c>
      <c r="I3370" t="s">
        <v>2262</v>
      </c>
      <c r="M3370" t="s">
        <v>2766</v>
      </c>
      <c r="N3370" t="s">
        <v>3361</v>
      </c>
      <c r="O3370" t="s">
        <v>3710</v>
      </c>
      <c r="P3370" s="196">
        <v>50</v>
      </c>
      <c r="S3370" t="s">
        <v>3340</v>
      </c>
      <c r="T3370" t="s">
        <v>3557</v>
      </c>
      <c r="U3370" s="198">
        <v>54.5</v>
      </c>
      <c r="V3370" t="s">
        <v>1700</v>
      </c>
      <c r="W3370" t="s">
        <v>3376</v>
      </c>
      <c r="X3370" t="s">
        <v>3377</v>
      </c>
      <c r="Y3370" t="s">
        <v>2662</v>
      </c>
      <c r="Z3370" t="s">
        <v>2990</v>
      </c>
      <c r="AA3370">
        <v>636995.1</v>
      </c>
      <c r="AB3370" s="195">
        <v>37067.875</v>
      </c>
      <c r="AC3370" s="195">
        <v>37071.875</v>
      </c>
    </row>
    <row r="3371" spans="1:29" x14ac:dyDescent="0.25">
      <c r="A3371" s="43" t="str">
        <f t="shared" si="261"/>
        <v>US Natural Gas Physical</v>
      </c>
      <c r="B3371" s="43" t="str">
        <f t="shared" si="262"/>
        <v>US</v>
      </c>
      <c r="C3371" s="43" t="str">
        <f t="shared" si="263"/>
        <v>Natural Gas</v>
      </c>
      <c r="D3371" s="43" t="str">
        <f t="shared" si="264"/>
        <v>Physical</v>
      </c>
      <c r="E3371" s="43">
        <f>IF(VLOOKUP(S3371,'DD-Lookup'!$J$6:$L$50,3,FALSE)="Monthly",(YEAR(AC3371)-YEAR(AB3371))*12+MONTH(AC3371)-MONTH(AB3371)+1,(AC3371-AB3371+1))</f>
        <v>1</v>
      </c>
      <c r="F3371" s="210">
        <f t="shared" si="265"/>
        <v>500</v>
      </c>
      <c r="G3371" s="199">
        <v>1355817</v>
      </c>
      <c r="H3371" s="195">
        <v>37049.394131944398</v>
      </c>
      <c r="I3371" t="s">
        <v>2436</v>
      </c>
      <c r="M3371" t="s">
        <v>3341</v>
      </c>
      <c r="N3371" t="s">
        <v>3747</v>
      </c>
      <c r="O3371" t="s">
        <v>401</v>
      </c>
      <c r="Q3371" s="196">
        <v>500</v>
      </c>
      <c r="S3371" t="s">
        <v>3342</v>
      </c>
      <c r="T3371" t="s">
        <v>3557</v>
      </c>
      <c r="U3371" s="198">
        <v>3.53</v>
      </c>
      <c r="V3371" t="s">
        <v>2437</v>
      </c>
      <c r="W3371" t="s">
        <v>2347</v>
      </c>
      <c r="X3371" t="s">
        <v>2484</v>
      </c>
      <c r="Y3371" t="s">
        <v>2469</v>
      </c>
      <c r="Z3371" t="s">
        <v>2995</v>
      </c>
      <c r="AA3371">
        <v>837878</v>
      </c>
      <c r="AB3371" s="195">
        <v>37050.875011574099</v>
      </c>
      <c r="AC3371" s="195">
        <v>37050.875011574099</v>
      </c>
    </row>
    <row r="3372" spans="1:29" x14ac:dyDescent="0.25">
      <c r="A3372" s="43" t="str">
        <f t="shared" si="261"/>
        <v>US Natural Gas Physical</v>
      </c>
      <c r="B3372" s="43" t="str">
        <f t="shared" si="262"/>
        <v>US</v>
      </c>
      <c r="C3372" s="43" t="str">
        <f t="shared" si="263"/>
        <v>Natural Gas</v>
      </c>
      <c r="D3372" s="43" t="str">
        <f t="shared" si="264"/>
        <v>Physical</v>
      </c>
      <c r="E3372" s="43">
        <f>IF(VLOOKUP(S3372,'DD-Lookup'!$J$6:$L$50,3,FALSE)="Monthly",(YEAR(AC3372)-YEAR(AB3372))*12+MONTH(AC3372)-MONTH(AB3372)+1,(AC3372-AB3372+1))</f>
        <v>1</v>
      </c>
      <c r="F3372" s="210">
        <f t="shared" si="265"/>
        <v>10000</v>
      </c>
      <c r="G3372" s="199">
        <v>1355818</v>
      </c>
      <c r="H3372" s="195">
        <v>37049.394143518497</v>
      </c>
      <c r="I3372" t="s">
        <v>2276</v>
      </c>
      <c r="M3372" t="s">
        <v>3341</v>
      </c>
      <c r="N3372" t="s">
        <v>3747</v>
      </c>
      <c r="O3372" t="s">
        <v>394</v>
      </c>
      <c r="P3372" s="196">
        <v>10000</v>
      </c>
      <c r="S3372" t="s">
        <v>3342</v>
      </c>
      <c r="T3372" t="s">
        <v>3557</v>
      </c>
      <c r="U3372" s="198">
        <v>3.645</v>
      </c>
      <c r="V3372" t="s">
        <v>2496</v>
      </c>
      <c r="W3372" t="s">
        <v>2498</v>
      </c>
      <c r="X3372" t="s">
        <v>2499</v>
      </c>
      <c r="Y3372" t="s">
        <v>2469</v>
      </c>
      <c r="Z3372" t="s">
        <v>2995</v>
      </c>
      <c r="AA3372">
        <v>837879</v>
      </c>
      <c r="AB3372" s="195">
        <v>37050.875011574099</v>
      </c>
      <c r="AC3372" s="195">
        <v>37050.875011574099</v>
      </c>
    </row>
    <row r="3373" spans="1:29" x14ac:dyDescent="0.25">
      <c r="A3373" s="43" t="str">
        <f t="shared" si="261"/>
        <v>US Natural Gas Physical</v>
      </c>
      <c r="B3373" s="43" t="str">
        <f t="shared" si="262"/>
        <v>US</v>
      </c>
      <c r="C3373" s="43" t="str">
        <f t="shared" si="263"/>
        <v>Natural Gas</v>
      </c>
      <c r="D3373" s="43" t="str">
        <f t="shared" si="264"/>
        <v>Physical</v>
      </c>
      <c r="E3373" s="43">
        <f>IF(VLOOKUP(S3373,'DD-Lookup'!$J$6:$L$50,3,FALSE)="Monthly",(YEAR(AC3373)-YEAR(AB3373))*12+MONTH(AC3373)-MONTH(AB3373)+1,(AC3373-AB3373+1))</f>
        <v>1</v>
      </c>
      <c r="F3373" s="210">
        <f t="shared" si="265"/>
        <v>20000</v>
      </c>
      <c r="G3373" s="199">
        <v>1355819</v>
      </c>
      <c r="H3373" s="195">
        <v>37049.394155092603</v>
      </c>
      <c r="I3373" t="s">
        <v>2284</v>
      </c>
      <c r="M3373" t="s">
        <v>3341</v>
      </c>
      <c r="N3373" t="s">
        <v>3747</v>
      </c>
      <c r="O3373" t="s">
        <v>379</v>
      </c>
      <c r="P3373" s="196">
        <v>20000</v>
      </c>
      <c r="S3373" t="s">
        <v>3342</v>
      </c>
      <c r="T3373" t="s">
        <v>3557</v>
      </c>
      <c r="U3373" s="198">
        <v>3.71</v>
      </c>
      <c r="V3373" t="s">
        <v>2373</v>
      </c>
      <c r="W3373" t="s">
        <v>2467</v>
      </c>
      <c r="X3373" t="s">
        <v>2468</v>
      </c>
      <c r="Y3373" t="s">
        <v>2469</v>
      </c>
      <c r="Z3373" t="s">
        <v>2995</v>
      </c>
      <c r="AA3373">
        <v>837881</v>
      </c>
      <c r="AB3373" s="195">
        <v>37050.875011574099</v>
      </c>
      <c r="AC3373" s="195">
        <v>37050.875011574099</v>
      </c>
    </row>
    <row r="3374" spans="1:29" x14ac:dyDescent="0.25">
      <c r="A3374" s="43" t="str">
        <f t="shared" si="261"/>
        <v>US Natural Gas Physical</v>
      </c>
      <c r="B3374" s="43" t="str">
        <f t="shared" si="262"/>
        <v>US</v>
      </c>
      <c r="C3374" s="43" t="str">
        <f t="shared" si="263"/>
        <v>Natural Gas</v>
      </c>
      <c r="D3374" s="43" t="str">
        <f t="shared" si="264"/>
        <v>Physical</v>
      </c>
      <c r="E3374" s="43">
        <f>IF(VLOOKUP(S3374,'DD-Lookup'!$J$6:$L$50,3,FALSE)="Monthly",(YEAR(AC3374)-YEAR(AB3374))*12+MONTH(AC3374)-MONTH(AB3374)+1,(AC3374-AB3374+1))</f>
        <v>1</v>
      </c>
      <c r="F3374" s="210">
        <f t="shared" si="265"/>
        <v>6250</v>
      </c>
      <c r="G3374" s="199">
        <v>1355820</v>
      </c>
      <c r="H3374" s="195">
        <v>37049.394166666701</v>
      </c>
      <c r="I3374" t="s">
        <v>2398</v>
      </c>
      <c r="M3374" t="s">
        <v>3341</v>
      </c>
      <c r="N3374" t="s">
        <v>3747</v>
      </c>
      <c r="O3374" t="s">
        <v>1623</v>
      </c>
      <c r="P3374" s="196">
        <v>6250</v>
      </c>
      <c r="S3374" t="s">
        <v>3342</v>
      </c>
      <c r="T3374" t="s">
        <v>3557</v>
      </c>
      <c r="U3374" s="198">
        <v>3.81</v>
      </c>
      <c r="V3374" t="s">
        <v>4286</v>
      </c>
      <c r="W3374" t="s">
        <v>2190</v>
      </c>
      <c r="X3374" t="s">
        <v>2191</v>
      </c>
      <c r="Y3374" t="s">
        <v>2469</v>
      </c>
      <c r="Z3374" t="s">
        <v>2995</v>
      </c>
      <c r="AA3374">
        <v>837880</v>
      </c>
      <c r="AB3374" s="195">
        <v>37050.875011574099</v>
      </c>
      <c r="AC3374" s="195">
        <v>37050.875011574099</v>
      </c>
    </row>
    <row r="3375" spans="1:29" x14ac:dyDescent="0.25">
      <c r="A3375" s="43" t="str">
        <f t="shared" si="261"/>
        <v>US Natural Gas Financial</v>
      </c>
      <c r="B3375" s="43" t="str">
        <f t="shared" si="262"/>
        <v>US</v>
      </c>
      <c r="C3375" s="43" t="str">
        <f t="shared" si="263"/>
        <v>Natural Gas</v>
      </c>
      <c r="D3375" s="43" t="str">
        <f t="shared" si="264"/>
        <v>Financial</v>
      </c>
      <c r="E3375" s="43">
        <f>IF(VLOOKUP(S3375,'DD-Lookup'!$J$6:$L$50,3,FALSE)="Monthly",(YEAR(AC3375)-YEAR(AB3375))*12+MONTH(AC3375)-MONTH(AB3375)+1,(AC3375-AB3375+1))</f>
        <v>23</v>
      </c>
      <c r="F3375" s="210">
        <f t="shared" si="265"/>
        <v>115000</v>
      </c>
      <c r="G3375" s="199">
        <v>1355821</v>
      </c>
      <c r="H3375" s="195">
        <v>37049.394236111097</v>
      </c>
      <c r="I3375" t="s">
        <v>2273</v>
      </c>
      <c r="M3375" t="s">
        <v>3341</v>
      </c>
      <c r="N3375" t="s">
        <v>2281</v>
      </c>
      <c r="O3375" t="s">
        <v>2702</v>
      </c>
      <c r="Q3375" s="196">
        <v>5000</v>
      </c>
      <c r="S3375" t="s">
        <v>3342</v>
      </c>
      <c r="T3375" t="s">
        <v>3557</v>
      </c>
      <c r="U3375" s="198">
        <v>2.42</v>
      </c>
      <c r="V3375" t="s">
        <v>3755</v>
      </c>
      <c r="W3375" t="s">
        <v>3099</v>
      </c>
      <c r="X3375" t="s">
        <v>811</v>
      </c>
      <c r="Y3375" t="s">
        <v>3575</v>
      </c>
      <c r="Z3375" t="s">
        <v>2995</v>
      </c>
      <c r="AA3375" t="s">
        <v>1020</v>
      </c>
      <c r="AB3375" s="195">
        <v>37050.875011574099</v>
      </c>
      <c r="AC3375" s="195">
        <v>37072.875011574099</v>
      </c>
    </row>
    <row r="3376" spans="1:29" x14ac:dyDescent="0.25">
      <c r="A3376" s="43" t="str">
        <f t="shared" si="261"/>
        <v>US Natural Gas Physical</v>
      </c>
      <c r="B3376" s="43" t="str">
        <f t="shared" si="262"/>
        <v>US</v>
      </c>
      <c r="C3376" s="43" t="str">
        <f t="shared" si="263"/>
        <v>Natural Gas</v>
      </c>
      <c r="D3376" s="43" t="str">
        <f t="shared" si="264"/>
        <v>Physical</v>
      </c>
      <c r="E3376" s="43">
        <f>IF(VLOOKUP(S3376,'DD-Lookup'!$J$6:$L$50,3,FALSE)="Monthly",(YEAR(AC3376)-YEAR(AB3376))*12+MONTH(AC3376)-MONTH(AB3376)+1,(AC3376-AB3376+1))</f>
        <v>1</v>
      </c>
      <c r="F3376" s="210">
        <f t="shared" si="265"/>
        <v>10000</v>
      </c>
      <c r="G3376" s="199">
        <v>1355823</v>
      </c>
      <c r="H3376" s="195">
        <v>37049.394259259301</v>
      </c>
      <c r="I3376" t="s">
        <v>2284</v>
      </c>
      <c r="M3376" t="s">
        <v>3341</v>
      </c>
      <c r="N3376" t="s">
        <v>3747</v>
      </c>
      <c r="O3376" t="s">
        <v>559</v>
      </c>
      <c r="P3376" s="196">
        <v>10000</v>
      </c>
      <c r="S3376" t="s">
        <v>3342</v>
      </c>
      <c r="T3376" t="s">
        <v>3557</v>
      </c>
      <c r="U3376" s="198">
        <v>3.6724999999999999</v>
      </c>
      <c r="V3376" t="s">
        <v>2373</v>
      </c>
      <c r="W3376" t="s">
        <v>2467</v>
      </c>
      <c r="X3376" t="s">
        <v>2468</v>
      </c>
      <c r="Y3376" t="s">
        <v>2469</v>
      </c>
      <c r="Z3376" t="s">
        <v>2995</v>
      </c>
      <c r="AA3376">
        <v>837882</v>
      </c>
      <c r="AB3376" s="195">
        <v>37050.875011574099</v>
      </c>
      <c r="AC3376" s="195">
        <v>37050.875011574099</v>
      </c>
    </row>
    <row r="3377" spans="1:31" x14ac:dyDescent="0.25">
      <c r="A3377" s="43" t="str">
        <f t="shared" si="261"/>
        <v>US Natural Gas Physical</v>
      </c>
      <c r="B3377" s="43" t="str">
        <f t="shared" si="262"/>
        <v>US</v>
      </c>
      <c r="C3377" s="43" t="str">
        <f t="shared" si="263"/>
        <v>Natural Gas</v>
      </c>
      <c r="D3377" s="43" t="str">
        <f t="shared" si="264"/>
        <v>Physical</v>
      </c>
      <c r="E3377" s="43">
        <f>IF(VLOOKUP(S3377,'DD-Lookup'!$J$6:$L$50,3,FALSE)="Monthly",(YEAR(AC3377)-YEAR(AB3377))*12+MONTH(AC3377)-MONTH(AB3377)+1,(AC3377-AB3377+1))</f>
        <v>1</v>
      </c>
      <c r="F3377" s="210">
        <f t="shared" si="265"/>
        <v>10000</v>
      </c>
      <c r="G3377" s="199">
        <v>1355824</v>
      </c>
      <c r="H3377" s="195">
        <v>37049.394270833298</v>
      </c>
      <c r="I3377" t="s">
        <v>3360</v>
      </c>
      <c r="M3377" t="s">
        <v>3341</v>
      </c>
      <c r="N3377" t="s">
        <v>3747</v>
      </c>
      <c r="O3377" t="s">
        <v>448</v>
      </c>
      <c r="Q3377" s="196">
        <v>10000</v>
      </c>
      <c r="S3377" t="s">
        <v>3342</v>
      </c>
      <c r="T3377" t="s">
        <v>3557</v>
      </c>
      <c r="U3377" s="198">
        <v>3.625</v>
      </c>
      <c r="V3377" t="s">
        <v>3725</v>
      </c>
      <c r="W3377" t="s">
        <v>2181</v>
      </c>
      <c r="X3377" t="s">
        <v>2182</v>
      </c>
      <c r="Y3377" t="s">
        <v>2469</v>
      </c>
      <c r="Z3377" t="s">
        <v>2995</v>
      </c>
      <c r="AA3377">
        <v>837883</v>
      </c>
      <c r="AB3377" s="195">
        <v>37050.875011574099</v>
      </c>
      <c r="AC3377" s="195">
        <v>37050.875011574099</v>
      </c>
    </row>
    <row r="3378" spans="1:31" x14ac:dyDescent="0.25">
      <c r="A3378" s="43" t="str">
        <f t="shared" si="261"/>
        <v>US Natural Gas Physical</v>
      </c>
      <c r="B3378" s="43" t="str">
        <f t="shared" si="262"/>
        <v>US</v>
      </c>
      <c r="C3378" s="43" t="str">
        <f t="shared" si="263"/>
        <v>Natural Gas</v>
      </c>
      <c r="D3378" s="43" t="str">
        <f t="shared" si="264"/>
        <v>Physical</v>
      </c>
      <c r="E3378" s="43">
        <f>IF(VLOOKUP(S3378,'DD-Lookup'!$J$6:$L$50,3,FALSE)="Monthly",(YEAR(AC3378)-YEAR(AB3378))*12+MONTH(AC3378)-MONTH(AB3378)+1,(AC3378-AB3378+1))</f>
        <v>1</v>
      </c>
      <c r="F3378" s="210">
        <f t="shared" si="265"/>
        <v>25000</v>
      </c>
      <c r="G3378" s="199">
        <v>1355825</v>
      </c>
      <c r="H3378" s="195">
        <v>37049.394293981502</v>
      </c>
      <c r="I3378" t="s">
        <v>3443</v>
      </c>
      <c r="M3378" t="s">
        <v>3341</v>
      </c>
      <c r="N3378" t="s">
        <v>3747</v>
      </c>
      <c r="O3378" t="s">
        <v>2722</v>
      </c>
      <c r="P3378" s="196">
        <v>25000</v>
      </c>
      <c r="S3378" t="s">
        <v>3342</v>
      </c>
      <c r="T3378" t="s">
        <v>3557</v>
      </c>
      <c r="U3378" s="198">
        <v>3.665</v>
      </c>
      <c r="V3378" t="s">
        <v>3338</v>
      </c>
      <c r="W3378" t="s">
        <v>2175</v>
      </c>
      <c r="X3378" t="s">
        <v>2176</v>
      </c>
      <c r="Y3378" t="s">
        <v>2469</v>
      </c>
      <c r="Z3378" t="s">
        <v>2995</v>
      </c>
      <c r="AA3378">
        <v>837884</v>
      </c>
      <c r="AB3378" s="195">
        <v>37050.875011574099</v>
      </c>
      <c r="AC3378" s="195">
        <v>37050.875011574099</v>
      </c>
    </row>
    <row r="3379" spans="1:31" x14ac:dyDescent="0.25">
      <c r="A3379" s="43" t="str">
        <f t="shared" si="261"/>
        <v>US Natural Gas Physical</v>
      </c>
      <c r="B3379" s="43" t="str">
        <f t="shared" si="262"/>
        <v>US</v>
      </c>
      <c r="C3379" s="43" t="str">
        <f t="shared" si="263"/>
        <v>Natural Gas</v>
      </c>
      <c r="D3379" s="43" t="str">
        <f t="shared" si="264"/>
        <v>Physical</v>
      </c>
      <c r="E3379" s="43">
        <f>IF(VLOOKUP(S3379,'DD-Lookup'!$J$6:$L$50,3,FALSE)="Monthly",(YEAR(AC3379)-YEAR(AB3379))*12+MONTH(AC3379)-MONTH(AB3379)+1,(AC3379-AB3379+1))</f>
        <v>1</v>
      </c>
      <c r="F3379" s="210">
        <f t="shared" si="265"/>
        <v>10000</v>
      </c>
      <c r="G3379" s="199">
        <v>1355828</v>
      </c>
      <c r="H3379" s="195">
        <v>37049.394317129598</v>
      </c>
      <c r="I3379" t="s">
        <v>2483</v>
      </c>
      <c r="M3379" t="s">
        <v>3341</v>
      </c>
      <c r="N3379" t="s">
        <v>3747</v>
      </c>
      <c r="O3379" t="s">
        <v>401</v>
      </c>
      <c r="Q3379" s="196">
        <v>10000</v>
      </c>
      <c r="S3379" t="s">
        <v>3342</v>
      </c>
      <c r="T3379" t="s">
        <v>3557</v>
      </c>
      <c r="U3379" s="198">
        <v>3.53</v>
      </c>
      <c r="V3379" t="s">
        <v>3846</v>
      </c>
      <c r="W3379" t="s">
        <v>2347</v>
      </c>
      <c r="X3379" t="s">
        <v>2484</v>
      </c>
      <c r="Y3379" t="s">
        <v>2469</v>
      </c>
      <c r="Z3379" t="s">
        <v>2995</v>
      </c>
      <c r="AA3379">
        <v>837888</v>
      </c>
      <c r="AB3379" s="195">
        <v>37050.875011574099</v>
      </c>
      <c r="AC3379" s="195">
        <v>37050.875011574099</v>
      </c>
    </row>
    <row r="3380" spans="1:31" x14ac:dyDescent="0.25">
      <c r="A3380" s="43" t="str">
        <f t="shared" si="261"/>
        <v>US Natural Gas Physical</v>
      </c>
      <c r="B3380" s="43" t="str">
        <f t="shared" si="262"/>
        <v>US</v>
      </c>
      <c r="C3380" s="43" t="str">
        <f t="shared" si="263"/>
        <v>Natural Gas</v>
      </c>
      <c r="D3380" s="43" t="str">
        <f t="shared" si="264"/>
        <v>Physical</v>
      </c>
      <c r="E3380" s="43">
        <f>IF(VLOOKUP(S3380,'DD-Lookup'!$J$6:$L$50,3,FALSE)="Monthly",(YEAR(AC3380)-YEAR(AB3380))*12+MONTH(AC3380)-MONTH(AB3380)+1,(AC3380-AB3380+1))</f>
        <v>1</v>
      </c>
      <c r="F3380" s="210">
        <f t="shared" si="265"/>
        <v>10000</v>
      </c>
      <c r="G3380" s="199">
        <v>1355829</v>
      </c>
      <c r="H3380" s="195">
        <v>37049.394317129598</v>
      </c>
      <c r="I3380" t="s">
        <v>2254</v>
      </c>
      <c r="M3380" t="s">
        <v>3341</v>
      </c>
      <c r="N3380" t="s">
        <v>3747</v>
      </c>
      <c r="O3380" t="s">
        <v>399</v>
      </c>
      <c r="Q3380" s="196">
        <v>10000</v>
      </c>
      <c r="S3380" t="s">
        <v>3342</v>
      </c>
      <c r="T3380" t="s">
        <v>3557</v>
      </c>
      <c r="U3380" s="198">
        <v>3.5325000000000002</v>
      </c>
      <c r="V3380" t="s">
        <v>2466</v>
      </c>
      <c r="W3380" t="s">
        <v>2347</v>
      </c>
      <c r="X3380" t="s">
        <v>2484</v>
      </c>
      <c r="Y3380" t="s">
        <v>2469</v>
      </c>
      <c r="Z3380" t="s">
        <v>2995</v>
      </c>
      <c r="AA3380">
        <v>837886</v>
      </c>
      <c r="AB3380" s="195">
        <v>37050.875011574099</v>
      </c>
      <c r="AC3380" s="195">
        <v>37050.875011574099</v>
      </c>
    </row>
    <row r="3381" spans="1:31" x14ac:dyDescent="0.25">
      <c r="A3381" s="43" t="str">
        <f t="shared" si="261"/>
        <v>US Natural Gas Physical</v>
      </c>
      <c r="B3381" s="43" t="str">
        <f t="shared" si="262"/>
        <v>US</v>
      </c>
      <c r="C3381" s="43" t="str">
        <f t="shared" si="263"/>
        <v>Natural Gas</v>
      </c>
      <c r="D3381" s="43" t="str">
        <f t="shared" si="264"/>
        <v>Physical</v>
      </c>
      <c r="E3381" s="43">
        <f>IF(VLOOKUP(S3381,'DD-Lookup'!$J$6:$L$50,3,FALSE)="Monthly",(YEAR(AC3381)-YEAR(AB3381))*12+MONTH(AC3381)-MONTH(AB3381)+1,(AC3381-AB3381+1))</f>
        <v>1</v>
      </c>
      <c r="F3381" s="210">
        <f t="shared" si="265"/>
        <v>10000</v>
      </c>
      <c r="G3381" s="199">
        <v>1355827</v>
      </c>
      <c r="H3381" s="195">
        <v>37049.394317129598</v>
      </c>
      <c r="I3381" t="s">
        <v>2483</v>
      </c>
      <c r="M3381" t="s">
        <v>3341</v>
      </c>
      <c r="N3381" t="s">
        <v>3747</v>
      </c>
      <c r="O3381" t="s">
        <v>1623</v>
      </c>
      <c r="P3381" s="196">
        <v>10000</v>
      </c>
      <c r="S3381" t="s">
        <v>3342</v>
      </c>
      <c r="T3381" t="s">
        <v>3557</v>
      </c>
      <c r="U3381" s="198">
        <v>3.7949999999999999</v>
      </c>
      <c r="V3381" t="s">
        <v>3800</v>
      </c>
      <c r="W3381" t="s">
        <v>2190</v>
      </c>
      <c r="X3381" t="s">
        <v>2191</v>
      </c>
      <c r="Y3381" t="s">
        <v>2469</v>
      </c>
      <c r="Z3381" t="s">
        <v>2995</v>
      </c>
      <c r="AA3381">
        <v>837885</v>
      </c>
      <c r="AB3381" s="195">
        <v>37050.875011574099</v>
      </c>
      <c r="AC3381" s="195">
        <v>37050.875011574099</v>
      </c>
    </row>
    <row r="3382" spans="1:31" x14ac:dyDescent="0.25">
      <c r="A3382" s="43" t="str">
        <f t="shared" si="261"/>
        <v>US Natural Gas Physical</v>
      </c>
      <c r="B3382" s="43" t="str">
        <f t="shared" si="262"/>
        <v>US</v>
      </c>
      <c r="C3382" s="43" t="str">
        <f t="shared" si="263"/>
        <v>Natural Gas</v>
      </c>
      <c r="D3382" s="43" t="str">
        <f t="shared" si="264"/>
        <v>Physical</v>
      </c>
      <c r="E3382" s="43">
        <f>IF(VLOOKUP(S3382,'DD-Lookup'!$J$6:$L$50,3,FALSE)="Monthly",(YEAR(AC3382)-YEAR(AB3382))*12+MONTH(AC3382)-MONTH(AB3382)+1,(AC3382-AB3382+1))</f>
        <v>1</v>
      </c>
      <c r="F3382" s="210">
        <f t="shared" si="265"/>
        <v>9333</v>
      </c>
      <c r="G3382" s="199">
        <v>1355826</v>
      </c>
      <c r="H3382" s="195">
        <v>37049.394317129598</v>
      </c>
      <c r="I3382" t="s">
        <v>2387</v>
      </c>
      <c r="M3382" t="s">
        <v>3341</v>
      </c>
      <c r="N3382" t="s">
        <v>3747</v>
      </c>
      <c r="O3382" t="s">
        <v>2722</v>
      </c>
      <c r="Q3382" s="196">
        <v>9333</v>
      </c>
      <c r="S3382" t="s">
        <v>3342</v>
      </c>
      <c r="T3382" t="s">
        <v>3557</v>
      </c>
      <c r="U3382" s="198">
        <v>3.69</v>
      </c>
      <c r="V3382" t="s">
        <v>2388</v>
      </c>
      <c r="W3382" t="s">
        <v>2175</v>
      </c>
      <c r="X3382" t="s">
        <v>2176</v>
      </c>
      <c r="Y3382" t="s">
        <v>2469</v>
      </c>
      <c r="Z3382" t="s">
        <v>2995</v>
      </c>
      <c r="AA3382">
        <v>837887</v>
      </c>
      <c r="AB3382" s="195">
        <v>37050.875011574099</v>
      </c>
      <c r="AC3382" s="195">
        <v>37050.875011574099</v>
      </c>
    </row>
    <row r="3383" spans="1:31" x14ac:dyDescent="0.25">
      <c r="A3383" s="43" t="str">
        <f t="shared" si="261"/>
        <v>US Natural Gas Physical</v>
      </c>
      <c r="B3383" s="43" t="str">
        <f t="shared" si="262"/>
        <v>US</v>
      </c>
      <c r="C3383" s="43" t="str">
        <f t="shared" si="263"/>
        <v>Natural Gas</v>
      </c>
      <c r="D3383" s="43" t="str">
        <f t="shared" si="264"/>
        <v>Physical</v>
      </c>
      <c r="E3383" s="43">
        <f>IF(VLOOKUP(S3383,'DD-Lookup'!$J$6:$L$50,3,FALSE)="Monthly",(YEAR(AC3383)-YEAR(AB3383))*12+MONTH(AC3383)-MONTH(AB3383)+1,(AC3383-AB3383+1))</f>
        <v>1</v>
      </c>
      <c r="F3383" s="210">
        <f t="shared" si="265"/>
        <v>15667</v>
      </c>
      <c r="G3383" s="199">
        <v>1355830</v>
      </c>
      <c r="H3383" s="195">
        <v>37049.394340277802</v>
      </c>
      <c r="I3383" t="s">
        <v>3085</v>
      </c>
      <c r="M3383" t="s">
        <v>3341</v>
      </c>
      <c r="N3383" t="s">
        <v>3747</v>
      </c>
      <c r="O3383" t="s">
        <v>2722</v>
      </c>
      <c r="Q3383" s="196">
        <v>15667</v>
      </c>
      <c r="S3383" t="s">
        <v>3342</v>
      </c>
      <c r="T3383" t="s">
        <v>3557</v>
      </c>
      <c r="U3383" s="198">
        <v>3.69</v>
      </c>
      <c r="V3383" t="s">
        <v>2424</v>
      </c>
      <c r="W3383" t="s">
        <v>2175</v>
      </c>
      <c r="X3383" t="s">
        <v>2176</v>
      </c>
      <c r="Y3383" t="s">
        <v>2469</v>
      </c>
      <c r="Z3383" t="s">
        <v>2995</v>
      </c>
      <c r="AA3383">
        <v>837889</v>
      </c>
      <c r="AB3383" s="195">
        <v>37050.875011574099</v>
      </c>
      <c r="AC3383" s="195">
        <v>37050.875011574099</v>
      </c>
    </row>
    <row r="3384" spans="1:31" x14ac:dyDescent="0.25">
      <c r="A3384" s="43" t="str">
        <f t="shared" si="261"/>
        <v>US Natural Gas Financial</v>
      </c>
      <c r="B3384" s="43" t="str">
        <f t="shared" si="262"/>
        <v>US</v>
      </c>
      <c r="C3384" s="43" t="str">
        <f t="shared" si="263"/>
        <v>Natural Gas</v>
      </c>
      <c r="D3384" s="43" t="str">
        <f t="shared" si="264"/>
        <v>Financial</v>
      </c>
      <c r="E3384" s="43">
        <f>IF(VLOOKUP(S3384,'DD-Lookup'!$J$6:$L$50,3,FALSE)="Monthly",(YEAR(AC3384)-YEAR(AB3384))*12+MONTH(AC3384)-MONTH(AB3384)+1,(AC3384-AB3384+1))</f>
        <v>23</v>
      </c>
      <c r="F3384" s="210">
        <f t="shared" si="265"/>
        <v>345000</v>
      </c>
      <c r="G3384" s="199">
        <v>1355831</v>
      </c>
      <c r="H3384" s="195">
        <v>37049.394363425898</v>
      </c>
      <c r="I3384" t="s">
        <v>2402</v>
      </c>
      <c r="M3384" t="s">
        <v>3341</v>
      </c>
      <c r="N3384" t="s">
        <v>2281</v>
      </c>
      <c r="O3384" t="s">
        <v>2156</v>
      </c>
      <c r="P3384" s="196">
        <v>15000</v>
      </c>
      <c r="S3384" t="s">
        <v>3342</v>
      </c>
      <c r="T3384" t="s">
        <v>3557</v>
      </c>
      <c r="U3384" s="198">
        <v>3.6949999999999998</v>
      </c>
      <c r="V3384" t="s">
        <v>4233</v>
      </c>
      <c r="W3384" t="s">
        <v>2512</v>
      </c>
      <c r="X3384" t="s">
        <v>2170</v>
      </c>
      <c r="Y3384" t="s">
        <v>3575</v>
      </c>
      <c r="Z3384" t="s">
        <v>2995</v>
      </c>
      <c r="AA3384" t="s">
        <v>1021</v>
      </c>
      <c r="AB3384" s="195">
        <v>37050.875011574099</v>
      </c>
      <c r="AC3384" s="195">
        <v>37072.875011574099</v>
      </c>
    </row>
    <row r="3385" spans="1:31" x14ac:dyDescent="0.25">
      <c r="A3385" s="43" t="str">
        <f t="shared" si="261"/>
        <v>US Natural Gas Physical</v>
      </c>
      <c r="B3385" s="43" t="str">
        <f t="shared" si="262"/>
        <v>US</v>
      </c>
      <c r="C3385" s="43" t="str">
        <f t="shared" si="263"/>
        <v>Natural Gas</v>
      </c>
      <c r="D3385" s="43" t="str">
        <f t="shared" si="264"/>
        <v>Physical</v>
      </c>
      <c r="E3385" s="43">
        <f>IF(VLOOKUP(S3385,'DD-Lookup'!$J$6:$L$50,3,FALSE)="Monthly",(YEAR(AC3385)-YEAR(AB3385))*12+MONTH(AC3385)-MONTH(AB3385)+1,(AC3385-AB3385+1))</f>
        <v>1</v>
      </c>
      <c r="F3385" s="210">
        <f t="shared" si="265"/>
        <v>25000</v>
      </c>
      <c r="G3385" s="199">
        <v>1355832</v>
      </c>
      <c r="H3385" s="195">
        <v>37049.394398148099</v>
      </c>
      <c r="I3385" t="s">
        <v>3085</v>
      </c>
      <c r="M3385" t="s">
        <v>3341</v>
      </c>
      <c r="N3385" t="s">
        <v>3747</v>
      </c>
      <c r="O3385" t="s">
        <v>2722</v>
      </c>
      <c r="Q3385" s="196">
        <v>25000</v>
      </c>
      <c r="S3385" t="s">
        <v>3342</v>
      </c>
      <c r="T3385" t="s">
        <v>3557</v>
      </c>
      <c r="U3385" s="198">
        <v>3.7</v>
      </c>
      <c r="V3385" t="s">
        <v>2424</v>
      </c>
      <c r="W3385" t="s">
        <v>2175</v>
      </c>
      <c r="X3385" t="s">
        <v>2176</v>
      </c>
      <c r="Y3385" t="s">
        <v>2469</v>
      </c>
      <c r="Z3385" t="s">
        <v>2995</v>
      </c>
      <c r="AA3385">
        <v>837890</v>
      </c>
      <c r="AB3385" s="195">
        <v>37050.875011574099</v>
      </c>
      <c r="AC3385" s="195">
        <v>37050.875011574099</v>
      </c>
    </row>
    <row r="3386" spans="1:31" x14ac:dyDescent="0.25">
      <c r="A3386" s="43" t="str">
        <f t="shared" si="261"/>
        <v>US Natural Gas Financial</v>
      </c>
      <c r="B3386" s="43" t="str">
        <f t="shared" si="262"/>
        <v>US</v>
      </c>
      <c r="C3386" s="43" t="str">
        <f t="shared" si="263"/>
        <v>Natural Gas</v>
      </c>
      <c r="D3386" s="43" t="str">
        <f t="shared" si="264"/>
        <v>Financial</v>
      </c>
      <c r="E3386" s="43">
        <f>IF(VLOOKUP(S3386,'DD-Lookup'!$J$6:$L$50,3,FALSE)="Monthly",(YEAR(AC3386)-YEAR(AB3386))*12+MONTH(AC3386)-MONTH(AB3386)+1,(AC3386-AB3386+1))</f>
        <v>151</v>
      </c>
      <c r="F3386" s="210">
        <f t="shared" si="265"/>
        <v>755000</v>
      </c>
      <c r="G3386" s="199">
        <v>1355833</v>
      </c>
      <c r="H3386" s="195">
        <v>37049.394409722197</v>
      </c>
      <c r="I3386" t="s">
        <v>2280</v>
      </c>
      <c r="M3386" t="s">
        <v>3341</v>
      </c>
      <c r="N3386" t="s">
        <v>2281</v>
      </c>
      <c r="O3386" t="s">
        <v>2491</v>
      </c>
      <c r="P3386" s="196">
        <v>5000</v>
      </c>
      <c r="S3386" t="s">
        <v>3342</v>
      </c>
      <c r="T3386" t="s">
        <v>3557</v>
      </c>
      <c r="U3386" s="198">
        <v>4.2649999999999997</v>
      </c>
      <c r="V3386" t="s">
        <v>2449</v>
      </c>
      <c r="W3386" t="s">
        <v>2853</v>
      </c>
      <c r="X3386" t="s">
        <v>2282</v>
      </c>
      <c r="Y3386" t="s">
        <v>3575</v>
      </c>
      <c r="Z3386" t="s">
        <v>2995</v>
      </c>
      <c r="AA3386" t="s">
        <v>1022</v>
      </c>
      <c r="AB3386" s="195">
        <v>37196</v>
      </c>
      <c r="AC3386" s="195">
        <v>37346</v>
      </c>
    </row>
    <row r="3387" spans="1:31" x14ac:dyDescent="0.25">
      <c r="A3387" s="43" t="str">
        <f t="shared" si="261"/>
        <v>US Natural Gas Physical</v>
      </c>
      <c r="B3387" s="43" t="str">
        <f t="shared" si="262"/>
        <v>US</v>
      </c>
      <c r="C3387" s="43" t="str">
        <f t="shared" si="263"/>
        <v>Natural Gas</v>
      </c>
      <c r="D3387" s="43" t="str">
        <f t="shared" si="264"/>
        <v>Physical</v>
      </c>
      <c r="E3387" s="43">
        <f>IF(VLOOKUP(S3387,'DD-Lookup'!$J$6:$L$50,3,FALSE)="Monthly",(YEAR(AC3387)-YEAR(AB3387))*12+MONTH(AC3387)-MONTH(AB3387)+1,(AC3387-AB3387+1))</f>
        <v>1</v>
      </c>
      <c r="F3387" s="210">
        <f t="shared" si="265"/>
        <v>10000</v>
      </c>
      <c r="G3387" s="199">
        <v>1355834</v>
      </c>
      <c r="H3387" s="195">
        <v>37049.394432870402</v>
      </c>
      <c r="I3387" t="s">
        <v>2254</v>
      </c>
      <c r="M3387" t="s">
        <v>3341</v>
      </c>
      <c r="N3387" t="s">
        <v>3747</v>
      </c>
      <c r="O3387" t="s">
        <v>394</v>
      </c>
      <c r="P3387" s="196">
        <v>10000</v>
      </c>
      <c r="S3387" t="s">
        <v>3342</v>
      </c>
      <c r="T3387" t="s">
        <v>3557</v>
      </c>
      <c r="U3387" s="198">
        <v>3.6425000000000001</v>
      </c>
      <c r="V3387" t="s">
        <v>2466</v>
      </c>
      <c r="W3387" t="s">
        <v>2498</v>
      </c>
      <c r="X3387" t="s">
        <v>2499</v>
      </c>
      <c r="Y3387" t="s">
        <v>2469</v>
      </c>
      <c r="Z3387" t="s">
        <v>2995</v>
      </c>
      <c r="AA3387">
        <v>837891</v>
      </c>
      <c r="AB3387" s="195">
        <v>37050.875011574099</v>
      </c>
      <c r="AC3387" s="195">
        <v>37050.875011574099</v>
      </c>
    </row>
    <row r="3388" spans="1:31" x14ac:dyDescent="0.25">
      <c r="A3388" s="43" t="str">
        <f t="shared" si="261"/>
        <v>US Natural Gas Physical</v>
      </c>
      <c r="B3388" s="43" t="str">
        <f t="shared" si="262"/>
        <v>US</v>
      </c>
      <c r="C3388" s="43" t="str">
        <f t="shared" si="263"/>
        <v>Natural Gas</v>
      </c>
      <c r="D3388" s="43" t="str">
        <f t="shared" si="264"/>
        <v>Physical</v>
      </c>
      <c r="E3388" s="43">
        <f>IF(VLOOKUP(S3388,'DD-Lookup'!$J$6:$L$50,3,FALSE)="Monthly",(YEAR(AC3388)-YEAR(AB3388))*12+MONTH(AC3388)-MONTH(AB3388)+1,(AC3388-AB3388+1))</f>
        <v>1</v>
      </c>
      <c r="F3388" s="210">
        <f t="shared" si="265"/>
        <v>10000</v>
      </c>
      <c r="G3388" s="199">
        <v>1355835</v>
      </c>
      <c r="H3388" s="195">
        <v>37049.394456018497</v>
      </c>
      <c r="I3388" t="s">
        <v>2487</v>
      </c>
      <c r="M3388" t="s">
        <v>3341</v>
      </c>
      <c r="N3388" t="s">
        <v>3747</v>
      </c>
      <c r="O3388" t="s">
        <v>392</v>
      </c>
      <c r="P3388" s="196">
        <v>10000</v>
      </c>
      <c r="S3388" t="s">
        <v>3342</v>
      </c>
      <c r="T3388" t="s">
        <v>3557</v>
      </c>
      <c r="U3388" s="198">
        <v>3.5750000000000002</v>
      </c>
      <c r="V3388" t="s">
        <v>1730</v>
      </c>
      <c r="W3388" t="s">
        <v>2498</v>
      </c>
      <c r="X3388" t="s">
        <v>2499</v>
      </c>
      <c r="Y3388" t="s">
        <v>2469</v>
      </c>
      <c r="Z3388" t="s">
        <v>2995</v>
      </c>
      <c r="AA3388">
        <v>837892</v>
      </c>
      <c r="AB3388" s="195">
        <v>37050.875011574099</v>
      </c>
      <c r="AC3388" s="195">
        <v>37050.875011574099</v>
      </c>
      <c r="AE3388" s="115">
        <f>IF(S3388="Gallon",F3388/42,F3388)</f>
        <v>10000</v>
      </c>
    </row>
    <row r="3389" spans="1:31" x14ac:dyDescent="0.25">
      <c r="A3389" s="43" t="str">
        <f t="shared" si="261"/>
        <v>US Natural Gas Financial</v>
      </c>
      <c r="B3389" s="43" t="str">
        <f t="shared" si="262"/>
        <v>US</v>
      </c>
      <c r="C3389" s="43" t="str">
        <f t="shared" si="263"/>
        <v>Natural Gas</v>
      </c>
      <c r="D3389" s="43" t="str">
        <f t="shared" si="264"/>
        <v>Financial</v>
      </c>
      <c r="E3389" s="43">
        <f>IF(VLOOKUP(S3389,'DD-Lookup'!$J$6:$L$50,3,FALSE)="Monthly",(YEAR(AC3389)-YEAR(AB3389))*12+MONTH(AC3389)-MONTH(AB3389)+1,(AC3389-AB3389+1))</f>
        <v>23</v>
      </c>
      <c r="F3389" s="210">
        <f t="shared" si="265"/>
        <v>115000</v>
      </c>
      <c r="G3389" s="199">
        <v>1355836</v>
      </c>
      <c r="H3389" s="195">
        <v>37049.394525463002</v>
      </c>
      <c r="I3389" t="s">
        <v>3527</v>
      </c>
      <c r="M3389" t="s">
        <v>3341</v>
      </c>
      <c r="N3389" t="s">
        <v>2281</v>
      </c>
      <c r="O3389" t="s">
        <v>2702</v>
      </c>
      <c r="Q3389" s="196">
        <v>5000</v>
      </c>
      <c r="S3389" t="s">
        <v>3342</v>
      </c>
      <c r="T3389" t="s">
        <v>3557</v>
      </c>
      <c r="U3389" s="198">
        <v>2.4300000000000002</v>
      </c>
      <c r="V3389" t="s">
        <v>2404</v>
      </c>
      <c r="W3389" t="s">
        <v>3099</v>
      </c>
      <c r="X3389" t="s">
        <v>811</v>
      </c>
      <c r="Y3389" t="s">
        <v>3575</v>
      </c>
      <c r="Z3389" t="s">
        <v>2995</v>
      </c>
      <c r="AA3389" t="s">
        <v>1023</v>
      </c>
      <c r="AB3389" s="195">
        <v>37050.875011574099</v>
      </c>
      <c r="AC3389" s="195">
        <v>37072.875011574099</v>
      </c>
      <c r="AE3389" s="115">
        <f>IF(S3389="Gallon",F3389/42,F3389)</f>
        <v>115000</v>
      </c>
    </row>
    <row r="3390" spans="1:31" x14ac:dyDescent="0.25">
      <c r="A3390" s="43" t="str">
        <f t="shared" si="261"/>
        <v>US Natural Gas Physical</v>
      </c>
      <c r="B3390" s="43" t="str">
        <f t="shared" si="262"/>
        <v>US</v>
      </c>
      <c r="C3390" s="43" t="str">
        <f t="shared" si="263"/>
        <v>Natural Gas</v>
      </c>
      <c r="D3390" s="43" t="str">
        <f t="shared" si="264"/>
        <v>Physical</v>
      </c>
      <c r="E3390" s="43">
        <f>IF(VLOOKUP(S3390,'DD-Lookup'!$J$6:$L$50,3,FALSE)="Monthly",(YEAR(AC3390)-YEAR(AB3390))*12+MONTH(AC3390)-MONTH(AB3390)+1,(AC3390-AB3390+1))</f>
        <v>1</v>
      </c>
      <c r="F3390" s="210">
        <f t="shared" si="265"/>
        <v>14000</v>
      </c>
      <c r="G3390" s="199">
        <v>1355837</v>
      </c>
      <c r="H3390" s="195">
        <v>37049.394537036998</v>
      </c>
      <c r="I3390" t="s">
        <v>3360</v>
      </c>
      <c r="M3390" t="s">
        <v>3341</v>
      </c>
      <c r="N3390" t="s">
        <v>3747</v>
      </c>
      <c r="O3390" t="s">
        <v>1629</v>
      </c>
      <c r="P3390" s="196">
        <v>14000</v>
      </c>
      <c r="S3390" t="s">
        <v>3342</v>
      </c>
      <c r="T3390" t="s">
        <v>3557</v>
      </c>
      <c r="U3390" s="198">
        <v>3.605</v>
      </c>
      <c r="V3390" t="s">
        <v>4195</v>
      </c>
      <c r="W3390" t="s">
        <v>2366</v>
      </c>
      <c r="X3390" t="s">
        <v>3093</v>
      </c>
      <c r="Y3390" t="s">
        <v>2469</v>
      </c>
      <c r="Z3390" t="s">
        <v>2995</v>
      </c>
      <c r="AA3390">
        <v>837893</v>
      </c>
      <c r="AB3390" s="195">
        <v>37050.875011574099</v>
      </c>
      <c r="AC3390" s="195">
        <v>37050.875011574099</v>
      </c>
    </row>
    <row r="3391" spans="1:31" x14ac:dyDescent="0.25">
      <c r="A3391" s="43" t="str">
        <f t="shared" si="261"/>
        <v xml:space="preserve"> Natural Gas Physical</v>
      </c>
      <c r="B3391" s="43" t="str">
        <f t="shared" si="262"/>
        <v/>
      </c>
      <c r="C3391" s="43" t="str">
        <f t="shared" si="263"/>
        <v>Natural Gas</v>
      </c>
      <c r="D3391" s="43" t="str">
        <f t="shared" si="264"/>
        <v>Physical</v>
      </c>
      <c r="E3391" s="43">
        <f>IF(VLOOKUP(S3391,'DD-Lookup'!$J$6:$L$50,3,FALSE)="Monthly",(YEAR(AC3391)-YEAR(AB3391))*12+MONTH(AC3391)-MONTH(AB3391)+1,(AC3391-AB3391+1))</f>
        <v>1</v>
      </c>
      <c r="F3391" s="210">
        <f t="shared" si="265"/>
        <v>10000</v>
      </c>
      <c r="G3391" s="199">
        <v>1355841</v>
      </c>
      <c r="H3391" s="195">
        <v>37049.394560185203</v>
      </c>
      <c r="I3391" t="s">
        <v>3731</v>
      </c>
      <c r="M3391" t="s">
        <v>3341</v>
      </c>
      <c r="N3391" t="s">
        <v>3104</v>
      </c>
      <c r="O3391" t="s">
        <v>3620</v>
      </c>
      <c r="P3391" s="196">
        <v>10000</v>
      </c>
      <c r="S3391" t="s">
        <v>3719</v>
      </c>
      <c r="T3391" t="s">
        <v>3105</v>
      </c>
      <c r="U3391" s="198">
        <v>4.3099999999999996</v>
      </c>
      <c r="V3391" t="s">
        <v>3789</v>
      </c>
      <c r="W3391" t="s">
        <v>635</v>
      </c>
      <c r="X3391" t="s">
        <v>3106</v>
      </c>
      <c r="Y3391" t="s">
        <v>2469</v>
      </c>
      <c r="Z3391" t="s">
        <v>2996</v>
      </c>
      <c r="AA3391">
        <v>837896</v>
      </c>
      <c r="AB3391" s="195">
        <v>37049.875011574099</v>
      </c>
      <c r="AC3391" s="195">
        <v>37049.875011574099</v>
      </c>
    </row>
    <row r="3392" spans="1:31" x14ac:dyDescent="0.25">
      <c r="A3392" s="43" t="str">
        <f t="shared" si="261"/>
        <v>US Natural Gas Physical</v>
      </c>
      <c r="B3392" s="43" t="str">
        <f t="shared" si="262"/>
        <v>US</v>
      </c>
      <c r="C3392" s="43" t="str">
        <f t="shared" si="263"/>
        <v>Natural Gas</v>
      </c>
      <c r="D3392" s="43" t="str">
        <f t="shared" si="264"/>
        <v>Physical</v>
      </c>
      <c r="E3392" s="43">
        <f>IF(VLOOKUP(S3392,'DD-Lookup'!$J$6:$L$50,3,FALSE)="Monthly",(YEAR(AC3392)-YEAR(AB3392))*12+MONTH(AC3392)-MONTH(AB3392)+1,(AC3392-AB3392+1))</f>
        <v>1</v>
      </c>
      <c r="F3392" s="210">
        <f t="shared" si="265"/>
        <v>4000</v>
      </c>
      <c r="G3392" s="199">
        <v>1355838</v>
      </c>
      <c r="H3392" s="195">
        <v>37049.394560185203</v>
      </c>
      <c r="I3392" t="s">
        <v>2172</v>
      </c>
      <c r="M3392" t="s">
        <v>3341</v>
      </c>
      <c r="N3392" t="s">
        <v>3747</v>
      </c>
      <c r="O3392" t="s">
        <v>399</v>
      </c>
      <c r="Q3392" s="196">
        <v>4000</v>
      </c>
      <c r="S3392" t="s">
        <v>3342</v>
      </c>
      <c r="T3392" t="s">
        <v>3557</v>
      </c>
      <c r="U3392" s="198">
        <v>3.5375000000000001</v>
      </c>
      <c r="V3392" t="s">
        <v>3848</v>
      </c>
      <c r="W3392" t="s">
        <v>2347</v>
      </c>
      <c r="X3392" t="s">
        <v>2484</v>
      </c>
      <c r="Y3392" t="s">
        <v>2469</v>
      </c>
      <c r="Z3392" t="s">
        <v>2995</v>
      </c>
      <c r="AA3392">
        <v>837894</v>
      </c>
      <c r="AB3392" s="195">
        <v>37050.875011574099</v>
      </c>
      <c r="AC3392" s="195">
        <v>37050.875011574099</v>
      </c>
    </row>
    <row r="3393" spans="1:31" x14ac:dyDescent="0.25">
      <c r="A3393" s="43" t="str">
        <f t="shared" si="261"/>
        <v>US Natural Gas Physical</v>
      </c>
      <c r="B3393" s="43" t="str">
        <f t="shared" si="262"/>
        <v>US</v>
      </c>
      <c r="C3393" s="43" t="str">
        <f t="shared" si="263"/>
        <v>Natural Gas</v>
      </c>
      <c r="D3393" s="43" t="str">
        <f t="shared" si="264"/>
        <v>Physical</v>
      </c>
      <c r="E3393" s="43">
        <f>IF(VLOOKUP(S3393,'DD-Lookup'!$J$6:$L$50,3,FALSE)="Monthly",(YEAR(AC3393)-YEAR(AB3393))*12+MONTH(AC3393)-MONTH(AB3393)+1,(AC3393-AB3393+1))</f>
        <v>1</v>
      </c>
      <c r="F3393" s="210">
        <f t="shared" si="265"/>
        <v>5000</v>
      </c>
      <c r="G3393" s="199">
        <v>1355840</v>
      </c>
      <c r="H3393" s="195">
        <v>37049.394560185203</v>
      </c>
      <c r="I3393" t="s">
        <v>2470</v>
      </c>
      <c r="M3393" t="s">
        <v>3341</v>
      </c>
      <c r="N3393" t="s">
        <v>3747</v>
      </c>
      <c r="O3393" t="s">
        <v>392</v>
      </c>
      <c r="Q3393" s="196">
        <v>5000</v>
      </c>
      <c r="S3393" t="s">
        <v>3342</v>
      </c>
      <c r="T3393" t="s">
        <v>3557</v>
      </c>
      <c r="U3393" s="198">
        <v>3.5750000000000002</v>
      </c>
      <c r="V3393" t="s">
        <v>2471</v>
      </c>
      <c r="W3393" t="s">
        <v>2498</v>
      </c>
      <c r="X3393" t="s">
        <v>2499</v>
      </c>
      <c r="Y3393" t="s">
        <v>2469</v>
      </c>
      <c r="Z3393" t="s">
        <v>2995</v>
      </c>
      <c r="AA3393">
        <v>837895</v>
      </c>
      <c r="AB3393" s="195">
        <v>37050.875011574099</v>
      </c>
      <c r="AC3393" s="195">
        <v>37050.875011574099</v>
      </c>
    </row>
    <row r="3394" spans="1:31" x14ac:dyDescent="0.25">
      <c r="A3394" s="43" t="str">
        <f t="shared" si="261"/>
        <v>US Oil Products Financial</v>
      </c>
      <c r="B3394" s="43" t="str">
        <f t="shared" si="262"/>
        <v>US</v>
      </c>
      <c r="C3394" s="43" t="str">
        <f t="shared" si="263"/>
        <v>Oil Products</v>
      </c>
      <c r="D3394" s="43" t="str">
        <f t="shared" si="264"/>
        <v>Financial</v>
      </c>
      <c r="E3394" s="43">
        <f>IF(VLOOKUP(S3394,'DD-Lookup'!$J$6:$L$50,3,FALSE)="Monthly",(YEAR(AC3394)-YEAR(AB3394))*12+MONTH(AC3394)-MONTH(AB3394)+1,(AC3394-AB3394+1))</f>
        <v>1</v>
      </c>
      <c r="F3394" s="210">
        <f t="shared" si="265"/>
        <v>10000</v>
      </c>
      <c r="G3394" s="199">
        <v>1355839</v>
      </c>
      <c r="H3394" s="195">
        <v>37049.394560185203</v>
      </c>
      <c r="I3394" t="s">
        <v>2652</v>
      </c>
      <c r="M3394" t="s">
        <v>3344</v>
      </c>
      <c r="N3394" t="s">
        <v>3503</v>
      </c>
      <c r="O3394" t="s">
        <v>1024</v>
      </c>
      <c r="Q3394" s="196">
        <v>10000</v>
      </c>
      <c r="S3394" t="s">
        <v>2523</v>
      </c>
      <c r="T3394" t="s">
        <v>3557</v>
      </c>
      <c r="U3394" s="198">
        <v>76.099999999999994</v>
      </c>
      <c r="V3394" t="s">
        <v>1025</v>
      </c>
      <c r="W3394" t="s">
        <v>3504</v>
      </c>
      <c r="X3394" t="s">
        <v>3646</v>
      </c>
      <c r="Y3394" t="s">
        <v>2778</v>
      </c>
      <c r="Z3394" t="s">
        <v>2995</v>
      </c>
      <c r="AA3394">
        <v>115517</v>
      </c>
      <c r="AB3394" s="195">
        <v>37073.875011574099</v>
      </c>
      <c r="AC3394" s="195">
        <v>37103.875011574099</v>
      </c>
      <c r="AE3394" s="115">
        <f>IF(S3394="Gallon",F3394/42,F3394)</f>
        <v>238.0952380952381</v>
      </c>
    </row>
    <row r="3395" spans="1:31" x14ac:dyDescent="0.25">
      <c r="A3395" s="43" t="str">
        <f t="shared" si="261"/>
        <v>US Power Physical</v>
      </c>
      <c r="B3395" s="43" t="str">
        <f t="shared" si="262"/>
        <v>US</v>
      </c>
      <c r="C3395" s="43" t="str">
        <f t="shared" si="263"/>
        <v>Power</v>
      </c>
      <c r="D3395" s="43" t="str">
        <f t="shared" si="264"/>
        <v>Physical</v>
      </c>
      <c r="E3395" s="43">
        <f>IF(VLOOKUP(S3395,'DD-Lookup'!$J$6:$L$50,3,FALSE)="Monthly",(YEAR(AC3395)-YEAR(AB3395))*12+MONTH(AC3395)-MONTH(AB3395)+1,(AC3395-AB3395+1))</f>
        <v>5</v>
      </c>
      <c r="F3395" s="210">
        <f t="shared" si="265"/>
        <v>250</v>
      </c>
      <c r="G3395" s="199">
        <v>1355842</v>
      </c>
      <c r="H3395" s="195">
        <v>37049.394583333298</v>
      </c>
      <c r="I3395" t="s">
        <v>2465</v>
      </c>
      <c r="M3395" t="s">
        <v>2766</v>
      </c>
      <c r="N3395" t="s">
        <v>2274</v>
      </c>
      <c r="O3395" t="s">
        <v>2159</v>
      </c>
      <c r="P3395" s="196">
        <v>50</v>
      </c>
      <c r="S3395" t="s">
        <v>3340</v>
      </c>
      <c r="T3395" t="s">
        <v>3557</v>
      </c>
      <c r="U3395" s="198">
        <v>43</v>
      </c>
      <c r="V3395" t="s">
        <v>3843</v>
      </c>
      <c r="W3395" t="s">
        <v>2275</v>
      </c>
      <c r="X3395" t="s">
        <v>2463</v>
      </c>
      <c r="Y3395" t="s">
        <v>2662</v>
      </c>
      <c r="Z3395" t="s">
        <v>2990</v>
      </c>
      <c r="AA3395">
        <v>636997.1</v>
      </c>
      <c r="AB3395" s="195">
        <v>37067.875</v>
      </c>
      <c r="AC3395" s="195">
        <v>37071.875</v>
      </c>
    </row>
    <row r="3396" spans="1:31" x14ac:dyDescent="0.25">
      <c r="A3396" s="43" t="str">
        <f t="shared" si="261"/>
        <v>US Natural Gas Financial</v>
      </c>
      <c r="B3396" s="43" t="str">
        <f t="shared" si="262"/>
        <v>US</v>
      </c>
      <c r="C3396" s="43" t="str">
        <f t="shared" si="263"/>
        <v>Natural Gas</v>
      </c>
      <c r="D3396" s="43" t="str">
        <f t="shared" si="264"/>
        <v>Financial</v>
      </c>
      <c r="E3396" s="43">
        <f>IF(VLOOKUP(S3396,'DD-Lookup'!$J$6:$L$50,3,FALSE)="Monthly",(YEAR(AC3396)-YEAR(AB3396))*12+MONTH(AC3396)-MONTH(AB3396)+1,(AC3396-AB3396+1))</f>
        <v>31</v>
      </c>
      <c r="F3396" s="210">
        <f t="shared" si="265"/>
        <v>232500</v>
      </c>
      <c r="G3396" s="199">
        <v>1355843</v>
      </c>
      <c r="H3396" s="195">
        <v>37049.394606481503</v>
      </c>
      <c r="I3396" t="s">
        <v>2280</v>
      </c>
      <c r="M3396" t="s">
        <v>3341</v>
      </c>
      <c r="N3396" t="s">
        <v>2281</v>
      </c>
      <c r="O3396" t="s">
        <v>2475</v>
      </c>
      <c r="P3396" s="196">
        <v>7500</v>
      </c>
      <c r="S3396" t="s">
        <v>3342</v>
      </c>
      <c r="T3396" t="s">
        <v>3557</v>
      </c>
      <c r="U3396" s="198">
        <v>3.7949999999999999</v>
      </c>
      <c r="V3396" t="s">
        <v>3889</v>
      </c>
      <c r="W3396" t="s">
        <v>2853</v>
      </c>
      <c r="X3396" t="s">
        <v>2282</v>
      </c>
      <c r="Y3396" t="s">
        <v>3575</v>
      </c>
      <c r="Z3396" t="s">
        <v>2995</v>
      </c>
      <c r="AA3396" t="s">
        <v>1026</v>
      </c>
      <c r="AB3396" s="195">
        <v>37073.875</v>
      </c>
      <c r="AC3396" s="195">
        <v>37103.875</v>
      </c>
    </row>
    <row r="3397" spans="1:31" x14ac:dyDescent="0.25">
      <c r="A3397" s="43" t="str">
        <f t="shared" si="261"/>
        <v>US Natural Gas Physical</v>
      </c>
      <c r="B3397" s="43" t="str">
        <f t="shared" si="262"/>
        <v>US</v>
      </c>
      <c r="C3397" s="43" t="str">
        <f t="shared" si="263"/>
        <v>Natural Gas</v>
      </c>
      <c r="D3397" s="43" t="str">
        <f t="shared" si="264"/>
        <v>Physical</v>
      </c>
      <c r="E3397" s="43">
        <f>IF(VLOOKUP(S3397,'DD-Lookup'!$J$6:$L$50,3,FALSE)="Monthly",(YEAR(AC3397)-YEAR(AB3397))*12+MONTH(AC3397)-MONTH(AB3397)+1,(AC3397-AB3397+1))</f>
        <v>1</v>
      </c>
      <c r="F3397" s="210">
        <f t="shared" si="265"/>
        <v>5000</v>
      </c>
      <c r="G3397" s="199">
        <v>1355845</v>
      </c>
      <c r="H3397" s="195">
        <v>37049.394664351901</v>
      </c>
      <c r="I3397" t="s">
        <v>2172</v>
      </c>
      <c r="M3397" t="s">
        <v>3341</v>
      </c>
      <c r="N3397" t="s">
        <v>3747</v>
      </c>
      <c r="O3397" t="s">
        <v>401</v>
      </c>
      <c r="Q3397" s="196">
        <v>5000</v>
      </c>
      <c r="S3397" t="s">
        <v>3342</v>
      </c>
      <c r="T3397" t="s">
        <v>3557</v>
      </c>
      <c r="U3397" s="198">
        <v>3.5375000000000001</v>
      </c>
      <c r="V3397" t="s">
        <v>3847</v>
      </c>
      <c r="W3397" t="s">
        <v>2347</v>
      </c>
      <c r="X3397" t="s">
        <v>2484</v>
      </c>
      <c r="Y3397" t="s">
        <v>2469</v>
      </c>
      <c r="Z3397" t="s">
        <v>2995</v>
      </c>
      <c r="AA3397">
        <v>837898</v>
      </c>
      <c r="AB3397" s="195">
        <v>37050.875011574099</v>
      </c>
      <c r="AC3397" s="195">
        <v>37050.875011574099</v>
      </c>
    </row>
    <row r="3398" spans="1:31" x14ac:dyDescent="0.25">
      <c r="A3398" s="43" t="str">
        <f t="shared" si="261"/>
        <v>US Natural Gas Physical</v>
      </c>
      <c r="B3398" s="43" t="str">
        <f t="shared" si="262"/>
        <v>US</v>
      </c>
      <c r="C3398" s="43" t="str">
        <f t="shared" si="263"/>
        <v>Natural Gas</v>
      </c>
      <c r="D3398" s="43" t="str">
        <f t="shared" si="264"/>
        <v>Physical</v>
      </c>
      <c r="E3398" s="43">
        <f>IF(VLOOKUP(S3398,'DD-Lookup'!$J$6:$L$50,3,FALSE)="Monthly",(YEAR(AC3398)-YEAR(AB3398))*12+MONTH(AC3398)-MONTH(AB3398)+1,(AC3398-AB3398+1))</f>
        <v>1</v>
      </c>
      <c r="F3398" s="210">
        <f t="shared" si="265"/>
        <v>10000</v>
      </c>
      <c r="G3398" s="199">
        <v>1355844</v>
      </c>
      <c r="H3398" s="195">
        <v>37049.394664351901</v>
      </c>
      <c r="I3398" t="s">
        <v>3375</v>
      </c>
      <c r="M3398" t="s">
        <v>3341</v>
      </c>
      <c r="N3398" t="s">
        <v>3747</v>
      </c>
      <c r="O3398" t="s">
        <v>1636</v>
      </c>
      <c r="P3398" s="196">
        <v>10000</v>
      </c>
      <c r="S3398" t="s">
        <v>3342</v>
      </c>
      <c r="T3398" t="s">
        <v>3557</v>
      </c>
      <c r="U3398" s="198">
        <v>3.5674999999999999</v>
      </c>
      <c r="V3398" t="s">
        <v>3780</v>
      </c>
      <c r="W3398" t="s">
        <v>2366</v>
      </c>
      <c r="X3398" t="s">
        <v>3093</v>
      </c>
      <c r="Y3398" t="s">
        <v>2469</v>
      </c>
      <c r="Z3398" t="s">
        <v>2995</v>
      </c>
      <c r="AA3398">
        <v>837897</v>
      </c>
      <c r="AB3398" s="195">
        <v>37050.875011574099</v>
      </c>
      <c r="AC3398" s="195">
        <v>37050.875011574099</v>
      </c>
    </row>
    <row r="3399" spans="1:31" x14ac:dyDescent="0.25">
      <c r="A3399" s="43" t="str">
        <f t="shared" si="261"/>
        <v>US Natural Gas Physical</v>
      </c>
      <c r="B3399" s="43" t="str">
        <f t="shared" si="262"/>
        <v>US</v>
      </c>
      <c r="C3399" s="43" t="str">
        <f t="shared" si="263"/>
        <v>Natural Gas</v>
      </c>
      <c r="D3399" s="43" t="str">
        <f t="shared" si="264"/>
        <v>Physical</v>
      </c>
      <c r="E3399" s="43">
        <f>IF(VLOOKUP(S3399,'DD-Lookup'!$J$6:$L$50,3,FALSE)="Monthly",(YEAR(AC3399)-YEAR(AB3399))*12+MONTH(AC3399)-MONTH(AB3399)+1,(AC3399-AB3399+1))</f>
        <v>1</v>
      </c>
      <c r="F3399" s="210">
        <f t="shared" si="265"/>
        <v>5000</v>
      </c>
      <c r="G3399" s="199">
        <v>1355846</v>
      </c>
      <c r="H3399" s="195">
        <v>37049.394675925898</v>
      </c>
      <c r="I3399" t="s">
        <v>2488</v>
      </c>
      <c r="M3399" t="s">
        <v>3341</v>
      </c>
      <c r="N3399" t="s">
        <v>3747</v>
      </c>
      <c r="O3399" t="s">
        <v>511</v>
      </c>
      <c r="P3399" s="196">
        <v>5000</v>
      </c>
      <c r="S3399" t="s">
        <v>3342</v>
      </c>
      <c r="T3399" t="s">
        <v>3557</v>
      </c>
      <c r="U3399" s="198">
        <v>3.6850000000000001</v>
      </c>
      <c r="V3399" t="s">
        <v>2351</v>
      </c>
      <c r="W3399" t="s">
        <v>2467</v>
      </c>
      <c r="X3399" t="s">
        <v>2468</v>
      </c>
      <c r="Y3399" t="s">
        <v>2469</v>
      </c>
      <c r="Z3399" t="s">
        <v>2995</v>
      </c>
      <c r="AA3399">
        <v>837899</v>
      </c>
      <c r="AB3399" s="195">
        <v>37050.875011574099</v>
      </c>
      <c r="AC3399" s="195">
        <v>37050.875011574099</v>
      </c>
    </row>
    <row r="3400" spans="1:31" x14ac:dyDescent="0.25">
      <c r="A3400" s="43" t="str">
        <f t="shared" si="261"/>
        <v>US Natural Gas Financial</v>
      </c>
      <c r="B3400" s="43" t="str">
        <f t="shared" si="262"/>
        <v>US</v>
      </c>
      <c r="C3400" s="43" t="str">
        <f t="shared" si="263"/>
        <v>Natural Gas</v>
      </c>
      <c r="D3400" s="43" t="str">
        <f t="shared" si="264"/>
        <v>Financial</v>
      </c>
      <c r="E3400" s="43">
        <f>IF(VLOOKUP(S3400,'DD-Lookup'!$J$6:$L$50,3,FALSE)="Monthly",(YEAR(AC3400)-YEAR(AB3400))*12+MONTH(AC3400)-MONTH(AB3400)+1,(AC3400-AB3400+1))</f>
        <v>23</v>
      </c>
      <c r="F3400" s="210">
        <f t="shared" si="265"/>
        <v>115000</v>
      </c>
      <c r="G3400" s="199">
        <v>1355847</v>
      </c>
      <c r="H3400" s="195">
        <v>37049.394687499997</v>
      </c>
      <c r="I3400" t="s">
        <v>3316</v>
      </c>
      <c r="M3400" t="s">
        <v>3341</v>
      </c>
      <c r="N3400" t="s">
        <v>2281</v>
      </c>
      <c r="O3400" t="s">
        <v>1634</v>
      </c>
      <c r="Q3400" s="196">
        <v>5000</v>
      </c>
      <c r="S3400" t="s">
        <v>3342</v>
      </c>
      <c r="T3400" t="s">
        <v>3557</v>
      </c>
      <c r="U3400" s="198">
        <v>3.5449999999999999</v>
      </c>
      <c r="V3400" t="s">
        <v>3350</v>
      </c>
      <c r="W3400" t="s">
        <v>3333</v>
      </c>
      <c r="X3400" t="s">
        <v>3334</v>
      </c>
      <c r="Y3400" t="s">
        <v>3575</v>
      </c>
      <c r="Z3400" t="s">
        <v>2995</v>
      </c>
      <c r="AA3400" t="s">
        <v>1027</v>
      </c>
      <c r="AB3400" s="195">
        <v>37050.875011574099</v>
      </c>
      <c r="AC3400" s="195">
        <v>37072.875011574099</v>
      </c>
    </row>
    <row r="3401" spans="1:31" x14ac:dyDescent="0.25">
      <c r="A3401" s="43" t="str">
        <f t="shared" si="261"/>
        <v>US Natural Gas Physical</v>
      </c>
      <c r="B3401" s="43" t="str">
        <f t="shared" si="262"/>
        <v>US</v>
      </c>
      <c r="C3401" s="43" t="str">
        <f t="shared" si="263"/>
        <v>Natural Gas</v>
      </c>
      <c r="D3401" s="43" t="str">
        <f t="shared" si="264"/>
        <v>Physical</v>
      </c>
      <c r="E3401" s="43">
        <f>IF(VLOOKUP(S3401,'DD-Lookup'!$J$6:$L$50,3,FALSE)="Monthly",(YEAR(AC3401)-YEAR(AB3401))*12+MONTH(AC3401)-MONTH(AB3401)+1,(AC3401-AB3401+1))</f>
        <v>1</v>
      </c>
      <c r="F3401" s="210">
        <f t="shared" si="265"/>
        <v>10000</v>
      </c>
      <c r="G3401" s="199">
        <v>1355848</v>
      </c>
      <c r="H3401" s="195">
        <v>37049.394699074102</v>
      </c>
      <c r="I3401" t="s">
        <v>2487</v>
      </c>
      <c r="M3401" t="s">
        <v>3341</v>
      </c>
      <c r="N3401" t="s">
        <v>3747</v>
      </c>
      <c r="O3401" t="s">
        <v>394</v>
      </c>
      <c r="P3401" s="196">
        <v>10000</v>
      </c>
      <c r="S3401" t="s">
        <v>3342</v>
      </c>
      <c r="T3401" t="s">
        <v>3557</v>
      </c>
      <c r="U3401" s="198">
        <v>3.6324999999999998</v>
      </c>
      <c r="V3401" t="s">
        <v>1730</v>
      </c>
      <c r="W3401" t="s">
        <v>2498</v>
      </c>
      <c r="X3401" t="s">
        <v>2499</v>
      </c>
      <c r="Y3401" t="s">
        <v>2469</v>
      </c>
      <c r="Z3401" t="s">
        <v>2995</v>
      </c>
      <c r="AA3401">
        <v>837900</v>
      </c>
      <c r="AB3401" s="195">
        <v>37050.875011574099</v>
      </c>
      <c r="AC3401" s="195">
        <v>37050.875011574099</v>
      </c>
    </row>
    <row r="3402" spans="1:31" x14ac:dyDescent="0.25">
      <c r="A3402" s="43" t="str">
        <f t="shared" si="261"/>
        <v>US Natural Gas Financial</v>
      </c>
      <c r="B3402" s="43" t="str">
        <f t="shared" si="262"/>
        <v>US</v>
      </c>
      <c r="C3402" s="43" t="str">
        <f t="shared" si="263"/>
        <v>Natural Gas</v>
      </c>
      <c r="D3402" s="43" t="str">
        <f t="shared" si="264"/>
        <v>Financial</v>
      </c>
      <c r="E3402" s="43">
        <f>IF(VLOOKUP(S3402,'DD-Lookup'!$J$6:$L$50,3,FALSE)="Monthly",(YEAR(AC3402)-YEAR(AB3402))*12+MONTH(AC3402)-MONTH(AB3402)+1,(AC3402-AB3402+1))</f>
        <v>31</v>
      </c>
      <c r="F3402" s="210">
        <f t="shared" si="265"/>
        <v>620000</v>
      </c>
      <c r="G3402" s="199">
        <v>1355849</v>
      </c>
      <c r="H3402" s="195">
        <v>37049.394722222198</v>
      </c>
      <c r="I3402" t="s">
        <v>2280</v>
      </c>
      <c r="M3402" t="s">
        <v>3341</v>
      </c>
      <c r="N3402" t="s">
        <v>2281</v>
      </c>
      <c r="O3402" t="s">
        <v>2475</v>
      </c>
      <c r="P3402" s="196">
        <v>20000</v>
      </c>
      <c r="S3402" t="s">
        <v>3342</v>
      </c>
      <c r="T3402" t="s">
        <v>3557</v>
      </c>
      <c r="U3402" s="198">
        <v>3.79</v>
      </c>
      <c r="V3402" t="s">
        <v>3889</v>
      </c>
      <c r="W3402" t="s">
        <v>2853</v>
      </c>
      <c r="X3402" t="s">
        <v>2282</v>
      </c>
      <c r="Y3402" t="s">
        <v>3575</v>
      </c>
      <c r="Z3402" t="s">
        <v>2995</v>
      </c>
      <c r="AA3402" t="s">
        <v>1028</v>
      </c>
      <c r="AB3402" s="195">
        <v>37073.875</v>
      </c>
      <c r="AC3402" s="195">
        <v>37103.875</v>
      </c>
    </row>
    <row r="3403" spans="1:31" x14ac:dyDescent="0.25">
      <c r="A3403" s="43" t="str">
        <f t="shared" ref="A3403:A3466" si="266">B3403&amp;" "&amp;C3403&amp;" "&amp;D3403</f>
        <v>US Natural Gas Physical</v>
      </c>
      <c r="B3403" s="43" t="str">
        <f t="shared" ref="B3403:B3466" si="267">IF((LEFT(N3403,2)="US"),"US","")</f>
        <v>US</v>
      </c>
      <c r="C3403" s="43" t="str">
        <f t="shared" ref="C3403:C3466" si="268">M3403</f>
        <v>Natural Gas</v>
      </c>
      <c r="D3403" s="43" t="str">
        <f t="shared" ref="D3403:D3466" si="269">IF(ISNUMBER(FIND("Phy",N3403))=TRUE,"Physical","Financial")</f>
        <v>Physical</v>
      </c>
      <c r="E3403" s="43">
        <f>IF(VLOOKUP(S3403,'DD-Lookup'!$J$6:$L$50,3,FALSE)="Monthly",(YEAR(AC3403)-YEAR(AB3403))*12+MONTH(AC3403)-MONTH(AB3403)+1,(AC3403-AB3403+1))</f>
        <v>1</v>
      </c>
      <c r="F3403" s="210">
        <f t="shared" ref="F3403:F3466" si="270">E3403*SUM(P3403:Q3403)</f>
        <v>20000</v>
      </c>
      <c r="G3403" s="199">
        <v>1355850</v>
      </c>
      <c r="H3403" s="195">
        <v>37049.394733796304</v>
      </c>
      <c r="I3403" t="s">
        <v>3337</v>
      </c>
      <c r="M3403" t="s">
        <v>3341</v>
      </c>
      <c r="N3403" t="s">
        <v>3747</v>
      </c>
      <c r="O3403" t="s">
        <v>1631</v>
      </c>
      <c r="P3403" s="196">
        <v>20000</v>
      </c>
      <c r="S3403" t="s">
        <v>3342</v>
      </c>
      <c r="T3403" t="s">
        <v>3557</v>
      </c>
      <c r="U3403" s="198">
        <v>3.7050000000000001</v>
      </c>
      <c r="V3403" t="s">
        <v>3881</v>
      </c>
      <c r="W3403" t="s">
        <v>2366</v>
      </c>
      <c r="X3403" t="s">
        <v>2420</v>
      </c>
      <c r="Y3403" t="s">
        <v>2469</v>
      </c>
      <c r="Z3403" t="s">
        <v>2995</v>
      </c>
      <c r="AA3403">
        <v>837901</v>
      </c>
      <c r="AB3403" s="195">
        <v>37050.875011574099</v>
      </c>
      <c r="AC3403" s="195">
        <v>37050.875011574099</v>
      </c>
    </row>
    <row r="3404" spans="1:31" x14ac:dyDescent="0.25">
      <c r="A3404" s="43" t="str">
        <f t="shared" si="266"/>
        <v>US Natural Gas Financial</v>
      </c>
      <c r="B3404" s="43" t="str">
        <f t="shared" si="267"/>
        <v>US</v>
      </c>
      <c r="C3404" s="43" t="str">
        <f t="shared" si="268"/>
        <v>Natural Gas</v>
      </c>
      <c r="D3404" s="43" t="str">
        <f t="shared" si="269"/>
        <v>Financial</v>
      </c>
      <c r="E3404" s="43">
        <f>IF(VLOOKUP(S3404,'DD-Lookup'!$J$6:$L$50,3,FALSE)="Monthly",(YEAR(AC3404)-YEAR(AB3404))*12+MONTH(AC3404)-MONTH(AB3404)+1,(AC3404-AB3404+1))</f>
        <v>23</v>
      </c>
      <c r="F3404" s="210">
        <f t="shared" si="270"/>
        <v>345000</v>
      </c>
      <c r="G3404" s="199">
        <v>1355851</v>
      </c>
      <c r="H3404" s="195">
        <v>37049.3947453703</v>
      </c>
      <c r="I3404" t="s">
        <v>2402</v>
      </c>
      <c r="M3404" t="s">
        <v>3341</v>
      </c>
      <c r="N3404" t="s">
        <v>2281</v>
      </c>
      <c r="O3404" t="s">
        <v>2156</v>
      </c>
      <c r="P3404" s="196">
        <v>15000</v>
      </c>
      <c r="S3404" t="s">
        <v>3342</v>
      </c>
      <c r="T3404" t="s">
        <v>3557</v>
      </c>
      <c r="U3404" s="198">
        <v>3.69</v>
      </c>
      <c r="V3404" t="s">
        <v>4233</v>
      </c>
      <c r="W3404" t="s">
        <v>2512</v>
      </c>
      <c r="X3404" t="s">
        <v>2170</v>
      </c>
      <c r="Y3404" t="s">
        <v>3575</v>
      </c>
      <c r="Z3404" t="s">
        <v>2995</v>
      </c>
      <c r="AA3404" t="s">
        <v>1029</v>
      </c>
      <c r="AB3404" s="195">
        <v>37050.875011574099</v>
      </c>
      <c r="AC3404" s="195">
        <v>37072.875011574099</v>
      </c>
    </row>
    <row r="3405" spans="1:31" x14ac:dyDescent="0.25">
      <c r="A3405" s="43" t="str">
        <f t="shared" si="266"/>
        <v>US Natural Gas Physical</v>
      </c>
      <c r="B3405" s="43" t="str">
        <f t="shared" si="267"/>
        <v>US</v>
      </c>
      <c r="C3405" s="43" t="str">
        <f t="shared" si="268"/>
        <v>Natural Gas</v>
      </c>
      <c r="D3405" s="43" t="str">
        <f t="shared" si="269"/>
        <v>Physical</v>
      </c>
      <c r="E3405" s="43">
        <f>IF(VLOOKUP(S3405,'DD-Lookup'!$J$6:$L$50,3,FALSE)="Monthly",(YEAR(AC3405)-YEAR(AB3405))*12+MONTH(AC3405)-MONTH(AB3405)+1,(AC3405-AB3405+1))</f>
        <v>1</v>
      </c>
      <c r="F3405" s="210">
        <f t="shared" si="270"/>
        <v>428</v>
      </c>
      <c r="G3405" s="199">
        <v>1355852</v>
      </c>
      <c r="H3405" s="195">
        <v>37049.394768518498</v>
      </c>
      <c r="I3405" t="s">
        <v>3867</v>
      </c>
      <c r="M3405" t="s">
        <v>3341</v>
      </c>
      <c r="N3405" t="s">
        <v>3747</v>
      </c>
      <c r="O3405" t="s">
        <v>1623</v>
      </c>
      <c r="Q3405" s="196">
        <v>428</v>
      </c>
      <c r="S3405" t="s">
        <v>3342</v>
      </c>
      <c r="T3405" t="s">
        <v>3557</v>
      </c>
      <c r="U3405" s="198">
        <v>3.81</v>
      </c>
      <c r="V3405" t="s">
        <v>4203</v>
      </c>
      <c r="W3405" t="s">
        <v>2190</v>
      </c>
      <c r="X3405" t="s">
        <v>2191</v>
      </c>
      <c r="Y3405" t="s">
        <v>2469</v>
      </c>
      <c r="Z3405" t="s">
        <v>2995</v>
      </c>
      <c r="AA3405">
        <v>837902</v>
      </c>
      <c r="AB3405" s="195">
        <v>37050.875011574099</v>
      </c>
      <c r="AC3405" s="195">
        <v>37050.875011574099</v>
      </c>
    </row>
    <row r="3406" spans="1:31" x14ac:dyDescent="0.25">
      <c r="A3406" s="43" t="str">
        <f t="shared" si="266"/>
        <v>US Natural Gas Physical</v>
      </c>
      <c r="B3406" s="43" t="str">
        <f t="shared" si="267"/>
        <v>US</v>
      </c>
      <c r="C3406" s="43" t="str">
        <f t="shared" si="268"/>
        <v>Natural Gas</v>
      </c>
      <c r="D3406" s="43" t="str">
        <f t="shared" si="269"/>
        <v>Physical</v>
      </c>
      <c r="E3406" s="43">
        <f>IF(VLOOKUP(S3406,'DD-Lookup'!$J$6:$L$50,3,FALSE)="Monthly",(YEAR(AC3406)-YEAR(AB3406))*12+MONTH(AC3406)-MONTH(AB3406)+1,(AC3406-AB3406+1))</f>
        <v>1</v>
      </c>
      <c r="F3406" s="210">
        <f t="shared" si="270"/>
        <v>5000</v>
      </c>
      <c r="G3406" s="199">
        <v>1355854</v>
      </c>
      <c r="H3406" s="195">
        <v>37049.394780092603</v>
      </c>
      <c r="I3406" t="s">
        <v>3109</v>
      </c>
      <c r="M3406" t="s">
        <v>3341</v>
      </c>
      <c r="N3406" t="s">
        <v>3747</v>
      </c>
      <c r="O3406" t="s">
        <v>1624</v>
      </c>
      <c r="P3406" s="196">
        <v>5000</v>
      </c>
      <c r="S3406" t="s">
        <v>3342</v>
      </c>
      <c r="T3406" t="s">
        <v>3557</v>
      </c>
      <c r="U3406" s="198">
        <v>3.6</v>
      </c>
      <c r="V3406" t="s">
        <v>3891</v>
      </c>
      <c r="W3406" t="s">
        <v>2366</v>
      </c>
      <c r="X3406" t="s">
        <v>3093</v>
      </c>
      <c r="Y3406" t="s">
        <v>2469</v>
      </c>
      <c r="Z3406" t="s">
        <v>2995</v>
      </c>
      <c r="AA3406">
        <v>837904</v>
      </c>
      <c r="AB3406" s="195">
        <v>37050.875011574099</v>
      </c>
      <c r="AC3406" s="195">
        <v>37050.875011574099</v>
      </c>
    </row>
    <row r="3407" spans="1:31" x14ac:dyDescent="0.25">
      <c r="A3407" s="43" t="str">
        <f t="shared" si="266"/>
        <v>US Natural Gas Physical</v>
      </c>
      <c r="B3407" s="43" t="str">
        <f t="shared" si="267"/>
        <v>US</v>
      </c>
      <c r="C3407" s="43" t="str">
        <f t="shared" si="268"/>
        <v>Natural Gas</v>
      </c>
      <c r="D3407" s="43" t="str">
        <f t="shared" si="269"/>
        <v>Physical</v>
      </c>
      <c r="E3407" s="43">
        <f>IF(VLOOKUP(S3407,'DD-Lookup'!$J$6:$L$50,3,FALSE)="Monthly",(YEAR(AC3407)-YEAR(AB3407))*12+MONTH(AC3407)-MONTH(AB3407)+1,(AC3407-AB3407+1))</f>
        <v>1</v>
      </c>
      <c r="F3407" s="210">
        <f t="shared" si="270"/>
        <v>5000</v>
      </c>
      <c r="G3407" s="199">
        <v>1355853</v>
      </c>
      <c r="H3407" s="195">
        <v>37049.394780092603</v>
      </c>
      <c r="I3407" t="s">
        <v>3443</v>
      </c>
      <c r="M3407" t="s">
        <v>3341</v>
      </c>
      <c r="N3407" t="s">
        <v>3747</v>
      </c>
      <c r="O3407" t="s">
        <v>1632</v>
      </c>
      <c r="Q3407" s="196">
        <v>5000</v>
      </c>
      <c r="S3407" t="s">
        <v>3342</v>
      </c>
      <c r="T3407" t="s">
        <v>3557</v>
      </c>
      <c r="U3407" s="198">
        <v>3.5649999999999999</v>
      </c>
      <c r="V3407" t="s">
        <v>4171</v>
      </c>
      <c r="W3407" t="s">
        <v>2181</v>
      </c>
      <c r="X3407" t="s">
        <v>3093</v>
      </c>
      <c r="Y3407" t="s">
        <v>2469</v>
      </c>
      <c r="Z3407" t="s">
        <v>2995</v>
      </c>
      <c r="AA3407">
        <v>837903</v>
      </c>
      <c r="AB3407" s="195">
        <v>37050.875011574099</v>
      </c>
      <c r="AC3407" s="195">
        <v>37050.875011574099</v>
      </c>
    </row>
    <row r="3408" spans="1:31" x14ac:dyDescent="0.25">
      <c r="A3408" s="43" t="str">
        <f t="shared" si="266"/>
        <v>US Natural Gas Physical</v>
      </c>
      <c r="B3408" s="43" t="str">
        <f t="shared" si="267"/>
        <v>US</v>
      </c>
      <c r="C3408" s="43" t="str">
        <f t="shared" si="268"/>
        <v>Natural Gas</v>
      </c>
      <c r="D3408" s="43" t="str">
        <f t="shared" si="269"/>
        <v>Physical</v>
      </c>
      <c r="E3408" s="43">
        <f>IF(VLOOKUP(S3408,'DD-Lookup'!$J$6:$L$50,3,FALSE)="Monthly",(YEAR(AC3408)-YEAR(AB3408))*12+MONTH(AC3408)-MONTH(AB3408)+1,(AC3408-AB3408+1))</f>
        <v>1</v>
      </c>
      <c r="F3408" s="210">
        <f t="shared" si="270"/>
        <v>5514</v>
      </c>
      <c r="G3408" s="199">
        <v>1355855</v>
      </c>
      <c r="H3408" s="195">
        <v>37049.394837963002</v>
      </c>
      <c r="I3408" t="s">
        <v>2276</v>
      </c>
      <c r="M3408" t="s">
        <v>3341</v>
      </c>
      <c r="N3408" t="s">
        <v>3747</v>
      </c>
      <c r="O3408" t="s">
        <v>1630</v>
      </c>
      <c r="P3408" s="196">
        <v>5514</v>
      </c>
      <c r="S3408" t="s">
        <v>3342</v>
      </c>
      <c r="T3408" t="s">
        <v>3557</v>
      </c>
      <c r="U3408" s="198">
        <v>3.7</v>
      </c>
      <c r="V3408" t="s">
        <v>3040</v>
      </c>
      <c r="W3408" t="s">
        <v>2175</v>
      </c>
      <c r="X3408" t="s">
        <v>2176</v>
      </c>
      <c r="Y3408" t="s">
        <v>2469</v>
      </c>
      <c r="Z3408" t="s">
        <v>2995</v>
      </c>
      <c r="AA3408">
        <v>837905</v>
      </c>
      <c r="AB3408" s="195">
        <v>37050.875011574099</v>
      </c>
      <c r="AC3408" s="195">
        <v>37050.875011574099</v>
      </c>
    </row>
    <row r="3409" spans="1:29" x14ac:dyDescent="0.25">
      <c r="A3409" s="43" t="str">
        <f t="shared" si="266"/>
        <v>US Natural Gas Financial</v>
      </c>
      <c r="B3409" s="43" t="str">
        <f t="shared" si="267"/>
        <v>US</v>
      </c>
      <c r="C3409" s="43" t="str">
        <f t="shared" si="268"/>
        <v>Natural Gas</v>
      </c>
      <c r="D3409" s="43" t="str">
        <f t="shared" si="269"/>
        <v>Financial</v>
      </c>
      <c r="E3409" s="43">
        <f>IF(VLOOKUP(S3409,'DD-Lookup'!$J$6:$L$50,3,FALSE)="Monthly",(YEAR(AC3409)-YEAR(AB3409))*12+MONTH(AC3409)-MONTH(AB3409)+1,(AC3409-AB3409+1))</f>
        <v>151</v>
      </c>
      <c r="F3409" s="210">
        <f t="shared" si="270"/>
        <v>755000</v>
      </c>
      <c r="G3409" s="199">
        <v>1355856</v>
      </c>
      <c r="H3409" s="195">
        <v>37049.394849536999</v>
      </c>
      <c r="I3409" t="s">
        <v>2483</v>
      </c>
      <c r="M3409" t="s">
        <v>3341</v>
      </c>
      <c r="N3409" t="s">
        <v>2281</v>
      </c>
      <c r="O3409" t="s">
        <v>2491</v>
      </c>
      <c r="P3409" s="196">
        <v>5000</v>
      </c>
      <c r="S3409" t="s">
        <v>3342</v>
      </c>
      <c r="T3409" t="s">
        <v>3557</v>
      </c>
      <c r="U3409" s="198">
        <v>4.26</v>
      </c>
      <c r="V3409" t="s">
        <v>2452</v>
      </c>
      <c r="W3409" t="s">
        <v>2853</v>
      </c>
      <c r="X3409" t="s">
        <v>2282</v>
      </c>
      <c r="Y3409" t="s">
        <v>3575</v>
      </c>
      <c r="Z3409" t="s">
        <v>2995</v>
      </c>
      <c r="AA3409" t="s">
        <v>1030</v>
      </c>
      <c r="AB3409" s="195">
        <v>37196</v>
      </c>
      <c r="AC3409" s="195">
        <v>37346</v>
      </c>
    </row>
    <row r="3410" spans="1:29" x14ac:dyDescent="0.25">
      <c r="A3410" s="43" t="str">
        <f t="shared" si="266"/>
        <v>US Natural Gas Physical</v>
      </c>
      <c r="B3410" s="43" t="str">
        <f t="shared" si="267"/>
        <v>US</v>
      </c>
      <c r="C3410" s="43" t="str">
        <f t="shared" si="268"/>
        <v>Natural Gas</v>
      </c>
      <c r="D3410" s="43" t="str">
        <f t="shared" si="269"/>
        <v>Physical</v>
      </c>
      <c r="E3410" s="43">
        <f>IF(VLOOKUP(S3410,'DD-Lookup'!$J$6:$L$50,3,FALSE)="Monthly",(YEAR(AC3410)-YEAR(AB3410))*12+MONTH(AC3410)-MONTH(AB3410)+1,(AC3410-AB3410+1))</f>
        <v>1</v>
      </c>
      <c r="F3410" s="210">
        <f t="shared" si="270"/>
        <v>1230</v>
      </c>
      <c r="G3410" s="199">
        <v>1355857</v>
      </c>
      <c r="H3410" s="195">
        <v>37049.394861111097</v>
      </c>
      <c r="I3410" t="s">
        <v>3085</v>
      </c>
      <c r="M3410" t="s">
        <v>3341</v>
      </c>
      <c r="N3410" t="s">
        <v>3747</v>
      </c>
      <c r="O3410" t="s">
        <v>396</v>
      </c>
      <c r="Q3410" s="196">
        <v>1230</v>
      </c>
      <c r="S3410" t="s">
        <v>3342</v>
      </c>
      <c r="T3410" t="s">
        <v>3557</v>
      </c>
      <c r="U3410" s="198">
        <v>3.5525000000000002</v>
      </c>
      <c r="V3410" t="s">
        <v>3902</v>
      </c>
      <c r="W3410" t="s">
        <v>2347</v>
      </c>
      <c r="X3410" t="s">
        <v>2484</v>
      </c>
      <c r="Y3410" t="s">
        <v>2469</v>
      </c>
      <c r="Z3410" t="s">
        <v>2995</v>
      </c>
      <c r="AA3410">
        <v>837906</v>
      </c>
      <c r="AB3410" s="195">
        <v>37050.875011574099</v>
      </c>
      <c r="AC3410" s="195">
        <v>37050.875011574099</v>
      </c>
    </row>
    <row r="3411" spans="1:29" x14ac:dyDescent="0.25">
      <c r="A3411" s="43" t="str">
        <f t="shared" si="266"/>
        <v>US Natural Gas Physical</v>
      </c>
      <c r="B3411" s="43" t="str">
        <f t="shared" si="267"/>
        <v>US</v>
      </c>
      <c r="C3411" s="43" t="str">
        <f t="shared" si="268"/>
        <v>Natural Gas</v>
      </c>
      <c r="D3411" s="43" t="str">
        <f t="shared" si="269"/>
        <v>Physical</v>
      </c>
      <c r="E3411" s="43">
        <f>IF(VLOOKUP(S3411,'DD-Lookup'!$J$6:$L$50,3,FALSE)="Monthly",(YEAR(AC3411)-YEAR(AB3411))*12+MONTH(AC3411)-MONTH(AB3411)+1,(AC3411-AB3411+1))</f>
        <v>1</v>
      </c>
      <c r="F3411" s="210">
        <f t="shared" si="270"/>
        <v>5000</v>
      </c>
      <c r="G3411" s="199">
        <v>1355860</v>
      </c>
      <c r="H3411" s="195">
        <v>37049.394872685203</v>
      </c>
      <c r="I3411" t="s">
        <v>2527</v>
      </c>
      <c r="M3411" t="s">
        <v>3341</v>
      </c>
      <c r="N3411" t="s">
        <v>3747</v>
      </c>
      <c r="O3411" t="s">
        <v>2743</v>
      </c>
      <c r="P3411" s="196">
        <v>5000</v>
      </c>
      <c r="S3411" t="s">
        <v>3342</v>
      </c>
      <c r="T3411" t="s">
        <v>3557</v>
      </c>
      <c r="U3411" s="198">
        <v>3.58</v>
      </c>
      <c r="V3411" t="s">
        <v>2174</v>
      </c>
      <c r="W3411" t="s">
        <v>2181</v>
      </c>
      <c r="X3411" t="s">
        <v>3093</v>
      </c>
      <c r="Y3411" t="s">
        <v>2469</v>
      </c>
      <c r="Z3411" t="s">
        <v>2995</v>
      </c>
      <c r="AA3411">
        <v>837908</v>
      </c>
      <c r="AB3411" s="195">
        <v>37050.875011574099</v>
      </c>
      <c r="AC3411" s="195">
        <v>37050.875011574099</v>
      </c>
    </row>
    <row r="3412" spans="1:29" x14ac:dyDescent="0.25">
      <c r="A3412" s="43" t="str">
        <f t="shared" si="266"/>
        <v>US Natural Gas Physical</v>
      </c>
      <c r="B3412" s="43" t="str">
        <f t="shared" si="267"/>
        <v>US</v>
      </c>
      <c r="C3412" s="43" t="str">
        <f t="shared" si="268"/>
        <v>Natural Gas</v>
      </c>
      <c r="D3412" s="43" t="str">
        <f t="shared" si="269"/>
        <v>Physical</v>
      </c>
      <c r="E3412" s="43">
        <f>IF(VLOOKUP(S3412,'DD-Lookup'!$J$6:$L$50,3,FALSE)="Monthly",(YEAR(AC3412)-YEAR(AB3412))*12+MONTH(AC3412)-MONTH(AB3412)+1,(AC3412-AB3412+1))</f>
        <v>1</v>
      </c>
      <c r="F3412" s="210">
        <f t="shared" si="270"/>
        <v>5000</v>
      </c>
      <c r="G3412" s="199">
        <v>1355859</v>
      </c>
      <c r="H3412" s="195">
        <v>37049.394872685203</v>
      </c>
      <c r="I3412" t="s">
        <v>3443</v>
      </c>
      <c r="M3412" t="s">
        <v>3341</v>
      </c>
      <c r="N3412" t="s">
        <v>3747</v>
      </c>
      <c r="O3412" t="s">
        <v>1632</v>
      </c>
      <c r="Q3412" s="196">
        <v>5000</v>
      </c>
      <c r="S3412" t="s">
        <v>3342</v>
      </c>
      <c r="T3412" t="s">
        <v>3557</v>
      </c>
      <c r="U3412" s="198">
        <v>3.58</v>
      </c>
      <c r="V3412" t="s">
        <v>4171</v>
      </c>
      <c r="W3412" t="s">
        <v>2181</v>
      </c>
      <c r="X3412" t="s">
        <v>3093</v>
      </c>
      <c r="Y3412" t="s">
        <v>2469</v>
      </c>
      <c r="Z3412" t="s">
        <v>2995</v>
      </c>
      <c r="AA3412">
        <v>837907</v>
      </c>
      <c r="AB3412" s="195">
        <v>37050.875011574099</v>
      </c>
      <c r="AC3412" s="195">
        <v>37050.875011574099</v>
      </c>
    </row>
    <row r="3413" spans="1:29" x14ac:dyDescent="0.25">
      <c r="A3413" s="43" t="str">
        <f t="shared" si="266"/>
        <v>US Natural Gas Physical</v>
      </c>
      <c r="B3413" s="43" t="str">
        <f t="shared" si="267"/>
        <v>US</v>
      </c>
      <c r="C3413" s="43" t="str">
        <f t="shared" si="268"/>
        <v>Natural Gas</v>
      </c>
      <c r="D3413" s="43" t="str">
        <f t="shared" si="269"/>
        <v>Physical</v>
      </c>
      <c r="E3413" s="43">
        <f>IF(VLOOKUP(S3413,'DD-Lookup'!$J$6:$L$50,3,FALSE)="Monthly",(YEAR(AC3413)-YEAR(AB3413))*12+MONTH(AC3413)-MONTH(AB3413)+1,(AC3413-AB3413+1))</f>
        <v>1</v>
      </c>
      <c r="F3413" s="210">
        <f t="shared" si="270"/>
        <v>5000</v>
      </c>
      <c r="G3413" s="199">
        <v>1355861</v>
      </c>
      <c r="H3413" s="195">
        <v>37049.394884259302</v>
      </c>
      <c r="I3413" t="s">
        <v>2470</v>
      </c>
      <c r="M3413" t="s">
        <v>3341</v>
      </c>
      <c r="N3413" t="s">
        <v>3747</v>
      </c>
      <c r="O3413" t="s">
        <v>394</v>
      </c>
      <c r="Q3413" s="196">
        <v>5000</v>
      </c>
      <c r="S3413" t="s">
        <v>3342</v>
      </c>
      <c r="T3413" t="s">
        <v>3557</v>
      </c>
      <c r="U3413" s="198">
        <v>3.6324999999999998</v>
      </c>
      <c r="V3413" t="s">
        <v>2497</v>
      </c>
      <c r="W3413" t="s">
        <v>2498</v>
      </c>
      <c r="X3413" t="s">
        <v>2499</v>
      </c>
      <c r="Y3413" t="s">
        <v>2469</v>
      </c>
      <c r="Z3413" t="s">
        <v>2995</v>
      </c>
      <c r="AA3413">
        <v>837909</v>
      </c>
      <c r="AB3413" s="195">
        <v>37050.875011574099</v>
      </c>
      <c r="AC3413" s="195">
        <v>37050.875011574099</v>
      </c>
    </row>
    <row r="3414" spans="1:29" x14ac:dyDescent="0.25">
      <c r="A3414" s="43" t="str">
        <f t="shared" si="266"/>
        <v>US Natural Gas Physical</v>
      </c>
      <c r="B3414" s="43" t="str">
        <f t="shared" si="267"/>
        <v>US</v>
      </c>
      <c r="C3414" s="43" t="str">
        <f t="shared" si="268"/>
        <v>Natural Gas</v>
      </c>
      <c r="D3414" s="43" t="str">
        <f t="shared" si="269"/>
        <v>Physical</v>
      </c>
      <c r="E3414" s="43">
        <f>IF(VLOOKUP(S3414,'DD-Lookup'!$J$6:$L$50,3,FALSE)="Monthly",(YEAR(AC3414)-YEAR(AB3414))*12+MONTH(AC3414)-MONTH(AB3414)+1,(AC3414-AB3414+1))</f>
        <v>1</v>
      </c>
      <c r="F3414" s="210">
        <f t="shared" si="270"/>
        <v>7252</v>
      </c>
      <c r="G3414" s="199">
        <v>1355863</v>
      </c>
      <c r="H3414" s="195">
        <v>37049.394918981503</v>
      </c>
      <c r="I3414" t="s">
        <v>3443</v>
      </c>
      <c r="M3414" t="s">
        <v>3341</v>
      </c>
      <c r="N3414" t="s">
        <v>3747</v>
      </c>
      <c r="O3414" t="s">
        <v>442</v>
      </c>
      <c r="Q3414" s="196">
        <v>7252</v>
      </c>
      <c r="S3414" t="s">
        <v>3342</v>
      </c>
      <c r="T3414" t="s">
        <v>3557</v>
      </c>
      <c r="U3414" s="198">
        <v>3.8250000000000002</v>
      </c>
      <c r="V3414" t="s">
        <v>2346</v>
      </c>
      <c r="W3414" t="s">
        <v>2509</v>
      </c>
      <c r="X3414" t="s">
        <v>2510</v>
      </c>
      <c r="Y3414" t="s">
        <v>2469</v>
      </c>
      <c r="Z3414" t="s">
        <v>2995</v>
      </c>
      <c r="AA3414">
        <v>837910</v>
      </c>
      <c r="AB3414" s="195">
        <v>37050.875011574099</v>
      </c>
      <c r="AC3414" s="195">
        <v>37050.875011574099</v>
      </c>
    </row>
    <row r="3415" spans="1:29" x14ac:dyDescent="0.25">
      <c r="A3415" s="43" t="str">
        <f t="shared" si="266"/>
        <v>US Crude Financial</v>
      </c>
      <c r="B3415" s="43" t="str">
        <f t="shared" si="267"/>
        <v>US</v>
      </c>
      <c r="C3415" s="43" t="str">
        <f t="shared" si="268"/>
        <v>Crude</v>
      </c>
      <c r="D3415" s="43" t="str">
        <f t="shared" si="269"/>
        <v>Financial</v>
      </c>
      <c r="E3415" s="43">
        <f>IF(VLOOKUP(S3415,'DD-Lookup'!$J$6:$L$50,3,FALSE)="Monthly",(YEAR(AC3415)-YEAR(AB3415))*12+MONTH(AC3415)-MONTH(AB3415)+1,(AC3415-AB3415+1))</f>
        <v>1</v>
      </c>
      <c r="F3415" s="210">
        <f t="shared" si="270"/>
        <v>50000</v>
      </c>
      <c r="G3415" s="199">
        <v>1355864</v>
      </c>
      <c r="H3415" s="195">
        <v>37049.394918981503</v>
      </c>
      <c r="I3415" t="s">
        <v>2280</v>
      </c>
      <c r="M3415" t="s">
        <v>3437</v>
      </c>
      <c r="N3415" t="s">
        <v>2653</v>
      </c>
      <c r="O3415" t="s">
        <v>3359</v>
      </c>
      <c r="P3415" s="196">
        <v>50000</v>
      </c>
      <c r="S3415" t="s">
        <v>3347</v>
      </c>
      <c r="T3415" t="s">
        <v>3557</v>
      </c>
      <c r="U3415" s="198">
        <v>27.82</v>
      </c>
      <c r="V3415" t="s">
        <v>3722</v>
      </c>
      <c r="W3415" t="s">
        <v>2655</v>
      </c>
      <c r="X3415" t="s">
        <v>2656</v>
      </c>
      <c r="Y3415" t="s">
        <v>2778</v>
      </c>
      <c r="Z3415" t="s">
        <v>2995</v>
      </c>
      <c r="AA3415">
        <v>115518</v>
      </c>
      <c r="AB3415" s="195">
        <v>37073</v>
      </c>
      <c r="AC3415" s="195">
        <v>37103</v>
      </c>
    </row>
    <row r="3416" spans="1:29" x14ac:dyDescent="0.25">
      <c r="A3416" s="43" t="str">
        <f t="shared" si="266"/>
        <v>US Natural Gas Physical</v>
      </c>
      <c r="B3416" s="43" t="str">
        <f t="shared" si="267"/>
        <v>US</v>
      </c>
      <c r="C3416" s="43" t="str">
        <f t="shared" si="268"/>
        <v>Natural Gas</v>
      </c>
      <c r="D3416" s="43" t="str">
        <f t="shared" si="269"/>
        <v>Physical</v>
      </c>
      <c r="E3416" s="43">
        <f>IF(VLOOKUP(S3416,'DD-Lookup'!$J$6:$L$50,3,FALSE)="Monthly",(YEAR(AC3416)-YEAR(AB3416))*12+MONTH(AC3416)-MONTH(AB3416)+1,(AC3416-AB3416+1))</f>
        <v>1</v>
      </c>
      <c r="F3416" s="210">
        <f t="shared" si="270"/>
        <v>5000</v>
      </c>
      <c r="G3416" s="199">
        <v>1355865</v>
      </c>
      <c r="H3416" s="195">
        <v>37049.394942129598</v>
      </c>
      <c r="I3416" t="s">
        <v>2527</v>
      </c>
      <c r="M3416" t="s">
        <v>3341</v>
      </c>
      <c r="N3416" t="s">
        <v>3747</v>
      </c>
      <c r="O3416" t="s">
        <v>394</v>
      </c>
      <c r="Q3416" s="196">
        <v>5000</v>
      </c>
      <c r="S3416" t="s">
        <v>3342</v>
      </c>
      <c r="T3416" t="s">
        <v>3557</v>
      </c>
      <c r="U3416" s="198">
        <v>3.6324999999999998</v>
      </c>
      <c r="V3416" t="s">
        <v>2349</v>
      </c>
      <c r="W3416" t="s">
        <v>2498</v>
      </c>
      <c r="X3416" t="s">
        <v>2499</v>
      </c>
      <c r="Y3416" t="s">
        <v>2469</v>
      </c>
      <c r="Z3416" t="s">
        <v>2995</v>
      </c>
      <c r="AA3416">
        <v>837912</v>
      </c>
      <c r="AB3416" s="195">
        <v>37050.875011574099</v>
      </c>
      <c r="AC3416" s="195">
        <v>37050.875011574099</v>
      </c>
    </row>
    <row r="3417" spans="1:29" x14ac:dyDescent="0.25">
      <c r="A3417" s="43" t="str">
        <f t="shared" si="266"/>
        <v>US Natural Gas Physical</v>
      </c>
      <c r="B3417" s="43" t="str">
        <f t="shared" si="267"/>
        <v>US</v>
      </c>
      <c r="C3417" s="43" t="str">
        <f t="shared" si="268"/>
        <v>Natural Gas</v>
      </c>
      <c r="D3417" s="43" t="str">
        <f t="shared" si="269"/>
        <v>Physical</v>
      </c>
      <c r="E3417" s="43">
        <f>IF(VLOOKUP(S3417,'DD-Lookup'!$J$6:$L$50,3,FALSE)="Monthly",(YEAR(AC3417)-YEAR(AB3417))*12+MONTH(AC3417)-MONTH(AB3417)+1,(AC3417-AB3417+1))</f>
        <v>1</v>
      </c>
      <c r="F3417" s="210">
        <f t="shared" si="270"/>
        <v>1000</v>
      </c>
      <c r="G3417" s="199">
        <v>1355866</v>
      </c>
      <c r="H3417" s="195">
        <v>37049.394953703697</v>
      </c>
      <c r="I3417" t="s">
        <v>2394</v>
      </c>
      <c r="M3417" t="s">
        <v>3341</v>
      </c>
      <c r="N3417" t="s">
        <v>3747</v>
      </c>
      <c r="O3417" t="s">
        <v>379</v>
      </c>
      <c r="Q3417" s="196">
        <v>1000</v>
      </c>
      <c r="S3417" t="s">
        <v>3342</v>
      </c>
      <c r="T3417" t="s">
        <v>3557</v>
      </c>
      <c r="U3417" s="198">
        <v>3.7149999999999999</v>
      </c>
      <c r="V3417" t="s">
        <v>3852</v>
      </c>
      <c r="W3417" t="s">
        <v>2467</v>
      </c>
      <c r="X3417" t="s">
        <v>2468</v>
      </c>
      <c r="Y3417" t="s">
        <v>2469</v>
      </c>
      <c r="Z3417" t="s">
        <v>2995</v>
      </c>
      <c r="AA3417">
        <v>837911</v>
      </c>
      <c r="AB3417" s="195">
        <v>37050.875011574099</v>
      </c>
      <c r="AC3417" s="195">
        <v>37050.875011574099</v>
      </c>
    </row>
    <row r="3418" spans="1:29" x14ac:dyDescent="0.25">
      <c r="A3418" s="43" t="str">
        <f t="shared" si="266"/>
        <v>US Power Financial</v>
      </c>
      <c r="B3418" s="43" t="str">
        <f t="shared" si="267"/>
        <v>US</v>
      </c>
      <c r="C3418" s="43" t="str">
        <f t="shared" si="268"/>
        <v>Power</v>
      </c>
      <c r="D3418" s="43" t="str">
        <f t="shared" si="269"/>
        <v>Financial</v>
      </c>
      <c r="E3418" s="43">
        <f>IF(VLOOKUP(S3418,'DD-Lookup'!$J$6:$L$50,3,FALSE)="Monthly",(YEAR(AC3418)-YEAR(AB3418))*12+MONTH(AC3418)-MONTH(AB3418)+1,(AC3418-AB3418+1))</f>
        <v>5</v>
      </c>
      <c r="F3418" s="210">
        <f t="shared" si="270"/>
        <v>250</v>
      </c>
      <c r="G3418" s="199">
        <v>1355867</v>
      </c>
      <c r="H3418" s="195">
        <v>37049.394965277803</v>
      </c>
      <c r="I3418" t="s">
        <v>2262</v>
      </c>
      <c r="M3418" t="s">
        <v>2766</v>
      </c>
      <c r="N3418" t="s">
        <v>2659</v>
      </c>
      <c r="O3418" t="s">
        <v>2145</v>
      </c>
      <c r="P3418" s="196">
        <v>50</v>
      </c>
      <c r="S3418" t="s">
        <v>3340</v>
      </c>
      <c r="T3418" t="s">
        <v>3557</v>
      </c>
      <c r="U3418" s="198">
        <v>36</v>
      </c>
      <c r="V3418" t="s">
        <v>3824</v>
      </c>
      <c r="W3418" t="s">
        <v>2258</v>
      </c>
      <c r="X3418" t="s">
        <v>3368</v>
      </c>
      <c r="Y3418" t="s">
        <v>2662</v>
      </c>
      <c r="Z3418" t="s">
        <v>2995</v>
      </c>
      <c r="AA3418">
        <v>636998.1</v>
      </c>
      <c r="AB3418" s="195">
        <v>37060.875</v>
      </c>
      <c r="AC3418" s="195">
        <v>37064.875</v>
      </c>
    </row>
    <row r="3419" spans="1:29" x14ac:dyDescent="0.25">
      <c r="A3419" s="43" t="str">
        <f t="shared" si="266"/>
        <v>US Natural Gas Financial</v>
      </c>
      <c r="B3419" s="43" t="str">
        <f t="shared" si="267"/>
        <v>US</v>
      </c>
      <c r="C3419" s="43" t="str">
        <f t="shared" si="268"/>
        <v>Natural Gas</v>
      </c>
      <c r="D3419" s="43" t="str">
        <f t="shared" si="269"/>
        <v>Financial</v>
      </c>
      <c r="E3419" s="43">
        <f>IF(VLOOKUP(S3419,'DD-Lookup'!$J$6:$L$50,3,FALSE)="Monthly",(YEAR(AC3419)-YEAR(AB3419))*12+MONTH(AC3419)-MONTH(AB3419)+1,(AC3419-AB3419+1))</f>
        <v>23</v>
      </c>
      <c r="F3419" s="210">
        <f t="shared" si="270"/>
        <v>345000</v>
      </c>
      <c r="G3419" s="199">
        <v>1355868</v>
      </c>
      <c r="H3419" s="195">
        <v>37049.394988425898</v>
      </c>
      <c r="I3419" t="s">
        <v>2286</v>
      </c>
      <c r="M3419" t="s">
        <v>3341</v>
      </c>
      <c r="N3419" t="s">
        <v>2281</v>
      </c>
      <c r="O3419" t="s">
        <v>2156</v>
      </c>
      <c r="P3419" s="196">
        <v>15000</v>
      </c>
      <c r="S3419" t="s">
        <v>3342</v>
      </c>
      <c r="T3419" t="s">
        <v>3557</v>
      </c>
      <c r="U3419" s="198">
        <v>3.6850000000000001</v>
      </c>
      <c r="V3419" t="s">
        <v>3074</v>
      </c>
      <c r="W3419" t="s">
        <v>2512</v>
      </c>
      <c r="X3419" t="s">
        <v>2170</v>
      </c>
      <c r="Y3419" t="s">
        <v>3575</v>
      </c>
      <c r="Z3419" t="s">
        <v>2995</v>
      </c>
      <c r="AA3419" t="s">
        <v>1031</v>
      </c>
      <c r="AB3419" s="195">
        <v>37050.875011574099</v>
      </c>
      <c r="AC3419" s="195">
        <v>37072.875011574099</v>
      </c>
    </row>
    <row r="3420" spans="1:29" x14ac:dyDescent="0.25">
      <c r="A3420" s="43" t="str">
        <f t="shared" si="266"/>
        <v>US Natural Gas Financial</v>
      </c>
      <c r="B3420" s="43" t="str">
        <f t="shared" si="267"/>
        <v>US</v>
      </c>
      <c r="C3420" s="43" t="str">
        <f t="shared" si="268"/>
        <v>Natural Gas</v>
      </c>
      <c r="D3420" s="43" t="str">
        <f t="shared" si="269"/>
        <v>Financial</v>
      </c>
      <c r="E3420" s="43">
        <f>IF(VLOOKUP(S3420,'DD-Lookup'!$J$6:$L$50,3,FALSE)="Monthly",(YEAR(AC3420)-YEAR(AB3420))*12+MONTH(AC3420)-MONTH(AB3420)+1,(AC3420-AB3420+1))</f>
        <v>23</v>
      </c>
      <c r="F3420" s="210">
        <f t="shared" si="270"/>
        <v>345000</v>
      </c>
      <c r="G3420" s="199">
        <v>1355869</v>
      </c>
      <c r="H3420" s="195">
        <v>37049.395011574103</v>
      </c>
      <c r="I3420" t="s">
        <v>2472</v>
      </c>
      <c r="M3420" t="s">
        <v>3341</v>
      </c>
      <c r="N3420" t="s">
        <v>2281</v>
      </c>
      <c r="O3420" t="s">
        <v>2707</v>
      </c>
      <c r="P3420" s="196">
        <v>15000</v>
      </c>
      <c r="S3420" t="s">
        <v>3342</v>
      </c>
      <c r="T3420" t="s">
        <v>3557</v>
      </c>
      <c r="U3420" s="198">
        <v>3.72</v>
      </c>
      <c r="V3420" t="s">
        <v>3879</v>
      </c>
      <c r="W3420" t="s">
        <v>2376</v>
      </c>
      <c r="X3420" t="s">
        <v>435</v>
      </c>
      <c r="Y3420" t="s">
        <v>3575</v>
      </c>
      <c r="Z3420" t="s">
        <v>2995</v>
      </c>
      <c r="AA3420" t="s">
        <v>1032</v>
      </c>
      <c r="AB3420" s="195">
        <v>37050.875011574099</v>
      </c>
      <c r="AC3420" s="195">
        <v>37072.875011574099</v>
      </c>
    </row>
    <row r="3421" spans="1:29" x14ac:dyDescent="0.25">
      <c r="A3421" s="43" t="str">
        <f t="shared" si="266"/>
        <v>US Natural Gas Physical</v>
      </c>
      <c r="B3421" s="43" t="str">
        <f t="shared" si="267"/>
        <v>US</v>
      </c>
      <c r="C3421" s="43" t="str">
        <f t="shared" si="268"/>
        <v>Natural Gas</v>
      </c>
      <c r="D3421" s="43" t="str">
        <f t="shared" si="269"/>
        <v>Physical</v>
      </c>
      <c r="E3421" s="43">
        <f>IF(VLOOKUP(S3421,'DD-Lookup'!$J$6:$L$50,3,FALSE)="Monthly",(YEAR(AC3421)-YEAR(AB3421))*12+MONTH(AC3421)-MONTH(AB3421)+1,(AC3421-AB3421+1))</f>
        <v>1</v>
      </c>
      <c r="F3421" s="210">
        <f t="shared" si="270"/>
        <v>5000</v>
      </c>
      <c r="G3421" s="199">
        <v>1355870</v>
      </c>
      <c r="H3421" s="195">
        <v>37049.395034722198</v>
      </c>
      <c r="I3421" t="s">
        <v>2527</v>
      </c>
      <c r="M3421" t="s">
        <v>3341</v>
      </c>
      <c r="N3421" t="s">
        <v>3747</v>
      </c>
      <c r="O3421" t="s">
        <v>394</v>
      </c>
      <c r="Q3421" s="196">
        <v>5000</v>
      </c>
      <c r="S3421" t="s">
        <v>3342</v>
      </c>
      <c r="T3421" t="s">
        <v>3557</v>
      </c>
      <c r="U3421" s="198">
        <v>3.6349999999999998</v>
      </c>
      <c r="V3421" t="s">
        <v>2349</v>
      </c>
      <c r="W3421" t="s">
        <v>2498</v>
      </c>
      <c r="X3421" t="s">
        <v>2499</v>
      </c>
      <c r="Y3421" t="s">
        <v>2469</v>
      </c>
      <c r="Z3421" t="s">
        <v>2995</v>
      </c>
      <c r="AA3421">
        <v>837914</v>
      </c>
      <c r="AB3421" s="195">
        <v>37050.875011574099</v>
      </c>
      <c r="AC3421" s="195">
        <v>37050.875011574099</v>
      </c>
    </row>
    <row r="3422" spans="1:29" x14ac:dyDescent="0.25">
      <c r="A3422" s="43" t="str">
        <f t="shared" si="266"/>
        <v>US Natural Gas Physical</v>
      </c>
      <c r="B3422" s="43" t="str">
        <f t="shared" si="267"/>
        <v>US</v>
      </c>
      <c r="C3422" s="43" t="str">
        <f t="shared" si="268"/>
        <v>Natural Gas</v>
      </c>
      <c r="D3422" s="43" t="str">
        <f t="shared" si="269"/>
        <v>Physical</v>
      </c>
      <c r="E3422" s="43">
        <f>IF(VLOOKUP(S3422,'DD-Lookup'!$J$6:$L$50,3,FALSE)="Monthly",(YEAR(AC3422)-YEAR(AB3422))*12+MONTH(AC3422)-MONTH(AB3422)+1,(AC3422-AB3422+1))</f>
        <v>1</v>
      </c>
      <c r="F3422" s="210">
        <f t="shared" si="270"/>
        <v>1454</v>
      </c>
      <c r="G3422" s="199">
        <v>1355871</v>
      </c>
      <c r="H3422" s="195">
        <v>37049.395034722198</v>
      </c>
      <c r="I3422" t="s">
        <v>2276</v>
      </c>
      <c r="M3422" t="s">
        <v>3341</v>
      </c>
      <c r="N3422" t="s">
        <v>3747</v>
      </c>
      <c r="O3422" t="s">
        <v>1623</v>
      </c>
      <c r="Q3422" s="196">
        <v>1454</v>
      </c>
      <c r="S3422" t="s">
        <v>3342</v>
      </c>
      <c r="T3422" t="s">
        <v>3557</v>
      </c>
      <c r="U3422" s="198">
        <v>3.81</v>
      </c>
      <c r="V3422" t="s">
        <v>899</v>
      </c>
      <c r="W3422" t="s">
        <v>2190</v>
      </c>
      <c r="X3422" t="s">
        <v>2191</v>
      </c>
      <c r="Y3422" t="s">
        <v>2469</v>
      </c>
      <c r="Z3422" t="s">
        <v>2995</v>
      </c>
      <c r="AA3422">
        <v>837913</v>
      </c>
      <c r="AB3422" s="195">
        <v>37050.875011574099</v>
      </c>
      <c r="AC3422" s="195">
        <v>37050.875011574099</v>
      </c>
    </row>
    <row r="3423" spans="1:29" x14ac:dyDescent="0.25">
      <c r="A3423" s="43" t="str">
        <f t="shared" si="266"/>
        <v>US Natural Gas Physical</v>
      </c>
      <c r="B3423" s="43" t="str">
        <f t="shared" si="267"/>
        <v>US</v>
      </c>
      <c r="C3423" s="43" t="str">
        <f t="shared" si="268"/>
        <v>Natural Gas</v>
      </c>
      <c r="D3423" s="43" t="str">
        <f t="shared" si="269"/>
        <v>Physical</v>
      </c>
      <c r="E3423" s="43">
        <f>IF(VLOOKUP(S3423,'DD-Lookup'!$J$6:$L$50,3,FALSE)="Monthly",(YEAR(AC3423)-YEAR(AB3423))*12+MONTH(AC3423)-MONTH(AB3423)+1,(AC3423-AB3423+1))</f>
        <v>1</v>
      </c>
      <c r="F3423" s="210">
        <f t="shared" si="270"/>
        <v>8546</v>
      </c>
      <c r="G3423" s="199">
        <v>1355872</v>
      </c>
      <c r="H3423" s="195">
        <v>37049.395046296202</v>
      </c>
      <c r="I3423" t="s">
        <v>3360</v>
      </c>
      <c r="M3423" t="s">
        <v>3341</v>
      </c>
      <c r="N3423" t="s">
        <v>3747</v>
      </c>
      <c r="O3423" t="s">
        <v>1623</v>
      </c>
      <c r="Q3423" s="196">
        <v>8546</v>
      </c>
      <c r="S3423" t="s">
        <v>3342</v>
      </c>
      <c r="T3423" t="s">
        <v>3557</v>
      </c>
      <c r="U3423" s="198">
        <v>3.81</v>
      </c>
      <c r="V3423" t="s">
        <v>2431</v>
      </c>
      <c r="W3423" t="s">
        <v>2190</v>
      </c>
      <c r="X3423" t="s">
        <v>2191</v>
      </c>
      <c r="Y3423" t="s">
        <v>2469</v>
      </c>
      <c r="Z3423" t="s">
        <v>2995</v>
      </c>
      <c r="AA3423">
        <v>837915</v>
      </c>
      <c r="AB3423" s="195">
        <v>37050.875011574099</v>
      </c>
      <c r="AC3423" s="195">
        <v>37050.875011574099</v>
      </c>
    </row>
    <row r="3424" spans="1:29" x14ac:dyDescent="0.25">
      <c r="A3424" s="43" t="str">
        <f t="shared" si="266"/>
        <v>US Natural Gas Physical</v>
      </c>
      <c r="B3424" s="43" t="str">
        <f t="shared" si="267"/>
        <v>US</v>
      </c>
      <c r="C3424" s="43" t="str">
        <f t="shared" si="268"/>
        <v>Natural Gas</v>
      </c>
      <c r="D3424" s="43" t="str">
        <f t="shared" si="269"/>
        <v>Physical</v>
      </c>
      <c r="E3424" s="43">
        <f>IF(VLOOKUP(S3424,'DD-Lookup'!$J$6:$L$50,3,FALSE)="Monthly",(YEAR(AC3424)-YEAR(AB3424))*12+MONTH(AC3424)-MONTH(AB3424)+1,(AC3424-AB3424+1))</f>
        <v>1</v>
      </c>
      <c r="F3424" s="210">
        <f t="shared" si="270"/>
        <v>6400</v>
      </c>
      <c r="G3424" s="199">
        <v>1355873</v>
      </c>
      <c r="H3424" s="195">
        <v>37049.395057870403</v>
      </c>
      <c r="I3424" t="s">
        <v>2276</v>
      </c>
      <c r="M3424" t="s">
        <v>3341</v>
      </c>
      <c r="N3424" t="s">
        <v>3747</v>
      </c>
      <c r="O3424" t="s">
        <v>394</v>
      </c>
      <c r="P3424" s="196">
        <v>6400</v>
      </c>
      <c r="S3424" t="s">
        <v>3342</v>
      </c>
      <c r="T3424" t="s">
        <v>3557</v>
      </c>
      <c r="U3424" s="198">
        <v>3.63</v>
      </c>
      <c r="V3424" t="s">
        <v>2496</v>
      </c>
      <c r="W3424" t="s">
        <v>2498</v>
      </c>
      <c r="X3424" t="s">
        <v>2499</v>
      </c>
      <c r="Y3424" t="s">
        <v>2469</v>
      </c>
      <c r="Z3424" t="s">
        <v>2995</v>
      </c>
      <c r="AA3424">
        <v>837916</v>
      </c>
      <c r="AB3424" s="195">
        <v>37050.875011574099</v>
      </c>
      <c r="AC3424" s="195">
        <v>37050.875011574099</v>
      </c>
    </row>
    <row r="3425" spans="1:29" x14ac:dyDescent="0.25">
      <c r="A3425" s="43" t="str">
        <f t="shared" si="266"/>
        <v>US Natural Gas Physical</v>
      </c>
      <c r="B3425" s="43" t="str">
        <f t="shared" si="267"/>
        <v>US</v>
      </c>
      <c r="C3425" s="43" t="str">
        <f t="shared" si="268"/>
        <v>Natural Gas</v>
      </c>
      <c r="D3425" s="43" t="str">
        <f t="shared" si="269"/>
        <v>Physical</v>
      </c>
      <c r="E3425" s="43">
        <f>IF(VLOOKUP(S3425,'DD-Lookup'!$J$6:$L$50,3,FALSE)="Monthly",(YEAR(AC3425)-YEAR(AB3425))*12+MONTH(AC3425)-MONTH(AB3425)+1,(AC3425-AB3425+1))</f>
        <v>1</v>
      </c>
      <c r="F3425" s="210">
        <f t="shared" si="270"/>
        <v>5000</v>
      </c>
      <c r="G3425" s="199">
        <v>1355874</v>
      </c>
      <c r="H3425" s="195">
        <v>37049.395069444399</v>
      </c>
      <c r="I3425" t="s">
        <v>2173</v>
      </c>
      <c r="M3425" t="s">
        <v>3341</v>
      </c>
      <c r="N3425" t="s">
        <v>3747</v>
      </c>
      <c r="O3425" t="s">
        <v>395</v>
      </c>
      <c r="P3425" s="196">
        <v>5000</v>
      </c>
      <c r="S3425" t="s">
        <v>3342</v>
      </c>
      <c r="T3425" t="s">
        <v>3557</v>
      </c>
      <c r="U3425" s="198">
        <v>3.585</v>
      </c>
      <c r="V3425" t="s">
        <v>2635</v>
      </c>
      <c r="W3425" t="s">
        <v>2498</v>
      </c>
      <c r="X3425" t="s">
        <v>2499</v>
      </c>
      <c r="Y3425" t="s">
        <v>2469</v>
      </c>
      <c r="Z3425" t="s">
        <v>2995</v>
      </c>
      <c r="AA3425">
        <v>837917</v>
      </c>
      <c r="AB3425" s="195">
        <v>37050.875011574099</v>
      </c>
      <c r="AC3425" s="195">
        <v>37050.875011574099</v>
      </c>
    </row>
    <row r="3426" spans="1:29" x14ac:dyDescent="0.25">
      <c r="A3426" s="43" t="str">
        <f t="shared" si="266"/>
        <v>US Natural Gas Physical</v>
      </c>
      <c r="B3426" s="43" t="str">
        <f t="shared" si="267"/>
        <v>US</v>
      </c>
      <c r="C3426" s="43" t="str">
        <f t="shared" si="268"/>
        <v>Natural Gas</v>
      </c>
      <c r="D3426" s="43" t="str">
        <f t="shared" si="269"/>
        <v>Physical</v>
      </c>
      <c r="E3426" s="43">
        <f>IF(VLOOKUP(S3426,'DD-Lookup'!$J$6:$L$50,3,FALSE)="Monthly",(YEAR(AC3426)-YEAR(AB3426))*12+MONTH(AC3426)-MONTH(AB3426)+1,(AC3426-AB3426+1))</f>
        <v>1</v>
      </c>
      <c r="F3426" s="210">
        <f t="shared" si="270"/>
        <v>878</v>
      </c>
      <c r="G3426" s="199">
        <v>1355875</v>
      </c>
      <c r="H3426" s="195">
        <v>37049.395081018498</v>
      </c>
      <c r="I3426" t="s">
        <v>2280</v>
      </c>
      <c r="M3426" t="s">
        <v>3341</v>
      </c>
      <c r="N3426" t="s">
        <v>3747</v>
      </c>
      <c r="O3426" t="s">
        <v>2158</v>
      </c>
      <c r="P3426" s="196">
        <v>878</v>
      </c>
      <c r="S3426" t="s">
        <v>3342</v>
      </c>
      <c r="T3426" t="s">
        <v>3557</v>
      </c>
      <c r="U3426" s="198">
        <v>3.9750000000000001</v>
      </c>
      <c r="V3426" t="s">
        <v>2344</v>
      </c>
      <c r="W3426" t="s">
        <v>3138</v>
      </c>
      <c r="X3426" t="s">
        <v>3081</v>
      </c>
      <c r="Y3426" t="s">
        <v>2469</v>
      </c>
      <c r="Z3426" t="s">
        <v>2995</v>
      </c>
      <c r="AA3426">
        <v>837918</v>
      </c>
      <c r="AB3426" s="195">
        <v>37050.875011574099</v>
      </c>
      <c r="AC3426" s="195">
        <v>37050.875011574099</v>
      </c>
    </row>
    <row r="3427" spans="1:29" x14ac:dyDescent="0.25">
      <c r="A3427" s="43" t="str">
        <f t="shared" si="266"/>
        <v>US Natural Gas Physical</v>
      </c>
      <c r="B3427" s="43" t="str">
        <f t="shared" si="267"/>
        <v>US</v>
      </c>
      <c r="C3427" s="43" t="str">
        <f t="shared" si="268"/>
        <v>Natural Gas</v>
      </c>
      <c r="D3427" s="43" t="str">
        <f t="shared" si="269"/>
        <v>Physical</v>
      </c>
      <c r="E3427" s="43">
        <f>IF(VLOOKUP(S3427,'DD-Lookup'!$J$6:$L$50,3,FALSE)="Monthly",(YEAR(AC3427)-YEAR(AB3427))*12+MONTH(AC3427)-MONTH(AB3427)+1,(AC3427-AB3427+1))</f>
        <v>1</v>
      </c>
      <c r="F3427" s="210">
        <f t="shared" si="270"/>
        <v>10000</v>
      </c>
      <c r="G3427" s="199">
        <v>1355877</v>
      </c>
      <c r="H3427" s="195">
        <v>37049.395127314798</v>
      </c>
      <c r="I3427" t="s">
        <v>2284</v>
      </c>
      <c r="M3427" t="s">
        <v>3341</v>
      </c>
      <c r="N3427" t="s">
        <v>3747</v>
      </c>
      <c r="O3427" t="s">
        <v>396</v>
      </c>
      <c r="P3427" s="196">
        <v>10000</v>
      </c>
      <c r="S3427" t="s">
        <v>3342</v>
      </c>
      <c r="T3427" t="s">
        <v>3557</v>
      </c>
      <c r="U3427" s="198">
        <v>3.5449999999999999</v>
      </c>
      <c r="V3427" t="s">
        <v>2578</v>
      </c>
      <c r="W3427" t="s">
        <v>2347</v>
      </c>
      <c r="X3427" t="s">
        <v>2484</v>
      </c>
      <c r="Y3427" t="s">
        <v>2469</v>
      </c>
      <c r="Z3427" t="s">
        <v>2995</v>
      </c>
      <c r="AA3427">
        <v>837919</v>
      </c>
      <c r="AB3427" s="195">
        <v>37050.875011574099</v>
      </c>
      <c r="AC3427" s="195">
        <v>37050.875011574099</v>
      </c>
    </row>
    <row r="3428" spans="1:29" x14ac:dyDescent="0.25">
      <c r="A3428" s="43" t="str">
        <f t="shared" si="266"/>
        <v xml:space="preserve"> Metals Financial</v>
      </c>
      <c r="B3428" s="43" t="str">
        <f t="shared" si="267"/>
        <v/>
      </c>
      <c r="C3428" s="43" t="str">
        <f t="shared" si="268"/>
        <v>Metals</v>
      </c>
      <c r="D3428" s="43" t="str">
        <f t="shared" si="269"/>
        <v>Financial</v>
      </c>
      <c r="E3428" s="43">
        <f>IF(VLOOKUP(S3428,'DD-Lookup'!$J$6:$L$50,3,FALSE)="Monthly",(YEAR(AC3428)-YEAR(AB3428))*12+MONTH(AC3428)-MONTH(AB3428)+1,(AC3428-AB3428+1))</f>
        <v>1</v>
      </c>
      <c r="F3428" s="210">
        <f t="shared" si="270"/>
        <v>17</v>
      </c>
      <c r="G3428" s="199">
        <v>1355878</v>
      </c>
      <c r="H3428" s="195">
        <v>37049.395138888904</v>
      </c>
      <c r="I3428" t="s">
        <v>3579</v>
      </c>
      <c r="M3428" t="s">
        <v>3346</v>
      </c>
      <c r="N3428" t="s">
        <v>3554</v>
      </c>
      <c r="O3428" t="s">
        <v>3555</v>
      </c>
      <c r="Q3428" s="196">
        <v>17</v>
      </c>
      <c r="S3428" t="s">
        <v>3556</v>
      </c>
      <c r="T3428" t="s">
        <v>3557</v>
      </c>
      <c r="U3428" s="198">
        <v>1670</v>
      </c>
      <c r="V3428" t="s">
        <v>4089</v>
      </c>
      <c r="W3428" t="s">
        <v>3563</v>
      </c>
      <c r="X3428" t="s">
        <v>3559</v>
      </c>
      <c r="Y3428" t="s">
        <v>3560</v>
      </c>
      <c r="Z3428" t="s">
        <v>3561</v>
      </c>
      <c r="AA3428">
        <v>2173813</v>
      </c>
    </row>
    <row r="3429" spans="1:29" x14ac:dyDescent="0.25">
      <c r="A3429" s="43" t="str">
        <f t="shared" si="266"/>
        <v>US Natural Gas Physical</v>
      </c>
      <c r="B3429" s="43" t="str">
        <f t="shared" si="267"/>
        <v>US</v>
      </c>
      <c r="C3429" s="43" t="str">
        <f t="shared" si="268"/>
        <v>Natural Gas</v>
      </c>
      <c r="D3429" s="43" t="str">
        <f t="shared" si="269"/>
        <v>Physical</v>
      </c>
      <c r="E3429" s="43">
        <f>IF(VLOOKUP(S3429,'DD-Lookup'!$J$6:$L$50,3,FALSE)="Monthly",(YEAR(AC3429)-YEAR(AB3429))*12+MONTH(AC3429)-MONTH(AB3429)+1,(AC3429-AB3429+1))</f>
        <v>1</v>
      </c>
      <c r="F3429" s="210">
        <f t="shared" si="270"/>
        <v>10000</v>
      </c>
      <c r="G3429" s="199">
        <v>1355880</v>
      </c>
      <c r="H3429" s="195">
        <v>37049.395173611098</v>
      </c>
      <c r="I3429" t="s">
        <v>2487</v>
      </c>
      <c r="M3429" t="s">
        <v>3341</v>
      </c>
      <c r="N3429" t="s">
        <v>3747</v>
      </c>
      <c r="O3429" t="s">
        <v>392</v>
      </c>
      <c r="P3429" s="196">
        <v>10000</v>
      </c>
      <c r="S3429" t="s">
        <v>3342</v>
      </c>
      <c r="T3429" t="s">
        <v>3557</v>
      </c>
      <c r="U3429" s="198">
        <v>3.57</v>
      </c>
      <c r="V3429" t="s">
        <v>1730</v>
      </c>
      <c r="W3429" t="s">
        <v>2498</v>
      </c>
      <c r="X3429" t="s">
        <v>2499</v>
      </c>
      <c r="Y3429" t="s">
        <v>2469</v>
      </c>
      <c r="Z3429" t="s">
        <v>2995</v>
      </c>
      <c r="AA3429">
        <v>837920</v>
      </c>
      <c r="AB3429" s="195">
        <v>37050.875011574099</v>
      </c>
      <c r="AC3429" s="195">
        <v>37050.875011574099</v>
      </c>
    </row>
    <row r="3430" spans="1:29" x14ac:dyDescent="0.25">
      <c r="A3430" s="43" t="str">
        <f t="shared" si="266"/>
        <v>US Natural Gas Physical</v>
      </c>
      <c r="B3430" s="43" t="str">
        <f t="shared" si="267"/>
        <v>US</v>
      </c>
      <c r="C3430" s="43" t="str">
        <f t="shared" si="268"/>
        <v>Natural Gas</v>
      </c>
      <c r="D3430" s="43" t="str">
        <f t="shared" si="269"/>
        <v>Physical</v>
      </c>
      <c r="E3430" s="43">
        <f>IF(VLOOKUP(S3430,'DD-Lookup'!$J$6:$L$50,3,FALSE)="Monthly",(YEAR(AC3430)-YEAR(AB3430))*12+MONTH(AC3430)-MONTH(AB3430)+1,(AC3430-AB3430+1))</f>
        <v>1</v>
      </c>
      <c r="F3430" s="210">
        <f t="shared" si="270"/>
        <v>25000</v>
      </c>
      <c r="G3430" s="199">
        <v>1355881</v>
      </c>
      <c r="H3430" s="195">
        <v>37049.395173611098</v>
      </c>
      <c r="I3430" t="s">
        <v>2387</v>
      </c>
      <c r="M3430" t="s">
        <v>3341</v>
      </c>
      <c r="N3430" t="s">
        <v>3747</v>
      </c>
      <c r="O3430" t="s">
        <v>2722</v>
      </c>
      <c r="P3430" s="196">
        <v>25000</v>
      </c>
      <c r="S3430" t="s">
        <v>3342</v>
      </c>
      <c r="T3430" t="s">
        <v>3557</v>
      </c>
      <c r="U3430" s="198">
        <v>3.69</v>
      </c>
      <c r="V3430" t="s">
        <v>660</v>
      </c>
      <c r="W3430" t="s">
        <v>2175</v>
      </c>
      <c r="X3430" t="s">
        <v>2176</v>
      </c>
      <c r="Y3430" t="s">
        <v>2469</v>
      </c>
      <c r="Z3430" t="s">
        <v>2995</v>
      </c>
      <c r="AA3430">
        <v>837921</v>
      </c>
      <c r="AB3430" s="195">
        <v>37050.875011574099</v>
      </c>
      <c r="AC3430" s="195">
        <v>37050.875011574099</v>
      </c>
    </row>
    <row r="3431" spans="1:29" x14ac:dyDescent="0.25">
      <c r="A3431" s="43" t="str">
        <f t="shared" si="266"/>
        <v>US Natural Gas Physical</v>
      </c>
      <c r="B3431" s="43" t="str">
        <f t="shared" si="267"/>
        <v>US</v>
      </c>
      <c r="C3431" s="43" t="str">
        <f t="shared" si="268"/>
        <v>Natural Gas</v>
      </c>
      <c r="D3431" s="43" t="str">
        <f t="shared" si="269"/>
        <v>Physical</v>
      </c>
      <c r="E3431" s="43">
        <f>IF(VLOOKUP(S3431,'DD-Lookup'!$J$6:$L$50,3,FALSE)="Monthly",(YEAR(AC3431)-YEAR(AB3431))*12+MONTH(AC3431)-MONTH(AB3431)+1,(AC3431-AB3431+1))</f>
        <v>1</v>
      </c>
      <c r="F3431" s="210">
        <f t="shared" si="270"/>
        <v>8000</v>
      </c>
      <c r="G3431" s="199">
        <v>1355882</v>
      </c>
      <c r="H3431" s="195">
        <v>37049.395185185203</v>
      </c>
      <c r="I3431" t="s">
        <v>2436</v>
      </c>
      <c r="M3431" t="s">
        <v>3341</v>
      </c>
      <c r="N3431" t="s">
        <v>3747</v>
      </c>
      <c r="O3431" t="s">
        <v>442</v>
      </c>
      <c r="P3431" s="196">
        <v>8000</v>
      </c>
      <c r="S3431" t="s">
        <v>3342</v>
      </c>
      <c r="T3431" t="s">
        <v>3557</v>
      </c>
      <c r="U3431" s="198">
        <v>3.82</v>
      </c>
      <c r="V3431" t="s">
        <v>3618</v>
      </c>
      <c r="W3431" t="s">
        <v>2509</v>
      </c>
      <c r="X3431" t="s">
        <v>2510</v>
      </c>
      <c r="Y3431" t="s">
        <v>2469</v>
      </c>
      <c r="Z3431" t="s">
        <v>2995</v>
      </c>
      <c r="AA3431">
        <v>837922</v>
      </c>
      <c r="AB3431" s="195">
        <v>37050.875011574099</v>
      </c>
      <c r="AC3431" s="195">
        <v>37050.875011574099</v>
      </c>
    </row>
    <row r="3432" spans="1:29" x14ac:dyDescent="0.25">
      <c r="A3432" s="43" t="str">
        <f t="shared" si="266"/>
        <v>US Natural Gas Financial</v>
      </c>
      <c r="B3432" s="43" t="str">
        <f t="shared" si="267"/>
        <v>US</v>
      </c>
      <c r="C3432" s="43" t="str">
        <f t="shared" si="268"/>
        <v>Natural Gas</v>
      </c>
      <c r="D3432" s="43" t="str">
        <f t="shared" si="269"/>
        <v>Financial</v>
      </c>
      <c r="E3432" s="43">
        <f>IF(VLOOKUP(S3432,'DD-Lookup'!$J$6:$L$50,3,FALSE)="Monthly",(YEAR(AC3432)-YEAR(AB3432))*12+MONTH(AC3432)-MONTH(AB3432)+1,(AC3432-AB3432+1))</f>
        <v>23</v>
      </c>
      <c r="F3432" s="210">
        <f t="shared" si="270"/>
        <v>230000</v>
      </c>
      <c r="G3432" s="199">
        <v>1355883</v>
      </c>
      <c r="H3432" s="195">
        <v>37049.395208333299</v>
      </c>
      <c r="I3432" t="s">
        <v>2472</v>
      </c>
      <c r="M3432" t="s">
        <v>3341</v>
      </c>
      <c r="N3432" t="s">
        <v>2281</v>
      </c>
      <c r="O3432" t="s">
        <v>2156</v>
      </c>
      <c r="Q3432" s="196">
        <v>10000</v>
      </c>
      <c r="S3432" t="s">
        <v>3342</v>
      </c>
      <c r="T3432" t="s">
        <v>3557</v>
      </c>
      <c r="U3432" s="198">
        <v>3.69</v>
      </c>
      <c r="V3432" t="s">
        <v>708</v>
      </c>
      <c r="W3432" t="s">
        <v>2512</v>
      </c>
      <c r="X3432" t="s">
        <v>2170</v>
      </c>
      <c r="Y3432" t="s">
        <v>3575</v>
      </c>
      <c r="Z3432" t="s">
        <v>2995</v>
      </c>
      <c r="AA3432" t="s">
        <v>1033</v>
      </c>
      <c r="AB3432" s="195">
        <v>37050.875011574099</v>
      </c>
      <c r="AC3432" s="195">
        <v>37072.875011574099</v>
      </c>
    </row>
    <row r="3433" spans="1:29" x14ac:dyDescent="0.25">
      <c r="A3433" s="43" t="str">
        <f t="shared" si="266"/>
        <v>US Natural Gas Financial</v>
      </c>
      <c r="B3433" s="43" t="str">
        <f t="shared" si="267"/>
        <v>US</v>
      </c>
      <c r="C3433" s="43" t="str">
        <f t="shared" si="268"/>
        <v>Natural Gas</v>
      </c>
      <c r="D3433" s="43" t="str">
        <f t="shared" si="269"/>
        <v>Financial</v>
      </c>
      <c r="E3433" s="43">
        <f>IF(VLOOKUP(S3433,'DD-Lookup'!$J$6:$L$50,3,FALSE)="Monthly",(YEAR(AC3433)-YEAR(AB3433))*12+MONTH(AC3433)-MONTH(AB3433)+1,(AC3433-AB3433+1))</f>
        <v>365</v>
      </c>
      <c r="F3433" s="210">
        <f t="shared" si="270"/>
        <v>1825000</v>
      </c>
      <c r="G3433" s="199">
        <v>1355884</v>
      </c>
      <c r="H3433" s="195">
        <v>37049.395219907397</v>
      </c>
      <c r="I3433" t="s">
        <v>2276</v>
      </c>
      <c r="M3433" t="s">
        <v>3341</v>
      </c>
      <c r="N3433" t="s">
        <v>2281</v>
      </c>
      <c r="O3433" t="s">
        <v>2511</v>
      </c>
      <c r="P3433" s="196">
        <v>5000</v>
      </c>
      <c r="S3433" t="s">
        <v>3342</v>
      </c>
      <c r="T3433" t="s">
        <v>3557</v>
      </c>
      <c r="U3433" s="198">
        <v>3.94</v>
      </c>
      <c r="V3433" t="s">
        <v>2783</v>
      </c>
      <c r="W3433" t="s">
        <v>2853</v>
      </c>
      <c r="X3433" t="s">
        <v>2282</v>
      </c>
      <c r="Y3433" t="s">
        <v>3575</v>
      </c>
      <c r="Z3433" t="s">
        <v>2995</v>
      </c>
      <c r="AA3433" t="s">
        <v>1034</v>
      </c>
      <c r="AB3433" s="195">
        <v>37257.875</v>
      </c>
      <c r="AC3433" s="195">
        <v>37621.875</v>
      </c>
    </row>
    <row r="3434" spans="1:29" x14ac:dyDescent="0.25">
      <c r="A3434" s="43" t="str">
        <f t="shared" si="266"/>
        <v>US Natural Gas Physical</v>
      </c>
      <c r="B3434" s="43" t="str">
        <f t="shared" si="267"/>
        <v>US</v>
      </c>
      <c r="C3434" s="43" t="str">
        <f t="shared" si="268"/>
        <v>Natural Gas</v>
      </c>
      <c r="D3434" s="43" t="str">
        <f t="shared" si="269"/>
        <v>Physical</v>
      </c>
      <c r="E3434" s="43">
        <f>IF(VLOOKUP(S3434,'DD-Lookup'!$J$6:$L$50,3,FALSE)="Monthly",(YEAR(AC3434)-YEAR(AB3434))*12+MONTH(AC3434)-MONTH(AB3434)+1,(AC3434-AB3434+1))</f>
        <v>1</v>
      </c>
      <c r="F3434" s="210">
        <f t="shared" si="270"/>
        <v>5000</v>
      </c>
      <c r="G3434" s="199">
        <v>1355885</v>
      </c>
      <c r="H3434" s="195">
        <v>37049.395219907397</v>
      </c>
      <c r="I3434" t="s">
        <v>3109</v>
      </c>
      <c r="M3434" t="s">
        <v>3341</v>
      </c>
      <c r="N3434" t="s">
        <v>3747</v>
      </c>
      <c r="O3434" t="s">
        <v>1636</v>
      </c>
      <c r="P3434" s="196">
        <v>5000</v>
      </c>
      <c r="S3434" t="s">
        <v>3342</v>
      </c>
      <c r="T3434" t="s">
        <v>3557</v>
      </c>
      <c r="U3434" s="198">
        <v>3.56</v>
      </c>
      <c r="V3434" t="s">
        <v>3891</v>
      </c>
      <c r="W3434" t="s">
        <v>2366</v>
      </c>
      <c r="X3434" t="s">
        <v>3093</v>
      </c>
      <c r="Y3434" t="s">
        <v>2469</v>
      </c>
      <c r="Z3434" t="s">
        <v>2995</v>
      </c>
      <c r="AA3434">
        <v>837925</v>
      </c>
      <c r="AB3434" s="195">
        <v>37050.875011574099</v>
      </c>
      <c r="AC3434" s="195">
        <v>37050.875011574099</v>
      </c>
    </row>
    <row r="3435" spans="1:29" x14ac:dyDescent="0.25">
      <c r="A3435" s="43" t="str">
        <f t="shared" si="266"/>
        <v>US Natural Gas Physical</v>
      </c>
      <c r="B3435" s="43" t="str">
        <f t="shared" si="267"/>
        <v>US</v>
      </c>
      <c r="C3435" s="43" t="str">
        <f t="shared" si="268"/>
        <v>Natural Gas</v>
      </c>
      <c r="D3435" s="43" t="str">
        <f t="shared" si="269"/>
        <v>Physical</v>
      </c>
      <c r="E3435" s="43">
        <f>IF(VLOOKUP(S3435,'DD-Lookup'!$J$6:$L$50,3,FALSE)="Monthly",(YEAR(AC3435)-YEAR(AB3435))*12+MONTH(AC3435)-MONTH(AB3435)+1,(AC3435-AB3435+1))</f>
        <v>1</v>
      </c>
      <c r="F3435" s="210">
        <f t="shared" si="270"/>
        <v>2000</v>
      </c>
      <c r="G3435" s="199">
        <v>1355886</v>
      </c>
      <c r="H3435" s="195">
        <v>37049.395231481503</v>
      </c>
      <c r="I3435" t="s">
        <v>2483</v>
      </c>
      <c r="M3435" t="s">
        <v>3341</v>
      </c>
      <c r="N3435" t="s">
        <v>3747</v>
      </c>
      <c r="O3435" t="s">
        <v>442</v>
      </c>
      <c r="P3435" s="196">
        <v>2000</v>
      </c>
      <c r="S3435" t="s">
        <v>3342</v>
      </c>
      <c r="T3435" t="s">
        <v>3557</v>
      </c>
      <c r="U3435" s="198">
        <v>3.82</v>
      </c>
      <c r="V3435" t="s">
        <v>2486</v>
      </c>
      <c r="W3435" t="s">
        <v>2509</v>
      </c>
      <c r="X3435" t="s">
        <v>2510</v>
      </c>
      <c r="Y3435" t="s">
        <v>2469</v>
      </c>
      <c r="Z3435" t="s">
        <v>2995</v>
      </c>
      <c r="AA3435">
        <v>837924</v>
      </c>
      <c r="AB3435" s="195">
        <v>37050.875011574099</v>
      </c>
      <c r="AC3435" s="195">
        <v>37050.875011574099</v>
      </c>
    </row>
    <row r="3436" spans="1:29" x14ac:dyDescent="0.25">
      <c r="A3436" s="43" t="str">
        <f t="shared" si="266"/>
        <v>US Natural Gas Physical</v>
      </c>
      <c r="B3436" s="43" t="str">
        <f t="shared" si="267"/>
        <v>US</v>
      </c>
      <c r="C3436" s="43" t="str">
        <f t="shared" si="268"/>
        <v>Natural Gas</v>
      </c>
      <c r="D3436" s="43" t="str">
        <f t="shared" si="269"/>
        <v>Physical</v>
      </c>
      <c r="E3436" s="43">
        <f>IF(VLOOKUP(S3436,'DD-Lookup'!$J$6:$L$50,3,FALSE)="Monthly",(YEAR(AC3436)-YEAR(AB3436))*12+MONTH(AC3436)-MONTH(AB3436)+1,(AC3436-AB3436+1))</f>
        <v>1</v>
      </c>
      <c r="F3436" s="210">
        <f t="shared" si="270"/>
        <v>10000</v>
      </c>
      <c r="G3436" s="199">
        <v>1355887</v>
      </c>
      <c r="H3436" s="195">
        <v>37049.395231481503</v>
      </c>
      <c r="I3436" t="s">
        <v>3360</v>
      </c>
      <c r="M3436" t="s">
        <v>3341</v>
      </c>
      <c r="N3436" t="s">
        <v>3747</v>
      </c>
      <c r="O3436" t="s">
        <v>448</v>
      </c>
      <c r="Q3436" s="196">
        <v>10000</v>
      </c>
      <c r="S3436" t="s">
        <v>3342</v>
      </c>
      <c r="T3436" t="s">
        <v>3557</v>
      </c>
      <c r="U3436" s="198">
        <v>3.64</v>
      </c>
      <c r="V3436" t="s">
        <v>3725</v>
      </c>
      <c r="W3436" t="s">
        <v>2181</v>
      </c>
      <c r="X3436" t="s">
        <v>2182</v>
      </c>
      <c r="Y3436" t="s">
        <v>2469</v>
      </c>
      <c r="Z3436" t="s">
        <v>2995</v>
      </c>
      <c r="AA3436">
        <v>837923</v>
      </c>
      <c r="AB3436" s="195">
        <v>37050.875011574099</v>
      </c>
      <c r="AC3436" s="195">
        <v>37050.875011574099</v>
      </c>
    </row>
    <row r="3437" spans="1:29" x14ac:dyDescent="0.25">
      <c r="A3437" s="43" t="str">
        <f t="shared" si="266"/>
        <v>US Natural Gas Physical</v>
      </c>
      <c r="B3437" s="43" t="str">
        <f t="shared" si="267"/>
        <v>US</v>
      </c>
      <c r="C3437" s="43" t="str">
        <f t="shared" si="268"/>
        <v>Natural Gas</v>
      </c>
      <c r="D3437" s="43" t="str">
        <f t="shared" si="269"/>
        <v>Physical</v>
      </c>
      <c r="E3437" s="43">
        <f>IF(VLOOKUP(S3437,'DD-Lookup'!$J$6:$L$50,3,FALSE)="Monthly",(YEAR(AC3437)-YEAR(AB3437))*12+MONTH(AC3437)-MONTH(AB3437)+1,(AC3437-AB3437+1))</f>
        <v>1</v>
      </c>
      <c r="F3437" s="210">
        <f t="shared" si="270"/>
        <v>10000</v>
      </c>
      <c r="G3437" s="199">
        <v>1355888</v>
      </c>
      <c r="H3437" s="195">
        <v>37049.395312499997</v>
      </c>
      <c r="I3437" t="s">
        <v>2483</v>
      </c>
      <c r="M3437" t="s">
        <v>3341</v>
      </c>
      <c r="N3437" t="s">
        <v>3747</v>
      </c>
      <c r="O3437" t="s">
        <v>396</v>
      </c>
      <c r="Q3437" s="196">
        <v>10000</v>
      </c>
      <c r="S3437" t="s">
        <v>3342</v>
      </c>
      <c r="T3437" t="s">
        <v>3557</v>
      </c>
      <c r="U3437" s="198">
        <v>3.55</v>
      </c>
      <c r="V3437" t="s">
        <v>3846</v>
      </c>
      <c r="W3437" t="s">
        <v>2347</v>
      </c>
      <c r="X3437" t="s">
        <v>2484</v>
      </c>
      <c r="Y3437" t="s">
        <v>2469</v>
      </c>
      <c r="Z3437" t="s">
        <v>2995</v>
      </c>
      <c r="AA3437">
        <v>837926</v>
      </c>
      <c r="AB3437" s="195">
        <v>37050.875011574099</v>
      </c>
      <c r="AC3437" s="195">
        <v>37050.875011574099</v>
      </c>
    </row>
    <row r="3438" spans="1:29" x14ac:dyDescent="0.25">
      <c r="A3438" s="43" t="str">
        <f t="shared" si="266"/>
        <v>US Natural Gas Physical</v>
      </c>
      <c r="B3438" s="43" t="str">
        <f t="shared" si="267"/>
        <v>US</v>
      </c>
      <c r="C3438" s="43" t="str">
        <f t="shared" si="268"/>
        <v>Natural Gas</v>
      </c>
      <c r="D3438" s="43" t="str">
        <f t="shared" si="269"/>
        <v>Physical</v>
      </c>
      <c r="E3438" s="43">
        <f>IF(VLOOKUP(S3438,'DD-Lookup'!$J$6:$L$50,3,FALSE)="Monthly",(YEAR(AC3438)-YEAR(AB3438))*12+MONTH(AC3438)-MONTH(AB3438)+1,(AC3438-AB3438+1))</f>
        <v>1</v>
      </c>
      <c r="F3438" s="210">
        <f t="shared" si="270"/>
        <v>10000</v>
      </c>
      <c r="G3438" s="199">
        <v>1355889</v>
      </c>
      <c r="H3438" s="195">
        <v>37049.395312499997</v>
      </c>
      <c r="I3438" t="s">
        <v>3443</v>
      </c>
      <c r="M3438" t="s">
        <v>3341</v>
      </c>
      <c r="N3438" t="s">
        <v>3747</v>
      </c>
      <c r="O3438" t="s">
        <v>448</v>
      </c>
      <c r="Q3438" s="196">
        <v>10000</v>
      </c>
      <c r="S3438" t="s">
        <v>3342</v>
      </c>
      <c r="T3438" t="s">
        <v>3557</v>
      </c>
      <c r="U3438" s="198">
        <v>3.6349999999999998</v>
      </c>
      <c r="V3438" t="s">
        <v>3338</v>
      </c>
      <c r="W3438" t="s">
        <v>2181</v>
      </c>
      <c r="X3438" t="s">
        <v>2182</v>
      </c>
      <c r="Y3438" t="s">
        <v>2469</v>
      </c>
      <c r="Z3438" t="s">
        <v>2995</v>
      </c>
      <c r="AA3438">
        <v>837927</v>
      </c>
      <c r="AB3438" s="195">
        <v>37050.875011574099</v>
      </c>
      <c r="AC3438" s="195">
        <v>37050.875011574099</v>
      </c>
    </row>
    <row r="3439" spans="1:29" x14ac:dyDescent="0.25">
      <c r="A3439" s="43" t="str">
        <f t="shared" si="266"/>
        <v>US Natural Gas Physical</v>
      </c>
      <c r="B3439" s="43" t="str">
        <f t="shared" si="267"/>
        <v>US</v>
      </c>
      <c r="C3439" s="43" t="str">
        <f t="shared" si="268"/>
        <v>Natural Gas</v>
      </c>
      <c r="D3439" s="43" t="str">
        <f t="shared" si="269"/>
        <v>Physical</v>
      </c>
      <c r="E3439" s="43">
        <f>IF(VLOOKUP(S3439,'DD-Lookup'!$J$6:$L$50,3,FALSE)="Monthly",(YEAR(AC3439)-YEAR(AB3439))*12+MONTH(AC3439)-MONTH(AB3439)+1,(AC3439-AB3439+1))</f>
        <v>1</v>
      </c>
      <c r="F3439" s="210">
        <f t="shared" si="270"/>
        <v>9500</v>
      </c>
      <c r="G3439" s="199">
        <v>1355890</v>
      </c>
      <c r="H3439" s="195">
        <v>37049.395335648202</v>
      </c>
      <c r="I3439" t="s">
        <v>2453</v>
      </c>
      <c r="M3439" t="s">
        <v>3341</v>
      </c>
      <c r="N3439" t="s">
        <v>3747</v>
      </c>
      <c r="O3439" t="s">
        <v>1624</v>
      </c>
      <c r="P3439" s="196">
        <v>9500</v>
      </c>
      <c r="S3439" t="s">
        <v>3342</v>
      </c>
      <c r="T3439" t="s">
        <v>3557</v>
      </c>
      <c r="U3439" s="198">
        <v>3.59</v>
      </c>
      <c r="V3439" t="s">
        <v>3799</v>
      </c>
      <c r="W3439" t="s">
        <v>2366</v>
      </c>
      <c r="X3439" t="s">
        <v>3093</v>
      </c>
      <c r="Y3439" t="s">
        <v>2469</v>
      </c>
      <c r="Z3439" t="s">
        <v>2995</v>
      </c>
      <c r="AA3439">
        <v>837928</v>
      </c>
      <c r="AB3439" s="195">
        <v>37050.875011574099</v>
      </c>
      <c r="AC3439" s="195">
        <v>37050.875011574099</v>
      </c>
    </row>
    <row r="3440" spans="1:29" x14ac:dyDescent="0.25">
      <c r="A3440" s="43" t="str">
        <f t="shared" si="266"/>
        <v>US Natural Gas Physical</v>
      </c>
      <c r="B3440" s="43" t="str">
        <f t="shared" si="267"/>
        <v>US</v>
      </c>
      <c r="C3440" s="43" t="str">
        <f t="shared" si="268"/>
        <v>Natural Gas</v>
      </c>
      <c r="D3440" s="43" t="str">
        <f t="shared" si="269"/>
        <v>Physical</v>
      </c>
      <c r="E3440" s="43">
        <f>IF(VLOOKUP(S3440,'DD-Lookup'!$J$6:$L$50,3,FALSE)="Monthly",(YEAR(AC3440)-YEAR(AB3440))*12+MONTH(AC3440)-MONTH(AB3440)+1,(AC3440-AB3440+1))</f>
        <v>1</v>
      </c>
      <c r="F3440" s="210">
        <f t="shared" si="270"/>
        <v>10000</v>
      </c>
      <c r="G3440" s="199">
        <v>1355891</v>
      </c>
      <c r="H3440" s="195">
        <v>37049.395347222198</v>
      </c>
      <c r="I3440" t="s">
        <v>2487</v>
      </c>
      <c r="M3440" t="s">
        <v>3341</v>
      </c>
      <c r="N3440" t="s">
        <v>3747</v>
      </c>
      <c r="O3440" t="s">
        <v>399</v>
      </c>
      <c r="P3440" s="196">
        <v>10000</v>
      </c>
      <c r="S3440" t="s">
        <v>3342</v>
      </c>
      <c r="T3440" t="s">
        <v>3557</v>
      </c>
      <c r="U3440" s="198">
        <v>3.5274999999999999</v>
      </c>
      <c r="V3440" t="s">
        <v>2348</v>
      </c>
      <c r="W3440" t="s">
        <v>2347</v>
      </c>
      <c r="X3440" t="s">
        <v>2484</v>
      </c>
      <c r="Y3440" t="s">
        <v>2469</v>
      </c>
      <c r="Z3440" t="s">
        <v>2995</v>
      </c>
      <c r="AA3440">
        <v>837929</v>
      </c>
      <c r="AB3440" s="195">
        <v>37050.875011574099</v>
      </c>
      <c r="AC3440" s="195">
        <v>37050.875011574099</v>
      </c>
    </row>
    <row r="3441" spans="1:31" x14ac:dyDescent="0.25">
      <c r="A3441" s="43" t="str">
        <f t="shared" si="266"/>
        <v>US Natural Gas Physical</v>
      </c>
      <c r="B3441" s="43" t="str">
        <f t="shared" si="267"/>
        <v>US</v>
      </c>
      <c r="C3441" s="43" t="str">
        <f t="shared" si="268"/>
        <v>Natural Gas</v>
      </c>
      <c r="D3441" s="43" t="str">
        <f t="shared" si="269"/>
        <v>Physical</v>
      </c>
      <c r="E3441" s="43">
        <f>IF(VLOOKUP(S3441,'DD-Lookup'!$J$6:$L$50,3,FALSE)="Monthly",(YEAR(AC3441)-YEAR(AB3441))*12+MONTH(AC3441)-MONTH(AB3441)+1,(AC3441-AB3441+1))</f>
        <v>1</v>
      </c>
      <c r="F3441" s="210">
        <f t="shared" si="270"/>
        <v>9911</v>
      </c>
      <c r="G3441" s="199">
        <v>1355892</v>
      </c>
      <c r="H3441" s="195">
        <v>37049.395358796297</v>
      </c>
      <c r="I3441" t="s">
        <v>3360</v>
      </c>
      <c r="M3441" t="s">
        <v>3341</v>
      </c>
      <c r="N3441" t="s">
        <v>3747</v>
      </c>
      <c r="O3441" t="s">
        <v>1631</v>
      </c>
      <c r="P3441" s="196">
        <v>9911</v>
      </c>
      <c r="S3441" t="s">
        <v>3342</v>
      </c>
      <c r="T3441" t="s">
        <v>3557</v>
      </c>
      <c r="U3441" s="198">
        <v>3.6949999999999998</v>
      </c>
      <c r="V3441" t="s">
        <v>3356</v>
      </c>
      <c r="W3441" t="s">
        <v>2366</v>
      </c>
      <c r="X3441" t="s">
        <v>2420</v>
      </c>
      <c r="Y3441" t="s">
        <v>2469</v>
      </c>
      <c r="Z3441" t="s">
        <v>2995</v>
      </c>
      <c r="AA3441">
        <v>837930</v>
      </c>
      <c r="AB3441" s="195">
        <v>37050.875011574099</v>
      </c>
      <c r="AC3441" s="195">
        <v>37050.875011574099</v>
      </c>
    </row>
    <row r="3442" spans="1:31" x14ac:dyDescent="0.25">
      <c r="A3442" s="43" t="str">
        <f t="shared" si="266"/>
        <v>US Natural Gas Physical</v>
      </c>
      <c r="B3442" s="43" t="str">
        <f t="shared" si="267"/>
        <v>US</v>
      </c>
      <c r="C3442" s="43" t="str">
        <f t="shared" si="268"/>
        <v>Natural Gas</v>
      </c>
      <c r="D3442" s="43" t="str">
        <f t="shared" si="269"/>
        <v>Physical</v>
      </c>
      <c r="E3442" s="43">
        <f>IF(VLOOKUP(S3442,'DD-Lookup'!$J$6:$L$50,3,FALSE)="Monthly",(YEAR(AC3442)-YEAR(AB3442))*12+MONTH(AC3442)-MONTH(AB3442)+1,(AC3442-AB3442+1))</f>
        <v>1</v>
      </c>
      <c r="F3442" s="210">
        <f t="shared" si="270"/>
        <v>10000</v>
      </c>
      <c r="G3442" s="199">
        <v>1355893</v>
      </c>
      <c r="H3442" s="195">
        <v>37049.3953819444</v>
      </c>
      <c r="I3442" t="s">
        <v>2483</v>
      </c>
      <c r="M3442" t="s">
        <v>3341</v>
      </c>
      <c r="N3442" t="s">
        <v>3747</v>
      </c>
      <c r="O3442" t="s">
        <v>464</v>
      </c>
      <c r="P3442" s="196">
        <v>10000</v>
      </c>
      <c r="S3442" t="s">
        <v>3342</v>
      </c>
      <c r="T3442" t="s">
        <v>3557</v>
      </c>
      <c r="U3442" s="198">
        <v>3.8050000000000002</v>
      </c>
      <c r="V3442" t="s">
        <v>2486</v>
      </c>
      <c r="W3442" t="s">
        <v>2509</v>
      </c>
      <c r="X3442" t="s">
        <v>2510</v>
      </c>
      <c r="Y3442" t="s">
        <v>2469</v>
      </c>
      <c r="Z3442" t="s">
        <v>2995</v>
      </c>
      <c r="AA3442">
        <v>837931</v>
      </c>
      <c r="AB3442" s="195">
        <v>37050.875011574099</v>
      </c>
      <c r="AC3442" s="195">
        <v>37050.875011574099</v>
      </c>
    </row>
    <row r="3443" spans="1:31" x14ac:dyDescent="0.25">
      <c r="A3443" s="43" t="str">
        <f t="shared" si="266"/>
        <v>US Natural Gas Financial</v>
      </c>
      <c r="B3443" s="43" t="str">
        <f t="shared" si="267"/>
        <v>US</v>
      </c>
      <c r="C3443" s="43" t="str">
        <f t="shared" si="268"/>
        <v>Natural Gas</v>
      </c>
      <c r="D3443" s="43" t="str">
        <f t="shared" si="269"/>
        <v>Financial</v>
      </c>
      <c r="E3443" s="43">
        <f>IF(VLOOKUP(S3443,'DD-Lookup'!$J$6:$L$50,3,FALSE)="Monthly",(YEAR(AC3443)-YEAR(AB3443))*12+MONTH(AC3443)-MONTH(AB3443)+1,(AC3443-AB3443+1))</f>
        <v>31</v>
      </c>
      <c r="F3443" s="210">
        <f t="shared" si="270"/>
        <v>620000</v>
      </c>
      <c r="G3443" s="199">
        <v>1355896</v>
      </c>
      <c r="H3443" s="195">
        <v>37049.395405092597</v>
      </c>
      <c r="I3443" t="s">
        <v>2719</v>
      </c>
      <c r="M3443" t="s">
        <v>3341</v>
      </c>
      <c r="N3443" t="s">
        <v>2281</v>
      </c>
      <c r="O3443" t="s">
        <v>2475</v>
      </c>
      <c r="P3443" s="196">
        <v>20000</v>
      </c>
      <c r="S3443" t="s">
        <v>3342</v>
      </c>
      <c r="T3443" t="s">
        <v>3557</v>
      </c>
      <c r="U3443" s="198">
        <v>3.78</v>
      </c>
      <c r="V3443" t="s">
        <v>2720</v>
      </c>
      <c r="W3443" t="s">
        <v>2853</v>
      </c>
      <c r="X3443" t="s">
        <v>2282</v>
      </c>
      <c r="Y3443" t="s">
        <v>3575</v>
      </c>
      <c r="Z3443" t="s">
        <v>2995</v>
      </c>
      <c r="AA3443" t="s">
        <v>1035</v>
      </c>
      <c r="AB3443" s="195">
        <v>37073.875</v>
      </c>
      <c r="AC3443" s="195">
        <v>37103.875</v>
      </c>
    </row>
    <row r="3444" spans="1:31" x14ac:dyDescent="0.25">
      <c r="A3444" s="43" t="str">
        <f t="shared" si="266"/>
        <v>US Crude Financial</v>
      </c>
      <c r="B3444" s="43" t="str">
        <f t="shared" si="267"/>
        <v>US</v>
      </c>
      <c r="C3444" s="43" t="str">
        <f t="shared" si="268"/>
        <v>Crude</v>
      </c>
      <c r="D3444" s="43" t="str">
        <f t="shared" si="269"/>
        <v>Financial</v>
      </c>
      <c r="E3444" s="43">
        <f>IF(VLOOKUP(S3444,'DD-Lookup'!$J$6:$L$50,3,FALSE)="Monthly",(YEAR(AC3444)-YEAR(AB3444))*12+MONTH(AC3444)-MONTH(AB3444)+1,(AC3444-AB3444+1))</f>
        <v>1</v>
      </c>
      <c r="F3444" s="210">
        <f t="shared" si="270"/>
        <v>50000</v>
      </c>
      <c r="G3444" s="199">
        <v>1355895</v>
      </c>
      <c r="H3444" s="195">
        <v>37049.395405092597</v>
      </c>
      <c r="I3444" t="s">
        <v>2280</v>
      </c>
      <c r="M3444" t="s">
        <v>3437</v>
      </c>
      <c r="N3444" t="s">
        <v>2653</v>
      </c>
      <c r="O3444" t="s">
        <v>3359</v>
      </c>
      <c r="P3444" s="196">
        <v>50000</v>
      </c>
      <c r="S3444" t="s">
        <v>3347</v>
      </c>
      <c r="T3444" t="s">
        <v>3557</v>
      </c>
      <c r="U3444" s="198">
        <v>27.8</v>
      </c>
      <c r="V3444" t="s">
        <v>3468</v>
      </c>
      <c r="W3444" t="s">
        <v>2655</v>
      </c>
      <c r="X3444" t="s">
        <v>2656</v>
      </c>
      <c r="Y3444" t="s">
        <v>2778</v>
      </c>
      <c r="Z3444" t="s">
        <v>2995</v>
      </c>
      <c r="AA3444">
        <v>115519</v>
      </c>
      <c r="AB3444" s="195">
        <v>37073</v>
      </c>
      <c r="AC3444" s="195">
        <v>37103</v>
      </c>
    </row>
    <row r="3445" spans="1:31" x14ac:dyDescent="0.25">
      <c r="A3445" s="43" t="str">
        <f t="shared" si="266"/>
        <v>US Natural Gas Financial</v>
      </c>
      <c r="B3445" s="43" t="str">
        <f t="shared" si="267"/>
        <v>US</v>
      </c>
      <c r="C3445" s="43" t="str">
        <f t="shared" si="268"/>
        <v>Natural Gas</v>
      </c>
      <c r="D3445" s="43" t="str">
        <f t="shared" si="269"/>
        <v>Financial</v>
      </c>
      <c r="E3445" s="43">
        <f>IF(VLOOKUP(S3445,'DD-Lookup'!$J$6:$L$50,3,FALSE)="Monthly",(YEAR(AC3445)-YEAR(AB3445))*12+MONTH(AC3445)-MONTH(AB3445)+1,(AC3445-AB3445+1))</f>
        <v>30</v>
      </c>
      <c r="F3445" s="210">
        <f t="shared" si="270"/>
        <v>150000</v>
      </c>
      <c r="G3445" s="199">
        <v>1355897</v>
      </c>
      <c r="H3445" s="195">
        <v>37049.395428240699</v>
      </c>
      <c r="I3445" t="s">
        <v>3482</v>
      </c>
      <c r="M3445" t="s">
        <v>3341</v>
      </c>
      <c r="N3445" t="s">
        <v>2476</v>
      </c>
      <c r="O3445" t="s">
        <v>2385</v>
      </c>
      <c r="Q3445" s="196">
        <v>5000</v>
      </c>
      <c r="S3445" t="s">
        <v>3342</v>
      </c>
      <c r="T3445" t="s">
        <v>3557</v>
      </c>
      <c r="U3445" s="198">
        <v>1.85</v>
      </c>
      <c r="V3445" t="s">
        <v>4285</v>
      </c>
      <c r="W3445" t="s">
        <v>2381</v>
      </c>
      <c r="X3445" t="s">
        <v>2382</v>
      </c>
      <c r="Y3445" t="s">
        <v>3575</v>
      </c>
      <c r="Z3445" t="s">
        <v>2995</v>
      </c>
      <c r="AA3445" t="s">
        <v>1036</v>
      </c>
      <c r="AB3445" s="195">
        <v>37135.875011574099</v>
      </c>
      <c r="AC3445" s="195">
        <v>37164.875011574099</v>
      </c>
    </row>
    <row r="3446" spans="1:31" x14ac:dyDescent="0.25">
      <c r="A3446" s="43" t="str">
        <f t="shared" si="266"/>
        <v>US Natural Gas Physical</v>
      </c>
      <c r="B3446" s="43" t="str">
        <f t="shared" si="267"/>
        <v>US</v>
      </c>
      <c r="C3446" s="43" t="str">
        <f t="shared" si="268"/>
        <v>Natural Gas</v>
      </c>
      <c r="D3446" s="43" t="str">
        <f t="shared" si="269"/>
        <v>Physical</v>
      </c>
      <c r="E3446" s="43">
        <f>IF(VLOOKUP(S3446,'DD-Lookup'!$J$6:$L$50,3,FALSE)="Monthly",(YEAR(AC3446)-YEAR(AB3446))*12+MONTH(AC3446)-MONTH(AB3446)+1,(AC3446-AB3446+1))</f>
        <v>1</v>
      </c>
      <c r="F3446" s="210">
        <f t="shared" si="270"/>
        <v>5181</v>
      </c>
      <c r="G3446" s="199">
        <v>1355898</v>
      </c>
      <c r="H3446" s="195">
        <v>37049.395451388897</v>
      </c>
      <c r="I3446" t="s">
        <v>2490</v>
      </c>
      <c r="M3446" t="s">
        <v>3341</v>
      </c>
      <c r="N3446" t="s">
        <v>3747</v>
      </c>
      <c r="O3446" t="s">
        <v>401</v>
      </c>
      <c r="P3446" s="196">
        <v>5181</v>
      </c>
      <c r="S3446" t="s">
        <v>3342</v>
      </c>
      <c r="T3446" t="s">
        <v>3557</v>
      </c>
      <c r="U3446" s="198">
        <v>3.53</v>
      </c>
      <c r="V3446" t="s">
        <v>2392</v>
      </c>
      <c r="W3446" t="s">
        <v>2347</v>
      </c>
      <c r="X3446" t="s">
        <v>2484</v>
      </c>
      <c r="Y3446" t="s">
        <v>2469</v>
      </c>
      <c r="Z3446" t="s">
        <v>2995</v>
      </c>
      <c r="AA3446">
        <v>837932</v>
      </c>
      <c r="AB3446" s="195">
        <v>37050.875011574099</v>
      </c>
      <c r="AC3446" s="195">
        <v>37050.875011574099</v>
      </c>
    </row>
    <row r="3447" spans="1:31" x14ac:dyDescent="0.25">
      <c r="A3447" s="43" t="str">
        <f t="shared" si="266"/>
        <v>US Natural Gas Physical</v>
      </c>
      <c r="B3447" s="43" t="str">
        <f t="shared" si="267"/>
        <v>US</v>
      </c>
      <c r="C3447" s="43" t="str">
        <f t="shared" si="268"/>
        <v>Natural Gas</v>
      </c>
      <c r="D3447" s="43" t="str">
        <f t="shared" si="269"/>
        <v>Physical</v>
      </c>
      <c r="E3447" s="43">
        <f>IF(VLOOKUP(S3447,'DD-Lookup'!$J$6:$L$50,3,FALSE)="Monthly",(YEAR(AC3447)-YEAR(AB3447))*12+MONTH(AC3447)-MONTH(AB3447)+1,(AC3447-AB3447+1))</f>
        <v>1</v>
      </c>
      <c r="F3447" s="210">
        <f t="shared" si="270"/>
        <v>5000</v>
      </c>
      <c r="G3447" s="199">
        <v>1355899</v>
      </c>
      <c r="H3447" s="195">
        <v>37049.395474536999</v>
      </c>
      <c r="I3447" t="s">
        <v>3529</v>
      </c>
      <c r="M3447" t="s">
        <v>3341</v>
      </c>
      <c r="N3447" t="s">
        <v>3747</v>
      </c>
      <c r="O3447" t="s">
        <v>2743</v>
      </c>
      <c r="P3447" s="196">
        <v>5000</v>
      </c>
      <c r="S3447" t="s">
        <v>3342</v>
      </c>
      <c r="T3447" t="s">
        <v>3557</v>
      </c>
      <c r="U3447" s="198">
        <v>3.56</v>
      </c>
      <c r="V3447" t="s">
        <v>2515</v>
      </c>
      <c r="W3447" t="s">
        <v>2181</v>
      </c>
      <c r="X3447" t="s">
        <v>3093</v>
      </c>
      <c r="Y3447" t="s">
        <v>2469</v>
      </c>
      <c r="Z3447" t="s">
        <v>2995</v>
      </c>
      <c r="AA3447">
        <v>837933</v>
      </c>
      <c r="AB3447" s="195">
        <v>37050.875011574099</v>
      </c>
      <c r="AC3447" s="195">
        <v>37050.875011574099</v>
      </c>
    </row>
    <row r="3448" spans="1:31" x14ac:dyDescent="0.25">
      <c r="A3448" s="43" t="str">
        <f t="shared" si="266"/>
        <v>US Natural Gas Financial</v>
      </c>
      <c r="B3448" s="43" t="str">
        <f t="shared" si="267"/>
        <v>US</v>
      </c>
      <c r="C3448" s="43" t="str">
        <f t="shared" si="268"/>
        <v>Natural Gas</v>
      </c>
      <c r="D3448" s="43" t="str">
        <f t="shared" si="269"/>
        <v>Financial</v>
      </c>
      <c r="E3448" s="43">
        <f>IF(VLOOKUP(S3448,'DD-Lookup'!$J$6:$L$50,3,FALSE)="Monthly",(YEAR(AC3448)-YEAR(AB3448))*12+MONTH(AC3448)-MONTH(AB3448)+1,(AC3448-AB3448+1))</f>
        <v>31</v>
      </c>
      <c r="F3448" s="210">
        <f t="shared" si="270"/>
        <v>620000</v>
      </c>
      <c r="G3448" s="199">
        <v>1355900</v>
      </c>
      <c r="H3448" s="195">
        <v>37049.395497685196</v>
      </c>
      <c r="I3448" t="s">
        <v>3375</v>
      </c>
      <c r="M3448" t="s">
        <v>3341</v>
      </c>
      <c r="N3448" t="s">
        <v>2281</v>
      </c>
      <c r="O3448" t="s">
        <v>2475</v>
      </c>
      <c r="Q3448" s="196">
        <v>20000</v>
      </c>
      <c r="S3448" t="s">
        <v>3342</v>
      </c>
      <c r="T3448" t="s">
        <v>3557</v>
      </c>
      <c r="U3448" s="198">
        <v>3.7850000000000001</v>
      </c>
      <c r="V3448" t="s">
        <v>3838</v>
      </c>
      <c r="W3448" t="s">
        <v>2853</v>
      </c>
      <c r="X3448" t="s">
        <v>2282</v>
      </c>
      <c r="Y3448" t="s">
        <v>3575</v>
      </c>
      <c r="Z3448" t="s">
        <v>2995</v>
      </c>
      <c r="AA3448" t="s">
        <v>1037</v>
      </c>
      <c r="AB3448" s="195">
        <v>37073.875</v>
      </c>
      <c r="AC3448" s="195">
        <v>37103.875</v>
      </c>
    </row>
    <row r="3449" spans="1:31" x14ac:dyDescent="0.25">
      <c r="A3449" s="43" t="str">
        <f t="shared" si="266"/>
        <v>US Natural Gas Physical</v>
      </c>
      <c r="B3449" s="43" t="str">
        <f t="shared" si="267"/>
        <v>US</v>
      </c>
      <c r="C3449" s="43" t="str">
        <f t="shared" si="268"/>
        <v>Natural Gas</v>
      </c>
      <c r="D3449" s="43" t="str">
        <f t="shared" si="269"/>
        <v>Physical</v>
      </c>
      <c r="E3449" s="43">
        <f>IF(VLOOKUP(S3449,'DD-Lookup'!$J$6:$L$50,3,FALSE)="Monthly",(YEAR(AC3449)-YEAR(AB3449))*12+MONTH(AC3449)-MONTH(AB3449)+1,(AC3449-AB3449+1))</f>
        <v>1</v>
      </c>
      <c r="F3449" s="210">
        <f t="shared" si="270"/>
        <v>10000</v>
      </c>
      <c r="G3449" s="199">
        <v>1355901</v>
      </c>
      <c r="H3449" s="195">
        <v>37049.395497685196</v>
      </c>
      <c r="I3449" t="s">
        <v>3443</v>
      </c>
      <c r="M3449" t="s">
        <v>3341</v>
      </c>
      <c r="N3449" t="s">
        <v>3747</v>
      </c>
      <c r="O3449" t="s">
        <v>448</v>
      </c>
      <c r="Q3449" s="196">
        <v>10000</v>
      </c>
      <c r="S3449" t="s">
        <v>3342</v>
      </c>
      <c r="T3449" t="s">
        <v>3557</v>
      </c>
      <c r="U3449" s="198">
        <v>3.645</v>
      </c>
      <c r="V3449" t="s">
        <v>3338</v>
      </c>
      <c r="W3449" t="s">
        <v>2181</v>
      </c>
      <c r="X3449" t="s">
        <v>2182</v>
      </c>
      <c r="Y3449" t="s">
        <v>2469</v>
      </c>
      <c r="Z3449" t="s">
        <v>2995</v>
      </c>
      <c r="AA3449">
        <v>837934</v>
      </c>
      <c r="AB3449" s="195">
        <v>37050.875011574099</v>
      </c>
      <c r="AC3449" s="195">
        <v>37050.875011574099</v>
      </c>
    </row>
    <row r="3450" spans="1:31" x14ac:dyDescent="0.25">
      <c r="A3450" s="43" t="str">
        <f t="shared" si="266"/>
        <v>US Natural Gas Physical</v>
      </c>
      <c r="B3450" s="43" t="str">
        <f t="shared" si="267"/>
        <v>US</v>
      </c>
      <c r="C3450" s="43" t="str">
        <f t="shared" si="268"/>
        <v>Natural Gas</v>
      </c>
      <c r="D3450" s="43" t="str">
        <f t="shared" si="269"/>
        <v>Physical</v>
      </c>
      <c r="E3450" s="43">
        <f>IF(VLOOKUP(S3450,'DD-Lookup'!$J$6:$L$50,3,FALSE)="Monthly",(YEAR(AC3450)-YEAR(AB3450))*12+MONTH(AC3450)-MONTH(AB3450)+1,(AC3450-AB3450+1))</f>
        <v>1</v>
      </c>
      <c r="F3450" s="210">
        <f t="shared" si="270"/>
        <v>5000</v>
      </c>
      <c r="G3450" s="199">
        <v>1355902</v>
      </c>
      <c r="H3450" s="195">
        <v>37049.395497685196</v>
      </c>
      <c r="I3450" t="s">
        <v>3443</v>
      </c>
      <c r="M3450" t="s">
        <v>3341</v>
      </c>
      <c r="N3450" t="s">
        <v>3747</v>
      </c>
      <c r="O3450" t="s">
        <v>476</v>
      </c>
      <c r="P3450" s="196">
        <v>5000</v>
      </c>
      <c r="S3450" t="s">
        <v>3342</v>
      </c>
      <c r="T3450" t="s">
        <v>3557</v>
      </c>
      <c r="U3450" s="198">
        <v>3.6</v>
      </c>
      <c r="V3450" t="s">
        <v>557</v>
      </c>
      <c r="W3450" t="s">
        <v>3099</v>
      </c>
      <c r="X3450" t="s">
        <v>3092</v>
      </c>
      <c r="Y3450" t="s">
        <v>2469</v>
      </c>
      <c r="Z3450" t="s">
        <v>2995</v>
      </c>
      <c r="AA3450">
        <v>837935</v>
      </c>
      <c r="AB3450" s="195">
        <v>37050.875011574099</v>
      </c>
      <c r="AC3450" s="195">
        <v>37050.875011574099</v>
      </c>
      <c r="AE3450" s="115">
        <f>IF(S3450="Gallon",F3450/42,F3450)</f>
        <v>5000</v>
      </c>
    </row>
    <row r="3451" spans="1:31" x14ac:dyDescent="0.25">
      <c r="A3451" s="43" t="str">
        <f t="shared" si="266"/>
        <v>US Natural Gas Physical</v>
      </c>
      <c r="B3451" s="43" t="str">
        <f t="shared" si="267"/>
        <v>US</v>
      </c>
      <c r="C3451" s="43" t="str">
        <f t="shared" si="268"/>
        <v>Natural Gas</v>
      </c>
      <c r="D3451" s="43" t="str">
        <f t="shared" si="269"/>
        <v>Physical</v>
      </c>
      <c r="E3451" s="43">
        <f>IF(VLOOKUP(S3451,'DD-Lookup'!$J$6:$L$50,3,FALSE)="Monthly",(YEAR(AC3451)-YEAR(AB3451))*12+MONTH(AC3451)-MONTH(AB3451)+1,(AC3451-AB3451+1))</f>
        <v>1</v>
      </c>
      <c r="F3451" s="210">
        <f t="shared" si="270"/>
        <v>5392</v>
      </c>
      <c r="G3451" s="199">
        <v>1355903</v>
      </c>
      <c r="H3451" s="195">
        <v>37049.395497685196</v>
      </c>
      <c r="I3451" t="s">
        <v>3443</v>
      </c>
      <c r="M3451" t="s">
        <v>3341</v>
      </c>
      <c r="N3451" t="s">
        <v>3747</v>
      </c>
      <c r="O3451" t="s">
        <v>428</v>
      </c>
      <c r="P3451" s="196">
        <v>5392</v>
      </c>
      <c r="S3451" t="s">
        <v>3342</v>
      </c>
      <c r="T3451" t="s">
        <v>3557</v>
      </c>
      <c r="U3451" s="198">
        <v>3.5750000000000002</v>
      </c>
      <c r="V3451" t="s">
        <v>3329</v>
      </c>
      <c r="W3451" t="s">
        <v>2498</v>
      </c>
      <c r="X3451" t="s">
        <v>2499</v>
      </c>
      <c r="Y3451" t="s">
        <v>2469</v>
      </c>
      <c r="Z3451" t="s">
        <v>2995</v>
      </c>
      <c r="AA3451">
        <v>837936</v>
      </c>
      <c r="AB3451" s="195">
        <v>37050.875011574099</v>
      </c>
      <c r="AC3451" s="195">
        <v>37050.875011574099</v>
      </c>
    </row>
    <row r="3452" spans="1:31" x14ac:dyDescent="0.25">
      <c r="A3452" s="43" t="str">
        <f t="shared" si="266"/>
        <v>US Natural Gas Physical</v>
      </c>
      <c r="B3452" s="43" t="str">
        <f t="shared" si="267"/>
        <v>US</v>
      </c>
      <c r="C3452" s="43" t="str">
        <f t="shared" si="268"/>
        <v>Natural Gas</v>
      </c>
      <c r="D3452" s="43" t="str">
        <f t="shared" si="269"/>
        <v>Physical</v>
      </c>
      <c r="E3452" s="43">
        <f>IF(VLOOKUP(S3452,'DD-Lookup'!$J$6:$L$50,3,FALSE)="Monthly",(YEAR(AC3452)-YEAR(AB3452))*12+MONTH(AC3452)-MONTH(AB3452)+1,(AC3452-AB3452+1))</f>
        <v>1</v>
      </c>
      <c r="F3452" s="210">
        <f t="shared" si="270"/>
        <v>10000</v>
      </c>
      <c r="G3452" s="199">
        <v>1355905</v>
      </c>
      <c r="H3452" s="195">
        <v>37049.395520833299</v>
      </c>
      <c r="I3452" t="s">
        <v>3443</v>
      </c>
      <c r="M3452" t="s">
        <v>3341</v>
      </c>
      <c r="N3452" t="s">
        <v>3747</v>
      </c>
      <c r="O3452" t="s">
        <v>448</v>
      </c>
      <c r="Q3452" s="196">
        <v>10000</v>
      </c>
      <c r="S3452" t="s">
        <v>3342</v>
      </c>
      <c r="T3452" t="s">
        <v>3557</v>
      </c>
      <c r="U3452" s="198">
        <v>3.65</v>
      </c>
      <c r="V3452" t="s">
        <v>3338</v>
      </c>
      <c r="W3452" t="s">
        <v>2181</v>
      </c>
      <c r="X3452" t="s">
        <v>2182</v>
      </c>
      <c r="Y3452" t="s">
        <v>2469</v>
      </c>
      <c r="Z3452" t="s">
        <v>2995</v>
      </c>
      <c r="AA3452">
        <v>837937</v>
      </c>
      <c r="AB3452" s="195">
        <v>37050.875011574099</v>
      </c>
      <c r="AC3452" s="195">
        <v>37050.875011574099</v>
      </c>
    </row>
    <row r="3453" spans="1:31" x14ac:dyDescent="0.25">
      <c r="A3453" s="43" t="str">
        <f t="shared" si="266"/>
        <v>US Natural Gas Physical</v>
      </c>
      <c r="B3453" s="43" t="str">
        <f t="shared" si="267"/>
        <v>US</v>
      </c>
      <c r="C3453" s="43" t="str">
        <f t="shared" si="268"/>
        <v>Natural Gas</v>
      </c>
      <c r="D3453" s="43" t="str">
        <f t="shared" si="269"/>
        <v>Physical</v>
      </c>
      <c r="E3453" s="43">
        <f>IF(VLOOKUP(S3453,'DD-Lookup'!$J$6:$L$50,3,FALSE)="Monthly",(YEAR(AC3453)-YEAR(AB3453))*12+MONTH(AC3453)-MONTH(AB3453)+1,(AC3453-AB3453+1))</f>
        <v>1</v>
      </c>
      <c r="F3453" s="210">
        <f t="shared" si="270"/>
        <v>10000</v>
      </c>
      <c r="G3453" s="199">
        <v>1355906</v>
      </c>
      <c r="H3453" s="195">
        <v>37049.395543981504</v>
      </c>
      <c r="I3453" t="s">
        <v>2276</v>
      </c>
      <c r="M3453" t="s">
        <v>3341</v>
      </c>
      <c r="N3453" t="s">
        <v>3747</v>
      </c>
      <c r="O3453" t="s">
        <v>2733</v>
      </c>
      <c r="Q3453" s="196">
        <v>10000</v>
      </c>
      <c r="S3453" t="s">
        <v>3342</v>
      </c>
      <c r="T3453" t="s">
        <v>3557</v>
      </c>
      <c r="U3453" s="198">
        <v>3.61</v>
      </c>
      <c r="V3453" t="s">
        <v>899</v>
      </c>
      <c r="W3453" t="s">
        <v>2181</v>
      </c>
      <c r="X3453" t="s">
        <v>2182</v>
      </c>
      <c r="Y3453" t="s">
        <v>2469</v>
      </c>
      <c r="Z3453" t="s">
        <v>2995</v>
      </c>
      <c r="AA3453">
        <v>837938</v>
      </c>
      <c r="AB3453" s="195">
        <v>37050.875011574099</v>
      </c>
      <c r="AC3453" s="195">
        <v>37050.875011574099</v>
      </c>
    </row>
    <row r="3454" spans="1:31" x14ac:dyDescent="0.25">
      <c r="A3454" s="43" t="str">
        <f t="shared" si="266"/>
        <v>US Natural Gas Physical</v>
      </c>
      <c r="B3454" s="43" t="str">
        <f t="shared" si="267"/>
        <v>US</v>
      </c>
      <c r="C3454" s="43" t="str">
        <f t="shared" si="268"/>
        <v>Natural Gas</v>
      </c>
      <c r="D3454" s="43" t="str">
        <f t="shared" si="269"/>
        <v>Physical</v>
      </c>
      <c r="E3454" s="43">
        <f>IF(VLOOKUP(S3454,'DD-Lookup'!$J$6:$L$50,3,FALSE)="Monthly",(YEAR(AC3454)-YEAR(AB3454))*12+MONTH(AC3454)-MONTH(AB3454)+1,(AC3454-AB3454+1))</f>
        <v>1</v>
      </c>
      <c r="F3454" s="210">
        <f t="shared" si="270"/>
        <v>5000</v>
      </c>
      <c r="G3454" s="199">
        <v>1355908</v>
      </c>
      <c r="H3454" s="195">
        <v>37049.395555555602</v>
      </c>
      <c r="I3454" t="s">
        <v>2436</v>
      </c>
      <c r="M3454" t="s">
        <v>3341</v>
      </c>
      <c r="N3454" t="s">
        <v>3747</v>
      </c>
      <c r="O3454" t="s">
        <v>511</v>
      </c>
      <c r="Q3454" s="196">
        <v>5000</v>
      </c>
      <c r="S3454" t="s">
        <v>3342</v>
      </c>
      <c r="T3454" t="s">
        <v>3557</v>
      </c>
      <c r="U3454" s="198">
        <v>3.7</v>
      </c>
      <c r="V3454" t="s">
        <v>2437</v>
      </c>
      <c r="W3454" t="s">
        <v>2467</v>
      </c>
      <c r="X3454" t="s">
        <v>2468</v>
      </c>
      <c r="Y3454" t="s">
        <v>2469</v>
      </c>
      <c r="Z3454" t="s">
        <v>2995</v>
      </c>
      <c r="AA3454">
        <v>837941</v>
      </c>
      <c r="AB3454" s="195">
        <v>37050.875011574099</v>
      </c>
      <c r="AC3454" s="195">
        <v>37050.875011574099</v>
      </c>
    </row>
    <row r="3455" spans="1:31" x14ac:dyDescent="0.25">
      <c r="A3455" s="43" t="str">
        <f t="shared" si="266"/>
        <v>US Natural Gas Physical</v>
      </c>
      <c r="B3455" s="43" t="str">
        <f t="shared" si="267"/>
        <v>US</v>
      </c>
      <c r="C3455" s="43" t="str">
        <f t="shared" si="268"/>
        <v>Natural Gas</v>
      </c>
      <c r="D3455" s="43" t="str">
        <f t="shared" si="269"/>
        <v>Physical</v>
      </c>
      <c r="E3455" s="43">
        <f>IF(VLOOKUP(S3455,'DD-Lookup'!$J$6:$L$50,3,FALSE)="Monthly",(YEAR(AC3455)-YEAR(AB3455))*12+MONTH(AC3455)-MONTH(AB3455)+1,(AC3455-AB3455+1))</f>
        <v>1</v>
      </c>
      <c r="F3455" s="210">
        <f t="shared" si="270"/>
        <v>5000</v>
      </c>
      <c r="G3455" s="199">
        <v>1355907</v>
      </c>
      <c r="H3455" s="195">
        <v>37049.395555555602</v>
      </c>
      <c r="I3455" t="s">
        <v>3443</v>
      </c>
      <c r="M3455" t="s">
        <v>3341</v>
      </c>
      <c r="N3455" t="s">
        <v>3747</v>
      </c>
      <c r="O3455" t="s">
        <v>428</v>
      </c>
      <c r="P3455" s="196">
        <v>5000</v>
      </c>
      <c r="S3455" t="s">
        <v>3342</v>
      </c>
      <c r="T3455" t="s">
        <v>3557</v>
      </c>
      <c r="U3455" s="198">
        <v>3.57</v>
      </c>
      <c r="V3455" t="s">
        <v>3329</v>
      </c>
      <c r="W3455" t="s">
        <v>2498</v>
      </c>
      <c r="X3455" t="s">
        <v>2499</v>
      </c>
      <c r="Y3455" t="s">
        <v>2469</v>
      </c>
      <c r="Z3455" t="s">
        <v>2995</v>
      </c>
      <c r="AA3455">
        <v>837939</v>
      </c>
      <c r="AB3455" s="195">
        <v>37050.875011574099</v>
      </c>
      <c r="AC3455" s="195">
        <v>37050.875011574099</v>
      </c>
    </row>
    <row r="3456" spans="1:31" x14ac:dyDescent="0.25">
      <c r="A3456" s="43" t="str">
        <f t="shared" si="266"/>
        <v>US Natural Gas Physical</v>
      </c>
      <c r="B3456" s="43" t="str">
        <f t="shared" si="267"/>
        <v>US</v>
      </c>
      <c r="C3456" s="43" t="str">
        <f t="shared" si="268"/>
        <v>Natural Gas</v>
      </c>
      <c r="D3456" s="43" t="str">
        <f t="shared" si="269"/>
        <v>Physical</v>
      </c>
      <c r="E3456" s="43">
        <f>IF(VLOOKUP(S3456,'DD-Lookup'!$J$6:$L$50,3,FALSE)="Monthly",(YEAR(AC3456)-YEAR(AB3456))*12+MONTH(AC3456)-MONTH(AB3456)+1,(AC3456-AB3456+1))</f>
        <v>1</v>
      </c>
      <c r="F3456" s="210">
        <f t="shared" si="270"/>
        <v>10000</v>
      </c>
      <c r="G3456" s="199">
        <v>1355909</v>
      </c>
      <c r="H3456" s="195">
        <v>37049.395567129599</v>
      </c>
      <c r="I3456" t="s">
        <v>3443</v>
      </c>
      <c r="M3456" t="s">
        <v>3341</v>
      </c>
      <c r="N3456" t="s">
        <v>3747</v>
      </c>
      <c r="O3456" t="s">
        <v>448</v>
      </c>
      <c r="Q3456" s="196">
        <v>10000</v>
      </c>
      <c r="S3456" t="s">
        <v>3342</v>
      </c>
      <c r="T3456" t="s">
        <v>3557</v>
      </c>
      <c r="U3456" s="198">
        <v>3.65</v>
      </c>
      <c r="V3456" t="s">
        <v>3338</v>
      </c>
      <c r="W3456" t="s">
        <v>2181</v>
      </c>
      <c r="X3456" t="s">
        <v>2182</v>
      </c>
      <c r="Y3456" t="s">
        <v>2469</v>
      </c>
      <c r="Z3456" t="s">
        <v>2995</v>
      </c>
      <c r="AA3456">
        <v>837940</v>
      </c>
      <c r="AB3456" s="195">
        <v>37050.875011574099</v>
      </c>
      <c r="AC3456" s="195">
        <v>37050.875011574099</v>
      </c>
    </row>
    <row r="3457" spans="1:29" x14ac:dyDescent="0.25">
      <c r="A3457" s="43" t="str">
        <f t="shared" si="266"/>
        <v>US Natural Gas Physical</v>
      </c>
      <c r="B3457" s="43" t="str">
        <f t="shared" si="267"/>
        <v>US</v>
      </c>
      <c r="C3457" s="43" t="str">
        <f t="shared" si="268"/>
        <v>Natural Gas</v>
      </c>
      <c r="D3457" s="43" t="str">
        <f t="shared" si="269"/>
        <v>Physical</v>
      </c>
      <c r="E3457" s="43">
        <f>IF(VLOOKUP(S3457,'DD-Lookup'!$J$6:$L$50,3,FALSE)="Monthly",(YEAR(AC3457)-YEAR(AB3457))*12+MONTH(AC3457)-MONTH(AB3457)+1,(AC3457-AB3457+1))</f>
        <v>1</v>
      </c>
      <c r="F3457" s="210">
        <f t="shared" si="270"/>
        <v>5000</v>
      </c>
      <c r="G3457" s="199">
        <v>1355910</v>
      </c>
      <c r="H3457" s="195">
        <v>37049.395590277803</v>
      </c>
      <c r="I3457" t="s">
        <v>3443</v>
      </c>
      <c r="M3457" t="s">
        <v>3341</v>
      </c>
      <c r="N3457" t="s">
        <v>3747</v>
      </c>
      <c r="O3457" t="s">
        <v>428</v>
      </c>
      <c r="P3457" s="196">
        <v>5000</v>
      </c>
      <c r="S3457" t="s">
        <v>3342</v>
      </c>
      <c r="T3457" t="s">
        <v>3557</v>
      </c>
      <c r="U3457" s="198">
        <v>3.5649999999999999</v>
      </c>
      <c r="V3457" t="s">
        <v>3329</v>
      </c>
      <c r="W3457" t="s">
        <v>2498</v>
      </c>
      <c r="X3457" t="s">
        <v>2499</v>
      </c>
      <c r="Y3457" t="s">
        <v>2469</v>
      </c>
      <c r="Z3457" t="s">
        <v>2995</v>
      </c>
      <c r="AA3457">
        <v>837942</v>
      </c>
      <c r="AB3457" s="195">
        <v>37050.875011574099</v>
      </c>
      <c r="AC3457" s="195">
        <v>37050.875011574099</v>
      </c>
    </row>
    <row r="3458" spans="1:29" x14ac:dyDescent="0.25">
      <c r="A3458" s="43" t="str">
        <f t="shared" si="266"/>
        <v>US Oil Products Financial</v>
      </c>
      <c r="B3458" s="43" t="str">
        <f t="shared" si="267"/>
        <v>US</v>
      </c>
      <c r="C3458" s="43" t="str">
        <f t="shared" si="268"/>
        <v>Oil Products</v>
      </c>
      <c r="D3458" s="43" t="str">
        <f t="shared" si="269"/>
        <v>Financial</v>
      </c>
      <c r="E3458" s="43">
        <f>IF(VLOOKUP(S3458,'DD-Lookup'!$J$6:$L$50,3,FALSE)="Monthly",(YEAR(AC3458)-YEAR(AB3458))*12+MONTH(AC3458)-MONTH(AB3458)+1,(AC3458-AB3458+1))</f>
        <v>1</v>
      </c>
      <c r="F3458" s="210">
        <f t="shared" si="270"/>
        <v>10000</v>
      </c>
      <c r="G3458" s="199">
        <v>1355911</v>
      </c>
      <c r="H3458" s="195">
        <v>37049.395590277803</v>
      </c>
      <c r="I3458" t="s">
        <v>2652</v>
      </c>
      <c r="M3458" t="s">
        <v>3344</v>
      </c>
      <c r="N3458" t="s">
        <v>3503</v>
      </c>
      <c r="O3458" t="s">
        <v>1024</v>
      </c>
      <c r="Q3458" s="196">
        <v>10000</v>
      </c>
      <c r="S3458" t="s">
        <v>2523</v>
      </c>
      <c r="T3458" t="s">
        <v>3557</v>
      </c>
      <c r="U3458" s="198">
        <v>76.2</v>
      </c>
      <c r="V3458" t="s">
        <v>1025</v>
      </c>
      <c r="W3458" t="s">
        <v>3504</v>
      </c>
      <c r="X3458" t="s">
        <v>3646</v>
      </c>
      <c r="Y3458" t="s">
        <v>2778</v>
      </c>
      <c r="Z3458" t="s">
        <v>2995</v>
      </c>
      <c r="AA3458">
        <v>115520</v>
      </c>
      <c r="AB3458" s="195">
        <v>37073.875011574099</v>
      </c>
      <c r="AC3458" s="195">
        <v>37103.875011574099</v>
      </c>
    </row>
    <row r="3459" spans="1:29" x14ac:dyDescent="0.25">
      <c r="A3459" s="43" t="str">
        <f t="shared" si="266"/>
        <v>US Natural Gas Physical</v>
      </c>
      <c r="B3459" s="43" t="str">
        <f t="shared" si="267"/>
        <v>US</v>
      </c>
      <c r="C3459" s="43" t="str">
        <f t="shared" si="268"/>
        <v>Natural Gas</v>
      </c>
      <c r="D3459" s="43" t="str">
        <f t="shared" si="269"/>
        <v>Physical</v>
      </c>
      <c r="E3459" s="43">
        <f>IF(VLOOKUP(S3459,'DD-Lookup'!$J$6:$L$50,3,FALSE)="Monthly",(YEAR(AC3459)-YEAR(AB3459))*12+MONTH(AC3459)-MONTH(AB3459)+1,(AC3459-AB3459+1))</f>
        <v>1</v>
      </c>
      <c r="F3459" s="210">
        <f t="shared" si="270"/>
        <v>10000</v>
      </c>
      <c r="G3459" s="199">
        <v>1355912</v>
      </c>
      <c r="H3459" s="195">
        <v>37049.395613425899</v>
      </c>
      <c r="I3459" t="s">
        <v>2487</v>
      </c>
      <c r="M3459" t="s">
        <v>3341</v>
      </c>
      <c r="N3459" t="s">
        <v>3747</v>
      </c>
      <c r="O3459" t="s">
        <v>399</v>
      </c>
      <c r="P3459" s="196">
        <v>10000</v>
      </c>
      <c r="S3459" t="s">
        <v>3342</v>
      </c>
      <c r="T3459" t="s">
        <v>3557</v>
      </c>
      <c r="U3459" s="198">
        <v>3.5225</v>
      </c>
      <c r="V3459" t="s">
        <v>3489</v>
      </c>
      <c r="W3459" t="s">
        <v>2347</v>
      </c>
      <c r="X3459" t="s">
        <v>2484</v>
      </c>
      <c r="Y3459" t="s">
        <v>2469</v>
      </c>
      <c r="Z3459" t="s">
        <v>2995</v>
      </c>
      <c r="AA3459">
        <v>837943</v>
      </c>
      <c r="AB3459" s="195">
        <v>37050.875011574099</v>
      </c>
      <c r="AC3459" s="195">
        <v>37050.875011574099</v>
      </c>
    </row>
    <row r="3460" spans="1:29" x14ac:dyDescent="0.25">
      <c r="A3460" s="43" t="str">
        <f t="shared" si="266"/>
        <v>US Natural Gas Physical</v>
      </c>
      <c r="B3460" s="43" t="str">
        <f t="shared" si="267"/>
        <v>US</v>
      </c>
      <c r="C3460" s="43" t="str">
        <f t="shared" si="268"/>
        <v>Natural Gas</v>
      </c>
      <c r="D3460" s="43" t="str">
        <f t="shared" si="269"/>
        <v>Physical</v>
      </c>
      <c r="E3460" s="43">
        <f>IF(VLOOKUP(S3460,'DD-Lookup'!$J$6:$L$50,3,FALSE)="Monthly",(YEAR(AC3460)-YEAR(AB3460))*12+MONTH(AC3460)-MONTH(AB3460)+1,(AC3460-AB3460+1))</f>
        <v>1</v>
      </c>
      <c r="F3460" s="210">
        <f t="shared" si="270"/>
        <v>1668</v>
      </c>
      <c r="G3460" s="199">
        <v>1355913</v>
      </c>
      <c r="H3460" s="195">
        <v>37049.395624999997</v>
      </c>
      <c r="I3460" t="s">
        <v>2474</v>
      </c>
      <c r="M3460" t="s">
        <v>3341</v>
      </c>
      <c r="N3460" t="s">
        <v>3747</v>
      </c>
      <c r="O3460" t="s">
        <v>2706</v>
      </c>
      <c r="Q3460" s="196">
        <v>1668</v>
      </c>
      <c r="S3460" t="s">
        <v>3342</v>
      </c>
      <c r="T3460" t="s">
        <v>3557</v>
      </c>
      <c r="U3460" s="198">
        <v>3.91</v>
      </c>
      <c r="V3460" t="s">
        <v>801</v>
      </c>
      <c r="W3460" t="s">
        <v>431</v>
      </c>
      <c r="X3460" t="s">
        <v>3077</v>
      </c>
      <c r="Y3460" t="s">
        <v>2469</v>
      </c>
      <c r="Z3460" t="s">
        <v>2995</v>
      </c>
      <c r="AA3460">
        <v>837944</v>
      </c>
      <c r="AB3460" s="195">
        <v>37050.875011574099</v>
      </c>
      <c r="AC3460" s="195">
        <v>37050.875011574099</v>
      </c>
    </row>
    <row r="3461" spans="1:29" x14ac:dyDescent="0.25">
      <c r="A3461" s="43" t="str">
        <f t="shared" si="266"/>
        <v>US Natural Gas Financial</v>
      </c>
      <c r="B3461" s="43" t="str">
        <f t="shared" si="267"/>
        <v>US</v>
      </c>
      <c r="C3461" s="43" t="str">
        <f t="shared" si="268"/>
        <v>Natural Gas</v>
      </c>
      <c r="D3461" s="43" t="str">
        <f t="shared" si="269"/>
        <v>Financial</v>
      </c>
      <c r="E3461" s="43">
        <f>IF(VLOOKUP(S3461,'DD-Lookup'!$J$6:$L$50,3,FALSE)="Monthly",(YEAR(AC3461)-YEAR(AB3461))*12+MONTH(AC3461)-MONTH(AB3461)+1,(AC3461-AB3461+1))</f>
        <v>31</v>
      </c>
      <c r="F3461" s="210">
        <f t="shared" si="270"/>
        <v>620000</v>
      </c>
      <c r="G3461" s="199">
        <v>1355914</v>
      </c>
      <c r="H3461" s="195">
        <v>37049.395648148202</v>
      </c>
      <c r="I3461" t="s">
        <v>3375</v>
      </c>
      <c r="M3461" t="s">
        <v>3341</v>
      </c>
      <c r="N3461" t="s">
        <v>2281</v>
      </c>
      <c r="O3461" t="s">
        <v>2475</v>
      </c>
      <c r="Q3461" s="196">
        <v>20000</v>
      </c>
      <c r="S3461" t="s">
        <v>3342</v>
      </c>
      <c r="T3461" t="s">
        <v>3557</v>
      </c>
      <c r="U3461" s="198">
        <v>3.79</v>
      </c>
      <c r="V3461" t="s">
        <v>3838</v>
      </c>
      <c r="W3461" t="s">
        <v>2853</v>
      </c>
      <c r="X3461" t="s">
        <v>2282</v>
      </c>
      <c r="Y3461" t="s">
        <v>3575</v>
      </c>
      <c r="Z3461" t="s">
        <v>2995</v>
      </c>
      <c r="AA3461" t="s">
        <v>1038</v>
      </c>
      <c r="AB3461" s="195">
        <v>37073.875</v>
      </c>
      <c r="AC3461" s="195">
        <v>37103.875</v>
      </c>
    </row>
    <row r="3462" spans="1:29" x14ac:dyDescent="0.25">
      <c r="A3462" s="43" t="str">
        <f t="shared" si="266"/>
        <v>US Natural Gas Physical</v>
      </c>
      <c r="B3462" s="43" t="str">
        <f t="shared" si="267"/>
        <v>US</v>
      </c>
      <c r="C3462" s="43" t="str">
        <f t="shared" si="268"/>
        <v>Natural Gas</v>
      </c>
      <c r="D3462" s="43" t="str">
        <f t="shared" si="269"/>
        <v>Physical</v>
      </c>
      <c r="E3462" s="43">
        <f>IF(VLOOKUP(S3462,'DD-Lookup'!$J$6:$L$50,3,FALSE)="Monthly",(YEAR(AC3462)-YEAR(AB3462))*12+MONTH(AC3462)-MONTH(AB3462)+1,(AC3462-AB3462+1))</f>
        <v>1</v>
      </c>
      <c r="F3462" s="210">
        <f t="shared" si="270"/>
        <v>2410</v>
      </c>
      <c r="G3462" s="199">
        <v>1355915</v>
      </c>
      <c r="H3462" s="195">
        <v>37049.395659722199</v>
      </c>
      <c r="I3462" t="s">
        <v>2394</v>
      </c>
      <c r="M3462" t="s">
        <v>3341</v>
      </c>
      <c r="N3462" t="s">
        <v>3747</v>
      </c>
      <c r="O3462" t="s">
        <v>442</v>
      </c>
      <c r="P3462" s="196">
        <v>2410</v>
      </c>
      <c r="S3462" t="s">
        <v>3342</v>
      </c>
      <c r="T3462" t="s">
        <v>3557</v>
      </c>
      <c r="U3462" s="198">
        <v>3.8149999999999999</v>
      </c>
      <c r="V3462" t="s">
        <v>3852</v>
      </c>
      <c r="W3462" t="s">
        <v>2509</v>
      </c>
      <c r="X3462" t="s">
        <v>2510</v>
      </c>
      <c r="Y3462" t="s">
        <v>2469</v>
      </c>
      <c r="Z3462" t="s">
        <v>2995</v>
      </c>
      <c r="AA3462">
        <v>837946</v>
      </c>
      <c r="AB3462" s="195">
        <v>37050.875011574099</v>
      </c>
      <c r="AC3462" s="195">
        <v>37050.875011574099</v>
      </c>
    </row>
    <row r="3463" spans="1:29" x14ac:dyDescent="0.25">
      <c r="A3463" s="43" t="str">
        <f t="shared" si="266"/>
        <v>US Natural Gas Physical</v>
      </c>
      <c r="B3463" s="43" t="str">
        <f t="shared" si="267"/>
        <v>US</v>
      </c>
      <c r="C3463" s="43" t="str">
        <f t="shared" si="268"/>
        <v>Natural Gas</v>
      </c>
      <c r="D3463" s="43" t="str">
        <f t="shared" si="269"/>
        <v>Physical</v>
      </c>
      <c r="E3463" s="43">
        <f>IF(VLOOKUP(S3463,'DD-Lookup'!$J$6:$L$50,3,FALSE)="Monthly",(YEAR(AC3463)-YEAR(AB3463))*12+MONTH(AC3463)-MONTH(AB3463)+1,(AC3463-AB3463+1))</f>
        <v>1</v>
      </c>
      <c r="F3463" s="210">
        <f t="shared" si="270"/>
        <v>1582</v>
      </c>
      <c r="G3463" s="199">
        <v>1355916</v>
      </c>
      <c r="H3463" s="195">
        <v>37049.395682870403</v>
      </c>
      <c r="I3463" t="s">
        <v>3360</v>
      </c>
      <c r="M3463" t="s">
        <v>3341</v>
      </c>
      <c r="N3463" t="s">
        <v>3747</v>
      </c>
      <c r="O3463" t="s">
        <v>401</v>
      </c>
      <c r="P3463" s="196">
        <v>1582</v>
      </c>
      <c r="S3463" t="s">
        <v>3342</v>
      </c>
      <c r="T3463" t="s">
        <v>3557</v>
      </c>
      <c r="U3463" s="198">
        <v>3.53</v>
      </c>
      <c r="V3463" t="s">
        <v>2446</v>
      </c>
      <c r="W3463" t="s">
        <v>2347</v>
      </c>
      <c r="X3463" t="s">
        <v>2484</v>
      </c>
      <c r="Y3463" t="s">
        <v>2469</v>
      </c>
      <c r="Z3463" t="s">
        <v>2995</v>
      </c>
      <c r="AA3463">
        <v>837947</v>
      </c>
      <c r="AB3463" s="195">
        <v>37050.875011574099</v>
      </c>
      <c r="AC3463" s="195">
        <v>37050.875011574099</v>
      </c>
    </row>
    <row r="3464" spans="1:29" x14ac:dyDescent="0.25">
      <c r="A3464" s="43" t="str">
        <f t="shared" si="266"/>
        <v>US Natural Gas Physical</v>
      </c>
      <c r="B3464" s="43" t="str">
        <f t="shared" si="267"/>
        <v>US</v>
      </c>
      <c r="C3464" s="43" t="str">
        <f t="shared" si="268"/>
        <v>Natural Gas</v>
      </c>
      <c r="D3464" s="43" t="str">
        <f t="shared" si="269"/>
        <v>Physical</v>
      </c>
      <c r="E3464" s="43">
        <f>IF(VLOOKUP(S3464,'DD-Lookup'!$J$6:$L$50,3,FALSE)="Monthly",(YEAR(AC3464)-YEAR(AB3464))*12+MONTH(AC3464)-MONTH(AB3464)+1,(AC3464-AB3464+1))</f>
        <v>1</v>
      </c>
      <c r="F3464" s="210">
        <f t="shared" si="270"/>
        <v>5000</v>
      </c>
      <c r="G3464" s="199">
        <v>1355917</v>
      </c>
      <c r="H3464" s="195">
        <v>37049.3956944444</v>
      </c>
      <c r="I3464" t="s">
        <v>2487</v>
      </c>
      <c r="M3464" t="s">
        <v>3341</v>
      </c>
      <c r="N3464" t="s">
        <v>3747</v>
      </c>
      <c r="O3464" t="s">
        <v>399</v>
      </c>
      <c r="P3464" s="196">
        <v>5000</v>
      </c>
      <c r="S3464" t="s">
        <v>3342</v>
      </c>
      <c r="T3464" t="s">
        <v>3557</v>
      </c>
      <c r="U3464" s="198">
        <v>3.5175000000000001</v>
      </c>
      <c r="V3464" t="s">
        <v>2348</v>
      </c>
      <c r="W3464" t="s">
        <v>2347</v>
      </c>
      <c r="X3464" t="s">
        <v>2484</v>
      </c>
      <c r="Y3464" t="s">
        <v>2469</v>
      </c>
      <c r="Z3464" t="s">
        <v>2995</v>
      </c>
      <c r="AA3464">
        <v>837948</v>
      </c>
      <c r="AB3464" s="195">
        <v>37050.875011574099</v>
      </c>
      <c r="AC3464" s="195">
        <v>37050.875011574099</v>
      </c>
    </row>
    <row r="3465" spans="1:29" x14ac:dyDescent="0.25">
      <c r="A3465" s="43" t="str">
        <f t="shared" si="266"/>
        <v>US Natural Gas Physical</v>
      </c>
      <c r="B3465" s="43" t="str">
        <f t="shared" si="267"/>
        <v>US</v>
      </c>
      <c r="C3465" s="43" t="str">
        <f t="shared" si="268"/>
        <v>Natural Gas</v>
      </c>
      <c r="D3465" s="43" t="str">
        <f t="shared" si="269"/>
        <v>Physical</v>
      </c>
      <c r="E3465" s="43">
        <f>IF(VLOOKUP(S3465,'DD-Lookup'!$J$6:$L$50,3,FALSE)="Monthly",(YEAR(AC3465)-YEAR(AB3465))*12+MONTH(AC3465)-MONTH(AB3465)+1,(AC3465-AB3465+1))</f>
        <v>1</v>
      </c>
      <c r="F3465" s="210">
        <f t="shared" si="270"/>
        <v>783</v>
      </c>
      <c r="G3465" s="199">
        <v>1355918</v>
      </c>
      <c r="H3465" s="195">
        <v>37049.395706018498</v>
      </c>
      <c r="I3465" t="s">
        <v>3443</v>
      </c>
      <c r="M3465" t="s">
        <v>3341</v>
      </c>
      <c r="N3465" t="s">
        <v>3747</v>
      </c>
      <c r="O3465" t="s">
        <v>559</v>
      </c>
      <c r="Q3465" s="196">
        <v>783</v>
      </c>
      <c r="S3465" t="s">
        <v>3342</v>
      </c>
      <c r="T3465" t="s">
        <v>3557</v>
      </c>
      <c r="U3465" s="198">
        <v>3.6825000000000001</v>
      </c>
      <c r="V3465" t="s">
        <v>2346</v>
      </c>
      <c r="W3465" t="s">
        <v>2467</v>
      </c>
      <c r="X3465" t="s">
        <v>2468</v>
      </c>
      <c r="Y3465" t="s">
        <v>2469</v>
      </c>
      <c r="Z3465" t="s">
        <v>2995</v>
      </c>
      <c r="AA3465">
        <v>837949</v>
      </c>
      <c r="AB3465" s="195">
        <v>37050.875011574099</v>
      </c>
      <c r="AC3465" s="195">
        <v>37050.875011574099</v>
      </c>
    </row>
    <row r="3466" spans="1:29" x14ac:dyDescent="0.25">
      <c r="A3466" s="43" t="str">
        <f t="shared" si="266"/>
        <v>US Natural Gas Physical</v>
      </c>
      <c r="B3466" s="43" t="str">
        <f t="shared" si="267"/>
        <v>US</v>
      </c>
      <c r="C3466" s="43" t="str">
        <f t="shared" si="268"/>
        <v>Natural Gas</v>
      </c>
      <c r="D3466" s="43" t="str">
        <f t="shared" si="269"/>
        <v>Physical</v>
      </c>
      <c r="E3466" s="43">
        <f>IF(VLOOKUP(S3466,'DD-Lookup'!$J$6:$L$50,3,FALSE)="Monthly",(YEAR(AC3466)-YEAR(AB3466))*12+MONTH(AC3466)-MONTH(AB3466)+1,(AC3466-AB3466+1))</f>
        <v>1</v>
      </c>
      <c r="F3466" s="210">
        <f t="shared" si="270"/>
        <v>2434</v>
      </c>
      <c r="G3466" s="199">
        <v>1355919</v>
      </c>
      <c r="H3466" s="195">
        <v>37049.395729166703</v>
      </c>
      <c r="I3466" t="s">
        <v>2487</v>
      </c>
      <c r="M3466" t="s">
        <v>3341</v>
      </c>
      <c r="N3466" t="s">
        <v>3747</v>
      </c>
      <c r="O3466" t="s">
        <v>392</v>
      </c>
      <c r="P3466" s="196">
        <v>2434</v>
      </c>
      <c r="S3466" t="s">
        <v>3342</v>
      </c>
      <c r="T3466" t="s">
        <v>3557</v>
      </c>
      <c r="U3466" s="198">
        <v>3.5674999999999999</v>
      </c>
      <c r="V3466" t="s">
        <v>1730</v>
      </c>
      <c r="W3466" t="s">
        <v>2498</v>
      </c>
      <c r="X3466" t="s">
        <v>2499</v>
      </c>
      <c r="Y3466" t="s">
        <v>2469</v>
      </c>
      <c r="Z3466" t="s">
        <v>2995</v>
      </c>
      <c r="AA3466">
        <v>837950</v>
      </c>
      <c r="AB3466" s="195">
        <v>37050.875011574099</v>
      </c>
      <c r="AC3466" s="195">
        <v>37050.875011574099</v>
      </c>
    </row>
    <row r="3467" spans="1:29" x14ac:dyDescent="0.25">
      <c r="A3467" s="43" t="str">
        <f t="shared" ref="A3467:A3530" si="271">B3467&amp;" "&amp;C3467&amp;" "&amp;D3467</f>
        <v>US Natural Gas Financial</v>
      </c>
      <c r="B3467" s="43" t="str">
        <f t="shared" ref="B3467:B3530" si="272">IF((LEFT(N3467,2)="US"),"US","")</f>
        <v>US</v>
      </c>
      <c r="C3467" s="43" t="str">
        <f t="shared" ref="C3467:C3530" si="273">M3467</f>
        <v>Natural Gas</v>
      </c>
      <c r="D3467" s="43" t="str">
        <f t="shared" ref="D3467:D3530" si="274">IF(ISNUMBER(FIND("Phy",N3467))=TRUE,"Physical","Financial")</f>
        <v>Financial</v>
      </c>
      <c r="E3467" s="43">
        <f>IF(VLOOKUP(S3467,'DD-Lookup'!$J$6:$L$50,3,FALSE)="Monthly",(YEAR(AC3467)-YEAR(AB3467))*12+MONTH(AC3467)-MONTH(AB3467)+1,(AC3467-AB3467+1))</f>
        <v>23</v>
      </c>
      <c r="F3467" s="210">
        <f t="shared" ref="F3467:F3530" si="275">E3467*SUM(P3467:Q3467)</f>
        <v>345000</v>
      </c>
      <c r="G3467" s="199">
        <v>1355921</v>
      </c>
      <c r="H3467" s="195">
        <v>37049.395775462901</v>
      </c>
      <c r="I3467" t="s">
        <v>2507</v>
      </c>
      <c r="M3467" t="s">
        <v>3341</v>
      </c>
      <c r="N3467" t="s">
        <v>2281</v>
      </c>
      <c r="O3467" t="s">
        <v>2727</v>
      </c>
      <c r="P3467" s="196">
        <v>15000</v>
      </c>
      <c r="S3467" t="s">
        <v>3342</v>
      </c>
      <c r="T3467" t="s">
        <v>3557</v>
      </c>
      <c r="U3467" s="198">
        <v>3.73</v>
      </c>
      <c r="V3467" t="s">
        <v>403</v>
      </c>
      <c r="W3467" t="s">
        <v>3097</v>
      </c>
      <c r="X3467" t="s">
        <v>3098</v>
      </c>
      <c r="Y3467" t="s">
        <v>3575</v>
      </c>
      <c r="Z3467" t="s">
        <v>2995</v>
      </c>
      <c r="AA3467" t="s">
        <v>1039</v>
      </c>
      <c r="AB3467" s="195">
        <v>37050.875011574099</v>
      </c>
      <c r="AC3467" s="195">
        <v>37072.875011574099</v>
      </c>
    </row>
    <row r="3468" spans="1:29" x14ac:dyDescent="0.25">
      <c r="A3468" s="43" t="str">
        <f t="shared" si="271"/>
        <v>US Natural Gas Physical</v>
      </c>
      <c r="B3468" s="43" t="str">
        <f t="shared" si="272"/>
        <v>US</v>
      </c>
      <c r="C3468" s="43" t="str">
        <f t="shared" si="273"/>
        <v>Natural Gas</v>
      </c>
      <c r="D3468" s="43" t="str">
        <f t="shared" si="274"/>
        <v>Physical</v>
      </c>
      <c r="E3468" s="43">
        <f>IF(VLOOKUP(S3468,'DD-Lookup'!$J$6:$L$50,3,FALSE)="Monthly",(YEAR(AC3468)-YEAR(AB3468))*12+MONTH(AC3468)-MONTH(AB3468)+1,(AC3468-AB3468+1))</f>
        <v>1</v>
      </c>
      <c r="F3468" s="210">
        <f t="shared" si="275"/>
        <v>7590</v>
      </c>
      <c r="G3468" s="199">
        <v>1355922</v>
      </c>
      <c r="H3468" s="195">
        <v>37049.395775462901</v>
      </c>
      <c r="I3468" t="s">
        <v>2288</v>
      </c>
      <c r="M3468" t="s">
        <v>3341</v>
      </c>
      <c r="N3468" t="s">
        <v>3747</v>
      </c>
      <c r="O3468" t="s">
        <v>442</v>
      </c>
      <c r="P3468" s="196">
        <v>7590</v>
      </c>
      <c r="S3468" t="s">
        <v>3342</v>
      </c>
      <c r="T3468" t="s">
        <v>3557</v>
      </c>
      <c r="U3468" s="198">
        <v>3.8149999999999999</v>
      </c>
      <c r="V3468" t="s">
        <v>2518</v>
      </c>
      <c r="W3468" t="s">
        <v>2509</v>
      </c>
      <c r="X3468" t="s">
        <v>2510</v>
      </c>
      <c r="Y3468" t="s">
        <v>2469</v>
      </c>
      <c r="Z3468" t="s">
        <v>2995</v>
      </c>
      <c r="AA3468">
        <v>837951</v>
      </c>
      <c r="AB3468" s="195">
        <v>37050.875011574099</v>
      </c>
      <c r="AC3468" s="195">
        <v>37050.875011574099</v>
      </c>
    </row>
    <row r="3469" spans="1:29" x14ac:dyDescent="0.25">
      <c r="A3469" s="43" t="str">
        <f t="shared" si="271"/>
        <v xml:space="preserve"> Metals Financial</v>
      </c>
      <c r="B3469" s="43" t="str">
        <f t="shared" si="272"/>
        <v/>
      </c>
      <c r="C3469" s="43" t="str">
        <f t="shared" si="273"/>
        <v>Metals</v>
      </c>
      <c r="D3469" s="43" t="str">
        <f t="shared" si="274"/>
        <v>Financial</v>
      </c>
      <c r="E3469" s="43">
        <f>IF(VLOOKUP(S3469,'DD-Lookup'!$J$6:$L$50,3,FALSE)="Monthly",(YEAR(AC3469)-YEAR(AB3469))*12+MONTH(AC3469)-MONTH(AB3469)+1,(AC3469-AB3469+1))</f>
        <v>1</v>
      </c>
      <c r="F3469" s="210">
        <f t="shared" si="275"/>
        <v>4</v>
      </c>
      <c r="G3469" s="199">
        <v>1355924</v>
      </c>
      <c r="H3469" s="195">
        <v>37049.395810185197</v>
      </c>
      <c r="I3469" t="s">
        <v>3712</v>
      </c>
      <c r="M3469" t="s">
        <v>3346</v>
      </c>
      <c r="N3469" t="s">
        <v>3614</v>
      </c>
      <c r="O3469" t="s">
        <v>3711</v>
      </c>
      <c r="Q3469" s="196">
        <v>4</v>
      </c>
      <c r="S3469" t="s">
        <v>3556</v>
      </c>
      <c r="T3469" t="s">
        <v>3557</v>
      </c>
      <c r="U3469" s="198">
        <v>924</v>
      </c>
      <c r="V3469" t="s">
        <v>2245</v>
      </c>
      <c r="W3469" t="s">
        <v>3583</v>
      </c>
      <c r="X3469" t="s">
        <v>3559</v>
      </c>
      <c r="Y3469" t="s">
        <v>3560</v>
      </c>
      <c r="Z3469" t="s">
        <v>3561</v>
      </c>
      <c r="AA3469">
        <v>2173819</v>
      </c>
    </row>
    <row r="3470" spans="1:29" x14ac:dyDescent="0.25">
      <c r="A3470" s="43" t="str">
        <f t="shared" si="271"/>
        <v xml:space="preserve"> Metals Financial</v>
      </c>
      <c r="B3470" s="43" t="str">
        <f t="shared" si="272"/>
        <v/>
      </c>
      <c r="C3470" s="43" t="str">
        <f t="shared" si="273"/>
        <v>Metals</v>
      </c>
      <c r="D3470" s="43" t="str">
        <f t="shared" si="274"/>
        <v>Financial</v>
      </c>
      <c r="E3470" s="43">
        <f>IF(VLOOKUP(S3470,'DD-Lookup'!$J$6:$L$50,3,FALSE)="Monthly",(YEAR(AC3470)-YEAR(AB3470))*12+MONTH(AC3470)-MONTH(AB3470)+1,(AC3470-AB3470+1))</f>
        <v>1</v>
      </c>
      <c r="F3470" s="210">
        <f t="shared" si="275"/>
        <v>5</v>
      </c>
      <c r="G3470" s="199">
        <v>1355925</v>
      </c>
      <c r="H3470" s="195">
        <v>37049.395833333299</v>
      </c>
      <c r="I3470" t="s">
        <v>3934</v>
      </c>
      <c r="M3470" t="s">
        <v>3346</v>
      </c>
      <c r="N3470" t="s">
        <v>3614</v>
      </c>
      <c r="O3470" t="s">
        <v>3711</v>
      </c>
      <c r="Q3470" s="196">
        <v>5</v>
      </c>
      <c r="S3470" t="s">
        <v>3556</v>
      </c>
      <c r="T3470" t="s">
        <v>3557</v>
      </c>
      <c r="U3470" s="198">
        <v>924</v>
      </c>
      <c r="V3470" t="s">
        <v>4090</v>
      </c>
      <c r="W3470" t="s">
        <v>3583</v>
      </c>
      <c r="X3470" t="s">
        <v>3559</v>
      </c>
      <c r="Y3470" t="s">
        <v>3560</v>
      </c>
      <c r="Z3470" t="s">
        <v>3561</v>
      </c>
      <c r="AA3470">
        <v>2173821</v>
      </c>
    </row>
    <row r="3471" spans="1:29" x14ac:dyDescent="0.25">
      <c r="A3471" s="43" t="str">
        <f t="shared" si="271"/>
        <v xml:space="preserve"> Natural Gas Physical</v>
      </c>
      <c r="B3471" s="43" t="str">
        <f t="shared" si="272"/>
        <v/>
      </c>
      <c r="C3471" s="43" t="str">
        <f t="shared" si="273"/>
        <v>Natural Gas</v>
      </c>
      <c r="D3471" s="43" t="str">
        <f t="shared" si="274"/>
        <v>Physical</v>
      </c>
      <c r="E3471" s="43">
        <f>IF(VLOOKUP(S3471,'DD-Lookup'!$J$6:$L$50,3,FALSE)="Monthly",(YEAR(AC3471)-YEAR(AB3471))*12+MONTH(AC3471)-MONTH(AB3471)+1,(AC3471-AB3471+1))</f>
        <v>1</v>
      </c>
      <c r="F3471" s="210">
        <f t="shared" si="275"/>
        <v>5000</v>
      </c>
      <c r="G3471" s="199">
        <v>1355926</v>
      </c>
      <c r="H3471" s="195">
        <v>37049.395844907398</v>
      </c>
      <c r="I3471" t="s">
        <v>3731</v>
      </c>
      <c r="M3471" t="s">
        <v>3341</v>
      </c>
      <c r="N3471" t="s">
        <v>3104</v>
      </c>
      <c r="O3471" t="s">
        <v>688</v>
      </c>
      <c r="Q3471" s="196">
        <v>5000</v>
      </c>
      <c r="S3471" t="s">
        <v>3342</v>
      </c>
      <c r="T3471" t="s">
        <v>3557</v>
      </c>
      <c r="U3471" s="198">
        <v>2.95</v>
      </c>
      <c r="V3471" t="s">
        <v>3733</v>
      </c>
      <c r="W3471" t="s">
        <v>1770</v>
      </c>
      <c r="X3471" t="s">
        <v>3726</v>
      </c>
      <c r="Y3471" t="s">
        <v>2469</v>
      </c>
      <c r="Z3471" t="s">
        <v>2996</v>
      </c>
      <c r="AA3471">
        <v>837953</v>
      </c>
      <c r="AB3471" s="195">
        <v>37050.875011574099</v>
      </c>
      <c r="AC3471" s="195">
        <v>37050.875011574099</v>
      </c>
    </row>
    <row r="3472" spans="1:29" x14ac:dyDescent="0.25">
      <c r="A3472" s="43" t="str">
        <f t="shared" si="271"/>
        <v xml:space="preserve"> Metals Financial</v>
      </c>
      <c r="B3472" s="43" t="str">
        <f t="shared" si="272"/>
        <v/>
      </c>
      <c r="C3472" s="43" t="str">
        <f t="shared" si="273"/>
        <v>Metals</v>
      </c>
      <c r="D3472" s="43" t="str">
        <f t="shared" si="274"/>
        <v>Financial</v>
      </c>
      <c r="E3472" s="43">
        <f>IF(VLOOKUP(S3472,'DD-Lookup'!$J$6:$L$50,3,FALSE)="Monthly",(YEAR(AC3472)-YEAR(AB3472))*12+MONTH(AC3472)-MONTH(AB3472)+1,(AC3472-AB3472+1))</f>
        <v>1</v>
      </c>
      <c r="F3472" s="210">
        <f t="shared" si="275"/>
        <v>20</v>
      </c>
      <c r="G3472" s="199">
        <v>1355927</v>
      </c>
      <c r="H3472" s="195">
        <v>37049.395879629599</v>
      </c>
      <c r="I3472" t="s">
        <v>3609</v>
      </c>
      <c r="M3472" t="s">
        <v>3346</v>
      </c>
      <c r="N3472" t="s">
        <v>3554</v>
      </c>
      <c r="O3472" t="s">
        <v>3555</v>
      </c>
      <c r="P3472" s="196">
        <v>20</v>
      </c>
      <c r="S3472" t="s">
        <v>3556</v>
      </c>
      <c r="T3472" t="s">
        <v>3557</v>
      </c>
      <c r="U3472" s="198">
        <v>1669</v>
      </c>
      <c r="V3472" t="s">
        <v>3611</v>
      </c>
      <c r="W3472" t="s">
        <v>3563</v>
      </c>
      <c r="X3472" t="s">
        <v>3559</v>
      </c>
      <c r="Y3472" t="s">
        <v>3560</v>
      </c>
      <c r="Z3472" t="s">
        <v>3561</v>
      </c>
      <c r="AA3472">
        <v>2173823</v>
      </c>
    </row>
    <row r="3473" spans="1:29" x14ac:dyDescent="0.25">
      <c r="A3473" s="43" t="str">
        <f t="shared" si="271"/>
        <v>US Natural Gas Physical</v>
      </c>
      <c r="B3473" s="43" t="str">
        <f t="shared" si="272"/>
        <v>US</v>
      </c>
      <c r="C3473" s="43" t="str">
        <f t="shared" si="273"/>
        <v>Natural Gas</v>
      </c>
      <c r="D3473" s="43" t="str">
        <f t="shared" si="274"/>
        <v>Physical</v>
      </c>
      <c r="E3473" s="43">
        <f>IF(VLOOKUP(S3473,'DD-Lookup'!$J$6:$L$50,3,FALSE)="Monthly",(YEAR(AC3473)-YEAR(AB3473))*12+MONTH(AC3473)-MONTH(AB3473)+1,(AC3473-AB3473+1))</f>
        <v>1</v>
      </c>
      <c r="F3473" s="210">
        <f t="shared" si="275"/>
        <v>18000</v>
      </c>
      <c r="G3473" s="199">
        <v>1355928</v>
      </c>
      <c r="H3473" s="195">
        <v>37049.395879629599</v>
      </c>
      <c r="I3473" t="s">
        <v>3509</v>
      </c>
      <c r="M3473" t="s">
        <v>3341</v>
      </c>
      <c r="N3473" t="s">
        <v>3747</v>
      </c>
      <c r="O3473" t="s">
        <v>1629</v>
      </c>
      <c r="P3473" s="196">
        <v>18000</v>
      </c>
      <c r="S3473" t="s">
        <v>3342</v>
      </c>
      <c r="T3473" t="s">
        <v>3557</v>
      </c>
      <c r="U3473" s="198">
        <v>3.5825</v>
      </c>
      <c r="V3473" t="s">
        <v>3878</v>
      </c>
      <c r="W3473" t="s">
        <v>2366</v>
      </c>
      <c r="X3473" t="s">
        <v>3093</v>
      </c>
      <c r="Y3473" t="s">
        <v>2469</v>
      </c>
      <c r="Z3473" t="s">
        <v>2995</v>
      </c>
      <c r="AA3473">
        <v>837954</v>
      </c>
      <c r="AB3473" s="195">
        <v>37050.875011574099</v>
      </c>
      <c r="AC3473" s="195">
        <v>37050.875011574099</v>
      </c>
    </row>
    <row r="3474" spans="1:29" x14ac:dyDescent="0.25">
      <c r="A3474" s="43" t="str">
        <f t="shared" si="271"/>
        <v>US Natural Gas Physical</v>
      </c>
      <c r="B3474" s="43" t="str">
        <f t="shared" si="272"/>
        <v>US</v>
      </c>
      <c r="C3474" s="43" t="str">
        <f t="shared" si="273"/>
        <v>Natural Gas</v>
      </c>
      <c r="D3474" s="43" t="str">
        <f t="shared" si="274"/>
        <v>Physical</v>
      </c>
      <c r="E3474" s="43">
        <f>IF(VLOOKUP(S3474,'DD-Lookup'!$J$6:$L$50,3,FALSE)="Monthly",(YEAR(AC3474)-YEAR(AB3474))*12+MONTH(AC3474)-MONTH(AB3474)+1,(AC3474-AB3474+1))</f>
        <v>1</v>
      </c>
      <c r="F3474" s="210">
        <f t="shared" si="275"/>
        <v>5000</v>
      </c>
      <c r="G3474" s="199">
        <v>1355929</v>
      </c>
      <c r="H3474" s="195">
        <v>37049.395891203698</v>
      </c>
      <c r="I3474" t="s">
        <v>2172</v>
      </c>
      <c r="M3474" t="s">
        <v>3341</v>
      </c>
      <c r="N3474" t="s">
        <v>3747</v>
      </c>
      <c r="O3474" t="s">
        <v>505</v>
      </c>
      <c r="P3474" s="196">
        <v>5000</v>
      </c>
      <c r="S3474" t="s">
        <v>3342</v>
      </c>
      <c r="T3474" t="s">
        <v>3557</v>
      </c>
      <c r="U3474" s="198">
        <v>3.55</v>
      </c>
      <c r="V3474" t="s">
        <v>3949</v>
      </c>
      <c r="W3474" t="s">
        <v>2323</v>
      </c>
      <c r="X3474" t="s">
        <v>2204</v>
      </c>
      <c r="Y3474" t="s">
        <v>2469</v>
      </c>
      <c r="Z3474" t="s">
        <v>2995</v>
      </c>
      <c r="AA3474">
        <v>837955</v>
      </c>
      <c r="AB3474" s="195">
        <v>37050.875011574099</v>
      </c>
      <c r="AC3474" s="195">
        <v>37050.875011574099</v>
      </c>
    </row>
    <row r="3475" spans="1:29" x14ac:dyDescent="0.25">
      <c r="A3475" s="43" t="str">
        <f t="shared" si="271"/>
        <v>US Natural Gas Physical</v>
      </c>
      <c r="B3475" s="43" t="str">
        <f t="shared" si="272"/>
        <v>US</v>
      </c>
      <c r="C3475" s="43" t="str">
        <f t="shared" si="273"/>
        <v>Natural Gas</v>
      </c>
      <c r="D3475" s="43" t="str">
        <f t="shared" si="274"/>
        <v>Physical</v>
      </c>
      <c r="E3475" s="43">
        <f>IF(VLOOKUP(S3475,'DD-Lookup'!$J$6:$L$50,3,FALSE)="Monthly",(YEAR(AC3475)-YEAR(AB3475))*12+MONTH(AC3475)-MONTH(AB3475)+1,(AC3475-AB3475+1))</f>
        <v>1</v>
      </c>
      <c r="F3475" s="210">
        <f t="shared" si="275"/>
        <v>767</v>
      </c>
      <c r="G3475" s="199">
        <v>1355930</v>
      </c>
      <c r="H3475" s="195">
        <v>37049.395914351902</v>
      </c>
      <c r="I3475" t="s">
        <v>2483</v>
      </c>
      <c r="M3475" t="s">
        <v>3341</v>
      </c>
      <c r="N3475" t="s">
        <v>3747</v>
      </c>
      <c r="O3475" t="s">
        <v>442</v>
      </c>
      <c r="P3475" s="196">
        <v>767</v>
      </c>
      <c r="S3475" t="s">
        <v>3342</v>
      </c>
      <c r="T3475" t="s">
        <v>3557</v>
      </c>
      <c r="U3475" s="198">
        <v>3.81</v>
      </c>
      <c r="V3475" t="s">
        <v>2486</v>
      </c>
      <c r="W3475" t="s">
        <v>2509</v>
      </c>
      <c r="X3475" t="s">
        <v>2510</v>
      </c>
      <c r="Y3475" t="s">
        <v>2469</v>
      </c>
      <c r="Z3475" t="s">
        <v>2995</v>
      </c>
      <c r="AA3475">
        <v>837956</v>
      </c>
      <c r="AB3475" s="195">
        <v>37050.875011574099</v>
      </c>
      <c r="AC3475" s="195">
        <v>37050.875011574099</v>
      </c>
    </row>
    <row r="3476" spans="1:29" x14ac:dyDescent="0.25">
      <c r="A3476" s="43" t="str">
        <f t="shared" si="271"/>
        <v xml:space="preserve"> Natural Gas Physical</v>
      </c>
      <c r="B3476" s="43" t="str">
        <f t="shared" si="272"/>
        <v/>
      </c>
      <c r="C3476" s="43" t="str">
        <f t="shared" si="273"/>
        <v>Natural Gas</v>
      </c>
      <c r="D3476" s="43" t="str">
        <f t="shared" si="274"/>
        <v>Physical</v>
      </c>
      <c r="E3476" s="43">
        <f>IF(VLOOKUP(S3476,'DD-Lookup'!$J$6:$L$50,3,FALSE)="Monthly",(YEAR(AC3476)-YEAR(AB3476))*12+MONTH(AC3476)-MONTH(AB3476)+1,(AC3476-AB3476+1))</f>
        <v>1</v>
      </c>
      <c r="F3476" s="210">
        <f t="shared" si="275"/>
        <v>5000</v>
      </c>
      <c r="G3476" s="199">
        <v>1355931</v>
      </c>
      <c r="H3476" s="195">
        <v>37049.395925925899</v>
      </c>
      <c r="I3476" t="s">
        <v>3731</v>
      </c>
      <c r="M3476" t="s">
        <v>3341</v>
      </c>
      <c r="N3476" t="s">
        <v>3104</v>
      </c>
      <c r="O3476" t="s">
        <v>688</v>
      </c>
      <c r="Q3476" s="196">
        <v>5000</v>
      </c>
      <c r="S3476" t="s">
        <v>3342</v>
      </c>
      <c r="T3476" t="s">
        <v>3557</v>
      </c>
      <c r="U3476" s="198">
        <v>2.9750000000000001</v>
      </c>
      <c r="V3476" t="s">
        <v>3733</v>
      </c>
      <c r="W3476" t="s">
        <v>1770</v>
      </c>
      <c r="X3476" t="s">
        <v>3726</v>
      </c>
      <c r="Y3476" t="s">
        <v>2469</v>
      </c>
      <c r="Z3476" t="s">
        <v>2996</v>
      </c>
      <c r="AA3476">
        <v>837957</v>
      </c>
      <c r="AB3476" s="195">
        <v>37050.875011574099</v>
      </c>
      <c r="AC3476" s="195">
        <v>37050.875011574099</v>
      </c>
    </row>
    <row r="3477" spans="1:29" x14ac:dyDescent="0.25">
      <c r="A3477" s="43" t="str">
        <f t="shared" si="271"/>
        <v>US Natural Gas Physical</v>
      </c>
      <c r="B3477" s="43" t="str">
        <f t="shared" si="272"/>
        <v>US</v>
      </c>
      <c r="C3477" s="43" t="str">
        <f t="shared" si="273"/>
        <v>Natural Gas</v>
      </c>
      <c r="D3477" s="43" t="str">
        <f t="shared" si="274"/>
        <v>Physical</v>
      </c>
      <c r="E3477" s="43">
        <f>IF(VLOOKUP(S3477,'DD-Lookup'!$J$6:$L$50,3,FALSE)="Monthly",(YEAR(AC3477)-YEAR(AB3477))*12+MONTH(AC3477)-MONTH(AB3477)+1,(AC3477-AB3477+1))</f>
        <v>1</v>
      </c>
      <c r="F3477" s="210">
        <f t="shared" si="275"/>
        <v>5065</v>
      </c>
      <c r="G3477" s="199">
        <v>1355932</v>
      </c>
      <c r="H3477" s="195">
        <v>37049.395925925899</v>
      </c>
      <c r="I3477" t="s">
        <v>3087</v>
      </c>
      <c r="M3477" t="s">
        <v>3341</v>
      </c>
      <c r="N3477" t="s">
        <v>3747</v>
      </c>
      <c r="O3477" t="s">
        <v>1630</v>
      </c>
      <c r="P3477" s="196">
        <v>5065</v>
      </c>
      <c r="S3477" t="s">
        <v>3342</v>
      </c>
      <c r="T3477" t="s">
        <v>3557</v>
      </c>
      <c r="U3477" s="198">
        <v>3.6850000000000001</v>
      </c>
      <c r="V3477" t="s">
        <v>3047</v>
      </c>
      <c r="W3477" t="s">
        <v>2175</v>
      </c>
      <c r="X3477" t="s">
        <v>2176</v>
      </c>
      <c r="Y3477" t="s">
        <v>2469</v>
      </c>
      <c r="Z3477" t="s">
        <v>2995</v>
      </c>
      <c r="AA3477">
        <v>837958</v>
      </c>
      <c r="AB3477" s="195">
        <v>37050.875011574099</v>
      </c>
      <c r="AC3477" s="195">
        <v>37050.875011574099</v>
      </c>
    </row>
    <row r="3478" spans="1:29" x14ac:dyDescent="0.25">
      <c r="A3478" s="43" t="str">
        <f t="shared" si="271"/>
        <v>US Natural Gas Physical</v>
      </c>
      <c r="B3478" s="43" t="str">
        <f t="shared" si="272"/>
        <v>US</v>
      </c>
      <c r="C3478" s="43" t="str">
        <f t="shared" si="273"/>
        <v>Natural Gas</v>
      </c>
      <c r="D3478" s="43" t="str">
        <f t="shared" si="274"/>
        <v>Physical</v>
      </c>
      <c r="E3478" s="43">
        <f>IF(VLOOKUP(S3478,'DD-Lookup'!$J$6:$L$50,3,FALSE)="Monthly",(YEAR(AC3478)-YEAR(AB3478))*12+MONTH(AC3478)-MONTH(AB3478)+1,(AC3478-AB3478+1))</f>
        <v>1</v>
      </c>
      <c r="F3478" s="210">
        <f t="shared" si="275"/>
        <v>1910</v>
      </c>
      <c r="G3478" s="199">
        <v>1355933</v>
      </c>
      <c r="H3478" s="195">
        <v>37049.395972222199</v>
      </c>
      <c r="I3478" t="s">
        <v>3443</v>
      </c>
      <c r="M3478" t="s">
        <v>3341</v>
      </c>
      <c r="N3478" t="s">
        <v>3747</v>
      </c>
      <c r="O3478" t="s">
        <v>395</v>
      </c>
      <c r="P3478" s="196">
        <v>1910</v>
      </c>
      <c r="S3478" t="s">
        <v>3342</v>
      </c>
      <c r="T3478" t="s">
        <v>3557</v>
      </c>
      <c r="U3478" s="198">
        <v>3.585</v>
      </c>
      <c r="V3478" t="s">
        <v>3458</v>
      </c>
      <c r="W3478" t="s">
        <v>2498</v>
      </c>
      <c r="X3478" t="s">
        <v>2499</v>
      </c>
      <c r="Y3478" t="s">
        <v>2469</v>
      </c>
      <c r="Z3478" t="s">
        <v>2995</v>
      </c>
      <c r="AA3478">
        <v>837959</v>
      </c>
      <c r="AB3478" s="195">
        <v>37050.875011574099</v>
      </c>
      <c r="AC3478" s="195">
        <v>37050.875011574099</v>
      </c>
    </row>
    <row r="3479" spans="1:29" x14ac:dyDescent="0.25">
      <c r="A3479" s="43" t="str">
        <f t="shared" si="271"/>
        <v>US Power Financial</v>
      </c>
      <c r="B3479" s="43" t="str">
        <f t="shared" si="272"/>
        <v>US</v>
      </c>
      <c r="C3479" s="43" t="str">
        <f t="shared" si="273"/>
        <v>Power</v>
      </c>
      <c r="D3479" s="43" t="str">
        <f t="shared" si="274"/>
        <v>Financial</v>
      </c>
      <c r="E3479" s="43">
        <f>IF(VLOOKUP(S3479,'DD-Lookup'!$J$6:$L$50,3,FALSE)="Monthly",(YEAR(AC3479)-YEAR(AB3479))*12+MONTH(AC3479)-MONTH(AB3479)+1,(AC3479-AB3479+1))</f>
        <v>5</v>
      </c>
      <c r="F3479" s="210">
        <f t="shared" si="275"/>
        <v>250</v>
      </c>
      <c r="G3479" s="199">
        <v>1355934</v>
      </c>
      <c r="H3479" s="195">
        <v>37049.395972222199</v>
      </c>
      <c r="I3479" t="s">
        <v>3064</v>
      </c>
      <c r="M3479" t="s">
        <v>2766</v>
      </c>
      <c r="N3479" t="s">
        <v>2659</v>
      </c>
      <c r="O3479" t="s">
        <v>2144</v>
      </c>
      <c r="Q3479" s="196">
        <v>50</v>
      </c>
      <c r="S3479" t="s">
        <v>3340</v>
      </c>
      <c r="T3479" t="s">
        <v>3557</v>
      </c>
      <c r="U3479" s="198">
        <v>48.5</v>
      </c>
      <c r="V3479" t="s">
        <v>1714</v>
      </c>
      <c r="W3479" t="s">
        <v>2258</v>
      </c>
      <c r="X3479" t="s">
        <v>3368</v>
      </c>
      <c r="Y3479" t="s">
        <v>2662</v>
      </c>
      <c r="Z3479" t="s">
        <v>2995</v>
      </c>
      <c r="AA3479">
        <v>637000.1</v>
      </c>
      <c r="AB3479" s="195">
        <v>37060.875</v>
      </c>
      <c r="AC3479" s="195">
        <v>37064.875</v>
      </c>
    </row>
    <row r="3480" spans="1:29" x14ac:dyDescent="0.25">
      <c r="A3480" s="43" t="str">
        <f t="shared" si="271"/>
        <v>US Natural Gas Physical</v>
      </c>
      <c r="B3480" s="43" t="str">
        <f t="shared" si="272"/>
        <v>US</v>
      </c>
      <c r="C3480" s="43" t="str">
        <f t="shared" si="273"/>
        <v>Natural Gas</v>
      </c>
      <c r="D3480" s="43" t="str">
        <f t="shared" si="274"/>
        <v>Physical</v>
      </c>
      <c r="E3480" s="43">
        <f>IF(VLOOKUP(S3480,'DD-Lookup'!$J$6:$L$50,3,FALSE)="Monthly",(YEAR(AC3480)-YEAR(AB3480))*12+MONTH(AC3480)-MONTH(AB3480)+1,(AC3480-AB3480+1))</f>
        <v>1</v>
      </c>
      <c r="F3480" s="210">
        <f t="shared" si="275"/>
        <v>25000</v>
      </c>
      <c r="G3480" s="199">
        <v>1355935</v>
      </c>
      <c r="H3480" s="195">
        <v>37049.395995370403</v>
      </c>
      <c r="I3480" t="s">
        <v>3529</v>
      </c>
      <c r="M3480" t="s">
        <v>3341</v>
      </c>
      <c r="N3480" t="s">
        <v>3747</v>
      </c>
      <c r="O3480" t="s">
        <v>2722</v>
      </c>
      <c r="Q3480" s="196">
        <v>25000</v>
      </c>
      <c r="S3480" t="s">
        <v>3342</v>
      </c>
      <c r="T3480" t="s">
        <v>3557</v>
      </c>
      <c r="U3480" s="198">
        <v>3.6850000000000001</v>
      </c>
      <c r="V3480" t="s">
        <v>3851</v>
      </c>
      <c r="W3480" t="s">
        <v>2175</v>
      </c>
      <c r="X3480" t="s">
        <v>2176</v>
      </c>
      <c r="Y3480" t="s">
        <v>2469</v>
      </c>
      <c r="Z3480" t="s">
        <v>2995</v>
      </c>
      <c r="AA3480">
        <v>837960</v>
      </c>
      <c r="AB3480" s="195">
        <v>37050.875011574099</v>
      </c>
      <c r="AC3480" s="195">
        <v>37050.875011574099</v>
      </c>
    </row>
    <row r="3481" spans="1:29" x14ac:dyDescent="0.25">
      <c r="A3481" s="43" t="str">
        <f t="shared" si="271"/>
        <v>US Natural Gas Physical</v>
      </c>
      <c r="B3481" s="43" t="str">
        <f t="shared" si="272"/>
        <v>US</v>
      </c>
      <c r="C3481" s="43" t="str">
        <f t="shared" si="273"/>
        <v>Natural Gas</v>
      </c>
      <c r="D3481" s="43" t="str">
        <f t="shared" si="274"/>
        <v>Physical</v>
      </c>
      <c r="E3481" s="43">
        <f>IF(VLOOKUP(S3481,'DD-Lookup'!$J$6:$L$50,3,FALSE)="Monthly",(YEAR(AC3481)-YEAR(AB3481))*12+MONTH(AC3481)-MONTH(AB3481)+1,(AC3481-AB3481+1))</f>
        <v>23</v>
      </c>
      <c r="F3481" s="210">
        <f t="shared" si="275"/>
        <v>115000</v>
      </c>
      <c r="G3481" s="199">
        <v>1355936</v>
      </c>
      <c r="H3481" s="195">
        <v>37049.3960069444</v>
      </c>
      <c r="I3481" t="s">
        <v>876</v>
      </c>
      <c r="M3481" t="s">
        <v>3341</v>
      </c>
      <c r="N3481" t="s">
        <v>3747</v>
      </c>
      <c r="O3481" t="s">
        <v>1626</v>
      </c>
      <c r="Q3481" s="196">
        <v>5000</v>
      </c>
      <c r="S3481" t="s">
        <v>3342</v>
      </c>
      <c r="T3481" t="s">
        <v>3557</v>
      </c>
      <c r="U3481" s="198">
        <v>3.5950000000000002</v>
      </c>
      <c r="V3481" t="s">
        <v>877</v>
      </c>
      <c r="W3481" t="s">
        <v>2366</v>
      </c>
      <c r="X3481" t="s">
        <v>3093</v>
      </c>
      <c r="Y3481" t="s">
        <v>2469</v>
      </c>
      <c r="Z3481" t="s">
        <v>2995</v>
      </c>
      <c r="AA3481">
        <v>837964</v>
      </c>
      <c r="AB3481" s="195">
        <v>37050.875011574099</v>
      </c>
      <c r="AC3481" s="195">
        <v>37072.875011574099</v>
      </c>
    </row>
    <row r="3482" spans="1:29" x14ac:dyDescent="0.25">
      <c r="A3482" s="43" t="str">
        <f t="shared" si="271"/>
        <v>US Natural Gas Physical</v>
      </c>
      <c r="B3482" s="43" t="str">
        <f t="shared" si="272"/>
        <v>US</v>
      </c>
      <c r="C3482" s="43" t="str">
        <f t="shared" si="273"/>
        <v>Natural Gas</v>
      </c>
      <c r="D3482" s="43" t="str">
        <f t="shared" si="274"/>
        <v>Physical</v>
      </c>
      <c r="E3482" s="43">
        <f>IF(VLOOKUP(S3482,'DD-Lookup'!$J$6:$L$50,3,FALSE)="Monthly",(YEAR(AC3482)-YEAR(AB3482))*12+MONTH(AC3482)-MONTH(AB3482)+1,(AC3482-AB3482+1))</f>
        <v>1</v>
      </c>
      <c r="F3482" s="210">
        <f t="shared" si="275"/>
        <v>10000</v>
      </c>
      <c r="G3482" s="199">
        <v>1355939</v>
      </c>
      <c r="H3482" s="195">
        <v>37049.396030092597</v>
      </c>
      <c r="I3482" t="s">
        <v>2172</v>
      </c>
      <c r="M3482" t="s">
        <v>3341</v>
      </c>
      <c r="N3482" t="s">
        <v>3747</v>
      </c>
      <c r="O3482" t="s">
        <v>476</v>
      </c>
      <c r="P3482" s="196">
        <v>10000</v>
      </c>
      <c r="S3482" t="s">
        <v>3342</v>
      </c>
      <c r="T3482" t="s">
        <v>3557</v>
      </c>
      <c r="U3482" s="198">
        <v>3.6</v>
      </c>
      <c r="V3482" t="s">
        <v>3923</v>
      </c>
      <c r="W3482" t="s">
        <v>3099</v>
      </c>
      <c r="X3482" t="s">
        <v>3092</v>
      </c>
      <c r="Y3482" t="s">
        <v>2469</v>
      </c>
      <c r="Z3482" t="s">
        <v>2995</v>
      </c>
      <c r="AA3482">
        <v>837961</v>
      </c>
      <c r="AB3482" s="195">
        <v>37050.875011574099</v>
      </c>
      <c r="AC3482" s="195">
        <v>37050.875011574099</v>
      </c>
    </row>
    <row r="3483" spans="1:29" x14ac:dyDescent="0.25">
      <c r="A3483" s="43" t="str">
        <f t="shared" si="271"/>
        <v>US Natural Gas Financial</v>
      </c>
      <c r="B3483" s="43" t="str">
        <f t="shared" si="272"/>
        <v>US</v>
      </c>
      <c r="C3483" s="43" t="str">
        <f t="shared" si="273"/>
        <v>Natural Gas</v>
      </c>
      <c r="D3483" s="43" t="str">
        <f t="shared" si="274"/>
        <v>Financial</v>
      </c>
      <c r="E3483" s="43">
        <f>IF(VLOOKUP(S3483,'DD-Lookup'!$J$6:$L$50,3,FALSE)="Monthly",(YEAR(AC3483)-YEAR(AB3483))*12+MONTH(AC3483)-MONTH(AB3483)+1,(AC3483-AB3483+1))</f>
        <v>123</v>
      </c>
      <c r="F3483" s="210">
        <f t="shared" si="275"/>
        <v>1230000</v>
      </c>
      <c r="G3483" s="199">
        <v>1355940</v>
      </c>
      <c r="H3483" s="195">
        <v>37049.396041666703</v>
      </c>
      <c r="I3483" t="s">
        <v>2269</v>
      </c>
      <c r="M3483" t="s">
        <v>3341</v>
      </c>
      <c r="N3483" t="s">
        <v>2476</v>
      </c>
      <c r="O3483" t="s">
        <v>2202</v>
      </c>
      <c r="Q3483" s="196">
        <v>10000</v>
      </c>
      <c r="S3483" t="s">
        <v>3342</v>
      </c>
      <c r="T3483" t="s">
        <v>3557</v>
      </c>
      <c r="U3483" s="198">
        <v>8.5000000000000006E-2</v>
      </c>
      <c r="V3483" t="s">
        <v>2138</v>
      </c>
      <c r="W3483" t="s">
        <v>3097</v>
      </c>
      <c r="X3483" t="s">
        <v>3098</v>
      </c>
      <c r="Y3483" t="s">
        <v>3575</v>
      </c>
      <c r="Z3483" t="s">
        <v>2995</v>
      </c>
      <c r="AA3483" t="s">
        <v>1040</v>
      </c>
      <c r="AB3483" s="195">
        <v>37073</v>
      </c>
      <c r="AC3483" s="195">
        <v>37195</v>
      </c>
    </row>
    <row r="3484" spans="1:29" x14ac:dyDescent="0.25">
      <c r="A3484" s="43" t="str">
        <f t="shared" si="271"/>
        <v>US Natural Gas Physical</v>
      </c>
      <c r="B3484" s="43" t="str">
        <f t="shared" si="272"/>
        <v>US</v>
      </c>
      <c r="C3484" s="43" t="str">
        <f t="shared" si="273"/>
        <v>Natural Gas</v>
      </c>
      <c r="D3484" s="43" t="str">
        <f t="shared" si="274"/>
        <v>Physical</v>
      </c>
      <c r="E3484" s="43">
        <f>IF(VLOOKUP(S3484,'DD-Lookup'!$J$6:$L$50,3,FALSE)="Monthly",(YEAR(AC3484)-YEAR(AB3484))*12+MONTH(AC3484)-MONTH(AB3484)+1,(AC3484-AB3484+1))</f>
        <v>1</v>
      </c>
      <c r="F3484" s="210">
        <f t="shared" si="275"/>
        <v>10000</v>
      </c>
      <c r="G3484" s="199">
        <v>1355942</v>
      </c>
      <c r="H3484" s="195">
        <v>37049.3960532407</v>
      </c>
      <c r="I3484" t="s">
        <v>3100</v>
      </c>
      <c r="M3484" t="s">
        <v>3341</v>
      </c>
      <c r="N3484" t="s">
        <v>3747</v>
      </c>
      <c r="O3484" t="s">
        <v>396</v>
      </c>
      <c r="Q3484" s="196">
        <v>10000</v>
      </c>
      <c r="S3484" t="s">
        <v>3342</v>
      </c>
      <c r="T3484" t="s">
        <v>3557</v>
      </c>
      <c r="U3484" s="198">
        <v>3.5550000000000002</v>
      </c>
      <c r="V3484" t="s">
        <v>2228</v>
      </c>
      <c r="W3484" t="s">
        <v>2347</v>
      </c>
      <c r="X3484" t="s">
        <v>2484</v>
      </c>
      <c r="Y3484" t="s">
        <v>2469</v>
      </c>
      <c r="Z3484" t="s">
        <v>2995</v>
      </c>
      <c r="AA3484">
        <v>837963</v>
      </c>
      <c r="AB3484" s="195">
        <v>37050.875011574099</v>
      </c>
      <c r="AC3484" s="195">
        <v>37050.875011574099</v>
      </c>
    </row>
    <row r="3485" spans="1:29" x14ac:dyDescent="0.25">
      <c r="A3485" s="43" t="str">
        <f t="shared" si="271"/>
        <v>US Crude Financial</v>
      </c>
      <c r="B3485" s="43" t="str">
        <f t="shared" si="272"/>
        <v>US</v>
      </c>
      <c r="C3485" s="43" t="str">
        <f t="shared" si="273"/>
        <v>Crude</v>
      </c>
      <c r="D3485" s="43" t="str">
        <f t="shared" si="274"/>
        <v>Financial</v>
      </c>
      <c r="E3485" s="43">
        <f>IF(VLOOKUP(S3485,'DD-Lookup'!$J$6:$L$50,3,FALSE)="Monthly",(YEAR(AC3485)-YEAR(AB3485))*12+MONTH(AC3485)-MONTH(AB3485)+1,(AC3485-AB3485+1))</f>
        <v>1</v>
      </c>
      <c r="F3485" s="210">
        <f t="shared" si="275"/>
        <v>50000</v>
      </c>
      <c r="G3485" s="199">
        <v>1355943</v>
      </c>
      <c r="H3485" s="195">
        <v>37049.396064814799</v>
      </c>
      <c r="I3485" t="s">
        <v>2652</v>
      </c>
      <c r="M3485" t="s">
        <v>3437</v>
      </c>
      <c r="N3485" t="s">
        <v>2653</v>
      </c>
      <c r="O3485" t="s">
        <v>3359</v>
      </c>
      <c r="Q3485" s="196">
        <v>50000</v>
      </c>
      <c r="S3485" t="s">
        <v>3347</v>
      </c>
      <c r="T3485" t="s">
        <v>3557</v>
      </c>
      <c r="U3485" s="198">
        <v>27.82</v>
      </c>
      <c r="V3485" t="s">
        <v>3090</v>
      </c>
      <c r="W3485" t="s">
        <v>2655</v>
      </c>
      <c r="X3485" t="s">
        <v>2656</v>
      </c>
      <c r="Y3485" t="s">
        <v>2778</v>
      </c>
      <c r="Z3485" t="s">
        <v>2995</v>
      </c>
      <c r="AA3485">
        <v>115521</v>
      </c>
      <c r="AB3485" s="195">
        <v>37073</v>
      </c>
      <c r="AC3485" s="195">
        <v>37103</v>
      </c>
    </row>
    <row r="3486" spans="1:29" x14ac:dyDescent="0.25">
      <c r="A3486" s="43" t="str">
        <f t="shared" si="271"/>
        <v>US Natural Gas Financial</v>
      </c>
      <c r="B3486" s="43" t="str">
        <f t="shared" si="272"/>
        <v>US</v>
      </c>
      <c r="C3486" s="43" t="str">
        <f t="shared" si="273"/>
        <v>Natural Gas</v>
      </c>
      <c r="D3486" s="43" t="str">
        <f t="shared" si="274"/>
        <v>Financial</v>
      </c>
      <c r="E3486" s="43">
        <f>IF(VLOOKUP(S3486,'DD-Lookup'!$J$6:$L$50,3,FALSE)="Monthly",(YEAR(AC3486)-YEAR(AB3486))*12+MONTH(AC3486)-MONTH(AB3486)+1,(AC3486-AB3486+1))</f>
        <v>30</v>
      </c>
      <c r="F3486" s="210">
        <f t="shared" si="275"/>
        <v>150000</v>
      </c>
      <c r="G3486" s="199">
        <v>1355946</v>
      </c>
      <c r="H3486" s="195">
        <v>37049.396087963003</v>
      </c>
      <c r="I3486" t="s">
        <v>3087</v>
      </c>
      <c r="M3486" t="s">
        <v>3341</v>
      </c>
      <c r="N3486" t="s">
        <v>2476</v>
      </c>
      <c r="O3486" t="s">
        <v>2385</v>
      </c>
      <c r="Q3486" s="196">
        <v>5000</v>
      </c>
      <c r="S3486" t="s">
        <v>3342</v>
      </c>
      <c r="T3486" t="s">
        <v>3557</v>
      </c>
      <c r="U3486" s="198">
        <v>2.0499999999999998</v>
      </c>
      <c r="V3486" t="s">
        <v>3767</v>
      </c>
      <c r="W3486" t="s">
        <v>2381</v>
      </c>
      <c r="X3486" t="s">
        <v>2382</v>
      </c>
      <c r="Y3486" t="s">
        <v>3575</v>
      </c>
      <c r="Z3486" t="s">
        <v>2995</v>
      </c>
      <c r="AA3486" t="s">
        <v>1041</v>
      </c>
      <c r="AB3486" s="195">
        <v>37135.875011574099</v>
      </c>
      <c r="AC3486" s="195">
        <v>37164.875011574099</v>
      </c>
    </row>
    <row r="3487" spans="1:29" x14ac:dyDescent="0.25">
      <c r="A3487" s="43" t="str">
        <f t="shared" si="271"/>
        <v>US Natural Gas Physical</v>
      </c>
      <c r="B3487" s="43" t="str">
        <f t="shared" si="272"/>
        <v>US</v>
      </c>
      <c r="C3487" s="43" t="str">
        <f t="shared" si="273"/>
        <v>Natural Gas</v>
      </c>
      <c r="D3487" s="43" t="str">
        <f t="shared" si="274"/>
        <v>Physical</v>
      </c>
      <c r="E3487" s="43">
        <f>IF(VLOOKUP(S3487,'DD-Lookup'!$J$6:$L$50,3,FALSE)="Monthly",(YEAR(AC3487)-YEAR(AB3487))*12+MONTH(AC3487)-MONTH(AB3487)+1,(AC3487-AB3487+1))</f>
        <v>1</v>
      </c>
      <c r="F3487" s="210">
        <f t="shared" si="275"/>
        <v>3000</v>
      </c>
      <c r="G3487" s="199">
        <v>1355947</v>
      </c>
      <c r="H3487" s="195">
        <v>37049.396099537</v>
      </c>
      <c r="I3487" t="s">
        <v>3302</v>
      </c>
      <c r="M3487" t="s">
        <v>3341</v>
      </c>
      <c r="N3487" t="s">
        <v>3747</v>
      </c>
      <c r="O3487" t="s">
        <v>1631</v>
      </c>
      <c r="P3487" s="196">
        <v>3000</v>
      </c>
      <c r="S3487" t="s">
        <v>3342</v>
      </c>
      <c r="T3487" t="s">
        <v>3557</v>
      </c>
      <c r="U3487" s="198">
        <v>3.6749999999999998</v>
      </c>
      <c r="V3487" t="s">
        <v>3303</v>
      </c>
      <c r="W3487" t="s">
        <v>2366</v>
      </c>
      <c r="X3487" t="s">
        <v>2420</v>
      </c>
      <c r="Y3487" t="s">
        <v>2469</v>
      </c>
      <c r="Z3487" t="s">
        <v>2995</v>
      </c>
      <c r="AA3487">
        <v>837965</v>
      </c>
      <c r="AB3487" s="195">
        <v>37050.875011574099</v>
      </c>
      <c r="AC3487" s="195">
        <v>37050.875011574099</v>
      </c>
    </row>
    <row r="3488" spans="1:29" x14ac:dyDescent="0.25">
      <c r="A3488" s="43" t="str">
        <f t="shared" si="271"/>
        <v>US Natural Gas Physical</v>
      </c>
      <c r="B3488" s="43" t="str">
        <f t="shared" si="272"/>
        <v>US</v>
      </c>
      <c r="C3488" s="43" t="str">
        <f t="shared" si="273"/>
        <v>Natural Gas</v>
      </c>
      <c r="D3488" s="43" t="str">
        <f t="shared" si="274"/>
        <v>Physical</v>
      </c>
      <c r="E3488" s="43">
        <f>IF(VLOOKUP(S3488,'DD-Lookup'!$J$6:$L$50,3,FALSE)="Monthly",(YEAR(AC3488)-YEAR(AB3488))*12+MONTH(AC3488)-MONTH(AB3488)+1,(AC3488-AB3488+1))</f>
        <v>1</v>
      </c>
      <c r="F3488" s="210">
        <f t="shared" si="275"/>
        <v>25000</v>
      </c>
      <c r="G3488" s="199">
        <v>1355948</v>
      </c>
      <c r="H3488" s="195">
        <v>37049.396284722199</v>
      </c>
      <c r="I3488" t="s">
        <v>3529</v>
      </c>
      <c r="M3488" t="s">
        <v>3341</v>
      </c>
      <c r="N3488" t="s">
        <v>3747</v>
      </c>
      <c r="O3488" t="s">
        <v>2722</v>
      </c>
      <c r="Q3488" s="196">
        <v>25000</v>
      </c>
      <c r="S3488" t="s">
        <v>3342</v>
      </c>
      <c r="T3488" t="s">
        <v>3557</v>
      </c>
      <c r="U3488" s="198">
        <v>3.6949999999999998</v>
      </c>
      <c r="V3488" t="s">
        <v>3851</v>
      </c>
      <c r="W3488" t="s">
        <v>2175</v>
      </c>
      <c r="X3488" t="s">
        <v>2176</v>
      </c>
      <c r="Y3488" t="s">
        <v>2469</v>
      </c>
      <c r="Z3488" t="s">
        <v>2995</v>
      </c>
      <c r="AA3488">
        <v>837967</v>
      </c>
      <c r="AB3488" s="195">
        <v>37050.875011574099</v>
      </c>
      <c r="AC3488" s="195">
        <v>37050.875011574099</v>
      </c>
    </row>
    <row r="3489" spans="1:29" x14ac:dyDescent="0.25">
      <c r="A3489" s="43" t="str">
        <f t="shared" si="271"/>
        <v>US Natural Gas Physical</v>
      </c>
      <c r="B3489" s="43" t="str">
        <f t="shared" si="272"/>
        <v>US</v>
      </c>
      <c r="C3489" s="43" t="str">
        <f t="shared" si="273"/>
        <v>Natural Gas</v>
      </c>
      <c r="D3489" s="43" t="str">
        <f t="shared" si="274"/>
        <v>Physical</v>
      </c>
      <c r="E3489" s="43">
        <f>IF(VLOOKUP(S3489,'DD-Lookup'!$J$6:$L$50,3,FALSE)="Monthly",(YEAR(AC3489)-YEAR(AB3489))*12+MONTH(AC3489)-MONTH(AB3489)+1,(AC3489-AB3489+1))</f>
        <v>1</v>
      </c>
      <c r="F3489" s="210">
        <f t="shared" si="275"/>
        <v>1155</v>
      </c>
      <c r="G3489" s="199">
        <v>1355949</v>
      </c>
      <c r="H3489" s="195">
        <v>37049.396296296298</v>
      </c>
      <c r="I3489" t="s">
        <v>2254</v>
      </c>
      <c r="M3489" t="s">
        <v>3341</v>
      </c>
      <c r="N3489" t="s">
        <v>3747</v>
      </c>
      <c r="O3489" t="s">
        <v>1629</v>
      </c>
      <c r="P3489" s="196">
        <v>1155</v>
      </c>
      <c r="S3489" t="s">
        <v>3342</v>
      </c>
      <c r="T3489" t="s">
        <v>3557</v>
      </c>
      <c r="U3489" s="198">
        <v>3.5775000000000001</v>
      </c>
      <c r="V3489" t="s">
        <v>2466</v>
      </c>
      <c r="W3489" t="s">
        <v>2366</v>
      </c>
      <c r="X3489" t="s">
        <v>3093</v>
      </c>
      <c r="Y3489" t="s">
        <v>2469</v>
      </c>
      <c r="Z3489" t="s">
        <v>2995</v>
      </c>
      <c r="AA3489">
        <v>837966</v>
      </c>
      <c r="AB3489" s="195">
        <v>37050.875011574099</v>
      </c>
      <c r="AC3489" s="195">
        <v>37050.875011574099</v>
      </c>
    </row>
    <row r="3490" spans="1:29" x14ac:dyDescent="0.25">
      <c r="A3490" s="43" t="str">
        <f t="shared" si="271"/>
        <v>US Natural Gas Financial</v>
      </c>
      <c r="B3490" s="43" t="str">
        <f t="shared" si="272"/>
        <v>US</v>
      </c>
      <c r="C3490" s="43" t="str">
        <f t="shared" si="273"/>
        <v>Natural Gas</v>
      </c>
      <c r="D3490" s="43" t="str">
        <f t="shared" si="274"/>
        <v>Financial</v>
      </c>
      <c r="E3490" s="43">
        <f>IF(VLOOKUP(S3490,'DD-Lookup'!$J$6:$L$50,3,FALSE)="Monthly",(YEAR(AC3490)-YEAR(AB3490))*12+MONTH(AC3490)-MONTH(AB3490)+1,(AC3490-AB3490+1))</f>
        <v>30</v>
      </c>
      <c r="F3490" s="210">
        <f t="shared" si="275"/>
        <v>150000</v>
      </c>
      <c r="G3490" s="199">
        <v>1355950</v>
      </c>
      <c r="H3490" s="195">
        <v>37049.3963194444</v>
      </c>
      <c r="I3490" t="s">
        <v>2472</v>
      </c>
      <c r="M3490" t="s">
        <v>3341</v>
      </c>
      <c r="N3490" t="s">
        <v>2476</v>
      </c>
      <c r="O3490" t="s">
        <v>2385</v>
      </c>
      <c r="P3490" s="196">
        <v>5000</v>
      </c>
      <c r="S3490" t="s">
        <v>3342</v>
      </c>
      <c r="T3490" t="s">
        <v>3557</v>
      </c>
      <c r="U3490" s="198">
        <v>1.95</v>
      </c>
      <c r="V3490" t="s">
        <v>2393</v>
      </c>
      <c r="W3490" t="s">
        <v>2381</v>
      </c>
      <c r="X3490" t="s">
        <v>2382</v>
      </c>
      <c r="Y3490" t="s">
        <v>3575</v>
      </c>
      <c r="Z3490" t="s">
        <v>2995</v>
      </c>
      <c r="AA3490" t="s">
        <v>1042</v>
      </c>
      <c r="AB3490" s="195">
        <v>37135.875011574099</v>
      </c>
      <c r="AC3490" s="195">
        <v>37164.875011574099</v>
      </c>
    </row>
    <row r="3491" spans="1:29" x14ac:dyDescent="0.25">
      <c r="A3491" s="43" t="str">
        <f t="shared" si="271"/>
        <v>US Natural Gas Physical</v>
      </c>
      <c r="B3491" s="43" t="str">
        <f t="shared" si="272"/>
        <v>US</v>
      </c>
      <c r="C3491" s="43" t="str">
        <f t="shared" si="273"/>
        <v>Natural Gas</v>
      </c>
      <c r="D3491" s="43" t="str">
        <f t="shared" si="274"/>
        <v>Physical</v>
      </c>
      <c r="E3491" s="43">
        <f>IF(VLOOKUP(S3491,'DD-Lookup'!$J$6:$L$50,3,FALSE)="Monthly",(YEAR(AC3491)-YEAR(AB3491))*12+MONTH(AC3491)-MONTH(AB3491)+1,(AC3491-AB3491+1))</f>
        <v>1</v>
      </c>
      <c r="F3491" s="210">
        <f t="shared" si="275"/>
        <v>10000</v>
      </c>
      <c r="G3491" s="199">
        <v>1355951</v>
      </c>
      <c r="H3491" s="195">
        <v>37049.396388888897</v>
      </c>
      <c r="I3491" t="s">
        <v>2470</v>
      </c>
      <c r="M3491" t="s">
        <v>3341</v>
      </c>
      <c r="N3491" t="s">
        <v>3747</v>
      </c>
      <c r="O3491" t="s">
        <v>379</v>
      </c>
      <c r="Q3491" s="196">
        <v>10000</v>
      </c>
      <c r="S3491" t="s">
        <v>3342</v>
      </c>
      <c r="T3491" t="s">
        <v>3557</v>
      </c>
      <c r="U3491" s="198">
        <v>3.7050000000000001</v>
      </c>
      <c r="V3491" t="s">
        <v>2497</v>
      </c>
      <c r="W3491" t="s">
        <v>2467</v>
      </c>
      <c r="X3491" t="s">
        <v>2468</v>
      </c>
      <c r="Y3491" t="s">
        <v>2469</v>
      </c>
      <c r="Z3491" t="s">
        <v>2995</v>
      </c>
      <c r="AA3491">
        <v>837968</v>
      </c>
      <c r="AB3491" s="195">
        <v>37050.875011574099</v>
      </c>
      <c r="AC3491" s="195">
        <v>37050.875011574099</v>
      </c>
    </row>
    <row r="3492" spans="1:29" x14ac:dyDescent="0.25">
      <c r="A3492" s="43" t="str">
        <f t="shared" si="271"/>
        <v xml:space="preserve"> Natural Gas Physical</v>
      </c>
      <c r="B3492" s="43" t="str">
        <f t="shared" si="272"/>
        <v/>
      </c>
      <c r="C3492" s="43" t="str">
        <f t="shared" si="273"/>
        <v>Natural Gas</v>
      </c>
      <c r="D3492" s="43" t="str">
        <f t="shared" si="274"/>
        <v>Physical</v>
      </c>
      <c r="E3492" s="43">
        <f>IF(VLOOKUP(S3492,'DD-Lookup'!$J$6:$L$50,3,FALSE)="Monthly",(YEAR(AC3492)-YEAR(AB3492))*12+MONTH(AC3492)-MONTH(AB3492)+1,(AC3492-AB3492+1))</f>
        <v>1</v>
      </c>
      <c r="F3492" s="210">
        <f t="shared" si="275"/>
        <v>5000</v>
      </c>
      <c r="G3492" s="199">
        <v>1355953</v>
      </c>
      <c r="H3492" s="195">
        <v>37049.396400463003</v>
      </c>
      <c r="I3492" t="s">
        <v>1043</v>
      </c>
      <c r="M3492" t="s">
        <v>3341</v>
      </c>
      <c r="N3492" t="s">
        <v>3104</v>
      </c>
      <c r="O3492" t="s">
        <v>3620</v>
      </c>
      <c r="P3492" s="196">
        <v>5000</v>
      </c>
      <c r="S3492" t="s">
        <v>3719</v>
      </c>
      <c r="T3492" t="s">
        <v>3105</v>
      </c>
      <c r="U3492" s="198">
        <v>4.3</v>
      </c>
      <c r="V3492" t="s">
        <v>1044</v>
      </c>
      <c r="W3492" t="s">
        <v>635</v>
      </c>
      <c r="X3492" t="s">
        <v>3106</v>
      </c>
      <c r="Y3492" t="s">
        <v>2469</v>
      </c>
      <c r="Z3492" t="s">
        <v>2996</v>
      </c>
      <c r="AA3492">
        <v>837970</v>
      </c>
      <c r="AB3492" s="195">
        <v>37049.875011574099</v>
      </c>
      <c r="AC3492" s="195">
        <v>37049.875011574099</v>
      </c>
    </row>
    <row r="3493" spans="1:29" x14ac:dyDescent="0.25">
      <c r="A3493" s="43" t="str">
        <f t="shared" si="271"/>
        <v>US Natural Gas Physical</v>
      </c>
      <c r="B3493" s="43" t="str">
        <f t="shared" si="272"/>
        <v>US</v>
      </c>
      <c r="C3493" s="43" t="str">
        <f t="shared" si="273"/>
        <v>Natural Gas</v>
      </c>
      <c r="D3493" s="43" t="str">
        <f t="shared" si="274"/>
        <v>Physical</v>
      </c>
      <c r="E3493" s="43">
        <f>IF(VLOOKUP(S3493,'DD-Lookup'!$J$6:$L$50,3,FALSE)="Monthly",(YEAR(AC3493)-YEAR(AB3493))*12+MONTH(AC3493)-MONTH(AB3493)+1,(AC3493-AB3493+1))</f>
        <v>1</v>
      </c>
      <c r="F3493" s="210">
        <f t="shared" si="275"/>
        <v>89000</v>
      </c>
      <c r="G3493" s="199">
        <v>1355952</v>
      </c>
      <c r="H3493" s="195">
        <v>37049.396400463003</v>
      </c>
      <c r="I3493" t="s">
        <v>3443</v>
      </c>
      <c r="M3493" t="s">
        <v>3341</v>
      </c>
      <c r="N3493" t="s">
        <v>3747</v>
      </c>
      <c r="O3493" t="s">
        <v>379</v>
      </c>
      <c r="Q3493" s="196">
        <v>89000</v>
      </c>
      <c r="S3493" t="s">
        <v>3342</v>
      </c>
      <c r="T3493" t="s">
        <v>3557</v>
      </c>
      <c r="U3493" s="198">
        <v>3.7050000000000001</v>
      </c>
      <c r="V3493" t="s">
        <v>2346</v>
      </c>
      <c r="W3493" t="s">
        <v>2467</v>
      </c>
      <c r="X3493" t="s">
        <v>2468</v>
      </c>
      <c r="Y3493" t="s">
        <v>2469</v>
      </c>
      <c r="Z3493" t="s">
        <v>2995</v>
      </c>
      <c r="AA3493">
        <v>837969</v>
      </c>
      <c r="AB3493" s="195">
        <v>37050.875011574099</v>
      </c>
      <c r="AC3493" s="195">
        <v>37050.875011574099</v>
      </c>
    </row>
    <row r="3494" spans="1:29" x14ac:dyDescent="0.25">
      <c r="A3494" s="43" t="str">
        <f t="shared" si="271"/>
        <v>US Natural Gas Physical</v>
      </c>
      <c r="B3494" s="43" t="str">
        <f t="shared" si="272"/>
        <v>US</v>
      </c>
      <c r="C3494" s="43" t="str">
        <f t="shared" si="273"/>
        <v>Natural Gas</v>
      </c>
      <c r="D3494" s="43" t="str">
        <f t="shared" si="274"/>
        <v>Physical</v>
      </c>
      <c r="E3494" s="43">
        <f>IF(VLOOKUP(S3494,'DD-Lookup'!$J$6:$L$50,3,FALSE)="Monthly",(YEAR(AC3494)-YEAR(AB3494))*12+MONTH(AC3494)-MONTH(AB3494)+1,(AC3494-AB3494+1))</f>
        <v>1</v>
      </c>
      <c r="F3494" s="210">
        <f t="shared" si="275"/>
        <v>5000</v>
      </c>
      <c r="G3494" s="199">
        <v>1355954</v>
      </c>
      <c r="H3494" s="195">
        <v>37049.396435185197</v>
      </c>
      <c r="I3494" t="s">
        <v>2254</v>
      </c>
      <c r="M3494" t="s">
        <v>3341</v>
      </c>
      <c r="N3494" t="s">
        <v>3747</v>
      </c>
      <c r="O3494" t="s">
        <v>2706</v>
      </c>
      <c r="P3494" s="196">
        <v>5000</v>
      </c>
      <c r="S3494" t="s">
        <v>3342</v>
      </c>
      <c r="T3494" t="s">
        <v>3557</v>
      </c>
      <c r="U3494" s="198">
        <v>3.89</v>
      </c>
      <c r="V3494" t="s">
        <v>3073</v>
      </c>
      <c r="W3494" t="s">
        <v>431</v>
      </c>
      <c r="X3494" t="s">
        <v>3077</v>
      </c>
      <c r="Y3494" t="s">
        <v>2469</v>
      </c>
      <c r="Z3494" t="s">
        <v>2995</v>
      </c>
      <c r="AA3494">
        <v>837971</v>
      </c>
      <c r="AB3494" s="195">
        <v>37050.875011574099</v>
      </c>
      <c r="AC3494" s="195">
        <v>37050.875011574099</v>
      </c>
    </row>
    <row r="3495" spans="1:29" x14ac:dyDescent="0.25">
      <c r="A3495" s="43" t="str">
        <f t="shared" si="271"/>
        <v>US Natural Gas Financial</v>
      </c>
      <c r="B3495" s="43" t="str">
        <f t="shared" si="272"/>
        <v>US</v>
      </c>
      <c r="C3495" s="43" t="str">
        <f t="shared" si="273"/>
        <v>Natural Gas</v>
      </c>
      <c r="D3495" s="43" t="str">
        <f t="shared" si="274"/>
        <v>Financial</v>
      </c>
      <c r="E3495" s="43">
        <f>IF(VLOOKUP(S3495,'DD-Lookup'!$J$6:$L$50,3,FALSE)="Monthly",(YEAR(AC3495)-YEAR(AB3495))*12+MONTH(AC3495)-MONTH(AB3495)+1,(AC3495-AB3495+1))</f>
        <v>23</v>
      </c>
      <c r="F3495" s="210">
        <f t="shared" si="275"/>
        <v>345000</v>
      </c>
      <c r="G3495" s="199">
        <v>1355956</v>
      </c>
      <c r="H3495" s="195">
        <v>37049.3964583333</v>
      </c>
      <c r="I3495" t="s">
        <v>2472</v>
      </c>
      <c r="M3495" t="s">
        <v>3341</v>
      </c>
      <c r="N3495" t="s">
        <v>2281</v>
      </c>
      <c r="O3495" t="s">
        <v>2707</v>
      </c>
      <c r="Q3495" s="196">
        <v>15000</v>
      </c>
      <c r="S3495" t="s">
        <v>3342</v>
      </c>
      <c r="T3495" t="s">
        <v>3557</v>
      </c>
      <c r="U3495" s="198">
        <v>3.71</v>
      </c>
      <c r="V3495" t="s">
        <v>3879</v>
      </c>
      <c r="W3495" t="s">
        <v>2376</v>
      </c>
      <c r="X3495" t="s">
        <v>435</v>
      </c>
      <c r="Y3495" t="s">
        <v>3575</v>
      </c>
      <c r="Z3495" t="s">
        <v>2995</v>
      </c>
      <c r="AA3495" t="s">
        <v>1045</v>
      </c>
      <c r="AB3495" s="195">
        <v>37050.875011574099</v>
      </c>
      <c r="AC3495" s="195">
        <v>37072.875011574099</v>
      </c>
    </row>
    <row r="3496" spans="1:29" x14ac:dyDescent="0.25">
      <c r="A3496" s="43" t="str">
        <f t="shared" si="271"/>
        <v>US Natural Gas Physical</v>
      </c>
      <c r="B3496" s="43" t="str">
        <f t="shared" si="272"/>
        <v>US</v>
      </c>
      <c r="C3496" s="43" t="str">
        <f t="shared" si="273"/>
        <v>Natural Gas</v>
      </c>
      <c r="D3496" s="43" t="str">
        <f t="shared" si="274"/>
        <v>Physical</v>
      </c>
      <c r="E3496" s="43">
        <f>IF(VLOOKUP(S3496,'DD-Lookup'!$J$6:$L$50,3,FALSE)="Monthly",(YEAR(AC3496)-YEAR(AB3496))*12+MONTH(AC3496)-MONTH(AB3496)+1,(AC3496-AB3496+1))</f>
        <v>1</v>
      </c>
      <c r="F3496" s="210">
        <f t="shared" si="275"/>
        <v>25000</v>
      </c>
      <c r="G3496" s="199">
        <v>1355957</v>
      </c>
      <c r="H3496" s="195">
        <v>37049.396481481497</v>
      </c>
      <c r="I3496" t="s">
        <v>3443</v>
      </c>
      <c r="M3496" t="s">
        <v>3341</v>
      </c>
      <c r="N3496" t="s">
        <v>3747</v>
      </c>
      <c r="O3496" t="s">
        <v>2722</v>
      </c>
      <c r="P3496" s="196">
        <v>25000</v>
      </c>
      <c r="S3496" t="s">
        <v>3342</v>
      </c>
      <c r="T3496" t="s">
        <v>3557</v>
      </c>
      <c r="U3496" s="198">
        <v>3.69</v>
      </c>
      <c r="V3496" t="s">
        <v>3338</v>
      </c>
      <c r="W3496" t="s">
        <v>2175</v>
      </c>
      <c r="X3496" t="s">
        <v>2176</v>
      </c>
      <c r="Y3496" t="s">
        <v>2469</v>
      </c>
      <c r="Z3496" t="s">
        <v>2995</v>
      </c>
      <c r="AA3496">
        <v>837973</v>
      </c>
      <c r="AB3496" s="195">
        <v>37050.875011574099</v>
      </c>
      <c r="AC3496" s="195">
        <v>37050.875011574099</v>
      </c>
    </row>
    <row r="3497" spans="1:29" x14ac:dyDescent="0.25">
      <c r="A3497" s="43" t="str">
        <f t="shared" si="271"/>
        <v>US Natural Gas Physical</v>
      </c>
      <c r="B3497" s="43" t="str">
        <f t="shared" si="272"/>
        <v>US</v>
      </c>
      <c r="C3497" s="43" t="str">
        <f t="shared" si="273"/>
        <v>Natural Gas</v>
      </c>
      <c r="D3497" s="43" t="str">
        <f t="shared" si="274"/>
        <v>Physical</v>
      </c>
      <c r="E3497" s="43">
        <f>IF(VLOOKUP(S3497,'DD-Lookup'!$J$6:$L$50,3,FALSE)="Monthly",(YEAR(AC3497)-YEAR(AB3497))*12+MONTH(AC3497)-MONTH(AB3497)+1,(AC3497-AB3497+1))</f>
        <v>1</v>
      </c>
      <c r="F3497" s="210">
        <f t="shared" si="275"/>
        <v>50000</v>
      </c>
      <c r="G3497" s="199">
        <v>1355958</v>
      </c>
      <c r="H3497" s="195">
        <v>37049.396493055603</v>
      </c>
      <c r="I3497" t="s">
        <v>2487</v>
      </c>
      <c r="M3497" t="s">
        <v>3341</v>
      </c>
      <c r="N3497" t="s">
        <v>3747</v>
      </c>
      <c r="O3497" t="s">
        <v>379</v>
      </c>
      <c r="Q3497" s="196">
        <v>50000</v>
      </c>
      <c r="S3497" t="s">
        <v>3342</v>
      </c>
      <c r="T3497" t="s">
        <v>3557</v>
      </c>
      <c r="U3497" s="198">
        <v>3.71</v>
      </c>
      <c r="V3497" t="s">
        <v>2348</v>
      </c>
      <c r="W3497" t="s">
        <v>2467</v>
      </c>
      <c r="X3497" t="s">
        <v>2468</v>
      </c>
      <c r="Y3497" t="s">
        <v>2469</v>
      </c>
      <c r="Z3497" t="s">
        <v>2995</v>
      </c>
      <c r="AA3497">
        <v>837974</v>
      </c>
      <c r="AB3497" s="195">
        <v>37050.875011574099</v>
      </c>
      <c r="AC3497" s="195">
        <v>37050.875011574099</v>
      </c>
    </row>
    <row r="3498" spans="1:29" x14ac:dyDescent="0.25">
      <c r="A3498" s="43" t="str">
        <f t="shared" si="271"/>
        <v>US Power Physical</v>
      </c>
      <c r="B3498" s="43" t="str">
        <f t="shared" si="272"/>
        <v>US</v>
      </c>
      <c r="C3498" s="43" t="str">
        <f t="shared" si="273"/>
        <v>Power</v>
      </c>
      <c r="D3498" s="43" t="str">
        <f t="shared" si="274"/>
        <v>Physical</v>
      </c>
      <c r="E3498" s="43">
        <f>IF(VLOOKUP(S3498,'DD-Lookup'!$J$6:$L$50,3,FALSE)="Monthly",(YEAR(AC3498)-YEAR(AB3498))*12+MONTH(AC3498)-MONTH(AB3498)+1,(AC3498-AB3498+1))</f>
        <v>5</v>
      </c>
      <c r="F3498" s="210">
        <f t="shared" si="275"/>
        <v>250</v>
      </c>
      <c r="G3498" s="199">
        <v>1355960</v>
      </c>
      <c r="H3498" s="195">
        <v>37049.396585648101</v>
      </c>
      <c r="I3498" t="s">
        <v>2527</v>
      </c>
      <c r="M3498" t="s">
        <v>2766</v>
      </c>
      <c r="N3498" t="s">
        <v>3361</v>
      </c>
      <c r="O3498" t="s">
        <v>3307</v>
      </c>
      <c r="P3498" s="196">
        <v>50</v>
      </c>
      <c r="S3498" t="s">
        <v>3340</v>
      </c>
      <c r="T3498" t="s">
        <v>3557</v>
      </c>
      <c r="U3498" s="198">
        <v>44.5</v>
      </c>
      <c r="V3498" t="s">
        <v>2252</v>
      </c>
      <c r="W3498" t="s">
        <v>3376</v>
      </c>
      <c r="X3498" t="s">
        <v>3377</v>
      </c>
      <c r="Y3498" t="s">
        <v>2662</v>
      </c>
      <c r="Z3498" t="s">
        <v>2990</v>
      </c>
      <c r="AA3498">
        <v>637004.1</v>
      </c>
      <c r="AB3498" s="195">
        <v>37053.875011574099</v>
      </c>
      <c r="AC3498" s="195">
        <v>37057.875011574099</v>
      </c>
    </row>
    <row r="3499" spans="1:29" x14ac:dyDescent="0.25">
      <c r="A3499" s="43" t="str">
        <f t="shared" si="271"/>
        <v>US Natural Gas Physical</v>
      </c>
      <c r="B3499" s="43" t="str">
        <f t="shared" si="272"/>
        <v>US</v>
      </c>
      <c r="C3499" s="43" t="str">
        <f t="shared" si="273"/>
        <v>Natural Gas</v>
      </c>
      <c r="D3499" s="43" t="str">
        <f t="shared" si="274"/>
        <v>Physical</v>
      </c>
      <c r="E3499" s="43">
        <f>IF(VLOOKUP(S3499,'DD-Lookup'!$J$6:$L$50,3,FALSE)="Monthly",(YEAR(AC3499)-YEAR(AB3499))*12+MONTH(AC3499)-MONTH(AB3499)+1,(AC3499-AB3499+1))</f>
        <v>1</v>
      </c>
      <c r="F3499" s="210">
        <f t="shared" si="275"/>
        <v>5000</v>
      </c>
      <c r="G3499" s="199">
        <v>1355962</v>
      </c>
      <c r="H3499" s="195">
        <v>37049.396643518499</v>
      </c>
      <c r="I3499" t="s">
        <v>2470</v>
      </c>
      <c r="M3499" t="s">
        <v>3341</v>
      </c>
      <c r="N3499" t="s">
        <v>3747</v>
      </c>
      <c r="O3499" t="s">
        <v>399</v>
      </c>
      <c r="Q3499" s="196">
        <v>5000</v>
      </c>
      <c r="S3499" t="s">
        <v>3342</v>
      </c>
      <c r="T3499" t="s">
        <v>3557</v>
      </c>
      <c r="U3499" s="198">
        <v>3.5225</v>
      </c>
      <c r="V3499" t="s">
        <v>1721</v>
      </c>
      <c r="W3499" t="s">
        <v>2347</v>
      </c>
      <c r="X3499" t="s">
        <v>2484</v>
      </c>
      <c r="Y3499" t="s">
        <v>2469</v>
      </c>
      <c r="Z3499" t="s">
        <v>2995</v>
      </c>
      <c r="AA3499">
        <v>837977</v>
      </c>
      <c r="AB3499" s="195">
        <v>37050.875011574099</v>
      </c>
      <c r="AC3499" s="195">
        <v>37050.875011574099</v>
      </c>
    </row>
    <row r="3500" spans="1:29" x14ac:dyDescent="0.25">
      <c r="A3500" s="43" t="str">
        <f t="shared" si="271"/>
        <v>US Natural Gas Physical</v>
      </c>
      <c r="B3500" s="43" t="str">
        <f t="shared" si="272"/>
        <v>US</v>
      </c>
      <c r="C3500" s="43" t="str">
        <f t="shared" si="273"/>
        <v>Natural Gas</v>
      </c>
      <c r="D3500" s="43" t="str">
        <f t="shared" si="274"/>
        <v>Physical</v>
      </c>
      <c r="E3500" s="43">
        <f>IF(VLOOKUP(S3500,'DD-Lookup'!$J$6:$L$50,3,FALSE)="Monthly",(YEAR(AC3500)-YEAR(AB3500))*12+MONTH(AC3500)-MONTH(AB3500)+1,(AC3500-AB3500+1))</f>
        <v>1</v>
      </c>
      <c r="F3500" s="210">
        <f t="shared" si="275"/>
        <v>5000</v>
      </c>
      <c r="G3500" s="199">
        <v>1355961</v>
      </c>
      <c r="H3500" s="195">
        <v>37049.396643518499</v>
      </c>
      <c r="I3500" t="s">
        <v>2483</v>
      </c>
      <c r="M3500" t="s">
        <v>3341</v>
      </c>
      <c r="N3500" t="s">
        <v>3747</v>
      </c>
      <c r="O3500" t="s">
        <v>1635</v>
      </c>
      <c r="P3500" s="196">
        <v>5000</v>
      </c>
      <c r="S3500" t="s">
        <v>3342</v>
      </c>
      <c r="T3500" t="s">
        <v>3557</v>
      </c>
      <c r="U3500" s="198">
        <v>3.96</v>
      </c>
      <c r="V3500" t="s">
        <v>3665</v>
      </c>
      <c r="W3500" t="s">
        <v>3138</v>
      </c>
      <c r="X3500" t="s">
        <v>3081</v>
      </c>
      <c r="Y3500" t="s">
        <v>2469</v>
      </c>
      <c r="Z3500" t="s">
        <v>2995</v>
      </c>
      <c r="AA3500">
        <v>837976</v>
      </c>
      <c r="AB3500" s="195">
        <v>37050.875011574099</v>
      </c>
      <c r="AC3500" s="195">
        <v>37050.875011574099</v>
      </c>
    </row>
    <row r="3501" spans="1:29" x14ac:dyDescent="0.25">
      <c r="A3501" s="43" t="str">
        <f t="shared" si="271"/>
        <v>US Natural Gas Physical</v>
      </c>
      <c r="B3501" s="43" t="str">
        <f t="shared" si="272"/>
        <v>US</v>
      </c>
      <c r="C3501" s="43" t="str">
        <f t="shared" si="273"/>
        <v>Natural Gas</v>
      </c>
      <c r="D3501" s="43" t="str">
        <f t="shared" si="274"/>
        <v>Physical</v>
      </c>
      <c r="E3501" s="43">
        <f>IF(VLOOKUP(S3501,'DD-Lookup'!$J$6:$L$50,3,FALSE)="Monthly",(YEAR(AC3501)-YEAR(AB3501))*12+MONTH(AC3501)-MONTH(AB3501)+1,(AC3501-AB3501+1))</f>
        <v>1</v>
      </c>
      <c r="F3501" s="210">
        <f t="shared" si="275"/>
        <v>5000</v>
      </c>
      <c r="G3501" s="199">
        <v>1355965</v>
      </c>
      <c r="H3501" s="195">
        <v>37049.396678240701</v>
      </c>
      <c r="I3501" t="s">
        <v>960</v>
      </c>
      <c r="M3501" t="s">
        <v>3341</v>
      </c>
      <c r="N3501" t="s">
        <v>3747</v>
      </c>
      <c r="O3501" t="s">
        <v>1632</v>
      </c>
      <c r="P3501" s="196">
        <v>5000</v>
      </c>
      <c r="S3501" t="s">
        <v>3342</v>
      </c>
      <c r="T3501" t="s">
        <v>3557</v>
      </c>
      <c r="U3501" s="198">
        <v>3.57</v>
      </c>
      <c r="V3501" t="s">
        <v>961</v>
      </c>
      <c r="W3501" t="s">
        <v>2181</v>
      </c>
      <c r="X3501" t="s">
        <v>3093</v>
      </c>
      <c r="Y3501" t="s">
        <v>2469</v>
      </c>
      <c r="Z3501" t="s">
        <v>2995</v>
      </c>
      <c r="AA3501">
        <v>837978</v>
      </c>
      <c r="AB3501" s="195">
        <v>37050.875011574099</v>
      </c>
      <c r="AC3501" s="195">
        <v>37050.875011574099</v>
      </c>
    </row>
    <row r="3502" spans="1:29" x14ac:dyDescent="0.25">
      <c r="A3502" s="43" t="str">
        <f t="shared" si="271"/>
        <v>US Natural Gas Physical</v>
      </c>
      <c r="B3502" s="43" t="str">
        <f t="shared" si="272"/>
        <v>US</v>
      </c>
      <c r="C3502" s="43" t="str">
        <f t="shared" si="273"/>
        <v>Natural Gas</v>
      </c>
      <c r="D3502" s="43" t="str">
        <f t="shared" si="274"/>
        <v>Physical</v>
      </c>
      <c r="E3502" s="43">
        <f>IF(VLOOKUP(S3502,'DD-Lookup'!$J$6:$L$50,3,FALSE)="Monthly",(YEAR(AC3502)-YEAR(AB3502))*12+MONTH(AC3502)-MONTH(AB3502)+1,(AC3502-AB3502+1))</f>
        <v>1</v>
      </c>
      <c r="F3502" s="210">
        <f t="shared" si="275"/>
        <v>4600</v>
      </c>
      <c r="G3502" s="199">
        <v>1355966</v>
      </c>
      <c r="H3502" s="195">
        <v>37049.396736111099</v>
      </c>
      <c r="I3502" t="s">
        <v>2185</v>
      </c>
      <c r="M3502" t="s">
        <v>3341</v>
      </c>
      <c r="N3502" t="s">
        <v>3747</v>
      </c>
      <c r="O3502" t="s">
        <v>392</v>
      </c>
      <c r="P3502" s="196">
        <v>4600</v>
      </c>
      <c r="S3502" t="s">
        <v>3342</v>
      </c>
      <c r="T3502" t="s">
        <v>3557</v>
      </c>
      <c r="U3502" s="198">
        <v>3.5674999999999999</v>
      </c>
      <c r="V3502" t="s">
        <v>2186</v>
      </c>
      <c r="W3502" t="s">
        <v>2498</v>
      </c>
      <c r="X3502" t="s">
        <v>2499</v>
      </c>
      <c r="Y3502" t="s">
        <v>2469</v>
      </c>
      <c r="Z3502" t="s">
        <v>2995</v>
      </c>
      <c r="AA3502">
        <v>837979</v>
      </c>
      <c r="AB3502" s="195">
        <v>37050.875011574099</v>
      </c>
      <c r="AC3502" s="195">
        <v>37050.875011574099</v>
      </c>
    </row>
    <row r="3503" spans="1:29" x14ac:dyDescent="0.25">
      <c r="A3503" s="43" t="str">
        <f t="shared" si="271"/>
        <v>US Natural Gas Physical</v>
      </c>
      <c r="B3503" s="43" t="str">
        <f t="shared" si="272"/>
        <v>US</v>
      </c>
      <c r="C3503" s="43" t="str">
        <f t="shared" si="273"/>
        <v>Natural Gas</v>
      </c>
      <c r="D3503" s="43" t="str">
        <f t="shared" si="274"/>
        <v>Physical</v>
      </c>
      <c r="E3503" s="43">
        <f>IF(VLOOKUP(S3503,'DD-Lookup'!$J$6:$L$50,3,FALSE)="Monthly",(YEAR(AC3503)-YEAR(AB3503))*12+MONTH(AC3503)-MONTH(AB3503)+1,(AC3503-AB3503+1))</f>
        <v>1</v>
      </c>
      <c r="F3503" s="210">
        <f t="shared" si="275"/>
        <v>2791</v>
      </c>
      <c r="G3503" s="199">
        <v>1355967</v>
      </c>
      <c r="H3503" s="195">
        <v>37049.3967708333</v>
      </c>
      <c r="I3503" t="s">
        <v>2456</v>
      </c>
      <c r="M3503" t="s">
        <v>3341</v>
      </c>
      <c r="N3503" t="s">
        <v>3747</v>
      </c>
      <c r="O3503" t="s">
        <v>2158</v>
      </c>
      <c r="Q3503" s="196">
        <v>2791</v>
      </c>
      <c r="S3503" t="s">
        <v>3342</v>
      </c>
      <c r="T3503" t="s">
        <v>3557</v>
      </c>
      <c r="U3503" s="198">
        <v>3.98</v>
      </c>
      <c r="V3503" t="s">
        <v>3355</v>
      </c>
      <c r="W3503" t="s">
        <v>3138</v>
      </c>
      <c r="X3503" t="s">
        <v>3081</v>
      </c>
      <c r="Y3503" t="s">
        <v>2469</v>
      </c>
      <c r="Z3503" t="s">
        <v>2995</v>
      </c>
      <c r="AA3503">
        <v>837980</v>
      </c>
      <c r="AB3503" s="195">
        <v>37050.875011574099</v>
      </c>
      <c r="AC3503" s="195">
        <v>37050.875011574099</v>
      </c>
    </row>
    <row r="3504" spans="1:29" x14ac:dyDescent="0.25">
      <c r="A3504" s="43" t="str">
        <f t="shared" si="271"/>
        <v>US Oil Products Financial</v>
      </c>
      <c r="B3504" s="43" t="str">
        <f t="shared" si="272"/>
        <v>US</v>
      </c>
      <c r="C3504" s="43" t="str">
        <f t="shared" si="273"/>
        <v>Oil Products</v>
      </c>
      <c r="D3504" s="43" t="str">
        <f t="shared" si="274"/>
        <v>Financial</v>
      </c>
      <c r="E3504" s="43">
        <f>IF(VLOOKUP(S3504,'DD-Lookup'!$J$6:$L$50,3,FALSE)="Monthly",(YEAR(AC3504)-YEAR(AB3504))*12+MONTH(AC3504)-MONTH(AB3504)+1,(AC3504-AB3504+1))</f>
        <v>1</v>
      </c>
      <c r="F3504" s="210">
        <f t="shared" si="275"/>
        <v>10000</v>
      </c>
      <c r="G3504" s="199">
        <v>1355968</v>
      </c>
      <c r="H3504" s="195">
        <v>37049.396782407399</v>
      </c>
      <c r="I3504" t="s">
        <v>2652</v>
      </c>
      <c r="M3504" t="s">
        <v>3344</v>
      </c>
      <c r="N3504" t="s">
        <v>3503</v>
      </c>
      <c r="O3504" t="s">
        <v>1024</v>
      </c>
      <c r="Q3504" s="196">
        <v>10000</v>
      </c>
      <c r="S3504" t="s">
        <v>2523</v>
      </c>
      <c r="T3504" t="s">
        <v>3557</v>
      </c>
      <c r="U3504" s="198">
        <v>76.150000000000006</v>
      </c>
      <c r="V3504" t="s">
        <v>1025</v>
      </c>
      <c r="W3504" t="s">
        <v>3504</v>
      </c>
      <c r="X3504" t="s">
        <v>3646</v>
      </c>
      <c r="Y3504" t="s">
        <v>2778</v>
      </c>
      <c r="Z3504" t="s">
        <v>2995</v>
      </c>
      <c r="AA3504">
        <v>115522</v>
      </c>
      <c r="AB3504" s="195">
        <v>37073.875011574099</v>
      </c>
      <c r="AC3504" s="195">
        <v>37103.875011574099</v>
      </c>
    </row>
    <row r="3505" spans="1:29" x14ac:dyDescent="0.25">
      <c r="A3505" s="43" t="str">
        <f t="shared" si="271"/>
        <v>US Natural Gas Physical</v>
      </c>
      <c r="B3505" s="43" t="str">
        <f t="shared" si="272"/>
        <v>US</v>
      </c>
      <c r="C3505" s="43" t="str">
        <f t="shared" si="273"/>
        <v>Natural Gas</v>
      </c>
      <c r="D3505" s="43" t="str">
        <f t="shared" si="274"/>
        <v>Physical</v>
      </c>
      <c r="E3505" s="43">
        <f>IF(VLOOKUP(S3505,'DD-Lookup'!$J$6:$L$50,3,FALSE)="Monthly",(YEAR(AC3505)-YEAR(AB3505))*12+MONTH(AC3505)-MONTH(AB3505)+1,(AC3505-AB3505+1))</f>
        <v>1</v>
      </c>
      <c r="F3505" s="210">
        <f t="shared" si="275"/>
        <v>15000</v>
      </c>
      <c r="G3505" s="199">
        <v>1355969</v>
      </c>
      <c r="H3505" s="195">
        <v>37049.396840277797</v>
      </c>
      <c r="I3505" t="s">
        <v>3321</v>
      </c>
      <c r="M3505" t="s">
        <v>3341</v>
      </c>
      <c r="N3505" t="s">
        <v>3747</v>
      </c>
      <c r="O3505" t="s">
        <v>1624</v>
      </c>
      <c r="Q3505" s="196">
        <v>15000</v>
      </c>
      <c r="S3505" t="s">
        <v>3342</v>
      </c>
      <c r="T3505" t="s">
        <v>3557</v>
      </c>
      <c r="U3505" s="198">
        <v>3.57</v>
      </c>
      <c r="V3505" t="s">
        <v>3502</v>
      </c>
      <c r="W3505" t="s">
        <v>2366</v>
      </c>
      <c r="X3505" t="s">
        <v>3093</v>
      </c>
      <c r="Y3505" t="s">
        <v>2469</v>
      </c>
      <c r="Z3505" t="s">
        <v>2995</v>
      </c>
      <c r="AA3505">
        <v>837981</v>
      </c>
      <c r="AB3505" s="195">
        <v>37050.875011574099</v>
      </c>
      <c r="AC3505" s="195">
        <v>37050.875011574099</v>
      </c>
    </row>
    <row r="3506" spans="1:29" x14ac:dyDescent="0.25">
      <c r="A3506" s="43" t="str">
        <f t="shared" si="271"/>
        <v>US Natural Gas Physical</v>
      </c>
      <c r="B3506" s="43" t="str">
        <f t="shared" si="272"/>
        <v>US</v>
      </c>
      <c r="C3506" s="43" t="str">
        <f t="shared" si="273"/>
        <v>Natural Gas</v>
      </c>
      <c r="D3506" s="43" t="str">
        <f t="shared" si="274"/>
        <v>Physical</v>
      </c>
      <c r="E3506" s="43">
        <f>IF(VLOOKUP(S3506,'DD-Lookup'!$J$6:$L$50,3,FALSE)="Monthly",(YEAR(AC3506)-YEAR(AB3506))*12+MONTH(AC3506)-MONTH(AB3506)+1,(AC3506-AB3506+1))</f>
        <v>1</v>
      </c>
      <c r="F3506" s="210">
        <f t="shared" si="275"/>
        <v>9923</v>
      </c>
      <c r="G3506" s="199">
        <v>1355970</v>
      </c>
      <c r="H3506" s="195">
        <v>37049.396921296298</v>
      </c>
      <c r="I3506" t="s">
        <v>2483</v>
      </c>
      <c r="M3506" t="s">
        <v>3341</v>
      </c>
      <c r="N3506" t="s">
        <v>3747</v>
      </c>
      <c r="O3506" t="s">
        <v>2722</v>
      </c>
      <c r="Q3506" s="196">
        <v>9923</v>
      </c>
      <c r="S3506" t="s">
        <v>3342</v>
      </c>
      <c r="T3506" t="s">
        <v>3557</v>
      </c>
      <c r="U3506" s="198">
        <v>3.6949999999999998</v>
      </c>
      <c r="V3506" t="s">
        <v>3512</v>
      </c>
      <c r="W3506" t="s">
        <v>2175</v>
      </c>
      <c r="X3506" t="s">
        <v>2176</v>
      </c>
      <c r="Y3506" t="s">
        <v>2469</v>
      </c>
      <c r="Z3506" t="s">
        <v>2995</v>
      </c>
      <c r="AA3506">
        <v>837982</v>
      </c>
      <c r="AB3506" s="195">
        <v>37050.875011574099</v>
      </c>
      <c r="AC3506" s="195">
        <v>37050.875011574099</v>
      </c>
    </row>
    <row r="3507" spans="1:29" x14ac:dyDescent="0.25">
      <c r="A3507" s="43" t="str">
        <f t="shared" si="271"/>
        <v>US Crude Financial</v>
      </c>
      <c r="B3507" s="43" t="str">
        <f t="shared" si="272"/>
        <v>US</v>
      </c>
      <c r="C3507" s="43" t="str">
        <f t="shared" si="273"/>
        <v>Crude</v>
      </c>
      <c r="D3507" s="43" t="str">
        <f t="shared" si="274"/>
        <v>Financial</v>
      </c>
      <c r="E3507" s="43">
        <f>IF(VLOOKUP(S3507,'DD-Lookup'!$J$6:$L$50,3,FALSE)="Monthly",(YEAR(AC3507)-YEAR(AB3507))*12+MONTH(AC3507)-MONTH(AB3507)+1,(AC3507-AB3507+1))</f>
        <v>1</v>
      </c>
      <c r="F3507" s="210">
        <f t="shared" si="275"/>
        <v>50000</v>
      </c>
      <c r="G3507" s="199">
        <v>1355971</v>
      </c>
      <c r="H3507" s="195">
        <v>37049.396921296298</v>
      </c>
      <c r="I3507" t="s">
        <v>3527</v>
      </c>
      <c r="M3507" t="s">
        <v>3437</v>
      </c>
      <c r="N3507" t="s">
        <v>2653</v>
      </c>
      <c r="O3507" t="s">
        <v>3359</v>
      </c>
      <c r="P3507" s="196">
        <v>50000</v>
      </c>
      <c r="S3507" t="s">
        <v>3347</v>
      </c>
      <c r="T3507" t="s">
        <v>3557</v>
      </c>
      <c r="U3507" s="198">
        <v>27.8</v>
      </c>
      <c r="V3507" t="s">
        <v>2200</v>
      </c>
      <c r="W3507" t="s">
        <v>2655</v>
      </c>
      <c r="X3507" t="s">
        <v>2656</v>
      </c>
      <c r="Y3507" t="s">
        <v>2778</v>
      </c>
      <c r="Z3507" t="s">
        <v>2995</v>
      </c>
      <c r="AA3507">
        <v>115523</v>
      </c>
      <c r="AB3507" s="195">
        <v>37073</v>
      </c>
      <c r="AC3507" s="195">
        <v>37103</v>
      </c>
    </row>
    <row r="3508" spans="1:29" x14ac:dyDescent="0.25">
      <c r="A3508" s="43" t="str">
        <f t="shared" si="271"/>
        <v>US Natural Gas Financial</v>
      </c>
      <c r="B3508" s="43" t="str">
        <f t="shared" si="272"/>
        <v>US</v>
      </c>
      <c r="C3508" s="43" t="str">
        <f t="shared" si="273"/>
        <v>Natural Gas</v>
      </c>
      <c r="D3508" s="43" t="str">
        <f t="shared" si="274"/>
        <v>Financial</v>
      </c>
      <c r="E3508" s="43">
        <f>IF(VLOOKUP(S3508,'DD-Lookup'!$J$6:$L$50,3,FALSE)="Monthly",(YEAR(AC3508)-YEAR(AB3508))*12+MONTH(AC3508)-MONTH(AB3508)+1,(AC3508-AB3508+1))</f>
        <v>31</v>
      </c>
      <c r="F3508" s="210">
        <f t="shared" si="275"/>
        <v>155000</v>
      </c>
      <c r="G3508" s="199">
        <v>1355972</v>
      </c>
      <c r="H3508" s="195">
        <v>37049.396967592598</v>
      </c>
      <c r="I3508" t="s">
        <v>2527</v>
      </c>
      <c r="M3508" t="s">
        <v>3341</v>
      </c>
      <c r="N3508" t="s">
        <v>2476</v>
      </c>
      <c r="O3508" t="s">
        <v>2380</v>
      </c>
      <c r="P3508" s="196">
        <v>5000</v>
      </c>
      <c r="S3508" t="s">
        <v>3342</v>
      </c>
      <c r="T3508" t="s">
        <v>3557</v>
      </c>
      <c r="U3508" s="198">
        <v>2.4500000000000002</v>
      </c>
      <c r="V3508" t="s">
        <v>2595</v>
      </c>
      <c r="W3508" t="s">
        <v>2381</v>
      </c>
      <c r="X3508" t="s">
        <v>2382</v>
      </c>
      <c r="Y3508" t="s">
        <v>3575</v>
      </c>
      <c r="Z3508" t="s">
        <v>2995</v>
      </c>
      <c r="AA3508" t="s">
        <v>1046</v>
      </c>
      <c r="AB3508" s="195">
        <v>37073.875011574099</v>
      </c>
      <c r="AC3508" s="195">
        <v>37103.875011574099</v>
      </c>
    </row>
    <row r="3509" spans="1:29" x14ac:dyDescent="0.25">
      <c r="A3509" s="43" t="str">
        <f t="shared" si="271"/>
        <v>US Natural Gas Physical</v>
      </c>
      <c r="B3509" s="43" t="str">
        <f t="shared" si="272"/>
        <v>US</v>
      </c>
      <c r="C3509" s="43" t="str">
        <f t="shared" si="273"/>
        <v>Natural Gas</v>
      </c>
      <c r="D3509" s="43" t="str">
        <f t="shared" si="274"/>
        <v>Physical</v>
      </c>
      <c r="E3509" s="43">
        <f>IF(VLOOKUP(S3509,'DD-Lookup'!$J$6:$L$50,3,FALSE)="Monthly",(YEAR(AC3509)-YEAR(AB3509))*12+MONTH(AC3509)-MONTH(AB3509)+1,(AC3509-AB3509+1))</f>
        <v>1</v>
      </c>
      <c r="F3509" s="210">
        <f t="shared" si="275"/>
        <v>3552</v>
      </c>
      <c r="G3509" s="199">
        <v>1355973</v>
      </c>
      <c r="H3509" s="195">
        <v>37049.397013888898</v>
      </c>
      <c r="I3509" t="s">
        <v>2423</v>
      </c>
      <c r="M3509" t="s">
        <v>3341</v>
      </c>
      <c r="N3509" t="s">
        <v>3747</v>
      </c>
      <c r="O3509" t="s">
        <v>2733</v>
      </c>
      <c r="P3509" s="196">
        <v>3552</v>
      </c>
      <c r="S3509" t="s">
        <v>3342</v>
      </c>
      <c r="T3509" t="s">
        <v>3557</v>
      </c>
      <c r="U3509" s="198">
        <v>3.61</v>
      </c>
      <c r="V3509" t="s">
        <v>3274</v>
      </c>
      <c r="W3509" t="s">
        <v>2181</v>
      </c>
      <c r="X3509" t="s">
        <v>2182</v>
      </c>
      <c r="Y3509" t="s">
        <v>2469</v>
      </c>
      <c r="Z3509" t="s">
        <v>2995</v>
      </c>
      <c r="AA3509">
        <v>837983</v>
      </c>
      <c r="AB3509" s="195">
        <v>37050.875011574099</v>
      </c>
      <c r="AC3509" s="195">
        <v>37050.875011574099</v>
      </c>
    </row>
    <row r="3510" spans="1:29" x14ac:dyDescent="0.25">
      <c r="A3510" s="43" t="str">
        <f t="shared" si="271"/>
        <v>US Natural Gas Physical</v>
      </c>
      <c r="B3510" s="43" t="str">
        <f t="shared" si="272"/>
        <v>US</v>
      </c>
      <c r="C3510" s="43" t="str">
        <f t="shared" si="273"/>
        <v>Natural Gas</v>
      </c>
      <c r="D3510" s="43" t="str">
        <f t="shared" si="274"/>
        <v>Physical</v>
      </c>
      <c r="E3510" s="43">
        <f>IF(VLOOKUP(S3510,'DD-Lookup'!$J$6:$L$50,3,FALSE)="Monthly",(YEAR(AC3510)-YEAR(AB3510))*12+MONTH(AC3510)-MONTH(AB3510)+1,(AC3510-AB3510+1))</f>
        <v>1</v>
      </c>
      <c r="F3510" s="210">
        <f t="shared" si="275"/>
        <v>5000</v>
      </c>
      <c r="G3510" s="199">
        <v>1355975</v>
      </c>
      <c r="H3510" s="195">
        <v>37049.397141203699</v>
      </c>
      <c r="I3510" t="s">
        <v>2487</v>
      </c>
      <c r="M3510" t="s">
        <v>3341</v>
      </c>
      <c r="N3510" t="s">
        <v>3747</v>
      </c>
      <c r="O3510" t="s">
        <v>1624</v>
      </c>
      <c r="Q3510" s="196">
        <v>5000</v>
      </c>
      <c r="S3510" t="s">
        <v>3342</v>
      </c>
      <c r="T3510" t="s">
        <v>3557</v>
      </c>
      <c r="U3510" s="198">
        <v>3.5775000000000001</v>
      </c>
      <c r="V3510" t="s">
        <v>3495</v>
      </c>
      <c r="W3510" t="s">
        <v>2366</v>
      </c>
      <c r="X3510" t="s">
        <v>3093</v>
      </c>
      <c r="Y3510" t="s">
        <v>2469</v>
      </c>
      <c r="Z3510" t="s">
        <v>2995</v>
      </c>
      <c r="AA3510">
        <v>837985</v>
      </c>
      <c r="AB3510" s="195">
        <v>37050.875011574099</v>
      </c>
      <c r="AC3510" s="195">
        <v>37050.875011574099</v>
      </c>
    </row>
    <row r="3511" spans="1:29" x14ac:dyDescent="0.25">
      <c r="A3511" s="43" t="str">
        <f t="shared" si="271"/>
        <v>US Natural Gas Physical</v>
      </c>
      <c r="B3511" s="43" t="str">
        <f t="shared" si="272"/>
        <v>US</v>
      </c>
      <c r="C3511" s="43" t="str">
        <f t="shared" si="273"/>
        <v>Natural Gas</v>
      </c>
      <c r="D3511" s="43" t="str">
        <f t="shared" si="274"/>
        <v>Physical</v>
      </c>
      <c r="E3511" s="43">
        <f>IF(VLOOKUP(S3511,'DD-Lookup'!$J$6:$L$50,3,FALSE)="Monthly",(YEAR(AC3511)-YEAR(AB3511))*12+MONTH(AC3511)-MONTH(AB3511)+1,(AC3511-AB3511+1))</f>
        <v>1</v>
      </c>
      <c r="F3511" s="210">
        <f t="shared" si="275"/>
        <v>5000</v>
      </c>
      <c r="G3511" s="199">
        <v>1355977</v>
      </c>
      <c r="H3511" s="195">
        <v>37049.397164351903</v>
      </c>
      <c r="I3511" t="s">
        <v>3078</v>
      </c>
      <c r="M3511" t="s">
        <v>3341</v>
      </c>
      <c r="N3511" t="s">
        <v>3747</v>
      </c>
      <c r="O3511" t="s">
        <v>399</v>
      </c>
      <c r="Q3511" s="196">
        <v>5000</v>
      </c>
      <c r="S3511" t="s">
        <v>3342</v>
      </c>
      <c r="T3511" t="s">
        <v>3557</v>
      </c>
      <c r="U3511" s="198">
        <v>3.5225</v>
      </c>
      <c r="V3511" t="s">
        <v>2569</v>
      </c>
      <c r="W3511" t="s">
        <v>2347</v>
      </c>
      <c r="X3511" t="s">
        <v>2484</v>
      </c>
      <c r="Y3511" t="s">
        <v>2469</v>
      </c>
      <c r="Z3511" t="s">
        <v>2995</v>
      </c>
      <c r="AA3511">
        <v>837986</v>
      </c>
      <c r="AB3511" s="195">
        <v>37050.875011574099</v>
      </c>
      <c r="AC3511" s="195">
        <v>37050.875011574099</v>
      </c>
    </row>
    <row r="3512" spans="1:29" x14ac:dyDescent="0.25">
      <c r="A3512" s="43" t="str">
        <f t="shared" si="271"/>
        <v>US Natural Gas Physical</v>
      </c>
      <c r="B3512" s="43" t="str">
        <f t="shared" si="272"/>
        <v>US</v>
      </c>
      <c r="C3512" s="43" t="str">
        <f t="shared" si="273"/>
        <v>Natural Gas</v>
      </c>
      <c r="D3512" s="43" t="str">
        <f t="shared" si="274"/>
        <v>Physical</v>
      </c>
      <c r="E3512" s="43">
        <f>IF(VLOOKUP(S3512,'DD-Lookup'!$J$6:$L$50,3,FALSE)="Monthly",(YEAR(AC3512)-YEAR(AB3512))*12+MONTH(AC3512)-MONTH(AB3512)+1,(AC3512-AB3512+1))</f>
        <v>23</v>
      </c>
      <c r="F3512" s="210">
        <f t="shared" si="275"/>
        <v>7107</v>
      </c>
      <c r="G3512" s="199">
        <v>1355980</v>
      </c>
      <c r="H3512" s="195">
        <v>37049.397210648101</v>
      </c>
      <c r="I3512" t="s">
        <v>2429</v>
      </c>
      <c r="M3512" t="s">
        <v>3341</v>
      </c>
      <c r="N3512" t="s">
        <v>3747</v>
      </c>
      <c r="O3512" t="s">
        <v>2725</v>
      </c>
      <c r="Q3512" s="196">
        <v>309</v>
      </c>
      <c r="S3512" t="s">
        <v>3342</v>
      </c>
      <c r="T3512" t="s">
        <v>3557</v>
      </c>
      <c r="U3512" s="198">
        <v>3.8450000000000002</v>
      </c>
      <c r="V3512" t="s">
        <v>832</v>
      </c>
      <c r="W3512" t="s">
        <v>2190</v>
      </c>
      <c r="X3512" t="s">
        <v>2191</v>
      </c>
      <c r="Y3512" t="s">
        <v>2469</v>
      </c>
      <c r="Z3512" t="s">
        <v>2995</v>
      </c>
      <c r="AA3512">
        <v>837989</v>
      </c>
      <c r="AB3512" s="195">
        <v>37050.875011574099</v>
      </c>
      <c r="AC3512" s="195">
        <v>37072.875011574099</v>
      </c>
    </row>
    <row r="3513" spans="1:29" x14ac:dyDescent="0.25">
      <c r="A3513" s="43" t="str">
        <f t="shared" si="271"/>
        <v xml:space="preserve"> Natural Gas Financial</v>
      </c>
      <c r="B3513" s="43" t="str">
        <f t="shared" si="272"/>
        <v/>
      </c>
      <c r="C3513" s="43" t="str">
        <f t="shared" si="273"/>
        <v>Natural Gas</v>
      </c>
      <c r="D3513" s="43" t="str">
        <f t="shared" si="274"/>
        <v>Financial</v>
      </c>
      <c r="E3513" s="43">
        <f>IF(VLOOKUP(S3513,'DD-Lookup'!$J$6:$L$50,3,FALSE)="Monthly",(YEAR(AC3513)-YEAR(AB3513))*12+MONTH(AC3513)-MONTH(AB3513)+1,(AC3513-AB3513+1))</f>
        <v>92</v>
      </c>
      <c r="F3513" s="210">
        <f t="shared" si="275"/>
        <v>460000</v>
      </c>
      <c r="G3513" s="199">
        <v>1355982</v>
      </c>
      <c r="H3513" s="195">
        <v>37049.397233796299</v>
      </c>
      <c r="I3513" t="s">
        <v>2390</v>
      </c>
      <c r="M3513" t="s">
        <v>3341</v>
      </c>
      <c r="N3513" t="s">
        <v>3521</v>
      </c>
      <c r="O3513" t="s">
        <v>1773</v>
      </c>
      <c r="P3513" s="196">
        <v>5000</v>
      </c>
      <c r="S3513" t="s">
        <v>3342</v>
      </c>
      <c r="T3513" t="s">
        <v>3557</v>
      </c>
      <c r="U3513" s="198">
        <v>-0.46</v>
      </c>
      <c r="V3513" t="s">
        <v>702</v>
      </c>
      <c r="W3513" t="s">
        <v>3522</v>
      </c>
      <c r="X3513" t="s">
        <v>2375</v>
      </c>
      <c r="Y3513" t="s">
        <v>3575</v>
      </c>
      <c r="Z3513" t="s">
        <v>2996</v>
      </c>
      <c r="AA3513" t="s">
        <v>1047</v>
      </c>
      <c r="AB3513" s="195">
        <v>37073</v>
      </c>
      <c r="AC3513" s="195">
        <v>37164</v>
      </c>
    </row>
    <row r="3514" spans="1:29" x14ac:dyDescent="0.25">
      <c r="A3514" s="43" t="str">
        <f t="shared" si="271"/>
        <v>US Power Physical</v>
      </c>
      <c r="B3514" s="43" t="str">
        <f t="shared" si="272"/>
        <v>US</v>
      </c>
      <c r="C3514" s="43" t="str">
        <f t="shared" si="273"/>
        <v>Power</v>
      </c>
      <c r="D3514" s="43" t="str">
        <f t="shared" si="274"/>
        <v>Physical</v>
      </c>
      <c r="E3514" s="43">
        <f>IF(VLOOKUP(S3514,'DD-Lookup'!$J$6:$L$50,3,FALSE)="Monthly",(YEAR(AC3514)-YEAR(AB3514))*12+MONTH(AC3514)-MONTH(AB3514)+1,(AC3514-AB3514+1))</f>
        <v>5</v>
      </c>
      <c r="F3514" s="210">
        <f t="shared" si="275"/>
        <v>250</v>
      </c>
      <c r="G3514" s="199">
        <v>1355983</v>
      </c>
      <c r="H3514" s="195">
        <v>37049.397326388898</v>
      </c>
      <c r="I3514" t="s">
        <v>2650</v>
      </c>
      <c r="M3514" t="s">
        <v>2766</v>
      </c>
      <c r="N3514" t="s">
        <v>3361</v>
      </c>
      <c r="O3514" t="s">
        <v>2602</v>
      </c>
      <c r="Q3514" s="196">
        <v>50</v>
      </c>
      <c r="S3514" t="s">
        <v>3340</v>
      </c>
      <c r="T3514" t="s">
        <v>3557</v>
      </c>
      <c r="U3514" s="198">
        <v>43.75</v>
      </c>
      <c r="V3514" t="s">
        <v>3133</v>
      </c>
      <c r="W3514" t="s">
        <v>3372</v>
      </c>
      <c r="X3514" t="s">
        <v>3362</v>
      </c>
      <c r="Y3514" t="s">
        <v>2662</v>
      </c>
      <c r="Z3514" t="s">
        <v>2990</v>
      </c>
      <c r="AA3514">
        <v>637009.1</v>
      </c>
      <c r="AB3514" s="195">
        <v>37053.875011574099</v>
      </c>
      <c r="AC3514" s="195">
        <v>37057.875011574099</v>
      </c>
    </row>
    <row r="3515" spans="1:29" x14ac:dyDescent="0.25">
      <c r="A3515" s="43" t="str">
        <f t="shared" si="271"/>
        <v>US Natural Gas Physical</v>
      </c>
      <c r="B3515" s="43" t="str">
        <f t="shared" si="272"/>
        <v>US</v>
      </c>
      <c r="C3515" s="43" t="str">
        <f t="shared" si="273"/>
        <v>Natural Gas</v>
      </c>
      <c r="D3515" s="43" t="str">
        <f t="shared" si="274"/>
        <v>Physical</v>
      </c>
      <c r="E3515" s="43">
        <f>IF(VLOOKUP(S3515,'DD-Lookup'!$J$6:$L$50,3,FALSE)="Monthly",(YEAR(AC3515)-YEAR(AB3515))*12+MONTH(AC3515)-MONTH(AB3515)+1,(AC3515-AB3515+1))</f>
        <v>1</v>
      </c>
      <c r="F3515" s="210">
        <f t="shared" si="275"/>
        <v>9233</v>
      </c>
      <c r="G3515" s="199">
        <v>1355984</v>
      </c>
      <c r="H3515" s="195">
        <v>37049.397476851896</v>
      </c>
      <c r="I3515" t="s">
        <v>2171</v>
      </c>
      <c r="M3515" t="s">
        <v>3341</v>
      </c>
      <c r="N3515" t="s">
        <v>3747</v>
      </c>
      <c r="O3515" t="s">
        <v>442</v>
      </c>
      <c r="P3515" s="196">
        <v>9233</v>
      </c>
      <c r="S3515" t="s">
        <v>3342</v>
      </c>
      <c r="T3515" t="s">
        <v>3557</v>
      </c>
      <c r="U3515" s="198">
        <v>3.81</v>
      </c>
      <c r="V3515" t="s">
        <v>3170</v>
      </c>
      <c r="W3515" t="s">
        <v>2509</v>
      </c>
      <c r="X3515" t="s">
        <v>2510</v>
      </c>
      <c r="Y3515" t="s">
        <v>2469</v>
      </c>
      <c r="Z3515" t="s">
        <v>2995</v>
      </c>
      <c r="AA3515">
        <v>837990</v>
      </c>
      <c r="AB3515" s="195">
        <v>37050.875011574099</v>
      </c>
      <c r="AC3515" s="195">
        <v>37050.875011574099</v>
      </c>
    </row>
    <row r="3516" spans="1:29" x14ac:dyDescent="0.25">
      <c r="A3516" s="43" t="str">
        <f t="shared" si="271"/>
        <v xml:space="preserve"> Natural Gas Financial</v>
      </c>
      <c r="B3516" s="43" t="str">
        <f t="shared" si="272"/>
        <v/>
      </c>
      <c r="C3516" s="43" t="str">
        <f t="shared" si="273"/>
        <v>Natural Gas</v>
      </c>
      <c r="D3516" s="43" t="str">
        <f t="shared" si="274"/>
        <v>Financial</v>
      </c>
      <c r="E3516" s="43">
        <f>IF(VLOOKUP(S3516,'DD-Lookup'!$J$6:$L$50,3,FALSE)="Monthly",(YEAR(AC3516)-YEAR(AB3516))*12+MONTH(AC3516)-MONTH(AB3516)+1,(AC3516-AB3516+1))</f>
        <v>31</v>
      </c>
      <c r="F3516" s="210">
        <f t="shared" si="275"/>
        <v>155000</v>
      </c>
      <c r="G3516" s="199">
        <v>1355985</v>
      </c>
      <c r="H3516" s="195">
        <v>37049.397499999999</v>
      </c>
      <c r="I3516" t="s">
        <v>2505</v>
      </c>
      <c r="M3516" t="s">
        <v>3341</v>
      </c>
      <c r="N3516" t="s">
        <v>3521</v>
      </c>
      <c r="O3516" t="s">
        <v>2586</v>
      </c>
      <c r="P3516" s="196">
        <v>5000</v>
      </c>
      <c r="S3516" t="s">
        <v>3342</v>
      </c>
      <c r="T3516" t="s">
        <v>3557</v>
      </c>
      <c r="U3516" s="198">
        <v>-0.49</v>
      </c>
      <c r="V3516" t="s">
        <v>4219</v>
      </c>
      <c r="W3516" t="s">
        <v>2442</v>
      </c>
      <c r="X3516" t="s">
        <v>2587</v>
      </c>
      <c r="Y3516" t="s">
        <v>3575</v>
      </c>
      <c r="Z3516" t="s">
        <v>2996</v>
      </c>
      <c r="AA3516" t="s">
        <v>1048</v>
      </c>
      <c r="AB3516" s="195">
        <v>37073.875011574099</v>
      </c>
      <c r="AC3516" s="195">
        <v>37103.875011574099</v>
      </c>
    </row>
    <row r="3517" spans="1:29" x14ac:dyDescent="0.25">
      <c r="A3517" s="43" t="str">
        <f t="shared" si="271"/>
        <v>US Natural Gas Physical</v>
      </c>
      <c r="B3517" s="43" t="str">
        <f t="shared" si="272"/>
        <v>US</v>
      </c>
      <c r="C3517" s="43" t="str">
        <f t="shared" si="273"/>
        <v>Natural Gas</v>
      </c>
      <c r="D3517" s="43" t="str">
        <f t="shared" si="274"/>
        <v>Physical</v>
      </c>
      <c r="E3517" s="43">
        <f>IF(VLOOKUP(S3517,'DD-Lookup'!$J$6:$L$50,3,FALSE)="Monthly",(YEAR(AC3517)-YEAR(AB3517))*12+MONTH(AC3517)-MONTH(AB3517)+1,(AC3517-AB3517+1))</f>
        <v>1</v>
      </c>
      <c r="F3517" s="210">
        <f t="shared" si="275"/>
        <v>7140</v>
      </c>
      <c r="G3517" s="199">
        <v>1355986</v>
      </c>
      <c r="H3517" s="195">
        <v>37049.397615740701</v>
      </c>
      <c r="I3517" t="s">
        <v>2276</v>
      </c>
      <c r="M3517" t="s">
        <v>3341</v>
      </c>
      <c r="N3517" t="s">
        <v>3747</v>
      </c>
      <c r="O3517" t="s">
        <v>393</v>
      </c>
      <c r="P3517" s="196">
        <v>7140</v>
      </c>
      <c r="S3517" t="s">
        <v>3342</v>
      </c>
      <c r="T3517" t="s">
        <v>3557</v>
      </c>
      <c r="U3517" s="198">
        <v>3.4849999999999999</v>
      </c>
      <c r="V3517" t="s">
        <v>3160</v>
      </c>
      <c r="W3517" t="s">
        <v>2347</v>
      </c>
      <c r="X3517" t="s">
        <v>2484</v>
      </c>
      <c r="Y3517" t="s">
        <v>2469</v>
      </c>
      <c r="Z3517" t="s">
        <v>2995</v>
      </c>
      <c r="AA3517">
        <v>837991</v>
      </c>
      <c r="AB3517" s="195">
        <v>37050.875011574099</v>
      </c>
      <c r="AC3517" s="195">
        <v>37050.875011574099</v>
      </c>
    </row>
    <row r="3518" spans="1:29" x14ac:dyDescent="0.25">
      <c r="A3518" s="43" t="str">
        <f t="shared" si="271"/>
        <v>US Natural Gas Physical</v>
      </c>
      <c r="B3518" s="43" t="str">
        <f t="shared" si="272"/>
        <v>US</v>
      </c>
      <c r="C3518" s="43" t="str">
        <f t="shared" si="273"/>
        <v>Natural Gas</v>
      </c>
      <c r="D3518" s="43" t="str">
        <f t="shared" si="274"/>
        <v>Physical</v>
      </c>
      <c r="E3518" s="43">
        <f>IF(VLOOKUP(S3518,'DD-Lookup'!$J$6:$L$50,3,FALSE)="Monthly",(YEAR(AC3518)-YEAR(AB3518))*12+MONTH(AC3518)-MONTH(AB3518)+1,(AC3518-AB3518+1))</f>
        <v>1</v>
      </c>
      <c r="F3518" s="210">
        <f t="shared" si="275"/>
        <v>25000</v>
      </c>
      <c r="G3518" s="199">
        <v>1355987</v>
      </c>
      <c r="H3518" s="195">
        <v>37049.397696759297</v>
      </c>
      <c r="I3518" t="s">
        <v>3443</v>
      </c>
      <c r="M3518" t="s">
        <v>3341</v>
      </c>
      <c r="N3518" t="s">
        <v>3747</v>
      </c>
      <c r="O3518" t="s">
        <v>2722</v>
      </c>
      <c r="P3518" s="196">
        <v>25000</v>
      </c>
      <c r="S3518" t="s">
        <v>3342</v>
      </c>
      <c r="T3518" t="s">
        <v>3557</v>
      </c>
      <c r="U3518" s="198">
        <v>3.6850000000000001</v>
      </c>
      <c r="V3518" t="s">
        <v>3338</v>
      </c>
      <c r="W3518" t="s">
        <v>2175</v>
      </c>
      <c r="X3518" t="s">
        <v>2176</v>
      </c>
      <c r="Y3518" t="s">
        <v>2469</v>
      </c>
      <c r="Z3518" t="s">
        <v>2995</v>
      </c>
      <c r="AA3518">
        <v>837992</v>
      </c>
      <c r="AB3518" s="195">
        <v>37050.875011574099</v>
      </c>
      <c r="AC3518" s="195">
        <v>37050.875011574099</v>
      </c>
    </row>
    <row r="3519" spans="1:29" x14ac:dyDescent="0.25">
      <c r="A3519" s="43" t="str">
        <f t="shared" si="271"/>
        <v>US Natural Gas Physical</v>
      </c>
      <c r="B3519" s="43" t="str">
        <f t="shared" si="272"/>
        <v>US</v>
      </c>
      <c r="C3519" s="43" t="str">
        <f t="shared" si="273"/>
        <v>Natural Gas</v>
      </c>
      <c r="D3519" s="43" t="str">
        <f t="shared" si="274"/>
        <v>Physical</v>
      </c>
      <c r="E3519" s="43">
        <f>IF(VLOOKUP(S3519,'DD-Lookup'!$J$6:$L$50,3,FALSE)="Monthly",(YEAR(AC3519)-YEAR(AB3519))*12+MONTH(AC3519)-MONTH(AB3519)+1,(AC3519-AB3519+1))</f>
        <v>1</v>
      </c>
      <c r="F3519" s="210">
        <f t="shared" si="275"/>
        <v>5000</v>
      </c>
      <c r="G3519" s="199">
        <v>1355988</v>
      </c>
      <c r="H3519" s="195">
        <v>37049.3977662037</v>
      </c>
      <c r="I3519" t="s">
        <v>3375</v>
      </c>
      <c r="M3519" t="s">
        <v>3341</v>
      </c>
      <c r="N3519" t="s">
        <v>3747</v>
      </c>
      <c r="O3519" t="s">
        <v>644</v>
      </c>
      <c r="P3519" s="196">
        <v>5000</v>
      </c>
      <c r="S3519" t="s">
        <v>3342</v>
      </c>
      <c r="T3519" t="s">
        <v>3557</v>
      </c>
      <c r="U3519" s="198">
        <v>3.59</v>
      </c>
      <c r="V3519" t="s">
        <v>4200</v>
      </c>
      <c r="W3519" t="s">
        <v>3869</v>
      </c>
      <c r="X3519" t="s">
        <v>3870</v>
      </c>
      <c r="Y3519" t="s">
        <v>2469</v>
      </c>
      <c r="Z3519" t="s">
        <v>2995</v>
      </c>
      <c r="AA3519">
        <v>837993</v>
      </c>
      <c r="AB3519" s="195">
        <v>37050.875011574099</v>
      </c>
      <c r="AC3519" s="195">
        <v>37050.875011574099</v>
      </c>
    </row>
    <row r="3520" spans="1:29" x14ac:dyDescent="0.25">
      <c r="A3520" s="43" t="str">
        <f t="shared" si="271"/>
        <v>US Natural Gas Physical</v>
      </c>
      <c r="B3520" s="43" t="str">
        <f t="shared" si="272"/>
        <v>US</v>
      </c>
      <c r="C3520" s="43" t="str">
        <f t="shared" si="273"/>
        <v>Natural Gas</v>
      </c>
      <c r="D3520" s="43" t="str">
        <f t="shared" si="274"/>
        <v>Physical</v>
      </c>
      <c r="E3520" s="43">
        <f>IF(VLOOKUP(S3520,'DD-Lookup'!$J$6:$L$50,3,FALSE)="Monthly",(YEAR(AC3520)-YEAR(AB3520))*12+MONTH(AC3520)-MONTH(AB3520)+1,(AC3520-AB3520+1))</f>
        <v>1</v>
      </c>
      <c r="F3520" s="210">
        <f t="shared" si="275"/>
        <v>1805</v>
      </c>
      <c r="G3520" s="199">
        <v>1355989</v>
      </c>
      <c r="H3520" s="195">
        <v>37049.397789351897</v>
      </c>
      <c r="I3520" t="s">
        <v>2276</v>
      </c>
      <c r="M3520" t="s">
        <v>3341</v>
      </c>
      <c r="N3520" t="s">
        <v>3747</v>
      </c>
      <c r="O3520" t="s">
        <v>2706</v>
      </c>
      <c r="Q3520" s="196">
        <v>1805</v>
      </c>
      <c r="S3520" t="s">
        <v>3342</v>
      </c>
      <c r="T3520" t="s">
        <v>3557</v>
      </c>
      <c r="U3520" s="198">
        <v>3.9</v>
      </c>
      <c r="V3520" t="s">
        <v>3089</v>
      </c>
      <c r="W3520" t="s">
        <v>431</v>
      </c>
      <c r="X3520" t="s">
        <v>3077</v>
      </c>
      <c r="Y3520" t="s">
        <v>2469</v>
      </c>
      <c r="Z3520" t="s">
        <v>2995</v>
      </c>
      <c r="AA3520">
        <v>837994</v>
      </c>
      <c r="AB3520" s="195">
        <v>37050.875011574099</v>
      </c>
      <c r="AC3520" s="195">
        <v>37050.875011574099</v>
      </c>
    </row>
    <row r="3521" spans="1:29" x14ac:dyDescent="0.25">
      <c r="A3521" s="43" t="str">
        <f t="shared" si="271"/>
        <v>US Natural Gas Financial</v>
      </c>
      <c r="B3521" s="43" t="str">
        <f t="shared" si="272"/>
        <v>US</v>
      </c>
      <c r="C3521" s="43" t="str">
        <f t="shared" si="273"/>
        <v>Natural Gas</v>
      </c>
      <c r="D3521" s="43" t="str">
        <f t="shared" si="274"/>
        <v>Financial</v>
      </c>
      <c r="E3521" s="43">
        <f>IF(VLOOKUP(S3521,'DD-Lookup'!$J$6:$L$50,3,FALSE)="Monthly",(YEAR(AC3521)-YEAR(AB3521))*12+MONTH(AC3521)-MONTH(AB3521)+1,(AC3521-AB3521+1))</f>
        <v>23</v>
      </c>
      <c r="F3521" s="210">
        <f t="shared" si="275"/>
        <v>140254</v>
      </c>
      <c r="G3521" s="199">
        <v>1355991</v>
      </c>
      <c r="H3521" s="195">
        <v>37049.397881944402</v>
      </c>
      <c r="I3521" t="s">
        <v>2430</v>
      </c>
      <c r="M3521" t="s">
        <v>3341</v>
      </c>
      <c r="N3521" t="s">
        <v>2281</v>
      </c>
      <c r="O3521" t="s">
        <v>2156</v>
      </c>
      <c r="Q3521" s="196">
        <v>6098</v>
      </c>
      <c r="S3521" t="s">
        <v>3342</v>
      </c>
      <c r="T3521" t="s">
        <v>3557</v>
      </c>
      <c r="U3521" s="198">
        <v>3.69</v>
      </c>
      <c r="V3521" t="s">
        <v>2701</v>
      </c>
      <c r="W3521" t="s">
        <v>2512</v>
      </c>
      <c r="X3521" t="s">
        <v>2170</v>
      </c>
      <c r="Y3521" t="s">
        <v>3575</v>
      </c>
      <c r="Z3521" t="s">
        <v>2995</v>
      </c>
      <c r="AA3521" t="s">
        <v>1049</v>
      </c>
      <c r="AB3521" s="195">
        <v>37050.875011574099</v>
      </c>
      <c r="AC3521" s="195">
        <v>37072.875011574099</v>
      </c>
    </row>
    <row r="3522" spans="1:29" x14ac:dyDescent="0.25">
      <c r="A3522" s="43" t="str">
        <f t="shared" si="271"/>
        <v>US Power Physical</v>
      </c>
      <c r="B3522" s="43" t="str">
        <f t="shared" si="272"/>
        <v>US</v>
      </c>
      <c r="C3522" s="43" t="str">
        <f t="shared" si="273"/>
        <v>Power</v>
      </c>
      <c r="D3522" s="43" t="str">
        <f t="shared" si="274"/>
        <v>Physical</v>
      </c>
      <c r="E3522" s="43">
        <f>IF(VLOOKUP(S3522,'DD-Lookup'!$J$6:$L$50,3,FALSE)="Monthly",(YEAR(AC3522)-YEAR(AB3522))*12+MONTH(AC3522)-MONTH(AB3522)+1,(AC3522-AB3522+1))</f>
        <v>1</v>
      </c>
      <c r="F3522" s="210">
        <f t="shared" si="275"/>
        <v>50</v>
      </c>
      <c r="G3522" s="199">
        <v>1355992</v>
      </c>
      <c r="H3522" s="195">
        <v>37049.3979398148</v>
      </c>
      <c r="I3522" t="s">
        <v>2280</v>
      </c>
      <c r="M3522" t="s">
        <v>2766</v>
      </c>
      <c r="N3522" t="s">
        <v>3361</v>
      </c>
      <c r="O3522" t="s">
        <v>1694</v>
      </c>
      <c r="P3522" s="196">
        <v>50</v>
      </c>
      <c r="S3522" t="s">
        <v>3340</v>
      </c>
      <c r="T3522" t="s">
        <v>3557</v>
      </c>
      <c r="U3522" s="198">
        <v>39.5</v>
      </c>
      <c r="V3522" t="s">
        <v>3204</v>
      </c>
      <c r="W3522" t="s">
        <v>3296</v>
      </c>
      <c r="X3522" t="s">
        <v>3368</v>
      </c>
      <c r="Y3522" t="s">
        <v>2662</v>
      </c>
      <c r="Z3522" t="s">
        <v>2990</v>
      </c>
      <c r="AA3522">
        <v>637010.1</v>
      </c>
      <c r="AB3522" s="195">
        <v>37050.875011574099</v>
      </c>
      <c r="AC3522" s="195">
        <v>37050.875011574099</v>
      </c>
    </row>
    <row r="3523" spans="1:29" x14ac:dyDescent="0.25">
      <c r="A3523" s="43" t="str">
        <f t="shared" si="271"/>
        <v>US Natural Gas Physical</v>
      </c>
      <c r="B3523" s="43" t="str">
        <f t="shared" si="272"/>
        <v>US</v>
      </c>
      <c r="C3523" s="43" t="str">
        <f t="shared" si="273"/>
        <v>Natural Gas</v>
      </c>
      <c r="D3523" s="43" t="str">
        <f t="shared" si="274"/>
        <v>Physical</v>
      </c>
      <c r="E3523" s="43">
        <f>IF(VLOOKUP(S3523,'DD-Lookup'!$J$6:$L$50,3,FALSE)="Monthly",(YEAR(AC3523)-YEAR(AB3523))*12+MONTH(AC3523)-MONTH(AB3523)+1,(AC3523-AB3523+1))</f>
        <v>1</v>
      </c>
      <c r="F3523" s="210">
        <f t="shared" si="275"/>
        <v>8356</v>
      </c>
      <c r="G3523" s="199">
        <v>1355993</v>
      </c>
      <c r="H3523" s="195">
        <v>37049.397997685199</v>
      </c>
      <c r="I3523" t="s">
        <v>3443</v>
      </c>
      <c r="M3523" t="s">
        <v>3341</v>
      </c>
      <c r="N3523" t="s">
        <v>3747</v>
      </c>
      <c r="O3523" t="s">
        <v>392</v>
      </c>
      <c r="P3523" s="196">
        <v>8356</v>
      </c>
      <c r="S3523" t="s">
        <v>3342</v>
      </c>
      <c r="T3523" t="s">
        <v>3557</v>
      </c>
      <c r="U3523" s="198">
        <v>3.5674999999999999</v>
      </c>
      <c r="V3523" t="s">
        <v>3329</v>
      </c>
      <c r="W3523" t="s">
        <v>2498</v>
      </c>
      <c r="X3523" t="s">
        <v>2499</v>
      </c>
      <c r="Y3523" t="s">
        <v>2469</v>
      </c>
      <c r="Z3523" t="s">
        <v>2995</v>
      </c>
      <c r="AA3523">
        <v>837996</v>
      </c>
      <c r="AB3523" s="195">
        <v>37050.875011574099</v>
      </c>
      <c r="AC3523" s="195">
        <v>37050.875011574099</v>
      </c>
    </row>
    <row r="3524" spans="1:29" x14ac:dyDescent="0.25">
      <c r="A3524" s="43" t="str">
        <f t="shared" si="271"/>
        <v>US Natural Gas Physical</v>
      </c>
      <c r="B3524" s="43" t="str">
        <f t="shared" si="272"/>
        <v>US</v>
      </c>
      <c r="C3524" s="43" t="str">
        <f t="shared" si="273"/>
        <v>Natural Gas</v>
      </c>
      <c r="D3524" s="43" t="str">
        <f t="shared" si="274"/>
        <v>Physical</v>
      </c>
      <c r="E3524" s="43">
        <f>IF(VLOOKUP(S3524,'DD-Lookup'!$J$6:$L$50,3,FALSE)="Monthly",(YEAR(AC3524)-YEAR(AB3524))*12+MONTH(AC3524)-MONTH(AB3524)+1,(AC3524-AB3524+1))</f>
        <v>1</v>
      </c>
      <c r="F3524" s="210">
        <f t="shared" si="275"/>
        <v>30</v>
      </c>
      <c r="G3524" s="199">
        <v>1355994</v>
      </c>
      <c r="H3524" s="195">
        <v>37049.397997685199</v>
      </c>
      <c r="I3524" t="s">
        <v>2483</v>
      </c>
      <c r="M3524" t="s">
        <v>3341</v>
      </c>
      <c r="N3524" t="s">
        <v>3747</v>
      </c>
      <c r="O3524" t="s">
        <v>2733</v>
      </c>
      <c r="Q3524" s="196">
        <v>30</v>
      </c>
      <c r="S3524" t="s">
        <v>3342</v>
      </c>
      <c r="T3524" t="s">
        <v>3557</v>
      </c>
      <c r="U3524" s="198">
        <v>3.63</v>
      </c>
      <c r="V3524" t="s">
        <v>3696</v>
      </c>
      <c r="W3524" t="s">
        <v>2181</v>
      </c>
      <c r="X3524" t="s">
        <v>2182</v>
      </c>
      <c r="Y3524" t="s">
        <v>2469</v>
      </c>
      <c r="Z3524" t="s">
        <v>2995</v>
      </c>
      <c r="AA3524">
        <v>837997</v>
      </c>
      <c r="AB3524" s="195">
        <v>37050.875011574099</v>
      </c>
      <c r="AC3524" s="195">
        <v>37050.875011574099</v>
      </c>
    </row>
    <row r="3525" spans="1:29" x14ac:dyDescent="0.25">
      <c r="A3525" s="43" t="str">
        <f t="shared" si="271"/>
        <v>US Natural Gas Financial</v>
      </c>
      <c r="B3525" s="43" t="str">
        <f t="shared" si="272"/>
        <v>US</v>
      </c>
      <c r="C3525" s="43" t="str">
        <f t="shared" si="273"/>
        <v>Natural Gas</v>
      </c>
      <c r="D3525" s="43" t="str">
        <f t="shared" si="274"/>
        <v>Financial</v>
      </c>
      <c r="E3525" s="43">
        <f>IF(VLOOKUP(S3525,'DD-Lookup'!$J$6:$L$50,3,FALSE)="Monthly",(YEAR(AC3525)-YEAR(AB3525))*12+MONTH(AC3525)-MONTH(AB3525)+1,(AC3525-AB3525+1))</f>
        <v>365</v>
      </c>
      <c r="F3525" s="210">
        <f t="shared" si="275"/>
        <v>1825000</v>
      </c>
      <c r="G3525" s="199">
        <v>1355995</v>
      </c>
      <c r="H3525" s="195">
        <v>37049.398009259297</v>
      </c>
      <c r="I3525" t="s">
        <v>3443</v>
      </c>
      <c r="M3525" t="s">
        <v>3341</v>
      </c>
      <c r="N3525" t="s">
        <v>2281</v>
      </c>
      <c r="O3525" t="s">
        <v>2511</v>
      </c>
      <c r="Q3525" s="196">
        <v>5000</v>
      </c>
      <c r="S3525" t="s">
        <v>3342</v>
      </c>
      <c r="T3525" t="s">
        <v>3557</v>
      </c>
      <c r="U3525" s="198">
        <v>3.95</v>
      </c>
      <c r="V3525" t="s">
        <v>3082</v>
      </c>
      <c r="W3525" t="s">
        <v>2853</v>
      </c>
      <c r="X3525" t="s">
        <v>2282</v>
      </c>
      <c r="Y3525" t="s">
        <v>3575</v>
      </c>
      <c r="Z3525" t="s">
        <v>2995</v>
      </c>
      <c r="AA3525" t="s">
        <v>1050</v>
      </c>
      <c r="AB3525" s="195">
        <v>37257.875</v>
      </c>
      <c r="AC3525" s="195">
        <v>37621.875</v>
      </c>
    </row>
    <row r="3526" spans="1:29" x14ac:dyDescent="0.25">
      <c r="A3526" s="43" t="str">
        <f t="shared" si="271"/>
        <v>US Natural Gas Physical</v>
      </c>
      <c r="B3526" s="43" t="str">
        <f t="shared" si="272"/>
        <v>US</v>
      </c>
      <c r="C3526" s="43" t="str">
        <f t="shared" si="273"/>
        <v>Natural Gas</v>
      </c>
      <c r="D3526" s="43" t="str">
        <f t="shared" si="274"/>
        <v>Physical</v>
      </c>
      <c r="E3526" s="43">
        <f>IF(VLOOKUP(S3526,'DD-Lookup'!$J$6:$L$50,3,FALSE)="Monthly",(YEAR(AC3526)-YEAR(AB3526))*12+MONTH(AC3526)-MONTH(AB3526)+1,(AC3526-AB3526+1))</f>
        <v>1</v>
      </c>
      <c r="F3526" s="210">
        <f t="shared" si="275"/>
        <v>5000</v>
      </c>
      <c r="G3526" s="199">
        <v>1355996</v>
      </c>
      <c r="H3526" s="195">
        <v>37049.398043981499</v>
      </c>
      <c r="I3526" t="s">
        <v>3360</v>
      </c>
      <c r="M3526" t="s">
        <v>3341</v>
      </c>
      <c r="N3526" t="s">
        <v>3747</v>
      </c>
      <c r="O3526" t="s">
        <v>396</v>
      </c>
      <c r="P3526" s="196">
        <v>5000</v>
      </c>
      <c r="S3526" t="s">
        <v>3342</v>
      </c>
      <c r="T3526" t="s">
        <v>3557</v>
      </c>
      <c r="U3526" s="198">
        <v>3.5449999999999999</v>
      </c>
      <c r="V3526" t="s">
        <v>2446</v>
      </c>
      <c r="W3526" t="s">
        <v>2347</v>
      </c>
      <c r="X3526" t="s">
        <v>2484</v>
      </c>
      <c r="Y3526" t="s">
        <v>2469</v>
      </c>
      <c r="Z3526" t="s">
        <v>2995</v>
      </c>
      <c r="AA3526">
        <v>837998</v>
      </c>
      <c r="AB3526" s="195">
        <v>37050.875011574099</v>
      </c>
      <c r="AC3526" s="195">
        <v>37050.875011574099</v>
      </c>
    </row>
    <row r="3527" spans="1:29" x14ac:dyDescent="0.25">
      <c r="A3527" s="43" t="str">
        <f t="shared" si="271"/>
        <v>US Natural Gas Physical</v>
      </c>
      <c r="B3527" s="43" t="str">
        <f t="shared" si="272"/>
        <v>US</v>
      </c>
      <c r="C3527" s="43" t="str">
        <f t="shared" si="273"/>
        <v>Natural Gas</v>
      </c>
      <c r="D3527" s="43" t="str">
        <f t="shared" si="274"/>
        <v>Physical</v>
      </c>
      <c r="E3527" s="43">
        <f>IF(VLOOKUP(S3527,'DD-Lookup'!$J$6:$L$50,3,FALSE)="Monthly",(YEAR(AC3527)-YEAR(AB3527))*12+MONTH(AC3527)-MONTH(AB3527)+1,(AC3527-AB3527+1))</f>
        <v>1</v>
      </c>
      <c r="F3527" s="210">
        <f t="shared" si="275"/>
        <v>5000</v>
      </c>
      <c r="G3527" s="199">
        <v>1355997</v>
      </c>
      <c r="H3527" s="195">
        <v>37049.3980787037</v>
      </c>
      <c r="I3527" t="s">
        <v>2269</v>
      </c>
      <c r="M3527" t="s">
        <v>3341</v>
      </c>
      <c r="N3527" t="s">
        <v>3747</v>
      </c>
      <c r="O3527" t="s">
        <v>401</v>
      </c>
      <c r="Q3527" s="196">
        <v>5000</v>
      </c>
      <c r="S3527" t="s">
        <v>3342</v>
      </c>
      <c r="T3527" t="s">
        <v>3557</v>
      </c>
      <c r="U3527" s="198">
        <v>3.5350000000000001</v>
      </c>
      <c r="V3527" t="s">
        <v>2370</v>
      </c>
      <c r="W3527" t="s">
        <v>2347</v>
      </c>
      <c r="X3527" t="s">
        <v>2484</v>
      </c>
      <c r="Y3527" t="s">
        <v>2469</v>
      </c>
      <c r="Z3527" t="s">
        <v>2995</v>
      </c>
      <c r="AA3527">
        <v>837999</v>
      </c>
      <c r="AB3527" s="195">
        <v>37050.875011574099</v>
      </c>
      <c r="AC3527" s="195">
        <v>37050.875011574099</v>
      </c>
    </row>
    <row r="3528" spans="1:29" x14ac:dyDescent="0.25">
      <c r="A3528" s="43" t="str">
        <f t="shared" si="271"/>
        <v xml:space="preserve"> Natural Gas Physical</v>
      </c>
      <c r="B3528" s="43" t="str">
        <f t="shared" si="272"/>
        <v/>
      </c>
      <c r="C3528" s="43" t="str">
        <f t="shared" si="273"/>
        <v>Natural Gas</v>
      </c>
      <c r="D3528" s="43" t="str">
        <f t="shared" si="274"/>
        <v>Physical</v>
      </c>
      <c r="E3528" s="43">
        <f>IF(VLOOKUP(S3528,'DD-Lookup'!$J$6:$L$50,3,FALSE)="Monthly",(YEAR(AC3528)-YEAR(AB3528))*12+MONTH(AC3528)-MONTH(AB3528)+1,(AC3528-AB3528+1))</f>
        <v>31</v>
      </c>
      <c r="F3528" s="210">
        <f t="shared" si="275"/>
        <v>155000</v>
      </c>
      <c r="G3528" s="199">
        <v>1355999</v>
      </c>
      <c r="H3528" s="195">
        <v>37049.398101851897</v>
      </c>
      <c r="I3528" t="s">
        <v>2479</v>
      </c>
      <c r="M3528" t="s">
        <v>3341</v>
      </c>
      <c r="N3528" t="s">
        <v>2593</v>
      </c>
      <c r="O3528" t="s">
        <v>1051</v>
      </c>
      <c r="P3528" s="196">
        <v>5000</v>
      </c>
      <c r="S3528" t="s">
        <v>3719</v>
      </c>
      <c r="T3528" t="s">
        <v>3105</v>
      </c>
      <c r="U3528" s="198">
        <v>0.02</v>
      </c>
      <c r="V3528" t="s">
        <v>1052</v>
      </c>
      <c r="W3528" t="s">
        <v>2442</v>
      </c>
      <c r="X3528" t="s">
        <v>3726</v>
      </c>
      <c r="Y3528" t="s">
        <v>2469</v>
      </c>
      <c r="Z3528" t="s">
        <v>2996</v>
      </c>
      <c r="AA3528">
        <v>838778</v>
      </c>
      <c r="AB3528" s="195">
        <v>37073.762499999997</v>
      </c>
      <c r="AC3528" s="195">
        <v>37103.762499999997</v>
      </c>
    </row>
    <row r="3529" spans="1:29" x14ac:dyDescent="0.25">
      <c r="A3529" s="43" t="str">
        <f t="shared" si="271"/>
        <v>US Natural Gas Physical</v>
      </c>
      <c r="B3529" s="43" t="str">
        <f t="shared" si="272"/>
        <v>US</v>
      </c>
      <c r="C3529" s="43" t="str">
        <f t="shared" si="273"/>
        <v>Natural Gas</v>
      </c>
      <c r="D3529" s="43" t="str">
        <f t="shared" si="274"/>
        <v>Physical</v>
      </c>
      <c r="E3529" s="43">
        <f>IF(VLOOKUP(S3529,'DD-Lookup'!$J$6:$L$50,3,FALSE)="Monthly",(YEAR(AC3529)-YEAR(AB3529))*12+MONTH(AC3529)-MONTH(AB3529)+1,(AC3529-AB3529+1))</f>
        <v>1</v>
      </c>
      <c r="F3529" s="210">
        <f t="shared" si="275"/>
        <v>5000</v>
      </c>
      <c r="G3529" s="199">
        <v>1355998</v>
      </c>
      <c r="H3529" s="195">
        <v>37049.398101851897</v>
      </c>
      <c r="I3529" t="s">
        <v>2276</v>
      </c>
      <c r="M3529" t="s">
        <v>3341</v>
      </c>
      <c r="N3529" t="s">
        <v>3747</v>
      </c>
      <c r="O3529" t="s">
        <v>2743</v>
      </c>
      <c r="Q3529" s="196">
        <v>5000</v>
      </c>
      <c r="S3529" t="s">
        <v>3342</v>
      </c>
      <c r="T3529" t="s">
        <v>3557</v>
      </c>
      <c r="U3529" s="198">
        <v>3.585</v>
      </c>
      <c r="V3529" t="s">
        <v>1010</v>
      </c>
      <c r="W3529" t="s">
        <v>2181</v>
      </c>
      <c r="X3529" t="s">
        <v>3093</v>
      </c>
      <c r="Y3529" t="s">
        <v>2469</v>
      </c>
      <c r="Z3529" t="s">
        <v>2995</v>
      </c>
      <c r="AA3529">
        <v>838000</v>
      </c>
      <c r="AB3529" s="195">
        <v>37050.875011574099</v>
      </c>
      <c r="AC3529" s="195">
        <v>37050.875011574099</v>
      </c>
    </row>
    <row r="3530" spans="1:29" x14ac:dyDescent="0.25">
      <c r="A3530" s="43" t="str">
        <f t="shared" si="271"/>
        <v>US Oil Products Financial</v>
      </c>
      <c r="B3530" s="43" t="str">
        <f t="shared" si="272"/>
        <v>US</v>
      </c>
      <c r="C3530" s="43" t="str">
        <f t="shared" si="273"/>
        <v>Oil Products</v>
      </c>
      <c r="D3530" s="43" t="str">
        <f t="shared" si="274"/>
        <v>Financial</v>
      </c>
      <c r="E3530" s="43">
        <f>IF(VLOOKUP(S3530,'DD-Lookup'!$J$6:$L$50,3,FALSE)="Monthly",(YEAR(AC3530)-YEAR(AB3530))*12+MONTH(AC3530)-MONTH(AB3530)+1,(AC3530-AB3530+1))</f>
        <v>3</v>
      </c>
      <c r="F3530" s="210">
        <f t="shared" si="275"/>
        <v>75000</v>
      </c>
      <c r="G3530" s="199">
        <v>1356000</v>
      </c>
      <c r="H3530" s="195">
        <v>37049.398148148102</v>
      </c>
      <c r="I3530" t="s">
        <v>3339</v>
      </c>
      <c r="M3530" t="s">
        <v>3344</v>
      </c>
      <c r="N3530" t="s">
        <v>1053</v>
      </c>
      <c r="O3530" t="s">
        <v>1054</v>
      </c>
      <c r="P3530" s="196">
        <v>25000</v>
      </c>
      <c r="S3530" t="s">
        <v>3347</v>
      </c>
      <c r="T3530" t="s">
        <v>3557</v>
      </c>
      <c r="U3530" s="198">
        <v>16.8</v>
      </c>
      <c r="V3530" t="s">
        <v>3676</v>
      </c>
      <c r="W3530" t="s">
        <v>3677</v>
      </c>
      <c r="X3530" t="s">
        <v>1055</v>
      </c>
      <c r="Y3530" t="s">
        <v>2778</v>
      </c>
      <c r="Z3530" t="s">
        <v>2995</v>
      </c>
      <c r="AA3530">
        <v>115524</v>
      </c>
      <c r="AB3530" s="195">
        <v>37073</v>
      </c>
      <c r="AC3530" s="195">
        <v>37164</v>
      </c>
    </row>
    <row r="3531" spans="1:29" x14ac:dyDescent="0.25">
      <c r="A3531" s="43" t="str">
        <f t="shared" ref="A3531:A3594" si="276">B3531&amp;" "&amp;C3531&amp;" "&amp;D3531</f>
        <v>US Natural Gas Physical</v>
      </c>
      <c r="B3531" s="43" t="str">
        <f t="shared" ref="B3531:B3594" si="277">IF((LEFT(N3531,2)="US"),"US","")</f>
        <v>US</v>
      </c>
      <c r="C3531" s="43" t="str">
        <f t="shared" ref="C3531:C3594" si="278">M3531</f>
        <v>Natural Gas</v>
      </c>
      <c r="D3531" s="43" t="str">
        <f t="shared" ref="D3531:D3594" si="279">IF(ISNUMBER(FIND("Phy",N3531))=TRUE,"Physical","Financial")</f>
        <v>Physical</v>
      </c>
      <c r="E3531" s="43">
        <f>IF(VLOOKUP(S3531,'DD-Lookup'!$J$6:$L$50,3,FALSE)="Monthly",(YEAR(AC3531)-YEAR(AB3531))*12+MONTH(AC3531)-MONTH(AB3531)+1,(AC3531-AB3531+1))</f>
        <v>1</v>
      </c>
      <c r="F3531" s="210">
        <f t="shared" ref="F3531:F3594" si="280">E3531*SUM(P3531:Q3531)</f>
        <v>1200</v>
      </c>
      <c r="G3531" s="199">
        <v>1356001</v>
      </c>
      <c r="H3531" s="195">
        <v>37049.398194444402</v>
      </c>
      <c r="I3531" t="s">
        <v>2418</v>
      </c>
      <c r="M3531" t="s">
        <v>3341</v>
      </c>
      <c r="N3531" t="s">
        <v>3747</v>
      </c>
      <c r="O3531" t="s">
        <v>463</v>
      </c>
      <c r="P3531" s="196">
        <v>1200</v>
      </c>
      <c r="S3531" t="s">
        <v>3342</v>
      </c>
      <c r="T3531" t="s">
        <v>3557</v>
      </c>
      <c r="U3531" s="198">
        <v>3.5550000000000002</v>
      </c>
      <c r="V3531" t="s">
        <v>3735</v>
      </c>
      <c r="W3531" t="s">
        <v>2498</v>
      </c>
      <c r="X3531" t="s">
        <v>2499</v>
      </c>
      <c r="Y3531" t="s">
        <v>2469</v>
      </c>
      <c r="Z3531" t="s">
        <v>2995</v>
      </c>
      <c r="AA3531">
        <v>838001</v>
      </c>
      <c r="AB3531" s="195">
        <v>37050.875011574099</v>
      </c>
      <c r="AC3531" s="195">
        <v>37050.875011574099</v>
      </c>
    </row>
    <row r="3532" spans="1:29" x14ac:dyDescent="0.25">
      <c r="A3532" s="43" t="str">
        <f t="shared" si="276"/>
        <v>US Natural Gas Physical</v>
      </c>
      <c r="B3532" s="43" t="str">
        <f t="shared" si="277"/>
        <v>US</v>
      </c>
      <c r="C3532" s="43" t="str">
        <f t="shared" si="278"/>
        <v>Natural Gas</v>
      </c>
      <c r="D3532" s="43" t="str">
        <f t="shared" si="279"/>
        <v>Physical</v>
      </c>
      <c r="E3532" s="43">
        <f>IF(VLOOKUP(S3532,'DD-Lookup'!$J$6:$L$50,3,FALSE)="Monthly",(YEAR(AC3532)-YEAR(AB3532))*12+MONTH(AC3532)-MONTH(AB3532)+1,(AC3532-AB3532+1))</f>
        <v>1</v>
      </c>
      <c r="F3532" s="210">
        <f t="shared" si="280"/>
        <v>11600</v>
      </c>
      <c r="G3532" s="199">
        <v>1356002</v>
      </c>
      <c r="H3532" s="195">
        <v>37049.398356481499</v>
      </c>
      <c r="I3532" t="s">
        <v>2173</v>
      </c>
      <c r="M3532" t="s">
        <v>3341</v>
      </c>
      <c r="N3532" t="s">
        <v>3747</v>
      </c>
      <c r="O3532" t="s">
        <v>1636</v>
      </c>
      <c r="Q3532" s="196">
        <v>11600</v>
      </c>
      <c r="S3532" t="s">
        <v>3342</v>
      </c>
      <c r="T3532" t="s">
        <v>3557</v>
      </c>
      <c r="U3532" s="198">
        <v>3.5449999999999999</v>
      </c>
      <c r="V3532" t="s">
        <v>2635</v>
      </c>
      <c r="W3532" t="s">
        <v>2366</v>
      </c>
      <c r="X3532" t="s">
        <v>3093</v>
      </c>
      <c r="Y3532" t="s">
        <v>2469</v>
      </c>
      <c r="Z3532" t="s">
        <v>2995</v>
      </c>
      <c r="AA3532">
        <v>838002</v>
      </c>
      <c r="AB3532" s="195">
        <v>37050.875011574099</v>
      </c>
      <c r="AC3532" s="195">
        <v>37050.875011574099</v>
      </c>
    </row>
    <row r="3533" spans="1:29" x14ac:dyDescent="0.25">
      <c r="A3533" s="43" t="str">
        <f t="shared" si="276"/>
        <v xml:space="preserve"> Metals Financial</v>
      </c>
      <c r="B3533" s="43" t="str">
        <f t="shared" si="277"/>
        <v/>
      </c>
      <c r="C3533" s="43" t="str">
        <f t="shared" si="278"/>
        <v>Metals</v>
      </c>
      <c r="D3533" s="43" t="str">
        <f t="shared" si="279"/>
        <v>Financial</v>
      </c>
      <c r="E3533" s="43">
        <f>IF(VLOOKUP(S3533,'DD-Lookup'!$J$6:$L$50,3,FALSE)="Monthly",(YEAR(AC3533)-YEAR(AB3533))*12+MONTH(AC3533)-MONTH(AB3533)+1,(AC3533-AB3533+1))</f>
        <v>1</v>
      </c>
      <c r="F3533" s="210">
        <f t="shared" si="280"/>
        <v>20</v>
      </c>
      <c r="G3533" s="199">
        <v>1356003</v>
      </c>
      <c r="H3533" s="195">
        <v>37049.398414351897</v>
      </c>
      <c r="I3533" t="s">
        <v>3570</v>
      </c>
      <c r="M3533" t="s">
        <v>3346</v>
      </c>
      <c r="N3533" t="s">
        <v>3566</v>
      </c>
      <c r="O3533" t="s">
        <v>3567</v>
      </c>
      <c r="P3533" s="196">
        <v>20</v>
      </c>
      <c r="S3533" t="s">
        <v>3556</v>
      </c>
      <c r="T3533" t="s">
        <v>3557</v>
      </c>
      <c r="U3533" s="198">
        <v>1511</v>
      </c>
      <c r="V3533" t="s">
        <v>3820</v>
      </c>
      <c r="W3533" t="s">
        <v>3563</v>
      </c>
      <c r="X3533" t="s">
        <v>3559</v>
      </c>
      <c r="Y3533" t="s">
        <v>3560</v>
      </c>
      <c r="Z3533" t="s">
        <v>3561</v>
      </c>
      <c r="AA3533">
        <v>2173835</v>
      </c>
    </row>
    <row r="3534" spans="1:29" x14ac:dyDescent="0.25">
      <c r="A3534" s="43" t="str">
        <f t="shared" si="276"/>
        <v xml:space="preserve"> Metals Financial</v>
      </c>
      <c r="B3534" s="43" t="str">
        <f t="shared" si="277"/>
        <v/>
      </c>
      <c r="C3534" s="43" t="str">
        <f t="shared" si="278"/>
        <v>Metals</v>
      </c>
      <c r="D3534" s="43" t="str">
        <f t="shared" si="279"/>
        <v>Financial</v>
      </c>
      <c r="E3534" s="43">
        <f>IF(VLOOKUP(S3534,'DD-Lookup'!$J$6:$L$50,3,FALSE)="Monthly",(YEAR(AC3534)-YEAR(AB3534))*12+MONTH(AC3534)-MONTH(AB3534)+1,(AC3534-AB3534+1))</f>
        <v>1</v>
      </c>
      <c r="F3534" s="210">
        <f t="shared" si="280"/>
        <v>20</v>
      </c>
      <c r="G3534" s="199">
        <v>1356004</v>
      </c>
      <c r="H3534" s="195">
        <v>37049.398449074099</v>
      </c>
      <c r="I3534" t="s">
        <v>3570</v>
      </c>
      <c r="M3534" t="s">
        <v>3346</v>
      </c>
      <c r="N3534" t="s">
        <v>3554</v>
      </c>
      <c r="O3534" t="s">
        <v>3555</v>
      </c>
      <c r="P3534" s="196">
        <v>20</v>
      </c>
      <c r="S3534" t="s">
        <v>3556</v>
      </c>
      <c r="T3534" t="s">
        <v>3557</v>
      </c>
      <c r="U3534" s="198">
        <v>1668</v>
      </c>
      <c r="V3534" t="s">
        <v>3820</v>
      </c>
      <c r="W3534" t="s">
        <v>3563</v>
      </c>
      <c r="X3534" t="s">
        <v>3559</v>
      </c>
      <c r="Y3534" t="s">
        <v>3560</v>
      </c>
      <c r="Z3534" t="s">
        <v>3561</v>
      </c>
      <c r="AA3534">
        <v>2173837</v>
      </c>
    </row>
    <row r="3535" spans="1:29" x14ac:dyDescent="0.25">
      <c r="A3535" s="43" t="str">
        <f t="shared" si="276"/>
        <v>US Natural Gas Physical</v>
      </c>
      <c r="B3535" s="43" t="str">
        <f t="shared" si="277"/>
        <v>US</v>
      </c>
      <c r="C3535" s="43" t="str">
        <f t="shared" si="278"/>
        <v>Natural Gas</v>
      </c>
      <c r="D3535" s="43" t="str">
        <f t="shared" si="279"/>
        <v>Physical</v>
      </c>
      <c r="E3535" s="43">
        <f>IF(VLOOKUP(S3535,'DD-Lookup'!$J$6:$L$50,3,FALSE)="Monthly",(YEAR(AC3535)-YEAR(AB3535))*12+MONTH(AC3535)-MONTH(AB3535)+1,(AC3535-AB3535+1))</f>
        <v>1</v>
      </c>
      <c r="F3535" s="210">
        <f t="shared" si="280"/>
        <v>2500</v>
      </c>
      <c r="G3535" s="199">
        <v>1356006</v>
      </c>
      <c r="H3535" s="195">
        <v>37049.398587962998</v>
      </c>
      <c r="I3535" t="s">
        <v>2276</v>
      </c>
      <c r="M3535" t="s">
        <v>3341</v>
      </c>
      <c r="N3535" t="s">
        <v>3747</v>
      </c>
      <c r="O3535" t="s">
        <v>1635</v>
      </c>
      <c r="Q3535" s="196">
        <v>2500</v>
      </c>
      <c r="S3535" t="s">
        <v>3342</v>
      </c>
      <c r="T3535" t="s">
        <v>3557</v>
      </c>
      <c r="U3535" s="198">
        <v>3.9750000000000001</v>
      </c>
      <c r="V3535" t="s">
        <v>3089</v>
      </c>
      <c r="W3535" t="s">
        <v>3138</v>
      </c>
      <c r="X3535" t="s">
        <v>3081</v>
      </c>
      <c r="Y3535" t="s">
        <v>2469</v>
      </c>
      <c r="Z3535" t="s">
        <v>2995</v>
      </c>
      <c r="AA3535">
        <v>838003</v>
      </c>
      <c r="AB3535" s="195">
        <v>37050.875011574099</v>
      </c>
      <c r="AC3535" s="195">
        <v>37050.875011574099</v>
      </c>
    </row>
    <row r="3536" spans="1:29" x14ac:dyDescent="0.25">
      <c r="A3536" s="43" t="str">
        <f t="shared" si="276"/>
        <v>US Natural Gas Physical</v>
      </c>
      <c r="B3536" s="43" t="str">
        <f t="shared" si="277"/>
        <v>US</v>
      </c>
      <c r="C3536" s="43" t="str">
        <f t="shared" si="278"/>
        <v>Natural Gas</v>
      </c>
      <c r="D3536" s="43" t="str">
        <f t="shared" si="279"/>
        <v>Physical</v>
      </c>
      <c r="E3536" s="43">
        <f>IF(VLOOKUP(S3536,'DD-Lookup'!$J$6:$L$50,3,FALSE)="Monthly",(YEAR(AC3536)-YEAR(AB3536))*12+MONTH(AC3536)-MONTH(AB3536)+1,(AC3536-AB3536+1))</f>
        <v>1</v>
      </c>
      <c r="F3536" s="210">
        <f t="shared" si="280"/>
        <v>7089</v>
      </c>
      <c r="G3536" s="199">
        <v>1356007</v>
      </c>
      <c r="H3536" s="195">
        <v>37049.398599537002</v>
      </c>
      <c r="I3536" t="s">
        <v>3509</v>
      </c>
      <c r="M3536" t="s">
        <v>3341</v>
      </c>
      <c r="N3536" t="s">
        <v>3747</v>
      </c>
      <c r="O3536" t="s">
        <v>1631</v>
      </c>
      <c r="P3536" s="196">
        <v>7089</v>
      </c>
      <c r="S3536" t="s">
        <v>3342</v>
      </c>
      <c r="T3536" t="s">
        <v>3557</v>
      </c>
      <c r="U3536" s="198">
        <v>3.6850000000000001</v>
      </c>
      <c r="V3536" t="s">
        <v>3878</v>
      </c>
      <c r="W3536" t="s">
        <v>2366</v>
      </c>
      <c r="X3536" t="s">
        <v>2420</v>
      </c>
      <c r="Y3536" t="s">
        <v>2469</v>
      </c>
      <c r="Z3536" t="s">
        <v>2995</v>
      </c>
      <c r="AA3536">
        <v>838005</v>
      </c>
      <c r="AB3536" s="195">
        <v>37050.875011574099</v>
      </c>
      <c r="AC3536" s="195">
        <v>37050.875011574099</v>
      </c>
    </row>
    <row r="3537" spans="1:29" x14ac:dyDescent="0.25">
      <c r="A3537" s="43" t="str">
        <f t="shared" si="276"/>
        <v>US Natural Gas Financial</v>
      </c>
      <c r="B3537" s="43" t="str">
        <f t="shared" si="277"/>
        <v>US</v>
      </c>
      <c r="C3537" s="43" t="str">
        <f t="shared" si="278"/>
        <v>Natural Gas</v>
      </c>
      <c r="D3537" s="43" t="str">
        <f t="shared" si="279"/>
        <v>Financial</v>
      </c>
      <c r="E3537" s="43">
        <f>IF(VLOOKUP(S3537,'DD-Lookup'!$J$6:$L$50,3,FALSE)="Monthly",(YEAR(AC3537)-YEAR(AB3537))*12+MONTH(AC3537)-MONTH(AB3537)+1,(AC3537-AB3537+1))</f>
        <v>123</v>
      </c>
      <c r="F3537" s="210">
        <f t="shared" si="280"/>
        <v>615000</v>
      </c>
      <c r="G3537" s="199">
        <v>1356009</v>
      </c>
      <c r="H3537" s="195">
        <v>37049.398611111101</v>
      </c>
      <c r="I3537" t="s">
        <v>2183</v>
      </c>
      <c r="M3537" t="s">
        <v>3341</v>
      </c>
      <c r="N3537" t="s">
        <v>2281</v>
      </c>
      <c r="O3537" t="s">
        <v>3139</v>
      </c>
      <c r="Q3537" s="196">
        <v>5000</v>
      </c>
      <c r="S3537" t="s">
        <v>3342</v>
      </c>
      <c r="T3537" t="s">
        <v>3557</v>
      </c>
      <c r="U3537" s="198">
        <v>3.89</v>
      </c>
      <c r="V3537" t="s">
        <v>2439</v>
      </c>
      <c r="W3537" t="s">
        <v>2853</v>
      </c>
      <c r="X3537" t="s">
        <v>2282</v>
      </c>
      <c r="Y3537" t="s">
        <v>3575</v>
      </c>
      <c r="Z3537" t="s">
        <v>2995</v>
      </c>
      <c r="AA3537" t="s">
        <v>1056</v>
      </c>
      <c r="AB3537" s="195">
        <v>37073</v>
      </c>
      <c r="AC3537" s="195">
        <v>37195</v>
      </c>
    </row>
    <row r="3538" spans="1:29" x14ac:dyDescent="0.25">
      <c r="A3538" s="43" t="str">
        <f t="shared" si="276"/>
        <v xml:space="preserve"> Natural Gas Physical</v>
      </c>
      <c r="B3538" s="43" t="str">
        <f t="shared" si="277"/>
        <v/>
      </c>
      <c r="C3538" s="43" t="str">
        <f t="shared" si="278"/>
        <v>Natural Gas</v>
      </c>
      <c r="D3538" s="43" t="str">
        <f t="shared" si="279"/>
        <v>Physical</v>
      </c>
      <c r="E3538" s="43">
        <f>IF(VLOOKUP(S3538,'DD-Lookup'!$J$6:$L$50,3,FALSE)="Monthly",(YEAR(AC3538)-YEAR(AB3538))*12+MONTH(AC3538)-MONTH(AB3538)+1,(AC3538-AB3538+1))</f>
        <v>1</v>
      </c>
      <c r="F3538" s="210">
        <f t="shared" si="280"/>
        <v>10000</v>
      </c>
      <c r="G3538" s="199">
        <v>1356008</v>
      </c>
      <c r="H3538" s="195">
        <v>37049.398611111101</v>
      </c>
      <c r="I3538" t="s">
        <v>2422</v>
      </c>
      <c r="M3538" t="s">
        <v>3341</v>
      </c>
      <c r="N3538" t="s">
        <v>3104</v>
      </c>
      <c r="O3538" t="s">
        <v>3620</v>
      </c>
      <c r="P3538" s="196">
        <v>10000</v>
      </c>
      <c r="S3538" t="s">
        <v>3719</v>
      </c>
      <c r="T3538" t="s">
        <v>3105</v>
      </c>
      <c r="U3538" s="198">
        <v>4.29</v>
      </c>
      <c r="V3538" t="s">
        <v>3727</v>
      </c>
      <c r="W3538" t="s">
        <v>635</v>
      </c>
      <c r="X3538" t="s">
        <v>3106</v>
      </c>
      <c r="Y3538" t="s">
        <v>2469</v>
      </c>
      <c r="Z3538" t="s">
        <v>2996</v>
      </c>
      <c r="AA3538">
        <v>838004</v>
      </c>
      <c r="AB3538" s="195">
        <v>37049.875011574099</v>
      </c>
      <c r="AC3538" s="195">
        <v>37049.875011574099</v>
      </c>
    </row>
    <row r="3539" spans="1:29" x14ac:dyDescent="0.25">
      <c r="A3539" s="43" t="str">
        <f t="shared" si="276"/>
        <v xml:space="preserve"> Metals Financial</v>
      </c>
      <c r="B3539" s="43" t="str">
        <f t="shared" si="277"/>
        <v/>
      </c>
      <c r="C3539" s="43" t="str">
        <f t="shared" si="278"/>
        <v>Metals</v>
      </c>
      <c r="D3539" s="43" t="str">
        <f t="shared" si="279"/>
        <v>Financial</v>
      </c>
      <c r="E3539" s="43">
        <f>IF(VLOOKUP(S3539,'DD-Lookup'!$J$6:$L$50,3,FALSE)="Monthly",(YEAR(AC3539)-YEAR(AB3539))*12+MONTH(AC3539)-MONTH(AB3539)+1,(AC3539-AB3539+1))</f>
        <v>1</v>
      </c>
      <c r="F3539" s="210">
        <f t="shared" si="280"/>
        <v>20</v>
      </c>
      <c r="G3539" s="199">
        <v>1356010</v>
      </c>
      <c r="H3539" s="195">
        <v>37049.398634259298</v>
      </c>
      <c r="I3539" t="s">
        <v>3292</v>
      </c>
      <c r="M3539" t="s">
        <v>3346</v>
      </c>
      <c r="N3539" t="s">
        <v>3566</v>
      </c>
      <c r="O3539" t="s">
        <v>3567</v>
      </c>
      <c r="Q3539" s="196">
        <v>20</v>
      </c>
      <c r="S3539" t="s">
        <v>3556</v>
      </c>
      <c r="T3539" t="s">
        <v>3557</v>
      </c>
      <c r="U3539" s="198">
        <v>1512</v>
      </c>
      <c r="V3539" t="s">
        <v>3293</v>
      </c>
      <c r="W3539" t="s">
        <v>3563</v>
      </c>
      <c r="X3539" t="s">
        <v>3559</v>
      </c>
      <c r="Y3539" t="s">
        <v>3560</v>
      </c>
      <c r="Z3539" t="s">
        <v>3561</v>
      </c>
      <c r="AA3539">
        <v>2173839</v>
      </c>
    </row>
    <row r="3540" spans="1:29" x14ac:dyDescent="0.25">
      <c r="A3540" s="43" t="str">
        <f t="shared" si="276"/>
        <v xml:space="preserve"> Natural Gas Physical</v>
      </c>
      <c r="B3540" s="43" t="str">
        <f t="shared" si="277"/>
        <v/>
      </c>
      <c r="C3540" s="43" t="str">
        <f t="shared" si="278"/>
        <v>Natural Gas</v>
      </c>
      <c r="D3540" s="43" t="str">
        <f t="shared" si="279"/>
        <v>Physical</v>
      </c>
      <c r="E3540" s="43">
        <f>IF(VLOOKUP(S3540,'DD-Lookup'!$J$6:$L$50,3,FALSE)="Monthly",(YEAR(AC3540)-YEAR(AB3540))*12+MONTH(AC3540)-MONTH(AB3540)+1,(AC3540-AB3540+1))</f>
        <v>1</v>
      </c>
      <c r="F3540" s="210">
        <f t="shared" si="280"/>
        <v>50000</v>
      </c>
      <c r="G3540" s="199">
        <v>1356011</v>
      </c>
      <c r="H3540" s="195">
        <v>37049.3987037037</v>
      </c>
      <c r="I3540" t="s">
        <v>3264</v>
      </c>
      <c r="M3540" t="s">
        <v>3341</v>
      </c>
      <c r="N3540" t="s">
        <v>3588</v>
      </c>
      <c r="O3540" t="s">
        <v>3816</v>
      </c>
      <c r="Q3540" s="196">
        <v>50000</v>
      </c>
      <c r="S3540" t="s">
        <v>3590</v>
      </c>
      <c r="T3540" t="s">
        <v>3591</v>
      </c>
      <c r="U3540" s="198">
        <v>20.3</v>
      </c>
      <c r="V3540" t="s">
        <v>3265</v>
      </c>
      <c r="W3540" t="s">
        <v>3600</v>
      </c>
      <c r="X3540" t="s">
        <v>3593</v>
      </c>
      <c r="Y3540" t="s">
        <v>3594</v>
      </c>
      <c r="Z3540" t="s">
        <v>3562</v>
      </c>
      <c r="AA3540">
        <v>106920</v>
      </c>
      <c r="AB3540" s="195">
        <v>37051.875011574099</v>
      </c>
      <c r="AC3540" s="195">
        <v>37052.875011574099</v>
      </c>
    </row>
    <row r="3541" spans="1:29" x14ac:dyDescent="0.25">
      <c r="A3541" s="43" t="str">
        <f t="shared" si="276"/>
        <v xml:space="preserve"> Natural Gas Physical</v>
      </c>
      <c r="B3541" s="43" t="str">
        <f t="shared" si="277"/>
        <v/>
      </c>
      <c r="C3541" s="43" t="str">
        <f t="shared" si="278"/>
        <v>Natural Gas</v>
      </c>
      <c r="D3541" s="43" t="str">
        <f t="shared" si="279"/>
        <v>Physical</v>
      </c>
      <c r="E3541" s="43">
        <f>IF(VLOOKUP(S3541,'DD-Lookup'!$J$6:$L$50,3,FALSE)="Monthly",(YEAR(AC3541)-YEAR(AB3541))*12+MONTH(AC3541)-MONTH(AB3541)+1,(AC3541-AB3541+1))</f>
        <v>1</v>
      </c>
      <c r="F3541" s="210">
        <f t="shared" si="280"/>
        <v>10000</v>
      </c>
      <c r="G3541" s="199">
        <v>1356012</v>
      </c>
      <c r="H3541" s="195">
        <v>37049.398726851898</v>
      </c>
      <c r="I3541" t="s">
        <v>3731</v>
      </c>
      <c r="M3541" t="s">
        <v>3341</v>
      </c>
      <c r="N3541" t="s">
        <v>3104</v>
      </c>
      <c r="O3541" t="s">
        <v>3620</v>
      </c>
      <c r="P3541" s="196">
        <v>10000</v>
      </c>
      <c r="S3541" t="s">
        <v>3719</v>
      </c>
      <c r="T3541" t="s">
        <v>3105</v>
      </c>
      <c r="U3541" s="198">
        <v>4.28</v>
      </c>
      <c r="V3541" t="s">
        <v>3789</v>
      </c>
      <c r="W3541" t="s">
        <v>635</v>
      </c>
      <c r="X3541" t="s">
        <v>3106</v>
      </c>
      <c r="Y3541" t="s">
        <v>2469</v>
      </c>
      <c r="Z3541" t="s">
        <v>2996</v>
      </c>
      <c r="AA3541">
        <v>838006</v>
      </c>
      <c r="AB3541" s="195">
        <v>37049.875011574099</v>
      </c>
      <c r="AC3541" s="195">
        <v>37049.875011574099</v>
      </c>
    </row>
    <row r="3542" spans="1:29" x14ac:dyDescent="0.25">
      <c r="A3542" s="43" t="str">
        <f t="shared" si="276"/>
        <v>US Natural Gas Financial</v>
      </c>
      <c r="B3542" s="43" t="str">
        <f t="shared" si="277"/>
        <v>US</v>
      </c>
      <c r="C3542" s="43" t="str">
        <f t="shared" si="278"/>
        <v>Natural Gas</v>
      </c>
      <c r="D3542" s="43" t="str">
        <f t="shared" si="279"/>
        <v>Financial</v>
      </c>
      <c r="E3542" s="43">
        <f>IF(VLOOKUP(S3542,'DD-Lookup'!$J$6:$L$50,3,FALSE)="Monthly",(YEAR(AC3542)-YEAR(AB3542))*12+MONTH(AC3542)-MONTH(AB3542)+1,(AC3542-AB3542+1))</f>
        <v>31</v>
      </c>
      <c r="F3542" s="210">
        <f t="shared" si="280"/>
        <v>155000</v>
      </c>
      <c r="G3542" s="199">
        <v>1356013</v>
      </c>
      <c r="H3542" s="195">
        <v>37049.39875</v>
      </c>
      <c r="I3542" t="s">
        <v>2483</v>
      </c>
      <c r="M3542" t="s">
        <v>3341</v>
      </c>
      <c r="N3542" t="s">
        <v>2476</v>
      </c>
      <c r="O3542" t="s">
        <v>2389</v>
      </c>
      <c r="Q3542" s="196">
        <v>5000</v>
      </c>
      <c r="S3542" t="s">
        <v>3342</v>
      </c>
      <c r="T3542" t="s">
        <v>3557</v>
      </c>
      <c r="U3542" s="198">
        <v>1.6</v>
      </c>
      <c r="V3542" t="s">
        <v>3908</v>
      </c>
      <c r="W3542" t="s">
        <v>2381</v>
      </c>
      <c r="X3542" t="s">
        <v>2382</v>
      </c>
      <c r="Y3542" t="s">
        <v>3575</v>
      </c>
      <c r="Z3542" t="s">
        <v>2995</v>
      </c>
      <c r="AA3542" t="s">
        <v>1057</v>
      </c>
      <c r="AB3542" s="195">
        <v>37165.875011574099</v>
      </c>
      <c r="AC3542" s="195">
        <v>37195.875011574099</v>
      </c>
    </row>
    <row r="3543" spans="1:29" x14ac:dyDescent="0.25">
      <c r="A3543" s="43" t="str">
        <f t="shared" si="276"/>
        <v>US Natural Gas Financial</v>
      </c>
      <c r="B3543" s="43" t="str">
        <f t="shared" si="277"/>
        <v>US</v>
      </c>
      <c r="C3543" s="43" t="str">
        <f t="shared" si="278"/>
        <v>Natural Gas</v>
      </c>
      <c r="D3543" s="43" t="str">
        <f t="shared" si="279"/>
        <v>Financial</v>
      </c>
      <c r="E3543" s="43">
        <f>IF(VLOOKUP(S3543,'DD-Lookup'!$J$6:$L$50,3,FALSE)="Monthly",(YEAR(AC3543)-YEAR(AB3543))*12+MONTH(AC3543)-MONTH(AB3543)+1,(AC3543-AB3543+1))</f>
        <v>30</v>
      </c>
      <c r="F3543" s="210">
        <f t="shared" si="280"/>
        <v>150000</v>
      </c>
      <c r="G3543" s="199">
        <v>1356014</v>
      </c>
      <c r="H3543" s="195">
        <v>37049.3987962963</v>
      </c>
      <c r="I3543" t="s">
        <v>2483</v>
      </c>
      <c r="M3543" t="s">
        <v>3341</v>
      </c>
      <c r="N3543" t="s">
        <v>2476</v>
      </c>
      <c r="O3543" t="s">
        <v>2385</v>
      </c>
      <c r="Q3543" s="196">
        <v>5000</v>
      </c>
      <c r="S3543" t="s">
        <v>3342</v>
      </c>
      <c r="T3543" t="s">
        <v>3557</v>
      </c>
      <c r="U3543" s="198">
        <v>2.1</v>
      </c>
      <c r="V3543" t="s">
        <v>3908</v>
      </c>
      <c r="W3543" t="s">
        <v>2381</v>
      </c>
      <c r="X3543" t="s">
        <v>2382</v>
      </c>
      <c r="Y3543" t="s">
        <v>3575</v>
      </c>
      <c r="Z3543" t="s">
        <v>2995</v>
      </c>
      <c r="AA3543" t="s">
        <v>1058</v>
      </c>
      <c r="AB3543" s="195">
        <v>37135.875011574099</v>
      </c>
      <c r="AC3543" s="195">
        <v>37164.875011574099</v>
      </c>
    </row>
    <row r="3544" spans="1:29" x14ac:dyDescent="0.25">
      <c r="A3544" s="43" t="str">
        <f t="shared" si="276"/>
        <v>US Natural Gas Physical</v>
      </c>
      <c r="B3544" s="43" t="str">
        <f t="shared" si="277"/>
        <v>US</v>
      </c>
      <c r="C3544" s="43" t="str">
        <f t="shared" si="278"/>
        <v>Natural Gas</v>
      </c>
      <c r="D3544" s="43" t="str">
        <f t="shared" si="279"/>
        <v>Physical</v>
      </c>
      <c r="E3544" s="43">
        <f>IF(VLOOKUP(S3544,'DD-Lookup'!$J$6:$L$50,3,FALSE)="Monthly",(YEAR(AC3544)-YEAR(AB3544))*12+MONTH(AC3544)-MONTH(AB3544)+1,(AC3544-AB3544+1))</f>
        <v>1</v>
      </c>
      <c r="F3544" s="210">
        <f t="shared" si="280"/>
        <v>5000</v>
      </c>
      <c r="G3544" s="199">
        <v>1356018</v>
      </c>
      <c r="H3544" s="195">
        <v>37049.398877314801</v>
      </c>
      <c r="I3544" t="s">
        <v>3360</v>
      </c>
      <c r="M3544" t="s">
        <v>3341</v>
      </c>
      <c r="N3544" t="s">
        <v>3747</v>
      </c>
      <c r="O3544" t="s">
        <v>491</v>
      </c>
      <c r="Q3544" s="196">
        <v>5000</v>
      </c>
      <c r="S3544" t="s">
        <v>3342</v>
      </c>
      <c r="T3544" t="s">
        <v>3557</v>
      </c>
      <c r="U3544" s="198">
        <v>3.5724999999999998</v>
      </c>
      <c r="V3544" t="s">
        <v>2444</v>
      </c>
      <c r="W3544" t="s">
        <v>2498</v>
      </c>
      <c r="X3544" t="s">
        <v>2499</v>
      </c>
      <c r="Y3544" t="s">
        <v>2469</v>
      </c>
      <c r="Z3544" t="s">
        <v>2995</v>
      </c>
      <c r="AA3544">
        <v>838007</v>
      </c>
      <c r="AB3544" s="195">
        <v>37050.875011574099</v>
      </c>
      <c r="AC3544" s="195">
        <v>37050.875011574099</v>
      </c>
    </row>
    <row r="3545" spans="1:29" x14ac:dyDescent="0.25">
      <c r="A3545" s="43" t="str">
        <f t="shared" si="276"/>
        <v>US Natural Gas Physical</v>
      </c>
      <c r="B3545" s="43" t="str">
        <f t="shared" si="277"/>
        <v>US</v>
      </c>
      <c r="C3545" s="43" t="str">
        <f t="shared" si="278"/>
        <v>Natural Gas</v>
      </c>
      <c r="D3545" s="43" t="str">
        <f t="shared" si="279"/>
        <v>Physical</v>
      </c>
      <c r="E3545" s="43">
        <f>IF(VLOOKUP(S3545,'DD-Lookup'!$J$6:$L$50,3,FALSE)="Monthly",(YEAR(AC3545)-YEAR(AB3545))*12+MONTH(AC3545)-MONTH(AB3545)+1,(AC3545-AB3545+1))</f>
        <v>1</v>
      </c>
      <c r="F3545" s="210">
        <f t="shared" si="280"/>
        <v>1369</v>
      </c>
      <c r="G3545" s="199">
        <v>1356019</v>
      </c>
      <c r="H3545" s="195">
        <v>37049.3988888889</v>
      </c>
      <c r="I3545" t="s">
        <v>3360</v>
      </c>
      <c r="M3545" t="s">
        <v>3341</v>
      </c>
      <c r="N3545" t="s">
        <v>3747</v>
      </c>
      <c r="O3545" t="s">
        <v>1635</v>
      </c>
      <c r="P3545" s="196">
        <v>1369</v>
      </c>
      <c r="S3545" t="s">
        <v>3342</v>
      </c>
      <c r="T3545" t="s">
        <v>3557</v>
      </c>
      <c r="U3545" s="198">
        <v>3.9449999999999998</v>
      </c>
      <c r="V3545" t="s">
        <v>1059</v>
      </c>
      <c r="W3545" t="s">
        <v>3138</v>
      </c>
      <c r="X3545" t="s">
        <v>3081</v>
      </c>
      <c r="Y3545" t="s">
        <v>2469</v>
      </c>
      <c r="Z3545" t="s">
        <v>2995</v>
      </c>
      <c r="AA3545">
        <v>838008</v>
      </c>
      <c r="AB3545" s="195">
        <v>37050.875011574099</v>
      </c>
      <c r="AC3545" s="195">
        <v>37050.875011574099</v>
      </c>
    </row>
    <row r="3546" spans="1:29" x14ac:dyDescent="0.25">
      <c r="A3546" s="43" t="str">
        <f t="shared" si="276"/>
        <v xml:space="preserve"> Natural Gas Physical</v>
      </c>
      <c r="B3546" s="43" t="str">
        <f t="shared" si="277"/>
        <v/>
      </c>
      <c r="C3546" s="43" t="str">
        <f t="shared" si="278"/>
        <v>Natural Gas</v>
      </c>
      <c r="D3546" s="43" t="str">
        <f t="shared" si="279"/>
        <v>Physical</v>
      </c>
      <c r="E3546" s="43">
        <f>IF(VLOOKUP(S3546,'DD-Lookup'!$J$6:$L$50,3,FALSE)="Monthly",(YEAR(AC3546)-YEAR(AB3546))*12+MONTH(AC3546)-MONTH(AB3546)+1,(AC3546-AB3546+1))</f>
        <v>1</v>
      </c>
      <c r="F3546" s="210">
        <f t="shared" si="280"/>
        <v>10000</v>
      </c>
      <c r="G3546" s="199">
        <v>1356020</v>
      </c>
      <c r="H3546" s="195">
        <v>37049.398900462998</v>
      </c>
      <c r="I3546" t="s">
        <v>2280</v>
      </c>
      <c r="M3546" t="s">
        <v>3341</v>
      </c>
      <c r="N3546" t="s">
        <v>3104</v>
      </c>
      <c r="O3546" t="s">
        <v>3620</v>
      </c>
      <c r="Q3546" s="196">
        <v>10000</v>
      </c>
      <c r="S3546" t="s">
        <v>3719</v>
      </c>
      <c r="T3546" t="s">
        <v>3105</v>
      </c>
      <c r="U3546" s="198">
        <v>4.2850000000000001</v>
      </c>
      <c r="V3546" t="s">
        <v>3394</v>
      </c>
      <c r="W3546" t="s">
        <v>635</v>
      </c>
      <c r="X3546" t="s">
        <v>3106</v>
      </c>
      <c r="Y3546" t="s">
        <v>2469</v>
      </c>
      <c r="Z3546" t="s">
        <v>2996</v>
      </c>
      <c r="AA3546">
        <v>838009</v>
      </c>
      <c r="AB3546" s="195">
        <v>37049.875011574099</v>
      </c>
      <c r="AC3546" s="195">
        <v>37049.875011574099</v>
      </c>
    </row>
    <row r="3547" spans="1:29" x14ac:dyDescent="0.25">
      <c r="A3547" s="43" t="str">
        <f t="shared" si="276"/>
        <v>US Natural Gas Financial</v>
      </c>
      <c r="B3547" s="43" t="str">
        <f t="shared" si="277"/>
        <v>US</v>
      </c>
      <c r="C3547" s="43" t="str">
        <f t="shared" si="278"/>
        <v>Natural Gas</v>
      </c>
      <c r="D3547" s="43" t="str">
        <f t="shared" si="279"/>
        <v>Financial</v>
      </c>
      <c r="E3547" s="43">
        <f>IF(VLOOKUP(S3547,'DD-Lookup'!$J$6:$L$50,3,FALSE)="Monthly",(YEAR(AC3547)-YEAR(AB3547))*12+MONTH(AC3547)-MONTH(AB3547)+1,(AC3547-AB3547+1))</f>
        <v>30</v>
      </c>
      <c r="F3547" s="210">
        <f t="shared" si="280"/>
        <v>150000</v>
      </c>
      <c r="G3547" s="199">
        <v>1356021</v>
      </c>
      <c r="H3547" s="195">
        <v>37049.398923611101</v>
      </c>
      <c r="I3547" t="s">
        <v>2472</v>
      </c>
      <c r="M3547" t="s">
        <v>3341</v>
      </c>
      <c r="N3547" t="s">
        <v>2476</v>
      </c>
      <c r="O3547" t="s">
        <v>2385</v>
      </c>
      <c r="P3547" s="196">
        <v>5000</v>
      </c>
      <c r="S3547" t="s">
        <v>3342</v>
      </c>
      <c r="T3547" t="s">
        <v>3557</v>
      </c>
      <c r="U3547" s="198">
        <v>1.95</v>
      </c>
      <c r="V3547" t="s">
        <v>2393</v>
      </c>
      <c r="W3547" t="s">
        <v>2381</v>
      </c>
      <c r="X3547" t="s">
        <v>2382</v>
      </c>
      <c r="Y3547" t="s">
        <v>3575</v>
      </c>
      <c r="Z3547" t="s">
        <v>2995</v>
      </c>
      <c r="AA3547" t="s">
        <v>1060</v>
      </c>
      <c r="AB3547" s="195">
        <v>37135.875011574099</v>
      </c>
      <c r="AC3547" s="195">
        <v>37164.875011574099</v>
      </c>
    </row>
    <row r="3548" spans="1:29" x14ac:dyDescent="0.25">
      <c r="A3548" s="43" t="str">
        <f t="shared" si="276"/>
        <v>US Power Physical</v>
      </c>
      <c r="B3548" s="43" t="str">
        <f t="shared" si="277"/>
        <v>US</v>
      </c>
      <c r="C3548" s="43" t="str">
        <f t="shared" si="278"/>
        <v>Power</v>
      </c>
      <c r="D3548" s="43" t="str">
        <f t="shared" si="279"/>
        <v>Physical</v>
      </c>
      <c r="E3548" s="43">
        <f>IF(VLOOKUP(S3548,'DD-Lookup'!$J$6:$L$50,3,FALSE)="Monthly",(YEAR(AC3548)-YEAR(AB3548))*12+MONTH(AC3548)-MONTH(AB3548)+1,(AC3548-AB3548+1))</f>
        <v>5</v>
      </c>
      <c r="F3548" s="210">
        <f t="shared" si="280"/>
        <v>250</v>
      </c>
      <c r="G3548" s="199">
        <v>1356022</v>
      </c>
      <c r="H3548" s="195">
        <v>37049.398923611101</v>
      </c>
      <c r="I3548" t="s">
        <v>2603</v>
      </c>
      <c r="J3548" t="s">
        <v>2413</v>
      </c>
      <c r="K3548" t="s">
        <v>2272</v>
      </c>
      <c r="M3548" t="s">
        <v>2766</v>
      </c>
      <c r="N3548" t="s">
        <v>3361</v>
      </c>
      <c r="O3548" t="s">
        <v>3698</v>
      </c>
      <c r="P3548" s="196">
        <v>50</v>
      </c>
      <c r="S3548" t="s">
        <v>3340</v>
      </c>
      <c r="T3548" t="s">
        <v>3557</v>
      </c>
      <c r="U3548" s="198">
        <v>41.75</v>
      </c>
      <c r="V3548" t="s">
        <v>3135</v>
      </c>
      <c r="W3548" t="s">
        <v>3376</v>
      </c>
      <c r="X3548" t="s">
        <v>3377</v>
      </c>
      <c r="Y3548" t="s">
        <v>2662</v>
      </c>
      <c r="Z3548" t="s">
        <v>2990</v>
      </c>
      <c r="AA3548">
        <v>637015.1</v>
      </c>
      <c r="AB3548" s="195">
        <v>37060.875</v>
      </c>
      <c r="AC3548" s="195">
        <v>37064.875</v>
      </c>
    </row>
    <row r="3549" spans="1:29" x14ac:dyDescent="0.25">
      <c r="A3549" s="43" t="str">
        <f t="shared" si="276"/>
        <v>US Power Physical</v>
      </c>
      <c r="B3549" s="43" t="str">
        <f t="shared" si="277"/>
        <v>US</v>
      </c>
      <c r="C3549" s="43" t="str">
        <f t="shared" si="278"/>
        <v>Power</v>
      </c>
      <c r="D3549" s="43" t="str">
        <f t="shared" si="279"/>
        <v>Physical</v>
      </c>
      <c r="E3549" s="43">
        <f>IF(VLOOKUP(S3549,'DD-Lookup'!$J$6:$L$50,3,FALSE)="Monthly",(YEAR(AC3549)-YEAR(AB3549))*12+MONTH(AC3549)-MONTH(AB3549)+1,(AC3549-AB3549+1))</f>
        <v>31</v>
      </c>
      <c r="F3549" s="210">
        <f t="shared" si="280"/>
        <v>1550</v>
      </c>
      <c r="G3549" s="199">
        <v>1356023</v>
      </c>
      <c r="H3549" s="195">
        <v>37049.3989351852</v>
      </c>
      <c r="I3549" t="s">
        <v>2288</v>
      </c>
      <c r="M3549" t="s">
        <v>2766</v>
      </c>
      <c r="N3549" t="s">
        <v>3361</v>
      </c>
      <c r="O3549" t="s">
        <v>3745</v>
      </c>
      <c r="P3549" s="196">
        <v>50</v>
      </c>
      <c r="S3549" t="s">
        <v>3340</v>
      </c>
      <c r="T3549" t="s">
        <v>3557</v>
      </c>
      <c r="U3549" s="198">
        <v>79.5</v>
      </c>
      <c r="V3549" t="s">
        <v>2784</v>
      </c>
      <c r="W3549" t="s">
        <v>3380</v>
      </c>
      <c r="X3549" t="s">
        <v>3381</v>
      </c>
      <c r="Y3549" t="s">
        <v>2662</v>
      </c>
      <c r="Z3549" t="s">
        <v>2990</v>
      </c>
      <c r="AA3549">
        <v>637016.1</v>
      </c>
      <c r="AB3549" s="195">
        <v>37073.875011574099</v>
      </c>
      <c r="AC3549" s="195">
        <v>37103.875011574099</v>
      </c>
    </row>
    <row r="3550" spans="1:29" x14ac:dyDescent="0.25">
      <c r="A3550" s="43" t="str">
        <f t="shared" si="276"/>
        <v xml:space="preserve"> Natural Gas Physical</v>
      </c>
      <c r="B3550" s="43" t="str">
        <f t="shared" si="277"/>
        <v/>
      </c>
      <c r="C3550" s="43" t="str">
        <f t="shared" si="278"/>
        <v>Natural Gas</v>
      </c>
      <c r="D3550" s="43" t="str">
        <f t="shared" si="279"/>
        <v>Physical</v>
      </c>
      <c r="E3550" s="43">
        <f>IF(VLOOKUP(S3550,'DD-Lookup'!$J$6:$L$50,3,FALSE)="Monthly",(YEAR(AC3550)-YEAR(AB3550))*12+MONTH(AC3550)-MONTH(AB3550)+1,(AC3550-AB3550+1))</f>
        <v>151</v>
      </c>
      <c r="F3550" s="210">
        <f t="shared" si="280"/>
        <v>755000</v>
      </c>
      <c r="G3550" s="199">
        <v>1356024</v>
      </c>
      <c r="H3550" s="195">
        <v>37049.398946759298</v>
      </c>
      <c r="I3550" t="s">
        <v>2440</v>
      </c>
      <c r="M3550" t="s">
        <v>3341</v>
      </c>
      <c r="N3550" t="s">
        <v>3918</v>
      </c>
      <c r="O3550" t="s">
        <v>2579</v>
      </c>
      <c r="Q3550" s="196">
        <v>5000</v>
      </c>
      <c r="S3550" t="s">
        <v>3342</v>
      </c>
      <c r="T3550" t="s">
        <v>3557</v>
      </c>
      <c r="U3550" s="198">
        <v>0.23</v>
      </c>
      <c r="V3550" t="s">
        <v>2448</v>
      </c>
      <c r="W3550" t="s">
        <v>3097</v>
      </c>
      <c r="X3550" t="s">
        <v>2494</v>
      </c>
      <c r="Y3550" t="s">
        <v>2469</v>
      </c>
      <c r="Z3550" t="s">
        <v>2995</v>
      </c>
      <c r="AA3550" t="s">
        <v>1061</v>
      </c>
      <c r="AB3550" s="195">
        <v>37196</v>
      </c>
      <c r="AC3550" s="195">
        <v>37346</v>
      </c>
    </row>
    <row r="3551" spans="1:29" x14ac:dyDescent="0.25">
      <c r="A3551" s="43" t="str">
        <f t="shared" si="276"/>
        <v xml:space="preserve"> Metals Financial</v>
      </c>
      <c r="B3551" s="43" t="str">
        <f t="shared" si="277"/>
        <v/>
      </c>
      <c r="C3551" s="43" t="str">
        <f t="shared" si="278"/>
        <v>Metals</v>
      </c>
      <c r="D3551" s="43" t="str">
        <f t="shared" si="279"/>
        <v>Financial</v>
      </c>
      <c r="E3551" s="43">
        <f>IF(VLOOKUP(S3551,'DD-Lookup'!$J$6:$L$50,3,FALSE)="Monthly",(YEAR(AC3551)-YEAR(AB3551))*12+MONTH(AC3551)-MONTH(AB3551)+1,(AC3551-AB3551+1))</f>
        <v>1</v>
      </c>
      <c r="F3551" s="210">
        <f t="shared" si="280"/>
        <v>20</v>
      </c>
      <c r="G3551" s="199">
        <v>1356025</v>
      </c>
      <c r="H3551" s="195">
        <v>37049.399004629602</v>
      </c>
      <c r="I3551" t="s">
        <v>3570</v>
      </c>
      <c r="M3551" t="s">
        <v>3346</v>
      </c>
      <c r="N3551" t="s">
        <v>3554</v>
      </c>
      <c r="O3551" t="s">
        <v>3555</v>
      </c>
      <c r="P3551" s="196">
        <v>20</v>
      </c>
      <c r="S3551" t="s">
        <v>3556</v>
      </c>
      <c r="T3551" t="s">
        <v>3557</v>
      </c>
      <c r="U3551" s="198">
        <v>1667</v>
      </c>
      <c r="V3551" t="s">
        <v>3525</v>
      </c>
      <c r="W3551" t="s">
        <v>3563</v>
      </c>
      <c r="X3551" t="s">
        <v>3559</v>
      </c>
      <c r="Y3551" t="s">
        <v>3560</v>
      </c>
      <c r="Z3551" t="s">
        <v>3561</v>
      </c>
      <c r="AA3551">
        <v>2173842</v>
      </c>
    </row>
    <row r="3552" spans="1:29" x14ac:dyDescent="0.25">
      <c r="A3552" s="43" t="str">
        <f t="shared" si="276"/>
        <v>US Natural Gas Financial</v>
      </c>
      <c r="B3552" s="43" t="str">
        <f t="shared" si="277"/>
        <v>US</v>
      </c>
      <c r="C3552" s="43" t="str">
        <f t="shared" si="278"/>
        <v>Natural Gas</v>
      </c>
      <c r="D3552" s="43" t="str">
        <f t="shared" si="279"/>
        <v>Financial</v>
      </c>
      <c r="E3552" s="43">
        <f>IF(VLOOKUP(S3552,'DD-Lookup'!$J$6:$L$50,3,FALSE)="Monthly",(YEAR(AC3552)-YEAR(AB3552))*12+MONTH(AC3552)-MONTH(AB3552)+1,(AC3552-AB3552+1))</f>
        <v>151</v>
      </c>
      <c r="F3552" s="210">
        <f t="shared" si="280"/>
        <v>1510000</v>
      </c>
      <c r="G3552" s="199">
        <v>1356026</v>
      </c>
      <c r="H3552" s="195">
        <v>37049.399050925902</v>
      </c>
      <c r="I3552" t="s">
        <v>3475</v>
      </c>
      <c r="M3552" t="s">
        <v>3341</v>
      </c>
      <c r="N3552" t="s">
        <v>1062</v>
      </c>
      <c r="O3552" t="s">
        <v>1063</v>
      </c>
      <c r="P3552" s="196">
        <v>10000</v>
      </c>
      <c r="S3552" t="s">
        <v>3342</v>
      </c>
      <c r="T3552" t="s">
        <v>3557</v>
      </c>
      <c r="U3552" s="198">
        <v>0.33</v>
      </c>
      <c r="V3552" t="s">
        <v>864</v>
      </c>
      <c r="W3552" t="s">
        <v>1064</v>
      </c>
      <c r="X3552" t="s">
        <v>1065</v>
      </c>
      <c r="Y3552" t="s">
        <v>3575</v>
      </c>
      <c r="Z3552" t="s">
        <v>2995</v>
      </c>
      <c r="AA3552" t="s">
        <v>1066</v>
      </c>
      <c r="AB3552" s="195">
        <v>37196</v>
      </c>
      <c r="AC3552" s="195">
        <v>37346</v>
      </c>
    </row>
    <row r="3553" spans="1:29" x14ac:dyDescent="0.25">
      <c r="A3553" s="43" t="str">
        <f t="shared" si="276"/>
        <v>US Power Physical</v>
      </c>
      <c r="B3553" s="43" t="str">
        <f t="shared" si="277"/>
        <v>US</v>
      </c>
      <c r="C3553" s="43" t="str">
        <f t="shared" si="278"/>
        <v>Power</v>
      </c>
      <c r="D3553" s="43" t="str">
        <f t="shared" si="279"/>
        <v>Physical</v>
      </c>
      <c r="E3553" s="43">
        <f>IF(VLOOKUP(S3553,'DD-Lookup'!$J$6:$L$50,3,FALSE)="Monthly",(YEAR(AC3553)-YEAR(AB3553))*12+MONTH(AC3553)-MONTH(AB3553)+1,(AC3553-AB3553+1))</f>
        <v>31</v>
      </c>
      <c r="F3553" s="210">
        <f t="shared" si="280"/>
        <v>775</v>
      </c>
      <c r="G3553" s="199">
        <v>1356028</v>
      </c>
      <c r="H3553" s="195">
        <v>37049.3991087963</v>
      </c>
      <c r="I3553" t="s">
        <v>2259</v>
      </c>
      <c r="M3553" t="s">
        <v>2766</v>
      </c>
      <c r="N3553" t="s">
        <v>3308</v>
      </c>
      <c r="O3553" t="s">
        <v>2600</v>
      </c>
      <c r="P3553" s="196">
        <v>25</v>
      </c>
      <c r="S3553" t="s">
        <v>3340</v>
      </c>
      <c r="T3553" t="s">
        <v>3557</v>
      </c>
      <c r="U3553" s="198">
        <v>56</v>
      </c>
      <c r="V3553" t="s">
        <v>3946</v>
      </c>
      <c r="W3553" t="s">
        <v>3038</v>
      </c>
      <c r="X3553" t="s">
        <v>3309</v>
      </c>
      <c r="Y3553" t="s">
        <v>2662</v>
      </c>
      <c r="Z3553" t="s">
        <v>2990</v>
      </c>
      <c r="AA3553">
        <v>637018.1</v>
      </c>
      <c r="AB3553" s="195">
        <v>37073.875011574099</v>
      </c>
      <c r="AC3553" s="195">
        <v>37103.875011574099</v>
      </c>
    </row>
    <row r="3554" spans="1:29" x14ac:dyDescent="0.25">
      <c r="A3554" s="43" t="str">
        <f t="shared" si="276"/>
        <v>US Natural Gas Financial</v>
      </c>
      <c r="B3554" s="43" t="str">
        <f t="shared" si="277"/>
        <v>US</v>
      </c>
      <c r="C3554" s="43" t="str">
        <f t="shared" si="278"/>
        <v>Natural Gas</v>
      </c>
      <c r="D3554" s="43" t="str">
        <f t="shared" si="279"/>
        <v>Financial</v>
      </c>
      <c r="E3554" s="43">
        <f>IF(VLOOKUP(S3554,'DD-Lookup'!$J$6:$L$50,3,FALSE)="Monthly",(YEAR(AC3554)-YEAR(AB3554))*12+MONTH(AC3554)-MONTH(AB3554)+1,(AC3554-AB3554+1))</f>
        <v>31</v>
      </c>
      <c r="F3554" s="210">
        <f t="shared" si="280"/>
        <v>155000</v>
      </c>
      <c r="G3554" s="199">
        <v>1356029</v>
      </c>
      <c r="H3554" s="195">
        <v>37049.399120370399</v>
      </c>
      <c r="I3554" t="s">
        <v>3482</v>
      </c>
      <c r="M3554" t="s">
        <v>3341</v>
      </c>
      <c r="N3554" t="s">
        <v>2476</v>
      </c>
      <c r="O3554" t="s">
        <v>2389</v>
      </c>
      <c r="P3554" s="196">
        <v>5000</v>
      </c>
      <c r="S3554" t="s">
        <v>3342</v>
      </c>
      <c r="T3554" t="s">
        <v>3557</v>
      </c>
      <c r="U3554" s="198">
        <v>1.45</v>
      </c>
      <c r="V3554" t="s">
        <v>4285</v>
      </c>
      <c r="W3554" t="s">
        <v>2381</v>
      </c>
      <c r="X3554" t="s">
        <v>2382</v>
      </c>
      <c r="Y3554" t="s">
        <v>3575</v>
      </c>
      <c r="Z3554" t="s">
        <v>2995</v>
      </c>
      <c r="AA3554" t="s">
        <v>1067</v>
      </c>
      <c r="AB3554" s="195">
        <v>37165.875011574099</v>
      </c>
      <c r="AC3554" s="195">
        <v>37195.875011574099</v>
      </c>
    </row>
    <row r="3555" spans="1:29" x14ac:dyDescent="0.25">
      <c r="A3555" s="43" t="str">
        <f t="shared" si="276"/>
        <v>US Natural Gas Physical</v>
      </c>
      <c r="B3555" s="43" t="str">
        <f t="shared" si="277"/>
        <v>US</v>
      </c>
      <c r="C3555" s="43" t="str">
        <f t="shared" si="278"/>
        <v>Natural Gas</v>
      </c>
      <c r="D3555" s="43" t="str">
        <f t="shared" si="279"/>
        <v>Physical</v>
      </c>
      <c r="E3555" s="43">
        <f>IF(VLOOKUP(S3555,'DD-Lookup'!$J$6:$L$50,3,FALSE)="Monthly",(YEAR(AC3555)-YEAR(AB3555))*12+MONTH(AC3555)-MONTH(AB3555)+1,(AC3555-AB3555+1))</f>
        <v>1</v>
      </c>
      <c r="F3555" s="210">
        <f t="shared" si="280"/>
        <v>5000</v>
      </c>
      <c r="G3555" s="199">
        <v>1356031</v>
      </c>
      <c r="H3555" s="195">
        <v>37049.3991550926</v>
      </c>
      <c r="I3555" t="s">
        <v>2269</v>
      </c>
      <c r="M3555" t="s">
        <v>3341</v>
      </c>
      <c r="N3555" t="s">
        <v>3747</v>
      </c>
      <c r="O3555" t="s">
        <v>393</v>
      </c>
      <c r="P3555" s="196">
        <v>5000</v>
      </c>
      <c r="S3555" t="s">
        <v>3342</v>
      </c>
      <c r="T3555" t="s">
        <v>3557</v>
      </c>
      <c r="U3555" s="198">
        <v>3.4849999999999999</v>
      </c>
      <c r="V3555" t="s">
        <v>2370</v>
      </c>
      <c r="W3555" t="s">
        <v>2347</v>
      </c>
      <c r="X3555" t="s">
        <v>2484</v>
      </c>
      <c r="Y3555" t="s">
        <v>2469</v>
      </c>
      <c r="Z3555" t="s">
        <v>2995</v>
      </c>
      <c r="AA3555">
        <v>838012</v>
      </c>
      <c r="AB3555" s="195">
        <v>37050.875011574099</v>
      </c>
      <c r="AC3555" s="195">
        <v>37050.875011574099</v>
      </c>
    </row>
    <row r="3556" spans="1:29" x14ac:dyDescent="0.25">
      <c r="A3556" s="43" t="str">
        <f t="shared" si="276"/>
        <v>US Natural Gas Physical</v>
      </c>
      <c r="B3556" s="43" t="str">
        <f t="shared" si="277"/>
        <v>US</v>
      </c>
      <c r="C3556" s="43" t="str">
        <f t="shared" si="278"/>
        <v>Natural Gas</v>
      </c>
      <c r="D3556" s="43" t="str">
        <f t="shared" si="279"/>
        <v>Physical</v>
      </c>
      <c r="E3556" s="43">
        <f>IF(VLOOKUP(S3556,'DD-Lookup'!$J$6:$L$50,3,FALSE)="Monthly",(YEAR(AC3556)-YEAR(AB3556))*12+MONTH(AC3556)-MONTH(AB3556)+1,(AC3556-AB3556+1))</f>
        <v>1</v>
      </c>
      <c r="F3556" s="210">
        <f t="shared" si="280"/>
        <v>168</v>
      </c>
      <c r="G3556" s="199">
        <v>1356032</v>
      </c>
      <c r="H3556" s="195">
        <v>37049.399189814802</v>
      </c>
      <c r="I3556" t="s">
        <v>2456</v>
      </c>
      <c r="M3556" t="s">
        <v>3341</v>
      </c>
      <c r="N3556" t="s">
        <v>3747</v>
      </c>
      <c r="O3556" t="s">
        <v>1635</v>
      </c>
      <c r="Q3556" s="196">
        <v>168</v>
      </c>
      <c r="S3556" t="s">
        <v>3342</v>
      </c>
      <c r="T3556" t="s">
        <v>3557</v>
      </c>
      <c r="U3556" s="198">
        <v>3.9750000000000001</v>
      </c>
      <c r="V3556" t="s">
        <v>3355</v>
      </c>
      <c r="W3556" t="s">
        <v>3138</v>
      </c>
      <c r="X3556" t="s">
        <v>3081</v>
      </c>
      <c r="Y3556" t="s">
        <v>2469</v>
      </c>
      <c r="Z3556" t="s">
        <v>2995</v>
      </c>
      <c r="AA3556">
        <v>838013</v>
      </c>
      <c r="AB3556" s="195">
        <v>37050.875011574099</v>
      </c>
      <c r="AC3556" s="195">
        <v>37050.875011574099</v>
      </c>
    </row>
    <row r="3557" spans="1:29" x14ac:dyDescent="0.25">
      <c r="A3557" s="43" t="str">
        <f t="shared" si="276"/>
        <v xml:space="preserve"> Metals Financial</v>
      </c>
      <c r="B3557" s="43" t="str">
        <f t="shared" si="277"/>
        <v/>
      </c>
      <c r="C3557" s="43" t="str">
        <f t="shared" si="278"/>
        <v>Metals</v>
      </c>
      <c r="D3557" s="43" t="str">
        <f t="shared" si="279"/>
        <v>Financial</v>
      </c>
      <c r="E3557" s="43">
        <f>IF(VLOOKUP(S3557,'DD-Lookup'!$J$6:$L$50,3,FALSE)="Monthly",(YEAR(AC3557)-YEAR(AB3557))*12+MONTH(AC3557)-MONTH(AB3557)+1,(AC3557-AB3557+1))</f>
        <v>1</v>
      </c>
      <c r="F3557" s="210">
        <f t="shared" si="280"/>
        <v>20</v>
      </c>
      <c r="G3557" s="199">
        <v>1356034</v>
      </c>
      <c r="H3557" s="195">
        <v>37049.399224537003</v>
      </c>
      <c r="I3557" t="s">
        <v>3292</v>
      </c>
      <c r="M3557" t="s">
        <v>3346</v>
      </c>
      <c r="N3557" t="s">
        <v>3554</v>
      </c>
      <c r="O3557" t="s">
        <v>3555</v>
      </c>
      <c r="Q3557" s="196">
        <v>20</v>
      </c>
      <c r="S3557" t="s">
        <v>3556</v>
      </c>
      <c r="T3557" t="s">
        <v>3557</v>
      </c>
      <c r="U3557" s="198">
        <v>1668</v>
      </c>
      <c r="V3557" t="s">
        <v>3293</v>
      </c>
      <c r="W3557" t="s">
        <v>3563</v>
      </c>
      <c r="X3557" t="s">
        <v>3559</v>
      </c>
      <c r="Y3557" t="s">
        <v>3560</v>
      </c>
      <c r="Z3557" t="s">
        <v>3561</v>
      </c>
      <c r="AA3557">
        <v>2173845</v>
      </c>
    </row>
    <row r="3558" spans="1:29" x14ac:dyDescent="0.25">
      <c r="A3558" s="43" t="str">
        <f t="shared" si="276"/>
        <v>US Power Physical</v>
      </c>
      <c r="B3558" s="43" t="str">
        <f t="shared" si="277"/>
        <v>US</v>
      </c>
      <c r="C3558" s="43" t="str">
        <f t="shared" si="278"/>
        <v>Power</v>
      </c>
      <c r="D3558" s="43" t="str">
        <f t="shared" si="279"/>
        <v>Physical</v>
      </c>
      <c r="E3558" s="43">
        <f>IF(VLOOKUP(S3558,'DD-Lookup'!$J$6:$L$50,3,FALSE)="Monthly",(YEAR(AC3558)-YEAR(AB3558))*12+MONTH(AC3558)-MONTH(AB3558)+1,(AC3558-AB3558+1))</f>
        <v>5</v>
      </c>
      <c r="F3558" s="210">
        <f t="shared" si="280"/>
        <v>250</v>
      </c>
      <c r="G3558" s="199">
        <v>1356035</v>
      </c>
      <c r="H3558" s="195">
        <v>37049.399270833303</v>
      </c>
      <c r="I3558" t="s">
        <v>2244</v>
      </c>
      <c r="M3558" t="s">
        <v>2766</v>
      </c>
      <c r="N3558" t="s">
        <v>3361</v>
      </c>
      <c r="O3558" t="s">
        <v>3706</v>
      </c>
      <c r="Q3558" s="196">
        <v>50</v>
      </c>
      <c r="S3558" t="s">
        <v>3340</v>
      </c>
      <c r="T3558" t="s">
        <v>3557</v>
      </c>
      <c r="U3558" s="198">
        <v>41.75</v>
      </c>
      <c r="V3558" t="s">
        <v>2230</v>
      </c>
      <c r="W3558" t="s">
        <v>3365</v>
      </c>
      <c r="X3558" t="s">
        <v>3366</v>
      </c>
      <c r="Y3558" t="s">
        <v>2662</v>
      </c>
      <c r="Z3558" t="s">
        <v>2990</v>
      </c>
      <c r="AA3558">
        <v>637021.1</v>
      </c>
      <c r="AB3558" s="195">
        <v>37060.875</v>
      </c>
      <c r="AC3558" s="195">
        <v>37064.875</v>
      </c>
    </row>
    <row r="3559" spans="1:29" x14ac:dyDescent="0.25">
      <c r="A3559" s="43" t="str">
        <f t="shared" si="276"/>
        <v>US Natural Gas Physical</v>
      </c>
      <c r="B3559" s="43" t="str">
        <f t="shared" si="277"/>
        <v>US</v>
      </c>
      <c r="C3559" s="43" t="str">
        <f t="shared" si="278"/>
        <v>Natural Gas</v>
      </c>
      <c r="D3559" s="43" t="str">
        <f t="shared" si="279"/>
        <v>Physical</v>
      </c>
      <c r="E3559" s="43">
        <f>IF(VLOOKUP(S3559,'DD-Lookup'!$J$6:$L$50,3,FALSE)="Monthly",(YEAR(AC3559)-YEAR(AB3559))*12+MONTH(AC3559)-MONTH(AB3559)+1,(AC3559-AB3559+1))</f>
        <v>1</v>
      </c>
      <c r="F3559" s="210">
        <f t="shared" si="280"/>
        <v>10000</v>
      </c>
      <c r="G3559" s="199">
        <v>1356036</v>
      </c>
      <c r="H3559" s="195">
        <v>37049.399305555598</v>
      </c>
      <c r="I3559" t="s">
        <v>3443</v>
      </c>
      <c r="M3559" t="s">
        <v>3341</v>
      </c>
      <c r="N3559" t="s">
        <v>3747</v>
      </c>
      <c r="O3559" t="s">
        <v>394</v>
      </c>
      <c r="P3559" s="196">
        <v>10000</v>
      </c>
      <c r="S3559" t="s">
        <v>3342</v>
      </c>
      <c r="T3559" t="s">
        <v>3557</v>
      </c>
      <c r="U3559" s="198">
        <v>3.6274999999999999</v>
      </c>
      <c r="V3559" t="s">
        <v>3329</v>
      </c>
      <c r="W3559" t="s">
        <v>2498</v>
      </c>
      <c r="X3559" t="s">
        <v>2499</v>
      </c>
      <c r="Y3559" t="s">
        <v>2469</v>
      </c>
      <c r="Z3559" t="s">
        <v>2995</v>
      </c>
      <c r="AA3559">
        <v>838014</v>
      </c>
      <c r="AB3559" s="195">
        <v>37050.875011574099</v>
      </c>
      <c r="AC3559" s="195">
        <v>37050.875011574099</v>
      </c>
    </row>
    <row r="3560" spans="1:29" x14ac:dyDescent="0.25">
      <c r="A3560" s="43" t="str">
        <f t="shared" si="276"/>
        <v>US Natural Gas Physical</v>
      </c>
      <c r="B3560" s="43" t="str">
        <f t="shared" si="277"/>
        <v>US</v>
      </c>
      <c r="C3560" s="43" t="str">
        <f t="shared" si="278"/>
        <v>Natural Gas</v>
      </c>
      <c r="D3560" s="43" t="str">
        <f t="shared" si="279"/>
        <v>Physical</v>
      </c>
      <c r="E3560" s="43">
        <f>IF(VLOOKUP(S3560,'DD-Lookup'!$J$6:$L$50,3,FALSE)="Monthly",(YEAR(AC3560)-YEAR(AB3560))*12+MONTH(AC3560)-MONTH(AB3560)+1,(AC3560-AB3560+1))</f>
        <v>1</v>
      </c>
      <c r="F3560" s="210">
        <f t="shared" si="280"/>
        <v>10000</v>
      </c>
      <c r="G3560" s="199">
        <v>1356037</v>
      </c>
      <c r="H3560" s="195">
        <v>37049.3993402778</v>
      </c>
      <c r="I3560" t="s">
        <v>3529</v>
      </c>
      <c r="M3560" t="s">
        <v>3341</v>
      </c>
      <c r="N3560" t="s">
        <v>3747</v>
      </c>
      <c r="O3560" t="s">
        <v>2158</v>
      </c>
      <c r="Q3560" s="196">
        <v>10000</v>
      </c>
      <c r="S3560" t="s">
        <v>3342</v>
      </c>
      <c r="T3560" t="s">
        <v>3557</v>
      </c>
      <c r="U3560" s="198">
        <v>3.98</v>
      </c>
      <c r="V3560" t="s">
        <v>2515</v>
      </c>
      <c r="W3560" t="s">
        <v>3138</v>
      </c>
      <c r="X3560" t="s">
        <v>3081</v>
      </c>
      <c r="Y3560" t="s">
        <v>2469</v>
      </c>
      <c r="Z3560" t="s">
        <v>2995</v>
      </c>
      <c r="AA3560">
        <v>838015</v>
      </c>
      <c r="AB3560" s="195">
        <v>37050.875011574099</v>
      </c>
      <c r="AC3560" s="195">
        <v>37050.875011574099</v>
      </c>
    </row>
    <row r="3561" spans="1:29" x14ac:dyDescent="0.25">
      <c r="A3561" s="43" t="str">
        <f t="shared" si="276"/>
        <v>US Natural Gas Physical</v>
      </c>
      <c r="B3561" s="43" t="str">
        <f t="shared" si="277"/>
        <v>US</v>
      </c>
      <c r="C3561" s="43" t="str">
        <f t="shared" si="278"/>
        <v>Natural Gas</v>
      </c>
      <c r="D3561" s="43" t="str">
        <f t="shared" si="279"/>
        <v>Physical</v>
      </c>
      <c r="E3561" s="43">
        <f>IF(VLOOKUP(S3561,'DD-Lookup'!$J$6:$L$50,3,FALSE)="Monthly",(YEAR(AC3561)-YEAR(AB3561))*12+MONTH(AC3561)-MONTH(AB3561)+1,(AC3561-AB3561+1))</f>
        <v>1</v>
      </c>
      <c r="F3561" s="210">
        <f t="shared" si="280"/>
        <v>10000</v>
      </c>
      <c r="G3561" s="199">
        <v>1356038</v>
      </c>
      <c r="H3561" s="195">
        <v>37049.399351851898</v>
      </c>
      <c r="I3561" t="s">
        <v>3443</v>
      </c>
      <c r="M3561" t="s">
        <v>3341</v>
      </c>
      <c r="N3561" t="s">
        <v>3747</v>
      </c>
      <c r="O3561" t="s">
        <v>394</v>
      </c>
      <c r="P3561" s="196">
        <v>10000</v>
      </c>
      <c r="S3561" t="s">
        <v>3342</v>
      </c>
      <c r="T3561" t="s">
        <v>3557</v>
      </c>
      <c r="U3561" s="198">
        <v>3.625</v>
      </c>
      <c r="V3561" t="s">
        <v>3329</v>
      </c>
      <c r="W3561" t="s">
        <v>2498</v>
      </c>
      <c r="X3561" t="s">
        <v>2499</v>
      </c>
      <c r="Y3561" t="s">
        <v>2469</v>
      </c>
      <c r="Z3561" t="s">
        <v>2995</v>
      </c>
      <c r="AA3561">
        <v>838016</v>
      </c>
      <c r="AB3561" s="195">
        <v>37050.875011574099</v>
      </c>
      <c r="AC3561" s="195">
        <v>37050.875011574099</v>
      </c>
    </row>
    <row r="3562" spans="1:29" x14ac:dyDescent="0.25">
      <c r="A3562" s="43" t="str">
        <f t="shared" si="276"/>
        <v>US Natural Gas Financial</v>
      </c>
      <c r="B3562" s="43" t="str">
        <f t="shared" si="277"/>
        <v>US</v>
      </c>
      <c r="C3562" s="43" t="str">
        <f t="shared" si="278"/>
        <v>Natural Gas</v>
      </c>
      <c r="D3562" s="43" t="str">
        <f t="shared" si="279"/>
        <v>Financial</v>
      </c>
      <c r="E3562" s="43">
        <f>IF(VLOOKUP(S3562,'DD-Lookup'!$J$6:$L$50,3,FALSE)="Monthly",(YEAR(AC3562)-YEAR(AB3562))*12+MONTH(AC3562)-MONTH(AB3562)+1,(AC3562-AB3562+1))</f>
        <v>31</v>
      </c>
      <c r="F3562" s="210">
        <f t="shared" si="280"/>
        <v>620000</v>
      </c>
      <c r="G3562" s="199">
        <v>1356039</v>
      </c>
      <c r="H3562" s="195">
        <v>37049.399375000001</v>
      </c>
      <c r="I3562" t="s">
        <v>2276</v>
      </c>
      <c r="M3562" t="s">
        <v>3341</v>
      </c>
      <c r="N3562" t="s">
        <v>2281</v>
      </c>
      <c r="O3562" t="s">
        <v>2475</v>
      </c>
      <c r="Q3562" s="196">
        <v>20000</v>
      </c>
      <c r="S3562" t="s">
        <v>3342</v>
      </c>
      <c r="T3562" t="s">
        <v>3557</v>
      </c>
      <c r="U3562" s="198">
        <v>3.7949999999999999</v>
      </c>
      <c r="V3562" t="s">
        <v>2783</v>
      </c>
      <c r="W3562" t="s">
        <v>2853</v>
      </c>
      <c r="X3562" t="s">
        <v>2282</v>
      </c>
      <c r="Y3562" t="s">
        <v>3575</v>
      </c>
      <c r="Z3562" t="s">
        <v>2995</v>
      </c>
      <c r="AA3562" t="s">
        <v>1068</v>
      </c>
      <c r="AB3562" s="195">
        <v>37073.875</v>
      </c>
      <c r="AC3562" s="195">
        <v>37103.875</v>
      </c>
    </row>
    <row r="3563" spans="1:29" x14ac:dyDescent="0.25">
      <c r="A3563" s="43" t="str">
        <f t="shared" si="276"/>
        <v>US Natural Gas Physical</v>
      </c>
      <c r="B3563" s="43" t="str">
        <f t="shared" si="277"/>
        <v>US</v>
      </c>
      <c r="C3563" s="43" t="str">
        <f t="shared" si="278"/>
        <v>Natural Gas</v>
      </c>
      <c r="D3563" s="43" t="str">
        <f t="shared" si="279"/>
        <v>Physical</v>
      </c>
      <c r="E3563" s="43">
        <f>IF(VLOOKUP(S3563,'DD-Lookup'!$J$6:$L$50,3,FALSE)="Monthly",(YEAR(AC3563)-YEAR(AB3563))*12+MONTH(AC3563)-MONTH(AB3563)+1,(AC3563-AB3563+1))</f>
        <v>1</v>
      </c>
      <c r="F3563" s="210">
        <f t="shared" si="280"/>
        <v>7343</v>
      </c>
      <c r="G3563" s="199">
        <v>1356040</v>
      </c>
      <c r="H3563" s="195">
        <v>37049.399386574099</v>
      </c>
      <c r="I3563" t="s">
        <v>2483</v>
      </c>
      <c r="M3563" t="s">
        <v>3341</v>
      </c>
      <c r="N3563" t="s">
        <v>3747</v>
      </c>
      <c r="O3563" t="s">
        <v>1623</v>
      </c>
      <c r="P3563" s="196">
        <v>7343</v>
      </c>
      <c r="S3563" t="s">
        <v>3342</v>
      </c>
      <c r="T3563" t="s">
        <v>3557</v>
      </c>
      <c r="U3563" s="198">
        <v>3.8</v>
      </c>
      <c r="V3563" t="s">
        <v>3800</v>
      </c>
      <c r="W3563" t="s">
        <v>2190</v>
      </c>
      <c r="X3563" t="s">
        <v>2191</v>
      </c>
      <c r="Y3563" t="s">
        <v>2469</v>
      </c>
      <c r="Z3563" t="s">
        <v>2995</v>
      </c>
      <c r="AA3563">
        <v>838017</v>
      </c>
      <c r="AB3563" s="195">
        <v>37050.875011574099</v>
      </c>
      <c r="AC3563" s="195">
        <v>37050.875011574099</v>
      </c>
    </row>
    <row r="3564" spans="1:29" x14ac:dyDescent="0.25">
      <c r="A3564" s="43" t="str">
        <f t="shared" si="276"/>
        <v>US Natural Gas Physical</v>
      </c>
      <c r="B3564" s="43" t="str">
        <f t="shared" si="277"/>
        <v>US</v>
      </c>
      <c r="C3564" s="43" t="str">
        <f t="shared" si="278"/>
        <v>Natural Gas</v>
      </c>
      <c r="D3564" s="43" t="str">
        <f t="shared" si="279"/>
        <v>Physical</v>
      </c>
      <c r="E3564" s="43">
        <f>IF(VLOOKUP(S3564,'DD-Lookup'!$J$6:$L$50,3,FALSE)="Monthly",(YEAR(AC3564)-YEAR(AB3564))*12+MONTH(AC3564)-MONTH(AB3564)+1,(AC3564-AB3564+1))</f>
        <v>1</v>
      </c>
      <c r="F3564" s="210">
        <f t="shared" si="280"/>
        <v>10000</v>
      </c>
      <c r="G3564" s="199">
        <v>1356041</v>
      </c>
      <c r="H3564" s="195">
        <v>37049.399398148104</v>
      </c>
      <c r="I3564" t="s">
        <v>3443</v>
      </c>
      <c r="M3564" t="s">
        <v>3341</v>
      </c>
      <c r="N3564" t="s">
        <v>3747</v>
      </c>
      <c r="O3564" t="s">
        <v>394</v>
      </c>
      <c r="P3564" s="196">
        <v>10000</v>
      </c>
      <c r="S3564" t="s">
        <v>3342</v>
      </c>
      <c r="T3564" t="s">
        <v>3557</v>
      </c>
      <c r="U3564" s="198">
        <v>3.6225000000000001</v>
      </c>
      <c r="V3564" t="s">
        <v>3329</v>
      </c>
      <c r="W3564" t="s">
        <v>2498</v>
      </c>
      <c r="X3564" t="s">
        <v>2499</v>
      </c>
      <c r="Y3564" t="s">
        <v>2469</v>
      </c>
      <c r="Z3564" t="s">
        <v>2995</v>
      </c>
      <c r="AA3564">
        <v>838018</v>
      </c>
      <c r="AB3564" s="195">
        <v>37050.875011574099</v>
      </c>
      <c r="AC3564" s="195">
        <v>37050.875011574099</v>
      </c>
    </row>
    <row r="3565" spans="1:29" x14ac:dyDescent="0.25">
      <c r="A3565" s="43" t="str">
        <f t="shared" si="276"/>
        <v xml:space="preserve"> Natural Gas Physical</v>
      </c>
      <c r="B3565" s="43" t="str">
        <f t="shared" si="277"/>
        <v/>
      </c>
      <c r="C3565" s="43" t="str">
        <f t="shared" si="278"/>
        <v>Natural Gas</v>
      </c>
      <c r="D3565" s="43" t="str">
        <f t="shared" si="279"/>
        <v>Physical</v>
      </c>
      <c r="E3565" s="43">
        <f>IF(VLOOKUP(S3565,'DD-Lookup'!$J$6:$L$50,3,FALSE)="Monthly",(YEAR(AC3565)-YEAR(AB3565))*12+MONTH(AC3565)-MONTH(AB3565)+1,(AC3565-AB3565+1))</f>
        <v>1</v>
      </c>
      <c r="F3565" s="210">
        <f t="shared" si="280"/>
        <v>50000</v>
      </c>
      <c r="G3565" s="199">
        <v>1356042</v>
      </c>
      <c r="H3565" s="195">
        <v>37049.399432870399</v>
      </c>
      <c r="I3565" t="s">
        <v>4094</v>
      </c>
      <c r="M3565" t="s">
        <v>3341</v>
      </c>
      <c r="N3565" t="s">
        <v>4092</v>
      </c>
      <c r="O3565" t="s">
        <v>1069</v>
      </c>
      <c r="P3565" s="196">
        <v>50000</v>
      </c>
      <c r="S3565" t="s">
        <v>3590</v>
      </c>
      <c r="T3565" t="s">
        <v>3591</v>
      </c>
      <c r="U3565" s="198">
        <v>20.45</v>
      </c>
      <c r="V3565" t="s">
        <v>1070</v>
      </c>
      <c r="W3565" t="s">
        <v>3932</v>
      </c>
      <c r="X3565" t="s">
        <v>3933</v>
      </c>
      <c r="Y3565" t="s">
        <v>3594</v>
      </c>
      <c r="Z3565" t="s">
        <v>3562</v>
      </c>
      <c r="AA3565">
        <v>106921</v>
      </c>
      <c r="AB3565" s="195">
        <v>37051.875011574099</v>
      </c>
      <c r="AC3565" s="195">
        <v>37052.875011574099</v>
      </c>
    </row>
    <row r="3566" spans="1:29" x14ac:dyDescent="0.25">
      <c r="A3566" s="43" t="str">
        <f t="shared" si="276"/>
        <v>US Natural Gas Physical</v>
      </c>
      <c r="B3566" s="43" t="str">
        <f t="shared" si="277"/>
        <v>US</v>
      </c>
      <c r="C3566" s="43" t="str">
        <f t="shared" si="278"/>
        <v>Natural Gas</v>
      </c>
      <c r="D3566" s="43" t="str">
        <f t="shared" si="279"/>
        <v>Physical</v>
      </c>
      <c r="E3566" s="43">
        <f>IF(VLOOKUP(S3566,'DD-Lookup'!$J$6:$L$50,3,FALSE)="Monthly",(YEAR(AC3566)-YEAR(AB3566))*12+MONTH(AC3566)-MONTH(AB3566)+1,(AC3566-AB3566+1))</f>
        <v>1</v>
      </c>
      <c r="F3566" s="210">
        <f t="shared" si="280"/>
        <v>25000</v>
      </c>
      <c r="G3566" s="199">
        <v>1356043</v>
      </c>
      <c r="H3566" s="195">
        <v>37049.399467592499</v>
      </c>
      <c r="I3566" t="s">
        <v>2387</v>
      </c>
      <c r="M3566" t="s">
        <v>3341</v>
      </c>
      <c r="N3566" t="s">
        <v>3747</v>
      </c>
      <c r="O3566" t="s">
        <v>2722</v>
      </c>
      <c r="Q3566" s="196">
        <v>25000</v>
      </c>
      <c r="S3566" t="s">
        <v>3342</v>
      </c>
      <c r="T3566" t="s">
        <v>3557</v>
      </c>
      <c r="U3566" s="198">
        <v>3.6850000000000001</v>
      </c>
      <c r="V3566" t="s">
        <v>660</v>
      </c>
      <c r="W3566" t="s">
        <v>2175</v>
      </c>
      <c r="X3566" t="s">
        <v>2176</v>
      </c>
      <c r="Y3566" t="s">
        <v>2469</v>
      </c>
      <c r="Z3566" t="s">
        <v>2995</v>
      </c>
      <c r="AA3566">
        <v>838019</v>
      </c>
      <c r="AB3566" s="195">
        <v>37050.875011574099</v>
      </c>
      <c r="AC3566" s="195">
        <v>37050.875011574099</v>
      </c>
    </row>
    <row r="3567" spans="1:29" x14ac:dyDescent="0.25">
      <c r="A3567" s="43" t="str">
        <f t="shared" si="276"/>
        <v>US Natural Gas Financial</v>
      </c>
      <c r="B3567" s="43" t="str">
        <f t="shared" si="277"/>
        <v>US</v>
      </c>
      <c r="C3567" s="43" t="str">
        <f t="shared" si="278"/>
        <v>Natural Gas</v>
      </c>
      <c r="D3567" s="43" t="str">
        <f t="shared" si="279"/>
        <v>Financial</v>
      </c>
      <c r="E3567" s="43">
        <f>IF(VLOOKUP(S3567,'DD-Lookup'!$J$6:$L$50,3,FALSE)="Monthly",(YEAR(AC3567)-YEAR(AB3567))*12+MONTH(AC3567)-MONTH(AB3567)+1,(AC3567-AB3567+1))</f>
        <v>23</v>
      </c>
      <c r="F3567" s="210">
        <f t="shared" si="280"/>
        <v>230000</v>
      </c>
      <c r="G3567" s="199">
        <v>1356044</v>
      </c>
      <c r="H3567" s="195">
        <v>37049.399479166699</v>
      </c>
      <c r="I3567" t="s">
        <v>2286</v>
      </c>
      <c r="M3567" t="s">
        <v>3341</v>
      </c>
      <c r="N3567" t="s">
        <v>2281</v>
      </c>
      <c r="O3567" t="s">
        <v>2156</v>
      </c>
      <c r="Q3567" s="196">
        <v>10000</v>
      </c>
      <c r="S3567" t="s">
        <v>3342</v>
      </c>
      <c r="T3567" t="s">
        <v>3557</v>
      </c>
      <c r="U3567" s="198">
        <v>3.69</v>
      </c>
      <c r="V3567" t="s">
        <v>3074</v>
      </c>
      <c r="W3567" t="s">
        <v>2512</v>
      </c>
      <c r="X3567" t="s">
        <v>2170</v>
      </c>
      <c r="Y3567" t="s">
        <v>3575</v>
      </c>
      <c r="Z3567" t="s">
        <v>2995</v>
      </c>
      <c r="AA3567" t="s">
        <v>1071</v>
      </c>
      <c r="AB3567" s="195">
        <v>37050.875011574099</v>
      </c>
      <c r="AC3567" s="195">
        <v>37072.875011574099</v>
      </c>
    </row>
    <row r="3568" spans="1:29" x14ac:dyDescent="0.25">
      <c r="A3568" s="43" t="str">
        <f t="shared" si="276"/>
        <v>US Natural Gas Physical</v>
      </c>
      <c r="B3568" s="43" t="str">
        <f t="shared" si="277"/>
        <v>US</v>
      </c>
      <c r="C3568" s="43" t="str">
        <f t="shared" si="278"/>
        <v>Natural Gas</v>
      </c>
      <c r="D3568" s="43" t="str">
        <f t="shared" si="279"/>
        <v>Physical</v>
      </c>
      <c r="E3568" s="43">
        <f>IF(VLOOKUP(S3568,'DD-Lookup'!$J$6:$L$50,3,FALSE)="Monthly",(YEAR(AC3568)-YEAR(AB3568))*12+MONTH(AC3568)-MONTH(AB3568)+1,(AC3568-AB3568+1))</f>
        <v>1</v>
      </c>
      <c r="F3568" s="210">
        <f t="shared" si="280"/>
        <v>1000</v>
      </c>
      <c r="G3568" s="199">
        <v>1356045</v>
      </c>
      <c r="H3568" s="195">
        <v>37049.399479166699</v>
      </c>
      <c r="I3568" t="s">
        <v>2172</v>
      </c>
      <c r="M3568" t="s">
        <v>3341</v>
      </c>
      <c r="N3568" t="s">
        <v>3747</v>
      </c>
      <c r="O3568" t="s">
        <v>401</v>
      </c>
      <c r="Q3568" s="196">
        <v>1000</v>
      </c>
      <c r="S3568" t="s">
        <v>3342</v>
      </c>
      <c r="T3568" t="s">
        <v>3557</v>
      </c>
      <c r="U3568" s="198">
        <v>3.5325000000000002</v>
      </c>
      <c r="V3568" t="s">
        <v>3847</v>
      </c>
      <c r="W3568" t="s">
        <v>2347</v>
      </c>
      <c r="X3568" t="s">
        <v>2484</v>
      </c>
      <c r="Y3568" t="s">
        <v>2469</v>
      </c>
      <c r="Z3568" t="s">
        <v>2995</v>
      </c>
      <c r="AA3568">
        <v>838020</v>
      </c>
      <c r="AB3568" s="195">
        <v>37050.875011574099</v>
      </c>
      <c r="AC3568" s="195">
        <v>37050.875011574099</v>
      </c>
    </row>
    <row r="3569" spans="1:29" x14ac:dyDescent="0.25">
      <c r="A3569" s="43" t="str">
        <f t="shared" si="276"/>
        <v xml:space="preserve"> Natural Gas Physical</v>
      </c>
      <c r="B3569" s="43" t="str">
        <f t="shared" si="277"/>
        <v/>
      </c>
      <c r="C3569" s="43" t="str">
        <f t="shared" si="278"/>
        <v>Natural Gas</v>
      </c>
      <c r="D3569" s="43" t="str">
        <f t="shared" si="279"/>
        <v>Physical</v>
      </c>
      <c r="E3569" s="43">
        <f>IF(VLOOKUP(S3569,'DD-Lookup'!$J$6:$L$50,3,FALSE)="Monthly",(YEAR(AC3569)-YEAR(AB3569))*12+MONTH(AC3569)-MONTH(AB3569)+1,(AC3569-AB3569+1))</f>
        <v>1</v>
      </c>
      <c r="F3569" s="210">
        <f t="shared" si="280"/>
        <v>10000</v>
      </c>
      <c r="G3569" s="199">
        <v>1356046</v>
      </c>
      <c r="H3569" s="195">
        <v>37049.399594907401</v>
      </c>
      <c r="I3569" t="s">
        <v>2422</v>
      </c>
      <c r="M3569" t="s">
        <v>3341</v>
      </c>
      <c r="N3569" t="s">
        <v>2492</v>
      </c>
      <c r="O3569" t="s">
        <v>507</v>
      </c>
      <c r="P3569" s="196">
        <v>10000</v>
      </c>
      <c r="S3569" t="s">
        <v>3342</v>
      </c>
      <c r="T3569" t="s">
        <v>3557</v>
      </c>
      <c r="U3569" s="198">
        <v>3.7850000000000001</v>
      </c>
      <c r="V3569" t="s">
        <v>3387</v>
      </c>
      <c r="W3569" t="s">
        <v>2493</v>
      </c>
      <c r="X3569" t="s">
        <v>2494</v>
      </c>
      <c r="Y3569" t="s">
        <v>2469</v>
      </c>
      <c r="Z3569" t="s">
        <v>2995</v>
      </c>
      <c r="AA3569">
        <v>838021</v>
      </c>
      <c r="AB3569" s="195">
        <v>37050.875011574099</v>
      </c>
      <c r="AC3569" s="195">
        <v>37050.875011574099</v>
      </c>
    </row>
    <row r="3570" spans="1:29" x14ac:dyDescent="0.25">
      <c r="A3570" s="43" t="str">
        <f t="shared" si="276"/>
        <v>US Natural Gas Financial</v>
      </c>
      <c r="B3570" s="43" t="str">
        <f t="shared" si="277"/>
        <v>US</v>
      </c>
      <c r="C3570" s="43" t="str">
        <f t="shared" si="278"/>
        <v>Natural Gas</v>
      </c>
      <c r="D3570" s="43" t="str">
        <f t="shared" si="279"/>
        <v>Financial</v>
      </c>
      <c r="E3570" s="43">
        <f>IF(VLOOKUP(S3570,'DD-Lookup'!$J$6:$L$50,3,FALSE)="Monthly",(YEAR(AC3570)-YEAR(AB3570))*12+MONTH(AC3570)-MONTH(AB3570)+1,(AC3570-AB3570+1))</f>
        <v>214</v>
      </c>
      <c r="F3570" s="210">
        <f t="shared" si="280"/>
        <v>1070000</v>
      </c>
      <c r="G3570" s="199">
        <v>1356047</v>
      </c>
      <c r="H3570" s="195">
        <v>37049.399641203701</v>
      </c>
      <c r="I3570" t="s">
        <v>2465</v>
      </c>
      <c r="M3570" t="s">
        <v>3341</v>
      </c>
      <c r="N3570" t="s">
        <v>2476</v>
      </c>
      <c r="O3570" t="s">
        <v>3306</v>
      </c>
      <c r="Q3570" s="196">
        <v>5000</v>
      </c>
      <c r="S3570" t="s">
        <v>3342</v>
      </c>
      <c r="T3570" t="s">
        <v>3557</v>
      </c>
      <c r="U3570" s="198">
        <v>0.6</v>
      </c>
      <c r="V3570" t="s">
        <v>3386</v>
      </c>
      <c r="W3570" t="s">
        <v>2381</v>
      </c>
      <c r="X3570" t="s">
        <v>2382</v>
      </c>
      <c r="Y3570" t="s">
        <v>3575</v>
      </c>
      <c r="Z3570" t="s">
        <v>2995</v>
      </c>
      <c r="AA3570" t="s">
        <v>1072</v>
      </c>
      <c r="AB3570" s="195">
        <v>37347</v>
      </c>
      <c r="AC3570" s="195">
        <v>37560</v>
      </c>
    </row>
    <row r="3571" spans="1:29" x14ac:dyDescent="0.25">
      <c r="A3571" s="43" t="str">
        <f t="shared" si="276"/>
        <v>US Natural Gas Financial</v>
      </c>
      <c r="B3571" s="43" t="str">
        <f t="shared" si="277"/>
        <v>US</v>
      </c>
      <c r="C3571" s="43" t="str">
        <f t="shared" si="278"/>
        <v>Natural Gas</v>
      </c>
      <c r="D3571" s="43" t="str">
        <f t="shared" si="279"/>
        <v>Financial</v>
      </c>
      <c r="E3571" s="43">
        <f>IF(VLOOKUP(S3571,'DD-Lookup'!$J$6:$L$50,3,FALSE)="Monthly",(YEAR(AC3571)-YEAR(AB3571))*12+MONTH(AC3571)-MONTH(AB3571)+1,(AC3571-AB3571+1))</f>
        <v>23</v>
      </c>
      <c r="F3571" s="210">
        <f t="shared" si="280"/>
        <v>345000</v>
      </c>
      <c r="G3571" s="199">
        <v>1356049</v>
      </c>
      <c r="H3571" s="195">
        <v>37049.399675925903</v>
      </c>
      <c r="I3571" t="s">
        <v>2286</v>
      </c>
      <c r="M3571" t="s">
        <v>3341</v>
      </c>
      <c r="N3571" t="s">
        <v>2281</v>
      </c>
      <c r="O3571" t="s">
        <v>2156</v>
      </c>
      <c r="Q3571" s="196">
        <v>15000</v>
      </c>
      <c r="S3571" t="s">
        <v>3342</v>
      </c>
      <c r="T3571" t="s">
        <v>3557</v>
      </c>
      <c r="U3571" s="198">
        <v>3.6949999999999998</v>
      </c>
      <c r="V3571" t="s">
        <v>3074</v>
      </c>
      <c r="W3571" t="s">
        <v>2512</v>
      </c>
      <c r="X3571" t="s">
        <v>2170</v>
      </c>
      <c r="Y3571" t="s">
        <v>3575</v>
      </c>
      <c r="Z3571" t="s">
        <v>2995</v>
      </c>
      <c r="AA3571" t="s">
        <v>1073</v>
      </c>
      <c r="AB3571" s="195">
        <v>37050.875011574099</v>
      </c>
      <c r="AC3571" s="195">
        <v>37072.875011574099</v>
      </c>
    </row>
    <row r="3572" spans="1:29" x14ac:dyDescent="0.25">
      <c r="A3572" s="43" t="str">
        <f t="shared" si="276"/>
        <v>US Power Physical</v>
      </c>
      <c r="B3572" s="43" t="str">
        <f t="shared" si="277"/>
        <v>US</v>
      </c>
      <c r="C3572" s="43" t="str">
        <f t="shared" si="278"/>
        <v>Power</v>
      </c>
      <c r="D3572" s="43" t="str">
        <f t="shared" si="279"/>
        <v>Physical</v>
      </c>
      <c r="E3572" s="43">
        <f>IF(VLOOKUP(S3572,'DD-Lookup'!$J$6:$L$50,3,FALSE)="Monthly",(YEAR(AC3572)-YEAR(AB3572))*12+MONTH(AC3572)-MONTH(AB3572)+1,(AC3572-AB3572+1))</f>
        <v>5</v>
      </c>
      <c r="F3572" s="210">
        <f t="shared" si="280"/>
        <v>250</v>
      </c>
      <c r="G3572" s="199">
        <v>1356048</v>
      </c>
      <c r="H3572" s="195">
        <v>37049.399675925903</v>
      </c>
      <c r="I3572" t="s">
        <v>2363</v>
      </c>
      <c r="M3572" t="s">
        <v>2766</v>
      </c>
      <c r="N3572" t="s">
        <v>3361</v>
      </c>
      <c r="O3572" t="s">
        <v>2133</v>
      </c>
      <c r="P3572" s="196">
        <v>50</v>
      </c>
      <c r="S3572" t="s">
        <v>3340</v>
      </c>
      <c r="T3572" t="s">
        <v>3557</v>
      </c>
      <c r="U3572" s="198">
        <v>55.5</v>
      </c>
      <c r="V3572" t="s">
        <v>3741</v>
      </c>
      <c r="W3572" t="s">
        <v>3825</v>
      </c>
      <c r="X3572" t="s">
        <v>3377</v>
      </c>
      <c r="Y3572" t="s">
        <v>2662</v>
      </c>
      <c r="Z3572" t="s">
        <v>2990</v>
      </c>
      <c r="AA3572">
        <v>637022.1</v>
      </c>
      <c r="AB3572" s="195">
        <v>37074.875</v>
      </c>
      <c r="AC3572" s="195">
        <v>37078.875</v>
      </c>
    </row>
    <row r="3573" spans="1:29" x14ac:dyDescent="0.25">
      <c r="A3573" s="43" t="str">
        <f t="shared" si="276"/>
        <v>US Natural Gas Physical</v>
      </c>
      <c r="B3573" s="43" t="str">
        <f t="shared" si="277"/>
        <v>US</v>
      </c>
      <c r="C3573" s="43" t="str">
        <f t="shared" si="278"/>
        <v>Natural Gas</v>
      </c>
      <c r="D3573" s="43" t="str">
        <f t="shared" si="279"/>
        <v>Physical</v>
      </c>
      <c r="E3573" s="43">
        <f>IF(VLOOKUP(S3573,'DD-Lookup'!$J$6:$L$50,3,FALSE)="Monthly",(YEAR(AC3573)-YEAR(AB3573))*12+MONTH(AC3573)-MONTH(AB3573)+1,(AC3573-AB3573+1))</f>
        <v>1</v>
      </c>
      <c r="F3573" s="210">
        <f t="shared" si="280"/>
        <v>10000</v>
      </c>
      <c r="G3573" s="199">
        <v>1356050</v>
      </c>
      <c r="H3573" s="195">
        <v>37049.3997453704</v>
      </c>
      <c r="I3573" t="s">
        <v>2276</v>
      </c>
      <c r="M3573" t="s">
        <v>3341</v>
      </c>
      <c r="N3573" t="s">
        <v>3747</v>
      </c>
      <c r="O3573" t="s">
        <v>2733</v>
      </c>
      <c r="P3573" s="196">
        <v>10000</v>
      </c>
      <c r="S3573" t="s">
        <v>3342</v>
      </c>
      <c r="T3573" t="s">
        <v>3557</v>
      </c>
      <c r="U3573" s="198">
        <v>3.625</v>
      </c>
      <c r="V3573" t="s">
        <v>899</v>
      </c>
      <c r="W3573" t="s">
        <v>2181</v>
      </c>
      <c r="X3573" t="s">
        <v>2182</v>
      </c>
      <c r="Y3573" t="s">
        <v>2469</v>
      </c>
      <c r="Z3573" t="s">
        <v>2995</v>
      </c>
      <c r="AA3573">
        <v>838022</v>
      </c>
      <c r="AB3573" s="195">
        <v>37050.875011574099</v>
      </c>
      <c r="AC3573" s="195">
        <v>37050.875011574099</v>
      </c>
    </row>
    <row r="3574" spans="1:29" x14ac:dyDescent="0.25">
      <c r="A3574" s="43" t="str">
        <f t="shared" si="276"/>
        <v>US Natural Gas Financial</v>
      </c>
      <c r="B3574" s="43" t="str">
        <f t="shared" si="277"/>
        <v>US</v>
      </c>
      <c r="C3574" s="43" t="str">
        <f t="shared" si="278"/>
        <v>Natural Gas</v>
      </c>
      <c r="D3574" s="43" t="str">
        <f t="shared" si="279"/>
        <v>Financial</v>
      </c>
      <c r="E3574" s="43">
        <f>IF(VLOOKUP(S3574,'DD-Lookup'!$J$6:$L$50,3,FALSE)="Monthly",(YEAR(AC3574)-YEAR(AB3574))*12+MONTH(AC3574)-MONTH(AB3574)+1,(AC3574-AB3574+1))</f>
        <v>23</v>
      </c>
      <c r="F3574" s="210">
        <f t="shared" si="280"/>
        <v>345000</v>
      </c>
      <c r="G3574" s="199">
        <v>1356051</v>
      </c>
      <c r="H3574" s="195">
        <v>37049.399814814802</v>
      </c>
      <c r="I3574" t="s">
        <v>2286</v>
      </c>
      <c r="M3574" t="s">
        <v>3341</v>
      </c>
      <c r="N3574" t="s">
        <v>2281</v>
      </c>
      <c r="O3574" t="s">
        <v>2156</v>
      </c>
      <c r="Q3574" s="196">
        <v>15000</v>
      </c>
      <c r="S3574" t="s">
        <v>3342</v>
      </c>
      <c r="T3574" t="s">
        <v>3557</v>
      </c>
      <c r="U3574" s="198">
        <v>3.6949999999999998</v>
      </c>
      <c r="V3574" t="s">
        <v>3074</v>
      </c>
      <c r="W3574" t="s">
        <v>2512</v>
      </c>
      <c r="X3574" t="s">
        <v>2170</v>
      </c>
      <c r="Y3574" t="s">
        <v>3575</v>
      </c>
      <c r="Z3574" t="s">
        <v>2995</v>
      </c>
      <c r="AA3574" t="s">
        <v>1074</v>
      </c>
      <c r="AB3574" s="195">
        <v>37050.875011574099</v>
      </c>
      <c r="AC3574" s="195">
        <v>37072.875011574099</v>
      </c>
    </row>
    <row r="3575" spans="1:29" x14ac:dyDescent="0.25">
      <c r="A3575" s="43" t="str">
        <f t="shared" si="276"/>
        <v xml:space="preserve"> Natural Gas Physical</v>
      </c>
      <c r="B3575" s="43" t="str">
        <f t="shared" si="277"/>
        <v/>
      </c>
      <c r="C3575" s="43" t="str">
        <f t="shared" si="278"/>
        <v>Natural Gas</v>
      </c>
      <c r="D3575" s="43" t="str">
        <f t="shared" si="279"/>
        <v>Physical</v>
      </c>
      <c r="E3575" s="43">
        <f>IF(VLOOKUP(S3575,'DD-Lookup'!$J$6:$L$50,3,FALSE)="Monthly",(YEAR(AC3575)-YEAR(AB3575))*12+MONTH(AC3575)-MONTH(AB3575)+1,(AC3575-AB3575+1))</f>
        <v>1</v>
      </c>
      <c r="F3575" s="210">
        <f t="shared" si="280"/>
        <v>10000</v>
      </c>
      <c r="G3575" s="199">
        <v>1356052</v>
      </c>
      <c r="H3575" s="195">
        <v>37049.399837962999</v>
      </c>
      <c r="I3575" t="s">
        <v>2171</v>
      </c>
      <c r="M3575" t="s">
        <v>3341</v>
      </c>
      <c r="N3575" t="s">
        <v>3104</v>
      </c>
      <c r="O3575" t="s">
        <v>3620</v>
      </c>
      <c r="Q3575" s="196">
        <v>10000</v>
      </c>
      <c r="S3575" t="s">
        <v>3719</v>
      </c>
      <c r="T3575" t="s">
        <v>3105</v>
      </c>
      <c r="U3575" s="198">
        <v>4.29</v>
      </c>
      <c r="V3575" t="s">
        <v>2329</v>
      </c>
      <c r="W3575" t="s">
        <v>635</v>
      </c>
      <c r="X3575" t="s">
        <v>3106</v>
      </c>
      <c r="Y3575" t="s">
        <v>2469</v>
      </c>
      <c r="Z3575" t="s">
        <v>2996</v>
      </c>
      <c r="AA3575">
        <v>838024</v>
      </c>
      <c r="AB3575" s="195">
        <v>37049.875011574099</v>
      </c>
      <c r="AC3575" s="195">
        <v>37049.875011574099</v>
      </c>
    </row>
    <row r="3576" spans="1:29" x14ac:dyDescent="0.25">
      <c r="A3576" s="43" t="str">
        <f t="shared" si="276"/>
        <v>US Natural Gas Physical</v>
      </c>
      <c r="B3576" s="43" t="str">
        <f t="shared" si="277"/>
        <v>US</v>
      </c>
      <c r="C3576" s="43" t="str">
        <f t="shared" si="278"/>
        <v>Natural Gas</v>
      </c>
      <c r="D3576" s="43" t="str">
        <f t="shared" si="279"/>
        <v>Physical</v>
      </c>
      <c r="E3576" s="43">
        <f>IF(VLOOKUP(S3576,'DD-Lookup'!$J$6:$L$50,3,FALSE)="Monthly",(YEAR(AC3576)-YEAR(AB3576))*12+MONTH(AC3576)-MONTH(AB3576)+1,(AC3576-AB3576+1))</f>
        <v>1</v>
      </c>
      <c r="F3576" s="210">
        <f t="shared" si="280"/>
        <v>25000</v>
      </c>
      <c r="G3576" s="199">
        <v>1356053</v>
      </c>
      <c r="H3576" s="195">
        <v>37049.399861111102</v>
      </c>
      <c r="I3576" t="s">
        <v>2387</v>
      </c>
      <c r="M3576" t="s">
        <v>3341</v>
      </c>
      <c r="N3576" t="s">
        <v>3747</v>
      </c>
      <c r="O3576" t="s">
        <v>2722</v>
      </c>
      <c r="Q3576" s="196">
        <v>25000</v>
      </c>
      <c r="S3576" t="s">
        <v>3342</v>
      </c>
      <c r="T3576" t="s">
        <v>3557</v>
      </c>
      <c r="U3576" s="198">
        <v>3.69</v>
      </c>
      <c r="V3576" t="s">
        <v>660</v>
      </c>
      <c r="W3576" t="s">
        <v>2175</v>
      </c>
      <c r="X3576" t="s">
        <v>2176</v>
      </c>
      <c r="Y3576" t="s">
        <v>2469</v>
      </c>
      <c r="Z3576" t="s">
        <v>2995</v>
      </c>
      <c r="AA3576">
        <v>838025</v>
      </c>
      <c r="AB3576" s="195">
        <v>37050.875011574099</v>
      </c>
      <c r="AC3576" s="195">
        <v>37050.875011574099</v>
      </c>
    </row>
    <row r="3577" spans="1:29" x14ac:dyDescent="0.25">
      <c r="A3577" s="43" t="str">
        <f t="shared" si="276"/>
        <v>US Natural Gas Physical</v>
      </c>
      <c r="B3577" s="43" t="str">
        <f t="shared" si="277"/>
        <v>US</v>
      </c>
      <c r="C3577" s="43" t="str">
        <f t="shared" si="278"/>
        <v>Natural Gas</v>
      </c>
      <c r="D3577" s="43" t="str">
        <f t="shared" si="279"/>
        <v>Physical</v>
      </c>
      <c r="E3577" s="43">
        <f>IF(VLOOKUP(S3577,'DD-Lookup'!$J$6:$L$50,3,FALSE)="Monthly",(YEAR(AC3577)-YEAR(AB3577))*12+MONTH(AC3577)-MONTH(AB3577)+1,(AC3577-AB3577+1))</f>
        <v>1</v>
      </c>
      <c r="F3577" s="210">
        <f t="shared" si="280"/>
        <v>8619</v>
      </c>
      <c r="G3577" s="199">
        <v>1356054</v>
      </c>
      <c r="H3577" s="195">
        <v>37049.399872685201</v>
      </c>
      <c r="I3577" t="s">
        <v>3443</v>
      </c>
      <c r="M3577" t="s">
        <v>3341</v>
      </c>
      <c r="N3577" t="s">
        <v>3747</v>
      </c>
      <c r="O3577" t="s">
        <v>379</v>
      </c>
      <c r="Q3577" s="196">
        <v>8619</v>
      </c>
      <c r="S3577" t="s">
        <v>3342</v>
      </c>
      <c r="T3577" t="s">
        <v>3557</v>
      </c>
      <c r="U3577" s="198">
        <v>3.7149999999999999</v>
      </c>
      <c r="V3577" t="s">
        <v>2346</v>
      </c>
      <c r="W3577" t="s">
        <v>2467</v>
      </c>
      <c r="X3577" t="s">
        <v>2468</v>
      </c>
      <c r="Y3577" t="s">
        <v>2469</v>
      </c>
      <c r="Z3577" t="s">
        <v>2995</v>
      </c>
      <c r="AA3577">
        <v>838026</v>
      </c>
      <c r="AB3577" s="195">
        <v>37050.875011574099</v>
      </c>
      <c r="AC3577" s="195">
        <v>37050.875011574099</v>
      </c>
    </row>
    <row r="3578" spans="1:29" x14ac:dyDescent="0.25">
      <c r="A3578" s="43" t="str">
        <f t="shared" si="276"/>
        <v>US Natural Gas Physical</v>
      </c>
      <c r="B3578" s="43" t="str">
        <f t="shared" si="277"/>
        <v>US</v>
      </c>
      <c r="C3578" s="43" t="str">
        <f t="shared" si="278"/>
        <v>Natural Gas</v>
      </c>
      <c r="D3578" s="43" t="str">
        <f t="shared" si="279"/>
        <v>Physical</v>
      </c>
      <c r="E3578" s="43">
        <f>IF(VLOOKUP(S3578,'DD-Lookup'!$J$6:$L$50,3,FALSE)="Monthly",(YEAR(AC3578)-YEAR(AB3578))*12+MONTH(AC3578)-MONTH(AB3578)+1,(AC3578-AB3578+1))</f>
        <v>1</v>
      </c>
      <c r="F3578" s="210">
        <f t="shared" si="280"/>
        <v>7500</v>
      </c>
      <c r="G3578" s="199">
        <v>1356055</v>
      </c>
      <c r="H3578" s="195">
        <v>37049.399884259299</v>
      </c>
      <c r="I3578" t="s">
        <v>2483</v>
      </c>
      <c r="M3578" t="s">
        <v>3341</v>
      </c>
      <c r="N3578" t="s">
        <v>3747</v>
      </c>
      <c r="O3578" t="s">
        <v>394</v>
      </c>
      <c r="Q3578" s="196">
        <v>7500</v>
      </c>
      <c r="S3578" t="s">
        <v>3342</v>
      </c>
      <c r="T3578" t="s">
        <v>3557</v>
      </c>
      <c r="U3578" s="198">
        <v>3.6225000000000001</v>
      </c>
      <c r="V3578" t="s">
        <v>2365</v>
      </c>
      <c r="W3578" t="s">
        <v>2498</v>
      </c>
      <c r="X3578" t="s">
        <v>2499</v>
      </c>
      <c r="Y3578" t="s">
        <v>2469</v>
      </c>
      <c r="Z3578" t="s">
        <v>2995</v>
      </c>
      <c r="AA3578">
        <v>838027</v>
      </c>
      <c r="AB3578" s="195">
        <v>37050.875011574099</v>
      </c>
      <c r="AC3578" s="195">
        <v>37050.875011574099</v>
      </c>
    </row>
    <row r="3579" spans="1:29" x14ac:dyDescent="0.25">
      <c r="A3579" s="43" t="str">
        <f t="shared" si="276"/>
        <v>US Natural Gas Physical</v>
      </c>
      <c r="B3579" s="43" t="str">
        <f t="shared" si="277"/>
        <v>US</v>
      </c>
      <c r="C3579" s="43" t="str">
        <f t="shared" si="278"/>
        <v>Natural Gas</v>
      </c>
      <c r="D3579" s="43" t="str">
        <f t="shared" si="279"/>
        <v>Physical</v>
      </c>
      <c r="E3579" s="43">
        <f>IF(VLOOKUP(S3579,'DD-Lookup'!$J$6:$L$50,3,FALSE)="Monthly",(YEAR(AC3579)-YEAR(AB3579))*12+MONTH(AC3579)-MONTH(AB3579)+1,(AC3579-AB3579+1))</f>
        <v>1</v>
      </c>
      <c r="F3579" s="210">
        <f t="shared" si="280"/>
        <v>819</v>
      </c>
      <c r="G3579" s="199">
        <v>1356056</v>
      </c>
      <c r="H3579" s="195">
        <v>37049.3999189815</v>
      </c>
      <c r="I3579" t="s">
        <v>2507</v>
      </c>
      <c r="M3579" t="s">
        <v>3341</v>
      </c>
      <c r="N3579" t="s">
        <v>3747</v>
      </c>
      <c r="O3579" t="s">
        <v>401</v>
      </c>
      <c r="Q3579" s="196">
        <v>819</v>
      </c>
      <c r="S3579" t="s">
        <v>3342</v>
      </c>
      <c r="T3579" t="s">
        <v>3557</v>
      </c>
      <c r="U3579" s="198">
        <v>3.5350000000000001</v>
      </c>
      <c r="V3579" t="s">
        <v>3754</v>
      </c>
      <c r="W3579" t="s">
        <v>2347</v>
      </c>
      <c r="X3579" t="s">
        <v>2484</v>
      </c>
      <c r="Y3579" t="s">
        <v>2469</v>
      </c>
      <c r="Z3579" t="s">
        <v>2995</v>
      </c>
      <c r="AA3579">
        <v>838028</v>
      </c>
      <c r="AB3579" s="195">
        <v>37050.875011574099</v>
      </c>
      <c r="AC3579" s="195">
        <v>37050.875011574099</v>
      </c>
    </row>
    <row r="3580" spans="1:29" x14ac:dyDescent="0.25">
      <c r="A3580" s="43" t="str">
        <f t="shared" si="276"/>
        <v xml:space="preserve"> Power Physical</v>
      </c>
      <c r="B3580" s="43" t="str">
        <f t="shared" si="277"/>
        <v/>
      </c>
      <c r="C3580" s="43" t="str">
        <f t="shared" si="278"/>
        <v>Power</v>
      </c>
      <c r="D3580" s="43" t="str">
        <f t="shared" si="279"/>
        <v>Physical</v>
      </c>
      <c r="E3580" s="43">
        <f>IF(VLOOKUP(S3580,'DD-Lookup'!$J$6:$L$50,3,FALSE)="Monthly",(YEAR(AC3580)-YEAR(AB3580))*12+MONTH(AC3580)-MONTH(AB3580)+1,(AC3580-AB3580+1))</f>
        <v>1</v>
      </c>
      <c r="F3580" s="210">
        <f t="shared" si="280"/>
        <v>25</v>
      </c>
      <c r="G3580" s="199">
        <v>1356057</v>
      </c>
      <c r="H3580" s="195">
        <v>37049.399976851899</v>
      </c>
      <c r="I3580" t="s">
        <v>4057</v>
      </c>
      <c r="M3580" t="s">
        <v>2766</v>
      </c>
      <c r="N3580" t="s">
        <v>4022</v>
      </c>
      <c r="O3580" t="s">
        <v>533</v>
      </c>
      <c r="P3580" s="196">
        <v>25</v>
      </c>
      <c r="S3580" t="s">
        <v>3340</v>
      </c>
      <c r="T3580" t="s">
        <v>4023</v>
      </c>
      <c r="U3580" s="198">
        <v>24.15</v>
      </c>
      <c r="V3580" t="s">
        <v>4283</v>
      </c>
      <c r="W3580" t="s">
        <v>4025</v>
      </c>
      <c r="X3580" t="s">
        <v>4026</v>
      </c>
      <c r="Y3580" t="s">
        <v>4027</v>
      </c>
      <c r="Z3580" t="s">
        <v>3562</v>
      </c>
      <c r="AA3580">
        <v>112014.1</v>
      </c>
      <c r="AB3580" s="195">
        <v>37053.875011574099</v>
      </c>
      <c r="AC3580" s="195">
        <v>37053.875011574099</v>
      </c>
    </row>
    <row r="3581" spans="1:29" x14ac:dyDescent="0.25">
      <c r="A3581" s="43" t="str">
        <f t="shared" si="276"/>
        <v>US Power Physical</v>
      </c>
      <c r="B3581" s="43" t="str">
        <f t="shared" si="277"/>
        <v>US</v>
      </c>
      <c r="C3581" s="43" t="str">
        <f t="shared" si="278"/>
        <v>Power</v>
      </c>
      <c r="D3581" s="43" t="str">
        <f t="shared" si="279"/>
        <v>Physical</v>
      </c>
      <c r="E3581" s="43">
        <f>IF(VLOOKUP(S3581,'DD-Lookup'!$J$6:$L$50,3,FALSE)="Monthly",(YEAR(AC3581)-YEAR(AB3581))*12+MONTH(AC3581)-MONTH(AB3581)+1,(AC3581-AB3581+1))</f>
        <v>31</v>
      </c>
      <c r="F3581" s="210">
        <f t="shared" si="280"/>
        <v>1550</v>
      </c>
      <c r="G3581" s="199">
        <v>1356059</v>
      </c>
      <c r="H3581" s="195">
        <v>37049.4000115741</v>
      </c>
      <c r="I3581" t="s">
        <v>3297</v>
      </c>
      <c r="M3581" t="s">
        <v>2766</v>
      </c>
      <c r="N3581" t="s">
        <v>3361</v>
      </c>
      <c r="O3581" t="s">
        <v>3173</v>
      </c>
      <c r="P3581" s="196">
        <v>50</v>
      </c>
      <c r="S3581" t="s">
        <v>3340</v>
      </c>
      <c r="T3581" t="s">
        <v>3557</v>
      </c>
      <c r="U3581" s="198">
        <v>77.25</v>
      </c>
      <c r="V3581" t="s">
        <v>1075</v>
      </c>
      <c r="W3581" t="s">
        <v>3825</v>
      </c>
      <c r="X3581" t="s">
        <v>3377</v>
      </c>
      <c r="Y3581" t="s">
        <v>2662</v>
      </c>
      <c r="Z3581" t="s">
        <v>2990</v>
      </c>
      <c r="AA3581">
        <v>637023.1</v>
      </c>
      <c r="AB3581" s="195">
        <v>37073.875011574099</v>
      </c>
      <c r="AC3581" s="195">
        <v>37103.875011574099</v>
      </c>
    </row>
    <row r="3582" spans="1:29" x14ac:dyDescent="0.25">
      <c r="A3582" s="43" t="str">
        <f t="shared" si="276"/>
        <v>US Natural Gas Physical</v>
      </c>
      <c r="B3582" s="43" t="str">
        <f t="shared" si="277"/>
        <v>US</v>
      </c>
      <c r="C3582" s="43" t="str">
        <f t="shared" si="278"/>
        <v>Natural Gas</v>
      </c>
      <c r="D3582" s="43" t="str">
        <f t="shared" si="279"/>
        <v>Physical</v>
      </c>
      <c r="E3582" s="43">
        <f>IF(VLOOKUP(S3582,'DD-Lookup'!$J$6:$L$50,3,FALSE)="Monthly",(YEAR(AC3582)-YEAR(AB3582))*12+MONTH(AC3582)-MONTH(AB3582)+1,(AC3582-AB3582+1))</f>
        <v>1</v>
      </c>
      <c r="F3582" s="210">
        <f t="shared" si="280"/>
        <v>10000</v>
      </c>
      <c r="G3582" s="199">
        <v>1356058</v>
      </c>
      <c r="H3582" s="195">
        <v>37049.4000115741</v>
      </c>
      <c r="I3582" t="s">
        <v>3360</v>
      </c>
      <c r="M3582" t="s">
        <v>3341</v>
      </c>
      <c r="N3582" t="s">
        <v>3747</v>
      </c>
      <c r="O3582" t="s">
        <v>1623</v>
      </c>
      <c r="Q3582" s="196">
        <v>10000</v>
      </c>
      <c r="S3582" t="s">
        <v>3342</v>
      </c>
      <c r="T3582" t="s">
        <v>3557</v>
      </c>
      <c r="U3582" s="198">
        <v>3.82</v>
      </c>
      <c r="V3582" t="s">
        <v>2431</v>
      </c>
      <c r="W3582" t="s">
        <v>2190</v>
      </c>
      <c r="X3582" t="s">
        <v>2191</v>
      </c>
      <c r="Y3582" t="s">
        <v>2469</v>
      </c>
      <c r="Z3582" t="s">
        <v>2995</v>
      </c>
      <c r="AA3582">
        <v>838030</v>
      </c>
      <c r="AB3582" s="195">
        <v>37050.875011574099</v>
      </c>
      <c r="AC3582" s="195">
        <v>37050.875011574099</v>
      </c>
    </row>
    <row r="3583" spans="1:29" x14ac:dyDescent="0.25">
      <c r="A3583" s="43" t="str">
        <f t="shared" si="276"/>
        <v>US Natural Gas Physical</v>
      </c>
      <c r="B3583" s="43" t="str">
        <f t="shared" si="277"/>
        <v>US</v>
      </c>
      <c r="C3583" s="43" t="str">
        <f t="shared" si="278"/>
        <v>Natural Gas</v>
      </c>
      <c r="D3583" s="43" t="str">
        <f t="shared" si="279"/>
        <v>Physical</v>
      </c>
      <c r="E3583" s="43">
        <f>IF(VLOOKUP(S3583,'DD-Lookup'!$J$6:$L$50,3,FALSE)="Monthly",(YEAR(AC3583)-YEAR(AB3583))*12+MONTH(AC3583)-MONTH(AB3583)+1,(AC3583-AB3583+1))</f>
        <v>1</v>
      </c>
      <c r="F3583" s="210">
        <f t="shared" si="280"/>
        <v>2500</v>
      </c>
      <c r="G3583" s="199">
        <v>1356060</v>
      </c>
      <c r="H3583" s="195">
        <v>37049.400046296301</v>
      </c>
      <c r="I3583" t="s">
        <v>2487</v>
      </c>
      <c r="M3583" t="s">
        <v>3341</v>
      </c>
      <c r="N3583" t="s">
        <v>3747</v>
      </c>
      <c r="O3583" t="s">
        <v>394</v>
      </c>
      <c r="Q3583" s="196">
        <v>2500</v>
      </c>
      <c r="S3583" t="s">
        <v>3342</v>
      </c>
      <c r="T3583" t="s">
        <v>3557</v>
      </c>
      <c r="U3583" s="198">
        <v>3.6225000000000001</v>
      </c>
      <c r="V3583" t="s">
        <v>1730</v>
      </c>
      <c r="W3583" t="s">
        <v>2498</v>
      </c>
      <c r="X3583" t="s">
        <v>2499</v>
      </c>
      <c r="Y3583" t="s">
        <v>2469</v>
      </c>
      <c r="Z3583" t="s">
        <v>2995</v>
      </c>
      <c r="AA3583">
        <v>838031</v>
      </c>
      <c r="AB3583" s="195">
        <v>37050.875011574099</v>
      </c>
      <c r="AC3583" s="195">
        <v>37050.875011574099</v>
      </c>
    </row>
    <row r="3584" spans="1:29" x14ac:dyDescent="0.25">
      <c r="A3584" s="43" t="str">
        <f t="shared" si="276"/>
        <v>US Natural Gas Physical</v>
      </c>
      <c r="B3584" s="43" t="str">
        <f t="shared" si="277"/>
        <v>US</v>
      </c>
      <c r="C3584" s="43" t="str">
        <f t="shared" si="278"/>
        <v>Natural Gas</v>
      </c>
      <c r="D3584" s="43" t="str">
        <f t="shared" si="279"/>
        <v>Physical</v>
      </c>
      <c r="E3584" s="43">
        <f>IF(VLOOKUP(S3584,'DD-Lookup'!$J$6:$L$50,3,FALSE)="Monthly",(YEAR(AC3584)-YEAR(AB3584))*12+MONTH(AC3584)-MONTH(AB3584)+1,(AC3584-AB3584+1))</f>
        <v>1</v>
      </c>
      <c r="F3584" s="210">
        <f t="shared" si="280"/>
        <v>2410</v>
      </c>
      <c r="G3584" s="199">
        <v>1356061</v>
      </c>
      <c r="H3584" s="195">
        <v>37049.400092592601</v>
      </c>
      <c r="I3584" t="s">
        <v>2394</v>
      </c>
      <c r="M3584" t="s">
        <v>3341</v>
      </c>
      <c r="N3584" t="s">
        <v>3747</v>
      </c>
      <c r="O3584" t="s">
        <v>464</v>
      </c>
      <c r="Q3584" s="196">
        <v>2410</v>
      </c>
      <c r="S3584" t="s">
        <v>3342</v>
      </c>
      <c r="T3584" t="s">
        <v>3557</v>
      </c>
      <c r="U3584" s="198">
        <v>3.81</v>
      </c>
      <c r="V3584" t="s">
        <v>3852</v>
      </c>
      <c r="W3584" t="s">
        <v>2509</v>
      </c>
      <c r="X3584" t="s">
        <v>2510</v>
      </c>
      <c r="Y3584" t="s">
        <v>2469</v>
      </c>
      <c r="Z3584" t="s">
        <v>2995</v>
      </c>
      <c r="AA3584">
        <v>838032</v>
      </c>
      <c r="AB3584" s="195">
        <v>37050.875011574099</v>
      </c>
      <c r="AC3584" s="195">
        <v>37050.875011574099</v>
      </c>
    </row>
    <row r="3585" spans="1:29" x14ac:dyDescent="0.25">
      <c r="A3585" s="43" t="str">
        <f t="shared" si="276"/>
        <v>US Natural Gas Physical</v>
      </c>
      <c r="B3585" s="43" t="str">
        <f t="shared" si="277"/>
        <v>US</v>
      </c>
      <c r="C3585" s="43" t="str">
        <f t="shared" si="278"/>
        <v>Natural Gas</v>
      </c>
      <c r="D3585" s="43" t="str">
        <f t="shared" si="279"/>
        <v>Physical</v>
      </c>
      <c r="E3585" s="43">
        <f>IF(VLOOKUP(S3585,'DD-Lookup'!$J$6:$L$50,3,FALSE)="Monthly",(YEAR(AC3585)-YEAR(AB3585))*12+MONTH(AC3585)-MONTH(AB3585)+1,(AC3585-AB3585+1))</f>
        <v>1</v>
      </c>
      <c r="F3585" s="210">
        <f t="shared" si="280"/>
        <v>10000</v>
      </c>
      <c r="G3585" s="199">
        <v>1356063</v>
      </c>
      <c r="H3585" s="195">
        <v>37049.4001041667</v>
      </c>
      <c r="I3585" t="s">
        <v>2487</v>
      </c>
      <c r="M3585" t="s">
        <v>3341</v>
      </c>
      <c r="N3585" t="s">
        <v>3747</v>
      </c>
      <c r="O3585" t="s">
        <v>394</v>
      </c>
      <c r="Q3585" s="196">
        <v>10000</v>
      </c>
      <c r="S3585" t="s">
        <v>3342</v>
      </c>
      <c r="T3585" t="s">
        <v>3557</v>
      </c>
      <c r="U3585" s="198">
        <v>3.625</v>
      </c>
      <c r="V3585" t="s">
        <v>1730</v>
      </c>
      <c r="W3585" t="s">
        <v>2498</v>
      </c>
      <c r="X3585" t="s">
        <v>2499</v>
      </c>
      <c r="Y3585" t="s">
        <v>2469</v>
      </c>
      <c r="Z3585" t="s">
        <v>2995</v>
      </c>
      <c r="AA3585">
        <v>838033</v>
      </c>
      <c r="AB3585" s="195">
        <v>37050.875011574099</v>
      </c>
      <c r="AC3585" s="195">
        <v>37050.875011574099</v>
      </c>
    </row>
    <row r="3586" spans="1:29" x14ac:dyDescent="0.25">
      <c r="A3586" s="43" t="str">
        <f t="shared" si="276"/>
        <v>US Power Physical</v>
      </c>
      <c r="B3586" s="43" t="str">
        <f t="shared" si="277"/>
        <v>US</v>
      </c>
      <c r="C3586" s="43" t="str">
        <f t="shared" si="278"/>
        <v>Power</v>
      </c>
      <c r="D3586" s="43" t="str">
        <f t="shared" si="279"/>
        <v>Physical</v>
      </c>
      <c r="E3586" s="43">
        <f>IF(VLOOKUP(S3586,'DD-Lookup'!$J$6:$L$50,3,FALSE)="Monthly",(YEAR(AC3586)-YEAR(AB3586))*12+MONTH(AC3586)-MONTH(AB3586)+1,(AC3586-AB3586+1))</f>
        <v>31</v>
      </c>
      <c r="F3586" s="210">
        <f t="shared" si="280"/>
        <v>775</v>
      </c>
      <c r="G3586" s="199">
        <v>1356064</v>
      </c>
      <c r="H3586" s="195">
        <v>37049.400127314802</v>
      </c>
      <c r="I3586" t="s">
        <v>2244</v>
      </c>
      <c r="J3586" t="s">
        <v>2413</v>
      </c>
      <c r="K3586" t="s">
        <v>2272</v>
      </c>
      <c r="M3586" t="s">
        <v>2766</v>
      </c>
      <c r="N3586" t="s">
        <v>3310</v>
      </c>
      <c r="O3586" t="s">
        <v>3774</v>
      </c>
      <c r="P3586" s="196">
        <v>25</v>
      </c>
      <c r="S3586" t="s">
        <v>3340</v>
      </c>
      <c r="T3586" t="s">
        <v>3557</v>
      </c>
      <c r="U3586" s="198">
        <v>173</v>
      </c>
      <c r="V3586" t="s">
        <v>3388</v>
      </c>
      <c r="W3586" t="s">
        <v>3152</v>
      </c>
      <c r="X3586" t="s">
        <v>3312</v>
      </c>
      <c r="Y3586" t="s">
        <v>2662</v>
      </c>
      <c r="Z3586" t="s">
        <v>2990</v>
      </c>
      <c r="AA3586">
        <v>637025.1</v>
      </c>
      <c r="AB3586" s="195">
        <v>37104.875011574099</v>
      </c>
      <c r="AC3586" s="195">
        <v>37134.875011574099</v>
      </c>
    </row>
    <row r="3587" spans="1:29" x14ac:dyDescent="0.25">
      <c r="A3587" s="43" t="str">
        <f t="shared" si="276"/>
        <v>US Natural Gas Physical</v>
      </c>
      <c r="B3587" s="43" t="str">
        <f t="shared" si="277"/>
        <v>US</v>
      </c>
      <c r="C3587" s="43" t="str">
        <f t="shared" si="278"/>
        <v>Natural Gas</v>
      </c>
      <c r="D3587" s="43" t="str">
        <f t="shared" si="279"/>
        <v>Physical</v>
      </c>
      <c r="E3587" s="43">
        <f>IF(VLOOKUP(S3587,'DD-Lookup'!$J$6:$L$50,3,FALSE)="Monthly",(YEAR(AC3587)-YEAR(AB3587))*12+MONTH(AC3587)-MONTH(AB3587)+1,(AC3587-AB3587+1))</f>
        <v>1</v>
      </c>
      <c r="F3587" s="210">
        <f t="shared" si="280"/>
        <v>7590</v>
      </c>
      <c r="G3587" s="199">
        <v>1356065</v>
      </c>
      <c r="H3587" s="195">
        <v>37049.400185185201</v>
      </c>
      <c r="I3587" t="s">
        <v>2269</v>
      </c>
      <c r="M3587" t="s">
        <v>3341</v>
      </c>
      <c r="N3587" t="s">
        <v>3747</v>
      </c>
      <c r="O3587" t="s">
        <v>464</v>
      </c>
      <c r="Q3587" s="196">
        <v>7590</v>
      </c>
      <c r="S3587" t="s">
        <v>3342</v>
      </c>
      <c r="T3587" t="s">
        <v>3557</v>
      </c>
      <c r="U3587" s="198">
        <v>3.81</v>
      </c>
      <c r="V3587" t="s">
        <v>2361</v>
      </c>
      <c r="W3587" t="s">
        <v>2509</v>
      </c>
      <c r="X3587" t="s">
        <v>2510</v>
      </c>
      <c r="Y3587" t="s">
        <v>2469</v>
      </c>
      <c r="Z3587" t="s">
        <v>2995</v>
      </c>
      <c r="AA3587">
        <v>838035</v>
      </c>
      <c r="AB3587" s="195">
        <v>37050.875011574099</v>
      </c>
      <c r="AC3587" s="195">
        <v>37050.875011574099</v>
      </c>
    </row>
    <row r="3588" spans="1:29" x14ac:dyDescent="0.25">
      <c r="A3588" s="43" t="str">
        <f t="shared" si="276"/>
        <v>US Natural Gas Physical</v>
      </c>
      <c r="B3588" s="43" t="str">
        <f t="shared" si="277"/>
        <v>US</v>
      </c>
      <c r="C3588" s="43" t="str">
        <f t="shared" si="278"/>
        <v>Natural Gas</v>
      </c>
      <c r="D3588" s="43" t="str">
        <f t="shared" si="279"/>
        <v>Physical</v>
      </c>
      <c r="E3588" s="43">
        <f>IF(VLOOKUP(S3588,'DD-Lookup'!$J$6:$L$50,3,FALSE)="Monthly",(YEAR(AC3588)-YEAR(AB3588))*12+MONTH(AC3588)-MONTH(AB3588)+1,(AC3588-AB3588+1))</f>
        <v>1</v>
      </c>
      <c r="F3588" s="210">
        <f t="shared" si="280"/>
        <v>250</v>
      </c>
      <c r="G3588" s="199">
        <v>1356067</v>
      </c>
      <c r="H3588" s="195">
        <v>37049.400231481501</v>
      </c>
      <c r="I3588" t="s">
        <v>3094</v>
      </c>
      <c r="M3588" t="s">
        <v>3341</v>
      </c>
      <c r="N3588" t="s">
        <v>3747</v>
      </c>
      <c r="O3588" t="s">
        <v>1636</v>
      </c>
      <c r="P3588" s="196">
        <v>250</v>
      </c>
      <c r="S3588" t="s">
        <v>3342</v>
      </c>
      <c r="T3588" t="s">
        <v>3557</v>
      </c>
      <c r="U3588" s="198">
        <v>3.5474999999999999</v>
      </c>
      <c r="V3588" t="s">
        <v>3095</v>
      </c>
      <c r="W3588" t="s">
        <v>2366</v>
      </c>
      <c r="X3588" t="s">
        <v>3093</v>
      </c>
      <c r="Y3588" t="s">
        <v>2469</v>
      </c>
      <c r="Z3588" t="s">
        <v>2995</v>
      </c>
      <c r="AA3588">
        <v>838037</v>
      </c>
      <c r="AB3588" s="195">
        <v>37050.875011574099</v>
      </c>
      <c r="AC3588" s="195">
        <v>37050.875011574099</v>
      </c>
    </row>
    <row r="3589" spans="1:29" x14ac:dyDescent="0.25">
      <c r="A3589" s="43" t="str">
        <f t="shared" si="276"/>
        <v xml:space="preserve"> Metals Financial</v>
      </c>
      <c r="B3589" s="43" t="str">
        <f t="shared" si="277"/>
        <v/>
      </c>
      <c r="C3589" s="43" t="str">
        <f t="shared" si="278"/>
        <v>Metals</v>
      </c>
      <c r="D3589" s="43" t="str">
        <f t="shared" si="279"/>
        <v>Financial</v>
      </c>
      <c r="E3589" s="43">
        <f>IF(VLOOKUP(S3589,'DD-Lookup'!$J$6:$L$50,3,FALSE)="Monthly",(YEAR(AC3589)-YEAR(AB3589))*12+MONTH(AC3589)-MONTH(AB3589)+1,(AC3589-AB3589+1))</f>
        <v>1</v>
      </c>
      <c r="F3589" s="210">
        <f t="shared" si="280"/>
        <v>9</v>
      </c>
      <c r="G3589" s="199">
        <v>1356068</v>
      </c>
      <c r="H3589" s="195">
        <v>37049.400254629603</v>
      </c>
      <c r="I3589" t="s">
        <v>3748</v>
      </c>
      <c r="M3589" t="s">
        <v>3346</v>
      </c>
      <c r="N3589" t="s">
        <v>3614</v>
      </c>
      <c r="O3589" t="s">
        <v>3234</v>
      </c>
      <c r="P3589" s="196">
        <v>9</v>
      </c>
      <c r="S3589" t="s">
        <v>3556</v>
      </c>
      <c r="T3589" t="s">
        <v>3557</v>
      </c>
      <c r="U3589" s="198">
        <v>906.5</v>
      </c>
      <c r="V3589" t="s">
        <v>3749</v>
      </c>
      <c r="W3589" t="s">
        <v>3583</v>
      </c>
      <c r="X3589" t="s">
        <v>3559</v>
      </c>
      <c r="Y3589" t="s">
        <v>3560</v>
      </c>
      <c r="Z3589" t="s">
        <v>3561</v>
      </c>
      <c r="AA3589">
        <v>2173847</v>
      </c>
      <c r="AB3589" s="195">
        <v>37062.875</v>
      </c>
      <c r="AC3589" s="195">
        <v>37062.875</v>
      </c>
    </row>
    <row r="3590" spans="1:29" x14ac:dyDescent="0.25">
      <c r="A3590" s="43" t="str">
        <f t="shared" si="276"/>
        <v>US Crude Financial</v>
      </c>
      <c r="B3590" s="43" t="str">
        <f t="shared" si="277"/>
        <v>US</v>
      </c>
      <c r="C3590" s="43" t="str">
        <f t="shared" si="278"/>
        <v>Crude</v>
      </c>
      <c r="D3590" s="43" t="str">
        <f t="shared" si="279"/>
        <v>Financial</v>
      </c>
      <c r="E3590" s="43">
        <f>IF(VLOOKUP(S3590,'DD-Lookup'!$J$6:$L$50,3,FALSE)="Monthly",(YEAR(AC3590)-YEAR(AB3590))*12+MONTH(AC3590)-MONTH(AB3590)+1,(AC3590-AB3590+1))</f>
        <v>1</v>
      </c>
      <c r="F3590" s="210">
        <f t="shared" si="280"/>
        <v>50000</v>
      </c>
      <c r="G3590" s="199">
        <v>1356070</v>
      </c>
      <c r="H3590" s="195">
        <v>37049.400335648097</v>
      </c>
      <c r="I3590" t="s">
        <v>2652</v>
      </c>
      <c r="M3590" t="s">
        <v>3437</v>
      </c>
      <c r="N3590" t="s">
        <v>2653</v>
      </c>
      <c r="O3590" t="s">
        <v>3359</v>
      </c>
      <c r="Q3590" s="196">
        <v>50000</v>
      </c>
      <c r="S3590" t="s">
        <v>3347</v>
      </c>
      <c r="T3590" t="s">
        <v>3557</v>
      </c>
      <c r="U3590" s="198">
        <v>27.82</v>
      </c>
      <c r="V3590" t="s">
        <v>2460</v>
      </c>
      <c r="W3590" t="s">
        <v>2655</v>
      </c>
      <c r="X3590" t="s">
        <v>2656</v>
      </c>
      <c r="Y3590" t="s">
        <v>2778</v>
      </c>
      <c r="Z3590" t="s">
        <v>2995</v>
      </c>
      <c r="AA3590">
        <v>115525</v>
      </c>
      <c r="AB3590" s="195">
        <v>37073</v>
      </c>
      <c r="AC3590" s="195">
        <v>37103</v>
      </c>
    </row>
    <row r="3591" spans="1:29" x14ac:dyDescent="0.25">
      <c r="A3591" s="43" t="str">
        <f t="shared" si="276"/>
        <v>US Natural Gas Financial</v>
      </c>
      <c r="B3591" s="43" t="str">
        <f t="shared" si="277"/>
        <v>US</v>
      </c>
      <c r="C3591" s="43" t="str">
        <f t="shared" si="278"/>
        <v>Natural Gas</v>
      </c>
      <c r="D3591" s="43" t="str">
        <f t="shared" si="279"/>
        <v>Financial</v>
      </c>
      <c r="E3591" s="43">
        <f>IF(VLOOKUP(S3591,'DD-Lookup'!$J$6:$L$50,3,FALSE)="Monthly",(YEAR(AC3591)-YEAR(AB3591))*12+MONTH(AC3591)-MONTH(AB3591)+1,(AC3591-AB3591+1))</f>
        <v>31</v>
      </c>
      <c r="F3591" s="210">
        <f t="shared" si="280"/>
        <v>155000</v>
      </c>
      <c r="G3591" s="199">
        <v>1356071</v>
      </c>
      <c r="H3591" s="195">
        <v>37049.400347222203</v>
      </c>
      <c r="I3591" t="s">
        <v>2301</v>
      </c>
      <c r="M3591" t="s">
        <v>3341</v>
      </c>
      <c r="N3591" t="s">
        <v>2476</v>
      </c>
      <c r="O3591" t="s">
        <v>3300</v>
      </c>
      <c r="P3591" s="196">
        <v>5000</v>
      </c>
      <c r="S3591" t="s">
        <v>3342</v>
      </c>
      <c r="T3591" t="s">
        <v>3557</v>
      </c>
      <c r="U3591" s="198">
        <v>-1.32</v>
      </c>
      <c r="V3591" t="s">
        <v>683</v>
      </c>
      <c r="W3591" t="s">
        <v>481</v>
      </c>
      <c r="X3591" t="s">
        <v>482</v>
      </c>
      <c r="Y3591" t="s">
        <v>3575</v>
      </c>
      <c r="Z3591" t="s">
        <v>2995</v>
      </c>
      <c r="AA3591" t="s">
        <v>1076</v>
      </c>
      <c r="AB3591" s="195">
        <v>37073.875011574099</v>
      </c>
      <c r="AC3591" s="195">
        <v>37103.875011574099</v>
      </c>
    </row>
    <row r="3592" spans="1:29" x14ac:dyDescent="0.25">
      <c r="A3592" s="43" t="str">
        <f t="shared" si="276"/>
        <v xml:space="preserve"> Metals Financial</v>
      </c>
      <c r="B3592" s="43" t="str">
        <f t="shared" si="277"/>
        <v/>
      </c>
      <c r="C3592" s="43" t="str">
        <f t="shared" si="278"/>
        <v>Metals</v>
      </c>
      <c r="D3592" s="43" t="str">
        <f t="shared" si="279"/>
        <v>Financial</v>
      </c>
      <c r="E3592" s="43">
        <f>IF(VLOOKUP(S3592,'DD-Lookup'!$J$6:$L$50,3,FALSE)="Monthly",(YEAR(AC3592)-YEAR(AB3592))*12+MONTH(AC3592)-MONTH(AB3592)+1,(AC3592-AB3592+1))</f>
        <v>1</v>
      </c>
      <c r="F3592" s="210">
        <f t="shared" si="280"/>
        <v>1</v>
      </c>
      <c r="G3592" s="199">
        <v>1356072</v>
      </c>
      <c r="H3592" s="195">
        <v>37049.400393518503</v>
      </c>
      <c r="I3592" t="s">
        <v>3748</v>
      </c>
      <c r="M3592" t="s">
        <v>3346</v>
      </c>
      <c r="N3592" t="s">
        <v>3614</v>
      </c>
      <c r="O3592" t="s">
        <v>3235</v>
      </c>
      <c r="P3592" s="196">
        <v>1</v>
      </c>
      <c r="S3592" t="s">
        <v>3556</v>
      </c>
      <c r="T3592" t="s">
        <v>3557</v>
      </c>
      <c r="U3592" s="198">
        <v>914</v>
      </c>
      <c r="V3592" t="s">
        <v>3749</v>
      </c>
      <c r="W3592" t="s">
        <v>3583</v>
      </c>
      <c r="X3592" t="s">
        <v>3559</v>
      </c>
      <c r="Y3592" t="s">
        <v>3560</v>
      </c>
      <c r="Z3592" t="s">
        <v>3561</v>
      </c>
      <c r="AA3592">
        <v>2173851</v>
      </c>
      <c r="AB3592" s="195">
        <v>37090.875</v>
      </c>
      <c r="AC3592" s="195">
        <v>37090.875</v>
      </c>
    </row>
    <row r="3593" spans="1:29" x14ac:dyDescent="0.25">
      <c r="A3593" s="43" t="str">
        <f t="shared" si="276"/>
        <v>US Natural Gas Financial</v>
      </c>
      <c r="B3593" s="43" t="str">
        <f t="shared" si="277"/>
        <v>US</v>
      </c>
      <c r="C3593" s="43" t="str">
        <f t="shared" si="278"/>
        <v>Natural Gas</v>
      </c>
      <c r="D3593" s="43" t="str">
        <f t="shared" si="279"/>
        <v>Financial</v>
      </c>
      <c r="E3593" s="43">
        <f>IF(VLOOKUP(S3593,'DD-Lookup'!$J$6:$L$50,3,FALSE)="Monthly",(YEAR(AC3593)-YEAR(AB3593))*12+MONTH(AC3593)-MONTH(AB3593)+1,(AC3593-AB3593+1))</f>
        <v>31</v>
      </c>
      <c r="F3593" s="210">
        <f t="shared" si="280"/>
        <v>620000</v>
      </c>
      <c r="G3593" s="199">
        <v>1356073</v>
      </c>
      <c r="H3593" s="195">
        <v>37049.400486111103</v>
      </c>
      <c r="I3593" t="s">
        <v>2284</v>
      </c>
      <c r="M3593" t="s">
        <v>3341</v>
      </c>
      <c r="N3593" t="s">
        <v>2281</v>
      </c>
      <c r="O3593" t="s">
        <v>2475</v>
      </c>
      <c r="Q3593" s="196">
        <v>20000</v>
      </c>
      <c r="S3593" t="s">
        <v>3342</v>
      </c>
      <c r="T3593" t="s">
        <v>3557</v>
      </c>
      <c r="U3593" s="198">
        <v>3.8</v>
      </c>
      <c r="V3593" t="s">
        <v>3467</v>
      </c>
      <c r="W3593" t="s">
        <v>2853</v>
      </c>
      <c r="X3593" t="s">
        <v>2282</v>
      </c>
      <c r="Y3593" t="s">
        <v>3575</v>
      </c>
      <c r="Z3593" t="s">
        <v>2995</v>
      </c>
      <c r="AA3593" t="s">
        <v>1077</v>
      </c>
      <c r="AB3593" s="195">
        <v>37073.875</v>
      </c>
      <c r="AC3593" s="195">
        <v>37103.875</v>
      </c>
    </row>
    <row r="3594" spans="1:29" x14ac:dyDescent="0.25">
      <c r="A3594" s="43" t="str">
        <f t="shared" si="276"/>
        <v>US Power Physical</v>
      </c>
      <c r="B3594" s="43" t="str">
        <f t="shared" si="277"/>
        <v>US</v>
      </c>
      <c r="C3594" s="43" t="str">
        <f t="shared" si="278"/>
        <v>Power</v>
      </c>
      <c r="D3594" s="43" t="str">
        <f t="shared" si="279"/>
        <v>Physical</v>
      </c>
      <c r="E3594" s="43">
        <f>IF(VLOOKUP(S3594,'DD-Lookup'!$J$6:$L$50,3,FALSE)="Monthly",(YEAR(AC3594)-YEAR(AB3594))*12+MONTH(AC3594)-MONTH(AB3594)+1,(AC3594-AB3594+1))</f>
        <v>31</v>
      </c>
      <c r="F3594" s="210">
        <f t="shared" si="280"/>
        <v>775</v>
      </c>
      <c r="G3594" s="199">
        <v>1356075</v>
      </c>
      <c r="H3594" s="195">
        <v>37049.4005555556</v>
      </c>
      <c r="I3594" t="s">
        <v>2244</v>
      </c>
      <c r="J3594" t="s">
        <v>2413</v>
      </c>
      <c r="K3594" t="s">
        <v>2272</v>
      </c>
      <c r="M3594" t="s">
        <v>2766</v>
      </c>
      <c r="N3594" t="s">
        <v>3310</v>
      </c>
      <c r="O3594" t="s">
        <v>3865</v>
      </c>
      <c r="P3594" s="196">
        <v>25</v>
      </c>
      <c r="S3594" t="s">
        <v>3340</v>
      </c>
      <c r="T3594" t="s">
        <v>3557</v>
      </c>
      <c r="U3594" s="198">
        <v>175</v>
      </c>
      <c r="V3594" t="s">
        <v>3388</v>
      </c>
      <c r="W3594" t="s">
        <v>3152</v>
      </c>
      <c r="X3594" t="s">
        <v>3154</v>
      </c>
      <c r="Y3594" t="s">
        <v>2662</v>
      </c>
      <c r="Z3594" t="s">
        <v>2990</v>
      </c>
      <c r="AA3594">
        <v>637029.1</v>
      </c>
      <c r="AB3594" s="195">
        <v>37104.875011574099</v>
      </c>
      <c r="AC3594" s="195">
        <v>37134.875011574099</v>
      </c>
    </row>
    <row r="3595" spans="1:29" x14ac:dyDescent="0.25">
      <c r="A3595" s="43" t="str">
        <f t="shared" ref="A3595:A3658" si="281">B3595&amp;" "&amp;C3595&amp;" "&amp;D3595</f>
        <v>US Natural Gas Physical</v>
      </c>
      <c r="B3595" s="43" t="str">
        <f t="shared" ref="B3595:B3658" si="282">IF((LEFT(N3595,2)="US"),"US","")</f>
        <v>US</v>
      </c>
      <c r="C3595" s="43" t="str">
        <f t="shared" ref="C3595:C3658" si="283">M3595</f>
        <v>Natural Gas</v>
      </c>
      <c r="D3595" s="43" t="str">
        <f t="shared" ref="D3595:D3658" si="284">IF(ISNUMBER(FIND("Phy",N3595))=TRUE,"Physical","Financial")</f>
        <v>Physical</v>
      </c>
      <c r="E3595" s="43">
        <f>IF(VLOOKUP(S3595,'DD-Lookup'!$J$6:$L$50,3,FALSE)="Monthly",(YEAR(AC3595)-YEAR(AB3595))*12+MONTH(AC3595)-MONTH(AB3595)+1,(AC3595-AB3595+1))</f>
        <v>1</v>
      </c>
      <c r="F3595" s="210">
        <f t="shared" ref="F3595:F3658" si="285">E3595*SUM(P3595:Q3595)</f>
        <v>1398</v>
      </c>
      <c r="G3595" s="199">
        <v>1356076</v>
      </c>
      <c r="H3595" s="195">
        <v>37049.400601851798</v>
      </c>
      <c r="I3595" t="s">
        <v>2276</v>
      </c>
      <c r="M3595" t="s">
        <v>3341</v>
      </c>
      <c r="N3595" t="s">
        <v>3747</v>
      </c>
      <c r="O3595" t="s">
        <v>448</v>
      </c>
      <c r="P3595" s="196">
        <v>1398</v>
      </c>
      <c r="S3595" t="s">
        <v>3342</v>
      </c>
      <c r="T3595" t="s">
        <v>3557</v>
      </c>
      <c r="U3595" s="198">
        <v>3.65</v>
      </c>
      <c r="V3595" t="s">
        <v>1010</v>
      </c>
      <c r="W3595" t="s">
        <v>2181</v>
      </c>
      <c r="X3595" t="s">
        <v>2182</v>
      </c>
      <c r="Y3595" t="s">
        <v>2469</v>
      </c>
      <c r="Z3595" t="s">
        <v>2995</v>
      </c>
      <c r="AA3595">
        <v>838039</v>
      </c>
      <c r="AB3595" s="195">
        <v>37050.875011574099</v>
      </c>
      <c r="AC3595" s="195">
        <v>37050.875011574099</v>
      </c>
    </row>
    <row r="3596" spans="1:29" x14ac:dyDescent="0.25">
      <c r="A3596" s="43" t="str">
        <f t="shared" si="281"/>
        <v>US Crude Financial</v>
      </c>
      <c r="B3596" s="43" t="str">
        <f t="shared" si="282"/>
        <v>US</v>
      </c>
      <c r="C3596" s="43" t="str">
        <f t="shared" si="283"/>
        <v>Crude</v>
      </c>
      <c r="D3596" s="43" t="str">
        <f t="shared" si="284"/>
        <v>Financial</v>
      </c>
      <c r="E3596" s="43">
        <f>IF(VLOOKUP(S3596,'DD-Lookup'!$J$6:$L$50,3,FALSE)="Monthly",(YEAR(AC3596)-YEAR(AB3596))*12+MONTH(AC3596)-MONTH(AB3596)+1,(AC3596-AB3596+1))</f>
        <v>1</v>
      </c>
      <c r="F3596" s="210">
        <f t="shared" si="285"/>
        <v>50000</v>
      </c>
      <c r="G3596" s="199">
        <v>1356077</v>
      </c>
      <c r="H3596" s="195">
        <v>37049.400625000002</v>
      </c>
      <c r="I3596" t="s">
        <v>3480</v>
      </c>
      <c r="M3596" t="s">
        <v>3437</v>
      </c>
      <c r="N3596" t="s">
        <v>2653</v>
      </c>
      <c r="O3596" t="s">
        <v>2334</v>
      </c>
      <c r="Q3596" s="196">
        <v>50000</v>
      </c>
      <c r="S3596" t="s">
        <v>3347</v>
      </c>
      <c r="T3596" t="s">
        <v>3557</v>
      </c>
      <c r="U3596" s="198">
        <v>27.84</v>
      </c>
      <c r="V3596" t="s">
        <v>2647</v>
      </c>
      <c r="W3596" t="s">
        <v>2655</v>
      </c>
      <c r="X3596" t="s">
        <v>2193</v>
      </c>
      <c r="Y3596" t="s">
        <v>2778</v>
      </c>
      <c r="Z3596" t="s">
        <v>2995</v>
      </c>
      <c r="AA3596">
        <v>115526</v>
      </c>
      <c r="AB3596" s="195">
        <v>37073</v>
      </c>
      <c r="AC3596" s="195">
        <v>37103</v>
      </c>
    </row>
    <row r="3597" spans="1:29" x14ac:dyDescent="0.25">
      <c r="A3597" s="43" t="str">
        <f t="shared" si="281"/>
        <v xml:space="preserve"> Natural Gas Physical</v>
      </c>
      <c r="B3597" s="43" t="str">
        <f t="shared" si="282"/>
        <v/>
      </c>
      <c r="C3597" s="43" t="str">
        <f t="shared" si="283"/>
        <v>Natural Gas</v>
      </c>
      <c r="D3597" s="43" t="str">
        <f t="shared" si="284"/>
        <v>Physical</v>
      </c>
      <c r="E3597" s="43">
        <f>IF(VLOOKUP(S3597,'DD-Lookup'!$J$6:$L$50,3,FALSE)="Monthly",(YEAR(AC3597)-YEAR(AB3597))*12+MONTH(AC3597)-MONTH(AB3597)+1,(AC3597-AB3597+1))</f>
        <v>1</v>
      </c>
      <c r="F3597" s="210">
        <f t="shared" si="285"/>
        <v>4000</v>
      </c>
      <c r="G3597" s="199">
        <v>1356078</v>
      </c>
      <c r="H3597" s="195">
        <v>37049.400648148097</v>
      </c>
      <c r="I3597" t="s">
        <v>3738</v>
      </c>
      <c r="M3597" t="s">
        <v>3341</v>
      </c>
      <c r="N3597" t="s">
        <v>3104</v>
      </c>
      <c r="O3597" t="s">
        <v>3620</v>
      </c>
      <c r="P3597" s="196">
        <v>4000</v>
      </c>
      <c r="S3597" t="s">
        <v>3719</v>
      </c>
      <c r="T3597" t="s">
        <v>3105</v>
      </c>
      <c r="U3597" s="198">
        <v>4.2850000000000001</v>
      </c>
      <c r="V3597" t="s">
        <v>3739</v>
      </c>
      <c r="W3597" t="s">
        <v>635</v>
      </c>
      <c r="X3597" t="s">
        <v>3106</v>
      </c>
      <c r="Y3597" t="s">
        <v>2469</v>
      </c>
      <c r="Z3597" t="s">
        <v>2996</v>
      </c>
      <c r="AA3597">
        <v>838040</v>
      </c>
      <c r="AB3597" s="195">
        <v>37049.875011574099</v>
      </c>
      <c r="AC3597" s="195">
        <v>37049.875011574099</v>
      </c>
    </row>
    <row r="3598" spans="1:29" x14ac:dyDescent="0.25">
      <c r="A3598" s="43" t="str">
        <f t="shared" si="281"/>
        <v>US Natural Gas Physical</v>
      </c>
      <c r="B3598" s="43" t="str">
        <f t="shared" si="282"/>
        <v>US</v>
      </c>
      <c r="C3598" s="43" t="str">
        <f t="shared" si="283"/>
        <v>Natural Gas</v>
      </c>
      <c r="D3598" s="43" t="str">
        <f t="shared" si="284"/>
        <v>Physical</v>
      </c>
      <c r="E3598" s="43">
        <f>IF(VLOOKUP(S3598,'DD-Lookup'!$J$6:$L$50,3,FALSE)="Monthly",(YEAR(AC3598)-YEAR(AB3598))*12+MONTH(AC3598)-MONTH(AB3598)+1,(AC3598-AB3598+1))</f>
        <v>1</v>
      </c>
      <c r="F3598" s="210">
        <f t="shared" si="285"/>
        <v>10000</v>
      </c>
      <c r="G3598" s="199">
        <v>1356079</v>
      </c>
      <c r="H3598" s="195">
        <v>37049.400659722203</v>
      </c>
      <c r="I3598" t="s">
        <v>2269</v>
      </c>
      <c r="M3598" t="s">
        <v>3341</v>
      </c>
      <c r="N3598" t="s">
        <v>3747</v>
      </c>
      <c r="O3598" t="s">
        <v>464</v>
      </c>
      <c r="Q3598" s="196">
        <v>10000</v>
      </c>
      <c r="S3598" t="s">
        <v>3342</v>
      </c>
      <c r="T3598" t="s">
        <v>3557</v>
      </c>
      <c r="U3598" s="198">
        <v>3.82</v>
      </c>
      <c r="V3598" t="s">
        <v>2361</v>
      </c>
      <c r="W3598" t="s">
        <v>2509</v>
      </c>
      <c r="X3598" t="s">
        <v>2510</v>
      </c>
      <c r="Y3598" t="s">
        <v>2469</v>
      </c>
      <c r="Z3598" t="s">
        <v>2995</v>
      </c>
      <c r="AA3598">
        <v>838042</v>
      </c>
      <c r="AB3598" s="195">
        <v>37050.875011574099</v>
      </c>
      <c r="AC3598" s="195">
        <v>37050.875011574099</v>
      </c>
    </row>
    <row r="3599" spans="1:29" x14ac:dyDescent="0.25">
      <c r="A3599" s="43" t="str">
        <f t="shared" si="281"/>
        <v>US Natural Gas Physical</v>
      </c>
      <c r="B3599" s="43" t="str">
        <f t="shared" si="282"/>
        <v>US</v>
      </c>
      <c r="C3599" s="43" t="str">
        <f t="shared" si="283"/>
        <v>Natural Gas</v>
      </c>
      <c r="D3599" s="43" t="str">
        <f t="shared" si="284"/>
        <v>Physical</v>
      </c>
      <c r="E3599" s="43">
        <f>IF(VLOOKUP(S3599,'DD-Lookup'!$J$6:$L$50,3,FALSE)="Monthly",(YEAR(AC3599)-YEAR(AB3599))*12+MONTH(AC3599)-MONTH(AB3599)+1,(AC3599-AB3599+1))</f>
        <v>1</v>
      </c>
      <c r="F3599" s="210">
        <f t="shared" si="285"/>
        <v>1560</v>
      </c>
      <c r="G3599" s="199">
        <v>1356080</v>
      </c>
      <c r="H3599" s="195">
        <v>37049.400659722203</v>
      </c>
      <c r="I3599" t="s">
        <v>3085</v>
      </c>
      <c r="M3599" t="s">
        <v>3341</v>
      </c>
      <c r="N3599" t="s">
        <v>3747</v>
      </c>
      <c r="O3599" t="s">
        <v>587</v>
      </c>
      <c r="Q3599" s="196">
        <v>1560</v>
      </c>
      <c r="S3599" t="s">
        <v>3342</v>
      </c>
      <c r="T3599" t="s">
        <v>3557</v>
      </c>
      <c r="U3599" s="198">
        <v>3.6074999999999999</v>
      </c>
      <c r="V3599" t="s">
        <v>3086</v>
      </c>
      <c r="W3599" t="s">
        <v>2498</v>
      </c>
      <c r="X3599" t="s">
        <v>2499</v>
      </c>
      <c r="Y3599" t="s">
        <v>2469</v>
      </c>
      <c r="Z3599" t="s">
        <v>2995</v>
      </c>
      <c r="AA3599">
        <v>838043</v>
      </c>
      <c r="AB3599" s="195">
        <v>37050.875011574099</v>
      </c>
      <c r="AC3599" s="195">
        <v>37050.875011574099</v>
      </c>
    </row>
    <row r="3600" spans="1:29" x14ac:dyDescent="0.25">
      <c r="A3600" s="43" t="str">
        <f t="shared" si="281"/>
        <v>US Natural Gas Physical</v>
      </c>
      <c r="B3600" s="43" t="str">
        <f t="shared" si="282"/>
        <v>US</v>
      </c>
      <c r="C3600" s="43" t="str">
        <f t="shared" si="283"/>
        <v>Natural Gas</v>
      </c>
      <c r="D3600" s="43" t="str">
        <f t="shared" si="284"/>
        <v>Physical</v>
      </c>
      <c r="E3600" s="43">
        <f>IF(VLOOKUP(S3600,'DD-Lookup'!$J$6:$L$50,3,FALSE)="Monthly",(YEAR(AC3600)-YEAR(AB3600))*12+MONTH(AC3600)-MONTH(AB3600)+1,(AC3600-AB3600+1))</f>
        <v>1</v>
      </c>
      <c r="F3600" s="210">
        <f t="shared" si="285"/>
        <v>3310</v>
      </c>
      <c r="G3600" s="199">
        <v>1356081</v>
      </c>
      <c r="H3600" s="195">
        <v>37049.400671296302</v>
      </c>
      <c r="I3600" t="s">
        <v>3443</v>
      </c>
      <c r="M3600" t="s">
        <v>3341</v>
      </c>
      <c r="N3600" t="s">
        <v>3747</v>
      </c>
      <c r="O3600" t="s">
        <v>1632</v>
      </c>
      <c r="P3600" s="196">
        <v>3310</v>
      </c>
      <c r="S3600" t="s">
        <v>3342</v>
      </c>
      <c r="T3600" t="s">
        <v>3557</v>
      </c>
      <c r="U3600" s="198">
        <v>3.585</v>
      </c>
      <c r="V3600" t="s">
        <v>4171</v>
      </c>
      <c r="W3600" t="s">
        <v>2181</v>
      </c>
      <c r="X3600" t="s">
        <v>3093</v>
      </c>
      <c r="Y3600" t="s">
        <v>2469</v>
      </c>
      <c r="Z3600" t="s">
        <v>2995</v>
      </c>
      <c r="AA3600">
        <v>838041</v>
      </c>
      <c r="AB3600" s="195">
        <v>37050.875011574099</v>
      </c>
      <c r="AC3600" s="195">
        <v>37050.875011574099</v>
      </c>
    </row>
    <row r="3601" spans="1:29" x14ac:dyDescent="0.25">
      <c r="A3601" s="43" t="str">
        <f t="shared" si="281"/>
        <v>US Natural Gas Physical</v>
      </c>
      <c r="B3601" s="43" t="str">
        <f t="shared" si="282"/>
        <v>US</v>
      </c>
      <c r="C3601" s="43" t="str">
        <f t="shared" si="283"/>
        <v>Natural Gas</v>
      </c>
      <c r="D3601" s="43" t="str">
        <f t="shared" si="284"/>
        <v>Physical</v>
      </c>
      <c r="E3601" s="43">
        <f>IF(VLOOKUP(S3601,'DD-Lookup'!$J$6:$L$50,3,FALSE)="Monthly",(YEAR(AC3601)-YEAR(AB3601))*12+MONTH(AC3601)-MONTH(AB3601)+1,(AC3601-AB3601+1))</f>
        <v>1</v>
      </c>
      <c r="F3601" s="210">
        <f t="shared" si="285"/>
        <v>2788</v>
      </c>
      <c r="G3601" s="199">
        <v>1356083</v>
      </c>
      <c r="H3601" s="195">
        <v>37049.400740740697</v>
      </c>
      <c r="I3601" t="s">
        <v>3087</v>
      </c>
      <c r="M3601" t="s">
        <v>3341</v>
      </c>
      <c r="N3601" t="s">
        <v>3747</v>
      </c>
      <c r="O3601" t="s">
        <v>379</v>
      </c>
      <c r="P3601" s="196">
        <v>2788</v>
      </c>
      <c r="S3601" t="s">
        <v>3342</v>
      </c>
      <c r="T3601" t="s">
        <v>3557</v>
      </c>
      <c r="U3601" s="198">
        <v>3.71</v>
      </c>
      <c r="V3601" t="s">
        <v>2295</v>
      </c>
      <c r="W3601" t="s">
        <v>2467</v>
      </c>
      <c r="X3601" t="s">
        <v>2468</v>
      </c>
      <c r="Y3601" t="s">
        <v>2469</v>
      </c>
      <c r="Z3601" t="s">
        <v>2995</v>
      </c>
      <c r="AA3601">
        <v>838044</v>
      </c>
      <c r="AB3601" s="195">
        <v>37050.875011574099</v>
      </c>
      <c r="AC3601" s="195">
        <v>37050.875011574099</v>
      </c>
    </row>
    <row r="3602" spans="1:29" x14ac:dyDescent="0.25">
      <c r="A3602" s="43" t="str">
        <f t="shared" si="281"/>
        <v>US Power Physical</v>
      </c>
      <c r="B3602" s="43" t="str">
        <f t="shared" si="282"/>
        <v>US</v>
      </c>
      <c r="C3602" s="43" t="str">
        <f t="shared" si="283"/>
        <v>Power</v>
      </c>
      <c r="D3602" s="43" t="str">
        <f t="shared" si="284"/>
        <v>Physical</v>
      </c>
      <c r="E3602" s="43">
        <f>IF(VLOOKUP(S3602,'DD-Lookup'!$J$6:$L$50,3,FALSE)="Monthly",(YEAR(AC3602)-YEAR(AB3602))*12+MONTH(AC3602)-MONTH(AB3602)+1,(AC3602-AB3602+1))</f>
        <v>31</v>
      </c>
      <c r="F3602" s="210">
        <f t="shared" si="285"/>
        <v>1550</v>
      </c>
      <c r="G3602" s="199">
        <v>1356084</v>
      </c>
      <c r="H3602" s="195">
        <v>37049.400844907403</v>
      </c>
      <c r="I3602" t="s">
        <v>3297</v>
      </c>
      <c r="M3602" t="s">
        <v>2766</v>
      </c>
      <c r="N3602" t="s">
        <v>3361</v>
      </c>
      <c r="O3602" t="s">
        <v>3745</v>
      </c>
      <c r="Q3602" s="196">
        <v>50</v>
      </c>
      <c r="S3602" t="s">
        <v>3340</v>
      </c>
      <c r="T3602" t="s">
        <v>3557</v>
      </c>
      <c r="U3602" s="198">
        <v>79.75</v>
      </c>
      <c r="V3602" t="s">
        <v>2710</v>
      </c>
      <c r="W3602" t="s">
        <v>3380</v>
      </c>
      <c r="X3602" t="s">
        <v>3381</v>
      </c>
      <c r="Y3602" t="s">
        <v>2662</v>
      </c>
      <c r="Z3602" t="s">
        <v>2990</v>
      </c>
      <c r="AA3602">
        <v>637030.1</v>
      </c>
      <c r="AB3602" s="195">
        <v>37073.875011574099</v>
      </c>
      <c r="AC3602" s="195">
        <v>37103.875011574099</v>
      </c>
    </row>
    <row r="3603" spans="1:29" x14ac:dyDescent="0.25">
      <c r="A3603" s="43" t="str">
        <f t="shared" si="281"/>
        <v>US Natural Gas Physical</v>
      </c>
      <c r="B3603" s="43" t="str">
        <f t="shared" si="282"/>
        <v>US</v>
      </c>
      <c r="C3603" s="43" t="str">
        <f t="shared" si="283"/>
        <v>Natural Gas</v>
      </c>
      <c r="D3603" s="43" t="str">
        <f t="shared" si="284"/>
        <v>Physical</v>
      </c>
      <c r="E3603" s="43">
        <f>IF(VLOOKUP(S3603,'DD-Lookup'!$J$6:$L$50,3,FALSE)="Monthly",(YEAR(AC3603)-YEAR(AB3603))*12+MONTH(AC3603)-MONTH(AB3603)+1,(AC3603-AB3603+1))</f>
        <v>1</v>
      </c>
      <c r="F3603" s="210">
        <f t="shared" si="285"/>
        <v>3000</v>
      </c>
      <c r="G3603" s="199">
        <v>1356085</v>
      </c>
      <c r="H3603" s="195">
        <v>37049.400844907403</v>
      </c>
      <c r="I3603" t="s">
        <v>2227</v>
      </c>
      <c r="M3603" t="s">
        <v>3341</v>
      </c>
      <c r="N3603" t="s">
        <v>3747</v>
      </c>
      <c r="O3603" t="s">
        <v>448</v>
      </c>
      <c r="P3603" s="196">
        <v>3000</v>
      </c>
      <c r="S3603" t="s">
        <v>3342</v>
      </c>
      <c r="T3603" t="s">
        <v>3557</v>
      </c>
      <c r="U3603" s="198">
        <v>3.65</v>
      </c>
      <c r="V3603" t="s">
        <v>2232</v>
      </c>
      <c r="W3603" t="s">
        <v>2181</v>
      </c>
      <c r="X3603" t="s">
        <v>2182</v>
      </c>
      <c r="Y3603" t="s">
        <v>2469</v>
      </c>
      <c r="Z3603" t="s">
        <v>2995</v>
      </c>
      <c r="AA3603">
        <v>838045</v>
      </c>
      <c r="AB3603" s="195">
        <v>37050.875011574099</v>
      </c>
      <c r="AC3603" s="195">
        <v>37050.875011574099</v>
      </c>
    </row>
    <row r="3604" spans="1:29" x14ac:dyDescent="0.25">
      <c r="A3604" s="43" t="str">
        <f t="shared" si="281"/>
        <v>US Natural Gas Financial</v>
      </c>
      <c r="B3604" s="43" t="str">
        <f t="shared" si="282"/>
        <v>US</v>
      </c>
      <c r="C3604" s="43" t="str">
        <f t="shared" si="283"/>
        <v>Natural Gas</v>
      </c>
      <c r="D3604" s="43" t="str">
        <f t="shared" si="284"/>
        <v>Financial</v>
      </c>
      <c r="E3604" s="43">
        <f>IF(VLOOKUP(S3604,'DD-Lookup'!$J$6:$L$50,3,FALSE)="Monthly",(YEAR(AC3604)-YEAR(AB3604))*12+MONTH(AC3604)-MONTH(AB3604)+1,(AC3604-AB3604+1))</f>
        <v>31</v>
      </c>
      <c r="F3604" s="210">
        <f t="shared" si="285"/>
        <v>620000</v>
      </c>
      <c r="G3604" s="199">
        <v>1356086</v>
      </c>
      <c r="H3604" s="195">
        <v>37049.4008680556</v>
      </c>
      <c r="I3604" t="s">
        <v>2472</v>
      </c>
      <c r="M3604" t="s">
        <v>3341</v>
      </c>
      <c r="N3604" t="s">
        <v>2281</v>
      </c>
      <c r="O3604" t="s">
        <v>2475</v>
      </c>
      <c r="Q3604" s="196">
        <v>20000</v>
      </c>
      <c r="S3604" t="s">
        <v>3342</v>
      </c>
      <c r="T3604" t="s">
        <v>3557</v>
      </c>
      <c r="U3604" s="198">
        <v>3.8050000000000002</v>
      </c>
      <c r="V3604" t="s">
        <v>2231</v>
      </c>
      <c r="W3604" t="s">
        <v>2853</v>
      </c>
      <c r="X3604" t="s">
        <v>2282</v>
      </c>
      <c r="Y3604" t="s">
        <v>3575</v>
      </c>
      <c r="Z3604" t="s">
        <v>2995</v>
      </c>
      <c r="AA3604" t="s">
        <v>1078</v>
      </c>
      <c r="AB3604" s="195">
        <v>37073.875</v>
      </c>
      <c r="AC3604" s="195">
        <v>37103.875</v>
      </c>
    </row>
    <row r="3605" spans="1:29" x14ac:dyDescent="0.25">
      <c r="A3605" s="43" t="str">
        <f t="shared" si="281"/>
        <v>US Natural Gas Physical</v>
      </c>
      <c r="B3605" s="43" t="str">
        <f t="shared" si="282"/>
        <v>US</v>
      </c>
      <c r="C3605" s="43" t="str">
        <f t="shared" si="283"/>
        <v>Natural Gas</v>
      </c>
      <c r="D3605" s="43" t="str">
        <f t="shared" si="284"/>
        <v>Physical</v>
      </c>
      <c r="E3605" s="43">
        <f>IF(VLOOKUP(S3605,'DD-Lookup'!$J$6:$L$50,3,FALSE)="Monthly",(YEAR(AC3605)-YEAR(AB3605))*12+MONTH(AC3605)-MONTH(AB3605)+1,(AC3605-AB3605+1))</f>
        <v>1</v>
      </c>
      <c r="F3605" s="210">
        <f t="shared" si="285"/>
        <v>4758</v>
      </c>
      <c r="G3605" s="199">
        <v>1356087</v>
      </c>
      <c r="H3605" s="195">
        <v>37049.400914351798</v>
      </c>
      <c r="I3605" t="s">
        <v>2286</v>
      </c>
      <c r="M3605" t="s">
        <v>3341</v>
      </c>
      <c r="N3605" t="s">
        <v>3747</v>
      </c>
      <c r="O3605" t="s">
        <v>1630</v>
      </c>
      <c r="P3605" s="196">
        <v>4758</v>
      </c>
      <c r="S3605" t="s">
        <v>3342</v>
      </c>
      <c r="T3605" t="s">
        <v>3557</v>
      </c>
      <c r="U3605" s="198">
        <v>3.7050000000000001</v>
      </c>
      <c r="V3605" t="s">
        <v>3905</v>
      </c>
      <c r="W3605" t="s">
        <v>2175</v>
      </c>
      <c r="X3605" t="s">
        <v>2176</v>
      </c>
      <c r="Y3605" t="s">
        <v>2469</v>
      </c>
      <c r="Z3605" t="s">
        <v>2995</v>
      </c>
      <c r="AA3605">
        <v>838046</v>
      </c>
      <c r="AB3605" s="195">
        <v>37050.875011574099</v>
      </c>
      <c r="AC3605" s="195">
        <v>37050.875011574099</v>
      </c>
    </row>
    <row r="3606" spans="1:29" x14ac:dyDescent="0.25">
      <c r="A3606" s="43" t="str">
        <f t="shared" si="281"/>
        <v xml:space="preserve"> Metals Financial</v>
      </c>
      <c r="B3606" s="43" t="str">
        <f t="shared" si="282"/>
        <v/>
      </c>
      <c r="C3606" s="43" t="str">
        <f t="shared" si="283"/>
        <v>Metals</v>
      </c>
      <c r="D3606" s="43" t="str">
        <f t="shared" si="284"/>
        <v>Financial</v>
      </c>
      <c r="E3606" s="43">
        <f>IF(VLOOKUP(S3606,'DD-Lookup'!$J$6:$L$50,3,FALSE)="Monthly",(YEAR(AC3606)-YEAR(AB3606))*12+MONTH(AC3606)-MONTH(AB3606)+1,(AC3606-AB3606+1))</f>
        <v>1</v>
      </c>
      <c r="F3606" s="210">
        <f t="shared" si="285"/>
        <v>4</v>
      </c>
      <c r="G3606" s="199">
        <v>1356088</v>
      </c>
      <c r="H3606" s="195">
        <v>37049.400949074101</v>
      </c>
      <c r="I3606" t="s">
        <v>3140</v>
      </c>
      <c r="M3606" t="s">
        <v>3346</v>
      </c>
      <c r="N3606" t="s">
        <v>3614</v>
      </c>
      <c r="O3606" t="s">
        <v>3711</v>
      </c>
      <c r="P3606" s="196">
        <v>4</v>
      </c>
      <c r="S3606" t="s">
        <v>3556</v>
      </c>
      <c r="T3606" t="s">
        <v>3557</v>
      </c>
      <c r="U3606" s="198">
        <v>923</v>
      </c>
      <c r="V3606" t="s">
        <v>1728</v>
      </c>
      <c r="W3606" t="s">
        <v>3583</v>
      </c>
      <c r="X3606" t="s">
        <v>3559</v>
      </c>
      <c r="Y3606" t="s">
        <v>3560</v>
      </c>
      <c r="Z3606" t="s">
        <v>3561</v>
      </c>
      <c r="AA3606">
        <v>2173855</v>
      </c>
    </row>
    <row r="3607" spans="1:29" x14ac:dyDescent="0.25">
      <c r="A3607" s="43" t="str">
        <f t="shared" si="281"/>
        <v>US Natural Gas Physical</v>
      </c>
      <c r="B3607" s="43" t="str">
        <f t="shared" si="282"/>
        <v>US</v>
      </c>
      <c r="C3607" s="43" t="str">
        <f t="shared" si="283"/>
        <v>Natural Gas</v>
      </c>
      <c r="D3607" s="43" t="str">
        <f t="shared" si="284"/>
        <v>Physical</v>
      </c>
      <c r="E3607" s="43">
        <f>IF(VLOOKUP(S3607,'DD-Lookup'!$J$6:$L$50,3,FALSE)="Monthly",(YEAR(AC3607)-YEAR(AB3607))*12+MONTH(AC3607)-MONTH(AB3607)+1,(AC3607-AB3607+1))</f>
        <v>1</v>
      </c>
      <c r="F3607" s="210">
        <f t="shared" si="285"/>
        <v>10000</v>
      </c>
      <c r="G3607" s="199">
        <v>1356089</v>
      </c>
      <c r="H3607" s="195">
        <v>37049.400949074101</v>
      </c>
      <c r="I3607" t="s">
        <v>2487</v>
      </c>
      <c r="M3607" t="s">
        <v>3341</v>
      </c>
      <c r="N3607" t="s">
        <v>3747</v>
      </c>
      <c r="O3607" t="s">
        <v>464</v>
      </c>
      <c r="P3607" s="196">
        <v>10000</v>
      </c>
      <c r="S3607" t="s">
        <v>3342</v>
      </c>
      <c r="T3607" t="s">
        <v>3557</v>
      </c>
      <c r="U3607" s="198">
        <v>3.82</v>
      </c>
      <c r="V3607" t="s">
        <v>1730</v>
      </c>
      <c r="W3607" t="s">
        <v>2509</v>
      </c>
      <c r="X3607" t="s">
        <v>2510</v>
      </c>
      <c r="Y3607" t="s">
        <v>2469</v>
      </c>
      <c r="Z3607" t="s">
        <v>2995</v>
      </c>
      <c r="AA3607">
        <v>838047</v>
      </c>
      <c r="AB3607" s="195">
        <v>37050.875011574099</v>
      </c>
      <c r="AC3607" s="195">
        <v>37050.875011574099</v>
      </c>
    </row>
    <row r="3608" spans="1:29" x14ac:dyDescent="0.25">
      <c r="A3608" s="43" t="str">
        <f t="shared" si="281"/>
        <v>US Natural Gas Physical</v>
      </c>
      <c r="B3608" s="43" t="str">
        <f t="shared" si="282"/>
        <v>US</v>
      </c>
      <c r="C3608" s="43" t="str">
        <f t="shared" si="283"/>
        <v>Natural Gas</v>
      </c>
      <c r="D3608" s="43" t="str">
        <f t="shared" si="284"/>
        <v>Physical</v>
      </c>
      <c r="E3608" s="43">
        <f>IF(VLOOKUP(S3608,'DD-Lookup'!$J$6:$L$50,3,FALSE)="Monthly",(YEAR(AC3608)-YEAR(AB3608))*12+MONTH(AC3608)-MONTH(AB3608)+1,(AC3608-AB3608+1))</f>
        <v>1</v>
      </c>
      <c r="F3608" s="210">
        <f t="shared" si="285"/>
        <v>20000</v>
      </c>
      <c r="G3608" s="199">
        <v>1356091</v>
      </c>
      <c r="H3608" s="195">
        <v>37049.401006944398</v>
      </c>
      <c r="I3608" t="s">
        <v>2276</v>
      </c>
      <c r="M3608" t="s">
        <v>3341</v>
      </c>
      <c r="N3608" t="s">
        <v>3747</v>
      </c>
      <c r="O3608" t="s">
        <v>379</v>
      </c>
      <c r="Q3608" s="196">
        <v>20000</v>
      </c>
      <c r="S3608" t="s">
        <v>3342</v>
      </c>
      <c r="T3608" t="s">
        <v>3557</v>
      </c>
      <c r="U3608" s="198">
        <v>3.72</v>
      </c>
      <c r="V3608" t="s">
        <v>3164</v>
      </c>
      <c r="W3608" t="s">
        <v>2467</v>
      </c>
      <c r="X3608" t="s">
        <v>2468</v>
      </c>
      <c r="Y3608" t="s">
        <v>2469</v>
      </c>
      <c r="Z3608" t="s">
        <v>2995</v>
      </c>
      <c r="AA3608">
        <v>838048</v>
      </c>
      <c r="AB3608" s="195">
        <v>37050.875011574099</v>
      </c>
      <c r="AC3608" s="195">
        <v>37050.875011574099</v>
      </c>
    </row>
    <row r="3609" spans="1:29" x14ac:dyDescent="0.25">
      <c r="A3609" s="43" t="str">
        <f t="shared" si="281"/>
        <v xml:space="preserve"> Natural Gas Physical</v>
      </c>
      <c r="B3609" s="43" t="str">
        <f t="shared" si="282"/>
        <v/>
      </c>
      <c r="C3609" s="43" t="str">
        <f t="shared" si="283"/>
        <v>Natural Gas</v>
      </c>
      <c r="D3609" s="43" t="str">
        <f t="shared" si="284"/>
        <v>Physical</v>
      </c>
      <c r="E3609" s="43">
        <f>IF(VLOOKUP(S3609,'DD-Lookup'!$J$6:$L$50,3,FALSE)="Monthly",(YEAR(AC3609)-YEAR(AB3609))*12+MONTH(AC3609)-MONTH(AB3609)+1,(AC3609-AB3609+1))</f>
        <v>31</v>
      </c>
      <c r="F3609" s="210">
        <f t="shared" si="285"/>
        <v>155000</v>
      </c>
      <c r="G3609" s="199">
        <v>1356092</v>
      </c>
      <c r="H3609" s="195">
        <v>37049.401041666701</v>
      </c>
      <c r="I3609" t="s">
        <v>2324</v>
      </c>
      <c r="M3609" t="s">
        <v>3341</v>
      </c>
      <c r="N3609" t="s">
        <v>3104</v>
      </c>
      <c r="O3609" t="s">
        <v>3794</v>
      </c>
      <c r="Q3609" s="196">
        <v>5000</v>
      </c>
      <c r="S3609" t="s">
        <v>3719</v>
      </c>
      <c r="T3609" t="s">
        <v>3105</v>
      </c>
      <c r="U3609" s="198">
        <v>4.7549999999999999</v>
      </c>
      <c r="V3609" t="s">
        <v>2325</v>
      </c>
      <c r="W3609" t="s">
        <v>2450</v>
      </c>
      <c r="X3609" t="s">
        <v>3106</v>
      </c>
      <c r="Y3609" t="s">
        <v>2469</v>
      </c>
      <c r="Z3609" t="s">
        <v>2996</v>
      </c>
      <c r="AA3609">
        <v>838049</v>
      </c>
      <c r="AB3609" s="195">
        <v>37073.875011574099</v>
      </c>
      <c r="AC3609" s="195">
        <v>37103.875011574099</v>
      </c>
    </row>
    <row r="3610" spans="1:29" x14ac:dyDescent="0.25">
      <c r="A3610" s="43" t="str">
        <f t="shared" si="281"/>
        <v xml:space="preserve"> Natural Gas Physical</v>
      </c>
      <c r="B3610" s="43" t="str">
        <f t="shared" si="282"/>
        <v/>
      </c>
      <c r="C3610" s="43" t="str">
        <f t="shared" si="283"/>
        <v>Natural Gas</v>
      </c>
      <c r="D3610" s="43" t="str">
        <f t="shared" si="284"/>
        <v>Physical</v>
      </c>
      <c r="E3610" s="43">
        <f>IF(VLOOKUP(S3610,'DD-Lookup'!$J$6:$L$50,3,FALSE)="Monthly",(YEAR(AC3610)-YEAR(AB3610))*12+MONTH(AC3610)-MONTH(AB3610)+1,(AC3610-AB3610+1))</f>
        <v>1</v>
      </c>
      <c r="F3610" s="210">
        <f t="shared" si="285"/>
        <v>10000</v>
      </c>
      <c r="G3610" s="199">
        <v>1356094</v>
      </c>
      <c r="H3610" s="195">
        <v>37049.401064814803</v>
      </c>
      <c r="I3610" t="s">
        <v>2280</v>
      </c>
      <c r="M3610" t="s">
        <v>3341</v>
      </c>
      <c r="N3610" t="s">
        <v>2492</v>
      </c>
      <c r="O3610" t="s">
        <v>507</v>
      </c>
      <c r="Q3610" s="196">
        <v>10000</v>
      </c>
      <c r="S3610" t="s">
        <v>3342</v>
      </c>
      <c r="T3610" t="s">
        <v>3557</v>
      </c>
      <c r="U3610" s="198">
        <v>3.7949999999999999</v>
      </c>
      <c r="V3610" t="s">
        <v>3708</v>
      </c>
      <c r="W3610" t="s">
        <v>2493</v>
      </c>
      <c r="X3610" t="s">
        <v>2494</v>
      </c>
      <c r="Y3610" t="s">
        <v>2469</v>
      </c>
      <c r="Z3610" t="s">
        <v>2995</v>
      </c>
      <c r="AA3610">
        <v>838050</v>
      </c>
      <c r="AB3610" s="195">
        <v>37050.875011574099</v>
      </c>
      <c r="AC3610" s="195">
        <v>37050.875011574099</v>
      </c>
    </row>
    <row r="3611" spans="1:29" x14ac:dyDescent="0.25">
      <c r="A3611" s="43" t="str">
        <f t="shared" si="281"/>
        <v>US Natural Gas Financial</v>
      </c>
      <c r="B3611" s="43" t="str">
        <f t="shared" si="282"/>
        <v>US</v>
      </c>
      <c r="C3611" s="43" t="str">
        <f t="shared" si="283"/>
        <v>Natural Gas</v>
      </c>
      <c r="D3611" s="43" t="str">
        <f t="shared" si="284"/>
        <v>Financial</v>
      </c>
      <c r="E3611" s="43">
        <f>IF(VLOOKUP(S3611,'DD-Lookup'!$J$6:$L$50,3,FALSE)="Monthly",(YEAR(AC3611)-YEAR(AB3611))*12+MONTH(AC3611)-MONTH(AB3611)+1,(AC3611-AB3611+1))</f>
        <v>31</v>
      </c>
      <c r="F3611" s="210">
        <f t="shared" si="285"/>
        <v>155000</v>
      </c>
      <c r="G3611" s="199">
        <v>1356095</v>
      </c>
      <c r="H3611" s="195">
        <v>37049.401203703703</v>
      </c>
      <c r="I3611" t="s">
        <v>3529</v>
      </c>
      <c r="M3611" t="s">
        <v>3341</v>
      </c>
      <c r="N3611" t="s">
        <v>2281</v>
      </c>
      <c r="O3611" t="s">
        <v>2475</v>
      </c>
      <c r="P3611" s="196">
        <v>5000</v>
      </c>
      <c r="S3611" t="s">
        <v>3342</v>
      </c>
      <c r="T3611" t="s">
        <v>3557</v>
      </c>
      <c r="U3611" s="198">
        <v>3.8</v>
      </c>
      <c r="V3611" t="s">
        <v>3510</v>
      </c>
      <c r="W3611" t="s">
        <v>2853</v>
      </c>
      <c r="X3611" t="s">
        <v>2282</v>
      </c>
      <c r="Y3611" t="s">
        <v>3575</v>
      </c>
      <c r="Z3611" t="s">
        <v>2995</v>
      </c>
      <c r="AA3611" t="s">
        <v>1079</v>
      </c>
      <c r="AB3611" s="195">
        <v>37073.875</v>
      </c>
      <c r="AC3611" s="195">
        <v>37103.875</v>
      </c>
    </row>
    <row r="3612" spans="1:29" x14ac:dyDescent="0.25">
      <c r="A3612" s="43" t="str">
        <f t="shared" si="281"/>
        <v>US Natural Gas Physical</v>
      </c>
      <c r="B3612" s="43" t="str">
        <f t="shared" si="282"/>
        <v>US</v>
      </c>
      <c r="C3612" s="43" t="str">
        <f t="shared" si="283"/>
        <v>Natural Gas</v>
      </c>
      <c r="D3612" s="43" t="str">
        <f t="shared" si="284"/>
        <v>Physical</v>
      </c>
      <c r="E3612" s="43">
        <f>IF(VLOOKUP(S3612,'DD-Lookup'!$J$6:$L$50,3,FALSE)="Monthly",(YEAR(AC3612)-YEAR(AB3612))*12+MONTH(AC3612)-MONTH(AB3612)+1,(AC3612-AB3612+1))</f>
        <v>1</v>
      </c>
      <c r="F3612" s="210">
        <f t="shared" si="285"/>
        <v>5000</v>
      </c>
      <c r="G3612" s="199">
        <v>1356096</v>
      </c>
      <c r="H3612" s="195">
        <v>37049.401238425897</v>
      </c>
      <c r="I3612" t="s">
        <v>3443</v>
      </c>
      <c r="M3612" t="s">
        <v>3341</v>
      </c>
      <c r="N3612" t="s">
        <v>3747</v>
      </c>
      <c r="O3612" t="s">
        <v>392</v>
      </c>
      <c r="Q3612" s="196">
        <v>5000</v>
      </c>
      <c r="S3612" t="s">
        <v>3342</v>
      </c>
      <c r="T3612" t="s">
        <v>3557</v>
      </c>
      <c r="U3612" s="198">
        <v>3.5724999999999998</v>
      </c>
      <c r="V3612" t="s">
        <v>3338</v>
      </c>
      <c r="W3612" t="s">
        <v>2498</v>
      </c>
      <c r="X3612" t="s">
        <v>2499</v>
      </c>
      <c r="Y3612" t="s">
        <v>2469</v>
      </c>
      <c r="Z3612" t="s">
        <v>2995</v>
      </c>
      <c r="AA3612">
        <v>838051</v>
      </c>
      <c r="AB3612" s="195">
        <v>37050.875011574099</v>
      </c>
      <c r="AC3612" s="195">
        <v>37050.875011574099</v>
      </c>
    </row>
    <row r="3613" spans="1:29" x14ac:dyDescent="0.25">
      <c r="A3613" s="43" t="str">
        <f t="shared" si="281"/>
        <v>US Natural Gas Physical</v>
      </c>
      <c r="B3613" s="43" t="str">
        <f t="shared" si="282"/>
        <v>US</v>
      </c>
      <c r="C3613" s="43" t="str">
        <f t="shared" si="283"/>
        <v>Natural Gas</v>
      </c>
      <c r="D3613" s="43" t="str">
        <f t="shared" si="284"/>
        <v>Physical</v>
      </c>
      <c r="E3613" s="43">
        <f>IF(VLOOKUP(S3613,'DD-Lookup'!$J$6:$L$50,3,FALSE)="Monthly",(YEAR(AC3613)-YEAR(AB3613))*12+MONTH(AC3613)-MONTH(AB3613)+1,(AC3613-AB3613+1))</f>
        <v>1</v>
      </c>
      <c r="F3613" s="210">
        <f t="shared" si="285"/>
        <v>9491</v>
      </c>
      <c r="G3613" s="199">
        <v>1356098</v>
      </c>
      <c r="H3613" s="195">
        <v>37049.401284722197</v>
      </c>
      <c r="I3613" t="s">
        <v>2284</v>
      </c>
      <c r="M3613" t="s">
        <v>3341</v>
      </c>
      <c r="N3613" t="s">
        <v>3747</v>
      </c>
      <c r="O3613" t="s">
        <v>396</v>
      </c>
      <c r="P3613" s="196">
        <v>9491</v>
      </c>
      <c r="S3613" t="s">
        <v>3342</v>
      </c>
      <c r="T3613" t="s">
        <v>3557</v>
      </c>
      <c r="U3613" s="198">
        <v>3.5425</v>
      </c>
      <c r="V3613" t="s">
        <v>3178</v>
      </c>
      <c r="W3613" t="s">
        <v>2347</v>
      </c>
      <c r="X3613" t="s">
        <v>2484</v>
      </c>
      <c r="Y3613" t="s">
        <v>2469</v>
      </c>
      <c r="Z3613" t="s">
        <v>2995</v>
      </c>
      <c r="AA3613">
        <v>838052</v>
      </c>
      <c r="AB3613" s="195">
        <v>37050.875011574099</v>
      </c>
      <c r="AC3613" s="195">
        <v>37050.875011574099</v>
      </c>
    </row>
    <row r="3614" spans="1:29" x14ac:dyDescent="0.25">
      <c r="A3614" s="43" t="str">
        <f t="shared" si="281"/>
        <v>US Natural Gas Physical</v>
      </c>
      <c r="B3614" s="43" t="str">
        <f t="shared" si="282"/>
        <v>US</v>
      </c>
      <c r="C3614" s="43" t="str">
        <f t="shared" si="283"/>
        <v>Natural Gas</v>
      </c>
      <c r="D3614" s="43" t="str">
        <f t="shared" si="284"/>
        <v>Physical</v>
      </c>
      <c r="E3614" s="43">
        <f>IF(VLOOKUP(S3614,'DD-Lookup'!$J$6:$L$50,3,FALSE)="Monthly",(YEAR(AC3614)-YEAR(AB3614))*12+MONTH(AC3614)-MONTH(AB3614)+1,(AC3614-AB3614+1))</f>
        <v>1</v>
      </c>
      <c r="F3614" s="210">
        <f t="shared" si="285"/>
        <v>10000</v>
      </c>
      <c r="G3614" s="199">
        <v>1356097</v>
      </c>
      <c r="H3614" s="195">
        <v>37049.401284722197</v>
      </c>
      <c r="I3614" t="s">
        <v>3443</v>
      </c>
      <c r="M3614" t="s">
        <v>3341</v>
      </c>
      <c r="N3614" t="s">
        <v>3747</v>
      </c>
      <c r="O3614" t="s">
        <v>392</v>
      </c>
      <c r="Q3614" s="196">
        <v>10000</v>
      </c>
      <c r="S3614" t="s">
        <v>3342</v>
      </c>
      <c r="T3614" t="s">
        <v>3557</v>
      </c>
      <c r="U3614" s="198">
        <v>3.5750000000000002</v>
      </c>
      <c r="V3614" t="s">
        <v>3338</v>
      </c>
      <c r="W3614" t="s">
        <v>2498</v>
      </c>
      <c r="X3614" t="s">
        <v>2499</v>
      </c>
      <c r="Y3614" t="s">
        <v>2469</v>
      </c>
      <c r="Z3614" t="s">
        <v>2995</v>
      </c>
      <c r="AA3614">
        <v>838053</v>
      </c>
      <c r="AB3614" s="195">
        <v>37050.875011574099</v>
      </c>
      <c r="AC3614" s="195">
        <v>37050.875011574099</v>
      </c>
    </row>
    <row r="3615" spans="1:29" x14ac:dyDescent="0.25">
      <c r="A3615" s="43" t="str">
        <f t="shared" si="281"/>
        <v xml:space="preserve"> Natural Gas Physical</v>
      </c>
      <c r="B3615" s="43" t="str">
        <f t="shared" si="282"/>
        <v/>
      </c>
      <c r="C3615" s="43" t="str">
        <f t="shared" si="283"/>
        <v>Natural Gas</v>
      </c>
      <c r="D3615" s="43" t="str">
        <f t="shared" si="284"/>
        <v>Physical</v>
      </c>
      <c r="E3615" s="43">
        <f>IF(VLOOKUP(S3615,'DD-Lookup'!$J$6:$L$50,3,FALSE)="Monthly",(YEAR(AC3615)-YEAR(AB3615))*12+MONTH(AC3615)-MONTH(AB3615)+1,(AC3615-AB3615+1))</f>
        <v>1</v>
      </c>
      <c r="F3615" s="210">
        <f t="shared" si="285"/>
        <v>5000</v>
      </c>
      <c r="G3615" s="199">
        <v>1356099</v>
      </c>
      <c r="H3615" s="195">
        <v>37049.401296296302</v>
      </c>
      <c r="I3615" t="s">
        <v>3671</v>
      </c>
      <c r="M3615" t="s">
        <v>3341</v>
      </c>
      <c r="N3615" t="s">
        <v>3104</v>
      </c>
      <c r="O3615" t="s">
        <v>706</v>
      </c>
      <c r="Q3615" s="196">
        <v>5000</v>
      </c>
      <c r="S3615" t="s">
        <v>3719</v>
      </c>
      <c r="T3615" t="s">
        <v>3105</v>
      </c>
      <c r="U3615" s="198">
        <v>4.3600000000000003</v>
      </c>
      <c r="V3615" t="s">
        <v>3672</v>
      </c>
      <c r="W3615" t="s">
        <v>635</v>
      </c>
      <c r="X3615" t="s">
        <v>3106</v>
      </c>
      <c r="Y3615" t="s">
        <v>2469</v>
      </c>
      <c r="Z3615" t="s">
        <v>2996</v>
      </c>
      <c r="AA3615">
        <v>838054</v>
      </c>
      <c r="AB3615" s="195">
        <v>37050.875011574099</v>
      </c>
      <c r="AC3615" s="195">
        <v>37050.875011574099</v>
      </c>
    </row>
    <row r="3616" spans="1:29" x14ac:dyDescent="0.25">
      <c r="A3616" s="43" t="str">
        <f t="shared" si="281"/>
        <v xml:space="preserve"> Natural Gas Physical</v>
      </c>
      <c r="B3616" s="43" t="str">
        <f t="shared" si="282"/>
        <v/>
      </c>
      <c r="C3616" s="43" t="str">
        <f t="shared" si="283"/>
        <v>Natural Gas</v>
      </c>
      <c r="D3616" s="43" t="str">
        <f t="shared" si="284"/>
        <v>Physical</v>
      </c>
      <c r="E3616" s="43">
        <f>IF(VLOOKUP(S3616,'DD-Lookup'!$J$6:$L$50,3,FALSE)="Monthly",(YEAR(AC3616)-YEAR(AB3616))*12+MONTH(AC3616)-MONTH(AB3616)+1,(AC3616-AB3616+1))</f>
        <v>1</v>
      </c>
      <c r="F3616" s="210">
        <f t="shared" si="285"/>
        <v>10000</v>
      </c>
      <c r="G3616" s="199">
        <v>1356101</v>
      </c>
      <c r="H3616" s="195">
        <v>37049.401412036997</v>
      </c>
      <c r="I3616" t="s">
        <v>3375</v>
      </c>
      <c r="M3616" t="s">
        <v>3341</v>
      </c>
      <c r="N3616" t="s">
        <v>2492</v>
      </c>
      <c r="O3616" t="s">
        <v>507</v>
      </c>
      <c r="Q3616" s="196">
        <v>10000</v>
      </c>
      <c r="S3616" t="s">
        <v>3342</v>
      </c>
      <c r="T3616" t="s">
        <v>3557</v>
      </c>
      <c r="U3616" s="198">
        <v>3.8050000000000002</v>
      </c>
      <c r="V3616" t="s">
        <v>3926</v>
      </c>
      <c r="W3616" t="s">
        <v>2493</v>
      </c>
      <c r="X3616" t="s">
        <v>2494</v>
      </c>
      <c r="Y3616" t="s">
        <v>2469</v>
      </c>
      <c r="Z3616" t="s">
        <v>2995</v>
      </c>
      <c r="AA3616">
        <v>838055</v>
      </c>
      <c r="AB3616" s="195">
        <v>37050.875011574099</v>
      </c>
      <c r="AC3616" s="195">
        <v>37050.875011574099</v>
      </c>
    </row>
    <row r="3617" spans="1:29" x14ac:dyDescent="0.25">
      <c r="A3617" s="43" t="str">
        <f t="shared" si="281"/>
        <v>US Natural Gas Physical</v>
      </c>
      <c r="B3617" s="43" t="str">
        <f t="shared" si="282"/>
        <v>US</v>
      </c>
      <c r="C3617" s="43" t="str">
        <f t="shared" si="283"/>
        <v>Natural Gas</v>
      </c>
      <c r="D3617" s="43" t="str">
        <f t="shared" si="284"/>
        <v>Physical</v>
      </c>
      <c r="E3617" s="43">
        <f>IF(VLOOKUP(S3617,'DD-Lookup'!$J$6:$L$50,3,FALSE)="Monthly",(YEAR(AC3617)-YEAR(AB3617))*12+MONTH(AC3617)-MONTH(AB3617)+1,(AC3617-AB3617+1))</f>
        <v>1</v>
      </c>
      <c r="F3617" s="210">
        <f t="shared" si="285"/>
        <v>10000</v>
      </c>
      <c r="G3617" s="199">
        <v>1356102</v>
      </c>
      <c r="H3617" s="195">
        <v>37049.401423611103</v>
      </c>
      <c r="I3617" t="s">
        <v>3443</v>
      </c>
      <c r="M3617" t="s">
        <v>3341</v>
      </c>
      <c r="N3617" t="s">
        <v>3747</v>
      </c>
      <c r="O3617" t="s">
        <v>392</v>
      </c>
      <c r="Q3617" s="196">
        <v>10000</v>
      </c>
      <c r="S3617" t="s">
        <v>3342</v>
      </c>
      <c r="T3617" t="s">
        <v>3557</v>
      </c>
      <c r="U3617" s="198">
        <v>3.5775000000000001</v>
      </c>
      <c r="V3617" t="s">
        <v>3338</v>
      </c>
      <c r="W3617" t="s">
        <v>2498</v>
      </c>
      <c r="X3617" t="s">
        <v>2499</v>
      </c>
      <c r="Y3617" t="s">
        <v>2469</v>
      </c>
      <c r="Z3617" t="s">
        <v>2995</v>
      </c>
      <c r="AA3617">
        <v>838056</v>
      </c>
      <c r="AB3617" s="195">
        <v>37050.875011574099</v>
      </c>
      <c r="AC3617" s="195">
        <v>37050.875011574099</v>
      </c>
    </row>
    <row r="3618" spans="1:29" x14ac:dyDescent="0.25">
      <c r="A3618" s="43" t="str">
        <f t="shared" si="281"/>
        <v>US Natural Gas Physical</v>
      </c>
      <c r="B3618" s="43" t="str">
        <f t="shared" si="282"/>
        <v>US</v>
      </c>
      <c r="C3618" s="43" t="str">
        <f t="shared" si="283"/>
        <v>Natural Gas</v>
      </c>
      <c r="D3618" s="43" t="str">
        <f t="shared" si="284"/>
        <v>Physical</v>
      </c>
      <c r="E3618" s="43">
        <f>IF(VLOOKUP(S3618,'DD-Lookup'!$J$6:$L$50,3,FALSE)="Monthly",(YEAR(AC3618)-YEAR(AB3618))*12+MONTH(AC3618)-MONTH(AB3618)+1,(AC3618-AB3618+1))</f>
        <v>1</v>
      </c>
      <c r="F3618" s="210">
        <f t="shared" si="285"/>
        <v>10000</v>
      </c>
      <c r="G3618" s="199">
        <v>1356103</v>
      </c>
      <c r="H3618" s="195">
        <v>37049.401469907403</v>
      </c>
      <c r="I3618" t="s">
        <v>2487</v>
      </c>
      <c r="M3618" t="s">
        <v>3341</v>
      </c>
      <c r="N3618" t="s">
        <v>3747</v>
      </c>
      <c r="O3618" t="s">
        <v>2722</v>
      </c>
      <c r="Q3618" s="196">
        <v>10000</v>
      </c>
      <c r="S3618" t="s">
        <v>3342</v>
      </c>
      <c r="T3618" t="s">
        <v>3557</v>
      </c>
      <c r="U3618" s="198">
        <v>3.7</v>
      </c>
      <c r="V3618" t="s">
        <v>1730</v>
      </c>
      <c r="W3618" t="s">
        <v>2175</v>
      </c>
      <c r="X3618" t="s">
        <v>2176</v>
      </c>
      <c r="Y3618" t="s">
        <v>2469</v>
      </c>
      <c r="Z3618" t="s">
        <v>2995</v>
      </c>
      <c r="AA3618">
        <v>838057</v>
      </c>
      <c r="AB3618" s="195">
        <v>37050.875011574099</v>
      </c>
      <c r="AC3618" s="195">
        <v>37050.875011574099</v>
      </c>
    </row>
    <row r="3619" spans="1:29" x14ac:dyDescent="0.25">
      <c r="A3619" s="43" t="str">
        <f t="shared" si="281"/>
        <v xml:space="preserve"> Natural Gas Physical</v>
      </c>
      <c r="B3619" s="43" t="str">
        <f t="shared" si="282"/>
        <v/>
      </c>
      <c r="C3619" s="43" t="str">
        <f t="shared" si="283"/>
        <v>Natural Gas</v>
      </c>
      <c r="D3619" s="43" t="str">
        <f t="shared" si="284"/>
        <v>Physical</v>
      </c>
      <c r="E3619" s="43">
        <f>IF(VLOOKUP(S3619,'DD-Lookup'!$J$6:$L$50,3,FALSE)="Monthly",(YEAR(AC3619)-YEAR(AB3619))*12+MONTH(AC3619)-MONTH(AB3619)+1,(AC3619-AB3619+1))</f>
        <v>1</v>
      </c>
      <c r="F3619" s="210">
        <f t="shared" si="285"/>
        <v>10000</v>
      </c>
      <c r="G3619" s="199">
        <v>1356104</v>
      </c>
      <c r="H3619" s="195">
        <v>37049.401539351798</v>
      </c>
      <c r="I3619" t="s">
        <v>2422</v>
      </c>
      <c r="M3619" t="s">
        <v>3341</v>
      </c>
      <c r="N3619" t="s">
        <v>2492</v>
      </c>
      <c r="O3619" t="s">
        <v>507</v>
      </c>
      <c r="P3619" s="196">
        <v>10000</v>
      </c>
      <c r="S3619" t="s">
        <v>3342</v>
      </c>
      <c r="T3619" t="s">
        <v>3557</v>
      </c>
      <c r="U3619" s="198">
        <v>3.8050000000000002</v>
      </c>
      <c r="V3619" t="s">
        <v>3387</v>
      </c>
      <c r="W3619" t="s">
        <v>2493</v>
      </c>
      <c r="X3619" t="s">
        <v>2494</v>
      </c>
      <c r="Y3619" t="s">
        <v>2469</v>
      </c>
      <c r="Z3619" t="s">
        <v>2995</v>
      </c>
      <c r="AA3619">
        <v>838058</v>
      </c>
      <c r="AB3619" s="195">
        <v>37050.875011574099</v>
      </c>
      <c r="AC3619" s="195">
        <v>37050.875011574099</v>
      </c>
    </row>
    <row r="3620" spans="1:29" x14ac:dyDescent="0.25">
      <c r="A3620" s="43" t="str">
        <f t="shared" si="281"/>
        <v>US Natural Gas Financial</v>
      </c>
      <c r="B3620" s="43" t="str">
        <f t="shared" si="282"/>
        <v>US</v>
      </c>
      <c r="C3620" s="43" t="str">
        <f t="shared" si="283"/>
        <v>Natural Gas</v>
      </c>
      <c r="D3620" s="43" t="str">
        <f t="shared" si="284"/>
        <v>Financial</v>
      </c>
      <c r="E3620" s="43">
        <f>IF(VLOOKUP(S3620,'DD-Lookup'!$J$6:$L$50,3,FALSE)="Monthly",(YEAR(AC3620)-YEAR(AB3620))*12+MONTH(AC3620)-MONTH(AB3620)+1,(AC3620-AB3620+1))</f>
        <v>23</v>
      </c>
      <c r="F3620" s="210">
        <f t="shared" si="285"/>
        <v>345000</v>
      </c>
      <c r="G3620" s="199">
        <v>1356105</v>
      </c>
      <c r="H3620" s="195">
        <v>37049.401550925897</v>
      </c>
      <c r="I3620" t="s">
        <v>2472</v>
      </c>
      <c r="M3620" t="s">
        <v>3341</v>
      </c>
      <c r="N3620" t="s">
        <v>2281</v>
      </c>
      <c r="O3620" t="s">
        <v>2156</v>
      </c>
      <c r="Q3620" s="196">
        <v>15000</v>
      </c>
      <c r="S3620" t="s">
        <v>3342</v>
      </c>
      <c r="T3620" t="s">
        <v>3557</v>
      </c>
      <c r="U3620" s="198">
        <v>3.6949999999999998</v>
      </c>
      <c r="V3620" t="s">
        <v>4235</v>
      </c>
      <c r="W3620" t="s">
        <v>2512</v>
      </c>
      <c r="X3620" t="s">
        <v>2170</v>
      </c>
      <c r="Y3620" t="s">
        <v>3575</v>
      </c>
      <c r="Z3620" t="s">
        <v>2995</v>
      </c>
      <c r="AA3620" t="s">
        <v>1080</v>
      </c>
      <c r="AB3620" s="195">
        <v>37050.875011574099</v>
      </c>
      <c r="AC3620" s="195">
        <v>37072.875011574099</v>
      </c>
    </row>
    <row r="3621" spans="1:29" x14ac:dyDescent="0.25">
      <c r="A3621" s="43" t="str">
        <f t="shared" si="281"/>
        <v xml:space="preserve"> Natural Gas Physical</v>
      </c>
      <c r="B3621" s="43" t="str">
        <f t="shared" si="282"/>
        <v/>
      </c>
      <c r="C3621" s="43" t="str">
        <f t="shared" si="283"/>
        <v>Natural Gas</v>
      </c>
      <c r="D3621" s="43" t="str">
        <f t="shared" si="284"/>
        <v>Physical</v>
      </c>
      <c r="E3621" s="43">
        <f>IF(VLOOKUP(S3621,'DD-Lookup'!$J$6:$L$50,3,FALSE)="Monthly",(YEAR(AC3621)-YEAR(AB3621))*12+MONTH(AC3621)-MONTH(AB3621)+1,(AC3621-AB3621+1))</f>
        <v>1</v>
      </c>
      <c r="F3621" s="210">
        <f t="shared" si="285"/>
        <v>5000</v>
      </c>
      <c r="G3621" s="199">
        <v>1356107</v>
      </c>
      <c r="H3621" s="195">
        <v>37049.401597222197</v>
      </c>
      <c r="I3621" t="s">
        <v>3671</v>
      </c>
      <c r="M3621" t="s">
        <v>3341</v>
      </c>
      <c r="N3621" t="s">
        <v>3104</v>
      </c>
      <c r="O3621" t="s">
        <v>706</v>
      </c>
      <c r="Q3621" s="196">
        <v>5000</v>
      </c>
      <c r="S3621" t="s">
        <v>3719</v>
      </c>
      <c r="T3621" t="s">
        <v>3105</v>
      </c>
      <c r="U3621" s="198">
        <v>4.38</v>
      </c>
      <c r="V3621" t="s">
        <v>3672</v>
      </c>
      <c r="W3621" t="s">
        <v>635</v>
      </c>
      <c r="X3621" t="s">
        <v>3106</v>
      </c>
      <c r="Y3621" t="s">
        <v>2469</v>
      </c>
      <c r="Z3621" t="s">
        <v>2996</v>
      </c>
      <c r="AA3621">
        <v>838059</v>
      </c>
      <c r="AB3621" s="195">
        <v>37050.875011574099</v>
      </c>
      <c r="AC3621" s="195">
        <v>37050.875011574099</v>
      </c>
    </row>
    <row r="3622" spans="1:29" x14ac:dyDescent="0.25">
      <c r="A3622" s="43" t="str">
        <f t="shared" si="281"/>
        <v xml:space="preserve"> Natural Gas Physical</v>
      </c>
      <c r="B3622" s="43" t="str">
        <f t="shared" si="282"/>
        <v/>
      </c>
      <c r="C3622" s="43" t="str">
        <f t="shared" si="283"/>
        <v>Natural Gas</v>
      </c>
      <c r="D3622" s="43" t="str">
        <f t="shared" si="284"/>
        <v>Physical</v>
      </c>
      <c r="E3622" s="43">
        <f>IF(VLOOKUP(S3622,'DD-Lookup'!$J$6:$L$50,3,FALSE)="Monthly",(YEAR(AC3622)-YEAR(AB3622))*12+MONTH(AC3622)-MONTH(AB3622)+1,(AC3622-AB3622+1))</f>
        <v>1</v>
      </c>
      <c r="F3622" s="210">
        <f t="shared" si="285"/>
        <v>10000</v>
      </c>
      <c r="G3622" s="199">
        <v>1356106</v>
      </c>
      <c r="H3622" s="195">
        <v>37049.401597222197</v>
      </c>
      <c r="I3622" t="s">
        <v>2422</v>
      </c>
      <c r="M3622" t="s">
        <v>3341</v>
      </c>
      <c r="N3622" t="s">
        <v>2492</v>
      </c>
      <c r="O3622" t="s">
        <v>507</v>
      </c>
      <c r="P3622" s="196">
        <v>10000</v>
      </c>
      <c r="S3622" t="s">
        <v>3342</v>
      </c>
      <c r="T3622" t="s">
        <v>3557</v>
      </c>
      <c r="U3622" s="198">
        <v>3.8</v>
      </c>
      <c r="V3622" t="s">
        <v>3387</v>
      </c>
      <c r="W3622" t="s">
        <v>2493</v>
      </c>
      <c r="X3622" t="s">
        <v>2494</v>
      </c>
      <c r="Y3622" t="s">
        <v>2469</v>
      </c>
      <c r="Z3622" t="s">
        <v>2995</v>
      </c>
      <c r="AA3622">
        <v>838060</v>
      </c>
      <c r="AB3622" s="195">
        <v>37050.875011574099</v>
      </c>
      <c r="AC3622" s="195">
        <v>37050.875011574099</v>
      </c>
    </row>
    <row r="3623" spans="1:29" x14ac:dyDescent="0.25">
      <c r="A3623" s="43" t="str">
        <f t="shared" si="281"/>
        <v xml:space="preserve"> Natural Gas Physical</v>
      </c>
      <c r="B3623" s="43" t="str">
        <f t="shared" si="282"/>
        <v/>
      </c>
      <c r="C3623" s="43" t="str">
        <f t="shared" si="283"/>
        <v>Natural Gas</v>
      </c>
      <c r="D3623" s="43" t="str">
        <f t="shared" si="284"/>
        <v>Physical</v>
      </c>
      <c r="E3623" s="43">
        <f>IF(VLOOKUP(S3623,'DD-Lookup'!$J$6:$L$50,3,FALSE)="Monthly",(YEAR(AC3623)-YEAR(AB3623))*12+MONTH(AC3623)-MONTH(AB3623)+1,(AC3623-AB3623+1))</f>
        <v>1</v>
      </c>
      <c r="F3623" s="210">
        <f t="shared" si="285"/>
        <v>10000</v>
      </c>
      <c r="G3623" s="199">
        <v>1356109</v>
      </c>
      <c r="H3623" s="195">
        <v>37049.401655092603</v>
      </c>
      <c r="I3623" t="s">
        <v>2422</v>
      </c>
      <c r="M3623" t="s">
        <v>3341</v>
      </c>
      <c r="N3623" t="s">
        <v>2492</v>
      </c>
      <c r="O3623" t="s">
        <v>507</v>
      </c>
      <c r="P3623" s="196">
        <v>10000</v>
      </c>
      <c r="S3623" t="s">
        <v>3342</v>
      </c>
      <c r="T3623" t="s">
        <v>3557</v>
      </c>
      <c r="U3623" s="198">
        <v>3.7949999999999999</v>
      </c>
      <c r="V3623" t="s">
        <v>3387</v>
      </c>
      <c r="W3623" t="s">
        <v>2493</v>
      </c>
      <c r="X3623" t="s">
        <v>2494</v>
      </c>
      <c r="Y3623" t="s">
        <v>2469</v>
      </c>
      <c r="Z3623" t="s">
        <v>2995</v>
      </c>
      <c r="AA3623">
        <v>838062</v>
      </c>
      <c r="AB3623" s="195">
        <v>37050.875011574099</v>
      </c>
      <c r="AC3623" s="195">
        <v>37050.875011574099</v>
      </c>
    </row>
    <row r="3624" spans="1:29" x14ac:dyDescent="0.25">
      <c r="A3624" s="43" t="str">
        <f t="shared" si="281"/>
        <v>US Natural Gas Physical</v>
      </c>
      <c r="B3624" s="43" t="str">
        <f t="shared" si="282"/>
        <v>US</v>
      </c>
      <c r="C3624" s="43" t="str">
        <f t="shared" si="283"/>
        <v>Natural Gas</v>
      </c>
      <c r="D3624" s="43" t="str">
        <f t="shared" si="284"/>
        <v>Physical</v>
      </c>
      <c r="E3624" s="43">
        <f>IF(VLOOKUP(S3624,'DD-Lookup'!$J$6:$L$50,3,FALSE)="Monthly",(YEAR(AC3624)-YEAR(AB3624))*12+MONTH(AC3624)-MONTH(AB3624)+1,(AC3624-AB3624+1))</f>
        <v>1</v>
      </c>
      <c r="F3624" s="210">
        <f t="shared" si="285"/>
        <v>5000</v>
      </c>
      <c r="G3624" s="199">
        <v>1356108</v>
      </c>
      <c r="H3624" s="195">
        <v>37049.401655092603</v>
      </c>
      <c r="I3624" t="s">
        <v>3321</v>
      </c>
      <c r="M3624" t="s">
        <v>3341</v>
      </c>
      <c r="N3624" t="s">
        <v>3747</v>
      </c>
      <c r="O3624" t="s">
        <v>2722</v>
      </c>
      <c r="P3624" s="196">
        <v>5000</v>
      </c>
      <c r="S3624" t="s">
        <v>3342</v>
      </c>
      <c r="T3624" t="s">
        <v>3557</v>
      </c>
      <c r="U3624" s="198">
        <v>3.7</v>
      </c>
      <c r="V3624" t="s">
        <v>2517</v>
      </c>
      <c r="W3624" t="s">
        <v>2175</v>
      </c>
      <c r="X3624" t="s">
        <v>2176</v>
      </c>
      <c r="Y3624" t="s">
        <v>2469</v>
      </c>
      <c r="Z3624" t="s">
        <v>2995</v>
      </c>
      <c r="AA3624">
        <v>838061</v>
      </c>
      <c r="AB3624" s="195">
        <v>37050.875011574099</v>
      </c>
      <c r="AC3624" s="195">
        <v>37050.875011574099</v>
      </c>
    </row>
    <row r="3625" spans="1:29" x14ac:dyDescent="0.25">
      <c r="A3625" s="43" t="str">
        <f t="shared" si="281"/>
        <v xml:space="preserve"> Natural Gas Physical</v>
      </c>
      <c r="B3625" s="43" t="str">
        <f t="shared" si="282"/>
        <v/>
      </c>
      <c r="C3625" s="43" t="str">
        <f t="shared" si="283"/>
        <v>Natural Gas</v>
      </c>
      <c r="D3625" s="43" t="str">
        <f t="shared" si="284"/>
        <v>Physical</v>
      </c>
      <c r="E3625" s="43">
        <f>IF(VLOOKUP(S3625,'DD-Lookup'!$J$6:$L$50,3,FALSE)="Monthly",(YEAR(AC3625)-YEAR(AB3625))*12+MONTH(AC3625)-MONTH(AB3625)+1,(AC3625-AB3625+1))</f>
        <v>1</v>
      </c>
      <c r="F3625" s="210">
        <f t="shared" si="285"/>
        <v>10000</v>
      </c>
      <c r="G3625" s="199">
        <v>1356110</v>
      </c>
      <c r="H3625" s="195">
        <v>37049.401701388902</v>
      </c>
      <c r="I3625" t="s">
        <v>2422</v>
      </c>
      <c r="M3625" t="s">
        <v>3341</v>
      </c>
      <c r="N3625" t="s">
        <v>2492</v>
      </c>
      <c r="O3625" t="s">
        <v>507</v>
      </c>
      <c r="P3625" s="196">
        <v>10000</v>
      </c>
      <c r="S3625" t="s">
        <v>3342</v>
      </c>
      <c r="T3625" t="s">
        <v>3557</v>
      </c>
      <c r="U3625" s="198">
        <v>3.79</v>
      </c>
      <c r="V3625" t="s">
        <v>3387</v>
      </c>
      <c r="W3625" t="s">
        <v>2493</v>
      </c>
      <c r="X3625" t="s">
        <v>2494</v>
      </c>
      <c r="Y3625" t="s">
        <v>2469</v>
      </c>
      <c r="Z3625" t="s">
        <v>2995</v>
      </c>
      <c r="AA3625">
        <v>838063</v>
      </c>
      <c r="AB3625" s="195">
        <v>37050.875011574099</v>
      </c>
      <c r="AC3625" s="195">
        <v>37050.875011574099</v>
      </c>
    </row>
    <row r="3626" spans="1:29" x14ac:dyDescent="0.25">
      <c r="A3626" s="43" t="str">
        <f t="shared" si="281"/>
        <v>US Natural Gas Physical</v>
      </c>
      <c r="B3626" s="43" t="str">
        <f t="shared" si="282"/>
        <v>US</v>
      </c>
      <c r="C3626" s="43" t="str">
        <f t="shared" si="283"/>
        <v>Natural Gas</v>
      </c>
      <c r="D3626" s="43" t="str">
        <f t="shared" si="284"/>
        <v>Physical</v>
      </c>
      <c r="E3626" s="43">
        <f>IF(VLOOKUP(S3626,'DD-Lookup'!$J$6:$L$50,3,FALSE)="Monthly",(YEAR(AC3626)-YEAR(AB3626))*12+MONTH(AC3626)-MONTH(AB3626)+1,(AC3626-AB3626+1))</f>
        <v>1</v>
      </c>
      <c r="F3626" s="210">
        <f t="shared" si="285"/>
        <v>10000</v>
      </c>
      <c r="G3626" s="199">
        <v>1356111</v>
      </c>
      <c r="H3626" s="195">
        <v>37049.401770833298</v>
      </c>
      <c r="I3626" t="s">
        <v>3360</v>
      </c>
      <c r="M3626" t="s">
        <v>3341</v>
      </c>
      <c r="N3626" t="s">
        <v>3747</v>
      </c>
      <c r="O3626" t="s">
        <v>1623</v>
      </c>
      <c r="Q3626" s="196">
        <v>10000</v>
      </c>
      <c r="S3626" t="s">
        <v>3342</v>
      </c>
      <c r="T3626" t="s">
        <v>3557</v>
      </c>
      <c r="U3626" s="198">
        <v>3.835</v>
      </c>
      <c r="V3626" t="s">
        <v>2431</v>
      </c>
      <c r="W3626" t="s">
        <v>2190</v>
      </c>
      <c r="X3626" t="s">
        <v>2191</v>
      </c>
      <c r="Y3626" t="s">
        <v>2469</v>
      </c>
      <c r="Z3626" t="s">
        <v>2995</v>
      </c>
      <c r="AA3626">
        <v>838064</v>
      </c>
      <c r="AB3626" s="195">
        <v>37050.875011574099</v>
      </c>
      <c r="AC3626" s="195">
        <v>37050.875011574099</v>
      </c>
    </row>
    <row r="3627" spans="1:29" x14ac:dyDescent="0.25">
      <c r="A3627" s="43" t="str">
        <f t="shared" si="281"/>
        <v>US Natural Gas Financial</v>
      </c>
      <c r="B3627" s="43" t="str">
        <f t="shared" si="282"/>
        <v>US</v>
      </c>
      <c r="C3627" s="43" t="str">
        <f t="shared" si="283"/>
        <v>Natural Gas</v>
      </c>
      <c r="D3627" s="43" t="str">
        <f t="shared" si="284"/>
        <v>Financial</v>
      </c>
      <c r="E3627" s="43">
        <f>IF(VLOOKUP(S3627,'DD-Lookup'!$J$6:$L$50,3,FALSE)="Monthly",(YEAR(AC3627)-YEAR(AB3627))*12+MONTH(AC3627)-MONTH(AB3627)+1,(AC3627-AB3627+1))</f>
        <v>31</v>
      </c>
      <c r="F3627" s="210">
        <f t="shared" si="285"/>
        <v>77500</v>
      </c>
      <c r="G3627" s="199">
        <v>1356112</v>
      </c>
      <c r="H3627" s="195">
        <v>37049.401782407404</v>
      </c>
      <c r="I3627" t="s">
        <v>2284</v>
      </c>
      <c r="M3627" t="s">
        <v>3341</v>
      </c>
      <c r="N3627" t="s">
        <v>2281</v>
      </c>
      <c r="O3627" t="s">
        <v>2290</v>
      </c>
      <c r="Q3627" s="196">
        <v>2500</v>
      </c>
      <c r="S3627" t="s">
        <v>3342</v>
      </c>
      <c r="T3627" t="s">
        <v>3557</v>
      </c>
      <c r="U3627" s="198">
        <v>3.8925000000000001</v>
      </c>
      <c r="V3627" t="s">
        <v>2285</v>
      </c>
      <c r="W3627" t="s">
        <v>2853</v>
      </c>
      <c r="X3627" t="s">
        <v>2282</v>
      </c>
      <c r="Y3627" t="s">
        <v>3575</v>
      </c>
      <c r="Z3627" t="s">
        <v>2995</v>
      </c>
      <c r="AA3627" t="s">
        <v>1081</v>
      </c>
      <c r="AB3627" s="195">
        <v>37104.875</v>
      </c>
      <c r="AC3627" s="195">
        <v>37134.875</v>
      </c>
    </row>
    <row r="3628" spans="1:29" x14ac:dyDescent="0.25">
      <c r="A3628" s="43" t="str">
        <f t="shared" si="281"/>
        <v>US Natural Gas Financial</v>
      </c>
      <c r="B3628" s="43" t="str">
        <f t="shared" si="282"/>
        <v>US</v>
      </c>
      <c r="C3628" s="43" t="str">
        <f t="shared" si="283"/>
        <v>Natural Gas</v>
      </c>
      <c r="D3628" s="43" t="str">
        <f t="shared" si="284"/>
        <v>Financial</v>
      </c>
      <c r="E3628" s="43">
        <f>IF(VLOOKUP(S3628,'DD-Lookup'!$J$6:$L$50,3,FALSE)="Monthly",(YEAR(AC3628)-YEAR(AB3628))*12+MONTH(AC3628)-MONTH(AB3628)+1,(AC3628-AB3628+1))</f>
        <v>23</v>
      </c>
      <c r="F3628" s="210">
        <f t="shared" si="285"/>
        <v>230000</v>
      </c>
      <c r="G3628" s="199">
        <v>1356115</v>
      </c>
      <c r="H3628" s="195">
        <v>37049.401793981502</v>
      </c>
      <c r="I3628" t="s">
        <v>3443</v>
      </c>
      <c r="M3628" t="s">
        <v>3341</v>
      </c>
      <c r="N3628" t="s">
        <v>2281</v>
      </c>
      <c r="O3628" t="s">
        <v>2693</v>
      </c>
      <c r="Q3628" s="196">
        <v>10000</v>
      </c>
      <c r="S3628" t="s">
        <v>3342</v>
      </c>
      <c r="T3628" t="s">
        <v>3557</v>
      </c>
      <c r="U3628" s="198">
        <v>4.0999999999999996</v>
      </c>
      <c r="V3628" t="s">
        <v>3894</v>
      </c>
      <c r="W3628" t="s">
        <v>3091</v>
      </c>
      <c r="X3628" t="s">
        <v>3515</v>
      </c>
      <c r="Y3628" t="s">
        <v>3575</v>
      </c>
      <c r="Z3628" t="s">
        <v>2995</v>
      </c>
      <c r="AA3628" t="s">
        <v>1082</v>
      </c>
      <c r="AB3628" s="195">
        <v>37050.875011574099</v>
      </c>
      <c r="AC3628" s="195">
        <v>37072.875011574099</v>
      </c>
    </row>
    <row r="3629" spans="1:29" x14ac:dyDescent="0.25">
      <c r="A3629" s="43" t="str">
        <f t="shared" si="281"/>
        <v>US Natural Gas Physical</v>
      </c>
      <c r="B3629" s="43" t="str">
        <f t="shared" si="282"/>
        <v>US</v>
      </c>
      <c r="C3629" s="43" t="str">
        <f t="shared" si="283"/>
        <v>Natural Gas</v>
      </c>
      <c r="D3629" s="43" t="str">
        <f t="shared" si="284"/>
        <v>Physical</v>
      </c>
      <c r="E3629" s="43">
        <f>IF(VLOOKUP(S3629,'DD-Lookup'!$J$6:$L$50,3,FALSE)="Monthly",(YEAR(AC3629)-YEAR(AB3629))*12+MONTH(AC3629)-MONTH(AB3629)+1,(AC3629-AB3629+1))</f>
        <v>1</v>
      </c>
      <c r="F3629" s="210">
        <f t="shared" si="285"/>
        <v>4973</v>
      </c>
      <c r="G3629" s="199">
        <v>1356114</v>
      </c>
      <c r="H3629" s="195">
        <v>37049.401793981502</v>
      </c>
      <c r="I3629" t="s">
        <v>3443</v>
      </c>
      <c r="M3629" t="s">
        <v>3341</v>
      </c>
      <c r="N3629" t="s">
        <v>3747</v>
      </c>
      <c r="O3629" t="s">
        <v>428</v>
      </c>
      <c r="P3629" s="196">
        <v>4973</v>
      </c>
      <c r="S3629" t="s">
        <v>3342</v>
      </c>
      <c r="T3629" t="s">
        <v>3557</v>
      </c>
      <c r="U3629" s="198">
        <v>3.55</v>
      </c>
      <c r="V3629" t="s">
        <v>3329</v>
      </c>
      <c r="W3629" t="s">
        <v>2498</v>
      </c>
      <c r="X3629" t="s">
        <v>2499</v>
      </c>
      <c r="Y3629" t="s">
        <v>2469</v>
      </c>
      <c r="Z3629" t="s">
        <v>2995</v>
      </c>
      <c r="AA3629">
        <v>838065</v>
      </c>
      <c r="AB3629" s="195">
        <v>37050.875011574099</v>
      </c>
      <c r="AC3629" s="195">
        <v>37050.875011574099</v>
      </c>
    </row>
    <row r="3630" spans="1:29" x14ac:dyDescent="0.25">
      <c r="A3630" s="43" t="str">
        <f t="shared" si="281"/>
        <v>US Natural Gas Physical</v>
      </c>
      <c r="B3630" s="43" t="str">
        <f t="shared" si="282"/>
        <v>US</v>
      </c>
      <c r="C3630" s="43" t="str">
        <f t="shared" si="283"/>
        <v>Natural Gas</v>
      </c>
      <c r="D3630" s="43" t="str">
        <f t="shared" si="284"/>
        <v>Physical</v>
      </c>
      <c r="E3630" s="43">
        <f>IF(VLOOKUP(S3630,'DD-Lookup'!$J$6:$L$50,3,FALSE)="Monthly",(YEAR(AC3630)-YEAR(AB3630))*12+MONTH(AC3630)-MONTH(AB3630)+1,(AC3630-AB3630+1))</f>
        <v>1</v>
      </c>
      <c r="F3630" s="210">
        <f t="shared" si="285"/>
        <v>10000</v>
      </c>
      <c r="G3630" s="199">
        <v>1356117</v>
      </c>
      <c r="H3630" s="195">
        <v>37049.401817129597</v>
      </c>
      <c r="I3630" t="s">
        <v>3360</v>
      </c>
      <c r="M3630" t="s">
        <v>3341</v>
      </c>
      <c r="N3630" t="s">
        <v>3747</v>
      </c>
      <c r="O3630" t="s">
        <v>1623</v>
      </c>
      <c r="Q3630" s="196">
        <v>10000</v>
      </c>
      <c r="S3630" t="s">
        <v>3342</v>
      </c>
      <c r="T3630" t="s">
        <v>3557</v>
      </c>
      <c r="U3630" s="198">
        <v>3.8450000000000002</v>
      </c>
      <c r="V3630" t="s">
        <v>2431</v>
      </c>
      <c r="W3630" t="s">
        <v>2190</v>
      </c>
      <c r="X3630" t="s">
        <v>2191</v>
      </c>
      <c r="Y3630" t="s">
        <v>2469</v>
      </c>
      <c r="Z3630" t="s">
        <v>2995</v>
      </c>
      <c r="AA3630">
        <v>838067</v>
      </c>
      <c r="AB3630" s="195">
        <v>37050.875011574099</v>
      </c>
      <c r="AC3630" s="195">
        <v>37050.875011574099</v>
      </c>
    </row>
    <row r="3631" spans="1:29" x14ac:dyDescent="0.25">
      <c r="A3631" s="43" t="str">
        <f t="shared" si="281"/>
        <v>US Natural Gas Physical</v>
      </c>
      <c r="B3631" s="43" t="str">
        <f t="shared" si="282"/>
        <v>US</v>
      </c>
      <c r="C3631" s="43" t="str">
        <f t="shared" si="283"/>
        <v>Natural Gas</v>
      </c>
      <c r="D3631" s="43" t="str">
        <f t="shared" si="284"/>
        <v>Physical</v>
      </c>
      <c r="E3631" s="43">
        <f>IF(VLOOKUP(S3631,'DD-Lookup'!$J$6:$L$50,3,FALSE)="Monthly",(YEAR(AC3631)-YEAR(AB3631))*12+MONTH(AC3631)-MONTH(AB3631)+1,(AC3631-AB3631+1))</f>
        <v>1</v>
      </c>
      <c r="F3631" s="210">
        <f t="shared" si="285"/>
        <v>20000</v>
      </c>
      <c r="G3631" s="199">
        <v>1356116</v>
      </c>
      <c r="H3631" s="195">
        <v>37049.401817129597</v>
      </c>
      <c r="I3631" t="s">
        <v>3321</v>
      </c>
      <c r="M3631" t="s">
        <v>3341</v>
      </c>
      <c r="N3631" t="s">
        <v>3747</v>
      </c>
      <c r="O3631" t="s">
        <v>2722</v>
      </c>
      <c r="P3631" s="196">
        <v>20000</v>
      </c>
      <c r="S3631" t="s">
        <v>3342</v>
      </c>
      <c r="T3631" t="s">
        <v>3557</v>
      </c>
      <c r="U3631" s="198">
        <v>3.7</v>
      </c>
      <c r="V3631" t="s">
        <v>2517</v>
      </c>
      <c r="W3631" t="s">
        <v>2175</v>
      </c>
      <c r="X3631" t="s">
        <v>2176</v>
      </c>
      <c r="Y3631" t="s">
        <v>2469</v>
      </c>
      <c r="Z3631" t="s">
        <v>2995</v>
      </c>
      <c r="AA3631">
        <v>838066</v>
      </c>
      <c r="AB3631" s="195">
        <v>37050.875011574099</v>
      </c>
      <c r="AC3631" s="195">
        <v>37050.875011574099</v>
      </c>
    </row>
    <row r="3632" spans="1:29" x14ac:dyDescent="0.25">
      <c r="A3632" s="43" t="str">
        <f t="shared" si="281"/>
        <v>US Natural Gas Physical</v>
      </c>
      <c r="B3632" s="43" t="str">
        <f t="shared" si="282"/>
        <v>US</v>
      </c>
      <c r="C3632" s="43" t="str">
        <f t="shared" si="283"/>
        <v>Natural Gas</v>
      </c>
      <c r="D3632" s="43" t="str">
        <f t="shared" si="284"/>
        <v>Physical</v>
      </c>
      <c r="E3632" s="43">
        <f>IF(VLOOKUP(S3632,'DD-Lookup'!$J$6:$L$50,3,FALSE)="Monthly",(YEAR(AC3632)-YEAR(AB3632))*12+MONTH(AC3632)-MONTH(AB3632)+1,(AC3632-AB3632+1))</f>
        <v>1</v>
      </c>
      <c r="F3632" s="210">
        <f t="shared" si="285"/>
        <v>5000</v>
      </c>
      <c r="G3632" s="199">
        <v>1356118</v>
      </c>
      <c r="H3632" s="195">
        <v>37049.401863425897</v>
      </c>
      <c r="I3632" t="s">
        <v>3443</v>
      </c>
      <c r="M3632" t="s">
        <v>3341</v>
      </c>
      <c r="N3632" t="s">
        <v>3747</v>
      </c>
      <c r="O3632" t="s">
        <v>428</v>
      </c>
      <c r="P3632" s="196">
        <v>5000</v>
      </c>
      <c r="S3632" t="s">
        <v>3342</v>
      </c>
      <c r="T3632" t="s">
        <v>3557</v>
      </c>
      <c r="U3632" s="198">
        <v>3.5449999999999999</v>
      </c>
      <c r="V3632" t="s">
        <v>3329</v>
      </c>
      <c r="W3632" t="s">
        <v>2498</v>
      </c>
      <c r="X3632" t="s">
        <v>2499</v>
      </c>
      <c r="Y3632" t="s">
        <v>2469</v>
      </c>
      <c r="Z3632" t="s">
        <v>2995</v>
      </c>
      <c r="AA3632">
        <v>838068</v>
      </c>
      <c r="AB3632" s="195">
        <v>37050.875011574099</v>
      </c>
      <c r="AC3632" s="195">
        <v>37050.875011574099</v>
      </c>
    </row>
    <row r="3633" spans="1:31" x14ac:dyDescent="0.25">
      <c r="A3633" s="43" t="str">
        <f t="shared" si="281"/>
        <v xml:space="preserve"> Natural Gas Physical</v>
      </c>
      <c r="B3633" s="43" t="str">
        <f t="shared" si="282"/>
        <v/>
      </c>
      <c r="C3633" s="43" t="str">
        <f t="shared" si="283"/>
        <v>Natural Gas</v>
      </c>
      <c r="D3633" s="43" t="str">
        <f t="shared" si="284"/>
        <v>Physical</v>
      </c>
      <c r="E3633" s="43">
        <f>IF(VLOOKUP(S3633,'DD-Lookup'!$J$6:$L$50,3,FALSE)="Monthly",(YEAR(AC3633)-YEAR(AB3633))*12+MONTH(AC3633)-MONTH(AB3633)+1,(AC3633-AB3633+1))</f>
        <v>1</v>
      </c>
      <c r="F3633" s="210">
        <f t="shared" si="285"/>
        <v>5000</v>
      </c>
      <c r="G3633" s="199">
        <v>1356119</v>
      </c>
      <c r="H3633" s="195">
        <v>37049.401932870402</v>
      </c>
      <c r="I3633" t="s">
        <v>3671</v>
      </c>
      <c r="M3633" t="s">
        <v>3341</v>
      </c>
      <c r="N3633" t="s">
        <v>3104</v>
      </c>
      <c r="O3633" t="s">
        <v>706</v>
      </c>
      <c r="Q3633" s="196">
        <v>5000</v>
      </c>
      <c r="S3633" t="s">
        <v>3719</v>
      </c>
      <c r="T3633" t="s">
        <v>3105</v>
      </c>
      <c r="U3633" s="198">
        <v>4.38</v>
      </c>
      <c r="V3633" t="s">
        <v>3672</v>
      </c>
      <c r="W3633" t="s">
        <v>635</v>
      </c>
      <c r="X3633" t="s">
        <v>3106</v>
      </c>
      <c r="Y3633" t="s">
        <v>2469</v>
      </c>
      <c r="Z3633" t="s">
        <v>2996</v>
      </c>
      <c r="AA3633">
        <v>838069</v>
      </c>
      <c r="AB3633" s="195">
        <v>37050.875011574099</v>
      </c>
      <c r="AC3633" s="195">
        <v>37050.875011574099</v>
      </c>
    </row>
    <row r="3634" spans="1:31" x14ac:dyDescent="0.25">
      <c r="A3634" s="43" t="str">
        <f t="shared" si="281"/>
        <v>US Natural Gas Physical</v>
      </c>
      <c r="B3634" s="43" t="str">
        <f t="shared" si="282"/>
        <v>US</v>
      </c>
      <c r="C3634" s="43" t="str">
        <f t="shared" si="283"/>
        <v>Natural Gas</v>
      </c>
      <c r="D3634" s="43" t="str">
        <f t="shared" si="284"/>
        <v>Physical</v>
      </c>
      <c r="E3634" s="43">
        <f>IF(VLOOKUP(S3634,'DD-Lookup'!$J$6:$L$50,3,FALSE)="Monthly",(YEAR(AC3634)-YEAR(AB3634))*12+MONTH(AC3634)-MONTH(AB3634)+1,(AC3634-AB3634+1))</f>
        <v>1</v>
      </c>
      <c r="F3634" s="210">
        <f t="shared" si="285"/>
        <v>5000</v>
      </c>
      <c r="G3634" s="199">
        <v>1356120</v>
      </c>
      <c r="H3634" s="195">
        <v>37049.401932870402</v>
      </c>
      <c r="I3634" t="s">
        <v>2487</v>
      </c>
      <c r="M3634" t="s">
        <v>3341</v>
      </c>
      <c r="N3634" t="s">
        <v>3747</v>
      </c>
      <c r="O3634" t="s">
        <v>379</v>
      </c>
      <c r="P3634" s="196">
        <v>5000</v>
      </c>
      <c r="S3634" t="s">
        <v>3342</v>
      </c>
      <c r="T3634" t="s">
        <v>3557</v>
      </c>
      <c r="U3634" s="198">
        <v>3.72</v>
      </c>
      <c r="V3634" t="s">
        <v>2348</v>
      </c>
      <c r="W3634" t="s">
        <v>2467</v>
      </c>
      <c r="X3634" t="s">
        <v>2468</v>
      </c>
      <c r="Y3634" t="s">
        <v>2469</v>
      </c>
      <c r="Z3634" t="s">
        <v>2995</v>
      </c>
      <c r="AA3634">
        <v>838070</v>
      </c>
      <c r="AB3634" s="195">
        <v>37050.875011574099</v>
      </c>
      <c r="AC3634" s="195">
        <v>37050.875011574099</v>
      </c>
    </row>
    <row r="3635" spans="1:31" x14ac:dyDescent="0.25">
      <c r="A3635" s="43" t="str">
        <f t="shared" si="281"/>
        <v xml:space="preserve"> Metals Financial</v>
      </c>
      <c r="B3635" s="43" t="str">
        <f t="shared" si="282"/>
        <v/>
      </c>
      <c r="C3635" s="43" t="str">
        <f t="shared" si="283"/>
        <v>Metals</v>
      </c>
      <c r="D3635" s="43" t="str">
        <f t="shared" si="284"/>
        <v>Financial</v>
      </c>
      <c r="E3635" s="43">
        <f>IF(VLOOKUP(S3635,'DD-Lookup'!$J$6:$L$50,3,FALSE)="Monthly",(YEAR(AC3635)-YEAR(AB3635))*12+MONTH(AC3635)-MONTH(AB3635)+1,(AC3635-AB3635+1))</f>
        <v>1</v>
      </c>
      <c r="F3635" s="210">
        <f t="shared" si="285"/>
        <v>20</v>
      </c>
      <c r="G3635" s="199">
        <v>1356122</v>
      </c>
      <c r="H3635" s="195">
        <v>37049.401944444398</v>
      </c>
      <c r="I3635" t="s">
        <v>4096</v>
      </c>
      <c r="M3635" t="s">
        <v>3346</v>
      </c>
      <c r="N3635" t="s">
        <v>3566</v>
      </c>
      <c r="O3635" t="s">
        <v>3567</v>
      </c>
      <c r="Q3635" s="196">
        <v>20</v>
      </c>
      <c r="S3635" t="s">
        <v>3556</v>
      </c>
      <c r="T3635" t="s">
        <v>3557</v>
      </c>
      <c r="U3635" s="198">
        <v>1514</v>
      </c>
      <c r="V3635" t="s">
        <v>244</v>
      </c>
      <c r="W3635" t="s">
        <v>3563</v>
      </c>
      <c r="X3635" t="s">
        <v>3559</v>
      </c>
      <c r="Y3635" t="s">
        <v>3560</v>
      </c>
      <c r="Z3635" t="s">
        <v>3561</v>
      </c>
      <c r="AA3635">
        <v>2173862</v>
      </c>
    </row>
    <row r="3636" spans="1:31" x14ac:dyDescent="0.25">
      <c r="A3636" s="43" t="str">
        <f t="shared" si="281"/>
        <v>US Crude Financial</v>
      </c>
      <c r="B3636" s="43" t="str">
        <f t="shared" si="282"/>
        <v>US</v>
      </c>
      <c r="C3636" s="43" t="str">
        <f t="shared" si="283"/>
        <v>Crude</v>
      </c>
      <c r="D3636" s="43" t="str">
        <f t="shared" si="284"/>
        <v>Financial</v>
      </c>
      <c r="E3636" s="43">
        <f>IF(VLOOKUP(S3636,'DD-Lookup'!$J$6:$L$50,3,FALSE)="Monthly",(YEAR(AC3636)-YEAR(AB3636))*12+MONTH(AC3636)-MONTH(AB3636)+1,(AC3636-AB3636+1))</f>
        <v>1</v>
      </c>
      <c r="F3636" s="210">
        <f t="shared" si="285"/>
        <v>50000</v>
      </c>
      <c r="G3636" s="199">
        <v>1356121</v>
      </c>
      <c r="H3636" s="195">
        <v>37049.401944444398</v>
      </c>
      <c r="I3636" t="s">
        <v>2652</v>
      </c>
      <c r="M3636" t="s">
        <v>3437</v>
      </c>
      <c r="N3636" t="s">
        <v>2653</v>
      </c>
      <c r="O3636" t="s">
        <v>3359</v>
      </c>
      <c r="Q3636" s="196">
        <v>50000</v>
      </c>
      <c r="S3636" t="s">
        <v>3347</v>
      </c>
      <c r="T3636" t="s">
        <v>3557</v>
      </c>
      <c r="U3636" s="198">
        <v>27.86</v>
      </c>
      <c r="V3636" t="s">
        <v>3090</v>
      </c>
      <c r="W3636" t="s">
        <v>2655</v>
      </c>
      <c r="X3636" t="s">
        <v>2656</v>
      </c>
      <c r="Y3636" t="s">
        <v>2778</v>
      </c>
      <c r="Z3636" t="s">
        <v>2995</v>
      </c>
      <c r="AA3636">
        <v>115527</v>
      </c>
      <c r="AB3636" s="195">
        <v>37073</v>
      </c>
      <c r="AC3636" s="195">
        <v>37103</v>
      </c>
    </row>
    <row r="3637" spans="1:31" x14ac:dyDescent="0.25">
      <c r="A3637" s="43" t="str">
        <f t="shared" si="281"/>
        <v>US Natural Gas Physical</v>
      </c>
      <c r="B3637" s="43" t="str">
        <f t="shared" si="282"/>
        <v>US</v>
      </c>
      <c r="C3637" s="43" t="str">
        <f t="shared" si="283"/>
        <v>Natural Gas</v>
      </c>
      <c r="D3637" s="43" t="str">
        <f t="shared" si="284"/>
        <v>Physical</v>
      </c>
      <c r="E3637" s="43">
        <f>IF(VLOOKUP(S3637,'DD-Lookup'!$J$6:$L$50,3,FALSE)="Monthly",(YEAR(AC3637)-YEAR(AB3637))*12+MONTH(AC3637)-MONTH(AB3637)+1,(AC3637-AB3637+1))</f>
        <v>1</v>
      </c>
      <c r="F3637" s="210">
        <f t="shared" si="285"/>
        <v>3257</v>
      </c>
      <c r="G3637" s="199">
        <v>1356123</v>
      </c>
      <c r="H3637" s="195">
        <v>37049.401990740698</v>
      </c>
      <c r="I3637" t="s">
        <v>2487</v>
      </c>
      <c r="M3637" t="s">
        <v>3341</v>
      </c>
      <c r="N3637" t="s">
        <v>3747</v>
      </c>
      <c r="O3637" t="s">
        <v>394</v>
      </c>
      <c r="Q3637" s="196">
        <v>3257</v>
      </c>
      <c r="S3637" t="s">
        <v>3342</v>
      </c>
      <c r="T3637" t="s">
        <v>3557</v>
      </c>
      <c r="U3637" s="198">
        <v>3.63</v>
      </c>
      <c r="V3637" t="s">
        <v>1730</v>
      </c>
      <c r="W3637" t="s">
        <v>2498</v>
      </c>
      <c r="X3637" t="s">
        <v>2499</v>
      </c>
      <c r="Y3637" t="s">
        <v>2469</v>
      </c>
      <c r="Z3637" t="s">
        <v>2995</v>
      </c>
      <c r="AA3637">
        <v>838071</v>
      </c>
      <c r="AB3637" s="195">
        <v>37050.875011574099</v>
      </c>
      <c r="AC3637" s="195">
        <v>37050.875011574099</v>
      </c>
    </row>
    <row r="3638" spans="1:31" x14ac:dyDescent="0.25">
      <c r="A3638" s="43" t="str">
        <f t="shared" si="281"/>
        <v>US Natural Gas Physical</v>
      </c>
      <c r="B3638" s="43" t="str">
        <f t="shared" si="282"/>
        <v>US</v>
      </c>
      <c r="C3638" s="43" t="str">
        <f t="shared" si="283"/>
        <v>Natural Gas</v>
      </c>
      <c r="D3638" s="43" t="str">
        <f t="shared" si="284"/>
        <v>Physical</v>
      </c>
      <c r="E3638" s="43">
        <f>IF(VLOOKUP(S3638,'DD-Lookup'!$J$6:$L$50,3,FALSE)="Monthly",(YEAR(AC3638)-YEAR(AB3638))*12+MONTH(AC3638)-MONTH(AB3638)+1,(AC3638-AB3638+1))</f>
        <v>1</v>
      </c>
      <c r="F3638" s="210">
        <f t="shared" si="285"/>
        <v>1127</v>
      </c>
      <c r="G3638" s="199">
        <v>1356124</v>
      </c>
      <c r="H3638" s="195">
        <v>37049.402013888903</v>
      </c>
      <c r="I3638" t="s">
        <v>3872</v>
      </c>
      <c r="M3638" t="s">
        <v>3341</v>
      </c>
      <c r="N3638" t="s">
        <v>3747</v>
      </c>
      <c r="O3638" t="s">
        <v>428</v>
      </c>
      <c r="Q3638" s="196">
        <v>1127</v>
      </c>
      <c r="S3638" t="s">
        <v>3342</v>
      </c>
      <c r="T3638" t="s">
        <v>3557</v>
      </c>
      <c r="U3638" s="198">
        <v>3.55</v>
      </c>
      <c r="V3638" t="s">
        <v>3873</v>
      </c>
      <c r="W3638" t="s">
        <v>2498</v>
      </c>
      <c r="X3638" t="s">
        <v>2499</v>
      </c>
      <c r="Y3638" t="s">
        <v>2469</v>
      </c>
      <c r="Z3638" t="s">
        <v>2995</v>
      </c>
      <c r="AA3638">
        <v>838072</v>
      </c>
      <c r="AB3638" s="195">
        <v>37050.875011574099</v>
      </c>
      <c r="AC3638" s="195">
        <v>37050.875011574099</v>
      </c>
    </row>
    <row r="3639" spans="1:31" x14ac:dyDescent="0.25">
      <c r="A3639" s="43" t="str">
        <f t="shared" si="281"/>
        <v>US Natural Gas Physical</v>
      </c>
      <c r="B3639" s="43" t="str">
        <f t="shared" si="282"/>
        <v>US</v>
      </c>
      <c r="C3639" s="43" t="str">
        <f t="shared" si="283"/>
        <v>Natural Gas</v>
      </c>
      <c r="D3639" s="43" t="str">
        <f t="shared" si="284"/>
        <v>Physical</v>
      </c>
      <c r="E3639" s="43">
        <f>IF(VLOOKUP(S3639,'DD-Lookup'!$J$6:$L$50,3,FALSE)="Monthly",(YEAR(AC3639)-YEAR(AB3639))*12+MONTH(AC3639)-MONTH(AB3639)+1,(AC3639-AB3639+1))</f>
        <v>1</v>
      </c>
      <c r="F3639" s="210">
        <f t="shared" si="285"/>
        <v>45000</v>
      </c>
      <c r="G3639" s="199">
        <v>1356125</v>
      </c>
      <c r="H3639" s="195">
        <v>37049.402037036998</v>
      </c>
      <c r="I3639" t="s">
        <v>2487</v>
      </c>
      <c r="M3639" t="s">
        <v>3341</v>
      </c>
      <c r="N3639" t="s">
        <v>3747</v>
      </c>
      <c r="O3639" t="s">
        <v>379</v>
      </c>
      <c r="P3639" s="196">
        <v>45000</v>
      </c>
      <c r="S3639" t="s">
        <v>3342</v>
      </c>
      <c r="T3639" t="s">
        <v>3557</v>
      </c>
      <c r="U3639" s="198">
        <v>3.72</v>
      </c>
      <c r="V3639" t="s">
        <v>2348</v>
      </c>
      <c r="W3639" t="s">
        <v>2467</v>
      </c>
      <c r="X3639" t="s">
        <v>2468</v>
      </c>
      <c r="Y3639" t="s">
        <v>2469</v>
      </c>
      <c r="Z3639" t="s">
        <v>2995</v>
      </c>
      <c r="AA3639">
        <v>838073</v>
      </c>
      <c r="AB3639" s="195">
        <v>37050.875011574099</v>
      </c>
      <c r="AC3639" s="195">
        <v>37050.875011574099</v>
      </c>
    </row>
    <row r="3640" spans="1:31" x14ac:dyDescent="0.25">
      <c r="A3640" s="43" t="str">
        <f t="shared" si="281"/>
        <v>US Power Physical</v>
      </c>
      <c r="B3640" s="43" t="str">
        <f t="shared" si="282"/>
        <v>US</v>
      </c>
      <c r="C3640" s="43" t="str">
        <f t="shared" si="283"/>
        <v>Power</v>
      </c>
      <c r="D3640" s="43" t="str">
        <f t="shared" si="284"/>
        <v>Physical</v>
      </c>
      <c r="E3640" s="43">
        <f>IF(VLOOKUP(S3640,'DD-Lookup'!$J$6:$L$50,3,FALSE)="Monthly",(YEAR(AC3640)-YEAR(AB3640))*12+MONTH(AC3640)-MONTH(AB3640)+1,(AC3640-AB3640+1))</f>
        <v>31</v>
      </c>
      <c r="F3640" s="210">
        <f t="shared" si="285"/>
        <v>775</v>
      </c>
      <c r="G3640" s="199">
        <v>1356126</v>
      </c>
      <c r="H3640" s="195">
        <v>37049.402094907397</v>
      </c>
      <c r="I3640" t="s">
        <v>2276</v>
      </c>
      <c r="M3640" t="s">
        <v>2766</v>
      </c>
      <c r="N3640" t="s">
        <v>3308</v>
      </c>
      <c r="O3640" t="s">
        <v>2358</v>
      </c>
      <c r="Q3640" s="196">
        <v>25</v>
      </c>
      <c r="S3640" t="s">
        <v>3340</v>
      </c>
      <c r="T3640" t="s">
        <v>3557</v>
      </c>
      <c r="U3640" s="198">
        <v>210</v>
      </c>
      <c r="V3640" t="s">
        <v>3866</v>
      </c>
      <c r="W3640" t="s">
        <v>2403</v>
      </c>
      <c r="X3640" t="s">
        <v>3309</v>
      </c>
      <c r="Y3640" t="s">
        <v>2662</v>
      </c>
      <c r="Z3640" t="s">
        <v>2990</v>
      </c>
      <c r="AA3640">
        <v>637031.1</v>
      </c>
      <c r="AB3640" s="195">
        <v>37104.875011574099</v>
      </c>
      <c r="AC3640" s="195">
        <v>37134.875011574099</v>
      </c>
    </row>
    <row r="3641" spans="1:31" x14ac:dyDescent="0.25">
      <c r="A3641" s="43" t="str">
        <f t="shared" si="281"/>
        <v>US Natural Gas Physical</v>
      </c>
      <c r="B3641" s="43" t="str">
        <f t="shared" si="282"/>
        <v>US</v>
      </c>
      <c r="C3641" s="43" t="str">
        <f t="shared" si="283"/>
        <v>Natural Gas</v>
      </c>
      <c r="D3641" s="43" t="str">
        <f t="shared" si="284"/>
        <v>Physical</v>
      </c>
      <c r="E3641" s="43">
        <f>IF(VLOOKUP(S3641,'DD-Lookup'!$J$6:$L$50,3,FALSE)="Monthly",(YEAR(AC3641)-YEAR(AB3641))*12+MONTH(AC3641)-MONTH(AB3641)+1,(AC3641-AB3641+1))</f>
        <v>1</v>
      </c>
      <c r="F3641" s="210">
        <f t="shared" si="285"/>
        <v>509</v>
      </c>
      <c r="G3641" s="199">
        <v>1356127</v>
      </c>
      <c r="H3641" s="195">
        <v>37049.402152777802</v>
      </c>
      <c r="I3641" t="s">
        <v>2284</v>
      </c>
      <c r="M3641" t="s">
        <v>3341</v>
      </c>
      <c r="N3641" t="s">
        <v>3747</v>
      </c>
      <c r="O3641" t="s">
        <v>396</v>
      </c>
      <c r="P3641" s="196">
        <v>509</v>
      </c>
      <c r="S3641" t="s">
        <v>3342</v>
      </c>
      <c r="T3641" t="s">
        <v>3557</v>
      </c>
      <c r="U3641" s="198">
        <v>3.5375000000000001</v>
      </c>
      <c r="V3641" t="s">
        <v>3178</v>
      </c>
      <c r="W3641" t="s">
        <v>2347</v>
      </c>
      <c r="X3641" t="s">
        <v>2484</v>
      </c>
      <c r="Y3641" t="s">
        <v>2469</v>
      </c>
      <c r="Z3641" t="s">
        <v>2995</v>
      </c>
      <c r="AA3641">
        <v>838074</v>
      </c>
      <c r="AB3641" s="195">
        <v>37050.875011574099</v>
      </c>
      <c r="AC3641" s="195">
        <v>37050.875011574099</v>
      </c>
    </row>
    <row r="3642" spans="1:31" x14ac:dyDescent="0.25">
      <c r="A3642" s="43" t="str">
        <f t="shared" si="281"/>
        <v xml:space="preserve"> Metals Financial</v>
      </c>
      <c r="B3642" s="43" t="str">
        <f t="shared" si="282"/>
        <v/>
      </c>
      <c r="C3642" s="43" t="str">
        <f t="shared" si="283"/>
        <v>Metals</v>
      </c>
      <c r="D3642" s="43" t="str">
        <f t="shared" si="284"/>
        <v>Financial</v>
      </c>
      <c r="E3642" s="43">
        <f>IF(VLOOKUP(S3642,'DD-Lookup'!$J$6:$L$50,3,FALSE)="Monthly",(YEAR(AC3642)-YEAR(AB3642))*12+MONTH(AC3642)-MONTH(AB3642)+1,(AC3642-AB3642+1))</f>
        <v>1</v>
      </c>
      <c r="F3642" s="210">
        <f t="shared" si="285"/>
        <v>20</v>
      </c>
      <c r="G3642" s="199">
        <v>1356129</v>
      </c>
      <c r="H3642" s="195">
        <v>37049.402164351799</v>
      </c>
      <c r="I3642" t="s">
        <v>3940</v>
      </c>
      <c r="M3642" t="s">
        <v>3346</v>
      </c>
      <c r="N3642" t="s">
        <v>3566</v>
      </c>
      <c r="O3642" t="s">
        <v>3567</v>
      </c>
      <c r="P3642" s="196">
        <v>20</v>
      </c>
      <c r="S3642" t="s">
        <v>3556</v>
      </c>
      <c r="T3642" t="s">
        <v>3557</v>
      </c>
      <c r="U3642" s="198">
        <v>1513</v>
      </c>
      <c r="V3642" t="s">
        <v>423</v>
      </c>
      <c r="W3642" t="s">
        <v>3563</v>
      </c>
      <c r="X3642" t="s">
        <v>3559</v>
      </c>
      <c r="Y3642" t="s">
        <v>3560</v>
      </c>
      <c r="Z3642" t="s">
        <v>3561</v>
      </c>
      <c r="AA3642">
        <v>2173865</v>
      </c>
    </row>
    <row r="3643" spans="1:31" x14ac:dyDescent="0.25">
      <c r="A3643" s="43" t="str">
        <f t="shared" si="281"/>
        <v>US Natural Gas Physical</v>
      </c>
      <c r="B3643" s="43" t="str">
        <f t="shared" si="282"/>
        <v>US</v>
      </c>
      <c r="C3643" s="43" t="str">
        <f t="shared" si="283"/>
        <v>Natural Gas</v>
      </c>
      <c r="D3643" s="43" t="str">
        <f t="shared" si="284"/>
        <v>Physical</v>
      </c>
      <c r="E3643" s="43">
        <f>IF(VLOOKUP(S3643,'DD-Lookup'!$J$6:$L$50,3,FALSE)="Monthly",(YEAR(AC3643)-YEAR(AB3643))*12+MONTH(AC3643)-MONTH(AB3643)+1,(AC3643-AB3643+1))</f>
        <v>1</v>
      </c>
      <c r="F3643" s="210">
        <f t="shared" si="285"/>
        <v>1300</v>
      </c>
      <c r="G3643" s="199">
        <v>1356128</v>
      </c>
      <c r="H3643" s="195">
        <v>37049.402164351799</v>
      </c>
      <c r="I3643" t="s">
        <v>3109</v>
      </c>
      <c r="M3643" t="s">
        <v>3341</v>
      </c>
      <c r="N3643" t="s">
        <v>3747</v>
      </c>
      <c r="O3643" t="s">
        <v>1632</v>
      </c>
      <c r="P3643" s="196">
        <v>1300</v>
      </c>
      <c r="S3643" t="s">
        <v>3342</v>
      </c>
      <c r="T3643" t="s">
        <v>3557</v>
      </c>
      <c r="U3643" s="198">
        <v>3.58</v>
      </c>
      <c r="V3643" t="s">
        <v>711</v>
      </c>
      <c r="W3643" t="s">
        <v>2181</v>
      </c>
      <c r="X3643" t="s">
        <v>3093</v>
      </c>
      <c r="Y3643" t="s">
        <v>2469</v>
      </c>
      <c r="Z3643" t="s">
        <v>2995</v>
      </c>
      <c r="AA3643">
        <v>838075</v>
      </c>
      <c r="AB3643" s="195">
        <v>37050.875011574099</v>
      </c>
      <c r="AC3643" s="195">
        <v>37050.875011574099</v>
      </c>
    </row>
    <row r="3644" spans="1:31" x14ac:dyDescent="0.25">
      <c r="A3644" s="43" t="str">
        <f t="shared" si="281"/>
        <v>US Natural Gas Financial</v>
      </c>
      <c r="B3644" s="43" t="str">
        <f t="shared" si="282"/>
        <v>US</v>
      </c>
      <c r="C3644" s="43" t="str">
        <f t="shared" si="283"/>
        <v>Natural Gas</v>
      </c>
      <c r="D3644" s="43" t="str">
        <f t="shared" si="284"/>
        <v>Financial</v>
      </c>
      <c r="E3644" s="43">
        <f>IF(VLOOKUP(S3644,'DD-Lookup'!$J$6:$L$50,3,FALSE)="Monthly",(YEAR(AC3644)-YEAR(AB3644))*12+MONTH(AC3644)-MONTH(AB3644)+1,(AC3644-AB3644+1))</f>
        <v>123</v>
      </c>
      <c r="F3644" s="210">
        <f t="shared" si="285"/>
        <v>615000</v>
      </c>
      <c r="G3644" s="199">
        <v>1356131</v>
      </c>
      <c r="H3644" s="195">
        <v>37049.402175925898</v>
      </c>
      <c r="I3644" t="s">
        <v>2507</v>
      </c>
      <c r="M3644" t="s">
        <v>3341</v>
      </c>
      <c r="N3644" t="s">
        <v>2281</v>
      </c>
      <c r="O3644" t="s">
        <v>3139</v>
      </c>
      <c r="P3644" s="196">
        <v>5000</v>
      </c>
      <c r="S3644" t="s">
        <v>3342</v>
      </c>
      <c r="T3644" t="s">
        <v>3557</v>
      </c>
      <c r="U3644" s="198">
        <v>3.89</v>
      </c>
      <c r="V3644" t="s">
        <v>2364</v>
      </c>
      <c r="W3644" t="s">
        <v>2853</v>
      </c>
      <c r="X3644" t="s">
        <v>2282</v>
      </c>
      <c r="Y3644" t="s">
        <v>3575</v>
      </c>
      <c r="Z3644" t="s">
        <v>2995</v>
      </c>
      <c r="AA3644" t="s">
        <v>1083</v>
      </c>
      <c r="AB3644" s="195">
        <v>37073</v>
      </c>
      <c r="AC3644" s="195">
        <v>37195</v>
      </c>
    </row>
    <row r="3645" spans="1:31" x14ac:dyDescent="0.25">
      <c r="A3645" s="43" t="str">
        <f t="shared" si="281"/>
        <v>US Natural Gas Physical</v>
      </c>
      <c r="B3645" s="43" t="str">
        <f t="shared" si="282"/>
        <v>US</v>
      </c>
      <c r="C3645" s="43" t="str">
        <f t="shared" si="283"/>
        <v>Natural Gas</v>
      </c>
      <c r="D3645" s="43" t="str">
        <f t="shared" si="284"/>
        <v>Physical</v>
      </c>
      <c r="E3645" s="43">
        <f>IF(VLOOKUP(S3645,'DD-Lookup'!$J$6:$L$50,3,FALSE)="Monthly",(YEAR(AC3645)-YEAR(AB3645))*12+MONTH(AC3645)-MONTH(AB3645)+1,(AC3645-AB3645+1))</f>
        <v>1</v>
      </c>
      <c r="F3645" s="210">
        <f t="shared" si="285"/>
        <v>2500</v>
      </c>
      <c r="G3645" s="199">
        <v>1356130</v>
      </c>
      <c r="H3645" s="195">
        <v>37049.402175925898</v>
      </c>
      <c r="I3645" t="s">
        <v>3083</v>
      </c>
      <c r="M3645" t="s">
        <v>3341</v>
      </c>
      <c r="N3645" t="s">
        <v>3747</v>
      </c>
      <c r="O3645" t="s">
        <v>511</v>
      </c>
      <c r="Q3645" s="196">
        <v>2500</v>
      </c>
      <c r="S3645" t="s">
        <v>3342</v>
      </c>
      <c r="T3645" t="s">
        <v>3557</v>
      </c>
      <c r="U3645" s="198">
        <v>3.7250000000000001</v>
      </c>
      <c r="V3645" t="s">
        <v>3901</v>
      </c>
      <c r="W3645" t="s">
        <v>2467</v>
      </c>
      <c r="X3645" t="s">
        <v>2468</v>
      </c>
      <c r="Y3645" t="s">
        <v>2469</v>
      </c>
      <c r="Z3645" t="s">
        <v>2995</v>
      </c>
      <c r="AA3645">
        <v>838076</v>
      </c>
      <c r="AB3645" s="195">
        <v>37050.875011574099</v>
      </c>
      <c r="AC3645" s="195">
        <v>37050.875011574099</v>
      </c>
    </row>
    <row r="3646" spans="1:31" x14ac:dyDescent="0.25">
      <c r="A3646" s="43" t="str">
        <f t="shared" si="281"/>
        <v>US Natural Gas Physical</v>
      </c>
      <c r="B3646" s="43" t="str">
        <f t="shared" si="282"/>
        <v>US</v>
      </c>
      <c r="C3646" s="43" t="str">
        <f t="shared" si="283"/>
        <v>Natural Gas</v>
      </c>
      <c r="D3646" s="43" t="str">
        <f t="shared" si="284"/>
        <v>Physical</v>
      </c>
      <c r="E3646" s="43">
        <f>IF(VLOOKUP(S3646,'DD-Lookup'!$J$6:$L$50,3,FALSE)="Monthly",(YEAR(AC3646)-YEAR(AB3646))*12+MONTH(AC3646)-MONTH(AB3646)+1,(AC3646-AB3646+1))</f>
        <v>1</v>
      </c>
      <c r="F3646" s="210">
        <f t="shared" si="285"/>
        <v>7161</v>
      </c>
      <c r="G3646" s="199">
        <v>1356134</v>
      </c>
      <c r="H3646" s="195">
        <v>37049.402361111097</v>
      </c>
      <c r="I3646" t="s">
        <v>3085</v>
      </c>
      <c r="M3646" t="s">
        <v>3341</v>
      </c>
      <c r="N3646" t="s">
        <v>3747</v>
      </c>
      <c r="O3646" t="s">
        <v>1624</v>
      </c>
      <c r="Q3646" s="196">
        <v>7161</v>
      </c>
      <c r="S3646" t="s">
        <v>3342</v>
      </c>
      <c r="T3646" t="s">
        <v>3557</v>
      </c>
      <c r="U3646" s="198">
        <v>3.5950000000000002</v>
      </c>
      <c r="V3646" t="s">
        <v>2353</v>
      </c>
      <c r="W3646" t="s">
        <v>2366</v>
      </c>
      <c r="X3646" t="s">
        <v>3093</v>
      </c>
      <c r="Y3646" t="s">
        <v>2469</v>
      </c>
      <c r="Z3646" t="s">
        <v>2995</v>
      </c>
      <c r="AA3646">
        <v>838079</v>
      </c>
      <c r="AB3646" s="195">
        <v>37050.875011574099</v>
      </c>
      <c r="AC3646" s="195">
        <v>37050.875011574099</v>
      </c>
    </row>
    <row r="3647" spans="1:31" x14ac:dyDescent="0.25">
      <c r="A3647" s="43" t="str">
        <f t="shared" si="281"/>
        <v xml:space="preserve"> Natural Gas Physical</v>
      </c>
      <c r="B3647" s="43" t="str">
        <f t="shared" si="282"/>
        <v/>
      </c>
      <c r="C3647" s="43" t="str">
        <f t="shared" si="283"/>
        <v>Natural Gas</v>
      </c>
      <c r="D3647" s="43" t="str">
        <f t="shared" si="284"/>
        <v>Physical</v>
      </c>
      <c r="E3647" s="43">
        <f>IF(VLOOKUP(S3647,'DD-Lookup'!$J$6:$L$50,3,FALSE)="Monthly",(YEAR(AC3647)-YEAR(AB3647))*12+MONTH(AC3647)-MONTH(AB3647)+1,(AC3647-AB3647+1))</f>
        <v>1</v>
      </c>
      <c r="F3647" s="210">
        <f t="shared" si="285"/>
        <v>50000</v>
      </c>
      <c r="G3647" s="199">
        <v>1356135</v>
      </c>
      <c r="H3647" s="195">
        <v>37049.402407407397</v>
      </c>
      <c r="I3647" t="s">
        <v>3595</v>
      </c>
      <c r="M3647" t="s">
        <v>3341</v>
      </c>
      <c r="N3647" t="s">
        <v>3931</v>
      </c>
      <c r="O3647" t="s">
        <v>245</v>
      </c>
      <c r="P3647" s="196">
        <v>50000</v>
      </c>
      <c r="S3647" t="s">
        <v>3590</v>
      </c>
      <c r="T3647" t="s">
        <v>3591</v>
      </c>
      <c r="U3647" s="198">
        <v>20.350000000000001</v>
      </c>
      <c r="V3647" t="s">
        <v>2646</v>
      </c>
      <c r="W3647" t="s">
        <v>3932</v>
      </c>
      <c r="X3647" t="s">
        <v>3933</v>
      </c>
      <c r="Y3647" t="s">
        <v>3594</v>
      </c>
      <c r="Z3647" t="s">
        <v>3562</v>
      </c>
      <c r="AA3647">
        <v>106922</v>
      </c>
      <c r="AB3647" s="195">
        <v>37051.875011574099</v>
      </c>
      <c r="AC3647" s="195">
        <v>37052.875011574099</v>
      </c>
    </row>
    <row r="3648" spans="1:31" x14ac:dyDescent="0.25">
      <c r="A3648" s="43" t="str">
        <f t="shared" si="281"/>
        <v>US Natural Gas Physical</v>
      </c>
      <c r="B3648" s="43" t="str">
        <f t="shared" si="282"/>
        <v>US</v>
      </c>
      <c r="C3648" s="43" t="str">
        <f t="shared" si="283"/>
        <v>Natural Gas</v>
      </c>
      <c r="D3648" s="43" t="str">
        <f t="shared" si="284"/>
        <v>Physical</v>
      </c>
      <c r="E3648" s="43">
        <f>IF(VLOOKUP(S3648,'DD-Lookup'!$J$6:$L$50,3,FALSE)="Monthly",(YEAR(AC3648)-YEAR(AB3648))*12+MONTH(AC3648)-MONTH(AB3648)+1,(AC3648-AB3648+1))</f>
        <v>1</v>
      </c>
      <c r="F3648" s="210">
        <f t="shared" si="285"/>
        <v>25000</v>
      </c>
      <c r="G3648" s="199">
        <v>1356136</v>
      </c>
      <c r="H3648" s="195">
        <v>37049.402418981503</v>
      </c>
      <c r="I3648" t="s">
        <v>2387</v>
      </c>
      <c r="M3648" t="s">
        <v>3341</v>
      </c>
      <c r="N3648" t="s">
        <v>3747</v>
      </c>
      <c r="O3648" t="s">
        <v>2722</v>
      </c>
      <c r="P3648" s="196">
        <v>25000</v>
      </c>
      <c r="S3648" t="s">
        <v>3342</v>
      </c>
      <c r="T3648" t="s">
        <v>3557</v>
      </c>
      <c r="U3648" s="198">
        <v>3.69</v>
      </c>
      <c r="V3648" t="s">
        <v>660</v>
      </c>
      <c r="W3648" t="s">
        <v>2175</v>
      </c>
      <c r="X3648" t="s">
        <v>2176</v>
      </c>
      <c r="Y3648" t="s">
        <v>2469</v>
      </c>
      <c r="Z3648" t="s">
        <v>2995</v>
      </c>
      <c r="AA3648">
        <v>838081</v>
      </c>
      <c r="AB3648" s="195">
        <v>37050.875011574099</v>
      </c>
      <c r="AC3648" s="195">
        <v>37050.875011574099</v>
      </c>
      <c r="AE3648" s="115">
        <f>IF(S3648="Gallon",F3648/42,F3648)</f>
        <v>25000</v>
      </c>
    </row>
    <row r="3649" spans="1:31" x14ac:dyDescent="0.25">
      <c r="A3649" s="43" t="str">
        <f t="shared" si="281"/>
        <v xml:space="preserve"> Metals Financial</v>
      </c>
      <c r="B3649" s="43" t="str">
        <f t="shared" si="282"/>
        <v/>
      </c>
      <c r="C3649" s="43" t="str">
        <f t="shared" si="283"/>
        <v>Metals</v>
      </c>
      <c r="D3649" s="43" t="str">
        <f t="shared" si="284"/>
        <v>Financial</v>
      </c>
      <c r="E3649" s="43">
        <f>IF(VLOOKUP(S3649,'DD-Lookup'!$J$6:$L$50,3,FALSE)="Monthly",(YEAR(AC3649)-YEAR(AB3649))*12+MONTH(AC3649)-MONTH(AB3649)+1,(AC3649-AB3649+1))</f>
        <v>1</v>
      </c>
      <c r="F3649" s="210">
        <f t="shared" si="285"/>
        <v>8</v>
      </c>
      <c r="G3649" s="199">
        <v>1356137</v>
      </c>
      <c r="H3649" s="195">
        <v>37049.402499999997</v>
      </c>
      <c r="I3649" t="s">
        <v>2625</v>
      </c>
      <c r="M3649" t="s">
        <v>3346</v>
      </c>
      <c r="N3649" t="s">
        <v>3554</v>
      </c>
      <c r="O3649" t="s">
        <v>3555</v>
      </c>
      <c r="Q3649" s="196">
        <v>8</v>
      </c>
      <c r="S3649" t="s">
        <v>3556</v>
      </c>
      <c r="T3649" t="s">
        <v>3557</v>
      </c>
      <c r="U3649" s="198">
        <v>1669</v>
      </c>
      <c r="V3649" t="s">
        <v>3267</v>
      </c>
      <c r="W3649" t="s">
        <v>3563</v>
      </c>
      <c r="X3649" t="s">
        <v>3559</v>
      </c>
      <c r="Y3649" t="s">
        <v>3560</v>
      </c>
      <c r="Z3649" t="s">
        <v>3561</v>
      </c>
      <c r="AA3649">
        <v>2173868</v>
      </c>
    </row>
    <row r="3650" spans="1:31" x14ac:dyDescent="0.25">
      <c r="A3650" s="43" t="str">
        <f t="shared" si="281"/>
        <v>US Natural Gas Financial</v>
      </c>
      <c r="B3650" s="43" t="str">
        <f t="shared" si="282"/>
        <v>US</v>
      </c>
      <c r="C3650" s="43" t="str">
        <f t="shared" si="283"/>
        <v>Natural Gas</v>
      </c>
      <c r="D3650" s="43" t="str">
        <f t="shared" si="284"/>
        <v>Financial</v>
      </c>
      <c r="E3650" s="43">
        <f>IF(VLOOKUP(S3650,'DD-Lookup'!$J$6:$L$50,3,FALSE)="Monthly",(YEAR(AC3650)-YEAR(AB3650))*12+MONTH(AC3650)-MONTH(AB3650)+1,(AC3650-AB3650+1))</f>
        <v>23</v>
      </c>
      <c r="F3650" s="210">
        <f t="shared" si="285"/>
        <v>69000</v>
      </c>
      <c r="G3650" s="199">
        <v>1356138</v>
      </c>
      <c r="H3650" s="195">
        <v>37049.402534722198</v>
      </c>
      <c r="I3650" t="s">
        <v>909</v>
      </c>
      <c r="M3650" t="s">
        <v>3341</v>
      </c>
      <c r="N3650" t="s">
        <v>2281</v>
      </c>
      <c r="O3650" t="s">
        <v>2156</v>
      </c>
      <c r="P3650" s="196">
        <v>3000</v>
      </c>
      <c r="S3650" t="s">
        <v>3342</v>
      </c>
      <c r="T3650" t="s">
        <v>3557</v>
      </c>
      <c r="U3650" s="198">
        <v>3.6850000000000001</v>
      </c>
      <c r="V3650" t="s">
        <v>910</v>
      </c>
      <c r="W3650" t="s">
        <v>2512</v>
      </c>
      <c r="X3650" t="s">
        <v>2170</v>
      </c>
      <c r="Y3650" t="s">
        <v>3575</v>
      </c>
      <c r="Z3650" t="s">
        <v>2995</v>
      </c>
      <c r="AA3650" t="s">
        <v>1084</v>
      </c>
      <c r="AB3650" s="195">
        <v>37050.875011574099</v>
      </c>
      <c r="AC3650" s="195">
        <v>37072.875011574099</v>
      </c>
    </row>
    <row r="3651" spans="1:31" x14ac:dyDescent="0.25">
      <c r="A3651" s="43" t="str">
        <f t="shared" si="281"/>
        <v>US Natural Gas Physical</v>
      </c>
      <c r="B3651" s="43" t="str">
        <f t="shared" si="282"/>
        <v>US</v>
      </c>
      <c r="C3651" s="43" t="str">
        <f t="shared" si="283"/>
        <v>Natural Gas</v>
      </c>
      <c r="D3651" s="43" t="str">
        <f t="shared" si="284"/>
        <v>Physical</v>
      </c>
      <c r="E3651" s="43">
        <f>IF(VLOOKUP(S3651,'DD-Lookup'!$J$6:$L$50,3,FALSE)="Monthly",(YEAR(AC3651)-YEAR(AB3651))*12+MONTH(AC3651)-MONTH(AB3651)+1,(AC3651-AB3651+1))</f>
        <v>1</v>
      </c>
      <c r="F3651" s="210">
        <f t="shared" si="285"/>
        <v>5000</v>
      </c>
      <c r="G3651" s="199">
        <v>1356139</v>
      </c>
      <c r="H3651" s="195">
        <v>37049.4025578703</v>
      </c>
      <c r="I3651" t="s">
        <v>3375</v>
      </c>
      <c r="M3651" t="s">
        <v>3341</v>
      </c>
      <c r="N3651" t="s">
        <v>3747</v>
      </c>
      <c r="O3651" t="s">
        <v>394</v>
      </c>
      <c r="Q3651" s="196">
        <v>5000</v>
      </c>
      <c r="S3651" t="s">
        <v>3342</v>
      </c>
      <c r="T3651" t="s">
        <v>3557</v>
      </c>
      <c r="U3651" s="198">
        <v>3.63</v>
      </c>
      <c r="V3651" t="s">
        <v>2326</v>
      </c>
      <c r="W3651" t="s">
        <v>2498</v>
      </c>
      <c r="X3651" t="s">
        <v>2499</v>
      </c>
      <c r="Y3651" t="s">
        <v>2469</v>
      </c>
      <c r="Z3651" t="s">
        <v>2995</v>
      </c>
      <c r="AA3651">
        <v>838082</v>
      </c>
      <c r="AB3651" s="195">
        <v>37050.875011574099</v>
      </c>
      <c r="AC3651" s="195">
        <v>37050.875011574099</v>
      </c>
    </row>
    <row r="3652" spans="1:31" x14ac:dyDescent="0.25">
      <c r="A3652" s="43" t="str">
        <f t="shared" si="281"/>
        <v>US Natural Gas Physical</v>
      </c>
      <c r="B3652" s="43" t="str">
        <f t="shared" si="282"/>
        <v>US</v>
      </c>
      <c r="C3652" s="43" t="str">
        <f t="shared" si="283"/>
        <v>Natural Gas</v>
      </c>
      <c r="D3652" s="43" t="str">
        <f t="shared" si="284"/>
        <v>Physical</v>
      </c>
      <c r="E3652" s="43">
        <f>IF(VLOOKUP(S3652,'DD-Lookup'!$J$6:$L$50,3,FALSE)="Monthly",(YEAR(AC3652)-YEAR(AB3652))*12+MONTH(AC3652)-MONTH(AB3652)+1,(AC3652-AB3652+1))</f>
        <v>1</v>
      </c>
      <c r="F3652" s="210">
        <f t="shared" si="285"/>
        <v>10000</v>
      </c>
      <c r="G3652" s="199">
        <v>1356140</v>
      </c>
      <c r="H3652" s="195">
        <v>37049.402650463002</v>
      </c>
      <c r="I3652" t="s">
        <v>2527</v>
      </c>
      <c r="M3652" t="s">
        <v>3341</v>
      </c>
      <c r="N3652" t="s">
        <v>3770</v>
      </c>
      <c r="O3652" t="s">
        <v>795</v>
      </c>
      <c r="Q3652" s="196">
        <v>10000</v>
      </c>
      <c r="S3652" t="s">
        <v>3342</v>
      </c>
      <c r="T3652" t="s">
        <v>3557</v>
      </c>
      <c r="U3652" s="198">
        <v>0</v>
      </c>
      <c r="V3652" t="s">
        <v>3505</v>
      </c>
      <c r="W3652" t="s">
        <v>2190</v>
      </c>
      <c r="X3652" t="s">
        <v>2191</v>
      </c>
      <c r="Y3652" t="s">
        <v>2469</v>
      </c>
      <c r="Z3652" t="s">
        <v>2995</v>
      </c>
      <c r="AA3652">
        <v>838083</v>
      </c>
      <c r="AB3652" s="195">
        <v>37050.875011574099</v>
      </c>
      <c r="AC3652" s="195">
        <v>37050.875011574099</v>
      </c>
    </row>
    <row r="3653" spans="1:31" x14ac:dyDescent="0.25">
      <c r="A3653" s="43" t="str">
        <f t="shared" si="281"/>
        <v>US Natural Gas Physical</v>
      </c>
      <c r="B3653" s="43" t="str">
        <f t="shared" si="282"/>
        <v>US</v>
      </c>
      <c r="C3653" s="43" t="str">
        <f t="shared" si="283"/>
        <v>Natural Gas</v>
      </c>
      <c r="D3653" s="43" t="str">
        <f t="shared" si="284"/>
        <v>Physical</v>
      </c>
      <c r="E3653" s="43">
        <f>IF(VLOOKUP(S3653,'DD-Lookup'!$J$6:$L$50,3,FALSE)="Monthly",(YEAR(AC3653)-YEAR(AB3653))*12+MONTH(AC3653)-MONTH(AB3653)+1,(AC3653-AB3653+1))</f>
        <v>1</v>
      </c>
      <c r="F3653" s="210">
        <f t="shared" si="285"/>
        <v>10000</v>
      </c>
      <c r="G3653" s="199">
        <v>1356142</v>
      </c>
      <c r="H3653" s="195">
        <v>37049.402673611097</v>
      </c>
      <c r="I3653" t="s">
        <v>2288</v>
      </c>
      <c r="M3653" t="s">
        <v>3341</v>
      </c>
      <c r="N3653" t="s">
        <v>3747</v>
      </c>
      <c r="O3653" t="s">
        <v>442</v>
      </c>
      <c r="P3653" s="196">
        <v>10000</v>
      </c>
      <c r="S3653" t="s">
        <v>3342</v>
      </c>
      <c r="T3653" t="s">
        <v>3557</v>
      </c>
      <c r="U3653" s="198">
        <v>3.8149999999999999</v>
      </c>
      <c r="V3653" t="s">
        <v>2518</v>
      </c>
      <c r="W3653" t="s">
        <v>2509</v>
      </c>
      <c r="X3653" t="s">
        <v>2510</v>
      </c>
      <c r="Y3653" t="s">
        <v>2469</v>
      </c>
      <c r="Z3653" t="s">
        <v>2995</v>
      </c>
      <c r="AA3653">
        <v>838085</v>
      </c>
      <c r="AB3653" s="195">
        <v>37050.875011574099</v>
      </c>
      <c r="AC3653" s="195">
        <v>37050.875011574099</v>
      </c>
    </row>
    <row r="3654" spans="1:31" x14ac:dyDescent="0.25">
      <c r="A3654" s="43" t="str">
        <f t="shared" si="281"/>
        <v>US Natural Gas Physical</v>
      </c>
      <c r="B3654" s="43" t="str">
        <f t="shared" si="282"/>
        <v>US</v>
      </c>
      <c r="C3654" s="43" t="str">
        <f t="shared" si="283"/>
        <v>Natural Gas</v>
      </c>
      <c r="D3654" s="43" t="str">
        <f t="shared" si="284"/>
        <v>Physical</v>
      </c>
      <c r="E3654" s="43">
        <f>IF(VLOOKUP(S3654,'DD-Lookup'!$J$6:$L$50,3,FALSE)="Monthly",(YEAR(AC3654)-YEAR(AB3654))*12+MONTH(AC3654)-MONTH(AB3654)+1,(AC3654-AB3654+1))</f>
        <v>1</v>
      </c>
      <c r="F3654" s="210">
        <f t="shared" si="285"/>
        <v>5000</v>
      </c>
      <c r="G3654" s="199">
        <v>1356141</v>
      </c>
      <c r="H3654" s="195">
        <v>37049.402673611097</v>
      </c>
      <c r="I3654" t="s">
        <v>3375</v>
      </c>
      <c r="M3654" t="s">
        <v>3341</v>
      </c>
      <c r="N3654" t="s">
        <v>3747</v>
      </c>
      <c r="O3654" t="s">
        <v>1631</v>
      </c>
      <c r="P3654" s="196">
        <v>5000</v>
      </c>
      <c r="S3654" t="s">
        <v>3342</v>
      </c>
      <c r="T3654" t="s">
        <v>3557</v>
      </c>
      <c r="U3654" s="198">
        <v>3.6924999999999999</v>
      </c>
      <c r="V3654" t="s">
        <v>3895</v>
      </c>
      <c r="W3654" t="s">
        <v>2366</v>
      </c>
      <c r="X3654" t="s">
        <v>2420</v>
      </c>
      <c r="Y3654" t="s">
        <v>2469</v>
      </c>
      <c r="Z3654" t="s">
        <v>2995</v>
      </c>
      <c r="AA3654">
        <v>838084</v>
      </c>
      <c r="AB3654" s="195">
        <v>37050.875011574099</v>
      </c>
      <c r="AC3654" s="195">
        <v>37050.875011574099</v>
      </c>
    </row>
    <row r="3655" spans="1:31" x14ac:dyDescent="0.25">
      <c r="A3655" s="43" t="str">
        <f t="shared" si="281"/>
        <v>US Natural Gas Physical</v>
      </c>
      <c r="B3655" s="43" t="str">
        <f t="shared" si="282"/>
        <v>US</v>
      </c>
      <c r="C3655" s="43" t="str">
        <f t="shared" si="283"/>
        <v>Natural Gas</v>
      </c>
      <c r="D3655" s="43" t="str">
        <f t="shared" si="284"/>
        <v>Physical</v>
      </c>
      <c r="E3655" s="43">
        <f>IF(VLOOKUP(S3655,'DD-Lookup'!$J$6:$L$50,3,FALSE)="Monthly",(YEAR(AC3655)-YEAR(AB3655))*12+MONTH(AC3655)-MONTH(AB3655)+1,(AC3655-AB3655+1))</f>
        <v>1</v>
      </c>
      <c r="F3655" s="210">
        <f t="shared" si="285"/>
        <v>25000</v>
      </c>
      <c r="G3655" s="199">
        <v>1356144</v>
      </c>
      <c r="H3655" s="195">
        <v>37049.402731481503</v>
      </c>
      <c r="I3655" t="s">
        <v>2487</v>
      </c>
      <c r="M3655" t="s">
        <v>3341</v>
      </c>
      <c r="N3655" t="s">
        <v>3747</v>
      </c>
      <c r="O3655" t="s">
        <v>2722</v>
      </c>
      <c r="Q3655" s="196">
        <v>25000</v>
      </c>
      <c r="S3655" t="s">
        <v>3342</v>
      </c>
      <c r="T3655" t="s">
        <v>3557</v>
      </c>
      <c r="U3655" s="198">
        <v>3.69</v>
      </c>
      <c r="V3655" t="s">
        <v>2348</v>
      </c>
      <c r="W3655" t="s">
        <v>2175</v>
      </c>
      <c r="X3655" t="s">
        <v>2176</v>
      </c>
      <c r="Y3655" t="s">
        <v>2469</v>
      </c>
      <c r="Z3655" t="s">
        <v>2995</v>
      </c>
      <c r="AA3655">
        <v>838087</v>
      </c>
      <c r="AB3655" s="195">
        <v>37050.875011574099</v>
      </c>
      <c r="AC3655" s="195">
        <v>37050.875011574099</v>
      </c>
    </row>
    <row r="3656" spans="1:31" x14ac:dyDescent="0.25">
      <c r="A3656" s="43" t="str">
        <f t="shared" si="281"/>
        <v>US Natural Gas Physical</v>
      </c>
      <c r="B3656" s="43" t="str">
        <f t="shared" si="282"/>
        <v>US</v>
      </c>
      <c r="C3656" s="43" t="str">
        <f t="shared" si="283"/>
        <v>Natural Gas</v>
      </c>
      <c r="D3656" s="43" t="str">
        <f t="shared" si="284"/>
        <v>Physical</v>
      </c>
      <c r="E3656" s="43">
        <f>IF(VLOOKUP(S3656,'DD-Lookup'!$J$6:$L$50,3,FALSE)="Monthly",(YEAR(AC3656)-YEAR(AB3656))*12+MONTH(AC3656)-MONTH(AB3656)+1,(AC3656-AB3656+1))</f>
        <v>1</v>
      </c>
      <c r="F3656" s="210">
        <f t="shared" si="285"/>
        <v>5000</v>
      </c>
      <c r="G3656" s="199">
        <v>1356145</v>
      </c>
      <c r="H3656" s="195">
        <v>37049.402789351901</v>
      </c>
      <c r="I3656" t="s">
        <v>3443</v>
      </c>
      <c r="M3656" t="s">
        <v>3341</v>
      </c>
      <c r="N3656" t="s">
        <v>3747</v>
      </c>
      <c r="O3656" t="s">
        <v>428</v>
      </c>
      <c r="P3656" s="196">
        <v>5000</v>
      </c>
      <c r="S3656" t="s">
        <v>3342</v>
      </c>
      <c r="T3656" t="s">
        <v>3557</v>
      </c>
      <c r="U3656" s="198">
        <v>3.54</v>
      </c>
      <c r="V3656" t="s">
        <v>3329</v>
      </c>
      <c r="W3656" t="s">
        <v>2498</v>
      </c>
      <c r="X3656" t="s">
        <v>2499</v>
      </c>
      <c r="Y3656" t="s">
        <v>2469</v>
      </c>
      <c r="Z3656" t="s">
        <v>2995</v>
      </c>
      <c r="AA3656">
        <v>838088</v>
      </c>
      <c r="AB3656" s="195">
        <v>37050.875011574099</v>
      </c>
      <c r="AC3656" s="195">
        <v>37050.875011574099</v>
      </c>
    </row>
    <row r="3657" spans="1:31" x14ac:dyDescent="0.25">
      <c r="A3657" s="43" t="str">
        <f t="shared" si="281"/>
        <v>US Natural Gas Physical</v>
      </c>
      <c r="B3657" s="43" t="str">
        <f t="shared" si="282"/>
        <v>US</v>
      </c>
      <c r="C3657" s="43" t="str">
        <f t="shared" si="283"/>
        <v>Natural Gas</v>
      </c>
      <c r="D3657" s="43" t="str">
        <f t="shared" si="284"/>
        <v>Physical</v>
      </c>
      <c r="E3657" s="43">
        <f>IF(VLOOKUP(S3657,'DD-Lookup'!$J$6:$L$50,3,FALSE)="Monthly",(YEAR(AC3657)-YEAR(AB3657))*12+MONTH(AC3657)-MONTH(AB3657)+1,(AC3657-AB3657+1))</f>
        <v>1</v>
      </c>
      <c r="F3657" s="210">
        <f t="shared" si="285"/>
        <v>5000</v>
      </c>
      <c r="G3657" s="199">
        <v>1356146</v>
      </c>
      <c r="H3657" s="195">
        <v>37049.402847222198</v>
      </c>
      <c r="I3657" t="s">
        <v>3443</v>
      </c>
      <c r="M3657" t="s">
        <v>3341</v>
      </c>
      <c r="N3657" t="s">
        <v>3747</v>
      </c>
      <c r="O3657" t="s">
        <v>428</v>
      </c>
      <c r="P3657" s="196">
        <v>5000</v>
      </c>
      <c r="S3657" t="s">
        <v>3342</v>
      </c>
      <c r="T3657" t="s">
        <v>3557</v>
      </c>
      <c r="U3657" s="198">
        <v>3.5350000000000001</v>
      </c>
      <c r="V3657" t="s">
        <v>3329</v>
      </c>
      <c r="W3657" t="s">
        <v>2498</v>
      </c>
      <c r="X3657" t="s">
        <v>2499</v>
      </c>
      <c r="Y3657" t="s">
        <v>2469</v>
      </c>
      <c r="Z3657" t="s">
        <v>2995</v>
      </c>
      <c r="AA3657">
        <v>838089</v>
      </c>
      <c r="AB3657" s="195">
        <v>37050.875011574099</v>
      </c>
      <c r="AC3657" s="195">
        <v>37050.875011574099</v>
      </c>
    </row>
    <row r="3658" spans="1:31" x14ac:dyDescent="0.25">
      <c r="A3658" s="43" t="str">
        <f t="shared" si="281"/>
        <v xml:space="preserve"> Metals Financial</v>
      </c>
      <c r="B3658" s="43" t="str">
        <f t="shared" si="282"/>
        <v/>
      </c>
      <c r="C3658" s="43" t="str">
        <f t="shared" si="283"/>
        <v>Metals</v>
      </c>
      <c r="D3658" s="43" t="str">
        <f t="shared" si="284"/>
        <v>Financial</v>
      </c>
      <c r="E3658" s="43">
        <f>IF(VLOOKUP(S3658,'DD-Lookup'!$J$6:$L$50,3,FALSE)="Monthly",(YEAR(AC3658)-YEAR(AB3658))*12+MONTH(AC3658)-MONTH(AB3658)+1,(AC3658-AB3658+1))</f>
        <v>1</v>
      </c>
      <c r="F3658" s="210">
        <f t="shared" si="285"/>
        <v>16</v>
      </c>
      <c r="G3658" s="199">
        <v>1356147</v>
      </c>
      <c r="H3658" s="195">
        <v>37049.402881944399</v>
      </c>
      <c r="I3658" t="s">
        <v>3570</v>
      </c>
      <c r="M3658" t="s">
        <v>3346</v>
      </c>
      <c r="N3658" t="s">
        <v>3566</v>
      </c>
      <c r="O3658" t="s">
        <v>3567</v>
      </c>
      <c r="P3658" s="196">
        <v>16</v>
      </c>
      <c r="S3658" t="s">
        <v>3556</v>
      </c>
      <c r="T3658" t="s">
        <v>3557</v>
      </c>
      <c r="U3658" s="198">
        <v>1513</v>
      </c>
      <c r="V3658" t="s">
        <v>246</v>
      </c>
      <c r="W3658" t="s">
        <v>3563</v>
      </c>
      <c r="X3658" t="s">
        <v>3559</v>
      </c>
      <c r="Y3658" t="s">
        <v>3560</v>
      </c>
      <c r="Z3658" t="s">
        <v>3561</v>
      </c>
      <c r="AA3658">
        <v>2173871</v>
      </c>
    </row>
    <row r="3659" spans="1:31" x14ac:dyDescent="0.25">
      <c r="A3659" s="43" t="str">
        <f t="shared" ref="A3659:A3722" si="286">B3659&amp;" "&amp;C3659&amp;" "&amp;D3659</f>
        <v>US Natural Gas Financial</v>
      </c>
      <c r="B3659" s="43" t="str">
        <f t="shared" ref="B3659:B3722" si="287">IF((LEFT(N3659,2)="US"),"US","")</f>
        <v>US</v>
      </c>
      <c r="C3659" s="43" t="str">
        <f t="shared" ref="C3659:C3722" si="288">M3659</f>
        <v>Natural Gas</v>
      </c>
      <c r="D3659" s="43" t="str">
        <f t="shared" ref="D3659:D3722" si="289">IF(ISNUMBER(FIND("Phy",N3659))=TRUE,"Physical","Financial")</f>
        <v>Financial</v>
      </c>
      <c r="E3659" s="43">
        <f>IF(VLOOKUP(S3659,'DD-Lookup'!$J$6:$L$50,3,FALSE)="Monthly",(YEAR(AC3659)-YEAR(AB3659))*12+MONTH(AC3659)-MONTH(AB3659)+1,(AC3659-AB3659+1))</f>
        <v>31</v>
      </c>
      <c r="F3659" s="210">
        <f t="shared" ref="F3659:F3722" si="290">E3659*SUM(P3659:Q3659)</f>
        <v>77500</v>
      </c>
      <c r="G3659" s="199">
        <v>1356148</v>
      </c>
      <c r="H3659" s="195">
        <v>37049.402893518498</v>
      </c>
      <c r="I3659" t="s">
        <v>3692</v>
      </c>
      <c r="M3659" t="s">
        <v>3341</v>
      </c>
      <c r="N3659" t="s">
        <v>2281</v>
      </c>
      <c r="O3659" t="s">
        <v>2475</v>
      </c>
      <c r="Q3659" s="196">
        <v>2500</v>
      </c>
      <c r="S3659" t="s">
        <v>3342</v>
      </c>
      <c r="T3659" t="s">
        <v>3557</v>
      </c>
      <c r="U3659" s="198">
        <v>3.8</v>
      </c>
      <c r="V3659" t="s">
        <v>3693</v>
      </c>
      <c r="W3659" t="s">
        <v>2853</v>
      </c>
      <c r="X3659" t="s">
        <v>2282</v>
      </c>
      <c r="Y3659" t="s">
        <v>3575</v>
      </c>
      <c r="Z3659" t="s">
        <v>2995</v>
      </c>
      <c r="AA3659" t="s">
        <v>1085</v>
      </c>
      <c r="AB3659" s="195">
        <v>37073.875</v>
      </c>
      <c r="AC3659" s="195">
        <v>37103.875</v>
      </c>
    </row>
    <row r="3660" spans="1:31" x14ac:dyDescent="0.25">
      <c r="A3660" s="43" t="str">
        <f t="shared" si="286"/>
        <v>US Natural Gas Physical</v>
      </c>
      <c r="B3660" s="43" t="str">
        <f t="shared" si="287"/>
        <v>US</v>
      </c>
      <c r="C3660" s="43" t="str">
        <f t="shared" si="288"/>
        <v>Natural Gas</v>
      </c>
      <c r="D3660" s="43" t="str">
        <f t="shared" si="289"/>
        <v>Physical</v>
      </c>
      <c r="E3660" s="43">
        <f>IF(VLOOKUP(S3660,'DD-Lookup'!$J$6:$L$50,3,FALSE)="Monthly",(YEAR(AC3660)-YEAR(AB3660))*12+MONTH(AC3660)-MONTH(AB3660)+1,(AC3660-AB3660+1))</f>
        <v>1</v>
      </c>
      <c r="F3660" s="210">
        <f t="shared" si="290"/>
        <v>5000</v>
      </c>
      <c r="G3660" s="199">
        <v>1356149</v>
      </c>
      <c r="H3660" s="195">
        <v>37049.402962963002</v>
      </c>
      <c r="I3660" t="s">
        <v>2483</v>
      </c>
      <c r="M3660" t="s">
        <v>3341</v>
      </c>
      <c r="N3660" t="s">
        <v>3747</v>
      </c>
      <c r="O3660" t="s">
        <v>2741</v>
      </c>
      <c r="P3660" s="196">
        <v>5000</v>
      </c>
      <c r="S3660" t="s">
        <v>3342</v>
      </c>
      <c r="T3660" t="s">
        <v>3557</v>
      </c>
      <c r="U3660" s="198">
        <v>3.98</v>
      </c>
      <c r="V3660" t="s">
        <v>3358</v>
      </c>
      <c r="W3660" t="s">
        <v>3138</v>
      </c>
      <c r="X3660" t="s">
        <v>3081</v>
      </c>
      <c r="Y3660" t="s">
        <v>2469</v>
      </c>
      <c r="Z3660" t="s">
        <v>2995</v>
      </c>
      <c r="AA3660">
        <v>838090</v>
      </c>
      <c r="AB3660" s="195">
        <v>37050.875011574099</v>
      </c>
      <c r="AC3660" s="195">
        <v>37050.875011574099</v>
      </c>
    </row>
    <row r="3661" spans="1:31" x14ac:dyDescent="0.25">
      <c r="A3661" s="43" t="str">
        <f t="shared" si="286"/>
        <v>US Natural Gas Physical</v>
      </c>
      <c r="B3661" s="43" t="str">
        <f t="shared" si="287"/>
        <v>US</v>
      </c>
      <c r="C3661" s="43" t="str">
        <f t="shared" si="288"/>
        <v>Natural Gas</v>
      </c>
      <c r="D3661" s="43" t="str">
        <f t="shared" si="289"/>
        <v>Physical</v>
      </c>
      <c r="E3661" s="43">
        <f>IF(VLOOKUP(S3661,'DD-Lookup'!$J$6:$L$50,3,FALSE)="Monthly",(YEAR(AC3661)-YEAR(AB3661))*12+MONTH(AC3661)-MONTH(AB3661)+1,(AC3661-AB3661+1))</f>
        <v>1</v>
      </c>
      <c r="F3661" s="210">
        <f t="shared" si="290"/>
        <v>10000</v>
      </c>
      <c r="G3661" s="199">
        <v>1356150</v>
      </c>
      <c r="H3661" s="195">
        <v>37049.402997685203</v>
      </c>
      <c r="I3661" t="s">
        <v>3443</v>
      </c>
      <c r="M3661" t="s">
        <v>3341</v>
      </c>
      <c r="N3661" t="s">
        <v>3747</v>
      </c>
      <c r="O3661" t="s">
        <v>448</v>
      </c>
      <c r="Q3661" s="196">
        <v>10000</v>
      </c>
      <c r="S3661" t="s">
        <v>3342</v>
      </c>
      <c r="T3661" t="s">
        <v>3557</v>
      </c>
      <c r="U3661" s="198">
        <v>3.66</v>
      </c>
      <c r="V3661" t="s">
        <v>3338</v>
      </c>
      <c r="W3661" t="s">
        <v>2181</v>
      </c>
      <c r="X3661" t="s">
        <v>2182</v>
      </c>
      <c r="Y3661" t="s">
        <v>2469</v>
      </c>
      <c r="Z3661" t="s">
        <v>2995</v>
      </c>
      <c r="AA3661">
        <v>838091</v>
      </c>
      <c r="AB3661" s="195">
        <v>37050.875011574099</v>
      </c>
      <c r="AC3661" s="195">
        <v>37050.875011574099</v>
      </c>
    </row>
    <row r="3662" spans="1:31" x14ac:dyDescent="0.25">
      <c r="A3662" s="43" t="str">
        <f t="shared" si="286"/>
        <v>US Crude Financial</v>
      </c>
      <c r="B3662" s="43" t="str">
        <f t="shared" si="287"/>
        <v>US</v>
      </c>
      <c r="C3662" s="43" t="str">
        <f t="shared" si="288"/>
        <v>Crude</v>
      </c>
      <c r="D3662" s="43" t="str">
        <f t="shared" si="289"/>
        <v>Financial</v>
      </c>
      <c r="E3662" s="43">
        <f>IF(VLOOKUP(S3662,'DD-Lookup'!$J$6:$L$50,3,FALSE)="Monthly",(YEAR(AC3662)-YEAR(AB3662))*12+MONTH(AC3662)-MONTH(AB3662)+1,(AC3662-AB3662+1))</f>
        <v>1</v>
      </c>
      <c r="F3662" s="210">
        <f t="shared" si="290"/>
        <v>50000</v>
      </c>
      <c r="G3662" s="199">
        <v>1356151</v>
      </c>
      <c r="H3662" s="195">
        <v>37049.403032407397</v>
      </c>
      <c r="I3662" t="s">
        <v>2371</v>
      </c>
      <c r="M3662" t="s">
        <v>3437</v>
      </c>
      <c r="N3662" t="s">
        <v>2653</v>
      </c>
      <c r="O3662" t="s">
        <v>2334</v>
      </c>
      <c r="Q3662" s="196">
        <v>50000</v>
      </c>
      <c r="S3662" t="s">
        <v>3347</v>
      </c>
      <c r="T3662" t="s">
        <v>3557</v>
      </c>
      <c r="U3662" s="198">
        <v>27.88</v>
      </c>
      <c r="V3662" t="s">
        <v>3619</v>
      </c>
      <c r="W3662" t="s">
        <v>2655</v>
      </c>
      <c r="X3662" t="s">
        <v>2193</v>
      </c>
      <c r="Y3662" t="s">
        <v>2778</v>
      </c>
      <c r="Z3662" t="s">
        <v>2995</v>
      </c>
      <c r="AA3662">
        <v>115528</v>
      </c>
      <c r="AB3662" s="195">
        <v>37073</v>
      </c>
      <c r="AC3662" s="195">
        <v>37103</v>
      </c>
    </row>
    <row r="3663" spans="1:31" x14ac:dyDescent="0.25">
      <c r="A3663" s="43" t="str">
        <f t="shared" si="286"/>
        <v>US Crude Financial</v>
      </c>
      <c r="B3663" s="43" t="str">
        <f t="shared" si="287"/>
        <v>US</v>
      </c>
      <c r="C3663" s="43" t="str">
        <f t="shared" si="288"/>
        <v>Crude</v>
      </c>
      <c r="D3663" s="43" t="str">
        <f t="shared" si="289"/>
        <v>Financial</v>
      </c>
      <c r="E3663" s="43">
        <f>IF(VLOOKUP(S3663,'DD-Lookup'!$J$6:$L$50,3,FALSE)="Monthly",(YEAR(AC3663)-YEAR(AB3663))*12+MONTH(AC3663)-MONTH(AB3663)+1,(AC3663-AB3663+1))</f>
        <v>1</v>
      </c>
      <c r="F3663" s="210">
        <f t="shared" si="290"/>
        <v>50000</v>
      </c>
      <c r="G3663" s="199">
        <v>1356152</v>
      </c>
      <c r="H3663" s="195">
        <v>37049.403067129599</v>
      </c>
      <c r="I3663" t="s">
        <v>3480</v>
      </c>
      <c r="M3663" t="s">
        <v>3437</v>
      </c>
      <c r="N3663" t="s">
        <v>2653</v>
      </c>
      <c r="O3663" t="s">
        <v>3359</v>
      </c>
      <c r="Q3663" s="196">
        <v>50000</v>
      </c>
      <c r="S3663" t="s">
        <v>3347</v>
      </c>
      <c r="T3663" t="s">
        <v>3557</v>
      </c>
      <c r="U3663" s="198">
        <v>27.9</v>
      </c>
      <c r="V3663" t="s">
        <v>2647</v>
      </c>
      <c r="W3663" t="s">
        <v>2655</v>
      </c>
      <c r="X3663" t="s">
        <v>2656</v>
      </c>
      <c r="Y3663" t="s">
        <v>2778</v>
      </c>
      <c r="Z3663" t="s">
        <v>2995</v>
      </c>
      <c r="AA3663">
        <v>115529</v>
      </c>
      <c r="AB3663" s="195">
        <v>37073</v>
      </c>
      <c r="AC3663" s="195">
        <v>37103</v>
      </c>
    </row>
    <row r="3664" spans="1:31" x14ac:dyDescent="0.25">
      <c r="A3664" s="43" t="str">
        <f t="shared" si="286"/>
        <v xml:space="preserve"> Natural Gas Physical</v>
      </c>
      <c r="B3664" s="43" t="str">
        <f t="shared" si="287"/>
        <v/>
      </c>
      <c r="C3664" s="43" t="str">
        <f t="shared" si="288"/>
        <v>Natural Gas</v>
      </c>
      <c r="D3664" s="43" t="str">
        <f t="shared" si="289"/>
        <v>Physical</v>
      </c>
      <c r="E3664" s="43">
        <f>IF(VLOOKUP(S3664,'DD-Lookup'!$J$6:$L$50,3,FALSE)="Monthly",(YEAR(AC3664)-YEAR(AB3664))*12+MONTH(AC3664)-MONTH(AB3664)+1,(AC3664-AB3664+1))</f>
        <v>31</v>
      </c>
      <c r="F3664" s="210">
        <f t="shared" si="290"/>
        <v>31000</v>
      </c>
      <c r="G3664" s="199">
        <v>1356153</v>
      </c>
      <c r="H3664" s="195">
        <v>37049.403113425898</v>
      </c>
      <c r="I3664" t="s">
        <v>2280</v>
      </c>
      <c r="M3664" t="s">
        <v>3341</v>
      </c>
      <c r="N3664" t="s">
        <v>3104</v>
      </c>
      <c r="O3664" t="s">
        <v>3794</v>
      </c>
      <c r="P3664" s="196">
        <v>1000</v>
      </c>
      <c r="S3664" t="s">
        <v>3719</v>
      </c>
      <c r="T3664" t="s">
        <v>3105</v>
      </c>
      <c r="U3664" s="198">
        <v>4.7450000000000001</v>
      </c>
      <c r="V3664" t="s">
        <v>3394</v>
      </c>
      <c r="W3664" t="s">
        <v>2450</v>
      </c>
      <c r="X3664" t="s">
        <v>3106</v>
      </c>
      <c r="Y3664" t="s">
        <v>2469</v>
      </c>
      <c r="Z3664" t="s">
        <v>2996</v>
      </c>
      <c r="AA3664">
        <v>838092</v>
      </c>
      <c r="AB3664" s="195">
        <v>37073.875011574099</v>
      </c>
      <c r="AC3664" s="195">
        <v>37103.875011574099</v>
      </c>
      <c r="AE3664" s="115">
        <f>IF(S3664="Gallon",F3664/42,F3664)</f>
        <v>31000</v>
      </c>
    </row>
    <row r="3665" spans="1:29" x14ac:dyDescent="0.25">
      <c r="A3665" s="43" t="str">
        <f t="shared" si="286"/>
        <v>US Natural Gas Financial</v>
      </c>
      <c r="B3665" s="43" t="str">
        <f t="shared" si="287"/>
        <v>US</v>
      </c>
      <c r="C3665" s="43" t="str">
        <f t="shared" si="288"/>
        <v>Natural Gas</v>
      </c>
      <c r="D3665" s="43" t="str">
        <f t="shared" si="289"/>
        <v>Financial</v>
      </c>
      <c r="E3665" s="43">
        <f>IF(VLOOKUP(S3665,'DD-Lookup'!$J$6:$L$50,3,FALSE)="Monthly",(YEAR(AC3665)-YEAR(AB3665))*12+MONTH(AC3665)-MONTH(AB3665)+1,(AC3665-AB3665+1))</f>
        <v>31</v>
      </c>
      <c r="F3665" s="210">
        <f t="shared" si="290"/>
        <v>620000</v>
      </c>
      <c r="G3665" s="199">
        <v>1356156</v>
      </c>
      <c r="H3665" s="195">
        <v>37049.403287036999</v>
      </c>
      <c r="I3665" t="s">
        <v>2280</v>
      </c>
      <c r="M3665" t="s">
        <v>3341</v>
      </c>
      <c r="N3665" t="s">
        <v>2281</v>
      </c>
      <c r="O3665" t="s">
        <v>2290</v>
      </c>
      <c r="P3665" s="196">
        <v>20000</v>
      </c>
      <c r="S3665" t="s">
        <v>3342</v>
      </c>
      <c r="T3665" t="s">
        <v>3557</v>
      </c>
      <c r="U3665" s="198">
        <v>3.8774999999999999</v>
      </c>
      <c r="V3665" t="s">
        <v>2443</v>
      </c>
      <c r="W3665" t="s">
        <v>2853</v>
      </c>
      <c r="X3665" t="s">
        <v>2282</v>
      </c>
      <c r="Y3665" t="s">
        <v>3575</v>
      </c>
      <c r="Z3665" t="s">
        <v>2995</v>
      </c>
      <c r="AA3665" t="s">
        <v>1086</v>
      </c>
      <c r="AB3665" s="195">
        <v>37104.875</v>
      </c>
      <c r="AC3665" s="195">
        <v>37134.875</v>
      </c>
    </row>
    <row r="3666" spans="1:29" x14ac:dyDescent="0.25">
      <c r="A3666" s="43" t="str">
        <f t="shared" si="286"/>
        <v>US Natural Gas Financial</v>
      </c>
      <c r="B3666" s="43" t="str">
        <f t="shared" si="287"/>
        <v>US</v>
      </c>
      <c r="C3666" s="43" t="str">
        <f t="shared" si="288"/>
        <v>Natural Gas</v>
      </c>
      <c r="D3666" s="43" t="str">
        <f t="shared" si="289"/>
        <v>Financial</v>
      </c>
      <c r="E3666" s="43">
        <f>IF(VLOOKUP(S3666,'DD-Lookup'!$J$6:$L$50,3,FALSE)="Monthly",(YEAR(AC3666)-YEAR(AB3666))*12+MONTH(AC3666)-MONTH(AB3666)+1,(AC3666-AB3666+1))</f>
        <v>31</v>
      </c>
      <c r="F3666" s="210">
        <f t="shared" si="290"/>
        <v>155000</v>
      </c>
      <c r="G3666" s="199">
        <v>1356158</v>
      </c>
      <c r="H3666" s="195">
        <v>37049.403414351902</v>
      </c>
      <c r="I3666" t="s">
        <v>2487</v>
      </c>
      <c r="M3666" t="s">
        <v>3341</v>
      </c>
      <c r="N3666" t="s">
        <v>2476</v>
      </c>
      <c r="O3666" t="s">
        <v>3959</v>
      </c>
      <c r="P3666" s="196">
        <v>5000</v>
      </c>
      <c r="S3666" t="s">
        <v>3342</v>
      </c>
      <c r="T3666" t="s">
        <v>3557</v>
      </c>
      <c r="U3666" s="198">
        <v>-0.75</v>
      </c>
      <c r="V3666" t="s">
        <v>3491</v>
      </c>
      <c r="W3666" t="s">
        <v>2427</v>
      </c>
      <c r="X3666" t="s">
        <v>2428</v>
      </c>
      <c r="Y3666" t="s">
        <v>3575</v>
      </c>
      <c r="Z3666" t="s">
        <v>2995</v>
      </c>
      <c r="AA3666" t="s">
        <v>1087</v>
      </c>
      <c r="AB3666" s="195">
        <v>37104.875011574099</v>
      </c>
      <c r="AC3666" s="195">
        <v>37134.875011574099</v>
      </c>
    </row>
    <row r="3667" spans="1:29" x14ac:dyDescent="0.25">
      <c r="A3667" s="43" t="str">
        <f t="shared" si="286"/>
        <v>US Crude Financial</v>
      </c>
      <c r="B3667" s="43" t="str">
        <f t="shared" si="287"/>
        <v>US</v>
      </c>
      <c r="C3667" s="43" t="str">
        <f t="shared" si="288"/>
        <v>Crude</v>
      </c>
      <c r="D3667" s="43" t="str">
        <f t="shared" si="289"/>
        <v>Financial</v>
      </c>
      <c r="E3667" s="43">
        <f>IF(VLOOKUP(S3667,'DD-Lookup'!$J$6:$L$50,3,FALSE)="Monthly",(YEAR(AC3667)-YEAR(AB3667))*12+MONTH(AC3667)-MONTH(AB3667)+1,(AC3667-AB3667+1))</f>
        <v>1</v>
      </c>
      <c r="F3667" s="210">
        <f t="shared" si="290"/>
        <v>50000</v>
      </c>
      <c r="G3667" s="199">
        <v>1356159</v>
      </c>
      <c r="H3667" s="195">
        <v>37049.403425925899</v>
      </c>
      <c r="I3667" t="s">
        <v>2280</v>
      </c>
      <c r="M3667" t="s">
        <v>3437</v>
      </c>
      <c r="N3667" t="s">
        <v>2653</v>
      </c>
      <c r="O3667" t="s">
        <v>3359</v>
      </c>
      <c r="Q3667" s="196">
        <v>50000</v>
      </c>
      <c r="S3667" t="s">
        <v>3347</v>
      </c>
      <c r="T3667" t="s">
        <v>3557</v>
      </c>
      <c r="U3667" s="198">
        <v>27.92</v>
      </c>
      <c r="V3667" t="s">
        <v>2458</v>
      </c>
      <c r="W3667" t="s">
        <v>2655</v>
      </c>
      <c r="X3667" t="s">
        <v>2656</v>
      </c>
      <c r="Y3667" t="s">
        <v>2778</v>
      </c>
      <c r="Z3667" t="s">
        <v>2995</v>
      </c>
      <c r="AA3667">
        <v>115530</v>
      </c>
      <c r="AB3667" s="195">
        <v>37073</v>
      </c>
      <c r="AC3667" s="195">
        <v>37103</v>
      </c>
    </row>
    <row r="3668" spans="1:29" x14ac:dyDescent="0.25">
      <c r="A3668" s="43" t="str">
        <f t="shared" si="286"/>
        <v>US Natural Gas Financial</v>
      </c>
      <c r="B3668" s="43" t="str">
        <f t="shared" si="287"/>
        <v>US</v>
      </c>
      <c r="C3668" s="43" t="str">
        <f t="shared" si="288"/>
        <v>Natural Gas</v>
      </c>
      <c r="D3668" s="43" t="str">
        <f t="shared" si="289"/>
        <v>Financial</v>
      </c>
      <c r="E3668" s="43">
        <f>IF(VLOOKUP(S3668,'DD-Lookup'!$J$6:$L$50,3,FALSE)="Monthly",(YEAR(AC3668)-YEAR(AB3668))*12+MONTH(AC3668)-MONTH(AB3668)+1,(AC3668-AB3668+1))</f>
        <v>31</v>
      </c>
      <c r="F3668" s="210">
        <f t="shared" si="290"/>
        <v>620000</v>
      </c>
      <c r="G3668" s="199">
        <v>1356161</v>
      </c>
      <c r="H3668" s="195">
        <v>37049.4035069444</v>
      </c>
      <c r="I3668" t="s">
        <v>2479</v>
      </c>
      <c r="M3668" t="s">
        <v>3341</v>
      </c>
      <c r="N3668" t="s">
        <v>2281</v>
      </c>
      <c r="O3668" t="s">
        <v>2475</v>
      </c>
      <c r="P3668" s="196">
        <v>20000</v>
      </c>
      <c r="S3668" t="s">
        <v>3342</v>
      </c>
      <c r="T3668" t="s">
        <v>3557</v>
      </c>
      <c r="U3668" s="198">
        <v>3.7850000000000001</v>
      </c>
      <c r="V3668" t="s">
        <v>2601</v>
      </c>
      <c r="W3668" t="s">
        <v>2853</v>
      </c>
      <c r="X3668" t="s">
        <v>2282</v>
      </c>
      <c r="Y3668" t="s">
        <v>3575</v>
      </c>
      <c r="Z3668" t="s">
        <v>2995</v>
      </c>
      <c r="AA3668" t="s">
        <v>1088</v>
      </c>
      <c r="AB3668" s="195">
        <v>37073.875</v>
      </c>
      <c r="AC3668" s="195">
        <v>37103.875</v>
      </c>
    </row>
    <row r="3669" spans="1:29" x14ac:dyDescent="0.25">
      <c r="A3669" s="43" t="str">
        <f t="shared" si="286"/>
        <v>US Natural Gas Physical</v>
      </c>
      <c r="B3669" s="43" t="str">
        <f t="shared" si="287"/>
        <v>US</v>
      </c>
      <c r="C3669" s="43" t="str">
        <f t="shared" si="288"/>
        <v>Natural Gas</v>
      </c>
      <c r="D3669" s="43" t="str">
        <f t="shared" si="289"/>
        <v>Physical</v>
      </c>
      <c r="E3669" s="43">
        <f>IF(VLOOKUP(S3669,'DD-Lookup'!$J$6:$L$50,3,FALSE)="Monthly",(YEAR(AC3669)-YEAR(AB3669))*12+MONTH(AC3669)-MONTH(AB3669)+1,(AC3669-AB3669+1))</f>
        <v>1</v>
      </c>
      <c r="F3669" s="210">
        <f t="shared" si="290"/>
        <v>14000</v>
      </c>
      <c r="G3669" s="199">
        <v>1356163</v>
      </c>
      <c r="H3669" s="195">
        <v>37049.403541666703</v>
      </c>
      <c r="I3669" t="s">
        <v>3509</v>
      </c>
      <c r="M3669" t="s">
        <v>3341</v>
      </c>
      <c r="N3669" t="s">
        <v>3747</v>
      </c>
      <c r="O3669" t="s">
        <v>1624</v>
      </c>
      <c r="P3669" s="196">
        <v>14000</v>
      </c>
      <c r="S3669" t="s">
        <v>3342</v>
      </c>
      <c r="T3669" t="s">
        <v>3557</v>
      </c>
      <c r="U3669" s="198">
        <v>3.5924999999999998</v>
      </c>
      <c r="V3669" t="s">
        <v>3878</v>
      </c>
      <c r="W3669" t="s">
        <v>2366</v>
      </c>
      <c r="X3669" t="s">
        <v>3093</v>
      </c>
      <c r="Y3669" t="s">
        <v>2469</v>
      </c>
      <c r="Z3669" t="s">
        <v>2995</v>
      </c>
      <c r="AA3669">
        <v>838093</v>
      </c>
      <c r="AB3669" s="195">
        <v>37050.875011574099</v>
      </c>
      <c r="AC3669" s="195">
        <v>37050.875011574099</v>
      </c>
    </row>
    <row r="3670" spans="1:29" x14ac:dyDescent="0.25">
      <c r="A3670" s="43" t="str">
        <f t="shared" si="286"/>
        <v>US Natural Gas Physical</v>
      </c>
      <c r="B3670" s="43" t="str">
        <f t="shared" si="287"/>
        <v>US</v>
      </c>
      <c r="C3670" s="43" t="str">
        <f t="shared" si="288"/>
        <v>Natural Gas</v>
      </c>
      <c r="D3670" s="43" t="str">
        <f t="shared" si="289"/>
        <v>Physical</v>
      </c>
      <c r="E3670" s="43">
        <f>IF(VLOOKUP(S3670,'DD-Lookup'!$J$6:$L$50,3,FALSE)="Monthly",(YEAR(AC3670)-YEAR(AB3670))*12+MONTH(AC3670)-MONTH(AB3670)+1,(AC3670-AB3670+1))</f>
        <v>1</v>
      </c>
      <c r="F3670" s="210">
        <f t="shared" si="290"/>
        <v>5000</v>
      </c>
      <c r="G3670" s="199">
        <v>1356164</v>
      </c>
      <c r="H3670" s="195">
        <v>37049.403611111098</v>
      </c>
      <c r="I3670" t="s">
        <v>3087</v>
      </c>
      <c r="M3670" t="s">
        <v>3341</v>
      </c>
      <c r="N3670" t="s">
        <v>3747</v>
      </c>
      <c r="O3670" t="s">
        <v>379</v>
      </c>
      <c r="P3670" s="196">
        <v>5000</v>
      </c>
      <c r="S3670" t="s">
        <v>3342</v>
      </c>
      <c r="T3670" t="s">
        <v>3557</v>
      </c>
      <c r="U3670" s="198">
        <v>3.71</v>
      </c>
      <c r="V3670" t="s">
        <v>2295</v>
      </c>
      <c r="W3670" t="s">
        <v>2467</v>
      </c>
      <c r="X3670" t="s">
        <v>2468</v>
      </c>
      <c r="Y3670" t="s">
        <v>2469</v>
      </c>
      <c r="Z3670" t="s">
        <v>2995</v>
      </c>
      <c r="AA3670">
        <v>838094</v>
      </c>
      <c r="AB3670" s="195">
        <v>37050.875011574099</v>
      </c>
      <c r="AC3670" s="195">
        <v>37050.875011574099</v>
      </c>
    </row>
    <row r="3671" spans="1:29" x14ac:dyDescent="0.25">
      <c r="A3671" s="43" t="str">
        <f t="shared" si="286"/>
        <v>US Crude Financial</v>
      </c>
      <c r="B3671" s="43" t="str">
        <f t="shared" si="287"/>
        <v>US</v>
      </c>
      <c r="C3671" s="43" t="str">
        <f t="shared" si="288"/>
        <v>Crude</v>
      </c>
      <c r="D3671" s="43" t="str">
        <f t="shared" si="289"/>
        <v>Financial</v>
      </c>
      <c r="E3671" s="43">
        <f>IF(VLOOKUP(S3671,'DD-Lookup'!$J$6:$L$50,3,FALSE)="Monthly",(YEAR(AC3671)-YEAR(AB3671))*12+MONTH(AC3671)-MONTH(AB3671)+1,(AC3671-AB3671+1))</f>
        <v>1</v>
      </c>
      <c r="F3671" s="210">
        <f t="shared" si="290"/>
        <v>50000</v>
      </c>
      <c r="G3671" s="199">
        <v>1356165</v>
      </c>
      <c r="H3671" s="195">
        <v>37049.403622685197</v>
      </c>
      <c r="I3671" t="s">
        <v>2280</v>
      </c>
      <c r="M3671" t="s">
        <v>3437</v>
      </c>
      <c r="N3671" t="s">
        <v>2653</v>
      </c>
      <c r="O3671" t="s">
        <v>3359</v>
      </c>
      <c r="Q3671" s="196">
        <v>50000</v>
      </c>
      <c r="S3671" t="s">
        <v>3347</v>
      </c>
      <c r="T3671" t="s">
        <v>3557</v>
      </c>
      <c r="U3671" s="198">
        <v>27.92</v>
      </c>
      <c r="V3671" t="s">
        <v>3468</v>
      </c>
      <c r="W3671" t="s">
        <v>2655</v>
      </c>
      <c r="X3671" t="s">
        <v>2656</v>
      </c>
      <c r="Y3671" t="s">
        <v>2778</v>
      </c>
      <c r="Z3671" t="s">
        <v>2995</v>
      </c>
      <c r="AA3671">
        <v>115533</v>
      </c>
      <c r="AB3671" s="195">
        <v>37073</v>
      </c>
      <c r="AC3671" s="195">
        <v>37103</v>
      </c>
    </row>
    <row r="3672" spans="1:29" x14ac:dyDescent="0.25">
      <c r="A3672" s="43" t="str">
        <f t="shared" si="286"/>
        <v>US Natural Gas Financial</v>
      </c>
      <c r="B3672" s="43" t="str">
        <f t="shared" si="287"/>
        <v>US</v>
      </c>
      <c r="C3672" s="43" t="str">
        <f t="shared" si="288"/>
        <v>Natural Gas</v>
      </c>
      <c r="D3672" s="43" t="str">
        <f t="shared" si="289"/>
        <v>Financial</v>
      </c>
      <c r="E3672" s="43">
        <f>IF(VLOOKUP(S3672,'DD-Lookup'!$J$6:$L$50,3,FALSE)="Monthly",(YEAR(AC3672)-YEAR(AB3672))*12+MONTH(AC3672)-MONTH(AB3672)+1,(AC3672-AB3672+1))</f>
        <v>31</v>
      </c>
      <c r="F3672" s="210">
        <f t="shared" si="290"/>
        <v>155000</v>
      </c>
      <c r="G3672" s="199">
        <v>1356166</v>
      </c>
      <c r="H3672" s="195">
        <v>37049.403634259303</v>
      </c>
      <c r="I3672" t="s">
        <v>3482</v>
      </c>
      <c r="M3672" t="s">
        <v>3341</v>
      </c>
      <c r="N3672" t="s">
        <v>2476</v>
      </c>
      <c r="O3672" t="s">
        <v>1089</v>
      </c>
      <c r="Q3672" s="196">
        <v>5000</v>
      </c>
      <c r="S3672" t="s">
        <v>3342</v>
      </c>
      <c r="T3672" t="s">
        <v>3557</v>
      </c>
      <c r="U3672" s="198">
        <v>-1.36</v>
      </c>
      <c r="V3672" t="s">
        <v>730</v>
      </c>
      <c r="W3672" t="s">
        <v>481</v>
      </c>
      <c r="X3672" t="s">
        <v>482</v>
      </c>
      <c r="Y3672" t="s">
        <v>3575</v>
      </c>
      <c r="Z3672" t="s">
        <v>2995</v>
      </c>
      <c r="AA3672" t="s">
        <v>1090</v>
      </c>
      <c r="AB3672" s="195">
        <v>37104.875011574099</v>
      </c>
      <c r="AC3672" s="195">
        <v>37134.875011574099</v>
      </c>
    </row>
    <row r="3673" spans="1:29" x14ac:dyDescent="0.25">
      <c r="A3673" s="43" t="str">
        <f t="shared" si="286"/>
        <v>US Natural Gas Financial</v>
      </c>
      <c r="B3673" s="43" t="str">
        <f t="shared" si="287"/>
        <v>US</v>
      </c>
      <c r="C3673" s="43" t="str">
        <f t="shared" si="288"/>
        <v>Natural Gas</v>
      </c>
      <c r="D3673" s="43" t="str">
        <f t="shared" si="289"/>
        <v>Financial</v>
      </c>
      <c r="E3673" s="43">
        <f>IF(VLOOKUP(S3673,'DD-Lookup'!$J$6:$L$50,3,FALSE)="Monthly",(YEAR(AC3673)-YEAR(AB3673))*12+MONTH(AC3673)-MONTH(AB3673)+1,(AC3673-AB3673+1))</f>
        <v>31</v>
      </c>
      <c r="F3673" s="210">
        <f t="shared" si="290"/>
        <v>155000</v>
      </c>
      <c r="G3673" s="199">
        <v>1356167</v>
      </c>
      <c r="H3673" s="195">
        <v>37049.403668981497</v>
      </c>
      <c r="I3673" t="s">
        <v>3529</v>
      </c>
      <c r="M3673" t="s">
        <v>3341</v>
      </c>
      <c r="N3673" t="s">
        <v>2281</v>
      </c>
      <c r="O3673" t="s">
        <v>2475</v>
      </c>
      <c r="Q3673" s="196">
        <v>5000</v>
      </c>
      <c r="S3673" t="s">
        <v>3342</v>
      </c>
      <c r="T3673" t="s">
        <v>3557</v>
      </c>
      <c r="U3673" s="198">
        <v>3.79</v>
      </c>
      <c r="V3673" t="s">
        <v>3510</v>
      </c>
      <c r="W3673" t="s">
        <v>2853</v>
      </c>
      <c r="X3673" t="s">
        <v>2282</v>
      </c>
      <c r="Y3673" t="s">
        <v>3575</v>
      </c>
      <c r="Z3673" t="s">
        <v>2995</v>
      </c>
      <c r="AA3673" t="s">
        <v>1091</v>
      </c>
      <c r="AB3673" s="195">
        <v>37073.875</v>
      </c>
      <c r="AC3673" s="195">
        <v>37103.875</v>
      </c>
    </row>
    <row r="3674" spans="1:29" x14ac:dyDescent="0.25">
      <c r="A3674" s="43" t="str">
        <f t="shared" si="286"/>
        <v>US Natural Gas Financial</v>
      </c>
      <c r="B3674" s="43" t="str">
        <f t="shared" si="287"/>
        <v>US</v>
      </c>
      <c r="C3674" s="43" t="str">
        <f t="shared" si="288"/>
        <v>Natural Gas</v>
      </c>
      <c r="D3674" s="43" t="str">
        <f t="shared" si="289"/>
        <v>Financial</v>
      </c>
      <c r="E3674" s="43">
        <f>IF(VLOOKUP(S3674,'DD-Lookup'!$J$6:$L$50,3,FALSE)="Monthly",(YEAR(AC3674)-YEAR(AB3674))*12+MONTH(AC3674)-MONTH(AB3674)+1,(AC3674-AB3674+1))</f>
        <v>30</v>
      </c>
      <c r="F3674" s="210">
        <f t="shared" si="290"/>
        <v>150000</v>
      </c>
      <c r="G3674" s="199">
        <v>1356168</v>
      </c>
      <c r="H3674" s="195">
        <v>37049.403692129599</v>
      </c>
      <c r="I3674" t="s">
        <v>3482</v>
      </c>
      <c r="M3674" t="s">
        <v>3341</v>
      </c>
      <c r="N3674" t="s">
        <v>2476</v>
      </c>
      <c r="O3674" t="s">
        <v>1092</v>
      </c>
      <c r="Q3674" s="196">
        <v>5000</v>
      </c>
      <c r="S3674" t="s">
        <v>3342</v>
      </c>
      <c r="T3674" t="s">
        <v>3557</v>
      </c>
      <c r="U3674" s="198">
        <v>-1.345</v>
      </c>
      <c r="V3674" t="s">
        <v>730</v>
      </c>
      <c r="W3674" t="s">
        <v>481</v>
      </c>
      <c r="X3674" t="s">
        <v>482</v>
      </c>
      <c r="Y3674" t="s">
        <v>3575</v>
      </c>
      <c r="Z3674" t="s">
        <v>2995</v>
      </c>
      <c r="AA3674" t="s">
        <v>1093</v>
      </c>
      <c r="AB3674" s="195">
        <v>37135.875011574099</v>
      </c>
      <c r="AC3674" s="195">
        <v>37164.875011574099</v>
      </c>
    </row>
    <row r="3675" spans="1:29" x14ac:dyDescent="0.25">
      <c r="A3675" s="43" t="str">
        <f t="shared" si="286"/>
        <v>US Natural Gas Physical</v>
      </c>
      <c r="B3675" s="43" t="str">
        <f t="shared" si="287"/>
        <v>US</v>
      </c>
      <c r="C3675" s="43" t="str">
        <f t="shared" si="288"/>
        <v>Natural Gas</v>
      </c>
      <c r="D3675" s="43" t="str">
        <f t="shared" si="289"/>
        <v>Physical</v>
      </c>
      <c r="E3675" s="43">
        <f>IF(VLOOKUP(S3675,'DD-Lookup'!$J$6:$L$50,3,FALSE)="Monthly",(YEAR(AC3675)-YEAR(AB3675))*12+MONTH(AC3675)-MONTH(AB3675)+1,(AC3675-AB3675+1))</f>
        <v>1</v>
      </c>
      <c r="F3675" s="210">
        <f t="shared" si="290"/>
        <v>15000</v>
      </c>
      <c r="G3675" s="199">
        <v>1356169</v>
      </c>
      <c r="H3675" s="195">
        <v>37049.403715277796</v>
      </c>
      <c r="I3675" t="s">
        <v>2490</v>
      </c>
      <c r="M3675" t="s">
        <v>3341</v>
      </c>
      <c r="N3675" t="s">
        <v>3747</v>
      </c>
      <c r="O3675" t="s">
        <v>1631</v>
      </c>
      <c r="P3675" s="196">
        <v>15000</v>
      </c>
      <c r="S3675" t="s">
        <v>3342</v>
      </c>
      <c r="T3675" t="s">
        <v>3557</v>
      </c>
      <c r="U3675" s="198">
        <v>3.6924999999999999</v>
      </c>
      <c r="V3675" t="s">
        <v>3171</v>
      </c>
      <c r="W3675" t="s">
        <v>2366</v>
      </c>
      <c r="X3675" t="s">
        <v>2420</v>
      </c>
      <c r="Y3675" t="s">
        <v>2469</v>
      </c>
      <c r="Z3675" t="s">
        <v>2995</v>
      </c>
      <c r="AA3675">
        <v>838095</v>
      </c>
      <c r="AB3675" s="195">
        <v>37050.875011574099</v>
      </c>
      <c r="AC3675" s="195">
        <v>37050.875011574099</v>
      </c>
    </row>
    <row r="3676" spans="1:29" x14ac:dyDescent="0.25">
      <c r="A3676" s="43" t="str">
        <f t="shared" si="286"/>
        <v>US Natural Gas Physical</v>
      </c>
      <c r="B3676" s="43" t="str">
        <f t="shared" si="287"/>
        <v>US</v>
      </c>
      <c r="C3676" s="43" t="str">
        <f t="shared" si="288"/>
        <v>Natural Gas</v>
      </c>
      <c r="D3676" s="43" t="str">
        <f t="shared" si="289"/>
        <v>Physical</v>
      </c>
      <c r="E3676" s="43">
        <f>IF(VLOOKUP(S3676,'DD-Lookup'!$J$6:$L$50,3,FALSE)="Monthly",(YEAR(AC3676)-YEAR(AB3676))*12+MONTH(AC3676)-MONTH(AB3676)+1,(AC3676-AB3676+1))</f>
        <v>1</v>
      </c>
      <c r="F3676" s="210">
        <f t="shared" si="290"/>
        <v>22212</v>
      </c>
      <c r="G3676" s="199">
        <v>1356170</v>
      </c>
      <c r="H3676" s="195">
        <v>37049.403726851902</v>
      </c>
      <c r="I3676" t="s">
        <v>3443</v>
      </c>
      <c r="M3676" t="s">
        <v>3341</v>
      </c>
      <c r="N3676" t="s">
        <v>3747</v>
      </c>
      <c r="O3676" t="s">
        <v>379</v>
      </c>
      <c r="P3676" s="196">
        <v>22212</v>
      </c>
      <c r="S3676" t="s">
        <v>3342</v>
      </c>
      <c r="T3676" t="s">
        <v>3557</v>
      </c>
      <c r="U3676" s="198">
        <v>3.71</v>
      </c>
      <c r="V3676" t="s">
        <v>2346</v>
      </c>
      <c r="W3676" t="s">
        <v>2467</v>
      </c>
      <c r="X3676" t="s">
        <v>2468</v>
      </c>
      <c r="Y3676" t="s">
        <v>2469</v>
      </c>
      <c r="Z3676" t="s">
        <v>2995</v>
      </c>
      <c r="AA3676">
        <v>838096</v>
      </c>
      <c r="AB3676" s="195">
        <v>37050.875011574099</v>
      </c>
      <c r="AC3676" s="195">
        <v>37050.875011574099</v>
      </c>
    </row>
    <row r="3677" spans="1:29" x14ac:dyDescent="0.25">
      <c r="A3677" s="43" t="str">
        <f t="shared" si="286"/>
        <v>US Natural Gas Physical</v>
      </c>
      <c r="B3677" s="43" t="str">
        <f t="shared" si="287"/>
        <v>US</v>
      </c>
      <c r="C3677" s="43" t="str">
        <f t="shared" si="288"/>
        <v>Natural Gas</v>
      </c>
      <c r="D3677" s="43" t="str">
        <f t="shared" si="289"/>
        <v>Physical</v>
      </c>
      <c r="E3677" s="43">
        <f>IF(VLOOKUP(S3677,'DD-Lookup'!$J$6:$L$50,3,FALSE)="Monthly",(YEAR(AC3677)-YEAR(AB3677))*12+MONTH(AC3677)-MONTH(AB3677)+1,(AC3677-AB3677+1))</f>
        <v>1</v>
      </c>
      <c r="F3677" s="210">
        <f t="shared" si="290"/>
        <v>2500</v>
      </c>
      <c r="G3677" s="199">
        <v>1356171</v>
      </c>
      <c r="H3677" s="195">
        <v>37049.403773148202</v>
      </c>
      <c r="I3677" t="s">
        <v>3109</v>
      </c>
      <c r="M3677" t="s">
        <v>3341</v>
      </c>
      <c r="N3677" t="s">
        <v>3747</v>
      </c>
      <c r="O3677" t="s">
        <v>2706</v>
      </c>
      <c r="P3677" s="196">
        <v>2500</v>
      </c>
      <c r="S3677" t="s">
        <v>3342</v>
      </c>
      <c r="T3677" t="s">
        <v>3557</v>
      </c>
      <c r="U3677" s="198">
        <v>3.89</v>
      </c>
      <c r="V3677" t="s">
        <v>711</v>
      </c>
      <c r="W3677" t="s">
        <v>431</v>
      </c>
      <c r="X3677" t="s">
        <v>3077</v>
      </c>
      <c r="Y3677" t="s">
        <v>2469</v>
      </c>
      <c r="Z3677" t="s">
        <v>2995</v>
      </c>
      <c r="AA3677">
        <v>838097</v>
      </c>
      <c r="AB3677" s="195">
        <v>37050.875011574099</v>
      </c>
      <c r="AC3677" s="195">
        <v>37050.875011574099</v>
      </c>
    </row>
    <row r="3678" spans="1:29" x14ac:dyDescent="0.25">
      <c r="A3678" s="43" t="str">
        <f t="shared" si="286"/>
        <v>US Natural Gas Physical</v>
      </c>
      <c r="B3678" s="43" t="str">
        <f t="shared" si="287"/>
        <v>US</v>
      </c>
      <c r="C3678" s="43" t="str">
        <f t="shared" si="288"/>
        <v>Natural Gas</v>
      </c>
      <c r="D3678" s="43" t="str">
        <f t="shared" si="289"/>
        <v>Physical</v>
      </c>
      <c r="E3678" s="43">
        <f>IF(VLOOKUP(S3678,'DD-Lookup'!$J$6:$L$50,3,FALSE)="Monthly",(YEAR(AC3678)-YEAR(AB3678))*12+MONTH(AC3678)-MONTH(AB3678)+1,(AC3678-AB3678+1))</f>
        <v>1</v>
      </c>
      <c r="F3678" s="210">
        <f t="shared" si="290"/>
        <v>531</v>
      </c>
      <c r="G3678" s="199">
        <v>1356172</v>
      </c>
      <c r="H3678" s="195">
        <v>37049.4038194444</v>
      </c>
      <c r="I3678" t="s">
        <v>2488</v>
      </c>
      <c r="M3678" t="s">
        <v>3341</v>
      </c>
      <c r="N3678" t="s">
        <v>3747</v>
      </c>
      <c r="O3678" t="s">
        <v>541</v>
      </c>
      <c r="Q3678" s="196">
        <v>531</v>
      </c>
      <c r="S3678" t="s">
        <v>3342</v>
      </c>
      <c r="T3678" t="s">
        <v>3557</v>
      </c>
      <c r="U3678" s="198">
        <v>3.7124999999999999</v>
      </c>
      <c r="V3678" t="s">
        <v>2351</v>
      </c>
      <c r="W3678" t="s">
        <v>2467</v>
      </c>
      <c r="X3678" t="s">
        <v>2468</v>
      </c>
      <c r="Y3678" t="s">
        <v>2469</v>
      </c>
      <c r="Z3678" t="s">
        <v>2995</v>
      </c>
      <c r="AA3678">
        <v>838098</v>
      </c>
      <c r="AB3678" s="195">
        <v>37050.875011574099</v>
      </c>
      <c r="AC3678" s="195">
        <v>37050.875011574099</v>
      </c>
    </row>
    <row r="3679" spans="1:29" x14ac:dyDescent="0.25">
      <c r="A3679" s="43" t="str">
        <f t="shared" si="286"/>
        <v>US Power Physical</v>
      </c>
      <c r="B3679" s="43" t="str">
        <f t="shared" si="287"/>
        <v>US</v>
      </c>
      <c r="C3679" s="43" t="str">
        <f t="shared" si="288"/>
        <v>Power</v>
      </c>
      <c r="D3679" s="43" t="str">
        <f t="shared" si="289"/>
        <v>Physical</v>
      </c>
      <c r="E3679" s="43">
        <f>IF(VLOOKUP(S3679,'DD-Lookup'!$J$6:$L$50,3,FALSE)="Monthly",(YEAR(AC3679)-YEAR(AB3679))*12+MONTH(AC3679)-MONTH(AB3679)+1,(AC3679-AB3679+1))</f>
        <v>5</v>
      </c>
      <c r="F3679" s="210">
        <f t="shared" si="290"/>
        <v>250</v>
      </c>
      <c r="G3679" s="199">
        <v>1356173</v>
      </c>
      <c r="H3679" s="195">
        <v>37049.403842592597</v>
      </c>
      <c r="I3679" t="s">
        <v>3374</v>
      </c>
      <c r="M3679" t="s">
        <v>2766</v>
      </c>
      <c r="N3679" t="s">
        <v>3361</v>
      </c>
      <c r="O3679" t="s">
        <v>3307</v>
      </c>
      <c r="P3679" s="196">
        <v>50</v>
      </c>
      <c r="S3679" t="s">
        <v>3340</v>
      </c>
      <c r="T3679" t="s">
        <v>3557</v>
      </c>
      <c r="U3679" s="198">
        <v>44.25</v>
      </c>
      <c r="V3679" t="s">
        <v>2786</v>
      </c>
      <c r="W3679" t="s">
        <v>3376</v>
      </c>
      <c r="X3679" t="s">
        <v>3377</v>
      </c>
      <c r="Y3679" t="s">
        <v>2662</v>
      </c>
      <c r="Z3679" t="s">
        <v>2990</v>
      </c>
      <c r="AA3679">
        <v>637034.1</v>
      </c>
      <c r="AB3679" s="195">
        <v>37053.875011574099</v>
      </c>
      <c r="AC3679" s="195">
        <v>37057.875011574099</v>
      </c>
    </row>
    <row r="3680" spans="1:29" x14ac:dyDescent="0.25">
      <c r="A3680" s="43" t="str">
        <f t="shared" si="286"/>
        <v>US Natural Gas Physical</v>
      </c>
      <c r="B3680" s="43" t="str">
        <f t="shared" si="287"/>
        <v>US</v>
      </c>
      <c r="C3680" s="43" t="str">
        <f t="shared" si="288"/>
        <v>Natural Gas</v>
      </c>
      <c r="D3680" s="43" t="str">
        <f t="shared" si="289"/>
        <v>Physical</v>
      </c>
      <c r="E3680" s="43">
        <f>IF(VLOOKUP(S3680,'DD-Lookup'!$J$6:$L$50,3,FALSE)="Monthly",(YEAR(AC3680)-YEAR(AB3680))*12+MONTH(AC3680)-MONTH(AB3680)+1,(AC3680-AB3680+1))</f>
        <v>1</v>
      </c>
      <c r="F3680" s="210">
        <f t="shared" si="290"/>
        <v>10000</v>
      </c>
      <c r="G3680" s="199">
        <v>1356174</v>
      </c>
      <c r="H3680" s="195">
        <v>37049.403842592597</v>
      </c>
      <c r="I3680" t="s">
        <v>2171</v>
      </c>
      <c r="M3680" t="s">
        <v>3341</v>
      </c>
      <c r="N3680" t="s">
        <v>3747</v>
      </c>
      <c r="O3680" t="s">
        <v>464</v>
      </c>
      <c r="P3680" s="196">
        <v>10000</v>
      </c>
      <c r="S3680" t="s">
        <v>3342</v>
      </c>
      <c r="T3680" t="s">
        <v>3557</v>
      </c>
      <c r="U3680" s="198">
        <v>3.81</v>
      </c>
      <c r="V3680" t="s">
        <v>3170</v>
      </c>
      <c r="W3680" t="s">
        <v>2509</v>
      </c>
      <c r="X3680" t="s">
        <v>2510</v>
      </c>
      <c r="Y3680" t="s">
        <v>2469</v>
      </c>
      <c r="Z3680" t="s">
        <v>2995</v>
      </c>
      <c r="AA3680">
        <v>838099</v>
      </c>
      <c r="AB3680" s="195">
        <v>37050.875011574099</v>
      </c>
      <c r="AC3680" s="195">
        <v>37050.875011574099</v>
      </c>
    </row>
    <row r="3681" spans="1:29" x14ac:dyDescent="0.25">
      <c r="A3681" s="43" t="str">
        <f t="shared" si="286"/>
        <v>US Power Physical</v>
      </c>
      <c r="B3681" s="43" t="str">
        <f t="shared" si="287"/>
        <v>US</v>
      </c>
      <c r="C3681" s="43" t="str">
        <f t="shared" si="288"/>
        <v>Power</v>
      </c>
      <c r="D3681" s="43" t="str">
        <f t="shared" si="289"/>
        <v>Physical</v>
      </c>
      <c r="E3681" s="43">
        <f>IF(VLOOKUP(S3681,'DD-Lookup'!$J$6:$L$50,3,FALSE)="Monthly",(YEAR(AC3681)-YEAR(AB3681))*12+MONTH(AC3681)-MONTH(AB3681)+1,(AC3681-AB3681+1))</f>
        <v>31</v>
      </c>
      <c r="F3681" s="210">
        <f t="shared" si="290"/>
        <v>775</v>
      </c>
      <c r="G3681" s="199">
        <v>1356175</v>
      </c>
      <c r="H3681" s="195">
        <v>37049.403854166703</v>
      </c>
      <c r="I3681" t="s">
        <v>2244</v>
      </c>
      <c r="M3681" t="s">
        <v>2766</v>
      </c>
      <c r="N3681" t="s">
        <v>3308</v>
      </c>
      <c r="O3681" t="s">
        <v>3158</v>
      </c>
      <c r="Q3681" s="196">
        <v>25</v>
      </c>
      <c r="S3681" t="s">
        <v>3340</v>
      </c>
      <c r="T3681" t="s">
        <v>3557</v>
      </c>
      <c r="U3681" s="198">
        <v>165</v>
      </c>
      <c r="V3681" t="s">
        <v>2352</v>
      </c>
      <c r="W3681" t="s">
        <v>2403</v>
      </c>
      <c r="X3681" t="s">
        <v>3309</v>
      </c>
      <c r="Y3681" t="s">
        <v>2662</v>
      </c>
      <c r="Z3681" t="s">
        <v>2990</v>
      </c>
      <c r="AA3681">
        <v>637035.1</v>
      </c>
      <c r="AB3681" s="195">
        <v>37073.875011574099</v>
      </c>
      <c r="AC3681" s="195">
        <v>37103.875011574099</v>
      </c>
    </row>
    <row r="3682" spans="1:29" x14ac:dyDescent="0.25">
      <c r="A3682" s="43" t="str">
        <f t="shared" si="286"/>
        <v>US Natural Gas Physical</v>
      </c>
      <c r="B3682" s="43" t="str">
        <f t="shared" si="287"/>
        <v>US</v>
      </c>
      <c r="C3682" s="43" t="str">
        <f t="shared" si="288"/>
        <v>Natural Gas</v>
      </c>
      <c r="D3682" s="43" t="str">
        <f t="shared" si="289"/>
        <v>Physical</v>
      </c>
      <c r="E3682" s="43">
        <f>IF(VLOOKUP(S3682,'DD-Lookup'!$J$6:$L$50,3,FALSE)="Monthly",(YEAR(AC3682)-YEAR(AB3682))*12+MONTH(AC3682)-MONTH(AB3682)+1,(AC3682-AB3682+1))</f>
        <v>1</v>
      </c>
      <c r="F3682" s="210">
        <f t="shared" si="290"/>
        <v>5000</v>
      </c>
      <c r="G3682" s="199">
        <v>1356176</v>
      </c>
      <c r="H3682" s="195">
        <v>37049.4038657407</v>
      </c>
      <c r="I3682" t="s">
        <v>2430</v>
      </c>
      <c r="M3682" t="s">
        <v>3341</v>
      </c>
      <c r="N3682" t="s">
        <v>3747</v>
      </c>
      <c r="O3682" t="s">
        <v>644</v>
      </c>
      <c r="Q3682" s="196">
        <v>5000</v>
      </c>
      <c r="S3682" t="s">
        <v>3342</v>
      </c>
      <c r="T3682" t="s">
        <v>3557</v>
      </c>
      <c r="U3682" s="198">
        <v>3.6</v>
      </c>
      <c r="V3682" t="s">
        <v>3354</v>
      </c>
      <c r="W3682" t="s">
        <v>3869</v>
      </c>
      <c r="X3682" t="s">
        <v>3870</v>
      </c>
      <c r="Y3682" t="s">
        <v>2469</v>
      </c>
      <c r="Z3682" t="s">
        <v>2995</v>
      </c>
      <c r="AA3682">
        <v>838100</v>
      </c>
      <c r="AB3682" s="195">
        <v>37050.875011574099</v>
      </c>
      <c r="AC3682" s="195">
        <v>37050.875011574099</v>
      </c>
    </row>
    <row r="3683" spans="1:29" x14ac:dyDescent="0.25">
      <c r="A3683" s="43" t="str">
        <f t="shared" si="286"/>
        <v>US Natural Gas Physical</v>
      </c>
      <c r="B3683" s="43" t="str">
        <f t="shared" si="287"/>
        <v>US</v>
      </c>
      <c r="C3683" s="43" t="str">
        <f t="shared" si="288"/>
        <v>Natural Gas</v>
      </c>
      <c r="D3683" s="43" t="str">
        <f t="shared" si="289"/>
        <v>Physical</v>
      </c>
      <c r="E3683" s="43">
        <f>IF(VLOOKUP(S3683,'DD-Lookup'!$J$6:$L$50,3,FALSE)="Monthly",(YEAR(AC3683)-YEAR(AB3683))*12+MONTH(AC3683)-MONTH(AB3683)+1,(AC3683-AB3683+1))</f>
        <v>1</v>
      </c>
      <c r="F3683" s="210">
        <f t="shared" si="290"/>
        <v>10000</v>
      </c>
      <c r="G3683" s="199">
        <v>1356177</v>
      </c>
      <c r="H3683" s="195">
        <v>37049.403935185197</v>
      </c>
      <c r="I3683" t="s">
        <v>2171</v>
      </c>
      <c r="M3683" t="s">
        <v>3341</v>
      </c>
      <c r="N3683" t="s">
        <v>3747</v>
      </c>
      <c r="O3683" t="s">
        <v>442</v>
      </c>
      <c r="P3683" s="196">
        <v>10000</v>
      </c>
      <c r="S3683" t="s">
        <v>3342</v>
      </c>
      <c r="T3683" t="s">
        <v>3557</v>
      </c>
      <c r="U3683" s="198">
        <v>3.8050000000000002</v>
      </c>
      <c r="V3683" t="s">
        <v>3170</v>
      </c>
      <c r="W3683" t="s">
        <v>2509</v>
      </c>
      <c r="X3683" t="s">
        <v>2510</v>
      </c>
      <c r="Y3683" t="s">
        <v>2469</v>
      </c>
      <c r="Z3683" t="s">
        <v>2995</v>
      </c>
      <c r="AA3683">
        <v>838101</v>
      </c>
      <c r="AB3683" s="195">
        <v>37050.875011574099</v>
      </c>
      <c r="AC3683" s="195">
        <v>37050.875011574099</v>
      </c>
    </row>
    <row r="3684" spans="1:29" x14ac:dyDescent="0.25">
      <c r="A3684" s="43" t="str">
        <f t="shared" si="286"/>
        <v>US Natural Gas Physical</v>
      </c>
      <c r="B3684" s="43" t="str">
        <f t="shared" si="287"/>
        <v>US</v>
      </c>
      <c r="C3684" s="43" t="str">
        <f t="shared" si="288"/>
        <v>Natural Gas</v>
      </c>
      <c r="D3684" s="43" t="str">
        <f t="shared" si="289"/>
        <v>Physical</v>
      </c>
      <c r="E3684" s="43">
        <f>IF(VLOOKUP(S3684,'DD-Lookup'!$J$6:$L$50,3,FALSE)="Monthly",(YEAR(AC3684)-YEAR(AB3684))*12+MONTH(AC3684)-MONTH(AB3684)+1,(AC3684-AB3684+1))</f>
        <v>31</v>
      </c>
      <c r="F3684" s="210">
        <f t="shared" si="290"/>
        <v>77500</v>
      </c>
      <c r="G3684" s="199">
        <v>1356178</v>
      </c>
      <c r="H3684" s="195">
        <v>37049.4040046296</v>
      </c>
      <c r="I3684" t="s">
        <v>3470</v>
      </c>
      <c r="M3684" t="s">
        <v>3341</v>
      </c>
      <c r="N3684" t="s">
        <v>3747</v>
      </c>
      <c r="O3684" t="s">
        <v>1094</v>
      </c>
      <c r="Q3684" s="196">
        <v>2500</v>
      </c>
      <c r="S3684" t="s">
        <v>3342</v>
      </c>
      <c r="T3684" t="s">
        <v>3557</v>
      </c>
      <c r="U3684" s="198">
        <v>4.1399999999999997</v>
      </c>
      <c r="V3684" t="s">
        <v>4154</v>
      </c>
      <c r="W3684" t="s">
        <v>3138</v>
      </c>
      <c r="X3684" t="s">
        <v>3081</v>
      </c>
      <c r="Y3684" t="s">
        <v>2469</v>
      </c>
      <c r="Z3684" t="s">
        <v>2995</v>
      </c>
      <c r="AA3684" t="s">
        <v>1095</v>
      </c>
      <c r="AB3684" s="195">
        <v>37073.875011574099</v>
      </c>
      <c r="AC3684" s="195">
        <v>37103.875011574099</v>
      </c>
    </row>
    <row r="3685" spans="1:29" x14ac:dyDescent="0.25">
      <c r="A3685" s="43" t="str">
        <f t="shared" si="286"/>
        <v>US Natural Gas Physical</v>
      </c>
      <c r="B3685" s="43" t="str">
        <f t="shared" si="287"/>
        <v>US</v>
      </c>
      <c r="C3685" s="43" t="str">
        <f t="shared" si="288"/>
        <v>Natural Gas</v>
      </c>
      <c r="D3685" s="43" t="str">
        <f t="shared" si="289"/>
        <v>Physical</v>
      </c>
      <c r="E3685" s="43">
        <f>IF(VLOOKUP(S3685,'DD-Lookup'!$J$6:$L$50,3,FALSE)="Monthly",(YEAR(AC3685)-YEAR(AB3685))*12+MONTH(AC3685)-MONTH(AB3685)+1,(AC3685-AB3685+1))</f>
        <v>1</v>
      </c>
      <c r="F3685" s="210">
        <f t="shared" si="290"/>
        <v>5000</v>
      </c>
      <c r="G3685" s="199">
        <v>1356180</v>
      </c>
      <c r="H3685" s="195">
        <v>37049.404062499998</v>
      </c>
      <c r="I3685" t="s">
        <v>3443</v>
      </c>
      <c r="M3685" t="s">
        <v>3341</v>
      </c>
      <c r="N3685" t="s">
        <v>3747</v>
      </c>
      <c r="O3685" t="s">
        <v>1632</v>
      </c>
      <c r="P3685" s="196">
        <v>5000</v>
      </c>
      <c r="S3685" t="s">
        <v>3342</v>
      </c>
      <c r="T3685" t="s">
        <v>3557</v>
      </c>
      <c r="U3685" s="198">
        <v>3.58</v>
      </c>
      <c r="V3685" t="s">
        <v>4171</v>
      </c>
      <c r="W3685" t="s">
        <v>2181</v>
      </c>
      <c r="X3685" t="s">
        <v>3093</v>
      </c>
      <c r="Y3685" t="s">
        <v>2469</v>
      </c>
      <c r="Z3685" t="s">
        <v>2995</v>
      </c>
      <c r="AA3685">
        <v>838102</v>
      </c>
      <c r="AB3685" s="195">
        <v>37050.875011574099</v>
      </c>
      <c r="AC3685" s="195">
        <v>37050.875011574099</v>
      </c>
    </row>
    <row r="3686" spans="1:29" x14ac:dyDescent="0.25">
      <c r="A3686" s="43" t="str">
        <f t="shared" si="286"/>
        <v>US Natural Gas Physical</v>
      </c>
      <c r="B3686" s="43" t="str">
        <f t="shared" si="287"/>
        <v>US</v>
      </c>
      <c r="C3686" s="43" t="str">
        <f t="shared" si="288"/>
        <v>Natural Gas</v>
      </c>
      <c r="D3686" s="43" t="str">
        <f t="shared" si="289"/>
        <v>Physical</v>
      </c>
      <c r="E3686" s="43">
        <f>IF(VLOOKUP(S3686,'DD-Lookup'!$J$6:$L$50,3,FALSE)="Monthly",(YEAR(AC3686)-YEAR(AB3686))*12+MONTH(AC3686)-MONTH(AB3686)+1,(AC3686-AB3686+1))</f>
        <v>1</v>
      </c>
      <c r="F3686" s="210">
        <f t="shared" si="290"/>
        <v>5000</v>
      </c>
      <c r="G3686" s="199">
        <v>1356181</v>
      </c>
      <c r="H3686" s="195">
        <v>37049.4041319444</v>
      </c>
      <c r="I3686" t="s">
        <v>3443</v>
      </c>
      <c r="M3686" t="s">
        <v>3341</v>
      </c>
      <c r="N3686" t="s">
        <v>3747</v>
      </c>
      <c r="O3686" t="s">
        <v>1632</v>
      </c>
      <c r="P3686" s="196">
        <v>5000</v>
      </c>
      <c r="S3686" t="s">
        <v>3342</v>
      </c>
      <c r="T3686" t="s">
        <v>3557</v>
      </c>
      <c r="U3686" s="198">
        <v>3.57</v>
      </c>
      <c r="V3686" t="s">
        <v>4171</v>
      </c>
      <c r="W3686" t="s">
        <v>2181</v>
      </c>
      <c r="X3686" t="s">
        <v>3093</v>
      </c>
      <c r="Y3686" t="s">
        <v>2469</v>
      </c>
      <c r="Z3686" t="s">
        <v>2995</v>
      </c>
      <c r="AA3686">
        <v>838103</v>
      </c>
      <c r="AB3686" s="195">
        <v>37050.875011574099</v>
      </c>
      <c r="AC3686" s="195">
        <v>37050.875011574099</v>
      </c>
    </row>
    <row r="3687" spans="1:29" x14ac:dyDescent="0.25">
      <c r="A3687" s="43" t="str">
        <f t="shared" si="286"/>
        <v>US Natural Gas Physical</v>
      </c>
      <c r="B3687" s="43" t="str">
        <f t="shared" si="287"/>
        <v>US</v>
      </c>
      <c r="C3687" s="43" t="str">
        <f t="shared" si="288"/>
        <v>Natural Gas</v>
      </c>
      <c r="D3687" s="43" t="str">
        <f t="shared" si="289"/>
        <v>Physical</v>
      </c>
      <c r="E3687" s="43">
        <f>IF(VLOOKUP(S3687,'DD-Lookup'!$J$6:$L$50,3,FALSE)="Monthly",(YEAR(AC3687)-YEAR(AB3687))*12+MONTH(AC3687)-MONTH(AB3687)+1,(AC3687-AB3687+1))</f>
        <v>1</v>
      </c>
      <c r="F3687" s="210">
        <f t="shared" si="290"/>
        <v>3900</v>
      </c>
      <c r="G3687" s="199">
        <v>1356182</v>
      </c>
      <c r="H3687" s="195">
        <v>37049.404201388897</v>
      </c>
      <c r="I3687" t="s">
        <v>2483</v>
      </c>
      <c r="M3687" t="s">
        <v>3341</v>
      </c>
      <c r="N3687" t="s">
        <v>3747</v>
      </c>
      <c r="O3687" t="s">
        <v>428</v>
      </c>
      <c r="Q3687" s="196">
        <v>3900</v>
      </c>
      <c r="S3687" t="s">
        <v>3342</v>
      </c>
      <c r="T3687" t="s">
        <v>3557</v>
      </c>
      <c r="U3687" s="198">
        <v>3.54</v>
      </c>
      <c r="V3687" t="s">
        <v>3846</v>
      </c>
      <c r="W3687" t="s">
        <v>2498</v>
      </c>
      <c r="X3687" t="s">
        <v>2499</v>
      </c>
      <c r="Y3687" t="s">
        <v>2469</v>
      </c>
      <c r="Z3687" t="s">
        <v>2995</v>
      </c>
      <c r="AA3687">
        <v>838106</v>
      </c>
      <c r="AB3687" s="195">
        <v>37050.875011574099</v>
      </c>
      <c r="AC3687" s="195">
        <v>37050.875011574099</v>
      </c>
    </row>
    <row r="3688" spans="1:29" x14ac:dyDescent="0.25">
      <c r="A3688" s="43" t="str">
        <f t="shared" si="286"/>
        <v>US Natural Gas Physical</v>
      </c>
      <c r="B3688" s="43" t="str">
        <f t="shared" si="287"/>
        <v>US</v>
      </c>
      <c r="C3688" s="43" t="str">
        <f t="shared" si="288"/>
        <v>Natural Gas</v>
      </c>
      <c r="D3688" s="43" t="str">
        <f t="shared" si="289"/>
        <v>Physical</v>
      </c>
      <c r="E3688" s="43">
        <f>IF(VLOOKUP(S3688,'DD-Lookup'!$J$6:$L$50,3,FALSE)="Monthly",(YEAR(AC3688)-YEAR(AB3688))*12+MONTH(AC3688)-MONTH(AB3688)+1,(AC3688-AB3688+1))</f>
        <v>1</v>
      </c>
      <c r="F3688" s="210">
        <f t="shared" si="290"/>
        <v>10000</v>
      </c>
      <c r="G3688" s="199">
        <v>1356183</v>
      </c>
      <c r="H3688" s="195">
        <v>37049.404247685197</v>
      </c>
      <c r="I3688" t="s">
        <v>3443</v>
      </c>
      <c r="M3688" t="s">
        <v>3341</v>
      </c>
      <c r="N3688" t="s">
        <v>3747</v>
      </c>
      <c r="O3688" t="s">
        <v>1630</v>
      </c>
      <c r="Q3688" s="196">
        <v>10000</v>
      </c>
      <c r="S3688" t="s">
        <v>3342</v>
      </c>
      <c r="T3688" t="s">
        <v>3557</v>
      </c>
      <c r="U3688" s="198">
        <v>3.7050000000000001</v>
      </c>
      <c r="V3688" t="s">
        <v>3338</v>
      </c>
      <c r="W3688" t="s">
        <v>2175</v>
      </c>
      <c r="X3688" t="s">
        <v>2176</v>
      </c>
      <c r="Y3688" t="s">
        <v>2469</v>
      </c>
      <c r="Z3688" t="s">
        <v>2995</v>
      </c>
      <c r="AA3688">
        <v>838107</v>
      </c>
      <c r="AB3688" s="195">
        <v>37050.875011574099</v>
      </c>
      <c r="AC3688" s="195">
        <v>37050.875011574099</v>
      </c>
    </row>
    <row r="3689" spans="1:29" x14ac:dyDescent="0.25">
      <c r="A3689" s="43" t="str">
        <f t="shared" si="286"/>
        <v>US Natural Gas Physical</v>
      </c>
      <c r="B3689" s="43" t="str">
        <f t="shared" si="287"/>
        <v>US</v>
      </c>
      <c r="C3689" s="43" t="str">
        <f t="shared" si="288"/>
        <v>Natural Gas</v>
      </c>
      <c r="D3689" s="43" t="str">
        <f t="shared" si="289"/>
        <v>Physical</v>
      </c>
      <c r="E3689" s="43">
        <f>IF(VLOOKUP(S3689,'DD-Lookup'!$J$6:$L$50,3,FALSE)="Monthly",(YEAR(AC3689)-YEAR(AB3689))*12+MONTH(AC3689)-MONTH(AB3689)+1,(AC3689-AB3689+1))</f>
        <v>1</v>
      </c>
      <c r="F3689" s="210">
        <f t="shared" si="290"/>
        <v>10000</v>
      </c>
      <c r="G3689" s="199">
        <v>1356184</v>
      </c>
      <c r="H3689" s="195">
        <v>37049.404282407399</v>
      </c>
      <c r="I3689" t="s">
        <v>3443</v>
      </c>
      <c r="M3689" t="s">
        <v>3341</v>
      </c>
      <c r="N3689" t="s">
        <v>3747</v>
      </c>
      <c r="O3689" t="s">
        <v>1630</v>
      </c>
      <c r="Q3689" s="196">
        <v>10000</v>
      </c>
      <c r="S3689" t="s">
        <v>3342</v>
      </c>
      <c r="T3689" t="s">
        <v>3557</v>
      </c>
      <c r="U3689" s="198">
        <v>3.7149999999999999</v>
      </c>
      <c r="V3689" t="s">
        <v>3338</v>
      </c>
      <c r="W3689" t="s">
        <v>2175</v>
      </c>
      <c r="X3689" t="s">
        <v>2176</v>
      </c>
      <c r="Y3689" t="s">
        <v>2469</v>
      </c>
      <c r="Z3689" t="s">
        <v>2995</v>
      </c>
      <c r="AA3689">
        <v>838108</v>
      </c>
      <c r="AB3689" s="195">
        <v>37050.875011574099</v>
      </c>
      <c r="AC3689" s="195">
        <v>37050.875011574099</v>
      </c>
    </row>
    <row r="3690" spans="1:29" x14ac:dyDescent="0.25">
      <c r="A3690" s="43" t="str">
        <f t="shared" si="286"/>
        <v>US Natural Gas Financial</v>
      </c>
      <c r="B3690" s="43" t="str">
        <f t="shared" si="287"/>
        <v>US</v>
      </c>
      <c r="C3690" s="43" t="str">
        <f t="shared" si="288"/>
        <v>Natural Gas</v>
      </c>
      <c r="D3690" s="43" t="str">
        <f t="shared" si="289"/>
        <v>Financial</v>
      </c>
      <c r="E3690" s="43">
        <f>IF(VLOOKUP(S3690,'DD-Lookup'!$J$6:$L$50,3,FALSE)="Monthly",(YEAR(AC3690)-YEAR(AB3690))*12+MONTH(AC3690)-MONTH(AB3690)+1,(AC3690-AB3690+1))</f>
        <v>31</v>
      </c>
      <c r="F3690" s="210">
        <f t="shared" si="290"/>
        <v>155000</v>
      </c>
      <c r="G3690" s="199">
        <v>1356186</v>
      </c>
      <c r="H3690" s="195">
        <v>37049.404328703698</v>
      </c>
      <c r="I3690" t="s">
        <v>2527</v>
      </c>
      <c r="M3690" t="s">
        <v>3341</v>
      </c>
      <c r="N3690" t="s">
        <v>2476</v>
      </c>
      <c r="O3690" t="s">
        <v>2380</v>
      </c>
      <c r="P3690" s="196">
        <v>5000</v>
      </c>
      <c r="S3690" t="s">
        <v>3342</v>
      </c>
      <c r="T3690" t="s">
        <v>3557</v>
      </c>
      <c r="U3690" s="198">
        <v>2.4500000000000002</v>
      </c>
      <c r="V3690" t="s">
        <v>2595</v>
      </c>
      <c r="W3690" t="s">
        <v>2381</v>
      </c>
      <c r="X3690" t="s">
        <v>2382</v>
      </c>
      <c r="Y3690" t="s">
        <v>3575</v>
      </c>
      <c r="Z3690" t="s">
        <v>2995</v>
      </c>
      <c r="AA3690" t="s">
        <v>1096</v>
      </c>
      <c r="AB3690" s="195">
        <v>37073.875011574099</v>
      </c>
      <c r="AC3690" s="195">
        <v>37103.875011574099</v>
      </c>
    </row>
    <row r="3691" spans="1:29" x14ac:dyDescent="0.25">
      <c r="A3691" s="43" t="str">
        <f t="shared" si="286"/>
        <v>US Natural Gas Physical</v>
      </c>
      <c r="B3691" s="43" t="str">
        <f t="shared" si="287"/>
        <v>US</v>
      </c>
      <c r="C3691" s="43" t="str">
        <f t="shared" si="288"/>
        <v>Natural Gas</v>
      </c>
      <c r="D3691" s="43" t="str">
        <f t="shared" si="289"/>
        <v>Physical</v>
      </c>
      <c r="E3691" s="43">
        <f>IF(VLOOKUP(S3691,'DD-Lookup'!$J$6:$L$50,3,FALSE)="Monthly",(YEAR(AC3691)-YEAR(AB3691))*12+MONTH(AC3691)-MONTH(AB3691)+1,(AC3691-AB3691+1))</f>
        <v>1</v>
      </c>
      <c r="F3691" s="210">
        <f t="shared" si="290"/>
        <v>57788</v>
      </c>
      <c r="G3691" s="199">
        <v>1356187</v>
      </c>
      <c r="H3691" s="195">
        <v>37049.404409722199</v>
      </c>
      <c r="I3691" t="s">
        <v>3443</v>
      </c>
      <c r="M3691" t="s">
        <v>3341</v>
      </c>
      <c r="N3691" t="s">
        <v>3747</v>
      </c>
      <c r="O3691" t="s">
        <v>379</v>
      </c>
      <c r="P3691" s="196">
        <v>57788</v>
      </c>
      <c r="S3691" t="s">
        <v>3342</v>
      </c>
      <c r="T3691" t="s">
        <v>3557</v>
      </c>
      <c r="U3691" s="198">
        <v>3.7050000000000001</v>
      </c>
      <c r="V3691" t="s">
        <v>2346</v>
      </c>
      <c r="W3691" t="s">
        <v>2467</v>
      </c>
      <c r="X3691" t="s">
        <v>2468</v>
      </c>
      <c r="Y3691" t="s">
        <v>2469</v>
      </c>
      <c r="Z3691" t="s">
        <v>2995</v>
      </c>
      <c r="AA3691">
        <v>838111</v>
      </c>
      <c r="AB3691" s="195">
        <v>37050.875011574099</v>
      </c>
      <c r="AC3691" s="195">
        <v>37050.875011574099</v>
      </c>
    </row>
    <row r="3692" spans="1:29" x14ac:dyDescent="0.25">
      <c r="A3692" s="43" t="str">
        <f t="shared" si="286"/>
        <v>US Natural Gas Physical</v>
      </c>
      <c r="B3692" s="43" t="str">
        <f t="shared" si="287"/>
        <v>US</v>
      </c>
      <c r="C3692" s="43" t="str">
        <f t="shared" si="288"/>
        <v>Natural Gas</v>
      </c>
      <c r="D3692" s="43" t="str">
        <f t="shared" si="289"/>
        <v>Physical</v>
      </c>
      <c r="E3692" s="43">
        <f>IF(VLOOKUP(S3692,'DD-Lookup'!$J$6:$L$50,3,FALSE)="Monthly",(YEAR(AC3692)-YEAR(AB3692))*12+MONTH(AC3692)-MONTH(AB3692)+1,(AC3692-AB3692+1))</f>
        <v>1</v>
      </c>
      <c r="F3692" s="210">
        <f t="shared" si="290"/>
        <v>4700</v>
      </c>
      <c r="G3692" s="199">
        <v>1356188</v>
      </c>
      <c r="H3692" s="195">
        <v>37049.404479166697</v>
      </c>
      <c r="I3692" t="s">
        <v>2507</v>
      </c>
      <c r="M3692" t="s">
        <v>3341</v>
      </c>
      <c r="N3692" t="s">
        <v>3747</v>
      </c>
      <c r="O3692" t="s">
        <v>1623</v>
      </c>
      <c r="P3692" s="196">
        <v>4700</v>
      </c>
      <c r="S3692" t="s">
        <v>3342</v>
      </c>
      <c r="T3692" t="s">
        <v>3557</v>
      </c>
      <c r="U3692" s="198">
        <v>3.82</v>
      </c>
      <c r="V3692" t="s">
        <v>1644</v>
      </c>
      <c r="W3692" t="s">
        <v>2190</v>
      </c>
      <c r="X3692" t="s">
        <v>2191</v>
      </c>
      <c r="Y3692" t="s">
        <v>2469</v>
      </c>
      <c r="Z3692" t="s">
        <v>2995</v>
      </c>
      <c r="AA3692">
        <v>838112</v>
      </c>
      <c r="AB3692" s="195">
        <v>37050.875011574099</v>
      </c>
      <c r="AC3692" s="195">
        <v>37050.875011574099</v>
      </c>
    </row>
    <row r="3693" spans="1:29" x14ac:dyDescent="0.25">
      <c r="A3693" s="43" t="str">
        <f t="shared" si="286"/>
        <v>US Natural Gas Physical</v>
      </c>
      <c r="B3693" s="43" t="str">
        <f t="shared" si="287"/>
        <v>US</v>
      </c>
      <c r="C3693" s="43" t="str">
        <f t="shared" si="288"/>
        <v>Natural Gas</v>
      </c>
      <c r="D3693" s="43" t="str">
        <f t="shared" si="289"/>
        <v>Physical</v>
      </c>
      <c r="E3693" s="43">
        <f>IF(VLOOKUP(S3693,'DD-Lookup'!$J$6:$L$50,3,FALSE)="Monthly",(YEAR(AC3693)-YEAR(AB3693))*12+MONTH(AC3693)-MONTH(AB3693)+1,(AC3693-AB3693+1))</f>
        <v>1</v>
      </c>
      <c r="F3693" s="210">
        <f t="shared" si="290"/>
        <v>1696</v>
      </c>
      <c r="G3693" s="199">
        <v>1356189</v>
      </c>
      <c r="H3693" s="195">
        <v>37049.404513888898</v>
      </c>
      <c r="I3693" t="s">
        <v>2453</v>
      </c>
      <c r="M3693" t="s">
        <v>3341</v>
      </c>
      <c r="N3693" t="s">
        <v>3747</v>
      </c>
      <c r="O3693" t="s">
        <v>464</v>
      </c>
      <c r="P3693" s="196">
        <v>1696</v>
      </c>
      <c r="S3693" t="s">
        <v>3342</v>
      </c>
      <c r="T3693" t="s">
        <v>3557</v>
      </c>
      <c r="U3693" s="198">
        <v>3.8</v>
      </c>
      <c r="V3693" t="s">
        <v>2454</v>
      </c>
      <c r="W3693" t="s">
        <v>2509</v>
      </c>
      <c r="X3693" t="s">
        <v>2510</v>
      </c>
      <c r="Y3693" t="s">
        <v>2469</v>
      </c>
      <c r="Z3693" t="s">
        <v>2995</v>
      </c>
      <c r="AA3693">
        <v>838113</v>
      </c>
      <c r="AB3693" s="195">
        <v>37050.875011574099</v>
      </c>
      <c r="AC3693" s="195">
        <v>37050.875011574099</v>
      </c>
    </row>
    <row r="3694" spans="1:29" x14ac:dyDescent="0.25">
      <c r="A3694" s="43" t="str">
        <f t="shared" si="286"/>
        <v>US Power Physical</v>
      </c>
      <c r="B3694" s="43" t="str">
        <f t="shared" si="287"/>
        <v>US</v>
      </c>
      <c r="C3694" s="43" t="str">
        <f t="shared" si="288"/>
        <v>Power</v>
      </c>
      <c r="D3694" s="43" t="str">
        <f t="shared" si="289"/>
        <v>Physical</v>
      </c>
      <c r="E3694" s="43">
        <f>IF(VLOOKUP(S3694,'DD-Lookup'!$J$6:$L$50,3,FALSE)="Monthly",(YEAR(AC3694)-YEAR(AB3694))*12+MONTH(AC3694)-MONTH(AB3694)+1,(AC3694-AB3694+1))</f>
        <v>5</v>
      </c>
      <c r="F3694" s="210">
        <f t="shared" si="290"/>
        <v>250</v>
      </c>
      <c r="G3694" s="199">
        <v>1356190</v>
      </c>
      <c r="H3694" s="195">
        <v>37049.4045833333</v>
      </c>
      <c r="I3694" t="s">
        <v>3363</v>
      </c>
      <c r="M3694" t="s">
        <v>2766</v>
      </c>
      <c r="N3694" t="s">
        <v>3361</v>
      </c>
      <c r="O3694" t="s">
        <v>3750</v>
      </c>
      <c r="Q3694" s="196">
        <v>50</v>
      </c>
      <c r="S3694" t="s">
        <v>3340</v>
      </c>
      <c r="T3694" t="s">
        <v>3557</v>
      </c>
      <c r="U3694" s="198">
        <v>44.75</v>
      </c>
      <c r="V3694" t="s">
        <v>3364</v>
      </c>
      <c r="W3694" t="s">
        <v>3365</v>
      </c>
      <c r="X3694" t="s">
        <v>3366</v>
      </c>
      <c r="Y3694" t="s">
        <v>2662</v>
      </c>
      <c r="Z3694" t="s">
        <v>2990</v>
      </c>
      <c r="AA3694">
        <v>637037.1</v>
      </c>
      <c r="AB3694" s="195">
        <v>37053.875011574099</v>
      </c>
      <c r="AC3694" s="195">
        <v>37057.875011574099</v>
      </c>
    </row>
    <row r="3695" spans="1:29" x14ac:dyDescent="0.25">
      <c r="A3695" s="43" t="str">
        <f t="shared" si="286"/>
        <v>US Natural Gas Physical</v>
      </c>
      <c r="B3695" s="43" t="str">
        <f t="shared" si="287"/>
        <v>US</v>
      </c>
      <c r="C3695" s="43" t="str">
        <f t="shared" si="288"/>
        <v>Natural Gas</v>
      </c>
      <c r="D3695" s="43" t="str">
        <f t="shared" si="289"/>
        <v>Physical</v>
      </c>
      <c r="E3695" s="43">
        <f>IF(VLOOKUP(S3695,'DD-Lookup'!$J$6:$L$50,3,FALSE)="Monthly",(YEAR(AC3695)-YEAR(AB3695))*12+MONTH(AC3695)-MONTH(AB3695)+1,(AC3695-AB3695+1))</f>
        <v>1</v>
      </c>
      <c r="F3695" s="210">
        <f t="shared" si="290"/>
        <v>5000</v>
      </c>
      <c r="G3695" s="199">
        <v>1356191</v>
      </c>
      <c r="H3695" s="195">
        <v>37049.404618055603</v>
      </c>
      <c r="I3695" t="s">
        <v>3509</v>
      </c>
      <c r="M3695" t="s">
        <v>3341</v>
      </c>
      <c r="N3695" t="s">
        <v>3747</v>
      </c>
      <c r="O3695" t="s">
        <v>428</v>
      </c>
      <c r="Q3695" s="196">
        <v>5000</v>
      </c>
      <c r="S3695" t="s">
        <v>3342</v>
      </c>
      <c r="T3695" t="s">
        <v>3557</v>
      </c>
      <c r="U3695" s="198">
        <v>3.5449999999999999</v>
      </c>
      <c r="V3695" t="s">
        <v>3878</v>
      </c>
      <c r="W3695" t="s">
        <v>2498</v>
      </c>
      <c r="X3695" t="s">
        <v>2499</v>
      </c>
      <c r="Y3695" t="s">
        <v>2469</v>
      </c>
      <c r="Z3695" t="s">
        <v>2995</v>
      </c>
      <c r="AA3695">
        <v>838114</v>
      </c>
      <c r="AB3695" s="195">
        <v>37050.875011574099</v>
      </c>
      <c r="AC3695" s="195">
        <v>37050.875011574099</v>
      </c>
    </row>
    <row r="3696" spans="1:29" x14ac:dyDescent="0.25">
      <c r="A3696" s="43" t="str">
        <f t="shared" si="286"/>
        <v xml:space="preserve"> Natural Gas Physical</v>
      </c>
      <c r="B3696" s="43" t="str">
        <f t="shared" si="287"/>
        <v/>
      </c>
      <c r="C3696" s="43" t="str">
        <f t="shared" si="288"/>
        <v>Natural Gas</v>
      </c>
      <c r="D3696" s="43" t="str">
        <f t="shared" si="289"/>
        <v>Physical</v>
      </c>
      <c r="E3696" s="43">
        <f>IF(VLOOKUP(S3696,'DD-Lookup'!$J$6:$L$50,3,FALSE)="Monthly",(YEAR(AC3696)-YEAR(AB3696))*12+MONTH(AC3696)-MONTH(AB3696)+1,(AC3696-AB3696+1))</f>
        <v>1</v>
      </c>
      <c r="F3696" s="210">
        <f t="shared" si="290"/>
        <v>5799</v>
      </c>
      <c r="G3696" s="199">
        <v>1356192</v>
      </c>
      <c r="H3696" s="195">
        <v>37049.4047222222</v>
      </c>
      <c r="I3696" t="s">
        <v>2169</v>
      </c>
      <c r="M3696" t="s">
        <v>3341</v>
      </c>
      <c r="N3696" t="s">
        <v>3104</v>
      </c>
      <c r="O3696" t="s">
        <v>688</v>
      </c>
      <c r="P3696" s="196">
        <v>5799</v>
      </c>
      <c r="S3696" t="s">
        <v>3342</v>
      </c>
      <c r="T3696" t="s">
        <v>3557</v>
      </c>
      <c r="U3696" s="198">
        <v>2.99</v>
      </c>
      <c r="V3696" t="s">
        <v>1769</v>
      </c>
      <c r="W3696" t="s">
        <v>1770</v>
      </c>
      <c r="X3696" t="s">
        <v>3726</v>
      </c>
      <c r="Y3696" t="s">
        <v>2469</v>
      </c>
      <c r="Z3696" t="s">
        <v>2996</v>
      </c>
      <c r="AA3696">
        <v>838115</v>
      </c>
      <c r="AB3696" s="195">
        <v>37050.875011574099</v>
      </c>
      <c r="AC3696" s="195">
        <v>37050.875011574099</v>
      </c>
    </row>
    <row r="3697" spans="1:29" x14ac:dyDescent="0.25">
      <c r="A3697" s="43" t="str">
        <f t="shared" si="286"/>
        <v>US Natural Gas Physical</v>
      </c>
      <c r="B3697" s="43" t="str">
        <f t="shared" si="287"/>
        <v>US</v>
      </c>
      <c r="C3697" s="43" t="str">
        <f t="shared" si="288"/>
        <v>Natural Gas</v>
      </c>
      <c r="D3697" s="43" t="str">
        <f t="shared" si="289"/>
        <v>Physical</v>
      </c>
      <c r="E3697" s="43">
        <f>IF(VLOOKUP(S3697,'DD-Lookup'!$J$6:$L$50,3,FALSE)="Monthly",(YEAR(AC3697)-YEAR(AB3697))*12+MONTH(AC3697)-MONTH(AB3697)+1,(AC3697-AB3697+1))</f>
        <v>1</v>
      </c>
      <c r="F3697" s="210">
        <f t="shared" si="290"/>
        <v>2497</v>
      </c>
      <c r="G3697" s="199">
        <v>1356193</v>
      </c>
      <c r="H3697" s="195">
        <v>37049.404756944401</v>
      </c>
      <c r="I3697" t="s">
        <v>2527</v>
      </c>
      <c r="M3697" t="s">
        <v>3341</v>
      </c>
      <c r="N3697" t="s">
        <v>3747</v>
      </c>
      <c r="O3697" t="s">
        <v>2741</v>
      </c>
      <c r="Q3697" s="196">
        <v>2497</v>
      </c>
      <c r="S3697" t="s">
        <v>3342</v>
      </c>
      <c r="T3697" t="s">
        <v>3557</v>
      </c>
      <c r="U3697" s="198">
        <v>3.9849999999999999</v>
      </c>
      <c r="V3697" t="s">
        <v>2580</v>
      </c>
      <c r="W3697" t="s">
        <v>3138</v>
      </c>
      <c r="X3697" t="s">
        <v>3081</v>
      </c>
      <c r="Y3697" t="s">
        <v>2469</v>
      </c>
      <c r="Z3697" t="s">
        <v>2995</v>
      </c>
      <c r="AA3697">
        <v>838116</v>
      </c>
      <c r="AB3697" s="195">
        <v>37050.875011574099</v>
      </c>
      <c r="AC3697" s="195">
        <v>37050.875011574099</v>
      </c>
    </row>
    <row r="3698" spans="1:29" x14ac:dyDescent="0.25">
      <c r="A3698" s="43" t="str">
        <f t="shared" si="286"/>
        <v>US Natural Gas Physical</v>
      </c>
      <c r="B3698" s="43" t="str">
        <f t="shared" si="287"/>
        <v>US</v>
      </c>
      <c r="C3698" s="43" t="str">
        <f t="shared" si="288"/>
        <v>Natural Gas</v>
      </c>
      <c r="D3698" s="43" t="str">
        <f t="shared" si="289"/>
        <v>Physical</v>
      </c>
      <c r="E3698" s="43">
        <f>IF(VLOOKUP(S3698,'DD-Lookup'!$J$6:$L$50,3,FALSE)="Monthly",(YEAR(AC3698)-YEAR(AB3698))*12+MONTH(AC3698)-MONTH(AB3698)+1,(AC3698-AB3698+1))</f>
        <v>1</v>
      </c>
      <c r="F3698" s="210">
        <f t="shared" si="290"/>
        <v>3000</v>
      </c>
      <c r="G3698" s="199">
        <v>1356194</v>
      </c>
      <c r="H3698" s="195">
        <v>37049.404780092598</v>
      </c>
      <c r="I3698" t="s">
        <v>2483</v>
      </c>
      <c r="M3698" t="s">
        <v>3341</v>
      </c>
      <c r="N3698" t="s">
        <v>3747</v>
      </c>
      <c r="O3698" t="s">
        <v>428</v>
      </c>
      <c r="Q3698" s="196">
        <v>3000</v>
      </c>
      <c r="S3698" t="s">
        <v>3342</v>
      </c>
      <c r="T3698" t="s">
        <v>3557</v>
      </c>
      <c r="U3698" s="198">
        <v>3.55</v>
      </c>
      <c r="V3698" t="s">
        <v>3846</v>
      </c>
      <c r="W3698" t="s">
        <v>2498</v>
      </c>
      <c r="X3698" t="s">
        <v>2499</v>
      </c>
      <c r="Y3698" t="s">
        <v>2469</v>
      </c>
      <c r="Z3698" t="s">
        <v>2995</v>
      </c>
      <c r="AA3698">
        <v>838117</v>
      </c>
      <c r="AB3698" s="195">
        <v>37050.875011574099</v>
      </c>
      <c r="AC3698" s="195">
        <v>37050.875011574099</v>
      </c>
    </row>
    <row r="3699" spans="1:29" x14ac:dyDescent="0.25">
      <c r="A3699" s="43" t="str">
        <f t="shared" si="286"/>
        <v xml:space="preserve"> Natural Gas Physical</v>
      </c>
      <c r="B3699" s="43" t="str">
        <f t="shared" si="287"/>
        <v/>
      </c>
      <c r="C3699" s="43" t="str">
        <f t="shared" si="288"/>
        <v>Natural Gas</v>
      </c>
      <c r="D3699" s="43" t="str">
        <f t="shared" si="289"/>
        <v>Physical</v>
      </c>
      <c r="E3699" s="43">
        <f>IF(VLOOKUP(S3699,'DD-Lookup'!$J$6:$L$50,3,FALSE)="Monthly",(YEAR(AC3699)-YEAR(AB3699))*12+MONTH(AC3699)-MONTH(AB3699)+1,(AC3699-AB3699+1))</f>
        <v>1</v>
      </c>
      <c r="F3699" s="210">
        <f t="shared" si="290"/>
        <v>10000</v>
      </c>
      <c r="G3699" s="199">
        <v>1356195</v>
      </c>
      <c r="H3699" s="195">
        <v>37049.404872685198</v>
      </c>
      <c r="I3699" t="s">
        <v>2171</v>
      </c>
      <c r="M3699" t="s">
        <v>3341</v>
      </c>
      <c r="N3699" t="s">
        <v>3104</v>
      </c>
      <c r="O3699" t="s">
        <v>3620</v>
      </c>
      <c r="Q3699" s="196">
        <v>10000</v>
      </c>
      <c r="S3699" t="s">
        <v>3719</v>
      </c>
      <c r="T3699" t="s">
        <v>3105</v>
      </c>
      <c r="U3699" s="198">
        <v>4.28</v>
      </c>
      <c r="V3699" t="s">
        <v>3737</v>
      </c>
      <c r="W3699" t="s">
        <v>635</v>
      </c>
      <c r="X3699" t="s">
        <v>3106</v>
      </c>
      <c r="Y3699" t="s">
        <v>2469</v>
      </c>
      <c r="Z3699" t="s">
        <v>2996</v>
      </c>
      <c r="AA3699">
        <v>838118</v>
      </c>
      <c r="AB3699" s="195">
        <v>37049.875011574099</v>
      </c>
      <c r="AC3699" s="195">
        <v>37049.875011574099</v>
      </c>
    </row>
    <row r="3700" spans="1:29" x14ac:dyDescent="0.25">
      <c r="A3700" s="43" t="str">
        <f t="shared" si="286"/>
        <v>US Crude Financial</v>
      </c>
      <c r="B3700" s="43" t="str">
        <f t="shared" si="287"/>
        <v>US</v>
      </c>
      <c r="C3700" s="43" t="str">
        <f t="shared" si="288"/>
        <v>Crude</v>
      </c>
      <c r="D3700" s="43" t="str">
        <f t="shared" si="289"/>
        <v>Financial</v>
      </c>
      <c r="E3700" s="43">
        <f>IF(VLOOKUP(S3700,'DD-Lookup'!$J$6:$L$50,3,FALSE)="Monthly",(YEAR(AC3700)-YEAR(AB3700))*12+MONTH(AC3700)-MONTH(AB3700)+1,(AC3700-AB3700+1))</f>
        <v>1</v>
      </c>
      <c r="F3700" s="210">
        <f t="shared" si="290"/>
        <v>50000</v>
      </c>
      <c r="G3700" s="199">
        <v>1356196</v>
      </c>
      <c r="H3700" s="195">
        <v>37049.404884259297</v>
      </c>
      <c r="I3700" t="s">
        <v>2652</v>
      </c>
      <c r="M3700" t="s">
        <v>3437</v>
      </c>
      <c r="N3700" t="s">
        <v>2653</v>
      </c>
      <c r="O3700" t="s">
        <v>3359</v>
      </c>
      <c r="P3700" s="196">
        <v>50000</v>
      </c>
      <c r="S3700" t="s">
        <v>3347</v>
      </c>
      <c r="T3700" t="s">
        <v>3557</v>
      </c>
      <c r="U3700" s="198">
        <v>27.9</v>
      </c>
      <c r="V3700" t="s">
        <v>2460</v>
      </c>
      <c r="W3700" t="s">
        <v>2655</v>
      </c>
      <c r="X3700" t="s">
        <v>2656</v>
      </c>
      <c r="Y3700" t="s">
        <v>2778</v>
      </c>
      <c r="Z3700" t="s">
        <v>2995</v>
      </c>
      <c r="AA3700">
        <v>115536</v>
      </c>
      <c r="AB3700" s="195">
        <v>37073</v>
      </c>
      <c r="AC3700" s="195">
        <v>37103</v>
      </c>
    </row>
    <row r="3701" spans="1:29" x14ac:dyDescent="0.25">
      <c r="A3701" s="43" t="str">
        <f t="shared" si="286"/>
        <v>US Natural Gas Physical</v>
      </c>
      <c r="B3701" s="43" t="str">
        <f t="shared" si="287"/>
        <v>US</v>
      </c>
      <c r="C3701" s="43" t="str">
        <f t="shared" si="288"/>
        <v>Natural Gas</v>
      </c>
      <c r="D3701" s="43" t="str">
        <f t="shared" si="289"/>
        <v>Physical</v>
      </c>
      <c r="E3701" s="43">
        <f>IF(VLOOKUP(S3701,'DD-Lookup'!$J$6:$L$50,3,FALSE)="Monthly",(YEAR(AC3701)-YEAR(AB3701))*12+MONTH(AC3701)-MONTH(AB3701)+1,(AC3701-AB3701+1))</f>
        <v>1</v>
      </c>
      <c r="F3701" s="210">
        <f t="shared" si="290"/>
        <v>5000</v>
      </c>
      <c r="G3701" s="199">
        <v>1356197</v>
      </c>
      <c r="H3701" s="195">
        <v>37049.404930555596</v>
      </c>
      <c r="I3701" t="s">
        <v>3443</v>
      </c>
      <c r="M3701" t="s">
        <v>3341</v>
      </c>
      <c r="N3701" t="s">
        <v>3747</v>
      </c>
      <c r="O3701" t="s">
        <v>2743</v>
      </c>
      <c r="Q3701" s="196">
        <v>5000</v>
      </c>
      <c r="S3701" t="s">
        <v>3342</v>
      </c>
      <c r="T3701" t="s">
        <v>3557</v>
      </c>
      <c r="U3701" s="198">
        <v>3.585</v>
      </c>
      <c r="V3701" t="s">
        <v>4171</v>
      </c>
      <c r="W3701" t="s">
        <v>2181</v>
      </c>
      <c r="X3701" t="s">
        <v>3093</v>
      </c>
      <c r="Y3701" t="s">
        <v>2469</v>
      </c>
      <c r="Z3701" t="s">
        <v>2995</v>
      </c>
      <c r="AA3701">
        <v>838119</v>
      </c>
      <c r="AB3701" s="195">
        <v>37050.875011574099</v>
      </c>
      <c r="AC3701" s="195">
        <v>37050.875011574099</v>
      </c>
    </row>
    <row r="3702" spans="1:29" x14ac:dyDescent="0.25">
      <c r="A3702" s="43" t="str">
        <f t="shared" si="286"/>
        <v xml:space="preserve"> Metals Financial</v>
      </c>
      <c r="B3702" s="43" t="str">
        <f t="shared" si="287"/>
        <v/>
      </c>
      <c r="C3702" s="43" t="str">
        <f t="shared" si="288"/>
        <v>Metals</v>
      </c>
      <c r="D3702" s="43" t="str">
        <f t="shared" si="289"/>
        <v>Financial</v>
      </c>
      <c r="E3702" s="43">
        <f>IF(VLOOKUP(S3702,'DD-Lookup'!$J$6:$L$50,3,FALSE)="Monthly",(YEAR(AC3702)-YEAR(AB3702))*12+MONTH(AC3702)-MONTH(AB3702)+1,(AC3702-AB3702+1))</f>
        <v>1</v>
      </c>
      <c r="F3702" s="210">
        <f t="shared" si="290"/>
        <v>20</v>
      </c>
      <c r="G3702" s="199">
        <v>1356198</v>
      </c>
      <c r="H3702" s="195">
        <v>37049.404965277798</v>
      </c>
      <c r="I3702" t="s">
        <v>3604</v>
      </c>
      <c r="M3702" t="s">
        <v>3346</v>
      </c>
      <c r="N3702" t="s">
        <v>3566</v>
      </c>
      <c r="O3702" t="s">
        <v>2338</v>
      </c>
      <c r="Q3702" s="196">
        <v>20</v>
      </c>
      <c r="S3702" t="s">
        <v>3556</v>
      </c>
      <c r="T3702" t="s">
        <v>3557</v>
      </c>
      <c r="U3702" s="198">
        <v>1495.5</v>
      </c>
      <c r="V3702" t="s">
        <v>2626</v>
      </c>
      <c r="W3702" t="s">
        <v>3563</v>
      </c>
      <c r="X3702" t="s">
        <v>3559</v>
      </c>
      <c r="Y3702" t="s">
        <v>3560</v>
      </c>
      <c r="Z3702" t="s">
        <v>3561</v>
      </c>
      <c r="AA3702">
        <v>2173877</v>
      </c>
      <c r="AB3702" s="195">
        <v>37062</v>
      </c>
      <c r="AC3702" s="195">
        <v>37062</v>
      </c>
    </row>
    <row r="3703" spans="1:29" x14ac:dyDescent="0.25">
      <c r="A3703" s="43" t="str">
        <f t="shared" si="286"/>
        <v xml:space="preserve"> Natural Gas Physical</v>
      </c>
      <c r="B3703" s="43" t="str">
        <f t="shared" si="287"/>
        <v/>
      </c>
      <c r="C3703" s="43" t="str">
        <f t="shared" si="288"/>
        <v>Natural Gas</v>
      </c>
      <c r="D3703" s="43" t="str">
        <f t="shared" si="289"/>
        <v>Physical</v>
      </c>
      <c r="E3703" s="43">
        <f>IF(VLOOKUP(S3703,'DD-Lookup'!$J$6:$L$50,3,FALSE)="Monthly",(YEAR(AC3703)-YEAR(AB3703))*12+MONTH(AC3703)-MONTH(AB3703)+1,(AC3703-AB3703+1))</f>
        <v>31</v>
      </c>
      <c r="F3703" s="210">
        <f t="shared" si="290"/>
        <v>155000</v>
      </c>
      <c r="G3703" s="199">
        <v>1356199</v>
      </c>
      <c r="H3703" s="195">
        <v>37049.404976851903</v>
      </c>
      <c r="I3703" t="s">
        <v>2414</v>
      </c>
      <c r="M3703" t="s">
        <v>3341</v>
      </c>
      <c r="N3703" t="s">
        <v>3104</v>
      </c>
      <c r="O3703" t="s">
        <v>3794</v>
      </c>
      <c r="P3703" s="196">
        <v>5000</v>
      </c>
      <c r="S3703" t="s">
        <v>3719</v>
      </c>
      <c r="T3703" t="s">
        <v>3105</v>
      </c>
      <c r="U3703" s="198">
        <v>4.7300000000000004</v>
      </c>
      <c r="V3703" t="s">
        <v>3915</v>
      </c>
      <c r="W3703" t="s">
        <v>2450</v>
      </c>
      <c r="X3703" t="s">
        <v>3106</v>
      </c>
      <c r="Y3703" t="s">
        <v>2469</v>
      </c>
      <c r="Z3703" t="s">
        <v>2996</v>
      </c>
      <c r="AA3703">
        <v>838120</v>
      </c>
      <c r="AB3703" s="195">
        <v>37073.875011574099</v>
      </c>
      <c r="AC3703" s="195">
        <v>37103.875011574099</v>
      </c>
    </row>
    <row r="3704" spans="1:29" x14ac:dyDescent="0.25">
      <c r="A3704" s="43" t="str">
        <f t="shared" si="286"/>
        <v>US Natural Gas Physical</v>
      </c>
      <c r="B3704" s="43" t="str">
        <f t="shared" si="287"/>
        <v>US</v>
      </c>
      <c r="C3704" s="43" t="str">
        <f t="shared" si="288"/>
        <v>Natural Gas</v>
      </c>
      <c r="D3704" s="43" t="str">
        <f t="shared" si="289"/>
        <v>Physical</v>
      </c>
      <c r="E3704" s="43">
        <f>IF(VLOOKUP(S3704,'DD-Lookup'!$J$6:$L$50,3,FALSE)="Monthly",(YEAR(AC3704)-YEAR(AB3704))*12+MONTH(AC3704)-MONTH(AB3704)+1,(AC3704-AB3704+1))</f>
        <v>1</v>
      </c>
      <c r="F3704" s="210">
        <f t="shared" si="290"/>
        <v>25000</v>
      </c>
      <c r="G3704" s="199">
        <v>1356200</v>
      </c>
      <c r="H3704" s="195">
        <v>37049.4049884259</v>
      </c>
      <c r="I3704" t="s">
        <v>2387</v>
      </c>
      <c r="M3704" t="s">
        <v>3341</v>
      </c>
      <c r="N3704" t="s">
        <v>3747</v>
      </c>
      <c r="O3704" t="s">
        <v>2722</v>
      </c>
      <c r="P3704" s="196">
        <v>25000</v>
      </c>
      <c r="S3704" t="s">
        <v>3342</v>
      </c>
      <c r="T3704" t="s">
        <v>3557</v>
      </c>
      <c r="U3704" s="198">
        <v>3.6850000000000001</v>
      </c>
      <c r="V3704" t="s">
        <v>660</v>
      </c>
      <c r="W3704" t="s">
        <v>2175</v>
      </c>
      <c r="X3704" t="s">
        <v>2176</v>
      </c>
      <c r="Y3704" t="s">
        <v>2469</v>
      </c>
      <c r="Z3704" t="s">
        <v>2995</v>
      </c>
      <c r="AA3704">
        <v>838121</v>
      </c>
      <c r="AB3704" s="195">
        <v>37050.875011574099</v>
      </c>
      <c r="AC3704" s="195">
        <v>37050.875011574099</v>
      </c>
    </row>
    <row r="3705" spans="1:29" x14ac:dyDescent="0.25">
      <c r="A3705" s="43" t="str">
        <f t="shared" si="286"/>
        <v xml:space="preserve"> Metals Financial</v>
      </c>
      <c r="B3705" s="43" t="str">
        <f t="shared" si="287"/>
        <v/>
      </c>
      <c r="C3705" s="43" t="str">
        <f t="shared" si="288"/>
        <v>Metals</v>
      </c>
      <c r="D3705" s="43" t="str">
        <f t="shared" si="289"/>
        <v>Financial</v>
      </c>
      <c r="E3705" s="43">
        <f>IF(VLOOKUP(S3705,'DD-Lookup'!$J$6:$L$50,3,FALSE)="Monthly",(YEAR(AC3705)-YEAR(AB3705))*12+MONTH(AC3705)-MONTH(AB3705)+1,(AC3705-AB3705+1))</f>
        <v>1</v>
      </c>
      <c r="F3705" s="210">
        <f t="shared" si="290"/>
        <v>10</v>
      </c>
      <c r="G3705" s="199">
        <v>1356201</v>
      </c>
      <c r="H3705" s="195">
        <v>37049.404999999999</v>
      </c>
      <c r="I3705" t="s">
        <v>3940</v>
      </c>
      <c r="M3705" t="s">
        <v>3346</v>
      </c>
      <c r="N3705" t="s">
        <v>3580</v>
      </c>
      <c r="O3705" t="s">
        <v>3581</v>
      </c>
      <c r="P3705" s="196">
        <v>10</v>
      </c>
      <c r="S3705" t="s">
        <v>3582</v>
      </c>
      <c r="T3705" t="s">
        <v>3557</v>
      </c>
      <c r="U3705" s="198">
        <v>7020</v>
      </c>
      <c r="V3705" t="s">
        <v>3137</v>
      </c>
      <c r="W3705" t="s">
        <v>3583</v>
      </c>
      <c r="X3705" t="s">
        <v>3559</v>
      </c>
      <c r="Y3705" t="s">
        <v>3560</v>
      </c>
      <c r="Z3705" t="s">
        <v>3561</v>
      </c>
      <c r="AA3705">
        <v>2173879</v>
      </c>
    </row>
    <row r="3706" spans="1:29" x14ac:dyDescent="0.25">
      <c r="A3706" s="43" t="str">
        <f t="shared" si="286"/>
        <v>US Power Physical</v>
      </c>
      <c r="B3706" s="43" t="str">
        <f t="shared" si="287"/>
        <v>US</v>
      </c>
      <c r="C3706" s="43" t="str">
        <f t="shared" si="288"/>
        <v>Power</v>
      </c>
      <c r="D3706" s="43" t="str">
        <f t="shared" si="289"/>
        <v>Physical</v>
      </c>
      <c r="E3706" s="43">
        <f>IF(VLOOKUP(S3706,'DD-Lookup'!$J$6:$L$50,3,FALSE)="Monthly",(YEAR(AC3706)-YEAR(AB3706))*12+MONTH(AC3706)-MONTH(AB3706)+1,(AC3706-AB3706+1))</f>
        <v>5</v>
      </c>
      <c r="F3706" s="210">
        <f t="shared" si="290"/>
        <v>250</v>
      </c>
      <c r="G3706" s="199">
        <v>1356203</v>
      </c>
      <c r="H3706" s="195">
        <v>37049.405057870397</v>
      </c>
      <c r="I3706" t="s">
        <v>2465</v>
      </c>
      <c r="M3706" t="s">
        <v>2766</v>
      </c>
      <c r="N3706" t="s">
        <v>2274</v>
      </c>
      <c r="O3706" t="s">
        <v>2159</v>
      </c>
      <c r="P3706" s="196">
        <v>50</v>
      </c>
      <c r="S3706" t="s">
        <v>3340</v>
      </c>
      <c r="T3706" t="s">
        <v>3557</v>
      </c>
      <c r="U3706" s="198">
        <v>43</v>
      </c>
      <c r="V3706" t="s">
        <v>3843</v>
      </c>
      <c r="W3706" t="s">
        <v>2275</v>
      </c>
      <c r="X3706" t="s">
        <v>2463</v>
      </c>
      <c r="Y3706" t="s">
        <v>2662</v>
      </c>
      <c r="Z3706" t="s">
        <v>2990</v>
      </c>
      <c r="AA3706">
        <v>637044.1</v>
      </c>
      <c r="AB3706" s="195">
        <v>37067.875</v>
      </c>
      <c r="AC3706" s="195">
        <v>37071.875</v>
      </c>
    </row>
    <row r="3707" spans="1:29" x14ac:dyDescent="0.25">
      <c r="A3707" s="43" t="str">
        <f t="shared" si="286"/>
        <v>US Natural Gas Physical</v>
      </c>
      <c r="B3707" s="43" t="str">
        <f t="shared" si="287"/>
        <v>US</v>
      </c>
      <c r="C3707" s="43" t="str">
        <f t="shared" si="288"/>
        <v>Natural Gas</v>
      </c>
      <c r="D3707" s="43" t="str">
        <f t="shared" si="289"/>
        <v>Physical</v>
      </c>
      <c r="E3707" s="43">
        <f>IF(VLOOKUP(S3707,'DD-Lookup'!$J$6:$L$50,3,FALSE)="Monthly",(YEAR(AC3707)-YEAR(AB3707))*12+MONTH(AC3707)-MONTH(AB3707)+1,(AC3707-AB3707+1))</f>
        <v>1</v>
      </c>
      <c r="F3707" s="210">
        <f t="shared" si="290"/>
        <v>5000</v>
      </c>
      <c r="G3707" s="199">
        <v>1356204</v>
      </c>
      <c r="H3707" s="195">
        <v>37049.4050810185</v>
      </c>
      <c r="I3707" t="s">
        <v>3529</v>
      </c>
      <c r="M3707" t="s">
        <v>3341</v>
      </c>
      <c r="N3707" t="s">
        <v>3747</v>
      </c>
      <c r="O3707" t="s">
        <v>2743</v>
      </c>
      <c r="P3707" s="196">
        <v>5000</v>
      </c>
      <c r="S3707" t="s">
        <v>3342</v>
      </c>
      <c r="T3707" t="s">
        <v>3557</v>
      </c>
      <c r="U3707" s="198">
        <v>3.56</v>
      </c>
      <c r="V3707" t="s">
        <v>2515</v>
      </c>
      <c r="W3707" t="s">
        <v>2181</v>
      </c>
      <c r="X3707" t="s">
        <v>3093</v>
      </c>
      <c r="Y3707" t="s">
        <v>2469</v>
      </c>
      <c r="Z3707" t="s">
        <v>2995</v>
      </c>
      <c r="AA3707">
        <v>838122</v>
      </c>
      <c r="AB3707" s="195">
        <v>37050.875011574099</v>
      </c>
      <c r="AC3707" s="195">
        <v>37050.875011574099</v>
      </c>
    </row>
    <row r="3708" spans="1:29" x14ac:dyDescent="0.25">
      <c r="A3708" s="43" t="str">
        <f t="shared" si="286"/>
        <v xml:space="preserve"> Natural Gas Physical</v>
      </c>
      <c r="B3708" s="43" t="str">
        <f t="shared" si="287"/>
        <v/>
      </c>
      <c r="C3708" s="43" t="str">
        <f t="shared" si="288"/>
        <v>Natural Gas</v>
      </c>
      <c r="D3708" s="43" t="str">
        <f t="shared" si="289"/>
        <v>Physical</v>
      </c>
      <c r="E3708" s="43">
        <f>IF(VLOOKUP(S3708,'DD-Lookup'!$J$6:$L$50,3,FALSE)="Monthly",(YEAR(AC3708)-YEAR(AB3708))*12+MONTH(AC3708)-MONTH(AB3708)+1,(AC3708-AB3708+1))</f>
        <v>1</v>
      </c>
      <c r="F3708" s="210">
        <f t="shared" si="290"/>
        <v>5000</v>
      </c>
      <c r="G3708" s="199">
        <v>1356209</v>
      </c>
      <c r="H3708" s="195">
        <v>37049.405196759297</v>
      </c>
      <c r="I3708" t="s">
        <v>3671</v>
      </c>
      <c r="M3708" t="s">
        <v>3341</v>
      </c>
      <c r="N3708" t="s">
        <v>3104</v>
      </c>
      <c r="O3708" t="s">
        <v>706</v>
      </c>
      <c r="Q3708" s="196">
        <v>5000</v>
      </c>
      <c r="S3708" t="s">
        <v>3719</v>
      </c>
      <c r="T3708" t="s">
        <v>3105</v>
      </c>
      <c r="U3708" s="198">
        <v>4.3600000000000003</v>
      </c>
      <c r="V3708" t="s">
        <v>3672</v>
      </c>
      <c r="W3708" t="s">
        <v>635</v>
      </c>
      <c r="X3708" t="s">
        <v>3106</v>
      </c>
      <c r="Y3708" t="s">
        <v>2469</v>
      </c>
      <c r="Z3708" t="s">
        <v>2996</v>
      </c>
      <c r="AA3708">
        <v>838123</v>
      </c>
      <c r="AB3708" s="195">
        <v>37050.875011574099</v>
      </c>
      <c r="AC3708" s="195">
        <v>37050.875011574099</v>
      </c>
    </row>
    <row r="3709" spans="1:29" x14ac:dyDescent="0.25">
      <c r="A3709" s="43" t="str">
        <f t="shared" si="286"/>
        <v>US Natural Gas Physical</v>
      </c>
      <c r="B3709" s="43" t="str">
        <f t="shared" si="287"/>
        <v>US</v>
      </c>
      <c r="C3709" s="43" t="str">
        <f t="shared" si="288"/>
        <v>Natural Gas</v>
      </c>
      <c r="D3709" s="43" t="str">
        <f t="shared" si="289"/>
        <v>Physical</v>
      </c>
      <c r="E3709" s="43">
        <f>IF(VLOOKUP(S3709,'DD-Lookup'!$J$6:$L$50,3,FALSE)="Monthly",(YEAR(AC3709)-YEAR(AB3709))*12+MONTH(AC3709)-MONTH(AB3709)+1,(AC3709-AB3709+1))</f>
        <v>1</v>
      </c>
      <c r="F3709" s="210">
        <f t="shared" si="290"/>
        <v>10000</v>
      </c>
      <c r="G3709" s="199">
        <v>1356211</v>
      </c>
      <c r="H3709" s="195">
        <v>37049.405219907399</v>
      </c>
      <c r="I3709" t="s">
        <v>3360</v>
      </c>
      <c r="M3709" t="s">
        <v>3341</v>
      </c>
      <c r="N3709" t="s">
        <v>3747</v>
      </c>
      <c r="O3709" t="s">
        <v>401</v>
      </c>
      <c r="P3709" s="196">
        <v>10000</v>
      </c>
      <c r="S3709" t="s">
        <v>3342</v>
      </c>
      <c r="T3709" t="s">
        <v>3557</v>
      </c>
      <c r="U3709" s="198">
        <v>3.53</v>
      </c>
      <c r="V3709" t="s">
        <v>2446</v>
      </c>
      <c r="W3709" t="s">
        <v>2347</v>
      </c>
      <c r="X3709" t="s">
        <v>2484</v>
      </c>
      <c r="Y3709" t="s">
        <v>2469</v>
      </c>
      <c r="Z3709" t="s">
        <v>2995</v>
      </c>
      <c r="AA3709">
        <v>838124</v>
      </c>
      <c r="AB3709" s="195">
        <v>37050.875011574099</v>
      </c>
      <c r="AC3709" s="195">
        <v>37050.875011574099</v>
      </c>
    </row>
    <row r="3710" spans="1:29" x14ac:dyDescent="0.25">
      <c r="A3710" s="43" t="str">
        <f t="shared" si="286"/>
        <v>US Natural Gas Physical</v>
      </c>
      <c r="B3710" s="43" t="str">
        <f t="shared" si="287"/>
        <v>US</v>
      </c>
      <c r="C3710" s="43" t="str">
        <f t="shared" si="288"/>
        <v>Natural Gas</v>
      </c>
      <c r="D3710" s="43" t="str">
        <f t="shared" si="289"/>
        <v>Physical</v>
      </c>
      <c r="E3710" s="43">
        <f>IF(VLOOKUP(S3710,'DD-Lookup'!$J$6:$L$50,3,FALSE)="Monthly",(YEAR(AC3710)-YEAR(AB3710))*12+MONTH(AC3710)-MONTH(AB3710)+1,(AC3710-AB3710+1))</f>
        <v>1</v>
      </c>
      <c r="F3710" s="210">
        <f t="shared" si="290"/>
        <v>1319</v>
      </c>
      <c r="G3710" s="199">
        <v>1356212</v>
      </c>
      <c r="H3710" s="195">
        <v>37049.405254629601</v>
      </c>
      <c r="I3710" t="s">
        <v>2429</v>
      </c>
      <c r="M3710" t="s">
        <v>3341</v>
      </c>
      <c r="N3710" t="s">
        <v>3747</v>
      </c>
      <c r="O3710" t="s">
        <v>2706</v>
      </c>
      <c r="Q3710" s="196">
        <v>1319</v>
      </c>
      <c r="S3710" t="s">
        <v>3342</v>
      </c>
      <c r="T3710" t="s">
        <v>3557</v>
      </c>
      <c r="U3710" s="198">
        <v>3.9</v>
      </c>
      <c r="V3710" t="s">
        <v>3660</v>
      </c>
      <c r="W3710" t="s">
        <v>431</v>
      </c>
      <c r="X3710" t="s">
        <v>3077</v>
      </c>
      <c r="Y3710" t="s">
        <v>2469</v>
      </c>
      <c r="Z3710" t="s">
        <v>2995</v>
      </c>
      <c r="AA3710">
        <v>838125</v>
      </c>
      <c r="AB3710" s="195">
        <v>37050.875011574099</v>
      </c>
      <c r="AC3710" s="195">
        <v>37050.875011574099</v>
      </c>
    </row>
    <row r="3711" spans="1:29" x14ac:dyDescent="0.25">
      <c r="A3711" s="43" t="str">
        <f t="shared" si="286"/>
        <v>US Natural Gas Financial</v>
      </c>
      <c r="B3711" s="43" t="str">
        <f t="shared" si="287"/>
        <v>US</v>
      </c>
      <c r="C3711" s="43" t="str">
        <f t="shared" si="288"/>
        <v>Natural Gas</v>
      </c>
      <c r="D3711" s="43" t="str">
        <f t="shared" si="289"/>
        <v>Financial</v>
      </c>
      <c r="E3711" s="43">
        <f>IF(VLOOKUP(S3711,'DD-Lookup'!$J$6:$L$50,3,FALSE)="Monthly",(YEAR(AC3711)-YEAR(AB3711))*12+MONTH(AC3711)-MONTH(AB3711)+1,(AC3711-AB3711+1))</f>
        <v>23</v>
      </c>
      <c r="F3711" s="210">
        <f t="shared" si="290"/>
        <v>115000</v>
      </c>
      <c r="G3711" s="199">
        <v>1356213</v>
      </c>
      <c r="H3711" s="195">
        <v>37049.405335648102</v>
      </c>
      <c r="I3711" t="s">
        <v>3085</v>
      </c>
      <c r="M3711" t="s">
        <v>3341</v>
      </c>
      <c r="N3711" t="s">
        <v>2281</v>
      </c>
      <c r="O3711" t="s">
        <v>2156</v>
      </c>
      <c r="P3711" s="196">
        <v>5000</v>
      </c>
      <c r="S3711" t="s">
        <v>3342</v>
      </c>
      <c r="T3711" t="s">
        <v>3557</v>
      </c>
      <c r="U3711" s="198">
        <v>3.68</v>
      </c>
      <c r="V3711" t="s">
        <v>2424</v>
      </c>
      <c r="W3711" t="s">
        <v>2512</v>
      </c>
      <c r="X3711" t="s">
        <v>2170</v>
      </c>
      <c r="Y3711" t="s">
        <v>3575</v>
      </c>
      <c r="Z3711" t="s">
        <v>2995</v>
      </c>
      <c r="AA3711" t="s">
        <v>1097</v>
      </c>
      <c r="AB3711" s="195">
        <v>37050.875011574099</v>
      </c>
      <c r="AC3711" s="195">
        <v>37072.875011574099</v>
      </c>
    </row>
    <row r="3712" spans="1:29" x14ac:dyDescent="0.25">
      <c r="A3712" s="43" t="str">
        <f t="shared" si="286"/>
        <v xml:space="preserve"> Metals Financial</v>
      </c>
      <c r="B3712" s="43" t="str">
        <f t="shared" si="287"/>
        <v/>
      </c>
      <c r="C3712" s="43" t="str">
        <f t="shared" si="288"/>
        <v>Metals</v>
      </c>
      <c r="D3712" s="43" t="str">
        <f t="shared" si="289"/>
        <v>Financial</v>
      </c>
      <c r="E3712" s="43">
        <f>IF(VLOOKUP(S3712,'DD-Lookup'!$J$6:$L$50,3,FALSE)="Monthly",(YEAR(AC3712)-YEAR(AB3712))*12+MONTH(AC3712)-MONTH(AB3712)+1,(AC3712-AB3712+1))</f>
        <v>1</v>
      </c>
      <c r="F3712" s="210">
        <f t="shared" si="290"/>
        <v>20</v>
      </c>
      <c r="G3712" s="199">
        <v>1356214</v>
      </c>
      <c r="H3712" s="195">
        <v>37049.405416666697</v>
      </c>
      <c r="I3712" t="s">
        <v>3604</v>
      </c>
      <c r="M3712" t="s">
        <v>3346</v>
      </c>
      <c r="N3712" t="s">
        <v>3566</v>
      </c>
      <c r="O3712" t="s">
        <v>1098</v>
      </c>
      <c r="Q3712" s="196">
        <v>20</v>
      </c>
      <c r="S3712" t="s">
        <v>3556</v>
      </c>
      <c r="T3712" t="s">
        <v>3557</v>
      </c>
      <c r="U3712" s="198">
        <v>1500</v>
      </c>
      <c r="V3712" t="s">
        <v>2626</v>
      </c>
      <c r="W3712" t="s">
        <v>3563</v>
      </c>
      <c r="X3712" t="s">
        <v>3559</v>
      </c>
      <c r="Y3712" t="s">
        <v>3560</v>
      </c>
      <c r="Z3712" t="s">
        <v>3561</v>
      </c>
      <c r="AA3712">
        <v>2173881</v>
      </c>
      <c r="AB3712" s="195">
        <v>37053.875011574099</v>
      </c>
      <c r="AC3712" s="195">
        <v>37053.875011574099</v>
      </c>
    </row>
    <row r="3713" spans="1:29" x14ac:dyDescent="0.25">
      <c r="A3713" s="43" t="str">
        <f t="shared" si="286"/>
        <v>US Crude Financial</v>
      </c>
      <c r="B3713" s="43" t="str">
        <f t="shared" si="287"/>
        <v>US</v>
      </c>
      <c r="C3713" s="43" t="str">
        <f t="shared" si="288"/>
        <v>Crude</v>
      </c>
      <c r="D3713" s="43" t="str">
        <f t="shared" si="289"/>
        <v>Financial</v>
      </c>
      <c r="E3713" s="43">
        <f>IF(VLOOKUP(S3713,'DD-Lookup'!$J$6:$L$50,3,FALSE)="Monthly",(YEAR(AC3713)-YEAR(AB3713))*12+MONTH(AC3713)-MONTH(AB3713)+1,(AC3713-AB3713+1))</f>
        <v>1</v>
      </c>
      <c r="F3713" s="210">
        <f t="shared" si="290"/>
        <v>50000</v>
      </c>
      <c r="G3713" s="199">
        <v>1356215</v>
      </c>
      <c r="H3713" s="195">
        <v>37049.405451388899</v>
      </c>
      <c r="I3713" t="s">
        <v>2527</v>
      </c>
      <c r="M3713" t="s">
        <v>3437</v>
      </c>
      <c r="N3713" t="s">
        <v>2653</v>
      </c>
      <c r="O3713" t="s">
        <v>3359</v>
      </c>
      <c r="P3713" s="196">
        <v>50000</v>
      </c>
      <c r="S3713" t="s">
        <v>3347</v>
      </c>
      <c r="T3713" t="s">
        <v>3557</v>
      </c>
      <c r="U3713" s="198">
        <v>27.88</v>
      </c>
      <c r="V3713" t="s">
        <v>1099</v>
      </c>
      <c r="W3713" t="s">
        <v>2655</v>
      </c>
      <c r="X3713" t="s">
        <v>2656</v>
      </c>
      <c r="Y3713" t="s">
        <v>2778</v>
      </c>
      <c r="Z3713" t="s">
        <v>2995</v>
      </c>
      <c r="AA3713">
        <v>115537</v>
      </c>
      <c r="AB3713" s="195">
        <v>37073</v>
      </c>
      <c r="AC3713" s="195">
        <v>37103</v>
      </c>
    </row>
    <row r="3714" spans="1:29" x14ac:dyDescent="0.25">
      <c r="A3714" s="43" t="str">
        <f t="shared" si="286"/>
        <v>US Natural Gas Physical</v>
      </c>
      <c r="B3714" s="43" t="str">
        <f t="shared" si="287"/>
        <v>US</v>
      </c>
      <c r="C3714" s="43" t="str">
        <f t="shared" si="288"/>
        <v>Natural Gas</v>
      </c>
      <c r="D3714" s="43" t="str">
        <f t="shared" si="289"/>
        <v>Physical</v>
      </c>
      <c r="E3714" s="43">
        <f>IF(VLOOKUP(S3714,'DD-Lookup'!$J$6:$L$50,3,FALSE)="Monthly",(YEAR(AC3714)-YEAR(AB3714))*12+MONTH(AC3714)-MONTH(AB3714)+1,(AC3714-AB3714+1))</f>
        <v>1</v>
      </c>
      <c r="F3714" s="210">
        <f t="shared" si="290"/>
        <v>10000</v>
      </c>
      <c r="G3714" s="199">
        <v>1356216</v>
      </c>
      <c r="H3714" s="195">
        <v>37049.405509259297</v>
      </c>
      <c r="I3714" t="s">
        <v>2483</v>
      </c>
      <c r="M3714" t="s">
        <v>3341</v>
      </c>
      <c r="N3714" t="s">
        <v>3747</v>
      </c>
      <c r="O3714" t="s">
        <v>401</v>
      </c>
      <c r="P3714" s="196">
        <v>10000</v>
      </c>
      <c r="S3714" t="s">
        <v>3342</v>
      </c>
      <c r="T3714" t="s">
        <v>3557</v>
      </c>
      <c r="U3714" s="198">
        <v>3.5249999999999999</v>
      </c>
      <c r="V3714" t="s">
        <v>3846</v>
      </c>
      <c r="W3714" t="s">
        <v>2347</v>
      </c>
      <c r="X3714" t="s">
        <v>2484</v>
      </c>
      <c r="Y3714" t="s">
        <v>2469</v>
      </c>
      <c r="Z3714" t="s">
        <v>2995</v>
      </c>
      <c r="AA3714">
        <v>838126</v>
      </c>
      <c r="AB3714" s="195">
        <v>37050.875011574099</v>
      </c>
      <c r="AC3714" s="195">
        <v>37050.875011574099</v>
      </c>
    </row>
    <row r="3715" spans="1:29" x14ac:dyDescent="0.25">
      <c r="A3715" s="43" t="str">
        <f t="shared" si="286"/>
        <v>US Natural Gas Physical</v>
      </c>
      <c r="B3715" s="43" t="str">
        <f t="shared" si="287"/>
        <v>US</v>
      </c>
      <c r="C3715" s="43" t="str">
        <f t="shared" si="288"/>
        <v>Natural Gas</v>
      </c>
      <c r="D3715" s="43" t="str">
        <f t="shared" si="289"/>
        <v>Physical</v>
      </c>
      <c r="E3715" s="43">
        <f>IF(VLOOKUP(S3715,'DD-Lookup'!$J$6:$L$50,3,FALSE)="Monthly",(YEAR(AC3715)-YEAR(AB3715))*12+MONTH(AC3715)-MONTH(AB3715)+1,(AC3715-AB3715+1))</f>
        <v>1</v>
      </c>
      <c r="F3715" s="210">
        <f t="shared" si="290"/>
        <v>4000</v>
      </c>
      <c r="G3715" s="199">
        <v>1356218</v>
      </c>
      <c r="H3715" s="195">
        <v>37049.405648148102</v>
      </c>
      <c r="I3715" t="s">
        <v>2483</v>
      </c>
      <c r="M3715" t="s">
        <v>3341</v>
      </c>
      <c r="N3715" t="s">
        <v>3747</v>
      </c>
      <c r="O3715" t="s">
        <v>401</v>
      </c>
      <c r="P3715" s="196">
        <v>4000</v>
      </c>
      <c r="S3715" t="s">
        <v>3342</v>
      </c>
      <c r="T3715" t="s">
        <v>3557</v>
      </c>
      <c r="U3715" s="198">
        <v>3.52</v>
      </c>
      <c r="V3715" t="s">
        <v>3846</v>
      </c>
      <c r="W3715" t="s">
        <v>2347</v>
      </c>
      <c r="X3715" t="s">
        <v>2484</v>
      </c>
      <c r="Y3715" t="s">
        <v>2469</v>
      </c>
      <c r="Z3715" t="s">
        <v>2995</v>
      </c>
      <c r="AA3715">
        <v>838127</v>
      </c>
      <c r="AB3715" s="195">
        <v>37050.875011574099</v>
      </c>
      <c r="AC3715" s="195">
        <v>37050.875011574099</v>
      </c>
    </row>
    <row r="3716" spans="1:29" x14ac:dyDescent="0.25">
      <c r="A3716" s="43" t="str">
        <f t="shared" si="286"/>
        <v>US Natural Gas Physical</v>
      </c>
      <c r="B3716" s="43" t="str">
        <f t="shared" si="287"/>
        <v>US</v>
      </c>
      <c r="C3716" s="43" t="str">
        <f t="shared" si="288"/>
        <v>Natural Gas</v>
      </c>
      <c r="D3716" s="43" t="str">
        <f t="shared" si="289"/>
        <v>Physical</v>
      </c>
      <c r="E3716" s="43">
        <f>IF(VLOOKUP(S3716,'DD-Lookup'!$J$6:$L$50,3,FALSE)="Monthly",(YEAR(AC3716)-YEAR(AB3716))*12+MONTH(AC3716)-MONTH(AB3716)+1,(AC3716-AB3716+1))</f>
        <v>1</v>
      </c>
      <c r="F3716" s="210">
        <f t="shared" si="290"/>
        <v>10000</v>
      </c>
      <c r="G3716" s="199">
        <v>1356221</v>
      </c>
      <c r="H3716" s="195">
        <v>37049.405694444402</v>
      </c>
      <c r="I3716" t="s">
        <v>3316</v>
      </c>
      <c r="M3716" t="s">
        <v>3341</v>
      </c>
      <c r="N3716" t="s">
        <v>3747</v>
      </c>
      <c r="O3716" t="s">
        <v>2158</v>
      </c>
      <c r="Q3716" s="196">
        <v>10000</v>
      </c>
      <c r="S3716" t="s">
        <v>3342</v>
      </c>
      <c r="T3716" t="s">
        <v>3557</v>
      </c>
      <c r="U3716" s="198">
        <v>3.98</v>
      </c>
      <c r="V3716" t="s">
        <v>3192</v>
      </c>
      <c r="W3716" t="s">
        <v>3138</v>
      </c>
      <c r="X3716" t="s">
        <v>3081</v>
      </c>
      <c r="Y3716" t="s">
        <v>2469</v>
      </c>
      <c r="Z3716" t="s">
        <v>2995</v>
      </c>
      <c r="AA3716">
        <v>838128</v>
      </c>
      <c r="AB3716" s="195">
        <v>37050.875011574099</v>
      </c>
      <c r="AC3716" s="195">
        <v>37050.875011574099</v>
      </c>
    </row>
    <row r="3717" spans="1:29" x14ac:dyDescent="0.25">
      <c r="A3717" s="43" t="str">
        <f t="shared" si="286"/>
        <v>US Natural Gas Physical</v>
      </c>
      <c r="B3717" s="43" t="str">
        <f t="shared" si="287"/>
        <v>US</v>
      </c>
      <c r="C3717" s="43" t="str">
        <f t="shared" si="288"/>
        <v>Natural Gas</v>
      </c>
      <c r="D3717" s="43" t="str">
        <f t="shared" si="289"/>
        <v>Physical</v>
      </c>
      <c r="E3717" s="43">
        <f>IF(VLOOKUP(S3717,'DD-Lookup'!$J$6:$L$50,3,FALSE)="Monthly",(YEAR(AC3717)-YEAR(AB3717))*12+MONTH(AC3717)-MONTH(AB3717)+1,(AC3717-AB3717+1))</f>
        <v>1</v>
      </c>
      <c r="F3717" s="210">
        <f t="shared" si="290"/>
        <v>15000</v>
      </c>
      <c r="G3717" s="199">
        <v>1356222</v>
      </c>
      <c r="H3717" s="195">
        <v>37049.405729166698</v>
      </c>
      <c r="I3717" t="s">
        <v>3337</v>
      </c>
      <c r="M3717" t="s">
        <v>3341</v>
      </c>
      <c r="N3717" t="s">
        <v>3747</v>
      </c>
      <c r="O3717" t="s">
        <v>2722</v>
      </c>
      <c r="Q3717" s="196">
        <v>15000</v>
      </c>
      <c r="S3717" t="s">
        <v>3342</v>
      </c>
      <c r="T3717" t="s">
        <v>3557</v>
      </c>
      <c r="U3717" s="198">
        <v>3.6850000000000001</v>
      </c>
      <c r="V3717" t="s">
        <v>3881</v>
      </c>
      <c r="W3717" t="s">
        <v>2175</v>
      </c>
      <c r="X3717" t="s">
        <v>2176</v>
      </c>
      <c r="Y3717" t="s">
        <v>2469</v>
      </c>
      <c r="Z3717" t="s">
        <v>2995</v>
      </c>
      <c r="AA3717">
        <v>838129</v>
      </c>
      <c r="AB3717" s="195">
        <v>37050.875011574099</v>
      </c>
      <c r="AC3717" s="195">
        <v>37050.875011574099</v>
      </c>
    </row>
    <row r="3718" spans="1:29" x14ac:dyDescent="0.25">
      <c r="A3718" s="43" t="str">
        <f t="shared" si="286"/>
        <v>US Power Physical</v>
      </c>
      <c r="B3718" s="43" t="str">
        <f t="shared" si="287"/>
        <v>US</v>
      </c>
      <c r="C3718" s="43" t="str">
        <f t="shared" si="288"/>
        <v>Power</v>
      </c>
      <c r="D3718" s="43" t="str">
        <f t="shared" si="289"/>
        <v>Physical</v>
      </c>
      <c r="E3718" s="43">
        <f>IF(VLOOKUP(S3718,'DD-Lookup'!$J$6:$L$50,3,FALSE)="Monthly",(YEAR(AC3718)-YEAR(AB3718))*12+MONTH(AC3718)-MONTH(AB3718)+1,(AC3718-AB3718+1))</f>
        <v>5</v>
      </c>
      <c r="F3718" s="210">
        <f t="shared" si="290"/>
        <v>250</v>
      </c>
      <c r="G3718" s="199">
        <v>1356223</v>
      </c>
      <c r="H3718" s="195">
        <v>37049.405740740702</v>
      </c>
      <c r="I3718" t="s">
        <v>3371</v>
      </c>
      <c r="J3718" t="s">
        <v>2413</v>
      </c>
      <c r="K3718" t="s">
        <v>2272</v>
      </c>
      <c r="M3718" t="s">
        <v>2766</v>
      </c>
      <c r="N3718" t="s">
        <v>3361</v>
      </c>
      <c r="O3718" t="s">
        <v>3835</v>
      </c>
      <c r="P3718" s="196">
        <v>50</v>
      </c>
      <c r="S3718" t="s">
        <v>3340</v>
      </c>
      <c r="T3718" t="s">
        <v>3557</v>
      </c>
      <c r="U3718" s="198">
        <v>63.25</v>
      </c>
      <c r="V3718" t="s">
        <v>2596</v>
      </c>
      <c r="W3718" t="s">
        <v>3380</v>
      </c>
      <c r="X3718" t="s">
        <v>3366</v>
      </c>
      <c r="Y3718" t="s">
        <v>2662</v>
      </c>
      <c r="Z3718" t="s">
        <v>2990</v>
      </c>
      <c r="AA3718">
        <v>637053.1</v>
      </c>
      <c r="AB3718" s="195">
        <v>37074.875</v>
      </c>
      <c r="AC3718" s="195">
        <v>37078.875</v>
      </c>
    </row>
    <row r="3719" spans="1:29" x14ac:dyDescent="0.25">
      <c r="A3719" s="43" t="str">
        <f t="shared" si="286"/>
        <v>US Natural Gas Physical</v>
      </c>
      <c r="B3719" s="43" t="str">
        <f t="shared" si="287"/>
        <v>US</v>
      </c>
      <c r="C3719" s="43" t="str">
        <f t="shared" si="288"/>
        <v>Natural Gas</v>
      </c>
      <c r="D3719" s="43" t="str">
        <f t="shared" si="289"/>
        <v>Physical</v>
      </c>
      <c r="E3719" s="43">
        <f>IF(VLOOKUP(S3719,'DD-Lookup'!$J$6:$L$50,3,FALSE)="Monthly",(YEAR(AC3719)-YEAR(AB3719))*12+MONTH(AC3719)-MONTH(AB3719)+1,(AC3719-AB3719+1))</f>
        <v>1</v>
      </c>
      <c r="F3719" s="210">
        <f t="shared" si="290"/>
        <v>5973</v>
      </c>
      <c r="G3719" s="199">
        <v>1356224</v>
      </c>
      <c r="H3719" s="195">
        <v>37049.4057523148</v>
      </c>
      <c r="I3719" t="s">
        <v>2288</v>
      </c>
      <c r="M3719" t="s">
        <v>3341</v>
      </c>
      <c r="N3719" t="s">
        <v>3747</v>
      </c>
      <c r="O3719" t="s">
        <v>448</v>
      </c>
      <c r="P3719" s="196">
        <v>5973</v>
      </c>
      <c r="S3719" t="s">
        <v>3342</v>
      </c>
      <c r="T3719" t="s">
        <v>3557</v>
      </c>
      <c r="U3719" s="198">
        <v>3.64</v>
      </c>
      <c r="V3719" t="s">
        <v>3390</v>
      </c>
      <c r="W3719" t="s">
        <v>2181</v>
      </c>
      <c r="X3719" t="s">
        <v>2182</v>
      </c>
      <c r="Y3719" t="s">
        <v>2469</v>
      </c>
      <c r="Z3719" t="s">
        <v>2995</v>
      </c>
      <c r="AA3719">
        <v>838130</v>
      </c>
      <c r="AB3719" s="195">
        <v>37050.875011574099</v>
      </c>
      <c r="AC3719" s="195">
        <v>37050.875011574099</v>
      </c>
    </row>
    <row r="3720" spans="1:29" x14ac:dyDescent="0.25">
      <c r="A3720" s="43" t="str">
        <f t="shared" si="286"/>
        <v>US Natural Gas Financial</v>
      </c>
      <c r="B3720" s="43" t="str">
        <f t="shared" si="287"/>
        <v>US</v>
      </c>
      <c r="C3720" s="43" t="str">
        <f t="shared" si="288"/>
        <v>Natural Gas</v>
      </c>
      <c r="D3720" s="43" t="str">
        <f t="shared" si="289"/>
        <v>Financial</v>
      </c>
      <c r="E3720" s="43">
        <f>IF(VLOOKUP(S3720,'DD-Lookup'!$J$6:$L$50,3,FALSE)="Monthly",(YEAR(AC3720)-YEAR(AB3720))*12+MONTH(AC3720)-MONTH(AB3720)+1,(AC3720-AB3720+1))</f>
        <v>31</v>
      </c>
      <c r="F3720" s="210">
        <f t="shared" si="290"/>
        <v>77500</v>
      </c>
      <c r="G3720" s="199">
        <v>1356225</v>
      </c>
      <c r="H3720" s="195">
        <v>37049.405775462998</v>
      </c>
      <c r="I3720" t="s">
        <v>2719</v>
      </c>
      <c r="M3720" t="s">
        <v>3341</v>
      </c>
      <c r="N3720" t="s">
        <v>2281</v>
      </c>
      <c r="O3720" t="s">
        <v>2475</v>
      </c>
      <c r="Q3720" s="196">
        <v>2500</v>
      </c>
      <c r="S3720" t="s">
        <v>3342</v>
      </c>
      <c r="T3720" t="s">
        <v>3557</v>
      </c>
      <c r="U3720" s="198">
        <v>3.79</v>
      </c>
      <c r="V3720" t="s">
        <v>2720</v>
      </c>
      <c r="W3720" t="s">
        <v>2853</v>
      </c>
      <c r="X3720" t="s">
        <v>2282</v>
      </c>
      <c r="Y3720" t="s">
        <v>3575</v>
      </c>
      <c r="Z3720" t="s">
        <v>2995</v>
      </c>
      <c r="AA3720" t="s">
        <v>1100</v>
      </c>
      <c r="AB3720" s="195">
        <v>37073.875</v>
      </c>
      <c r="AC3720" s="195">
        <v>37103.875</v>
      </c>
    </row>
    <row r="3721" spans="1:29" x14ac:dyDescent="0.25">
      <c r="A3721" s="43" t="str">
        <f t="shared" si="286"/>
        <v>US Natural Gas Physical</v>
      </c>
      <c r="B3721" s="43" t="str">
        <f t="shared" si="287"/>
        <v>US</v>
      </c>
      <c r="C3721" s="43" t="str">
        <f t="shared" si="288"/>
        <v>Natural Gas</v>
      </c>
      <c r="D3721" s="43" t="str">
        <f t="shared" si="289"/>
        <v>Physical</v>
      </c>
      <c r="E3721" s="43">
        <f>IF(VLOOKUP(S3721,'DD-Lookup'!$J$6:$L$50,3,FALSE)="Monthly",(YEAR(AC3721)-YEAR(AB3721))*12+MONTH(AC3721)-MONTH(AB3721)+1,(AC3721-AB3721+1))</f>
        <v>1</v>
      </c>
      <c r="F3721" s="210">
        <f t="shared" si="290"/>
        <v>10000</v>
      </c>
      <c r="G3721" s="199">
        <v>1356226</v>
      </c>
      <c r="H3721" s="195">
        <v>37049.4057986111</v>
      </c>
      <c r="I3721" t="s">
        <v>2487</v>
      </c>
      <c r="M3721" t="s">
        <v>3341</v>
      </c>
      <c r="N3721" t="s">
        <v>3747</v>
      </c>
      <c r="O3721" t="s">
        <v>2722</v>
      </c>
      <c r="Q3721" s="196">
        <v>10000</v>
      </c>
      <c r="S3721" t="s">
        <v>3342</v>
      </c>
      <c r="T3721" t="s">
        <v>3557</v>
      </c>
      <c r="U3721" s="198">
        <v>3.6850000000000001</v>
      </c>
      <c r="V3721" t="s">
        <v>2348</v>
      </c>
      <c r="W3721" t="s">
        <v>2175</v>
      </c>
      <c r="X3721" t="s">
        <v>2176</v>
      </c>
      <c r="Y3721" t="s">
        <v>2469</v>
      </c>
      <c r="Z3721" t="s">
        <v>2995</v>
      </c>
      <c r="AA3721">
        <v>838131</v>
      </c>
      <c r="AB3721" s="195">
        <v>37050.875011574099</v>
      </c>
      <c r="AC3721" s="195">
        <v>37050.875011574099</v>
      </c>
    </row>
    <row r="3722" spans="1:29" x14ac:dyDescent="0.25">
      <c r="A3722" s="43" t="str">
        <f t="shared" si="286"/>
        <v>US Natural Gas Physical</v>
      </c>
      <c r="B3722" s="43" t="str">
        <f t="shared" si="287"/>
        <v>US</v>
      </c>
      <c r="C3722" s="43" t="str">
        <f t="shared" si="288"/>
        <v>Natural Gas</v>
      </c>
      <c r="D3722" s="43" t="str">
        <f t="shared" si="289"/>
        <v>Physical</v>
      </c>
      <c r="E3722" s="43">
        <f>IF(VLOOKUP(S3722,'DD-Lookup'!$J$6:$L$50,3,FALSE)="Monthly",(YEAR(AC3722)-YEAR(AB3722))*12+MONTH(AC3722)-MONTH(AB3722)+1,(AC3722-AB3722+1))</f>
        <v>1</v>
      </c>
      <c r="F3722" s="210">
        <f t="shared" si="290"/>
        <v>1425</v>
      </c>
      <c r="G3722" s="199">
        <v>1356227</v>
      </c>
      <c r="H3722" s="195">
        <v>37049.406076388899</v>
      </c>
      <c r="I3722" t="s">
        <v>3443</v>
      </c>
      <c r="M3722" t="s">
        <v>3341</v>
      </c>
      <c r="N3722" t="s">
        <v>3747</v>
      </c>
      <c r="O3722" t="s">
        <v>2743</v>
      </c>
      <c r="Q3722" s="196">
        <v>1425</v>
      </c>
      <c r="S3722" t="s">
        <v>3342</v>
      </c>
      <c r="T3722" t="s">
        <v>3557</v>
      </c>
      <c r="U3722" s="198">
        <v>3.585</v>
      </c>
      <c r="V3722" t="s">
        <v>4171</v>
      </c>
      <c r="W3722" t="s">
        <v>2181</v>
      </c>
      <c r="X3722" t="s">
        <v>3093</v>
      </c>
      <c r="Y3722" t="s">
        <v>2469</v>
      </c>
      <c r="Z3722" t="s">
        <v>2995</v>
      </c>
      <c r="AA3722">
        <v>838133</v>
      </c>
      <c r="AB3722" s="195">
        <v>37050.875011574099</v>
      </c>
      <c r="AC3722" s="195">
        <v>37050.875011574099</v>
      </c>
    </row>
    <row r="3723" spans="1:29" x14ac:dyDescent="0.25">
      <c r="A3723" s="43" t="str">
        <f t="shared" ref="A3723:A3786" si="291">B3723&amp;" "&amp;C3723&amp;" "&amp;D3723</f>
        <v>US Natural Gas Physical</v>
      </c>
      <c r="B3723" s="43" t="str">
        <f t="shared" ref="B3723:B3786" si="292">IF((LEFT(N3723,2)="US"),"US","")</f>
        <v>US</v>
      </c>
      <c r="C3723" s="43" t="str">
        <f t="shared" ref="C3723:C3786" si="293">M3723</f>
        <v>Natural Gas</v>
      </c>
      <c r="D3723" s="43" t="str">
        <f t="shared" ref="D3723:D3786" si="294">IF(ISNUMBER(FIND("Phy",N3723))=TRUE,"Physical","Financial")</f>
        <v>Physical</v>
      </c>
      <c r="E3723" s="43">
        <f>IF(VLOOKUP(S3723,'DD-Lookup'!$J$6:$L$50,3,FALSE)="Monthly",(YEAR(AC3723)-YEAR(AB3723))*12+MONTH(AC3723)-MONTH(AB3723)+1,(AC3723-AB3723+1))</f>
        <v>1</v>
      </c>
      <c r="F3723" s="210">
        <f t="shared" ref="F3723:F3786" si="295">E3723*SUM(P3723:Q3723)</f>
        <v>3453</v>
      </c>
      <c r="G3723" s="199">
        <v>1356228</v>
      </c>
      <c r="H3723" s="195">
        <v>37049.4061574074</v>
      </c>
      <c r="I3723" t="s">
        <v>3321</v>
      </c>
      <c r="M3723" t="s">
        <v>3341</v>
      </c>
      <c r="N3723" t="s">
        <v>3747</v>
      </c>
      <c r="O3723" t="s">
        <v>2706</v>
      </c>
      <c r="Q3723" s="196">
        <v>3453</v>
      </c>
      <c r="S3723" t="s">
        <v>3342</v>
      </c>
      <c r="T3723" t="s">
        <v>3557</v>
      </c>
      <c r="U3723" s="198">
        <v>3.9049999999999998</v>
      </c>
      <c r="V3723" t="s">
        <v>2585</v>
      </c>
      <c r="W3723" t="s">
        <v>431</v>
      </c>
      <c r="X3723" t="s">
        <v>3077</v>
      </c>
      <c r="Y3723" t="s">
        <v>2469</v>
      </c>
      <c r="Z3723" t="s">
        <v>2995</v>
      </c>
      <c r="AA3723">
        <v>838134</v>
      </c>
      <c r="AB3723" s="195">
        <v>37050.875011574099</v>
      </c>
      <c r="AC3723" s="195">
        <v>37050.875011574099</v>
      </c>
    </row>
    <row r="3724" spans="1:29" x14ac:dyDescent="0.25">
      <c r="A3724" s="43" t="str">
        <f t="shared" si="291"/>
        <v xml:space="preserve"> Natural Gas Physical</v>
      </c>
      <c r="B3724" s="43" t="str">
        <f t="shared" si="292"/>
        <v/>
      </c>
      <c r="C3724" s="43" t="str">
        <f t="shared" si="293"/>
        <v>Natural Gas</v>
      </c>
      <c r="D3724" s="43" t="str">
        <f t="shared" si="294"/>
        <v>Physical</v>
      </c>
      <c r="E3724" s="43">
        <f>IF(VLOOKUP(S3724,'DD-Lookup'!$J$6:$L$50,3,FALSE)="Monthly",(YEAR(AC3724)-YEAR(AB3724))*12+MONTH(AC3724)-MONTH(AB3724)+1,(AC3724-AB3724+1))</f>
        <v>1</v>
      </c>
      <c r="F3724" s="210">
        <f t="shared" si="295"/>
        <v>10000</v>
      </c>
      <c r="G3724" s="199">
        <v>1356229</v>
      </c>
      <c r="H3724" s="195">
        <v>37049.406192129602</v>
      </c>
      <c r="I3724" t="s">
        <v>3734</v>
      </c>
      <c r="M3724" t="s">
        <v>3341</v>
      </c>
      <c r="N3724" t="s">
        <v>3104</v>
      </c>
      <c r="O3724" t="s">
        <v>3620</v>
      </c>
      <c r="Q3724" s="196">
        <v>10000</v>
      </c>
      <c r="S3724" t="s">
        <v>3719</v>
      </c>
      <c r="T3724" t="s">
        <v>3105</v>
      </c>
      <c r="U3724" s="198">
        <v>4.28</v>
      </c>
      <c r="V3724" t="s">
        <v>3958</v>
      </c>
      <c r="W3724" t="s">
        <v>635</v>
      </c>
      <c r="X3724" t="s">
        <v>3106</v>
      </c>
      <c r="Y3724" t="s">
        <v>2469</v>
      </c>
      <c r="Z3724" t="s">
        <v>2996</v>
      </c>
      <c r="AA3724">
        <v>838135</v>
      </c>
      <c r="AB3724" s="195">
        <v>37049.875011574099</v>
      </c>
      <c r="AC3724" s="195">
        <v>37049.875011574099</v>
      </c>
    </row>
    <row r="3725" spans="1:29" x14ac:dyDescent="0.25">
      <c r="A3725" s="43" t="str">
        <f t="shared" si="291"/>
        <v>US Natural Gas Physical</v>
      </c>
      <c r="B3725" s="43" t="str">
        <f t="shared" si="292"/>
        <v>US</v>
      </c>
      <c r="C3725" s="43" t="str">
        <f t="shared" si="293"/>
        <v>Natural Gas</v>
      </c>
      <c r="D3725" s="43" t="str">
        <f t="shared" si="294"/>
        <v>Physical</v>
      </c>
      <c r="E3725" s="43">
        <f>IF(VLOOKUP(S3725,'DD-Lookup'!$J$6:$L$50,3,FALSE)="Monthly",(YEAR(AC3725)-YEAR(AB3725))*12+MONTH(AC3725)-MONTH(AB3725)+1,(AC3725-AB3725+1))</f>
        <v>1</v>
      </c>
      <c r="F3725" s="210">
        <f t="shared" si="295"/>
        <v>130</v>
      </c>
      <c r="G3725" s="199">
        <v>1356230</v>
      </c>
      <c r="H3725" s="195">
        <v>37049.406365740702</v>
      </c>
      <c r="I3725" t="s">
        <v>3321</v>
      </c>
      <c r="M3725" t="s">
        <v>3341</v>
      </c>
      <c r="N3725" t="s">
        <v>3747</v>
      </c>
      <c r="O3725" t="s">
        <v>2706</v>
      </c>
      <c r="Q3725" s="196">
        <v>130</v>
      </c>
      <c r="S3725" t="s">
        <v>3342</v>
      </c>
      <c r="T3725" t="s">
        <v>3557</v>
      </c>
      <c r="U3725" s="198">
        <v>3.915</v>
      </c>
      <c r="V3725" t="s">
        <v>2585</v>
      </c>
      <c r="W3725" t="s">
        <v>431</v>
      </c>
      <c r="X3725" t="s">
        <v>3077</v>
      </c>
      <c r="Y3725" t="s">
        <v>2469</v>
      </c>
      <c r="Z3725" t="s">
        <v>2995</v>
      </c>
      <c r="AA3725">
        <v>838136</v>
      </c>
      <c r="AB3725" s="195">
        <v>37050.875011574099</v>
      </c>
      <c r="AC3725" s="195">
        <v>37050.875011574099</v>
      </c>
    </row>
    <row r="3726" spans="1:29" x14ac:dyDescent="0.25">
      <c r="A3726" s="43" t="str">
        <f t="shared" si="291"/>
        <v>US Natural Gas Physical</v>
      </c>
      <c r="B3726" s="43" t="str">
        <f t="shared" si="292"/>
        <v>US</v>
      </c>
      <c r="C3726" s="43" t="str">
        <f t="shared" si="293"/>
        <v>Natural Gas</v>
      </c>
      <c r="D3726" s="43" t="str">
        <f t="shared" si="294"/>
        <v>Physical</v>
      </c>
      <c r="E3726" s="43">
        <f>IF(VLOOKUP(S3726,'DD-Lookup'!$J$6:$L$50,3,FALSE)="Monthly",(YEAR(AC3726)-YEAR(AB3726))*12+MONTH(AC3726)-MONTH(AB3726)+1,(AC3726-AB3726+1))</f>
        <v>1</v>
      </c>
      <c r="F3726" s="210">
        <f t="shared" si="295"/>
        <v>10000</v>
      </c>
      <c r="G3726" s="199">
        <v>1356232</v>
      </c>
      <c r="H3726" s="195">
        <v>37049.406458333302</v>
      </c>
      <c r="I3726" t="s">
        <v>2483</v>
      </c>
      <c r="M3726" t="s">
        <v>3341</v>
      </c>
      <c r="N3726" t="s">
        <v>3747</v>
      </c>
      <c r="O3726" t="s">
        <v>541</v>
      </c>
      <c r="Q3726" s="196">
        <v>10000</v>
      </c>
      <c r="S3726" t="s">
        <v>3342</v>
      </c>
      <c r="T3726" t="s">
        <v>3557</v>
      </c>
      <c r="U3726" s="198">
        <v>3.7075</v>
      </c>
      <c r="V3726" t="s">
        <v>2486</v>
      </c>
      <c r="W3726" t="s">
        <v>2467</v>
      </c>
      <c r="X3726" t="s">
        <v>2468</v>
      </c>
      <c r="Y3726" t="s">
        <v>2469</v>
      </c>
      <c r="Z3726" t="s">
        <v>2995</v>
      </c>
      <c r="AA3726">
        <v>838137</v>
      </c>
      <c r="AB3726" s="195">
        <v>37050.875011574099</v>
      </c>
      <c r="AC3726" s="195">
        <v>37050.875011574099</v>
      </c>
    </row>
    <row r="3727" spans="1:29" x14ac:dyDescent="0.25">
      <c r="A3727" s="43" t="str">
        <f t="shared" si="291"/>
        <v>US Natural Gas Physical</v>
      </c>
      <c r="B3727" s="43" t="str">
        <f t="shared" si="292"/>
        <v>US</v>
      </c>
      <c r="C3727" s="43" t="str">
        <f t="shared" si="293"/>
        <v>Natural Gas</v>
      </c>
      <c r="D3727" s="43" t="str">
        <f t="shared" si="294"/>
        <v>Physical</v>
      </c>
      <c r="E3727" s="43">
        <f>IF(VLOOKUP(S3727,'DD-Lookup'!$J$6:$L$50,3,FALSE)="Monthly",(YEAR(AC3727)-YEAR(AB3727))*12+MONTH(AC3727)-MONTH(AB3727)+1,(AC3727-AB3727+1))</f>
        <v>1</v>
      </c>
      <c r="F3727" s="210">
        <f t="shared" si="295"/>
        <v>111</v>
      </c>
      <c r="G3727" s="199">
        <v>1356234</v>
      </c>
      <c r="H3727" s="195">
        <v>37049.406527777799</v>
      </c>
      <c r="I3727" t="s">
        <v>3316</v>
      </c>
      <c r="M3727" t="s">
        <v>3341</v>
      </c>
      <c r="N3727" t="s">
        <v>3747</v>
      </c>
      <c r="O3727" t="s">
        <v>394</v>
      </c>
      <c r="P3727" s="196">
        <v>111</v>
      </c>
      <c r="S3727" t="s">
        <v>3342</v>
      </c>
      <c r="T3727" t="s">
        <v>3557</v>
      </c>
      <c r="U3727" s="198">
        <v>3.63</v>
      </c>
      <c r="V3727" t="s">
        <v>3350</v>
      </c>
      <c r="W3727" t="s">
        <v>2498</v>
      </c>
      <c r="X3727" t="s">
        <v>2499</v>
      </c>
      <c r="Y3727" t="s">
        <v>2469</v>
      </c>
      <c r="Z3727" t="s">
        <v>2995</v>
      </c>
      <c r="AA3727">
        <v>838138</v>
      </c>
      <c r="AB3727" s="195">
        <v>37050.875011574099</v>
      </c>
      <c r="AC3727" s="195">
        <v>37050.875011574099</v>
      </c>
    </row>
    <row r="3728" spans="1:29" x14ac:dyDescent="0.25">
      <c r="A3728" s="43" t="str">
        <f t="shared" si="291"/>
        <v>US Natural Gas Physical</v>
      </c>
      <c r="B3728" s="43" t="str">
        <f t="shared" si="292"/>
        <v>US</v>
      </c>
      <c r="C3728" s="43" t="str">
        <f t="shared" si="293"/>
        <v>Natural Gas</v>
      </c>
      <c r="D3728" s="43" t="str">
        <f t="shared" si="294"/>
        <v>Physical</v>
      </c>
      <c r="E3728" s="43">
        <f>IF(VLOOKUP(S3728,'DD-Lookup'!$J$6:$L$50,3,FALSE)="Monthly",(YEAR(AC3728)-YEAR(AB3728))*12+MONTH(AC3728)-MONTH(AB3728)+1,(AC3728-AB3728+1))</f>
        <v>1</v>
      </c>
      <c r="F3728" s="210">
        <f t="shared" si="295"/>
        <v>7766</v>
      </c>
      <c r="G3728" s="199">
        <v>1356235</v>
      </c>
      <c r="H3728" s="195">
        <v>37049.406539351898</v>
      </c>
      <c r="I3728" t="s">
        <v>2465</v>
      </c>
      <c r="M3728" t="s">
        <v>3341</v>
      </c>
      <c r="N3728" t="s">
        <v>3747</v>
      </c>
      <c r="O3728" t="s">
        <v>1630</v>
      </c>
      <c r="P3728" s="196">
        <v>7766</v>
      </c>
      <c r="S3728" t="s">
        <v>3342</v>
      </c>
      <c r="T3728" t="s">
        <v>3557</v>
      </c>
      <c r="U3728" s="198">
        <v>3.7050000000000001</v>
      </c>
      <c r="V3728" t="s">
        <v>1101</v>
      </c>
      <c r="W3728" t="s">
        <v>2175</v>
      </c>
      <c r="X3728" t="s">
        <v>2176</v>
      </c>
      <c r="Y3728" t="s">
        <v>2469</v>
      </c>
      <c r="Z3728" t="s">
        <v>2995</v>
      </c>
      <c r="AA3728">
        <v>838139</v>
      </c>
      <c r="AB3728" s="195">
        <v>37050.875011574099</v>
      </c>
      <c r="AC3728" s="195">
        <v>37050.875011574099</v>
      </c>
    </row>
    <row r="3729" spans="1:29" x14ac:dyDescent="0.25">
      <c r="A3729" s="43" t="str">
        <f t="shared" si="291"/>
        <v>US Natural Gas Physical</v>
      </c>
      <c r="B3729" s="43" t="str">
        <f t="shared" si="292"/>
        <v>US</v>
      </c>
      <c r="C3729" s="43" t="str">
        <f t="shared" si="293"/>
        <v>Natural Gas</v>
      </c>
      <c r="D3729" s="43" t="str">
        <f t="shared" si="294"/>
        <v>Physical</v>
      </c>
      <c r="E3729" s="43">
        <f>IF(VLOOKUP(S3729,'DD-Lookup'!$J$6:$L$50,3,FALSE)="Monthly",(YEAR(AC3729)-YEAR(AB3729))*12+MONTH(AC3729)-MONTH(AB3729)+1,(AC3729-AB3729+1))</f>
        <v>1</v>
      </c>
      <c r="F3729" s="210">
        <f t="shared" si="295"/>
        <v>5000</v>
      </c>
      <c r="G3729" s="199">
        <v>1356237</v>
      </c>
      <c r="H3729" s="195">
        <v>37049.406597222202</v>
      </c>
      <c r="I3729" t="s">
        <v>2254</v>
      </c>
      <c r="M3729" t="s">
        <v>3341</v>
      </c>
      <c r="N3729" t="s">
        <v>3747</v>
      </c>
      <c r="O3729" t="s">
        <v>399</v>
      </c>
      <c r="P3729" s="196">
        <v>5000</v>
      </c>
      <c r="S3729" t="s">
        <v>3342</v>
      </c>
      <c r="T3729" t="s">
        <v>3557</v>
      </c>
      <c r="U3729" s="198">
        <v>3.5024999999999999</v>
      </c>
      <c r="V3729" t="s">
        <v>2459</v>
      </c>
      <c r="W3729" t="s">
        <v>2347</v>
      </c>
      <c r="X3729" t="s">
        <v>2484</v>
      </c>
      <c r="Y3729" t="s">
        <v>2469</v>
      </c>
      <c r="Z3729" t="s">
        <v>2995</v>
      </c>
      <c r="AA3729">
        <v>838141</v>
      </c>
      <c r="AB3729" s="195">
        <v>37050.875011574099</v>
      </c>
      <c r="AC3729" s="195">
        <v>37050.875011574099</v>
      </c>
    </row>
    <row r="3730" spans="1:29" x14ac:dyDescent="0.25">
      <c r="A3730" s="43" t="str">
        <f t="shared" si="291"/>
        <v xml:space="preserve"> Natural Gas Physical</v>
      </c>
      <c r="B3730" s="43" t="str">
        <f t="shared" si="292"/>
        <v/>
      </c>
      <c r="C3730" s="43" t="str">
        <f t="shared" si="293"/>
        <v>Natural Gas</v>
      </c>
      <c r="D3730" s="43" t="str">
        <f t="shared" si="294"/>
        <v>Physical</v>
      </c>
      <c r="E3730" s="43">
        <f>IF(VLOOKUP(S3730,'DD-Lookup'!$J$6:$L$50,3,FALSE)="Monthly",(YEAR(AC3730)-YEAR(AB3730))*12+MONTH(AC3730)-MONTH(AB3730)+1,(AC3730-AB3730+1))</f>
        <v>1</v>
      </c>
      <c r="F3730" s="210">
        <f t="shared" si="295"/>
        <v>10000</v>
      </c>
      <c r="G3730" s="199">
        <v>1356238</v>
      </c>
      <c r="H3730" s="195">
        <v>37049.4066087963</v>
      </c>
      <c r="I3730" t="s">
        <v>3375</v>
      </c>
      <c r="M3730" t="s">
        <v>3341</v>
      </c>
      <c r="N3730" t="s">
        <v>3104</v>
      </c>
      <c r="O3730" t="s">
        <v>3620</v>
      </c>
      <c r="Q3730" s="196">
        <v>10000</v>
      </c>
      <c r="S3730" t="s">
        <v>3719</v>
      </c>
      <c r="T3730" t="s">
        <v>3105</v>
      </c>
      <c r="U3730" s="198">
        <v>4.2850000000000001</v>
      </c>
      <c r="V3730" t="s">
        <v>3926</v>
      </c>
      <c r="W3730" t="s">
        <v>635</v>
      </c>
      <c r="X3730" t="s">
        <v>3106</v>
      </c>
      <c r="Y3730" t="s">
        <v>2469</v>
      </c>
      <c r="Z3730" t="s">
        <v>2996</v>
      </c>
      <c r="AA3730">
        <v>838140</v>
      </c>
      <c r="AB3730" s="195">
        <v>37049.875011574099</v>
      </c>
      <c r="AC3730" s="195">
        <v>37049.875011574099</v>
      </c>
    </row>
    <row r="3731" spans="1:29" x14ac:dyDescent="0.25">
      <c r="A3731" s="43" t="str">
        <f t="shared" si="291"/>
        <v>US Natural Gas Physical</v>
      </c>
      <c r="B3731" s="43" t="str">
        <f t="shared" si="292"/>
        <v>US</v>
      </c>
      <c r="C3731" s="43" t="str">
        <f t="shared" si="293"/>
        <v>Natural Gas</v>
      </c>
      <c r="D3731" s="43" t="str">
        <f t="shared" si="294"/>
        <v>Physical</v>
      </c>
      <c r="E3731" s="43">
        <f>IF(VLOOKUP(S3731,'DD-Lookup'!$J$6:$L$50,3,FALSE)="Monthly",(YEAR(AC3731)-YEAR(AB3731))*12+MONTH(AC3731)-MONTH(AB3731)+1,(AC3731-AB3731+1))</f>
        <v>1</v>
      </c>
      <c r="F3731" s="210">
        <f t="shared" si="295"/>
        <v>7000</v>
      </c>
      <c r="G3731" s="199">
        <v>1356239</v>
      </c>
      <c r="H3731" s="195">
        <v>37049.4066550926</v>
      </c>
      <c r="I3731" t="s">
        <v>3529</v>
      </c>
      <c r="M3731" t="s">
        <v>3341</v>
      </c>
      <c r="N3731" t="s">
        <v>3747</v>
      </c>
      <c r="O3731" t="s">
        <v>394</v>
      </c>
      <c r="P3731" s="196">
        <v>7000</v>
      </c>
      <c r="S3731" t="s">
        <v>3342</v>
      </c>
      <c r="T3731" t="s">
        <v>3557</v>
      </c>
      <c r="U3731" s="198">
        <v>3.63</v>
      </c>
      <c r="V3731" t="s">
        <v>2383</v>
      </c>
      <c r="W3731" t="s">
        <v>2498</v>
      </c>
      <c r="X3731" t="s">
        <v>2499</v>
      </c>
      <c r="Y3731" t="s">
        <v>2469</v>
      </c>
      <c r="Z3731" t="s">
        <v>2995</v>
      </c>
      <c r="AA3731">
        <v>838142</v>
      </c>
      <c r="AB3731" s="195">
        <v>37050.875011574099</v>
      </c>
      <c r="AC3731" s="195">
        <v>37050.875011574099</v>
      </c>
    </row>
    <row r="3732" spans="1:29" x14ac:dyDescent="0.25">
      <c r="A3732" s="43" t="str">
        <f t="shared" si="291"/>
        <v>US Natural Gas Financial</v>
      </c>
      <c r="B3732" s="43" t="str">
        <f t="shared" si="292"/>
        <v>US</v>
      </c>
      <c r="C3732" s="43" t="str">
        <f t="shared" si="293"/>
        <v>Natural Gas</v>
      </c>
      <c r="D3732" s="43" t="str">
        <f t="shared" si="294"/>
        <v>Financial</v>
      </c>
      <c r="E3732" s="43">
        <f>IF(VLOOKUP(S3732,'DD-Lookup'!$J$6:$L$50,3,FALSE)="Monthly",(YEAR(AC3732)-YEAR(AB3732))*12+MONTH(AC3732)-MONTH(AB3732)+1,(AC3732-AB3732+1))</f>
        <v>23</v>
      </c>
      <c r="F3732" s="210">
        <f t="shared" si="295"/>
        <v>230000</v>
      </c>
      <c r="G3732" s="199">
        <v>1356241</v>
      </c>
      <c r="H3732" s="195">
        <v>37049.406851851898</v>
      </c>
      <c r="I3732" t="s">
        <v>3085</v>
      </c>
      <c r="M3732" t="s">
        <v>3341</v>
      </c>
      <c r="N3732" t="s">
        <v>2281</v>
      </c>
      <c r="O3732" t="s">
        <v>2156</v>
      </c>
      <c r="P3732" s="196">
        <v>10000</v>
      </c>
      <c r="S3732" t="s">
        <v>3342</v>
      </c>
      <c r="T3732" t="s">
        <v>3557</v>
      </c>
      <c r="U3732" s="198">
        <v>3.68</v>
      </c>
      <c r="V3732" t="s">
        <v>2424</v>
      </c>
      <c r="W3732" t="s">
        <v>2512</v>
      </c>
      <c r="X3732" t="s">
        <v>2170</v>
      </c>
      <c r="Y3732" t="s">
        <v>3575</v>
      </c>
      <c r="Z3732" t="s">
        <v>2995</v>
      </c>
      <c r="AA3732" t="s">
        <v>1102</v>
      </c>
      <c r="AB3732" s="195">
        <v>37050.875011574099</v>
      </c>
      <c r="AC3732" s="195">
        <v>37072.875011574099</v>
      </c>
    </row>
    <row r="3733" spans="1:29" x14ac:dyDescent="0.25">
      <c r="A3733" s="43" t="str">
        <f t="shared" si="291"/>
        <v xml:space="preserve"> Metals Financial</v>
      </c>
      <c r="B3733" s="43" t="str">
        <f t="shared" si="292"/>
        <v/>
      </c>
      <c r="C3733" s="43" t="str">
        <f t="shared" si="293"/>
        <v>Metals</v>
      </c>
      <c r="D3733" s="43" t="str">
        <f t="shared" si="294"/>
        <v>Financial</v>
      </c>
      <c r="E3733" s="43">
        <f>IF(VLOOKUP(S3733,'DD-Lookup'!$J$6:$L$50,3,FALSE)="Monthly",(YEAR(AC3733)-YEAR(AB3733))*12+MONTH(AC3733)-MONTH(AB3733)+1,(AC3733-AB3733+1))</f>
        <v>1</v>
      </c>
      <c r="F3733" s="210">
        <f t="shared" si="295"/>
        <v>10</v>
      </c>
      <c r="G3733" s="199">
        <v>1356243</v>
      </c>
      <c r="H3733" s="195">
        <v>37049.406875000001</v>
      </c>
      <c r="I3733" t="s">
        <v>3570</v>
      </c>
      <c r="M3733" t="s">
        <v>3346</v>
      </c>
      <c r="N3733" t="s">
        <v>3554</v>
      </c>
      <c r="O3733" t="s">
        <v>3555</v>
      </c>
      <c r="Q3733" s="196">
        <v>10</v>
      </c>
      <c r="S3733" t="s">
        <v>3556</v>
      </c>
      <c r="T3733" t="s">
        <v>3557</v>
      </c>
      <c r="U3733" s="198">
        <v>1670</v>
      </c>
      <c r="V3733" t="s">
        <v>246</v>
      </c>
      <c r="W3733" t="s">
        <v>3563</v>
      </c>
      <c r="X3733" t="s">
        <v>3559</v>
      </c>
      <c r="Y3733" t="s">
        <v>3560</v>
      </c>
      <c r="Z3733" t="s">
        <v>3561</v>
      </c>
      <c r="AA3733">
        <v>2173885</v>
      </c>
    </row>
    <row r="3734" spans="1:29" x14ac:dyDescent="0.25">
      <c r="A3734" s="43" t="str">
        <f t="shared" si="291"/>
        <v>US Natural Gas Physical</v>
      </c>
      <c r="B3734" s="43" t="str">
        <f t="shared" si="292"/>
        <v>US</v>
      </c>
      <c r="C3734" s="43" t="str">
        <f t="shared" si="293"/>
        <v>Natural Gas</v>
      </c>
      <c r="D3734" s="43" t="str">
        <f t="shared" si="294"/>
        <v>Physical</v>
      </c>
      <c r="E3734" s="43">
        <f>IF(VLOOKUP(S3734,'DD-Lookup'!$J$6:$L$50,3,FALSE)="Monthly",(YEAR(AC3734)-YEAR(AB3734))*12+MONTH(AC3734)-MONTH(AB3734)+1,(AC3734-AB3734+1))</f>
        <v>1</v>
      </c>
      <c r="F3734" s="210">
        <f t="shared" si="295"/>
        <v>3815</v>
      </c>
      <c r="G3734" s="199">
        <v>1356242</v>
      </c>
      <c r="H3734" s="195">
        <v>37049.406875000001</v>
      </c>
      <c r="I3734" t="s">
        <v>3443</v>
      </c>
      <c r="M3734" t="s">
        <v>3341</v>
      </c>
      <c r="N3734" t="s">
        <v>3747</v>
      </c>
      <c r="O3734" t="s">
        <v>394</v>
      </c>
      <c r="Q3734" s="196">
        <v>3815</v>
      </c>
      <c r="S3734" t="s">
        <v>3342</v>
      </c>
      <c r="T3734" t="s">
        <v>3557</v>
      </c>
      <c r="U3734" s="198">
        <v>3.6349999999999998</v>
      </c>
      <c r="V3734" t="s">
        <v>3329</v>
      </c>
      <c r="W3734" t="s">
        <v>2498</v>
      </c>
      <c r="X3734" t="s">
        <v>2499</v>
      </c>
      <c r="Y3734" t="s">
        <v>2469</v>
      </c>
      <c r="Z3734" t="s">
        <v>2995</v>
      </c>
      <c r="AA3734">
        <v>838143</v>
      </c>
      <c r="AB3734" s="195">
        <v>37050.875011574099</v>
      </c>
      <c r="AC3734" s="195">
        <v>37050.875011574099</v>
      </c>
    </row>
    <row r="3735" spans="1:29" x14ac:dyDescent="0.25">
      <c r="A3735" s="43" t="str">
        <f t="shared" si="291"/>
        <v>US Natural Gas Physical</v>
      </c>
      <c r="B3735" s="43" t="str">
        <f t="shared" si="292"/>
        <v>US</v>
      </c>
      <c r="C3735" s="43" t="str">
        <f t="shared" si="293"/>
        <v>Natural Gas</v>
      </c>
      <c r="D3735" s="43" t="str">
        <f t="shared" si="294"/>
        <v>Physical</v>
      </c>
      <c r="E3735" s="43">
        <f>IF(VLOOKUP(S3735,'DD-Lookup'!$J$6:$L$50,3,FALSE)="Monthly",(YEAR(AC3735)-YEAR(AB3735))*12+MONTH(AC3735)-MONTH(AB3735)+1,(AC3735-AB3735+1))</f>
        <v>1</v>
      </c>
      <c r="F3735" s="210">
        <f t="shared" si="295"/>
        <v>5000</v>
      </c>
      <c r="G3735" s="199">
        <v>1356245</v>
      </c>
      <c r="H3735" s="195">
        <v>37049.4069675926</v>
      </c>
      <c r="I3735" t="s">
        <v>3078</v>
      </c>
      <c r="M3735" t="s">
        <v>3341</v>
      </c>
      <c r="N3735" t="s">
        <v>3747</v>
      </c>
      <c r="O3735" t="s">
        <v>396</v>
      </c>
      <c r="P3735" s="196">
        <v>5000</v>
      </c>
      <c r="S3735" t="s">
        <v>3342</v>
      </c>
      <c r="T3735" t="s">
        <v>3557</v>
      </c>
      <c r="U3735" s="198">
        <v>3.5350000000000001</v>
      </c>
      <c r="V3735" t="s">
        <v>2569</v>
      </c>
      <c r="W3735" t="s">
        <v>2347</v>
      </c>
      <c r="X3735" t="s">
        <v>2484</v>
      </c>
      <c r="Y3735" t="s">
        <v>2469</v>
      </c>
      <c r="Z3735" t="s">
        <v>2995</v>
      </c>
      <c r="AA3735">
        <v>838144</v>
      </c>
      <c r="AB3735" s="195">
        <v>37050.875011574099</v>
      </c>
      <c r="AC3735" s="195">
        <v>37050.875011574099</v>
      </c>
    </row>
    <row r="3736" spans="1:29" x14ac:dyDescent="0.25">
      <c r="A3736" s="43" t="str">
        <f t="shared" si="291"/>
        <v xml:space="preserve"> Metals Financial</v>
      </c>
      <c r="B3736" s="43" t="str">
        <f t="shared" si="292"/>
        <v/>
      </c>
      <c r="C3736" s="43" t="str">
        <f t="shared" si="293"/>
        <v>Metals</v>
      </c>
      <c r="D3736" s="43" t="str">
        <f t="shared" si="294"/>
        <v>Financial</v>
      </c>
      <c r="E3736" s="43">
        <f>IF(VLOOKUP(S3736,'DD-Lookup'!$J$6:$L$50,3,FALSE)="Monthly",(YEAR(AC3736)-YEAR(AB3736))*12+MONTH(AC3736)-MONTH(AB3736)+1,(AC3736-AB3736+1))</f>
        <v>1</v>
      </c>
      <c r="F3736" s="210">
        <f t="shared" si="295"/>
        <v>2</v>
      </c>
      <c r="G3736" s="199">
        <v>1356246</v>
      </c>
      <c r="H3736" s="195">
        <v>37049.407002314802</v>
      </c>
      <c r="I3736" t="s">
        <v>3936</v>
      </c>
      <c r="M3736" t="s">
        <v>3346</v>
      </c>
      <c r="N3736" t="s">
        <v>3554</v>
      </c>
      <c r="O3736" t="s">
        <v>3555</v>
      </c>
      <c r="Q3736" s="196">
        <v>2</v>
      </c>
      <c r="S3736" t="s">
        <v>3556</v>
      </c>
      <c r="T3736" t="s">
        <v>3557</v>
      </c>
      <c r="U3736" s="198">
        <v>1670</v>
      </c>
      <c r="V3736" t="s">
        <v>3937</v>
      </c>
      <c r="W3736" t="s">
        <v>3563</v>
      </c>
      <c r="X3736" t="s">
        <v>3559</v>
      </c>
      <c r="Y3736" t="s">
        <v>3560</v>
      </c>
      <c r="Z3736" t="s">
        <v>3561</v>
      </c>
      <c r="AA3736">
        <v>2173887</v>
      </c>
    </row>
    <row r="3737" spans="1:29" x14ac:dyDescent="0.25">
      <c r="A3737" s="43" t="str">
        <f t="shared" si="291"/>
        <v>US Oil Products Financial</v>
      </c>
      <c r="B3737" s="43" t="str">
        <f t="shared" si="292"/>
        <v>US</v>
      </c>
      <c r="C3737" s="43" t="str">
        <f t="shared" si="293"/>
        <v>Oil Products</v>
      </c>
      <c r="D3737" s="43" t="str">
        <f t="shared" si="294"/>
        <v>Financial</v>
      </c>
      <c r="E3737" s="43">
        <f>IF(VLOOKUP(S3737,'DD-Lookup'!$J$6:$L$50,3,FALSE)="Monthly",(YEAR(AC3737)-YEAR(AB3737))*12+MONTH(AC3737)-MONTH(AB3737)+1,(AC3737-AB3737+1))</f>
        <v>1</v>
      </c>
      <c r="F3737" s="210">
        <f t="shared" si="295"/>
        <v>10000</v>
      </c>
      <c r="G3737" s="199">
        <v>1356248</v>
      </c>
      <c r="H3737" s="195">
        <v>37049.407002314802</v>
      </c>
      <c r="I3737" t="s">
        <v>2652</v>
      </c>
      <c r="M3737" t="s">
        <v>3344</v>
      </c>
      <c r="N3737" t="s">
        <v>3503</v>
      </c>
      <c r="O3737" t="s">
        <v>1103</v>
      </c>
      <c r="Q3737" s="196">
        <v>10000</v>
      </c>
      <c r="S3737" t="s">
        <v>2523</v>
      </c>
      <c r="T3737" t="s">
        <v>3557</v>
      </c>
      <c r="U3737" s="198">
        <v>74.349999999999994</v>
      </c>
      <c r="V3737" t="s">
        <v>1025</v>
      </c>
      <c r="W3737" t="s">
        <v>3504</v>
      </c>
      <c r="X3737" t="s">
        <v>3646</v>
      </c>
      <c r="Y3737" t="s">
        <v>2778</v>
      </c>
      <c r="Z3737" t="s">
        <v>2995</v>
      </c>
      <c r="AA3737">
        <v>115540</v>
      </c>
      <c r="AB3737" s="195">
        <v>37104.875011574099</v>
      </c>
      <c r="AC3737" s="195">
        <v>37134.875011574099</v>
      </c>
    </row>
    <row r="3738" spans="1:29" x14ac:dyDescent="0.25">
      <c r="A3738" s="43" t="str">
        <f t="shared" si="291"/>
        <v>US Natural Gas Physical</v>
      </c>
      <c r="B3738" s="43" t="str">
        <f t="shared" si="292"/>
        <v>US</v>
      </c>
      <c r="C3738" s="43" t="str">
        <f t="shared" si="293"/>
        <v>Natural Gas</v>
      </c>
      <c r="D3738" s="43" t="str">
        <f t="shared" si="294"/>
        <v>Physical</v>
      </c>
      <c r="E3738" s="43">
        <f>IF(VLOOKUP(S3738,'DD-Lookup'!$J$6:$L$50,3,FALSE)="Monthly",(YEAR(AC3738)-YEAR(AB3738))*12+MONTH(AC3738)-MONTH(AB3738)+1,(AC3738-AB3738+1))</f>
        <v>1</v>
      </c>
      <c r="F3738" s="210">
        <f t="shared" si="295"/>
        <v>20000</v>
      </c>
      <c r="G3738" s="199">
        <v>1356247</v>
      </c>
      <c r="H3738" s="195">
        <v>37049.407002314802</v>
      </c>
      <c r="I3738" t="s">
        <v>3443</v>
      </c>
      <c r="M3738" t="s">
        <v>3341</v>
      </c>
      <c r="N3738" t="s">
        <v>3747</v>
      </c>
      <c r="O3738" t="s">
        <v>1629</v>
      </c>
      <c r="P3738" s="196">
        <v>20000</v>
      </c>
      <c r="S3738" t="s">
        <v>3342</v>
      </c>
      <c r="T3738" t="s">
        <v>3557</v>
      </c>
      <c r="U3738" s="198">
        <v>3.605</v>
      </c>
      <c r="V3738" t="s">
        <v>4171</v>
      </c>
      <c r="W3738" t="s">
        <v>2366</v>
      </c>
      <c r="X3738" t="s">
        <v>3093</v>
      </c>
      <c r="Y3738" t="s">
        <v>2469</v>
      </c>
      <c r="Z3738" t="s">
        <v>2995</v>
      </c>
      <c r="AA3738">
        <v>838145</v>
      </c>
      <c r="AB3738" s="195">
        <v>37050.875011574099</v>
      </c>
      <c r="AC3738" s="195">
        <v>37050.875011574099</v>
      </c>
    </row>
    <row r="3739" spans="1:29" x14ac:dyDescent="0.25">
      <c r="A3739" s="43" t="str">
        <f t="shared" si="291"/>
        <v>US Natural Gas Physical</v>
      </c>
      <c r="B3739" s="43" t="str">
        <f t="shared" si="292"/>
        <v>US</v>
      </c>
      <c r="C3739" s="43" t="str">
        <f t="shared" si="293"/>
        <v>Natural Gas</v>
      </c>
      <c r="D3739" s="43" t="str">
        <f t="shared" si="294"/>
        <v>Physical</v>
      </c>
      <c r="E3739" s="43">
        <f>IF(VLOOKUP(S3739,'DD-Lookup'!$J$6:$L$50,3,FALSE)="Monthly",(YEAR(AC3739)-YEAR(AB3739))*12+MONTH(AC3739)-MONTH(AB3739)+1,(AC3739-AB3739+1))</f>
        <v>1</v>
      </c>
      <c r="F3739" s="210">
        <f t="shared" si="295"/>
        <v>20000</v>
      </c>
      <c r="G3739" s="199">
        <v>1356249</v>
      </c>
      <c r="H3739" s="195">
        <v>37049.407037037003</v>
      </c>
      <c r="I3739" t="s">
        <v>3443</v>
      </c>
      <c r="M3739" t="s">
        <v>3341</v>
      </c>
      <c r="N3739" t="s">
        <v>3747</v>
      </c>
      <c r="O3739" t="s">
        <v>1629</v>
      </c>
      <c r="P3739" s="196">
        <v>20000</v>
      </c>
      <c r="S3739" t="s">
        <v>3342</v>
      </c>
      <c r="T3739" t="s">
        <v>3557</v>
      </c>
      <c r="U3739" s="198">
        <v>3.6</v>
      </c>
      <c r="V3739" t="s">
        <v>4171</v>
      </c>
      <c r="W3739" t="s">
        <v>2366</v>
      </c>
      <c r="X3739" t="s">
        <v>3093</v>
      </c>
      <c r="Y3739" t="s">
        <v>2469</v>
      </c>
      <c r="Z3739" t="s">
        <v>2995</v>
      </c>
      <c r="AA3739">
        <v>838146</v>
      </c>
      <c r="AB3739" s="195">
        <v>37050.875011574099</v>
      </c>
      <c r="AC3739" s="195">
        <v>37050.875011574099</v>
      </c>
    </row>
    <row r="3740" spans="1:29" x14ac:dyDescent="0.25">
      <c r="A3740" s="43" t="str">
        <f t="shared" si="291"/>
        <v>US Natural Gas Physical</v>
      </c>
      <c r="B3740" s="43" t="str">
        <f t="shared" si="292"/>
        <v>US</v>
      </c>
      <c r="C3740" s="43" t="str">
        <f t="shared" si="293"/>
        <v>Natural Gas</v>
      </c>
      <c r="D3740" s="43" t="str">
        <f t="shared" si="294"/>
        <v>Physical</v>
      </c>
      <c r="E3740" s="43">
        <f>IF(VLOOKUP(S3740,'DD-Lookup'!$J$6:$L$50,3,FALSE)="Monthly",(YEAR(AC3740)-YEAR(AB3740))*12+MONTH(AC3740)-MONTH(AB3740)+1,(AC3740-AB3740+1))</f>
        <v>1</v>
      </c>
      <c r="F3740" s="210">
        <f t="shared" si="295"/>
        <v>20000</v>
      </c>
      <c r="G3740" s="199">
        <v>1356250</v>
      </c>
      <c r="H3740" s="195">
        <v>37049.407083333303</v>
      </c>
      <c r="I3740" t="s">
        <v>3443</v>
      </c>
      <c r="M3740" t="s">
        <v>3341</v>
      </c>
      <c r="N3740" t="s">
        <v>3747</v>
      </c>
      <c r="O3740" t="s">
        <v>1629</v>
      </c>
      <c r="P3740" s="196">
        <v>20000</v>
      </c>
      <c r="S3740" t="s">
        <v>3342</v>
      </c>
      <c r="T3740" t="s">
        <v>3557</v>
      </c>
      <c r="U3740" s="198">
        <v>3.5950000000000002</v>
      </c>
      <c r="V3740" t="s">
        <v>4171</v>
      </c>
      <c r="W3740" t="s">
        <v>2366</v>
      </c>
      <c r="X3740" t="s">
        <v>3093</v>
      </c>
      <c r="Y3740" t="s">
        <v>2469</v>
      </c>
      <c r="Z3740" t="s">
        <v>2995</v>
      </c>
      <c r="AA3740">
        <v>838147</v>
      </c>
      <c r="AB3740" s="195">
        <v>37050.875011574099</v>
      </c>
      <c r="AC3740" s="195">
        <v>37050.875011574099</v>
      </c>
    </row>
    <row r="3741" spans="1:29" x14ac:dyDescent="0.25">
      <c r="A3741" s="43" t="str">
        <f t="shared" si="291"/>
        <v>US Natural Gas Physical</v>
      </c>
      <c r="B3741" s="43" t="str">
        <f t="shared" si="292"/>
        <v>US</v>
      </c>
      <c r="C3741" s="43" t="str">
        <f t="shared" si="293"/>
        <v>Natural Gas</v>
      </c>
      <c r="D3741" s="43" t="str">
        <f t="shared" si="294"/>
        <v>Physical</v>
      </c>
      <c r="E3741" s="43">
        <f>IF(VLOOKUP(S3741,'DD-Lookup'!$J$6:$L$50,3,FALSE)="Monthly",(YEAR(AC3741)-YEAR(AB3741))*12+MONTH(AC3741)-MONTH(AB3741)+1,(AC3741-AB3741+1))</f>
        <v>1</v>
      </c>
      <c r="F3741" s="210">
        <f t="shared" si="295"/>
        <v>5123</v>
      </c>
      <c r="G3741" s="199">
        <v>1356251</v>
      </c>
      <c r="H3741" s="195">
        <v>37049.407118055598</v>
      </c>
      <c r="I3741" t="s">
        <v>2527</v>
      </c>
      <c r="M3741" t="s">
        <v>3341</v>
      </c>
      <c r="N3741" t="s">
        <v>3747</v>
      </c>
      <c r="O3741" t="s">
        <v>1631</v>
      </c>
      <c r="Q3741" s="196">
        <v>5123</v>
      </c>
      <c r="S3741" t="s">
        <v>3342</v>
      </c>
      <c r="T3741" t="s">
        <v>3557</v>
      </c>
      <c r="U3741" s="198">
        <v>3.6924999999999999</v>
      </c>
      <c r="V3741" t="s">
        <v>3464</v>
      </c>
      <c r="W3741" t="s">
        <v>2366</v>
      </c>
      <c r="X3741" t="s">
        <v>2420</v>
      </c>
      <c r="Y3741" t="s">
        <v>2469</v>
      </c>
      <c r="Z3741" t="s">
        <v>2995</v>
      </c>
      <c r="AA3741">
        <v>838148</v>
      </c>
      <c r="AB3741" s="195">
        <v>37050.875011574099</v>
      </c>
      <c r="AC3741" s="195">
        <v>37050.875011574099</v>
      </c>
    </row>
    <row r="3742" spans="1:29" x14ac:dyDescent="0.25">
      <c r="A3742" s="43" t="str">
        <f t="shared" si="291"/>
        <v>US Crude Financial</v>
      </c>
      <c r="B3742" s="43" t="str">
        <f t="shared" si="292"/>
        <v>US</v>
      </c>
      <c r="C3742" s="43" t="str">
        <f t="shared" si="293"/>
        <v>Crude</v>
      </c>
      <c r="D3742" s="43" t="str">
        <f t="shared" si="294"/>
        <v>Financial</v>
      </c>
      <c r="E3742" s="43">
        <f>IF(VLOOKUP(S3742,'DD-Lookup'!$J$6:$L$50,3,FALSE)="Monthly",(YEAR(AC3742)-YEAR(AB3742))*12+MONTH(AC3742)-MONTH(AB3742)+1,(AC3742-AB3742+1))</f>
        <v>1</v>
      </c>
      <c r="F3742" s="210">
        <f t="shared" si="295"/>
        <v>50000</v>
      </c>
      <c r="G3742" s="199">
        <v>1356252</v>
      </c>
      <c r="H3742" s="195">
        <v>37049.407129629602</v>
      </c>
      <c r="I3742" t="s">
        <v>2280</v>
      </c>
      <c r="M3742" t="s">
        <v>3437</v>
      </c>
      <c r="N3742" t="s">
        <v>2653</v>
      </c>
      <c r="O3742" t="s">
        <v>3359</v>
      </c>
      <c r="P3742" s="196">
        <v>50000</v>
      </c>
      <c r="S3742" t="s">
        <v>3347</v>
      </c>
      <c r="T3742" t="s">
        <v>3557</v>
      </c>
      <c r="U3742" s="198">
        <v>27.86</v>
      </c>
      <c r="V3742" t="s">
        <v>3722</v>
      </c>
      <c r="W3742" t="s">
        <v>2655</v>
      </c>
      <c r="X3742" t="s">
        <v>2656</v>
      </c>
      <c r="Y3742" t="s">
        <v>2778</v>
      </c>
      <c r="Z3742" t="s">
        <v>2995</v>
      </c>
      <c r="AA3742">
        <v>115541</v>
      </c>
      <c r="AB3742" s="195">
        <v>37073</v>
      </c>
      <c r="AC3742" s="195">
        <v>37103</v>
      </c>
    </row>
    <row r="3743" spans="1:29" x14ac:dyDescent="0.25">
      <c r="A3743" s="43" t="str">
        <f t="shared" si="291"/>
        <v>US Natural Gas Physical</v>
      </c>
      <c r="B3743" s="43" t="str">
        <f t="shared" si="292"/>
        <v>US</v>
      </c>
      <c r="C3743" s="43" t="str">
        <f t="shared" si="293"/>
        <v>Natural Gas</v>
      </c>
      <c r="D3743" s="43" t="str">
        <f t="shared" si="294"/>
        <v>Physical</v>
      </c>
      <c r="E3743" s="43">
        <f>IF(VLOOKUP(S3743,'DD-Lookup'!$J$6:$L$50,3,FALSE)="Monthly",(YEAR(AC3743)-YEAR(AB3743))*12+MONTH(AC3743)-MONTH(AB3743)+1,(AC3743-AB3743+1))</f>
        <v>1</v>
      </c>
      <c r="F3743" s="210">
        <f t="shared" si="295"/>
        <v>10000</v>
      </c>
      <c r="G3743" s="199">
        <v>1356253</v>
      </c>
      <c r="H3743" s="195">
        <v>37049.407291666699</v>
      </c>
      <c r="I3743" t="s">
        <v>2488</v>
      </c>
      <c r="M3743" t="s">
        <v>3341</v>
      </c>
      <c r="N3743" t="s">
        <v>3747</v>
      </c>
      <c r="O3743" t="s">
        <v>393</v>
      </c>
      <c r="Q3743" s="196">
        <v>10000</v>
      </c>
      <c r="S3743" t="s">
        <v>3342</v>
      </c>
      <c r="T3743" t="s">
        <v>3557</v>
      </c>
      <c r="U3743" s="198">
        <v>3.4750000000000001</v>
      </c>
      <c r="V3743" t="s">
        <v>2194</v>
      </c>
      <c r="W3743" t="s">
        <v>2347</v>
      </c>
      <c r="X3743" t="s">
        <v>2484</v>
      </c>
      <c r="Y3743" t="s">
        <v>2469</v>
      </c>
      <c r="Z3743" t="s">
        <v>2995</v>
      </c>
      <c r="AA3743">
        <v>838149</v>
      </c>
      <c r="AB3743" s="195">
        <v>37050.875011574099</v>
      </c>
      <c r="AC3743" s="195">
        <v>37050.875011574099</v>
      </c>
    </row>
    <row r="3744" spans="1:29" x14ac:dyDescent="0.25">
      <c r="A3744" s="43" t="str">
        <f t="shared" si="291"/>
        <v>US Natural Gas Financial</v>
      </c>
      <c r="B3744" s="43" t="str">
        <f t="shared" si="292"/>
        <v>US</v>
      </c>
      <c r="C3744" s="43" t="str">
        <f t="shared" si="293"/>
        <v>Natural Gas</v>
      </c>
      <c r="D3744" s="43" t="str">
        <f t="shared" si="294"/>
        <v>Financial</v>
      </c>
      <c r="E3744" s="43">
        <f>IF(VLOOKUP(S3744,'DD-Lookup'!$J$6:$L$50,3,FALSE)="Monthly",(YEAR(AC3744)-YEAR(AB3744))*12+MONTH(AC3744)-MONTH(AB3744)+1,(AC3744-AB3744+1))</f>
        <v>31</v>
      </c>
      <c r="F3744" s="210">
        <f t="shared" si="295"/>
        <v>155000</v>
      </c>
      <c r="G3744" s="199">
        <v>1356254</v>
      </c>
      <c r="H3744" s="195">
        <v>37049.407395833303</v>
      </c>
      <c r="I3744" t="s">
        <v>2472</v>
      </c>
      <c r="M3744" t="s">
        <v>3341</v>
      </c>
      <c r="N3744" t="s">
        <v>2281</v>
      </c>
      <c r="O3744" t="s">
        <v>2475</v>
      </c>
      <c r="P3744" s="196">
        <v>5000</v>
      </c>
      <c r="S3744" t="s">
        <v>3342</v>
      </c>
      <c r="T3744" t="s">
        <v>3557</v>
      </c>
      <c r="U3744" s="198">
        <v>3.78</v>
      </c>
      <c r="V3744" t="s">
        <v>2461</v>
      </c>
      <c r="W3744" t="s">
        <v>2853</v>
      </c>
      <c r="X3744" t="s">
        <v>2282</v>
      </c>
      <c r="Y3744" t="s">
        <v>3575</v>
      </c>
      <c r="Z3744" t="s">
        <v>2995</v>
      </c>
      <c r="AA3744" t="s">
        <v>1104</v>
      </c>
      <c r="AB3744" s="195">
        <v>37073.875</v>
      </c>
      <c r="AC3744" s="195">
        <v>37103.875</v>
      </c>
    </row>
    <row r="3745" spans="1:29" x14ac:dyDescent="0.25">
      <c r="A3745" s="43" t="str">
        <f t="shared" si="291"/>
        <v xml:space="preserve"> Natural Gas Financial</v>
      </c>
      <c r="B3745" s="43" t="str">
        <f t="shared" si="292"/>
        <v/>
      </c>
      <c r="C3745" s="43" t="str">
        <f t="shared" si="293"/>
        <v>Natural Gas</v>
      </c>
      <c r="D3745" s="43" t="str">
        <f t="shared" si="294"/>
        <v>Financial</v>
      </c>
      <c r="E3745" s="43">
        <f>IF(VLOOKUP(S3745,'DD-Lookup'!$J$6:$L$50,3,FALSE)="Monthly",(YEAR(AC3745)-YEAR(AB3745))*12+MONTH(AC3745)-MONTH(AB3745)+1,(AC3745-AB3745+1))</f>
        <v>31</v>
      </c>
      <c r="F3745" s="210">
        <f t="shared" si="295"/>
        <v>930000</v>
      </c>
      <c r="G3745" s="199">
        <v>1356255</v>
      </c>
      <c r="H3745" s="195">
        <v>37049.4074189815</v>
      </c>
      <c r="I3745" t="s">
        <v>2527</v>
      </c>
      <c r="M3745" t="s">
        <v>3341</v>
      </c>
      <c r="N3745" t="s">
        <v>1105</v>
      </c>
      <c r="O3745" t="s">
        <v>1106</v>
      </c>
      <c r="P3745" s="196">
        <v>30000</v>
      </c>
      <c r="S3745" t="s">
        <v>3719</v>
      </c>
      <c r="T3745" t="s">
        <v>3105</v>
      </c>
      <c r="U3745" s="198">
        <v>0.77500000000000002</v>
      </c>
      <c r="V3745" t="s">
        <v>563</v>
      </c>
      <c r="W3745" t="s">
        <v>1107</v>
      </c>
      <c r="X3745" t="s">
        <v>1108</v>
      </c>
      <c r="Y3745" t="s">
        <v>3575</v>
      </c>
      <c r="Z3745" t="s">
        <v>2996</v>
      </c>
      <c r="AA3745" t="s">
        <v>1109</v>
      </c>
      <c r="AB3745" s="195">
        <v>37104</v>
      </c>
      <c r="AC3745" s="195">
        <v>37134</v>
      </c>
    </row>
    <row r="3746" spans="1:29" x14ac:dyDescent="0.25">
      <c r="A3746" s="43" t="str">
        <f t="shared" si="291"/>
        <v xml:space="preserve"> Power Physical</v>
      </c>
      <c r="B3746" s="43" t="str">
        <f t="shared" si="292"/>
        <v/>
      </c>
      <c r="C3746" s="43" t="str">
        <f t="shared" si="293"/>
        <v>Power</v>
      </c>
      <c r="D3746" s="43" t="str">
        <f t="shared" si="294"/>
        <v>Physical</v>
      </c>
      <c r="E3746" s="43">
        <f>IF(VLOOKUP(S3746,'DD-Lookup'!$J$6:$L$50,3,FALSE)="Monthly",(YEAR(AC3746)-YEAR(AB3746))*12+MONTH(AC3746)-MONTH(AB3746)+1,(AC3746-AB3746+1))</f>
        <v>1</v>
      </c>
      <c r="F3746" s="210">
        <f t="shared" si="295"/>
        <v>25</v>
      </c>
      <c r="G3746" s="199">
        <v>1356257</v>
      </c>
      <c r="H3746" s="195">
        <v>37049.407500000001</v>
      </c>
      <c r="I3746" t="s">
        <v>4055</v>
      </c>
      <c r="M3746" t="s">
        <v>2766</v>
      </c>
      <c r="N3746" t="s">
        <v>4022</v>
      </c>
      <c r="O3746" t="s">
        <v>533</v>
      </c>
      <c r="P3746" s="196">
        <v>25</v>
      </c>
      <c r="S3746" t="s">
        <v>3340</v>
      </c>
      <c r="T3746" t="s">
        <v>4023</v>
      </c>
      <c r="U3746" s="198">
        <v>24.15</v>
      </c>
      <c r="V3746" t="s">
        <v>4056</v>
      </c>
      <c r="W3746" t="s">
        <v>4025</v>
      </c>
      <c r="X3746" t="s">
        <v>4026</v>
      </c>
      <c r="Y3746" t="s">
        <v>4027</v>
      </c>
      <c r="Z3746" t="s">
        <v>3562</v>
      </c>
      <c r="AA3746">
        <v>112018.1</v>
      </c>
      <c r="AB3746" s="195">
        <v>37053.875011574099</v>
      </c>
      <c r="AC3746" s="195">
        <v>37053.875011574099</v>
      </c>
    </row>
    <row r="3747" spans="1:29" x14ac:dyDescent="0.25">
      <c r="A3747" s="43" t="str">
        <f t="shared" si="291"/>
        <v>US Natural Gas Financial</v>
      </c>
      <c r="B3747" s="43" t="str">
        <f t="shared" si="292"/>
        <v>US</v>
      </c>
      <c r="C3747" s="43" t="str">
        <f t="shared" si="293"/>
        <v>Natural Gas</v>
      </c>
      <c r="D3747" s="43" t="str">
        <f t="shared" si="294"/>
        <v>Financial</v>
      </c>
      <c r="E3747" s="43">
        <f>IF(VLOOKUP(S3747,'DD-Lookup'!$J$6:$L$50,3,FALSE)="Monthly",(YEAR(AC3747)-YEAR(AB3747))*12+MONTH(AC3747)-MONTH(AB3747)+1,(AC3747-AB3747+1))</f>
        <v>31</v>
      </c>
      <c r="F3747" s="210">
        <f t="shared" si="295"/>
        <v>465000</v>
      </c>
      <c r="G3747" s="199">
        <v>1356258</v>
      </c>
      <c r="H3747" s="195">
        <v>37049.407581018502</v>
      </c>
      <c r="I3747" t="s">
        <v>2402</v>
      </c>
      <c r="M3747" t="s">
        <v>3341</v>
      </c>
      <c r="N3747" t="s">
        <v>2281</v>
      </c>
      <c r="O3747" t="s">
        <v>2475</v>
      </c>
      <c r="P3747" s="196">
        <v>15000</v>
      </c>
      <c r="S3747" t="s">
        <v>3342</v>
      </c>
      <c r="T3747" t="s">
        <v>3557</v>
      </c>
      <c r="U3747" s="198">
        <v>3.78</v>
      </c>
      <c r="V3747" t="s">
        <v>4233</v>
      </c>
      <c r="W3747" t="s">
        <v>2853</v>
      </c>
      <c r="X3747" t="s">
        <v>2282</v>
      </c>
      <c r="Y3747" t="s">
        <v>3575</v>
      </c>
      <c r="Z3747" t="s">
        <v>2995</v>
      </c>
      <c r="AA3747" t="s">
        <v>1110</v>
      </c>
      <c r="AB3747" s="195">
        <v>37073.875</v>
      </c>
      <c r="AC3747" s="195">
        <v>37103.875</v>
      </c>
    </row>
    <row r="3748" spans="1:29" x14ac:dyDescent="0.25">
      <c r="A3748" s="43" t="str">
        <f t="shared" si="291"/>
        <v>US Natural Gas Physical</v>
      </c>
      <c r="B3748" s="43" t="str">
        <f t="shared" si="292"/>
        <v>US</v>
      </c>
      <c r="C3748" s="43" t="str">
        <f t="shared" si="293"/>
        <v>Natural Gas</v>
      </c>
      <c r="D3748" s="43" t="str">
        <f t="shared" si="294"/>
        <v>Physical</v>
      </c>
      <c r="E3748" s="43">
        <f>IF(VLOOKUP(S3748,'DD-Lookup'!$J$6:$L$50,3,FALSE)="Monthly",(YEAR(AC3748)-YEAR(AB3748))*12+MONTH(AC3748)-MONTH(AB3748)+1,(AC3748-AB3748+1))</f>
        <v>1</v>
      </c>
      <c r="F3748" s="210">
        <f t="shared" si="295"/>
        <v>5000</v>
      </c>
      <c r="G3748" s="199">
        <v>1356259</v>
      </c>
      <c r="H3748" s="195">
        <v>37049.407662037003</v>
      </c>
      <c r="I3748" t="s">
        <v>2288</v>
      </c>
      <c r="M3748" t="s">
        <v>3341</v>
      </c>
      <c r="N3748" t="s">
        <v>3747</v>
      </c>
      <c r="O3748" t="s">
        <v>379</v>
      </c>
      <c r="Q3748" s="196">
        <v>5000</v>
      </c>
      <c r="S3748" t="s">
        <v>3342</v>
      </c>
      <c r="T3748" t="s">
        <v>3557</v>
      </c>
      <c r="U3748" s="198">
        <v>3.71</v>
      </c>
      <c r="V3748" t="s">
        <v>3305</v>
      </c>
      <c r="W3748" t="s">
        <v>2467</v>
      </c>
      <c r="X3748" t="s">
        <v>2468</v>
      </c>
      <c r="Y3748" t="s">
        <v>2469</v>
      </c>
      <c r="Z3748" t="s">
        <v>2995</v>
      </c>
      <c r="AA3748">
        <v>838150</v>
      </c>
      <c r="AB3748" s="195">
        <v>37050.875011574099</v>
      </c>
      <c r="AC3748" s="195">
        <v>37050.875011574099</v>
      </c>
    </row>
    <row r="3749" spans="1:29" x14ac:dyDescent="0.25">
      <c r="A3749" s="43" t="str">
        <f t="shared" si="291"/>
        <v>US Crude Financial</v>
      </c>
      <c r="B3749" s="43" t="str">
        <f t="shared" si="292"/>
        <v>US</v>
      </c>
      <c r="C3749" s="43" t="str">
        <f t="shared" si="293"/>
        <v>Crude</v>
      </c>
      <c r="D3749" s="43" t="str">
        <f t="shared" si="294"/>
        <v>Financial</v>
      </c>
      <c r="E3749" s="43">
        <f>IF(VLOOKUP(S3749,'DD-Lookup'!$J$6:$L$50,3,FALSE)="Monthly",(YEAR(AC3749)-YEAR(AB3749))*12+MONTH(AC3749)-MONTH(AB3749)+1,(AC3749-AB3749+1))</f>
        <v>1</v>
      </c>
      <c r="F3749" s="210">
        <f t="shared" si="295"/>
        <v>50000</v>
      </c>
      <c r="G3749" s="199">
        <v>1356260</v>
      </c>
      <c r="H3749" s="195">
        <v>37049.4077314815</v>
      </c>
      <c r="I3749" t="s">
        <v>3950</v>
      </c>
      <c r="M3749" t="s">
        <v>3437</v>
      </c>
      <c r="N3749" t="s">
        <v>2653</v>
      </c>
      <c r="O3749" t="s">
        <v>2334</v>
      </c>
      <c r="Q3749" s="196">
        <v>50000</v>
      </c>
      <c r="S3749" t="s">
        <v>3347</v>
      </c>
      <c r="T3749" t="s">
        <v>3557</v>
      </c>
      <c r="U3749" s="198">
        <v>27.88</v>
      </c>
      <c r="V3749" t="s">
        <v>1111</v>
      </c>
      <c r="W3749" t="s">
        <v>2655</v>
      </c>
      <c r="X3749" t="s">
        <v>2193</v>
      </c>
      <c r="Y3749" t="s">
        <v>2778</v>
      </c>
      <c r="Z3749" t="s">
        <v>2995</v>
      </c>
      <c r="AA3749">
        <v>115542</v>
      </c>
      <c r="AB3749" s="195">
        <v>37073</v>
      </c>
      <c r="AC3749" s="195">
        <v>37103</v>
      </c>
    </row>
    <row r="3750" spans="1:29" x14ac:dyDescent="0.25">
      <c r="A3750" s="43" t="str">
        <f t="shared" si="291"/>
        <v xml:space="preserve"> Power Physical</v>
      </c>
      <c r="B3750" s="43" t="str">
        <f t="shared" si="292"/>
        <v/>
      </c>
      <c r="C3750" s="43" t="str">
        <f t="shared" si="293"/>
        <v>Power</v>
      </c>
      <c r="D3750" s="43" t="str">
        <f t="shared" si="294"/>
        <v>Physical</v>
      </c>
      <c r="E3750" s="43">
        <f>IF(VLOOKUP(S3750,'DD-Lookup'!$J$6:$L$50,3,FALSE)="Monthly",(YEAR(AC3750)-YEAR(AB3750))*12+MONTH(AC3750)-MONTH(AB3750)+1,(AC3750-AB3750+1))</f>
        <v>1</v>
      </c>
      <c r="F3750" s="210">
        <f t="shared" si="295"/>
        <v>25</v>
      </c>
      <c r="G3750" s="199">
        <v>1356261</v>
      </c>
      <c r="H3750" s="195">
        <v>37049.4077777778</v>
      </c>
      <c r="I3750" t="s">
        <v>4021</v>
      </c>
      <c r="M3750" t="s">
        <v>2766</v>
      </c>
      <c r="N3750" t="s">
        <v>4022</v>
      </c>
      <c r="O3750" t="s">
        <v>532</v>
      </c>
      <c r="Q3750" s="196">
        <v>25</v>
      </c>
      <c r="S3750" t="s">
        <v>3340</v>
      </c>
      <c r="T3750" t="s">
        <v>4023</v>
      </c>
      <c r="U3750" s="198">
        <v>33.9</v>
      </c>
      <c r="V3750" t="s">
        <v>4024</v>
      </c>
      <c r="W3750" t="s">
        <v>4025</v>
      </c>
      <c r="X3750" t="s">
        <v>4026</v>
      </c>
      <c r="Y3750" t="s">
        <v>4027</v>
      </c>
      <c r="Z3750" t="s">
        <v>3562</v>
      </c>
      <c r="AA3750">
        <v>112019.1</v>
      </c>
      <c r="AB3750" s="195">
        <v>37053.875011574099</v>
      </c>
      <c r="AC3750" s="195">
        <v>37053.875011574099</v>
      </c>
    </row>
    <row r="3751" spans="1:29" x14ac:dyDescent="0.25">
      <c r="A3751" s="43" t="str">
        <f t="shared" si="291"/>
        <v>US Natural Gas Physical</v>
      </c>
      <c r="B3751" s="43" t="str">
        <f t="shared" si="292"/>
        <v>US</v>
      </c>
      <c r="C3751" s="43" t="str">
        <f t="shared" si="293"/>
        <v>Natural Gas</v>
      </c>
      <c r="D3751" s="43" t="str">
        <f t="shared" si="294"/>
        <v>Physical</v>
      </c>
      <c r="E3751" s="43">
        <f>IF(VLOOKUP(S3751,'DD-Lookup'!$J$6:$L$50,3,FALSE)="Monthly",(YEAR(AC3751)-YEAR(AB3751))*12+MONTH(AC3751)-MONTH(AB3751)+1,(AC3751-AB3751+1))</f>
        <v>1</v>
      </c>
      <c r="F3751" s="210">
        <f t="shared" si="295"/>
        <v>25000</v>
      </c>
      <c r="G3751" s="199">
        <v>1356262</v>
      </c>
      <c r="H3751" s="195">
        <v>37049.407800925903</v>
      </c>
      <c r="I3751" t="s">
        <v>2387</v>
      </c>
      <c r="M3751" t="s">
        <v>3341</v>
      </c>
      <c r="N3751" t="s">
        <v>3747</v>
      </c>
      <c r="O3751" t="s">
        <v>2722</v>
      </c>
      <c r="P3751" s="196">
        <v>25000</v>
      </c>
      <c r="S3751" t="s">
        <v>3342</v>
      </c>
      <c r="T3751" t="s">
        <v>3557</v>
      </c>
      <c r="U3751" s="198">
        <v>3.6850000000000001</v>
      </c>
      <c r="V3751" t="s">
        <v>660</v>
      </c>
      <c r="W3751" t="s">
        <v>2175</v>
      </c>
      <c r="X3751" t="s">
        <v>2176</v>
      </c>
      <c r="Y3751" t="s">
        <v>2469</v>
      </c>
      <c r="Z3751" t="s">
        <v>2995</v>
      </c>
      <c r="AA3751">
        <v>838151</v>
      </c>
      <c r="AB3751" s="195">
        <v>37050.875011574099</v>
      </c>
      <c r="AC3751" s="195">
        <v>37050.875011574099</v>
      </c>
    </row>
    <row r="3752" spans="1:29" x14ac:dyDescent="0.25">
      <c r="A3752" s="43" t="str">
        <f t="shared" si="291"/>
        <v>US Natural Gas Financial</v>
      </c>
      <c r="B3752" s="43" t="str">
        <f t="shared" si="292"/>
        <v>US</v>
      </c>
      <c r="C3752" s="43" t="str">
        <f t="shared" si="293"/>
        <v>Natural Gas</v>
      </c>
      <c r="D3752" s="43" t="str">
        <f t="shared" si="294"/>
        <v>Financial</v>
      </c>
      <c r="E3752" s="43">
        <f>IF(VLOOKUP(S3752,'DD-Lookup'!$J$6:$L$50,3,FALSE)="Monthly",(YEAR(AC3752)-YEAR(AB3752))*12+MONTH(AC3752)-MONTH(AB3752)+1,(AC3752-AB3752+1))</f>
        <v>23</v>
      </c>
      <c r="F3752" s="210">
        <f t="shared" si="295"/>
        <v>80500</v>
      </c>
      <c r="G3752" s="199">
        <v>1356263</v>
      </c>
      <c r="H3752" s="195">
        <v>37049.407812500001</v>
      </c>
      <c r="I3752" t="s">
        <v>909</v>
      </c>
      <c r="M3752" t="s">
        <v>3341</v>
      </c>
      <c r="N3752" t="s">
        <v>2281</v>
      </c>
      <c r="O3752" t="s">
        <v>2156</v>
      </c>
      <c r="P3752" s="196">
        <v>3500</v>
      </c>
      <c r="S3752" t="s">
        <v>3342</v>
      </c>
      <c r="T3752" t="s">
        <v>3557</v>
      </c>
      <c r="U3752" s="198">
        <v>3.6749999999999998</v>
      </c>
      <c r="V3752" t="s">
        <v>910</v>
      </c>
      <c r="W3752" t="s">
        <v>2512</v>
      </c>
      <c r="X3752" t="s">
        <v>2170</v>
      </c>
      <c r="Y3752" t="s">
        <v>3575</v>
      </c>
      <c r="Z3752" t="s">
        <v>2995</v>
      </c>
      <c r="AA3752" t="s">
        <v>1112</v>
      </c>
      <c r="AB3752" s="195">
        <v>37050.875011574099</v>
      </c>
      <c r="AC3752" s="195">
        <v>37072.875011574099</v>
      </c>
    </row>
    <row r="3753" spans="1:29" x14ac:dyDescent="0.25">
      <c r="A3753" s="43" t="str">
        <f t="shared" si="291"/>
        <v>US Natural Gas Physical</v>
      </c>
      <c r="B3753" s="43" t="str">
        <f t="shared" si="292"/>
        <v>US</v>
      </c>
      <c r="C3753" s="43" t="str">
        <f t="shared" si="293"/>
        <v>Natural Gas</v>
      </c>
      <c r="D3753" s="43" t="str">
        <f t="shared" si="294"/>
        <v>Physical</v>
      </c>
      <c r="E3753" s="43">
        <f>IF(VLOOKUP(S3753,'DD-Lookup'!$J$6:$L$50,3,FALSE)="Monthly",(YEAR(AC3753)-YEAR(AB3753))*12+MONTH(AC3753)-MONTH(AB3753)+1,(AC3753-AB3753+1))</f>
        <v>1</v>
      </c>
      <c r="F3753" s="210">
        <f t="shared" si="295"/>
        <v>10000</v>
      </c>
      <c r="G3753" s="199">
        <v>1356264</v>
      </c>
      <c r="H3753" s="195">
        <v>37049.407997685201</v>
      </c>
      <c r="I3753" t="s">
        <v>2483</v>
      </c>
      <c r="M3753" t="s">
        <v>3341</v>
      </c>
      <c r="N3753" t="s">
        <v>3747</v>
      </c>
      <c r="O3753" t="s">
        <v>393</v>
      </c>
      <c r="Q3753" s="196">
        <v>10000</v>
      </c>
      <c r="S3753" t="s">
        <v>3342</v>
      </c>
      <c r="T3753" t="s">
        <v>3557</v>
      </c>
      <c r="U3753" s="198">
        <v>3.48</v>
      </c>
      <c r="V3753" t="s">
        <v>3846</v>
      </c>
      <c r="W3753" t="s">
        <v>2347</v>
      </c>
      <c r="X3753" t="s">
        <v>2484</v>
      </c>
      <c r="Y3753" t="s">
        <v>2469</v>
      </c>
      <c r="Z3753" t="s">
        <v>2995</v>
      </c>
      <c r="AA3753">
        <v>838152</v>
      </c>
      <c r="AB3753" s="195">
        <v>37050.875011574099</v>
      </c>
      <c r="AC3753" s="195">
        <v>37050.875011574099</v>
      </c>
    </row>
    <row r="3754" spans="1:29" x14ac:dyDescent="0.25">
      <c r="A3754" s="43" t="str">
        <f t="shared" si="291"/>
        <v>US Natural Gas Physical</v>
      </c>
      <c r="B3754" s="43" t="str">
        <f t="shared" si="292"/>
        <v>US</v>
      </c>
      <c r="C3754" s="43" t="str">
        <f t="shared" si="293"/>
        <v>Natural Gas</v>
      </c>
      <c r="D3754" s="43" t="str">
        <f t="shared" si="294"/>
        <v>Physical</v>
      </c>
      <c r="E3754" s="43">
        <f>IF(VLOOKUP(S3754,'DD-Lookup'!$J$6:$L$50,3,FALSE)="Monthly",(YEAR(AC3754)-YEAR(AB3754))*12+MONTH(AC3754)-MONTH(AB3754)+1,(AC3754-AB3754+1))</f>
        <v>1</v>
      </c>
      <c r="F3754" s="210">
        <f t="shared" si="295"/>
        <v>10000</v>
      </c>
      <c r="G3754" s="199">
        <v>1356265</v>
      </c>
      <c r="H3754" s="195">
        <v>37049.408032407402</v>
      </c>
      <c r="I3754" t="s">
        <v>2483</v>
      </c>
      <c r="M3754" t="s">
        <v>3341</v>
      </c>
      <c r="N3754" t="s">
        <v>3747</v>
      </c>
      <c r="O3754" t="s">
        <v>393</v>
      </c>
      <c r="Q3754" s="196">
        <v>10000</v>
      </c>
      <c r="S3754" t="s">
        <v>3342</v>
      </c>
      <c r="T3754" t="s">
        <v>3557</v>
      </c>
      <c r="U3754" s="198">
        <v>3.4849999999999999</v>
      </c>
      <c r="V3754" t="s">
        <v>3846</v>
      </c>
      <c r="W3754" t="s">
        <v>2347</v>
      </c>
      <c r="X3754" t="s">
        <v>2484</v>
      </c>
      <c r="Y3754" t="s">
        <v>2469</v>
      </c>
      <c r="Z3754" t="s">
        <v>2995</v>
      </c>
      <c r="AA3754">
        <v>838153</v>
      </c>
      <c r="AB3754" s="195">
        <v>37050.875011574099</v>
      </c>
      <c r="AC3754" s="195">
        <v>37050.875011574099</v>
      </c>
    </row>
    <row r="3755" spans="1:29" x14ac:dyDescent="0.25">
      <c r="A3755" s="43" t="str">
        <f t="shared" si="291"/>
        <v>US Natural Gas Physical</v>
      </c>
      <c r="B3755" s="43" t="str">
        <f t="shared" si="292"/>
        <v>US</v>
      </c>
      <c r="C3755" s="43" t="str">
        <f t="shared" si="293"/>
        <v>Natural Gas</v>
      </c>
      <c r="D3755" s="43" t="str">
        <f t="shared" si="294"/>
        <v>Physical</v>
      </c>
      <c r="E3755" s="43">
        <f>IF(VLOOKUP(S3755,'DD-Lookup'!$J$6:$L$50,3,FALSE)="Monthly",(YEAR(AC3755)-YEAR(AB3755))*12+MONTH(AC3755)-MONTH(AB3755)+1,(AC3755-AB3755+1))</f>
        <v>1</v>
      </c>
      <c r="F3755" s="210">
        <f t="shared" si="295"/>
        <v>5000</v>
      </c>
      <c r="G3755" s="199">
        <v>1356266</v>
      </c>
      <c r="H3755" s="195">
        <v>37049.408043981501</v>
      </c>
      <c r="I3755" t="s">
        <v>3529</v>
      </c>
      <c r="M3755" t="s">
        <v>3341</v>
      </c>
      <c r="N3755" t="s">
        <v>3747</v>
      </c>
      <c r="O3755" t="s">
        <v>2743</v>
      </c>
      <c r="P3755" s="196">
        <v>5000</v>
      </c>
      <c r="S3755" t="s">
        <v>3342</v>
      </c>
      <c r="T3755" t="s">
        <v>3557</v>
      </c>
      <c r="U3755" s="198">
        <v>3.56</v>
      </c>
      <c r="V3755" t="s">
        <v>2515</v>
      </c>
      <c r="W3755" t="s">
        <v>2181</v>
      </c>
      <c r="X3755" t="s">
        <v>3093</v>
      </c>
      <c r="Y3755" t="s">
        <v>2469</v>
      </c>
      <c r="Z3755" t="s">
        <v>2995</v>
      </c>
      <c r="AA3755">
        <v>838154</v>
      </c>
      <c r="AB3755" s="195">
        <v>37050.875011574099</v>
      </c>
      <c r="AC3755" s="195">
        <v>37050.875011574099</v>
      </c>
    </row>
    <row r="3756" spans="1:29" x14ac:dyDescent="0.25">
      <c r="A3756" s="43" t="str">
        <f t="shared" si="291"/>
        <v>US Natural Gas Financial</v>
      </c>
      <c r="B3756" s="43" t="str">
        <f t="shared" si="292"/>
        <v>US</v>
      </c>
      <c r="C3756" s="43" t="str">
        <f t="shared" si="293"/>
        <v>Natural Gas</v>
      </c>
      <c r="D3756" s="43" t="str">
        <f t="shared" si="294"/>
        <v>Financial</v>
      </c>
      <c r="E3756" s="43">
        <f>IF(VLOOKUP(S3756,'DD-Lookup'!$J$6:$L$50,3,FALSE)="Monthly",(YEAR(AC3756)-YEAR(AB3756))*12+MONTH(AC3756)-MONTH(AB3756)+1,(AC3756-AB3756+1))</f>
        <v>23</v>
      </c>
      <c r="F3756" s="210">
        <f t="shared" si="295"/>
        <v>345000</v>
      </c>
      <c r="G3756" s="199">
        <v>1356267</v>
      </c>
      <c r="H3756" s="195">
        <v>37049.408055555599</v>
      </c>
      <c r="I3756" t="s">
        <v>2472</v>
      </c>
      <c r="M3756" t="s">
        <v>3341</v>
      </c>
      <c r="N3756" t="s">
        <v>2281</v>
      </c>
      <c r="O3756" t="s">
        <v>2707</v>
      </c>
      <c r="P3756" s="196">
        <v>15000</v>
      </c>
      <c r="S3756" t="s">
        <v>3342</v>
      </c>
      <c r="T3756" t="s">
        <v>3557</v>
      </c>
      <c r="U3756" s="198">
        <v>3.71</v>
      </c>
      <c r="V3756" t="s">
        <v>4235</v>
      </c>
      <c r="W3756" t="s">
        <v>2376</v>
      </c>
      <c r="X3756" t="s">
        <v>435</v>
      </c>
      <c r="Y3756" t="s">
        <v>3575</v>
      </c>
      <c r="Z3756" t="s">
        <v>2995</v>
      </c>
      <c r="AA3756" t="s">
        <v>1113</v>
      </c>
      <c r="AB3756" s="195">
        <v>37050.875011574099</v>
      </c>
      <c r="AC3756" s="195">
        <v>37072.875011574099</v>
      </c>
    </row>
    <row r="3757" spans="1:29" x14ac:dyDescent="0.25">
      <c r="A3757" s="43" t="str">
        <f t="shared" si="291"/>
        <v>US Natural Gas Physical</v>
      </c>
      <c r="B3757" s="43" t="str">
        <f t="shared" si="292"/>
        <v>US</v>
      </c>
      <c r="C3757" s="43" t="str">
        <f t="shared" si="293"/>
        <v>Natural Gas</v>
      </c>
      <c r="D3757" s="43" t="str">
        <f t="shared" si="294"/>
        <v>Physical</v>
      </c>
      <c r="E3757" s="43">
        <f>IF(VLOOKUP(S3757,'DD-Lookup'!$J$6:$L$50,3,FALSE)="Monthly",(YEAR(AC3757)-YEAR(AB3757))*12+MONTH(AC3757)-MONTH(AB3757)+1,(AC3757-AB3757+1))</f>
        <v>1</v>
      </c>
      <c r="F3757" s="210">
        <f t="shared" si="295"/>
        <v>10000</v>
      </c>
      <c r="G3757" s="199">
        <v>1356269</v>
      </c>
      <c r="H3757" s="195">
        <v>37049.408067129603</v>
      </c>
      <c r="I3757" t="s">
        <v>2276</v>
      </c>
      <c r="M3757" t="s">
        <v>3341</v>
      </c>
      <c r="N3757" t="s">
        <v>3747</v>
      </c>
      <c r="O3757" t="s">
        <v>559</v>
      </c>
      <c r="P3757" s="196">
        <v>10000</v>
      </c>
      <c r="S3757" t="s">
        <v>3342</v>
      </c>
      <c r="T3757" t="s">
        <v>3557</v>
      </c>
      <c r="U3757" s="198">
        <v>3.6775000000000002</v>
      </c>
      <c r="V3757" t="s">
        <v>3911</v>
      </c>
      <c r="W3757" t="s">
        <v>2467</v>
      </c>
      <c r="X3757" t="s">
        <v>2468</v>
      </c>
      <c r="Y3757" t="s">
        <v>2469</v>
      </c>
      <c r="Z3757" t="s">
        <v>2995</v>
      </c>
      <c r="AA3757">
        <v>838156</v>
      </c>
      <c r="AB3757" s="195">
        <v>37050.875011574099</v>
      </c>
      <c r="AC3757" s="195">
        <v>37050.875011574099</v>
      </c>
    </row>
    <row r="3758" spans="1:29" x14ac:dyDescent="0.25">
      <c r="A3758" s="43" t="str">
        <f t="shared" si="291"/>
        <v>US Natural Gas Physical</v>
      </c>
      <c r="B3758" s="43" t="str">
        <f t="shared" si="292"/>
        <v>US</v>
      </c>
      <c r="C3758" s="43" t="str">
        <f t="shared" si="293"/>
        <v>Natural Gas</v>
      </c>
      <c r="D3758" s="43" t="str">
        <f t="shared" si="294"/>
        <v>Physical</v>
      </c>
      <c r="E3758" s="43">
        <f>IF(VLOOKUP(S3758,'DD-Lookup'!$J$6:$L$50,3,FALSE)="Monthly",(YEAR(AC3758)-YEAR(AB3758))*12+MONTH(AC3758)-MONTH(AB3758)+1,(AC3758-AB3758+1))</f>
        <v>1</v>
      </c>
      <c r="F3758" s="210">
        <f t="shared" si="295"/>
        <v>10000</v>
      </c>
      <c r="G3758" s="199">
        <v>1356268</v>
      </c>
      <c r="H3758" s="195">
        <v>37049.408067129603</v>
      </c>
      <c r="I3758" t="s">
        <v>2487</v>
      </c>
      <c r="M3758" t="s">
        <v>3341</v>
      </c>
      <c r="N3758" t="s">
        <v>3747</v>
      </c>
      <c r="O3758" t="s">
        <v>392</v>
      </c>
      <c r="P3758" s="196">
        <v>10000</v>
      </c>
      <c r="S3758" t="s">
        <v>3342</v>
      </c>
      <c r="T3758" t="s">
        <v>3557</v>
      </c>
      <c r="U3758" s="198">
        <v>3.5924999999999998</v>
      </c>
      <c r="V3758" t="s">
        <v>2348</v>
      </c>
      <c r="W3758" t="s">
        <v>2498</v>
      </c>
      <c r="X3758" t="s">
        <v>2499</v>
      </c>
      <c r="Y3758" t="s">
        <v>2469</v>
      </c>
      <c r="Z3758" t="s">
        <v>2995</v>
      </c>
      <c r="AA3758">
        <v>838155</v>
      </c>
      <c r="AB3758" s="195">
        <v>37050.875011574099</v>
      </c>
      <c r="AC3758" s="195">
        <v>37050.875011574099</v>
      </c>
    </row>
    <row r="3759" spans="1:29" x14ac:dyDescent="0.25">
      <c r="A3759" s="43" t="str">
        <f t="shared" si="291"/>
        <v>US Natural Gas Physical</v>
      </c>
      <c r="B3759" s="43" t="str">
        <f t="shared" si="292"/>
        <v>US</v>
      </c>
      <c r="C3759" s="43" t="str">
        <f t="shared" si="293"/>
        <v>Natural Gas</v>
      </c>
      <c r="D3759" s="43" t="str">
        <f t="shared" si="294"/>
        <v>Physical</v>
      </c>
      <c r="E3759" s="43">
        <f>IF(VLOOKUP(S3759,'DD-Lookup'!$J$6:$L$50,3,FALSE)="Monthly",(YEAR(AC3759)-YEAR(AB3759))*12+MONTH(AC3759)-MONTH(AB3759)+1,(AC3759-AB3759+1))</f>
        <v>1</v>
      </c>
      <c r="F3759" s="210">
        <f t="shared" si="295"/>
        <v>6500</v>
      </c>
      <c r="G3759" s="199">
        <v>1356270</v>
      </c>
      <c r="H3759" s="195">
        <v>37049.408078703702</v>
      </c>
      <c r="I3759" t="s">
        <v>3360</v>
      </c>
      <c r="M3759" t="s">
        <v>3341</v>
      </c>
      <c r="N3759" t="s">
        <v>3747</v>
      </c>
      <c r="O3759" t="s">
        <v>399</v>
      </c>
      <c r="P3759" s="196">
        <v>6500</v>
      </c>
      <c r="S3759" t="s">
        <v>3342</v>
      </c>
      <c r="T3759" t="s">
        <v>3557</v>
      </c>
      <c r="U3759" s="198">
        <v>3.4925000000000002</v>
      </c>
      <c r="V3759" t="s">
        <v>2444</v>
      </c>
      <c r="W3759" t="s">
        <v>2347</v>
      </c>
      <c r="X3759" t="s">
        <v>2484</v>
      </c>
      <c r="Y3759" t="s">
        <v>2469</v>
      </c>
      <c r="Z3759" t="s">
        <v>2995</v>
      </c>
      <c r="AA3759">
        <v>838157</v>
      </c>
      <c r="AB3759" s="195">
        <v>37050.875011574099</v>
      </c>
      <c r="AC3759" s="195">
        <v>37050.875011574099</v>
      </c>
    </row>
    <row r="3760" spans="1:29" x14ac:dyDescent="0.25">
      <c r="A3760" s="43" t="str">
        <f t="shared" si="291"/>
        <v>US Natural Gas Physical</v>
      </c>
      <c r="B3760" s="43" t="str">
        <f t="shared" si="292"/>
        <v>US</v>
      </c>
      <c r="C3760" s="43" t="str">
        <f t="shared" si="293"/>
        <v>Natural Gas</v>
      </c>
      <c r="D3760" s="43" t="str">
        <f t="shared" si="294"/>
        <v>Physical</v>
      </c>
      <c r="E3760" s="43">
        <f>IF(VLOOKUP(S3760,'DD-Lookup'!$J$6:$L$50,3,FALSE)="Monthly",(YEAR(AC3760)-YEAR(AB3760))*12+MONTH(AC3760)-MONTH(AB3760)+1,(AC3760-AB3760+1))</f>
        <v>1</v>
      </c>
      <c r="F3760" s="210">
        <f t="shared" si="295"/>
        <v>6538</v>
      </c>
      <c r="G3760" s="199">
        <v>1356272</v>
      </c>
      <c r="H3760" s="195">
        <v>37049.408125000002</v>
      </c>
      <c r="I3760" t="s">
        <v>2527</v>
      </c>
      <c r="M3760" t="s">
        <v>3341</v>
      </c>
      <c r="N3760" t="s">
        <v>3747</v>
      </c>
      <c r="O3760" t="s">
        <v>2733</v>
      </c>
      <c r="Q3760" s="196">
        <v>6538</v>
      </c>
      <c r="S3760" t="s">
        <v>3342</v>
      </c>
      <c r="T3760" t="s">
        <v>3557</v>
      </c>
      <c r="U3760" s="198">
        <v>3.625</v>
      </c>
      <c r="V3760" t="s">
        <v>3632</v>
      </c>
      <c r="W3760" t="s">
        <v>2181</v>
      </c>
      <c r="X3760" t="s">
        <v>2182</v>
      </c>
      <c r="Y3760" t="s">
        <v>2469</v>
      </c>
      <c r="Z3760" t="s">
        <v>2995</v>
      </c>
      <c r="AA3760">
        <v>838158</v>
      </c>
      <c r="AB3760" s="195">
        <v>37050.875011574099</v>
      </c>
      <c r="AC3760" s="195">
        <v>37050.875011574099</v>
      </c>
    </row>
    <row r="3761" spans="1:31" x14ac:dyDescent="0.25">
      <c r="A3761" s="43" t="str">
        <f t="shared" si="291"/>
        <v>US Natural Gas Physical</v>
      </c>
      <c r="B3761" s="43" t="str">
        <f t="shared" si="292"/>
        <v>US</v>
      </c>
      <c r="C3761" s="43" t="str">
        <f t="shared" si="293"/>
        <v>Natural Gas</v>
      </c>
      <c r="D3761" s="43" t="str">
        <f t="shared" si="294"/>
        <v>Physical</v>
      </c>
      <c r="E3761" s="43">
        <f>IF(VLOOKUP(S3761,'DD-Lookup'!$J$6:$L$50,3,FALSE)="Monthly",(YEAR(AC3761)-YEAR(AB3761))*12+MONTH(AC3761)-MONTH(AB3761)+1,(AC3761-AB3761+1))</f>
        <v>1</v>
      </c>
      <c r="F3761" s="210">
        <f t="shared" si="295"/>
        <v>2000</v>
      </c>
      <c r="G3761" s="199">
        <v>1356273</v>
      </c>
      <c r="H3761" s="195">
        <v>37049.408217592601</v>
      </c>
      <c r="I3761" t="s">
        <v>2483</v>
      </c>
      <c r="M3761" t="s">
        <v>3341</v>
      </c>
      <c r="N3761" t="s">
        <v>3747</v>
      </c>
      <c r="O3761" t="s">
        <v>393</v>
      </c>
      <c r="Q3761" s="196">
        <v>2000</v>
      </c>
      <c r="S3761" t="s">
        <v>3342</v>
      </c>
      <c r="T3761" t="s">
        <v>3557</v>
      </c>
      <c r="U3761" s="198">
        <v>3.49</v>
      </c>
      <c r="V3761" t="s">
        <v>3846</v>
      </c>
      <c r="W3761" t="s">
        <v>2347</v>
      </c>
      <c r="X3761" t="s">
        <v>2484</v>
      </c>
      <c r="Y3761" t="s">
        <v>2469</v>
      </c>
      <c r="Z3761" t="s">
        <v>2995</v>
      </c>
      <c r="AA3761">
        <v>838159</v>
      </c>
      <c r="AB3761" s="195">
        <v>37050.875011574099</v>
      </c>
      <c r="AC3761" s="195">
        <v>37050.875011574099</v>
      </c>
    </row>
    <row r="3762" spans="1:31" x14ac:dyDescent="0.25">
      <c r="A3762" s="43" t="str">
        <f t="shared" si="291"/>
        <v>US Natural Gas Physical</v>
      </c>
      <c r="B3762" s="43" t="str">
        <f t="shared" si="292"/>
        <v>US</v>
      </c>
      <c r="C3762" s="43" t="str">
        <f t="shared" si="293"/>
        <v>Natural Gas</v>
      </c>
      <c r="D3762" s="43" t="str">
        <f t="shared" si="294"/>
        <v>Physical</v>
      </c>
      <c r="E3762" s="43">
        <f>IF(VLOOKUP(S3762,'DD-Lookup'!$J$6:$L$50,3,FALSE)="Monthly",(YEAR(AC3762)-YEAR(AB3762))*12+MONTH(AC3762)-MONTH(AB3762)+1,(AC3762-AB3762+1))</f>
        <v>1</v>
      </c>
      <c r="F3762" s="210">
        <f t="shared" si="295"/>
        <v>6000</v>
      </c>
      <c r="G3762" s="199">
        <v>1356274</v>
      </c>
      <c r="H3762" s="195">
        <v>37049.408252314803</v>
      </c>
      <c r="I3762" t="s">
        <v>2504</v>
      </c>
      <c r="M3762" t="s">
        <v>3341</v>
      </c>
      <c r="N3762" t="s">
        <v>3747</v>
      </c>
      <c r="O3762" t="s">
        <v>448</v>
      </c>
      <c r="P3762" s="196">
        <v>6000</v>
      </c>
      <c r="S3762" t="s">
        <v>3342</v>
      </c>
      <c r="T3762" t="s">
        <v>3557</v>
      </c>
      <c r="U3762" s="198">
        <v>3.625</v>
      </c>
      <c r="V3762" t="s">
        <v>3508</v>
      </c>
      <c r="W3762" t="s">
        <v>2181</v>
      </c>
      <c r="X3762" t="s">
        <v>2182</v>
      </c>
      <c r="Y3762" t="s">
        <v>2469</v>
      </c>
      <c r="Z3762" t="s">
        <v>2995</v>
      </c>
      <c r="AA3762">
        <v>838160</v>
      </c>
      <c r="AB3762" s="195">
        <v>37050.875011574099</v>
      </c>
      <c r="AC3762" s="195">
        <v>37050.875011574099</v>
      </c>
    </row>
    <row r="3763" spans="1:31" x14ac:dyDescent="0.25">
      <c r="A3763" s="43" t="str">
        <f t="shared" si="291"/>
        <v>US Natural Gas Financial</v>
      </c>
      <c r="B3763" s="43" t="str">
        <f t="shared" si="292"/>
        <v>US</v>
      </c>
      <c r="C3763" s="43" t="str">
        <f t="shared" si="293"/>
        <v>Natural Gas</v>
      </c>
      <c r="D3763" s="43" t="str">
        <f t="shared" si="294"/>
        <v>Financial</v>
      </c>
      <c r="E3763" s="43">
        <f>IF(VLOOKUP(S3763,'DD-Lookup'!$J$6:$L$50,3,FALSE)="Monthly",(YEAR(AC3763)-YEAR(AB3763))*12+MONTH(AC3763)-MONTH(AB3763)+1,(AC3763-AB3763+1))</f>
        <v>31</v>
      </c>
      <c r="F3763" s="210">
        <f t="shared" si="295"/>
        <v>155000</v>
      </c>
      <c r="G3763" s="199">
        <v>1356275</v>
      </c>
      <c r="H3763" s="195">
        <v>37049.408263888901</v>
      </c>
      <c r="I3763" t="s">
        <v>2286</v>
      </c>
      <c r="M3763" t="s">
        <v>3341</v>
      </c>
      <c r="N3763" t="s">
        <v>2281</v>
      </c>
      <c r="O3763" t="s">
        <v>2290</v>
      </c>
      <c r="Q3763" s="196">
        <v>5000</v>
      </c>
      <c r="S3763" t="s">
        <v>3342</v>
      </c>
      <c r="T3763" t="s">
        <v>3557</v>
      </c>
      <c r="U3763" s="198">
        <v>3.8725000000000001</v>
      </c>
      <c r="V3763" t="s">
        <v>3149</v>
      </c>
      <c r="W3763" t="s">
        <v>2853</v>
      </c>
      <c r="X3763" t="s">
        <v>2282</v>
      </c>
      <c r="Y3763" t="s">
        <v>3575</v>
      </c>
      <c r="Z3763" t="s">
        <v>2995</v>
      </c>
      <c r="AA3763" t="s">
        <v>1114</v>
      </c>
      <c r="AB3763" s="195">
        <v>37104.875</v>
      </c>
      <c r="AC3763" s="195">
        <v>37134.875</v>
      </c>
    </row>
    <row r="3764" spans="1:31" x14ac:dyDescent="0.25">
      <c r="A3764" s="43" t="str">
        <f t="shared" si="291"/>
        <v>US Natural Gas Physical</v>
      </c>
      <c r="B3764" s="43" t="str">
        <f t="shared" si="292"/>
        <v>US</v>
      </c>
      <c r="C3764" s="43" t="str">
        <f t="shared" si="293"/>
        <v>Natural Gas</v>
      </c>
      <c r="D3764" s="43" t="str">
        <f t="shared" si="294"/>
        <v>Physical</v>
      </c>
      <c r="E3764" s="43">
        <f>IF(VLOOKUP(S3764,'DD-Lookup'!$J$6:$L$50,3,FALSE)="Monthly",(YEAR(AC3764)-YEAR(AB3764))*12+MONTH(AC3764)-MONTH(AB3764)+1,(AC3764-AB3764+1))</f>
        <v>1</v>
      </c>
      <c r="F3764" s="210">
        <f t="shared" si="295"/>
        <v>10000</v>
      </c>
      <c r="G3764" s="199">
        <v>1356278</v>
      </c>
      <c r="H3764" s="195">
        <v>37049.408310185099</v>
      </c>
      <c r="I3764" t="s">
        <v>3529</v>
      </c>
      <c r="M3764" t="s">
        <v>3341</v>
      </c>
      <c r="N3764" t="s">
        <v>3747</v>
      </c>
      <c r="O3764" t="s">
        <v>399</v>
      </c>
      <c r="Q3764" s="196">
        <v>10000</v>
      </c>
      <c r="S3764" t="s">
        <v>3342</v>
      </c>
      <c r="T3764" t="s">
        <v>3557</v>
      </c>
      <c r="U3764" s="198">
        <v>3.4975000000000001</v>
      </c>
      <c r="V3764" t="s">
        <v>2383</v>
      </c>
      <c r="W3764" t="s">
        <v>2347</v>
      </c>
      <c r="X3764" t="s">
        <v>2484</v>
      </c>
      <c r="Y3764" t="s">
        <v>2469</v>
      </c>
      <c r="Z3764" t="s">
        <v>2995</v>
      </c>
      <c r="AA3764">
        <v>838161</v>
      </c>
      <c r="AB3764" s="195">
        <v>37050.875011574099</v>
      </c>
      <c r="AC3764" s="195">
        <v>37050.875011574099</v>
      </c>
    </row>
    <row r="3765" spans="1:31" x14ac:dyDescent="0.25">
      <c r="A3765" s="43" t="str">
        <f t="shared" si="291"/>
        <v>US Natural Gas Physical</v>
      </c>
      <c r="B3765" s="43" t="str">
        <f t="shared" si="292"/>
        <v>US</v>
      </c>
      <c r="C3765" s="43" t="str">
        <f t="shared" si="293"/>
        <v>Natural Gas</v>
      </c>
      <c r="D3765" s="43" t="str">
        <f t="shared" si="294"/>
        <v>Physical</v>
      </c>
      <c r="E3765" s="43">
        <f>IF(VLOOKUP(S3765,'DD-Lookup'!$J$6:$L$50,3,FALSE)="Monthly",(YEAR(AC3765)-YEAR(AB3765))*12+MONTH(AC3765)-MONTH(AB3765)+1,(AC3765-AB3765+1))</f>
        <v>1</v>
      </c>
      <c r="F3765" s="210">
        <f t="shared" si="295"/>
        <v>5424</v>
      </c>
      <c r="G3765" s="199">
        <v>1356279</v>
      </c>
      <c r="H3765" s="195">
        <v>37049.4083217593</v>
      </c>
      <c r="I3765" t="s">
        <v>3443</v>
      </c>
      <c r="M3765" t="s">
        <v>3341</v>
      </c>
      <c r="N3765" t="s">
        <v>3747</v>
      </c>
      <c r="O3765" t="s">
        <v>1624</v>
      </c>
      <c r="P3765" s="196">
        <v>5424</v>
      </c>
      <c r="S3765" t="s">
        <v>3342</v>
      </c>
      <c r="T3765" t="s">
        <v>3557</v>
      </c>
      <c r="U3765" s="198">
        <v>3.5975000000000001</v>
      </c>
      <c r="V3765" t="s">
        <v>4171</v>
      </c>
      <c r="W3765" t="s">
        <v>2366</v>
      </c>
      <c r="X3765" t="s">
        <v>3093</v>
      </c>
      <c r="Y3765" t="s">
        <v>2469</v>
      </c>
      <c r="Z3765" t="s">
        <v>2995</v>
      </c>
      <c r="AA3765">
        <v>838162</v>
      </c>
      <c r="AB3765" s="195">
        <v>37050.875011574099</v>
      </c>
      <c r="AC3765" s="195">
        <v>37050.875011574099</v>
      </c>
    </row>
    <row r="3766" spans="1:31" x14ac:dyDescent="0.25">
      <c r="A3766" s="43" t="str">
        <f t="shared" si="291"/>
        <v>US Natural Gas Physical</v>
      </c>
      <c r="B3766" s="43" t="str">
        <f t="shared" si="292"/>
        <v>US</v>
      </c>
      <c r="C3766" s="43" t="str">
        <f t="shared" si="293"/>
        <v>Natural Gas</v>
      </c>
      <c r="D3766" s="43" t="str">
        <f t="shared" si="294"/>
        <v>Physical</v>
      </c>
      <c r="E3766" s="43">
        <f>IF(VLOOKUP(S3766,'DD-Lookup'!$J$6:$L$50,3,FALSE)="Monthly",(YEAR(AC3766)-YEAR(AB3766))*12+MONTH(AC3766)-MONTH(AB3766)+1,(AC3766-AB3766+1))</f>
        <v>1</v>
      </c>
      <c r="F3766" s="210">
        <f t="shared" si="295"/>
        <v>6973</v>
      </c>
      <c r="G3766" s="199">
        <v>1356280</v>
      </c>
      <c r="H3766" s="195">
        <v>37049.408344907402</v>
      </c>
      <c r="I3766" t="s">
        <v>3443</v>
      </c>
      <c r="M3766" t="s">
        <v>3341</v>
      </c>
      <c r="N3766" t="s">
        <v>3747</v>
      </c>
      <c r="O3766" t="s">
        <v>428</v>
      </c>
      <c r="P3766" s="196">
        <v>6973</v>
      </c>
      <c r="S3766" t="s">
        <v>3342</v>
      </c>
      <c r="T3766" t="s">
        <v>3557</v>
      </c>
      <c r="U3766" s="198">
        <v>3.54</v>
      </c>
      <c r="V3766" t="s">
        <v>3329</v>
      </c>
      <c r="W3766" t="s">
        <v>2498</v>
      </c>
      <c r="X3766" t="s">
        <v>2499</v>
      </c>
      <c r="Y3766" t="s">
        <v>2469</v>
      </c>
      <c r="Z3766" t="s">
        <v>2995</v>
      </c>
      <c r="AA3766">
        <v>838163</v>
      </c>
      <c r="AB3766" s="195">
        <v>37050.875011574099</v>
      </c>
      <c r="AC3766" s="195">
        <v>37050.875011574099</v>
      </c>
    </row>
    <row r="3767" spans="1:31" x14ac:dyDescent="0.25">
      <c r="A3767" s="43" t="str">
        <f t="shared" si="291"/>
        <v>US Crude Financial</v>
      </c>
      <c r="B3767" s="43" t="str">
        <f t="shared" si="292"/>
        <v>US</v>
      </c>
      <c r="C3767" s="43" t="str">
        <f t="shared" si="293"/>
        <v>Crude</v>
      </c>
      <c r="D3767" s="43" t="str">
        <f t="shared" si="294"/>
        <v>Financial</v>
      </c>
      <c r="E3767" s="43">
        <f>IF(VLOOKUP(S3767,'DD-Lookup'!$J$6:$L$50,3,FALSE)="Monthly",(YEAR(AC3767)-YEAR(AB3767))*12+MONTH(AC3767)-MONTH(AB3767)+1,(AC3767-AB3767+1))</f>
        <v>1</v>
      </c>
      <c r="F3767" s="210">
        <f t="shared" si="295"/>
        <v>50000</v>
      </c>
      <c r="G3767" s="199">
        <v>1356282</v>
      </c>
      <c r="H3767" s="195">
        <v>37049.408425925903</v>
      </c>
      <c r="I3767" t="s">
        <v>2371</v>
      </c>
      <c r="M3767" t="s">
        <v>3437</v>
      </c>
      <c r="N3767" t="s">
        <v>2653</v>
      </c>
      <c r="O3767" t="s">
        <v>2334</v>
      </c>
      <c r="P3767" s="196">
        <v>50000</v>
      </c>
      <c r="S3767" t="s">
        <v>3347</v>
      </c>
      <c r="T3767" t="s">
        <v>3557</v>
      </c>
      <c r="U3767" s="198">
        <v>27.86</v>
      </c>
      <c r="V3767" t="s">
        <v>3619</v>
      </c>
      <c r="W3767" t="s">
        <v>2655</v>
      </c>
      <c r="X3767" t="s">
        <v>2193</v>
      </c>
      <c r="Y3767" t="s">
        <v>2778</v>
      </c>
      <c r="Z3767" t="s">
        <v>2995</v>
      </c>
      <c r="AA3767">
        <v>115543</v>
      </c>
      <c r="AB3767" s="195">
        <v>37073</v>
      </c>
      <c r="AC3767" s="195">
        <v>37103</v>
      </c>
    </row>
    <row r="3768" spans="1:31" x14ac:dyDescent="0.25">
      <c r="A3768" s="43" t="str">
        <f t="shared" si="291"/>
        <v>US Natural Gas Physical</v>
      </c>
      <c r="B3768" s="43" t="str">
        <f t="shared" si="292"/>
        <v>US</v>
      </c>
      <c r="C3768" s="43" t="str">
        <f t="shared" si="293"/>
        <v>Natural Gas</v>
      </c>
      <c r="D3768" s="43" t="str">
        <f t="shared" si="294"/>
        <v>Physical</v>
      </c>
      <c r="E3768" s="43">
        <f>IF(VLOOKUP(S3768,'DD-Lookup'!$J$6:$L$50,3,FALSE)="Monthly",(YEAR(AC3768)-YEAR(AB3768))*12+MONTH(AC3768)-MONTH(AB3768)+1,(AC3768-AB3768+1))</f>
        <v>1</v>
      </c>
      <c r="F3768" s="210">
        <f t="shared" si="295"/>
        <v>1541</v>
      </c>
      <c r="G3768" s="199">
        <v>1356284</v>
      </c>
      <c r="H3768" s="195">
        <v>37049.408437500002</v>
      </c>
      <c r="I3768" t="s">
        <v>2276</v>
      </c>
      <c r="M3768" t="s">
        <v>3341</v>
      </c>
      <c r="N3768" t="s">
        <v>3747</v>
      </c>
      <c r="O3768" t="s">
        <v>559</v>
      </c>
      <c r="P3768" s="196">
        <v>1541</v>
      </c>
      <c r="S3768" t="s">
        <v>3342</v>
      </c>
      <c r="T3768" t="s">
        <v>3557</v>
      </c>
      <c r="U3768" s="198">
        <v>3.6675</v>
      </c>
      <c r="V3768" t="s">
        <v>3911</v>
      </c>
      <c r="W3768" t="s">
        <v>2467</v>
      </c>
      <c r="X3768" t="s">
        <v>2468</v>
      </c>
      <c r="Y3768" t="s">
        <v>2469</v>
      </c>
      <c r="Z3768" t="s">
        <v>2995</v>
      </c>
      <c r="AA3768">
        <v>838166</v>
      </c>
      <c r="AB3768" s="195">
        <v>37050.875011574099</v>
      </c>
      <c r="AC3768" s="195">
        <v>37050.875011574099</v>
      </c>
    </row>
    <row r="3769" spans="1:31" x14ac:dyDescent="0.25">
      <c r="A3769" s="43" t="str">
        <f t="shared" si="291"/>
        <v>US Natural Gas Physical</v>
      </c>
      <c r="B3769" s="43" t="str">
        <f t="shared" si="292"/>
        <v>US</v>
      </c>
      <c r="C3769" s="43" t="str">
        <f t="shared" si="293"/>
        <v>Natural Gas</v>
      </c>
      <c r="D3769" s="43" t="str">
        <f t="shared" si="294"/>
        <v>Physical</v>
      </c>
      <c r="E3769" s="43">
        <f>IF(VLOOKUP(S3769,'DD-Lookup'!$J$6:$L$50,3,FALSE)="Monthly",(YEAR(AC3769)-YEAR(AB3769))*12+MONTH(AC3769)-MONTH(AB3769)+1,(AC3769-AB3769+1))</f>
        <v>1</v>
      </c>
      <c r="F3769" s="210">
        <f t="shared" si="295"/>
        <v>5000</v>
      </c>
      <c r="G3769" s="199">
        <v>1356283</v>
      </c>
      <c r="H3769" s="195">
        <v>37049.408437500002</v>
      </c>
      <c r="I3769" t="s">
        <v>3443</v>
      </c>
      <c r="M3769" t="s">
        <v>3341</v>
      </c>
      <c r="N3769" t="s">
        <v>3747</v>
      </c>
      <c r="O3769" t="s">
        <v>428</v>
      </c>
      <c r="P3769" s="196">
        <v>5000</v>
      </c>
      <c r="S3769" t="s">
        <v>3342</v>
      </c>
      <c r="T3769" t="s">
        <v>3557</v>
      </c>
      <c r="U3769" s="198">
        <v>3.5350000000000001</v>
      </c>
      <c r="V3769" t="s">
        <v>3329</v>
      </c>
      <c r="W3769" t="s">
        <v>2498</v>
      </c>
      <c r="X3769" t="s">
        <v>2499</v>
      </c>
      <c r="Y3769" t="s">
        <v>2469</v>
      </c>
      <c r="Z3769" t="s">
        <v>2995</v>
      </c>
      <c r="AA3769">
        <v>838165</v>
      </c>
      <c r="AB3769" s="195">
        <v>37050.875011574099</v>
      </c>
      <c r="AC3769" s="195">
        <v>37050.875011574099</v>
      </c>
    </row>
    <row r="3770" spans="1:31" x14ac:dyDescent="0.25">
      <c r="A3770" s="43" t="str">
        <f t="shared" si="291"/>
        <v xml:space="preserve"> Natural Gas Physical</v>
      </c>
      <c r="B3770" s="43" t="str">
        <f t="shared" si="292"/>
        <v/>
      </c>
      <c r="C3770" s="43" t="str">
        <f t="shared" si="293"/>
        <v>Natural Gas</v>
      </c>
      <c r="D3770" s="43" t="str">
        <f t="shared" si="294"/>
        <v>Physical</v>
      </c>
      <c r="E3770" s="43">
        <f>IF(VLOOKUP(S3770,'DD-Lookup'!$J$6:$L$50,3,FALSE)="Monthly",(YEAR(AC3770)-YEAR(AB3770))*12+MONTH(AC3770)-MONTH(AB3770)+1,(AC3770-AB3770+1))</f>
        <v>1</v>
      </c>
      <c r="F3770" s="210">
        <f t="shared" si="295"/>
        <v>10000</v>
      </c>
      <c r="G3770" s="199">
        <v>1356285</v>
      </c>
      <c r="H3770" s="195">
        <v>37049.408449074101</v>
      </c>
      <c r="I3770" t="s">
        <v>3731</v>
      </c>
      <c r="M3770" t="s">
        <v>3341</v>
      </c>
      <c r="N3770" t="s">
        <v>3104</v>
      </c>
      <c r="O3770" t="s">
        <v>3620</v>
      </c>
      <c r="Q3770" s="196">
        <v>10000</v>
      </c>
      <c r="S3770" t="s">
        <v>3719</v>
      </c>
      <c r="T3770" t="s">
        <v>3105</v>
      </c>
      <c r="U3770" s="198">
        <v>4.29</v>
      </c>
      <c r="V3770" t="s">
        <v>3789</v>
      </c>
      <c r="W3770" t="s">
        <v>635</v>
      </c>
      <c r="X3770" t="s">
        <v>3106</v>
      </c>
      <c r="Y3770" t="s">
        <v>2469</v>
      </c>
      <c r="Z3770" t="s">
        <v>2996</v>
      </c>
      <c r="AA3770">
        <v>838164</v>
      </c>
      <c r="AB3770" s="195">
        <v>37049.875011574099</v>
      </c>
      <c r="AC3770" s="195">
        <v>37049.875011574099</v>
      </c>
    </row>
    <row r="3771" spans="1:31" x14ac:dyDescent="0.25">
      <c r="A3771" s="43" t="str">
        <f t="shared" si="291"/>
        <v>US Natural Gas Physical</v>
      </c>
      <c r="B3771" s="43" t="str">
        <f t="shared" si="292"/>
        <v>US</v>
      </c>
      <c r="C3771" s="43" t="str">
        <f t="shared" si="293"/>
        <v>Natural Gas</v>
      </c>
      <c r="D3771" s="43" t="str">
        <f t="shared" si="294"/>
        <v>Physical</v>
      </c>
      <c r="E3771" s="43">
        <f>IF(VLOOKUP(S3771,'DD-Lookup'!$J$6:$L$50,3,FALSE)="Monthly",(YEAR(AC3771)-YEAR(AB3771))*12+MONTH(AC3771)-MONTH(AB3771)+1,(AC3771-AB3771+1))</f>
        <v>1</v>
      </c>
      <c r="F3771" s="210">
        <f t="shared" si="295"/>
        <v>10000</v>
      </c>
      <c r="G3771" s="199">
        <v>1356286</v>
      </c>
      <c r="H3771" s="195">
        <v>37049.4085416667</v>
      </c>
      <c r="I3771" t="s">
        <v>3529</v>
      </c>
      <c r="M3771" t="s">
        <v>3341</v>
      </c>
      <c r="N3771" t="s">
        <v>3747</v>
      </c>
      <c r="O3771" t="s">
        <v>379</v>
      </c>
      <c r="P3771" s="196">
        <v>10000</v>
      </c>
      <c r="S3771" t="s">
        <v>3342</v>
      </c>
      <c r="T3771" t="s">
        <v>3557</v>
      </c>
      <c r="U3771" s="198">
        <v>3.7</v>
      </c>
      <c r="V3771" t="s">
        <v>2383</v>
      </c>
      <c r="W3771" t="s">
        <v>2467</v>
      </c>
      <c r="X3771" t="s">
        <v>2468</v>
      </c>
      <c r="Y3771" t="s">
        <v>2469</v>
      </c>
      <c r="Z3771" t="s">
        <v>2995</v>
      </c>
      <c r="AA3771">
        <v>838167</v>
      </c>
      <c r="AB3771" s="195">
        <v>37050.875011574099</v>
      </c>
      <c r="AC3771" s="195">
        <v>37050.875011574099</v>
      </c>
    </row>
    <row r="3772" spans="1:31" x14ac:dyDescent="0.25">
      <c r="A3772" s="43" t="str">
        <f t="shared" si="291"/>
        <v>US Natural Gas Physical</v>
      </c>
      <c r="B3772" s="43" t="str">
        <f t="shared" si="292"/>
        <v>US</v>
      </c>
      <c r="C3772" s="43" t="str">
        <f t="shared" si="293"/>
        <v>Natural Gas</v>
      </c>
      <c r="D3772" s="43" t="str">
        <f t="shared" si="294"/>
        <v>Physical</v>
      </c>
      <c r="E3772" s="43">
        <f>IF(VLOOKUP(S3772,'DD-Lookup'!$J$6:$L$50,3,FALSE)="Monthly",(YEAR(AC3772)-YEAR(AB3772))*12+MONTH(AC3772)-MONTH(AB3772)+1,(AC3772-AB3772+1))</f>
        <v>1</v>
      </c>
      <c r="F3772" s="210">
        <f t="shared" si="295"/>
        <v>2500</v>
      </c>
      <c r="G3772" s="199">
        <v>1356287</v>
      </c>
      <c r="H3772" s="195">
        <v>37049.4085416667</v>
      </c>
      <c r="I3772" t="s">
        <v>2269</v>
      </c>
      <c r="M3772" t="s">
        <v>3341</v>
      </c>
      <c r="N3772" t="s">
        <v>3747</v>
      </c>
      <c r="O3772" t="s">
        <v>393</v>
      </c>
      <c r="Q3772" s="196">
        <v>2500</v>
      </c>
      <c r="S3772" t="s">
        <v>3342</v>
      </c>
      <c r="T3772" t="s">
        <v>3557</v>
      </c>
      <c r="U3772" s="198">
        <v>3.49</v>
      </c>
      <c r="V3772" t="s">
        <v>2370</v>
      </c>
      <c r="W3772" t="s">
        <v>2347</v>
      </c>
      <c r="X3772" t="s">
        <v>2484</v>
      </c>
      <c r="Y3772" t="s">
        <v>2469</v>
      </c>
      <c r="Z3772" t="s">
        <v>2995</v>
      </c>
      <c r="AA3772">
        <v>838168</v>
      </c>
      <c r="AB3772" s="195">
        <v>37050.875011574099</v>
      </c>
      <c r="AC3772" s="195">
        <v>37050.875011574099</v>
      </c>
    </row>
    <row r="3773" spans="1:31" x14ac:dyDescent="0.25">
      <c r="A3773" s="43" t="str">
        <f t="shared" si="291"/>
        <v>US Natural Gas Physical</v>
      </c>
      <c r="B3773" s="43" t="str">
        <f t="shared" si="292"/>
        <v>US</v>
      </c>
      <c r="C3773" s="43" t="str">
        <f t="shared" si="293"/>
        <v>Natural Gas</v>
      </c>
      <c r="D3773" s="43" t="str">
        <f t="shared" si="294"/>
        <v>Physical</v>
      </c>
      <c r="E3773" s="43">
        <f>IF(VLOOKUP(S3773,'DD-Lookup'!$J$6:$L$50,3,FALSE)="Monthly",(YEAR(AC3773)-YEAR(AB3773))*12+MONTH(AC3773)-MONTH(AB3773)+1,(AC3773-AB3773+1))</f>
        <v>1</v>
      </c>
      <c r="F3773" s="210">
        <f t="shared" si="295"/>
        <v>5098</v>
      </c>
      <c r="G3773" s="199">
        <v>1356288</v>
      </c>
      <c r="H3773" s="195">
        <v>37049.408587963</v>
      </c>
      <c r="I3773" t="s">
        <v>3321</v>
      </c>
      <c r="M3773" t="s">
        <v>3341</v>
      </c>
      <c r="N3773" t="s">
        <v>3747</v>
      </c>
      <c r="O3773" t="s">
        <v>393</v>
      </c>
      <c r="Q3773" s="196">
        <v>5098</v>
      </c>
      <c r="S3773" t="s">
        <v>3342</v>
      </c>
      <c r="T3773" t="s">
        <v>3557</v>
      </c>
      <c r="U3773" s="198">
        <v>3.49</v>
      </c>
      <c r="V3773" t="s">
        <v>3035</v>
      </c>
      <c r="W3773" t="s">
        <v>2347</v>
      </c>
      <c r="X3773" t="s">
        <v>2484</v>
      </c>
      <c r="Y3773" t="s">
        <v>2469</v>
      </c>
      <c r="Z3773" t="s">
        <v>2995</v>
      </c>
      <c r="AA3773">
        <v>838169</v>
      </c>
      <c r="AB3773" s="195">
        <v>37050.875011574099</v>
      </c>
      <c r="AC3773" s="195">
        <v>37050.875011574099</v>
      </c>
      <c r="AE3773" s="115">
        <f>IF(S3773="Gallon",F3773/42,F3773)</f>
        <v>5098</v>
      </c>
    </row>
    <row r="3774" spans="1:31" x14ac:dyDescent="0.25">
      <c r="A3774" s="43" t="str">
        <f t="shared" si="291"/>
        <v>US Natural Gas Financial</v>
      </c>
      <c r="B3774" s="43" t="str">
        <f t="shared" si="292"/>
        <v>US</v>
      </c>
      <c r="C3774" s="43" t="str">
        <f t="shared" si="293"/>
        <v>Natural Gas</v>
      </c>
      <c r="D3774" s="43" t="str">
        <f t="shared" si="294"/>
        <v>Financial</v>
      </c>
      <c r="E3774" s="43">
        <f>IF(VLOOKUP(S3774,'DD-Lookup'!$J$6:$L$50,3,FALSE)="Monthly",(YEAR(AC3774)-YEAR(AB3774))*12+MONTH(AC3774)-MONTH(AB3774)+1,(AC3774-AB3774+1))</f>
        <v>31</v>
      </c>
      <c r="F3774" s="210">
        <f t="shared" si="295"/>
        <v>77500</v>
      </c>
      <c r="G3774" s="199">
        <v>1356289</v>
      </c>
      <c r="H3774" s="195">
        <v>37049.408773148098</v>
      </c>
      <c r="I3774" t="s">
        <v>2470</v>
      </c>
      <c r="M3774" t="s">
        <v>3341</v>
      </c>
      <c r="N3774" t="s">
        <v>2281</v>
      </c>
      <c r="O3774" t="s">
        <v>2475</v>
      </c>
      <c r="Q3774" s="196">
        <v>2500</v>
      </c>
      <c r="S3774" t="s">
        <v>3342</v>
      </c>
      <c r="T3774" t="s">
        <v>3557</v>
      </c>
      <c r="U3774" s="198">
        <v>3.7850000000000001</v>
      </c>
      <c r="V3774" t="s">
        <v>1115</v>
      </c>
      <c r="W3774" t="s">
        <v>2853</v>
      </c>
      <c r="X3774" t="s">
        <v>2282</v>
      </c>
      <c r="Y3774" t="s">
        <v>3575</v>
      </c>
      <c r="Z3774" t="s">
        <v>2995</v>
      </c>
      <c r="AA3774" t="s">
        <v>1116</v>
      </c>
      <c r="AB3774" s="195">
        <v>37073.875</v>
      </c>
      <c r="AC3774" s="195">
        <v>37103.875</v>
      </c>
    </row>
    <row r="3775" spans="1:31" x14ac:dyDescent="0.25">
      <c r="A3775" s="43" t="str">
        <f t="shared" si="291"/>
        <v>US Natural Gas Physical</v>
      </c>
      <c r="B3775" s="43" t="str">
        <f t="shared" si="292"/>
        <v>US</v>
      </c>
      <c r="C3775" s="43" t="str">
        <f t="shared" si="293"/>
        <v>Natural Gas</v>
      </c>
      <c r="D3775" s="43" t="str">
        <f t="shared" si="294"/>
        <v>Physical</v>
      </c>
      <c r="E3775" s="43">
        <f>IF(VLOOKUP(S3775,'DD-Lookup'!$J$6:$L$50,3,FALSE)="Monthly",(YEAR(AC3775)-YEAR(AB3775))*12+MONTH(AC3775)-MONTH(AB3775)+1,(AC3775-AB3775+1))</f>
        <v>1</v>
      </c>
      <c r="F3775" s="210">
        <f t="shared" si="295"/>
        <v>8000</v>
      </c>
      <c r="G3775" s="199">
        <v>1356290</v>
      </c>
      <c r="H3775" s="195">
        <v>37049.408854166701</v>
      </c>
      <c r="I3775" t="s">
        <v>3316</v>
      </c>
      <c r="M3775" t="s">
        <v>3341</v>
      </c>
      <c r="N3775" t="s">
        <v>3747</v>
      </c>
      <c r="O3775" t="s">
        <v>2158</v>
      </c>
      <c r="Q3775" s="196">
        <v>8000</v>
      </c>
      <c r="S3775" t="s">
        <v>3342</v>
      </c>
      <c r="T3775" t="s">
        <v>3557</v>
      </c>
      <c r="U3775" s="198">
        <v>3.9750000000000001</v>
      </c>
      <c r="V3775" t="s">
        <v>3192</v>
      </c>
      <c r="W3775" t="s">
        <v>3138</v>
      </c>
      <c r="X3775" t="s">
        <v>3081</v>
      </c>
      <c r="Y3775" t="s">
        <v>2469</v>
      </c>
      <c r="Z3775" t="s">
        <v>2995</v>
      </c>
      <c r="AA3775">
        <v>838171</v>
      </c>
      <c r="AB3775" s="195">
        <v>37050.875011574099</v>
      </c>
      <c r="AC3775" s="195">
        <v>37050.875011574099</v>
      </c>
    </row>
    <row r="3776" spans="1:31" x14ac:dyDescent="0.25">
      <c r="A3776" s="43" t="str">
        <f t="shared" si="291"/>
        <v>US Natural Gas Physical</v>
      </c>
      <c r="B3776" s="43" t="str">
        <f t="shared" si="292"/>
        <v>US</v>
      </c>
      <c r="C3776" s="43" t="str">
        <f t="shared" si="293"/>
        <v>Natural Gas</v>
      </c>
      <c r="D3776" s="43" t="str">
        <f t="shared" si="294"/>
        <v>Physical</v>
      </c>
      <c r="E3776" s="43">
        <f>IF(VLOOKUP(S3776,'DD-Lookup'!$J$6:$L$50,3,FALSE)="Monthly",(YEAR(AC3776)-YEAR(AB3776))*12+MONTH(AC3776)-MONTH(AB3776)+1,(AC3776-AB3776+1))</f>
        <v>1</v>
      </c>
      <c r="F3776" s="210">
        <f t="shared" si="295"/>
        <v>4487</v>
      </c>
      <c r="G3776" s="199">
        <v>1356291</v>
      </c>
      <c r="H3776" s="195">
        <v>37049.408865740697</v>
      </c>
      <c r="I3776" t="s">
        <v>2527</v>
      </c>
      <c r="M3776" t="s">
        <v>3341</v>
      </c>
      <c r="N3776" t="s">
        <v>3747</v>
      </c>
      <c r="O3776" t="s">
        <v>396</v>
      </c>
      <c r="P3776" s="196">
        <v>4487</v>
      </c>
      <c r="S3776" t="s">
        <v>3342</v>
      </c>
      <c r="T3776" t="s">
        <v>3557</v>
      </c>
      <c r="U3776" s="198">
        <v>3.5350000000000001</v>
      </c>
      <c r="V3776" t="s">
        <v>2745</v>
      </c>
      <c r="W3776" t="s">
        <v>2347</v>
      </c>
      <c r="X3776" t="s">
        <v>2484</v>
      </c>
      <c r="Y3776" t="s">
        <v>2469</v>
      </c>
      <c r="Z3776" t="s">
        <v>2995</v>
      </c>
      <c r="AA3776">
        <v>838172</v>
      </c>
      <c r="AB3776" s="195">
        <v>37050.875011574099</v>
      </c>
      <c r="AC3776" s="195">
        <v>37050.875011574099</v>
      </c>
    </row>
    <row r="3777" spans="1:29" x14ac:dyDescent="0.25">
      <c r="A3777" s="43" t="str">
        <f t="shared" si="291"/>
        <v>US Natural Gas Physical</v>
      </c>
      <c r="B3777" s="43" t="str">
        <f t="shared" si="292"/>
        <v>US</v>
      </c>
      <c r="C3777" s="43" t="str">
        <f t="shared" si="293"/>
        <v>Natural Gas</v>
      </c>
      <c r="D3777" s="43" t="str">
        <f t="shared" si="294"/>
        <v>Physical</v>
      </c>
      <c r="E3777" s="43">
        <f>IF(VLOOKUP(S3777,'DD-Lookup'!$J$6:$L$50,3,FALSE)="Monthly",(YEAR(AC3777)-YEAR(AB3777))*12+MONTH(AC3777)-MONTH(AB3777)+1,(AC3777-AB3777+1))</f>
        <v>1</v>
      </c>
      <c r="F3777" s="210">
        <f t="shared" si="295"/>
        <v>2630</v>
      </c>
      <c r="G3777" s="199">
        <v>1356293</v>
      </c>
      <c r="H3777" s="195">
        <v>37049.408935185202</v>
      </c>
      <c r="I3777" t="s">
        <v>2254</v>
      </c>
      <c r="M3777" t="s">
        <v>3341</v>
      </c>
      <c r="N3777" t="s">
        <v>3747</v>
      </c>
      <c r="O3777" t="s">
        <v>2706</v>
      </c>
      <c r="P3777" s="196">
        <v>2630</v>
      </c>
      <c r="S3777" t="s">
        <v>3342</v>
      </c>
      <c r="T3777" t="s">
        <v>3557</v>
      </c>
      <c r="U3777" s="198">
        <v>3.895</v>
      </c>
      <c r="V3777" t="s">
        <v>3073</v>
      </c>
      <c r="W3777" t="s">
        <v>431</v>
      </c>
      <c r="X3777" t="s">
        <v>3077</v>
      </c>
      <c r="Y3777" t="s">
        <v>2469</v>
      </c>
      <c r="Z3777" t="s">
        <v>2995</v>
      </c>
      <c r="AA3777">
        <v>838173</v>
      </c>
      <c r="AB3777" s="195">
        <v>37050.875011574099</v>
      </c>
      <c r="AC3777" s="195">
        <v>37050.875011574099</v>
      </c>
    </row>
    <row r="3778" spans="1:29" x14ac:dyDescent="0.25">
      <c r="A3778" s="43" t="str">
        <f t="shared" si="291"/>
        <v>US Natural Gas Physical</v>
      </c>
      <c r="B3778" s="43" t="str">
        <f t="shared" si="292"/>
        <v>US</v>
      </c>
      <c r="C3778" s="43" t="str">
        <f t="shared" si="293"/>
        <v>Natural Gas</v>
      </c>
      <c r="D3778" s="43" t="str">
        <f t="shared" si="294"/>
        <v>Physical</v>
      </c>
      <c r="E3778" s="43">
        <f>IF(VLOOKUP(S3778,'DD-Lookup'!$J$6:$L$50,3,FALSE)="Monthly",(YEAR(AC3778)-YEAR(AB3778))*12+MONTH(AC3778)-MONTH(AB3778)+1,(AC3778-AB3778+1))</f>
        <v>1</v>
      </c>
      <c r="F3778" s="210">
        <f t="shared" si="295"/>
        <v>3800</v>
      </c>
      <c r="G3778" s="199">
        <v>1356294</v>
      </c>
      <c r="H3778" s="195">
        <v>37049.409004629597</v>
      </c>
      <c r="I3778" t="s">
        <v>2504</v>
      </c>
      <c r="M3778" t="s">
        <v>3341</v>
      </c>
      <c r="N3778" t="s">
        <v>3747</v>
      </c>
      <c r="O3778" t="s">
        <v>463</v>
      </c>
      <c r="P3778" s="196">
        <v>3800</v>
      </c>
      <c r="S3778" t="s">
        <v>3342</v>
      </c>
      <c r="T3778" t="s">
        <v>3557</v>
      </c>
      <c r="U3778" s="198">
        <v>3.55</v>
      </c>
      <c r="V3778" t="s">
        <v>3508</v>
      </c>
      <c r="W3778" t="s">
        <v>2498</v>
      </c>
      <c r="X3778" t="s">
        <v>2499</v>
      </c>
      <c r="Y3778" t="s">
        <v>2469</v>
      </c>
      <c r="Z3778" t="s">
        <v>2995</v>
      </c>
      <c r="AA3778">
        <v>838174</v>
      </c>
      <c r="AB3778" s="195">
        <v>37050.875011574099</v>
      </c>
      <c r="AC3778" s="195">
        <v>37050.875011574099</v>
      </c>
    </row>
    <row r="3779" spans="1:29" x14ac:dyDescent="0.25">
      <c r="A3779" s="43" t="str">
        <f t="shared" si="291"/>
        <v>US Natural Gas Physical</v>
      </c>
      <c r="B3779" s="43" t="str">
        <f t="shared" si="292"/>
        <v>US</v>
      </c>
      <c r="C3779" s="43" t="str">
        <f t="shared" si="293"/>
        <v>Natural Gas</v>
      </c>
      <c r="D3779" s="43" t="str">
        <f t="shared" si="294"/>
        <v>Physical</v>
      </c>
      <c r="E3779" s="43">
        <f>IF(VLOOKUP(S3779,'DD-Lookup'!$J$6:$L$50,3,FALSE)="Monthly",(YEAR(AC3779)-YEAR(AB3779))*12+MONTH(AC3779)-MONTH(AB3779)+1,(AC3779-AB3779+1))</f>
        <v>1</v>
      </c>
      <c r="F3779" s="210">
        <f t="shared" si="295"/>
        <v>5000</v>
      </c>
      <c r="G3779" s="199">
        <v>1356295</v>
      </c>
      <c r="H3779" s="195">
        <v>37049.409062500003</v>
      </c>
      <c r="I3779" t="s">
        <v>3443</v>
      </c>
      <c r="M3779" t="s">
        <v>3341</v>
      </c>
      <c r="N3779" t="s">
        <v>3747</v>
      </c>
      <c r="O3779" t="s">
        <v>491</v>
      </c>
      <c r="P3779" s="196">
        <v>5000</v>
      </c>
      <c r="S3779" t="s">
        <v>3342</v>
      </c>
      <c r="T3779" t="s">
        <v>3557</v>
      </c>
      <c r="U3779" s="198">
        <v>3.585</v>
      </c>
      <c r="V3779" t="s">
        <v>3899</v>
      </c>
      <c r="W3779" t="s">
        <v>2498</v>
      </c>
      <c r="X3779" t="s">
        <v>2499</v>
      </c>
      <c r="Y3779" t="s">
        <v>2469</v>
      </c>
      <c r="Z3779" t="s">
        <v>2995</v>
      </c>
      <c r="AA3779">
        <v>838175</v>
      </c>
      <c r="AB3779" s="195">
        <v>37050.875011574099</v>
      </c>
      <c r="AC3779" s="195">
        <v>37050.875011574099</v>
      </c>
    </row>
    <row r="3780" spans="1:29" x14ac:dyDescent="0.25">
      <c r="A3780" s="43" t="str">
        <f t="shared" si="291"/>
        <v>US Natural Gas Physical</v>
      </c>
      <c r="B3780" s="43" t="str">
        <f t="shared" si="292"/>
        <v>US</v>
      </c>
      <c r="C3780" s="43" t="str">
        <f t="shared" si="293"/>
        <v>Natural Gas</v>
      </c>
      <c r="D3780" s="43" t="str">
        <f t="shared" si="294"/>
        <v>Physical</v>
      </c>
      <c r="E3780" s="43">
        <f>IF(VLOOKUP(S3780,'DD-Lookup'!$J$6:$L$50,3,FALSE)="Monthly",(YEAR(AC3780)-YEAR(AB3780))*12+MONTH(AC3780)-MONTH(AB3780)+1,(AC3780-AB3780+1))</f>
        <v>1</v>
      </c>
      <c r="F3780" s="210">
        <f t="shared" si="295"/>
        <v>3667</v>
      </c>
      <c r="G3780" s="199">
        <v>1356296</v>
      </c>
      <c r="H3780" s="195">
        <v>37049.409212963001</v>
      </c>
      <c r="I3780" t="s">
        <v>2244</v>
      </c>
      <c r="M3780" t="s">
        <v>3341</v>
      </c>
      <c r="N3780" t="s">
        <v>3747</v>
      </c>
      <c r="O3780" t="s">
        <v>2722</v>
      </c>
      <c r="Q3780" s="196">
        <v>3667</v>
      </c>
      <c r="S3780" t="s">
        <v>3342</v>
      </c>
      <c r="T3780" t="s">
        <v>3557</v>
      </c>
      <c r="U3780" s="198">
        <v>3.68</v>
      </c>
      <c r="V3780" t="s">
        <v>3892</v>
      </c>
      <c r="W3780" t="s">
        <v>2175</v>
      </c>
      <c r="X3780" t="s">
        <v>2176</v>
      </c>
      <c r="Y3780" t="s">
        <v>2469</v>
      </c>
      <c r="Z3780" t="s">
        <v>2995</v>
      </c>
      <c r="AA3780">
        <v>838176</v>
      </c>
      <c r="AB3780" s="195">
        <v>37050.875011574099</v>
      </c>
      <c r="AC3780" s="195">
        <v>37050.875011574099</v>
      </c>
    </row>
    <row r="3781" spans="1:29" x14ac:dyDescent="0.25">
      <c r="A3781" s="43" t="str">
        <f t="shared" si="291"/>
        <v>US Natural Gas Physical</v>
      </c>
      <c r="B3781" s="43" t="str">
        <f t="shared" si="292"/>
        <v>US</v>
      </c>
      <c r="C3781" s="43" t="str">
        <f t="shared" si="293"/>
        <v>Natural Gas</v>
      </c>
      <c r="D3781" s="43" t="str">
        <f t="shared" si="294"/>
        <v>Physical</v>
      </c>
      <c r="E3781" s="43">
        <f>IF(VLOOKUP(S3781,'DD-Lookup'!$J$6:$L$50,3,FALSE)="Monthly",(YEAR(AC3781)-YEAR(AB3781))*12+MONTH(AC3781)-MONTH(AB3781)+1,(AC3781-AB3781+1))</f>
        <v>1</v>
      </c>
      <c r="F3781" s="210">
        <f t="shared" si="295"/>
        <v>10000</v>
      </c>
      <c r="G3781" s="199">
        <v>1356297</v>
      </c>
      <c r="H3781" s="195">
        <v>37049.409282407403</v>
      </c>
      <c r="I3781" t="s">
        <v>2487</v>
      </c>
      <c r="M3781" t="s">
        <v>3341</v>
      </c>
      <c r="N3781" t="s">
        <v>3747</v>
      </c>
      <c r="O3781" t="s">
        <v>2722</v>
      </c>
      <c r="Q3781" s="196">
        <v>10000</v>
      </c>
      <c r="S3781" t="s">
        <v>3342</v>
      </c>
      <c r="T3781" t="s">
        <v>3557</v>
      </c>
      <c r="U3781" s="198">
        <v>3.68</v>
      </c>
      <c r="V3781" t="s">
        <v>2348</v>
      </c>
      <c r="W3781" t="s">
        <v>2175</v>
      </c>
      <c r="X3781" t="s">
        <v>2176</v>
      </c>
      <c r="Y3781" t="s">
        <v>2469</v>
      </c>
      <c r="Z3781" t="s">
        <v>2995</v>
      </c>
      <c r="AA3781">
        <v>838177</v>
      </c>
      <c r="AB3781" s="195">
        <v>37050.875011574099</v>
      </c>
      <c r="AC3781" s="195">
        <v>37050.875011574099</v>
      </c>
    </row>
    <row r="3782" spans="1:29" x14ac:dyDescent="0.25">
      <c r="A3782" s="43" t="str">
        <f t="shared" si="291"/>
        <v>US Natural Gas Physical</v>
      </c>
      <c r="B3782" s="43" t="str">
        <f t="shared" si="292"/>
        <v>US</v>
      </c>
      <c r="C3782" s="43" t="str">
        <f t="shared" si="293"/>
        <v>Natural Gas</v>
      </c>
      <c r="D3782" s="43" t="str">
        <f t="shared" si="294"/>
        <v>Physical</v>
      </c>
      <c r="E3782" s="43">
        <f>IF(VLOOKUP(S3782,'DD-Lookup'!$J$6:$L$50,3,FALSE)="Monthly",(YEAR(AC3782)-YEAR(AB3782))*12+MONTH(AC3782)-MONTH(AB3782)+1,(AC3782-AB3782+1))</f>
        <v>1</v>
      </c>
      <c r="F3782" s="210">
        <f t="shared" si="295"/>
        <v>470</v>
      </c>
      <c r="G3782" s="199">
        <v>1356298</v>
      </c>
      <c r="H3782" s="195">
        <v>37049.409375000003</v>
      </c>
      <c r="I3782" t="s">
        <v>3316</v>
      </c>
      <c r="M3782" t="s">
        <v>3341</v>
      </c>
      <c r="N3782" t="s">
        <v>3747</v>
      </c>
      <c r="O3782" t="s">
        <v>379</v>
      </c>
      <c r="Q3782" s="196">
        <v>470</v>
      </c>
      <c r="S3782" t="s">
        <v>3342</v>
      </c>
      <c r="T3782" t="s">
        <v>3557</v>
      </c>
      <c r="U3782" s="198">
        <v>3.71</v>
      </c>
      <c r="V3782" t="s">
        <v>3350</v>
      </c>
      <c r="W3782" t="s">
        <v>2467</v>
      </c>
      <c r="X3782" t="s">
        <v>2468</v>
      </c>
      <c r="Y3782" t="s">
        <v>2469</v>
      </c>
      <c r="Z3782" t="s">
        <v>2995</v>
      </c>
      <c r="AA3782">
        <v>838178</v>
      </c>
      <c r="AB3782" s="195">
        <v>37050.875011574099</v>
      </c>
      <c r="AC3782" s="195">
        <v>37050.875011574099</v>
      </c>
    </row>
    <row r="3783" spans="1:29" x14ac:dyDescent="0.25">
      <c r="A3783" s="43" t="str">
        <f t="shared" si="291"/>
        <v>US Natural Gas Financial</v>
      </c>
      <c r="B3783" s="43" t="str">
        <f t="shared" si="292"/>
        <v>US</v>
      </c>
      <c r="C3783" s="43" t="str">
        <f t="shared" si="293"/>
        <v>Natural Gas</v>
      </c>
      <c r="D3783" s="43" t="str">
        <f t="shared" si="294"/>
        <v>Financial</v>
      </c>
      <c r="E3783" s="43">
        <f>IF(VLOOKUP(S3783,'DD-Lookup'!$J$6:$L$50,3,FALSE)="Monthly",(YEAR(AC3783)-YEAR(AB3783))*12+MONTH(AC3783)-MONTH(AB3783)+1,(AC3783-AB3783+1))</f>
        <v>31</v>
      </c>
      <c r="F3783" s="210">
        <f t="shared" si="295"/>
        <v>155000</v>
      </c>
      <c r="G3783" s="199">
        <v>1356299</v>
      </c>
      <c r="H3783" s="195">
        <v>37049.409432870401</v>
      </c>
      <c r="I3783" t="s">
        <v>2273</v>
      </c>
      <c r="M3783" t="s">
        <v>3341</v>
      </c>
      <c r="N3783" t="s">
        <v>2476</v>
      </c>
      <c r="O3783" t="s">
        <v>3203</v>
      </c>
      <c r="P3783" s="196">
        <v>5000</v>
      </c>
      <c r="S3783" t="s">
        <v>3342</v>
      </c>
      <c r="T3783" t="s">
        <v>3557</v>
      </c>
      <c r="U3783" s="198">
        <v>0.04</v>
      </c>
      <c r="V3783" t="s">
        <v>3751</v>
      </c>
      <c r="W3783" t="s">
        <v>2376</v>
      </c>
      <c r="X3783" t="s">
        <v>2377</v>
      </c>
      <c r="Y3783" t="s">
        <v>3575</v>
      </c>
      <c r="Z3783" t="s">
        <v>2995</v>
      </c>
      <c r="AA3783" t="s">
        <v>1117</v>
      </c>
      <c r="AB3783" s="195">
        <v>37073</v>
      </c>
      <c r="AC3783" s="195">
        <v>37103</v>
      </c>
    </row>
    <row r="3784" spans="1:29" x14ac:dyDescent="0.25">
      <c r="A3784" s="43" t="str">
        <f t="shared" si="291"/>
        <v>US Natural Gas Physical</v>
      </c>
      <c r="B3784" s="43" t="str">
        <f t="shared" si="292"/>
        <v>US</v>
      </c>
      <c r="C3784" s="43" t="str">
        <f t="shared" si="293"/>
        <v>Natural Gas</v>
      </c>
      <c r="D3784" s="43" t="str">
        <f t="shared" si="294"/>
        <v>Physical</v>
      </c>
      <c r="E3784" s="43">
        <f>IF(VLOOKUP(S3784,'DD-Lookup'!$J$6:$L$50,3,FALSE)="Monthly",(YEAR(AC3784)-YEAR(AB3784))*12+MONTH(AC3784)-MONTH(AB3784)+1,(AC3784-AB3784+1))</f>
        <v>1</v>
      </c>
      <c r="F3784" s="210">
        <f t="shared" si="295"/>
        <v>10000</v>
      </c>
      <c r="G3784" s="199">
        <v>1356300</v>
      </c>
      <c r="H3784" s="195">
        <v>37049.409502314797</v>
      </c>
      <c r="I3784" t="s">
        <v>2254</v>
      </c>
      <c r="M3784" t="s">
        <v>3341</v>
      </c>
      <c r="N3784" t="s">
        <v>3747</v>
      </c>
      <c r="O3784" t="s">
        <v>394</v>
      </c>
      <c r="P3784" s="196">
        <v>10000</v>
      </c>
      <c r="S3784" t="s">
        <v>3342</v>
      </c>
      <c r="T3784" t="s">
        <v>3557</v>
      </c>
      <c r="U3784" s="198">
        <v>3.6349999999999998</v>
      </c>
      <c r="V3784" t="s">
        <v>2466</v>
      </c>
      <c r="W3784" t="s">
        <v>2498</v>
      </c>
      <c r="X3784" t="s">
        <v>2499</v>
      </c>
      <c r="Y3784" t="s">
        <v>2469</v>
      </c>
      <c r="Z3784" t="s">
        <v>2995</v>
      </c>
      <c r="AA3784">
        <v>838179</v>
      </c>
      <c r="AB3784" s="195">
        <v>37050.875011574099</v>
      </c>
      <c r="AC3784" s="195">
        <v>37050.875011574099</v>
      </c>
    </row>
    <row r="3785" spans="1:29" x14ac:dyDescent="0.25">
      <c r="A3785" s="43" t="str">
        <f t="shared" si="291"/>
        <v>US Natural Gas Physical</v>
      </c>
      <c r="B3785" s="43" t="str">
        <f t="shared" si="292"/>
        <v>US</v>
      </c>
      <c r="C3785" s="43" t="str">
        <f t="shared" si="293"/>
        <v>Natural Gas</v>
      </c>
      <c r="D3785" s="43" t="str">
        <f t="shared" si="294"/>
        <v>Physical</v>
      </c>
      <c r="E3785" s="43">
        <f>IF(VLOOKUP(S3785,'DD-Lookup'!$J$6:$L$50,3,FALSE)="Monthly",(YEAR(AC3785)-YEAR(AB3785))*12+MONTH(AC3785)-MONTH(AB3785)+1,(AC3785-AB3785+1))</f>
        <v>1</v>
      </c>
      <c r="F3785" s="210">
        <f t="shared" si="295"/>
        <v>10000</v>
      </c>
      <c r="G3785" s="199">
        <v>1356301</v>
      </c>
      <c r="H3785" s="195">
        <v>37049.409629629597</v>
      </c>
      <c r="I3785" t="s">
        <v>2254</v>
      </c>
      <c r="M3785" t="s">
        <v>3341</v>
      </c>
      <c r="N3785" t="s">
        <v>3747</v>
      </c>
      <c r="O3785" t="s">
        <v>379</v>
      </c>
      <c r="Q3785" s="196">
        <v>10000</v>
      </c>
      <c r="S3785" t="s">
        <v>3342</v>
      </c>
      <c r="T3785" t="s">
        <v>3557</v>
      </c>
      <c r="U3785" s="198">
        <v>3.71</v>
      </c>
      <c r="V3785" t="s">
        <v>2466</v>
      </c>
      <c r="W3785" t="s">
        <v>2467</v>
      </c>
      <c r="X3785" t="s">
        <v>2468</v>
      </c>
      <c r="Y3785" t="s">
        <v>2469</v>
      </c>
      <c r="Z3785" t="s">
        <v>2995</v>
      </c>
      <c r="AA3785">
        <v>838180</v>
      </c>
      <c r="AB3785" s="195">
        <v>37050.875011574099</v>
      </c>
      <c r="AC3785" s="195">
        <v>37050.875011574099</v>
      </c>
    </row>
    <row r="3786" spans="1:29" x14ac:dyDescent="0.25">
      <c r="A3786" s="43" t="str">
        <f t="shared" si="291"/>
        <v>US Natural Gas Physical</v>
      </c>
      <c r="B3786" s="43" t="str">
        <f t="shared" si="292"/>
        <v>US</v>
      </c>
      <c r="C3786" s="43" t="str">
        <f t="shared" si="293"/>
        <v>Natural Gas</v>
      </c>
      <c r="D3786" s="43" t="str">
        <f t="shared" si="294"/>
        <v>Physical</v>
      </c>
      <c r="E3786" s="43">
        <f>IF(VLOOKUP(S3786,'DD-Lookup'!$J$6:$L$50,3,FALSE)="Monthly",(YEAR(AC3786)-YEAR(AB3786))*12+MONTH(AC3786)-MONTH(AB3786)+1,(AC3786-AB3786+1))</f>
        <v>1</v>
      </c>
      <c r="F3786" s="210">
        <f t="shared" si="295"/>
        <v>10000</v>
      </c>
      <c r="G3786" s="199">
        <v>1356303</v>
      </c>
      <c r="H3786" s="195">
        <v>37049.409849536998</v>
      </c>
      <c r="I3786" t="s">
        <v>2172</v>
      </c>
      <c r="M3786" t="s">
        <v>3341</v>
      </c>
      <c r="N3786" t="s">
        <v>3747</v>
      </c>
      <c r="O3786" t="s">
        <v>379</v>
      </c>
      <c r="P3786" s="196">
        <v>10000</v>
      </c>
      <c r="S3786" t="s">
        <v>3342</v>
      </c>
      <c r="T3786" t="s">
        <v>3557</v>
      </c>
      <c r="U3786" s="198">
        <v>3.7</v>
      </c>
      <c r="V3786" t="s">
        <v>3070</v>
      </c>
      <c r="W3786" t="s">
        <v>2467</v>
      </c>
      <c r="X3786" t="s">
        <v>2468</v>
      </c>
      <c r="Y3786" t="s">
        <v>2469</v>
      </c>
      <c r="Z3786" t="s">
        <v>2995</v>
      </c>
      <c r="AA3786">
        <v>838181</v>
      </c>
      <c r="AB3786" s="195">
        <v>37050.875011574099</v>
      </c>
      <c r="AC3786" s="195">
        <v>37050.875011574099</v>
      </c>
    </row>
    <row r="3787" spans="1:29" x14ac:dyDescent="0.25">
      <c r="A3787" s="43" t="str">
        <f t="shared" ref="A3787:A3850" si="296">B3787&amp;" "&amp;C3787&amp;" "&amp;D3787</f>
        <v>US Natural Gas Physical</v>
      </c>
      <c r="B3787" s="43" t="str">
        <f t="shared" ref="B3787:B3850" si="297">IF((LEFT(N3787,2)="US"),"US","")</f>
        <v>US</v>
      </c>
      <c r="C3787" s="43" t="str">
        <f t="shared" ref="C3787:C3850" si="298">M3787</f>
        <v>Natural Gas</v>
      </c>
      <c r="D3787" s="43" t="str">
        <f t="shared" ref="D3787:D3850" si="299">IF(ISNUMBER(FIND("Phy",N3787))=TRUE,"Physical","Financial")</f>
        <v>Physical</v>
      </c>
      <c r="E3787" s="43">
        <f>IF(VLOOKUP(S3787,'DD-Lookup'!$J$6:$L$50,3,FALSE)="Monthly",(YEAR(AC3787)-YEAR(AB3787))*12+MONTH(AC3787)-MONTH(AB3787)+1,(AC3787-AB3787+1))</f>
        <v>1</v>
      </c>
      <c r="F3787" s="210">
        <f t="shared" ref="F3787:F3850" si="300">E3787*SUM(P3787:Q3787)</f>
        <v>22212</v>
      </c>
      <c r="G3787" s="199">
        <v>1356304</v>
      </c>
      <c r="H3787" s="195">
        <v>37049.409942129598</v>
      </c>
      <c r="I3787" t="s">
        <v>3321</v>
      </c>
      <c r="M3787" t="s">
        <v>3341</v>
      </c>
      <c r="N3787" t="s">
        <v>3747</v>
      </c>
      <c r="O3787" t="s">
        <v>379</v>
      </c>
      <c r="P3787" s="196">
        <v>22212</v>
      </c>
      <c r="S3787" t="s">
        <v>3342</v>
      </c>
      <c r="T3787" t="s">
        <v>3557</v>
      </c>
      <c r="U3787" s="198">
        <v>3.7</v>
      </c>
      <c r="V3787" t="s">
        <v>2350</v>
      </c>
      <c r="W3787" t="s">
        <v>2467</v>
      </c>
      <c r="X3787" t="s">
        <v>2468</v>
      </c>
      <c r="Y3787" t="s">
        <v>2469</v>
      </c>
      <c r="Z3787" t="s">
        <v>2995</v>
      </c>
      <c r="AA3787">
        <v>838182</v>
      </c>
      <c r="AB3787" s="195">
        <v>37050.875011574099</v>
      </c>
      <c r="AC3787" s="195">
        <v>37050.875011574099</v>
      </c>
    </row>
    <row r="3788" spans="1:29" x14ac:dyDescent="0.25">
      <c r="A3788" s="43" t="str">
        <f t="shared" si="296"/>
        <v>US Natural Gas Physical</v>
      </c>
      <c r="B3788" s="43" t="str">
        <f t="shared" si="297"/>
        <v>US</v>
      </c>
      <c r="C3788" s="43" t="str">
        <f t="shared" si="298"/>
        <v>Natural Gas</v>
      </c>
      <c r="D3788" s="43" t="str">
        <f t="shared" si="299"/>
        <v>Physical</v>
      </c>
      <c r="E3788" s="43">
        <f>IF(VLOOKUP(S3788,'DD-Lookup'!$J$6:$L$50,3,FALSE)="Monthly",(YEAR(AC3788)-YEAR(AB3788))*12+MONTH(AC3788)-MONTH(AB3788)+1,(AC3788-AB3788+1))</f>
        <v>1</v>
      </c>
      <c r="F3788" s="210">
        <f t="shared" si="300"/>
        <v>5000</v>
      </c>
      <c r="G3788" s="199">
        <v>1356305</v>
      </c>
      <c r="H3788" s="195">
        <v>37049.409953703696</v>
      </c>
      <c r="I3788" t="s">
        <v>3529</v>
      </c>
      <c r="M3788" t="s">
        <v>3341</v>
      </c>
      <c r="N3788" t="s">
        <v>3747</v>
      </c>
      <c r="O3788" t="s">
        <v>2743</v>
      </c>
      <c r="P3788" s="196">
        <v>5000</v>
      </c>
      <c r="S3788" t="s">
        <v>3342</v>
      </c>
      <c r="T3788" t="s">
        <v>3557</v>
      </c>
      <c r="U3788" s="198">
        <v>3.56</v>
      </c>
      <c r="V3788" t="s">
        <v>2515</v>
      </c>
      <c r="W3788" t="s">
        <v>2181</v>
      </c>
      <c r="X3788" t="s">
        <v>3093</v>
      </c>
      <c r="Y3788" t="s">
        <v>2469</v>
      </c>
      <c r="Z3788" t="s">
        <v>2995</v>
      </c>
      <c r="AA3788">
        <v>838183</v>
      </c>
      <c r="AB3788" s="195">
        <v>37050.875011574099</v>
      </c>
      <c r="AC3788" s="195">
        <v>37050.875011574099</v>
      </c>
    </row>
    <row r="3789" spans="1:29" x14ac:dyDescent="0.25">
      <c r="A3789" s="43" t="str">
        <f t="shared" si="296"/>
        <v xml:space="preserve"> Natural Gas Physical</v>
      </c>
      <c r="B3789" s="43" t="str">
        <f t="shared" si="297"/>
        <v/>
      </c>
      <c r="C3789" s="43" t="str">
        <f t="shared" si="298"/>
        <v>Natural Gas</v>
      </c>
      <c r="D3789" s="43" t="str">
        <f t="shared" si="299"/>
        <v>Physical</v>
      </c>
      <c r="E3789" s="43">
        <f>IF(VLOOKUP(S3789,'DD-Lookup'!$J$6:$L$50,3,FALSE)="Monthly",(YEAR(AC3789)-YEAR(AB3789))*12+MONTH(AC3789)-MONTH(AB3789)+1,(AC3789-AB3789+1))</f>
        <v>1</v>
      </c>
      <c r="F3789" s="210">
        <f t="shared" si="300"/>
        <v>10000</v>
      </c>
      <c r="G3789" s="199">
        <v>1356306</v>
      </c>
      <c r="H3789" s="195">
        <v>37049.410046296303</v>
      </c>
      <c r="I3789" t="s">
        <v>3375</v>
      </c>
      <c r="M3789" t="s">
        <v>3341</v>
      </c>
      <c r="N3789" t="s">
        <v>3104</v>
      </c>
      <c r="O3789" t="s">
        <v>3620</v>
      </c>
      <c r="Q3789" s="196">
        <v>10000</v>
      </c>
      <c r="S3789" t="s">
        <v>3719</v>
      </c>
      <c r="T3789" t="s">
        <v>3105</v>
      </c>
      <c r="U3789" s="198">
        <v>4.2949999999999999</v>
      </c>
      <c r="V3789" t="s">
        <v>3926</v>
      </c>
      <c r="W3789" t="s">
        <v>635</v>
      </c>
      <c r="X3789" t="s">
        <v>3106</v>
      </c>
      <c r="Y3789" t="s">
        <v>2469</v>
      </c>
      <c r="Z3789" t="s">
        <v>2996</v>
      </c>
      <c r="AA3789">
        <v>838184</v>
      </c>
      <c r="AB3789" s="195">
        <v>37049.875011574099</v>
      </c>
      <c r="AC3789" s="195">
        <v>37049.875011574099</v>
      </c>
    </row>
    <row r="3790" spans="1:29" x14ac:dyDescent="0.25">
      <c r="A3790" s="43" t="str">
        <f t="shared" si="296"/>
        <v>US Power Physical</v>
      </c>
      <c r="B3790" s="43" t="str">
        <f t="shared" si="297"/>
        <v>US</v>
      </c>
      <c r="C3790" s="43" t="str">
        <f t="shared" si="298"/>
        <v>Power</v>
      </c>
      <c r="D3790" s="43" t="str">
        <f t="shared" si="299"/>
        <v>Physical</v>
      </c>
      <c r="E3790" s="43">
        <f>IF(VLOOKUP(S3790,'DD-Lookup'!$J$6:$L$50,3,FALSE)="Monthly",(YEAR(AC3790)-YEAR(AB3790))*12+MONTH(AC3790)-MONTH(AB3790)+1,(AC3790-AB3790+1))</f>
        <v>5</v>
      </c>
      <c r="F3790" s="210">
        <f t="shared" si="300"/>
        <v>250</v>
      </c>
      <c r="G3790" s="199">
        <v>1356307</v>
      </c>
      <c r="H3790" s="195">
        <v>37049.410081018497</v>
      </c>
      <c r="I3790" t="s">
        <v>2269</v>
      </c>
      <c r="M3790" t="s">
        <v>2766</v>
      </c>
      <c r="N3790" t="s">
        <v>3361</v>
      </c>
      <c r="O3790" t="s">
        <v>3835</v>
      </c>
      <c r="P3790" s="196">
        <v>50</v>
      </c>
      <c r="S3790" t="s">
        <v>3340</v>
      </c>
      <c r="T3790" t="s">
        <v>3557</v>
      </c>
      <c r="U3790" s="198">
        <v>63</v>
      </c>
      <c r="V3790" t="s">
        <v>4117</v>
      </c>
      <c r="W3790" t="s">
        <v>3380</v>
      </c>
      <c r="X3790" t="s">
        <v>3366</v>
      </c>
      <c r="Y3790" t="s">
        <v>2662</v>
      </c>
      <c r="Z3790" t="s">
        <v>2990</v>
      </c>
      <c r="AA3790">
        <v>637068.1</v>
      </c>
      <c r="AB3790" s="195">
        <v>37074.875</v>
      </c>
      <c r="AC3790" s="195">
        <v>37078.875</v>
      </c>
    </row>
    <row r="3791" spans="1:29" x14ac:dyDescent="0.25">
      <c r="A3791" s="43" t="str">
        <f t="shared" si="296"/>
        <v>US Power Physical</v>
      </c>
      <c r="B3791" s="43" t="str">
        <f t="shared" si="297"/>
        <v>US</v>
      </c>
      <c r="C3791" s="43" t="str">
        <f t="shared" si="298"/>
        <v>Power</v>
      </c>
      <c r="D3791" s="43" t="str">
        <f t="shared" si="299"/>
        <v>Physical</v>
      </c>
      <c r="E3791" s="43">
        <f>IF(VLOOKUP(S3791,'DD-Lookup'!$J$6:$L$50,3,FALSE)="Monthly",(YEAR(AC3791)-YEAR(AB3791))*12+MONTH(AC3791)-MONTH(AB3791)+1,(AC3791-AB3791+1))</f>
        <v>5</v>
      </c>
      <c r="F3791" s="210">
        <f t="shared" si="300"/>
        <v>250</v>
      </c>
      <c r="G3791" s="199">
        <v>1356308</v>
      </c>
      <c r="H3791" s="195">
        <v>37049.410092592603</v>
      </c>
      <c r="I3791" t="s">
        <v>2465</v>
      </c>
      <c r="M3791" t="s">
        <v>2766</v>
      </c>
      <c r="N3791" t="s">
        <v>2274</v>
      </c>
      <c r="O3791" t="s">
        <v>2591</v>
      </c>
      <c r="P3791" s="196">
        <v>50</v>
      </c>
      <c r="S3791" t="s">
        <v>3340</v>
      </c>
      <c r="T3791" t="s">
        <v>3557</v>
      </c>
      <c r="U3791" s="198">
        <v>39.5</v>
      </c>
      <c r="V3791" t="s">
        <v>3843</v>
      </c>
      <c r="W3791" t="s">
        <v>2275</v>
      </c>
      <c r="X3791" t="s">
        <v>2463</v>
      </c>
      <c r="Y3791" t="s">
        <v>2662</v>
      </c>
      <c r="Z3791" t="s">
        <v>2990</v>
      </c>
      <c r="AA3791">
        <v>637069.1</v>
      </c>
      <c r="AB3791" s="195">
        <v>37053.875011574099</v>
      </c>
      <c r="AC3791" s="195">
        <v>37057.875011574099</v>
      </c>
    </row>
    <row r="3792" spans="1:29" x14ac:dyDescent="0.25">
      <c r="A3792" s="43" t="str">
        <f t="shared" si="296"/>
        <v>US Natural Gas Physical</v>
      </c>
      <c r="B3792" s="43" t="str">
        <f t="shared" si="297"/>
        <v>US</v>
      </c>
      <c r="C3792" s="43" t="str">
        <f t="shared" si="298"/>
        <v>Natural Gas</v>
      </c>
      <c r="D3792" s="43" t="str">
        <f t="shared" si="299"/>
        <v>Physical</v>
      </c>
      <c r="E3792" s="43">
        <f>IF(VLOOKUP(S3792,'DD-Lookup'!$J$6:$L$50,3,FALSE)="Monthly",(YEAR(AC3792)-YEAR(AB3792))*12+MONTH(AC3792)-MONTH(AB3792)+1,(AC3792-AB3792+1))</f>
        <v>1</v>
      </c>
      <c r="F3792" s="210">
        <f t="shared" si="300"/>
        <v>4500</v>
      </c>
      <c r="G3792" s="199">
        <v>1356309</v>
      </c>
      <c r="H3792" s="195">
        <v>37049.410150463002</v>
      </c>
      <c r="I3792" t="s">
        <v>2227</v>
      </c>
      <c r="M3792" t="s">
        <v>3341</v>
      </c>
      <c r="N3792" t="s">
        <v>3747</v>
      </c>
      <c r="O3792" t="s">
        <v>393</v>
      </c>
      <c r="P3792" s="196">
        <v>4500</v>
      </c>
      <c r="S3792" t="s">
        <v>3342</v>
      </c>
      <c r="T3792" t="s">
        <v>3557</v>
      </c>
      <c r="U3792" s="198">
        <v>3.48</v>
      </c>
      <c r="V3792" t="s">
        <v>2232</v>
      </c>
      <c r="W3792" t="s">
        <v>2347</v>
      </c>
      <c r="X3792" t="s">
        <v>2484</v>
      </c>
      <c r="Y3792" t="s">
        <v>2469</v>
      </c>
      <c r="Z3792" t="s">
        <v>2995</v>
      </c>
      <c r="AA3792">
        <v>838185</v>
      </c>
      <c r="AB3792" s="195">
        <v>37050.875011574099</v>
      </c>
      <c r="AC3792" s="195">
        <v>37050.875011574099</v>
      </c>
    </row>
    <row r="3793" spans="1:29" x14ac:dyDescent="0.25">
      <c r="A3793" s="43" t="str">
        <f t="shared" si="296"/>
        <v xml:space="preserve"> Natural Gas Physical</v>
      </c>
      <c r="B3793" s="43" t="str">
        <f t="shared" si="297"/>
        <v/>
      </c>
      <c r="C3793" s="43" t="str">
        <f t="shared" si="298"/>
        <v>Natural Gas</v>
      </c>
      <c r="D3793" s="43" t="str">
        <f t="shared" si="299"/>
        <v>Physical</v>
      </c>
      <c r="E3793" s="43">
        <f>IF(VLOOKUP(S3793,'DD-Lookup'!$J$6:$L$50,3,FALSE)="Monthly",(YEAR(AC3793)-YEAR(AB3793))*12+MONTH(AC3793)-MONTH(AB3793)+1,(AC3793-AB3793+1))</f>
        <v>1</v>
      </c>
      <c r="F3793" s="210">
        <f t="shared" si="300"/>
        <v>25000</v>
      </c>
      <c r="G3793" s="199">
        <v>1356312</v>
      </c>
      <c r="H3793" s="195">
        <v>37049.410312499997</v>
      </c>
      <c r="I3793" t="s">
        <v>3941</v>
      </c>
      <c r="M3793" t="s">
        <v>3341</v>
      </c>
      <c r="N3793" t="s">
        <v>3588</v>
      </c>
      <c r="O3793" t="s">
        <v>3773</v>
      </c>
      <c r="P3793" s="196">
        <v>25000</v>
      </c>
      <c r="S3793" t="s">
        <v>3590</v>
      </c>
      <c r="T3793" t="s">
        <v>3591</v>
      </c>
      <c r="U3793" s="198">
        <v>20.95</v>
      </c>
      <c r="V3793" t="s">
        <v>1118</v>
      </c>
      <c r="W3793" t="s">
        <v>3592</v>
      </c>
      <c r="X3793" t="s">
        <v>3593</v>
      </c>
      <c r="Y3793" t="s">
        <v>3594</v>
      </c>
      <c r="Z3793" t="s">
        <v>3562</v>
      </c>
      <c r="AA3793">
        <v>106930</v>
      </c>
      <c r="AB3793" s="195">
        <v>37073.875011574099</v>
      </c>
      <c r="AC3793" s="195">
        <v>37103.875011574099</v>
      </c>
    </row>
    <row r="3794" spans="1:29" x14ac:dyDescent="0.25">
      <c r="A3794" s="43" t="str">
        <f t="shared" si="296"/>
        <v>US Natural Gas Physical</v>
      </c>
      <c r="B3794" s="43" t="str">
        <f t="shared" si="297"/>
        <v>US</v>
      </c>
      <c r="C3794" s="43" t="str">
        <f t="shared" si="298"/>
        <v>Natural Gas</v>
      </c>
      <c r="D3794" s="43" t="str">
        <f t="shared" si="299"/>
        <v>Physical</v>
      </c>
      <c r="E3794" s="43">
        <f>IF(VLOOKUP(S3794,'DD-Lookup'!$J$6:$L$50,3,FALSE)="Monthly",(YEAR(AC3794)-YEAR(AB3794))*12+MONTH(AC3794)-MONTH(AB3794)+1,(AC3794-AB3794+1))</f>
        <v>1</v>
      </c>
      <c r="F3794" s="210">
        <f t="shared" si="300"/>
        <v>276</v>
      </c>
      <c r="G3794" s="199">
        <v>1356313</v>
      </c>
      <c r="H3794" s="195">
        <v>37049.410324074102</v>
      </c>
      <c r="I3794" t="s">
        <v>3443</v>
      </c>
      <c r="M3794" t="s">
        <v>3341</v>
      </c>
      <c r="N3794" t="s">
        <v>3747</v>
      </c>
      <c r="O3794" t="s">
        <v>1624</v>
      </c>
      <c r="P3794" s="196">
        <v>276</v>
      </c>
      <c r="S3794" t="s">
        <v>3342</v>
      </c>
      <c r="T3794" t="s">
        <v>3557</v>
      </c>
      <c r="U3794" s="198">
        <v>3.59</v>
      </c>
      <c r="V3794" t="s">
        <v>4171</v>
      </c>
      <c r="W3794" t="s">
        <v>2366</v>
      </c>
      <c r="X3794" t="s">
        <v>3093</v>
      </c>
      <c r="Y3794" t="s">
        <v>2469</v>
      </c>
      <c r="Z3794" t="s">
        <v>2995</v>
      </c>
      <c r="AA3794">
        <v>838186</v>
      </c>
      <c r="AB3794" s="195">
        <v>37050.875011574099</v>
      </c>
      <c r="AC3794" s="195">
        <v>37050.875011574099</v>
      </c>
    </row>
    <row r="3795" spans="1:29" x14ac:dyDescent="0.25">
      <c r="A3795" s="43" t="str">
        <f t="shared" si="296"/>
        <v>US Natural Gas Physical</v>
      </c>
      <c r="B3795" s="43" t="str">
        <f t="shared" si="297"/>
        <v>US</v>
      </c>
      <c r="C3795" s="43" t="str">
        <f t="shared" si="298"/>
        <v>Natural Gas</v>
      </c>
      <c r="D3795" s="43" t="str">
        <f t="shared" si="299"/>
        <v>Physical</v>
      </c>
      <c r="E3795" s="43">
        <f>IF(VLOOKUP(S3795,'DD-Lookup'!$J$6:$L$50,3,FALSE)="Monthly",(YEAR(AC3795)-YEAR(AB3795))*12+MONTH(AC3795)-MONTH(AB3795)+1,(AC3795-AB3795+1))</f>
        <v>1</v>
      </c>
      <c r="F3795" s="210">
        <f t="shared" si="300"/>
        <v>10000</v>
      </c>
      <c r="G3795" s="199">
        <v>1356314</v>
      </c>
      <c r="H3795" s="195">
        <v>37049.410358796304</v>
      </c>
      <c r="I3795" t="s">
        <v>3443</v>
      </c>
      <c r="M3795" t="s">
        <v>3341</v>
      </c>
      <c r="N3795" t="s">
        <v>3747</v>
      </c>
      <c r="O3795" t="s">
        <v>392</v>
      </c>
      <c r="P3795" s="196">
        <v>10000</v>
      </c>
      <c r="S3795" t="s">
        <v>3342</v>
      </c>
      <c r="T3795" t="s">
        <v>3557</v>
      </c>
      <c r="U3795" s="198">
        <v>3.59</v>
      </c>
      <c r="V3795" t="s">
        <v>3338</v>
      </c>
      <c r="W3795" t="s">
        <v>2498</v>
      </c>
      <c r="X3795" t="s">
        <v>2499</v>
      </c>
      <c r="Y3795" t="s">
        <v>2469</v>
      </c>
      <c r="Z3795" t="s">
        <v>2995</v>
      </c>
      <c r="AA3795">
        <v>838187</v>
      </c>
      <c r="AB3795" s="195">
        <v>37050.875011574099</v>
      </c>
      <c r="AC3795" s="195">
        <v>37050.875011574099</v>
      </c>
    </row>
    <row r="3796" spans="1:29" x14ac:dyDescent="0.25">
      <c r="A3796" s="43" t="str">
        <f t="shared" si="296"/>
        <v>US Natural Gas Physical</v>
      </c>
      <c r="B3796" s="43" t="str">
        <f t="shared" si="297"/>
        <v>US</v>
      </c>
      <c r="C3796" s="43" t="str">
        <f t="shared" si="298"/>
        <v>Natural Gas</v>
      </c>
      <c r="D3796" s="43" t="str">
        <f t="shared" si="299"/>
        <v>Physical</v>
      </c>
      <c r="E3796" s="43">
        <f>IF(VLOOKUP(S3796,'DD-Lookup'!$J$6:$L$50,3,FALSE)="Monthly",(YEAR(AC3796)-YEAR(AB3796))*12+MONTH(AC3796)-MONTH(AB3796)+1,(AC3796-AB3796+1))</f>
        <v>1</v>
      </c>
      <c r="F3796" s="210">
        <f t="shared" si="300"/>
        <v>20000</v>
      </c>
      <c r="G3796" s="199">
        <v>1356315</v>
      </c>
      <c r="H3796" s="195">
        <v>37049.4103703703</v>
      </c>
      <c r="I3796" t="s">
        <v>3443</v>
      </c>
      <c r="M3796" t="s">
        <v>3341</v>
      </c>
      <c r="N3796" t="s">
        <v>3747</v>
      </c>
      <c r="O3796" t="s">
        <v>1624</v>
      </c>
      <c r="P3796" s="196">
        <v>20000</v>
      </c>
      <c r="S3796" t="s">
        <v>3342</v>
      </c>
      <c r="T3796" t="s">
        <v>3557</v>
      </c>
      <c r="U3796" s="198">
        <v>3.585</v>
      </c>
      <c r="V3796" t="s">
        <v>4171</v>
      </c>
      <c r="W3796" t="s">
        <v>2366</v>
      </c>
      <c r="X3796" t="s">
        <v>3093</v>
      </c>
      <c r="Y3796" t="s">
        <v>2469</v>
      </c>
      <c r="Z3796" t="s">
        <v>2995</v>
      </c>
      <c r="AA3796">
        <v>838188</v>
      </c>
      <c r="AB3796" s="195">
        <v>37050.875011574099</v>
      </c>
      <c r="AC3796" s="195">
        <v>37050.875011574099</v>
      </c>
    </row>
    <row r="3797" spans="1:29" x14ac:dyDescent="0.25">
      <c r="A3797" s="43" t="str">
        <f t="shared" si="296"/>
        <v>US Steel Financial</v>
      </c>
      <c r="B3797" s="43" t="str">
        <f t="shared" si="297"/>
        <v>US</v>
      </c>
      <c r="C3797" s="43" t="str">
        <f t="shared" si="298"/>
        <v>Steel</v>
      </c>
      <c r="D3797" s="43" t="str">
        <f t="shared" si="299"/>
        <v>Financial</v>
      </c>
      <c r="E3797" s="43" t="e">
        <f>IF(VLOOKUP(S3797,'DD-Lookup'!$J$6:$L$50,3,FALSE)="Monthly",(YEAR(AC3797)-YEAR(AB3797))*12+MONTH(AC3797)-MONTH(AB3797)+1,(AC3797-AB3797+1))</f>
        <v>#N/A</v>
      </c>
      <c r="F3797" s="210" t="e">
        <f t="shared" si="300"/>
        <v>#N/A</v>
      </c>
      <c r="G3797" s="199">
        <v>1356316</v>
      </c>
      <c r="H3797" s="195">
        <v>37049.410509259302</v>
      </c>
      <c r="I3797" t="s">
        <v>1119</v>
      </c>
      <c r="M3797" t="s">
        <v>1120</v>
      </c>
      <c r="N3797" t="s">
        <v>1121</v>
      </c>
      <c r="O3797" t="s">
        <v>1122</v>
      </c>
      <c r="Q3797" s="196">
        <v>300</v>
      </c>
      <c r="S3797" t="s">
        <v>1123</v>
      </c>
      <c r="T3797" t="s">
        <v>3557</v>
      </c>
      <c r="U3797" s="198">
        <v>249</v>
      </c>
      <c r="V3797" t="s">
        <v>1124</v>
      </c>
      <c r="W3797" t="s">
        <v>1125</v>
      </c>
      <c r="X3797" t="s">
        <v>1126</v>
      </c>
      <c r="Y3797" t="s">
        <v>3575</v>
      </c>
      <c r="Z3797" t="s">
        <v>2995</v>
      </c>
      <c r="AA3797" t="s">
        <v>1127</v>
      </c>
      <c r="AB3797" s="195">
        <v>37165</v>
      </c>
      <c r="AC3797" s="195">
        <v>37256</v>
      </c>
    </row>
    <row r="3798" spans="1:29" x14ac:dyDescent="0.25">
      <c r="A3798" s="43" t="str">
        <f t="shared" si="296"/>
        <v>US Power Physical</v>
      </c>
      <c r="B3798" s="43" t="str">
        <f t="shared" si="297"/>
        <v>US</v>
      </c>
      <c r="C3798" s="43" t="str">
        <f t="shared" si="298"/>
        <v>Power</v>
      </c>
      <c r="D3798" s="43" t="str">
        <f t="shared" si="299"/>
        <v>Physical</v>
      </c>
      <c r="E3798" s="43">
        <f>IF(VLOOKUP(S3798,'DD-Lookup'!$J$6:$L$50,3,FALSE)="Monthly",(YEAR(AC3798)-YEAR(AB3798))*12+MONTH(AC3798)-MONTH(AB3798)+1,(AC3798-AB3798+1))</f>
        <v>5</v>
      </c>
      <c r="F3798" s="210">
        <f t="shared" si="300"/>
        <v>250</v>
      </c>
      <c r="G3798" s="199">
        <v>1356317</v>
      </c>
      <c r="H3798" s="195">
        <v>37049.410555555602</v>
      </c>
      <c r="I3798" t="s">
        <v>4113</v>
      </c>
      <c r="M3798" t="s">
        <v>2766</v>
      </c>
      <c r="N3798" t="s">
        <v>3361</v>
      </c>
      <c r="O3798" t="s">
        <v>2602</v>
      </c>
      <c r="P3798" s="196">
        <v>50</v>
      </c>
      <c r="S3798" t="s">
        <v>3340</v>
      </c>
      <c r="T3798" t="s">
        <v>3557</v>
      </c>
      <c r="U3798" s="198">
        <v>43.75</v>
      </c>
      <c r="V3798" t="s">
        <v>1696</v>
      </c>
      <c r="W3798" t="s">
        <v>3372</v>
      </c>
      <c r="X3798" t="s">
        <v>3362</v>
      </c>
      <c r="Y3798" t="s">
        <v>2662</v>
      </c>
      <c r="Z3798" t="s">
        <v>2990</v>
      </c>
      <c r="AA3798">
        <v>637071.1</v>
      </c>
      <c r="AB3798" s="195">
        <v>37053.875011574099</v>
      </c>
      <c r="AC3798" s="195">
        <v>37057.875011574099</v>
      </c>
    </row>
    <row r="3799" spans="1:29" x14ac:dyDescent="0.25">
      <c r="A3799" s="43" t="str">
        <f t="shared" si="296"/>
        <v xml:space="preserve"> Metals Financial</v>
      </c>
      <c r="B3799" s="43" t="str">
        <f t="shared" si="297"/>
        <v/>
      </c>
      <c r="C3799" s="43" t="str">
        <f t="shared" si="298"/>
        <v>Metals</v>
      </c>
      <c r="D3799" s="43" t="str">
        <f t="shared" si="299"/>
        <v>Financial</v>
      </c>
      <c r="E3799" s="43">
        <f>IF(VLOOKUP(S3799,'DD-Lookup'!$J$6:$L$50,3,FALSE)="Monthly",(YEAR(AC3799)-YEAR(AB3799))*12+MONTH(AC3799)-MONTH(AB3799)+1,(AC3799-AB3799+1))</f>
        <v>1</v>
      </c>
      <c r="F3799" s="210">
        <f t="shared" si="300"/>
        <v>2</v>
      </c>
      <c r="G3799" s="199">
        <v>1356318</v>
      </c>
      <c r="H3799" s="195">
        <v>37049.410613425898</v>
      </c>
      <c r="I3799" t="s">
        <v>3577</v>
      </c>
      <c r="M3799" t="s">
        <v>3346</v>
      </c>
      <c r="N3799" t="s">
        <v>3614</v>
      </c>
      <c r="O3799" t="s">
        <v>3711</v>
      </c>
      <c r="Q3799" s="196">
        <v>2</v>
      </c>
      <c r="S3799" t="s">
        <v>3556</v>
      </c>
      <c r="T3799" t="s">
        <v>3557</v>
      </c>
      <c r="U3799" s="198">
        <v>924</v>
      </c>
      <c r="V3799" t="s">
        <v>3613</v>
      </c>
      <c r="W3799" t="s">
        <v>3583</v>
      </c>
      <c r="X3799" t="s">
        <v>3559</v>
      </c>
      <c r="Y3799" t="s">
        <v>3560</v>
      </c>
      <c r="Z3799" t="s">
        <v>3561</v>
      </c>
      <c r="AA3799">
        <v>2173906</v>
      </c>
    </row>
    <row r="3800" spans="1:29" x14ac:dyDescent="0.25">
      <c r="A3800" s="43" t="str">
        <f t="shared" si="296"/>
        <v>US Natural Gas Physical</v>
      </c>
      <c r="B3800" s="43" t="str">
        <f t="shared" si="297"/>
        <v>US</v>
      </c>
      <c r="C3800" s="43" t="str">
        <f t="shared" si="298"/>
        <v>Natural Gas</v>
      </c>
      <c r="D3800" s="43" t="str">
        <f t="shared" si="299"/>
        <v>Physical</v>
      </c>
      <c r="E3800" s="43">
        <f>IF(VLOOKUP(S3800,'DD-Lookup'!$J$6:$L$50,3,FALSE)="Monthly",(YEAR(AC3800)-YEAR(AB3800))*12+MONTH(AC3800)-MONTH(AB3800)+1,(AC3800-AB3800+1))</f>
        <v>1</v>
      </c>
      <c r="F3800" s="210">
        <f t="shared" si="300"/>
        <v>7264</v>
      </c>
      <c r="G3800" s="199">
        <v>1356319</v>
      </c>
      <c r="H3800" s="195">
        <v>37049.410648148201</v>
      </c>
      <c r="I3800" t="s">
        <v>3443</v>
      </c>
      <c r="M3800" t="s">
        <v>3341</v>
      </c>
      <c r="N3800" t="s">
        <v>3747</v>
      </c>
      <c r="O3800" t="s">
        <v>392</v>
      </c>
      <c r="P3800" s="196">
        <v>7264</v>
      </c>
      <c r="S3800" t="s">
        <v>3342</v>
      </c>
      <c r="T3800" t="s">
        <v>3557</v>
      </c>
      <c r="U3800" s="198">
        <v>3.5874999999999999</v>
      </c>
      <c r="V3800" t="s">
        <v>3338</v>
      </c>
      <c r="W3800" t="s">
        <v>2498</v>
      </c>
      <c r="X3800" t="s">
        <v>2499</v>
      </c>
      <c r="Y3800" t="s">
        <v>2469</v>
      </c>
      <c r="Z3800" t="s">
        <v>2995</v>
      </c>
      <c r="AA3800">
        <v>838190</v>
      </c>
      <c r="AB3800" s="195">
        <v>37050.875011574099</v>
      </c>
      <c r="AC3800" s="195">
        <v>37050.875011574099</v>
      </c>
    </row>
    <row r="3801" spans="1:29" x14ac:dyDescent="0.25">
      <c r="A3801" s="43" t="str">
        <f t="shared" si="296"/>
        <v>US Natural Gas Physical</v>
      </c>
      <c r="B3801" s="43" t="str">
        <f t="shared" si="297"/>
        <v>US</v>
      </c>
      <c r="C3801" s="43" t="str">
        <f t="shared" si="298"/>
        <v>Natural Gas</v>
      </c>
      <c r="D3801" s="43" t="str">
        <f t="shared" si="299"/>
        <v>Physical</v>
      </c>
      <c r="E3801" s="43">
        <f>IF(VLOOKUP(S3801,'DD-Lookup'!$J$6:$L$50,3,FALSE)="Monthly",(YEAR(AC3801)-YEAR(AB3801))*12+MONTH(AC3801)-MONTH(AB3801)+1,(AC3801-AB3801+1))</f>
        <v>1</v>
      </c>
      <c r="F3801" s="210">
        <f t="shared" si="300"/>
        <v>7495</v>
      </c>
      <c r="G3801" s="199">
        <v>1356321</v>
      </c>
      <c r="H3801" s="195">
        <v>37049.410902777803</v>
      </c>
      <c r="I3801" t="s">
        <v>2254</v>
      </c>
      <c r="M3801" t="s">
        <v>3341</v>
      </c>
      <c r="N3801" t="s">
        <v>3747</v>
      </c>
      <c r="O3801" t="s">
        <v>2158</v>
      </c>
      <c r="Q3801" s="196">
        <v>7495</v>
      </c>
      <c r="S3801" t="s">
        <v>3342</v>
      </c>
      <c r="T3801" t="s">
        <v>3557</v>
      </c>
      <c r="U3801" s="198">
        <v>3.9750000000000001</v>
      </c>
      <c r="V3801" t="s">
        <v>3073</v>
      </c>
      <c r="W3801" t="s">
        <v>3138</v>
      </c>
      <c r="X3801" t="s">
        <v>3081</v>
      </c>
      <c r="Y3801" t="s">
        <v>2469</v>
      </c>
      <c r="Z3801" t="s">
        <v>2995</v>
      </c>
      <c r="AA3801">
        <v>838191</v>
      </c>
      <c r="AB3801" s="195">
        <v>37050.875011574099</v>
      </c>
      <c r="AC3801" s="195">
        <v>37050.875011574099</v>
      </c>
    </row>
    <row r="3802" spans="1:29" x14ac:dyDescent="0.25">
      <c r="A3802" s="43" t="str">
        <f t="shared" si="296"/>
        <v>US Natural Gas Physical</v>
      </c>
      <c r="B3802" s="43" t="str">
        <f t="shared" si="297"/>
        <v>US</v>
      </c>
      <c r="C3802" s="43" t="str">
        <f t="shared" si="298"/>
        <v>Natural Gas</v>
      </c>
      <c r="D3802" s="43" t="str">
        <f t="shared" si="299"/>
        <v>Physical</v>
      </c>
      <c r="E3802" s="43">
        <f>IF(VLOOKUP(S3802,'DD-Lookup'!$J$6:$L$50,3,FALSE)="Monthly",(YEAR(AC3802)-YEAR(AB3802))*12+MONTH(AC3802)-MONTH(AB3802)+1,(AC3802-AB3802+1))</f>
        <v>1</v>
      </c>
      <c r="F3802" s="210">
        <f t="shared" si="300"/>
        <v>2708</v>
      </c>
      <c r="G3802" s="199">
        <v>1356322</v>
      </c>
      <c r="H3802" s="195">
        <v>37049.410937499997</v>
      </c>
      <c r="I3802" t="s">
        <v>2227</v>
      </c>
      <c r="M3802" t="s">
        <v>3341</v>
      </c>
      <c r="N3802" t="s">
        <v>3747</v>
      </c>
      <c r="O3802" t="s">
        <v>394</v>
      </c>
      <c r="P3802" s="196">
        <v>2708</v>
      </c>
      <c r="S3802" t="s">
        <v>3342</v>
      </c>
      <c r="T3802" t="s">
        <v>3557</v>
      </c>
      <c r="U3802" s="198">
        <v>3.6349999999999998</v>
      </c>
      <c r="V3802" t="s">
        <v>2232</v>
      </c>
      <c r="W3802" t="s">
        <v>2498</v>
      </c>
      <c r="X3802" t="s">
        <v>2499</v>
      </c>
      <c r="Y3802" t="s">
        <v>2469</v>
      </c>
      <c r="Z3802" t="s">
        <v>2995</v>
      </c>
      <c r="AA3802">
        <v>838192</v>
      </c>
      <c r="AB3802" s="195">
        <v>37050.875011574099</v>
      </c>
      <c r="AC3802" s="195">
        <v>37050.875011574099</v>
      </c>
    </row>
    <row r="3803" spans="1:29" x14ac:dyDescent="0.25">
      <c r="A3803" s="43" t="str">
        <f t="shared" si="296"/>
        <v>US Power Physical</v>
      </c>
      <c r="B3803" s="43" t="str">
        <f t="shared" si="297"/>
        <v>US</v>
      </c>
      <c r="C3803" s="43" t="str">
        <f t="shared" si="298"/>
        <v>Power</v>
      </c>
      <c r="D3803" s="43" t="str">
        <f t="shared" si="299"/>
        <v>Physical</v>
      </c>
      <c r="E3803" s="43">
        <f>IF(VLOOKUP(S3803,'DD-Lookup'!$J$6:$L$50,3,FALSE)="Monthly",(YEAR(AC3803)-YEAR(AB3803))*12+MONTH(AC3803)-MONTH(AB3803)+1,(AC3803-AB3803+1))</f>
        <v>20</v>
      </c>
      <c r="F3803" s="210">
        <f t="shared" si="300"/>
        <v>500</v>
      </c>
      <c r="G3803" s="199">
        <v>1356324</v>
      </c>
      <c r="H3803" s="195">
        <v>37049.410995370403</v>
      </c>
      <c r="I3803" t="s">
        <v>2254</v>
      </c>
      <c r="M3803" t="s">
        <v>2766</v>
      </c>
      <c r="N3803" t="s">
        <v>3308</v>
      </c>
      <c r="O3803" t="s">
        <v>1128</v>
      </c>
      <c r="Q3803" s="196">
        <v>25</v>
      </c>
      <c r="S3803" t="s">
        <v>3340</v>
      </c>
      <c r="T3803" t="s">
        <v>3557</v>
      </c>
      <c r="U3803" s="198">
        <v>110</v>
      </c>
      <c r="V3803" t="s">
        <v>3311</v>
      </c>
      <c r="W3803" t="s">
        <v>3313</v>
      </c>
      <c r="X3803" t="s">
        <v>3309</v>
      </c>
      <c r="Y3803" t="s">
        <v>2662</v>
      </c>
      <c r="Z3803" t="s">
        <v>2990</v>
      </c>
      <c r="AA3803">
        <v>637072.1</v>
      </c>
      <c r="AB3803" s="195">
        <v>37053.875011574099</v>
      </c>
      <c r="AC3803" s="195">
        <v>37072.875011574099</v>
      </c>
    </row>
    <row r="3804" spans="1:29" x14ac:dyDescent="0.25">
      <c r="A3804" s="43" t="str">
        <f t="shared" si="296"/>
        <v xml:space="preserve"> Metals Financial</v>
      </c>
      <c r="B3804" s="43" t="str">
        <f t="shared" si="297"/>
        <v/>
      </c>
      <c r="C3804" s="43" t="str">
        <f t="shared" si="298"/>
        <v>Metals</v>
      </c>
      <c r="D3804" s="43" t="str">
        <f t="shared" si="299"/>
        <v>Financial</v>
      </c>
      <c r="E3804" s="43">
        <f>IF(VLOOKUP(S3804,'DD-Lookup'!$J$6:$L$50,3,FALSE)="Monthly",(YEAR(AC3804)-YEAR(AB3804))*12+MONTH(AC3804)-MONTH(AB3804)+1,(AC3804-AB3804+1))</f>
        <v>1</v>
      </c>
      <c r="F3804" s="210">
        <f t="shared" si="300"/>
        <v>4</v>
      </c>
      <c r="G3804" s="199">
        <v>1356327</v>
      </c>
      <c r="H3804" s="195">
        <v>37049.411053240699</v>
      </c>
      <c r="I3804" t="s">
        <v>3570</v>
      </c>
      <c r="M3804" t="s">
        <v>3346</v>
      </c>
      <c r="N3804" t="s">
        <v>3566</v>
      </c>
      <c r="O3804" t="s">
        <v>3567</v>
      </c>
      <c r="P3804" s="196">
        <v>4</v>
      </c>
      <c r="S3804" t="s">
        <v>3556</v>
      </c>
      <c r="T3804" t="s">
        <v>3557</v>
      </c>
      <c r="U3804" s="198">
        <v>1515</v>
      </c>
      <c r="V3804" t="s">
        <v>3820</v>
      </c>
      <c r="W3804" t="s">
        <v>3563</v>
      </c>
      <c r="X3804" t="s">
        <v>3559</v>
      </c>
      <c r="Y3804" t="s">
        <v>3560</v>
      </c>
      <c r="Z3804" t="s">
        <v>3561</v>
      </c>
      <c r="AA3804">
        <v>2173908</v>
      </c>
    </row>
    <row r="3805" spans="1:29" x14ac:dyDescent="0.25">
      <c r="A3805" s="43" t="str">
        <f t="shared" si="296"/>
        <v>US Crude Financial</v>
      </c>
      <c r="B3805" s="43" t="str">
        <f t="shared" si="297"/>
        <v>US</v>
      </c>
      <c r="C3805" s="43" t="str">
        <f t="shared" si="298"/>
        <v>Crude</v>
      </c>
      <c r="D3805" s="43" t="str">
        <f t="shared" si="299"/>
        <v>Financial</v>
      </c>
      <c r="E3805" s="43">
        <f>IF(VLOOKUP(S3805,'DD-Lookup'!$J$6:$L$50,3,FALSE)="Monthly",(YEAR(AC3805)-YEAR(AB3805))*12+MONTH(AC3805)-MONTH(AB3805)+1,(AC3805-AB3805+1))</f>
        <v>1</v>
      </c>
      <c r="F3805" s="210">
        <f t="shared" si="300"/>
        <v>50000</v>
      </c>
      <c r="G3805" s="199">
        <v>1356328</v>
      </c>
      <c r="H3805" s="195">
        <v>37049.411064814798</v>
      </c>
      <c r="I3805" t="s">
        <v>2371</v>
      </c>
      <c r="M3805" t="s">
        <v>3437</v>
      </c>
      <c r="N3805" t="s">
        <v>2653</v>
      </c>
      <c r="O3805" t="s">
        <v>2334</v>
      </c>
      <c r="P3805" s="196">
        <v>50000</v>
      </c>
      <c r="S3805" t="s">
        <v>3347</v>
      </c>
      <c r="T3805" t="s">
        <v>3557</v>
      </c>
      <c r="U3805" s="198">
        <v>27.82</v>
      </c>
      <c r="V3805" t="s">
        <v>3619</v>
      </c>
      <c r="W3805" t="s">
        <v>2655</v>
      </c>
      <c r="X3805" t="s">
        <v>2193</v>
      </c>
      <c r="Y3805" t="s">
        <v>2778</v>
      </c>
      <c r="Z3805" t="s">
        <v>2995</v>
      </c>
      <c r="AA3805">
        <v>115545</v>
      </c>
      <c r="AB3805" s="195">
        <v>37073</v>
      </c>
      <c r="AC3805" s="195">
        <v>37103</v>
      </c>
    </row>
    <row r="3806" spans="1:29" x14ac:dyDescent="0.25">
      <c r="A3806" s="43" t="str">
        <f t="shared" si="296"/>
        <v>US Natural Gas Physical</v>
      </c>
      <c r="B3806" s="43" t="str">
        <f t="shared" si="297"/>
        <v>US</v>
      </c>
      <c r="C3806" s="43" t="str">
        <f t="shared" si="298"/>
        <v>Natural Gas</v>
      </c>
      <c r="D3806" s="43" t="str">
        <f t="shared" si="299"/>
        <v>Physical</v>
      </c>
      <c r="E3806" s="43">
        <f>IF(VLOOKUP(S3806,'DD-Lookup'!$J$6:$L$50,3,FALSE)="Monthly",(YEAR(AC3806)-YEAR(AB3806))*12+MONTH(AC3806)-MONTH(AB3806)+1,(AC3806-AB3806+1))</f>
        <v>1</v>
      </c>
      <c r="F3806" s="210">
        <f t="shared" si="300"/>
        <v>5000</v>
      </c>
      <c r="G3806" s="199">
        <v>1356329</v>
      </c>
      <c r="H3806" s="195">
        <v>37049.411076388897</v>
      </c>
      <c r="I3806" t="s">
        <v>2490</v>
      </c>
      <c r="M3806" t="s">
        <v>3341</v>
      </c>
      <c r="N3806" t="s">
        <v>3747</v>
      </c>
      <c r="O3806" t="s">
        <v>399</v>
      </c>
      <c r="Q3806" s="196">
        <v>5000</v>
      </c>
      <c r="S3806" t="s">
        <v>3342</v>
      </c>
      <c r="T3806" t="s">
        <v>3557</v>
      </c>
      <c r="U3806" s="198">
        <v>3.4975000000000001</v>
      </c>
      <c r="V3806" t="s">
        <v>1129</v>
      </c>
      <c r="W3806" t="s">
        <v>2347</v>
      </c>
      <c r="X3806" t="s">
        <v>2484</v>
      </c>
      <c r="Y3806" t="s">
        <v>2469</v>
      </c>
      <c r="Z3806" t="s">
        <v>2995</v>
      </c>
      <c r="AA3806">
        <v>838193</v>
      </c>
      <c r="AB3806" s="195">
        <v>37050.875011574099</v>
      </c>
      <c r="AC3806" s="195">
        <v>37050.875011574099</v>
      </c>
    </row>
    <row r="3807" spans="1:29" x14ac:dyDescent="0.25">
      <c r="A3807" s="43" t="str">
        <f t="shared" si="296"/>
        <v>US Natural Gas Financial</v>
      </c>
      <c r="B3807" s="43" t="str">
        <f t="shared" si="297"/>
        <v>US</v>
      </c>
      <c r="C3807" s="43" t="str">
        <f t="shared" si="298"/>
        <v>Natural Gas</v>
      </c>
      <c r="D3807" s="43" t="str">
        <f t="shared" si="299"/>
        <v>Financial</v>
      </c>
      <c r="E3807" s="43">
        <f>IF(VLOOKUP(S3807,'DD-Lookup'!$J$6:$L$50,3,FALSE)="Monthly",(YEAR(AC3807)-YEAR(AB3807))*12+MONTH(AC3807)-MONTH(AB3807)+1,(AC3807-AB3807+1))</f>
        <v>31</v>
      </c>
      <c r="F3807" s="210">
        <f t="shared" si="300"/>
        <v>310000</v>
      </c>
      <c r="G3807" s="199">
        <v>1356330</v>
      </c>
      <c r="H3807" s="195">
        <v>37049.411099536999</v>
      </c>
      <c r="I3807" t="s">
        <v>2472</v>
      </c>
      <c r="M3807" t="s">
        <v>3341</v>
      </c>
      <c r="N3807" t="s">
        <v>2476</v>
      </c>
      <c r="O3807" t="s">
        <v>3203</v>
      </c>
      <c r="P3807" s="196">
        <v>10000</v>
      </c>
      <c r="S3807" t="s">
        <v>3342</v>
      </c>
      <c r="T3807" t="s">
        <v>3557</v>
      </c>
      <c r="U3807" s="198">
        <v>0.04</v>
      </c>
      <c r="V3807" t="s">
        <v>3880</v>
      </c>
      <c r="W3807" t="s">
        <v>2376</v>
      </c>
      <c r="X3807" t="s">
        <v>2377</v>
      </c>
      <c r="Y3807" t="s">
        <v>3575</v>
      </c>
      <c r="Z3807" t="s">
        <v>2995</v>
      </c>
      <c r="AA3807" t="s">
        <v>1130</v>
      </c>
      <c r="AB3807" s="195">
        <v>37073</v>
      </c>
      <c r="AC3807" s="195">
        <v>37103</v>
      </c>
    </row>
    <row r="3808" spans="1:29" x14ac:dyDescent="0.25">
      <c r="A3808" s="43" t="str">
        <f t="shared" si="296"/>
        <v xml:space="preserve"> Metals Financial</v>
      </c>
      <c r="B3808" s="43" t="str">
        <f t="shared" si="297"/>
        <v/>
      </c>
      <c r="C3808" s="43" t="str">
        <f t="shared" si="298"/>
        <v>Metals</v>
      </c>
      <c r="D3808" s="43" t="str">
        <f t="shared" si="299"/>
        <v>Financial</v>
      </c>
      <c r="E3808" s="43">
        <f>IF(VLOOKUP(S3808,'DD-Lookup'!$J$6:$L$50,3,FALSE)="Monthly",(YEAR(AC3808)-YEAR(AB3808))*12+MONTH(AC3808)-MONTH(AB3808)+1,(AC3808-AB3808+1))</f>
        <v>1</v>
      </c>
      <c r="F3808" s="210">
        <f t="shared" si="300"/>
        <v>20</v>
      </c>
      <c r="G3808" s="199">
        <v>1356331</v>
      </c>
      <c r="H3808" s="195">
        <v>37049.411180555602</v>
      </c>
      <c r="I3808" t="s">
        <v>3578</v>
      </c>
      <c r="M3808" t="s">
        <v>3346</v>
      </c>
      <c r="N3808" t="s">
        <v>3554</v>
      </c>
      <c r="O3808" t="s">
        <v>3555</v>
      </c>
      <c r="P3808" s="196">
        <v>20</v>
      </c>
      <c r="S3808" t="s">
        <v>3556</v>
      </c>
      <c r="T3808" t="s">
        <v>3557</v>
      </c>
      <c r="U3808" s="198">
        <v>1670</v>
      </c>
      <c r="V3808" t="s">
        <v>3587</v>
      </c>
      <c r="W3808" t="s">
        <v>3563</v>
      </c>
      <c r="X3808" t="s">
        <v>3559</v>
      </c>
      <c r="Y3808" t="s">
        <v>3560</v>
      </c>
      <c r="Z3808" t="s">
        <v>3561</v>
      </c>
      <c r="AA3808">
        <v>2173910</v>
      </c>
    </row>
    <row r="3809" spans="1:29" x14ac:dyDescent="0.25">
      <c r="A3809" s="43" t="str">
        <f t="shared" si="296"/>
        <v xml:space="preserve"> Metals Financial</v>
      </c>
      <c r="B3809" s="43" t="str">
        <f t="shared" si="297"/>
        <v/>
      </c>
      <c r="C3809" s="43" t="str">
        <f t="shared" si="298"/>
        <v>Metals</v>
      </c>
      <c r="D3809" s="43" t="str">
        <f t="shared" si="299"/>
        <v>Financial</v>
      </c>
      <c r="E3809" s="43">
        <f>IF(VLOOKUP(S3809,'DD-Lookup'!$J$6:$L$50,3,FALSE)="Monthly",(YEAR(AC3809)-YEAR(AB3809))*12+MONTH(AC3809)-MONTH(AB3809)+1,(AC3809-AB3809+1))</f>
        <v>1</v>
      </c>
      <c r="F3809" s="210">
        <f t="shared" si="300"/>
        <v>20</v>
      </c>
      <c r="G3809" s="199">
        <v>1356332</v>
      </c>
      <c r="H3809" s="195">
        <v>37049.411273148202</v>
      </c>
      <c r="I3809" t="s">
        <v>3936</v>
      </c>
      <c r="M3809" t="s">
        <v>3346</v>
      </c>
      <c r="N3809" t="s">
        <v>3554</v>
      </c>
      <c r="O3809" t="s">
        <v>3555</v>
      </c>
      <c r="Q3809" s="196">
        <v>20</v>
      </c>
      <c r="S3809" t="s">
        <v>3556</v>
      </c>
      <c r="T3809" t="s">
        <v>3557</v>
      </c>
      <c r="U3809" s="198">
        <v>1671</v>
      </c>
      <c r="V3809" t="s">
        <v>3937</v>
      </c>
      <c r="W3809" t="s">
        <v>3563</v>
      </c>
      <c r="X3809" t="s">
        <v>3559</v>
      </c>
      <c r="Y3809" t="s">
        <v>3560</v>
      </c>
      <c r="Z3809" t="s">
        <v>3561</v>
      </c>
      <c r="AA3809">
        <v>2173912</v>
      </c>
    </row>
    <row r="3810" spans="1:29" x14ac:dyDescent="0.25">
      <c r="A3810" s="43" t="str">
        <f t="shared" si="296"/>
        <v>US Natural Gas Physical</v>
      </c>
      <c r="B3810" s="43" t="str">
        <f t="shared" si="297"/>
        <v>US</v>
      </c>
      <c r="C3810" s="43" t="str">
        <f t="shared" si="298"/>
        <v>Natural Gas</v>
      </c>
      <c r="D3810" s="43" t="str">
        <f t="shared" si="299"/>
        <v>Physical</v>
      </c>
      <c r="E3810" s="43">
        <f>IF(VLOOKUP(S3810,'DD-Lookup'!$J$6:$L$50,3,FALSE)="Monthly",(YEAR(AC3810)-YEAR(AB3810))*12+MONTH(AC3810)-MONTH(AB3810)+1,(AC3810-AB3810+1))</f>
        <v>1</v>
      </c>
      <c r="F3810" s="210">
        <f t="shared" si="300"/>
        <v>10000</v>
      </c>
      <c r="G3810" s="199">
        <v>1356333</v>
      </c>
      <c r="H3810" s="195">
        <v>37049.411469907398</v>
      </c>
      <c r="I3810" t="s">
        <v>3375</v>
      </c>
      <c r="M3810" t="s">
        <v>3341</v>
      </c>
      <c r="N3810" t="s">
        <v>3747</v>
      </c>
      <c r="O3810" t="s">
        <v>1636</v>
      </c>
      <c r="P3810" s="196">
        <v>10000</v>
      </c>
      <c r="S3810" t="s">
        <v>3342</v>
      </c>
      <c r="T3810" t="s">
        <v>3557</v>
      </c>
      <c r="U3810" s="198">
        <v>3.55</v>
      </c>
      <c r="V3810" t="s">
        <v>3780</v>
      </c>
      <c r="W3810" t="s">
        <v>2366</v>
      </c>
      <c r="X3810" t="s">
        <v>3093</v>
      </c>
      <c r="Y3810" t="s">
        <v>2469</v>
      </c>
      <c r="Z3810" t="s">
        <v>2995</v>
      </c>
      <c r="AA3810">
        <v>838195</v>
      </c>
      <c r="AB3810" s="195">
        <v>37050.875011574099</v>
      </c>
      <c r="AC3810" s="195">
        <v>37050.875011574099</v>
      </c>
    </row>
    <row r="3811" spans="1:29" x14ac:dyDescent="0.25">
      <c r="A3811" s="43" t="str">
        <f t="shared" si="296"/>
        <v>US Natural Gas Physical</v>
      </c>
      <c r="B3811" s="43" t="str">
        <f t="shared" si="297"/>
        <v>US</v>
      </c>
      <c r="C3811" s="43" t="str">
        <f t="shared" si="298"/>
        <v>Natural Gas</v>
      </c>
      <c r="D3811" s="43" t="str">
        <f t="shared" si="299"/>
        <v>Physical</v>
      </c>
      <c r="E3811" s="43">
        <f>IF(VLOOKUP(S3811,'DD-Lookup'!$J$6:$L$50,3,FALSE)="Monthly",(YEAR(AC3811)-YEAR(AB3811))*12+MONTH(AC3811)-MONTH(AB3811)+1,(AC3811-AB3811+1))</f>
        <v>1</v>
      </c>
      <c r="F3811" s="210">
        <f t="shared" si="300"/>
        <v>20000</v>
      </c>
      <c r="G3811" s="199">
        <v>1356334</v>
      </c>
      <c r="H3811" s="195">
        <v>37049.411481481497</v>
      </c>
      <c r="I3811" t="s">
        <v>3443</v>
      </c>
      <c r="M3811" t="s">
        <v>3341</v>
      </c>
      <c r="N3811" t="s">
        <v>3747</v>
      </c>
      <c r="O3811" t="s">
        <v>1624</v>
      </c>
      <c r="P3811" s="196">
        <v>20000</v>
      </c>
      <c r="S3811" t="s">
        <v>3342</v>
      </c>
      <c r="T3811" t="s">
        <v>3557</v>
      </c>
      <c r="U3811" s="198">
        <v>3.5724999999999998</v>
      </c>
      <c r="V3811" t="s">
        <v>4171</v>
      </c>
      <c r="W3811" t="s">
        <v>2366</v>
      </c>
      <c r="X3811" t="s">
        <v>3093</v>
      </c>
      <c r="Y3811" t="s">
        <v>2469</v>
      </c>
      <c r="Z3811" t="s">
        <v>2995</v>
      </c>
      <c r="AA3811">
        <v>838196</v>
      </c>
      <c r="AB3811" s="195">
        <v>37050.875011574099</v>
      </c>
      <c r="AC3811" s="195">
        <v>37050.875011574099</v>
      </c>
    </row>
    <row r="3812" spans="1:29" x14ac:dyDescent="0.25">
      <c r="A3812" s="43" t="str">
        <f t="shared" si="296"/>
        <v>US Natural Gas Physical</v>
      </c>
      <c r="B3812" s="43" t="str">
        <f t="shared" si="297"/>
        <v>US</v>
      </c>
      <c r="C3812" s="43" t="str">
        <f t="shared" si="298"/>
        <v>Natural Gas</v>
      </c>
      <c r="D3812" s="43" t="str">
        <f t="shared" si="299"/>
        <v>Physical</v>
      </c>
      <c r="E3812" s="43">
        <f>IF(VLOOKUP(S3812,'DD-Lookup'!$J$6:$L$50,3,FALSE)="Monthly",(YEAR(AC3812)-YEAR(AB3812))*12+MONTH(AC3812)-MONTH(AB3812)+1,(AC3812-AB3812+1))</f>
        <v>1</v>
      </c>
      <c r="F3812" s="210">
        <f t="shared" si="300"/>
        <v>20000</v>
      </c>
      <c r="G3812" s="199">
        <v>1356335</v>
      </c>
      <c r="H3812" s="195">
        <v>37049.411539351902</v>
      </c>
      <c r="I3812" t="s">
        <v>3443</v>
      </c>
      <c r="M3812" t="s">
        <v>3341</v>
      </c>
      <c r="N3812" t="s">
        <v>3747</v>
      </c>
      <c r="O3812" t="s">
        <v>1629</v>
      </c>
      <c r="P3812" s="196">
        <v>20000</v>
      </c>
      <c r="S3812" t="s">
        <v>3342</v>
      </c>
      <c r="T3812" t="s">
        <v>3557</v>
      </c>
      <c r="U3812" s="198">
        <v>3.5550000000000002</v>
      </c>
      <c r="V3812" t="s">
        <v>4171</v>
      </c>
      <c r="W3812" t="s">
        <v>2366</v>
      </c>
      <c r="X3812" t="s">
        <v>3093</v>
      </c>
      <c r="Y3812" t="s">
        <v>2469</v>
      </c>
      <c r="Z3812" t="s">
        <v>2995</v>
      </c>
      <c r="AA3812">
        <v>838197</v>
      </c>
      <c r="AB3812" s="195">
        <v>37050.875011574099</v>
      </c>
      <c r="AC3812" s="195">
        <v>37050.875011574099</v>
      </c>
    </row>
    <row r="3813" spans="1:29" x14ac:dyDescent="0.25">
      <c r="A3813" s="43" t="str">
        <f t="shared" si="296"/>
        <v>US Natural Gas Financial</v>
      </c>
      <c r="B3813" s="43" t="str">
        <f t="shared" si="297"/>
        <v>US</v>
      </c>
      <c r="C3813" s="43" t="str">
        <f t="shared" si="298"/>
        <v>Natural Gas</v>
      </c>
      <c r="D3813" s="43" t="str">
        <f t="shared" si="299"/>
        <v>Financial</v>
      </c>
      <c r="E3813" s="43">
        <f>IF(VLOOKUP(S3813,'DD-Lookup'!$J$6:$L$50,3,FALSE)="Monthly",(YEAR(AC3813)-YEAR(AB3813))*12+MONTH(AC3813)-MONTH(AB3813)+1,(AC3813-AB3813+1))</f>
        <v>123</v>
      </c>
      <c r="F3813" s="210">
        <f t="shared" si="300"/>
        <v>1230000</v>
      </c>
      <c r="G3813" s="199">
        <v>1356336</v>
      </c>
      <c r="H3813" s="195">
        <v>37049.411550925899</v>
      </c>
      <c r="I3813" t="s">
        <v>2472</v>
      </c>
      <c r="M3813" t="s">
        <v>3341</v>
      </c>
      <c r="N3813" t="s">
        <v>2476</v>
      </c>
      <c r="O3813" t="s">
        <v>2202</v>
      </c>
      <c r="Q3813" s="196">
        <v>10000</v>
      </c>
      <c r="S3813" t="s">
        <v>3342</v>
      </c>
      <c r="T3813" t="s">
        <v>3557</v>
      </c>
      <c r="U3813" s="198">
        <v>0.08</v>
      </c>
      <c r="V3813" t="s">
        <v>708</v>
      </c>
      <c r="W3813" t="s">
        <v>3097</v>
      </c>
      <c r="X3813" t="s">
        <v>3098</v>
      </c>
      <c r="Y3813" t="s">
        <v>3575</v>
      </c>
      <c r="Z3813" t="s">
        <v>2995</v>
      </c>
      <c r="AA3813" t="s">
        <v>1131</v>
      </c>
      <c r="AB3813" s="195">
        <v>37073</v>
      </c>
      <c r="AC3813" s="195">
        <v>37195</v>
      </c>
    </row>
    <row r="3814" spans="1:29" x14ac:dyDescent="0.25">
      <c r="A3814" s="43" t="str">
        <f t="shared" si="296"/>
        <v>US Natural Gas Physical</v>
      </c>
      <c r="B3814" s="43" t="str">
        <f t="shared" si="297"/>
        <v>US</v>
      </c>
      <c r="C3814" s="43" t="str">
        <f t="shared" si="298"/>
        <v>Natural Gas</v>
      </c>
      <c r="D3814" s="43" t="str">
        <f t="shared" si="299"/>
        <v>Physical</v>
      </c>
      <c r="E3814" s="43">
        <f>IF(VLOOKUP(S3814,'DD-Lookup'!$J$6:$L$50,3,FALSE)="Monthly",(YEAR(AC3814)-YEAR(AB3814))*12+MONTH(AC3814)-MONTH(AB3814)+1,(AC3814-AB3814+1))</f>
        <v>1</v>
      </c>
      <c r="F3814" s="210">
        <f t="shared" si="300"/>
        <v>20000</v>
      </c>
      <c r="G3814" s="199">
        <v>1356338</v>
      </c>
      <c r="H3814" s="195">
        <v>37049.411585648202</v>
      </c>
      <c r="I3814" t="s">
        <v>3443</v>
      </c>
      <c r="M3814" t="s">
        <v>3341</v>
      </c>
      <c r="N3814" t="s">
        <v>3747</v>
      </c>
      <c r="O3814" t="s">
        <v>1624</v>
      </c>
      <c r="P3814" s="196">
        <v>20000</v>
      </c>
      <c r="S3814" t="s">
        <v>3342</v>
      </c>
      <c r="T3814" t="s">
        <v>3557</v>
      </c>
      <c r="U3814" s="198">
        <v>3.5674999999999999</v>
      </c>
      <c r="V3814" t="s">
        <v>4171</v>
      </c>
      <c r="W3814" t="s">
        <v>2366</v>
      </c>
      <c r="X3814" t="s">
        <v>3093</v>
      </c>
      <c r="Y3814" t="s">
        <v>2469</v>
      </c>
      <c r="Z3814" t="s">
        <v>2995</v>
      </c>
      <c r="AA3814">
        <v>838198</v>
      </c>
      <c r="AB3814" s="195">
        <v>37050.875011574099</v>
      </c>
      <c r="AC3814" s="195">
        <v>37050.875011574099</v>
      </c>
    </row>
    <row r="3815" spans="1:29" x14ac:dyDescent="0.25">
      <c r="A3815" s="43" t="str">
        <f t="shared" si="296"/>
        <v>US Natural Gas Physical</v>
      </c>
      <c r="B3815" s="43" t="str">
        <f t="shared" si="297"/>
        <v>US</v>
      </c>
      <c r="C3815" s="43" t="str">
        <f t="shared" si="298"/>
        <v>Natural Gas</v>
      </c>
      <c r="D3815" s="43" t="str">
        <f t="shared" si="299"/>
        <v>Physical</v>
      </c>
      <c r="E3815" s="43">
        <f>IF(VLOOKUP(S3815,'DD-Lookup'!$J$6:$L$50,3,FALSE)="Monthly",(YEAR(AC3815)-YEAR(AB3815))*12+MONTH(AC3815)-MONTH(AB3815)+1,(AC3815-AB3815+1))</f>
        <v>1</v>
      </c>
      <c r="F3815" s="210">
        <f t="shared" si="300"/>
        <v>20000</v>
      </c>
      <c r="G3815" s="199">
        <v>1356339</v>
      </c>
      <c r="H3815" s="195">
        <v>37049.411620370403</v>
      </c>
      <c r="I3815" t="s">
        <v>3443</v>
      </c>
      <c r="M3815" t="s">
        <v>3341</v>
      </c>
      <c r="N3815" t="s">
        <v>3747</v>
      </c>
      <c r="O3815" t="s">
        <v>1629</v>
      </c>
      <c r="P3815" s="196">
        <v>20000</v>
      </c>
      <c r="S3815" t="s">
        <v>3342</v>
      </c>
      <c r="T3815" t="s">
        <v>3557</v>
      </c>
      <c r="U3815" s="198">
        <v>3.55</v>
      </c>
      <c r="V3815" t="s">
        <v>4171</v>
      </c>
      <c r="W3815" t="s">
        <v>2366</v>
      </c>
      <c r="X3815" t="s">
        <v>3093</v>
      </c>
      <c r="Y3815" t="s">
        <v>2469</v>
      </c>
      <c r="Z3815" t="s">
        <v>2995</v>
      </c>
      <c r="AA3815">
        <v>838199</v>
      </c>
      <c r="AB3815" s="195">
        <v>37050.875011574099</v>
      </c>
      <c r="AC3815" s="195">
        <v>37050.875011574099</v>
      </c>
    </row>
    <row r="3816" spans="1:29" x14ac:dyDescent="0.25">
      <c r="A3816" s="43" t="str">
        <f t="shared" si="296"/>
        <v>US Natural Gas Physical</v>
      </c>
      <c r="B3816" s="43" t="str">
        <f t="shared" si="297"/>
        <v>US</v>
      </c>
      <c r="C3816" s="43" t="str">
        <f t="shared" si="298"/>
        <v>Natural Gas</v>
      </c>
      <c r="D3816" s="43" t="str">
        <f t="shared" si="299"/>
        <v>Physical</v>
      </c>
      <c r="E3816" s="43">
        <f>IF(VLOOKUP(S3816,'DD-Lookup'!$J$6:$L$50,3,FALSE)="Monthly",(YEAR(AC3816)-YEAR(AB3816))*12+MONTH(AC3816)-MONTH(AB3816)+1,(AC3816-AB3816+1))</f>
        <v>1</v>
      </c>
      <c r="F3816" s="210">
        <f t="shared" si="300"/>
        <v>3000</v>
      </c>
      <c r="G3816" s="199">
        <v>1356342</v>
      </c>
      <c r="H3816" s="195">
        <v>37049.411655092597</v>
      </c>
      <c r="I3816" t="s">
        <v>3529</v>
      </c>
      <c r="M3816" t="s">
        <v>3341</v>
      </c>
      <c r="N3816" t="s">
        <v>3747</v>
      </c>
      <c r="O3816" t="s">
        <v>394</v>
      </c>
      <c r="P3816" s="196">
        <v>3000</v>
      </c>
      <c r="S3816" t="s">
        <v>3342</v>
      </c>
      <c r="T3816" t="s">
        <v>3557</v>
      </c>
      <c r="U3816" s="198">
        <v>3.6324999999999998</v>
      </c>
      <c r="V3816" t="s">
        <v>2383</v>
      </c>
      <c r="W3816" t="s">
        <v>2498</v>
      </c>
      <c r="X3816" t="s">
        <v>2499</v>
      </c>
      <c r="Y3816" t="s">
        <v>2469</v>
      </c>
      <c r="Z3816" t="s">
        <v>2995</v>
      </c>
      <c r="AA3816">
        <v>838200</v>
      </c>
      <c r="AB3816" s="195">
        <v>37050.875011574099</v>
      </c>
      <c r="AC3816" s="195">
        <v>37050.875011574099</v>
      </c>
    </row>
    <row r="3817" spans="1:29" x14ac:dyDescent="0.25">
      <c r="A3817" s="43" t="str">
        <f t="shared" si="296"/>
        <v>US Natural Gas Physical</v>
      </c>
      <c r="B3817" s="43" t="str">
        <f t="shared" si="297"/>
        <v>US</v>
      </c>
      <c r="C3817" s="43" t="str">
        <f t="shared" si="298"/>
        <v>Natural Gas</v>
      </c>
      <c r="D3817" s="43" t="str">
        <f t="shared" si="299"/>
        <v>Physical</v>
      </c>
      <c r="E3817" s="43">
        <f>IF(VLOOKUP(S3817,'DD-Lookup'!$J$6:$L$50,3,FALSE)="Monthly",(YEAR(AC3817)-YEAR(AB3817))*12+MONTH(AC3817)-MONTH(AB3817)+1,(AC3817-AB3817+1))</f>
        <v>1</v>
      </c>
      <c r="F3817" s="210">
        <f t="shared" si="300"/>
        <v>7266</v>
      </c>
      <c r="G3817" s="199">
        <v>1356343</v>
      </c>
      <c r="H3817" s="195">
        <v>37049.4117708333</v>
      </c>
      <c r="I3817" t="s">
        <v>2276</v>
      </c>
      <c r="M3817" t="s">
        <v>3341</v>
      </c>
      <c r="N3817" t="s">
        <v>3747</v>
      </c>
      <c r="O3817" t="s">
        <v>379</v>
      </c>
      <c r="Q3817" s="196">
        <v>7266</v>
      </c>
      <c r="S3817" t="s">
        <v>3342</v>
      </c>
      <c r="T3817" t="s">
        <v>3557</v>
      </c>
      <c r="U3817" s="198">
        <v>3.7050000000000001</v>
      </c>
      <c r="V3817" t="s">
        <v>2201</v>
      </c>
      <c r="W3817" t="s">
        <v>2467</v>
      </c>
      <c r="X3817" t="s">
        <v>2468</v>
      </c>
      <c r="Y3817" t="s">
        <v>2469</v>
      </c>
      <c r="Z3817" t="s">
        <v>2995</v>
      </c>
      <c r="AA3817">
        <v>838201</v>
      </c>
      <c r="AB3817" s="195">
        <v>37050.875011574099</v>
      </c>
      <c r="AC3817" s="195">
        <v>37050.875011574099</v>
      </c>
    </row>
    <row r="3818" spans="1:29" x14ac:dyDescent="0.25">
      <c r="A3818" s="43" t="str">
        <f t="shared" si="296"/>
        <v>US Natural Gas Physical</v>
      </c>
      <c r="B3818" s="43" t="str">
        <f t="shared" si="297"/>
        <v>US</v>
      </c>
      <c r="C3818" s="43" t="str">
        <f t="shared" si="298"/>
        <v>Natural Gas</v>
      </c>
      <c r="D3818" s="43" t="str">
        <f t="shared" si="299"/>
        <v>Physical</v>
      </c>
      <c r="E3818" s="43">
        <f>IF(VLOOKUP(S3818,'DD-Lookup'!$J$6:$L$50,3,FALSE)="Monthly",(YEAR(AC3818)-YEAR(AB3818))*12+MONTH(AC3818)-MONTH(AB3818)+1,(AC3818-AB3818+1))</f>
        <v>1</v>
      </c>
      <c r="F3818" s="210">
        <f t="shared" si="300"/>
        <v>7000</v>
      </c>
      <c r="G3818" s="199">
        <v>1356344</v>
      </c>
      <c r="H3818" s="195">
        <v>37049.4118171296</v>
      </c>
      <c r="I3818" t="s">
        <v>2254</v>
      </c>
      <c r="M3818" t="s">
        <v>3341</v>
      </c>
      <c r="N3818" t="s">
        <v>3747</v>
      </c>
      <c r="O3818" t="s">
        <v>394</v>
      </c>
      <c r="P3818" s="196">
        <v>7000</v>
      </c>
      <c r="S3818" t="s">
        <v>3342</v>
      </c>
      <c r="T3818" t="s">
        <v>3557</v>
      </c>
      <c r="U3818" s="198">
        <v>3.6324999999999998</v>
      </c>
      <c r="V3818" t="s">
        <v>2466</v>
      </c>
      <c r="W3818" t="s">
        <v>2498</v>
      </c>
      <c r="X3818" t="s">
        <v>2499</v>
      </c>
      <c r="Y3818" t="s">
        <v>2469</v>
      </c>
      <c r="Z3818" t="s">
        <v>2995</v>
      </c>
      <c r="AA3818">
        <v>838203</v>
      </c>
      <c r="AB3818" s="195">
        <v>37050.875011574099</v>
      </c>
      <c r="AC3818" s="195">
        <v>37050.875011574099</v>
      </c>
    </row>
    <row r="3819" spans="1:29" x14ac:dyDescent="0.25">
      <c r="A3819" s="43" t="str">
        <f t="shared" si="296"/>
        <v>US Natural Gas Physical</v>
      </c>
      <c r="B3819" s="43" t="str">
        <f t="shared" si="297"/>
        <v>US</v>
      </c>
      <c r="C3819" s="43" t="str">
        <f t="shared" si="298"/>
        <v>Natural Gas</v>
      </c>
      <c r="D3819" s="43" t="str">
        <f t="shared" si="299"/>
        <v>Physical</v>
      </c>
      <c r="E3819" s="43">
        <f>IF(VLOOKUP(S3819,'DD-Lookup'!$J$6:$L$50,3,FALSE)="Monthly",(YEAR(AC3819)-YEAR(AB3819))*12+MONTH(AC3819)-MONTH(AB3819)+1,(AC3819-AB3819+1))</f>
        <v>1</v>
      </c>
      <c r="F3819" s="210">
        <f t="shared" si="300"/>
        <v>5000</v>
      </c>
      <c r="G3819" s="199">
        <v>1356345</v>
      </c>
      <c r="H3819" s="195">
        <v>37049.4118171296</v>
      </c>
      <c r="I3819" t="s">
        <v>3321</v>
      </c>
      <c r="M3819" t="s">
        <v>3341</v>
      </c>
      <c r="N3819" t="s">
        <v>3747</v>
      </c>
      <c r="O3819" t="s">
        <v>1623</v>
      </c>
      <c r="Q3819" s="196">
        <v>5000</v>
      </c>
      <c r="S3819" t="s">
        <v>3342</v>
      </c>
      <c r="T3819" t="s">
        <v>3557</v>
      </c>
      <c r="U3819" s="198">
        <v>3.8250000000000002</v>
      </c>
      <c r="V3819" t="s">
        <v>2585</v>
      </c>
      <c r="W3819" t="s">
        <v>2190</v>
      </c>
      <c r="X3819" t="s">
        <v>2191</v>
      </c>
      <c r="Y3819" t="s">
        <v>2469</v>
      </c>
      <c r="Z3819" t="s">
        <v>2995</v>
      </c>
      <c r="AA3819">
        <v>838202</v>
      </c>
      <c r="AB3819" s="195">
        <v>37050.875011574099</v>
      </c>
      <c r="AC3819" s="195">
        <v>37050.875011574099</v>
      </c>
    </row>
    <row r="3820" spans="1:29" x14ac:dyDescent="0.25">
      <c r="A3820" s="43" t="str">
        <f t="shared" si="296"/>
        <v>US Natural Gas Physical</v>
      </c>
      <c r="B3820" s="43" t="str">
        <f t="shared" si="297"/>
        <v>US</v>
      </c>
      <c r="C3820" s="43" t="str">
        <f t="shared" si="298"/>
        <v>Natural Gas</v>
      </c>
      <c r="D3820" s="43" t="str">
        <f t="shared" si="299"/>
        <v>Physical</v>
      </c>
      <c r="E3820" s="43">
        <f>IF(VLOOKUP(S3820,'DD-Lookup'!$J$6:$L$50,3,FALSE)="Monthly",(YEAR(AC3820)-YEAR(AB3820))*12+MONTH(AC3820)-MONTH(AB3820)+1,(AC3820-AB3820+1))</f>
        <v>1</v>
      </c>
      <c r="F3820" s="210">
        <f t="shared" si="300"/>
        <v>8894</v>
      </c>
      <c r="G3820" s="199">
        <v>1356346</v>
      </c>
      <c r="H3820" s="195">
        <v>37049.411898148202</v>
      </c>
      <c r="I3820" t="s">
        <v>2288</v>
      </c>
      <c r="M3820" t="s">
        <v>3341</v>
      </c>
      <c r="N3820" t="s">
        <v>3747</v>
      </c>
      <c r="O3820" t="s">
        <v>2722</v>
      </c>
      <c r="Q3820" s="196">
        <v>8894</v>
      </c>
      <c r="S3820" t="s">
        <v>3342</v>
      </c>
      <c r="T3820" t="s">
        <v>3557</v>
      </c>
      <c r="U3820" s="198">
        <v>3.6850000000000001</v>
      </c>
      <c r="V3820" t="s">
        <v>3921</v>
      </c>
      <c r="W3820" t="s">
        <v>2175</v>
      </c>
      <c r="X3820" t="s">
        <v>2176</v>
      </c>
      <c r="Y3820" t="s">
        <v>2469</v>
      </c>
      <c r="Z3820" t="s">
        <v>2995</v>
      </c>
      <c r="AA3820">
        <v>838204</v>
      </c>
      <c r="AB3820" s="195">
        <v>37050.875011574099</v>
      </c>
      <c r="AC3820" s="195">
        <v>37050.875011574099</v>
      </c>
    </row>
    <row r="3821" spans="1:29" x14ac:dyDescent="0.25">
      <c r="A3821" s="43" t="str">
        <f t="shared" si="296"/>
        <v>US Natural Gas Physical</v>
      </c>
      <c r="B3821" s="43" t="str">
        <f t="shared" si="297"/>
        <v>US</v>
      </c>
      <c r="C3821" s="43" t="str">
        <f t="shared" si="298"/>
        <v>Natural Gas</v>
      </c>
      <c r="D3821" s="43" t="str">
        <f t="shared" si="299"/>
        <v>Physical</v>
      </c>
      <c r="E3821" s="43">
        <f>IF(VLOOKUP(S3821,'DD-Lookup'!$J$6:$L$50,3,FALSE)="Monthly",(YEAR(AC3821)-YEAR(AB3821))*12+MONTH(AC3821)-MONTH(AB3821)+1,(AC3821-AB3821+1))</f>
        <v>1</v>
      </c>
      <c r="F3821" s="210">
        <f t="shared" si="300"/>
        <v>2086</v>
      </c>
      <c r="G3821" s="199">
        <v>1356347</v>
      </c>
      <c r="H3821" s="195">
        <v>37049.411956018499</v>
      </c>
      <c r="I3821" t="s">
        <v>3321</v>
      </c>
      <c r="M3821" t="s">
        <v>3341</v>
      </c>
      <c r="N3821" t="s">
        <v>3747</v>
      </c>
      <c r="O3821" t="s">
        <v>394</v>
      </c>
      <c r="Q3821" s="196">
        <v>2086</v>
      </c>
      <c r="S3821" t="s">
        <v>3342</v>
      </c>
      <c r="T3821" t="s">
        <v>3557</v>
      </c>
      <c r="U3821" s="198">
        <v>3.6349999999999998</v>
      </c>
      <c r="V3821" t="s">
        <v>3035</v>
      </c>
      <c r="W3821" t="s">
        <v>2498</v>
      </c>
      <c r="X3821" t="s">
        <v>2499</v>
      </c>
      <c r="Y3821" t="s">
        <v>2469</v>
      </c>
      <c r="Z3821" t="s">
        <v>2995</v>
      </c>
      <c r="AA3821">
        <v>838206</v>
      </c>
      <c r="AB3821" s="195">
        <v>37050.875011574099</v>
      </c>
      <c r="AC3821" s="195">
        <v>37050.875011574099</v>
      </c>
    </row>
    <row r="3822" spans="1:29" x14ac:dyDescent="0.25">
      <c r="A3822" s="43" t="str">
        <f t="shared" si="296"/>
        <v>US Natural Gas Physical</v>
      </c>
      <c r="B3822" s="43" t="str">
        <f t="shared" si="297"/>
        <v>US</v>
      </c>
      <c r="C3822" s="43" t="str">
        <f t="shared" si="298"/>
        <v>Natural Gas</v>
      </c>
      <c r="D3822" s="43" t="str">
        <f t="shared" si="299"/>
        <v>Physical</v>
      </c>
      <c r="E3822" s="43">
        <f>IF(VLOOKUP(S3822,'DD-Lookup'!$J$6:$L$50,3,FALSE)="Monthly",(YEAR(AC3822)-YEAR(AB3822))*12+MONTH(AC3822)-MONTH(AB3822)+1,(AC3822-AB3822+1))</f>
        <v>1</v>
      </c>
      <c r="F3822" s="210">
        <f t="shared" si="300"/>
        <v>10000</v>
      </c>
      <c r="G3822" s="199">
        <v>1356348</v>
      </c>
      <c r="H3822" s="195">
        <v>37049.411967592598</v>
      </c>
      <c r="I3822" t="s">
        <v>2288</v>
      </c>
      <c r="M3822" t="s">
        <v>3341</v>
      </c>
      <c r="N3822" t="s">
        <v>3747</v>
      </c>
      <c r="O3822" t="s">
        <v>541</v>
      </c>
      <c r="Q3822" s="196">
        <v>10000</v>
      </c>
      <c r="S3822" t="s">
        <v>3342</v>
      </c>
      <c r="T3822" t="s">
        <v>3557</v>
      </c>
      <c r="U3822" s="198">
        <v>3.6974999999999998</v>
      </c>
      <c r="V3822" t="s">
        <v>3305</v>
      </c>
      <c r="W3822" t="s">
        <v>2467</v>
      </c>
      <c r="X3822" t="s">
        <v>2468</v>
      </c>
      <c r="Y3822" t="s">
        <v>2469</v>
      </c>
      <c r="Z3822" t="s">
        <v>2995</v>
      </c>
      <c r="AA3822">
        <v>838205</v>
      </c>
      <c r="AB3822" s="195">
        <v>37050.875011574099</v>
      </c>
      <c r="AC3822" s="195">
        <v>37050.875011574099</v>
      </c>
    </row>
    <row r="3823" spans="1:29" x14ac:dyDescent="0.25">
      <c r="A3823" s="43" t="str">
        <f t="shared" si="296"/>
        <v>US Power Physical</v>
      </c>
      <c r="B3823" s="43" t="str">
        <f t="shared" si="297"/>
        <v>US</v>
      </c>
      <c r="C3823" s="43" t="str">
        <f t="shared" si="298"/>
        <v>Power</v>
      </c>
      <c r="D3823" s="43" t="str">
        <f t="shared" si="299"/>
        <v>Physical</v>
      </c>
      <c r="E3823" s="43">
        <f>IF(VLOOKUP(S3823,'DD-Lookup'!$J$6:$L$50,3,FALSE)="Monthly",(YEAR(AC3823)-YEAR(AB3823))*12+MONTH(AC3823)-MONTH(AB3823)+1,(AC3823-AB3823+1))</f>
        <v>20</v>
      </c>
      <c r="F3823" s="210">
        <f t="shared" si="300"/>
        <v>500</v>
      </c>
      <c r="G3823" s="199">
        <v>1356349</v>
      </c>
      <c r="H3823" s="195">
        <v>37049.411979166704</v>
      </c>
      <c r="I3823" t="s">
        <v>3382</v>
      </c>
      <c r="M3823" t="s">
        <v>2766</v>
      </c>
      <c r="N3823" t="s">
        <v>3308</v>
      </c>
      <c r="O3823" t="s">
        <v>1128</v>
      </c>
      <c r="Q3823" s="196">
        <v>25</v>
      </c>
      <c r="S3823" t="s">
        <v>3340</v>
      </c>
      <c r="T3823" t="s">
        <v>3557</v>
      </c>
      <c r="U3823" s="198">
        <v>115</v>
      </c>
      <c r="V3823" t="s">
        <v>3275</v>
      </c>
      <c r="W3823" t="s">
        <v>3313</v>
      </c>
      <c r="X3823" t="s">
        <v>3309</v>
      </c>
      <c r="Y3823" t="s">
        <v>2662</v>
      </c>
      <c r="Z3823" t="s">
        <v>2990</v>
      </c>
      <c r="AA3823">
        <v>637073.1</v>
      </c>
      <c r="AB3823" s="195">
        <v>37053.875011574099</v>
      </c>
      <c r="AC3823" s="195">
        <v>37072.875011574099</v>
      </c>
    </row>
    <row r="3824" spans="1:29" x14ac:dyDescent="0.25">
      <c r="A3824" s="43" t="str">
        <f t="shared" si="296"/>
        <v>US Natural Gas Physical</v>
      </c>
      <c r="B3824" s="43" t="str">
        <f t="shared" si="297"/>
        <v>US</v>
      </c>
      <c r="C3824" s="43" t="str">
        <f t="shared" si="298"/>
        <v>Natural Gas</v>
      </c>
      <c r="D3824" s="43" t="str">
        <f t="shared" si="299"/>
        <v>Physical</v>
      </c>
      <c r="E3824" s="43">
        <f>IF(VLOOKUP(S3824,'DD-Lookup'!$J$6:$L$50,3,FALSE)="Monthly",(YEAR(AC3824)-YEAR(AB3824))*12+MONTH(AC3824)-MONTH(AB3824)+1,(AC3824-AB3824+1))</f>
        <v>1</v>
      </c>
      <c r="F3824" s="210">
        <f t="shared" si="300"/>
        <v>7000</v>
      </c>
      <c r="G3824" s="199">
        <v>1356352</v>
      </c>
      <c r="H3824" s="195">
        <v>37049.412025463003</v>
      </c>
      <c r="I3824" t="s">
        <v>2254</v>
      </c>
      <c r="M3824" t="s">
        <v>3341</v>
      </c>
      <c r="N3824" t="s">
        <v>3747</v>
      </c>
      <c r="O3824" t="s">
        <v>379</v>
      </c>
      <c r="Q3824" s="196">
        <v>7000</v>
      </c>
      <c r="S3824" t="s">
        <v>3342</v>
      </c>
      <c r="T3824" t="s">
        <v>3557</v>
      </c>
      <c r="U3824" s="198">
        <v>3.7050000000000001</v>
      </c>
      <c r="V3824" t="s">
        <v>2466</v>
      </c>
      <c r="W3824" t="s">
        <v>2467</v>
      </c>
      <c r="X3824" t="s">
        <v>2468</v>
      </c>
      <c r="Y3824" t="s">
        <v>2469</v>
      </c>
      <c r="Z3824" t="s">
        <v>2995</v>
      </c>
      <c r="AA3824">
        <v>838208</v>
      </c>
      <c r="AB3824" s="195">
        <v>37050.875011574099</v>
      </c>
      <c r="AC3824" s="195">
        <v>37050.875011574099</v>
      </c>
    </row>
    <row r="3825" spans="1:31" x14ac:dyDescent="0.25">
      <c r="A3825" s="43" t="str">
        <f t="shared" si="296"/>
        <v>US Power Physical</v>
      </c>
      <c r="B3825" s="43" t="str">
        <f t="shared" si="297"/>
        <v>US</v>
      </c>
      <c r="C3825" s="43" t="str">
        <f t="shared" si="298"/>
        <v>Power</v>
      </c>
      <c r="D3825" s="43" t="str">
        <f t="shared" si="299"/>
        <v>Physical</v>
      </c>
      <c r="E3825" s="43">
        <f>IF(VLOOKUP(S3825,'DD-Lookup'!$J$6:$L$50,3,FALSE)="Monthly",(YEAR(AC3825)-YEAR(AB3825))*12+MONTH(AC3825)-MONTH(AB3825)+1,(AC3825-AB3825+1))</f>
        <v>5</v>
      </c>
      <c r="F3825" s="210">
        <f t="shared" si="300"/>
        <v>250</v>
      </c>
      <c r="G3825" s="199">
        <v>1356353</v>
      </c>
      <c r="H3825" s="195">
        <v>37049.412037037</v>
      </c>
      <c r="I3825" t="s">
        <v>2280</v>
      </c>
      <c r="M3825" t="s">
        <v>2766</v>
      </c>
      <c r="N3825" t="s">
        <v>3361</v>
      </c>
      <c r="O3825" t="s">
        <v>383</v>
      </c>
      <c r="Q3825" s="196">
        <v>50</v>
      </c>
      <c r="S3825" t="s">
        <v>3340</v>
      </c>
      <c r="T3825" t="s">
        <v>3557</v>
      </c>
      <c r="U3825" s="198">
        <v>68</v>
      </c>
      <c r="V3825" t="s">
        <v>1695</v>
      </c>
      <c r="W3825" t="s">
        <v>3369</v>
      </c>
      <c r="X3825" t="s">
        <v>2267</v>
      </c>
      <c r="Y3825" t="s">
        <v>2662</v>
      </c>
      <c r="Z3825" t="s">
        <v>2990</v>
      </c>
      <c r="AA3825">
        <v>637074.1</v>
      </c>
      <c r="AB3825" s="195">
        <v>37074.875</v>
      </c>
      <c r="AC3825" s="195">
        <v>37078.875</v>
      </c>
    </row>
    <row r="3826" spans="1:31" x14ac:dyDescent="0.25">
      <c r="A3826" s="43" t="str">
        <f t="shared" si="296"/>
        <v>US Natural Gas Physical</v>
      </c>
      <c r="B3826" s="43" t="str">
        <f t="shared" si="297"/>
        <v>US</v>
      </c>
      <c r="C3826" s="43" t="str">
        <f t="shared" si="298"/>
        <v>Natural Gas</v>
      </c>
      <c r="D3826" s="43" t="str">
        <f t="shared" si="299"/>
        <v>Physical</v>
      </c>
      <c r="E3826" s="43">
        <f>IF(VLOOKUP(S3826,'DD-Lookup'!$J$6:$L$50,3,FALSE)="Monthly",(YEAR(AC3826)-YEAR(AB3826))*12+MONTH(AC3826)-MONTH(AB3826)+1,(AC3826-AB3826+1))</f>
        <v>1</v>
      </c>
      <c r="F3826" s="210">
        <f t="shared" si="300"/>
        <v>10000</v>
      </c>
      <c r="G3826" s="199">
        <v>1356354</v>
      </c>
      <c r="H3826" s="195">
        <v>37049.412071759303</v>
      </c>
      <c r="I3826" t="s">
        <v>2456</v>
      </c>
      <c r="M3826" t="s">
        <v>3341</v>
      </c>
      <c r="N3826" t="s">
        <v>3747</v>
      </c>
      <c r="O3826" t="s">
        <v>1629</v>
      </c>
      <c r="Q3826" s="196">
        <v>10000</v>
      </c>
      <c r="S3826" t="s">
        <v>3342</v>
      </c>
      <c r="T3826" t="s">
        <v>3557</v>
      </c>
      <c r="U3826" s="198">
        <v>3.5449999999999999</v>
      </c>
      <c r="V3826" t="s">
        <v>2226</v>
      </c>
      <c r="W3826" t="s">
        <v>2366</v>
      </c>
      <c r="X3826" t="s">
        <v>3093</v>
      </c>
      <c r="Y3826" t="s">
        <v>2469</v>
      </c>
      <c r="Z3826" t="s">
        <v>2995</v>
      </c>
      <c r="AA3826">
        <v>838209</v>
      </c>
      <c r="AB3826" s="195">
        <v>37050.875011574099</v>
      </c>
      <c r="AC3826" s="195">
        <v>37050.875011574099</v>
      </c>
    </row>
    <row r="3827" spans="1:31" x14ac:dyDescent="0.25">
      <c r="A3827" s="43" t="str">
        <f t="shared" si="296"/>
        <v>US Natural Gas Financial</v>
      </c>
      <c r="B3827" s="43" t="str">
        <f t="shared" si="297"/>
        <v>US</v>
      </c>
      <c r="C3827" s="43" t="str">
        <f t="shared" si="298"/>
        <v>Natural Gas</v>
      </c>
      <c r="D3827" s="43" t="str">
        <f t="shared" si="299"/>
        <v>Financial</v>
      </c>
      <c r="E3827" s="43">
        <f>IF(VLOOKUP(S3827,'DD-Lookup'!$J$6:$L$50,3,FALSE)="Monthly",(YEAR(AC3827)-YEAR(AB3827))*12+MONTH(AC3827)-MONTH(AB3827)+1,(AC3827-AB3827+1))</f>
        <v>31</v>
      </c>
      <c r="F3827" s="210">
        <f t="shared" si="300"/>
        <v>155000</v>
      </c>
      <c r="G3827" s="199">
        <v>1356355</v>
      </c>
      <c r="H3827" s="195">
        <v>37049.412164351903</v>
      </c>
      <c r="I3827" t="s">
        <v>2472</v>
      </c>
      <c r="M3827" t="s">
        <v>3341</v>
      </c>
      <c r="N3827" t="s">
        <v>2476</v>
      </c>
      <c r="O3827" t="s">
        <v>3203</v>
      </c>
      <c r="P3827" s="196">
        <v>5000</v>
      </c>
      <c r="S3827" t="s">
        <v>3342</v>
      </c>
      <c r="T3827" t="s">
        <v>3557</v>
      </c>
      <c r="U3827" s="198">
        <v>0.04</v>
      </c>
      <c r="V3827" t="s">
        <v>3880</v>
      </c>
      <c r="W3827" t="s">
        <v>2376</v>
      </c>
      <c r="X3827" t="s">
        <v>2377</v>
      </c>
      <c r="Y3827" t="s">
        <v>3575</v>
      </c>
      <c r="Z3827" t="s">
        <v>2995</v>
      </c>
      <c r="AA3827" t="s">
        <v>1132</v>
      </c>
      <c r="AB3827" s="195">
        <v>37073</v>
      </c>
      <c r="AC3827" s="195">
        <v>37103</v>
      </c>
    </row>
    <row r="3828" spans="1:31" x14ac:dyDescent="0.25">
      <c r="A3828" s="43" t="str">
        <f t="shared" si="296"/>
        <v>US Natural Gas Physical</v>
      </c>
      <c r="B3828" s="43" t="str">
        <f t="shared" si="297"/>
        <v>US</v>
      </c>
      <c r="C3828" s="43" t="str">
        <f t="shared" si="298"/>
        <v>Natural Gas</v>
      </c>
      <c r="D3828" s="43" t="str">
        <f t="shared" si="299"/>
        <v>Physical</v>
      </c>
      <c r="E3828" s="43">
        <f>IF(VLOOKUP(S3828,'DD-Lookup'!$J$6:$L$50,3,FALSE)="Monthly",(YEAR(AC3828)-YEAR(AB3828))*12+MONTH(AC3828)-MONTH(AB3828)+1,(AC3828-AB3828+1))</f>
        <v>1</v>
      </c>
      <c r="F3828" s="210">
        <f t="shared" si="300"/>
        <v>25000</v>
      </c>
      <c r="G3828" s="199">
        <v>1356357</v>
      </c>
      <c r="H3828" s="195">
        <v>37049.412256944401</v>
      </c>
      <c r="I3828" t="s">
        <v>2387</v>
      </c>
      <c r="M3828" t="s">
        <v>3341</v>
      </c>
      <c r="N3828" t="s">
        <v>3747</v>
      </c>
      <c r="O3828" t="s">
        <v>2722</v>
      </c>
      <c r="Q3828" s="196">
        <v>25000</v>
      </c>
      <c r="S3828" t="s">
        <v>3342</v>
      </c>
      <c r="T3828" t="s">
        <v>3557</v>
      </c>
      <c r="U3828" s="198">
        <v>3.6850000000000001</v>
      </c>
      <c r="V3828" t="s">
        <v>660</v>
      </c>
      <c r="W3828" t="s">
        <v>2175</v>
      </c>
      <c r="X3828" t="s">
        <v>2176</v>
      </c>
      <c r="Y3828" t="s">
        <v>2469</v>
      </c>
      <c r="Z3828" t="s">
        <v>2995</v>
      </c>
      <c r="AA3828">
        <v>838210</v>
      </c>
      <c r="AB3828" s="195">
        <v>37050.875011574099</v>
      </c>
      <c r="AC3828" s="195">
        <v>37050.875011574099</v>
      </c>
    </row>
    <row r="3829" spans="1:31" x14ac:dyDescent="0.25">
      <c r="A3829" s="43" t="str">
        <f t="shared" si="296"/>
        <v>US Natural Gas Financial</v>
      </c>
      <c r="B3829" s="43" t="str">
        <f t="shared" si="297"/>
        <v>US</v>
      </c>
      <c r="C3829" s="43" t="str">
        <f t="shared" si="298"/>
        <v>Natural Gas</v>
      </c>
      <c r="D3829" s="43" t="str">
        <f t="shared" si="299"/>
        <v>Financial</v>
      </c>
      <c r="E3829" s="43">
        <f>IF(VLOOKUP(S3829,'DD-Lookup'!$J$6:$L$50,3,FALSE)="Monthly",(YEAR(AC3829)-YEAR(AB3829))*12+MONTH(AC3829)-MONTH(AB3829)+1,(AC3829-AB3829+1))</f>
        <v>31</v>
      </c>
      <c r="F3829" s="210">
        <f t="shared" si="300"/>
        <v>930000</v>
      </c>
      <c r="G3829" s="199">
        <v>1356358</v>
      </c>
      <c r="H3829" s="195">
        <v>37049.412314814799</v>
      </c>
      <c r="I3829" t="s">
        <v>3443</v>
      </c>
      <c r="M3829" t="s">
        <v>3341</v>
      </c>
      <c r="N3829" t="s">
        <v>2476</v>
      </c>
      <c r="O3829" t="s">
        <v>3203</v>
      </c>
      <c r="P3829" s="196">
        <v>30000</v>
      </c>
      <c r="S3829" t="s">
        <v>3342</v>
      </c>
      <c r="T3829" t="s">
        <v>3557</v>
      </c>
      <c r="U3829" s="198">
        <v>0.04</v>
      </c>
      <c r="V3829" t="s">
        <v>3898</v>
      </c>
      <c r="W3829" t="s">
        <v>2376</v>
      </c>
      <c r="X3829" t="s">
        <v>2377</v>
      </c>
      <c r="Y3829" t="s">
        <v>3575</v>
      </c>
      <c r="Z3829" t="s">
        <v>2995</v>
      </c>
      <c r="AA3829" t="s">
        <v>1133</v>
      </c>
      <c r="AB3829" s="195">
        <v>37073</v>
      </c>
      <c r="AC3829" s="195">
        <v>37103</v>
      </c>
    </row>
    <row r="3830" spans="1:31" x14ac:dyDescent="0.25">
      <c r="A3830" s="43" t="str">
        <f t="shared" si="296"/>
        <v xml:space="preserve"> Natural Gas Financial</v>
      </c>
      <c r="B3830" s="43" t="str">
        <f t="shared" si="297"/>
        <v/>
      </c>
      <c r="C3830" s="43" t="str">
        <f t="shared" si="298"/>
        <v>Natural Gas</v>
      </c>
      <c r="D3830" s="43" t="str">
        <f t="shared" si="299"/>
        <v>Financial</v>
      </c>
      <c r="E3830" s="43">
        <f>IF(VLOOKUP(S3830,'DD-Lookup'!$J$6:$L$50,3,FALSE)="Monthly",(YEAR(AC3830)-YEAR(AB3830))*12+MONTH(AC3830)-MONTH(AB3830)+1,(AC3830-AB3830+1))</f>
        <v>31</v>
      </c>
      <c r="F3830" s="210">
        <f t="shared" si="300"/>
        <v>155000</v>
      </c>
      <c r="G3830" s="199">
        <v>1356360</v>
      </c>
      <c r="H3830" s="195">
        <v>37049.412337962996</v>
      </c>
      <c r="I3830" t="s">
        <v>2414</v>
      </c>
      <c r="M3830" t="s">
        <v>3341</v>
      </c>
      <c r="N3830" t="s">
        <v>3521</v>
      </c>
      <c r="O3830" t="s">
        <v>4218</v>
      </c>
      <c r="P3830" s="196">
        <v>5000</v>
      </c>
      <c r="S3830" t="s">
        <v>3342</v>
      </c>
      <c r="T3830" t="s">
        <v>3557</v>
      </c>
      <c r="U3830" s="198">
        <v>-0.11</v>
      </c>
      <c r="V3830" t="s">
        <v>3781</v>
      </c>
      <c r="W3830" t="s">
        <v>3522</v>
      </c>
      <c r="X3830" t="s">
        <v>2375</v>
      </c>
      <c r="Y3830" t="s">
        <v>3575</v>
      </c>
      <c r="Z3830" t="s">
        <v>2996</v>
      </c>
      <c r="AA3830" t="s">
        <v>1134</v>
      </c>
      <c r="AB3830" s="195">
        <v>37165</v>
      </c>
      <c r="AC3830" s="195">
        <v>37195</v>
      </c>
    </row>
    <row r="3831" spans="1:31" x14ac:dyDescent="0.25">
      <c r="A3831" s="43" t="str">
        <f t="shared" si="296"/>
        <v>US Natural Gas Physical</v>
      </c>
      <c r="B3831" s="43" t="str">
        <f t="shared" si="297"/>
        <v>US</v>
      </c>
      <c r="C3831" s="43" t="str">
        <f t="shared" si="298"/>
        <v>Natural Gas</v>
      </c>
      <c r="D3831" s="43" t="str">
        <f t="shared" si="299"/>
        <v>Physical</v>
      </c>
      <c r="E3831" s="43">
        <f>IF(VLOOKUP(S3831,'DD-Lookup'!$J$6:$L$50,3,FALSE)="Monthly",(YEAR(AC3831)-YEAR(AB3831))*12+MONTH(AC3831)-MONTH(AB3831)+1,(AC3831-AB3831+1))</f>
        <v>1</v>
      </c>
      <c r="F3831" s="210">
        <f t="shared" si="300"/>
        <v>2192</v>
      </c>
      <c r="G3831" s="199">
        <v>1356361</v>
      </c>
      <c r="H3831" s="195">
        <v>37049.4123958333</v>
      </c>
      <c r="I3831" t="s">
        <v>2227</v>
      </c>
      <c r="M3831" t="s">
        <v>3341</v>
      </c>
      <c r="N3831" t="s">
        <v>3747</v>
      </c>
      <c r="O3831" t="s">
        <v>394</v>
      </c>
      <c r="P3831" s="196">
        <v>2192</v>
      </c>
      <c r="S3831" t="s">
        <v>3342</v>
      </c>
      <c r="T3831" t="s">
        <v>3557</v>
      </c>
      <c r="U3831" s="198">
        <v>3.6324999999999998</v>
      </c>
      <c r="V3831" t="s">
        <v>2232</v>
      </c>
      <c r="W3831" t="s">
        <v>2498</v>
      </c>
      <c r="X3831" t="s">
        <v>2499</v>
      </c>
      <c r="Y3831" t="s">
        <v>2469</v>
      </c>
      <c r="Z3831" t="s">
        <v>2995</v>
      </c>
      <c r="AA3831">
        <v>838211</v>
      </c>
      <c r="AB3831" s="195">
        <v>37050.875011574099</v>
      </c>
      <c r="AC3831" s="195">
        <v>37050.875011574099</v>
      </c>
    </row>
    <row r="3832" spans="1:31" x14ac:dyDescent="0.25">
      <c r="A3832" s="43" t="str">
        <f t="shared" si="296"/>
        <v>US Crude Financial</v>
      </c>
      <c r="B3832" s="43" t="str">
        <f t="shared" si="297"/>
        <v>US</v>
      </c>
      <c r="C3832" s="43" t="str">
        <f t="shared" si="298"/>
        <v>Crude</v>
      </c>
      <c r="D3832" s="43" t="str">
        <f t="shared" si="299"/>
        <v>Financial</v>
      </c>
      <c r="E3832" s="43">
        <f>IF(VLOOKUP(S3832,'DD-Lookup'!$J$6:$L$50,3,FALSE)="Monthly",(YEAR(AC3832)-YEAR(AB3832))*12+MONTH(AC3832)-MONTH(AB3832)+1,(AC3832-AB3832+1))</f>
        <v>1</v>
      </c>
      <c r="F3832" s="210">
        <f t="shared" si="300"/>
        <v>50000</v>
      </c>
      <c r="G3832" s="199">
        <v>1356362</v>
      </c>
      <c r="H3832" s="195">
        <v>37049.4124884259</v>
      </c>
      <c r="I3832" t="s">
        <v>2371</v>
      </c>
      <c r="M3832" t="s">
        <v>3437</v>
      </c>
      <c r="N3832" t="s">
        <v>2653</v>
      </c>
      <c r="O3832" t="s">
        <v>2334</v>
      </c>
      <c r="P3832" s="196">
        <v>50000</v>
      </c>
      <c r="S3832" t="s">
        <v>3347</v>
      </c>
      <c r="T3832" t="s">
        <v>3557</v>
      </c>
      <c r="U3832" s="198">
        <v>27.78</v>
      </c>
      <c r="V3832" t="s">
        <v>3619</v>
      </c>
      <c r="W3832" t="s">
        <v>2655</v>
      </c>
      <c r="X3832" t="s">
        <v>2193</v>
      </c>
      <c r="Y3832" t="s">
        <v>2778</v>
      </c>
      <c r="Z3832" t="s">
        <v>2995</v>
      </c>
      <c r="AA3832">
        <v>115547</v>
      </c>
      <c r="AB3832" s="195">
        <v>37073</v>
      </c>
      <c r="AC3832" s="195">
        <v>37103</v>
      </c>
    </row>
    <row r="3833" spans="1:31" x14ac:dyDescent="0.25">
      <c r="A3833" s="43" t="str">
        <f t="shared" si="296"/>
        <v>US Power Physical</v>
      </c>
      <c r="B3833" s="43" t="str">
        <f t="shared" si="297"/>
        <v>US</v>
      </c>
      <c r="C3833" s="43" t="str">
        <f t="shared" si="298"/>
        <v>Power</v>
      </c>
      <c r="D3833" s="43" t="str">
        <f t="shared" si="299"/>
        <v>Physical</v>
      </c>
      <c r="E3833" s="43">
        <f>IF(VLOOKUP(S3833,'DD-Lookup'!$J$6:$L$50,3,FALSE)="Monthly",(YEAR(AC3833)-YEAR(AB3833))*12+MONTH(AC3833)-MONTH(AB3833)+1,(AC3833-AB3833+1))</f>
        <v>5</v>
      </c>
      <c r="F3833" s="210">
        <f t="shared" si="300"/>
        <v>250</v>
      </c>
      <c r="G3833" s="199">
        <v>1356363</v>
      </c>
      <c r="H3833" s="195">
        <v>37049.412499999999</v>
      </c>
      <c r="I3833" t="s">
        <v>2254</v>
      </c>
      <c r="J3833" t="s">
        <v>2413</v>
      </c>
      <c r="K3833" t="s">
        <v>2272</v>
      </c>
      <c r="M3833" t="s">
        <v>2766</v>
      </c>
      <c r="N3833" t="s">
        <v>3361</v>
      </c>
      <c r="O3833" t="s">
        <v>3957</v>
      </c>
      <c r="P3833" s="196">
        <v>50</v>
      </c>
      <c r="S3833" t="s">
        <v>3340</v>
      </c>
      <c r="T3833" t="s">
        <v>3557</v>
      </c>
      <c r="U3833" s="198">
        <v>42</v>
      </c>
      <c r="V3833" t="s">
        <v>3058</v>
      </c>
      <c r="W3833" t="s">
        <v>3296</v>
      </c>
      <c r="X3833" t="s">
        <v>3368</v>
      </c>
      <c r="Y3833" t="s">
        <v>2662</v>
      </c>
      <c r="Z3833" t="s">
        <v>2990</v>
      </c>
      <c r="AA3833">
        <v>637075.1</v>
      </c>
      <c r="AB3833" s="195">
        <v>37053.875011574099</v>
      </c>
      <c r="AC3833" s="195">
        <v>37057.875011574099</v>
      </c>
    </row>
    <row r="3834" spans="1:31" x14ac:dyDescent="0.25">
      <c r="A3834" s="43" t="str">
        <f t="shared" si="296"/>
        <v>US Natural Gas Physical</v>
      </c>
      <c r="B3834" s="43" t="str">
        <f t="shared" si="297"/>
        <v>US</v>
      </c>
      <c r="C3834" s="43" t="str">
        <f t="shared" si="298"/>
        <v>Natural Gas</v>
      </c>
      <c r="D3834" s="43" t="str">
        <f t="shared" si="299"/>
        <v>Physical</v>
      </c>
      <c r="E3834" s="43">
        <f>IF(VLOOKUP(S3834,'DD-Lookup'!$J$6:$L$50,3,FALSE)="Monthly",(YEAR(AC3834)-YEAR(AB3834))*12+MONTH(AC3834)-MONTH(AB3834)+1,(AC3834-AB3834+1))</f>
        <v>1</v>
      </c>
      <c r="F3834" s="210">
        <f t="shared" si="300"/>
        <v>10000</v>
      </c>
      <c r="G3834" s="199">
        <v>1356364</v>
      </c>
      <c r="H3834" s="195">
        <v>37049.412523148101</v>
      </c>
      <c r="I3834" t="s">
        <v>2254</v>
      </c>
      <c r="M3834" t="s">
        <v>3341</v>
      </c>
      <c r="N3834" t="s">
        <v>3747</v>
      </c>
      <c r="O3834" t="s">
        <v>393</v>
      </c>
      <c r="Q3834" s="196">
        <v>10000</v>
      </c>
      <c r="S3834" t="s">
        <v>3342</v>
      </c>
      <c r="T3834" t="s">
        <v>3557</v>
      </c>
      <c r="U3834" s="198">
        <v>3.48</v>
      </c>
      <c r="V3834" t="s">
        <v>2192</v>
      </c>
      <c r="W3834" t="s">
        <v>2347</v>
      </c>
      <c r="X3834" t="s">
        <v>2484</v>
      </c>
      <c r="Y3834" t="s">
        <v>2469</v>
      </c>
      <c r="Z3834" t="s">
        <v>2995</v>
      </c>
      <c r="AA3834">
        <v>838212</v>
      </c>
      <c r="AB3834" s="195">
        <v>37050.875011574099</v>
      </c>
      <c r="AC3834" s="195">
        <v>37050.875011574099</v>
      </c>
    </row>
    <row r="3835" spans="1:31" x14ac:dyDescent="0.25">
      <c r="A3835" s="43" t="str">
        <f t="shared" si="296"/>
        <v xml:space="preserve"> Natural Gas Physical</v>
      </c>
      <c r="B3835" s="43" t="str">
        <f t="shared" si="297"/>
        <v/>
      </c>
      <c r="C3835" s="43" t="str">
        <f t="shared" si="298"/>
        <v>Natural Gas</v>
      </c>
      <c r="D3835" s="43" t="str">
        <f t="shared" si="299"/>
        <v>Physical</v>
      </c>
      <c r="E3835" s="43">
        <f>IF(VLOOKUP(S3835,'DD-Lookup'!$J$6:$L$50,3,FALSE)="Monthly",(YEAR(AC3835)-YEAR(AB3835))*12+MONTH(AC3835)-MONTH(AB3835)+1,(AC3835-AB3835+1))</f>
        <v>31</v>
      </c>
      <c r="F3835" s="210">
        <f t="shared" si="300"/>
        <v>155000</v>
      </c>
      <c r="G3835" s="199">
        <v>1356365</v>
      </c>
      <c r="H3835" s="195">
        <v>37049.4125347222</v>
      </c>
      <c r="I3835" t="s">
        <v>3220</v>
      </c>
      <c r="M3835" t="s">
        <v>3341</v>
      </c>
      <c r="N3835" t="s">
        <v>3104</v>
      </c>
      <c r="O3835" t="s">
        <v>3794</v>
      </c>
      <c r="Q3835" s="196">
        <v>5000</v>
      </c>
      <c r="S3835" t="s">
        <v>3719</v>
      </c>
      <c r="T3835" t="s">
        <v>3105</v>
      </c>
      <c r="U3835" s="198">
        <v>4.72</v>
      </c>
      <c r="V3835" t="s">
        <v>3802</v>
      </c>
      <c r="W3835" t="s">
        <v>2450</v>
      </c>
      <c r="X3835" t="s">
        <v>3106</v>
      </c>
      <c r="Y3835" t="s">
        <v>2469</v>
      </c>
      <c r="Z3835" t="s">
        <v>2996</v>
      </c>
      <c r="AA3835">
        <v>838213</v>
      </c>
      <c r="AB3835" s="195">
        <v>37073.875011574099</v>
      </c>
      <c r="AC3835" s="195">
        <v>37103.875011574099</v>
      </c>
    </row>
    <row r="3836" spans="1:31" x14ac:dyDescent="0.25">
      <c r="A3836" s="43" t="str">
        <f t="shared" si="296"/>
        <v>US Natural Gas Physical</v>
      </c>
      <c r="B3836" s="43" t="str">
        <f t="shared" si="297"/>
        <v>US</v>
      </c>
      <c r="C3836" s="43" t="str">
        <f t="shared" si="298"/>
        <v>Natural Gas</v>
      </c>
      <c r="D3836" s="43" t="str">
        <f t="shared" si="299"/>
        <v>Physical</v>
      </c>
      <c r="E3836" s="43">
        <f>IF(VLOOKUP(S3836,'DD-Lookup'!$J$6:$L$50,3,FALSE)="Monthly",(YEAR(AC3836)-YEAR(AB3836))*12+MONTH(AC3836)-MONTH(AB3836)+1,(AC3836-AB3836+1))</f>
        <v>1</v>
      </c>
      <c r="F3836" s="210">
        <f t="shared" si="300"/>
        <v>236</v>
      </c>
      <c r="G3836" s="199">
        <v>1356366</v>
      </c>
      <c r="H3836" s="195">
        <v>37049.4125347222</v>
      </c>
      <c r="I3836" t="s">
        <v>876</v>
      </c>
      <c r="M3836" t="s">
        <v>3341</v>
      </c>
      <c r="N3836" t="s">
        <v>3747</v>
      </c>
      <c r="O3836" t="s">
        <v>2722</v>
      </c>
      <c r="P3836" s="196">
        <v>236</v>
      </c>
      <c r="S3836" t="s">
        <v>3342</v>
      </c>
      <c r="T3836" t="s">
        <v>3557</v>
      </c>
      <c r="U3836" s="198">
        <v>3.6850000000000001</v>
      </c>
      <c r="V3836" t="s">
        <v>877</v>
      </c>
      <c r="W3836" t="s">
        <v>2175</v>
      </c>
      <c r="X3836" t="s">
        <v>2176</v>
      </c>
      <c r="Y3836" t="s">
        <v>2469</v>
      </c>
      <c r="Z3836" t="s">
        <v>2995</v>
      </c>
      <c r="AA3836">
        <v>838214</v>
      </c>
      <c r="AB3836" s="195">
        <v>37050.875011574099</v>
      </c>
      <c r="AC3836" s="195">
        <v>37050.875011574099</v>
      </c>
    </row>
    <row r="3837" spans="1:31" x14ac:dyDescent="0.25">
      <c r="A3837" s="43" t="str">
        <f t="shared" si="296"/>
        <v>US Natural Gas Physical</v>
      </c>
      <c r="B3837" s="43" t="str">
        <f t="shared" si="297"/>
        <v>US</v>
      </c>
      <c r="C3837" s="43" t="str">
        <f t="shared" si="298"/>
        <v>Natural Gas</v>
      </c>
      <c r="D3837" s="43" t="str">
        <f t="shared" si="299"/>
        <v>Physical</v>
      </c>
      <c r="E3837" s="43">
        <f>IF(VLOOKUP(S3837,'DD-Lookup'!$J$6:$L$50,3,FALSE)="Monthly",(YEAR(AC3837)-YEAR(AB3837))*12+MONTH(AC3837)-MONTH(AB3837)+1,(AC3837-AB3837+1))</f>
        <v>1</v>
      </c>
      <c r="F3837" s="210">
        <f t="shared" si="300"/>
        <v>8333</v>
      </c>
      <c r="G3837" s="199">
        <v>1356367</v>
      </c>
      <c r="H3837" s="195">
        <v>37049.412743055596</v>
      </c>
      <c r="I3837" t="s">
        <v>3375</v>
      </c>
      <c r="M3837" t="s">
        <v>3341</v>
      </c>
      <c r="N3837" t="s">
        <v>3747</v>
      </c>
      <c r="O3837" t="s">
        <v>2722</v>
      </c>
      <c r="P3837" s="196">
        <v>8333</v>
      </c>
      <c r="S3837" t="s">
        <v>3342</v>
      </c>
      <c r="T3837" t="s">
        <v>3557</v>
      </c>
      <c r="U3837" s="198">
        <v>3.6850000000000001</v>
      </c>
      <c r="V3837" t="s">
        <v>3895</v>
      </c>
      <c r="W3837" t="s">
        <v>2175</v>
      </c>
      <c r="X3837" t="s">
        <v>2176</v>
      </c>
      <c r="Y3837" t="s">
        <v>2469</v>
      </c>
      <c r="Z3837" t="s">
        <v>2995</v>
      </c>
      <c r="AA3837">
        <v>838215</v>
      </c>
      <c r="AB3837" s="195">
        <v>37050.875011574099</v>
      </c>
      <c r="AC3837" s="195">
        <v>37050.875011574099</v>
      </c>
      <c r="AE3837" s="115">
        <f>IF(S3837="Gallon",F3837/42,F3837)</f>
        <v>8333</v>
      </c>
    </row>
    <row r="3838" spans="1:31" x14ac:dyDescent="0.25">
      <c r="A3838" s="43" t="str">
        <f t="shared" si="296"/>
        <v>US Crude Financial</v>
      </c>
      <c r="B3838" s="43" t="str">
        <f t="shared" si="297"/>
        <v>US</v>
      </c>
      <c r="C3838" s="43" t="str">
        <f t="shared" si="298"/>
        <v>Crude</v>
      </c>
      <c r="D3838" s="43" t="str">
        <f t="shared" si="299"/>
        <v>Financial</v>
      </c>
      <c r="E3838" s="43">
        <f>IF(VLOOKUP(S3838,'DD-Lookup'!$J$6:$L$50,3,FALSE)="Monthly",(YEAR(AC3838)-YEAR(AB3838))*12+MONTH(AC3838)-MONTH(AB3838)+1,(AC3838-AB3838+1))</f>
        <v>1</v>
      </c>
      <c r="F3838" s="210">
        <f t="shared" si="300"/>
        <v>50000</v>
      </c>
      <c r="G3838" s="199">
        <v>1356368</v>
      </c>
      <c r="H3838" s="195">
        <v>37049.412766203699</v>
      </c>
      <c r="I3838" t="s">
        <v>2371</v>
      </c>
      <c r="M3838" t="s">
        <v>3437</v>
      </c>
      <c r="N3838" t="s">
        <v>2653</v>
      </c>
      <c r="O3838" t="s">
        <v>2334</v>
      </c>
      <c r="P3838" s="196">
        <v>50000</v>
      </c>
      <c r="S3838" t="s">
        <v>3347</v>
      </c>
      <c r="T3838" t="s">
        <v>3557</v>
      </c>
      <c r="U3838" s="198">
        <v>27.76</v>
      </c>
      <c r="V3838" t="s">
        <v>3619</v>
      </c>
      <c r="W3838" t="s">
        <v>2655</v>
      </c>
      <c r="X3838" t="s">
        <v>2193</v>
      </c>
      <c r="Y3838" t="s">
        <v>2778</v>
      </c>
      <c r="Z3838" t="s">
        <v>2995</v>
      </c>
      <c r="AA3838">
        <v>115548</v>
      </c>
      <c r="AB3838" s="195">
        <v>37073</v>
      </c>
      <c r="AC3838" s="195">
        <v>37103</v>
      </c>
    </row>
    <row r="3839" spans="1:31" x14ac:dyDescent="0.25">
      <c r="A3839" s="43" t="str">
        <f t="shared" si="296"/>
        <v>US Natural Gas Financial</v>
      </c>
      <c r="B3839" s="43" t="str">
        <f t="shared" si="297"/>
        <v>US</v>
      </c>
      <c r="C3839" s="43" t="str">
        <f t="shared" si="298"/>
        <v>Natural Gas</v>
      </c>
      <c r="D3839" s="43" t="str">
        <f t="shared" si="299"/>
        <v>Financial</v>
      </c>
      <c r="E3839" s="43">
        <f>IF(VLOOKUP(S3839,'DD-Lookup'!$J$6:$L$50,3,FALSE)="Monthly",(YEAR(AC3839)-YEAR(AB3839))*12+MONTH(AC3839)-MONTH(AB3839)+1,(AC3839-AB3839+1))</f>
        <v>31</v>
      </c>
      <c r="F3839" s="210">
        <f t="shared" si="300"/>
        <v>542500</v>
      </c>
      <c r="G3839" s="199">
        <v>1356369</v>
      </c>
      <c r="H3839" s="195">
        <v>37049.412789351903</v>
      </c>
      <c r="I3839" t="s">
        <v>2286</v>
      </c>
      <c r="M3839" t="s">
        <v>3341</v>
      </c>
      <c r="N3839" t="s">
        <v>2281</v>
      </c>
      <c r="O3839" t="s">
        <v>2475</v>
      </c>
      <c r="Q3839" s="196">
        <v>17500</v>
      </c>
      <c r="S3839" t="s">
        <v>3342</v>
      </c>
      <c r="T3839" t="s">
        <v>3557</v>
      </c>
      <c r="U3839" s="198">
        <v>3.78</v>
      </c>
      <c r="V3839" t="s">
        <v>2287</v>
      </c>
      <c r="W3839" t="s">
        <v>2853</v>
      </c>
      <c r="X3839" t="s">
        <v>2282</v>
      </c>
      <c r="Y3839" t="s">
        <v>3575</v>
      </c>
      <c r="Z3839" t="s">
        <v>2995</v>
      </c>
      <c r="AA3839" t="s">
        <v>1135</v>
      </c>
      <c r="AB3839" s="195">
        <v>37073.875</v>
      </c>
      <c r="AC3839" s="195">
        <v>37103.875</v>
      </c>
    </row>
    <row r="3840" spans="1:31" x14ac:dyDescent="0.25">
      <c r="A3840" s="43" t="str">
        <f t="shared" si="296"/>
        <v>US Power Physical</v>
      </c>
      <c r="B3840" s="43" t="str">
        <f t="shared" si="297"/>
        <v>US</v>
      </c>
      <c r="C3840" s="43" t="str">
        <f t="shared" si="298"/>
        <v>Power</v>
      </c>
      <c r="D3840" s="43" t="str">
        <f t="shared" si="299"/>
        <v>Physical</v>
      </c>
      <c r="E3840" s="43">
        <f>IF(VLOOKUP(S3840,'DD-Lookup'!$J$6:$L$50,3,FALSE)="Monthly",(YEAR(AC3840)-YEAR(AB3840))*12+MONTH(AC3840)-MONTH(AB3840)+1,(AC3840-AB3840+1))</f>
        <v>31</v>
      </c>
      <c r="F3840" s="210">
        <f t="shared" si="300"/>
        <v>775</v>
      </c>
      <c r="G3840" s="199">
        <v>1356370</v>
      </c>
      <c r="H3840" s="195">
        <v>37049.412812499999</v>
      </c>
      <c r="I3840" t="s">
        <v>3339</v>
      </c>
      <c r="M3840" t="s">
        <v>2766</v>
      </c>
      <c r="N3840" t="s">
        <v>3308</v>
      </c>
      <c r="O3840" t="s">
        <v>1755</v>
      </c>
      <c r="Q3840" s="196">
        <v>25</v>
      </c>
      <c r="S3840" t="s">
        <v>3340</v>
      </c>
      <c r="T3840" t="s">
        <v>3557</v>
      </c>
      <c r="U3840" s="198">
        <v>151</v>
      </c>
      <c r="V3840" t="s">
        <v>2168</v>
      </c>
      <c r="W3840" t="s">
        <v>2438</v>
      </c>
      <c r="X3840" t="s">
        <v>1756</v>
      </c>
      <c r="Y3840" t="s">
        <v>2662</v>
      </c>
      <c r="Z3840" t="s">
        <v>2990</v>
      </c>
      <c r="AA3840">
        <v>637078.1</v>
      </c>
      <c r="AB3840" s="195">
        <v>37073.875011574099</v>
      </c>
      <c r="AC3840" s="195">
        <v>37103.875011574099</v>
      </c>
    </row>
    <row r="3841" spans="1:29" x14ac:dyDescent="0.25">
      <c r="A3841" s="43" t="str">
        <f t="shared" si="296"/>
        <v>US Steel Financial</v>
      </c>
      <c r="B3841" s="43" t="str">
        <f t="shared" si="297"/>
        <v>US</v>
      </c>
      <c r="C3841" s="43" t="str">
        <f t="shared" si="298"/>
        <v>Steel</v>
      </c>
      <c r="D3841" s="43" t="str">
        <f t="shared" si="299"/>
        <v>Financial</v>
      </c>
      <c r="E3841" s="43" t="e">
        <f>IF(VLOOKUP(S3841,'DD-Lookup'!$J$6:$L$50,3,FALSE)="Monthly",(YEAR(AC3841)-YEAR(AB3841))*12+MONTH(AC3841)-MONTH(AB3841)+1,(AC3841-AB3841+1))</f>
        <v>#N/A</v>
      </c>
      <c r="F3841" s="210" t="e">
        <f t="shared" si="300"/>
        <v>#N/A</v>
      </c>
      <c r="G3841" s="199">
        <v>1356371</v>
      </c>
      <c r="H3841" s="195">
        <v>37049.412858796299</v>
      </c>
      <c r="I3841" t="s">
        <v>1119</v>
      </c>
      <c r="M3841" t="s">
        <v>1120</v>
      </c>
      <c r="N3841" t="s">
        <v>1136</v>
      </c>
      <c r="O3841" t="s">
        <v>1137</v>
      </c>
      <c r="Q3841" s="196">
        <v>300</v>
      </c>
      <c r="S3841" t="s">
        <v>1123</v>
      </c>
      <c r="T3841" t="s">
        <v>3557</v>
      </c>
      <c r="U3841" s="198">
        <v>343</v>
      </c>
      <c r="V3841" t="s">
        <v>1124</v>
      </c>
      <c r="W3841" t="s">
        <v>1125</v>
      </c>
      <c r="X3841" t="s">
        <v>1138</v>
      </c>
      <c r="Y3841" t="s">
        <v>3575</v>
      </c>
      <c r="Z3841" t="s">
        <v>2995</v>
      </c>
      <c r="AA3841" t="s">
        <v>1139</v>
      </c>
      <c r="AB3841" s="195">
        <v>37165</v>
      </c>
      <c r="AC3841" s="195">
        <v>37256</v>
      </c>
    </row>
    <row r="3842" spans="1:29" x14ac:dyDescent="0.25">
      <c r="A3842" s="43" t="str">
        <f t="shared" si="296"/>
        <v>US Natural Gas Physical</v>
      </c>
      <c r="B3842" s="43" t="str">
        <f t="shared" si="297"/>
        <v>US</v>
      </c>
      <c r="C3842" s="43" t="str">
        <f t="shared" si="298"/>
        <v>Natural Gas</v>
      </c>
      <c r="D3842" s="43" t="str">
        <f t="shared" si="299"/>
        <v>Physical</v>
      </c>
      <c r="E3842" s="43">
        <f>IF(VLOOKUP(S3842,'DD-Lookup'!$J$6:$L$50,3,FALSE)="Monthly",(YEAR(AC3842)-YEAR(AB3842))*12+MONTH(AC3842)-MONTH(AB3842)+1,(AC3842-AB3842+1))</f>
        <v>1</v>
      </c>
      <c r="F3842" s="210">
        <f t="shared" si="300"/>
        <v>10000</v>
      </c>
      <c r="G3842" s="199">
        <v>1356372</v>
      </c>
      <c r="H3842" s="195">
        <v>37049.412905092599</v>
      </c>
      <c r="I3842" t="s">
        <v>2483</v>
      </c>
      <c r="M3842" t="s">
        <v>3341</v>
      </c>
      <c r="N3842" t="s">
        <v>3747</v>
      </c>
      <c r="O3842" t="s">
        <v>1629</v>
      </c>
      <c r="Q3842" s="196">
        <v>10000</v>
      </c>
      <c r="S3842" t="s">
        <v>3342</v>
      </c>
      <c r="T3842" t="s">
        <v>3557</v>
      </c>
      <c r="U3842" s="198">
        <v>3.5449999999999999</v>
      </c>
      <c r="V3842" t="s">
        <v>3473</v>
      </c>
      <c r="W3842" t="s">
        <v>2366</v>
      </c>
      <c r="X3842" t="s">
        <v>3093</v>
      </c>
      <c r="Y3842" t="s">
        <v>2469</v>
      </c>
      <c r="Z3842" t="s">
        <v>2995</v>
      </c>
      <c r="AA3842">
        <v>838216</v>
      </c>
      <c r="AB3842" s="195">
        <v>37050.875011574099</v>
      </c>
      <c r="AC3842" s="195">
        <v>37050.875011574099</v>
      </c>
    </row>
    <row r="3843" spans="1:29" x14ac:dyDescent="0.25">
      <c r="A3843" s="43" t="str">
        <f t="shared" si="296"/>
        <v>US Power Physical</v>
      </c>
      <c r="B3843" s="43" t="str">
        <f t="shared" si="297"/>
        <v>US</v>
      </c>
      <c r="C3843" s="43" t="str">
        <f t="shared" si="298"/>
        <v>Power</v>
      </c>
      <c r="D3843" s="43" t="str">
        <f t="shared" si="299"/>
        <v>Physical</v>
      </c>
      <c r="E3843" s="43">
        <f>IF(VLOOKUP(S3843,'DD-Lookup'!$J$6:$L$50,3,FALSE)="Monthly",(YEAR(AC3843)-YEAR(AB3843))*12+MONTH(AC3843)-MONTH(AB3843)+1,(AC3843-AB3843+1))</f>
        <v>31</v>
      </c>
      <c r="F3843" s="210">
        <f t="shared" si="300"/>
        <v>775</v>
      </c>
      <c r="G3843" s="199">
        <v>1356373</v>
      </c>
      <c r="H3843" s="195">
        <v>37049.412916666697</v>
      </c>
      <c r="I3843" t="s">
        <v>3297</v>
      </c>
      <c r="M3843" t="s">
        <v>2766</v>
      </c>
      <c r="N3843" t="s">
        <v>3308</v>
      </c>
      <c r="O3843" t="s">
        <v>3158</v>
      </c>
      <c r="Q3843" s="196">
        <v>25</v>
      </c>
      <c r="S3843" t="s">
        <v>3340</v>
      </c>
      <c r="T3843" t="s">
        <v>3557</v>
      </c>
      <c r="U3843" s="198">
        <v>171</v>
      </c>
      <c r="V3843" t="s">
        <v>2150</v>
      </c>
      <c r="W3843" t="s">
        <v>2403</v>
      </c>
      <c r="X3843" t="s">
        <v>3309</v>
      </c>
      <c r="Y3843" t="s">
        <v>2662</v>
      </c>
      <c r="Z3843" t="s">
        <v>2990</v>
      </c>
      <c r="AA3843">
        <v>637079.1</v>
      </c>
      <c r="AB3843" s="195">
        <v>37073.875011574099</v>
      </c>
      <c r="AC3843" s="195">
        <v>37103.875011574099</v>
      </c>
    </row>
    <row r="3844" spans="1:29" x14ac:dyDescent="0.25">
      <c r="A3844" s="43" t="str">
        <f t="shared" si="296"/>
        <v>US Power Physical</v>
      </c>
      <c r="B3844" s="43" t="str">
        <f t="shared" si="297"/>
        <v>US</v>
      </c>
      <c r="C3844" s="43" t="str">
        <f t="shared" si="298"/>
        <v>Power</v>
      </c>
      <c r="D3844" s="43" t="str">
        <f t="shared" si="299"/>
        <v>Physical</v>
      </c>
      <c r="E3844" s="43">
        <f>IF(VLOOKUP(S3844,'DD-Lookup'!$J$6:$L$50,3,FALSE)="Monthly",(YEAR(AC3844)-YEAR(AB3844))*12+MONTH(AC3844)-MONTH(AB3844)+1,(AC3844-AB3844+1))</f>
        <v>20</v>
      </c>
      <c r="F3844" s="210">
        <f t="shared" si="300"/>
        <v>500</v>
      </c>
      <c r="G3844" s="199">
        <v>1356374</v>
      </c>
      <c r="H3844" s="195">
        <v>37049.412951388898</v>
      </c>
      <c r="I3844" t="s">
        <v>2465</v>
      </c>
      <c r="M3844" t="s">
        <v>2766</v>
      </c>
      <c r="N3844" t="s">
        <v>3308</v>
      </c>
      <c r="O3844" t="s">
        <v>1128</v>
      </c>
      <c r="Q3844" s="196">
        <v>25</v>
      </c>
      <c r="S3844" t="s">
        <v>3340</v>
      </c>
      <c r="T3844" t="s">
        <v>3557</v>
      </c>
      <c r="U3844" s="198">
        <v>120</v>
      </c>
      <c r="V3844" t="s">
        <v>498</v>
      </c>
      <c r="W3844" t="s">
        <v>3313</v>
      </c>
      <c r="X3844" t="s">
        <v>3309</v>
      </c>
      <c r="Y3844" t="s">
        <v>2662</v>
      </c>
      <c r="Z3844" t="s">
        <v>2990</v>
      </c>
      <c r="AA3844">
        <v>637080.1</v>
      </c>
      <c r="AB3844" s="195">
        <v>37053.875011574099</v>
      </c>
      <c r="AC3844" s="195">
        <v>37072.875011574099</v>
      </c>
    </row>
    <row r="3845" spans="1:29" x14ac:dyDescent="0.25">
      <c r="A3845" s="43" t="str">
        <f t="shared" si="296"/>
        <v>US Power Financial</v>
      </c>
      <c r="B3845" s="43" t="str">
        <f t="shared" si="297"/>
        <v>US</v>
      </c>
      <c r="C3845" s="43" t="str">
        <f t="shared" si="298"/>
        <v>Power</v>
      </c>
      <c r="D3845" s="43" t="str">
        <f t="shared" si="299"/>
        <v>Financial</v>
      </c>
      <c r="E3845" s="43">
        <f>IF(VLOOKUP(S3845,'DD-Lookup'!$J$6:$L$50,3,FALSE)="Monthly",(YEAR(AC3845)-YEAR(AB3845))*12+MONTH(AC3845)-MONTH(AB3845)+1,(AC3845-AB3845+1))</f>
        <v>1</v>
      </c>
      <c r="F3845" s="210">
        <f t="shared" si="300"/>
        <v>50</v>
      </c>
      <c r="G3845" s="199">
        <v>1356375</v>
      </c>
      <c r="H3845" s="195">
        <v>37049.413113425901</v>
      </c>
      <c r="I3845" t="s">
        <v>2472</v>
      </c>
      <c r="M3845" t="s">
        <v>2766</v>
      </c>
      <c r="N3845" t="s">
        <v>2659</v>
      </c>
      <c r="O3845" t="s">
        <v>398</v>
      </c>
      <c r="Q3845" s="196">
        <v>50</v>
      </c>
      <c r="S3845" t="s">
        <v>3340</v>
      </c>
      <c r="T3845" t="s">
        <v>3557</v>
      </c>
      <c r="U3845" s="198">
        <v>44</v>
      </c>
      <c r="V3845" t="s">
        <v>322</v>
      </c>
      <c r="W3845" t="s">
        <v>2258</v>
      </c>
      <c r="X3845" t="s">
        <v>3368</v>
      </c>
      <c r="Y3845" t="s">
        <v>2662</v>
      </c>
      <c r="Z3845" t="s">
        <v>2995</v>
      </c>
      <c r="AA3845">
        <v>637081.1</v>
      </c>
      <c r="AB3845" s="195">
        <v>37053.875011574099</v>
      </c>
      <c r="AC3845" s="195">
        <v>37053.875011574099</v>
      </c>
    </row>
    <row r="3846" spans="1:29" x14ac:dyDescent="0.25">
      <c r="A3846" s="43" t="str">
        <f t="shared" si="296"/>
        <v>US Power Financial</v>
      </c>
      <c r="B3846" s="43" t="str">
        <f t="shared" si="297"/>
        <v>US</v>
      </c>
      <c r="C3846" s="43" t="str">
        <f t="shared" si="298"/>
        <v>Power</v>
      </c>
      <c r="D3846" s="43" t="str">
        <f t="shared" si="299"/>
        <v>Financial</v>
      </c>
      <c r="E3846" s="43">
        <f>IF(VLOOKUP(S3846,'DD-Lookup'!$J$6:$L$50,3,FALSE)="Monthly",(YEAR(AC3846)-YEAR(AB3846))*12+MONTH(AC3846)-MONTH(AB3846)+1,(AC3846-AB3846+1))</f>
        <v>4</v>
      </c>
      <c r="F3846" s="210">
        <f t="shared" si="300"/>
        <v>200</v>
      </c>
      <c r="G3846" s="199">
        <v>1356376</v>
      </c>
      <c r="H3846" s="195">
        <v>37049.413148148102</v>
      </c>
      <c r="I3846" t="s">
        <v>2472</v>
      </c>
      <c r="M3846" t="s">
        <v>2766</v>
      </c>
      <c r="N3846" t="s">
        <v>2659</v>
      </c>
      <c r="O3846" t="s">
        <v>1140</v>
      </c>
      <c r="Q3846" s="196">
        <v>50</v>
      </c>
      <c r="S3846" t="s">
        <v>3340</v>
      </c>
      <c r="T3846" t="s">
        <v>3557</v>
      </c>
      <c r="U3846" s="198">
        <v>49</v>
      </c>
      <c r="V3846" t="s">
        <v>322</v>
      </c>
      <c r="W3846" t="s">
        <v>2258</v>
      </c>
      <c r="X3846" t="s">
        <v>3368</v>
      </c>
      <c r="Y3846" t="s">
        <v>2662</v>
      </c>
      <c r="Z3846" t="s">
        <v>2995</v>
      </c>
      <c r="AA3846">
        <v>637082.1</v>
      </c>
      <c r="AB3846" s="195">
        <v>37054.875</v>
      </c>
      <c r="AC3846" s="195">
        <v>37057.875</v>
      </c>
    </row>
    <row r="3847" spans="1:29" x14ac:dyDescent="0.25">
      <c r="A3847" s="43" t="str">
        <f t="shared" si="296"/>
        <v>US Natural Gas Financial</v>
      </c>
      <c r="B3847" s="43" t="str">
        <f t="shared" si="297"/>
        <v>US</v>
      </c>
      <c r="C3847" s="43" t="str">
        <f t="shared" si="298"/>
        <v>Natural Gas</v>
      </c>
      <c r="D3847" s="43" t="str">
        <f t="shared" si="299"/>
        <v>Financial</v>
      </c>
      <c r="E3847" s="43">
        <f>IF(VLOOKUP(S3847,'DD-Lookup'!$J$6:$L$50,3,FALSE)="Monthly",(YEAR(AC3847)-YEAR(AB3847))*12+MONTH(AC3847)-MONTH(AB3847)+1,(AC3847-AB3847+1))</f>
        <v>123</v>
      </c>
      <c r="F3847" s="210">
        <f t="shared" si="300"/>
        <v>1230000</v>
      </c>
      <c r="G3847" s="199">
        <v>1356377</v>
      </c>
      <c r="H3847" s="195">
        <v>37049.4132523148</v>
      </c>
      <c r="I3847" t="s">
        <v>2472</v>
      </c>
      <c r="M3847" t="s">
        <v>3341</v>
      </c>
      <c r="N3847" t="s">
        <v>2476</v>
      </c>
      <c r="O3847" t="s">
        <v>3037</v>
      </c>
      <c r="P3847" s="196">
        <v>10000</v>
      </c>
      <c r="S3847" t="s">
        <v>3342</v>
      </c>
      <c r="T3847" t="s">
        <v>3557</v>
      </c>
      <c r="U3847" s="198">
        <v>0.03</v>
      </c>
      <c r="V3847" t="s">
        <v>3514</v>
      </c>
      <c r="W3847" t="s">
        <v>2376</v>
      </c>
      <c r="X3847" t="s">
        <v>2377</v>
      </c>
      <c r="Y3847" t="s">
        <v>3575</v>
      </c>
      <c r="Z3847" t="s">
        <v>2995</v>
      </c>
      <c r="AA3847" t="s">
        <v>1141</v>
      </c>
      <c r="AB3847" s="195">
        <v>37073</v>
      </c>
      <c r="AC3847" s="195">
        <v>37195</v>
      </c>
    </row>
    <row r="3848" spans="1:29" x14ac:dyDescent="0.25">
      <c r="A3848" s="43" t="str">
        <f t="shared" si="296"/>
        <v>US Natural Gas Financial</v>
      </c>
      <c r="B3848" s="43" t="str">
        <f t="shared" si="297"/>
        <v>US</v>
      </c>
      <c r="C3848" s="43" t="str">
        <f t="shared" si="298"/>
        <v>Natural Gas</v>
      </c>
      <c r="D3848" s="43" t="str">
        <f t="shared" si="299"/>
        <v>Financial</v>
      </c>
      <c r="E3848" s="43">
        <f>IF(VLOOKUP(S3848,'DD-Lookup'!$J$6:$L$50,3,FALSE)="Monthly",(YEAR(AC3848)-YEAR(AB3848))*12+MONTH(AC3848)-MONTH(AB3848)+1,(AC3848-AB3848+1))</f>
        <v>31</v>
      </c>
      <c r="F3848" s="210">
        <f t="shared" si="300"/>
        <v>620000</v>
      </c>
      <c r="G3848" s="199">
        <v>1356378</v>
      </c>
      <c r="H3848" s="195">
        <v>37049.4133912037</v>
      </c>
      <c r="I3848" t="s">
        <v>2280</v>
      </c>
      <c r="M3848" t="s">
        <v>3341</v>
      </c>
      <c r="N3848" t="s">
        <v>2281</v>
      </c>
      <c r="O3848" t="s">
        <v>2475</v>
      </c>
      <c r="P3848" s="196">
        <v>20000</v>
      </c>
      <c r="S3848" t="s">
        <v>3342</v>
      </c>
      <c r="T3848" t="s">
        <v>3557</v>
      </c>
      <c r="U3848" s="198">
        <v>3.7749999999999999</v>
      </c>
      <c r="V3848" t="s">
        <v>3889</v>
      </c>
      <c r="W3848" t="s">
        <v>2853</v>
      </c>
      <c r="X3848" t="s">
        <v>2282</v>
      </c>
      <c r="Y3848" t="s">
        <v>3575</v>
      </c>
      <c r="Z3848" t="s">
        <v>2995</v>
      </c>
      <c r="AA3848" t="s">
        <v>1142</v>
      </c>
      <c r="AB3848" s="195">
        <v>37073.875</v>
      </c>
      <c r="AC3848" s="195">
        <v>37103.875</v>
      </c>
    </row>
    <row r="3849" spans="1:29" x14ac:dyDescent="0.25">
      <c r="A3849" s="43" t="str">
        <f t="shared" si="296"/>
        <v>US Natural Gas Financial</v>
      </c>
      <c r="B3849" s="43" t="str">
        <f t="shared" si="297"/>
        <v>US</v>
      </c>
      <c r="C3849" s="43" t="str">
        <f t="shared" si="298"/>
        <v>Natural Gas</v>
      </c>
      <c r="D3849" s="43" t="str">
        <f t="shared" si="299"/>
        <v>Financial</v>
      </c>
      <c r="E3849" s="43">
        <f>IF(VLOOKUP(S3849,'DD-Lookup'!$J$6:$L$50,3,FALSE)="Monthly",(YEAR(AC3849)-YEAR(AB3849))*12+MONTH(AC3849)-MONTH(AB3849)+1,(AC3849-AB3849+1))</f>
        <v>31</v>
      </c>
      <c r="F3849" s="210">
        <f t="shared" si="300"/>
        <v>1550000</v>
      </c>
      <c r="G3849" s="199">
        <v>1356380</v>
      </c>
      <c r="H3849" s="195">
        <v>37049.4135185185</v>
      </c>
      <c r="I3849" t="s">
        <v>3443</v>
      </c>
      <c r="M3849" t="s">
        <v>3341</v>
      </c>
      <c r="N3849" t="s">
        <v>2476</v>
      </c>
      <c r="O3849" t="s">
        <v>3203</v>
      </c>
      <c r="P3849" s="196">
        <v>50000</v>
      </c>
      <c r="S3849" t="s">
        <v>3342</v>
      </c>
      <c r="T3849" t="s">
        <v>3557</v>
      </c>
      <c r="U3849" s="198">
        <v>3.7499999999999999E-2</v>
      </c>
      <c r="V3849" t="s">
        <v>3898</v>
      </c>
      <c r="W3849" t="s">
        <v>2376</v>
      </c>
      <c r="X3849" t="s">
        <v>2377</v>
      </c>
      <c r="Y3849" t="s">
        <v>3575</v>
      </c>
      <c r="Z3849" t="s">
        <v>2995</v>
      </c>
      <c r="AA3849" t="s">
        <v>1143</v>
      </c>
      <c r="AB3849" s="195">
        <v>37073</v>
      </c>
      <c r="AC3849" s="195">
        <v>37103</v>
      </c>
    </row>
    <row r="3850" spans="1:29" x14ac:dyDescent="0.25">
      <c r="A3850" s="43" t="str">
        <f t="shared" si="296"/>
        <v>US Natural Gas Physical</v>
      </c>
      <c r="B3850" s="43" t="str">
        <f t="shared" si="297"/>
        <v>US</v>
      </c>
      <c r="C3850" s="43" t="str">
        <f t="shared" si="298"/>
        <v>Natural Gas</v>
      </c>
      <c r="D3850" s="43" t="str">
        <f t="shared" si="299"/>
        <v>Physical</v>
      </c>
      <c r="E3850" s="43">
        <f>IF(VLOOKUP(S3850,'DD-Lookup'!$J$6:$L$50,3,FALSE)="Monthly",(YEAR(AC3850)-YEAR(AB3850))*12+MONTH(AC3850)-MONTH(AB3850)+1,(AC3850-AB3850+1))</f>
        <v>1</v>
      </c>
      <c r="F3850" s="210">
        <f t="shared" si="300"/>
        <v>5000</v>
      </c>
      <c r="G3850" s="199">
        <v>1356381</v>
      </c>
      <c r="H3850" s="195">
        <v>37049.413530092599</v>
      </c>
      <c r="I3850" t="s">
        <v>2396</v>
      </c>
      <c r="M3850" t="s">
        <v>3341</v>
      </c>
      <c r="N3850" t="s">
        <v>3747</v>
      </c>
      <c r="O3850" t="s">
        <v>1629</v>
      </c>
      <c r="Q3850" s="196">
        <v>5000</v>
      </c>
      <c r="S3850" t="s">
        <v>3342</v>
      </c>
      <c r="T3850" t="s">
        <v>3557</v>
      </c>
      <c r="U3850" s="198">
        <v>3.55</v>
      </c>
      <c r="V3850" t="s">
        <v>3736</v>
      </c>
      <c r="W3850" t="s">
        <v>2366</v>
      </c>
      <c r="X3850" t="s">
        <v>3093</v>
      </c>
      <c r="Y3850" t="s">
        <v>2469</v>
      </c>
      <c r="Z3850" t="s">
        <v>2995</v>
      </c>
      <c r="AA3850">
        <v>838217</v>
      </c>
      <c r="AB3850" s="195">
        <v>37050.875011574099</v>
      </c>
      <c r="AC3850" s="195">
        <v>37050.875011574099</v>
      </c>
    </row>
    <row r="3851" spans="1:29" x14ac:dyDescent="0.25">
      <c r="A3851" s="43" t="str">
        <f t="shared" ref="A3851:A3914" si="301">B3851&amp;" "&amp;C3851&amp;" "&amp;D3851</f>
        <v>US Natural Gas Physical</v>
      </c>
      <c r="B3851" s="43" t="str">
        <f t="shared" ref="B3851:B3914" si="302">IF((LEFT(N3851,2)="US"),"US","")</f>
        <v>US</v>
      </c>
      <c r="C3851" s="43" t="str">
        <f t="shared" ref="C3851:C3914" si="303">M3851</f>
        <v>Natural Gas</v>
      </c>
      <c r="D3851" s="43" t="str">
        <f t="shared" ref="D3851:D3914" si="304">IF(ISNUMBER(FIND("Phy",N3851))=TRUE,"Physical","Financial")</f>
        <v>Physical</v>
      </c>
      <c r="E3851" s="43">
        <f>IF(VLOOKUP(S3851,'DD-Lookup'!$J$6:$L$50,3,FALSE)="Monthly",(YEAR(AC3851)-YEAR(AB3851))*12+MONTH(AC3851)-MONTH(AB3851)+1,(AC3851-AB3851+1))</f>
        <v>1</v>
      </c>
      <c r="F3851" s="210">
        <f t="shared" ref="F3851:F3914" si="305">E3851*SUM(P3851:Q3851)</f>
        <v>9903</v>
      </c>
      <c r="G3851" s="199">
        <v>1356382</v>
      </c>
      <c r="H3851" s="195">
        <v>37049.413680555597</v>
      </c>
      <c r="I3851" t="s">
        <v>3316</v>
      </c>
      <c r="M3851" t="s">
        <v>3341</v>
      </c>
      <c r="N3851" t="s">
        <v>3747</v>
      </c>
      <c r="O3851" t="s">
        <v>395</v>
      </c>
      <c r="Q3851" s="196">
        <v>9903</v>
      </c>
      <c r="S3851" t="s">
        <v>3342</v>
      </c>
      <c r="T3851" t="s">
        <v>3557</v>
      </c>
      <c r="U3851" s="198">
        <v>3.6</v>
      </c>
      <c r="V3851" t="s">
        <v>3877</v>
      </c>
      <c r="W3851" t="s">
        <v>2498</v>
      </c>
      <c r="X3851" t="s">
        <v>2499</v>
      </c>
      <c r="Y3851" t="s">
        <v>2469</v>
      </c>
      <c r="Z3851" t="s">
        <v>2995</v>
      </c>
      <c r="AA3851">
        <v>838218</v>
      </c>
      <c r="AB3851" s="195">
        <v>37050.875011574099</v>
      </c>
      <c r="AC3851" s="195">
        <v>37050.875011574099</v>
      </c>
    </row>
    <row r="3852" spans="1:29" x14ac:dyDescent="0.25">
      <c r="A3852" s="43" t="str">
        <f t="shared" si="301"/>
        <v>US Natural Gas Financial</v>
      </c>
      <c r="B3852" s="43" t="str">
        <f t="shared" si="302"/>
        <v>US</v>
      </c>
      <c r="C3852" s="43" t="str">
        <f t="shared" si="303"/>
        <v>Natural Gas</v>
      </c>
      <c r="D3852" s="43" t="str">
        <f t="shared" si="304"/>
        <v>Financial</v>
      </c>
      <c r="E3852" s="43">
        <f>IF(VLOOKUP(S3852,'DD-Lookup'!$J$6:$L$50,3,FALSE)="Monthly",(YEAR(AC3852)-YEAR(AB3852))*12+MONTH(AC3852)-MONTH(AB3852)+1,(AC3852-AB3852+1))</f>
        <v>23</v>
      </c>
      <c r="F3852" s="210">
        <f t="shared" si="305"/>
        <v>345000</v>
      </c>
      <c r="G3852" s="199">
        <v>1356384</v>
      </c>
      <c r="H3852" s="195">
        <v>37049.413761573996</v>
      </c>
      <c r="I3852" t="s">
        <v>2472</v>
      </c>
      <c r="M3852" t="s">
        <v>3341</v>
      </c>
      <c r="N3852" t="s">
        <v>2281</v>
      </c>
      <c r="O3852" t="s">
        <v>2707</v>
      </c>
      <c r="P3852" s="196">
        <v>15000</v>
      </c>
      <c r="S3852" t="s">
        <v>3342</v>
      </c>
      <c r="T3852" t="s">
        <v>3557</v>
      </c>
      <c r="U3852" s="198">
        <v>3.7</v>
      </c>
      <c r="V3852" t="s">
        <v>3879</v>
      </c>
      <c r="W3852" t="s">
        <v>2376</v>
      </c>
      <c r="X3852" t="s">
        <v>435</v>
      </c>
      <c r="Y3852" t="s">
        <v>3575</v>
      </c>
      <c r="Z3852" t="s">
        <v>2995</v>
      </c>
      <c r="AA3852" t="s">
        <v>1144</v>
      </c>
      <c r="AB3852" s="195">
        <v>37050.875011574099</v>
      </c>
      <c r="AC3852" s="195">
        <v>37072.875011574099</v>
      </c>
    </row>
    <row r="3853" spans="1:29" x14ac:dyDescent="0.25">
      <c r="A3853" s="43" t="str">
        <f t="shared" si="301"/>
        <v>US Power Physical</v>
      </c>
      <c r="B3853" s="43" t="str">
        <f t="shared" si="302"/>
        <v>US</v>
      </c>
      <c r="C3853" s="43" t="str">
        <f t="shared" si="303"/>
        <v>Power</v>
      </c>
      <c r="D3853" s="43" t="str">
        <f t="shared" si="304"/>
        <v>Physical</v>
      </c>
      <c r="E3853" s="43">
        <f>IF(VLOOKUP(S3853,'DD-Lookup'!$J$6:$L$50,3,FALSE)="Monthly",(YEAR(AC3853)-YEAR(AB3853))*12+MONTH(AC3853)-MONTH(AB3853)+1,(AC3853-AB3853+1))</f>
        <v>5</v>
      </c>
      <c r="F3853" s="210">
        <f t="shared" si="305"/>
        <v>250</v>
      </c>
      <c r="G3853" s="199">
        <v>1356383</v>
      </c>
      <c r="H3853" s="195">
        <v>37049.413761573996</v>
      </c>
      <c r="I3853" t="s">
        <v>3530</v>
      </c>
      <c r="M3853" t="s">
        <v>2766</v>
      </c>
      <c r="N3853" t="s">
        <v>3361</v>
      </c>
      <c r="O3853" t="s">
        <v>2602</v>
      </c>
      <c r="Q3853" s="196">
        <v>50</v>
      </c>
      <c r="S3853" t="s">
        <v>3340</v>
      </c>
      <c r="T3853" t="s">
        <v>3557</v>
      </c>
      <c r="U3853" s="198">
        <v>44</v>
      </c>
      <c r="V3853" t="s">
        <v>3052</v>
      </c>
      <c r="W3853" t="s">
        <v>3372</v>
      </c>
      <c r="X3853" t="s">
        <v>3362</v>
      </c>
      <c r="Y3853" t="s">
        <v>2662</v>
      </c>
      <c r="Z3853" t="s">
        <v>2990</v>
      </c>
      <c r="AA3853">
        <v>637084.1</v>
      </c>
      <c r="AB3853" s="195">
        <v>37053.875011574099</v>
      </c>
      <c r="AC3853" s="195">
        <v>37057.875011574099</v>
      </c>
    </row>
    <row r="3854" spans="1:29" x14ac:dyDescent="0.25">
      <c r="A3854" s="43" t="str">
        <f t="shared" si="301"/>
        <v>US Natural Gas Financial</v>
      </c>
      <c r="B3854" s="43" t="str">
        <f t="shared" si="302"/>
        <v>US</v>
      </c>
      <c r="C3854" s="43" t="str">
        <f t="shared" si="303"/>
        <v>Natural Gas</v>
      </c>
      <c r="D3854" s="43" t="str">
        <f t="shared" si="304"/>
        <v>Financial</v>
      </c>
      <c r="E3854" s="43">
        <f>IF(VLOOKUP(S3854,'DD-Lookup'!$J$6:$L$50,3,FALSE)="Monthly",(YEAR(AC3854)-YEAR(AB3854))*12+MONTH(AC3854)-MONTH(AB3854)+1,(AC3854-AB3854+1))</f>
        <v>123</v>
      </c>
      <c r="F3854" s="210">
        <f t="shared" si="305"/>
        <v>615000</v>
      </c>
      <c r="G3854" s="199">
        <v>1356385</v>
      </c>
      <c r="H3854" s="195">
        <v>37049.413773148102</v>
      </c>
      <c r="I3854" t="s">
        <v>3360</v>
      </c>
      <c r="M3854" t="s">
        <v>3341</v>
      </c>
      <c r="N3854" t="s">
        <v>2281</v>
      </c>
      <c r="O3854" t="s">
        <v>3139</v>
      </c>
      <c r="P3854" s="196">
        <v>5000</v>
      </c>
      <c r="S3854" t="s">
        <v>3342</v>
      </c>
      <c r="T3854" t="s">
        <v>3557</v>
      </c>
      <c r="U3854" s="198">
        <v>3.87</v>
      </c>
      <c r="V3854" t="s">
        <v>1145</v>
      </c>
      <c r="W3854" t="s">
        <v>2853</v>
      </c>
      <c r="X3854" t="s">
        <v>2282</v>
      </c>
      <c r="Y3854" t="s">
        <v>3575</v>
      </c>
      <c r="Z3854" t="s">
        <v>2995</v>
      </c>
      <c r="AA3854" t="s">
        <v>1146</v>
      </c>
      <c r="AB3854" s="195">
        <v>37073</v>
      </c>
      <c r="AC3854" s="195">
        <v>37195</v>
      </c>
    </row>
    <row r="3855" spans="1:29" x14ac:dyDescent="0.25">
      <c r="A3855" s="43" t="str">
        <f t="shared" si="301"/>
        <v>US Natural Gas Physical</v>
      </c>
      <c r="B3855" s="43" t="str">
        <f t="shared" si="302"/>
        <v>US</v>
      </c>
      <c r="C3855" s="43" t="str">
        <f t="shared" si="303"/>
        <v>Natural Gas</v>
      </c>
      <c r="D3855" s="43" t="str">
        <f t="shared" si="304"/>
        <v>Physical</v>
      </c>
      <c r="E3855" s="43">
        <f>IF(VLOOKUP(S3855,'DD-Lookup'!$J$6:$L$50,3,FALSE)="Monthly",(YEAR(AC3855)-YEAR(AB3855))*12+MONTH(AC3855)-MONTH(AB3855)+1,(AC3855-AB3855+1))</f>
        <v>1</v>
      </c>
      <c r="F3855" s="210">
        <f t="shared" si="305"/>
        <v>10000</v>
      </c>
      <c r="G3855" s="199">
        <v>1356388</v>
      </c>
      <c r="H3855" s="195">
        <v>37049.413865740702</v>
      </c>
      <c r="I3855" t="s">
        <v>3529</v>
      </c>
      <c r="M3855" t="s">
        <v>3341</v>
      </c>
      <c r="N3855" t="s">
        <v>3747</v>
      </c>
      <c r="O3855" t="s">
        <v>399</v>
      </c>
      <c r="Q3855" s="196">
        <v>10000</v>
      </c>
      <c r="S3855" t="s">
        <v>3342</v>
      </c>
      <c r="T3855" t="s">
        <v>3557</v>
      </c>
      <c r="U3855" s="198">
        <v>3.4925000000000002</v>
      </c>
      <c r="V3855" t="s">
        <v>2383</v>
      </c>
      <c r="W3855" t="s">
        <v>2347</v>
      </c>
      <c r="X3855" t="s">
        <v>2484</v>
      </c>
      <c r="Y3855" t="s">
        <v>2469</v>
      </c>
      <c r="Z3855" t="s">
        <v>2995</v>
      </c>
      <c r="AA3855">
        <v>838219</v>
      </c>
      <c r="AB3855" s="195">
        <v>37050.875011574099</v>
      </c>
      <c r="AC3855" s="195">
        <v>37050.875011574099</v>
      </c>
    </row>
    <row r="3856" spans="1:29" x14ac:dyDescent="0.25">
      <c r="A3856" s="43" t="str">
        <f t="shared" si="301"/>
        <v xml:space="preserve"> Natural Gas Physical</v>
      </c>
      <c r="B3856" s="43" t="str">
        <f t="shared" si="302"/>
        <v/>
      </c>
      <c r="C3856" s="43" t="str">
        <f t="shared" si="303"/>
        <v>Natural Gas</v>
      </c>
      <c r="D3856" s="43" t="str">
        <f t="shared" si="304"/>
        <v>Physical</v>
      </c>
      <c r="E3856" s="43">
        <f>IF(VLOOKUP(S3856,'DD-Lookup'!$J$6:$L$50,3,FALSE)="Monthly",(YEAR(AC3856)-YEAR(AB3856))*12+MONTH(AC3856)-MONTH(AB3856)+1,(AC3856-AB3856+1))</f>
        <v>31</v>
      </c>
      <c r="F3856" s="210">
        <f t="shared" si="305"/>
        <v>155000</v>
      </c>
      <c r="G3856" s="199">
        <v>1356389</v>
      </c>
      <c r="H3856" s="195">
        <v>37049.413877314801</v>
      </c>
      <c r="I3856" t="s">
        <v>2414</v>
      </c>
      <c r="M3856" t="s">
        <v>3341</v>
      </c>
      <c r="N3856" t="s">
        <v>3104</v>
      </c>
      <c r="O3856" t="s">
        <v>3794</v>
      </c>
      <c r="P3856" s="196">
        <v>5000</v>
      </c>
      <c r="S3856" t="s">
        <v>3719</v>
      </c>
      <c r="T3856" t="s">
        <v>3105</v>
      </c>
      <c r="U3856" s="198">
        <v>4.71</v>
      </c>
      <c r="V3856" t="s">
        <v>3915</v>
      </c>
      <c r="W3856" t="s">
        <v>2450</v>
      </c>
      <c r="X3856" t="s">
        <v>3106</v>
      </c>
      <c r="Y3856" t="s">
        <v>2469</v>
      </c>
      <c r="Z3856" t="s">
        <v>2996</v>
      </c>
      <c r="AA3856">
        <v>838220</v>
      </c>
      <c r="AB3856" s="195">
        <v>37073.875011574099</v>
      </c>
      <c r="AC3856" s="195">
        <v>37103.875011574099</v>
      </c>
    </row>
    <row r="3857" spans="1:31" x14ac:dyDescent="0.25">
      <c r="A3857" s="43" t="str">
        <f t="shared" si="301"/>
        <v xml:space="preserve"> Natural Gas Physical</v>
      </c>
      <c r="B3857" s="43" t="str">
        <f t="shared" si="302"/>
        <v/>
      </c>
      <c r="C3857" s="43" t="str">
        <f t="shared" si="303"/>
        <v>Natural Gas</v>
      </c>
      <c r="D3857" s="43" t="str">
        <f t="shared" si="304"/>
        <v>Physical</v>
      </c>
      <c r="E3857" s="43">
        <f>IF(VLOOKUP(S3857,'DD-Lookup'!$J$6:$L$50,3,FALSE)="Monthly",(YEAR(AC3857)-YEAR(AB3857))*12+MONTH(AC3857)-MONTH(AB3857)+1,(AC3857-AB3857+1))</f>
        <v>1</v>
      </c>
      <c r="F3857" s="210">
        <f t="shared" si="305"/>
        <v>50000</v>
      </c>
      <c r="G3857" s="199">
        <v>1356390</v>
      </c>
      <c r="H3857" s="195">
        <v>37049.413912037002</v>
      </c>
      <c r="I3857" t="s">
        <v>3601</v>
      </c>
      <c r="M3857" t="s">
        <v>3341</v>
      </c>
      <c r="N3857" t="s">
        <v>3588</v>
      </c>
      <c r="O3857" t="s">
        <v>236</v>
      </c>
      <c r="Q3857" s="196">
        <v>50000</v>
      </c>
      <c r="S3857" t="s">
        <v>3590</v>
      </c>
      <c r="T3857" t="s">
        <v>3591</v>
      </c>
      <c r="U3857" s="198">
        <v>21.1</v>
      </c>
      <c r="V3857" t="s">
        <v>1673</v>
      </c>
      <c r="W3857" t="s">
        <v>3600</v>
      </c>
      <c r="X3857" t="s">
        <v>3593</v>
      </c>
      <c r="Y3857" t="s">
        <v>3594</v>
      </c>
      <c r="Z3857" t="s">
        <v>3562</v>
      </c>
      <c r="AA3857">
        <v>106935</v>
      </c>
      <c r="AB3857" s="195">
        <v>37050.875011574099</v>
      </c>
      <c r="AC3857" s="195">
        <v>37050.875011574099</v>
      </c>
    </row>
    <row r="3858" spans="1:31" x14ac:dyDescent="0.25">
      <c r="A3858" s="43" t="str">
        <f t="shared" si="301"/>
        <v>US Natural Gas Physical</v>
      </c>
      <c r="B3858" s="43" t="str">
        <f t="shared" si="302"/>
        <v>US</v>
      </c>
      <c r="C3858" s="43" t="str">
        <f t="shared" si="303"/>
        <v>Natural Gas</v>
      </c>
      <c r="D3858" s="43" t="str">
        <f t="shared" si="304"/>
        <v>Physical</v>
      </c>
      <c r="E3858" s="43">
        <f>IF(VLOOKUP(S3858,'DD-Lookup'!$J$6:$L$50,3,FALSE)="Monthly",(YEAR(AC3858)-YEAR(AB3858))*12+MONTH(AC3858)-MONTH(AB3858)+1,(AC3858-AB3858+1))</f>
        <v>1</v>
      </c>
      <c r="F3858" s="210">
        <f t="shared" si="305"/>
        <v>276</v>
      </c>
      <c r="G3858" s="199">
        <v>1356391</v>
      </c>
      <c r="H3858" s="195">
        <v>37049.413935185199</v>
      </c>
      <c r="I3858" t="s">
        <v>3443</v>
      </c>
      <c r="M3858" t="s">
        <v>3341</v>
      </c>
      <c r="N3858" t="s">
        <v>3747</v>
      </c>
      <c r="O3858" t="s">
        <v>1624</v>
      </c>
      <c r="Q3858" s="196">
        <v>276</v>
      </c>
      <c r="S3858" t="s">
        <v>3342</v>
      </c>
      <c r="T3858" t="s">
        <v>3557</v>
      </c>
      <c r="U3858" s="198">
        <v>3.5924999999999998</v>
      </c>
      <c r="V3858" t="s">
        <v>4171</v>
      </c>
      <c r="W3858" t="s">
        <v>2366</v>
      </c>
      <c r="X3858" t="s">
        <v>3093</v>
      </c>
      <c r="Y3858" t="s">
        <v>2469</v>
      </c>
      <c r="Z3858" t="s">
        <v>2995</v>
      </c>
      <c r="AA3858">
        <v>838221</v>
      </c>
      <c r="AB3858" s="195">
        <v>37050.875011574099</v>
      </c>
      <c r="AC3858" s="195">
        <v>37050.875011574099</v>
      </c>
    </row>
    <row r="3859" spans="1:31" x14ac:dyDescent="0.25">
      <c r="A3859" s="43" t="str">
        <f t="shared" si="301"/>
        <v>US Natural Gas Financial</v>
      </c>
      <c r="B3859" s="43" t="str">
        <f t="shared" si="302"/>
        <v>US</v>
      </c>
      <c r="C3859" s="43" t="str">
        <f t="shared" si="303"/>
        <v>Natural Gas</v>
      </c>
      <c r="D3859" s="43" t="str">
        <f t="shared" si="304"/>
        <v>Financial</v>
      </c>
      <c r="E3859" s="43">
        <f>IF(VLOOKUP(S3859,'DD-Lookup'!$J$6:$L$50,3,FALSE)="Monthly",(YEAR(AC3859)-YEAR(AB3859))*12+MONTH(AC3859)-MONTH(AB3859)+1,(AC3859-AB3859+1))</f>
        <v>23</v>
      </c>
      <c r="F3859" s="210">
        <f t="shared" si="305"/>
        <v>92000</v>
      </c>
      <c r="G3859" s="199">
        <v>1356392</v>
      </c>
      <c r="H3859" s="195">
        <v>37049.4139699074</v>
      </c>
      <c r="I3859" t="s">
        <v>909</v>
      </c>
      <c r="M3859" t="s">
        <v>3341</v>
      </c>
      <c r="N3859" t="s">
        <v>2281</v>
      </c>
      <c r="O3859" t="s">
        <v>2156</v>
      </c>
      <c r="P3859" s="196">
        <v>4000</v>
      </c>
      <c r="S3859" t="s">
        <v>3342</v>
      </c>
      <c r="T3859" t="s">
        <v>3557</v>
      </c>
      <c r="U3859" s="198">
        <v>3.67</v>
      </c>
      <c r="V3859" t="s">
        <v>910</v>
      </c>
      <c r="W3859" t="s">
        <v>2512</v>
      </c>
      <c r="X3859" t="s">
        <v>2170</v>
      </c>
      <c r="Y3859" t="s">
        <v>3575</v>
      </c>
      <c r="Z3859" t="s">
        <v>2995</v>
      </c>
      <c r="AA3859" t="s">
        <v>1147</v>
      </c>
      <c r="AB3859" s="195">
        <v>37050.875011574099</v>
      </c>
      <c r="AC3859" s="195">
        <v>37072.875011574099</v>
      </c>
    </row>
    <row r="3860" spans="1:31" x14ac:dyDescent="0.25">
      <c r="A3860" s="43" t="str">
        <f t="shared" si="301"/>
        <v>US Natural Gas Physical</v>
      </c>
      <c r="B3860" s="43" t="str">
        <f t="shared" si="302"/>
        <v>US</v>
      </c>
      <c r="C3860" s="43" t="str">
        <f t="shared" si="303"/>
        <v>Natural Gas</v>
      </c>
      <c r="D3860" s="43" t="str">
        <f t="shared" si="304"/>
        <v>Physical</v>
      </c>
      <c r="E3860" s="43">
        <f>IF(VLOOKUP(S3860,'DD-Lookup'!$J$6:$L$50,3,FALSE)="Monthly",(YEAR(AC3860)-YEAR(AB3860))*12+MONTH(AC3860)-MONTH(AB3860)+1,(AC3860-AB3860+1))</f>
        <v>1</v>
      </c>
      <c r="F3860" s="210">
        <f t="shared" si="305"/>
        <v>10000</v>
      </c>
      <c r="G3860" s="199">
        <v>1356393</v>
      </c>
      <c r="H3860" s="195">
        <v>37049.414004629602</v>
      </c>
      <c r="I3860" t="s">
        <v>3529</v>
      </c>
      <c r="M3860" t="s">
        <v>3341</v>
      </c>
      <c r="N3860" t="s">
        <v>3747</v>
      </c>
      <c r="O3860" t="s">
        <v>379</v>
      </c>
      <c r="P3860" s="196">
        <v>10000</v>
      </c>
      <c r="S3860" t="s">
        <v>3342</v>
      </c>
      <c r="T3860" t="s">
        <v>3557</v>
      </c>
      <c r="U3860" s="198">
        <v>3.71</v>
      </c>
      <c r="V3860" t="s">
        <v>2383</v>
      </c>
      <c r="W3860" t="s">
        <v>2467</v>
      </c>
      <c r="X3860" t="s">
        <v>2468</v>
      </c>
      <c r="Y3860" t="s">
        <v>2469</v>
      </c>
      <c r="Z3860" t="s">
        <v>2995</v>
      </c>
      <c r="AA3860">
        <v>838222</v>
      </c>
      <c r="AB3860" s="195">
        <v>37050.875011574099</v>
      </c>
      <c r="AC3860" s="195">
        <v>37050.875011574099</v>
      </c>
    </row>
    <row r="3861" spans="1:31" x14ac:dyDescent="0.25">
      <c r="A3861" s="43" t="str">
        <f t="shared" si="301"/>
        <v>US Natural Gas Physical</v>
      </c>
      <c r="B3861" s="43" t="str">
        <f t="shared" si="302"/>
        <v>US</v>
      </c>
      <c r="C3861" s="43" t="str">
        <f t="shared" si="303"/>
        <v>Natural Gas</v>
      </c>
      <c r="D3861" s="43" t="str">
        <f t="shared" si="304"/>
        <v>Physical</v>
      </c>
      <c r="E3861" s="43">
        <f>IF(VLOOKUP(S3861,'DD-Lookup'!$J$6:$L$50,3,FALSE)="Monthly",(YEAR(AC3861)-YEAR(AB3861))*12+MONTH(AC3861)-MONTH(AB3861)+1,(AC3861-AB3861+1))</f>
        <v>1</v>
      </c>
      <c r="F3861" s="210">
        <f t="shared" si="305"/>
        <v>3333</v>
      </c>
      <c r="G3861" s="199">
        <v>1356394</v>
      </c>
      <c r="H3861" s="195">
        <v>37049.414050925901</v>
      </c>
      <c r="I3861" t="s">
        <v>2172</v>
      </c>
      <c r="M3861" t="s">
        <v>3341</v>
      </c>
      <c r="N3861" t="s">
        <v>3747</v>
      </c>
      <c r="O3861" t="s">
        <v>464</v>
      </c>
      <c r="P3861" s="196">
        <v>3333</v>
      </c>
      <c r="S3861" t="s">
        <v>3342</v>
      </c>
      <c r="T3861" t="s">
        <v>3557</v>
      </c>
      <c r="U3861" s="198">
        <v>3.8</v>
      </c>
      <c r="V3861" t="s">
        <v>3847</v>
      </c>
      <c r="W3861" t="s">
        <v>2509</v>
      </c>
      <c r="X3861" t="s">
        <v>2510</v>
      </c>
      <c r="Y3861" t="s">
        <v>2469</v>
      </c>
      <c r="Z3861" t="s">
        <v>2995</v>
      </c>
      <c r="AA3861">
        <v>838223</v>
      </c>
      <c r="AB3861" s="195">
        <v>37050.875011574099</v>
      </c>
      <c r="AC3861" s="195">
        <v>37050.875011574099</v>
      </c>
    </row>
    <row r="3862" spans="1:31" x14ac:dyDescent="0.25">
      <c r="A3862" s="43" t="str">
        <f t="shared" si="301"/>
        <v>US Natural Gas Physical</v>
      </c>
      <c r="B3862" s="43" t="str">
        <f t="shared" si="302"/>
        <v>US</v>
      </c>
      <c r="C3862" s="43" t="str">
        <f t="shared" si="303"/>
        <v>Natural Gas</v>
      </c>
      <c r="D3862" s="43" t="str">
        <f t="shared" si="304"/>
        <v>Physical</v>
      </c>
      <c r="E3862" s="43">
        <f>IF(VLOOKUP(S3862,'DD-Lookup'!$J$6:$L$50,3,FALSE)="Monthly",(YEAR(AC3862)-YEAR(AB3862))*12+MONTH(AC3862)-MONTH(AB3862)+1,(AC3862-AB3862+1))</f>
        <v>1</v>
      </c>
      <c r="F3862" s="210">
        <f t="shared" si="305"/>
        <v>8946</v>
      </c>
      <c r="G3862" s="199">
        <v>1356395</v>
      </c>
      <c r="H3862" s="195">
        <v>37049.414120370398</v>
      </c>
      <c r="I3862" t="s">
        <v>2507</v>
      </c>
      <c r="M3862" t="s">
        <v>3341</v>
      </c>
      <c r="N3862" t="s">
        <v>3747</v>
      </c>
      <c r="O3862" t="s">
        <v>428</v>
      </c>
      <c r="Q3862" s="196">
        <v>8946</v>
      </c>
      <c r="S3862" t="s">
        <v>3342</v>
      </c>
      <c r="T3862" t="s">
        <v>3557</v>
      </c>
      <c r="U3862" s="198">
        <v>3.52</v>
      </c>
      <c r="V3862" t="s">
        <v>1775</v>
      </c>
      <c r="W3862" t="s">
        <v>2498</v>
      </c>
      <c r="X3862" t="s">
        <v>2499</v>
      </c>
      <c r="Y3862" t="s">
        <v>2469</v>
      </c>
      <c r="Z3862" t="s">
        <v>2995</v>
      </c>
      <c r="AA3862">
        <v>838224</v>
      </c>
      <c r="AB3862" s="195">
        <v>37050.875011574099</v>
      </c>
      <c r="AC3862" s="195">
        <v>37050.875011574099</v>
      </c>
    </row>
    <row r="3863" spans="1:31" x14ac:dyDescent="0.25">
      <c r="A3863" s="43" t="str">
        <f t="shared" si="301"/>
        <v>US Natural Gas Physical</v>
      </c>
      <c r="B3863" s="43" t="str">
        <f t="shared" si="302"/>
        <v>US</v>
      </c>
      <c r="C3863" s="43" t="str">
        <f t="shared" si="303"/>
        <v>Natural Gas</v>
      </c>
      <c r="D3863" s="43" t="str">
        <f t="shared" si="304"/>
        <v>Physical</v>
      </c>
      <c r="E3863" s="43">
        <f>IF(VLOOKUP(S3863,'DD-Lookup'!$J$6:$L$50,3,FALSE)="Monthly",(YEAR(AC3863)-YEAR(AB3863))*12+MONTH(AC3863)-MONTH(AB3863)+1,(AC3863-AB3863+1))</f>
        <v>1</v>
      </c>
      <c r="F3863" s="210">
        <f t="shared" si="305"/>
        <v>5000</v>
      </c>
      <c r="G3863" s="199">
        <v>1356396</v>
      </c>
      <c r="H3863" s="195">
        <v>37049.4141550926</v>
      </c>
      <c r="I3863" t="s">
        <v>3443</v>
      </c>
      <c r="M3863" t="s">
        <v>3341</v>
      </c>
      <c r="N3863" t="s">
        <v>3747</v>
      </c>
      <c r="O3863" t="s">
        <v>491</v>
      </c>
      <c r="P3863" s="196">
        <v>5000</v>
      </c>
      <c r="S3863" t="s">
        <v>3342</v>
      </c>
      <c r="T3863" t="s">
        <v>3557</v>
      </c>
      <c r="U3863" s="198">
        <v>3.5825</v>
      </c>
      <c r="V3863" t="s">
        <v>3899</v>
      </c>
      <c r="W3863" t="s">
        <v>2498</v>
      </c>
      <c r="X3863" t="s">
        <v>2499</v>
      </c>
      <c r="Y3863" t="s">
        <v>2469</v>
      </c>
      <c r="Z3863" t="s">
        <v>2995</v>
      </c>
      <c r="AA3863">
        <v>838225</v>
      </c>
      <c r="AB3863" s="195">
        <v>37050.875011574099</v>
      </c>
      <c r="AC3863" s="195">
        <v>37050.875011574099</v>
      </c>
    </row>
    <row r="3864" spans="1:31" x14ac:dyDescent="0.25">
      <c r="A3864" s="43" t="str">
        <f t="shared" si="301"/>
        <v xml:space="preserve"> Metals Financial</v>
      </c>
      <c r="B3864" s="43" t="str">
        <f t="shared" si="302"/>
        <v/>
      </c>
      <c r="C3864" s="43" t="str">
        <f t="shared" si="303"/>
        <v>Metals</v>
      </c>
      <c r="D3864" s="43" t="str">
        <f t="shared" si="304"/>
        <v>Financial</v>
      </c>
      <c r="E3864" s="43">
        <f>IF(VLOOKUP(S3864,'DD-Lookup'!$J$6:$L$50,3,FALSE)="Monthly",(YEAR(AC3864)-YEAR(AB3864))*12+MONTH(AC3864)-MONTH(AB3864)+1,(AC3864-AB3864+1))</f>
        <v>1</v>
      </c>
      <c r="F3864" s="210">
        <f t="shared" si="305"/>
        <v>16</v>
      </c>
      <c r="G3864" s="199">
        <v>1356398</v>
      </c>
      <c r="H3864" s="195">
        <v>37049.4143287037</v>
      </c>
      <c r="I3864" t="s">
        <v>3604</v>
      </c>
      <c r="M3864" t="s">
        <v>3346</v>
      </c>
      <c r="N3864" t="s">
        <v>3614</v>
      </c>
      <c r="O3864" t="s">
        <v>3711</v>
      </c>
      <c r="Q3864" s="196">
        <v>16</v>
      </c>
      <c r="S3864" t="s">
        <v>3556</v>
      </c>
      <c r="T3864" t="s">
        <v>3557</v>
      </c>
      <c r="U3864" s="198">
        <v>924</v>
      </c>
      <c r="V3864" t="s">
        <v>2626</v>
      </c>
      <c r="W3864" t="s">
        <v>3583</v>
      </c>
      <c r="X3864" t="s">
        <v>3559</v>
      </c>
      <c r="Y3864" t="s">
        <v>3560</v>
      </c>
      <c r="Z3864" t="s">
        <v>3561</v>
      </c>
      <c r="AA3864">
        <v>2173918</v>
      </c>
    </row>
    <row r="3865" spans="1:31" x14ac:dyDescent="0.25">
      <c r="A3865" s="43" t="str">
        <f t="shared" si="301"/>
        <v>US Natural Gas Physical</v>
      </c>
      <c r="B3865" s="43" t="str">
        <f t="shared" si="302"/>
        <v>US</v>
      </c>
      <c r="C3865" s="43" t="str">
        <f t="shared" si="303"/>
        <v>Natural Gas</v>
      </c>
      <c r="D3865" s="43" t="str">
        <f t="shared" si="304"/>
        <v>Physical</v>
      </c>
      <c r="E3865" s="43">
        <f>IF(VLOOKUP(S3865,'DD-Lookup'!$J$6:$L$50,3,FALSE)="Monthly",(YEAR(AC3865)-YEAR(AB3865))*12+MONTH(AC3865)-MONTH(AB3865)+1,(AC3865-AB3865+1))</f>
        <v>1</v>
      </c>
      <c r="F3865" s="210">
        <f t="shared" si="305"/>
        <v>5000</v>
      </c>
      <c r="G3865" s="199">
        <v>1356397</v>
      </c>
      <c r="H3865" s="195">
        <v>37049.4143287037</v>
      </c>
      <c r="I3865" t="s">
        <v>2171</v>
      </c>
      <c r="M3865" t="s">
        <v>3341</v>
      </c>
      <c r="N3865" t="s">
        <v>3747</v>
      </c>
      <c r="O3865" t="s">
        <v>442</v>
      </c>
      <c r="P3865" s="196">
        <v>5000</v>
      </c>
      <c r="S3865" t="s">
        <v>3342</v>
      </c>
      <c r="T3865" t="s">
        <v>3557</v>
      </c>
      <c r="U3865" s="198">
        <v>3.7949999999999999</v>
      </c>
      <c r="V3865" t="s">
        <v>3170</v>
      </c>
      <c r="W3865" t="s">
        <v>2509</v>
      </c>
      <c r="X3865" t="s">
        <v>2510</v>
      </c>
      <c r="Y3865" t="s">
        <v>2469</v>
      </c>
      <c r="Z3865" t="s">
        <v>2995</v>
      </c>
      <c r="AA3865">
        <v>838226</v>
      </c>
      <c r="AB3865" s="195">
        <v>37050.875011574099</v>
      </c>
      <c r="AC3865" s="195">
        <v>37050.875011574099</v>
      </c>
    </row>
    <row r="3866" spans="1:31" x14ac:dyDescent="0.25">
      <c r="A3866" s="43" t="str">
        <f t="shared" si="301"/>
        <v>US Natural Gas Physical</v>
      </c>
      <c r="B3866" s="43" t="str">
        <f t="shared" si="302"/>
        <v>US</v>
      </c>
      <c r="C3866" s="43" t="str">
        <f t="shared" si="303"/>
        <v>Natural Gas</v>
      </c>
      <c r="D3866" s="43" t="str">
        <f t="shared" si="304"/>
        <v>Physical</v>
      </c>
      <c r="E3866" s="43">
        <f>IF(VLOOKUP(S3866,'DD-Lookup'!$J$6:$L$50,3,FALSE)="Monthly",(YEAR(AC3866)-YEAR(AB3866))*12+MONTH(AC3866)-MONTH(AB3866)+1,(AC3866-AB3866+1))</f>
        <v>1</v>
      </c>
      <c r="F3866" s="210">
        <f t="shared" si="305"/>
        <v>5000</v>
      </c>
      <c r="G3866" s="199">
        <v>1356399</v>
      </c>
      <c r="H3866" s="195">
        <v>37049.414351851898</v>
      </c>
      <c r="I3866" t="s">
        <v>3443</v>
      </c>
      <c r="M3866" t="s">
        <v>3341</v>
      </c>
      <c r="N3866" t="s">
        <v>3747</v>
      </c>
      <c r="O3866" t="s">
        <v>428</v>
      </c>
      <c r="P3866" s="196">
        <v>5000</v>
      </c>
      <c r="S3866" t="s">
        <v>3342</v>
      </c>
      <c r="T3866" t="s">
        <v>3557</v>
      </c>
      <c r="U3866" s="198">
        <v>3.51</v>
      </c>
      <c r="V3866" t="s">
        <v>3329</v>
      </c>
      <c r="W3866" t="s">
        <v>2498</v>
      </c>
      <c r="X3866" t="s">
        <v>2499</v>
      </c>
      <c r="Y3866" t="s">
        <v>2469</v>
      </c>
      <c r="Z3866" t="s">
        <v>2995</v>
      </c>
      <c r="AA3866">
        <v>838227</v>
      </c>
      <c r="AB3866" s="195">
        <v>37050.875011574099</v>
      </c>
      <c r="AC3866" s="195">
        <v>37050.875011574099</v>
      </c>
    </row>
    <row r="3867" spans="1:31" x14ac:dyDescent="0.25">
      <c r="A3867" s="43" t="str">
        <f t="shared" si="301"/>
        <v>US Natural Gas Physical</v>
      </c>
      <c r="B3867" s="43" t="str">
        <f t="shared" si="302"/>
        <v>US</v>
      </c>
      <c r="C3867" s="43" t="str">
        <f t="shared" si="303"/>
        <v>Natural Gas</v>
      </c>
      <c r="D3867" s="43" t="str">
        <f t="shared" si="304"/>
        <v>Physical</v>
      </c>
      <c r="E3867" s="43">
        <f>IF(VLOOKUP(S3867,'DD-Lookup'!$J$6:$L$50,3,FALSE)="Monthly",(YEAR(AC3867)-YEAR(AB3867))*12+MONTH(AC3867)-MONTH(AB3867)+1,(AC3867-AB3867+1))</f>
        <v>1</v>
      </c>
      <c r="F3867" s="210">
        <f t="shared" si="305"/>
        <v>11000</v>
      </c>
      <c r="G3867" s="199">
        <v>1356400</v>
      </c>
      <c r="H3867" s="195">
        <v>37049.414363425902</v>
      </c>
      <c r="I3867" t="s">
        <v>2507</v>
      </c>
      <c r="M3867" t="s">
        <v>3341</v>
      </c>
      <c r="N3867" t="s">
        <v>3747</v>
      </c>
      <c r="O3867" t="s">
        <v>464</v>
      </c>
      <c r="P3867" s="196">
        <v>11000</v>
      </c>
      <c r="S3867" t="s">
        <v>3342</v>
      </c>
      <c r="T3867" t="s">
        <v>3557</v>
      </c>
      <c r="U3867" s="198">
        <v>3.8</v>
      </c>
      <c r="V3867" t="s">
        <v>2367</v>
      </c>
      <c r="W3867" t="s">
        <v>2509</v>
      </c>
      <c r="X3867" t="s">
        <v>2510</v>
      </c>
      <c r="Y3867" t="s">
        <v>2469</v>
      </c>
      <c r="Z3867" t="s">
        <v>2995</v>
      </c>
      <c r="AA3867">
        <v>838228</v>
      </c>
      <c r="AB3867" s="195">
        <v>37050.875011574099</v>
      </c>
      <c r="AC3867" s="195">
        <v>37050.875011574099</v>
      </c>
    </row>
    <row r="3868" spans="1:31" x14ac:dyDescent="0.25">
      <c r="A3868" s="43" t="str">
        <f t="shared" si="301"/>
        <v>US Natural Gas Physical</v>
      </c>
      <c r="B3868" s="43" t="str">
        <f t="shared" si="302"/>
        <v>US</v>
      </c>
      <c r="C3868" s="43" t="str">
        <f t="shared" si="303"/>
        <v>Natural Gas</v>
      </c>
      <c r="D3868" s="43" t="str">
        <f t="shared" si="304"/>
        <v>Physical</v>
      </c>
      <c r="E3868" s="43">
        <f>IF(VLOOKUP(S3868,'DD-Lookup'!$J$6:$L$50,3,FALSE)="Monthly",(YEAR(AC3868)-YEAR(AB3868))*12+MONTH(AC3868)-MONTH(AB3868)+1,(AC3868-AB3868+1))</f>
        <v>1</v>
      </c>
      <c r="F3868" s="210">
        <f t="shared" si="305"/>
        <v>5000</v>
      </c>
      <c r="G3868" s="199">
        <v>1356401</v>
      </c>
      <c r="H3868" s="195">
        <v>37049.414398148103</v>
      </c>
      <c r="I3868" t="s">
        <v>2430</v>
      </c>
      <c r="M3868" t="s">
        <v>3341</v>
      </c>
      <c r="N3868" t="s">
        <v>3747</v>
      </c>
      <c r="O3868" t="s">
        <v>1632</v>
      </c>
      <c r="P3868" s="196">
        <v>5000</v>
      </c>
      <c r="S3868" t="s">
        <v>3342</v>
      </c>
      <c r="T3868" t="s">
        <v>3557</v>
      </c>
      <c r="U3868" s="198">
        <v>3.5750000000000002</v>
      </c>
      <c r="V3868" t="s">
        <v>3354</v>
      </c>
      <c r="W3868" t="s">
        <v>2181</v>
      </c>
      <c r="X3868" t="s">
        <v>3093</v>
      </c>
      <c r="Y3868" t="s">
        <v>2469</v>
      </c>
      <c r="Z3868" t="s">
        <v>2995</v>
      </c>
      <c r="AA3868">
        <v>838229</v>
      </c>
      <c r="AB3868" s="195">
        <v>37050.875011574099</v>
      </c>
      <c r="AC3868" s="195">
        <v>37050.875011574099</v>
      </c>
      <c r="AE3868" s="115">
        <f>IF(S3868="Gallon",F3868/42,F3868)</f>
        <v>5000</v>
      </c>
    </row>
    <row r="3869" spans="1:31" x14ac:dyDescent="0.25">
      <c r="A3869" s="43" t="str">
        <f t="shared" si="301"/>
        <v>US Natural Gas Physical</v>
      </c>
      <c r="B3869" s="43" t="str">
        <f t="shared" si="302"/>
        <v>US</v>
      </c>
      <c r="C3869" s="43" t="str">
        <f t="shared" si="303"/>
        <v>Natural Gas</v>
      </c>
      <c r="D3869" s="43" t="str">
        <f t="shared" si="304"/>
        <v>Physical</v>
      </c>
      <c r="E3869" s="43">
        <f>IF(VLOOKUP(S3869,'DD-Lookup'!$J$6:$L$50,3,FALSE)="Monthly",(YEAR(AC3869)-YEAR(AB3869))*12+MONTH(AC3869)-MONTH(AB3869)+1,(AC3869-AB3869+1))</f>
        <v>1</v>
      </c>
      <c r="F3869" s="210">
        <f t="shared" si="305"/>
        <v>2301</v>
      </c>
      <c r="G3869" s="199">
        <v>1356403</v>
      </c>
      <c r="H3869" s="195">
        <v>37049.414479166699</v>
      </c>
      <c r="I3869" t="s">
        <v>2507</v>
      </c>
      <c r="M3869" t="s">
        <v>3341</v>
      </c>
      <c r="N3869" t="s">
        <v>3747</v>
      </c>
      <c r="O3869" t="s">
        <v>428</v>
      </c>
      <c r="Q3869" s="196">
        <v>2301</v>
      </c>
      <c r="S3869" t="s">
        <v>3342</v>
      </c>
      <c r="T3869" t="s">
        <v>3557</v>
      </c>
      <c r="U3869" s="198">
        <v>3.5150000000000001</v>
      </c>
      <c r="V3869" t="s">
        <v>1775</v>
      </c>
      <c r="W3869" t="s">
        <v>2498</v>
      </c>
      <c r="X3869" t="s">
        <v>2499</v>
      </c>
      <c r="Y3869" t="s">
        <v>2469</v>
      </c>
      <c r="Z3869" t="s">
        <v>2995</v>
      </c>
      <c r="AA3869">
        <v>838230</v>
      </c>
      <c r="AB3869" s="195">
        <v>37050.875011574099</v>
      </c>
      <c r="AC3869" s="195">
        <v>37050.875011574099</v>
      </c>
    </row>
    <row r="3870" spans="1:31" x14ac:dyDescent="0.25">
      <c r="A3870" s="43" t="str">
        <f t="shared" si="301"/>
        <v>US Natural Gas Financial</v>
      </c>
      <c r="B3870" s="43" t="str">
        <f t="shared" si="302"/>
        <v>US</v>
      </c>
      <c r="C3870" s="43" t="str">
        <f t="shared" si="303"/>
        <v>Natural Gas</v>
      </c>
      <c r="D3870" s="43" t="str">
        <f t="shared" si="304"/>
        <v>Financial</v>
      </c>
      <c r="E3870" s="43">
        <f>IF(VLOOKUP(S3870,'DD-Lookup'!$J$6:$L$50,3,FALSE)="Monthly",(YEAR(AC3870)-YEAR(AB3870))*12+MONTH(AC3870)-MONTH(AB3870)+1,(AC3870-AB3870+1))</f>
        <v>31</v>
      </c>
      <c r="F3870" s="210">
        <f t="shared" si="305"/>
        <v>620000</v>
      </c>
      <c r="G3870" s="199">
        <v>1356404</v>
      </c>
      <c r="H3870" s="195">
        <v>37049.414664351898</v>
      </c>
      <c r="I3870" t="s">
        <v>2286</v>
      </c>
      <c r="M3870" t="s">
        <v>3341</v>
      </c>
      <c r="N3870" t="s">
        <v>2281</v>
      </c>
      <c r="O3870" t="s">
        <v>2475</v>
      </c>
      <c r="P3870" s="196">
        <v>20000</v>
      </c>
      <c r="S3870" t="s">
        <v>3342</v>
      </c>
      <c r="T3870" t="s">
        <v>3557</v>
      </c>
      <c r="U3870" s="198">
        <v>3.77</v>
      </c>
      <c r="V3870" t="s">
        <v>2287</v>
      </c>
      <c r="W3870" t="s">
        <v>2853</v>
      </c>
      <c r="X3870" t="s">
        <v>2282</v>
      </c>
      <c r="Y3870" t="s">
        <v>3575</v>
      </c>
      <c r="Z3870" t="s">
        <v>2995</v>
      </c>
      <c r="AA3870" t="s">
        <v>1148</v>
      </c>
      <c r="AB3870" s="195">
        <v>37073.875</v>
      </c>
      <c r="AC3870" s="195">
        <v>37103.875</v>
      </c>
    </row>
    <row r="3871" spans="1:31" x14ac:dyDescent="0.25">
      <c r="A3871" s="43" t="str">
        <f t="shared" si="301"/>
        <v xml:space="preserve"> Natural Gas Physical</v>
      </c>
      <c r="B3871" s="43" t="str">
        <f t="shared" si="302"/>
        <v/>
      </c>
      <c r="C3871" s="43" t="str">
        <f t="shared" si="303"/>
        <v>Natural Gas</v>
      </c>
      <c r="D3871" s="43" t="str">
        <f t="shared" si="304"/>
        <v>Physical</v>
      </c>
      <c r="E3871" s="43">
        <f>IF(VLOOKUP(S3871,'DD-Lookup'!$J$6:$L$50,3,FALSE)="Monthly",(YEAR(AC3871)-YEAR(AB3871))*12+MONTH(AC3871)-MONTH(AB3871)+1,(AC3871-AB3871+1))</f>
        <v>1</v>
      </c>
      <c r="F3871" s="210">
        <f t="shared" si="305"/>
        <v>10000</v>
      </c>
      <c r="G3871" s="199">
        <v>1356405</v>
      </c>
      <c r="H3871" s="195">
        <v>37049.414664351898</v>
      </c>
      <c r="I3871" t="s">
        <v>2171</v>
      </c>
      <c r="M3871" t="s">
        <v>3341</v>
      </c>
      <c r="N3871" t="s">
        <v>3104</v>
      </c>
      <c r="O3871" t="s">
        <v>3620</v>
      </c>
      <c r="P3871" s="196">
        <v>10000</v>
      </c>
      <c r="S3871" t="s">
        <v>3719</v>
      </c>
      <c r="T3871" t="s">
        <v>3105</v>
      </c>
      <c r="U3871" s="198">
        <v>4.29</v>
      </c>
      <c r="V3871" t="s">
        <v>3737</v>
      </c>
      <c r="W3871" t="s">
        <v>635</v>
      </c>
      <c r="X3871" t="s">
        <v>3106</v>
      </c>
      <c r="Y3871" t="s">
        <v>2469</v>
      </c>
      <c r="Z3871" t="s">
        <v>2996</v>
      </c>
      <c r="AA3871">
        <v>838231</v>
      </c>
      <c r="AB3871" s="195">
        <v>37049.875011574099</v>
      </c>
      <c r="AC3871" s="195">
        <v>37049.875011574099</v>
      </c>
    </row>
    <row r="3872" spans="1:31" x14ac:dyDescent="0.25">
      <c r="A3872" s="43" t="str">
        <f t="shared" si="301"/>
        <v>US Natural Gas Physical</v>
      </c>
      <c r="B3872" s="43" t="str">
        <f t="shared" si="302"/>
        <v>US</v>
      </c>
      <c r="C3872" s="43" t="str">
        <f t="shared" si="303"/>
        <v>Natural Gas</v>
      </c>
      <c r="D3872" s="43" t="str">
        <f t="shared" si="304"/>
        <v>Physical</v>
      </c>
      <c r="E3872" s="43">
        <f>IF(VLOOKUP(S3872,'DD-Lookup'!$J$6:$L$50,3,FALSE)="Monthly",(YEAR(AC3872)-YEAR(AB3872))*12+MONTH(AC3872)-MONTH(AB3872)+1,(AC3872-AB3872+1))</f>
        <v>1</v>
      </c>
      <c r="F3872" s="210">
        <f t="shared" si="305"/>
        <v>25000</v>
      </c>
      <c r="G3872" s="199">
        <v>1356407</v>
      </c>
      <c r="H3872" s="195">
        <v>37049.4147800926</v>
      </c>
      <c r="I3872" t="s">
        <v>2387</v>
      </c>
      <c r="M3872" t="s">
        <v>3341</v>
      </c>
      <c r="N3872" t="s">
        <v>3747</v>
      </c>
      <c r="O3872" t="s">
        <v>2722</v>
      </c>
      <c r="P3872" s="196">
        <v>25000</v>
      </c>
      <c r="S3872" t="s">
        <v>3342</v>
      </c>
      <c r="T3872" t="s">
        <v>3557</v>
      </c>
      <c r="U3872" s="198">
        <v>3.68</v>
      </c>
      <c r="V3872" t="s">
        <v>660</v>
      </c>
      <c r="W3872" t="s">
        <v>2175</v>
      </c>
      <c r="X3872" t="s">
        <v>2176</v>
      </c>
      <c r="Y3872" t="s">
        <v>2469</v>
      </c>
      <c r="Z3872" t="s">
        <v>2995</v>
      </c>
      <c r="AA3872">
        <v>838234</v>
      </c>
      <c r="AB3872" s="195">
        <v>37050.875011574099</v>
      </c>
      <c r="AC3872" s="195">
        <v>37050.875011574099</v>
      </c>
    </row>
    <row r="3873" spans="1:29" x14ac:dyDescent="0.25">
      <c r="A3873" s="43" t="str">
        <f t="shared" si="301"/>
        <v>US Natural Gas Physical</v>
      </c>
      <c r="B3873" s="43" t="str">
        <f t="shared" si="302"/>
        <v>US</v>
      </c>
      <c r="C3873" s="43" t="str">
        <f t="shared" si="303"/>
        <v>Natural Gas</v>
      </c>
      <c r="D3873" s="43" t="str">
        <f t="shared" si="304"/>
        <v>Physical</v>
      </c>
      <c r="E3873" s="43">
        <f>IF(VLOOKUP(S3873,'DD-Lookup'!$J$6:$L$50,3,FALSE)="Monthly",(YEAR(AC3873)-YEAR(AB3873))*12+MONTH(AC3873)-MONTH(AB3873)+1,(AC3873-AB3873+1))</f>
        <v>1</v>
      </c>
      <c r="F3873" s="210">
        <f t="shared" si="305"/>
        <v>5000</v>
      </c>
      <c r="G3873" s="199">
        <v>1356408</v>
      </c>
      <c r="H3873" s="195">
        <v>37049.414849537003</v>
      </c>
      <c r="I3873" t="s">
        <v>2483</v>
      </c>
      <c r="M3873" t="s">
        <v>3341</v>
      </c>
      <c r="N3873" t="s">
        <v>3747</v>
      </c>
      <c r="O3873" t="s">
        <v>394</v>
      </c>
      <c r="P3873" s="196">
        <v>5000</v>
      </c>
      <c r="S3873" t="s">
        <v>3342</v>
      </c>
      <c r="T3873" t="s">
        <v>3557</v>
      </c>
      <c r="U3873" s="198">
        <v>3.6324999999999998</v>
      </c>
      <c r="V3873" t="s">
        <v>2365</v>
      </c>
      <c r="W3873" t="s">
        <v>2498</v>
      </c>
      <c r="X3873" t="s">
        <v>2499</v>
      </c>
      <c r="Y3873" t="s">
        <v>2469</v>
      </c>
      <c r="Z3873" t="s">
        <v>2995</v>
      </c>
      <c r="AA3873">
        <v>838235</v>
      </c>
      <c r="AB3873" s="195">
        <v>37050.875011574099</v>
      </c>
      <c r="AC3873" s="195">
        <v>37050.875011574099</v>
      </c>
    </row>
    <row r="3874" spans="1:29" x14ac:dyDescent="0.25">
      <c r="A3874" s="43" t="str">
        <f t="shared" si="301"/>
        <v>US Power Physical</v>
      </c>
      <c r="B3874" s="43" t="str">
        <f t="shared" si="302"/>
        <v>US</v>
      </c>
      <c r="C3874" s="43" t="str">
        <f t="shared" si="303"/>
        <v>Power</v>
      </c>
      <c r="D3874" s="43" t="str">
        <f t="shared" si="304"/>
        <v>Physical</v>
      </c>
      <c r="E3874" s="43">
        <f>IF(VLOOKUP(S3874,'DD-Lookup'!$J$6:$L$50,3,FALSE)="Monthly",(YEAR(AC3874)-YEAR(AB3874))*12+MONTH(AC3874)-MONTH(AB3874)+1,(AC3874-AB3874+1))</f>
        <v>31</v>
      </c>
      <c r="F3874" s="210">
        <f t="shared" si="305"/>
        <v>1550</v>
      </c>
      <c r="G3874" s="199">
        <v>1356411</v>
      </c>
      <c r="H3874" s="195">
        <v>37049.415000000001</v>
      </c>
      <c r="I3874" t="s">
        <v>3297</v>
      </c>
      <c r="M3874" t="s">
        <v>2766</v>
      </c>
      <c r="N3874" t="s">
        <v>3361</v>
      </c>
      <c r="O3874" t="s">
        <v>3745</v>
      </c>
      <c r="Q3874" s="196">
        <v>50</v>
      </c>
      <c r="S3874" t="s">
        <v>3340</v>
      </c>
      <c r="T3874" t="s">
        <v>3557</v>
      </c>
      <c r="U3874" s="198">
        <v>79.75</v>
      </c>
      <c r="V3874" t="s">
        <v>2710</v>
      </c>
      <c r="W3874" t="s">
        <v>3380</v>
      </c>
      <c r="X3874" t="s">
        <v>3381</v>
      </c>
      <c r="Y3874" t="s">
        <v>2662</v>
      </c>
      <c r="Z3874" t="s">
        <v>2990</v>
      </c>
      <c r="AA3874">
        <v>637090.1</v>
      </c>
      <c r="AB3874" s="195">
        <v>37073.875011574099</v>
      </c>
      <c r="AC3874" s="195">
        <v>37103.875011574099</v>
      </c>
    </row>
    <row r="3875" spans="1:29" x14ac:dyDescent="0.25">
      <c r="A3875" s="43" t="str">
        <f t="shared" si="301"/>
        <v>US Natural Gas Physical</v>
      </c>
      <c r="B3875" s="43" t="str">
        <f t="shared" si="302"/>
        <v>US</v>
      </c>
      <c r="C3875" s="43" t="str">
        <f t="shared" si="303"/>
        <v>Natural Gas</v>
      </c>
      <c r="D3875" s="43" t="str">
        <f t="shared" si="304"/>
        <v>Physical</v>
      </c>
      <c r="E3875" s="43">
        <f>IF(VLOOKUP(S3875,'DD-Lookup'!$J$6:$L$50,3,FALSE)="Monthly",(YEAR(AC3875)-YEAR(AB3875))*12+MONTH(AC3875)-MONTH(AB3875)+1,(AC3875-AB3875+1))</f>
        <v>1</v>
      </c>
      <c r="F3875" s="210">
        <f t="shared" si="305"/>
        <v>2500</v>
      </c>
      <c r="G3875" s="199">
        <v>1356412</v>
      </c>
      <c r="H3875" s="195">
        <v>37049.415023148104</v>
      </c>
      <c r="I3875" t="s">
        <v>2276</v>
      </c>
      <c r="M3875" t="s">
        <v>3341</v>
      </c>
      <c r="N3875" t="s">
        <v>3747</v>
      </c>
      <c r="O3875" t="s">
        <v>2158</v>
      </c>
      <c r="Q3875" s="196">
        <v>2500</v>
      </c>
      <c r="S3875" t="s">
        <v>3342</v>
      </c>
      <c r="T3875" t="s">
        <v>3557</v>
      </c>
      <c r="U3875" s="198">
        <v>3.9750000000000001</v>
      </c>
      <c r="V3875" t="s">
        <v>3040</v>
      </c>
      <c r="W3875" t="s">
        <v>3138</v>
      </c>
      <c r="X3875" t="s">
        <v>3081</v>
      </c>
      <c r="Y3875" t="s">
        <v>2469</v>
      </c>
      <c r="Z3875" t="s">
        <v>2995</v>
      </c>
      <c r="AA3875">
        <v>838236</v>
      </c>
      <c r="AB3875" s="195">
        <v>37050.875011574099</v>
      </c>
      <c r="AC3875" s="195">
        <v>37050.875011574099</v>
      </c>
    </row>
    <row r="3876" spans="1:29" x14ac:dyDescent="0.25">
      <c r="A3876" s="43" t="str">
        <f t="shared" si="301"/>
        <v>US Crude Financial</v>
      </c>
      <c r="B3876" s="43" t="str">
        <f t="shared" si="302"/>
        <v>US</v>
      </c>
      <c r="C3876" s="43" t="str">
        <f t="shared" si="303"/>
        <v>Crude</v>
      </c>
      <c r="D3876" s="43" t="str">
        <f t="shared" si="304"/>
        <v>Financial</v>
      </c>
      <c r="E3876" s="43">
        <f>IF(VLOOKUP(S3876,'DD-Lookup'!$J$6:$L$50,3,FALSE)="Monthly",(YEAR(AC3876)-YEAR(AB3876))*12+MONTH(AC3876)-MONTH(AB3876)+1,(AC3876-AB3876+1))</f>
        <v>1</v>
      </c>
      <c r="F3876" s="210">
        <f t="shared" si="305"/>
        <v>50000</v>
      </c>
      <c r="G3876" s="199">
        <v>1356413</v>
      </c>
      <c r="H3876" s="195">
        <v>37049.415104166699</v>
      </c>
      <c r="I3876" t="s">
        <v>3527</v>
      </c>
      <c r="M3876" t="s">
        <v>3437</v>
      </c>
      <c r="N3876" t="s">
        <v>2653</v>
      </c>
      <c r="O3876" t="s">
        <v>3359</v>
      </c>
      <c r="Q3876" s="196">
        <v>50000</v>
      </c>
      <c r="S3876" t="s">
        <v>3347</v>
      </c>
      <c r="T3876" t="s">
        <v>3557</v>
      </c>
      <c r="U3876" s="198">
        <v>27.78</v>
      </c>
      <c r="V3876" t="s">
        <v>2200</v>
      </c>
      <c r="W3876" t="s">
        <v>2655</v>
      </c>
      <c r="X3876" t="s">
        <v>2656</v>
      </c>
      <c r="Y3876" t="s">
        <v>2778</v>
      </c>
      <c r="Z3876" t="s">
        <v>2995</v>
      </c>
      <c r="AA3876">
        <v>115549</v>
      </c>
      <c r="AB3876" s="195">
        <v>37073</v>
      </c>
      <c r="AC3876" s="195">
        <v>37103</v>
      </c>
    </row>
    <row r="3877" spans="1:29" x14ac:dyDescent="0.25">
      <c r="A3877" s="43" t="str">
        <f t="shared" si="301"/>
        <v>US Natural Gas Physical</v>
      </c>
      <c r="B3877" s="43" t="str">
        <f t="shared" si="302"/>
        <v>US</v>
      </c>
      <c r="C3877" s="43" t="str">
        <f t="shared" si="303"/>
        <v>Natural Gas</v>
      </c>
      <c r="D3877" s="43" t="str">
        <f t="shared" si="304"/>
        <v>Physical</v>
      </c>
      <c r="E3877" s="43">
        <f>IF(VLOOKUP(S3877,'DD-Lookup'!$J$6:$L$50,3,FALSE)="Monthly",(YEAR(AC3877)-YEAR(AB3877))*12+MONTH(AC3877)-MONTH(AB3877)+1,(AC3877-AB3877+1))</f>
        <v>1</v>
      </c>
      <c r="F3877" s="210">
        <f t="shared" si="305"/>
        <v>10000</v>
      </c>
      <c r="G3877" s="199">
        <v>1356414</v>
      </c>
      <c r="H3877" s="195">
        <v>37049.415162037003</v>
      </c>
      <c r="I3877" t="s">
        <v>3529</v>
      </c>
      <c r="M3877" t="s">
        <v>3341</v>
      </c>
      <c r="N3877" t="s">
        <v>3747</v>
      </c>
      <c r="O3877" t="s">
        <v>399</v>
      </c>
      <c r="Q3877" s="196">
        <v>10000</v>
      </c>
      <c r="S3877" t="s">
        <v>3342</v>
      </c>
      <c r="T3877" t="s">
        <v>3557</v>
      </c>
      <c r="U3877" s="198">
        <v>3.4975000000000001</v>
      </c>
      <c r="V3877" t="s">
        <v>2383</v>
      </c>
      <c r="W3877" t="s">
        <v>2347</v>
      </c>
      <c r="X3877" t="s">
        <v>2484</v>
      </c>
      <c r="Y3877" t="s">
        <v>2469</v>
      </c>
      <c r="Z3877" t="s">
        <v>2995</v>
      </c>
      <c r="AA3877">
        <v>838237</v>
      </c>
      <c r="AB3877" s="195">
        <v>37050.875011574099</v>
      </c>
      <c r="AC3877" s="195">
        <v>37050.875011574099</v>
      </c>
    </row>
    <row r="3878" spans="1:29" x14ac:dyDescent="0.25">
      <c r="A3878" s="43" t="str">
        <f t="shared" si="301"/>
        <v>US Natural Gas Physical</v>
      </c>
      <c r="B3878" s="43" t="str">
        <f t="shared" si="302"/>
        <v>US</v>
      </c>
      <c r="C3878" s="43" t="str">
        <f t="shared" si="303"/>
        <v>Natural Gas</v>
      </c>
      <c r="D3878" s="43" t="str">
        <f t="shared" si="304"/>
        <v>Physical</v>
      </c>
      <c r="E3878" s="43">
        <f>IF(VLOOKUP(S3878,'DD-Lookup'!$J$6:$L$50,3,FALSE)="Monthly",(YEAR(AC3878)-YEAR(AB3878))*12+MONTH(AC3878)-MONTH(AB3878)+1,(AC3878-AB3878+1))</f>
        <v>1</v>
      </c>
      <c r="F3878" s="210">
        <f t="shared" si="305"/>
        <v>4099</v>
      </c>
      <c r="G3878" s="199">
        <v>1356415</v>
      </c>
      <c r="H3878" s="195">
        <v>37049.415208333303</v>
      </c>
      <c r="I3878" t="s">
        <v>2172</v>
      </c>
      <c r="M3878" t="s">
        <v>3341</v>
      </c>
      <c r="N3878" t="s">
        <v>3747</v>
      </c>
      <c r="O3878" t="s">
        <v>394</v>
      </c>
      <c r="Q3878" s="196">
        <v>4099</v>
      </c>
      <c r="S3878" t="s">
        <v>3342</v>
      </c>
      <c r="T3878" t="s">
        <v>3557</v>
      </c>
      <c r="U3878" s="198">
        <v>3.6375000000000002</v>
      </c>
      <c r="V3878" t="s">
        <v>3070</v>
      </c>
      <c r="W3878" t="s">
        <v>2498</v>
      </c>
      <c r="X3878" t="s">
        <v>2499</v>
      </c>
      <c r="Y3878" t="s">
        <v>2469</v>
      </c>
      <c r="Z3878" t="s">
        <v>2995</v>
      </c>
      <c r="AA3878">
        <v>838238</v>
      </c>
      <c r="AB3878" s="195">
        <v>37050.875011574099</v>
      </c>
      <c r="AC3878" s="195">
        <v>37050.875011574099</v>
      </c>
    </row>
    <row r="3879" spans="1:29" x14ac:dyDescent="0.25">
      <c r="A3879" s="43" t="str">
        <f t="shared" si="301"/>
        <v>US Natural Gas Physical</v>
      </c>
      <c r="B3879" s="43" t="str">
        <f t="shared" si="302"/>
        <v>US</v>
      </c>
      <c r="C3879" s="43" t="str">
        <f t="shared" si="303"/>
        <v>Natural Gas</v>
      </c>
      <c r="D3879" s="43" t="str">
        <f t="shared" si="304"/>
        <v>Physical</v>
      </c>
      <c r="E3879" s="43">
        <f>IF(VLOOKUP(S3879,'DD-Lookup'!$J$6:$L$50,3,FALSE)="Monthly",(YEAR(AC3879)-YEAR(AB3879))*12+MONTH(AC3879)-MONTH(AB3879)+1,(AC3879-AB3879+1))</f>
        <v>1</v>
      </c>
      <c r="F3879" s="210">
        <f t="shared" si="305"/>
        <v>7573</v>
      </c>
      <c r="G3879" s="199">
        <v>1356416</v>
      </c>
      <c r="H3879" s="195">
        <v>37049.415358796301</v>
      </c>
      <c r="I3879" t="s">
        <v>3302</v>
      </c>
      <c r="M3879" t="s">
        <v>3341</v>
      </c>
      <c r="N3879" t="s">
        <v>3747</v>
      </c>
      <c r="O3879" t="s">
        <v>2722</v>
      </c>
      <c r="P3879" s="196">
        <v>7573</v>
      </c>
      <c r="S3879" t="s">
        <v>3342</v>
      </c>
      <c r="T3879" t="s">
        <v>3557</v>
      </c>
      <c r="U3879" s="198">
        <v>3.67</v>
      </c>
      <c r="V3879" t="s">
        <v>3303</v>
      </c>
      <c r="W3879" t="s">
        <v>2175</v>
      </c>
      <c r="X3879" t="s">
        <v>2176</v>
      </c>
      <c r="Y3879" t="s">
        <v>2469</v>
      </c>
      <c r="Z3879" t="s">
        <v>2995</v>
      </c>
      <c r="AA3879">
        <v>838239</v>
      </c>
      <c r="AB3879" s="195">
        <v>37050.875011574099</v>
      </c>
      <c r="AC3879" s="195">
        <v>37050.875011574099</v>
      </c>
    </row>
    <row r="3880" spans="1:29" x14ac:dyDescent="0.25">
      <c r="A3880" s="43" t="str">
        <f t="shared" si="301"/>
        <v>US Natural Gas Physical</v>
      </c>
      <c r="B3880" s="43" t="str">
        <f t="shared" si="302"/>
        <v>US</v>
      </c>
      <c r="C3880" s="43" t="str">
        <f t="shared" si="303"/>
        <v>Natural Gas</v>
      </c>
      <c r="D3880" s="43" t="str">
        <f t="shared" si="304"/>
        <v>Physical</v>
      </c>
      <c r="E3880" s="43">
        <f>IF(VLOOKUP(S3880,'DD-Lookup'!$J$6:$L$50,3,FALSE)="Monthly",(YEAR(AC3880)-YEAR(AB3880))*12+MONTH(AC3880)-MONTH(AB3880)+1,(AC3880-AB3880+1))</f>
        <v>1</v>
      </c>
      <c r="F3880" s="210">
        <f t="shared" si="305"/>
        <v>5000</v>
      </c>
      <c r="G3880" s="199">
        <v>1356417</v>
      </c>
      <c r="H3880" s="195">
        <v>37049.415405092601</v>
      </c>
      <c r="I3880" t="s">
        <v>3321</v>
      </c>
      <c r="M3880" t="s">
        <v>3341</v>
      </c>
      <c r="N3880" t="s">
        <v>3747</v>
      </c>
      <c r="O3880" t="s">
        <v>1623</v>
      </c>
      <c r="Q3880" s="196">
        <v>5000</v>
      </c>
      <c r="S3880" t="s">
        <v>3342</v>
      </c>
      <c r="T3880" t="s">
        <v>3557</v>
      </c>
      <c r="U3880" s="198">
        <v>3.83</v>
      </c>
      <c r="V3880" t="s">
        <v>2585</v>
      </c>
      <c r="W3880" t="s">
        <v>2190</v>
      </c>
      <c r="X3880" t="s">
        <v>2191</v>
      </c>
      <c r="Y3880" t="s">
        <v>2469</v>
      </c>
      <c r="Z3880" t="s">
        <v>2995</v>
      </c>
      <c r="AA3880">
        <v>838240</v>
      </c>
      <c r="AB3880" s="195">
        <v>37050.875011574099</v>
      </c>
      <c r="AC3880" s="195">
        <v>37050.875011574099</v>
      </c>
    </row>
    <row r="3881" spans="1:29" x14ac:dyDescent="0.25">
      <c r="A3881" s="43" t="str">
        <f t="shared" si="301"/>
        <v>US Natural Gas Physical</v>
      </c>
      <c r="B3881" s="43" t="str">
        <f t="shared" si="302"/>
        <v>US</v>
      </c>
      <c r="C3881" s="43" t="str">
        <f t="shared" si="303"/>
        <v>Natural Gas</v>
      </c>
      <c r="D3881" s="43" t="str">
        <f t="shared" si="304"/>
        <v>Physical</v>
      </c>
      <c r="E3881" s="43">
        <f>IF(VLOOKUP(S3881,'DD-Lookup'!$J$6:$L$50,3,FALSE)="Monthly",(YEAR(AC3881)-YEAR(AB3881))*12+MONTH(AC3881)-MONTH(AB3881)+1,(AC3881-AB3881+1))</f>
        <v>1</v>
      </c>
      <c r="F3881" s="210">
        <f t="shared" si="305"/>
        <v>6401</v>
      </c>
      <c r="G3881" s="199">
        <v>1356418</v>
      </c>
      <c r="H3881" s="195">
        <v>37049.415497685201</v>
      </c>
      <c r="I3881" t="s">
        <v>2504</v>
      </c>
      <c r="M3881" t="s">
        <v>3341</v>
      </c>
      <c r="N3881" t="s">
        <v>3747</v>
      </c>
      <c r="O3881" t="s">
        <v>428</v>
      </c>
      <c r="Q3881" s="196">
        <v>6401</v>
      </c>
      <c r="S3881" t="s">
        <v>3342</v>
      </c>
      <c r="T3881" t="s">
        <v>3557</v>
      </c>
      <c r="U3881" s="198">
        <v>3.5150000000000001</v>
      </c>
      <c r="V3881" t="s">
        <v>3508</v>
      </c>
      <c r="W3881" t="s">
        <v>2498</v>
      </c>
      <c r="X3881" t="s">
        <v>2499</v>
      </c>
      <c r="Y3881" t="s">
        <v>2469</v>
      </c>
      <c r="Z3881" t="s">
        <v>2995</v>
      </c>
      <c r="AA3881">
        <v>838241</v>
      </c>
      <c r="AB3881" s="195">
        <v>37050.875011574099</v>
      </c>
      <c r="AC3881" s="195">
        <v>37050.875011574099</v>
      </c>
    </row>
    <row r="3882" spans="1:29" x14ac:dyDescent="0.25">
      <c r="A3882" s="43" t="str">
        <f t="shared" si="301"/>
        <v>US Natural Gas Physical</v>
      </c>
      <c r="B3882" s="43" t="str">
        <f t="shared" si="302"/>
        <v>US</v>
      </c>
      <c r="C3882" s="43" t="str">
        <f t="shared" si="303"/>
        <v>Natural Gas</v>
      </c>
      <c r="D3882" s="43" t="str">
        <f t="shared" si="304"/>
        <v>Physical</v>
      </c>
      <c r="E3882" s="43">
        <f>IF(VLOOKUP(S3882,'DD-Lookup'!$J$6:$L$50,3,FALSE)="Monthly",(YEAR(AC3882)-YEAR(AB3882))*12+MONTH(AC3882)-MONTH(AB3882)+1,(AC3882-AB3882+1))</f>
        <v>1</v>
      </c>
      <c r="F3882" s="210">
        <f t="shared" si="305"/>
        <v>10000</v>
      </c>
      <c r="G3882" s="199">
        <v>1356419</v>
      </c>
      <c r="H3882" s="195">
        <v>37049.415509259299</v>
      </c>
      <c r="I3882" t="s">
        <v>3443</v>
      </c>
      <c r="M3882" t="s">
        <v>3341</v>
      </c>
      <c r="N3882" t="s">
        <v>3747</v>
      </c>
      <c r="O3882" t="s">
        <v>1630</v>
      </c>
      <c r="Q3882" s="196">
        <v>10000</v>
      </c>
      <c r="S3882" t="s">
        <v>3342</v>
      </c>
      <c r="T3882" t="s">
        <v>3557</v>
      </c>
      <c r="U3882" s="198">
        <v>3.72</v>
      </c>
      <c r="V3882" t="s">
        <v>3338</v>
      </c>
      <c r="W3882" t="s">
        <v>2175</v>
      </c>
      <c r="X3882" t="s">
        <v>2176</v>
      </c>
      <c r="Y3882" t="s">
        <v>2469</v>
      </c>
      <c r="Z3882" t="s">
        <v>2995</v>
      </c>
      <c r="AA3882">
        <v>838242</v>
      </c>
      <c r="AB3882" s="195">
        <v>37050.875011574099</v>
      </c>
      <c r="AC3882" s="195">
        <v>37050.875011574099</v>
      </c>
    </row>
    <row r="3883" spans="1:29" x14ac:dyDescent="0.25">
      <c r="A3883" s="43" t="str">
        <f t="shared" si="301"/>
        <v xml:space="preserve"> Natural Gas Financial</v>
      </c>
      <c r="B3883" s="43" t="str">
        <f t="shared" si="302"/>
        <v/>
      </c>
      <c r="C3883" s="43" t="str">
        <f t="shared" si="303"/>
        <v>Natural Gas</v>
      </c>
      <c r="D3883" s="43" t="str">
        <f t="shared" si="304"/>
        <v>Financial</v>
      </c>
      <c r="E3883" s="43">
        <f>IF(VLOOKUP(S3883,'DD-Lookup'!$J$6:$L$50,3,FALSE)="Monthly",(YEAR(AC3883)-YEAR(AB3883))*12+MONTH(AC3883)-MONTH(AB3883)+1,(AC3883-AB3883+1))</f>
        <v>92</v>
      </c>
      <c r="F3883" s="210">
        <f t="shared" si="305"/>
        <v>460000</v>
      </c>
      <c r="G3883" s="199">
        <v>1356420</v>
      </c>
      <c r="H3883" s="195">
        <v>37049.415520833303</v>
      </c>
      <c r="I3883" t="s">
        <v>2414</v>
      </c>
      <c r="M3883" t="s">
        <v>3341</v>
      </c>
      <c r="N3883" t="s">
        <v>3521</v>
      </c>
      <c r="O3883" t="s">
        <v>1773</v>
      </c>
      <c r="Q3883" s="196">
        <v>5000</v>
      </c>
      <c r="S3883" t="s">
        <v>3342</v>
      </c>
      <c r="T3883" t="s">
        <v>3557</v>
      </c>
      <c r="U3883" s="198">
        <v>-0.45</v>
      </c>
      <c r="V3883" t="s">
        <v>3781</v>
      </c>
      <c r="W3883" t="s">
        <v>3522</v>
      </c>
      <c r="X3883" t="s">
        <v>2375</v>
      </c>
      <c r="Y3883" t="s">
        <v>3575</v>
      </c>
      <c r="Z3883" t="s">
        <v>2996</v>
      </c>
      <c r="AA3883" t="s">
        <v>1149</v>
      </c>
      <c r="AB3883" s="195">
        <v>37073</v>
      </c>
      <c r="AC3883" s="195">
        <v>37164</v>
      </c>
    </row>
    <row r="3884" spans="1:29" x14ac:dyDescent="0.25">
      <c r="A3884" s="43" t="str">
        <f t="shared" si="301"/>
        <v>US Natural Gas Financial</v>
      </c>
      <c r="B3884" s="43" t="str">
        <f t="shared" si="302"/>
        <v>US</v>
      </c>
      <c r="C3884" s="43" t="str">
        <f t="shared" si="303"/>
        <v>Natural Gas</v>
      </c>
      <c r="D3884" s="43" t="str">
        <f t="shared" si="304"/>
        <v>Financial</v>
      </c>
      <c r="E3884" s="43">
        <f>IF(VLOOKUP(S3884,'DD-Lookup'!$J$6:$L$50,3,FALSE)="Monthly",(YEAR(AC3884)-YEAR(AB3884))*12+MONTH(AC3884)-MONTH(AB3884)+1,(AC3884-AB3884+1))</f>
        <v>123</v>
      </c>
      <c r="F3884" s="210">
        <f t="shared" si="305"/>
        <v>615000</v>
      </c>
      <c r="G3884" s="199">
        <v>1356421</v>
      </c>
      <c r="H3884" s="195">
        <v>37049.415532407402</v>
      </c>
      <c r="I3884" t="s">
        <v>3360</v>
      </c>
      <c r="M3884" t="s">
        <v>3341</v>
      </c>
      <c r="N3884" t="s">
        <v>2281</v>
      </c>
      <c r="O3884" t="s">
        <v>3139</v>
      </c>
      <c r="P3884" s="196">
        <v>5000</v>
      </c>
      <c r="S3884" t="s">
        <v>3342</v>
      </c>
      <c r="T3884" t="s">
        <v>3557</v>
      </c>
      <c r="U3884" s="198">
        <v>3.8650000000000002</v>
      </c>
      <c r="V3884" t="s">
        <v>1145</v>
      </c>
      <c r="W3884" t="s">
        <v>2853</v>
      </c>
      <c r="X3884" t="s">
        <v>2282</v>
      </c>
      <c r="Y3884" t="s">
        <v>3575</v>
      </c>
      <c r="Z3884" t="s">
        <v>2995</v>
      </c>
      <c r="AA3884" t="s">
        <v>1150</v>
      </c>
      <c r="AB3884" s="195">
        <v>37073</v>
      </c>
      <c r="AC3884" s="195">
        <v>37195</v>
      </c>
    </row>
    <row r="3885" spans="1:29" x14ac:dyDescent="0.25">
      <c r="A3885" s="43" t="str">
        <f t="shared" si="301"/>
        <v>US Natural Gas Physical</v>
      </c>
      <c r="B3885" s="43" t="str">
        <f t="shared" si="302"/>
        <v>US</v>
      </c>
      <c r="C3885" s="43" t="str">
        <f t="shared" si="303"/>
        <v>Natural Gas</v>
      </c>
      <c r="D3885" s="43" t="str">
        <f t="shared" si="304"/>
        <v>Physical</v>
      </c>
      <c r="E3885" s="43">
        <f>IF(VLOOKUP(S3885,'DD-Lookup'!$J$6:$L$50,3,FALSE)="Monthly",(YEAR(AC3885)-YEAR(AB3885))*12+MONTH(AC3885)-MONTH(AB3885)+1,(AC3885-AB3885+1))</f>
        <v>1</v>
      </c>
      <c r="F3885" s="210">
        <f t="shared" si="305"/>
        <v>10000</v>
      </c>
      <c r="G3885" s="199">
        <v>1356422</v>
      </c>
      <c r="H3885" s="195">
        <v>37049.4155439815</v>
      </c>
      <c r="I3885" t="s">
        <v>3443</v>
      </c>
      <c r="M3885" t="s">
        <v>3341</v>
      </c>
      <c r="N3885" t="s">
        <v>3747</v>
      </c>
      <c r="O3885" t="s">
        <v>1630</v>
      </c>
      <c r="Q3885" s="196">
        <v>10000</v>
      </c>
      <c r="S3885" t="s">
        <v>3342</v>
      </c>
      <c r="T3885" t="s">
        <v>3557</v>
      </c>
      <c r="U3885" s="198">
        <v>3.73</v>
      </c>
      <c r="V3885" t="s">
        <v>3338</v>
      </c>
      <c r="W3885" t="s">
        <v>2175</v>
      </c>
      <c r="X3885" t="s">
        <v>2176</v>
      </c>
      <c r="Y3885" t="s">
        <v>2469</v>
      </c>
      <c r="Z3885" t="s">
        <v>2995</v>
      </c>
      <c r="AA3885">
        <v>838243</v>
      </c>
      <c r="AB3885" s="195">
        <v>37050.875011574099</v>
      </c>
      <c r="AC3885" s="195">
        <v>37050.875011574099</v>
      </c>
    </row>
    <row r="3886" spans="1:29" x14ac:dyDescent="0.25">
      <c r="A3886" s="43" t="str">
        <f t="shared" si="301"/>
        <v>US Natural Gas Financial</v>
      </c>
      <c r="B3886" s="43" t="str">
        <f t="shared" si="302"/>
        <v>US</v>
      </c>
      <c r="C3886" s="43" t="str">
        <f t="shared" si="303"/>
        <v>Natural Gas</v>
      </c>
      <c r="D3886" s="43" t="str">
        <f t="shared" si="304"/>
        <v>Financial</v>
      </c>
      <c r="E3886" s="43">
        <f>IF(VLOOKUP(S3886,'DD-Lookup'!$J$6:$L$50,3,FALSE)="Monthly",(YEAR(AC3886)-YEAR(AB3886))*12+MONTH(AC3886)-MONTH(AB3886)+1,(AC3886-AB3886+1))</f>
        <v>23</v>
      </c>
      <c r="F3886" s="210">
        <f t="shared" si="305"/>
        <v>230000</v>
      </c>
      <c r="G3886" s="199">
        <v>1356423</v>
      </c>
      <c r="H3886" s="195">
        <v>37049.415567129603</v>
      </c>
      <c r="I3886" t="s">
        <v>2172</v>
      </c>
      <c r="M3886" t="s">
        <v>3341</v>
      </c>
      <c r="N3886" t="s">
        <v>2281</v>
      </c>
      <c r="O3886" t="s">
        <v>2157</v>
      </c>
      <c r="Q3886" s="196">
        <v>10000</v>
      </c>
      <c r="S3886" t="s">
        <v>3342</v>
      </c>
      <c r="T3886" t="s">
        <v>3557</v>
      </c>
      <c r="U3886" s="198">
        <v>3.5249999999999999</v>
      </c>
      <c r="V3886" t="s">
        <v>1151</v>
      </c>
      <c r="W3886" t="s">
        <v>3333</v>
      </c>
      <c r="X3886" t="s">
        <v>3334</v>
      </c>
      <c r="Y3886" t="s">
        <v>3575</v>
      </c>
      <c r="Z3886" t="s">
        <v>2995</v>
      </c>
      <c r="AA3886" t="s">
        <v>1152</v>
      </c>
      <c r="AB3886" s="195">
        <v>37050.875011574099</v>
      </c>
      <c r="AC3886" s="195">
        <v>37072.875011574099</v>
      </c>
    </row>
    <row r="3887" spans="1:29" x14ac:dyDescent="0.25">
      <c r="A3887" s="43" t="str">
        <f t="shared" si="301"/>
        <v>US Natural Gas Physical</v>
      </c>
      <c r="B3887" s="43" t="str">
        <f t="shared" si="302"/>
        <v>US</v>
      </c>
      <c r="C3887" s="43" t="str">
        <f t="shared" si="303"/>
        <v>Natural Gas</v>
      </c>
      <c r="D3887" s="43" t="str">
        <f t="shared" si="304"/>
        <v>Physical</v>
      </c>
      <c r="E3887" s="43">
        <f>IF(VLOOKUP(S3887,'DD-Lookup'!$J$6:$L$50,3,FALSE)="Monthly",(YEAR(AC3887)-YEAR(AB3887))*12+MONTH(AC3887)-MONTH(AB3887)+1,(AC3887-AB3887+1))</f>
        <v>1</v>
      </c>
      <c r="F3887" s="210">
        <f t="shared" si="305"/>
        <v>5000</v>
      </c>
      <c r="G3887" s="199">
        <v>1356426</v>
      </c>
      <c r="H3887" s="195">
        <v>37049.415648148097</v>
      </c>
      <c r="I3887" t="s">
        <v>2227</v>
      </c>
      <c r="M3887" t="s">
        <v>3341</v>
      </c>
      <c r="N3887" t="s">
        <v>3747</v>
      </c>
      <c r="O3887" t="s">
        <v>2733</v>
      </c>
      <c r="P3887" s="196">
        <v>5000</v>
      </c>
      <c r="S3887" t="s">
        <v>3342</v>
      </c>
      <c r="T3887" t="s">
        <v>3557</v>
      </c>
      <c r="U3887" s="198">
        <v>3.605</v>
      </c>
      <c r="V3887" t="s">
        <v>2232</v>
      </c>
      <c r="W3887" t="s">
        <v>2181</v>
      </c>
      <c r="X3887" t="s">
        <v>2182</v>
      </c>
      <c r="Y3887" t="s">
        <v>2469</v>
      </c>
      <c r="Z3887" t="s">
        <v>2995</v>
      </c>
      <c r="AA3887">
        <v>838244</v>
      </c>
      <c r="AB3887" s="195">
        <v>37050.875011574099</v>
      </c>
      <c r="AC3887" s="195">
        <v>37050.875011574099</v>
      </c>
    </row>
    <row r="3888" spans="1:29" x14ac:dyDescent="0.25">
      <c r="A3888" s="43" t="str">
        <f t="shared" si="301"/>
        <v>US Power Physical</v>
      </c>
      <c r="B3888" s="43" t="str">
        <f t="shared" si="302"/>
        <v>US</v>
      </c>
      <c r="C3888" s="43" t="str">
        <f t="shared" si="303"/>
        <v>Power</v>
      </c>
      <c r="D3888" s="43" t="str">
        <f t="shared" si="304"/>
        <v>Physical</v>
      </c>
      <c r="E3888" s="43">
        <f>IF(VLOOKUP(S3888,'DD-Lookup'!$J$6:$L$50,3,FALSE)="Monthly",(YEAR(AC3888)-YEAR(AB3888))*12+MONTH(AC3888)-MONTH(AB3888)+1,(AC3888-AB3888+1))</f>
        <v>5</v>
      </c>
      <c r="F3888" s="210">
        <f t="shared" si="305"/>
        <v>250</v>
      </c>
      <c r="G3888" s="199">
        <v>1356427</v>
      </c>
      <c r="H3888" s="195">
        <v>37049.415706018503</v>
      </c>
      <c r="I3888" t="s">
        <v>3374</v>
      </c>
      <c r="M3888" t="s">
        <v>2766</v>
      </c>
      <c r="N3888" t="s">
        <v>3361</v>
      </c>
      <c r="O3888" t="s">
        <v>3307</v>
      </c>
      <c r="P3888" s="196">
        <v>50</v>
      </c>
      <c r="S3888" t="s">
        <v>3340</v>
      </c>
      <c r="T3888" t="s">
        <v>3557</v>
      </c>
      <c r="U3888" s="198">
        <v>44.25</v>
      </c>
      <c r="V3888" t="s">
        <v>2786</v>
      </c>
      <c r="W3888" t="s">
        <v>3376</v>
      </c>
      <c r="X3888" t="s">
        <v>3377</v>
      </c>
      <c r="Y3888" t="s">
        <v>2662</v>
      </c>
      <c r="Z3888" t="s">
        <v>2990</v>
      </c>
      <c r="AA3888">
        <v>637092.1</v>
      </c>
      <c r="AB3888" s="195">
        <v>37053.875011574099</v>
      </c>
      <c r="AC3888" s="195">
        <v>37057.875011574099</v>
      </c>
    </row>
    <row r="3889" spans="1:29" x14ac:dyDescent="0.25">
      <c r="A3889" s="43" t="str">
        <f t="shared" si="301"/>
        <v>US Crude Financial</v>
      </c>
      <c r="B3889" s="43" t="str">
        <f t="shared" si="302"/>
        <v>US</v>
      </c>
      <c r="C3889" s="43" t="str">
        <f t="shared" si="303"/>
        <v>Crude</v>
      </c>
      <c r="D3889" s="43" t="str">
        <f t="shared" si="304"/>
        <v>Financial</v>
      </c>
      <c r="E3889" s="43">
        <f>IF(VLOOKUP(S3889,'DD-Lookup'!$J$6:$L$50,3,FALSE)="Monthly",(YEAR(AC3889)-YEAR(AB3889))*12+MONTH(AC3889)-MONTH(AB3889)+1,(AC3889-AB3889+1))</f>
        <v>1</v>
      </c>
      <c r="F3889" s="210">
        <f t="shared" si="305"/>
        <v>50000</v>
      </c>
      <c r="G3889" s="199">
        <v>1356428</v>
      </c>
      <c r="H3889" s="195">
        <v>37049.415752314802</v>
      </c>
      <c r="I3889" t="s">
        <v>2652</v>
      </c>
      <c r="M3889" t="s">
        <v>3437</v>
      </c>
      <c r="N3889" t="s">
        <v>2653</v>
      </c>
      <c r="O3889" t="s">
        <v>3359</v>
      </c>
      <c r="Q3889" s="196">
        <v>50000</v>
      </c>
      <c r="S3889" t="s">
        <v>3347</v>
      </c>
      <c r="T3889" t="s">
        <v>3557</v>
      </c>
      <c r="U3889" s="198">
        <v>27.8</v>
      </c>
      <c r="V3889" t="s">
        <v>3090</v>
      </c>
      <c r="W3889" t="s">
        <v>2655</v>
      </c>
      <c r="X3889" t="s">
        <v>2656</v>
      </c>
      <c r="Y3889" t="s">
        <v>2778</v>
      </c>
      <c r="Z3889" t="s">
        <v>2995</v>
      </c>
      <c r="AA3889">
        <v>115550</v>
      </c>
      <c r="AB3889" s="195">
        <v>37073</v>
      </c>
      <c r="AC3889" s="195">
        <v>37103</v>
      </c>
    </row>
    <row r="3890" spans="1:29" x14ac:dyDescent="0.25">
      <c r="A3890" s="43" t="str">
        <f t="shared" si="301"/>
        <v>US Natural Gas Physical</v>
      </c>
      <c r="B3890" s="43" t="str">
        <f t="shared" si="302"/>
        <v>US</v>
      </c>
      <c r="C3890" s="43" t="str">
        <f t="shared" si="303"/>
        <v>Natural Gas</v>
      </c>
      <c r="D3890" s="43" t="str">
        <f t="shared" si="304"/>
        <v>Physical</v>
      </c>
      <c r="E3890" s="43">
        <f>IF(VLOOKUP(S3890,'DD-Lookup'!$J$6:$L$50,3,FALSE)="Monthly",(YEAR(AC3890)-YEAR(AB3890))*12+MONTH(AC3890)-MONTH(AB3890)+1,(AC3890-AB3890+1))</f>
        <v>1</v>
      </c>
      <c r="F3890" s="210">
        <f t="shared" si="305"/>
        <v>15000</v>
      </c>
      <c r="G3890" s="199">
        <v>1356430</v>
      </c>
      <c r="H3890" s="195">
        <v>37049.415844907402</v>
      </c>
      <c r="I3890" t="s">
        <v>2276</v>
      </c>
      <c r="M3890" t="s">
        <v>3341</v>
      </c>
      <c r="N3890" t="s">
        <v>3747</v>
      </c>
      <c r="O3890" t="s">
        <v>379</v>
      </c>
      <c r="P3890" s="196">
        <v>15000</v>
      </c>
      <c r="S3890" t="s">
        <v>3342</v>
      </c>
      <c r="T3890" t="s">
        <v>3557</v>
      </c>
      <c r="U3890" s="198">
        <v>3.71</v>
      </c>
      <c r="V3890" t="s">
        <v>3164</v>
      </c>
      <c r="W3890" t="s">
        <v>2467</v>
      </c>
      <c r="X3890" t="s">
        <v>2468</v>
      </c>
      <c r="Y3890" t="s">
        <v>2469</v>
      </c>
      <c r="Z3890" t="s">
        <v>2995</v>
      </c>
      <c r="AA3890">
        <v>838246</v>
      </c>
      <c r="AB3890" s="195">
        <v>37050.875011574099</v>
      </c>
      <c r="AC3890" s="195">
        <v>37050.875011574099</v>
      </c>
    </row>
    <row r="3891" spans="1:29" x14ac:dyDescent="0.25">
      <c r="A3891" s="43" t="str">
        <f t="shared" si="301"/>
        <v>US Natural Gas Physical</v>
      </c>
      <c r="B3891" s="43" t="str">
        <f t="shared" si="302"/>
        <v>US</v>
      </c>
      <c r="C3891" s="43" t="str">
        <f t="shared" si="303"/>
        <v>Natural Gas</v>
      </c>
      <c r="D3891" s="43" t="str">
        <f t="shared" si="304"/>
        <v>Physical</v>
      </c>
      <c r="E3891" s="43">
        <f>IF(VLOOKUP(S3891,'DD-Lookup'!$J$6:$L$50,3,FALSE)="Monthly",(YEAR(AC3891)-YEAR(AB3891))*12+MONTH(AC3891)-MONTH(AB3891)+1,(AC3891-AB3891+1))</f>
        <v>1</v>
      </c>
      <c r="F3891" s="210">
        <f t="shared" si="305"/>
        <v>5100</v>
      </c>
      <c r="G3891" s="199">
        <v>1356432</v>
      </c>
      <c r="H3891" s="195">
        <v>37049.415856481501</v>
      </c>
      <c r="I3891" t="s">
        <v>3509</v>
      </c>
      <c r="M3891" t="s">
        <v>3341</v>
      </c>
      <c r="N3891" t="s">
        <v>3747</v>
      </c>
      <c r="O3891" t="s">
        <v>394</v>
      </c>
      <c r="P3891" s="196">
        <v>5100</v>
      </c>
      <c r="S3891" t="s">
        <v>3342</v>
      </c>
      <c r="T3891" t="s">
        <v>3557</v>
      </c>
      <c r="U3891" s="198">
        <v>3.6375000000000002</v>
      </c>
      <c r="V3891" t="s">
        <v>3048</v>
      </c>
      <c r="W3891" t="s">
        <v>2498</v>
      </c>
      <c r="X3891" t="s">
        <v>2499</v>
      </c>
      <c r="Y3891" t="s">
        <v>2469</v>
      </c>
      <c r="Z3891" t="s">
        <v>2995</v>
      </c>
      <c r="AA3891">
        <v>838249</v>
      </c>
      <c r="AB3891" s="195">
        <v>37050.875011574099</v>
      </c>
      <c r="AC3891" s="195">
        <v>37050.875011574099</v>
      </c>
    </row>
    <row r="3892" spans="1:29" x14ac:dyDescent="0.25">
      <c r="A3892" s="43" t="str">
        <f t="shared" si="301"/>
        <v>US Natural Gas Physical</v>
      </c>
      <c r="B3892" s="43" t="str">
        <f t="shared" si="302"/>
        <v>US</v>
      </c>
      <c r="C3892" s="43" t="str">
        <f t="shared" si="303"/>
        <v>Natural Gas</v>
      </c>
      <c r="D3892" s="43" t="str">
        <f t="shared" si="304"/>
        <v>Physical</v>
      </c>
      <c r="E3892" s="43">
        <f>IF(VLOOKUP(S3892,'DD-Lookup'!$J$6:$L$50,3,FALSE)="Monthly",(YEAR(AC3892)-YEAR(AB3892))*12+MONTH(AC3892)-MONTH(AB3892)+1,(AC3892-AB3892+1))</f>
        <v>1</v>
      </c>
      <c r="F3892" s="210">
        <f t="shared" si="305"/>
        <v>5000</v>
      </c>
      <c r="G3892" s="199">
        <v>1356431</v>
      </c>
      <c r="H3892" s="195">
        <v>37049.415856481501</v>
      </c>
      <c r="I3892" t="s">
        <v>3529</v>
      </c>
      <c r="M3892" t="s">
        <v>3341</v>
      </c>
      <c r="N3892" t="s">
        <v>3747</v>
      </c>
      <c r="O3892" t="s">
        <v>2743</v>
      </c>
      <c r="P3892" s="196">
        <v>5000</v>
      </c>
      <c r="S3892" t="s">
        <v>3342</v>
      </c>
      <c r="T3892" t="s">
        <v>3557</v>
      </c>
      <c r="U3892" s="198">
        <v>3.55</v>
      </c>
      <c r="V3892" t="s">
        <v>2515</v>
      </c>
      <c r="W3892" t="s">
        <v>2181</v>
      </c>
      <c r="X3892" t="s">
        <v>3093</v>
      </c>
      <c r="Y3892" t="s">
        <v>2469</v>
      </c>
      <c r="Z3892" t="s">
        <v>2995</v>
      </c>
      <c r="AA3892">
        <v>838247</v>
      </c>
      <c r="AB3892" s="195">
        <v>37050.875011574099</v>
      </c>
      <c r="AC3892" s="195">
        <v>37050.875011574099</v>
      </c>
    </row>
    <row r="3893" spans="1:29" x14ac:dyDescent="0.25">
      <c r="A3893" s="43" t="str">
        <f t="shared" si="301"/>
        <v>US Natural Gas Physical</v>
      </c>
      <c r="B3893" s="43" t="str">
        <f t="shared" si="302"/>
        <v>US</v>
      </c>
      <c r="C3893" s="43" t="str">
        <f t="shared" si="303"/>
        <v>Natural Gas</v>
      </c>
      <c r="D3893" s="43" t="str">
        <f t="shared" si="304"/>
        <v>Physical</v>
      </c>
      <c r="E3893" s="43">
        <f>IF(VLOOKUP(S3893,'DD-Lookup'!$J$6:$L$50,3,FALSE)="Monthly",(YEAR(AC3893)-YEAR(AB3893))*12+MONTH(AC3893)-MONTH(AB3893)+1,(AC3893-AB3893+1))</f>
        <v>1</v>
      </c>
      <c r="F3893" s="210">
        <f t="shared" si="305"/>
        <v>10000</v>
      </c>
      <c r="G3893" s="199">
        <v>1356433</v>
      </c>
      <c r="H3893" s="195">
        <v>37049.415868055599</v>
      </c>
      <c r="I3893" t="s">
        <v>2244</v>
      </c>
      <c r="M3893" t="s">
        <v>3341</v>
      </c>
      <c r="N3893" t="s">
        <v>3747</v>
      </c>
      <c r="O3893" t="s">
        <v>1630</v>
      </c>
      <c r="P3893" s="196">
        <v>10000</v>
      </c>
      <c r="S3893" t="s">
        <v>3342</v>
      </c>
      <c r="T3893" t="s">
        <v>3557</v>
      </c>
      <c r="U3893" s="198">
        <v>3.71</v>
      </c>
      <c r="V3893" t="s">
        <v>3892</v>
      </c>
      <c r="W3893" t="s">
        <v>2175</v>
      </c>
      <c r="X3893" t="s">
        <v>2176</v>
      </c>
      <c r="Y3893" t="s">
        <v>2469</v>
      </c>
      <c r="Z3893" t="s">
        <v>2995</v>
      </c>
      <c r="AA3893">
        <v>838248</v>
      </c>
      <c r="AB3893" s="195">
        <v>37050.875011574099</v>
      </c>
      <c r="AC3893" s="195">
        <v>37050.875011574099</v>
      </c>
    </row>
    <row r="3894" spans="1:29" x14ac:dyDescent="0.25">
      <c r="A3894" s="43" t="str">
        <f t="shared" si="301"/>
        <v>US Natural Gas Financial</v>
      </c>
      <c r="B3894" s="43" t="str">
        <f t="shared" si="302"/>
        <v>US</v>
      </c>
      <c r="C3894" s="43" t="str">
        <f t="shared" si="303"/>
        <v>Natural Gas</v>
      </c>
      <c r="D3894" s="43" t="str">
        <f t="shared" si="304"/>
        <v>Financial</v>
      </c>
      <c r="E3894" s="43">
        <f>IF(VLOOKUP(S3894,'DD-Lookup'!$J$6:$L$50,3,FALSE)="Monthly",(YEAR(AC3894)-YEAR(AB3894))*12+MONTH(AC3894)-MONTH(AB3894)+1,(AC3894-AB3894+1))</f>
        <v>31</v>
      </c>
      <c r="F3894" s="210">
        <f t="shared" si="305"/>
        <v>620000</v>
      </c>
      <c r="G3894" s="199">
        <v>1356435</v>
      </c>
      <c r="H3894" s="195">
        <v>37049.416053240697</v>
      </c>
      <c r="I3894" t="s">
        <v>2286</v>
      </c>
      <c r="M3894" t="s">
        <v>3341</v>
      </c>
      <c r="N3894" t="s">
        <v>2281</v>
      </c>
      <c r="O3894" t="s">
        <v>2475</v>
      </c>
      <c r="P3894" s="196">
        <v>20000</v>
      </c>
      <c r="S3894" t="s">
        <v>3342</v>
      </c>
      <c r="T3894" t="s">
        <v>3557</v>
      </c>
      <c r="U3894" s="198">
        <v>3.7650000000000001</v>
      </c>
      <c r="V3894" t="s">
        <v>2287</v>
      </c>
      <c r="W3894" t="s">
        <v>2853</v>
      </c>
      <c r="X3894" t="s">
        <v>2282</v>
      </c>
      <c r="Y3894" t="s">
        <v>3575</v>
      </c>
      <c r="Z3894" t="s">
        <v>2995</v>
      </c>
      <c r="AA3894" t="s">
        <v>1153</v>
      </c>
      <c r="AB3894" s="195">
        <v>37073.875</v>
      </c>
      <c r="AC3894" s="195">
        <v>37103.875</v>
      </c>
    </row>
    <row r="3895" spans="1:29" x14ac:dyDescent="0.25">
      <c r="A3895" s="43" t="str">
        <f t="shared" si="301"/>
        <v>US Natural Gas Physical</v>
      </c>
      <c r="B3895" s="43" t="str">
        <f t="shared" si="302"/>
        <v>US</v>
      </c>
      <c r="C3895" s="43" t="str">
        <f t="shared" si="303"/>
        <v>Natural Gas</v>
      </c>
      <c r="D3895" s="43" t="str">
        <f t="shared" si="304"/>
        <v>Physical</v>
      </c>
      <c r="E3895" s="43">
        <f>IF(VLOOKUP(S3895,'DD-Lookup'!$J$6:$L$50,3,FALSE)="Monthly",(YEAR(AC3895)-YEAR(AB3895))*12+MONTH(AC3895)-MONTH(AB3895)+1,(AC3895-AB3895+1))</f>
        <v>1</v>
      </c>
      <c r="F3895" s="210">
        <f t="shared" si="305"/>
        <v>7907</v>
      </c>
      <c r="G3895" s="199">
        <v>1356438</v>
      </c>
      <c r="H3895" s="195">
        <v>37049.416157407402</v>
      </c>
      <c r="I3895" t="s">
        <v>3360</v>
      </c>
      <c r="M3895" t="s">
        <v>3341</v>
      </c>
      <c r="N3895" t="s">
        <v>3747</v>
      </c>
      <c r="O3895" t="s">
        <v>2741</v>
      </c>
      <c r="Q3895" s="196">
        <v>7907</v>
      </c>
      <c r="S3895" t="s">
        <v>3342</v>
      </c>
      <c r="T3895" t="s">
        <v>3557</v>
      </c>
      <c r="U3895" s="198">
        <v>3.9649999999999999</v>
      </c>
      <c r="V3895" t="s">
        <v>3328</v>
      </c>
      <c r="W3895" t="s">
        <v>3138</v>
      </c>
      <c r="X3895" t="s">
        <v>3081</v>
      </c>
      <c r="Y3895" t="s">
        <v>2469</v>
      </c>
      <c r="Z3895" t="s">
        <v>2995</v>
      </c>
      <c r="AA3895">
        <v>838251</v>
      </c>
      <c r="AB3895" s="195">
        <v>37050.875011574099</v>
      </c>
      <c r="AC3895" s="195">
        <v>37050.875011574099</v>
      </c>
    </row>
    <row r="3896" spans="1:29" x14ac:dyDescent="0.25">
      <c r="A3896" s="43" t="str">
        <f t="shared" si="301"/>
        <v xml:space="preserve"> Metals Financial</v>
      </c>
      <c r="B3896" s="43" t="str">
        <f t="shared" si="302"/>
        <v/>
      </c>
      <c r="C3896" s="43" t="str">
        <f t="shared" si="303"/>
        <v>Metals</v>
      </c>
      <c r="D3896" s="43" t="str">
        <f t="shared" si="304"/>
        <v>Financial</v>
      </c>
      <c r="E3896" s="43">
        <f>IF(VLOOKUP(S3896,'DD-Lookup'!$J$6:$L$50,3,FALSE)="Monthly",(YEAR(AC3896)-YEAR(AB3896))*12+MONTH(AC3896)-MONTH(AB3896)+1,(AC3896-AB3896+1))</f>
        <v>1</v>
      </c>
      <c r="F3896" s="210">
        <f t="shared" si="305"/>
        <v>20</v>
      </c>
      <c r="G3896" s="199">
        <v>1356441</v>
      </c>
      <c r="H3896" s="195">
        <v>37049.416226851798</v>
      </c>
      <c r="I3896" t="s">
        <v>3612</v>
      </c>
      <c r="M3896" t="s">
        <v>3346</v>
      </c>
      <c r="N3896" t="s">
        <v>3554</v>
      </c>
      <c r="O3896" t="s">
        <v>3555</v>
      </c>
      <c r="Q3896" s="196">
        <v>20</v>
      </c>
      <c r="S3896" t="s">
        <v>3556</v>
      </c>
      <c r="T3896" t="s">
        <v>3557</v>
      </c>
      <c r="U3896" s="198">
        <v>1672</v>
      </c>
      <c r="V3896" t="s">
        <v>1677</v>
      </c>
      <c r="W3896" t="s">
        <v>3563</v>
      </c>
      <c r="X3896" t="s">
        <v>3559</v>
      </c>
      <c r="Y3896" t="s">
        <v>3560</v>
      </c>
      <c r="Z3896" t="s">
        <v>3561</v>
      </c>
      <c r="AA3896">
        <v>2173924</v>
      </c>
    </row>
    <row r="3897" spans="1:29" x14ac:dyDescent="0.25">
      <c r="A3897" s="43" t="str">
        <f t="shared" si="301"/>
        <v xml:space="preserve"> Metals Financial</v>
      </c>
      <c r="B3897" s="43" t="str">
        <f t="shared" si="302"/>
        <v/>
      </c>
      <c r="C3897" s="43" t="str">
        <f t="shared" si="303"/>
        <v>Metals</v>
      </c>
      <c r="D3897" s="43" t="str">
        <f t="shared" si="304"/>
        <v>Financial</v>
      </c>
      <c r="E3897" s="43">
        <f>IF(VLOOKUP(S3897,'DD-Lookup'!$J$6:$L$50,3,FALSE)="Monthly",(YEAR(AC3897)-YEAR(AB3897))*12+MONTH(AC3897)-MONTH(AB3897)+1,(AC3897-AB3897+1))</f>
        <v>1</v>
      </c>
      <c r="F3897" s="210">
        <f t="shared" si="305"/>
        <v>20</v>
      </c>
      <c r="G3897" s="199">
        <v>1356443</v>
      </c>
      <c r="H3897" s="195">
        <v>37049.416377314803</v>
      </c>
      <c r="I3897" t="s">
        <v>3527</v>
      </c>
      <c r="M3897" t="s">
        <v>3346</v>
      </c>
      <c r="N3897" t="s">
        <v>3554</v>
      </c>
      <c r="O3897" t="s">
        <v>3555</v>
      </c>
      <c r="P3897" s="196">
        <v>20</v>
      </c>
      <c r="S3897" t="s">
        <v>3556</v>
      </c>
      <c r="T3897" t="s">
        <v>3557</v>
      </c>
      <c r="U3897" s="198">
        <v>1671</v>
      </c>
      <c r="V3897" t="s">
        <v>3813</v>
      </c>
      <c r="W3897" t="s">
        <v>3563</v>
      </c>
      <c r="X3897" t="s">
        <v>3559</v>
      </c>
      <c r="Y3897" t="s">
        <v>3560</v>
      </c>
      <c r="Z3897" t="s">
        <v>3561</v>
      </c>
      <c r="AA3897">
        <v>2173926</v>
      </c>
    </row>
    <row r="3898" spans="1:29" x14ac:dyDescent="0.25">
      <c r="A3898" s="43" t="str">
        <f t="shared" si="301"/>
        <v>US Natural Gas Physical</v>
      </c>
      <c r="B3898" s="43" t="str">
        <f t="shared" si="302"/>
        <v>US</v>
      </c>
      <c r="C3898" s="43" t="str">
        <f t="shared" si="303"/>
        <v>Natural Gas</v>
      </c>
      <c r="D3898" s="43" t="str">
        <f t="shared" si="304"/>
        <v>Physical</v>
      </c>
      <c r="E3898" s="43">
        <f>IF(VLOOKUP(S3898,'DD-Lookup'!$J$6:$L$50,3,FALSE)="Monthly",(YEAR(AC3898)-YEAR(AB3898))*12+MONTH(AC3898)-MONTH(AB3898)+1,(AC3898-AB3898+1))</f>
        <v>1</v>
      </c>
      <c r="F3898" s="210">
        <f t="shared" si="305"/>
        <v>1983</v>
      </c>
      <c r="G3898" s="199">
        <v>1356445</v>
      </c>
      <c r="H3898" s="195">
        <v>37049.416435185201</v>
      </c>
      <c r="I3898" t="s">
        <v>3475</v>
      </c>
      <c r="M3898" t="s">
        <v>3341</v>
      </c>
      <c r="N3898" t="s">
        <v>3747</v>
      </c>
      <c r="O3898" t="s">
        <v>379</v>
      </c>
      <c r="P3898" s="196">
        <v>1983</v>
      </c>
      <c r="S3898" t="s">
        <v>3342</v>
      </c>
      <c r="T3898" t="s">
        <v>3557</v>
      </c>
      <c r="U3898" s="198">
        <v>3.7025000000000001</v>
      </c>
      <c r="V3898" t="s">
        <v>3476</v>
      </c>
      <c r="W3898" t="s">
        <v>2467</v>
      </c>
      <c r="X3898" t="s">
        <v>2468</v>
      </c>
      <c r="Y3898" t="s">
        <v>2469</v>
      </c>
      <c r="Z3898" t="s">
        <v>2995</v>
      </c>
      <c r="AA3898">
        <v>838254</v>
      </c>
      <c r="AB3898" s="195">
        <v>37050.875011574099</v>
      </c>
      <c r="AC3898" s="195">
        <v>37050.875011574099</v>
      </c>
    </row>
    <row r="3899" spans="1:29" x14ac:dyDescent="0.25">
      <c r="A3899" s="43" t="str">
        <f t="shared" si="301"/>
        <v>US Natural Gas Financial</v>
      </c>
      <c r="B3899" s="43" t="str">
        <f t="shared" si="302"/>
        <v>US</v>
      </c>
      <c r="C3899" s="43" t="str">
        <f t="shared" si="303"/>
        <v>Natural Gas</v>
      </c>
      <c r="D3899" s="43" t="str">
        <f t="shared" si="304"/>
        <v>Financial</v>
      </c>
      <c r="E3899" s="43">
        <f>IF(VLOOKUP(S3899,'DD-Lookup'!$J$6:$L$50,3,FALSE)="Monthly",(YEAR(AC3899)-YEAR(AB3899))*12+MONTH(AC3899)-MONTH(AB3899)+1,(AC3899-AB3899+1))</f>
        <v>31</v>
      </c>
      <c r="F3899" s="210">
        <f t="shared" si="305"/>
        <v>155000</v>
      </c>
      <c r="G3899" s="199">
        <v>1356449</v>
      </c>
      <c r="H3899" s="195">
        <v>37049.416620370401</v>
      </c>
      <c r="I3899" t="s">
        <v>2472</v>
      </c>
      <c r="M3899" t="s">
        <v>3341</v>
      </c>
      <c r="N3899" t="s">
        <v>2476</v>
      </c>
      <c r="O3899" t="s">
        <v>2384</v>
      </c>
      <c r="P3899" s="196">
        <v>5000</v>
      </c>
      <c r="S3899" t="s">
        <v>3342</v>
      </c>
      <c r="T3899" t="s">
        <v>3557</v>
      </c>
      <c r="U3899" s="198">
        <v>2.4</v>
      </c>
      <c r="V3899" t="s">
        <v>2393</v>
      </c>
      <c r="W3899" t="s">
        <v>2381</v>
      </c>
      <c r="X3899" t="s">
        <v>2382</v>
      </c>
      <c r="Y3899" t="s">
        <v>3575</v>
      </c>
      <c r="Z3899" t="s">
        <v>2995</v>
      </c>
      <c r="AA3899" t="s">
        <v>1154</v>
      </c>
      <c r="AB3899" s="195">
        <v>37104.875011574099</v>
      </c>
      <c r="AC3899" s="195">
        <v>37134.875011574099</v>
      </c>
    </row>
    <row r="3900" spans="1:29" x14ac:dyDescent="0.25">
      <c r="A3900" s="43" t="str">
        <f t="shared" si="301"/>
        <v xml:space="preserve"> Natural Gas Physical</v>
      </c>
      <c r="B3900" s="43" t="str">
        <f t="shared" si="302"/>
        <v/>
      </c>
      <c r="C3900" s="43" t="str">
        <f t="shared" si="303"/>
        <v>Natural Gas</v>
      </c>
      <c r="D3900" s="43" t="str">
        <f t="shared" si="304"/>
        <v>Physical</v>
      </c>
      <c r="E3900" s="43">
        <f>IF(VLOOKUP(S3900,'DD-Lookup'!$J$6:$L$50,3,FALSE)="Monthly",(YEAR(AC3900)-YEAR(AB3900))*12+MONTH(AC3900)-MONTH(AB3900)+1,(AC3900-AB3900+1))</f>
        <v>1</v>
      </c>
      <c r="F3900" s="210">
        <f t="shared" si="305"/>
        <v>10000</v>
      </c>
      <c r="G3900" s="199">
        <v>1356450</v>
      </c>
      <c r="H3900" s="195">
        <v>37049.416655092602</v>
      </c>
      <c r="I3900" t="s">
        <v>2422</v>
      </c>
      <c r="M3900" t="s">
        <v>3341</v>
      </c>
      <c r="N3900" t="s">
        <v>3104</v>
      </c>
      <c r="O3900" t="s">
        <v>3620</v>
      </c>
      <c r="P3900" s="196">
        <v>10000</v>
      </c>
      <c r="S3900" t="s">
        <v>3719</v>
      </c>
      <c r="T3900" t="s">
        <v>3105</v>
      </c>
      <c r="U3900" s="198">
        <v>4.2850000000000001</v>
      </c>
      <c r="V3900" t="s">
        <v>3727</v>
      </c>
      <c r="W3900" t="s">
        <v>635</v>
      </c>
      <c r="X3900" t="s">
        <v>3106</v>
      </c>
      <c r="Y3900" t="s">
        <v>2469</v>
      </c>
      <c r="Z3900" t="s">
        <v>2996</v>
      </c>
      <c r="AA3900">
        <v>838256</v>
      </c>
      <c r="AB3900" s="195">
        <v>37049.875011574099</v>
      </c>
      <c r="AC3900" s="195">
        <v>37049.875011574099</v>
      </c>
    </row>
    <row r="3901" spans="1:29" x14ac:dyDescent="0.25">
      <c r="A3901" s="43" t="str">
        <f t="shared" si="301"/>
        <v>US Natural Gas Physical</v>
      </c>
      <c r="B3901" s="43" t="str">
        <f t="shared" si="302"/>
        <v>US</v>
      </c>
      <c r="C3901" s="43" t="str">
        <f t="shared" si="303"/>
        <v>Natural Gas</v>
      </c>
      <c r="D3901" s="43" t="str">
        <f t="shared" si="304"/>
        <v>Physical</v>
      </c>
      <c r="E3901" s="43">
        <f>IF(VLOOKUP(S3901,'DD-Lookup'!$J$6:$L$50,3,FALSE)="Monthly",(YEAR(AC3901)-YEAR(AB3901))*12+MONTH(AC3901)-MONTH(AB3901)+1,(AC3901-AB3901+1))</f>
        <v>1</v>
      </c>
      <c r="F3901" s="210">
        <f t="shared" si="305"/>
        <v>10000</v>
      </c>
      <c r="G3901" s="199">
        <v>1356451</v>
      </c>
      <c r="H3901" s="195">
        <v>37049.416689814803</v>
      </c>
      <c r="I3901" t="s">
        <v>2418</v>
      </c>
      <c r="M3901" t="s">
        <v>3341</v>
      </c>
      <c r="N3901" t="s">
        <v>3747</v>
      </c>
      <c r="O3901" t="s">
        <v>2733</v>
      </c>
      <c r="Q3901" s="196">
        <v>10000</v>
      </c>
      <c r="S3901" t="s">
        <v>3342</v>
      </c>
      <c r="T3901" t="s">
        <v>3557</v>
      </c>
      <c r="U3901" s="198">
        <v>3.6150000000000002</v>
      </c>
      <c r="V3901" t="s">
        <v>3735</v>
      </c>
      <c r="W3901" t="s">
        <v>2181</v>
      </c>
      <c r="X3901" t="s">
        <v>2182</v>
      </c>
      <c r="Y3901" t="s">
        <v>2469</v>
      </c>
      <c r="Z3901" t="s">
        <v>2995</v>
      </c>
      <c r="AA3901">
        <v>838257</v>
      </c>
      <c r="AB3901" s="195">
        <v>37050.875011574099</v>
      </c>
      <c r="AC3901" s="195">
        <v>37050.875011574099</v>
      </c>
    </row>
    <row r="3902" spans="1:29" x14ac:dyDescent="0.25">
      <c r="A3902" s="43" t="str">
        <f t="shared" si="301"/>
        <v>US Crude Financial</v>
      </c>
      <c r="B3902" s="43" t="str">
        <f t="shared" si="302"/>
        <v>US</v>
      </c>
      <c r="C3902" s="43" t="str">
        <f t="shared" si="303"/>
        <v>Crude</v>
      </c>
      <c r="D3902" s="43" t="str">
        <f t="shared" si="304"/>
        <v>Financial</v>
      </c>
      <c r="E3902" s="43">
        <f>IF(VLOOKUP(S3902,'DD-Lookup'!$J$6:$L$50,3,FALSE)="Monthly",(YEAR(AC3902)-YEAR(AB3902))*12+MONTH(AC3902)-MONTH(AB3902)+1,(AC3902-AB3902+1))</f>
        <v>1</v>
      </c>
      <c r="F3902" s="210">
        <f t="shared" si="305"/>
        <v>50000</v>
      </c>
      <c r="G3902" s="199">
        <v>1356452</v>
      </c>
      <c r="H3902" s="195">
        <v>37049.416851851798</v>
      </c>
      <c r="I3902" t="s">
        <v>3480</v>
      </c>
      <c r="M3902" t="s">
        <v>3437</v>
      </c>
      <c r="N3902" t="s">
        <v>2653</v>
      </c>
      <c r="O3902" t="s">
        <v>3359</v>
      </c>
      <c r="Q3902" s="196">
        <v>50000</v>
      </c>
      <c r="S3902" t="s">
        <v>3347</v>
      </c>
      <c r="T3902" t="s">
        <v>3557</v>
      </c>
      <c r="U3902" s="198">
        <v>27.82</v>
      </c>
      <c r="V3902" t="s">
        <v>2647</v>
      </c>
      <c r="W3902" t="s">
        <v>2655</v>
      </c>
      <c r="X3902" t="s">
        <v>2656</v>
      </c>
      <c r="Y3902" t="s">
        <v>2778</v>
      </c>
      <c r="Z3902" t="s">
        <v>2995</v>
      </c>
      <c r="AA3902">
        <v>115552</v>
      </c>
      <c r="AB3902" s="195">
        <v>37073</v>
      </c>
      <c r="AC3902" s="195">
        <v>37103</v>
      </c>
    </row>
    <row r="3903" spans="1:29" x14ac:dyDescent="0.25">
      <c r="A3903" s="43" t="str">
        <f t="shared" si="301"/>
        <v>US Natural Gas Physical</v>
      </c>
      <c r="B3903" s="43" t="str">
        <f t="shared" si="302"/>
        <v>US</v>
      </c>
      <c r="C3903" s="43" t="str">
        <f t="shared" si="303"/>
        <v>Natural Gas</v>
      </c>
      <c r="D3903" s="43" t="str">
        <f t="shared" si="304"/>
        <v>Physical</v>
      </c>
      <c r="E3903" s="43">
        <f>IF(VLOOKUP(S3903,'DD-Lookup'!$J$6:$L$50,3,FALSE)="Monthly",(YEAR(AC3903)-YEAR(AB3903))*12+MONTH(AC3903)-MONTH(AB3903)+1,(AC3903-AB3903+1))</f>
        <v>1</v>
      </c>
      <c r="F3903" s="210">
        <f t="shared" si="305"/>
        <v>5000</v>
      </c>
      <c r="G3903" s="199">
        <v>1356453</v>
      </c>
      <c r="H3903" s="195">
        <v>37049.416944444398</v>
      </c>
      <c r="I3903" t="s">
        <v>2227</v>
      </c>
      <c r="M3903" t="s">
        <v>3341</v>
      </c>
      <c r="N3903" t="s">
        <v>3747</v>
      </c>
      <c r="O3903" t="s">
        <v>1630</v>
      </c>
      <c r="P3903" s="196">
        <v>5000</v>
      </c>
      <c r="S3903" t="s">
        <v>3342</v>
      </c>
      <c r="T3903" t="s">
        <v>3557</v>
      </c>
      <c r="U3903" s="198">
        <v>3.71</v>
      </c>
      <c r="V3903" t="s">
        <v>2232</v>
      </c>
      <c r="W3903" t="s">
        <v>2175</v>
      </c>
      <c r="X3903" t="s">
        <v>2176</v>
      </c>
      <c r="Y3903" t="s">
        <v>2469</v>
      </c>
      <c r="Z3903" t="s">
        <v>2995</v>
      </c>
      <c r="AA3903">
        <v>838258</v>
      </c>
      <c r="AB3903" s="195">
        <v>37050.875011574099</v>
      </c>
      <c r="AC3903" s="195">
        <v>37050.875011574099</v>
      </c>
    </row>
    <row r="3904" spans="1:29" x14ac:dyDescent="0.25">
      <c r="A3904" s="43" t="str">
        <f t="shared" si="301"/>
        <v>US Natural Gas Physical</v>
      </c>
      <c r="B3904" s="43" t="str">
        <f t="shared" si="302"/>
        <v>US</v>
      </c>
      <c r="C3904" s="43" t="str">
        <f t="shared" si="303"/>
        <v>Natural Gas</v>
      </c>
      <c r="D3904" s="43" t="str">
        <f t="shared" si="304"/>
        <v>Physical</v>
      </c>
      <c r="E3904" s="43">
        <f>IF(VLOOKUP(S3904,'DD-Lookup'!$J$6:$L$50,3,FALSE)="Monthly",(YEAR(AC3904)-YEAR(AB3904))*12+MONTH(AC3904)-MONTH(AB3904)+1,(AC3904-AB3904+1))</f>
        <v>1</v>
      </c>
      <c r="F3904" s="210">
        <f t="shared" si="305"/>
        <v>5000</v>
      </c>
      <c r="G3904" s="199">
        <v>1356454</v>
      </c>
      <c r="H3904" s="195">
        <v>37049.416967592602</v>
      </c>
      <c r="I3904" t="s">
        <v>2470</v>
      </c>
      <c r="M3904" t="s">
        <v>3341</v>
      </c>
      <c r="N3904" t="s">
        <v>3747</v>
      </c>
      <c r="O3904" t="s">
        <v>399</v>
      </c>
      <c r="Q3904" s="196">
        <v>5000</v>
      </c>
      <c r="S3904" t="s">
        <v>3342</v>
      </c>
      <c r="T3904" t="s">
        <v>3557</v>
      </c>
      <c r="U3904" s="198">
        <v>3.4975000000000001</v>
      </c>
      <c r="V3904" t="s">
        <v>2497</v>
      </c>
      <c r="W3904" t="s">
        <v>2347</v>
      </c>
      <c r="X3904" t="s">
        <v>2484</v>
      </c>
      <c r="Y3904" t="s">
        <v>2469</v>
      </c>
      <c r="Z3904" t="s">
        <v>2995</v>
      </c>
      <c r="AA3904">
        <v>838259</v>
      </c>
      <c r="AB3904" s="195">
        <v>37050.875011574099</v>
      </c>
      <c r="AC3904" s="195">
        <v>37050.875011574099</v>
      </c>
    </row>
    <row r="3905" spans="1:29" x14ac:dyDescent="0.25">
      <c r="A3905" s="43" t="str">
        <f t="shared" si="301"/>
        <v>US Natural Gas Physical</v>
      </c>
      <c r="B3905" s="43" t="str">
        <f t="shared" si="302"/>
        <v>US</v>
      </c>
      <c r="C3905" s="43" t="str">
        <f t="shared" si="303"/>
        <v>Natural Gas</v>
      </c>
      <c r="D3905" s="43" t="str">
        <f t="shared" si="304"/>
        <v>Physical</v>
      </c>
      <c r="E3905" s="43">
        <f>IF(VLOOKUP(S3905,'DD-Lookup'!$J$6:$L$50,3,FALSE)="Monthly",(YEAR(AC3905)-YEAR(AB3905))*12+MONTH(AC3905)-MONTH(AB3905)+1,(AC3905-AB3905+1))</f>
        <v>1</v>
      </c>
      <c r="F3905" s="210">
        <f t="shared" si="305"/>
        <v>5000</v>
      </c>
      <c r="G3905" s="199">
        <v>1356455</v>
      </c>
      <c r="H3905" s="195">
        <v>37049.417025463001</v>
      </c>
      <c r="I3905" t="s">
        <v>3109</v>
      </c>
      <c r="M3905" t="s">
        <v>3341</v>
      </c>
      <c r="N3905" t="s">
        <v>3747</v>
      </c>
      <c r="O3905" t="s">
        <v>1623</v>
      </c>
      <c r="Q3905" s="196">
        <v>5000</v>
      </c>
      <c r="S3905" t="s">
        <v>3342</v>
      </c>
      <c r="T3905" t="s">
        <v>3557</v>
      </c>
      <c r="U3905" s="198">
        <v>3.83</v>
      </c>
      <c r="V3905" t="s">
        <v>2590</v>
      </c>
      <c r="W3905" t="s">
        <v>2190</v>
      </c>
      <c r="X3905" t="s">
        <v>2191</v>
      </c>
      <c r="Y3905" t="s">
        <v>2469</v>
      </c>
      <c r="Z3905" t="s">
        <v>2995</v>
      </c>
      <c r="AA3905">
        <v>838260</v>
      </c>
      <c r="AB3905" s="195">
        <v>37050.875011574099</v>
      </c>
      <c r="AC3905" s="195">
        <v>37050.875011574099</v>
      </c>
    </row>
    <row r="3906" spans="1:29" x14ac:dyDescent="0.25">
      <c r="A3906" s="43" t="str">
        <f t="shared" si="301"/>
        <v>US Power Physical</v>
      </c>
      <c r="B3906" s="43" t="str">
        <f t="shared" si="302"/>
        <v>US</v>
      </c>
      <c r="C3906" s="43" t="str">
        <f t="shared" si="303"/>
        <v>Power</v>
      </c>
      <c r="D3906" s="43" t="str">
        <f t="shared" si="304"/>
        <v>Physical</v>
      </c>
      <c r="E3906" s="43">
        <f>IF(VLOOKUP(S3906,'DD-Lookup'!$J$6:$L$50,3,FALSE)="Monthly",(YEAR(AC3906)-YEAR(AB3906))*12+MONTH(AC3906)-MONTH(AB3906)+1,(AC3906-AB3906+1))</f>
        <v>92</v>
      </c>
      <c r="F3906" s="210">
        <f t="shared" si="305"/>
        <v>4600</v>
      </c>
      <c r="G3906" s="199">
        <v>1356456</v>
      </c>
      <c r="H3906" s="195">
        <v>37049.417037036997</v>
      </c>
      <c r="I3906" t="s">
        <v>2527</v>
      </c>
      <c r="J3906" t="s">
        <v>2233</v>
      </c>
      <c r="K3906" t="s">
        <v>2272</v>
      </c>
      <c r="M3906" t="s">
        <v>2766</v>
      </c>
      <c r="N3906" t="s">
        <v>3361</v>
      </c>
      <c r="O3906" t="s">
        <v>3927</v>
      </c>
      <c r="P3906" s="196">
        <v>50</v>
      </c>
      <c r="S3906" t="s">
        <v>3340</v>
      </c>
      <c r="T3906" t="s">
        <v>3557</v>
      </c>
      <c r="U3906" s="198">
        <v>36.200000000000003</v>
      </c>
      <c r="V3906" t="s">
        <v>1155</v>
      </c>
      <c r="W3906" t="s">
        <v>3825</v>
      </c>
      <c r="X3906" t="s">
        <v>2263</v>
      </c>
      <c r="Y3906" t="s">
        <v>2662</v>
      </c>
      <c r="Z3906" t="s">
        <v>2990</v>
      </c>
      <c r="AA3906">
        <v>637097.1</v>
      </c>
      <c r="AB3906" s="195">
        <v>37165.591666666704</v>
      </c>
      <c r="AC3906" s="195">
        <v>37256.591666666704</v>
      </c>
    </row>
    <row r="3907" spans="1:29" x14ac:dyDescent="0.25">
      <c r="A3907" s="43" t="str">
        <f t="shared" si="301"/>
        <v xml:space="preserve"> Metals Financial</v>
      </c>
      <c r="B3907" s="43" t="str">
        <f t="shared" si="302"/>
        <v/>
      </c>
      <c r="C3907" s="43" t="str">
        <f t="shared" si="303"/>
        <v>Metals</v>
      </c>
      <c r="D3907" s="43" t="str">
        <f t="shared" si="304"/>
        <v>Financial</v>
      </c>
      <c r="E3907" s="43">
        <f>IF(VLOOKUP(S3907,'DD-Lookup'!$J$6:$L$50,3,FALSE)="Monthly",(YEAR(AC3907)-YEAR(AB3907))*12+MONTH(AC3907)-MONTH(AB3907)+1,(AC3907-AB3907+1))</f>
        <v>1</v>
      </c>
      <c r="F3907" s="210">
        <f t="shared" si="305"/>
        <v>20</v>
      </c>
      <c r="G3907" s="199">
        <v>1356457</v>
      </c>
      <c r="H3907" s="195">
        <v>37049.417060185202</v>
      </c>
      <c r="I3907" t="s">
        <v>3527</v>
      </c>
      <c r="M3907" t="s">
        <v>3346</v>
      </c>
      <c r="N3907" t="s">
        <v>3566</v>
      </c>
      <c r="O3907" t="s">
        <v>3567</v>
      </c>
      <c r="Q3907" s="196">
        <v>20</v>
      </c>
      <c r="S3907" t="s">
        <v>3556</v>
      </c>
      <c r="T3907" t="s">
        <v>3557</v>
      </c>
      <c r="U3907" s="198">
        <v>1516</v>
      </c>
      <c r="V3907" t="s">
        <v>3569</v>
      </c>
      <c r="W3907" t="s">
        <v>3563</v>
      </c>
      <c r="X3907" t="s">
        <v>3559</v>
      </c>
      <c r="Y3907" t="s">
        <v>3560</v>
      </c>
      <c r="Z3907" t="s">
        <v>3561</v>
      </c>
      <c r="AA3907">
        <v>2173928</v>
      </c>
    </row>
    <row r="3908" spans="1:29" x14ac:dyDescent="0.25">
      <c r="A3908" s="43" t="str">
        <f t="shared" si="301"/>
        <v>US Natural Gas Physical</v>
      </c>
      <c r="B3908" s="43" t="str">
        <f t="shared" si="302"/>
        <v>US</v>
      </c>
      <c r="C3908" s="43" t="str">
        <f t="shared" si="303"/>
        <v>Natural Gas</v>
      </c>
      <c r="D3908" s="43" t="str">
        <f t="shared" si="304"/>
        <v>Physical</v>
      </c>
      <c r="E3908" s="43">
        <f>IF(VLOOKUP(S3908,'DD-Lookup'!$J$6:$L$50,3,FALSE)="Monthly",(YEAR(AC3908)-YEAR(AB3908))*12+MONTH(AC3908)-MONTH(AB3908)+1,(AC3908-AB3908+1))</f>
        <v>1</v>
      </c>
      <c r="F3908" s="210">
        <f t="shared" si="305"/>
        <v>8600</v>
      </c>
      <c r="G3908" s="199">
        <v>1356458</v>
      </c>
      <c r="H3908" s="195">
        <v>37049.417060185202</v>
      </c>
      <c r="I3908" t="s">
        <v>2173</v>
      </c>
      <c r="M3908" t="s">
        <v>3341</v>
      </c>
      <c r="N3908" t="s">
        <v>3747</v>
      </c>
      <c r="O3908" t="s">
        <v>395</v>
      </c>
      <c r="P3908" s="196">
        <v>8600</v>
      </c>
      <c r="S3908" t="s">
        <v>3342</v>
      </c>
      <c r="T3908" t="s">
        <v>3557</v>
      </c>
      <c r="U3908" s="198">
        <v>3.6025</v>
      </c>
      <c r="V3908" t="s">
        <v>2635</v>
      </c>
      <c r="W3908" t="s">
        <v>2498</v>
      </c>
      <c r="X3908" t="s">
        <v>2499</v>
      </c>
      <c r="Y3908" t="s">
        <v>2469</v>
      </c>
      <c r="Z3908" t="s">
        <v>2995</v>
      </c>
      <c r="AA3908">
        <v>838261</v>
      </c>
      <c r="AB3908" s="195">
        <v>37050.875011574099</v>
      </c>
      <c r="AC3908" s="195">
        <v>37050.875011574099</v>
      </c>
    </row>
    <row r="3909" spans="1:29" x14ac:dyDescent="0.25">
      <c r="A3909" s="43" t="str">
        <f t="shared" si="301"/>
        <v xml:space="preserve"> Natural Gas Physical</v>
      </c>
      <c r="B3909" s="43" t="str">
        <f t="shared" si="302"/>
        <v/>
      </c>
      <c r="C3909" s="43" t="str">
        <f t="shared" si="303"/>
        <v>Natural Gas</v>
      </c>
      <c r="D3909" s="43" t="str">
        <f t="shared" si="304"/>
        <v>Physical</v>
      </c>
      <c r="E3909" s="43">
        <f>IF(VLOOKUP(S3909,'DD-Lookup'!$J$6:$L$50,3,FALSE)="Monthly",(YEAR(AC3909)-YEAR(AB3909))*12+MONTH(AC3909)-MONTH(AB3909)+1,(AC3909-AB3909+1))</f>
        <v>1</v>
      </c>
      <c r="F3909" s="210">
        <f t="shared" si="305"/>
        <v>5000</v>
      </c>
      <c r="G3909" s="199">
        <v>1356460</v>
      </c>
      <c r="H3909" s="195">
        <v>37049.417303240698</v>
      </c>
      <c r="I3909" t="s">
        <v>2422</v>
      </c>
      <c r="M3909" t="s">
        <v>3341</v>
      </c>
      <c r="N3909" t="s">
        <v>3104</v>
      </c>
      <c r="O3909" t="s">
        <v>3620</v>
      </c>
      <c r="P3909" s="196">
        <v>5000</v>
      </c>
      <c r="S3909" t="s">
        <v>3719</v>
      </c>
      <c r="T3909" t="s">
        <v>3105</v>
      </c>
      <c r="U3909" s="198">
        <v>4.28</v>
      </c>
      <c r="V3909" t="s">
        <v>3727</v>
      </c>
      <c r="W3909" t="s">
        <v>635</v>
      </c>
      <c r="X3909" t="s">
        <v>3106</v>
      </c>
      <c r="Y3909" t="s">
        <v>2469</v>
      </c>
      <c r="Z3909" t="s">
        <v>2996</v>
      </c>
      <c r="AA3909">
        <v>838263</v>
      </c>
      <c r="AB3909" s="195">
        <v>37049.875011574099</v>
      </c>
      <c r="AC3909" s="195">
        <v>37049.875011574099</v>
      </c>
    </row>
    <row r="3910" spans="1:29" x14ac:dyDescent="0.25">
      <c r="A3910" s="43" t="str">
        <f t="shared" si="301"/>
        <v xml:space="preserve"> Natural Gas Physical</v>
      </c>
      <c r="B3910" s="43" t="str">
        <f t="shared" si="302"/>
        <v/>
      </c>
      <c r="C3910" s="43" t="str">
        <f t="shared" si="303"/>
        <v>Natural Gas</v>
      </c>
      <c r="D3910" s="43" t="str">
        <f t="shared" si="304"/>
        <v>Physical</v>
      </c>
      <c r="E3910" s="43">
        <f>IF(VLOOKUP(S3910,'DD-Lookup'!$J$6:$L$50,3,FALSE)="Monthly",(YEAR(AC3910)-YEAR(AB3910))*12+MONTH(AC3910)-MONTH(AB3910)+1,(AC3910-AB3910+1))</f>
        <v>1</v>
      </c>
      <c r="F3910" s="210">
        <f t="shared" si="305"/>
        <v>10000</v>
      </c>
      <c r="G3910" s="199">
        <v>1356461</v>
      </c>
      <c r="H3910" s="195">
        <v>37049.417488425897</v>
      </c>
      <c r="I3910" t="s">
        <v>2566</v>
      </c>
      <c r="M3910" t="s">
        <v>3341</v>
      </c>
      <c r="N3910" t="s">
        <v>3104</v>
      </c>
      <c r="O3910" t="s">
        <v>3620</v>
      </c>
      <c r="P3910" s="196">
        <v>10000</v>
      </c>
      <c r="S3910" t="s">
        <v>3719</v>
      </c>
      <c r="T3910" t="s">
        <v>3105</v>
      </c>
      <c r="U3910" s="198">
        <v>4.2750000000000004</v>
      </c>
      <c r="V3910" t="s">
        <v>3626</v>
      </c>
      <c r="W3910" t="s">
        <v>635</v>
      </c>
      <c r="X3910" t="s">
        <v>3106</v>
      </c>
      <c r="Y3910" t="s">
        <v>2469</v>
      </c>
      <c r="Z3910" t="s">
        <v>2996</v>
      </c>
      <c r="AA3910">
        <v>838264</v>
      </c>
      <c r="AB3910" s="195">
        <v>37049.875011574099</v>
      </c>
      <c r="AC3910" s="195">
        <v>37049.875011574099</v>
      </c>
    </row>
    <row r="3911" spans="1:29" x14ac:dyDescent="0.25">
      <c r="A3911" s="43" t="str">
        <f t="shared" si="301"/>
        <v>US Power Physical</v>
      </c>
      <c r="B3911" s="43" t="str">
        <f t="shared" si="302"/>
        <v>US</v>
      </c>
      <c r="C3911" s="43" t="str">
        <f t="shared" si="303"/>
        <v>Power</v>
      </c>
      <c r="D3911" s="43" t="str">
        <f t="shared" si="304"/>
        <v>Physical</v>
      </c>
      <c r="E3911" s="43">
        <f>IF(VLOOKUP(S3911,'DD-Lookup'!$J$6:$L$50,3,FALSE)="Monthly",(YEAR(AC3911)-YEAR(AB3911))*12+MONTH(AC3911)-MONTH(AB3911)+1,(AC3911-AB3911+1))</f>
        <v>31</v>
      </c>
      <c r="F3911" s="210">
        <f t="shared" si="305"/>
        <v>775</v>
      </c>
      <c r="G3911" s="199">
        <v>1356463</v>
      </c>
      <c r="H3911" s="195">
        <v>37049.417546296303</v>
      </c>
      <c r="I3911" t="s">
        <v>3360</v>
      </c>
      <c r="M3911" t="s">
        <v>2766</v>
      </c>
      <c r="N3911" t="s">
        <v>3310</v>
      </c>
      <c r="O3911" t="s">
        <v>1156</v>
      </c>
      <c r="P3911" s="196">
        <v>25</v>
      </c>
      <c r="S3911" t="s">
        <v>3340</v>
      </c>
      <c r="T3911" t="s">
        <v>3557</v>
      </c>
      <c r="U3911" s="198">
        <v>105</v>
      </c>
      <c r="V3911" t="s">
        <v>2598</v>
      </c>
      <c r="W3911" t="s">
        <v>3038</v>
      </c>
      <c r="X3911" t="s">
        <v>3312</v>
      </c>
      <c r="Y3911" t="s">
        <v>2662</v>
      </c>
      <c r="Z3911" t="s">
        <v>2990</v>
      </c>
      <c r="AA3911">
        <v>637098.1</v>
      </c>
      <c r="AB3911" s="195">
        <v>37104.875011574099</v>
      </c>
      <c r="AC3911" s="195">
        <v>37134.875011574099</v>
      </c>
    </row>
    <row r="3912" spans="1:29" x14ac:dyDescent="0.25">
      <c r="A3912" s="43" t="str">
        <f t="shared" si="301"/>
        <v xml:space="preserve"> Natural Gas Physical</v>
      </c>
      <c r="B3912" s="43" t="str">
        <f t="shared" si="302"/>
        <v/>
      </c>
      <c r="C3912" s="43" t="str">
        <f t="shared" si="303"/>
        <v>Natural Gas</v>
      </c>
      <c r="D3912" s="43" t="str">
        <f t="shared" si="304"/>
        <v>Physical</v>
      </c>
      <c r="E3912" s="43">
        <f>IF(VLOOKUP(S3912,'DD-Lookup'!$J$6:$L$50,3,FALSE)="Monthly",(YEAR(AC3912)-YEAR(AB3912))*12+MONTH(AC3912)-MONTH(AB3912)+1,(AC3912-AB3912+1))</f>
        <v>1</v>
      </c>
      <c r="F3912" s="210">
        <f t="shared" si="305"/>
        <v>10000</v>
      </c>
      <c r="G3912" s="199">
        <v>1356462</v>
      </c>
      <c r="H3912" s="195">
        <v>37049.417546296303</v>
      </c>
      <c r="I3912" t="s">
        <v>2566</v>
      </c>
      <c r="M3912" t="s">
        <v>3341</v>
      </c>
      <c r="N3912" t="s">
        <v>3104</v>
      </c>
      <c r="O3912" t="s">
        <v>3620</v>
      </c>
      <c r="P3912" s="196">
        <v>10000</v>
      </c>
      <c r="S3912" t="s">
        <v>3719</v>
      </c>
      <c r="T3912" t="s">
        <v>3105</v>
      </c>
      <c r="U3912" s="198">
        <v>4.2699999999999996</v>
      </c>
      <c r="V3912" t="s">
        <v>3626</v>
      </c>
      <c r="W3912" t="s">
        <v>635</v>
      </c>
      <c r="X3912" t="s">
        <v>3106</v>
      </c>
      <c r="Y3912" t="s">
        <v>2469</v>
      </c>
      <c r="Z3912" t="s">
        <v>2996</v>
      </c>
      <c r="AA3912">
        <v>838265</v>
      </c>
      <c r="AB3912" s="195">
        <v>37049.875011574099</v>
      </c>
      <c r="AC3912" s="195">
        <v>37049.875011574099</v>
      </c>
    </row>
    <row r="3913" spans="1:29" x14ac:dyDescent="0.25">
      <c r="A3913" s="43" t="str">
        <f t="shared" si="301"/>
        <v>US Natural Gas Physical</v>
      </c>
      <c r="B3913" s="43" t="str">
        <f t="shared" si="302"/>
        <v>US</v>
      </c>
      <c r="C3913" s="43" t="str">
        <f t="shared" si="303"/>
        <v>Natural Gas</v>
      </c>
      <c r="D3913" s="43" t="str">
        <f t="shared" si="304"/>
        <v>Physical</v>
      </c>
      <c r="E3913" s="43">
        <f>IF(VLOOKUP(S3913,'DD-Lookup'!$J$6:$L$50,3,FALSE)="Monthly",(YEAR(AC3913)-YEAR(AB3913))*12+MONTH(AC3913)-MONTH(AB3913)+1,(AC3913-AB3913+1))</f>
        <v>1</v>
      </c>
      <c r="F3913" s="210">
        <f t="shared" si="305"/>
        <v>1700</v>
      </c>
      <c r="G3913" s="199">
        <v>1356464</v>
      </c>
      <c r="H3913" s="195">
        <v>37049.417569444398</v>
      </c>
      <c r="I3913" t="s">
        <v>2269</v>
      </c>
      <c r="M3913" t="s">
        <v>3341</v>
      </c>
      <c r="N3913" t="s">
        <v>3747</v>
      </c>
      <c r="O3913" t="s">
        <v>393</v>
      </c>
      <c r="Q3913" s="196">
        <v>1700</v>
      </c>
      <c r="S3913" t="s">
        <v>3342</v>
      </c>
      <c r="T3913" t="s">
        <v>3557</v>
      </c>
      <c r="U3913" s="198">
        <v>3.4849999999999999</v>
      </c>
      <c r="V3913" t="s">
        <v>2370</v>
      </c>
      <c r="W3913" t="s">
        <v>2347</v>
      </c>
      <c r="X3913" t="s">
        <v>2484</v>
      </c>
      <c r="Y3913" t="s">
        <v>2469</v>
      </c>
      <c r="Z3913" t="s">
        <v>2995</v>
      </c>
      <c r="AA3913">
        <v>838266</v>
      </c>
      <c r="AB3913" s="195">
        <v>37050.875011574099</v>
      </c>
      <c r="AC3913" s="195">
        <v>37050.875011574099</v>
      </c>
    </row>
    <row r="3914" spans="1:29" x14ac:dyDescent="0.25">
      <c r="A3914" s="43" t="str">
        <f t="shared" si="301"/>
        <v>US Natural Gas Physical</v>
      </c>
      <c r="B3914" s="43" t="str">
        <f t="shared" si="302"/>
        <v>US</v>
      </c>
      <c r="C3914" s="43" t="str">
        <f t="shared" si="303"/>
        <v>Natural Gas</v>
      </c>
      <c r="D3914" s="43" t="str">
        <f t="shared" si="304"/>
        <v>Physical</v>
      </c>
      <c r="E3914" s="43">
        <f>IF(VLOOKUP(S3914,'DD-Lookup'!$J$6:$L$50,3,FALSE)="Monthly",(YEAR(AC3914)-YEAR(AB3914))*12+MONTH(AC3914)-MONTH(AB3914)+1,(AC3914-AB3914+1))</f>
        <v>23</v>
      </c>
      <c r="F3914" s="210">
        <f t="shared" si="305"/>
        <v>115000</v>
      </c>
      <c r="G3914" s="199">
        <v>1356465</v>
      </c>
      <c r="H3914" s="195">
        <v>37049.417569444398</v>
      </c>
      <c r="I3914" t="s">
        <v>2173</v>
      </c>
      <c r="M3914" t="s">
        <v>3341</v>
      </c>
      <c r="N3914" t="s">
        <v>3747</v>
      </c>
      <c r="O3914" t="s">
        <v>445</v>
      </c>
      <c r="Q3914" s="196">
        <v>5000</v>
      </c>
      <c r="S3914" t="s">
        <v>3342</v>
      </c>
      <c r="T3914" t="s">
        <v>3557</v>
      </c>
      <c r="U3914" s="198">
        <v>3.5425</v>
      </c>
      <c r="V3914" t="s">
        <v>2635</v>
      </c>
      <c r="W3914" t="s">
        <v>2366</v>
      </c>
      <c r="X3914" t="s">
        <v>3093</v>
      </c>
      <c r="Y3914" t="s">
        <v>2469</v>
      </c>
      <c r="Z3914" t="s">
        <v>2995</v>
      </c>
      <c r="AA3914">
        <v>838267</v>
      </c>
      <c r="AB3914" s="195">
        <v>37050.875011574099</v>
      </c>
      <c r="AC3914" s="195">
        <v>37072.875011574099</v>
      </c>
    </row>
    <row r="3915" spans="1:29" x14ac:dyDescent="0.25">
      <c r="A3915" s="43" t="str">
        <f t="shared" ref="A3915:A3978" si="306">B3915&amp;" "&amp;C3915&amp;" "&amp;D3915</f>
        <v>US Power Physical</v>
      </c>
      <c r="B3915" s="43" t="str">
        <f t="shared" ref="B3915:B3978" si="307">IF((LEFT(N3915,2)="US"),"US","")</f>
        <v>US</v>
      </c>
      <c r="C3915" s="43" t="str">
        <f t="shared" ref="C3915:C3978" si="308">M3915</f>
        <v>Power</v>
      </c>
      <c r="D3915" s="43" t="str">
        <f t="shared" ref="D3915:D3978" si="309">IF(ISNUMBER(FIND("Phy",N3915))=TRUE,"Physical","Financial")</f>
        <v>Physical</v>
      </c>
      <c r="E3915" s="43">
        <f>IF(VLOOKUP(S3915,'DD-Lookup'!$J$6:$L$50,3,FALSE)="Monthly",(YEAR(AC3915)-YEAR(AB3915))*12+MONTH(AC3915)-MONTH(AB3915)+1,(AC3915-AB3915+1))</f>
        <v>31</v>
      </c>
      <c r="F3915" s="210">
        <f t="shared" ref="F3915:F3978" si="310">E3915*SUM(P3915:Q3915)</f>
        <v>775</v>
      </c>
      <c r="G3915" s="199">
        <v>1356467</v>
      </c>
      <c r="H3915" s="195">
        <v>37049.417604166701</v>
      </c>
      <c r="I3915" t="s">
        <v>3360</v>
      </c>
      <c r="M3915" t="s">
        <v>2766</v>
      </c>
      <c r="N3915" t="s">
        <v>3310</v>
      </c>
      <c r="O3915" t="s">
        <v>1156</v>
      </c>
      <c r="P3915" s="196">
        <v>25</v>
      </c>
      <c r="S3915" t="s">
        <v>3340</v>
      </c>
      <c r="T3915" t="s">
        <v>3557</v>
      </c>
      <c r="U3915" s="198">
        <v>103</v>
      </c>
      <c r="V3915" t="s">
        <v>2598</v>
      </c>
      <c r="W3915" t="s">
        <v>3038</v>
      </c>
      <c r="X3915" t="s">
        <v>3312</v>
      </c>
      <c r="Y3915" t="s">
        <v>2662</v>
      </c>
      <c r="Z3915" t="s">
        <v>2990</v>
      </c>
      <c r="AA3915">
        <v>637099.1</v>
      </c>
      <c r="AB3915" s="195">
        <v>37104.875011574099</v>
      </c>
      <c r="AC3915" s="195">
        <v>37134.875011574099</v>
      </c>
    </row>
    <row r="3916" spans="1:29" x14ac:dyDescent="0.25">
      <c r="A3916" s="43" t="str">
        <f t="shared" si="306"/>
        <v xml:space="preserve"> Natural Gas Physical</v>
      </c>
      <c r="B3916" s="43" t="str">
        <f t="shared" si="307"/>
        <v/>
      </c>
      <c r="C3916" s="43" t="str">
        <f t="shared" si="308"/>
        <v>Natural Gas</v>
      </c>
      <c r="D3916" s="43" t="str">
        <f t="shared" si="309"/>
        <v>Physical</v>
      </c>
      <c r="E3916" s="43">
        <f>IF(VLOOKUP(S3916,'DD-Lookup'!$J$6:$L$50,3,FALSE)="Monthly",(YEAR(AC3916)-YEAR(AB3916))*12+MONTH(AC3916)-MONTH(AB3916)+1,(AC3916-AB3916+1))</f>
        <v>1</v>
      </c>
      <c r="F3916" s="210">
        <f t="shared" si="310"/>
        <v>10000</v>
      </c>
      <c r="G3916" s="199">
        <v>1356468</v>
      </c>
      <c r="H3916" s="195">
        <v>37049.417662036998</v>
      </c>
      <c r="I3916" t="s">
        <v>2280</v>
      </c>
      <c r="M3916" t="s">
        <v>3341</v>
      </c>
      <c r="N3916" t="s">
        <v>3104</v>
      </c>
      <c r="O3916" t="s">
        <v>3620</v>
      </c>
      <c r="Q3916" s="196">
        <v>10000</v>
      </c>
      <c r="S3916" t="s">
        <v>3719</v>
      </c>
      <c r="T3916" t="s">
        <v>3105</v>
      </c>
      <c r="U3916" s="198">
        <v>4.2699999999999996</v>
      </c>
      <c r="V3916" t="s">
        <v>3394</v>
      </c>
      <c r="W3916" t="s">
        <v>635</v>
      </c>
      <c r="X3916" t="s">
        <v>3106</v>
      </c>
      <c r="Y3916" t="s">
        <v>2469</v>
      </c>
      <c r="Z3916" t="s">
        <v>2996</v>
      </c>
      <c r="AA3916">
        <v>838268</v>
      </c>
      <c r="AB3916" s="195">
        <v>37049.875011574099</v>
      </c>
      <c r="AC3916" s="195">
        <v>37049.875011574099</v>
      </c>
    </row>
    <row r="3917" spans="1:29" x14ac:dyDescent="0.25">
      <c r="A3917" s="43" t="str">
        <f t="shared" si="306"/>
        <v xml:space="preserve"> Natural Gas Physical</v>
      </c>
      <c r="B3917" s="43" t="str">
        <f t="shared" si="307"/>
        <v/>
      </c>
      <c r="C3917" s="43" t="str">
        <f t="shared" si="308"/>
        <v>Natural Gas</v>
      </c>
      <c r="D3917" s="43" t="str">
        <f t="shared" si="309"/>
        <v>Physical</v>
      </c>
      <c r="E3917" s="43">
        <f>IF(VLOOKUP(S3917,'DD-Lookup'!$J$6:$L$50,3,FALSE)="Monthly",(YEAR(AC3917)-YEAR(AB3917))*12+MONTH(AC3917)-MONTH(AB3917)+1,(AC3917-AB3917+1))</f>
        <v>1</v>
      </c>
      <c r="F3917" s="210">
        <f t="shared" si="310"/>
        <v>10000</v>
      </c>
      <c r="G3917" s="199">
        <v>1356469</v>
      </c>
      <c r="H3917" s="195">
        <v>37049.417708333298</v>
      </c>
      <c r="I3917" t="s">
        <v>2280</v>
      </c>
      <c r="M3917" t="s">
        <v>3341</v>
      </c>
      <c r="N3917" t="s">
        <v>3104</v>
      </c>
      <c r="O3917" t="s">
        <v>3620</v>
      </c>
      <c r="Q3917" s="196">
        <v>10000</v>
      </c>
      <c r="S3917" t="s">
        <v>3719</v>
      </c>
      <c r="T3917" t="s">
        <v>3105</v>
      </c>
      <c r="U3917" s="198">
        <v>4.2750000000000004</v>
      </c>
      <c r="V3917" t="s">
        <v>3394</v>
      </c>
      <c r="W3917" t="s">
        <v>635</v>
      </c>
      <c r="X3917" t="s">
        <v>3106</v>
      </c>
      <c r="Y3917" t="s">
        <v>2469</v>
      </c>
      <c r="Z3917" t="s">
        <v>2996</v>
      </c>
      <c r="AA3917">
        <v>838269</v>
      </c>
      <c r="AB3917" s="195">
        <v>37049.875011574099</v>
      </c>
      <c r="AC3917" s="195">
        <v>37049.875011574099</v>
      </c>
    </row>
    <row r="3918" spans="1:29" x14ac:dyDescent="0.25">
      <c r="A3918" s="43" t="str">
        <f t="shared" si="306"/>
        <v>US Power Physical</v>
      </c>
      <c r="B3918" s="43" t="str">
        <f t="shared" si="307"/>
        <v>US</v>
      </c>
      <c r="C3918" s="43" t="str">
        <f t="shared" si="308"/>
        <v>Power</v>
      </c>
      <c r="D3918" s="43" t="str">
        <f t="shared" si="309"/>
        <v>Physical</v>
      </c>
      <c r="E3918" s="43">
        <f>IF(VLOOKUP(S3918,'DD-Lookup'!$J$6:$L$50,3,FALSE)="Monthly",(YEAR(AC3918)-YEAR(AB3918))*12+MONTH(AC3918)-MONTH(AB3918)+1,(AC3918-AB3918+1))</f>
        <v>31</v>
      </c>
      <c r="F3918" s="210">
        <f t="shared" si="310"/>
        <v>775</v>
      </c>
      <c r="G3918" s="199">
        <v>1356470</v>
      </c>
      <c r="H3918" s="195">
        <v>37049.417708333298</v>
      </c>
      <c r="I3918" t="s">
        <v>2280</v>
      </c>
      <c r="M3918" t="s">
        <v>2766</v>
      </c>
      <c r="N3918" t="s">
        <v>3308</v>
      </c>
      <c r="O3918" t="s">
        <v>1755</v>
      </c>
      <c r="Q3918" s="196">
        <v>25</v>
      </c>
      <c r="S3918" t="s">
        <v>3340</v>
      </c>
      <c r="T3918" t="s">
        <v>3557</v>
      </c>
      <c r="U3918" s="198">
        <v>155</v>
      </c>
      <c r="V3918" t="s">
        <v>1157</v>
      </c>
      <c r="W3918" t="s">
        <v>2438</v>
      </c>
      <c r="X3918" t="s">
        <v>1756</v>
      </c>
      <c r="Y3918" t="s">
        <v>2662</v>
      </c>
      <c r="Z3918" t="s">
        <v>2990</v>
      </c>
      <c r="AA3918">
        <v>637100.1</v>
      </c>
      <c r="AB3918" s="195">
        <v>37073.875011574099</v>
      </c>
      <c r="AC3918" s="195">
        <v>37103.875011574099</v>
      </c>
    </row>
    <row r="3919" spans="1:29" x14ac:dyDescent="0.25">
      <c r="A3919" s="43" t="str">
        <f t="shared" si="306"/>
        <v>US Power Physical</v>
      </c>
      <c r="B3919" s="43" t="str">
        <f t="shared" si="307"/>
        <v>US</v>
      </c>
      <c r="C3919" s="43" t="str">
        <f t="shared" si="308"/>
        <v>Power</v>
      </c>
      <c r="D3919" s="43" t="str">
        <f t="shared" si="309"/>
        <v>Physical</v>
      </c>
      <c r="E3919" s="43">
        <f>IF(VLOOKUP(S3919,'DD-Lookup'!$J$6:$L$50,3,FALSE)="Monthly",(YEAR(AC3919)-YEAR(AB3919))*12+MONTH(AC3919)-MONTH(AB3919)+1,(AC3919-AB3919+1))</f>
        <v>31</v>
      </c>
      <c r="F3919" s="210">
        <f t="shared" si="310"/>
        <v>775</v>
      </c>
      <c r="G3919" s="199">
        <v>1356471</v>
      </c>
      <c r="H3919" s="195">
        <v>37049.417789351799</v>
      </c>
      <c r="I3919" t="s">
        <v>3374</v>
      </c>
      <c r="M3919" t="s">
        <v>2766</v>
      </c>
      <c r="N3919" t="s">
        <v>3310</v>
      </c>
      <c r="O3919" t="s">
        <v>1158</v>
      </c>
      <c r="P3919" s="196">
        <v>25</v>
      </c>
      <c r="S3919" t="s">
        <v>3340</v>
      </c>
      <c r="T3919" t="s">
        <v>3557</v>
      </c>
      <c r="U3919" s="198">
        <v>73</v>
      </c>
      <c r="V3919" t="s">
        <v>3776</v>
      </c>
      <c r="W3919" t="s">
        <v>3038</v>
      </c>
      <c r="X3919" t="s">
        <v>3312</v>
      </c>
      <c r="Y3919" t="s">
        <v>2662</v>
      </c>
      <c r="Z3919" t="s">
        <v>2990</v>
      </c>
      <c r="AA3919">
        <v>637101.1</v>
      </c>
      <c r="AB3919" s="195">
        <v>37104.875011574099</v>
      </c>
      <c r="AC3919" s="195">
        <v>37134.875011574099</v>
      </c>
    </row>
    <row r="3920" spans="1:29" x14ac:dyDescent="0.25">
      <c r="A3920" s="43" t="str">
        <f t="shared" si="306"/>
        <v>US Natural Gas Physical</v>
      </c>
      <c r="B3920" s="43" t="str">
        <f t="shared" si="307"/>
        <v>US</v>
      </c>
      <c r="C3920" s="43" t="str">
        <f t="shared" si="308"/>
        <v>Natural Gas</v>
      </c>
      <c r="D3920" s="43" t="str">
        <f t="shared" si="309"/>
        <v>Physical</v>
      </c>
      <c r="E3920" s="43">
        <f>IF(VLOOKUP(S3920,'DD-Lookup'!$J$6:$L$50,3,FALSE)="Monthly",(YEAR(AC3920)-YEAR(AB3920))*12+MONTH(AC3920)-MONTH(AB3920)+1,(AC3920-AB3920+1))</f>
        <v>1</v>
      </c>
      <c r="F3920" s="210">
        <f t="shared" si="310"/>
        <v>3308</v>
      </c>
      <c r="G3920" s="199">
        <v>1356472</v>
      </c>
      <c r="H3920" s="195">
        <v>37049.417824074102</v>
      </c>
      <c r="I3920" t="s">
        <v>2483</v>
      </c>
      <c r="M3920" t="s">
        <v>3341</v>
      </c>
      <c r="N3920" t="s">
        <v>3747</v>
      </c>
      <c r="O3920" t="s">
        <v>511</v>
      </c>
      <c r="Q3920" s="196">
        <v>3308</v>
      </c>
      <c r="S3920" t="s">
        <v>3342</v>
      </c>
      <c r="T3920" t="s">
        <v>3557</v>
      </c>
      <c r="U3920" s="198">
        <v>3.6949999999999998</v>
      </c>
      <c r="V3920" t="s">
        <v>2486</v>
      </c>
      <c r="W3920" t="s">
        <v>2467</v>
      </c>
      <c r="X3920" t="s">
        <v>2468</v>
      </c>
      <c r="Y3920" t="s">
        <v>2469</v>
      </c>
      <c r="Z3920" t="s">
        <v>2995</v>
      </c>
      <c r="AA3920">
        <v>838270</v>
      </c>
      <c r="AB3920" s="195">
        <v>37050.875011574099</v>
      </c>
      <c r="AC3920" s="195">
        <v>37050.875011574099</v>
      </c>
    </row>
    <row r="3921" spans="1:31" x14ac:dyDescent="0.25">
      <c r="A3921" s="43" t="str">
        <f t="shared" si="306"/>
        <v>US Power Physical</v>
      </c>
      <c r="B3921" s="43" t="str">
        <f t="shared" si="307"/>
        <v>US</v>
      </c>
      <c r="C3921" s="43" t="str">
        <f t="shared" si="308"/>
        <v>Power</v>
      </c>
      <c r="D3921" s="43" t="str">
        <f t="shared" si="309"/>
        <v>Physical</v>
      </c>
      <c r="E3921" s="43">
        <f>IF(VLOOKUP(S3921,'DD-Lookup'!$J$6:$L$50,3,FALSE)="Monthly",(YEAR(AC3921)-YEAR(AB3921))*12+MONTH(AC3921)-MONTH(AB3921)+1,(AC3921-AB3921+1))</f>
        <v>20</v>
      </c>
      <c r="F3921" s="210">
        <f t="shared" si="310"/>
        <v>500</v>
      </c>
      <c r="G3921" s="199">
        <v>1356473</v>
      </c>
      <c r="H3921" s="195">
        <v>37049.417870370402</v>
      </c>
      <c r="I3921" t="s">
        <v>2254</v>
      </c>
      <c r="M3921" t="s">
        <v>2766</v>
      </c>
      <c r="N3921" t="s">
        <v>3308</v>
      </c>
      <c r="O3921" t="s">
        <v>1128</v>
      </c>
      <c r="Q3921" s="196">
        <v>25</v>
      </c>
      <c r="S3921" t="s">
        <v>3340</v>
      </c>
      <c r="T3921" t="s">
        <v>3557</v>
      </c>
      <c r="U3921" s="198">
        <v>118</v>
      </c>
      <c r="V3921" t="s">
        <v>3311</v>
      </c>
      <c r="W3921" t="s">
        <v>3313</v>
      </c>
      <c r="X3921" t="s">
        <v>3309</v>
      </c>
      <c r="Y3921" t="s">
        <v>2662</v>
      </c>
      <c r="Z3921" t="s">
        <v>2990</v>
      </c>
      <c r="AA3921">
        <v>637102.1</v>
      </c>
      <c r="AB3921" s="195">
        <v>37053.875011574099</v>
      </c>
      <c r="AC3921" s="195">
        <v>37072.875011574099</v>
      </c>
      <c r="AE3921" s="115">
        <f>IF(S3921="Gallon",F3921/42,F3921)</f>
        <v>500</v>
      </c>
    </row>
    <row r="3922" spans="1:31" x14ac:dyDescent="0.25">
      <c r="A3922" s="43" t="str">
        <f t="shared" si="306"/>
        <v xml:space="preserve"> Natural Gas Physical</v>
      </c>
      <c r="B3922" s="43" t="str">
        <f t="shared" si="307"/>
        <v/>
      </c>
      <c r="C3922" s="43" t="str">
        <f t="shared" si="308"/>
        <v>Natural Gas</v>
      </c>
      <c r="D3922" s="43" t="str">
        <f t="shared" si="309"/>
        <v>Physical</v>
      </c>
      <c r="E3922" s="43">
        <f>IF(VLOOKUP(S3922,'DD-Lookup'!$J$6:$L$50,3,FALSE)="Monthly",(YEAR(AC3922)-YEAR(AB3922))*12+MONTH(AC3922)-MONTH(AB3922)+1,(AC3922-AB3922+1))</f>
        <v>1</v>
      </c>
      <c r="F3922" s="210">
        <f t="shared" si="310"/>
        <v>10000</v>
      </c>
      <c r="G3922" s="199">
        <v>1356474</v>
      </c>
      <c r="H3922" s="195">
        <v>37049.417916666702</v>
      </c>
      <c r="I3922" t="s">
        <v>2171</v>
      </c>
      <c r="M3922" t="s">
        <v>3341</v>
      </c>
      <c r="N3922" t="s">
        <v>3104</v>
      </c>
      <c r="O3922" t="s">
        <v>3620</v>
      </c>
      <c r="Q3922" s="196">
        <v>10000</v>
      </c>
      <c r="S3922" t="s">
        <v>3719</v>
      </c>
      <c r="T3922" t="s">
        <v>3105</v>
      </c>
      <c r="U3922" s="198">
        <v>4.28</v>
      </c>
      <c r="V3922" t="s">
        <v>3737</v>
      </c>
      <c r="W3922" t="s">
        <v>635</v>
      </c>
      <c r="X3922" t="s">
        <v>3106</v>
      </c>
      <c r="Y3922" t="s">
        <v>2469</v>
      </c>
      <c r="Z3922" t="s">
        <v>2996</v>
      </c>
      <c r="AA3922">
        <v>838271</v>
      </c>
      <c r="AB3922" s="195">
        <v>37049.875011574099</v>
      </c>
      <c r="AC3922" s="195">
        <v>37049.875011574099</v>
      </c>
    </row>
    <row r="3923" spans="1:31" x14ac:dyDescent="0.25">
      <c r="A3923" s="43" t="str">
        <f t="shared" si="306"/>
        <v>US Power Physical</v>
      </c>
      <c r="B3923" s="43" t="str">
        <f t="shared" si="307"/>
        <v>US</v>
      </c>
      <c r="C3923" s="43" t="str">
        <f t="shared" si="308"/>
        <v>Power</v>
      </c>
      <c r="D3923" s="43" t="str">
        <f t="shared" si="309"/>
        <v>Physical</v>
      </c>
      <c r="E3923" s="43">
        <f>IF(VLOOKUP(S3923,'DD-Lookup'!$J$6:$L$50,3,FALSE)="Monthly",(YEAR(AC3923)-YEAR(AB3923))*12+MONTH(AC3923)-MONTH(AB3923)+1,(AC3923-AB3923+1))</f>
        <v>31</v>
      </c>
      <c r="F3923" s="210">
        <f t="shared" si="310"/>
        <v>1550</v>
      </c>
      <c r="G3923" s="199">
        <v>1356475</v>
      </c>
      <c r="H3923" s="195">
        <v>37049.418032407397</v>
      </c>
      <c r="I3923" t="s">
        <v>2254</v>
      </c>
      <c r="M3923" t="s">
        <v>2766</v>
      </c>
      <c r="N3923" t="s">
        <v>3361</v>
      </c>
      <c r="O3923" t="s">
        <v>3745</v>
      </c>
      <c r="P3923" s="196">
        <v>50</v>
      </c>
      <c r="S3923" t="s">
        <v>3340</v>
      </c>
      <c r="T3923" t="s">
        <v>3557</v>
      </c>
      <c r="U3923" s="198">
        <v>79.75</v>
      </c>
      <c r="V3923" t="s">
        <v>2665</v>
      </c>
      <c r="W3923" t="s">
        <v>3380</v>
      </c>
      <c r="X3923" t="s">
        <v>3381</v>
      </c>
      <c r="Y3923" t="s">
        <v>2662</v>
      </c>
      <c r="Z3923" t="s">
        <v>2990</v>
      </c>
      <c r="AA3923">
        <v>637103.1</v>
      </c>
      <c r="AB3923" s="195">
        <v>37073.875011574099</v>
      </c>
      <c r="AC3923" s="195">
        <v>37103.875011574099</v>
      </c>
    </row>
    <row r="3924" spans="1:31" x14ac:dyDescent="0.25">
      <c r="A3924" s="43" t="str">
        <f t="shared" si="306"/>
        <v xml:space="preserve"> Metals Financial</v>
      </c>
      <c r="B3924" s="43" t="str">
        <f t="shared" si="307"/>
        <v/>
      </c>
      <c r="C3924" s="43" t="str">
        <f t="shared" si="308"/>
        <v>Metals</v>
      </c>
      <c r="D3924" s="43" t="str">
        <f t="shared" si="309"/>
        <v>Financial</v>
      </c>
      <c r="E3924" s="43">
        <f>IF(VLOOKUP(S3924,'DD-Lookup'!$J$6:$L$50,3,FALSE)="Monthly",(YEAR(AC3924)-YEAR(AB3924))*12+MONTH(AC3924)-MONTH(AB3924)+1,(AC3924-AB3924+1))</f>
        <v>1</v>
      </c>
      <c r="F3924" s="210">
        <f t="shared" si="310"/>
        <v>4</v>
      </c>
      <c r="G3924" s="199">
        <v>1356476</v>
      </c>
      <c r="H3924" s="195">
        <v>37049.418078703697</v>
      </c>
      <c r="I3924" t="s">
        <v>3605</v>
      </c>
      <c r="M3924" t="s">
        <v>3346</v>
      </c>
      <c r="N3924" t="s">
        <v>3566</v>
      </c>
      <c r="O3924" t="s">
        <v>3567</v>
      </c>
      <c r="P3924" s="196">
        <v>4</v>
      </c>
      <c r="S3924" t="s">
        <v>3556</v>
      </c>
      <c r="T3924" t="s">
        <v>3557</v>
      </c>
      <c r="U3924" s="198">
        <v>1515</v>
      </c>
      <c r="V3924" t="s">
        <v>3263</v>
      </c>
      <c r="W3924" t="s">
        <v>3563</v>
      </c>
      <c r="X3924" t="s">
        <v>3559</v>
      </c>
      <c r="Y3924" t="s">
        <v>3560</v>
      </c>
      <c r="Z3924" t="s">
        <v>3561</v>
      </c>
      <c r="AA3924">
        <v>2173930</v>
      </c>
    </row>
    <row r="3925" spans="1:31" x14ac:dyDescent="0.25">
      <c r="A3925" s="43" t="str">
        <f t="shared" si="306"/>
        <v xml:space="preserve"> Metals Financial</v>
      </c>
      <c r="B3925" s="43" t="str">
        <f t="shared" si="307"/>
        <v/>
      </c>
      <c r="C3925" s="43" t="str">
        <f t="shared" si="308"/>
        <v>Metals</v>
      </c>
      <c r="D3925" s="43" t="str">
        <f t="shared" si="309"/>
        <v>Financial</v>
      </c>
      <c r="E3925" s="43">
        <f>IF(VLOOKUP(S3925,'DD-Lookup'!$J$6:$L$50,3,FALSE)="Monthly",(YEAR(AC3925)-YEAR(AB3925))*12+MONTH(AC3925)-MONTH(AB3925)+1,(AC3925-AB3925+1))</f>
        <v>1</v>
      </c>
      <c r="F3925" s="210">
        <f t="shared" si="310"/>
        <v>2</v>
      </c>
      <c r="G3925" s="199">
        <v>1356477</v>
      </c>
      <c r="H3925" s="195">
        <v>37049.418356481503</v>
      </c>
      <c r="I3925" t="s">
        <v>3605</v>
      </c>
      <c r="M3925" t="s">
        <v>3346</v>
      </c>
      <c r="N3925" t="s">
        <v>3554</v>
      </c>
      <c r="O3925" t="s">
        <v>3555</v>
      </c>
      <c r="P3925" s="196">
        <v>2</v>
      </c>
      <c r="S3925" t="s">
        <v>3556</v>
      </c>
      <c r="T3925" t="s">
        <v>3557</v>
      </c>
      <c r="U3925" s="198">
        <v>1670</v>
      </c>
      <c r="V3925" t="s">
        <v>3263</v>
      </c>
      <c r="W3925" t="s">
        <v>3563</v>
      </c>
      <c r="X3925" t="s">
        <v>3559</v>
      </c>
      <c r="Y3925" t="s">
        <v>3560</v>
      </c>
      <c r="Z3925" t="s">
        <v>3561</v>
      </c>
      <c r="AA3925">
        <v>2173932</v>
      </c>
    </row>
    <row r="3926" spans="1:31" x14ac:dyDescent="0.25">
      <c r="A3926" s="43" t="str">
        <f t="shared" si="306"/>
        <v xml:space="preserve"> Metals Financial</v>
      </c>
      <c r="B3926" s="43" t="str">
        <f t="shared" si="307"/>
        <v/>
      </c>
      <c r="C3926" s="43" t="str">
        <f t="shared" si="308"/>
        <v>Metals</v>
      </c>
      <c r="D3926" s="43" t="str">
        <f t="shared" si="309"/>
        <v>Financial</v>
      </c>
      <c r="E3926" s="43">
        <f>IF(VLOOKUP(S3926,'DD-Lookup'!$J$6:$L$50,3,FALSE)="Monthly",(YEAR(AC3926)-YEAR(AB3926))*12+MONTH(AC3926)-MONTH(AB3926)+1,(AC3926-AB3926+1))</f>
        <v>1</v>
      </c>
      <c r="F3926" s="210">
        <f t="shared" si="310"/>
        <v>2</v>
      </c>
      <c r="G3926" s="199">
        <v>1356478</v>
      </c>
      <c r="H3926" s="195">
        <v>37049.418391203697</v>
      </c>
      <c r="I3926" t="s">
        <v>2625</v>
      </c>
      <c r="M3926" t="s">
        <v>3346</v>
      </c>
      <c r="N3926" t="s">
        <v>3566</v>
      </c>
      <c r="O3926" t="s">
        <v>3567</v>
      </c>
      <c r="Q3926" s="196">
        <v>2</v>
      </c>
      <c r="S3926" t="s">
        <v>3556</v>
      </c>
      <c r="T3926" t="s">
        <v>3557</v>
      </c>
      <c r="U3926" s="198">
        <v>1517</v>
      </c>
      <c r="V3926" t="s">
        <v>3267</v>
      </c>
      <c r="W3926" t="s">
        <v>3563</v>
      </c>
      <c r="X3926" t="s">
        <v>3559</v>
      </c>
      <c r="Y3926" t="s">
        <v>3560</v>
      </c>
      <c r="Z3926" t="s">
        <v>3561</v>
      </c>
      <c r="AA3926">
        <v>2173934</v>
      </c>
    </row>
    <row r="3927" spans="1:31" x14ac:dyDescent="0.25">
      <c r="A3927" s="43" t="str">
        <f t="shared" si="306"/>
        <v xml:space="preserve"> Natural Gas Physical</v>
      </c>
      <c r="B3927" s="43" t="str">
        <f t="shared" si="307"/>
        <v/>
      </c>
      <c r="C3927" s="43" t="str">
        <f t="shared" si="308"/>
        <v>Natural Gas</v>
      </c>
      <c r="D3927" s="43" t="str">
        <f t="shared" si="309"/>
        <v>Physical</v>
      </c>
      <c r="E3927" s="43">
        <f>IF(VLOOKUP(S3927,'DD-Lookup'!$J$6:$L$50,3,FALSE)="Monthly",(YEAR(AC3927)-YEAR(AB3927))*12+MONTH(AC3927)-MONTH(AB3927)+1,(AC3927-AB3927+1))</f>
        <v>1</v>
      </c>
      <c r="F3927" s="210">
        <f t="shared" si="310"/>
        <v>50000</v>
      </c>
      <c r="G3927" s="199">
        <v>1356479</v>
      </c>
      <c r="H3927" s="195">
        <v>37049.418495370403</v>
      </c>
      <c r="I3927" t="s">
        <v>3595</v>
      </c>
      <c r="M3927" t="s">
        <v>3341</v>
      </c>
      <c r="N3927" t="s">
        <v>3588</v>
      </c>
      <c r="O3927" t="s">
        <v>236</v>
      </c>
      <c r="Q3927" s="196">
        <v>50000</v>
      </c>
      <c r="S3927" t="s">
        <v>3590</v>
      </c>
      <c r="T3927" t="s">
        <v>3591</v>
      </c>
      <c r="U3927" s="198">
        <v>21.2</v>
      </c>
      <c r="V3927" t="s">
        <v>2646</v>
      </c>
      <c r="W3927" t="s">
        <v>3600</v>
      </c>
      <c r="X3927" t="s">
        <v>3593</v>
      </c>
      <c r="Y3927" t="s">
        <v>3594</v>
      </c>
      <c r="Z3927" t="s">
        <v>3562</v>
      </c>
      <c r="AA3927">
        <v>107053</v>
      </c>
      <c r="AB3927" s="195">
        <v>37050.875011574099</v>
      </c>
      <c r="AC3927" s="195">
        <v>37050.875011574099</v>
      </c>
    </row>
    <row r="3928" spans="1:31" x14ac:dyDescent="0.25">
      <c r="A3928" s="43" t="str">
        <f t="shared" si="306"/>
        <v>US Natural Gas Physical</v>
      </c>
      <c r="B3928" s="43" t="str">
        <f t="shared" si="307"/>
        <v>US</v>
      </c>
      <c r="C3928" s="43" t="str">
        <f t="shared" si="308"/>
        <v>Natural Gas</v>
      </c>
      <c r="D3928" s="43" t="str">
        <f t="shared" si="309"/>
        <v>Physical</v>
      </c>
      <c r="E3928" s="43">
        <f>IF(VLOOKUP(S3928,'DD-Lookup'!$J$6:$L$50,3,FALSE)="Monthly",(YEAR(AC3928)-YEAR(AB3928))*12+MONTH(AC3928)-MONTH(AB3928)+1,(AC3928-AB3928+1))</f>
        <v>1</v>
      </c>
      <c r="F3928" s="210">
        <f t="shared" si="310"/>
        <v>3800</v>
      </c>
      <c r="G3928" s="199">
        <v>1356480</v>
      </c>
      <c r="H3928" s="195">
        <v>37049.418634259302</v>
      </c>
      <c r="I3928" t="s">
        <v>2483</v>
      </c>
      <c r="M3928" t="s">
        <v>3341</v>
      </c>
      <c r="N3928" t="s">
        <v>3747</v>
      </c>
      <c r="O3928" t="s">
        <v>392</v>
      </c>
      <c r="P3928" s="196">
        <v>3800</v>
      </c>
      <c r="S3928" t="s">
        <v>3342</v>
      </c>
      <c r="T3928" t="s">
        <v>3557</v>
      </c>
      <c r="U3928" s="198">
        <v>3.5950000000000002</v>
      </c>
      <c r="V3928" t="s">
        <v>2365</v>
      </c>
      <c r="W3928" t="s">
        <v>2498</v>
      </c>
      <c r="X3928" t="s">
        <v>2499</v>
      </c>
      <c r="Y3928" t="s">
        <v>2469</v>
      </c>
      <c r="Z3928" t="s">
        <v>2995</v>
      </c>
      <c r="AA3928">
        <v>838272</v>
      </c>
      <c r="AB3928" s="195">
        <v>37050.875011574099</v>
      </c>
      <c r="AC3928" s="195">
        <v>37050.875011574099</v>
      </c>
    </row>
    <row r="3929" spans="1:31" x14ac:dyDescent="0.25">
      <c r="A3929" s="43" t="str">
        <f t="shared" si="306"/>
        <v xml:space="preserve"> Natural Gas Financial</v>
      </c>
      <c r="B3929" s="43" t="str">
        <f t="shared" si="307"/>
        <v/>
      </c>
      <c r="C3929" s="43" t="str">
        <f t="shared" si="308"/>
        <v>Natural Gas</v>
      </c>
      <c r="D3929" s="43" t="str">
        <f t="shared" si="309"/>
        <v>Financial</v>
      </c>
      <c r="E3929" s="43">
        <f>IF(VLOOKUP(S3929,'DD-Lookup'!$J$6:$L$50,3,FALSE)="Monthly",(YEAR(AC3929)-YEAR(AB3929))*12+MONTH(AC3929)-MONTH(AB3929)+1,(AC3929-AB3929+1))</f>
        <v>92</v>
      </c>
      <c r="F3929" s="210">
        <f t="shared" si="310"/>
        <v>230000</v>
      </c>
      <c r="G3929" s="199">
        <v>1356481</v>
      </c>
      <c r="H3929" s="195">
        <v>37049.418692129599</v>
      </c>
      <c r="I3929" t="s">
        <v>2257</v>
      </c>
      <c r="J3929" t="s">
        <v>1159</v>
      </c>
      <c r="K3929" t="s">
        <v>2272</v>
      </c>
      <c r="M3929" t="s">
        <v>3341</v>
      </c>
      <c r="N3929" t="s">
        <v>3521</v>
      </c>
      <c r="O3929" t="s">
        <v>1773</v>
      </c>
      <c r="P3929" s="196">
        <v>2500</v>
      </c>
      <c r="S3929" t="s">
        <v>3342</v>
      </c>
      <c r="T3929" t="s">
        <v>3557</v>
      </c>
      <c r="U3929" s="198">
        <v>-0.46</v>
      </c>
      <c r="V3929" t="s">
        <v>1160</v>
      </c>
      <c r="W3929" t="s">
        <v>3522</v>
      </c>
      <c r="X3929" t="s">
        <v>2375</v>
      </c>
      <c r="Y3929" t="s">
        <v>3575</v>
      </c>
      <c r="Z3929" t="s">
        <v>2996</v>
      </c>
      <c r="AA3929" t="s">
        <v>1161</v>
      </c>
      <c r="AB3929" s="195">
        <v>37073</v>
      </c>
      <c r="AC3929" s="195">
        <v>37164</v>
      </c>
    </row>
    <row r="3930" spans="1:31" x14ac:dyDescent="0.25">
      <c r="A3930" s="43" t="str">
        <f t="shared" si="306"/>
        <v>US Natural Gas Physical</v>
      </c>
      <c r="B3930" s="43" t="str">
        <f t="shared" si="307"/>
        <v>US</v>
      </c>
      <c r="C3930" s="43" t="str">
        <f t="shared" si="308"/>
        <v>Natural Gas</v>
      </c>
      <c r="D3930" s="43" t="str">
        <f t="shared" si="309"/>
        <v>Physical</v>
      </c>
      <c r="E3930" s="43">
        <f>IF(VLOOKUP(S3930,'DD-Lookup'!$J$6:$L$50,3,FALSE)="Monthly",(YEAR(AC3930)-YEAR(AB3930))*12+MONTH(AC3930)-MONTH(AB3930)+1,(AC3930-AB3930+1))</f>
        <v>1</v>
      </c>
      <c r="F3930" s="210">
        <f t="shared" si="310"/>
        <v>4000</v>
      </c>
      <c r="G3930" s="199">
        <v>1356482</v>
      </c>
      <c r="H3930" s="195">
        <v>37049.418703703697</v>
      </c>
      <c r="I3930" t="s">
        <v>2172</v>
      </c>
      <c r="M3930" t="s">
        <v>3341</v>
      </c>
      <c r="N3930" t="s">
        <v>3747</v>
      </c>
      <c r="O3930" t="s">
        <v>379</v>
      </c>
      <c r="P3930" s="196">
        <v>4000</v>
      </c>
      <c r="S3930" t="s">
        <v>3342</v>
      </c>
      <c r="T3930" t="s">
        <v>3557</v>
      </c>
      <c r="U3930" s="198">
        <v>3.7025000000000001</v>
      </c>
      <c r="V3930" t="s">
        <v>3070</v>
      </c>
      <c r="W3930" t="s">
        <v>2467</v>
      </c>
      <c r="X3930" t="s">
        <v>2468</v>
      </c>
      <c r="Y3930" t="s">
        <v>2469</v>
      </c>
      <c r="Z3930" t="s">
        <v>2995</v>
      </c>
      <c r="AA3930">
        <v>838273</v>
      </c>
      <c r="AB3930" s="195">
        <v>37050.875011574099</v>
      </c>
      <c r="AC3930" s="195">
        <v>37050.875011574099</v>
      </c>
    </row>
    <row r="3931" spans="1:31" x14ac:dyDescent="0.25">
      <c r="A3931" s="43" t="str">
        <f t="shared" si="306"/>
        <v>US Natural Gas Physical</v>
      </c>
      <c r="B3931" s="43" t="str">
        <f t="shared" si="307"/>
        <v>US</v>
      </c>
      <c r="C3931" s="43" t="str">
        <f t="shared" si="308"/>
        <v>Natural Gas</v>
      </c>
      <c r="D3931" s="43" t="str">
        <f t="shared" si="309"/>
        <v>Physical</v>
      </c>
      <c r="E3931" s="43">
        <f>IF(VLOOKUP(S3931,'DD-Lookup'!$J$6:$L$50,3,FALSE)="Monthly",(YEAR(AC3931)-YEAR(AB3931))*12+MONTH(AC3931)-MONTH(AB3931)+1,(AC3931-AB3931+1))</f>
        <v>1</v>
      </c>
      <c r="F3931" s="210">
        <f t="shared" si="310"/>
        <v>5000</v>
      </c>
      <c r="G3931" s="199">
        <v>1356483</v>
      </c>
      <c r="H3931" s="195">
        <v>37049.418784722198</v>
      </c>
      <c r="I3931" t="s">
        <v>2254</v>
      </c>
      <c r="M3931" t="s">
        <v>3341</v>
      </c>
      <c r="N3931" t="s">
        <v>3747</v>
      </c>
      <c r="O3931" t="s">
        <v>379</v>
      </c>
      <c r="Q3931" s="196">
        <v>5000</v>
      </c>
      <c r="S3931" t="s">
        <v>3342</v>
      </c>
      <c r="T3931" t="s">
        <v>3557</v>
      </c>
      <c r="U3931" s="198">
        <v>3.7174999999999998</v>
      </c>
      <c r="V3931" t="s">
        <v>2489</v>
      </c>
      <c r="W3931" t="s">
        <v>2467</v>
      </c>
      <c r="X3931" t="s">
        <v>2468</v>
      </c>
      <c r="Y3931" t="s">
        <v>2469</v>
      </c>
      <c r="Z3931" t="s">
        <v>2995</v>
      </c>
      <c r="AA3931">
        <v>838275</v>
      </c>
      <c r="AB3931" s="195">
        <v>37050.875011574099</v>
      </c>
      <c r="AC3931" s="195">
        <v>37050.875011574099</v>
      </c>
    </row>
    <row r="3932" spans="1:31" x14ac:dyDescent="0.25">
      <c r="A3932" s="43" t="str">
        <f t="shared" si="306"/>
        <v>US Natural Gas Physical</v>
      </c>
      <c r="B3932" s="43" t="str">
        <f t="shared" si="307"/>
        <v>US</v>
      </c>
      <c r="C3932" s="43" t="str">
        <f t="shared" si="308"/>
        <v>Natural Gas</v>
      </c>
      <c r="D3932" s="43" t="str">
        <f t="shared" si="309"/>
        <v>Physical</v>
      </c>
      <c r="E3932" s="43">
        <f>IF(VLOOKUP(S3932,'DD-Lookup'!$J$6:$L$50,3,FALSE)="Monthly",(YEAR(AC3932)-YEAR(AB3932))*12+MONTH(AC3932)-MONTH(AB3932)+1,(AC3932-AB3932+1))</f>
        <v>1</v>
      </c>
      <c r="F3932" s="210">
        <f t="shared" si="310"/>
        <v>5000</v>
      </c>
      <c r="G3932" s="199">
        <v>1356484</v>
      </c>
      <c r="H3932" s="195">
        <v>37049.4188194444</v>
      </c>
      <c r="I3932" t="s">
        <v>2483</v>
      </c>
      <c r="M3932" t="s">
        <v>3341</v>
      </c>
      <c r="N3932" t="s">
        <v>3747</v>
      </c>
      <c r="O3932" t="s">
        <v>1632</v>
      </c>
      <c r="P3932" s="196">
        <v>5000</v>
      </c>
      <c r="S3932" t="s">
        <v>3342</v>
      </c>
      <c r="T3932" t="s">
        <v>3557</v>
      </c>
      <c r="U3932" s="198">
        <v>3.57</v>
      </c>
      <c r="V3932" t="s">
        <v>3473</v>
      </c>
      <c r="W3932" t="s">
        <v>2181</v>
      </c>
      <c r="X3932" t="s">
        <v>3093</v>
      </c>
      <c r="Y3932" t="s">
        <v>2469</v>
      </c>
      <c r="Z3932" t="s">
        <v>2995</v>
      </c>
      <c r="AA3932">
        <v>838276</v>
      </c>
      <c r="AB3932" s="195">
        <v>37050.875011574099</v>
      </c>
      <c r="AC3932" s="195">
        <v>37050.875011574099</v>
      </c>
    </row>
    <row r="3933" spans="1:31" x14ac:dyDescent="0.25">
      <c r="A3933" s="43" t="str">
        <f t="shared" si="306"/>
        <v>US Natural Gas Physical</v>
      </c>
      <c r="B3933" s="43" t="str">
        <f t="shared" si="307"/>
        <v>US</v>
      </c>
      <c r="C3933" s="43" t="str">
        <f t="shared" si="308"/>
        <v>Natural Gas</v>
      </c>
      <c r="D3933" s="43" t="str">
        <f t="shared" si="309"/>
        <v>Physical</v>
      </c>
      <c r="E3933" s="43">
        <f>IF(VLOOKUP(S3933,'DD-Lookup'!$J$6:$L$50,3,FALSE)="Monthly",(YEAR(AC3933)-YEAR(AB3933))*12+MONTH(AC3933)-MONTH(AB3933)+1,(AC3933-AB3933+1))</f>
        <v>1</v>
      </c>
      <c r="F3933" s="210">
        <f t="shared" si="310"/>
        <v>3333</v>
      </c>
      <c r="G3933" s="199">
        <v>1356485</v>
      </c>
      <c r="H3933" s="195">
        <v>37049.418842592597</v>
      </c>
      <c r="I3933" t="s">
        <v>3109</v>
      </c>
      <c r="M3933" t="s">
        <v>3341</v>
      </c>
      <c r="N3933" t="s">
        <v>3747</v>
      </c>
      <c r="O3933" t="s">
        <v>2722</v>
      </c>
      <c r="P3933" s="196">
        <v>3333</v>
      </c>
      <c r="S3933" t="s">
        <v>3342</v>
      </c>
      <c r="T3933" t="s">
        <v>3557</v>
      </c>
      <c r="U3933" s="198">
        <v>3.65</v>
      </c>
      <c r="V3933" t="s">
        <v>711</v>
      </c>
      <c r="W3933" t="s">
        <v>2175</v>
      </c>
      <c r="X3933" t="s">
        <v>2176</v>
      </c>
      <c r="Y3933" t="s">
        <v>2469</v>
      </c>
      <c r="Z3933" t="s">
        <v>2995</v>
      </c>
      <c r="AA3933">
        <v>838277</v>
      </c>
      <c r="AB3933" s="195">
        <v>37050.875011574099</v>
      </c>
      <c r="AC3933" s="195">
        <v>37050.875011574099</v>
      </c>
    </row>
    <row r="3934" spans="1:31" x14ac:dyDescent="0.25">
      <c r="A3934" s="43" t="str">
        <f t="shared" si="306"/>
        <v>US Natural Gas Physical</v>
      </c>
      <c r="B3934" s="43" t="str">
        <f t="shared" si="307"/>
        <v>US</v>
      </c>
      <c r="C3934" s="43" t="str">
        <f t="shared" si="308"/>
        <v>Natural Gas</v>
      </c>
      <c r="D3934" s="43" t="str">
        <f t="shared" si="309"/>
        <v>Physical</v>
      </c>
      <c r="E3934" s="43">
        <f>IF(VLOOKUP(S3934,'DD-Lookup'!$J$6:$L$50,3,FALSE)="Monthly",(YEAR(AC3934)-YEAR(AB3934))*12+MONTH(AC3934)-MONTH(AB3934)+1,(AC3934-AB3934+1))</f>
        <v>1</v>
      </c>
      <c r="F3934" s="210">
        <f t="shared" si="310"/>
        <v>5000</v>
      </c>
      <c r="G3934" s="199">
        <v>1356486</v>
      </c>
      <c r="H3934" s="195">
        <v>37049.418935185196</v>
      </c>
      <c r="I3934" t="s">
        <v>3375</v>
      </c>
      <c r="M3934" t="s">
        <v>3341</v>
      </c>
      <c r="N3934" t="s">
        <v>3747</v>
      </c>
      <c r="O3934" t="s">
        <v>1623</v>
      </c>
      <c r="P3934" s="196">
        <v>5000</v>
      </c>
      <c r="S3934" t="s">
        <v>3342</v>
      </c>
      <c r="T3934" t="s">
        <v>3557</v>
      </c>
      <c r="U3934" s="198">
        <v>3.82</v>
      </c>
      <c r="V3934" t="s">
        <v>4136</v>
      </c>
      <c r="W3934" t="s">
        <v>2190</v>
      </c>
      <c r="X3934" t="s">
        <v>2191</v>
      </c>
      <c r="Y3934" t="s">
        <v>2469</v>
      </c>
      <c r="Z3934" t="s">
        <v>2995</v>
      </c>
      <c r="AA3934">
        <v>838278</v>
      </c>
      <c r="AB3934" s="195">
        <v>37050.875011574099</v>
      </c>
      <c r="AC3934" s="195">
        <v>37050.875011574099</v>
      </c>
    </row>
    <row r="3935" spans="1:31" x14ac:dyDescent="0.25">
      <c r="A3935" s="43" t="str">
        <f t="shared" si="306"/>
        <v>US Crude Financial</v>
      </c>
      <c r="B3935" s="43" t="str">
        <f t="shared" si="307"/>
        <v>US</v>
      </c>
      <c r="C3935" s="43" t="str">
        <f t="shared" si="308"/>
        <v>Crude</v>
      </c>
      <c r="D3935" s="43" t="str">
        <f t="shared" si="309"/>
        <v>Financial</v>
      </c>
      <c r="E3935" s="43">
        <f>IF(VLOOKUP(S3935,'DD-Lookup'!$J$6:$L$50,3,FALSE)="Monthly",(YEAR(AC3935)-YEAR(AB3935))*12+MONTH(AC3935)-MONTH(AB3935)+1,(AC3935-AB3935+1))</f>
        <v>1</v>
      </c>
      <c r="F3935" s="210">
        <f t="shared" si="310"/>
        <v>50000</v>
      </c>
      <c r="G3935" s="199">
        <v>1356487</v>
      </c>
      <c r="H3935" s="195">
        <v>37049.419108796297</v>
      </c>
      <c r="I3935" t="s">
        <v>2652</v>
      </c>
      <c r="M3935" t="s">
        <v>3437</v>
      </c>
      <c r="N3935" t="s">
        <v>2653</v>
      </c>
      <c r="O3935" t="s">
        <v>3359</v>
      </c>
      <c r="P3935" s="196">
        <v>50000</v>
      </c>
      <c r="S3935" t="s">
        <v>3347</v>
      </c>
      <c r="T3935" t="s">
        <v>3557</v>
      </c>
      <c r="U3935" s="198">
        <v>27.8</v>
      </c>
      <c r="V3935" t="s">
        <v>2460</v>
      </c>
      <c r="W3935" t="s">
        <v>2655</v>
      </c>
      <c r="X3935" t="s">
        <v>2656</v>
      </c>
      <c r="Y3935" t="s">
        <v>2778</v>
      </c>
      <c r="Z3935" t="s">
        <v>2995</v>
      </c>
      <c r="AA3935">
        <v>115553</v>
      </c>
      <c r="AB3935" s="195">
        <v>37073</v>
      </c>
      <c r="AC3935" s="195">
        <v>37103</v>
      </c>
    </row>
    <row r="3936" spans="1:31" x14ac:dyDescent="0.25">
      <c r="A3936" s="43" t="str">
        <f t="shared" si="306"/>
        <v xml:space="preserve"> Metals Financial</v>
      </c>
      <c r="B3936" s="43" t="str">
        <f t="shared" si="307"/>
        <v/>
      </c>
      <c r="C3936" s="43" t="str">
        <f t="shared" si="308"/>
        <v>Metals</v>
      </c>
      <c r="D3936" s="43" t="str">
        <f t="shared" si="309"/>
        <v>Financial</v>
      </c>
      <c r="E3936" s="43">
        <f>IF(VLOOKUP(S3936,'DD-Lookup'!$J$6:$L$50,3,FALSE)="Monthly",(YEAR(AC3936)-YEAR(AB3936))*12+MONTH(AC3936)-MONTH(AB3936)+1,(AC3936-AB3936+1))</f>
        <v>1</v>
      </c>
      <c r="F3936" s="210">
        <f t="shared" si="310"/>
        <v>20</v>
      </c>
      <c r="G3936" s="199">
        <v>1356491</v>
      </c>
      <c r="H3936" s="195">
        <v>37049.419687499998</v>
      </c>
      <c r="I3936" t="s">
        <v>3586</v>
      </c>
      <c r="M3936" t="s">
        <v>3346</v>
      </c>
      <c r="N3936" t="s">
        <v>3584</v>
      </c>
      <c r="O3936" t="s">
        <v>3585</v>
      </c>
      <c r="P3936" s="196">
        <v>20</v>
      </c>
      <c r="S3936" t="s">
        <v>3556</v>
      </c>
      <c r="T3936" t="s">
        <v>3557</v>
      </c>
      <c r="U3936" s="198">
        <v>461</v>
      </c>
      <c r="V3936" t="s">
        <v>3811</v>
      </c>
      <c r="W3936" t="s">
        <v>3574</v>
      </c>
      <c r="X3936" t="s">
        <v>3559</v>
      </c>
      <c r="Y3936" t="s">
        <v>3560</v>
      </c>
      <c r="Z3936" t="s">
        <v>3561</v>
      </c>
      <c r="AA3936">
        <v>2173936</v>
      </c>
    </row>
    <row r="3937" spans="1:31" x14ac:dyDescent="0.25">
      <c r="A3937" s="43" t="str">
        <f t="shared" si="306"/>
        <v>US Natural Gas Physical</v>
      </c>
      <c r="B3937" s="43" t="str">
        <f t="shared" si="307"/>
        <v>US</v>
      </c>
      <c r="C3937" s="43" t="str">
        <f t="shared" si="308"/>
        <v>Natural Gas</v>
      </c>
      <c r="D3937" s="43" t="str">
        <f t="shared" si="309"/>
        <v>Physical</v>
      </c>
      <c r="E3937" s="43">
        <f>IF(VLOOKUP(S3937,'DD-Lookup'!$J$6:$L$50,3,FALSE)="Monthly",(YEAR(AC3937)-YEAR(AB3937))*12+MONTH(AC3937)-MONTH(AB3937)+1,(AC3937-AB3937+1))</f>
        <v>1</v>
      </c>
      <c r="F3937" s="210">
        <f t="shared" si="310"/>
        <v>25000</v>
      </c>
      <c r="G3937" s="199">
        <v>1356492</v>
      </c>
      <c r="H3937" s="195">
        <v>37049.419699074097</v>
      </c>
      <c r="I3937" t="s">
        <v>3529</v>
      </c>
      <c r="M3937" t="s">
        <v>3341</v>
      </c>
      <c r="N3937" t="s">
        <v>3747</v>
      </c>
      <c r="O3937" t="s">
        <v>2722</v>
      </c>
      <c r="Q3937" s="196">
        <v>25000</v>
      </c>
      <c r="S3937" t="s">
        <v>3342</v>
      </c>
      <c r="T3937" t="s">
        <v>3557</v>
      </c>
      <c r="U3937" s="198">
        <v>3.66</v>
      </c>
      <c r="V3937" t="s">
        <v>3851</v>
      </c>
      <c r="W3937" t="s">
        <v>2175</v>
      </c>
      <c r="X3937" t="s">
        <v>2176</v>
      </c>
      <c r="Y3937" t="s">
        <v>2469</v>
      </c>
      <c r="Z3937" t="s">
        <v>2995</v>
      </c>
      <c r="AA3937">
        <v>838280</v>
      </c>
      <c r="AB3937" s="195">
        <v>37050.875011574099</v>
      </c>
      <c r="AC3937" s="195">
        <v>37050.875011574099</v>
      </c>
    </row>
    <row r="3938" spans="1:31" x14ac:dyDescent="0.25">
      <c r="A3938" s="43" t="str">
        <f t="shared" si="306"/>
        <v>US Crude Financial</v>
      </c>
      <c r="B3938" s="43" t="str">
        <f t="shared" si="307"/>
        <v>US</v>
      </c>
      <c r="C3938" s="43" t="str">
        <f t="shared" si="308"/>
        <v>Crude</v>
      </c>
      <c r="D3938" s="43" t="str">
        <f t="shared" si="309"/>
        <v>Financial</v>
      </c>
      <c r="E3938" s="43">
        <f>IF(VLOOKUP(S3938,'DD-Lookup'!$J$6:$L$50,3,FALSE)="Monthly",(YEAR(AC3938)-YEAR(AB3938))*12+MONTH(AC3938)-MONTH(AB3938)+1,(AC3938-AB3938+1))</f>
        <v>1</v>
      </c>
      <c r="F3938" s="210">
        <f t="shared" si="310"/>
        <v>50000</v>
      </c>
      <c r="G3938" s="199">
        <v>1356493</v>
      </c>
      <c r="H3938" s="195">
        <v>37049.419722222199</v>
      </c>
      <c r="I3938" t="s">
        <v>2652</v>
      </c>
      <c r="M3938" t="s">
        <v>3437</v>
      </c>
      <c r="N3938" t="s">
        <v>2653</v>
      </c>
      <c r="O3938" t="s">
        <v>3359</v>
      </c>
      <c r="P3938" s="196">
        <v>50000</v>
      </c>
      <c r="S3938" t="s">
        <v>3347</v>
      </c>
      <c r="T3938" t="s">
        <v>3557</v>
      </c>
      <c r="U3938" s="198">
        <v>27.78</v>
      </c>
      <c r="V3938" t="s">
        <v>2460</v>
      </c>
      <c r="W3938" t="s">
        <v>2655</v>
      </c>
      <c r="X3938" t="s">
        <v>2656</v>
      </c>
      <c r="Y3938" t="s">
        <v>2778</v>
      </c>
      <c r="Z3938" t="s">
        <v>2995</v>
      </c>
      <c r="AA3938">
        <v>115554</v>
      </c>
      <c r="AB3938" s="195">
        <v>37073</v>
      </c>
      <c r="AC3938" s="195">
        <v>37103</v>
      </c>
    </row>
    <row r="3939" spans="1:31" x14ac:dyDescent="0.25">
      <c r="A3939" s="43" t="str">
        <f t="shared" si="306"/>
        <v>US Natural Gas Physical</v>
      </c>
      <c r="B3939" s="43" t="str">
        <f t="shared" si="307"/>
        <v>US</v>
      </c>
      <c r="C3939" s="43" t="str">
        <f t="shared" si="308"/>
        <v>Natural Gas</v>
      </c>
      <c r="D3939" s="43" t="str">
        <f t="shared" si="309"/>
        <v>Physical</v>
      </c>
      <c r="E3939" s="43">
        <f>IF(VLOOKUP(S3939,'DD-Lookup'!$J$6:$L$50,3,FALSE)="Monthly",(YEAR(AC3939)-YEAR(AB3939))*12+MONTH(AC3939)-MONTH(AB3939)+1,(AC3939-AB3939+1))</f>
        <v>1</v>
      </c>
      <c r="F3939" s="210">
        <f t="shared" si="310"/>
        <v>5000</v>
      </c>
      <c r="G3939" s="199">
        <v>1356494</v>
      </c>
      <c r="H3939" s="195">
        <v>37049.4198032407</v>
      </c>
      <c r="I3939" t="s">
        <v>3321</v>
      </c>
      <c r="M3939" t="s">
        <v>3341</v>
      </c>
      <c r="N3939" t="s">
        <v>3747</v>
      </c>
      <c r="O3939" t="s">
        <v>1623</v>
      </c>
      <c r="Q3939" s="196">
        <v>5000</v>
      </c>
      <c r="S3939" t="s">
        <v>3342</v>
      </c>
      <c r="T3939" t="s">
        <v>3557</v>
      </c>
      <c r="U3939" s="198">
        <v>3.835</v>
      </c>
      <c r="V3939" t="s">
        <v>2585</v>
      </c>
      <c r="W3939" t="s">
        <v>2190</v>
      </c>
      <c r="X3939" t="s">
        <v>2191</v>
      </c>
      <c r="Y3939" t="s">
        <v>2469</v>
      </c>
      <c r="Z3939" t="s">
        <v>2995</v>
      </c>
      <c r="AA3939">
        <v>838281</v>
      </c>
      <c r="AB3939" s="195">
        <v>37050.875011574099</v>
      </c>
      <c r="AC3939" s="195">
        <v>37050.875011574099</v>
      </c>
    </row>
    <row r="3940" spans="1:31" x14ac:dyDescent="0.25">
      <c r="A3940" s="43" t="str">
        <f t="shared" si="306"/>
        <v>US Natural Gas Physical</v>
      </c>
      <c r="B3940" s="43" t="str">
        <f t="shared" si="307"/>
        <v>US</v>
      </c>
      <c r="C3940" s="43" t="str">
        <f t="shared" si="308"/>
        <v>Natural Gas</v>
      </c>
      <c r="D3940" s="43" t="str">
        <f t="shared" si="309"/>
        <v>Physical</v>
      </c>
      <c r="E3940" s="43">
        <f>IF(VLOOKUP(S3940,'DD-Lookup'!$J$6:$L$50,3,FALSE)="Monthly",(YEAR(AC3940)-YEAR(AB3940))*12+MONTH(AC3940)-MONTH(AB3940)+1,(AC3940-AB3940+1))</f>
        <v>1</v>
      </c>
      <c r="F3940" s="210">
        <f t="shared" si="310"/>
        <v>25000</v>
      </c>
      <c r="G3940" s="199">
        <v>1356495</v>
      </c>
      <c r="H3940" s="195">
        <v>37049.4198032407</v>
      </c>
      <c r="I3940" t="s">
        <v>2387</v>
      </c>
      <c r="M3940" t="s">
        <v>3341</v>
      </c>
      <c r="N3940" t="s">
        <v>3747</v>
      </c>
      <c r="O3940" t="s">
        <v>2722</v>
      </c>
      <c r="Q3940" s="196">
        <v>25000</v>
      </c>
      <c r="S3940" t="s">
        <v>3342</v>
      </c>
      <c r="T3940" t="s">
        <v>3557</v>
      </c>
      <c r="U3940" s="198">
        <v>3.67</v>
      </c>
      <c r="V3940" t="s">
        <v>660</v>
      </c>
      <c r="W3940" t="s">
        <v>2175</v>
      </c>
      <c r="X3940" t="s">
        <v>2176</v>
      </c>
      <c r="Y3940" t="s">
        <v>2469</v>
      </c>
      <c r="Z3940" t="s">
        <v>2995</v>
      </c>
      <c r="AA3940">
        <v>838282</v>
      </c>
      <c r="AB3940" s="195">
        <v>37050.875011574099</v>
      </c>
      <c r="AC3940" s="195">
        <v>37050.875011574099</v>
      </c>
    </row>
    <row r="3941" spans="1:31" x14ac:dyDescent="0.25">
      <c r="A3941" s="43" t="str">
        <f t="shared" si="306"/>
        <v>US Natural Gas Financial</v>
      </c>
      <c r="B3941" s="43" t="str">
        <f t="shared" si="307"/>
        <v>US</v>
      </c>
      <c r="C3941" s="43" t="str">
        <f t="shared" si="308"/>
        <v>Natural Gas</v>
      </c>
      <c r="D3941" s="43" t="str">
        <f t="shared" si="309"/>
        <v>Financial</v>
      </c>
      <c r="E3941" s="43">
        <f>IF(VLOOKUP(S3941,'DD-Lookup'!$J$6:$L$50,3,FALSE)="Monthly",(YEAR(AC3941)-YEAR(AB3941))*12+MONTH(AC3941)-MONTH(AB3941)+1,(AC3941-AB3941+1))</f>
        <v>23</v>
      </c>
      <c r="F3941" s="210">
        <f t="shared" si="310"/>
        <v>230000</v>
      </c>
      <c r="G3941" s="199">
        <v>1356496</v>
      </c>
      <c r="H3941" s="195">
        <v>37049.419872685197</v>
      </c>
      <c r="I3941" t="s">
        <v>2402</v>
      </c>
      <c r="M3941" t="s">
        <v>3341</v>
      </c>
      <c r="N3941" t="s">
        <v>2281</v>
      </c>
      <c r="O3941" t="s">
        <v>2156</v>
      </c>
      <c r="Q3941" s="196">
        <v>10000</v>
      </c>
      <c r="S3941" t="s">
        <v>3342</v>
      </c>
      <c r="T3941" t="s">
        <v>3557</v>
      </c>
      <c r="U3941" s="198">
        <v>3.67</v>
      </c>
      <c r="V3941" t="s">
        <v>4233</v>
      </c>
      <c r="W3941" t="s">
        <v>2512</v>
      </c>
      <c r="X3941" t="s">
        <v>2170</v>
      </c>
      <c r="Y3941" t="s">
        <v>3575</v>
      </c>
      <c r="Z3941" t="s">
        <v>2995</v>
      </c>
      <c r="AA3941" t="s">
        <v>1162</v>
      </c>
      <c r="AB3941" s="195">
        <v>37050.875011574099</v>
      </c>
      <c r="AC3941" s="195">
        <v>37072.875011574099</v>
      </c>
    </row>
    <row r="3942" spans="1:31" x14ac:dyDescent="0.25">
      <c r="A3942" s="43" t="str">
        <f t="shared" si="306"/>
        <v>US Crude Financial</v>
      </c>
      <c r="B3942" s="43" t="str">
        <f t="shared" si="307"/>
        <v>US</v>
      </c>
      <c r="C3942" s="43" t="str">
        <f t="shared" si="308"/>
        <v>Crude</v>
      </c>
      <c r="D3942" s="43" t="str">
        <f t="shared" si="309"/>
        <v>Financial</v>
      </c>
      <c r="E3942" s="43">
        <f>IF(VLOOKUP(S3942,'DD-Lookup'!$J$6:$L$50,3,FALSE)="Monthly",(YEAR(AC3942)-YEAR(AB3942))*12+MONTH(AC3942)-MONTH(AB3942)+1,(AC3942-AB3942+1))</f>
        <v>1</v>
      </c>
      <c r="F3942" s="210">
        <f t="shared" si="310"/>
        <v>50000</v>
      </c>
      <c r="G3942" s="199">
        <v>1356497</v>
      </c>
      <c r="H3942" s="195">
        <v>37049.419884259303</v>
      </c>
      <c r="I3942" t="s">
        <v>2652</v>
      </c>
      <c r="M3942" t="s">
        <v>3437</v>
      </c>
      <c r="N3942" t="s">
        <v>2653</v>
      </c>
      <c r="O3942" t="s">
        <v>3359</v>
      </c>
      <c r="P3942" s="196">
        <v>50000</v>
      </c>
      <c r="S3942" t="s">
        <v>3347</v>
      </c>
      <c r="T3942" t="s">
        <v>3557</v>
      </c>
      <c r="U3942" s="198">
        <v>27.76</v>
      </c>
      <c r="V3942" t="s">
        <v>2460</v>
      </c>
      <c r="W3942" t="s">
        <v>2655</v>
      </c>
      <c r="X3942" t="s">
        <v>2656</v>
      </c>
      <c r="Y3942" t="s">
        <v>2778</v>
      </c>
      <c r="Z3942" t="s">
        <v>2995</v>
      </c>
      <c r="AA3942">
        <v>115555</v>
      </c>
      <c r="AB3942" s="195">
        <v>37073</v>
      </c>
      <c r="AC3942" s="195">
        <v>37103</v>
      </c>
    </row>
    <row r="3943" spans="1:31" x14ac:dyDescent="0.25">
      <c r="A3943" s="43" t="str">
        <f t="shared" si="306"/>
        <v>US Natural Gas Physical</v>
      </c>
      <c r="B3943" s="43" t="str">
        <f t="shared" si="307"/>
        <v>US</v>
      </c>
      <c r="C3943" s="43" t="str">
        <f t="shared" si="308"/>
        <v>Natural Gas</v>
      </c>
      <c r="D3943" s="43" t="str">
        <f t="shared" si="309"/>
        <v>Physical</v>
      </c>
      <c r="E3943" s="43">
        <f>IF(VLOOKUP(S3943,'DD-Lookup'!$J$6:$L$50,3,FALSE)="Monthly",(YEAR(AC3943)-YEAR(AB3943))*12+MONTH(AC3943)-MONTH(AB3943)+1,(AC3943-AB3943+1))</f>
        <v>1</v>
      </c>
      <c r="F3943" s="210">
        <f t="shared" si="310"/>
        <v>3530</v>
      </c>
      <c r="G3943" s="199">
        <v>1356498</v>
      </c>
      <c r="H3943" s="195">
        <v>37049.4198958333</v>
      </c>
      <c r="I3943" t="s">
        <v>2254</v>
      </c>
      <c r="M3943" t="s">
        <v>3341</v>
      </c>
      <c r="N3943" t="s">
        <v>3747</v>
      </c>
      <c r="O3943" t="s">
        <v>2158</v>
      </c>
      <c r="Q3943" s="196">
        <v>3530</v>
      </c>
      <c r="S3943" t="s">
        <v>3342</v>
      </c>
      <c r="T3943" t="s">
        <v>3557</v>
      </c>
      <c r="U3943" s="198">
        <v>3.96</v>
      </c>
      <c r="V3943" t="s">
        <v>3073</v>
      </c>
      <c r="W3943" t="s">
        <v>3138</v>
      </c>
      <c r="X3943" t="s">
        <v>3081</v>
      </c>
      <c r="Y3943" t="s">
        <v>2469</v>
      </c>
      <c r="Z3943" t="s">
        <v>2995</v>
      </c>
      <c r="AA3943">
        <v>838283</v>
      </c>
      <c r="AB3943" s="195">
        <v>37050.875011574099</v>
      </c>
      <c r="AC3943" s="195">
        <v>37050.875011574099</v>
      </c>
    </row>
    <row r="3944" spans="1:31" x14ac:dyDescent="0.25">
      <c r="A3944" s="43" t="str">
        <f t="shared" si="306"/>
        <v>US Power Physical</v>
      </c>
      <c r="B3944" s="43" t="str">
        <f t="shared" si="307"/>
        <v>US</v>
      </c>
      <c r="C3944" s="43" t="str">
        <f t="shared" si="308"/>
        <v>Power</v>
      </c>
      <c r="D3944" s="43" t="str">
        <f t="shared" si="309"/>
        <v>Physical</v>
      </c>
      <c r="E3944" s="43">
        <f>IF(VLOOKUP(S3944,'DD-Lookup'!$J$6:$L$50,3,FALSE)="Monthly",(YEAR(AC3944)-YEAR(AB3944))*12+MONTH(AC3944)-MONTH(AB3944)+1,(AC3944-AB3944+1))</f>
        <v>30</v>
      </c>
      <c r="F3944" s="210">
        <f t="shared" si="310"/>
        <v>1500</v>
      </c>
      <c r="G3944" s="199">
        <v>1356499</v>
      </c>
      <c r="H3944" s="195">
        <v>37049.420127314799</v>
      </c>
      <c r="I3944" t="s">
        <v>2276</v>
      </c>
      <c r="M3944" t="s">
        <v>2766</v>
      </c>
      <c r="N3944" t="s">
        <v>3361</v>
      </c>
      <c r="O3944" t="s">
        <v>2256</v>
      </c>
      <c r="P3944" s="196">
        <v>50</v>
      </c>
      <c r="S3944" t="s">
        <v>3340</v>
      </c>
      <c r="T3944" t="s">
        <v>3557</v>
      </c>
      <c r="U3944" s="198">
        <v>36.450000000000003</v>
      </c>
      <c r="V3944" t="s">
        <v>3840</v>
      </c>
      <c r="W3944" t="s">
        <v>3380</v>
      </c>
      <c r="X3944" t="s">
        <v>3366</v>
      </c>
      <c r="Y3944" t="s">
        <v>2662</v>
      </c>
      <c r="Z3944" t="s">
        <v>2990</v>
      </c>
      <c r="AA3944">
        <v>637107.1</v>
      </c>
      <c r="AB3944" s="195">
        <v>37135.715972222199</v>
      </c>
      <c r="AC3944" s="195">
        <v>37164.715972222199</v>
      </c>
    </row>
    <row r="3945" spans="1:31" x14ac:dyDescent="0.25">
      <c r="A3945" s="43" t="str">
        <f t="shared" si="306"/>
        <v>US Natural Gas Physical</v>
      </c>
      <c r="B3945" s="43" t="str">
        <f t="shared" si="307"/>
        <v>US</v>
      </c>
      <c r="C3945" s="43" t="str">
        <f t="shared" si="308"/>
        <v>Natural Gas</v>
      </c>
      <c r="D3945" s="43" t="str">
        <f t="shared" si="309"/>
        <v>Physical</v>
      </c>
      <c r="E3945" s="43">
        <f>IF(VLOOKUP(S3945,'DD-Lookup'!$J$6:$L$50,3,FALSE)="Monthly",(YEAR(AC3945)-YEAR(AB3945))*12+MONTH(AC3945)-MONTH(AB3945)+1,(AC3945-AB3945+1))</f>
        <v>1</v>
      </c>
      <c r="F3945" s="210">
        <f t="shared" si="310"/>
        <v>524</v>
      </c>
      <c r="G3945" s="199">
        <v>1356500</v>
      </c>
      <c r="H3945" s="195">
        <v>37049.420196759304</v>
      </c>
      <c r="I3945" t="s">
        <v>2483</v>
      </c>
      <c r="M3945" t="s">
        <v>3341</v>
      </c>
      <c r="N3945" t="s">
        <v>3747</v>
      </c>
      <c r="O3945" t="s">
        <v>399</v>
      </c>
      <c r="Q3945" s="196">
        <v>524</v>
      </c>
      <c r="S3945" t="s">
        <v>3342</v>
      </c>
      <c r="T3945" t="s">
        <v>3557</v>
      </c>
      <c r="U3945" s="198">
        <v>3.4925000000000002</v>
      </c>
      <c r="V3945" t="s">
        <v>3846</v>
      </c>
      <c r="W3945" t="s">
        <v>2347</v>
      </c>
      <c r="X3945" t="s">
        <v>2484</v>
      </c>
      <c r="Y3945" t="s">
        <v>2469</v>
      </c>
      <c r="Z3945" t="s">
        <v>2995</v>
      </c>
      <c r="AA3945">
        <v>838285</v>
      </c>
      <c r="AB3945" s="195">
        <v>37050.875011574099</v>
      </c>
      <c r="AC3945" s="195">
        <v>37050.875011574099</v>
      </c>
    </row>
    <row r="3946" spans="1:31" x14ac:dyDescent="0.25">
      <c r="A3946" s="43" t="str">
        <f t="shared" si="306"/>
        <v>US Natural Gas Physical</v>
      </c>
      <c r="B3946" s="43" t="str">
        <f t="shared" si="307"/>
        <v>US</v>
      </c>
      <c r="C3946" s="43" t="str">
        <f t="shared" si="308"/>
        <v>Natural Gas</v>
      </c>
      <c r="D3946" s="43" t="str">
        <f t="shared" si="309"/>
        <v>Physical</v>
      </c>
      <c r="E3946" s="43">
        <f>IF(VLOOKUP(S3946,'DD-Lookup'!$J$6:$L$50,3,FALSE)="Monthly",(YEAR(AC3946)-YEAR(AB3946))*12+MONTH(AC3946)-MONTH(AB3946)+1,(AC3946-AB3946+1))</f>
        <v>1</v>
      </c>
      <c r="F3946" s="210">
        <f t="shared" si="310"/>
        <v>2671</v>
      </c>
      <c r="G3946" s="199">
        <v>1356501</v>
      </c>
      <c r="H3946" s="195">
        <v>37049.420277777797</v>
      </c>
      <c r="I3946" t="s">
        <v>2504</v>
      </c>
      <c r="M3946" t="s">
        <v>3341</v>
      </c>
      <c r="N3946" t="s">
        <v>3747</v>
      </c>
      <c r="O3946" t="s">
        <v>392</v>
      </c>
      <c r="P3946" s="196">
        <v>2671</v>
      </c>
      <c r="S3946" t="s">
        <v>3342</v>
      </c>
      <c r="T3946" t="s">
        <v>3557</v>
      </c>
      <c r="U3946" s="198">
        <v>3.61</v>
      </c>
      <c r="V3946" t="s">
        <v>3508</v>
      </c>
      <c r="W3946" t="s">
        <v>2498</v>
      </c>
      <c r="X3946" t="s">
        <v>2499</v>
      </c>
      <c r="Y3946" t="s">
        <v>2469</v>
      </c>
      <c r="Z3946" t="s">
        <v>2995</v>
      </c>
      <c r="AA3946">
        <v>838286</v>
      </c>
      <c r="AB3946" s="195">
        <v>37050.875011574099</v>
      </c>
      <c r="AC3946" s="195">
        <v>37050.875011574099</v>
      </c>
      <c r="AE3946" s="115">
        <f>IF(S3946="Gallon",F3946/42,F3946)</f>
        <v>2671</v>
      </c>
    </row>
    <row r="3947" spans="1:31" x14ac:dyDescent="0.25">
      <c r="A3947" s="43" t="str">
        <f t="shared" si="306"/>
        <v>US Natural Gas Physical</v>
      </c>
      <c r="B3947" s="43" t="str">
        <f t="shared" si="307"/>
        <v>US</v>
      </c>
      <c r="C3947" s="43" t="str">
        <f t="shared" si="308"/>
        <v>Natural Gas</v>
      </c>
      <c r="D3947" s="43" t="str">
        <f t="shared" si="309"/>
        <v>Physical</v>
      </c>
      <c r="E3947" s="43">
        <f>IF(VLOOKUP(S3947,'DD-Lookup'!$J$6:$L$50,3,FALSE)="Monthly",(YEAR(AC3947)-YEAR(AB3947))*12+MONTH(AC3947)-MONTH(AB3947)+1,(AC3947-AB3947+1))</f>
        <v>1</v>
      </c>
      <c r="F3947" s="210">
        <f t="shared" si="310"/>
        <v>14877</v>
      </c>
      <c r="G3947" s="199">
        <v>1356502</v>
      </c>
      <c r="H3947" s="195">
        <v>37049.4203009259</v>
      </c>
      <c r="I3947" t="s">
        <v>2490</v>
      </c>
      <c r="M3947" t="s">
        <v>3341</v>
      </c>
      <c r="N3947" t="s">
        <v>3747</v>
      </c>
      <c r="O3947" t="s">
        <v>1631</v>
      </c>
      <c r="Q3947" s="196">
        <v>14877</v>
      </c>
      <c r="S3947" t="s">
        <v>3342</v>
      </c>
      <c r="T3947" t="s">
        <v>3557</v>
      </c>
      <c r="U3947" s="198">
        <v>3.665</v>
      </c>
      <c r="V3947" t="s">
        <v>3171</v>
      </c>
      <c r="W3947" t="s">
        <v>2366</v>
      </c>
      <c r="X3947" t="s">
        <v>2420</v>
      </c>
      <c r="Y3947" t="s">
        <v>2469</v>
      </c>
      <c r="Z3947" t="s">
        <v>2995</v>
      </c>
      <c r="AA3947">
        <v>838287</v>
      </c>
      <c r="AB3947" s="195">
        <v>37050.875011574099</v>
      </c>
      <c r="AC3947" s="195">
        <v>37050.875011574099</v>
      </c>
    </row>
    <row r="3948" spans="1:31" x14ac:dyDescent="0.25">
      <c r="A3948" s="43" t="str">
        <f t="shared" si="306"/>
        <v>US Natural Gas Financial</v>
      </c>
      <c r="B3948" s="43" t="str">
        <f t="shared" si="307"/>
        <v>US</v>
      </c>
      <c r="C3948" s="43" t="str">
        <f t="shared" si="308"/>
        <v>Natural Gas</v>
      </c>
      <c r="D3948" s="43" t="str">
        <f t="shared" si="309"/>
        <v>Financial</v>
      </c>
      <c r="E3948" s="43">
        <f>IF(VLOOKUP(S3948,'DD-Lookup'!$J$6:$L$50,3,FALSE)="Monthly",(YEAR(AC3948)-YEAR(AB3948))*12+MONTH(AC3948)-MONTH(AB3948)+1,(AC3948-AB3948+1))</f>
        <v>31</v>
      </c>
      <c r="F3948" s="210">
        <f t="shared" si="310"/>
        <v>155000</v>
      </c>
      <c r="G3948" s="199">
        <v>1356503</v>
      </c>
      <c r="H3948" s="195">
        <v>37049.420324074097</v>
      </c>
      <c r="I3948" t="s">
        <v>2402</v>
      </c>
      <c r="M3948" t="s">
        <v>3341</v>
      </c>
      <c r="N3948" t="s">
        <v>2281</v>
      </c>
      <c r="O3948" t="s">
        <v>2475</v>
      </c>
      <c r="Q3948" s="196">
        <v>5000</v>
      </c>
      <c r="S3948" t="s">
        <v>3342</v>
      </c>
      <c r="T3948" t="s">
        <v>3557</v>
      </c>
      <c r="U3948" s="198">
        <v>3.77</v>
      </c>
      <c r="V3948" t="s">
        <v>4233</v>
      </c>
      <c r="W3948" t="s">
        <v>2853</v>
      </c>
      <c r="X3948" t="s">
        <v>2282</v>
      </c>
      <c r="Y3948" t="s">
        <v>3575</v>
      </c>
      <c r="Z3948" t="s">
        <v>2995</v>
      </c>
      <c r="AA3948" t="s">
        <v>1163</v>
      </c>
      <c r="AB3948" s="195">
        <v>37073.875</v>
      </c>
      <c r="AC3948" s="195">
        <v>37103.875</v>
      </c>
    </row>
    <row r="3949" spans="1:31" x14ac:dyDescent="0.25">
      <c r="A3949" s="43" t="str">
        <f t="shared" si="306"/>
        <v>US Natural Gas Physical</v>
      </c>
      <c r="B3949" s="43" t="str">
        <f t="shared" si="307"/>
        <v>US</v>
      </c>
      <c r="C3949" s="43" t="str">
        <f t="shared" si="308"/>
        <v>Natural Gas</v>
      </c>
      <c r="D3949" s="43" t="str">
        <f t="shared" si="309"/>
        <v>Physical</v>
      </c>
      <c r="E3949" s="43">
        <f>IF(VLOOKUP(S3949,'DD-Lookup'!$J$6:$L$50,3,FALSE)="Monthly",(YEAR(AC3949)-YEAR(AB3949))*12+MONTH(AC3949)-MONTH(AB3949)+1,(AC3949-AB3949+1))</f>
        <v>1</v>
      </c>
      <c r="F3949" s="210">
        <f t="shared" si="310"/>
        <v>13893</v>
      </c>
      <c r="G3949" s="199">
        <v>1356504</v>
      </c>
      <c r="H3949" s="195">
        <v>37049.4203935185</v>
      </c>
      <c r="I3949" t="s">
        <v>2490</v>
      </c>
      <c r="M3949" t="s">
        <v>3341</v>
      </c>
      <c r="N3949" t="s">
        <v>3747</v>
      </c>
      <c r="O3949" t="s">
        <v>394</v>
      </c>
      <c r="P3949" s="196">
        <v>13893</v>
      </c>
      <c r="S3949" t="s">
        <v>3342</v>
      </c>
      <c r="T3949" t="s">
        <v>3557</v>
      </c>
      <c r="U3949" s="198">
        <v>3.6524999999999999</v>
      </c>
      <c r="V3949" t="s">
        <v>3171</v>
      </c>
      <c r="W3949" t="s">
        <v>2498</v>
      </c>
      <c r="X3949" t="s">
        <v>2499</v>
      </c>
      <c r="Y3949" t="s">
        <v>2469</v>
      </c>
      <c r="Z3949" t="s">
        <v>2995</v>
      </c>
      <c r="AA3949">
        <v>838288</v>
      </c>
      <c r="AB3949" s="195">
        <v>37050.875011574099</v>
      </c>
      <c r="AC3949" s="195">
        <v>37050.875011574099</v>
      </c>
    </row>
    <row r="3950" spans="1:31" x14ac:dyDescent="0.25">
      <c r="A3950" s="43" t="str">
        <f t="shared" si="306"/>
        <v>US Power Physical</v>
      </c>
      <c r="B3950" s="43" t="str">
        <f t="shared" si="307"/>
        <v>US</v>
      </c>
      <c r="C3950" s="43" t="str">
        <f t="shared" si="308"/>
        <v>Power</v>
      </c>
      <c r="D3950" s="43" t="str">
        <f t="shared" si="309"/>
        <v>Physical</v>
      </c>
      <c r="E3950" s="43">
        <f>IF(VLOOKUP(S3950,'DD-Lookup'!$J$6:$L$50,3,FALSE)="Monthly",(YEAR(AC3950)-YEAR(AB3950))*12+MONTH(AC3950)-MONTH(AB3950)+1,(AC3950-AB3950+1))</f>
        <v>31</v>
      </c>
      <c r="F3950" s="210">
        <f t="shared" si="310"/>
        <v>775</v>
      </c>
      <c r="G3950" s="199">
        <v>1356505</v>
      </c>
      <c r="H3950" s="195">
        <v>37049.420578703699</v>
      </c>
      <c r="I3950" t="s">
        <v>3382</v>
      </c>
      <c r="M3950" t="s">
        <v>2766</v>
      </c>
      <c r="N3950" t="s">
        <v>3308</v>
      </c>
      <c r="O3950" t="s">
        <v>3158</v>
      </c>
      <c r="P3950" s="196">
        <v>25</v>
      </c>
      <c r="S3950" t="s">
        <v>3340</v>
      </c>
      <c r="T3950" t="s">
        <v>3557</v>
      </c>
      <c r="U3950" s="198">
        <v>170</v>
      </c>
      <c r="V3950" t="s">
        <v>3275</v>
      </c>
      <c r="W3950" t="s">
        <v>2403</v>
      </c>
      <c r="X3950" t="s">
        <v>3309</v>
      </c>
      <c r="Y3950" t="s">
        <v>2662</v>
      </c>
      <c r="Z3950" t="s">
        <v>2990</v>
      </c>
      <c r="AA3950">
        <v>637108.1</v>
      </c>
      <c r="AB3950" s="195">
        <v>37073.875011574099</v>
      </c>
      <c r="AC3950" s="195">
        <v>37103.875011574099</v>
      </c>
    </row>
    <row r="3951" spans="1:31" x14ac:dyDescent="0.25">
      <c r="A3951" s="43" t="str">
        <f t="shared" si="306"/>
        <v>US LPG Physical</v>
      </c>
      <c r="B3951" s="43" t="str">
        <f t="shared" si="307"/>
        <v>US</v>
      </c>
      <c r="C3951" s="43" t="str">
        <f t="shared" si="308"/>
        <v>LPG</v>
      </c>
      <c r="D3951" s="43" t="str">
        <f t="shared" si="309"/>
        <v>Physical</v>
      </c>
      <c r="E3951" s="43">
        <f>IF(VLOOKUP(S3951,'DD-Lookup'!$J$6:$L$50,3,FALSE)="Monthly",(YEAR(AC3951)-YEAR(AB3951))*12+MONTH(AC3951)-MONTH(AB3951)+1,(AC3951-AB3951+1))</f>
        <v>1</v>
      </c>
      <c r="F3951" s="210">
        <f t="shared" si="310"/>
        <v>10000</v>
      </c>
      <c r="G3951" s="199">
        <v>1356507</v>
      </c>
      <c r="H3951" s="195">
        <v>37049.420879629601</v>
      </c>
      <c r="I3951" t="s">
        <v>1164</v>
      </c>
      <c r="M3951" t="s">
        <v>3345</v>
      </c>
      <c r="N3951" t="s">
        <v>1165</v>
      </c>
      <c r="O3951" t="s">
        <v>1166</v>
      </c>
      <c r="Q3951" s="196">
        <v>10000</v>
      </c>
      <c r="S3951" t="s">
        <v>2523</v>
      </c>
      <c r="T3951" t="s">
        <v>3557</v>
      </c>
      <c r="U3951" s="198">
        <v>52.5</v>
      </c>
      <c r="V3951" t="s">
        <v>1167</v>
      </c>
      <c r="W3951" t="s">
        <v>4186</v>
      </c>
      <c r="X3951" t="s">
        <v>1168</v>
      </c>
      <c r="Y3951" t="s">
        <v>3575</v>
      </c>
      <c r="Z3951" t="s">
        <v>4187</v>
      </c>
      <c r="AA3951" t="s">
        <v>1169</v>
      </c>
      <c r="AB3951" s="195">
        <v>37043.875011574099</v>
      </c>
      <c r="AC3951" s="195">
        <v>37072.875011574099</v>
      </c>
    </row>
    <row r="3952" spans="1:31" x14ac:dyDescent="0.25">
      <c r="A3952" s="43" t="str">
        <f t="shared" si="306"/>
        <v>US Natural Gas Physical</v>
      </c>
      <c r="B3952" s="43" t="str">
        <f t="shared" si="307"/>
        <v>US</v>
      </c>
      <c r="C3952" s="43" t="str">
        <f t="shared" si="308"/>
        <v>Natural Gas</v>
      </c>
      <c r="D3952" s="43" t="str">
        <f t="shared" si="309"/>
        <v>Physical</v>
      </c>
      <c r="E3952" s="43">
        <f>IF(VLOOKUP(S3952,'DD-Lookup'!$J$6:$L$50,3,FALSE)="Monthly",(YEAR(AC3952)-YEAR(AB3952))*12+MONTH(AC3952)-MONTH(AB3952)+1,(AC3952-AB3952+1))</f>
        <v>1</v>
      </c>
      <c r="F3952" s="210">
        <f t="shared" si="310"/>
        <v>2264</v>
      </c>
      <c r="G3952" s="199">
        <v>1356508</v>
      </c>
      <c r="H3952" s="195">
        <v>37049.420914351896</v>
      </c>
      <c r="I3952" t="s">
        <v>3443</v>
      </c>
      <c r="M3952" t="s">
        <v>3341</v>
      </c>
      <c r="N3952" t="s">
        <v>3747</v>
      </c>
      <c r="O3952" t="s">
        <v>392</v>
      </c>
      <c r="Q3952" s="196">
        <v>2264</v>
      </c>
      <c r="S3952" t="s">
        <v>3342</v>
      </c>
      <c r="T3952" t="s">
        <v>3557</v>
      </c>
      <c r="U3952" s="198">
        <v>3.62</v>
      </c>
      <c r="V3952" t="s">
        <v>3338</v>
      </c>
      <c r="W3952" t="s">
        <v>2498</v>
      </c>
      <c r="X3952" t="s">
        <v>2499</v>
      </c>
      <c r="Y3952" t="s">
        <v>2469</v>
      </c>
      <c r="Z3952" t="s">
        <v>2995</v>
      </c>
      <c r="AA3952">
        <v>838289</v>
      </c>
      <c r="AB3952" s="195">
        <v>37050.875011574099</v>
      </c>
      <c r="AC3952" s="195">
        <v>37050.875011574099</v>
      </c>
    </row>
    <row r="3953" spans="1:29" x14ac:dyDescent="0.25">
      <c r="A3953" s="43" t="str">
        <f t="shared" si="306"/>
        <v>US Natural Gas Financial</v>
      </c>
      <c r="B3953" s="43" t="str">
        <f t="shared" si="307"/>
        <v>US</v>
      </c>
      <c r="C3953" s="43" t="str">
        <f t="shared" si="308"/>
        <v>Natural Gas</v>
      </c>
      <c r="D3953" s="43" t="str">
        <f t="shared" si="309"/>
        <v>Financial</v>
      </c>
      <c r="E3953" s="43">
        <f>IF(VLOOKUP(S3953,'DD-Lookup'!$J$6:$L$50,3,FALSE)="Monthly",(YEAR(AC3953)-YEAR(AB3953))*12+MONTH(AC3953)-MONTH(AB3953)+1,(AC3953-AB3953+1))</f>
        <v>23</v>
      </c>
      <c r="F3953" s="210">
        <f t="shared" si="310"/>
        <v>115000</v>
      </c>
      <c r="G3953" s="199">
        <v>1356509</v>
      </c>
      <c r="H3953" s="195">
        <v>37049.420925925901</v>
      </c>
      <c r="I3953" t="s">
        <v>2276</v>
      </c>
      <c r="M3953" t="s">
        <v>3341</v>
      </c>
      <c r="N3953" t="s">
        <v>2281</v>
      </c>
      <c r="O3953" t="s">
        <v>2156</v>
      </c>
      <c r="P3953" s="196">
        <v>5000</v>
      </c>
      <c r="S3953" t="s">
        <v>3342</v>
      </c>
      <c r="T3953" t="s">
        <v>3557</v>
      </c>
      <c r="U3953" s="198">
        <v>3.665</v>
      </c>
      <c r="V3953" t="s">
        <v>3101</v>
      </c>
      <c r="W3953" t="s">
        <v>2512</v>
      </c>
      <c r="X3953" t="s">
        <v>2170</v>
      </c>
      <c r="Y3953" t="s">
        <v>3575</v>
      </c>
      <c r="Z3953" t="s">
        <v>2995</v>
      </c>
      <c r="AA3953" t="s">
        <v>1170</v>
      </c>
      <c r="AB3953" s="195">
        <v>37050.875011574099</v>
      </c>
      <c r="AC3953" s="195">
        <v>37072.875011574099</v>
      </c>
    </row>
    <row r="3954" spans="1:29" x14ac:dyDescent="0.25">
      <c r="A3954" s="43" t="str">
        <f t="shared" si="306"/>
        <v>US Natural Gas Physical</v>
      </c>
      <c r="B3954" s="43" t="str">
        <f t="shared" si="307"/>
        <v>US</v>
      </c>
      <c r="C3954" s="43" t="str">
        <f t="shared" si="308"/>
        <v>Natural Gas</v>
      </c>
      <c r="D3954" s="43" t="str">
        <f t="shared" si="309"/>
        <v>Physical</v>
      </c>
      <c r="E3954" s="43">
        <f>IF(VLOOKUP(S3954,'DD-Lookup'!$J$6:$L$50,3,FALSE)="Monthly",(YEAR(AC3954)-YEAR(AB3954))*12+MONTH(AC3954)-MONTH(AB3954)+1,(AC3954-AB3954+1))</f>
        <v>1</v>
      </c>
      <c r="F3954" s="210">
        <f t="shared" si="310"/>
        <v>1100</v>
      </c>
      <c r="G3954" s="199">
        <v>1356510</v>
      </c>
      <c r="H3954" s="195">
        <v>37049.420960648102</v>
      </c>
      <c r="I3954" t="s">
        <v>2483</v>
      </c>
      <c r="M3954" t="s">
        <v>3341</v>
      </c>
      <c r="N3954" t="s">
        <v>3747</v>
      </c>
      <c r="O3954" t="s">
        <v>2743</v>
      </c>
      <c r="P3954" s="196">
        <v>1100</v>
      </c>
      <c r="S3954" t="s">
        <v>3342</v>
      </c>
      <c r="T3954" t="s">
        <v>3557</v>
      </c>
      <c r="U3954" s="198">
        <v>3.5550000000000002</v>
      </c>
      <c r="V3954" t="s">
        <v>3696</v>
      </c>
      <c r="W3954" t="s">
        <v>2181</v>
      </c>
      <c r="X3954" t="s">
        <v>3093</v>
      </c>
      <c r="Y3954" t="s">
        <v>2469</v>
      </c>
      <c r="Z3954" t="s">
        <v>2995</v>
      </c>
      <c r="AA3954">
        <v>838290</v>
      </c>
      <c r="AB3954" s="195">
        <v>37050.875011574099</v>
      </c>
      <c r="AC3954" s="195">
        <v>37050.875011574099</v>
      </c>
    </row>
    <row r="3955" spans="1:29" x14ac:dyDescent="0.25">
      <c r="A3955" s="43" t="str">
        <f t="shared" si="306"/>
        <v>US Natural Gas Physical</v>
      </c>
      <c r="B3955" s="43" t="str">
        <f t="shared" si="307"/>
        <v>US</v>
      </c>
      <c r="C3955" s="43" t="str">
        <f t="shared" si="308"/>
        <v>Natural Gas</v>
      </c>
      <c r="D3955" s="43" t="str">
        <f t="shared" si="309"/>
        <v>Physical</v>
      </c>
      <c r="E3955" s="43">
        <f>IF(VLOOKUP(S3955,'DD-Lookup'!$J$6:$L$50,3,FALSE)="Monthly",(YEAR(AC3955)-YEAR(AB3955))*12+MONTH(AC3955)-MONTH(AB3955)+1,(AC3955-AB3955+1))</f>
        <v>1</v>
      </c>
      <c r="F3955" s="210">
        <f t="shared" si="310"/>
        <v>7500</v>
      </c>
      <c r="G3955" s="199">
        <v>1356511</v>
      </c>
      <c r="H3955" s="195">
        <v>37049.421099537001</v>
      </c>
      <c r="I3955" t="s">
        <v>2254</v>
      </c>
      <c r="M3955" t="s">
        <v>3341</v>
      </c>
      <c r="N3955" t="s">
        <v>3747</v>
      </c>
      <c r="O3955" t="s">
        <v>394</v>
      </c>
      <c r="P3955" s="196">
        <v>7500</v>
      </c>
      <c r="S3955" t="s">
        <v>3342</v>
      </c>
      <c r="T3955" t="s">
        <v>3557</v>
      </c>
      <c r="U3955" s="198">
        <v>3.6475</v>
      </c>
      <c r="V3955" t="s">
        <v>2466</v>
      </c>
      <c r="W3955" t="s">
        <v>2498</v>
      </c>
      <c r="X3955" t="s">
        <v>2499</v>
      </c>
      <c r="Y3955" t="s">
        <v>2469</v>
      </c>
      <c r="Z3955" t="s">
        <v>2995</v>
      </c>
      <c r="AA3955">
        <v>838291</v>
      </c>
      <c r="AB3955" s="195">
        <v>37050.875011574099</v>
      </c>
      <c r="AC3955" s="195">
        <v>37050.875011574099</v>
      </c>
    </row>
    <row r="3956" spans="1:29" x14ac:dyDescent="0.25">
      <c r="A3956" s="43" t="str">
        <f t="shared" si="306"/>
        <v>US Crude Financial</v>
      </c>
      <c r="B3956" s="43" t="str">
        <f t="shared" si="307"/>
        <v>US</v>
      </c>
      <c r="C3956" s="43" t="str">
        <f t="shared" si="308"/>
        <v>Crude</v>
      </c>
      <c r="D3956" s="43" t="str">
        <f t="shared" si="309"/>
        <v>Financial</v>
      </c>
      <c r="E3956" s="43">
        <f>IF(VLOOKUP(S3956,'DD-Lookup'!$J$6:$L$50,3,FALSE)="Monthly",(YEAR(AC3956)-YEAR(AB3956))*12+MONTH(AC3956)-MONTH(AB3956)+1,(AC3956-AB3956+1))</f>
        <v>1</v>
      </c>
      <c r="F3956" s="210">
        <f t="shared" si="310"/>
        <v>50000</v>
      </c>
      <c r="G3956" s="199">
        <v>1356512</v>
      </c>
      <c r="H3956" s="195">
        <v>37049.421134259297</v>
      </c>
      <c r="I3956" t="s">
        <v>2652</v>
      </c>
      <c r="M3956" t="s">
        <v>3437</v>
      </c>
      <c r="N3956" t="s">
        <v>2653</v>
      </c>
      <c r="O3956" t="s">
        <v>3359</v>
      </c>
      <c r="P3956" s="196">
        <v>50000</v>
      </c>
      <c r="S3956" t="s">
        <v>3347</v>
      </c>
      <c r="T3956" t="s">
        <v>3557</v>
      </c>
      <c r="U3956" s="198">
        <v>27.76</v>
      </c>
      <c r="V3956" t="s">
        <v>3090</v>
      </c>
      <c r="W3956" t="s">
        <v>2655</v>
      </c>
      <c r="X3956" t="s">
        <v>2656</v>
      </c>
      <c r="Y3956" t="s">
        <v>2778</v>
      </c>
      <c r="Z3956" t="s">
        <v>2995</v>
      </c>
      <c r="AA3956">
        <v>115557</v>
      </c>
      <c r="AB3956" s="195">
        <v>37073</v>
      </c>
      <c r="AC3956" s="195">
        <v>37103</v>
      </c>
    </row>
    <row r="3957" spans="1:29" x14ac:dyDescent="0.25">
      <c r="A3957" s="43" t="str">
        <f t="shared" si="306"/>
        <v>US Natural Gas Physical</v>
      </c>
      <c r="B3957" s="43" t="str">
        <f t="shared" si="307"/>
        <v>US</v>
      </c>
      <c r="C3957" s="43" t="str">
        <f t="shared" si="308"/>
        <v>Natural Gas</v>
      </c>
      <c r="D3957" s="43" t="str">
        <f t="shared" si="309"/>
        <v>Physical</v>
      </c>
      <c r="E3957" s="43">
        <f>IF(VLOOKUP(S3957,'DD-Lookup'!$J$6:$L$50,3,FALSE)="Monthly",(YEAR(AC3957)-YEAR(AB3957))*12+MONTH(AC3957)-MONTH(AB3957)+1,(AC3957-AB3957+1))</f>
        <v>1</v>
      </c>
      <c r="F3957" s="210">
        <f t="shared" si="310"/>
        <v>7460</v>
      </c>
      <c r="G3957" s="199">
        <v>1356513</v>
      </c>
      <c r="H3957" s="195">
        <v>37049.421261574098</v>
      </c>
      <c r="I3957" t="s">
        <v>2487</v>
      </c>
      <c r="M3957" t="s">
        <v>3341</v>
      </c>
      <c r="N3957" t="s">
        <v>3747</v>
      </c>
      <c r="O3957" t="s">
        <v>2733</v>
      </c>
      <c r="Q3957" s="196">
        <v>7460</v>
      </c>
      <c r="S3957" t="s">
        <v>3342</v>
      </c>
      <c r="T3957" t="s">
        <v>3557</v>
      </c>
      <c r="U3957" s="198">
        <v>3.63</v>
      </c>
      <c r="V3957" t="s">
        <v>1764</v>
      </c>
      <c r="W3957" t="s">
        <v>2181</v>
      </c>
      <c r="X3957" t="s">
        <v>2182</v>
      </c>
      <c r="Y3957" t="s">
        <v>2469</v>
      </c>
      <c r="Z3957" t="s">
        <v>2995</v>
      </c>
      <c r="AA3957">
        <v>838293</v>
      </c>
      <c r="AB3957" s="195">
        <v>37050.875011574099</v>
      </c>
      <c r="AC3957" s="195">
        <v>37050.875011574099</v>
      </c>
    </row>
    <row r="3958" spans="1:29" x14ac:dyDescent="0.25">
      <c r="A3958" s="43" t="str">
        <f t="shared" si="306"/>
        <v>US Natural Gas Physical</v>
      </c>
      <c r="B3958" s="43" t="str">
        <f t="shared" si="307"/>
        <v>US</v>
      </c>
      <c r="C3958" s="43" t="str">
        <f t="shared" si="308"/>
        <v>Natural Gas</v>
      </c>
      <c r="D3958" s="43" t="str">
        <f t="shared" si="309"/>
        <v>Physical</v>
      </c>
      <c r="E3958" s="43">
        <f>IF(VLOOKUP(S3958,'DD-Lookup'!$J$6:$L$50,3,FALSE)="Monthly",(YEAR(AC3958)-YEAR(AB3958))*12+MONTH(AC3958)-MONTH(AB3958)+1,(AC3958-AB3958+1))</f>
        <v>1</v>
      </c>
      <c r="F3958" s="210">
        <f t="shared" si="310"/>
        <v>5000</v>
      </c>
      <c r="G3958" s="199">
        <v>1356514</v>
      </c>
      <c r="H3958" s="195">
        <v>37049.421273148102</v>
      </c>
      <c r="I3958" t="s">
        <v>2286</v>
      </c>
      <c r="M3958" t="s">
        <v>3341</v>
      </c>
      <c r="N3958" t="s">
        <v>3747</v>
      </c>
      <c r="O3958" t="s">
        <v>2722</v>
      </c>
      <c r="P3958" s="196">
        <v>5000</v>
      </c>
      <c r="S3958" t="s">
        <v>3342</v>
      </c>
      <c r="T3958" t="s">
        <v>3557</v>
      </c>
      <c r="U3958" s="198">
        <v>3.67</v>
      </c>
      <c r="V3958" t="s">
        <v>4129</v>
      </c>
      <c r="W3958" t="s">
        <v>2175</v>
      </c>
      <c r="X3958" t="s">
        <v>2176</v>
      </c>
      <c r="Y3958" t="s">
        <v>2469</v>
      </c>
      <c r="Z3958" t="s">
        <v>2995</v>
      </c>
      <c r="AA3958">
        <v>838294</v>
      </c>
      <c r="AB3958" s="195">
        <v>37050.875011574099</v>
      </c>
      <c r="AC3958" s="195">
        <v>37050.875011574099</v>
      </c>
    </row>
    <row r="3959" spans="1:29" x14ac:dyDescent="0.25">
      <c r="A3959" s="43" t="str">
        <f t="shared" si="306"/>
        <v>US Power Physical</v>
      </c>
      <c r="B3959" s="43" t="str">
        <f t="shared" si="307"/>
        <v>US</v>
      </c>
      <c r="C3959" s="43" t="str">
        <f t="shared" si="308"/>
        <v>Power</v>
      </c>
      <c r="D3959" s="43" t="str">
        <f t="shared" si="309"/>
        <v>Physical</v>
      </c>
      <c r="E3959" s="43">
        <f>IF(VLOOKUP(S3959,'DD-Lookup'!$J$6:$L$50,3,FALSE)="Monthly",(YEAR(AC3959)-YEAR(AB3959))*12+MONTH(AC3959)-MONTH(AB3959)+1,(AC3959-AB3959+1))</f>
        <v>20</v>
      </c>
      <c r="F3959" s="210">
        <f t="shared" si="310"/>
        <v>500</v>
      </c>
      <c r="G3959" s="199">
        <v>1356516</v>
      </c>
      <c r="H3959" s="195">
        <v>37049.4213773148</v>
      </c>
      <c r="I3959" t="s">
        <v>3297</v>
      </c>
      <c r="M3959" t="s">
        <v>2766</v>
      </c>
      <c r="N3959" t="s">
        <v>3308</v>
      </c>
      <c r="O3959" t="s">
        <v>1128</v>
      </c>
      <c r="P3959" s="196">
        <v>25</v>
      </c>
      <c r="S3959" t="s">
        <v>3340</v>
      </c>
      <c r="T3959" t="s">
        <v>3557</v>
      </c>
      <c r="U3959" s="198">
        <v>113</v>
      </c>
      <c r="V3959" t="s">
        <v>2150</v>
      </c>
      <c r="W3959" t="s">
        <v>3313</v>
      </c>
      <c r="X3959" t="s">
        <v>3309</v>
      </c>
      <c r="Y3959" t="s">
        <v>2662</v>
      </c>
      <c r="Z3959" t="s">
        <v>2990</v>
      </c>
      <c r="AA3959">
        <v>637110.1</v>
      </c>
      <c r="AB3959" s="195">
        <v>37053.875011574099</v>
      </c>
      <c r="AC3959" s="195">
        <v>37072.875011574099</v>
      </c>
    </row>
    <row r="3960" spans="1:29" x14ac:dyDescent="0.25">
      <c r="A3960" s="43" t="str">
        <f t="shared" si="306"/>
        <v>US Natural Gas Physical</v>
      </c>
      <c r="B3960" s="43" t="str">
        <f t="shared" si="307"/>
        <v>US</v>
      </c>
      <c r="C3960" s="43" t="str">
        <f t="shared" si="308"/>
        <v>Natural Gas</v>
      </c>
      <c r="D3960" s="43" t="str">
        <f t="shared" si="309"/>
        <v>Physical</v>
      </c>
      <c r="E3960" s="43">
        <f>IF(VLOOKUP(S3960,'DD-Lookup'!$J$6:$L$50,3,FALSE)="Monthly",(YEAR(AC3960)-YEAR(AB3960))*12+MONTH(AC3960)-MONTH(AB3960)+1,(AC3960-AB3960+1))</f>
        <v>1</v>
      </c>
      <c r="F3960" s="210">
        <f t="shared" si="310"/>
        <v>2500</v>
      </c>
      <c r="G3960" s="199">
        <v>1356517</v>
      </c>
      <c r="H3960" s="195">
        <v>37049.421412037002</v>
      </c>
      <c r="I3960" t="s">
        <v>2254</v>
      </c>
      <c r="M3960" t="s">
        <v>3341</v>
      </c>
      <c r="N3960" t="s">
        <v>3747</v>
      </c>
      <c r="O3960" t="s">
        <v>394</v>
      </c>
      <c r="P3960" s="196">
        <v>2500</v>
      </c>
      <c r="S3960" t="s">
        <v>3342</v>
      </c>
      <c r="T3960" t="s">
        <v>3557</v>
      </c>
      <c r="U3960" s="198">
        <v>3.6475</v>
      </c>
      <c r="V3960" t="s">
        <v>2466</v>
      </c>
      <c r="W3960" t="s">
        <v>2498</v>
      </c>
      <c r="X3960" t="s">
        <v>2499</v>
      </c>
      <c r="Y3960" t="s">
        <v>2469</v>
      </c>
      <c r="Z3960" t="s">
        <v>2995</v>
      </c>
      <c r="AA3960">
        <v>838295</v>
      </c>
      <c r="AB3960" s="195">
        <v>37050.875011574099</v>
      </c>
      <c r="AC3960" s="195">
        <v>37050.875011574099</v>
      </c>
    </row>
    <row r="3961" spans="1:29" x14ac:dyDescent="0.25">
      <c r="A3961" s="43" t="str">
        <f t="shared" si="306"/>
        <v>US Natural Gas Financial</v>
      </c>
      <c r="B3961" s="43" t="str">
        <f t="shared" si="307"/>
        <v>US</v>
      </c>
      <c r="C3961" s="43" t="str">
        <f t="shared" si="308"/>
        <v>Natural Gas</v>
      </c>
      <c r="D3961" s="43" t="str">
        <f t="shared" si="309"/>
        <v>Financial</v>
      </c>
      <c r="E3961" s="43">
        <f>IF(VLOOKUP(S3961,'DD-Lookup'!$J$6:$L$50,3,FALSE)="Monthly",(YEAR(AC3961)-YEAR(AB3961))*12+MONTH(AC3961)-MONTH(AB3961)+1,(AC3961-AB3961+1))</f>
        <v>31</v>
      </c>
      <c r="F3961" s="210">
        <f t="shared" si="310"/>
        <v>232500</v>
      </c>
      <c r="G3961" s="199">
        <v>1356518</v>
      </c>
      <c r="H3961" s="195">
        <v>37049.421574073996</v>
      </c>
      <c r="I3961" t="s">
        <v>2301</v>
      </c>
      <c r="M3961" t="s">
        <v>3341</v>
      </c>
      <c r="N3961" t="s">
        <v>2281</v>
      </c>
      <c r="O3961" t="s">
        <v>2475</v>
      </c>
      <c r="Q3961" s="196">
        <v>7500</v>
      </c>
      <c r="S3961" t="s">
        <v>3342</v>
      </c>
      <c r="T3961" t="s">
        <v>3557</v>
      </c>
      <c r="U3961" s="198">
        <v>3.7675000000000001</v>
      </c>
      <c r="V3961" t="s">
        <v>3659</v>
      </c>
      <c r="W3961" t="s">
        <v>2853</v>
      </c>
      <c r="X3961" t="s">
        <v>2282</v>
      </c>
      <c r="Y3961" t="s">
        <v>3575</v>
      </c>
      <c r="Z3961" t="s">
        <v>2995</v>
      </c>
      <c r="AA3961" t="s">
        <v>1171</v>
      </c>
      <c r="AB3961" s="195">
        <v>37073.875</v>
      </c>
      <c r="AC3961" s="195">
        <v>37103.875</v>
      </c>
    </row>
    <row r="3962" spans="1:29" x14ac:dyDescent="0.25">
      <c r="A3962" s="43" t="str">
        <f t="shared" si="306"/>
        <v>US Crude Financial</v>
      </c>
      <c r="B3962" s="43" t="str">
        <f t="shared" si="307"/>
        <v>US</v>
      </c>
      <c r="C3962" s="43" t="str">
        <f t="shared" si="308"/>
        <v>Crude</v>
      </c>
      <c r="D3962" s="43" t="str">
        <f t="shared" si="309"/>
        <v>Financial</v>
      </c>
      <c r="E3962" s="43">
        <f>IF(VLOOKUP(S3962,'DD-Lookup'!$J$6:$L$50,3,FALSE)="Monthly",(YEAR(AC3962)-YEAR(AB3962))*12+MONTH(AC3962)-MONTH(AB3962)+1,(AC3962-AB3962+1))</f>
        <v>1</v>
      </c>
      <c r="F3962" s="210">
        <f t="shared" si="310"/>
        <v>50000</v>
      </c>
      <c r="G3962" s="199">
        <v>1356519</v>
      </c>
      <c r="H3962" s="195">
        <v>37049.4217824074</v>
      </c>
      <c r="I3962" t="s">
        <v>2652</v>
      </c>
      <c r="M3962" t="s">
        <v>3437</v>
      </c>
      <c r="N3962" t="s">
        <v>2653</v>
      </c>
      <c r="O3962" t="s">
        <v>3359</v>
      </c>
      <c r="Q3962" s="196">
        <v>50000</v>
      </c>
      <c r="S3962" t="s">
        <v>3347</v>
      </c>
      <c r="T3962" t="s">
        <v>3557</v>
      </c>
      <c r="U3962" s="198">
        <v>27.78</v>
      </c>
      <c r="V3962" t="s">
        <v>3090</v>
      </c>
      <c r="W3962" t="s">
        <v>2655</v>
      </c>
      <c r="X3962" t="s">
        <v>2656</v>
      </c>
      <c r="Y3962" t="s">
        <v>2778</v>
      </c>
      <c r="Z3962" t="s">
        <v>2995</v>
      </c>
      <c r="AA3962">
        <v>115558</v>
      </c>
      <c r="AB3962" s="195">
        <v>37073</v>
      </c>
      <c r="AC3962" s="195">
        <v>37103</v>
      </c>
    </row>
    <row r="3963" spans="1:29" x14ac:dyDescent="0.25">
      <c r="A3963" s="43" t="str">
        <f t="shared" si="306"/>
        <v xml:space="preserve"> Natural Gas Physical</v>
      </c>
      <c r="B3963" s="43" t="str">
        <f t="shared" si="307"/>
        <v/>
      </c>
      <c r="C3963" s="43" t="str">
        <f t="shared" si="308"/>
        <v>Natural Gas</v>
      </c>
      <c r="D3963" s="43" t="str">
        <f t="shared" si="309"/>
        <v>Physical</v>
      </c>
      <c r="E3963" s="43">
        <f>IF(VLOOKUP(S3963,'DD-Lookup'!$J$6:$L$50,3,FALSE)="Monthly",(YEAR(AC3963)-YEAR(AB3963))*12+MONTH(AC3963)-MONTH(AB3963)+1,(AC3963-AB3963+1))</f>
        <v>31</v>
      </c>
      <c r="F3963" s="210">
        <f t="shared" si="310"/>
        <v>155000</v>
      </c>
      <c r="G3963" s="199">
        <v>1356520</v>
      </c>
      <c r="H3963" s="195">
        <v>37049.421875</v>
      </c>
      <c r="I3963" t="s">
        <v>2324</v>
      </c>
      <c r="M3963" t="s">
        <v>3341</v>
      </c>
      <c r="N3963" t="s">
        <v>3104</v>
      </c>
      <c r="O3963" t="s">
        <v>3794</v>
      </c>
      <c r="Q3963" s="196">
        <v>5000</v>
      </c>
      <c r="S3963" t="s">
        <v>3719</v>
      </c>
      <c r="T3963" t="s">
        <v>3105</v>
      </c>
      <c r="U3963" s="198">
        <v>4.7050000000000001</v>
      </c>
      <c r="V3963" t="s">
        <v>2325</v>
      </c>
      <c r="W3963" t="s">
        <v>2450</v>
      </c>
      <c r="X3963" t="s">
        <v>3106</v>
      </c>
      <c r="Y3963" t="s">
        <v>2469</v>
      </c>
      <c r="Z3963" t="s">
        <v>2996</v>
      </c>
      <c r="AA3963">
        <v>838297</v>
      </c>
      <c r="AB3963" s="195">
        <v>37073.875011574099</v>
      </c>
      <c r="AC3963" s="195">
        <v>37103.875011574099</v>
      </c>
    </row>
    <row r="3964" spans="1:29" x14ac:dyDescent="0.25">
      <c r="A3964" s="43" t="str">
        <f t="shared" si="306"/>
        <v>US Natural Gas Physical</v>
      </c>
      <c r="B3964" s="43" t="str">
        <f t="shared" si="307"/>
        <v>US</v>
      </c>
      <c r="C3964" s="43" t="str">
        <f t="shared" si="308"/>
        <v>Natural Gas</v>
      </c>
      <c r="D3964" s="43" t="str">
        <f t="shared" si="309"/>
        <v>Physical</v>
      </c>
      <c r="E3964" s="43">
        <f>IF(VLOOKUP(S3964,'DD-Lookup'!$J$6:$L$50,3,FALSE)="Monthly",(YEAR(AC3964)-YEAR(AB3964))*12+MONTH(AC3964)-MONTH(AB3964)+1,(AC3964-AB3964+1))</f>
        <v>1</v>
      </c>
      <c r="F3964" s="210">
        <f t="shared" si="310"/>
        <v>5000</v>
      </c>
      <c r="G3964" s="199">
        <v>1356521</v>
      </c>
      <c r="H3964" s="195">
        <v>37049.4219675926</v>
      </c>
      <c r="I3964" t="s">
        <v>2171</v>
      </c>
      <c r="M3964" t="s">
        <v>3341</v>
      </c>
      <c r="N3964" t="s">
        <v>3747</v>
      </c>
      <c r="O3964" t="s">
        <v>442</v>
      </c>
      <c r="P3964" s="196">
        <v>5000</v>
      </c>
      <c r="S3964" t="s">
        <v>3342</v>
      </c>
      <c r="T3964" t="s">
        <v>3557</v>
      </c>
      <c r="U3964" s="198">
        <v>3.78</v>
      </c>
      <c r="V3964" t="s">
        <v>3170</v>
      </c>
      <c r="W3964" t="s">
        <v>2509</v>
      </c>
      <c r="X3964" t="s">
        <v>2510</v>
      </c>
      <c r="Y3964" t="s">
        <v>2469</v>
      </c>
      <c r="Z3964" t="s">
        <v>2995</v>
      </c>
      <c r="AA3964">
        <v>838298</v>
      </c>
      <c r="AB3964" s="195">
        <v>37050.875011574099</v>
      </c>
      <c r="AC3964" s="195">
        <v>37050.875011574099</v>
      </c>
    </row>
    <row r="3965" spans="1:29" x14ac:dyDescent="0.25">
      <c r="A3965" s="43" t="str">
        <f t="shared" si="306"/>
        <v>US Natural Gas Financial</v>
      </c>
      <c r="B3965" s="43" t="str">
        <f t="shared" si="307"/>
        <v>US</v>
      </c>
      <c r="C3965" s="43" t="str">
        <f t="shared" si="308"/>
        <v>Natural Gas</v>
      </c>
      <c r="D3965" s="43" t="str">
        <f t="shared" si="309"/>
        <v>Financial</v>
      </c>
      <c r="E3965" s="43">
        <f>IF(VLOOKUP(S3965,'DD-Lookup'!$J$6:$L$50,3,FALSE)="Monthly",(YEAR(AC3965)-YEAR(AB3965))*12+MONTH(AC3965)-MONTH(AB3965)+1,(AC3965-AB3965+1))</f>
        <v>30</v>
      </c>
      <c r="F3965" s="210">
        <f t="shared" si="310"/>
        <v>225000</v>
      </c>
      <c r="G3965" s="199">
        <v>1356522</v>
      </c>
      <c r="H3965" s="195">
        <v>37049.421979166698</v>
      </c>
      <c r="I3965" t="s">
        <v>2280</v>
      </c>
      <c r="M3965" t="s">
        <v>3341</v>
      </c>
      <c r="N3965" t="s">
        <v>2281</v>
      </c>
      <c r="O3965" t="s">
        <v>3110</v>
      </c>
      <c r="Q3965" s="196">
        <v>7500</v>
      </c>
      <c r="S3965" t="s">
        <v>3342</v>
      </c>
      <c r="T3965" t="s">
        <v>3557</v>
      </c>
      <c r="U3965" s="198">
        <v>3.9</v>
      </c>
      <c r="V3965" t="s">
        <v>2443</v>
      </c>
      <c r="W3965" t="s">
        <v>2853</v>
      </c>
      <c r="X3965" t="s">
        <v>2282</v>
      </c>
      <c r="Y3965" t="s">
        <v>3575</v>
      </c>
      <c r="Z3965" t="s">
        <v>2995</v>
      </c>
      <c r="AA3965" t="s">
        <v>1172</v>
      </c>
      <c r="AB3965" s="195">
        <v>37135.875</v>
      </c>
      <c r="AC3965" s="195">
        <v>37164.875</v>
      </c>
    </row>
    <row r="3966" spans="1:29" x14ac:dyDescent="0.25">
      <c r="A3966" s="43" t="str">
        <f t="shared" si="306"/>
        <v>US Natural Gas Physical</v>
      </c>
      <c r="B3966" s="43" t="str">
        <f t="shared" si="307"/>
        <v>US</v>
      </c>
      <c r="C3966" s="43" t="str">
        <f t="shared" si="308"/>
        <v>Natural Gas</v>
      </c>
      <c r="D3966" s="43" t="str">
        <f t="shared" si="309"/>
        <v>Physical</v>
      </c>
      <c r="E3966" s="43">
        <f>IF(VLOOKUP(S3966,'DD-Lookup'!$J$6:$L$50,3,FALSE)="Monthly",(YEAR(AC3966)-YEAR(AB3966))*12+MONTH(AC3966)-MONTH(AB3966)+1,(AC3966-AB3966+1))</f>
        <v>1</v>
      </c>
      <c r="F3966" s="210">
        <f t="shared" si="310"/>
        <v>8314</v>
      </c>
      <c r="G3966" s="199">
        <v>1356525</v>
      </c>
      <c r="H3966" s="195">
        <v>37049.4221412037</v>
      </c>
      <c r="I3966" t="s">
        <v>2288</v>
      </c>
      <c r="M3966" t="s">
        <v>3341</v>
      </c>
      <c r="N3966" t="s">
        <v>3747</v>
      </c>
      <c r="O3966" t="s">
        <v>442</v>
      </c>
      <c r="Q3966" s="196">
        <v>8314</v>
      </c>
      <c r="S3966" t="s">
        <v>3342</v>
      </c>
      <c r="T3966" t="s">
        <v>3557</v>
      </c>
      <c r="U3966" s="198">
        <v>3.78</v>
      </c>
      <c r="V3966" t="s">
        <v>2518</v>
      </c>
      <c r="W3966" t="s">
        <v>2509</v>
      </c>
      <c r="X3966" t="s">
        <v>2510</v>
      </c>
      <c r="Y3966" t="s">
        <v>2469</v>
      </c>
      <c r="Z3966" t="s">
        <v>2995</v>
      </c>
      <c r="AA3966">
        <v>838299</v>
      </c>
      <c r="AB3966" s="195">
        <v>37050.875011574099</v>
      </c>
      <c r="AC3966" s="195">
        <v>37050.875011574099</v>
      </c>
    </row>
    <row r="3967" spans="1:29" x14ac:dyDescent="0.25">
      <c r="A3967" s="43" t="str">
        <f t="shared" si="306"/>
        <v>US Natural Gas Physical</v>
      </c>
      <c r="B3967" s="43" t="str">
        <f t="shared" si="307"/>
        <v>US</v>
      </c>
      <c r="C3967" s="43" t="str">
        <f t="shared" si="308"/>
        <v>Natural Gas</v>
      </c>
      <c r="D3967" s="43" t="str">
        <f t="shared" si="309"/>
        <v>Physical</v>
      </c>
      <c r="E3967" s="43">
        <f>IF(VLOOKUP(S3967,'DD-Lookup'!$J$6:$L$50,3,FALSE)="Monthly",(YEAR(AC3967)-YEAR(AB3967))*12+MONTH(AC3967)-MONTH(AB3967)+1,(AC3967-AB3967+1))</f>
        <v>1</v>
      </c>
      <c r="F3967" s="210">
        <f t="shared" si="310"/>
        <v>5000</v>
      </c>
      <c r="G3967" s="199">
        <v>1356526</v>
      </c>
      <c r="H3967" s="195">
        <v>37049.4222800926</v>
      </c>
      <c r="I3967" t="s">
        <v>2387</v>
      </c>
      <c r="M3967" t="s">
        <v>3341</v>
      </c>
      <c r="N3967" t="s">
        <v>3747</v>
      </c>
      <c r="O3967" t="s">
        <v>2722</v>
      </c>
      <c r="Q3967" s="196">
        <v>5000</v>
      </c>
      <c r="S3967" t="s">
        <v>3342</v>
      </c>
      <c r="T3967" t="s">
        <v>3557</v>
      </c>
      <c r="U3967" s="198">
        <v>3.68</v>
      </c>
      <c r="V3967" t="s">
        <v>660</v>
      </c>
      <c r="W3967" t="s">
        <v>2175</v>
      </c>
      <c r="X3967" t="s">
        <v>2176</v>
      </c>
      <c r="Y3967" t="s">
        <v>2469</v>
      </c>
      <c r="Z3967" t="s">
        <v>2995</v>
      </c>
      <c r="AA3967">
        <v>838300</v>
      </c>
      <c r="AB3967" s="195">
        <v>37050.875011574099</v>
      </c>
      <c r="AC3967" s="195">
        <v>37050.875011574099</v>
      </c>
    </row>
    <row r="3968" spans="1:29" x14ac:dyDescent="0.25">
      <c r="A3968" s="43" t="str">
        <f t="shared" si="306"/>
        <v>US Natural Gas Physical</v>
      </c>
      <c r="B3968" s="43" t="str">
        <f t="shared" si="307"/>
        <v>US</v>
      </c>
      <c r="C3968" s="43" t="str">
        <f t="shared" si="308"/>
        <v>Natural Gas</v>
      </c>
      <c r="D3968" s="43" t="str">
        <f t="shared" si="309"/>
        <v>Physical</v>
      </c>
      <c r="E3968" s="43">
        <f>IF(VLOOKUP(S3968,'DD-Lookup'!$J$6:$L$50,3,FALSE)="Monthly",(YEAR(AC3968)-YEAR(AB3968))*12+MONTH(AC3968)-MONTH(AB3968)+1,(AC3968-AB3968+1))</f>
        <v>1</v>
      </c>
      <c r="F3968" s="210">
        <f t="shared" si="310"/>
        <v>6000</v>
      </c>
      <c r="G3968" s="199">
        <v>1356527</v>
      </c>
      <c r="H3968" s="195">
        <v>37049.422291666699</v>
      </c>
      <c r="I3968" t="s">
        <v>2254</v>
      </c>
      <c r="M3968" t="s">
        <v>3341</v>
      </c>
      <c r="N3968" t="s">
        <v>3747</v>
      </c>
      <c r="O3968" t="s">
        <v>2722</v>
      </c>
      <c r="P3968" s="196">
        <v>6000</v>
      </c>
      <c r="S3968" t="s">
        <v>3342</v>
      </c>
      <c r="T3968" t="s">
        <v>3557</v>
      </c>
      <c r="U3968" s="198">
        <v>3.67</v>
      </c>
      <c r="V3968" t="s">
        <v>900</v>
      </c>
      <c r="W3968" t="s">
        <v>2175</v>
      </c>
      <c r="X3968" t="s">
        <v>2176</v>
      </c>
      <c r="Y3968" t="s">
        <v>2469</v>
      </c>
      <c r="Z3968" t="s">
        <v>2995</v>
      </c>
      <c r="AA3968">
        <v>838301</v>
      </c>
      <c r="AB3968" s="195">
        <v>37050.875011574099</v>
      </c>
      <c r="AC3968" s="195">
        <v>37050.875011574099</v>
      </c>
    </row>
    <row r="3969" spans="1:29" x14ac:dyDescent="0.25">
      <c r="A3969" s="43" t="str">
        <f t="shared" si="306"/>
        <v xml:space="preserve"> Natural Gas Physical</v>
      </c>
      <c r="B3969" s="43" t="str">
        <f t="shared" si="307"/>
        <v/>
      </c>
      <c r="C3969" s="43" t="str">
        <f t="shared" si="308"/>
        <v>Natural Gas</v>
      </c>
      <c r="D3969" s="43" t="str">
        <f t="shared" si="309"/>
        <v>Physical</v>
      </c>
      <c r="E3969" s="43">
        <f>IF(VLOOKUP(S3969,'DD-Lookup'!$J$6:$L$50,3,FALSE)="Monthly",(YEAR(AC3969)-YEAR(AB3969))*12+MONTH(AC3969)-MONTH(AB3969)+1,(AC3969-AB3969+1))</f>
        <v>1</v>
      </c>
      <c r="F3969" s="210">
        <f t="shared" si="310"/>
        <v>50000</v>
      </c>
      <c r="G3969" s="199">
        <v>1356528</v>
      </c>
      <c r="H3969" s="195">
        <v>37049.422569444403</v>
      </c>
      <c r="I3969" t="s">
        <v>3595</v>
      </c>
      <c r="M3969" t="s">
        <v>3341</v>
      </c>
      <c r="N3969" t="s">
        <v>3931</v>
      </c>
      <c r="O3969" t="s">
        <v>1173</v>
      </c>
      <c r="P3969" s="196">
        <v>50000</v>
      </c>
      <c r="S3969" t="s">
        <v>3590</v>
      </c>
      <c r="T3969" t="s">
        <v>3591</v>
      </c>
      <c r="U3969" s="198">
        <v>21.4</v>
      </c>
      <c r="V3969" t="s">
        <v>2646</v>
      </c>
      <c r="W3969" t="s">
        <v>3932</v>
      </c>
      <c r="X3969" t="s">
        <v>3933</v>
      </c>
      <c r="Y3969" t="s">
        <v>3594</v>
      </c>
      <c r="Z3969" t="s">
        <v>3562</v>
      </c>
      <c r="AA3969">
        <v>107055</v>
      </c>
      <c r="AB3969" s="195">
        <v>37050.875011574099</v>
      </c>
      <c r="AC3969" s="195">
        <v>37050.875011574099</v>
      </c>
    </row>
    <row r="3970" spans="1:29" x14ac:dyDescent="0.25">
      <c r="A3970" s="43" t="str">
        <f t="shared" si="306"/>
        <v>US Natural Gas Physical</v>
      </c>
      <c r="B3970" s="43" t="str">
        <f t="shared" si="307"/>
        <v>US</v>
      </c>
      <c r="C3970" s="43" t="str">
        <f t="shared" si="308"/>
        <v>Natural Gas</v>
      </c>
      <c r="D3970" s="43" t="str">
        <f t="shared" si="309"/>
        <v>Physical</v>
      </c>
      <c r="E3970" s="43">
        <f>IF(VLOOKUP(S3970,'DD-Lookup'!$J$6:$L$50,3,FALSE)="Monthly",(YEAR(AC3970)-YEAR(AB3970))*12+MONTH(AC3970)-MONTH(AB3970)+1,(AC3970-AB3970+1))</f>
        <v>1</v>
      </c>
      <c r="F3970" s="210">
        <f t="shared" si="310"/>
        <v>5734</v>
      </c>
      <c r="G3970" s="199">
        <v>1356529</v>
      </c>
      <c r="H3970" s="195">
        <v>37049.422743055598</v>
      </c>
      <c r="I3970" t="s">
        <v>2483</v>
      </c>
      <c r="M3970" t="s">
        <v>3341</v>
      </c>
      <c r="N3970" t="s">
        <v>3747</v>
      </c>
      <c r="O3970" t="s">
        <v>379</v>
      </c>
      <c r="Q3970" s="196">
        <v>5734</v>
      </c>
      <c r="S3970" t="s">
        <v>3342</v>
      </c>
      <c r="T3970" t="s">
        <v>3557</v>
      </c>
      <c r="U3970" s="198">
        <v>3.7275</v>
      </c>
      <c r="V3970" t="s">
        <v>2486</v>
      </c>
      <c r="W3970" t="s">
        <v>2467</v>
      </c>
      <c r="X3970" t="s">
        <v>2468</v>
      </c>
      <c r="Y3970" t="s">
        <v>2469</v>
      </c>
      <c r="Z3970" t="s">
        <v>2995</v>
      </c>
      <c r="AA3970">
        <v>838303</v>
      </c>
      <c r="AB3970" s="195">
        <v>37050.875011574099</v>
      </c>
      <c r="AC3970" s="195">
        <v>37050.875011574099</v>
      </c>
    </row>
    <row r="3971" spans="1:29" x14ac:dyDescent="0.25">
      <c r="A3971" s="43" t="str">
        <f t="shared" si="306"/>
        <v>US Natural Gas Physical</v>
      </c>
      <c r="B3971" s="43" t="str">
        <f t="shared" si="307"/>
        <v>US</v>
      </c>
      <c r="C3971" s="43" t="str">
        <f t="shared" si="308"/>
        <v>Natural Gas</v>
      </c>
      <c r="D3971" s="43" t="str">
        <f t="shared" si="309"/>
        <v>Physical</v>
      </c>
      <c r="E3971" s="43">
        <f>IF(VLOOKUP(S3971,'DD-Lookup'!$J$6:$L$50,3,FALSE)="Monthly",(YEAR(AC3971)-YEAR(AB3971))*12+MONTH(AC3971)-MONTH(AB3971)+1,(AC3971-AB3971+1))</f>
        <v>1</v>
      </c>
      <c r="F3971" s="210">
        <f t="shared" si="310"/>
        <v>8300</v>
      </c>
      <c r="G3971" s="199">
        <v>1356530</v>
      </c>
      <c r="H3971" s="195">
        <v>37049.422754629602</v>
      </c>
      <c r="I3971" t="s">
        <v>2483</v>
      </c>
      <c r="M3971" t="s">
        <v>3341</v>
      </c>
      <c r="N3971" t="s">
        <v>3747</v>
      </c>
      <c r="O3971" t="s">
        <v>393</v>
      </c>
      <c r="Q3971" s="196">
        <v>8300</v>
      </c>
      <c r="S3971" t="s">
        <v>3342</v>
      </c>
      <c r="T3971" t="s">
        <v>3557</v>
      </c>
      <c r="U3971" s="198">
        <v>3.4750000000000001</v>
      </c>
      <c r="V3971" t="s">
        <v>3846</v>
      </c>
      <c r="W3971" t="s">
        <v>2347</v>
      </c>
      <c r="X3971" t="s">
        <v>2484</v>
      </c>
      <c r="Y3971" t="s">
        <v>2469</v>
      </c>
      <c r="Z3971" t="s">
        <v>2995</v>
      </c>
      <c r="AA3971">
        <v>838304</v>
      </c>
      <c r="AB3971" s="195">
        <v>37050.875011574099</v>
      </c>
      <c r="AC3971" s="195">
        <v>37050.875011574099</v>
      </c>
    </row>
    <row r="3972" spans="1:29" x14ac:dyDescent="0.25">
      <c r="A3972" s="43" t="str">
        <f t="shared" si="306"/>
        <v>US Natural Gas Physical</v>
      </c>
      <c r="B3972" s="43" t="str">
        <f t="shared" si="307"/>
        <v>US</v>
      </c>
      <c r="C3972" s="43" t="str">
        <f t="shared" si="308"/>
        <v>Natural Gas</v>
      </c>
      <c r="D3972" s="43" t="str">
        <f t="shared" si="309"/>
        <v>Physical</v>
      </c>
      <c r="E3972" s="43">
        <f>IF(VLOOKUP(S3972,'DD-Lookup'!$J$6:$L$50,3,FALSE)="Monthly",(YEAR(AC3972)-YEAR(AB3972))*12+MONTH(AC3972)-MONTH(AB3972)+1,(AC3972-AB3972+1))</f>
        <v>1</v>
      </c>
      <c r="F3972" s="210">
        <f t="shared" si="310"/>
        <v>2000</v>
      </c>
      <c r="G3972" s="199">
        <v>1356531</v>
      </c>
      <c r="H3972" s="195">
        <v>37049.422789351898</v>
      </c>
      <c r="I3972" t="s">
        <v>2483</v>
      </c>
      <c r="M3972" t="s">
        <v>3341</v>
      </c>
      <c r="N3972" t="s">
        <v>3747</v>
      </c>
      <c r="O3972" t="s">
        <v>1632</v>
      </c>
      <c r="P3972" s="196">
        <v>2000</v>
      </c>
      <c r="S3972" t="s">
        <v>3342</v>
      </c>
      <c r="T3972" t="s">
        <v>3557</v>
      </c>
      <c r="U3972" s="198">
        <v>3.58</v>
      </c>
      <c r="V3972" t="s">
        <v>3696</v>
      </c>
      <c r="W3972" t="s">
        <v>2181</v>
      </c>
      <c r="X3972" t="s">
        <v>3093</v>
      </c>
      <c r="Y3972" t="s">
        <v>2469</v>
      </c>
      <c r="Z3972" t="s">
        <v>2995</v>
      </c>
      <c r="AA3972">
        <v>838305</v>
      </c>
      <c r="AB3972" s="195">
        <v>37050.875011574099</v>
      </c>
      <c r="AC3972" s="195">
        <v>37050.875011574099</v>
      </c>
    </row>
    <row r="3973" spans="1:29" x14ac:dyDescent="0.25">
      <c r="A3973" s="43" t="str">
        <f t="shared" si="306"/>
        <v>US Crude Financial</v>
      </c>
      <c r="B3973" s="43" t="str">
        <f t="shared" si="307"/>
        <v>US</v>
      </c>
      <c r="C3973" s="43" t="str">
        <f t="shared" si="308"/>
        <v>Crude</v>
      </c>
      <c r="D3973" s="43" t="str">
        <f t="shared" si="309"/>
        <v>Financial</v>
      </c>
      <c r="E3973" s="43">
        <f>IF(VLOOKUP(S3973,'DD-Lookup'!$J$6:$L$50,3,FALSE)="Monthly",(YEAR(AC3973)-YEAR(AB3973))*12+MONTH(AC3973)-MONTH(AB3973)+1,(AC3973-AB3973+1))</f>
        <v>1</v>
      </c>
      <c r="F3973" s="210">
        <f t="shared" si="310"/>
        <v>50000</v>
      </c>
      <c r="G3973" s="199">
        <v>1356532</v>
      </c>
      <c r="H3973" s="195">
        <v>37049.422928240703</v>
      </c>
      <c r="I3973" t="s">
        <v>2652</v>
      </c>
      <c r="M3973" t="s">
        <v>3437</v>
      </c>
      <c r="N3973" t="s">
        <v>2653</v>
      </c>
      <c r="O3973" t="s">
        <v>3359</v>
      </c>
      <c r="P3973" s="196">
        <v>50000</v>
      </c>
      <c r="S3973" t="s">
        <v>3347</v>
      </c>
      <c r="T3973" t="s">
        <v>3557</v>
      </c>
      <c r="U3973" s="198">
        <v>27.76</v>
      </c>
      <c r="V3973" t="s">
        <v>3090</v>
      </c>
      <c r="W3973" t="s">
        <v>2655</v>
      </c>
      <c r="X3973" t="s">
        <v>2656</v>
      </c>
      <c r="Y3973" t="s">
        <v>2778</v>
      </c>
      <c r="Z3973" t="s">
        <v>2995</v>
      </c>
      <c r="AA3973">
        <v>115559</v>
      </c>
      <c r="AB3973" s="195">
        <v>37073</v>
      </c>
      <c r="AC3973" s="195">
        <v>37103</v>
      </c>
    </row>
    <row r="3974" spans="1:29" x14ac:dyDescent="0.25">
      <c r="A3974" s="43" t="str">
        <f t="shared" si="306"/>
        <v>US Natural Gas Physical</v>
      </c>
      <c r="B3974" s="43" t="str">
        <f t="shared" si="307"/>
        <v>US</v>
      </c>
      <c r="C3974" s="43" t="str">
        <f t="shared" si="308"/>
        <v>Natural Gas</v>
      </c>
      <c r="D3974" s="43" t="str">
        <f t="shared" si="309"/>
        <v>Physical</v>
      </c>
      <c r="E3974" s="43">
        <f>IF(VLOOKUP(S3974,'DD-Lookup'!$J$6:$L$50,3,FALSE)="Monthly",(YEAR(AC3974)-YEAR(AB3974))*12+MONTH(AC3974)-MONTH(AB3974)+1,(AC3974-AB3974+1))</f>
        <v>1</v>
      </c>
      <c r="F3974" s="210">
        <f t="shared" si="310"/>
        <v>5000</v>
      </c>
      <c r="G3974" s="199">
        <v>1356533</v>
      </c>
      <c r="H3974" s="195">
        <v>37049.4229513889</v>
      </c>
      <c r="I3974" t="s">
        <v>3087</v>
      </c>
      <c r="M3974" t="s">
        <v>3341</v>
      </c>
      <c r="N3974" t="s">
        <v>3747</v>
      </c>
      <c r="O3974" t="s">
        <v>379</v>
      </c>
      <c r="P3974" s="196">
        <v>5000</v>
      </c>
      <c r="S3974" t="s">
        <v>3342</v>
      </c>
      <c r="T3974" t="s">
        <v>3557</v>
      </c>
      <c r="U3974" s="198">
        <v>3.72</v>
      </c>
      <c r="V3974" t="s">
        <v>2295</v>
      </c>
      <c r="W3974" t="s">
        <v>2467</v>
      </c>
      <c r="X3974" t="s">
        <v>2468</v>
      </c>
      <c r="Y3974" t="s">
        <v>2469</v>
      </c>
      <c r="Z3974" t="s">
        <v>2995</v>
      </c>
      <c r="AA3974">
        <v>838306</v>
      </c>
      <c r="AB3974" s="195">
        <v>37050.875011574099</v>
      </c>
      <c r="AC3974" s="195">
        <v>37050.875011574099</v>
      </c>
    </row>
    <row r="3975" spans="1:29" x14ac:dyDescent="0.25">
      <c r="A3975" s="43" t="str">
        <f t="shared" si="306"/>
        <v>US Natural Gas Financial</v>
      </c>
      <c r="B3975" s="43" t="str">
        <f t="shared" si="307"/>
        <v>US</v>
      </c>
      <c r="C3975" s="43" t="str">
        <f t="shared" si="308"/>
        <v>Natural Gas</v>
      </c>
      <c r="D3975" s="43" t="str">
        <f t="shared" si="309"/>
        <v>Financial</v>
      </c>
      <c r="E3975" s="43">
        <f>IF(VLOOKUP(S3975,'DD-Lookup'!$J$6:$L$50,3,FALSE)="Monthly",(YEAR(AC3975)-YEAR(AB3975))*12+MONTH(AC3975)-MONTH(AB3975)+1,(AC3975-AB3975+1))</f>
        <v>23</v>
      </c>
      <c r="F3975" s="210">
        <f t="shared" si="310"/>
        <v>115000</v>
      </c>
      <c r="G3975" s="199">
        <v>1356534</v>
      </c>
      <c r="H3975" s="195">
        <v>37049.4230902778</v>
      </c>
      <c r="I3975" t="s">
        <v>2273</v>
      </c>
      <c r="M3975" t="s">
        <v>3341</v>
      </c>
      <c r="N3975" t="s">
        <v>2281</v>
      </c>
      <c r="O3975" t="s">
        <v>2702</v>
      </c>
      <c r="Q3975" s="196">
        <v>5000</v>
      </c>
      <c r="S3975" t="s">
        <v>3342</v>
      </c>
      <c r="T3975" t="s">
        <v>3557</v>
      </c>
      <c r="U3975" s="198">
        <v>2.4700000000000002</v>
      </c>
      <c r="V3975" t="s">
        <v>3755</v>
      </c>
      <c r="W3975" t="s">
        <v>3099</v>
      </c>
      <c r="X3975" t="s">
        <v>811</v>
      </c>
      <c r="Y3975" t="s">
        <v>3575</v>
      </c>
      <c r="Z3975" t="s">
        <v>2995</v>
      </c>
      <c r="AA3975" t="s">
        <v>1174</v>
      </c>
      <c r="AB3975" s="195">
        <v>37050.875011574099</v>
      </c>
      <c r="AC3975" s="195">
        <v>37072.875011574099</v>
      </c>
    </row>
    <row r="3976" spans="1:29" x14ac:dyDescent="0.25">
      <c r="A3976" s="43" t="str">
        <f t="shared" si="306"/>
        <v>US Power Physical</v>
      </c>
      <c r="B3976" s="43" t="str">
        <f t="shared" si="307"/>
        <v>US</v>
      </c>
      <c r="C3976" s="43" t="str">
        <f t="shared" si="308"/>
        <v>Power</v>
      </c>
      <c r="D3976" s="43" t="str">
        <f t="shared" si="309"/>
        <v>Physical</v>
      </c>
      <c r="E3976" s="43">
        <f>IF(VLOOKUP(S3976,'DD-Lookup'!$J$6:$L$50,3,FALSE)="Monthly",(YEAR(AC3976)-YEAR(AB3976))*12+MONTH(AC3976)-MONTH(AB3976)+1,(AC3976-AB3976+1))</f>
        <v>2</v>
      </c>
      <c r="F3976" s="210">
        <f t="shared" si="310"/>
        <v>100</v>
      </c>
      <c r="G3976" s="199">
        <v>1356537</v>
      </c>
      <c r="H3976" s="195">
        <v>37049.4231365741</v>
      </c>
      <c r="I3976" t="s">
        <v>3367</v>
      </c>
      <c r="M3976" t="s">
        <v>2766</v>
      </c>
      <c r="N3976" t="s">
        <v>3361</v>
      </c>
      <c r="O3976" t="s">
        <v>2698</v>
      </c>
      <c r="P3976" s="196">
        <v>50</v>
      </c>
      <c r="S3976" t="s">
        <v>3340</v>
      </c>
      <c r="T3976" t="s">
        <v>3557</v>
      </c>
      <c r="U3976" s="198">
        <v>26.25</v>
      </c>
      <c r="V3976" t="s">
        <v>2721</v>
      </c>
      <c r="W3976" t="s">
        <v>3376</v>
      </c>
      <c r="X3976" t="s">
        <v>3377</v>
      </c>
      <c r="Y3976" t="s">
        <v>2662</v>
      </c>
      <c r="Z3976" t="s">
        <v>2990</v>
      </c>
      <c r="AA3976">
        <v>637120.1</v>
      </c>
      <c r="AB3976" s="195">
        <v>37051.875</v>
      </c>
      <c r="AC3976" s="195">
        <v>37052.875</v>
      </c>
    </row>
    <row r="3977" spans="1:29" x14ac:dyDescent="0.25">
      <c r="A3977" s="43" t="str">
        <f t="shared" si="306"/>
        <v>US Natural Gas Financial</v>
      </c>
      <c r="B3977" s="43" t="str">
        <f t="shared" si="307"/>
        <v>US</v>
      </c>
      <c r="C3977" s="43" t="str">
        <f t="shared" si="308"/>
        <v>Natural Gas</v>
      </c>
      <c r="D3977" s="43" t="str">
        <f t="shared" si="309"/>
        <v>Financial</v>
      </c>
      <c r="E3977" s="43">
        <f>IF(VLOOKUP(S3977,'DD-Lookup'!$J$6:$L$50,3,FALSE)="Monthly",(YEAR(AC3977)-YEAR(AB3977))*12+MONTH(AC3977)-MONTH(AB3977)+1,(AC3977-AB3977+1))</f>
        <v>31</v>
      </c>
      <c r="F3977" s="210">
        <f t="shared" si="310"/>
        <v>155000</v>
      </c>
      <c r="G3977" s="199">
        <v>1356538</v>
      </c>
      <c r="H3977" s="195">
        <v>37049.423159722202</v>
      </c>
      <c r="I3977" t="s">
        <v>2483</v>
      </c>
      <c r="M3977" t="s">
        <v>3341</v>
      </c>
      <c r="N3977" t="s">
        <v>2281</v>
      </c>
      <c r="O3977" t="s">
        <v>2475</v>
      </c>
      <c r="Q3977" s="196">
        <v>5000</v>
      </c>
      <c r="S3977" t="s">
        <v>3342</v>
      </c>
      <c r="T3977" t="s">
        <v>3557</v>
      </c>
      <c r="U3977" s="198">
        <v>3.7675000000000001</v>
      </c>
      <c r="V3977" t="s">
        <v>3465</v>
      </c>
      <c r="W3977" t="s">
        <v>2853</v>
      </c>
      <c r="X3977" t="s">
        <v>2282</v>
      </c>
      <c r="Y3977" t="s">
        <v>3575</v>
      </c>
      <c r="Z3977" t="s">
        <v>2995</v>
      </c>
      <c r="AA3977" t="s">
        <v>1175</v>
      </c>
      <c r="AB3977" s="195">
        <v>37073.875</v>
      </c>
      <c r="AC3977" s="195">
        <v>37103.875</v>
      </c>
    </row>
    <row r="3978" spans="1:29" x14ac:dyDescent="0.25">
      <c r="A3978" s="43" t="str">
        <f t="shared" si="306"/>
        <v>US Natural Gas Physical</v>
      </c>
      <c r="B3978" s="43" t="str">
        <f t="shared" si="307"/>
        <v>US</v>
      </c>
      <c r="C3978" s="43" t="str">
        <f t="shared" si="308"/>
        <v>Natural Gas</v>
      </c>
      <c r="D3978" s="43" t="str">
        <f t="shared" si="309"/>
        <v>Physical</v>
      </c>
      <c r="E3978" s="43">
        <f>IF(VLOOKUP(S3978,'DD-Lookup'!$J$6:$L$50,3,FALSE)="Monthly",(YEAR(AC3978)-YEAR(AB3978))*12+MONTH(AC3978)-MONTH(AB3978)+1,(AC3978-AB3978+1))</f>
        <v>1</v>
      </c>
      <c r="F3978" s="210">
        <f t="shared" si="310"/>
        <v>3000</v>
      </c>
      <c r="G3978" s="199">
        <v>1356540</v>
      </c>
      <c r="H3978" s="195">
        <v>37049.4231828704</v>
      </c>
      <c r="I3978" t="s">
        <v>2227</v>
      </c>
      <c r="M3978" t="s">
        <v>3341</v>
      </c>
      <c r="N3978" t="s">
        <v>3747</v>
      </c>
      <c r="O3978" t="s">
        <v>2733</v>
      </c>
      <c r="Q3978" s="196">
        <v>3000</v>
      </c>
      <c r="S3978" t="s">
        <v>3342</v>
      </c>
      <c r="T3978" t="s">
        <v>3557</v>
      </c>
      <c r="U3978" s="198">
        <v>3.6349999999999998</v>
      </c>
      <c r="V3978" t="s">
        <v>2232</v>
      </c>
      <c r="W3978" t="s">
        <v>2181</v>
      </c>
      <c r="X3978" t="s">
        <v>2182</v>
      </c>
      <c r="Y3978" t="s">
        <v>2469</v>
      </c>
      <c r="Z3978" t="s">
        <v>2995</v>
      </c>
      <c r="AA3978">
        <v>838307</v>
      </c>
      <c r="AB3978" s="195">
        <v>37050.875011574099</v>
      </c>
      <c r="AC3978" s="195">
        <v>37050.875011574099</v>
      </c>
    </row>
    <row r="3979" spans="1:29" x14ac:dyDescent="0.25">
      <c r="A3979" s="43" t="str">
        <f t="shared" ref="A3979:A4042" si="311">B3979&amp;" "&amp;C3979&amp;" "&amp;D3979</f>
        <v>US Crude Financial</v>
      </c>
      <c r="B3979" s="43" t="str">
        <f t="shared" ref="B3979:B4042" si="312">IF((LEFT(N3979,2)="US"),"US","")</f>
        <v>US</v>
      </c>
      <c r="C3979" s="43" t="str">
        <f t="shared" ref="C3979:C4042" si="313">M3979</f>
        <v>Crude</v>
      </c>
      <c r="D3979" s="43" t="str">
        <f t="shared" ref="D3979:D4042" si="314">IF(ISNUMBER(FIND("Phy",N3979))=TRUE,"Physical","Financial")</f>
        <v>Financial</v>
      </c>
      <c r="E3979" s="43">
        <f>IF(VLOOKUP(S3979,'DD-Lookup'!$J$6:$L$50,3,FALSE)="Monthly",(YEAR(AC3979)-YEAR(AB3979))*12+MONTH(AC3979)-MONTH(AB3979)+1,(AC3979-AB3979+1))</f>
        <v>1</v>
      </c>
      <c r="F3979" s="210">
        <f t="shared" ref="F3979:F4042" si="315">E3979*SUM(P3979:Q3979)</f>
        <v>50000</v>
      </c>
      <c r="G3979" s="199">
        <v>1356539</v>
      </c>
      <c r="H3979" s="195">
        <v>37049.4231828704</v>
      </c>
      <c r="I3979" t="s">
        <v>3339</v>
      </c>
      <c r="M3979" t="s">
        <v>3437</v>
      </c>
      <c r="N3979" t="s">
        <v>2653</v>
      </c>
      <c r="O3979" t="s">
        <v>3359</v>
      </c>
      <c r="Q3979" s="196">
        <v>50000</v>
      </c>
      <c r="S3979" t="s">
        <v>3347</v>
      </c>
      <c r="T3979" t="s">
        <v>3557</v>
      </c>
      <c r="U3979" s="198">
        <v>27.78</v>
      </c>
      <c r="V3979" t="s">
        <v>2788</v>
      </c>
      <c r="W3979" t="s">
        <v>2655</v>
      </c>
      <c r="X3979" t="s">
        <v>2656</v>
      </c>
      <c r="Y3979" t="s">
        <v>2778</v>
      </c>
      <c r="Z3979" t="s">
        <v>2995</v>
      </c>
      <c r="AA3979">
        <v>115560</v>
      </c>
      <c r="AB3979" s="195">
        <v>37073</v>
      </c>
      <c r="AC3979" s="195">
        <v>37103</v>
      </c>
    </row>
    <row r="3980" spans="1:29" x14ac:dyDescent="0.25">
      <c r="A3980" s="43" t="str">
        <f t="shared" si="311"/>
        <v xml:space="preserve"> Natural Gas Physical</v>
      </c>
      <c r="B3980" s="43" t="str">
        <f t="shared" si="312"/>
        <v/>
      </c>
      <c r="C3980" s="43" t="str">
        <f t="shared" si="313"/>
        <v>Natural Gas</v>
      </c>
      <c r="D3980" s="43" t="str">
        <f t="shared" si="314"/>
        <v>Physical</v>
      </c>
      <c r="E3980" s="43">
        <f>IF(VLOOKUP(S3980,'DD-Lookup'!$J$6:$L$50,3,FALSE)="Monthly",(YEAR(AC3980)-YEAR(AB3980))*12+MONTH(AC3980)-MONTH(AB3980)+1,(AC3980-AB3980+1))</f>
        <v>1</v>
      </c>
      <c r="F3980" s="210">
        <f t="shared" si="315"/>
        <v>5000</v>
      </c>
      <c r="G3980" s="199">
        <v>1356542</v>
      </c>
      <c r="H3980" s="195">
        <v>37049.423263888901</v>
      </c>
      <c r="I3980" t="s">
        <v>3671</v>
      </c>
      <c r="M3980" t="s">
        <v>3341</v>
      </c>
      <c r="N3980" t="s">
        <v>3104</v>
      </c>
      <c r="O3980" t="s">
        <v>706</v>
      </c>
      <c r="Q3980" s="196">
        <v>5000</v>
      </c>
      <c r="S3980" t="s">
        <v>3719</v>
      </c>
      <c r="T3980" t="s">
        <v>3105</v>
      </c>
      <c r="U3980" s="198">
        <v>4.3600000000000003</v>
      </c>
      <c r="V3980" t="s">
        <v>3672</v>
      </c>
      <c r="W3980" t="s">
        <v>635</v>
      </c>
      <c r="X3980" t="s">
        <v>3106</v>
      </c>
      <c r="Y3980" t="s">
        <v>2469</v>
      </c>
      <c r="Z3980" t="s">
        <v>2996</v>
      </c>
      <c r="AA3980">
        <v>838308</v>
      </c>
      <c r="AB3980" s="195">
        <v>37050.875011574099</v>
      </c>
      <c r="AC3980" s="195">
        <v>37050.875011574099</v>
      </c>
    </row>
    <row r="3981" spans="1:29" x14ac:dyDescent="0.25">
      <c r="A3981" s="43" t="str">
        <f t="shared" si="311"/>
        <v>US Natural Gas Financial</v>
      </c>
      <c r="B3981" s="43" t="str">
        <f t="shared" si="312"/>
        <v>US</v>
      </c>
      <c r="C3981" s="43" t="str">
        <f t="shared" si="313"/>
        <v>Natural Gas</v>
      </c>
      <c r="D3981" s="43" t="str">
        <f t="shared" si="314"/>
        <v>Financial</v>
      </c>
      <c r="E3981" s="43">
        <f>IF(VLOOKUP(S3981,'DD-Lookup'!$J$6:$L$50,3,FALSE)="Monthly",(YEAR(AC3981)-YEAR(AB3981))*12+MONTH(AC3981)-MONTH(AB3981)+1,(AC3981-AB3981+1))</f>
        <v>31</v>
      </c>
      <c r="F3981" s="210">
        <f t="shared" si="315"/>
        <v>155000</v>
      </c>
      <c r="G3981" s="199">
        <v>1356543</v>
      </c>
      <c r="H3981" s="195">
        <v>37049.423287037003</v>
      </c>
      <c r="I3981" t="s">
        <v>2286</v>
      </c>
      <c r="M3981" t="s">
        <v>3341</v>
      </c>
      <c r="N3981" t="s">
        <v>2281</v>
      </c>
      <c r="O3981" t="s">
        <v>2475</v>
      </c>
      <c r="Q3981" s="196">
        <v>5000</v>
      </c>
      <c r="S3981" t="s">
        <v>3342</v>
      </c>
      <c r="T3981" t="s">
        <v>3557</v>
      </c>
      <c r="U3981" s="198">
        <v>3.7675000000000001</v>
      </c>
      <c r="V3981" t="s">
        <v>2287</v>
      </c>
      <c r="W3981" t="s">
        <v>2853</v>
      </c>
      <c r="X3981" t="s">
        <v>2282</v>
      </c>
      <c r="Y3981" t="s">
        <v>3575</v>
      </c>
      <c r="Z3981" t="s">
        <v>2995</v>
      </c>
      <c r="AA3981" t="s">
        <v>1176</v>
      </c>
      <c r="AB3981" s="195">
        <v>37073.875</v>
      </c>
      <c r="AC3981" s="195">
        <v>37103.875</v>
      </c>
    </row>
    <row r="3982" spans="1:29" x14ac:dyDescent="0.25">
      <c r="A3982" s="43" t="str">
        <f t="shared" si="311"/>
        <v>US Power Physical</v>
      </c>
      <c r="B3982" s="43" t="str">
        <f t="shared" si="312"/>
        <v>US</v>
      </c>
      <c r="C3982" s="43" t="str">
        <f t="shared" si="313"/>
        <v>Power</v>
      </c>
      <c r="D3982" s="43" t="str">
        <f t="shared" si="314"/>
        <v>Physical</v>
      </c>
      <c r="E3982" s="43">
        <f>IF(VLOOKUP(S3982,'DD-Lookup'!$J$6:$L$50,3,FALSE)="Monthly",(YEAR(AC3982)-YEAR(AB3982))*12+MONTH(AC3982)-MONTH(AB3982)+1,(AC3982-AB3982+1))</f>
        <v>5</v>
      </c>
      <c r="F3982" s="210">
        <f t="shared" si="315"/>
        <v>250</v>
      </c>
      <c r="G3982" s="199">
        <v>1356544</v>
      </c>
      <c r="H3982" s="195">
        <v>37049.423368055599</v>
      </c>
      <c r="I3982" t="s">
        <v>3374</v>
      </c>
      <c r="M3982" t="s">
        <v>2766</v>
      </c>
      <c r="N3982" t="s">
        <v>3361</v>
      </c>
      <c r="O3982" t="s">
        <v>3307</v>
      </c>
      <c r="Q3982" s="196">
        <v>50</v>
      </c>
      <c r="S3982" t="s">
        <v>3340</v>
      </c>
      <c r="T3982" t="s">
        <v>3557</v>
      </c>
      <c r="U3982" s="198">
        <v>44.25</v>
      </c>
      <c r="V3982" t="s">
        <v>2786</v>
      </c>
      <c r="W3982" t="s">
        <v>3376</v>
      </c>
      <c r="X3982" t="s">
        <v>3377</v>
      </c>
      <c r="Y3982" t="s">
        <v>2662</v>
      </c>
      <c r="Z3982" t="s">
        <v>2990</v>
      </c>
      <c r="AA3982">
        <v>637121.1</v>
      </c>
      <c r="AB3982" s="195">
        <v>37053.875011574099</v>
      </c>
      <c r="AC3982" s="195">
        <v>37057.875011574099</v>
      </c>
    </row>
    <row r="3983" spans="1:29" x14ac:dyDescent="0.25">
      <c r="A3983" s="43" t="str">
        <f t="shared" si="311"/>
        <v>US Crude Financial</v>
      </c>
      <c r="B3983" s="43" t="str">
        <f t="shared" si="312"/>
        <v>US</v>
      </c>
      <c r="C3983" s="43" t="str">
        <f t="shared" si="313"/>
        <v>Crude</v>
      </c>
      <c r="D3983" s="43" t="str">
        <f t="shared" si="314"/>
        <v>Financial</v>
      </c>
      <c r="E3983" s="43">
        <f>IF(VLOOKUP(S3983,'DD-Lookup'!$J$6:$L$50,3,FALSE)="Monthly",(YEAR(AC3983)-YEAR(AB3983))*12+MONTH(AC3983)-MONTH(AB3983)+1,(AC3983-AB3983+1))</f>
        <v>1</v>
      </c>
      <c r="F3983" s="210">
        <f t="shared" si="315"/>
        <v>50000</v>
      </c>
      <c r="G3983" s="199">
        <v>1356545</v>
      </c>
      <c r="H3983" s="195">
        <v>37049.423379629603</v>
      </c>
      <c r="I3983" t="s">
        <v>2652</v>
      </c>
      <c r="M3983" t="s">
        <v>3437</v>
      </c>
      <c r="N3983" t="s">
        <v>2653</v>
      </c>
      <c r="O3983" t="s">
        <v>3359</v>
      </c>
      <c r="Q3983" s="196">
        <v>50000</v>
      </c>
      <c r="S3983" t="s">
        <v>3347</v>
      </c>
      <c r="T3983" t="s">
        <v>3557</v>
      </c>
      <c r="U3983" s="198">
        <v>27.8</v>
      </c>
      <c r="V3983" t="s">
        <v>2654</v>
      </c>
      <c r="W3983" t="s">
        <v>2655</v>
      </c>
      <c r="X3983" t="s">
        <v>2656</v>
      </c>
      <c r="Y3983" t="s">
        <v>2778</v>
      </c>
      <c r="Z3983" t="s">
        <v>2995</v>
      </c>
      <c r="AA3983">
        <v>115561</v>
      </c>
      <c r="AB3983" s="195">
        <v>37073</v>
      </c>
      <c r="AC3983" s="195">
        <v>37103</v>
      </c>
    </row>
    <row r="3984" spans="1:29" x14ac:dyDescent="0.25">
      <c r="A3984" s="43" t="str">
        <f t="shared" si="311"/>
        <v>US Natural Gas Financial</v>
      </c>
      <c r="B3984" s="43" t="str">
        <f t="shared" si="312"/>
        <v>US</v>
      </c>
      <c r="C3984" s="43" t="str">
        <f t="shared" si="313"/>
        <v>Natural Gas</v>
      </c>
      <c r="D3984" s="43" t="str">
        <f t="shared" si="314"/>
        <v>Financial</v>
      </c>
      <c r="E3984" s="43">
        <f>IF(VLOOKUP(S3984,'DD-Lookup'!$J$6:$L$50,3,FALSE)="Monthly",(YEAR(AC3984)-YEAR(AB3984))*12+MONTH(AC3984)-MONTH(AB3984)+1,(AC3984-AB3984+1))</f>
        <v>365</v>
      </c>
      <c r="F3984" s="210">
        <f t="shared" si="315"/>
        <v>1825000</v>
      </c>
      <c r="G3984" s="199">
        <v>1356546</v>
      </c>
      <c r="H3984" s="195">
        <v>37049.4234027778</v>
      </c>
      <c r="I3984" t="s">
        <v>3443</v>
      </c>
      <c r="M3984" t="s">
        <v>3341</v>
      </c>
      <c r="N3984" t="s">
        <v>2281</v>
      </c>
      <c r="O3984" t="s">
        <v>2511</v>
      </c>
      <c r="Q3984" s="196">
        <v>5000</v>
      </c>
      <c r="S3984" t="s">
        <v>3342</v>
      </c>
      <c r="T3984" t="s">
        <v>3557</v>
      </c>
      <c r="U3984" s="198">
        <v>3.94</v>
      </c>
      <c r="V3984" t="s">
        <v>3082</v>
      </c>
      <c r="W3984" t="s">
        <v>2853</v>
      </c>
      <c r="X3984" t="s">
        <v>2282</v>
      </c>
      <c r="Y3984" t="s">
        <v>3575</v>
      </c>
      <c r="Z3984" t="s">
        <v>2995</v>
      </c>
      <c r="AA3984" t="s">
        <v>1177</v>
      </c>
      <c r="AB3984" s="195">
        <v>37257.875</v>
      </c>
      <c r="AC3984" s="195">
        <v>37621.875</v>
      </c>
    </row>
    <row r="3985" spans="1:29" x14ac:dyDescent="0.25">
      <c r="A3985" s="43" t="str">
        <f t="shared" si="311"/>
        <v xml:space="preserve"> Natural Gas Physical</v>
      </c>
      <c r="B3985" s="43" t="str">
        <f t="shared" si="312"/>
        <v/>
      </c>
      <c r="C3985" s="43" t="str">
        <f t="shared" si="313"/>
        <v>Natural Gas</v>
      </c>
      <c r="D3985" s="43" t="str">
        <f t="shared" si="314"/>
        <v>Physical</v>
      </c>
      <c r="E3985" s="43">
        <f>IF(VLOOKUP(S3985,'DD-Lookup'!$J$6:$L$50,3,FALSE)="Monthly",(YEAR(AC3985)-YEAR(AB3985))*12+MONTH(AC3985)-MONTH(AB3985)+1,(AC3985-AB3985+1))</f>
        <v>22</v>
      </c>
      <c r="F3985" s="210">
        <f t="shared" si="315"/>
        <v>220000</v>
      </c>
      <c r="G3985" s="199">
        <v>1356547</v>
      </c>
      <c r="H3985" s="195">
        <v>37049.423414351899</v>
      </c>
      <c r="I3985" t="s">
        <v>2371</v>
      </c>
      <c r="M3985" t="s">
        <v>3341</v>
      </c>
      <c r="N3985" t="s">
        <v>2492</v>
      </c>
      <c r="O3985" t="s">
        <v>1178</v>
      </c>
      <c r="P3985" s="196">
        <v>10000</v>
      </c>
      <c r="S3985" t="s">
        <v>3342</v>
      </c>
      <c r="T3985" t="s">
        <v>3557</v>
      </c>
      <c r="U3985" s="198">
        <v>3.7549999999999999</v>
      </c>
      <c r="V3985" t="s">
        <v>2599</v>
      </c>
      <c r="W3985" t="s">
        <v>2493</v>
      </c>
      <c r="X3985" t="s">
        <v>2494</v>
      </c>
      <c r="Y3985" t="s">
        <v>2469</v>
      </c>
      <c r="Z3985" t="s">
        <v>2995</v>
      </c>
      <c r="AA3985">
        <v>838309</v>
      </c>
      <c r="AB3985" s="195">
        <v>37051.875011574099</v>
      </c>
      <c r="AC3985" s="195">
        <v>37072.875011574099</v>
      </c>
    </row>
    <row r="3986" spans="1:29" x14ac:dyDescent="0.25">
      <c r="A3986" s="43" t="str">
        <f t="shared" si="311"/>
        <v xml:space="preserve"> Metals Financial</v>
      </c>
      <c r="B3986" s="43" t="str">
        <f t="shared" si="312"/>
        <v/>
      </c>
      <c r="C3986" s="43" t="str">
        <f t="shared" si="313"/>
        <v>Metals</v>
      </c>
      <c r="D3986" s="43" t="str">
        <f t="shared" si="314"/>
        <v>Financial</v>
      </c>
      <c r="E3986" s="43">
        <f>IF(VLOOKUP(S3986,'DD-Lookup'!$J$6:$L$50,3,FALSE)="Monthly",(YEAR(AC3986)-YEAR(AB3986))*12+MONTH(AC3986)-MONTH(AB3986)+1,(AC3986-AB3986+1))</f>
        <v>1</v>
      </c>
      <c r="F3986" s="210">
        <f t="shared" si="315"/>
        <v>5</v>
      </c>
      <c r="G3986" s="199">
        <v>1356548</v>
      </c>
      <c r="H3986" s="195">
        <v>37049.423472222203</v>
      </c>
      <c r="I3986" t="s">
        <v>3292</v>
      </c>
      <c r="M3986" t="s">
        <v>3346</v>
      </c>
      <c r="N3986" t="s">
        <v>3566</v>
      </c>
      <c r="O3986" t="s">
        <v>3567</v>
      </c>
      <c r="Q3986" s="196">
        <v>5</v>
      </c>
      <c r="S3986" t="s">
        <v>3556</v>
      </c>
      <c r="T3986" t="s">
        <v>3557</v>
      </c>
      <c r="U3986" s="198">
        <v>1517</v>
      </c>
      <c r="V3986" t="s">
        <v>3817</v>
      </c>
      <c r="W3986" t="s">
        <v>3563</v>
      </c>
      <c r="X3986" t="s">
        <v>3559</v>
      </c>
      <c r="Y3986" t="s">
        <v>3560</v>
      </c>
      <c r="Z3986" t="s">
        <v>3561</v>
      </c>
      <c r="AA3986">
        <v>2173950</v>
      </c>
    </row>
    <row r="3987" spans="1:29" x14ac:dyDescent="0.25">
      <c r="A3987" s="43" t="str">
        <f t="shared" si="311"/>
        <v>US Natural Gas Financial</v>
      </c>
      <c r="B3987" s="43" t="str">
        <f t="shared" si="312"/>
        <v>US</v>
      </c>
      <c r="C3987" s="43" t="str">
        <f t="shared" si="313"/>
        <v>Natural Gas</v>
      </c>
      <c r="D3987" s="43" t="str">
        <f t="shared" si="314"/>
        <v>Financial</v>
      </c>
      <c r="E3987" s="43">
        <f>IF(VLOOKUP(S3987,'DD-Lookup'!$J$6:$L$50,3,FALSE)="Monthly",(YEAR(AC3987)-YEAR(AB3987))*12+MONTH(AC3987)-MONTH(AB3987)+1,(AC3987-AB3987+1))</f>
        <v>23</v>
      </c>
      <c r="F3987" s="210">
        <f t="shared" si="315"/>
        <v>230000</v>
      </c>
      <c r="G3987" s="199">
        <v>1356549</v>
      </c>
      <c r="H3987" s="195">
        <v>37049.423483796301</v>
      </c>
      <c r="I3987" t="s">
        <v>2507</v>
      </c>
      <c r="M3987" t="s">
        <v>3341</v>
      </c>
      <c r="N3987" t="s">
        <v>2281</v>
      </c>
      <c r="O3987" t="s">
        <v>2156</v>
      </c>
      <c r="Q3987" s="196">
        <v>10000</v>
      </c>
      <c r="S3987" t="s">
        <v>3342</v>
      </c>
      <c r="T3987" t="s">
        <v>3557</v>
      </c>
      <c r="U3987" s="198">
        <v>3.67</v>
      </c>
      <c r="V3987" t="s">
        <v>403</v>
      </c>
      <c r="W3987" t="s">
        <v>2512</v>
      </c>
      <c r="X3987" t="s">
        <v>2170</v>
      </c>
      <c r="Y3987" t="s">
        <v>3575</v>
      </c>
      <c r="Z3987" t="s">
        <v>2995</v>
      </c>
      <c r="AA3987" t="s">
        <v>1179</v>
      </c>
      <c r="AB3987" s="195">
        <v>37050.875011574099</v>
      </c>
      <c r="AC3987" s="195">
        <v>37072.875011574099</v>
      </c>
    </row>
    <row r="3988" spans="1:29" x14ac:dyDescent="0.25">
      <c r="A3988" s="43" t="str">
        <f t="shared" si="311"/>
        <v>US Crude Financial</v>
      </c>
      <c r="B3988" s="43" t="str">
        <f t="shared" si="312"/>
        <v>US</v>
      </c>
      <c r="C3988" s="43" t="str">
        <f t="shared" si="313"/>
        <v>Crude</v>
      </c>
      <c r="D3988" s="43" t="str">
        <f t="shared" si="314"/>
        <v>Financial</v>
      </c>
      <c r="E3988" s="43">
        <f>IF(VLOOKUP(S3988,'DD-Lookup'!$J$6:$L$50,3,FALSE)="Monthly",(YEAR(AC3988)-YEAR(AB3988))*12+MONTH(AC3988)-MONTH(AB3988)+1,(AC3988-AB3988+1))</f>
        <v>1</v>
      </c>
      <c r="F3988" s="210">
        <f t="shared" si="315"/>
        <v>50000</v>
      </c>
      <c r="G3988" s="199">
        <v>1356550</v>
      </c>
      <c r="H3988" s="195">
        <v>37049.423657407402</v>
      </c>
      <c r="I3988" t="s">
        <v>2652</v>
      </c>
      <c r="M3988" t="s">
        <v>3437</v>
      </c>
      <c r="N3988" t="s">
        <v>2653</v>
      </c>
      <c r="O3988" t="s">
        <v>3359</v>
      </c>
      <c r="Q3988" s="196">
        <v>50000</v>
      </c>
      <c r="S3988" t="s">
        <v>3347</v>
      </c>
      <c r="T3988" t="s">
        <v>3557</v>
      </c>
      <c r="U3988" s="198">
        <v>27.82</v>
      </c>
      <c r="V3988" t="s">
        <v>2503</v>
      </c>
      <c r="W3988" t="s">
        <v>2655</v>
      </c>
      <c r="X3988" t="s">
        <v>2656</v>
      </c>
      <c r="Y3988" t="s">
        <v>2778</v>
      </c>
      <c r="Z3988" t="s">
        <v>2995</v>
      </c>
      <c r="AA3988">
        <v>115562</v>
      </c>
      <c r="AB3988" s="195">
        <v>37073</v>
      </c>
      <c r="AC3988" s="195">
        <v>37103</v>
      </c>
    </row>
    <row r="3989" spans="1:29" x14ac:dyDescent="0.25">
      <c r="A3989" s="43" t="str">
        <f t="shared" si="311"/>
        <v>US Natural Gas Financial</v>
      </c>
      <c r="B3989" s="43" t="str">
        <f t="shared" si="312"/>
        <v>US</v>
      </c>
      <c r="C3989" s="43" t="str">
        <f t="shared" si="313"/>
        <v>Natural Gas</v>
      </c>
      <c r="D3989" s="43" t="str">
        <f t="shared" si="314"/>
        <v>Financial</v>
      </c>
      <c r="E3989" s="43">
        <f>IF(VLOOKUP(S3989,'DD-Lookup'!$J$6:$L$50,3,FALSE)="Monthly",(YEAR(AC3989)-YEAR(AB3989))*12+MONTH(AC3989)-MONTH(AB3989)+1,(AC3989-AB3989+1))</f>
        <v>31</v>
      </c>
      <c r="F3989" s="210">
        <f t="shared" si="315"/>
        <v>310000</v>
      </c>
      <c r="G3989" s="199">
        <v>1356551</v>
      </c>
      <c r="H3989" s="195">
        <v>37049.423819444397</v>
      </c>
      <c r="I3989" t="s">
        <v>2402</v>
      </c>
      <c r="M3989" t="s">
        <v>3341</v>
      </c>
      <c r="N3989" t="s">
        <v>2281</v>
      </c>
      <c r="O3989" t="s">
        <v>2475</v>
      </c>
      <c r="Q3989" s="196">
        <v>10000</v>
      </c>
      <c r="S3989" t="s">
        <v>3342</v>
      </c>
      <c r="T3989" t="s">
        <v>3557</v>
      </c>
      <c r="U3989" s="198">
        <v>3.77</v>
      </c>
      <c r="V3989" t="s">
        <v>4233</v>
      </c>
      <c r="W3989" t="s">
        <v>2853</v>
      </c>
      <c r="X3989" t="s">
        <v>2282</v>
      </c>
      <c r="Y3989" t="s">
        <v>3575</v>
      </c>
      <c r="Z3989" t="s">
        <v>2995</v>
      </c>
      <c r="AA3989" t="s">
        <v>1180</v>
      </c>
      <c r="AB3989" s="195">
        <v>37073.875</v>
      </c>
      <c r="AC3989" s="195">
        <v>37103.875</v>
      </c>
    </row>
    <row r="3990" spans="1:29" x14ac:dyDescent="0.25">
      <c r="A3990" s="43" t="str">
        <f t="shared" si="311"/>
        <v>US Natural Gas Financial</v>
      </c>
      <c r="B3990" s="43" t="str">
        <f t="shared" si="312"/>
        <v>US</v>
      </c>
      <c r="C3990" s="43" t="str">
        <f t="shared" si="313"/>
        <v>Natural Gas</v>
      </c>
      <c r="D3990" s="43" t="str">
        <f t="shared" si="314"/>
        <v>Financial</v>
      </c>
      <c r="E3990" s="43">
        <f>IF(VLOOKUP(S3990,'DD-Lookup'!$J$6:$L$50,3,FALSE)="Monthly",(YEAR(AC3990)-YEAR(AB3990))*12+MONTH(AC3990)-MONTH(AB3990)+1,(AC3990-AB3990+1))</f>
        <v>365</v>
      </c>
      <c r="F3990" s="210">
        <f t="shared" si="315"/>
        <v>1825000</v>
      </c>
      <c r="G3990" s="199">
        <v>1356552</v>
      </c>
      <c r="H3990" s="195">
        <v>37049.423912036997</v>
      </c>
      <c r="I3990" t="s">
        <v>3443</v>
      </c>
      <c r="M3990" t="s">
        <v>3341</v>
      </c>
      <c r="N3990" t="s">
        <v>2281</v>
      </c>
      <c r="O3990" t="s">
        <v>2511</v>
      </c>
      <c r="Q3990" s="196">
        <v>5000</v>
      </c>
      <c r="S3990" t="s">
        <v>3342</v>
      </c>
      <c r="T3990" t="s">
        <v>3557</v>
      </c>
      <c r="U3990" s="198">
        <v>3.9449999999999998</v>
      </c>
      <c r="V3990" t="s">
        <v>3082</v>
      </c>
      <c r="W3990" t="s">
        <v>2853</v>
      </c>
      <c r="X3990" t="s">
        <v>2282</v>
      </c>
      <c r="Y3990" t="s">
        <v>3575</v>
      </c>
      <c r="Z3990" t="s">
        <v>2995</v>
      </c>
      <c r="AA3990" t="s">
        <v>1181</v>
      </c>
      <c r="AB3990" s="195">
        <v>37257.875</v>
      </c>
      <c r="AC3990" s="195">
        <v>37621.875</v>
      </c>
    </row>
    <row r="3991" spans="1:29" x14ac:dyDescent="0.25">
      <c r="A3991" s="43" t="str">
        <f t="shared" si="311"/>
        <v xml:space="preserve"> Metals Financial</v>
      </c>
      <c r="B3991" s="43" t="str">
        <f t="shared" si="312"/>
        <v/>
      </c>
      <c r="C3991" s="43" t="str">
        <f t="shared" si="313"/>
        <v>Metals</v>
      </c>
      <c r="D3991" s="43" t="str">
        <f t="shared" si="314"/>
        <v>Financial</v>
      </c>
      <c r="E3991" s="43">
        <f>IF(VLOOKUP(S3991,'DD-Lookup'!$J$6:$L$50,3,FALSE)="Monthly",(YEAR(AC3991)-YEAR(AB3991))*12+MONTH(AC3991)-MONTH(AB3991)+1,(AC3991-AB3991+1))</f>
        <v>1</v>
      </c>
      <c r="F3991" s="210">
        <f t="shared" si="315"/>
        <v>10</v>
      </c>
      <c r="G3991" s="199">
        <v>1356554</v>
      </c>
      <c r="H3991" s="195">
        <v>37049.423981481501</v>
      </c>
      <c r="I3991" t="s">
        <v>3602</v>
      </c>
      <c r="M3991" t="s">
        <v>3346</v>
      </c>
      <c r="N3991" t="s">
        <v>3554</v>
      </c>
      <c r="O3991" t="s">
        <v>3555</v>
      </c>
      <c r="P3991" s="196">
        <v>10</v>
      </c>
      <c r="S3991" t="s">
        <v>3556</v>
      </c>
      <c r="T3991" t="s">
        <v>3557</v>
      </c>
      <c r="U3991" s="198">
        <v>1670</v>
      </c>
      <c r="V3991" t="s">
        <v>1655</v>
      </c>
      <c r="W3991" t="s">
        <v>3563</v>
      </c>
      <c r="X3991" t="s">
        <v>3559</v>
      </c>
      <c r="Y3991" t="s">
        <v>3560</v>
      </c>
      <c r="Z3991" t="s">
        <v>3561</v>
      </c>
      <c r="AA3991">
        <v>2173957</v>
      </c>
    </row>
    <row r="3992" spans="1:29" x14ac:dyDescent="0.25">
      <c r="A3992" s="43" t="str">
        <f t="shared" si="311"/>
        <v>US Natural Gas Financial</v>
      </c>
      <c r="B3992" s="43" t="str">
        <f t="shared" si="312"/>
        <v>US</v>
      </c>
      <c r="C3992" s="43" t="str">
        <f t="shared" si="313"/>
        <v>Natural Gas</v>
      </c>
      <c r="D3992" s="43" t="str">
        <f t="shared" si="314"/>
        <v>Financial</v>
      </c>
      <c r="E3992" s="43">
        <f>IF(VLOOKUP(S3992,'DD-Lookup'!$J$6:$L$50,3,FALSE)="Monthly",(YEAR(AC3992)-YEAR(AB3992))*12+MONTH(AC3992)-MONTH(AB3992)+1,(AC3992-AB3992+1))</f>
        <v>31</v>
      </c>
      <c r="F3992" s="210">
        <f t="shared" si="315"/>
        <v>49538</v>
      </c>
      <c r="G3992" s="199">
        <v>1356553</v>
      </c>
      <c r="H3992" s="195">
        <v>37049.423981481501</v>
      </c>
      <c r="I3992" t="s">
        <v>2289</v>
      </c>
      <c r="M3992" t="s">
        <v>3341</v>
      </c>
      <c r="N3992" t="s">
        <v>2476</v>
      </c>
      <c r="O3992" t="s">
        <v>4188</v>
      </c>
      <c r="Q3992" s="196">
        <v>1598</v>
      </c>
      <c r="S3992" t="s">
        <v>3342</v>
      </c>
      <c r="T3992" t="s">
        <v>3557</v>
      </c>
      <c r="U3992" s="198">
        <v>0.06</v>
      </c>
      <c r="V3992" t="s">
        <v>3332</v>
      </c>
      <c r="W3992" t="s">
        <v>3097</v>
      </c>
      <c r="X3992" t="s">
        <v>3098</v>
      </c>
      <c r="Y3992" t="s">
        <v>3575</v>
      </c>
      <c r="Z3992" t="s">
        <v>2995</v>
      </c>
      <c r="AA3992" t="s">
        <v>1182</v>
      </c>
      <c r="AB3992" s="195">
        <v>37073.875011574099</v>
      </c>
      <c r="AC3992" s="195">
        <v>37103.875011574099</v>
      </c>
    </row>
    <row r="3993" spans="1:29" x14ac:dyDescent="0.25">
      <c r="A3993" s="43" t="str">
        <f t="shared" si="311"/>
        <v xml:space="preserve"> Metals Financial</v>
      </c>
      <c r="B3993" s="43" t="str">
        <f t="shared" si="312"/>
        <v/>
      </c>
      <c r="C3993" s="43" t="str">
        <f t="shared" si="313"/>
        <v>Metals</v>
      </c>
      <c r="D3993" s="43" t="str">
        <f t="shared" si="314"/>
        <v>Financial</v>
      </c>
      <c r="E3993" s="43">
        <f>IF(VLOOKUP(S3993,'DD-Lookup'!$J$6:$L$50,3,FALSE)="Monthly",(YEAR(AC3993)-YEAR(AB3993))*12+MONTH(AC3993)-MONTH(AB3993)+1,(AC3993-AB3993+1))</f>
        <v>1</v>
      </c>
      <c r="F3993" s="210">
        <f t="shared" si="315"/>
        <v>13</v>
      </c>
      <c r="G3993" s="199">
        <v>1356555</v>
      </c>
      <c r="H3993" s="195">
        <v>37049.424027777801</v>
      </c>
      <c r="I3993" t="s">
        <v>3292</v>
      </c>
      <c r="M3993" t="s">
        <v>3346</v>
      </c>
      <c r="N3993" t="s">
        <v>3566</v>
      </c>
      <c r="O3993" t="s">
        <v>3567</v>
      </c>
      <c r="Q3993" s="196">
        <v>13</v>
      </c>
      <c r="S3993" t="s">
        <v>3556</v>
      </c>
      <c r="T3993" t="s">
        <v>3557</v>
      </c>
      <c r="U3993" s="198">
        <v>1517</v>
      </c>
      <c r="V3993" t="s">
        <v>3293</v>
      </c>
      <c r="W3993" t="s">
        <v>3563</v>
      </c>
      <c r="X3993" t="s">
        <v>3559</v>
      </c>
      <c r="Y3993" t="s">
        <v>3560</v>
      </c>
      <c r="Z3993" t="s">
        <v>3561</v>
      </c>
      <c r="AA3993">
        <v>2173959</v>
      </c>
    </row>
    <row r="3994" spans="1:29" x14ac:dyDescent="0.25">
      <c r="A3994" s="43" t="str">
        <f t="shared" si="311"/>
        <v>US Natural Gas Financial</v>
      </c>
      <c r="B3994" s="43" t="str">
        <f t="shared" si="312"/>
        <v>US</v>
      </c>
      <c r="C3994" s="43" t="str">
        <f t="shared" si="313"/>
        <v>Natural Gas</v>
      </c>
      <c r="D3994" s="43" t="str">
        <f t="shared" si="314"/>
        <v>Financial</v>
      </c>
      <c r="E3994" s="43">
        <f>IF(VLOOKUP(S3994,'DD-Lookup'!$J$6:$L$50,3,FALSE)="Monthly",(YEAR(AC3994)-YEAR(AB3994))*12+MONTH(AC3994)-MONTH(AB3994)+1,(AC3994-AB3994+1))</f>
        <v>23</v>
      </c>
      <c r="F3994" s="210">
        <f t="shared" si="315"/>
        <v>115000</v>
      </c>
      <c r="G3994" s="199">
        <v>1356556</v>
      </c>
      <c r="H3994" s="195">
        <v>37049.424050925903</v>
      </c>
      <c r="I3994" t="s">
        <v>3087</v>
      </c>
      <c r="M3994" t="s">
        <v>3341</v>
      </c>
      <c r="N3994" t="s">
        <v>2281</v>
      </c>
      <c r="O3994" t="s">
        <v>2156</v>
      </c>
      <c r="Q3994" s="196">
        <v>5000</v>
      </c>
      <c r="S3994" t="s">
        <v>3342</v>
      </c>
      <c r="T3994" t="s">
        <v>3557</v>
      </c>
      <c r="U3994" s="198">
        <v>3.67</v>
      </c>
      <c r="V3994" t="s">
        <v>3047</v>
      </c>
      <c r="W3994" t="s">
        <v>2512</v>
      </c>
      <c r="X3994" t="s">
        <v>2170</v>
      </c>
      <c r="Y3994" t="s">
        <v>3575</v>
      </c>
      <c r="Z3994" t="s">
        <v>2995</v>
      </c>
      <c r="AA3994" t="s">
        <v>1183</v>
      </c>
      <c r="AB3994" s="195">
        <v>37050.875011574099</v>
      </c>
      <c r="AC3994" s="195">
        <v>37072.875011574099</v>
      </c>
    </row>
    <row r="3995" spans="1:29" x14ac:dyDescent="0.25">
      <c r="A3995" s="43" t="str">
        <f t="shared" si="311"/>
        <v>US Crude Financial</v>
      </c>
      <c r="B3995" s="43" t="str">
        <f t="shared" si="312"/>
        <v>US</v>
      </c>
      <c r="C3995" s="43" t="str">
        <f t="shared" si="313"/>
        <v>Crude</v>
      </c>
      <c r="D3995" s="43" t="str">
        <f t="shared" si="314"/>
        <v>Financial</v>
      </c>
      <c r="E3995" s="43">
        <f>IF(VLOOKUP(S3995,'DD-Lookup'!$J$6:$L$50,3,FALSE)="Monthly",(YEAR(AC3995)-YEAR(AB3995))*12+MONTH(AC3995)-MONTH(AB3995)+1,(AC3995-AB3995+1))</f>
        <v>1</v>
      </c>
      <c r="F3995" s="210">
        <f t="shared" si="315"/>
        <v>50000</v>
      </c>
      <c r="G3995" s="199">
        <v>1356557</v>
      </c>
      <c r="H3995" s="195">
        <v>37049.424050925903</v>
      </c>
      <c r="I3995" t="s">
        <v>3076</v>
      </c>
      <c r="M3995" t="s">
        <v>3437</v>
      </c>
      <c r="N3995" t="s">
        <v>2653</v>
      </c>
      <c r="O3995" t="s">
        <v>3359</v>
      </c>
      <c r="P3995" s="196">
        <v>50000</v>
      </c>
      <c r="S3995" t="s">
        <v>3347</v>
      </c>
      <c r="T3995" t="s">
        <v>3557</v>
      </c>
      <c r="U3995" s="198">
        <v>27.8</v>
      </c>
      <c r="V3995" t="s">
        <v>2457</v>
      </c>
      <c r="W3995" t="s">
        <v>2655</v>
      </c>
      <c r="X3995" t="s">
        <v>2656</v>
      </c>
      <c r="Y3995" t="s">
        <v>2778</v>
      </c>
      <c r="Z3995" t="s">
        <v>2995</v>
      </c>
      <c r="AA3995">
        <v>115563</v>
      </c>
      <c r="AB3995" s="195">
        <v>37073</v>
      </c>
      <c r="AC3995" s="195">
        <v>37103</v>
      </c>
    </row>
    <row r="3996" spans="1:29" x14ac:dyDescent="0.25">
      <c r="A3996" s="43" t="str">
        <f t="shared" si="311"/>
        <v xml:space="preserve"> Metals Financial</v>
      </c>
      <c r="B3996" s="43" t="str">
        <f t="shared" si="312"/>
        <v/>
      </c>
      <c r="C3996" s="43" t="str">
        <f t="shared" si="313"/>
        <v>Metals</v>
      </c>
      <c r="D3996" s="43" t="str">
        <f t="shared" si="314"/>
        <v>Financial</v>
      </c>
      <c r="E3996" s="43">
        <f>IF(VLOOKUP(S3996,'DD-Lookup'!$J$6:$L$50,3,FALSE)="Monthly",(YEAR(AC3996)-YEAR(AB3996))*12+MONTH(AC3996)-MONTH(AB3996)+1,(AC3996-AB3996+1))</f>
        <v>1</v>
      </c>
      <c r="F3996" s="210">
        <f t="shared" si="315"/>
        <v>20</v>
      </c>
      <c r="G3996" s="199">
        <v>1356558</v>
      </c>
      <c r="H3996" s="195">
        <v>37049.424131944397</v>
      </c>
      <c r="I3996" t="s">
        <v>3292</v>
      </c>
      <c r="M3996" t="s">
        <v>3346</v>
      </c>
      <c r="N3996" t="s">
        <v>3566</v>
      </c>
      <c r="O3996" t="s">
        <v>3567</v>
      </c>
      <c r="Q3996" s="196">
        <v>20</v>
      </c>
      <c r="S3996" t="s">
        <v>3556</v>
      </c>
      <c r="T3996" t="s">
        <v>3557</v>
      </c>
      <c r="U3996" s="198">
        <v>1518</v>
      </c>
      <c r="V3996" t="s">
        <v>3293</v>
      </c>
      <c r="W3996" t="s">
        <v>3563</v>
      </c>
      <c r="X3996" t="s">
        <v>3559</v>
      </c>
      <c r="Y3996" t="s">
        <v>3560</v>
      </c>
      <c r="Z3996" t="s">
        <v>3561</v>
      </c>
      <c r="AA3996">
        <v>2173961</v>
      </c>
    </row>
    <row r="3997" spans="1:29" x14ac:dyDescent="0.25">
      <c r="A3997" s="43" t="str">
        <f t="shared" si="311"/>
        <v>US Natural Gas Financial</v>
      </c>
      <c r="B3997" s="43" t="str">
        <f t="shared" si="312"/>
        <v>US</v>
      </c>
      <c r="C3997" s="43" t="str">
        <f t="shared" si="313"/>
        <v>Natural Gas</v>
      </c>
      <c r="D3997" s="43" t="str">
        <f t="shared" si="314"/>
        <v>Financial</v>
      </c>
      <c r="E3997" s="43">
        <f>IF(VLOOKUP(S3997,'DD-Lookup'!$J$6:$L$50,3,FALSE)="Monthly",(YEAR(AC3997)-YEAR(AB3997))*12+MONTH(AC3997)-MONTH(AB3997)+1,(AC3997-AB3997+1))</f>
        <v>23</v>
      </c>
      <c r="F3997" s="210">
        <f t="shared" si="315"/>
        <v>115000</v>
      </c>
      <c r="G3997" s="199">
        <v>1356559</v>
      </c>
      <c r="H3997" s="195">
        <v>37049.4242592593</v>
      </c>
      <c r="I3997" t="s">
        <v>3085</v>
      </c>
      <c r="M3997" t="s">
        <v>3341</v>
      </c>
      <c r="N3997" t="s">
        <v>2281</v>
      </c>
      <c r="O3997" t="s">
        <v>2730</v>
      </c>
      <c r="Q3997" s="196">
        <v>5000</v>
      </c>
      <c r="S3997" t="s">
        <v>3342</v>
      </c>
      <c r="T3997" t="s">
        <v>3557</v>
      </c>
      <c r="U3997" s="198">
        <v>3.6074999999999999</v>
      </c>
      <c r="V3997" t="s">
        <v>2424</v>
      </c>
      <c r="W3997" t="s">
        <v>2399</v>
      </c>
      <c r="X3997" t="s">
        <v>2400</v>
      </c>
      <c r="Y3997" t="s">
        <v>3575</v>
      </c>
      <c r="Z3997" t="s">
        <v>2995</v>
      </c>
      <c r="AA3997" t="s">
        <v>1184</v>
      </c>
      <c r="AB3997" s="195">
        <v>37050.875011574099</v>
      </c>
      <c r="AC3997" s="195">
        <v>37072.875011574099</v>
      </c>
    </row>
    <row r="3998" spans="1:29" x14ac:dyDescent="0.25">
      <c r="A3998" s="43" t="str">
        <f t="shared" si="311"/>
        <v>US Natural Gas Financial</v>
      </c>
      <c r="B3998" s="43" t="str">
        <f t="shared" si="312"/>
        <v>US</v>
      </c>
      <c r="C3998" s="43" t="str">
        <f t="shared" si="313"/>
        <v>Natural Gas</v>
      </c>
      <c r="D3998" s="43" t="str">
        <f t="shared" si="314"/>
        <v>Financial</v>
      </c>
      <c r="E3998" s="43">
        <f>IF(VLOOKUP(S3998,'DD-Lookup'!$J$6:$L$50,3,FALSE)="Monthly",(YEAR(AC3998)-YEAR(AB3998))*12+MONTH(AC3998)-MONTH(AB3998)+1,(AC3998-AB3998+1))</f>
        <v>23</v>
      </c>
      <c r="F3998" s="210">
        <f t="shared" si="315"/>
        <v>115000</v>
      </c>
      <c r="G3998" s="199">
        <v>1356560</v>
      </c>
      <c r="H3998" s="195">
        <v>37049.424293981501</v>
      </c>
      <c r="I3998" t="s">
        <v>2472</v>
      </c>
      <c r="M3998" t="s">
        <v>3341</v>
      </c>
      <c r="N3998" t="s">
        <v>2281</v>
      </c>
      <c r="O3998" t="s">
        <v>2156</v>
      </c>
      <c r="Q3998" s="196">
        <v>5000</v>
      </c>
      <c r="S3998" t="s">
        <v>3342</v>
      </c>
      <c r="T3998" t="s">
        <v>3557</v>
      </c>
      <c r="U3998" s="198">
        <v>3.6724999999999999</v>
      </c>
      <c r="V3998" t="s">
        <v>3395</v>
      </c>
      <c r="W3998" t="s">
        <v>2512</v>
      </c>
      <c r="X3998" t="s">
        <v>2170</v>
      </c>
      <c r="Y3998" t="s">
        <v>3575</v>
      </c>
      <c r="Z3998" t="s">
        <v>2995</v>
      </c>
      <c r="AA3998" t="s">
        <v>1185</v>
      </c>
      <c r="AB3998" s="195">
        <v>37050.875011574099</v>
      </c>
      <c r="AC3998" s="195">
        <v>37072.875011574099</v>
      </c>
    </row>
    <row r="3999" spans="1:29" x14ac:dyDescent="0.25">
      <c r="A3999" s="43" t="str">
        <f t="shared" si="311"/>
        <v>US Natural Gas Financial</v>
      </c>
      <c r="B3999" s="43" t="str">
        <f t="shared" si="312"/>
        <v>US</v>
      </c>
      <c r="C3999" s="43" t="str">
        <f t="shared" si="313"/>
        <v>Natural Gas</v>
      </c>
      <c r="D3999" s="43" t="str">
        <f t="shared" si="314"/>
        <v>Financial</v>
      </c>
      <c r="E3999" s="43">
        <f>IF(VLOOKUP(S3999,'DD-Lookup'!$J$6:$L$50,3,FALSE)="Monthly",(YEAR(AC3999)-YEAR(AB3999))*12+MONTH(AC3999)-MONTH(AB3999)+1,(AC3999-AB3999+1))</f>
        <v>151</v>
      </c>
      <c r="F3999" s="210">
        <f t="shared" si="315"/>
        <v>377500</v>
      </c>
      <c r="G3999" s="199">
        <v>1356561</v>
      </c>
      <c r="H3999" s="195">
        <v>37049.4243055556</v>
      </c>
      <c r="I3999" t="s">
        <v>2483</v>
      </c>
      <c r="M3999" t="s">
        <v>3341</v>
      </c>
      <c r="N3999" t="s">
        <v>2281</v>
      </c>
      <c r="O3999" t="s">
        <v>2491</v>
      </c>
      <c r="Q3999" s="196">
        <v>2500</v>
      </c>
      <c r="S3999" t="s">
        <v>3342</v>
      </c>
      <c r="T3999" t="s">
        <v>3557</v>
      </c>
      <c r="U3999" s="198">
        <v>4.2350000000000003</v>
      </c>
      <c r="V3999" t="s">
        <v>2452</v>
      </c>
      <c r="W3999" t="s">
        <v>2853</v>
      </c>
      <c r="X3999" t="s">
        <v>2282</v>
      </c>
      <c r="Y3999" t="s">
        <v>3575</v>
      </c>
      <c r="Z3999" t="s">
        <v>2995</v>
      </c>
      <c r="AA3999" t="s">
        <v>1186</v>
      </c>
      <c r="AB3999" s="195">
        <v>37196</v>
      </c>
      <c r="AC3999" s="195">
        <v>37346</v>
      </c>
    </row>
    <row r="4000" spans="1:29" x14ac:dyDescent="0.25">
      <c r="A4000" s="43" t="str">
        <f t="shared" si="311"/>
        <v>US Natural Gas Financial</v>
      </c>
      <c r="B4000" s="43" t="str">
        <f t="shared" si="312"/>
        <v>US</v>
      </c>
      <c r="C4000" s="43" t="str">
        <f t="shared" si="313"/>
        <v>Natural Gas</v>
      </c>
      <c r="D4000" s="43" t="str">
        <f t="shared" si="314"/>
        <v>Financial</v>
      </c>
      <c r="E4000" s="43">
        <f>IF(VLOOKUP(S4000,'DD-Lookup'!$J$6:$L$50,3,FALSE)="Monthly",(YEAR(AC4000)-YEAR(AB4000))*12+MONTH(AC4000)-MONTH(AB4000)+1,(AC4000-AB4000+1))</f>
        <v>23</v>
      </c>
      <c r="F4000" s="210">
        <f t="shared" si="315"/>
        <v>115000</v>
      </c>
      <c r="G4000" s="199">
        <v>1356562</v>
      </c>
      <c r="H4000" s="195">
        <v>37049.424363425896</v>
      </c>
      <c r="I4000" t="s">
        <v>3085</v>
      </c>
      <c r="M4000" t="s">
        <v>3341</v>
      </c>
      <c r="N4000" t="s">
        <v>2281</v>
      </c>
      <c r="O4000" t="s">
        <v>2730</v>
      </c>
      <c r="Q4000" s="196">
        <v>5000</v>
      </c>
      <c r="S4000" t="s">
        <v>3342</v>
      </c>
      <c r="T4000" t="s">
        <v>3557</v>
      </c>
      <c r="U4000" s="198">
        <v>3.6074999999999999</v>
      </c>
      <c r="V4000" t="s">
        <v>2424</v>
      </c>
      <c r="W4000" t="s">
        <v>2399</v>
      </c>
      <c r="X4000" t="s">
        <v>2400</v>
      </c>
      <c r="Y4000" t="s">
        <v>3575</v>
      </c>
      <c r="Z4000" t="s">
        <v>2995</v>
      </c>
      <c r="AA4000" t="s">
        <v>1187</v>
      </c>
      <c r="AB4000" s="195">
        <v>37050.875011574099</v>
      </c>
      <c r="AC4000" s="195">
        <v>37072.875011574099</v>
      </c>
    </row>
    <row r="4001" spans="1:29" x14ac:dyDescent="0.25">
      <c r="A4001" s="43" t="str">
        <f t="shared" si="311"/>
        <v>US Natural Gas Financial</v>
      </c>
      <c r="B4001" s="43" t="str">
        <f t="shared" si="312"/>
        <v>US</v>
      </c>
      <c r="C4001" s="43" t="str">
        <f t="shared" si="313"/>
        <v>Natural Gas</v>
      </c>
      <c r="D4001" s="43" t="str">
        <f t="shared" si="314"/>
        <v>Financial</v>
      </c>
      <c r="E4001" s="43">
        <f>IF(VLOOKUP(S4001,'DD-Lookup'!$J$6:$L$50,3,FALSE)="Monthly",(YEAR(AC4001)-YEAR(AB4001))*12+MONTH(AC4001)-MONTH(AB4001)+1,(AC4001-AB4001+1))</f>
        <v>123</v>
      </c>
      <c r="F4001" s="210">
        <f t="shared" si="315"/>
        <v>307500</v>
      </c>
      <c r="G4001" s="199">
        <v>1356563</v>
      </c>
      <c r="H4001" s="195">
        <v>37049.424375000002</v>
      </c>
      <c r="I4001" t="s">
        <v>2527</v>
      </c>
      <c r="M4001" t="s">
        <v>3341</v>
      </c>
      <c r="N4001" t="s">
        <v>2281</v>
      </c>
      <c r="O4001" t="s">
        <v>3139</v>
      </c>
      <c r="Q4001" s="196">
        <v>2500</v>
      </c>
      <c r="S4001" t="s">
        <v>3342</v>
      </c>
      <c r="T4001" t="s">
        <v>3557</v>
      </c>
      <c r="U4001" s="198">
        <v>3.8650000000000002</v>
      </c>
      <c r="V4001" t="s">
        <v>3461</v>
      </c>
      <c r="W4001" t="s">
        <v>2853</v>
      </c>
      <c r="X4001" t="s">
        <v>2282</v>
      </c>
      <c r="Y4001" t="s">
        <v>3575</v>
      </c>
      <c r="Z4001" t="s">
        <v>2995</v>
      </c>
      <c r="AA4001" t="s">
        <v>1188</v>
      </c>
      <c r="AB4001" s="195">
        <v>37073</v>
      </c>
      <c r="AC4001" s="195">
        <v>37195</v>
      </c>
    </row>
    <row r="4002" spans="1:29" x14ac:dyDescent="0.25">
      <c r="A4002" s="43" t="str">
        <f t="shared" si="311"/>
        <v xml:space="preserve"> Metals Financial</v>
      </c>
      <c r="B4002" s="43" t="str">
        <f t="shared" si="312"/>
        <v/>
      </c>
      <c r="C4002" s="43" t="str">
        <f t="shared" si="313"/>
        <v>Metals</v>
      </c>
      <c r="D4002" s="43" t="str">
        <f t="shared" si="314"/>
        <v>Financial</v>
      </c>
      <c r="E4002" s="43">
        <f>IF(VLOOKUP(S4002,'DD-Lookup'!$J$6:$L$50,3,FALSE)="Monthly",(YEAR(AC4002)-YEAR(AB4002))*12+MONTH(AC4002)-MONTH(AB4002)+1,(AC4002-AB4002+1))</f>
        <v>1</v>
      </c>
      <c r="F4002" s="210">
        <f t="shared" si="315"/>
        <v>1</v>
      </c>
      <c r="G4002" s="199">
        <v>1356564</v>
      </c>
      <c r="H4002" s="195">
        <v>37049.424398148098</v>
      </c>
      <c r="I4002" t="s">
        <v>1189</v>
      </c>
      <c r="M4002" t="s">
        <v>3346</v>
      </c>
      <c r="N4002" t="s">
        <v>3566</v>
      </c>
      <c r="O4002" t="s">
        <v>3567</v>
      </c>
      <c r="Q4002" s="196">
        <v>1</v>
      </c>
      <c r="S4002" t="s">
        <v>3556</v>
      </c>
      <c r="T4002" t="s">
        <v>3557</v>
      </c>
      <c r="U4002" s="198">
        <v>1519</v>
      </c>
      <c r="V4002" t="s">
        <v>1190</v>
      </c>
      <c r="W4002" t="s">
        <v>3563</v>
      </c>
      <c r="X4002" t="s">
        <v>3559</v>
      </c>
      <c r="Y4002" t="s">
        <v>3560</v>
      </c>
      <c r="Z4002" t="s">
        <v>3561</v>
      </c>
      <c r="AA4002">
        <v>2173965</v>
      </c>
    </row>
    <row r="4003" spans="1:29" x14ac:dyDescent="0.25">
      <c r="A4003" s="43" t="str">
        <f t="shared" si="311"/>
        <v>US Natural Gas Physical</v>
      </c>
      <c r="B4003" s="43" t="str">
        <f t="shared" si="312"/>
        <v>US</v>
      </c>
      <c r="C4003" s="43" t="str">
        <f t="shared" si="313"/>
        <v>Natural Gas</v>
      </c>
      <c r="D4003" s="43" t="str">
        <f t="shared" si="314"/>
        <v>Physical</v>
      </c>
      <c r="E4003" s="43">
        <f>IF(VLOOKUP(S4003,'DD-Lookup'!$J$6:$L$50,3,FALSE)="Monthly",(YEAR(AC4003)-YEAR(AB4003))*12+MONTH(AC4003)-MONTH(AB4003)+1,(AC4003-AB4003+1))</f>
        <v>1</v>
      </c>
      <c r="F4003" s="210">
        <f t="shared" si="315"/>
        <v>10000</v>
      </c>
      <c r="G4003" s="199">
        <v>1356565</v>
      </c>
      <c r="H4003" s="195">
        <v>37049.424398148098</v>
      </c>
      <c r="I4003" t="s">
        <v>2527</v>
      </c>
      <c r="M4003" t="s">
        <v>3341</v>
      </c>
      <c r="N4003" t="s">
        <v>3747</v>
      </c>
      <c r="O4003" t="s">
        <v>2733</v>
      </c>
      <c r="Q4003" s="196">
        <v>10000</v>
      </c>
      <c r="S4003" t="s">
        <v>3342</v>
      </c>
      <c r="T4003" t="s">
        <v>3557</v>
      </c>
      <c r="U4003" s="198">
        <v>3.6349999999999998</v>
      </c>
      <c r="V4003" t="s">
        <v>3632</v>
      </c>
      <c r="W4003" t="s">
        <v>2181</v>
      </c>
      <c r="X4003" t="s">
        <v>2182</v>
      </c>
      <c r="Y4003" t="s">
        <v>2469</v>
      </c>
      <c r="Z4003" t="s">
        <v>2995</v>
      </c>
      <c r="AA4003">
        <v>838312</v>
      </c>
      <c r="AB4003" s="195">
        <v>37050.875011574099</v>
      </c>
      <c r="AC4003" s="195">
        <v>37050.875011574099</v>
      </c>
    </row>
    <row r="4004" spans="1:29" x14ac:dyDescent="0.25">
      <c r="A4004" s="43" t="str">
        <f t="shared" si="311"/>
        <v>US Natural Gas Physical</v>
      </c>
      <c r="B4004" s="43" t="str">
        <f t="shared" si="312"/>
        <v>US</v>
      </c>
      <c r="C4004" s="43" t="str">
        <f t="shared" si="313"/>
        <v>Natural Gas</v>
      </c>
      <c r="D4004" s="43" t="str">
        <f t="shared" si="314"/>
        <v>Physical</v>
      </c>
      <c r="E4004" s="43">
        <f>IF(VLOOKUP(S4004,'DD-Lookup'!$J$6:$L$50,3,FALSE)="Monthly",(YEAR(AC4004)-YEAR(AB4004))*12+MONTH(AC4004)-MONTH(AB4004)+1,(AC4004-AB4004+1))</f>
        <v>1</v>
      </c>
      <c r="F4004" s="210">
        <f t="shared" si="315"/>
        <v>10000</v>
      </c>
      <c r="G4004" s="199">
        <v>1356566</v>
      </c>
      <c r="H4004" s="195">
        <v>37049.424398148098</v>
      </c>
      <c r="I4004" t="s">
        <v>2527</v>
      </c>
      <c r="M4004" t="s">
        <v>3341</v>
      </c>
      <c r="N4004" t="s">
        <v>3747</v>
      </c>
      <c r="O4004" t="s">
        <v>392</v>
      </c>
      <c r="P4004" s="196">
        <v>10000</v>
      </c>
      <c r="S4004" t="s">
        <v>3342</v>
      </c>
      <c r="T4004" t="s">
        <v>3557</v>
      </c>
      <c r="U4004" s="198">
        <v>3.6269999999999998</v>
      </c>
      <c r="V4004" t="s">
        <v>3464</v>
      </c>
      <c r="W4004" t="s">
        <v>2498</v>
      </c>
      <c r="X4004" t="s">
        <v>2499</v>
      </c>
      <c r="Y4004" t="s">
        <v>2469</v>
      </c>
      <c r="Z4004" t="s">
        <v>2995</v>
      </c>
      <c r="AA4004">
        <v>838313</v>
      </c>
      <c r="AB4004" s="195">
        <v>37050.875011574099</v>
      </c>
      <c r="AC4004" s="195">
        <v>37050.875011574099</v>
      </c>
    </row>
    <row r="4005" spans="1:29" x14ac:dyDescent="0.25">
      <c r="A4005" s="43" t="str">
        <f t="shared" si="311"/>
        <v>US Natural Gas Financial</v>
      </c>
      <c r="B4005" s="43" t="str">
        <f t="shared" si="312"/>
        <v>US</v>
      </c>
      <c r="C4005" s="43" t="str">
        <f t="shared" si="313"/>
        <v>Natural Gas</v>
      </c>
      <c r="D4005" s="43" t="str">
        <f t="shared" si="314"/>
        <v>Financial</v>
      </c>
      <c r="E4005" s="43">
        <f>IF(VLOOKUP(S4005,'DD-Lookup'!$J$6:$L$50,3,FALSE)="Monthly",(YEAR(AC4005)-YEAR(AB4005))*12+MONTH(AC4005)-MONTH(AB4005)+1,(AC4005-AB4005+1))</f>
        <v>151</v>
      </c>
      <c r="F4005" s="210">
        <f t="shared" si="315"/>
        <v>377500</v>
      </c>
      <c r="G4005" s="199">
        <v>1356567</v>
      </c>
      <c r="H4005" s="195">
        <v>37049.424502314803</v>
      </c>
      <c r="I4005" t="s">
        <v>2280</v>
      </c>
      <c r="M4005" t="s">
        <v>3341</v>
      </c>
      <c r="N4005" t="s">
        <v>2281</v>
      </c>
      <c r="O4005" t="s">
        <v>2491</v>
      </c>
      <c r="Q4005" s="196">
        <v>2500</v>
      </c>
      <c r="S4005" t="s">
        <v>3342</v>
      </c>
      <c r="T4005" t="s">
        <v>3557</v>
      </c>
      <c r="U4005" s="198">
        <v>4.2350000000000003</v>
      </c>
      <c r="V4005" t="s">
        <v>2443</v>
      </c>
      <c r="W4005" t="s">
        <v>2853</v>
      </c>
      <c r="X4005" t="s">
        <v>2282</v>
      </c>
      <c r="Y4005" t="s">
        <v>3575</v>
      </c>
      <c r="Z4005" t="s">
        <v>2995</v>
      </c>
      <c r="AA4005" t="s">
        <v>1191</v>
      </c>
      <c r="AB4005" s="195">
        <v>37196</v>
      </c>
      <c r="AC4005" s="195">
        <v>37346</v>
      </c>
    </row>
    <row r="4006" spans="1:29" x14ac:dyDescent="0.25">
      <c r="A4006" s="43" t="str">
        <f t="shared" si="311"/>
        <v>US Natural Gas Financial</v>
      </c>
      <c r="B4006" s="43" t="str">
        <f t="shared" si="312"/>
        <v>US</v>
      </c>
      <c r="C4006" s="43" t="str">
        <f t="shared" si="313"/>
        <v>Natural Gas</v>
      </c>
      <c r="D4006" s="43" t="str">
        <f t="shared" si="314"/>
        <v>Financial</v>
      </c>
      <c r="E4006" s="43">
        <f>IF(VLOOKUP(S4006,'DD-Lookup'!$J$6:$L$50,3,FALSE)="Monthly",(YEAR(AC4006)-YEAR(AB4006))*12+MONTH(AC4006)-MONTH(AB4006)+1,(AC4006-AB4006+1))</f>
        <v>23</v>
      </c>
      <c r="F4006" s="210">
        <f t="shared" si="315"/>
        <v>115000</v>
      </c>
      <c r="G4006" s="199">
        <v>1356568</v>
      </c>
      <c r="H4006" s="195">
        <v>37049.424502314803</v>
      </c>
      <c r="I4006" t="s">
        <v>3085</v>
      </c>
      <c r="M4006" t="s">
        <v>3341</v>
      </c>
      <c r="N4006" t="s">
        <v>2281</v>
      </c>
      <c r="O4006" t="s">
        <v>2156</v>
      </c>
      <c r="Q4006" s="196">
        <v>5000</v>
      </c>
      <c r="S4006" t="s">
        <v>3342</v>
      </c>
      <c r="T4006" t="s">
        <v>3557</v>
      </c>
      <c r="U4006" s="198">
        <v>3.6724999999999999</v>
      </c>
      <c r="V4006" t="s">
        <v>2424</v>
      </c>
      <c r="W4006" t="s">
        <v>2512</v>
      </c>
      <c r="X4006" t="s">
        <v>2170</v>
      </c>
      <c r="Y4006" t="s">
        <v>3575</v>
      </c>
      <c r="Z4006" t="s">
        <v>2995</v>
      </c>
      <c r="AA4006" t="s">
        <v>1192</v>
      </c>
      <c r="AB4006" s="195">
        <v>37050.875011574099</v>
      </c>
      <c r="AC4006" s="195">
        <v>37072.875011574099</v>
      </c>
    </row>
    <row r="4007" spans="1:29" x14ac:dyDescent="0.25">
      <c r="A4007" s="43" t="str">
        <f t="shared" si="311"/>
        <v>US Natural Gas Physical</v>
      </c>
      <c r="B4007" s="43" t="str">
        <f t="shared" si="312"/>
        <v>US</v>
      </c>
      <c r="C4007" s="43" t="str">
        <f t="shared" si="313"/>
        <v>Natural Gas</v>
      </c>
      <c r="D4007" s="43" t="str">
        <f t="shared" si="314"/>
        <v>Physical</v>
      </c>
      <c r="E4007" s="43">
        <f>IF(VLOOKUP(S4007,'DD-Lookup'!$J$6:$L$50,3,FALSE)="Monthly",(YEAR(AC4007)-YEAR(AB4007))*12+MONTH(AC4007)-MONTH(AB4007)+1,(AC4007-AB4007+1))</f>
        <v>1</v>
      </c>
      <c r="F4007" s="210">
        <f t="shared" si="315"/>
        <v>5000</v>
      </c>
      <c r="G4007" s="199">
        <v>1356569</v>
      </c>
      <c r="H4007" s="195">
        <v>37049.424513888902</v>
      </c>
      <c r="I4007" t="s">
        <v>3475</v>
      </c>
      <c r="M4007" t="s">
        <v>3341</v>
      </c>
      <c r="N4007" t="s">
        <v>3747</v>
      </c>
      <c r="O4007" t="s">
        <v>393</v>
      </c>
      <c r="Q4007" s="196">
        <v>5000</v>
      </c>
      <c r="S4007" t="s">
        <v>3342</v>
      </c>
      <c r="T4007" t="s">
        <v>3557</v>
      </c>
      <c r="U4007" s="198">
        <v>3.4750000000000001</v>
      </c>
      <c r="V4007" t="s">
        <v>3476</v>
      </c>
      <c r="W4007" t="s">
        <v>2347</v>
      </c>
      <c r="X4007" t="s">
        <v>2484</v>
      </c>
      <c r="Y4007" t="s">
        <v>2469</v>
      </c>
      <c r="Z4007" t="s">
        <v>2995</v>
      </c>
      <c r="AA4007">
        <v>838314</v>
      </c>
      <c r="AB4007" s="195">
        <v>37050.875011574099</v>
      </c>
      <c r="AC4007" s="195">
        <v>37050.875011574099</v>
      </c>
    </row>
    <row r="4008" spans="1:29" x14ac:dyDescent="0.25">
      <c r="A4008" s="43" t="str">
        <f t="shared" si="311"/>
        <v>US Natural Gas Financial</v>
      </c>
      <c r="B4008" s="43" t="str">
        <f t="shared" si="312"/>
        <v>US</v>
      </c>
      <c r="C4008" s="43" t="str">
        <f t="shared" si="313"/>
        <v>Natural Gas</v>
      </c>
      <c r="D4008" s="43" t="str">
        <f t="shared" si="314"/>
        <v>Financial</v>
      </c>
      <c r="E4008" s="43">
        <f>IF(VLOOKUP(S4008,'DD-Lookup'!$J$6:$L$50,3,FALSE)="Monthly",(YEAR(AC4008)-YEAR(AB4008))*12+MONTH(AC4008)-MONTH(AB4008)+1,(AC4008-AB4008+1))</f>
        <v>31</v>
      </c>
      <c r="F4008" s="210">
        <f t="shared" si="315"/>
        <v>310000</v>
      </c>
      <c r="G4008" s="199">
        <v>1356571</v>
      </c>
      <c r="H4008" s="195">
        <v>37049.424525463</v>
      </c>
      <c r="I4008" t="s">
        <v>3529</v>
      </c>
      <c r="M4008" t="s">
        <v>3341</v>
      </c>
      <c r="N4008" t="s">
        <v>2281</v>
      </c>
      <c r="O4008" t="s">
        <v>2290</v>
      </c>
      <c r="Q4008" s="196">
        <v>10000</v>
      </c>
      <c r="S4008" t="s">
        <v>3342</v>
      </c>
      <c r="T4008" t="s">
        <v>3557</v>
      </c>
      <c r="U4008" s="198">
        <v>3.8624999999999998</v>
      </c>
      <c r="V4008" t="s">
        <v>3913</v>
      </c>
      <c r="W4008" t="s">
        <v>2853</v>
      </c>
      <c r="X4008" t="s">
        <v>2282</v>
      </c>
      <c r="Y4008" t="s">
        <v>3575</v>
      </c>
      <c r="Z4008" t="s">
        <v>2995</v>
      </c>
      <c r="AA4008" t="s">
        <v>1193</v>
      </c>
      <c r="AB4008" s="195">
        <v>37104.875</v>
      </c>
      <c r="AC4008" s="195">
        <v>37134.875</v>
      </c>
    </row>
    <row r="4009" spans="1:29" x14ac:dyDescent="0.25">
      <c r="A4009" s="43" t="str">
        <f t="shared" si="311"/>
        <v>US Natural Gas Financial</v>
      </c>
      <c r="B4009" s="43" t="str">
        <f t="shared" si="312"/>
        <v>US</v>
      </c>
      <c r="C4009" s="43" t="str">
        <f t="shared" si="313"/>
        <v>Natural Gas</v>
      </c>
      <c r="D4009" s="43" t="str">
        <f t="shared" si="314"/>
        <v>Financial</v>
      </c>
      <c r="E4009" s="43">
        <f>IF(VLOOKUP(S4009,'DD-Lookup'!$J$6:$L$50,3,FALSE)="Monthly",(YEAR(AC4009)-YEAR(AB4009))*12+MONTH(AC4009)-MONTH(AB4009)+1,(AC4009-AB4009+1))</f>
        <v>123</v>
      </c>
      <c r="F4009" s="210">
        <f t="shared" si="315"/>
        <v>307500</v>
      </c>
      <c r="G4009" s="199">
        <v>1356570</v>
      </c>
      <c r="H4009" s="195">
        <v>37049.424525463</v>
      </c>
      <c r="I4009" t="s">
        <v>2527</v>
      </c>
      <c r="M4009" t="s">
        <v>3341</v>
      </c>
      <c r="N4009" t="s">
        <v>2281</v>
      </c>
      <c r="O4009" t="s">
        <v>3139</v>
      </c>
      <c r="Q4009" s="196">
        <v>2500</v>
      </c>
      <c r="S4009" t="s">
        <v>3342</v>
      </c>
      <c r="T4009" t="s">
        <v>3557</v>
      </c>
      <c r="U4009" s="198">
        <v>3.8650000000000002</v>
      </c>
      <c r="V4009" t="s">
        <v>2151</v>
      </c>
      <c r="W4009" t="s">
        <v>2853</v>
      </c>
      <c r="X4009" t="s">
        <v>2282</v>
      </c>
      <c r="Y4009" t="s">
        <v>3575</v>
      </c>
      <c r="Z4009" t="s">
        <v>2995</v>
      </c>
      <c r="AA4009" t="s">
        <v>1194</v>
      </c>
      <c r="AB4009" s="195">
        <v>37073</v>
      </c>
      <c r="AC4009" s="195">
        <v>37195</v>
      </c>
    </row>
    <row r="4010" spans="1:29" x14ac:dyDescent="0.25">
      <c r="A4010" s="43" t="str">
        <f t="shared" si="311"/>
        <v>US Natural Gas Physical</v>
      </c>
      <c r="B4010" s="43" t="str">
        <f t="shared" si="312"/>
        <v>US</v>
      </c>
      <c r="C4010" s="43" t="str">
        <f t="shared" si="313"/>
        <v>Natural Gas</v>
      </c>
      <c r="D4010" s="43" t="str">
        <f t="shared" si="314"/>
        <v>Physical</v>
      </c>
      <c r="E4010" s="43">
        <f>IF(VLOOKUP(S4010,'DD-Lookup'!$J$6:$L$50,3,FALSE)="Monthly",(YEAR(AC4010)-YEAR(AB4010))*12+MONTH(AC4010)-MONTH(AB4010)+1,(AC4010-AB4010+1))</f>
        <v>1</v>
      </c>
      <c r="F4010" s="210">
        <f t="shared" si="315"/>
        <v>5000</v>
      </c>
      <c r="G4010" s="199">
        <v>1356573</v>
      </c>
      <c r="H4010" s="195">
        <v>37049.424629629597</v>
      </c>
      <c r="I4010" t="s">
        <v>2288</v>
      </c>
      <c r="M4010" t="s">
        <v>3341</v>
      </c>
      <c r="N4010" t="s">
        <v>3747</v>
      </c>
      <c r="O4010" t="s">
        <v>442</v>
      </c>
      <c r="Q4010" s="196">
        <v>5000</v>
      </c>
      <c r="S4010" t="s">
        <v>3342</v>
      </c>
      <c r="T4010" t="s">
        <v>3557</v>
      </c>
      <c r="U4010" s="198">
        <v>3.7850000000000001</v>
      </c>
      <c r="V4010" t="s">
        <v>2518</v>
      </c>
      <c r="W4010" t="s">
        <v>2509</v>
      </c>
      <c r="X4010" t="s">
        <v>2510</v>
      </c>
      <c r="Y4010" t="s">
        <v>2469</v>
      </c>
      <c r="Z4010" t="s">
        <v>2995</v>
      </c>
      <c r="AA4010">
        <v>838315</v>
      </c>
      <c r="AB4010" s="195">
        <v>37050.875011574099</v>
      </c>
      <c r="AC4010" s="195">
        <v>37050.875011574099</v>
      </c>
    </row>
    <row r="4011" spans="1:29" x14ac:dyDescent="0.25">
      <c r="A4011" s="43" t="str">
        <f t="shared" si="311"/>
        <v xml:space="preserve"> Metals Financial</v>
      </c>
      <c r="B4011" s="43" t="str">
        <f t="shared" si="312"/>
        <v/>
      </c>
      <c r="C4011" s="43" t="str">
        <f t="shared" si="313"/>
        <v>Metals</v>
      </c>
      <c r="D4011" s="43" t="str">
        <f t="shared" si="314"/>
        <v>Financial</v>
      </c>
      <c r="E4011" s="43">
        <f>IF(VLOOKUP(S4011,'DD-Lookup'!$J$6:$L$50,3,FALSE)="Monthly",(YEAR(AC4011)-YEAR(AB4011))*12+MONTH(AC4011)-MONTH(AB4011)+1,(AC4011-AB4011+1))</f>
        <v>1</v>
      </c>
      <c r="F4011" s="210">
        <f t="shared" si="315"/>
        <v>16</v>
      </c>
      <c r="G4011" s="199">
        <v>1356574</v>
      </c>
      <c r="H4011" s="195">
        <v>37049.424745370401</v>
      </c>
      <c r="I4011" t="s">
        <v>3570</v>
      </c>
      <c r="M4011" t="s">
        <v>3346</v>
      </c>
      <c r="N4011" t="s">
        <v>3566</v>
      </c>
      <c r="O4011" t="s">
        <v>3567</v>
      </c>
      <c r="P4011" s="196">
        <v>16</v>
      </c>
      <c r="S4011" t="s">
        <v>3556</v>
      </c>
      <c r="T4011" t="s">
        <v>3557</v>
      </c>
      <c r="U4011" s="198">
        <v>1517</v>
      </c>
      <c r="V4011" t="s">
        <v>3525</v>
      </c>
      <c r="W4011" t="s">
        <v>3563</v>
      </c>
      <c r="X4011" t="s">
        <v>3559</v>
      </c>
      <c r="Y4011" t="s">
        <v>3560</v>
      </c>
      <c r="Z4011" t="s">
        <v>3561</v>
      </c>
      <c r="AA4011">
        <v>2173969</v>
      </c>
    </row>
    <row r="4012" spans="1:29" x14ac:dyDescent="0.25">
      <c r="A4012" s="43" t="str">
        <f t="shared" si="311"/>
        <v xml:space="preserve"> Metals Financial</v>
      </c>
      <c r="B4012" s="43" t="str">
        <f t="shared" si="312"/>
        <v/>
      </c>
      <c r="C4012" s="43" t="str">
        <f t="shared" si="313"/>
        <v>Metals</v>
      </c>
      <c r="D4012" s="43" t="str">
        <f t="shared" si="314"/>
        <v>Financial</v>
      </c>
      <c r="E4012" s="43">
        <f>IF(VLOOKUP(S4012,'DD-Lookup'!$J$6:$L$50,3,FALSE)="Monthly",(YEAR(AC4012)-YEAR(AB4012))*12+MONTH(AC4012)-MONTH(AB4012)+1,(AC4012-AB4012+1))</f>
        <v>1</v>
      </c>
      <c r="F4012" s="210">
        <f t="shared" si="315"/>
        <v>19</v>
      </c>
      <c r="G4012" s="199">
        <v>1356577</v>
      </c>
      <c r="H4012" s="195">
        <v>37049.424953703703</v>
      </c>
      <c r="I4012" t="s">
        <v>3292</v>
      </c>
      <c r="M4012" t="s">
        <v>3346</v>
      </c>
      <c r="N4012" t="s">
        <v>3566</v>
      </c>
      <c r="O4012" t="s">
        <v>3567</v>
      </c>
      <c r="Q4012" s="196">
        <v>19</v>
      </c>
      <c r="S4012" t="s">
        <v>3556</v>
      </c>
      <c r="T4012" t="s">
        <v>3557</v>
      </c>
      <c r="U4012" s="198">
        <v>1518</v>
      </c>
      <c r="V4012" t="s">
        <v>3293</v>
      </c>
      <c r="W4012" t="s">
        <v>3563</v>
      </c>
      <c r="X4012" t="s">
        <v>3559</v>
      </c>
      <c r="Y4012" t="s">
        <v>3560</v>
      </c>
      <c r="Z4012" t="s">
        <v>3561</v>
      </c>
      <c r="AA4012">
        <v>2173975</v>
      </c>
    </row>
    <row r="4013" spans="1:29" x14ac:dyDescent="0.25">
      <c r="A4013" s="43" t="str">
        <f t="shared" si="311"/>
        <v xml:space="preserve"> Metals Financial</v>
      </c>
      <c r="B4013" s="43" t="str">
        <f t="shared" si="312"/>
        <v/>
      </c>
      <c r="C4013" s="43" t="str">
        <f t="shared" si="313"/>
        <v>Metals</v>
      </c>
      <c r="D4013" s="43" t="str">
        <f t="shared" si="314"/>
        <v>Financial</v>
      </c>
      <c r="E4013" s="43">
        <f>IF(VLOOKUP(S4013,'DD-Lookup'!$J$6:$L$50,3,FALSE)="Monthly",(YEAR(AC4013)-YEAR(AB4013))*12+MONTH(AC4013)-MONTH(AB4013)+1,(AC4013-AB4013+1))</f>
        <v>1</v>
      </c>
      <c r="F4013" s="210">
        <f t="shared" si="315"/>
        <v>20</v>
      </c>
      <c r="G4013" s="199">
        <v>1356579</v>
      </c>
      <c r="H4013" s="195">
        <v>37049.425011574102</v>
      </c>
      <c r="I4013" t="s">
        <v>3527</v>
      </c>
      <c r="M4013" t="s">
        <v>3346</v>
      </c>
      <c r="N4013" t="s">
        <v>3566</v>
      </c>
      <c r="O4013" t="s">
        <v>3567</v>
      </c>
      <c r="P4013" s="196">
        <v>20</v>
      </c>
      <c r="S4013" t="s">
        <v>3556</v>
      </c>
      <c r="T4013" t="s">
        <v>3557</v>
      </c>
      <c r="U4013" s="198">
        <v>1517</v>
      </c>
      <c r="V4013" t="s">
        <v>3569</v>
      </c>
      <c r="W4013" t="s">
        <v>3563</v>
      </c>
      <c r="X4013" t="s">
        <v>3559</v>
      </c>
      <c r="Y4013" t="s">
        <v>3560</v>
      </c>
      <c r="Z4013" t="s">
        <v>3561</v>
      </c>
      <c r="AA4013">
        <v>2173977</v>
      </c>
    </row>
    <row r="4014" spans="1:29" x14ac:dyDescent="0.25">
      <c r="A4014" s="43" t="str">
        <f t="shared" si="311"/>
        <v>US Natural Gas Financial</v>
      </c>
      <c r="B4014" s="43" t="str">
        <f t="shared" si="312"/>
        <v>US</v>
      </c>
      <c r="C4014" s="43" t="str">
        <f t="shared" si="313"/>
        <v>Natural Gas</v>
      </c>
      <c r="D4014" s="43" t="str">
        <f t="shared" si="314"/>
        <v>Financial</v>
      </c>
      <c r="E4014" s="43">
        <f>IF(VLOOKUP(S4014,'DD-Lookup'!$J$6:$L$50,3,FALSE)="Monthly",(YEAR(AC4014)-YEAR(AB4014))*12+MONTH(AC4014)-MONTH(AB4014)+1,(AC4014-AB4014+1))</f>
        <v>31</v>
      </c>
      <c r="F4014" s="210">
        <f t="shared" si="315"/>
        <v>310000</v>
      </c>
      <c r="G4014" s="199">
        <v>1356578</v>
      </c>
      <c r="H4014" s="195">
        <v>37049.425011574102</v>
      </c>
      <c r="I4014" t="s">
        <v>2273</v>
      </c>
      <c r="M4014" t="s">
        <v>3341</v>
      </c>
      <c r="N4014" t="s">
        <v>2476</v>
      </c>
      <c r="O4014" t="s">
        <v>3219</v>
      </c>
      <c r="P4014" s="196">
        <v>10000</v>
      </c>
      <c r="S4014" t="s">
        <v>3342</v>
      </c>
      <c r="T4014" t="s">
        <v>3557</v>
      </c>
      <c r="U4014" s="198">
        <v>-0.05</v>
      </c>
      <c r="V4014" t="s">
        <v>3751</v>
      </c>
      <c r="W4014" t="s">
        <v>2376</v>
      </c>
      <c r="X4014" t="s">
        <v>2377</v>
      </c>
      <c r="Y4014" t="s">
        <v>3575</v>
      </c>
      <c r="Z4014" t="s">
        <v>2995</v>
      </c>
      <c r="AA4014" t="s">
        <v>1195</v>
      </c>
      <c r="AB4014" s="195">
        <v>37073.875011574099</v>
      </c>
      <c r="AC4014" s="195">
        <v>37103.875011574099</v>
      </c>
    </row>
    <row r="4015" spans="1:29" x14ac:dyDescent="0.25">
      <c r="A4015" s="43" t="str">
        <f t="shared" si="311"/>
        <v>US Crude Financial</v>
      </c>
      <c r="B4015" s="43" t="str">
        <f t="shared" si="312"/>
        <v>US</v>
      </c>
      <c r="C4015" s="43" t="str">
        <f t="shared" si="313"/>
        <v>Crude</v>
      </c>
      <c r="D4015" s="43" t="str">
        <f t="shared" si="314"/>
        <v>Financial</v>
      </c>
      <c r="E4015" s="43">
        <f>IF(VLOOKUP(S4015,'DD-Lookup'!$J$6:$L$50,3,FALSE)="Monthly",(YEAR(AC4015)-YEAR(AB4015))*12+MONTH(AC4015)-MONTH(AB4015)+1,(AC4015-AB4015+1))</f>
        <v>1</v>
      </c>
      <c r="F4015" s="210">
        <f t="shared" si="315"/>
        <v>50000</v>
      </c>
      <c r="G4015" s="199">
        <v>1356580</v>
      </c>
      <c r="H4015" s="195">
        <v>37049.425104166701</v>
      </c>
      <c r="I4015" t="s">
        <v>2652</v>
      </c>
      <c r="M4015" t="s">
        <v>3437</v>
      </c>
      <c r="N4015" t="s">
        <v>2653</v>
      </c>
      <c r="O4015" t="s">
        <v>3359</v>
      </c>
      <c r="Q4015" s="196">
        <v>50000</v>
      </c>
      <c r="S4015" t="s">
        <v>3347</v>
      </c>
      <c r="T4015" t="s">
        <v>3557</v>
      </c>
      <c r="U4015" s="198">
        <v>27.82</v>
      </c>
      <c r="V4015" t="s">
        <v>2654</v>
      </c>
      <c r="W4015" t="s">
        <v>2655</v>
      </c>
      <c r="X4015" t="s">
        <v>2656</v>
      </c>
      <c r="Y4015" t="s">
        <v>2778</v>
      </c>
      <c r="Z4015" t="s">
        <v>2995</v>
      </c>
      <c r="AA4015">
        <v>115564</v>
      </c>
      <c r="AB4015" s="195">
        <v>37073</v>
      </c>
      <c r="AC4015" s="195">
        <v>37103</v>
      </c>
    </row>
    <row r="4016" spans="1:29" x14ac:dyDescent="0.25">
      <c r="A4016" s="43" t="str">
        <f t="shared" si="311"/>
        <v xml:space="preserve"> Metals Financial</v>
      </c>
      <c r="B4016" s="43" t="str">
        <f t="shared" si="312"/>
        <v/>
      </c>
      <c r="C4016" s="43" t="str">
        <f t="shared" si="313"/>
        <v>Metals</v>
      </c>
      <c r="D4016" s="43" t="str">
        <f t="shared" si="314"/>
        <v>Financial</v>
      </c>
      <c r="E4016" s="43">
        <f>IF(VLOOKUP(S4016,'DD-Lookup'!$J$6:$L$50,3,FALSE)="Monthly",(YEAR(AC4016)-YEAR(AB4016))*12+MONTH(AC4016)-MONTH(AB4016)+1,(AC4016-AB4016+1))</f>
        <v>1</v>
      </c>
      <c r="F4016" s="210">
        <f t="shared" si="315"/>
        <v>20</v>
      </c>
      <c r="G4016" s="199">
        <v>1356581</v>
      </c>
      <c r="H4016" s="195">
        <v>37049.425115740698</v>
      </c>
      <c r="I4016" t="s">
        <v>3292</v>
      </c>
      <c r="M4016" t="s">
        <v>3346</v>
      </c>
      <c r="N4016" t="s">
        <v>3566</v>
      </c>
      <c r="O4016" t="s">
        <v>3567</v>
      </c>
      <c r="Q4016" s="196">
        <v>20</v>
      </c>
      <c r="S4016" t="s">
        <v>3556</v>
      </c>
      <c r="T4016" t="s">
        <v>3557</v>
      </c>
      <c r="U4016" s="198">
        <v>1518</v>
      </c>
      <c r="V4016" t="s">
        <v>3293</v>
      </c>
      <c r="W4016" t="s">
        <v>3563</v>
      </c>
      <c r="X4016" t="s">
        <v>3559</v>
      </c>
      <c r="Y4016" t="s">
        <v>3560</v>
      </c>
      <c r="Z4016" t="s">
        <v>3561</v>
      </c>
      <c r="AA4016">
        <v>2173979</v>
      </c>
    </row>
    <row r="4017" spans="1:29" x14ac:dyDescent="0.25">
      <c r="A4017" s="43" t="str">
        <f t="shared" si="311"/>
        <v>US Natural Gas Financial</v>
      </c>
      <c r="B4017" s="43" t="str">
        <f t="shared" si="312"/>
        <v>US</v>
      </c>
      <c r="C4017" s="43" t="str">
        <f t="shared" si="313"/>
        <v>Natural Gas</v>
      </c>
      <c r="D4017" s="43" t="str">
        <f t="shared" si="314"/>
        <v>Financial</v>
      </c>
      <c r="E4017" s="43">
        <f>IF(VLOOKUP(S4017,'DD-Lookup'!$J$6:$L$50,3,FALSE)="Monthly",(YEAR(AC4017)-YEAR(AB4017))*12+MONTH(AC4017)-MONTH(AB4017)+1,(AC4017-AB4017+1))</f>
        <v>23</v>
      </c>
      <c r="F4017" s="210">
        <f t="shared" si="315"/>
        <v>115000</v>
      </c>
      <c r="G4017" s="199">
        <v>1356582</v>
      </c>
      <c r="H4017" s="195">
        <v>37049.425138888902</v>
      </c>
      <c r="I4017" t="s">
        <v>2402</v>
      </c>
      <c r="M4017" t="s">
        <v>3341</v>
      </c>
      <c r="N4017" t="s">
        <v>2281</v>
      </c>
      <c r="O4017" t="s">
        <v>2156</v>
      </c>
      <c r="Q4017" s="196">
        <v>5000</v>
      </c>
      <c r="S4017" t="s">
        <v>3342</v>
      </c>
      <c r="T4017" t="s">
        <v>3557</v>
      </c>
      <c r="U4017" s="198">
        <v>3.6724999999999999</v>
      </c>
      <c r="V4017" t="s">
        <v>4233</v>
      </c>
      <c r="W4017" t="s">
        <v>2512</v>
      </c>
      <c r="X4017" t="s">
        <v>2170</v>
      </c>
      <c r="Y4017" t="s">
        <v>3575</v>
      </c>
      <c r="Z4017" t="s">
        <v>2995</v>
      </c>
      <c r="AA4017" t="s">
        <v>1196</v>
      </c>
      <c r="AB4017" s="195">
        <v>37050.875011574099</v>
      </c>
      <c r="AC4017" s="195">
        <v>37072.875011574099</v>
      </c>
    </row>
    <row r="4018" spans="1:29" x14ac:dyDescent="0.25">
      <c r="A4018" s="43" t="str">
        <f t="shared" si="311"/>
        <v>US Natural Gas Physical</v>
      </c>
      <c r="B4018" s="43" t="str">
        <f t="shared" si="312"/>
        <v>US</v>
      </c>
      <c r="C4018" s="43" t="str">
        <f t="shared" si="313"/>
        <v>Natural Gas</v>
      </c>
      <c r="D4018" s="43" t="str">
        <f t="shared" si="314"/>
        <v>Physical</v>
      </c>
      <c r="E4018" s="43">
        <f>IF(VLOOKUP(S4018,'DD-Lookup'!$J$6:$L$50,3,FALSE)="Monthly",(YEAR(AC4018)-YEAR(AB4018))*12+MONTH(AC4018)-MONTH(AB4018)+1,(AC4018-AB4018+1))</f>
        <v>1</v>
      </c>
      <c r="F4018" s="210">
        <f t="shared" si="315"/>
        <v>20000</v>
      </c>
      <c r="G4018" s="199">
        <v>1356583</v>
      </c>
      <c r="H4018" s="195">
        <v>37049.425150463001</v>
      </c>
      <c r="I4018" t="s">
        <v>2483</v>
      </c>
      <c r="M4018" t="s">
        <v>3341</v>
      </c>
      <c r="N4018" t="s">
        <v>3747</v>
      </c>
      <c r="O4018" t="s">
        <v>1629</v>
      </c>
      <c r="Q4018" s="196">
        <v>20000</v>
      </c>
      <c r="S4018" t="s">
        <v>3342</v>
      </c>
      <c r="T4018" t="s">
        <v>3557</v>
      </c>
      <c r="U4018" s="198">
        <v>3.5350000000000001</v>
      </c>
      <c r="V4018" t="s">
        <v>3473</v>
      </c>
      <c r="W4018" t="s">
        <v>2366</v>
      </c>
      <c r="X4018" t="s">
        <v>3093</v>
      </c>
      <c r="Y4018" t="s">
        <v>2469</v>
      </c>
      <c r="Z4018" t="s">
        <v>2995</v>
      </c>
      <c r="AA4018">
        <v>838317</v>
      </c>
      <c r="AB4018" s="195">
        <v>37050.875011574099</v>
      </c>
      <c r="AC4018" s="195">
        <v>37050.875011574099</v>
      </c>
    </row>
    <row r="4019" spans="1:29" x14ac:dyDescent="0.25">
      <c r="A4019" s="43" t="str">
        <f t="shared" si="311"/>
        <v xml:space="preserve"> Metals Financial</v>
      </c>
      <c r="B4019" s="43" t="str">
        <f t="shared" si="312"/>
        <v/>
      </c>
      <c r="C4019" s="43" t="str">
        <f t="shared" si="313"/>
        <v>Metals</v>
      </c>
      <c r="D4019" s="43" t="str">
        <f t="shared" si="314"/>
        <v>Financial</v>
      </c>
      <c r="E4019" s="43">
        <f>IF(VLOOKUP(S4019,'DD-Lookup'!$J$6:$L$50,3,FALSE)="Monthly",(YEAR(AC4019)-YEAR(AB4019))*12+MONTH(AC4019)-MONTH(AB4019)+1,(AC4019-AB4019+1))</f>
        <v>1</v>
      </c>
      <c r="F4019" s="210">
        <f t="shared" si="315"/>
        <v>20</v>
      </c>
      <c r="G4019" s="199">
        <v>1356584</v>
      </c>
      <c r="H4019" s="195">
        <v>37049.425173611096</v>
      </c>
      <c r="I4019" t="s">
        <v>3527</v>
      </c>
      <c r="M4019" t="s">
        <v>3346</v>
      </c>
      <c r="N4019" t="s">
        <v>3566</v>
      </c>
      <c r="O4019" t="s">
        <v>3567</v>
      </c>
      <c r="P4019" s="196">
        <v>20</v>
      </c>
      <c r="S4019" t="s">
        <v>3556</v>
      </c>
      <c r="T4019" t="s">
        <v>3557</v>
      </c>
      <c r="U4019" s="198">
        <v>1517</v>
      </c>
      <c r="V4019" t="s">
        <v>3569</v>
      </c>
      <c r="W4019" t="s">
        <v>3563</v>
      </c>
      <c r="X4019" t="s">
        <v>3559</v>
      </c>
      <c r="Y4019" t="s">
        <v>3560</v>
      </c>
      <c r="Z4019" t="s">
        <v>3561</v>
      </c>
      <c r="AA4019">
        <v>2173981</v>
      </c>
    </row>
    <row r="4020" spans="1:29" x14ac:dyDescent="0.25">
      <c r="A4020" s="43" t="str">
        <f t="shared" si="311"/>
        <v>US Natural Gas Physical</v>
      </c>
      <c r="B4020" s="43" t="str">
        <f t="shared" si="312"/>
        <v>US</v>
      </c>
      <c r="C4020" s="43" t="str">
        <f t="shared" si="313"/>
        <v>Natural Gas</v>
      </c>
      <c r="D4020" s="43" t="str">
        <f t="shared" si="314"/>
        <v>Physical</v>
      </c>
      <c r="E4020" s="43">
        <f>IF(VLOOKUP(S4020,'DD-Lookup'!$J$6:$L$50,3,FALSE)="Monthly",(YEAR(AC4020)-YEAR(AB4020))*12+MONTH(AC4020)-MONTH(AB4020)+1,(AC4020-AB4020+1))</f>
        <v>1</v>
      </c>
      <c r="F4020" s="210">
        <f t="shared" si="315"/>
        <v>10000</v>
      </c>
      <c r="G4020" s="199">
        <v>1356585</v>
      </c>
      <c r="H4020" s="195">
        <v>37049.425381944398</v>
      </c>
      <c r="I4020" t="s">
        <v>2483</v>
      </c>
      <c r="M4020" t="s">
        <v>3341</v>
      </c>
      <c r="N4020" t="s">
        <v>3747</v>
      </c>
      <c r="O4020" t="s">
        <v>1630</v>
      </c>
      <c r="P4020" s="196">
        <v>10000</v>
      </c>
      <c r="S4020" t="s">
        <v>3342</v>
      </c>
      <c r="T4020" t="s">
        <v>3557</v>
      </c>
      <c r="U4020" s="198">
        <v>3.73</v>
      </c>
      <c r="V4020" t="s">
        <v>3512</v>
      </c>
      <c r="W4020" t="s">
        <v>2175</v>
      </c>
      <c r="X4020" t="s">
        <v>2176</v>
      </c>
      <c r="Y4020" t="s">
        <v>2469</v>
      </c>
      <c r="Z4020" t="s">
        <v>2995</v>
      </c>
      <c r="AA4020">
        <v>838319</v>
      </c>
      <c r="AB4020" s="195">
        <v>37050.875011574099</v>
      </c>
      <c r="AC4020" s="195">
        <v>37050.875011574099</v>
      </c>
    </row>
    <row r="4021" spans="1:29" x14ac:dyDescent="0.25">
      <c r="A4021" s="43" t="str">
        <f t="shared" si="311"/>
        <v>US Natural Gas Financial</v>
      </c>
      <c r="B4021" s="43" t="str">
        <f t="shared" si="312"/>
        <v>US</v>
      </c>
      <c r="C4021" s="43" t="str">
        <f t="shared" si="313"/>
        <v>Natural Gas</v>
      </c>
      <c r="D4021" s="43" t="str">
        <f t="shared" si="314"/>
        <v>Financial</v>
      </c>
      <c r="E4021" s="43">
        <f>IF(VLOOKUP(S4021,'DD-Lookup'!$J$6:$L$50,3,FALSE)="Monthly",(YEAR(AC4021)-YEAR(AB4021))*12+MONTH(AC4021)-MONTH(AB4021)+1,(AC4021-AB4021+1))</f>
        <v>30</v>
      </c>
      <c r="F4021" s="210">
        <f t="shared" si="315"/>
        <v>3000</v>
      </c>
      <c r="G4021" s="199">
        <v>1356588</v>
      </c>
      <c r="H4021" s="195">
        <v>37049.425393518497</v>
      </c>
      <c r="I4021" t="s">
        <v>2483</v>
      </c>
      <c r="M4021" t="s">
        <v>3341</v>
      </c>
      <c r="N4021" t="s">
        <v>2406</v>
      </c>
      <c r="O4021" t="s">
        <v>2715</v>
      </c>
      <c r="P4021" s="196">
        <v>100</v>
      </c>
      <c r="S4021" t="s">
        <v>2407</v>
      </c>
      <c r="T4021" t="s">
        <v>3557</v>
      </c>
      <c r="U4021" s="198">
        <v>0.1225</v>
      </c>
      <c r="V4021" t="s">
        <v>2452</v>
      </c>
      <c r="W4021" t="s">
        <v>2408</v>
      </c>
      <c r="X4021" t="s">
        <v>2409</v>
      </c>
      <c r="Y4021" t="s">
        <v>3575</v>
      </c>
      <c r="Z4021" t="s">
        <v>2995</v>
      </c>
      <c r="AA4021" t="s">
        <v>1197</v>
      </c>
      <c r="AB4021" s="195">
        <v>37135</v>
      </c>
      <c r="AC4021" s="195">
        <v>37164</v>
      </c>
    </row>
    <row r="4022" spans="1:29" x14ac:dyDescent="0.25">
      <c r="A4022" s="43" t="str">
        <f t="shared" si="311"/>
        <v xml:space="preserve"> Metals Financial</v>
      </c>
      <c r="B4022" s="43" t="str">
        <f t="shared" si="312"/>
        <v/>
      </c>
      <c r="C4022" s="43" t="str">
        <f t="shared" si="313"/>
        <v>Metals</v>
      </c>
      <c r="D4022" s="43" t="str">
        <f t="shared" si="314"/>
        <v>Financial</v>
      </c>
      <c r="E4022" s="43">
        <f>IF(VLOOKUP(S4022,'DD-Lookup'!$J$6:$L$50,3,FALSE)="Monthly",(YEAR(AC4022)-YEAR(AB4022))*12+MONTH(AC4022)-MONTH(AB4022)+1,(AC4022-AB4022+1))</f>
        <v>1</v>
      </c>
      <c r="F4022" s="210">
        <f t="shared" si="315"/>
        <v>8</v>
      </c>
      <c r="G4022" s="199">
        <v>1356586</v>
      </c>
      <c r="H4022" s="195">
        <v>37049.425393518497</v>
      </c>
      <c r="I4022" t="s">
        <v>3518</v>
      </c>
      <c r="M4022" t="s">
        <v>3346</v>
      </c>
      <c r="N4022" t="s">
        <v>3554</v>
      </c>
      <c r="O4022" t="s">
        <v>3555</v>
      </c>
      <c r="P4022" s="196">
        <v>8</v>
      </c>
      <c r="S4022" t="s">
        <v>3556</v>
      </c>
      <c r="T4022" t="s">
        <v>3557</v>
      </c>
      <c r="U4022" s="198">
        <v>1670</v>
      </c>
      <c r="V4022" t="s">
        <v>3519</v>
      </c>
      <c r="W4022" t="s">
        <v>3563</v>
      </c>
      <c r="X4022" t="s">
        <v>3559</v>
      </c>
      <c r="Y4022" t="s">
        <v>3560</v>
      </c>
      <c r="Z4022" t="s">
        <v>3561</v>
      </c>
      <c r="AA4022">
        <v>2173983</v>
      </c>
    </row>
    <row r="4023" spans="1:29" x14ac:dyDescent="0.25">
      <c r="A4023" s="43" t="str">
        <f t="shared" si="311"/>
        <v>US Natural Gas Financial</v>
      </c>
      <c r="B4023" s="43" t="str">
        <f t="shared" si="312"/>
        <v>US</v>
      </c>
      <c r="C4023" s="43" t="str">
        <f t="shared" si="313"/>
        <v>Natural Gas</v>
      </c>
      <c r="D4023" s="43" t="str">
        <f t="shared" si="314"/>
        <v>Financial</v>
      </c>
      <c r="E4023" s="43">
        <f>IF(VLOOKUP(S4023,'DD-Lookup'!$J$6:$L$50,3,FALSE)="Monthly",(YEAR(AC4023)-YEAR(AB4023))*12+MONTH(AC4023)-MONTH(AB4023)+1,(AC4023-AB4023+1))</f>
        <v>23</v>
      </c>
      <c r="F4023" s="210">
        <f t="shared" si="315"/>
        <v>345000</v>
      </c>
      <c r="G4023" s="199">
        <v>1356591</v>
      </c>
      <c r="H4023" s="195">
        <v>37049.425405092603</v>
      </c>
      <c r="I4023" t="s">
        <v>2472</v>
      </c>
      <c r="M4023" t="s">
        <v>3341</v>
      </c>
      <c r="N4023" t="s">
        <v>2281</v>
      </c>
      <c r="O4023" t="s">
        <v>1642</v>
      </c>
      <c r="Q4023" s="196">
        <v>15000</v>
      </c>
      <c r="S4023" t="s">
        <v>3342</v>
      </c>
      <c r="T4023" t="s">
        <v>3557</v>
      </c>
      <c r="U4023" s="198">
        <v>3.54</v>
      </c>
      <c r="V4023" t="s">
        <v>3879</v>
      </c>
      <c r="W4023" t="s">
        <v>2376</v>
      </c>
      <c r="X4023" t="s">
        <v>435</v>
      </c>
      <c r="Y4023" t="s">
        <v>3575</v>
      </c>
      <c r="Z4023" t="s">
        <v>2995</v>
      </c>
      <c r="AA4023" t="s">
        <v>1198</v>
      </c>
      <c r="AB4023" s="195">
        <v>37050.875011574099</v>
      </c>
      <c r="AC4023" s="195">
        <v>37072.875011574099</v>
      </c>
    </row>
    <row r="4024" spans="1:29" x14ac:dyDescent="0.25">
      <c r="A4024" s="43" t="str">
        <f t="shared" si="311"/>
        <v>US Natural Gas Physical</v>
      </c>
      <c r="B4024" s="43" t="str">
        <f t="shared" si="312"/>
        <v>US</v>
      </c>
      <c r="C4024" s="43" t="str">
        <f t="shared" si="313"/>
        <v>Natural Gas</v>
      </c>
      <c r="D4024" s="43" t="str">
        <f t="shared" si="314"/>
        <v>Physical</v>
      </c>
      <c r="E4024" s="43">
        <f>IF(VLOOKUP(S4024,'DD-Lookup'!$J$6:$L$50,3,FALSE)="Monthly",(YEAR(AC4024)-YEAR(AB4024))*12+MONTH(AC4024)-MONTH(AB4024)+1,(AC4024-AB4024+1))</f>
        <v>1</v>
      </c>
      <c r="F4024" s="210">
        <f t="shared" si="315"/>
        <v>20000</v>
      </c>
      <c r="G4024" s="199">
        <v>1356593</v>
      </c>
      <c r="H4024" s="195">
        <v>37049.425532407397</v>
      </c>
      <c r="I4024" t="s">
        <v>3360</v>
      </c>
      <c r="M4024" t="s">
        <v>3341</v>
      </c>
      <c r="N4024" t="s">
        <v>3747</v>
      </c>
      <c r="O4024" t="s">
        <v>1636</v>
      </c>
      <c r="P4024" s="196">
        <v>20000</v>
      </c>
      <c r="S4024" t="s">
        <v>3342</v>
      </c>
      <c r="T4024" t="s">
        <v>3557</v>
      </c>
      <c r="U4024" s="198">
        <v>3.55</v>
      </c>
      <c r="V4024" t="s">
        <v>4195</v>
      </c>
      <c r="W4024" t="s">
        <v>2366</v>
      </c>
      <c r="X4024" t="s">
        <v>3093</v>
      </c>
      <c r="Y4024" t="s">
        <v>2469</v>
      </c>
      <c r="Z4024" t="s">
        <v>2995</v>
      </c>
      <c r="AA4024">
        <v>838320</v>
      </c>
      <c r="AB4024" s="195">
        <v>37050.875011574099</v>
      </c>
      <c r="AC4024" s="195">
        <v>37050.875011574099</v>
      </c>
    </row>
    <row r="4025" spans="1:29" x14ac:dyDescent="0.25">
      <c r="A4025" s="43" t="str">
        <f t="shared" si="311"/>
        <v>US Natural Gas Physical</v>
      </c>
      <c r="B4025" s="43" t="str">
        <f t="shared" si="312"/>
        <v>US</v>
      </c>
      <c r="C4025" s="43" t="str">
        <f t="shared" si="313"/>
        <v>Natural Gas</v>
      </c>
      <c r="D4025" s="43" t="str">
        <f t="shared" si="314"/>
        <v>Physical</v>
      </c>
      <c r="E4025" s="43">
        <f>IF(VLOOKUP(S4025,'DD-Lookup'!$J$6:$L$50,3,FALSE)="Monthly",(YEAR(AC4025)-YEAR(AB4025))*12+MONTH(AC4025)-MONTH(AB4025)+1,(AC4025-AB4025+1))</f>
        <v>1</v>
      </c>
      <c r="F4025" s="210">
        <f t="shared" si="315"/>
        <v>3601</v>
      </c>
      <c r="G4025" s="199">
        <v>1356594</v>
      </c>
      <c r="H4025" s="195">
        <v>37049.425555555601</v>
      </c>
      <c r="I4025" t="s">
        <v>3375</v>
      </c>
      <c r="M4025" t="s">
        <v>3341</v>
      </c>
      <c r="N4025" t="s">
        <v>3747</v>
      </c>
      <c r="O4025" t="s">
        <v>395</v>
      </c>
      <c r="P4025" s="196">
        <v>3601</v>
      </c>
      <c r="S4025" t="s">
        <v>3342</v>
      </c>
      <c r="T4025" t="s">
        <v>3557</v>
      </c>
      <c r="U4025" s="198">
        <v>3.6137999999999999</v>
      </c>
      <c r="V4025" t="s">
        <v>2326</v>
      </c>
      <c r="W4025" t="s">
        <v>2498</v>
      </c>
      <c r="X4025" t="s">
        <v>2499</v>
      </c>
      <c r="Y4025" t="s">
        <v>2469</v>
      </c>
      <c r="Z4025" t="s">
        <v>2995</v>
      </c>
      <c r="AA4025">
        <v>838321</v>
      </c>
      <c r="AB4025" s="195">
        <v>37050.875011574099</v>
      </c>
      <c r="AC4025" s="195">
        <v>37050.875011574099</v>
      </c>
    </row>
    <row r="4026" spans="1:29" x14ac:dyDescent="0.25">
      <c r="A4026" s="43" t="str">
        <f t="shared" si="311"/>
        <v>US Crude Financial</v>
      </c>
      <c r="B4026" s="43" t="str">
        <f t="shared" si="312"/>
        <v>US</v>
      </c>
      <c r="C4026" s="43" t="str">
        <f t="shared" si="313"/>
        <v>Crude</v>
      </c>
      <c r="D4026" s="43" t="str">
        <f t="shared" si="314"/>
        <v>Financial</v>
      </c>
      <c r="E4026" s="43">
        <f>IF(VLOOKUP(S4026,'DD-Lookup'!$J$6:$L$50,3,FALSE)="Monthly",(YEAR(AC4026)-YEAR(AB4026))*12+MONTH(AC4026)-MONTH(AB4026)+1,(AC4026-AB4026+1))</f>
        <v>1</v>
      </c>
      <c r="F4026" s="210">
        <f t="shared" si="315"/>
        <v>50000</v>
      </c>
      <c r="G4026" s="199">
        <v>1356596</v>
      </c>
      <c r="H4026" s="195">
        <v>37049.425752314797</v>
      </c>
      <c r="I4026" t="s">
        <v>2652</v>
      </c>
      <c r="M4026" t="s">
        <v>3437</v>
      </c>
      <c r="N4026" t="s">
        <v>2653</v>
      </c>
      <c r="O4026" t="s">
        <v>3359</v>
      </c>
      <c r="Q4026" s="196">
        <v>50000</v>
      </c>
      <c r="S4026" t="s">
        <v>3347</v>
      </c>
      <c r="T4026" t="s">
        <v>3557</v>
      </c>
      <c r="U4026" s="198">
        <v>27.84</v>
      </c>
      <c r="V4026" t="s">
        <v>2654</v>
      </c>
      <c r="W4026" t="s">
        <v>2655</v>
      </c>
      <c r="X4026" t="s">
        <v>2656</v>
      </c>
      <c r="Y4026" t="s">
        <v>2778</v>
      </c>
      <c r="Z4026" t="s">
        <v>2995</v>
      </c>
      <c r="AA4026">
        <v>115565</v>
      </c>
      <c r="AB4026" s="195">
        <v>37073</v>
      </c>
      <c r="AC4026" s="195">
        <v>37103</v>
      </c>
    </row>
    <row r="4027" spans="1:29" x14ac:dyDescent="0.25">
      <c r="A4027" s="43" t="str">
        <f t="shared" si="311"/>
        <v xml:space="preserve"> Metals Financial</v>
      </c>
      <c r="B4027" s="43" t="str">
        <f t="shared" si="312"/>
        <v/>
      </c>
      <c r="C4027" s="43" t="str">
        <f t="shared" si="313"/>
        <v>Metals</v>
      </c>
      <c r="D4027" s="43" t="str">
        <f t="shared" si="314"/>
        <v>Financial</v>
      </c>
      <c r="E4027" s="43">
        <f>IF(VLOOKUP(S4027,'DD-Lookup'!$J$6:$L$50,3,FALSE)="Monthly",(YEAR(AC4027)-YEAR(AB4027))*12+MONTH(AC4027)-MONTH(AB4027)+1,(AC4027-AB4027+1))</f>
        <v>1</v>
      </c>
      <c r="F4027" s="210">
        <f t="shared" si="315"/>
        <v>20</v>
      </c>
      <c r="G4027" s="199">
        <v>1356597</v>
      </c>
      <c r="H4027" s="195">
        <v>37049.425763888903</v>
      </c>
      <c r="I4027" t="s">
        <v>3292</v>
      </c>
      <c r="M4027" t="s">
        <v>3346</v>
      </c>
      <c r="N4027" t="s">
        <v>3566</v>
      </c>
      <c r="O4027" t="s">
        <v>3567</v>
      </c>
      <c r="Q4027" s="196">
        <v>20</v>
      </c>
      <c r="S4027" t="s">
        <v>3556</v>
      </c>
      <c r="T4027" t="s">
        <v>3557</v>
      </c>
      <c r="U4027" s="198">
        <v>1518</v>
      </c>
      <c r="V4027" t="s">
        <v>3293</v>
      </c>
      <c r="W4027" t="s">
        <v>3563</v>
      </c>
      <c r="X4027" t="s">
        <v>3559</v>
      </c>
      <c r="Y4027" t="s">
        <v>3560</v>
      </c>
      <c r="Z4027" t="s">
        <v>3561</v>
      </c>
      <c r="AA4027">
        <v>2173989</v>
      </c>
    </row>
    <row r="4028" spans="1:29" x14ac:dyDescent="0.25">
      <c r="A4028" s="43" t="str">
        <f t="shared" si="311"/>
        <v>US Crude Financial</v>
      </c>
      <c r="B4028" s="43" t="str">
        <f t="shared" si="312"/>
        <v>US</v>
      </c>
      <c r="C4028" s="43" t="str">
        <f t="shared" si="313"/>
        <v>Crude</v>
      </c>
      <c r="D4028" s="43" t="str">
        <f t="shared" si="314"/>
        <v>Financial</v>
      </c>
      <c r="E4028" s="43">
        <f>IF(VLOOKUP(S4028,'DD-Lookup'!$J$6:$L$50,3,FALSE)="Monthly",(YEAR(AC4028)-YEAR(AB4028))*12+MONTH(AC4028)-MONTH(AB4028)+1,(AC4028-AB4028+1))</f>
        <v>1</v>
      </c>
      <c r="F4028" s="210">
        <f t="shared" si="315"/>
        <v>50000</v>
      </c>
      <c r="G4028" s="199">
        <v>1356598</v>
      </c>
      <c r="H4028" s="195">
        <v>37049.425787036998</v>
      </c>
      <c r="I4028" t="s">
        <v>3950</v>
      </c>
      <c r="M4028" t="s">
        <v>3437</v>
      </c>
      <c r="N4028" t="s">
        <v>2653</v>
      </c>
      <c r="O4028" t="s">
        <v>2334</v>
      </c>
      <c r="Q4028" s="196">
        <v>50000</v>
      </c>
      <c r="S4028" t="s">
        <v>3347</v>
      </c>
      <c r="T4028" t="s">
        <v>3557</v>
      </c>
      <c r="U4028" s="198">
        <v>27.86</v>
      </c>
      <c r="V4028" t="s">
        <v>1111</v>
      </c>
      <c r="W4028" t="s">
        <v>2655</v>
      </c>
      <c r="X4028" t="s">
        <v>2193</v>
      </c>
      <c r="Y4028" t="s">
        <v>2778</v>
      </c>
      <c r="Z4028" t="s">
        <v>2995</v>
      </c>
      <c r="AA4028">
        <v>115566</v>
      </c>
      <c r="AB4028" s="195">
        <v>37073</v>
      </c>
      <c r="AC4028" s="195">
        <v>37103</v>
      </c>
    </row>
    <row r="4029" spans="1:29" x14ac:dyDescent="0.25">
      <c r="A4029" s="43" t="str">
        <f t="shared" si="311"/>
        <v>US Crude Financial</v>
      </c>
      <c r="B4029" s="43" t="str">
        <f t="shared" si="312"/>
        <v>US</v>
      </c>
      <c r="C4029" s="43" t="str">
        <f t="shared" si="313"/>
        <v>Crude</v>
      </c>
      <c r="D4029" s="43" t="str">
        <f t="shared" si="314"/>
        <v>Financial</v>
      </c>
      <c r="E4029" s="43">
        <f>IF(VLOOKUP(S4029,'DD-Lookup'!$J$6:$L$50,3,FALSE)="Monthly",(YEAR(AC4029)-YEAR(AB4029))*12+MONTH(AC4029)-MONTH(AB4029)+1,(AC4029-AB4029+1))</f>
        <v>1</v>
      </c>
      <c r="F4029" s="210">
        <f t="shared" si="315"/>
        <v>50000</v>
      </c>
      <c r="G4029" s="199">
        <v>1356599</v>
      </c>
      <c r="H4029" s="195">
        <v>37049.425891203697</v>
      </c>
      <c r="I4029" t="s">
        <v>3527</v>
      </c>
      <c r="M4029" t="s">
        <v>3437</v>
      </c>
      <c r="N4029" t="s">
        <v>2653</v>
      </c>
      <c r="O4029" t="s">
        <v>3359</v>
      </c>
      <c r="P4029" s="196">
        <v>50000</v>
      </c>
      <c r="S4029" t="s">
        <v>3347</v>
      </c>
      <c r="T4029" t="s">
        <v>3557</v>
      </c>
      <c r="U4029" s="198">
        <v>27.84</v>
      </c>
      <c r="V4029" t="s">
        <v>2608</v>
      </c>
      <c r="W4029" t="s">
        <v>2655</v>
      </c>
      <c r="X4029" t="s">
        <v>2656</v>
      </c>
      <c r="Y4029" t="s">
        <v>2778</v>
      </c>
      <c r="Z4029" t="s">
        <v>2995</v>
      </c>
      <c r="AA4029">
        <v>115567</v>
      </c>
      <c r="AB4029" s="195">
        <v>37073</v>
      </c>
      <c r="AC4029" s="195">
        <v>37103</v>
      </c>
    </row>
    <row r="4030" spans="1:29" x14ac:dyDescent="0.25">
      <c r="A4030" s="43" t="str">
        <f t="shared" si="311"/>
        <v xml:space="preserve"> Metals Financial</v>
      </c>
      <c r="B4030" s="43" t="str">
        <f t="shared" si="312"/>
        <v/>
      </c>
      <c r="C4030" s="43" t="str">
        <f t="shared" si="313"/>
        <v>Metals</v>
      </c>
      <c r="D4030" s="43" t="str">
        <f t="shared" si="314"/>
        <v>Financial</v>
      </c>
      <c r="E4030" s="43">
        <f>IF(VLOOKUP(S4030,'DD-Lookup'!$J$6:$L$50,3,FALSE)="Monthly",(YEAR(AC4030)-YEAR(AB4030))*12+MONTH(AC4030)-MONTH(AB4030)+1,(AC4030-AB4030+1))</f>
        <v>1</v>
      </c>
      <c r="F4030" s="210">
        <f t="shared" si="315"/>
        <v>20</v>
      </c>
      <c r="G4030" s="199">
        <v>1356600</v>
      </c>
      <c r="H4030" s="195">
        <v>37049.425902777803</v>
      </c>
      <c r="I4030" t="s">
        <v>3579</v>
      </c>
      <c r="M4030" t="s">
        <v>3346</v>
      </c>
      <c r="N4030" t="s">
        <v>3566</v>
      </c>
      <c r="O4030" t="s">
        <v>3567</v>
      </c>
      <c r="P4030" s="196">
        <v>20</v>
      </c>
      <c r="S4030" t="s">
        <v>3556</v>
      </c>
      <c r="T4030" t="s">
        <v>3557</v>
      </c>
      <c r="U4030" s="198">
        <v>1517</v>
      </c>
      <c r="V4030" t="s">
        <v>4089</v>
      </c>
      <c r="W4030" t="s">
        <v>3563</v>
      </c>
      <c r="X4030" t="s">
        <v>3559</v>
      </c>
      <c r="Y4030" t="s">
        <v>3560</v>
      </c>
      <c r="Z4030" t="s">
        <v>3561</v>
      </c>
      <c r="AA4030">
        <v>2173996</v>
      </c>
    </row>
    <row r="4031" spans="1:29" x14ac:dyDescent="0.25">
      <c r="A4031" s="43" t="str">
        <f t="shared" si="311"/>
        <v xml:space="preserve"> Metals Financial</v>
      </c>
      <c r="B4031" s="43" t="str">
        <f t="shared" si="312"/>
        <v/>
      </c>
      <c r="C4031" s="43" t="str">
        <f t="shared" si="313"/>
        <v>Metals</v>
      </c>
      <c r="D4031" s="43" t="str">
        <f t="shared" si="314"/>
        <v>Financial</v>
      </c>
      <c r="E4031" s="43">
        <f>IF(VLOOKUP(S4031,'DD-Lookup'!$J$6:$L$50,3,FALSE)="Monthly",(YEAR(AC4031)-YEAR(AB4031))*12+MONTH(AC4031)-MONTH(AB4031)+1,(AC4031-AB4031+1))</f>
        <v>1</v>
      </c>
      <c r="F4031" s="210">
        <f t="shared" si="315"/>
        <v>20</v>
      </c>
      <c r="G4031" s="199">
        <v>1356601</v>
      </c>
      <c r="H4031" s="195">
        <v>37049.425949074102</v>
      </c>
      <c r="I4031" t="s">
        <v>3292</v>
      </c>
      <c r="M4031" t="s">
        <v>3346</v>
      </c>
      <c r="N4031" t="s">
        <v>3566</v>
      </c>
      <c r="O4031" t="s">
        <v>3567</v>
      </c>
      <c r="Q4031" s="196">
        <v>20</v>
      </c>
      <c r="S4031" t="s">
        <v>3556</v>
      </c>
      <c r="T4031" t="s">
        <v>3557</v>
      </c>
      <c r="U4031" s="198">
        <v>1518</v>
      </c>
      <c r="V4031" t="s">
        <v>3293</v>
      </c>
      <c r="W4031" t="s">
        <v>3563</v>
      </c>
      <c r="X4031" t="s">
        <v>3559</v>
      </c>
      <c r="Y4031" t="s">
        <v>3560</v>
      </c>
      <c r="Z4031" t="s">
        <v>3561</v>
      </c>
      <c r="AA4031">
        <v>2174001</v>
      </c>
    </row>
    <row r="4032" spans="1:29" x14ac:dyDescent="0.25">
      <c r="A4032" s="43" t="str">
        <f t="shared" si="311"/>
        <v xml:space="preserve"> Metals Financial</v>
      </c>
      <c r="B4032" s="43" t="str">
        <f t="shared" si="312"/>
        <v/>
      </c>
      <c r="C4032" s="43" t="str">
        <f t="shared" si="313"/>
        <v>Metals</v>
      </c>
      <c r="D4032" s="43" t="str">
        <f t="shared" si="314"/>
        <v>Financial</v>
      </c>
      <c r="E4032" s="43">
        <f>IF(VLOOKUP(S4032,'DD-Lookup'!$J$6:$L$50,3,FALSE)="Monthly",(YEAR(AC4032)-YEAR(AB4032))*12+MONTH(AC4032)-MONTH(AB4032)+1,(AC4032-AB4032+1))</f>
        <v>1</v>
      </c>
      <c r="F4032" s="210">
        <f t="shared" si="315"/>
        <v>20</v>
      </c>
      <c r="G4032" s="199">
        <v>1356602</v>
      </c>
      <c r="H4032" s="195">
        <v>37049.426018518498</v>
      </c>
      <c r="I4032" t="s">
        <v>3714</v>
      </c>
      <c r="M4032" t="s">
        <v>3346</v>
      </c>
      <c r="N4032" t="s">
        <v>3566</v>
      </c>
      <c r="O4032" t="s">
        <v>3567</v>
      </c>
      <c r="P4032" s="196">
        <v>20</v>
      </c>
      <c r="S4032" t="s">
        <v>3556</v>
      </c>
      <c r="T4032" t="s">
        <v>3557</v>
      </c>
      <c r="U4032" s="198">
        <v>1517</v>
      </c>
      <c r="V4032" t="s">
        <v>264</v>
      </c>
      <c r="W4032" t="s">
        <v>3563</v>
      </c>
      <c r="X4032" t="s">
        <v>3559</v>
      </c>
      <c r="Y4032" t="s">
        <v>3560</v>
      </c>
      <c r="Z4032" t="s">
        <v>3561</v>
      </c>
      <c r="AA4032">
        <v>2174004</v>
      </c>
    </row>
    <row r="4033" spans="1:29" x14ac:dyDescent="0.25">
      <c r="A4033" s="43" t="str">
        <f t="shared" si="311"/>
        <v xml:space="preserve"> Metals Financial</v>
      </c>
      <c r="B4033" s="43" t="str">
        <f t="shared" si="312"/>
        <v/>
      </c>
      <c r="C4033" s="43" t="str">
        <f t="shared" si="313"/>
        <v>Metals</v>
      </c>
      <c r="D4033" s="43" t="str">
        <f t="shared" si="314"/>
        <v>Financial</v>
      </c>
      <c r="E4033" s="43">
        <f>IF(VLOOKUP(S4033,'DD-Lookup'!$J$6:$L$50,3,FALSE)="Monthly",(YEAR(AC4033)-YEAR(AB4033))*12+MONTH(AC4033)-MONTH(AB4033)+1,(AC4033-AB4033+1))</f>
        <v>1</v>
      </c>
      <c r="F4033" s="210">
        <f t="shared" si="315"/>
        <v>20</v>
      </c>
      <c r="G4033" s="199">
        <v>1356603</v>
      </c>
      <c r="H4033" s="195">
        <v>37049.426099536999</v>
      </c>
      <c r="I4033" t="s">
        <v>3292</v>
      </c>
      <c r="M4033" t="s">
        <v>3346</v>
      </c>
      <c r="N4033" t="s">
        <v>3566</v>
      </c>
      <c r="O4033" t="s">
        <v>3567</v>
      </c>
      <c r="Q4033" s="196">
        <v>20</v>
      </c>
      <c r="S4033" t="s">
        <v>3556</v>
      </c>
      <c r="T4033" t="s">
        <v>3557</v>
      </c>
      <c r="U4033" s="198">
        <v>1518</v>
      </c>
      <c r="V4033" t="s">
        <v>3293</v>
      </c>
      <c r="W4033" t="s">
        <v>3563</v>
      </c>
      <c r="X4033" t="s">
        <v>3559</v>
      </c>
      <c r="Y4033" t="s">
        <v>3560</v>
      </c>
      <c r="Z4033" t="s">
        <v>3561</v>
      </c>
      <c r="AA4033">
        <v>2174007</v>
      </c>
    </row>
    <row r="4034" spans="1:29" x14ac:dyDescent="0.25">
      <c r="A4034" s="43" t="str">
        <f t="shared" si="311"/>
        <v xml:space="preserve"> Metals Financial</v>
      </c>
      <c r="B4034" s="43" t="str">
        <f t="shared" si="312"/>
        <v/>
      </c>
      <c r="C4034" s="43" t="str">
        <f t="shared" si="313"/>
        <v>Metals</v>
      </c>
      <c r="D4034" s="43" t="str">
        <f t="shared" si="314"/>
        <v>Financial</v>
      </c>
      <c r="E4034" s="43">
        <f>IF(VLOOKUP(S4034,'DD-Lookup'!$J$6:$L$50,3,FALSE)="Monthly",(YEAR(AC4034)-YEAR(AB4034))*12+MONTH(AC4034)-MONTH(AB4034)+1,(AC4034-AB4034+1))</f>
        <v>1</v>
      </c>
      <c r="F4034" s="210">
        <f t="shared" si="315"/>
        <v>20</v>
      </c>
      <c r="G4034" s="199">
        <v>1356604</v>
      </c>
      <c r="H4034" s="195">
        <v>37049.426134259302</v>
      </c>
      <c r="I4034" t="s">
        <v>3570</v>
      </c>
      <c r="M4034" t="s">
        <v>3346</v>
      </c>
      <c r="N4034" t="s">
        <v>3566</v>
      </c>
      <c r="O4034" t="s">
        <v>3567</v>
      </c>
      <c r="P4034" s="196">
        <v>20</v>
      </c>
      <c r="S4034" t="s">
        <v>3556</v>
      </c>
      <c r="T4034" t="s">
        <v>3557</v>
      </c>
      <c r="U4034" s="198">
        <v>1517</v>
      </c>
      <c r="V4034" t="s">
        <v>3820</v>
      </c>
      <c r="W4034" t="s">
        <v>3563</v>
      </c>
      <c r="X4034" t="s">
        <v>3559</v>
      </c>
      <c r="Y4034" t="s">
        <v>3560</v>
      </c>
      <c r="Z4034" t="s">
        <v>3561</v>
      </c>
      <c r="AA4034">
        <v>2174009</v>
      </c>
    </row>
    <row r="4035" spans="1:29" x14ac:dyDescent="0.25">
      <c r="A4035" s="43" t="str">
        <f t="shared" si="311"/>
        <v>US Natural Gas Financial</v>
      </c>
      <c r="B4035" s="43" t="str">
        <f t="shared" si="312"/>
        <v>US</v>
      </c>
      <c r="C4035" s="43" t="str">
        <f t="shared" si="313"/>
        <v>Natural Gas</v>
      </c>
      <c r="D4035" s="43" t="str">
        <f t="shared" si="314"/>
        <v>Financial</v>
      </c>
      <c r="E4035" s="43">
        <f>IF(VLOOKUP(S4035,'DD-Lookup'!$J$6:$L$50,3,FALSE)="Monthly",(YEAR(AC4035)-YEAR(AB4035))*12+MONTH(AC4035)-MONTH(AB4035)+1,(AC4035-AB4035+1))</f>
        <v>123</v>
      </c>
      <c r="F4035" s="210">
        <f t="shared" si="315"/>
        <v>615000</v>
      </c>
      <c r="G4035" s="199">
        <v>1356605</v>
      </c>
      <c r="H4035" s="195">
        <v>37049.426192129598</v>
      </c>
      <c r="I4035" t="s">
        <v>2183</v>
      </c>
      <c r="M4035" t="s">
        <v>3341</v>
      </c>
      <c r="N4035" t="s">
        <v>2281</v>
      </c>
      <c r="O4035" t="s">
        <v>3139</v>
      </c>
      <c r="Q4035" s="196">
        <v>5000</v>
      </c>
      <c r="S4035" t="s">
        <v>3342</v>
      </c>
      <c r="T4035" t="s">
        <v>3557</v>
      </c>
      <c r="U4035" s="198">
        <v>3.875</v>
      </c>
      <c r="V4035" t="s">
        <v>2439</v>
      </c>
      <c r="W4035" t="s">
        <v>2853</v>
      </c>
      <c r="X4035" t="s">
        <v>2282</v>
      </c>
      <c r="Y4035" t="s">
        <v>3575</v>
      </c>
      <c r="Z4035" t="s">
        <v>2995</v>
      </c>
      <c r="AA4035" t="s">
        <v>1199</v>
      </c>
      <c r="AB4035" s="195">
        <v>37073</v>
      </c>
      <c r="AC4035" s="195">
        <v>37195</v>
      </c>
    </row>
    <row r="4036" spans="1:29" x14ac:dyDescent="0.25">
      <c r="A4036" s="43" t="str">
        <f t="shared" si="311"/>
        <v>US Natural Gas Physical</v>
      </c>
      <c r="B4036" s="43" t="str">
        <f t="shared" si="312"/>
        <v>US</v>
      </c>
      <c r="C4036" s="43" t="str">
        <f t="shared" si="313"/>
        <v>Natural Gas</v>
      </c>
      <c r="D4036" s="43" t="str">
        <f t="shared" si="314"/>
        <v>Physical</v>
      </c>
      <c r="E4036" s="43">
        <f>IF(VLOOKUP(S4036,'DD-Lookup'!$J$6:$L$50,3,FALSE)="Monthly",(YEAR(AC4036)-YEAR(AB4036))*12+MONTH(AC4036)-MONTH(AB4036)+1,(AC4036-AB4036+1))</f>
        <v>1</v>
      </c>
      <c r="F4036" s="210">
        <f t="shared" si="315"/>
        <v>7500</v>
      </c>
      <c r="G4036" s="199">
        <v>1356606</v>
      </c>
      <c r="H4036" s="195">
        <v>37049.426192129598</v>
      </c>
      <c r="I4036" t="s">
        <v>2430</v>
      </c>
      <c r="M4036" t="s">
        <v>3341</v>
      </c>
      <c r="N4036" t="s">
        <v>3747</v>
      </c>
      <c r="O4036" t="s">
        <v>1631</v>
      </c>
      <c r="Q4036" s="196">
        <v>7500</v>
      </c>
      <c r="S4036" t="s">
        <v>3342</v>
      </c>
      <c r="T4036" t="s">
        <v>3557</v>
      </c>
      <c r="U4036" s="198">
        <v>3.6749999999999998</v>
      </c>
      <c r="V4036" t="s">
        <v>3354</v>
      </c>
      <c r="W4036" t="s">
        <v>2366</v>
      </c>
      <c r="X4036" t="s">
        <v>2420</v>
      </c>
      <c r="Y4036" t="s">
        <v>2469</v>
      </c>
      <c r="Z4036" t="s">
        <v>2995</v>
      </c>
      <c r="AA4036">
        <v>838323</v>
      </c>
      <c r="AB4036" s="195">
        <v>37050.875011574099</v>
      </c>
      <c r="AC4036" s="195">
        <v>37050.875011574099</v>
      </c>
    </row>
    <row r="4037" spans="1:29" x14ac:dyDescent="0.25">
      <c r="A4037" s="43" t="str">
        <f t="shared" si="311"/>
        <v>US Power Physical</v>
      </c>
      <c r="B4037" s="43" t="str">
        <f t="shared" si="312"/>
        <v>US</v>
      </c>
      <c r="C4037" s="43" t="str">
        <f t="shared" si="313"/>
        <v>Power</v>
      </c>
      <c r="D4037" s="43" t="str">
        <f t="shared" si="314"/>
        <v>Physical</v>
      </c>
      <c r="E4037" s="43">
        <f>IF(VLOOKUP(S4037,'DD-Lookup'!$J$6:$L$50,3,FALSE)="Monthly",(YEAR(AC4037)-YEAR(AB4037))*12+MONTH(AC4037)-MONTH(AB4037)+1,(AC4037-AB4037+1))</f>
        <v>20</v>
      </c>
      <c r="F4037" s="210">
        <f t="shared" si="315"/>
        <v>500</v>
      </c>
      <c r="G4037" s="199">
        <v>1356607</v>
      </c>
      <c r="H4037" s="195">
        <v>37049.426331018498</v>
      </c>
      <c r="I4037" t="s">
        <v>2244</v>
      </c>
      <c r="M4037" t="s">
        <v>2766</v>
      </c>
      <c r="N4037" t="s">
        <v>3308</v>
      </c>
      <c r="O4037" t="s">
        <v>1128</v>
      </c>
      <c r="P4037" s="196">
        <v>25</v>
      </c>
      <c r="S4037" t="s">
        <v>3340</v>
      </c>
      <c r="T4037" t="s">
        <v>3557</v>
      </c>
      <c r="U4037" s="198">
        <v>110</v>
      </c>
      <c r="V4037" t="s">
        <v>2352</v>
      </c>
      <c r="W4037" t="s">
        <v>3313</v>
      </c>
      <c r="X4037" t="s">
        <v>3309</v>
      </c>
      <c r="Y4037" t="s">
        <v>2662</v>
      </c>
      <c r="Z4037" t="s">
        <v>2990</v>
      </c>
      <c r="AA4037">
        <v>637125.1</v>
      </c>
      <c r="AB4037" s="195">
        <v>37053.875011574099</v>
      </c>
      <c r="AC4037" s="195">
        <v>37072.875011574099</v>
      </c>
    </row>
    <row r="4038" spans="1:29" x14ac:dyDescent="0.25">
      <c r="A4038" s="43" t="str">
        <f t="shared" si="311"/>
        <v>US Natural Gas Physical</v>
      </c>
      <c r="B4038" s="43" t="str">
        <f t="shared" si="312"/>
        <v>US</v>
      </c>
      <c r="C4038" s="43" t="str">
        <f t="shared" si="313"/>
        <v>Natural Gas</v>
      </c>
      <c r="D4038" s="43" t="str">
        <f t="shared" si="314"/>
        <v>Physical</v>
      </c>
      <c r="E4038" s="43">
        <f>IF(VLOOKUP(S4038,'DD-Lookup'!$J$6:$L$50,3,FALSE)="Monthly",(YEAR(AC4038)-YEAR(AB4038))*12+MONTH(AC4038)-MONTH(AB4038)+1,(AC4038-AB4038+1))</f>
        <v>1</v>
      </c>
      <c r="F4038" s="210">
        <f t="shared" si="315"/>
        <v>5000</v>
      </c>
      <c r="G4038" s="199">
        <v>1356608</v>
      </c>
      <c r="H4038" s="195">
        <v>37049.426365740699</v>
      </c>
      <c r="I4038" t="s">
        <v>2396</v>
      </c>
      <c r="M4038" t="s">
        <v>3341</v>
      </c>
      <c r="N4038" t="s">
        <v>3747</v>
      </c>
      <c r="O4038" t="s">
        <v>2706</v>
      </c>
      <c r="P4038" s="196">
        <v>5000</v>
      </c>
      <c r="S4038" t="s">
        <v>3342</v>
      </c>
      <c r="T4038" t="s">
        <v>3557</v>
      </c>
      <c r="U4038" s="198">
        <v>3.88</v>
      </c>
      <c r="V4038" t="s">
        <v>3736</v>
      </c>
      <c r="W4038" t="s">
        <v>431</v>
      </c>
      <c r="X4038" t="s">
        <v>3077</v>
      </c>
      <c r="Y4038" t="s">
        <v>2469</v>
      </c>
      <c r="Z4038" t="s">
        <v>2995</v>
      </c>
      <c r="AA4038">
        <v>838325</v>
      </c>
      <c r="AB4038" s="195">
        <v>37050.875011574099</v>
      </c>
      <c r="AC4038" s="195">
        <v>37050.875011574099</v>
      </c>
    </row>
    <row r="4039" spans="1:29" x14ac:dyDescent="0.25">
      <c r="A4039" s="43" t="str">
        <f t="shared" si="311"/>
        <v>US Natural Gas Financial</v>
      </c>
      <c r="B4039" s="43" t="str">
        <f t="shared" si="312"/>
        <v>US</v>
      </c>
      <c r="C4039" s="43" t="str">
        <f t="shared" si="313"/>
        <v>Natural Gas</v>
      </c>
      <c r="D4039" s="43" t="str">
        <f t="shared" si="314"/>
        <v>Financial</v>
      </c>
      <c r="E4039" s="43">
        <f>IF(VLOOKUP(S4039,'DD-Lookup'!$J$6:$L$50,3,FALSE)="Monthly",(YEAR(AC4039)-YEAR(AB4039))*12+MONTH(AC4039)-MONTH(AB4039)+1,(AC4039-AB4039+1))</f>
        <v>365</v>
      </c>
      <c r="F4039" s="210">
        <f t="shared" si="315"/>
        <v>1825000</v>
      </c>
      <c r="G4039" s="199">
        <v>1356609</v>
      </c>
      <c r="H4039" s="195">
        <v>37049.426388888904</v>
      </c>
      <c r="I4039" t="s">
        <v>3443</v>
      </c>
      <c r="M4039" t="s">
        <v>3341</v>
      </c>
      <c r="N4039" t="s">
        <v>2281</v>
      </c>
      <c r="O4039" t="s">
        <v>2511</v>
      </c>
      <c r="Q4039" s="196">
        <v>5000</v>
      </c>
      <c r="S4039" t="s">
        <v>3342</v>
      </c>
      <c r="T4039" t="s">
        <v>3557</v>
      </c>
      <c r="U4039" s="198">
        <v>3.9449999999999998</v>
      </c>
      <c r="V4039" t="s">
        <v>3082</v>
      </c>
      <c r="W4039" t="s">
        <v>2853</v>
      </c>
      <c r="X4039" t="s">
        <v>2282</v>
      </c>
      <c r="Y4039" t="s">
        <v>3575</v>
      </c>
      <c r="Z4039" t="s">
        <v>2995</v>
      </c>
      <c r="AA4039" t="s">
        <v>1200</v>
      </c>
      <c r="AB4039" s="195">
        <v>37257.875</v>
      </c>
      <c r="AC4039" s="195">
        <v>37621.875</v>
      </c>
    </row>
    <row r="4040" spans="1:29" x14ac:dyDescent="0.25">
      <c r="A4040" s="43" t="str">
        <f t="shared" si="311"/>
        <v>US Power Physical</v>
      </c>
      <c r="B4040" s="43" t="str">
        <f t="shared" si="312"/>
        <v>US</v>
      </c>
      <c r="C4040" s="43" t="str">
        <f t="shared" si="313"/>
        <v>Power</v>
      </c>
      <c r="D4040" s="43" t="str">
        <f t="shared" si="314"/>
        <v>Physical</v>
      </c>
      <c r="E4040" s="43">
        <f>IF(VLOOKUP(S4040,'DD-Lookup'!$J$6:$L$50,3,FALSE)="Monthly",(YEAR(AC4040)-YEAR(AB4040))*12+MONTH(AC4040)-MONTH(AB4040)+1,(AC4040-AB4040+1))</f>
        <v>20</v>
      </c>
      <c r="F4040" s="210">
        <f t="shared" si="315"/>
        <v>500</v>
      </c>
      <c r="G4040" s="199">
        <v>1356610</v>
      </c>
      <c r="H4040" s="195">
        <v>37049.426469907397</v>
      </c>
      <c r="I4040" t="s">
        <v>2527</v>
      </c>
      <c r="M4040" t="s">
        <v>2766</v>
      </c>
      <c r="N4040" t="s">
        <v>3310</v>
      </c>
      <c r="O4040" t="s">
        <v>1201</v>
      </c>
      <c r="P4040" s="196">
        <v>25</v>
      </c>
      <c r="S4040" t="s">
        <v>3340</v>
      </c>
      <c r="T4040" t="s">
        <v>3557</v>
      </c>
      <c r="U4040" s="198">
        <v>92</v>
      </c>
      <c r="V4040" t="s">
        <v>3156</v>
      </c>
      <c r="W4040" t="s">
        <v>3315</v>
      </c>
      <c r="X4040" t="s">
        <v>3312</v>
      </c>
      <c r="Y4040" t="s">
        <v>2662</v>
      </c>
      <c r="Z4040" t="s">
        <v>2990</v>
      </c>
      <c r="AA4040">
        <v>637126.1</v>
      </c>
      <c r="AB4040" s="195">
        <v>37053.875011574099</v>
      </c>
      <c r="AC4040" s="195">
        <v>37072.875011574099</v>
      </c>
    </row>
    <row r="4041" spans="1:29" x14ac:dyDescent="0.25">
      <c r="A4041" s="43" t="str">
        <f t="shared" si="311"/>
        <v>US Natural Gas Physical</v>
      </c>
      <c r="B4041" s="43" t="str">
        <f t="shared" si="312"/>
        <v>US</v>
      </c>
      <c r="C4041" s="43" t="str">
        <f t="shared" si="313"/>
        <v>Natural Gas</v>
      </c>
      <c r="D4041" s="43" t="str">
        <f t="shared" si="314"/>
        <v>Physical</v>
      </c>
      <c r="E4041" s="43">
        <f>IF(VLOOKUP(S4041,'DD-Lookup'!$J$6:$L$50,3,FALSE)="Monthly",(YEAR(AC4041)-YEAR(AB4041))*12+MONTH(AC4041)-MONTH(AB4041)+1,(AC4041-AB4041+1))</f>
        <v>1</v>
      </c>
      <c r="F4041" s="210">
        <f t="shared" si="315"/>
        <v>10000</v>
      </c>
      <c r="G4041" s="199">
        <v>1356611</v>
      </c>
      <c r="H4041" s="195">
        <v>37049.426504629599</v>
      </c>
      <c r="I4041" t="s">
        <v>3443</v>
      </c>
      <c r="M4041" t="s">
        <v>3341</v>
      </c>
      <c r="N4041" t="s">
        <v>3747</v>
      </c>
      <c r="O4041" t="s">
        <v>1629</v>
      </c>
      <c r="P4041" s="196">
        <v>10000</v>
      </c>
      <c r="S4041" t="s">
        <v>3342</v>
      </c>
      <c r="T4041" t="s">
        <v>3557</v>
      </c>
      <c r="U4041" s="198">
        <v>3.52</v>
      </c>
      <c r="V4041" t="s">
        <v>4171</v>
      </c>
      <c r="W4041" t="s">
        <v>2366</v>
      </c>
      <c r="X4041" t="s">
        <v>3093</v>
      </c>
      <c r="Y4041" t="s">
        <v>2469</v>
      </c>
      <c r="Z4041" t="s">
        <v>2995</v>
      </c>
      <c r="AA4041">
        <v>838326</v>
      </c>
      <c r="AB4041" s="195">
        <v>37050.875011574099</v>
      </c>
      <c r="AC4041" s="195">
        <v>37050.875011574099</v>
      </c>
    </row>
    <row r="4042" spans="1:29" x14ac:dyDescent="0.25">
      <c r="A4042" s="43" t="str">
        <f t="shared" si="311"/>
        <v xml:space="preserve"> Metals Financial</v>
      </c>
      <c r="B4042" s="43" t="str">
        <f t="shared" si="312"/>
        <v/>
      </c>
      <c r="C4042" s="43" t="str">
        <f t="shared" si="313"/>
        <v>Metals</v>
      </c>
      <c r="D4042" s="43" t="str">
        <f t="shared" si="314"/>
        <v>Financial</v>
      </c>
      <c r="E4042" s="43">
        <f>IF(VLOOKUP(S4042,'DD-Lookup'!$J$6:$L$50,3,FALSE)="Monthly",(YEAR(AC4042)-YEAR(AB4042))*12+MONTH(AC4042)-MONTH(AB4042)+1,(AC4042-AB4042+1))</f>
        <v>1</v>
      </c>
      <c r="F4042" s="210">
        <f t="shared" si="315"/>
        <v>20</v>
      </c>
      <c r="G4042" s="199">
        <v>1356612</v>
      </c>
      <c r="H4042" s="195">
        <v>37049.426562499997</v>
      </c>
      <c r="I4042" t="s">
        <v>3527</v>
      </c>
      <c r="M4042" t="s">
        <v>3346</v>
      </c>
      <c r="N4042" t="s">
        <v>3566</v>
      </c>
      <c r="O4042" t="s">
        <v>3567</v>
      </c>
      <c r="P4042" s="196">
        <v>20</v>
      </c>
      <c r="S4042" t="s">
        <v>3556</v>
      </c>
      <c r="T4042" t="s">
        <v>3557</v>
      </c>
      <c r="U4042" s="198">
        <v>1516</v>
      </c>
      <c r="V4042" t="s">
        <v>3569</v>
      </c>
      <c r="W4042" t="s">
        <v>3563</v>
      </c>
      <c r="X4042" t="s">
        <v>3559</v>
      </c>
      <c r="Y4042" t="s">
        <v>3560</v>
      </c>
      <c r="Z4042" t="s">
        <v>3561</v>
      </c>
      <c r="AA4042">
        <v>2174015</v>
      </c>
    </row>
    <row r="4043" spans="1:29" x14ac:dyDescent="0.25">
      <c r="A4043" s="43" t="str">
        <f t="shared" ref="A4043:A4106" si="316">B4043&amp;" "&amp;C4043&amp;" "&amp;D4043</f>
        <v>US Natural Gas Physical</v>
      </c>
      <c r="B4043" s="43" t="str">
        <f t="shared" ref="B4043:B4106" si="317">IF((LEFT(N4043,2)="US"),"US","")</f>
        <v>US</v>
      </c>
      <c r="C4043" s="43" t="str">
        <f t="shared" ref="C4043:C4106" si="318">M4043</f>
        <v>Natural Gas</v>
      </c>
      <c r="D4043" s="43" t="str">
        <f t="shared" ref="D4043:D4106" si="319">IF(ISNUMBER(FIND("Phy",N4043))=TRUE,"Physical","Financial")</f>
        <v>Physical</v>
      </c>
      <c r="E4043" s="43">
        <f>IF(VLOOKUP(S4043,'DD-Lookup'!$J$6:$L$50,3,FALSE)="Monthly",(YEAR(AC4043)-YEAR(AB4043))*12+MONTH(AC4043)-MONTH(AB4043)+1,(AC4043-AB4043+1))</f>
        <v>1</v>
      </c>
      <c r="F4043" s="210">
        <f t="shared" ref="F4043:F4106" si="320">E4043*SUM(P4043:Q4043)</f>
        <v>10000</v>
      </c>
      <c r="G4043" s="199">
        <v>1356613</v>
      </c>
      <c r="H4043" s="195">
        <v>37049.4266319444</v>
      </c>
      <c r="I4043" t="s">
        <v>2483</v>
      </c>
      <c r="M4043" t="s">
        <v>3341</v>
      </c>
      <c r="N4043" t="s">
        <v>3747</v>
      </c>
      <c r="O4043" t="s">
        <v>428</v>
      </c>
      <c r="Q4043" s="196">
        <v>10000</v>
      </c>
      <c r="S4043" t="s">
        <v>3342</v>
      </c>
      <c r="T4043" t="s">
        <v>3557</v>
      </c>
      <c r="U4043" s="198">
        <v>3.49</v>
      </c>
      <c r="V4043" t="s">
        <v>2365</v>
      </c>
      <c r="W4043" t="s">
        <v>2498</v>
      </c>
      <c r="X4043" t="s">
        <v>2499</v>
      </c>
      <c r="Y4043" t="s">
        <v>2469</v>
      </c>
      <c r="Z4043" t="s">
        <v>2995</v>
      </c>
      <c r="AA4043">
        <v>838327</v>
      </c>
      <c r="AB4043" s="195">
        <v>37050.875011574099</v>
      </c>
      <c r="AC4043" s="195">
        <v>37050.875011574099</v>
      </c>
    </row>
    <row r="4044" spans="1:29" x14ac:dyDescent="0.25">
      <c r="A4044" s="43" t="str">
        <f t="shared" si="316"/>
        <v xml:space="preserve"> Metals Financial</v>
      </c>
      <c r="B4044" s="43" t="str">
        <f t="shared" si="317"/>
        <v/>
      </c>
      <c r="C4044" s="43" t="str">
        <f t="shared" si="318"/>
        <v>Metals</v>
      </c>
      <c r="D4044" s="43" t="str">
        <f t="shared" si="319"/>
        <v>Financial</v>
      </c>
      <c r="E4044" s="43">
        <f>IF(VLOOKUP(S4044,'DD-Lookup'!$J$6:$L$50,3,FALSE)="Monthly",(YEAR(AC4044)-YEAR(AB4044))*12+MONTH(AC4044)-MONTH(AB4044)+1,(AC4044-AB4044+1))</f>
        <v>1</v>
      </c>
      <c r="F4044" s="210">
        <f t="shared" si="320"/>
        <v>5</v>
      </c>
      <c r="G4044" s="199">
        <v>1356614</v>
      </c>
      <c r="H4044" s="195">
        <v>37049.426643518498</v>
      </c>
      <c r="I4044" t="s">
        <v>3934</v>
      </c>
      <c r="M4044" t="s">
        <v>3346</v>
      </c>
      <c r="N4044" t="s">
        <v>3554</v>
      </c>
      <c r="O4044" t="s">
        <v>3555</v>
      </c>
      <c r="P4044" s="196">
        <v>5</v>
      </c>
      <c r="S4044" t="s">
        <v>3556</v>
      </c>
      <c r="T4044" t="s">
        <v>3557</v>
      </c>
      <c r="U4044" s="198">
        <v>1669</v>
      </c>
      <c r="V4044" t="s">
        <v>4090</v>
      </c>
      <c r="W4044" t="s">
        <v>3563</v>
      </c>
      <c r="X4044" t="s">
        <v>3559</v>
      </c>
      <c r="Y4044" t="s">
        <v>3560</v>
      </c>
      <c r="Z4044" t="s">
        <v>3561</v>
      </c>
      <c r="AA4044">
        <v>2174018</v>
      </c>
    </row>
    <row r="4045" spans="1:29" x14ac:dyDescent="0.25">
      <c r="A4045" s="43" t="str">
        <f t="shared" si="316"/>
        <v xml:space="preserve"> Metals Financial</v>
      </c>
      <c r="B4045" s="43" t="str">
        <f t="shared" si="317"/>
        <v/>
      </c>
      <c r="C4045" s="43" t="str">
        <f t="shared" si="318"/>
        <v>Metals</v>
      </c>
      <c r="D4045" s="43" t="str">
        <f t="shared" si="319"/>
        <v>Financial</v>
      </c>
      <c r="E4045" s="43">
        <f>IF(VLOOKUP(S4045,'DD-Lookup'!$J$6:$L$50,3,FALSE)="Monthly",(YEAR(AC4045)-YEAR(AB4045))*12+MONTH(AC4045)-MONTH(AB4045)+1,(AC4045-AB4045+1))</f>
        <v>1</v>
      </c>
      <c r="F4045" s="210">
        <f t="shared" si="320"/>
        <v>5</v>
      </c>
      <c r="G4045" s="199">
        <v>1356615</v>
      </c>
      <c r="H4045" s="195">
        <v>37049.426724536999</v>
      </c>
      <c r="I4045" t="s">
        <v>3934</v>
      </c>
      <c r="M4045" t="s">
        <v>3346</v>
      </c>
      <c r="N4045" t="s">
        <v>3554</v>
      </c>
      <c r="O4045" t="s">
        <v>3555</v>
      </c>
      <c r="P4045" s="196">
        <v>5</v>
      </c>
      <c r="S4045" t="s">
        <v>3556</v>
      </c>
      <c r="T4045" t="s">
        <v>3557</v>
      </c>
      <c r="U4045" s="198">
        <v>1669</v>
      </c>
      <c r="V4045" t="s">
        <v>2464</v>
      </c>
      <c r="W4045" t="s">
        <v>3563</v>
      </c>
      <c r="X4045" t="s">
        <v>3559</v>
      </c>
      <c r="Y4045" t="s">
        <v>3560</v>
      </c>
      <c r="Z4045" t="s">
        <v>3561</v>
      </c>
      <c r="AA4045">
        <v>2174020</v>
      </c>
    </row>
    <row r="4046" spans="1:29" x14ac:dyDescent="0.25">
      <c r="A4046" s="43" t="str">
        <f t="shared" si="316"/>
        <v>US Natural Gas Physical</v>
      </c>
      <c r="B4046" s="43" t="str">
        <f t="shared" si="317"/>
        <v>US</v>
      </c>
      <c r="C4046" s="43" t="str">
        <f t="shared" si="318"/>
        <v>Natural Gas</v>
      </c>
      <c r="D4046" s="43" t="str">
        <f t="shared" si="319"/>
        <v>Physical</v>
      </c>
      <c r="E4046" s="43">
        <f>IF(VLOOKUP(S4046,'DD-Lookup'!$J$6:$L$50,3,FALSE)="Monthly",(YEAR(AC4046)-YEAR(AB4046))*12+MONTH(AC4046)-MONTH(AB4046)+1,(AC4046-AB4046+1))</f>
        <v>1</v>
      </c>
      <c r="F4046" s="210">
        <f t="shared" si="320"/>
        <v>10000</v>
      </c>
      <c r="G4046" s="199">
        <v>1356616</v>
      </c>
      <c r="H4046" s="195">
        <v>37049.426747685196</v>
      </c>
      <c r="I4046" t="s">
        <v>2483</v>
      </c>
      <c r="M4046" t="s">
        <v>3341</v>
      </c>
      <c r="N4046" t="s">
        <v>3747</v>
      </c>
      <c r="O4046" t="s">
        <v>2733</v>
      </c>
      <c r="P4046" s="196">
        <v>10000</v>
      </c>
      <c r="S4046" t="s">
        <v>3342</v>
      </c>
      <c r="T4046" t="s">
        <v>3557</v>
      </c>
      <c r="U4046" s="198">
        <v>3.62</v>
      </c>
      <c r="V4046" t="s">
        <v>3163</v>
      </c>
      <c r="W4046" t="s">
        <v>2181</v>
      </c>
      <c r="X4046" t="s">
        <v>2182</v>
      </c>
      <c r="Y4046" t="s">
        <v>2469</v>
      </c>
      <c r="Z4046" t="s">
        <v>2995</v>
      </c>
      <c r="AA4046">
        <v>838328</v>
      </c>
      <c r="AB4046" s="195">
        <v>37050.875011574099</v>
      </c>
      <c r="AC4046" s="195">
        <v>37050.875011574099</v>
      </c>
    </row>
    <row r="4047" spans="1:29" x14ac:dyDescent="0.25">
      <c r="A4047" s="43" t="str">
        <f t="shared" si="316"/>
        <v xml:space="preserve"> Metals Financial</v>
      </c>
      <c r="B4047" s="43" t="str">
        <f t="shared" si="317"/>
        <v/>
      </c>
      <c r="C4047" s="43" t="str">
        <f t="shared" si="318"/>
        <v>Metals</v>
      </c>
      <c r="D4047" s="43" t="str">
        <f t="shared" si="319"/>
        <v>Financial</v>
      </c>
      <c r="E4047" s="43">
        <f>IF(VLOOKUP(S4047,'DD-Lookup'!$J$6:$L$50,3,FALSE)="Monthly",(YEAR(AC4047)-YEAR(AB4047))*12+MONTH(AC4047)-MONTH(AB4047)+1,(AC4047-AB4047+1))</f>
        <v>1</v>
      </c>
      <c r="F4047" s="210">
        <f t="shared" si="320"/>
        <v>10</v>
      </c>
      <c r="G4047" s="199">
        <v>1356618</v>
      </c>
      <c r="H4047" s="195">
        <v>37049.426805555602</v>
      </c>
      <c r="I4047" t="s">
        <v>3518</v>
      </c>
      <c r="M4047" t="s">
        <v>3346</v>
      </c>
      <c r="N4047" t="s">
        <v>3554</v>
      </c>
      <c r="O4047" t="s">
        <v>3555</v>
      </c>
      <c r="P4047" s="196">
        <v>10</v>
      </c>
      <c r="S4047" t="s">
        <v>3556</v>
      </c>
      <c r="T4047" t="s">
        <v>3557</v>
      </c>
      <c r="U4047" s="198">
        <v>1669</v>
      </c>
      <c r="V4047" t="s">
        <v>3519</v>
      </c>
      <c r="W4047" t="s">
        <v>3563</v>
      </c>
      <c r="X4047" t="s">
        <v>3559</v>
      </c>
      <c r="Y4047" t="s">
        <v>3560</v>
      </c>
      <c r="Z4047" t="s">
        <v>3561</v>
      </c>
      <c r="AA4047">
        <v>2174023</v>
      </c>
    </row>
    <row r="4048" spans="1:29" x14ac:dyDescent="0.25">
      <c r="A4048" s="43" t="str">
        <f t="shared" si="316"/>
        <v>US Natural Gas Physical</v>
      </c>
      <c r="B4048" s="43" t="str">
        <f t="shared" si="317"/>
        <v>US</v>
      </c>
      <c r="C4048" s="43" t="str">
        <f t="shared" si="318"/>
        <v>Natural Gas</v>
      </c>
      <c r="D4048" s="43" t="str">
        <f t="shared" si="319"/>
        <v>Physical</v>
      </c>
      <c r="E4048" s="43">
        <f>IF(VLOOKUP(S4048,'DD-Lookup'!$J$6:$L$50,3,FALSE)="Monthly",(YEAR(AC4048)-YEAR(AB4048))*12+MONTH(AC4048)-MONTH(AB4048)+1,(AC4048-AB4048+1))</f>
        <v>1</v>
      </c>
      <c r="F4048" s="210">
        <f t="shared" si="320"/>
        <v>6000</v>
      </c>
      <c r="G4048" s="199">
        <v>1356619</v>
      </c>
      <c r="H4048" s="195">
        <v>37049.426851851902</v>
      </c>
      <c r="I4048" t="s">
        <v>3360</v>
      </c>
      <c r="M4048" t="s">
        <v>3341</v>
      </c>
      <c r="N4048" t="s">
        <v>3747</v>
      </c>
      <c r="O4048" t="s">
        <v>448</v>
      </c>
      <c r="P4048" s="196">
        <v>6000</v>
      </c>
      <c r="S4048" t="s">
        <v>3342</v>
      </c>
      <c r="T4048" t="s">
        <v>3557</v>
      </c>
      <c r="U4048" s="198">
        <v>3.62</v>
      </c>
      <c r="V4048" t="s">
        <v>3356</v>
      </c>
      <c r="W4048" t="s">
        <v>2181</v>
      </c>
      <c r="X4048" t="s">
        <v>2182</v>
      </c>
      <c r="Y4048" t="s">
        <v>2469</v>
      </c>
      <c r="Z4048" t="s">
        <v>2995</v>
      </c>
      <c r="AA4048">
        <v>838329</v>
      </c>
      <c r="AB4048" s="195">
        <v>37050.875011574099</v>
      </c>
      <c r="AC4048" s="195">
        <v>37050.875011574099</v>
      </c>
    </row>
    <row r="4049" spans="1:29" x14ac:dyDescent="0.25">
      <c r="A4049" s="43" t="str">
        <f t="shared" si="316"/>
        <v>US Natural Gas Physical</v>
      </c>
      <c r="B4049" s="43" t="str">
        <f t="shared" si="317"/>
        <v>US</v>
      </c>
      <c r="C4049" s="43" t="str">
        <f t="shared" si="318"/>
        <v>Natural Gas</v>
      </c>
      <c r="D4049" s="43" t="str">
        <f t="shared" si="319"/>
        <v>Physical</v>
      </c>
      <c r="E4049" s="43">
        <f>IF(VLOOKUP(S4049,'DD-Lookup'!$J$6:$L$50,3,FALSE)="Monthly",(YEAR(AC4049)-YEAR(AB4049))*12+MONTH(AC4049)-MONTH(AB4049)+1,(AC4049-AB4049+1))</f>
        <v>1</v>
      </c>
      <c r="F4049" s="210">
        <f t="shared" si="320"/>
        <v>3000</v>
      </c>
      <c r="G4049" s="199">
        <v>1356621</v>
      </c>
      <c r="H4049" s="195">
        <v>37049.426874999997</v>
      </c>
      <c r="I4049" t="s">
        <v>3321</v>
      </c>
      <c r="M4049" t="s">
        <v>3341</v>
      </c>
      <c r="N4049" t="s">
        <v>3747</v>
      </c>
      <c r="O4049" t="s">
        <v>394</v>
      </c>
      <c r="Q4049" s="196">
        <v>3000</v>
      </c>
      <c r="S4049" t="s">
        <v>3342</v>
      </c>
      <c r="T4049" t="s">
        <v>3557</v>
      </c>
      <c r="U4049" s="198">
        <v>3.645</v>
      </c>
      <c r="V4049" t="s">
        <v>3035</v>
      </c>
      <c r="W4049" t="s">
        <v>2498</v>
      </c>
      <c r="X4049" t="s">
        <v>2499</v>
      </c>
      <c r="Y4049" t="s">
        <v>2469</v>
      </c>
      <c r="Z4049" t="s">
        <v>2995</v>
      </c>
      <c r="AA4049">
        <v>838330</v>
      </c>
      <c r="AB4049" s="195">
        <v>37050.875011574099</v>
      </c>
      <c r="AC4049" s="195">
        <v>37050.875011574099</v>
      </c>
    </row>
    <row r="4050" spans="1:29" x14ac:dyDescent="0.25">
      <c r="A4050" s="43" t="str">
        <f t="shared" si="316"/>
        <v>US Crude Financial</v>
      </c>
      <c r="B4050" s="43" t="str">
        <f t="shared" si="317"/>
        <v>US</v>
      </c>
      <c r="C4050" s="43" t="str">
        <f t="shared" si="318"/>
        <v>Crude</v>
      </c>
      <c r="D4050" s="43" t="str">
        <f t="shared" si="319"/>
        <v>Financial</v>
      </c>
      <c r="E4050" s="43">
        <f>IF(VLOOKUP(S4050,'DD-Lookup'!$J$6:$L$50,3,FALSE)="Monthly",(YEAR(AC4050)-YEAR(AB4050))*12+MONTH(AC4050)-MONTH(AB4050)+1,(AC4050-AB4050+1))</f>
        <v>1</v>
      </c>
      <c r="F4050" s="210">
        <f t="shared" si="320"/>
        <v>50000</v>
      </c>
      <c r="G4050" s="199">
        <v>1356622</v>
      </c>
      <c r="H4050" s="195">
        <v>37049.427025462901</v>
      </c>
      <c r="I4050" t="s">
        <v>2652</v>
      </c>
      <c r="M4050" t="s">
        <v>3437</v>
      </c>
      <c r="N4050" t="s">
        <v>2653</v>
      </c>
      <c r="O4050" t="s">
        <v>3359</v>
      </c>
      <c r="Q4050" s="196">
        <v>50000</v>
      </c>
      <c r="S4050" t="s">
        <v>3347</v>
      </c>
      <c r="T4050" t="s">
        <v>3557</v>
      </c>
      <c r="U4050" s="198">
        <v>27.86</v>
      </c>
      <c r="V4050" t="s">
        <v>2654</v>
      </c>
      <c r="W4050" t="s">
        <v>2655</v>
      </c>
      <c r="X4050" t="s">
        <v>2656</v>
      </c>
      <c r="Y4050" t="s">
        <v>2778</v>
      </c>
      <c r="Z4050" t="s">
        <v>2995</v>
      </c>
      <c r="AA4050">
        <v>115568</v>
      </c>
      <c r="AB4050" s="195">
        <v>37073</v>
      </c>
      <c r="AC4050" s="195">
        <v>37103</v>
      </c>
    </row>
    <row r="4051" spans="1:29" x14ac:dyDescent="0.25">
      <c r="A4051" s="43" t="str">
        <f t="shared" si="316"/>
        <v>US Natural Gas Physical</v>
      </c>
      <c r="B4051" s="43" t="str">
        <f t="shared" si="317"/>
        <v>US</v>
      </c>
      <c r="C4051" s="43" t="str">
        <f t="shared" si="318"/>
        <v>Natural Gas</v>
      </c>
      <c r="D4051" s="43" t="str">
        <f t="shared" si="319"/>
        <v>Physical</v>
      </c>
      <c r="E4051" s="43">
        <f>IF(VLOOKUP(S4051,'DD-Lookup'!$J$6:$L$50,3,FALSE)="Monthly",(YEAR(AC4051)-YEAR(AB4051))*12+MONTH(AC4051)-MONTH(AB4051)+1,(AC4051-AB4051+1))</f>
        <v>1</v>
      </c>
      <c r="F4051" s="210">
        <f t="shared" si="320"/>
        <v>5000</v>
      </c>
      <c r="G4051" s="199">
        <v>1356623</v>
      </c>
      <c r="H4051" s="195">
        <v>37049.427118055602</v>
      </c>
      <c r="I4051" t="s">
        <v>3375</v>
      </c>
      <c r="M4051" t="s">
        <v>3341</v>
      </c>
      <c r="N4051" t="s">
        <v>3747</v>
      </c>
      <c r="O4051" t="s">
        <v>2733</v>
      </c>
      <c r="Q4051" s="196">
        <v>5000</v>
      </c>
      <c r="S4051" t="s">
        <v>3342</v>
      </c>
      <c r="T4051" t="s">
        <v>3557</v>
      </c>
      <c r="U4051" s="198">
        <v>3.63</v>
      </c>
      <c r="V4051" t="s">
        <v>3895</v>
      </c>
      <c r="W4051" t="s">
        <v>2181</v>
      </c>
      <c r="X4051" t="s">
        <v>2182</v>
      </c>
      <c r="Y4051" t="s">
        <v>2469</v>
      </c>
      <c r="Z4051" t="s">
        <v>2995</v>
      </c>
      <c r="AA4051">
        <v>838331</v>
      </c>
      <c r="AB4051" s="195">
        <v>37050.875011574099</v>
      </c>
      <c r="AC4051" s="195">
        <v>37050.875011574099</v>
      </c>
    </row>
    <row r="4052" spans="1:29" x14ac:dyDescent="0.25">
      <c r="A4052" s="43" t="str">
        <f t="shared" si="316"/>
        <v>US Natural Gas Physical</v>
      </c>
      <c r="B4052" s="43" t="str">
        <f t="shared" si="317"/>
        <v>US</v>
      </c>
      <c r="C4052" s="43" t="str">
        <f t="shared" si="318"/>
        <v>Natural Gas</v>
      </c>
      <c r="D4052" s="43" t="str">
        <f t="shared" si="319"/>
        <v>Physical</v>
      </c>
      <c r="E4052" s="43">
        <f>IF(VLOOKUP(S4052,'DD-Lookup'!$J$6:$L$50,3,FALSE)="Monthly",(YEAR(AC4052)-YEAR(AB4052))*12+MONTH(AC4052)-MONTH(AB4052)+1,(AC4052-AB4052+1))</f>
        <v>1</v>
      </c>
      <c r="F4052" s="210">
        <f t="shared" si="320"/>
        <v>5000</v>
      </c>
      <c r="G4052" s="199">
        <v>1356625</v>
      </c>
      <c r="H4052" s="195">
        <v>37049.427187499998</v>
      </c>
      <c r="I4052" t="s">
        <v>3375</v>
      </c>
      <c r="M4052" t="s">
        <v>3341</v>
      </c>
      <c r="N4052" t="s">
        <v>3747</v>
      </c>
      <c r="O4052" t="s">
        <v>2733</v>
      </c>
      <c r="Q4052" s="196">
        <v>5000</v>
      </c>
      <c r="S4052" t="s">
        <v>3342</v>
      </c>
      <c r="T4052" t="s">
        <v>3557</v>
      </c>
      <c r="U4052" s="198">
        <v>3.63</v>
      </c>
      <c r="V4052" t="s">
        <v>3780</v>
      </c>
      <c r="W4052" t="s">
        <v>2181</v>
      </c>
      <c r="X4052" t="s">
        <v>2182</v>
      </c>
      <c r="Y4052" t="s">
        <v>2469</v>
      </c>
      <c r="Z4052" t="s">
        <v>2995</v>
      </c>
      <c r="AA4052">
        <v>838332</v>
      </c>
      <c r="AB4052" s="195">
        <v>37050.875011574099</v>
      </c>
      <c r="AC4052" s="195">
        <v>37050.875011574099</v>
      </c>
    </row>
    <row r="4053" spans="1:29" x14ac:dyDescent="0.25">
      <c r="A4053" s="43" t="str">
        <f t="shared" si="316"/>
        <v>US Crude Financial</v>
      </c>
      <c r="B4053" s="43" t="str">
        <f t="shared" si="317"/>
        <v>US</v>
      </c>
      <c r="C4053" s="43" t="str">
        <f t="shared" si="318"/>
        <v>Crude</v>
      </c>
      <c r="D4053" s="43" t="str">
        <f t="shared" si="319"/>
        <v>Financial</v>
      </c>
      <c r="E4053" s="43">
        <f>IF(VLOOKUP(S4053,'DD-Lookup'!$J$6:$L$50,3,FALSE)="Monthly",(YEAR(AC4053)-YEAR(AB4053))*12+MONTH(AC4053)-MONTH(AB4053)+1,(AC4053-AB4053+1))</f>
        <v>1</v>
      </c>
      <c r="F4053" s="210">
        <f t="shared" si="320"/>
        <v>50000</v>
      </c>
      <c r="G4053" s="199">
        <v>1356626</v>
      </c>
      <c r="H4053" s="195">
        <v>37049.427199074104</v>
      </c>
      <c r="I4053" t="s">
        <v>3527</v>
      </c>
      <c r="M4053" t="s">
        <v>3437</v>
      </c>
      <c r="N4053" t="s">
        <v>2653</v>
      </c>
      <c r="O4053" t="s">
        <v>3359</v>
      </c>
      <c r="Q4053" s="196">
        <v>50000</v>
      </c>
      <c r="S4053" t="s">
        <v>3347</v>
      </c>
      <c r="T4053" t="s">
        <v>3557</v>
      </c>
      <c r="U4053" s="198">
        <v>27.9</v>
      </c>
      <c r="V4053" t="s">
        <v>2200</v>
      </c>
      <c r="W4053" t="s">
        <v>2655</v>
      </c>
      <c r="X4053" t="s">
        <v>2656</v>
      </c>
      <c r="Y4053" t="s">
        <v>2778</v>
      </c>
      <c r="Z4053" t="s">
        <v>2995</v>
      </c>
      <c r="AA4053">
        <v>115570</v>
      </c>
      <c r="AB4053" s="195">
        <v>37073</v>
      </c>
      <c r="AC4053" s="195">
        <v>37103</v>
      </c>
    </row>
    <row r="4054" spans="1:29" x14ac:dyDescent="0.25">
      <c r="A4054" s="43" t="str">
        <f t="shared" si="316"/>
        <v>US Natural Gas Financial</v>
      </c>
      <c r="B4054" s="43" t="str">
        <f t="shared" si="317"/>
        <v>US</v>
      </c>
      <c r="C4054" s="43" t="str">
        <f t="shared" si="318"/>
        <v>Natural Gas</v>
      </c>
      <c r="D4054" s="43" t="str">
        <f t="shared" si="319"/>
        <v>Financial</v>
      </c>
      <c r="E4054" s="43">
        <f>IF(VLOOKUP(S4054,'DD-Lookup'!$J$6:$L$50,3,FALSE)="Monthly",(YEAR(AC4054)-YEAR(AB4054))*12+MONTH(AC4054)-MONTH(AB4054)+1,(AC4054-AB4054+1))</f>
        <v>31</v>
      </c>
      <c r="F4054" s="210">
        <f t="shared" si="320"/>
        <v>77500</v>
      </c>
      <c r="G4054" s="199">
        <v>1356627</v>
      </c>
      <c r="H4054" s="195">
        <v>37049.427233796298</v>
      </c>
      <c r="I4054" t="s">
        <v>909</v>
      </c>
      <c r="M4054" t="s">
        <v>3341</v>
      </c>
      <c r="N4054" t="s">
        <v>2281</v>
      </c>
      <c r="O4054" t="s">
        <v>2475</v>
      </c>
      <c r="Q4054" s="196">
        <v>2500</v>
      </c>
      <c r="S4054" t="s">
        <v>3342</v>
      </c>
      <c r="T4054" t="s">
        <v>3557</v>
      </c>
      <c r="U4054" s="198">
        <v>3.7749999999999999</v>
      </c>
      <c r="V4054" t="s">
        <v>910</v>
      </c>
      <c r="W4054" t="s">
        <v>2853</v>
      </c>
      <c r="X4054" t="s">
        <v>2282</v>
      </c>
      <c r="Y4054" t="s">
        <v>3575</v>
      </c>
      <c r="Z4054" t="s">
        <v>2995</v>
      </c>
      <c r="AA4054" t="s">
        <v>1202</v>
      </c>
      <c r="AB4054" s="195">
        <v>37073.875</v>
      </c>
      <c r="AC4054" s="195">
        <v>37103.875</v>
      </c>
    </row>
    <row r="4055" spans="1:29" x14ac:dyDescent="0.25">
      <c r="A4055" s="43" t="str">
        <f t="shared" si="316"/>
        <v>US Natural Gas Physical</v>
      </c>
      <c r="B4055" s="43" t="str">
        <f t="shared" si="317"/>
        <v>US</v>
      </c>
      <c r="C4055" s="43" t="str">
        <f t="shared" si="318"/>
        <v>Natural Gas</v>
      </c>
      <c r="D4055" s="43" t="str">
        <f t="shared" si="319"/>
        <v>Physical</v>
      </c>
      <c r="E4055" s="43">
        <f>IF(VLOOKUP(S4055,'DD-Lookup'!$J$6:$L$50,3,FALSE)="Monthly",(YEAR(AC4055)-YEAR(AB4055))*12+MONTH(AC4055)-MONTH(AB4055)+1,(AC4055-AB4055+1))</f>
        <v>1</v>
      </c>
      <c r="F4055" s="210">
        <f t="shared" si="320"/>
        <v>13758</v>
      </c>
      <c r="G4055" s="199">
        <v>1356629</v>
      </c>
      <c r="H4055" s="195">
        <v>37049.4273032407</v>
      </c>
      <c r="I4055" t="s">
        <v>3529</v>
      </c>
      <c r="M4055" t="s">
        <v>3341</v>
      </c>
      <c r="N4055" t="s">
        <v>3747</v>
      </c>
      <c r="O4055" t="s">
        <v>2722</v>
      </c>
      <c r="Q4055" s="196">
        <v>13758</v>
      </c>
      <c r="S4055" t="s">
        <v>3342</v>
      </c>
      <c r="T4055" t="s">
        <v>3557</v>
      </c>
      <c r="U4055" s="198">
        <v>3.6749999999999998</v>
      </c>
      <c r="V4055" t="s">
        <v>3851</v>
      </c>
      <c r="W4055" t="s">
        <v>2175</v>
      </c>
      <c r="X4055" t="s">
        <v>2176</v>
      </c>
      <c r="Y4055" t="s">
        <v>2469</v>
      </c>
      <c r="Z4055" t="s">
        <v>2995</v>
      </c>
      <c r="AA4055">
        <v>838334</v>
      </c>
      <c r="AB4055" s="195">
        <v>37050.875011574099</v>
      </c>
      <c r="AC4055" s="195">
        <v>37050.875011574099</v>
      </c>
    </row>
    <row r="4056" spans="1:29" x14ac:dyDescent="0.25">
      <c r="A4056" s="43" t="str">
        <f t="shared" si="316"/>
        <v>US Natural Gas Physical</v>
      </c>
      <c r="B4056" s="43" t="str">
        <f t="shared" si="317"/>
        <v>US</v>
      </c>
      <c r="C4056" s="43" t="str">
        <f t="shared" si="318"/>
        <v>Natural Gas</v>
      </c>
      <c r="D4056" s="43" t="str">
        <f t="shared" si="319"/>
        <v>Physical</v>
      </c>
      <c r="E4056" s="43">
        <f>IF(VLOOKUP(S4056,'DD-Lookup'!$J$6:$L$50,3,FALSE)="Monthly",(YEAR(AC4056)-YEAR(AB4056))*12+MONTH(AC4056)-MONTH(AB4056)+1,(AC4056-AB4056+1))</f>
        <v>1</v>
      </c>
      <c r="F4056" s="210">
        <f t="shared" si="320"/>
        <v>10000</v>
      </c>
      <c r="G4056" s="199">
        <v>1356630</v>
      </c>
      <c r="H4056" s="195">
        <v>37049.427430555603</v>
      </c>
      <c r="I4056" t="s">
        <v>2527</v>
      </c>
      <c r="M4056" t="s">
        <v>3341</v>
      </c>
      <c r="N4056" t="s">
        <v>3747</v>
      </c>
      <c r="O4056" t="s">
        <v>392</v>
      </c>
      <c r="P4056" s="196">
        <v>10000</v>
      </c>
      <c r="S4056" t="s">
        <v>3342</v>
      </c>
      <c r="T4056" t="s">
        <v>3557</v>
      </c>
      <c r="U4056" s="198">
        <v>3.6419999999999999</v>
      </c>
      <c r="V4056" t="s">
        <v>3464</v>
      </c>
      <c r="W4056" t="s">
        <v>2498</v>
      </c>
      <c r="X4056" t="s">
        <v>2499</v>
      </c>
      <c r="Y4056" t="s">
        <v>2469</v>
      </c>
      <c r="Z4056" t="s">
        <v>2995</v>
      </c>
      <c r="AA4056">
        <v>838335</v>
      </c>
      <c r="AB4056" s="195">
        <v>37050.875011574099</v>
      </c>
      <c r="AC4056" s="195">
        <v>37050.875011574099</v>
      </c>
    </row>
    <row r="4057" spans="1:29" x14ac:dyDescent="0.25">
      <c r="A4057" s="43" t="str">
        <f t="shared" si="316"/>
        <v>US Natural Gas Physical</v>
      </c>
      <c r="B4057" s="43" t="str">
        <f t="shared" si="317"/>
        <v>US</v>
      </c>
      <c r="C4057" s="43" t="str">
        <f t="shared" si="318"/>
        <v>Natural Gas</v>
      </c>
      <c r="D4057" s="43" t="str">
        <f t="shared" si="319"/>
        <v>Physical</v>
      </c>
      <c r="E4057" s="43">
        <f>IF(VLOOKUP(S4057,'DD-Lookup'!$J$6:$L$50,3,FALSE)="Monthly",(YEAR(AC4057)-YEAR(AB4057))*12+MONTH(AC4057)-MONTH(AB4057)+1,(AC4057-AB4057+1))</f>
        <v>1</v>
      </c>
      <c r="F4057" s="210">
        <f t="shared" si="320"/>
        <v>10000</v>
      </c>
      <c r="G4057" s="199">
        <v>1356631</v>
      </c>
      <c r="H4057" s="195">
        <v>37049.427476851903</v>
      </c>
      <c r="I4057" t="s">
        <v>2527</v>
      </c>
      <c r="M4057" t="s">
        <v>3341</v>
      </c>
      <c r="N4057" t="s">
        <v>3747</v>
      </c>
      <c r="O4057" t="s">
        <v>392</v>
      </c>
      <c r="P4057" s="196">
        <v>10000</v>
      </c>
      <c r="S4057" t="s">
        <v>3342</v>
      </c>
      <c r="T4057" t="s">
        <v>3557</v>
      </c>
      <c r="U4057" s="198">
        <v>3.637</v>
      </c>
      <c r="V4057" t="s">
        <v>3464</v>
      </c>
      <c r="W4057" t="s">
        <v>2498</v>
      </c>
      <c r="X4057" t="s">
        <v>2499</v>
      </c>
      <c r="Y4057" t="s">
        <v>2469</v>
      </c>
      <c r="Z4057" t="s">
        <v>2995</v>
      </c>
      <c r="AA4057">
        <v>838336</v>
      </c>
      <c r="AB4057" s="195">
        <v>37050.875011574099</v>
      </c>
      <c r="AC4057" s="195">
        <v>37050.875011574099</v>
      </c>
    </row>
    <row r="4058" spans="1:29" x14ac:dyDescent="0.25">
      <c r="A4058" s="43" t="str">
        <f t="shared" si="316"/>
        <v>US Natural Gas Physical</v>
      </c>
      <c r="B4058" s="43" t="str">
        <f t="shared" si="317"/>
        <v>US</v>
      </c>
      <c r="C4058" s="43" t="str">
        <f t="shared" si="318"/>
        <v>Natural Gas</v>
      </c>
      <c r="D4058" s="43" t="str">
        <f t="shared" si="319"/>
        <v>Physical</v>
      </c>
      <c r="E4058" s="43">
        <f>IF(VLOOKUP(S4058,'DD-Lookup'!$J$6:$L$50,3,FALSE)="Monthly",(YEAR(AC4058)-YEAR(AB4058))*12+MONTH(AC4058)-MONTH(AB4058)+1,(AC4058-AB4058+1))</f>
        <v>1</v>
      </c>
      <c r="F4058" s="210">
        <f t="shared" si="320"/>
        <v>10000</v>
      </c>
      <c r="G4058" s="199">
        <v>1356632</v>
      </c>
      <c r="H4058" s="195">
        <v>37049.427523148202</v>
      </c>
      <c r="I4058" t="s">
        <v>2527</v>
      </c>
      <c r="M4058" t="s">
        <v>3341</v>
      </c>
      <c r="N4058" t="s">
        <v>3747</v>
      </c>
      <c r="O4058" t="s">
        <v>392</v>
      </c>
      <c r="P4058" s="196">
        <v>10000</v>
      </c>
      <c r="S4058" t="s">
        <v>3342</v>
      </c>
      <c r="T4058" t="s">
        <v>3557</v>
      </c>
      <c r="U4058" s="198">
        <v>3.6320000000000001</v>
      </c>
      <c r="V4058" t="s">
        <v>3464</v>
      </c>
      <c r="W4058" t="s">
        <v>2498</v>
      </c>
      <c r="X4058" t="s">
        <v>2499</v>
      </c>
      <c r="Y4058" t="s">
        <v>2469</v>
      </c>
      <c r="Z4058" t="s">
        <v>2995</v>
      </c>
      <c r="AA4058">
        <v>838337</v>
      </c>
      <c r="AB4058" s="195">
        <v>37050.875011574099</v>
      </c>
      <c r="AC4058" s="195">
        <v>37050.875011574099</v>
      </c>
    </row>
    <row r="4059" spans="1:29" x14ac:dyDescent="0.25">
      <c r="A4059" s="43" t="str">
        <f t="shared" si="316"/>
        <v>US Crude Financial</v>
      </c>
      <c r="B4059" s="43" t="str">
        <f t="shared" si="317"/>
        <v>US</v>
      </c>
      <c r="C4059" s="43" t="str">
        <f t="shared" si="318"/>
        <v>Crude</v>
      </c>
      <c r="D4059" s="43" t="str">
        <f t="shared" si="319"/>
        <v>Financial</v>
      </c>
      <c r="E4059" s="43">
        <f>IF(VLOOKUP(S4059,'DD-Lookup'!$J$6:$L$50,3,FALSE)="Monthly",(YEAR(AC4059)-YEAR(AB4059))*12+MONTH(AC4059)-MONTH(AB4059)+1,(AC4059-AB4059+1))</f>
        <v>1</v>
      </c>
      <c r="F4059" s="210">
        <f t="shared" si="320"/>
        <v>50000</v>
      </c>
      <c r="G4059" s="199">
        <v>1356633</v>
      </c>
      <c r="H4059" s="195">
        <v>37049.427534722199</v>
      </c>
      <c r="I4059" t="s">
        <v>2652</v>
      </c>
      <c r="M4059" t="s">
        <v>3437</v>
      </c>
      <c r="N4059" t="s">
        <v>2653</v>
      </c>
      <c r="O4059" t="s">
        <v>3359</v>
      </c>
      <c r="Q4059" s="196">
        <v>50000</v>
      </c>
      <c r="S4059" t="s">
        <v>3347</v>
      </c>
      <c r="T4059" t="s">
        <v>3557</v>
      </c>
      <c r="U4059" s="198">
        <v>27.92</v>
      </c>
      <c r="V4059" t="s">
        <v>2654</v>
      </c>
      <c r="W4059" t="s">
        <v>2655</v>
      </c>
      <c r="X4059" t="s">
        <v>2656</v>
      </c>
      <c r="Y4059" t="s">
        <v>2778</v>
      </c>
      <c r="Z4059" t="s">
        <v>2995</v>
      </c>
      <c r="AA4059">
        <v>115571</v>
      </c>
      <c r="AB4059" s="195">
        <v>37073</v>
      </c>
      <c r="AC4059" s="195">
        <v>37103</v>
      </c>
    </row>
    <row r="4060" spans="1:29" x14ac:dyDescent="0.25">
      <c r="A4060" s="43" t="str">
        <f t="shared" si="316"/>
        <v>US Crude Financial</v>
      </c>
      <c r="B4060" s="43" t="str">
        <f t="shared" si="317"/>
        <v>US</v>
      </c>
      <c r="C4060" s="43" t="str">
        <f t="shared" si="318"/>
        <v>Crude</v>
      </c>
      <c r="D4060" s="43" t="str">
        <f t="shared" si="319"/>
        <v>Financial</v>
      </c>
      <c r="E4060" s="43">
        <f>IF(VLOOKUP(S4060,'DD-Lookup'!$J$6:$L$50,3,FALSE)="Monthly",(YEAR(AC4060)-YEAR(AB4060))*12+MONTH(AC4060)-MONTH(AB4060)+1,(AC4060-AB4060+1))</f>
        <v>1</v>
      </c>
      <c r="F4060" s="210">
        <f t="shared" si="320"/>
        <v>50000</v>
      </c>
      <c r="G4060" s="199">
        <v>1356634</v>
      </c>
      <c r="H4060" s="195">
        <v>37049.427546296298</v>
      </c>
      <c r="I4060" t="s">
        <v>3480</v>
      </c>
      <c r="M4060" t="s">
        <v>3437</v>
      </c>
      <c r="N4060" t="s">
        <v>2653</v>
      </c>
      <c r="O4060" t="s">
        <v>2334</v>
      </c>
      <c r="P4060" s="196">
        <v>50000</v>
      </c>
      <c r="S4060" t="s">
        <v>3347</v>
      </c>
      <c r="T4060" t="s">
        <v>3557</v>
      </c>
      <c r="U4060" s="198">
        <v>27.89</v>
      </c>
      <c r="V4060" t="s">
        <v>2647</v>
      </c>
      <c r="W4060" t="s">
        <v>2655</v>
      </c>
      <c r="X4060" t="s">
        <v>2193</v>
      </c>
      <c r="Y4060" t="s">
        <v>2778</v>
      </c>
      <c r="Z4060" t="s">
        <v>2995</v>
      </c>
      <c r="AA4060">
        <v>115572</v>
      </c>
      <c r="AB4060" s="195">
        <v>37073</v>
      </c>
      <c r="AC4060" s="195">
        <v>37103</v>
      </c>
    </row>
    <row r="4061" spans="1:29" x14ac:dyDescent="0.25">
      <c r="A4061" s="43" t="str">
        <f t="shared" si="316"/>
        <v>US Natural Gas Physical</v>
      </c>
      <c r="B4061" s="43" t="str">
        <f t="shared" si="317"/>
        <v>US</v>
      </c>
      <c r="C4061" s="43" t="str">
        <f t="shared" si="318"/>
        <v>Natural Gas</v>
      </c>
      <c r="D4061" s="43" t="str">
        <f t="shared" si="319"/>
        <v>Physical</v>
      </c>
      <c r="E4061" s="43">
        <f>IF(VLOOKUP(S4061,'DD-Lookup'!$J$6:$L$50,3,FALSE)="Monthly",(YEAR(AC4061)-YEAR(AB4061))*12+MONTH(AC4061)-MONTH(AB4061)+1,(AC4061-AB4061+1))</f>
        <v>1</v>
      </c>
      <c r="F4061" s="210">
        <f t="shared" si="320"/>
        <v>10000</v>
      </c>
      <c r="G4061" s="199">
        <v>1356636</v>
      </c>
      <c r="H4061" s="195">
        <v>37049.4276157407</v>
      </c>
      <c r="I4061" t="s">
        <v>2487</v>
      </c>
      <c r="M4061" t="s">
        <v>3341</v>
      </c>
      <c r="N4061" t="s">
        <v>3747</v>
      </c>
      <c r="O4061" t="s">
        <v>392</v>
      </c>
      <c r="Q4061" s="196">
        <v>10000</v>
      </c>
      <c r="S4061" t="s">
        <v>3342</v>
      </c>
      <c r="T4061" t="s">
        <v>3557</v>
      </c>
      <c r="U4061" s="198">
        <v>3.637</v>
      </c>
      <c r="V4061" t="s">
        <v>2348</v>
      </c>
      <c r="W4061" t="s">
        <v>2498</v>
      </c>
      <c r="X4061" t="s">
        <v>2499</v>
      </c>
      <c r="Y4061" t="s">
        <v>2469</v>
      </c>
      <c r="Z4061" t="s">
        <v>2995</v>
      </c>
      <c r="AA4061">
        <v>838338</v>
      </c>
      <c r="AB4061" s="195">
        <v>37050.875011574099</v>
      </c>
      <c r="AC4061" s="195">
        <v>37050.875011574099</v>
      </c>
    </row>
    <row r="4062" spans="1:29" x14ac:dyDescent="0.25">
      <c r="A4062" s="43" t="str">
        <f t="shared" si="316"/>
        <v>US Crude Financial</v>
      </c>
      <c r="B4062" s="43" t="str">
        <f t="shared" si="317"/>
        <v>US</v>
      </c>
      <c r="C4062" s="43" t="str">
        <f t="shared" si="318"/>
        <v>Crude</v>
      </c>
      <c r="D4062" s="43" t="str">
        <f t="shared" si="319"/>
        <v>Financial</v>
      </c>
      <c r="E4062" s="43">
        <f>IF(VLOOKUP(S4062,'DD-Lookup'!$J$6:$L$50,3,FALSE)="Monthly",(YEAR(AC4062)-YEAR(AB4062))*12+MONTH(AC4062)-MONTH(AB4062)+1,(AC4062-AB4062+1))</f>
        <v>1</v>
      </c>
      <c r="F4062" s="210">
        <f t="shared" si="320"/>
        <v>50000</v>
      </c>
      <c r="G4062" s="199">
        <v>1356637</v>
      </c>
      <c r="H4062" s="195">
        <v>37049.427731481497</v>
      </c>
      <c r="I4062" t="s">
        <v>2652</v>
      </c>
      <c r="M4062" t="s">
        <v>3437</v>
      </c>
      <c r="N4062" t="s">
        <v>2653</v>
      </c>
      <c r="O4062" t="s">
        <v>3359</v>
      </c>
      <c r="Q4062" s="196">
        <v>50000</v>
      </c>
      <c r="S4062" t="s">
        <v>3347</v>
      </c>
      <c r="T4062" t="s">
        <v>3557</v>
      </c>
      <c r="U4062" s="198">
        <v>27.92</v>
      </c>
      <c r="V4062" t="s">
        <v>2654</v>
      </c>
      <c r="W4062" t="s">
        <v>2655</v>
      </c>
      <c r="X4062" t="s">
        <v>2656</v>
      </c>
      <c r="Y4062" t="s">
        <v>2778</v>
      </c>
      <c r="Z4062" t="s">
        <v>2995</v>
      </c>
      <c r="AA4062">
        <v>115573</v>
      </c>
      <c r="AB4062" s="195">
        <v>37073</v>
      </c>
      <c r="AC4062" s="195">
        <v>37103</v>
      </c>
    </row>
    <row r="4063" spans="1:29" x14ac:dyDescent="0.25">
      <c r="A4063" s="43" t="str">
        <f t="shared" si="316"/>
        <v xml:space="preserve"> Natural Gas Physical</v>
      </c>
      <c r="B4063" s="43" t="str">
        <f t="shared" si="317"/>
        <v/>
      </c>
      <c r="C4063" s="43" t="str">
        <f t="shared" si="318"/>
        <v>Natural Gas</v>
      </c>
      <c r="D4063" s="43" t="str">
        <f t="shared" si="319"/>
        <v>Physical</v>
      </c>
      <c r="E4063" s="43">
        <f>IF(VLOOKUP(S4063,'DD-Lookup'!$J$6:$L$50,3,FALSE)="Monthly",(YEAR(AC4063)-YEAR(AB4063))*12+MONTH(AC4063)-MONTH(AB4063)+1,(AC4063-AB4063+1))</f>
        <v>1</v>
      </c>
      <c r="F4063" s="210">
        <f t="shared" si="320"/>
        <v>25000</v>
      </c>
      <c r="G4063" s="199">
        <v>1356638</v>
      </c>
      <c r="H4063" s="195">
        <v>37049.4277546296</v>
      </c>
      <c r="I4063" t="s">
        <v>3472</v>
      </c>
      <c r="M4063" t="s">
        <v>3341</v>
      </c>
      <c r="N4063" t="s">
        <v>3588</v>
      </c>
      <c r="O4063" t="s">
        <v>3289</v>
      </c>
      <c r="Q4063" s="196">
        <v>25000</v>
      </c>
      <c r="S4063" t="s">
        <v>3590</v>
      </c>
      <c r="T4063" t="s">
        <v>3591</v>
      </c>
      <c r="U4063" s="198">
        <v>20</v>
      </c>
      <c r="V4063" t="s">
        <v>3168</v>
      </c>
      <c r="W4063" t="s">
        <v>3592</v>
      </c>
      <c r="X4063" t="s">
        <v>3593</v>
      </c>
      <c r="Y4063" t="s">
        <v>3594</v>
      </c>
      <c r="Z4063" t="s">
        <v>3562</v>
      </c>
      <c r="AA4063">
        <v>107059</v>
      </c>
      <c r="AB4063" s="195">
        <v>37135.875011574099</v>
      </c>
      <c r="AC4063" s="195">
        <v>37164.875011574099</v>
      </c>
    </row>
    <row r="4064" spans="1:29" x14ac:dyDescent="0.25">
      <c r="A4064" s="43" t="str">
        <f t="shared" si="316"/>
        <v>US Natural Gas Financial</v>
      </c>
      <c r="B4064" s="43" t="str">
        <f t="shared" si="317"/>
        <v>US</v>
      </c>
      <c r="C4064" s="43" t="str">
        <f t="shared" si="318"/>
        <v>Natural Gas</v>
      </c>
      <c r="D4064" s="43" t="str">
        <f t="shared" si="319"/>
        <v>Financial</v>
      </c>
      <c r="E4064" s="43">
        <f>IF(VLOOKUP(S4064,'DD-Lookup'!$J$6:$L$50,3,FALSE)="Monthly",(YEAR(AC4064)-YEAR(AB4064))*12+MONTH(AC4064)-MONTH(AB4064)+1,(AC4064-AB4064+1))</f>
        <v>30</v>
      </c>
      <c r="F4064" s="210">
        <f t="shared" si="320"/>
        <v>150000</v>
      </c>
      <c r="G4064" s="199">
        <v>1356639</v>
      </c>
      <c r="H4064" s="195">
        <v>37049.4278009259</v>
      </c>
      <c r="I4064" t="s">
        <v>2472</v>
      </c>
      <c r="M4064" t="s">
        <v>3341</v>
      </c>
      <c r="N4064" t="s">
        <v>2476</v>
      </c>
      <c r="O4064" t="s">
        <v>2385</v>
      </c>
      <c r="P4064" s="196">
        <v>5000</v>
      </c>
      <c r="S4064" t="s">
        <v>3342</v>
      </c>
      <c r="T4064" t="s">
        <v>3557</v>
      </c>
      <c r="U4064" s="198">
        <v>1.8</v>
      </c>
      <c r="V4064" t="s">
        <v>2393</v>
      </c>
      <c r="W4064" t="s">
        <v>2381</v>
      </c>
      <c r="X4064" t="s">
        <v>2382</v>
      </c>
      <c r="Y4064" t="s">
        <v>3575</v>
      </c>
      <c r="Z4064" t="s">
        <v>2995</v>
      </c>
      <c r="AA4064" t="s">
        <v>1203</v>
      </c>
      <c r="AB4064" s="195">
        <v>37135.875011574099</v>
      </c>
      <c r="AC4064" s="195">
        <v>37164.875011574099</v>
      </c>
    </row>
    <row r="4065" spans="1:29" x14ac:dyDescent="0.25">
      <c r="A4065" s="43" t="str">
        <f t="shared" si="316"/>
        <v xml:space="preserve"> Metals Financial</v>
      </c>
      <c r="B4065" s="43" t="str">
        <f t="shared" si="317"/>
        <v/>
      </c>
      <c r="C4065" s="43" t="str">
        <f t="shared" si="318"/>
        <v>Metals</v>
      </c>
      <c r="D4065" s="43" t="str">
        <f t="shared" si="319"/>
        <v>Financial</v>
      </c>
      <c r="E4065" s="43">
        <f>IF(VLOOKUP(S4065,'DD-Lookup'!$J$6:$L$50,3,FALSE)="Monthly",(YEAR(AC4065)-YEAR(AB4065))*12+MONTH(AC4065)-MONTH(AB4065)+1,(AC4065-AB4065+1))</f>
        <v>1</v>
      </c>
      <c r="F4065" s="210">
        <f t="shared" si="320"/>
        <v>20</v>
      </c>
      <c r="G4065" s="199">
        <v>1356640</v>
      </c>
      <c r="H4065" s="195">
        <v>37049.427835648101</v>
      </c>
      <c r="I4065" t="s">
        <v>3713</v>
      </c>
      <c r="M4065" t="s">
        <v>3346</v>
      </c>
      <c r="N4065" t="s">
        <v>3554</v>
      </c>
      <c r="O4065" t="s">
        <v>3555</v>
      </c>
      <c r="Q4065" s="196">
        <v>20</v>
      </c>
      <c r="S4065" t="s">
        <v>3556</v>
      </c>
      <c r="T4065" t="s">
        <v>3557</v>
      </c>
      <c r="U4065" s="198">
        <v>1670</v>
      </c>
      <c r="V4065" t="s">
        <v>466</v>
      </c>
      <c r="W4065" t="s">
        <v>3563</v>
      </c>
      <c r="X4065" t="s">
        <v>3559</v>
      </c>
      <c r="Y4065" t="s">
        <v>3560</v>
      </c>
      <c r="Z4065" t="s">
        <v>3561</v>
      </c>
      <c r="AA4065">
        <v>2174034</v>
      </c>
    </row>
    <row r="4066" spans="1:29" x14ac:dyDescent="0.25">
      <c r="A4066" s="43" t="str">
        <f t="shared" si="316"/>
        <v>US Crude Financial</v>
      </c>
      <c r="B4066" s="43" t="str">
        <f t="shared" si="317"/>
        <v>US</v>
      </c>
      <c r="C4066" s="43" t="str">
        <f t="shared" si="318"/>
        <v>Crude</v>
      </c>
      <c r="D4066" s="43" t="str">
        <f t="shared" si="319"/>
        <v>Financial</v>
      </c>
      <c r="E4066" s="43">
        <f>IF(VLOOKUP(S4066,'DD-Lookup'!$J$6:$L$50,3,FALSE)="Monthly",(YEAR(AC4066)-YEAR(AB4066))*12+MONTH(AC4066)-MONTH(AB4066)+1,(AC4066-AB4066+1))</f>
        <v>1</v>
      </c>
      <c r="F4066" s="210">
        <f t="shared" si="320"/>
        <v>50000</v>
      </c>
      <c r="G4066" s="199">
        <v>1356641</v>
      </c>
      <c r="H4066" s="195">
        <v>37049.427847222199</v>
      </c>
      <c r="I4066" t="s">
        <v>2371</v>
      </c>
      <c r="M4066" t="s">
        <v>3437</v>
      </c>
      <c r="N4066" t="s">
        <v>2653</v>
      </c>
      <c r="O4066" t="s">
        <v>2334</v>
      </c>
      <c r="Q4066" s="196">
        <v>50000</v>
      </c>
      <c r="S4066" t="s">
        <v>3347</v>
      </c>
      <c r="T4066" t="s">
        <v>3557</v>
      </c>
      <c r="U4066" s="198">
        <v>27.94</v>
      </c>
      <c r="V4066" t="s">
        <v>3619</v>
      </c>
      <c r="W4066" t="s">
        <v>2655</v>
      </c>
      <c r="X4066" t="s">
        <v>2193</v>
      </c>
      <c r="Y4066" t="s">
        <v>2778</v>
      </c>
      <c r="Z4066" t="s">
        <v>2995</v>
      </c>
      <c r="AA4066">
        <v>115574</v>
      </c>
      <c r="AB4066" s="195">
        <v>37073</v>
      </c>
      <c r="AC4066" s="195">
        <v>37103</v>
      </c>
    </row>
    <row r="4067" spans="1:29" x14ac:dyDescent="0.25">
      <c r="A4067" s="43" t="str">
        <f t="shared" si="316"/>
        <v>US Crude Financial</v>
      </c>
      <c r="B4067" s="43" t="str">
        <f t="shared" si="317"/>
        <v>US</v>
      </c>
      <c r="C4067" s="43" t="str">
        <f t="shared" si="318"/>
        <v>Crude</v>
      </c>
      <c r="D4067" s="43" t="str">
        <f t="shared" si="319"/>
        <v>Financial</v>
      </c>
      <c r="E4067" s="43">
        <f>IF(VLOOKUP(S4067,'DD-Lookup'!$J$6:$L$50,3,FALSE)="Monthly",(YEAR(AC4067)-YEAR(AB4067))*12+MONTH(AC4067)-MONTH(AB4067)+1,(AC4067-AB4067+1))</f>
        <v>1</v>
      </c>
      <c r="F4067" s="210">
        <f t="shared" si="320"/>
        <v>50000</v>
      </c>
      <c r="G4067" s="199">
        <v>1356642</v>
      </c>
      <c r="H4067" s="195">
        <v>37049.427893518499</v>
      </c>
      <c r="I4067" t="s">
        <v>2652</v>
      </c>
      <c r="M4067" t="s">
        <v>3437</v>
      </c>
      <c r="N4067" t="s">
        <v>2653</v>
      </c>
      <c r="O4067" t="s">
        <v>3359</v>
      </c>
      <c r="P4067" s="196">
        <v>50000</v>
      </c>
      <c r="S4067" t="s">
        <v>3347</v>
      </c>
      <c r="T4067" t="s">
        <v>3557</v>
      </c>
      <c r="U4067" s="198">
        <v>27.92</v>
      </c>
      <c r="V4067" t="s">
        <v>3090</v>
      </c>
      <c r="W4067" t="s">
        <v>2655</v>
      </c>
      <c r="X4067" t="s">
        <v>2656</v>
      </c>
      <c r="Y4067" t="s">
        <v>2778</v>
      </c>
      <c r="Z4067" t="s">
        <v>2995</v>
      </c>
      <c r="AA4067">
        <v>115575</v>
      </c>
      <c r="AB4067" s="195">
        <v>37073</v>
      </c>
      <c r="AC4067" s="195">
        <v>37103</v>
      </c>
    </row>
    <row r="4068" spans="1:29" x14ac:dyDescent="0.25">
      <c r="A4068" s="43" t="str">
        <f t="shared" si="316"/>
        <v>US Natural Gas Physical</v>
      </c>
      <c r="B4068" s="43" t="str">
        <f t="shared" si="317"/>
        <v>US</v>
      </c>
      <c r="C4068" s="43" t="str">
        <f t="shared" si="318"/>
        <v>Natural Gas</v>
      </c>
      <c r="D4068" s="43" t="str">
        <f t="shared" si="319"/>
        <v>Physical</v>
      </c>
      <c r="E4068" s="43">
        <f>IF(VLOOKUP(S4068,'DD-Lookup'!$J$6:$L$50,3,FALSE)="Monthly",(YEAR(AC4068)-YEAR(AB4068))*12+MONTH(AC4068)-MONTH(AB4068)+1,(AC4068-AB4068+1))</f>
        <v>1</v>
      </c>
      <c r="F4068" s="210">
        <f t="shared" si="320"/>
        <v>5000</v>
      </c>
      <c r="G4068" s="199">
        <v>1356643</v>
      </c>
      <c r="H4068" s="195">
        <v>37049.4283796296</v>
      </c>
      <c r="I4068" t="s">
        <v>3360</v>
      </c>
      <c r="M4068" t="s">
        <v>3341</v>
      </c>
      <c r="N4068" t="s">
        <v>3747</v>
      </c>
      <c r="O4068" t="s">
        <v>1632</v>
      </c>
      <c r="Q4068" s="196">
        <v>5000</v>
      </c>
      <c r="S4068" t="s">
        <v>3342</v>
      </c>
      <c r="T4068" t="s">
        <v>3557</v>
      </c>
      <c r="U4068" s="198">
        <v>3.6</v>
      </c>
      <c r="V4068" t="s">
        <v>3768</v>
      </c>
      <c r="W4068" t="s">
        <v>2181</v>
      </c>
      <c r="X4068" t="s">
        <v>3093</v>
      </c>
      <c r="Y4068" t="s">
        <v>2469</v>
      </c>
      <c r="Z4068" t="s">
        <v>2995</v>
      </c>
      <c r="AA4068">
        <v>838341</v>
      </c>
      <c r="AB4068" s="195">
        <v>37050.875011574099</v>
      </c>
      <c r="AC4068" s="195">
        <v>37050.875011574099</v>
      </c>
    </row>
    <row r="4069" spans="1:29" x14ac:dyDescent="0.25">
      <c r="A4069" s="43" t="str">
        <f t="shared" si="316"/>
        <v>US Natural Gas Financial</v>
      </c>
      <c r="B4069" s="43" t="str">
        <f t="shared" si="317"/>
        <v>US</v>
      </c>
      <c r="C4069" s="43" t="str">
        <f t="shared" si="318"/>
        <v>Natural Gas</v>
      </c>
      <c r="D4069" s="43" t="str">
        <f t="shared" si="319"/>
        <v>Financial</v>
      </c>
      <c r="E4069" s="43">
        <f>IF(VLOOKUP(S4069,'DD-Lookup'!$J$6:$L$50,3,FALSE)="Monthly",(YEAR(AC4069)-YEAR(AB4069))*12+MONTH(AC4069)-MONTH(AB4069)+1,(AC4069-AB4069+1))</f>
        <v>31</v>
      </c>
      <c r="F4069" s="210">
        <f t="shared" si="320"/>
        <v>310000</v>
      </c>
      <c r="G4069" s="199">
        <v>1356644</v>
      </c>
      <c r="H4069" s="195">
        <v>37049.428437499999</v>
      </c>
      <c r="I4069" t="s">
        <v>2527</v>
      </c>
      <c r="M4069" t="s">
        <v>3341</v>
      </c>
      <c r="N4069" t="s">
        <v>2281</v>
      </c>
      <c r="O4069" t="s">
        <v>2475</v>
      </c>
      <c r="Q4069" s="196">
        <v>10000</v>
      </c>
      <c r="S4069" t="s">
        <v>3342</v>
      </c>
      <c r="T4069" t="s">
        <v>3557</v>
      </c>
      <c r="U4069" s="198">
        <v>3.78</v>
      </c>
      <c r="V4069" t="s">
        <v>3461</v>
      </c>
      <c r="W4069" t="s">
        <v>2853</v>
      </c>
      <c r="X4069" t="s">
        <v>2282</v>
      </c>
      <c r="Y4069" t="s">
        <v>3575</v>
      </c>
      <c r="Z4069" t="s">
        <v>2995</v>
      </c>
      <c r="AA4069" t="s">
        <v>1204</v>
      </c>
      <c r="AB4069" s="195">
        <v>37073.875</v>
      </c>
      <c r="AC4069" s="195">
        <v>37103.875</v>
      </c>
    </row>
    <row r="4070" spans="1:29" x14ac:dyDescent="0.25">
      <c r="A4070" s="43" t="str">
        <f t="shared" si="316"/>
        <v>US Natural Gas Physical</v>
      </c>
      <c r="B4070" s="43" t="str">
        <f t="shared" si="317"/>
        <v>US</v>
      </c>
      <c r="C4070" s="43" t="str">
        <f t="shared" si="318"/>
        <v>Natural Gas</v>
      </c>
      <c r="D4070" s="43" t="str">
        <f t="shared" si="319"/>
        <v>Physical</v>
      </c>
      <c r="E4070" s="43">
        <f>IF(VLOOKUP(S4070,'DD-Lookup'!$J$6:$L$50,3,FALSE)="Monthly",(YEAR(AC4070)-YEAR(AB4070))*12+MONTH(AC4070)-MONTH(AB4070)+1,(AC4070-AB4070+1))</f>
        <v>1</v>
      </c>
      <c r="F4070" s="210">
        <f t="shared" si="320"/>
        <v>10533</v>
      </c>
      <c r="G4070" s="199">
        <v>1356645</v>
      </c>
      <c r="H4070" s="195">
        <v>37049.428460648101</v>
      </c>
      <c r="I4070" t="s">
        <v>2396</v>
      </c>
      <c r="M4070" t="s">
        <v>3341</v>
      </c>
      <c r="N4070" t="s">
        <v>3747</v>
      </c>
      <c r="O4070" t="s">
        <v>1629</v>
      </c>
      <c r="Q4070" s="196">
        <v>10533</v>
      </c>
      <c r="S4070" t="s">
        <v>3342</v>
      </c>
      <c r="T4070" t="s">
        <v>3557</v>
      </c>
      <c r="U4070" s="198">
        <v>3.5150000000000001</v>
      </c>
      <c r="V4070" t="s">
        <v>3736</v>
      </c>
      <c r="W4070" t="s">
        <v>2366</v>
      </c>
      <c r="X4070" t="s">
        <v>3093</v>
      </c>
      <c r="Y4070" t="s">
        <v>2469</v>
      </c>
      <c r="Z4070" t="s">
        <v>2995</v>
      </c>
      <c r="AA4070">
        <v>838342</v>
      </c>
      <c r="AB4070" s="195">
        <v>37050.875011574099</v>
      </c>
      <c r="AC4070" s="195">
        <v>37050.875011574099</v>
      </c>
    </row>
    <row r="4071" spans="1:29" x14ac:dyDescent="0.25">
      <c r="A4071" s="43" t="str">
        <f t="shared" si="316"/>
        <v>US Crude Financial</v>
      </c>
      <c r="B4071" s="43" t="str">
        <f t="shared" si="317"/>
        <v>US</v>
      </c>
      <c r="C4071" s="43" t="str">
        <f t="shared" si="318"/>
        <v>Crude</v>
      </c>
      <c r="D4071" s="43" t="str">
        <f t="shared" si="319"/>
        <v>Financial</v>
      </c>
      <c r="E4071" s="43">
        <f>IF(VLOOKUP(S4071,'DD-Lookup'!$J$6:$L$50,3,FALSE)="Monthly",(YEAR(AC4071)-YEAR(AB4071))*12+MONTH(AC4071)-MONTH(AB4071)+1,(AC4071-AB4071+1))</f>
        <v>1</v>
      </c>
      <c r="F4071" s="210">
        <f t="shared" si="320"/>
        <v>50000</v>
      </c>
      <c r="G4071" s="199">
        <v>1356646</v>
      </c>
      <c r="H4071" s="195">
        <v>37049.428495370397</v>
      </c>
      <c r="I4071" t="s">
        <v>2280</v>
      </c>
      <c r="M4071" t="s">
        <v>3437</v>
      </c>
      <c r="N4071" t="s">
        <v>2653</v>
      </c>
      <c r="O4071" t="s">
        <v>3359</v>
      </c>
      <c r="Q4071" s="196">
        <v>50000</v>
      </c>
      <c r="S4071" t="s">
        <v>3347</v>
      </c>
      <c r="T4071" t="s">
        <v>3557</v>
      </c>
      <c r="U4071" s="198">
        <v>27.94</v>
      </c>
      <c r="V4071" t="s">
        <v>3468</v>
      </c>
      <c r="W4071" t="s">
        <v>2655</v>
      </c>
      <c r="X4071" t="s">
        <v>2656</v>
      </c>
      <c r="Y4071" t="s">
        <v>2778</v>
      </c>
      <c r="Z4071" t="s">
        <v>2995</v>
      </c>
      <c r="AA4071">
        <v>115576</v>
      </c>
      <c r="AB4071" s="195">
        <v>37073</v>
      </c>
      <c r="AC4071" s="195">
        <v>37103</v>
      </c>
    </row>
    <row r="4072" spans="1:29" x14ac:dyDescent="0.25">
      <c r="A4072" s="43" t="str">
        <f t="shared" si="316"/>
        <v>US Natural Gas Physical</v>
      </c>
      <c r="B4072" s="43" t="str">
        <f t="shared" si="317"/>
        <v>US</v>
      </c>
      <c r="C4072" s="43" t="str">
        <f t="shared" si="318"/>
        <v>Natural Gas</v>
      </c>
      <c r="D4072" s="43" t="str">
        <f t="shared" si="319"/>
        <v>Physical</v>
      </c>
      <c r="E4072" s="43">
        <f>IF(VLOOKUP(S4072,'DD-Lookup'!$J$6:$L$50,3,FALSE)="Monthly",(YEAR(AC4072)-YEAR(AB4072))*12+MONTH(AC4072)-MONTH(AB4072)+1,(AC4072-AB4072+1))</f>
        <v>1</v>
      </c>
      <c r="F4072" s="210">
        <f t="shared" si="320"/>
        <v>1326</v>
      </c>
      <c r="G4072" s="199">
        <v>1356647</v>
      </c>
      <c r="H4072" s="195">
        <v>37049.4285185185</v>
      </c>
      <c r="I4072" t="s">
        <v>2488</v>
      </c>
      <c r="M4072" t="s">
        <v>3341</v>
      </c>
      <c r="N4072" t="s">
        <v>3747</v>
      </c>
      <c r="O4072" t="s">
        <v>393</v>
      </c>
      <c r="Q4072" s="196">
        <v>1326</v>
      </c>
      <c r="S4072" t="s">
        <v>3342</v>
      </c>
      <c r="T4072" t="s">
        <v>3557</v>
      </c>
      <c r="U4072" s="198">
        <v>3.47</v>
      </c>
      <c r="V4072" t="s">
        <v>2194</v>
      </c>
      <c r="W4072" t="s">
        <v>2347</v>
      </c>
      <c r="X4072" t="s">
        <v>2484</v>
      </c>
      <c r="Y4072" t="s">
        <v>2469</v>
      </c>
      <c r="Z4072" t="s">
        <v>2995</v>
      </c>
      <c r="AA4072">
        <v>838344</v>
      </c>
      <c r="AB4072" s="195">
        <v>37050.875011574099</v>
      </c>
      <c r="AC4072" s="195">
        <v>37050.875011574099</v>
      </c>
    </row>
    <row r="4073" spans="1:29" x14ac:dyDescent="0.25">
      <c r="A4073" s="43" t="str">
        <f t="shared" si="316"/>
        <v>US Natural Gas Physical</v>
      </c>
      <c r="B4073" s="43" t="str">
        <f t="shared" si="317"/>
        <v>US</v>
      </c>
      <c r="C4073" s="43" t="str">
        <f t="shared" si="318"/>
        <v>Natural Gas</v>
      </c>
      <c r="D4073" s="43" t="str">
        <f t="shared" si="319"/>
        <v>Physical</v>
      </c>
      <c r="E4073" s="43">
        <f>IF(VLOOKUP(S4073,'DD-Lookup'!$J$6:$L$50,3,FALSE)="Monthly",(YEAR(AC4073)-YEAR(AB4073))*12+MONTH(AC4073)-MONTH(AB4073)+1,(AC4073-AB4073+1))</f>
        <v>1</v>
      </c>
      <c r="F4073" s="210">
        <f t="shared" si="320"/>
        <v>1400</v>
      </c>
      <c r="G4073" s="199">
        <v>1356648</v>
      </c>
      <c r="H4073" s="195">
        <v>37049.428530092599</v>
      </c>
      <c r="I4073" t="s">
        <v>3375</v>
      </c>
      <c r="M4073" t="s">
        <v>3341</v>
      </c>
      <c r="N4073" t="s">
        <v>3747</v>
      </c>
      <c r="O4073" t="s">
        <v>394</v>
      </c>
      <c r="P4073" s="196">
        <v>1400</v>
      </c>
      <c r="S4073" t="s">
        <v>3342</v>
      </c>
      <c r="T4073" t="s">
        <v>3557</v>
      </c>
      <c r="U4073" s="198">
        <v>3.64</v>
      </c>
      <c r="V4073" t="s">
        <v>2326</v>
      </c>
      <c r="W4073" t="s">
        <v>2498</v>
      </c>
      <c r="X4073" t="s">
        <v>2499</v>
      </c>
      <c r="Y4073" t="s">
        <v>2469</v>
      </c>
      <c r="Z4073" t="s">
        <v>2995</v>
      </c>
      <c r="AA4073">
        <v>838345</v>
      </c>
      <c r="AB4073" s="195">
        <v>37050.875011574099</v>
      </c>
      <c r="AC4073" s="195">
        <v>37050.875011574099</v>
      </c>
    </row>
    <row r="4074" spans="1:29" x14ac:dyDescent="0.25">
      <c r="A4074" s="43" t="str">
        <f t="shared" si="316"/>
        <v xml:space="preserve"> Natural Gas Physical</v>
      </c>
      <c r="B4074" s="43" t="str">
        <f t="shared" si="317"/>
        <v/>
      </c>
      <c r="C4074" s="43" t="str">
        <f t="shared" si="318"/>
        <v>Natural Gas</v>
      </c>
      <c r="D4074" s="43" t="str">
        <f t="shared" si="319"/>
        <v>Physical</v>
      </c>
      <c r="E4074" s="43">
        <f>IF(VLOOKUP(S4074,'DD-Lookup'!$J$6:$L$50,3,FALSE)="Monthly",(YEAR(AC4074)-YEAR(AB4074))*12+MONTH(AC4074)-MONTH(AB4074)+1,(AC4074-AB4074+1))</f>
        <v>1</v>
      </c>
      <c r="F4074" s="210">
        <f t="shared" si="320"/>
        <v>10000</v>
      </c>
      <c r="G4074" s="199">
        <v>1356649</v>
      </c>
      <c r="H4074" s="195">
        <v>37049.428587962997</v>
      </c>
      <c r="I4074" t="s">
        <v>2171</v>
      </c>
      <c r="M4074" t="s">
        <v>3341</v>
      </c>
      <c r="N4074" t="s">
        <v>3104</v>
      </c>
      <c r="O4074" t="s">
        <v>3620</v>
      </c>
      <c r="P4074" s="196">
        <v>10000</v>
      </c>
      <c r="S4074" t="s">
        <v>3719</v>
      </c>
      <c r="T4074" t="s">
        <v>3105</v>
      </c>
      <c r="U4074" s="198">
        <v>4.28</v>
      </c>
      <c r="V4074" t="s">
        <v>3737</v>
      </c>
      <c r="W4074" t="s">
        <v>635</v>
      </c>
      <c r="X4074" t="s">
        <v>3106</v>
      </c>
      <c r="Y4074" t="s">
        <v>2469</v>
      </c>
      <c r="Z4074" t="s">
        <v>2996</v>
      </c>
      <c r="AA4074">
        <v>838346</v>
      </c>
      <c r="AB4074" s="195">
        <v>37049.875011574099</v>
      </c>
      <c r="AC4074" s="195">
        <v>37049.875011574099</v>
      </c>
    </row>
    <row r="4075" spans="1:29" x14ac:dyDescent="0.25">
      <c r="A4075" s="43" t="str">
        <f t="shared" si="316"/>
        <v>US Natural Gas Physical</v>
      </c>
      <c r="B4075" s="43" t="str">
        <f t="shared" si="317"/>
        <v>US</v>
      </c>
      <c r="C4075" s="43" t="str">
        <f t="shared" si="318"/>
        <v>Natural Gas</v>
      </c>
      <c r="D4075" s="43" t="str">
        <f t="shared" si="319"/>
        <v>Physical</v>
      </c>
      <c r="E4075" s="43">
        <f>IF(VLOOKUP(S4075,'DD-Lookup'!$J$6:$L$50,3,FALSE)="Monthly",(YEAR(AC4075)-YEAR(AB4075))*12+MONTH(AC4075)-MONTH(AB4075)+1,(AC4075-AB4075+1))</f>
        <v>1</v>
      </c>
      <c r="F4075" s="210">
        <f t="shared" si="320"/>
        <v>9467</v>
      </c>
      <c r="G4075" s="199">
        <v>1356650</v>
      </c>
      <c r="H4075" s="195">
        <v>37049.428634259297</v>
      </c>
      <c r="I4075" t="s">
        <v>3360</v>
      </c>
      <c r="M4075" t="s">
        <v>3341</v>
      </c>
      <c r="N4075" t="s">
        <v>3747</v>
      </c>
      <c r="O4075" t="s">
        <v>1629</v>
      </c>
      <c r="Q4075" s="196">
        <v>9467</v>
      </c>
      <c r="S4075" t="s">
        <v>3342</v>
      </c>
      <c r="T4075" t="s">
        <v>3557</v>
      </c>
      <c r="U4075" s="198">
        <v>3.5150000000000001</v>
      </c>
      <c r="V4075" t="s">
        <v>4195</v>
      </c>
      <c r="W4075" t="s">
        <v>2366</v>
      </c>
      <c r="X4075" t="s">
        <v>3093</v>
      </c>
      <c r="Y4075" t="s">
        <v>2469</v>
      </c>
      <c r="Z4075" t="s">
        <v>2995</v>
      </c>
      <c r="AA4075">
        <v>838347</v>
      </c>
      <c r="AB4075" s="195">
        <v>37050.875011574099</v>
      </c>
      <c r="AC4075" s="195">
        <v>37050.875011574099</v>
      </c>
    </row>
    <row r="4076" spans="1:29" x14ac:dyDescent="0.25">
      <c r="A4076" s="43" t="str">
        <f t="shared" si="316"/>
        <v>US Crude Physical</v>
      </c>
      <c r="B4076" s="43" t="str">
        <f t="shared" si="317"/>
        <v>US</v>
      </c>
      <c r="C4076" s="43" t="str">
        <f t="shared" si="318"/>
        <v>Crude</v>
      </c>
      <c r="D4076" s="43" t="str">
        <f t="shared" si="319"/>
        <v>Physical</v>
      </c>
      <c r="E4076" s="43">
        <f>IF(VLOOKUP(S4076,'DD-Lookup'!$J$6:$L$50,3,FALSE)="Monthly",(YEAR(AC4076)-YEAR(AB4076))*12+MONTH(AC4076)-MONTH(AB4076)+1,(AC4076-AB4076+1))</f>
        <v>31</v>
      </c>
      <c r="F4076" s="210">
        <f t="shared" si="320"/>
        <v>93000</v>
      </c>
      <c r="G4076" s="199">
        <v>1356651</v>
      </c>
      <c r="H4076" s="195">
        <v>37049.428692129601</v>
      </c>
      <c r="I4076" t="s">
        <v>2371</v>
      </c>
      <c r="M4076" t="s">
        <v>3437</v>
      </c>
      <c r="N4076" t="s">
        <v>3181</v>
      </c>
      <c r="O4076" t="s">
        <v>2565</v>
      </c>
      <c r="Q4076" s="196">
        <v>3000</v>
      </c>
      <c r="S4076" t="s">
        <v>3469</v>
      </c>
      <c r="T4076" t="s">
        <v>3557</v>
      </c>
      <c r="U4076" s="198">
        <v>2.79</v>
      </c>
      <c r="V4076" t="s">
        <v>3619</v>
      </c>
      <c r="W4076" t="s">
        <v>3182</v>
      </c>
      <c r="X4076" t="s">
        <v>3183</v>
      </c>
      <c r="Y4076" t="s">
        <v>3575</v>
      </c>
      <c r="Z4076" t="s">
        <v>3184</v>
      </c>
      <c r="AA4076" t="s">
        <v>1205</v>
      </c>
      <c r="AB4076" s="195">
        <v>37073.875011574099</v>
      </c>
      <c r="AC4076" s="195">
        <v>37103.875011574099</v>
      </c>
    </row>
    <row r="4077" spans="1:29" x14ac:dyDescent="0.25">
      <c r="A4077" s="43" t="str">
        <f t="shared" si="316"/>
        <v>US Crude Financial</v>
      </c>
      <c r="B4077" s="43" t="str">
        <f t="shared" si="317"/>
        <v>US</v>
      </c>
      <c r="C4077" s="43" t="str">
        <f t="shared" si="318"/>
        <v>Crude</v>
      </c>
      <c r="D4077" s="43" t="str">
        <f t="shared" si="319"/>
        <v>Financial</v>
      </c>
      <c r="E4077" s="43">
        <f>IF(VLOOKUP(S4077,'DD-Lookup'!$J$6:$L$50,3,FALSE)="Monthly",(YEAR(AC4077)-YEAR(AB4077))*12+MONTH(AC4077)-MONTH(AB4077)+1,(AC4077-AB4077+1))</f>
        <v>1</v>
      </c>
      <c r="F4077" s="210">
        <f t="shared" si="320"/>
        <v>50000</v>
      </c>
      <c r="G4077" s="199">
        <v>1356652</v>
      </c>
      <c r="H4077" s="195">
        <v>37049.428692129601</v>
      </c>
      <c r="I4077" t="s">
        <v>3480</v>
      </c>
      <c r="M4077" t="s">
        <v>3437</v>
      </c>
      <c r="N4077" t="s">
        <v>2653</v>
      </c>
      <c r="O4077" t="s">
        <v>3359</v>
      </c>
      <c r="Q4077" s="196">
        <v>50000</v>
      </c>
      <c r="S4077" t="s">
        <v>3347</v>
      </c>
      <c r="T4077" t="s">
        <v>3557</v>
      </c>
      <c r="U4077" s="198">
        <v>27.96</v>
      </c>
      <c r="V4077" t="s">
        <v>2647</v>
      </c>
      <c r="W4077" t="s">
        <v>2655</v>
      </c>
      <c r="X4077" t="s">
        <v>2656</v>
      </c>
      <c r="Y4077" t="s">
        <v>2778</v>
      </c>
      <c r="Z4077" t="s">
        <v>2995</v>
      </c>
      <c r="AA4077">
        <v>115577</v>
      </c>
      <c r="AB4077" s="195">
        <v>37073</v>
      </c>
      <c r="AC4077" s="195">
        <v>37103</v>
      </c>
    </row>
    <row r="4078" spans="1:29" x14ac:dyDescent="0.25">
      <c r="A4078" s="43" t="str">
        <f t="shared" si="316"/>
        <v>US Natural Gas Physical</v>
      </c>
      <c r="B4078" s="43" t="str">
        <f t="shared" si="317"/>
        <v>US</v>
      </c>
      <c r="C4078" s="43" t="str">
        <f t="shared" si="318"/>
        <v>Natural Gas</v>
      </c>
      <c r="D4078" s="43" t="str">
        <f t="shared" si="319"/>
        <v>Physical</v>
      </c>
      <c r="E4078" s="43">
        <f>IF(VLOOKUP(S4078,'DD-Lookup'!$J$6:$L$50,3,FALSE)="Monthly",(YEAR(AC4078)-YEAR(AB4078))*12+MONTH(AC4078)-MONTH(AB4078)+1,(AC4078-AB4078+1))</f>
        <v>1</v>
      </c>
      <c r="F4078" s="210">
        <f t="shared" si="320"/>
        <v>4236</v>
      </c>
      <c r="G4078" s="199">
        <v>1356654</v>
      </c>
      <c r="H4078" s="195">
        <v>37049.428726851896</v>
      </c>
      <c r="I4078" t="s">
        <v>3375</v>
      </c>
      <c r="M4078" t="s">
        <v>3341</v>
      </c>
      <c r="N4078" t="s">
        <v>3747</v>
      </c>
      <c r="O4078" t="s">
        <v>1623</v>
      </c>
      <c r="P4078" s="196">
        <v>4236</v>
      </c>
      <c r="S4078" t="s">
        <v>3342</v>
      </c>
      <c r="T4078" t="s">
        <v>3557</v>
      </c>
      <c r="U4078" s="198">
        <v>3.8250000000000002</v>
      </c>
      <c r="V4078" t="s">
        <v>4136</v>
      </c>
      <c r="W4078" t="s">
        <v>2190</v>
      </c>
      <c r="X4078" t="s">
        <v>2191</v>
      </c>
      <c r="Y4078" t="s">
        <v>2469</v>
      </c>
      <c r="Z4078" t="s">
        <v>2995</v>
      </c>
      <c r="AA4078">
        <v>838348</v>
      </c>
      <c r="AB4078" s="195">
        <v>37050.875011574099</v>
      </c>
      <c r="AC4078" s="195">
        <v>37050.875011574099</v>
      </c>
    </row>
    <row r="4079" spans="1:29" x14ac:dyDescent="0.25">
      <c r="A4079" s="43" t="str">
        <f t="shared" si="316"/>
        <v>US Natural Gas Physical</v>
      </c>
      <c r="B4079" s="43" t="str">
        <f t="shared" si="317"/>
        <v>US</v>
      </c>
      <c r="C4079" s="43" t="str">
        <f t="shared" si="318"/>
        <v>Natural Gas</v>
      </c>
      <c r="D4079" s="43" t="str">
        <f t="shared" si="319"/>
        <v>Physical</v>
      </c>
      <c r="E4079" s="43">
        <f>IF(VLOOKUP(S4079,'DD-Lookup'!$J$6:$L$50,3,FALSE)="Monthly",(YEAR(AC4079)-YEAR(AB4079))*12+MONTH(AC4079)-MONTH(AB4079)+1,(AC4079-AB4079+1))</f>
        <v>1</v>
      </c>
      <c r="F4079" s="210">
        <f t="shared" si="320"/>
        <v>5000</v>
      </c>
      <c r="G4079" s="199">
        <v>1356653</v>
      </c>
      <c r="H4079" s="195">
        <v>37049.428726851896</v>
      </c>
      <c r="I4079" t="s">
        <v>2527</v>
      </c>
      <c r="M4079" t="s">
        <v>3341</v>
      </c>
      <c r="N4079" t="s">
        <v>3747</v>
      </c>
      <c r="O4079" t="s">
        <v>2722</v>
      </c>
      <c r="Q4079" s="196">
        <v>5000</v>
      </c>
      <c r="S4079" t="s">
        <v>3342</v>
      </c>
      <c r="T4079" t="s">
        <v>3557</v>
      </c>
      <c r="U4079" s="198">
        <v>3.6850000000000001</v>
      </c>
      <c r="V4079" t="s">
        <v>3464</v>
      </c>
      <c r="W4079" t="s">
        <v>2175</v>
      </c>
      <c r="X4079" t="s">
        <v>2176</v>
      </c>
      <c r="Y4079" t="s">
        <v>2469</v>
      </c>
      <c r="Z4079" t="s">
        <v>2995</v>
      </c>
      <c r="AA4079">
        <v>838349</v>
      </c>
      <c r="AB4079" s="195">
        <v>37050.875011574099</v>
      </c>
      <c r="AC4079" s="195">
        <v>37050.875011574099</v>
      </c>
    </row>
    <row r="4080" spans="1:29" x14ac:dyDescent="0.25">
      <c r="A4080" s="43" t="str">
        <f t="shared" si="316"/>
        <v>US Crude Financial</v>
      </c>
      <c r="B4080" s="43" t="str">
        <f t="shared" si="317"/>
        <v>US</v>
      </c>
      <c r="C4080" s="43" t="str">
        <f t="shared" si="318"/>
        <v>Crude</v>
      </c>
      <c r="D4080" s="43" t="str">
        <f t="shared" si="319"/>
        <v>Financial</v>
      </c>
      <c r="E4080" s="43">
        <f>IF(VLOOKUP(S4080,'DD-Lookup'!$J$6:$L$50,3,FALSE)="Monthly",(YEAR(AC4080)-YEAR(AB4080))*12+MONTH(AC4080)-MONTH(AB4080)+1,(AC4080-AB4080+1))</f>
        <v>1</v>
      </c>
      <c r="F4080" s="210">
        <f t="shared" si="320"/>
        <v>50000</v>
      </c>
      <c r="G4080" s="199">
        <v>1356656</v>
      </c>
      <c r="H4080" s="195">
        <v>37049.4287847222</v>
      </c>
      <c r="I4080" t="s">
        <v>2371</v>
      </c>
      <c r="M4080" t="s">
        <v>3437</v>
      </c>
      <c r="N4080" t="s">
        <v>2653</v>
      </c>
      <c r="O4080" t="s">
        <v>2334</v>
      </c>
      <c r="Q4080" s="196">
        <v>50000</v>
      </c>
      <c r="S4080" t="s">
        <v>3347</v>
      </c>
      <c r="T4080" t="s">
        <v>3557</v>
      </c>
      <c r="U4080" s="198">
        <v>28</v>
      </c>
      <c r="V4080" t="s">
        <v>3619</v>
      </c>
      <c r="W4080" t="s">
        <v>2655</v>
      </c>
      <c r="X4080" t="s">
        <v>2193</v>
      </c>
      <c r="Y4080" t="s">
        <v>2778</v>
      </c>
      <c r="Z4080" t="s">
        <v>2995</v>
      </c>
      <c r="AA4080">
        <v>115579</v>
      </c>
      <c r="AB4080" s="195">
        <v>37073</v>
      </c>
      <c r="AC4080" s="195">
        <v>37103</v>
      </c>
    </row>
    <row r="4081" spans="1:29" x14ac:dyDescent="0.25">
      <c r="A4081" s="43" t="str">
        <f t="shared" si="316"/>
        <v>US Crude Financial</v>
      </c>
      <c r="B4081" s="43" t="str">
        <f t="shared" si="317"/>
        <v>US</v>
      </c>
      <c r="C4081" s="43" t="str">
        <f t="shared" si="318"/>
        <v>Crude</v>
      </c>
      <c r="D4081" s="43" t="str">
        <f t="shared" si="319"/>
        <v>Financial</v>
      </c>
      <c r="E4081" s="43">
        <f>IF(VLOOKUP(S4081,'DD-Lookup'!$J$6:$L$50,3,FALSE)="Monthly",(YEAR(AC4081)-YEAR(AB4081))*12+MONTH(AC4081)-MONTH(AB4081)+1,(AC4081-AB4081+1))</f>
        <v>1</v>
      </c>
      <c r="F4081" s="210">
        <f t="shared" si="320"/>
        <v>50000</v>
      </c>
      <c r="G4081" s="199">
        <v>1356657</v>
      </c>
      <c r="H4081" s="195">
        <v>37049.428842592599</v>
      </c>
      <c r="I4081" t="s">
        <v>2280</v>
      </c>
      <c r="M4081" t="s">
        <v>3437</v>
      </c>
      <c r="N4081" t="s">
        <v>2653</v>
      </c>
      <c r="O4081" t="s">
        <v>3359</v>
      </c>
      <c r="P4081" s="196">
        <v>50000</v>
      </c>
      <c r="S4081" t="s">
        <v>3347</v>
      </c>
      <c r="T4081" t="s">
        <v>3557</v>
      </c>
      <c r="U4081" s="198">
        <v>27.98</v>
      </c>
      <c r="V4081" t="s">
        <v>2458</v>
      </c>
      <c r="W4081" t="s">
        <v>2655</v>
      </c>
      <c r="X4081" t="s">
        <v>2656</v>
      </c>
      <c r="Y4081" t="s">
        <v>2778</v>
      </c>
      <c r="Z4081" t="s">
        <v>2995</v>
      </c>
      <c r="AA4081">
        <v>115580</v>
      </c>
      <c r="AB4081" s="195">
        <v>37073</v>
      </c>
      <c r="AC4081" s="195">
        <v>37103</v>
      </c>
    </row>
    <row r="4082" spans="1:29" x14ac:dyDescent="0.25">
      <c r="A4082" s="43" t="str">
        <f t="shared" si="316"/>
        <v>US Power Physical</v>
      </c>
      <c r="B4082" s="43" t="str">
        <f t="shared" si="317"/>
        <v>US</v>
      </c>
      <c r="C4082" s="43" t="str">
        <f t="shared" si="318"/>
        <v>Power</v>
      </c>
      <c r="D4082" s="43" t="str">
        <f t="shared" si="319"/>
        <v>Physical</v>
      </c>
      <c r="E4082" s="43">
        <f>IF(VLOOKUP(S4082,'DD-Lookup'!$J$6:$L$50,3,FALSE)="Monthly",(YEAR(AC4082)-YEAR(AB4082))*12+MONTH(AC4082)-MONTH(AB4082)+1,(AC4082-AB4082+1))</f>
        <v>31</v>
      </c>
      <c r="F4082" s="210">
        <f t="shared" si="320"/>
        <v>775</v>
      </c>
      <c r="G4082" s="199">
        <v>1356659</v>
      </c>
      <c r="H4082" s="195">
        <v>37049.428946759297</v>
      </c>
      <c r="I4082" t="s">
        <v>3360</v>
      </c>
      <c r="M4082" t="s">
        <v>2766</v>
      </c>
      <c r="N4082" t="s">
        <v>3308</v>
      </c>
      <c r="O4082" t="s">
        <v>1206</v>
      </c>
      <c r="Q4082" s="196">
        <v>25</v>
      </c>
      <c r="S4082" t="s">
        <v>3340</v>
      </c>
      <c r="T4082" t="s">
        <v>3557</v>
      </c>
      <c r="U4082" s="198">
        <v>113</v>
      </c>
      <c r="V4082" t="s">
        <v>2598</v>
      </c>
      <c r="W4082" t="s">
        <v>2438</v>
      </c>
      <c r="X4082" t="s">
        <v>1756</v>
      </c>
      <c r="Y4082" t="s">
        <v>2662</v>
      </c>
      <c r="Z4082" t="s">
        <v>2990</v>
      </c>
      <c r="AA4082">
        <v>637128.1</v>
      </c>
      <c r="AB4082" s="195">
        <v>37104.875011574099</v>
      </c>
      <c r="AC4082" s="195">
        <v>37134.875011574099</v>
      </c>
    </row>
    <row r="4083" spans="1:29" x14ac:dyDescent="0.25">
      <c r="A4083" s="43" t="str">
        <f t="shared" si="316"/>
        <v>US Natural Gas Physical</v>
      </c>
      <c r="B4083" s="43" t="str">
        <f t="shared" si="317"/>
        <v>US</v>
      </c>
      <c r="C4083" s="43" t="str">
        <f t="shared" si="318"/>
        <v>Natural Gas</v>
      </c>
      <c r="D4083" s="43" t="str">
        <f t="shared" si="319"/>
        <v>Physical</v>
      </c>
      <c r="E4083" s="43">
        <f>IF(VLOOKUP(S4083,'DD-Lookup'!$J$6:$L$50,3,FALSE)="Monthly",(YEAR(AC4083)-YEAR(AB4083))*12+MONTH(AC4083)-MONTH(AB4083)+1,(AC4083-AB4083+1))</f>
        <v>1</v>
      </c>
      <c r="F4083" s="210">
        <f t="shared" si="320"/>
        <v>10000</v>
      </c>
      <c r="G4083" s="199">
        <v>1356658</v>
      </c>
      <c r="H4083" s="195">
        <v>37049.428946759297</v>
      </c>
      <c r="I4083" t="s">
        <v>2483</v>
      </c>
      <c r="M4083" t="s">
        <v>3341</v>
      </c>
      <c r="N4083" t="s">
        <v>3747</v>
      </c>
      <c r="O4083" t="s">
        <v>392</v>
      </c>
      <c r="P4083" s="196">
        <v>10000</v>
      </c>
      <c r="S4083" t="s">
        <v>3342</v>
      </c>
      <c r="T4083" t="s">
        <v>3557</v>
      </c>
      <c r="U4083" s="198">
        <v>3.6419999999999999</v>
      </c>
      <c r="V4083" t="s">
        <v>2365</v>
      </c>
      <c r="W4083" t="s">
        <v>2498</v>
      </c>
      <c r="X4083" t="s">
        <v>2499</v>
      </c>
      <c r="Y4083" t="s">
        <v>2469</v>
      </c>
      <c r="Z4083" t="s">
        <v>2995</v>
      </c>
      <c r="AA4083">
        <v>838350</v>
      </c>
      <c r="AB4083" s="195">
        <v>37050.875011574099</v>
      </c>
      <c r="AC4083" s="195">
        <v>37050.875011574099</v>
      </c>
    </row>
    <row r="4084" spans="1:29" x14ac:dyDescent="0.25">
      <c r="A4084" s="43" t="str">
        <f t="shared" si="316"/>
        <v xml:space="preserve"> Metals Financial</v>
      </c>
      <c r="B4084" s="43" t="str">
        <f t="shared" si="317"/>
        <v/>
      </c>
      <c r="C4084" s="43" t="str">
        <f t="shared" si="318"/>
        <v>Metals</v>
      </c>
      <c r="D4084" s="43" t="str">
        <f t="shared" si="319"/>
        <v>Financial</v>
      </c>
      <c r="E4084" s="43">
        <f>IF(VLOOKUP(S4084,'DD-Lookup'!$J$6:$L$50,3,FALSE)="Monthly",(YEAR(AC4084)-YEAR(AB4084))*12+MONTH(AC4084)-MONTH(AB4084)+1,(AC4084-AB4084+1))</f>
        <v>1</v>
      </c>
      <c r="F4084" s="210">
        <f t="shared" si="320"/>
        <v>20</v>
      </c>
      <c r="G4084" s="199">
        <v>1356661</v>
      </c>
      <c r="H4084" s="195">
        <v>37049.429074074098</v>
      </c>
      <c r="I4084" t="s">
        <v>3602</v>
      </c>
      <c r="M4084" t="s">
        <v>3346</v>
      </c>
      <c r="N4084" t="s">
        <v>3584</v>
      </c>
      <c r="O4084" t="s">
        <v>3585</v>
      </c>
      <c r="P4084" s="196">
        <v>20</v>
      </c>
      <c r="S4084" t="s">
        <v>3556</v>
      </c>
      <c r="T4084" t="s">
        <v>3557</v>
      </c>
      <c r="U4084" s="198">
        <v>460</v>
      </c>
      <c r="V4084" t="s">
        <v>1655</v>
      </c>
      <c r="W4084" t="s">
        <v>3574</v>
      </c>
      <c r="X4084" t="s">
        <v>3559</v>
      </c>
      <c r="Y4084" t="s">
        <v>3560</v>
      </c>
      <c r="Z4084" t="s">
        <v>3561</v>
      </c>
      <c r="AA4084">
        <v>2174041</v>
      </c>
    </row>
    <row r="4085" spans="1:29" x14ac:dyDescent="0.25">
      <c r="A4085" s="43" t="str">
        <f t="shared" si="316"/>
        <v>US Natural Gas Financial</v>
      </c>
      <c r="B4085" s="43" t="str">
        <f t="shared" si="317"/>
        <v>US</v>
      </c>
      <c r="C4085" s="43" t="str">
        <f t="shared" si="318"/>
        <v>Natural Gas</v>
      </c>
      <c r="D4085" s="43" t="str">
        <f t="shared" si="319"/>
        <v>Financial</v>
      </c>
      <c r="E4085" s="43">
        <f>IF(VLOOKUP(S4085,'DD-Lookup'!$J$6:$L$50,3,FALSE)="Monthly",(YEAR(AC4085)-YEAR(AB4085))*12+MONTH(AC4085)-MONTH(AB4085)+1,(AC4085-AB4085+1))</f>
        <v>123</v>
      </c>
      <c r="F4085" s="210">
        <f t="shared" si="320"/>
        <v>307500</v>
      </c>
      <c r="G4085" s="199">
        <v>1356662</v>
      </c>
      <c r="H4085" s="195">
        <v>37049.429178240702</v>
      </c>
      <c r="I4085" t="s">
        <v>2527</v>
      </c>
      <c r="M4085" t="s">
        <v>3341</v>
      </c>
      <c r="N4085" t="s">
        <v>2281</v>
      </c>
      <c r="O4085" t="s">
        <v>3139</v>
      </c>
      <c r="Q4085" s="196">
        <v>2500</v>
      </c>
      <c r="S4085" t="s">
        <v>3342</v>
      </c>
      <c r="T4085" t="s">
        <v>3557</v>
      </c>
      <c r="U4085" s="198">
        <v>3.8849999999999998</v>
      </c>
      <c r="V4085" t="s">
        <v>3461</v>
      </c>
      <c r="W4085" t="s">
        <v>2853</v>
      </c>
      <c r="X4085" t="s">
        <v>2282</v>
      </c>
      <c r="Y4085" t="s">
        <v>3575</v>
      </c>
      <c r="Z4085" t="s">
        <v>2995</v>
      </c>
      <c r="AA4085" t="s">
        <v>1207</v>
      </c>
      <c r="AB4085" s="195">
        <v>37073</v>
      </c>
      <c r="AC4085" s="195">
        <v>37195</v>
      </c>
    </row>
    <row r="4086" spans="1:29" x14ac:dyDescent="0.25">
      <c r="A4086" s="43" t="str">
        <f t="shared" si="316"/>
        <v>US Power Physical</v>
      </c>
      <c r="B4086" s="43" t="str">
        <f t="shared" si="317"/>
        <v>US</v>
      </c>
      <c r="C4086" s="43" t="str">
        <f t="shared" si="318"/>
        <v>Power</v>
      </c>
      <c r="D4086" s="43" t="str">
        <f t="shared" si="319"/>
        <v>Physical</v>
      </c>
      <c r="E4086" s="43">
        <f>IF(VLOOKUP(S4086,'DD-Lookup'!$J$6:$L$50,3,FALSE)="Monthly",(YEAR(AC4086)-YEAR(AB4086))*12+MONTH(AC4086)-MONTH(AB4086)+1,(AC4086-AB4086+1))</f>
        <v>31</v>
      </c>
      <c r="F4086" s="210">
        <f t="shared" si="320"/>
        <v>775</v>
      </c>
      <c r="G4086" s="199">
        <v>1356663</v>
      </c>
      <c r="H4086" s="195">
        <v>37049.429259259297</v>
      </c>
      <c r="I4086" t="s">
        <v>2276</v>
      </c>
      <c r="J4086" t="s">
        <v>2413</v>
      </c>
      <c r="K4086" t="s">
        <v>2272</v>
      </c>
      <c r="M4086" t="s">
        <v>2766</v>
      </c>
      <c r="N4086" t="s">
        <v>3310</v>
      </c>
      <c r="O4086" t="s">
        <v>4223</v>
      </c>
      <c r="P4086" s="196">
        <v>25</v>
      </c>
      <c r="S4086" t="s">
        <v>3340</v>
      </c>
      <c r="T4086" t="s">
        <v>3557</v>
      </c>
      <c r="U4086" s="198">
        <v>85</v>
      </c>
      <c r="V4086" t="s">
        <v>3388</v>
      </c>
      <c r="W4086" t="s">
        <v>3315</v>
      </c>
      <c r="X4086" t="s">
        <v>3312</v>
      </c>
      <c r="Y4086" t="s">
        <v>2662</v>
      </c>
      <c r="Z4086" t="s">
        <v>2990</v>
      </c>
      <c r="AA4086">
        <v>637129.1</v>
      </c>
      <c r="AB4086" s="195">
        <v>37073.875011574099</v>
      </c>
      <c r="AC4086" s="195">
        <v>37103.875011574099</v>
      </c>
    </row>
    <row r="4087" spans="1:29" x14ac:dyDescent="0.25">
      <c r="A4087" s="43" t="str">
        <f t="shared" si="316"/>
        <v xml:space="preserve"> Natural Gas Physical</v>
      </c>
      <c r="B4087" s="43" t="str">
        <f t="shared" si="317"/>
        <v/>
      </c>
      <c r="C4087" s="43" t="str">
        <f t="shared" si="318"/>
        <v>Natural Gas</v>
      </c>
      <c r="D4087" s="43" t="str">
        <f t="shared" si="319"/>
        <v>Physical</v>
      </c>
      <c r="E4087" s="43">
        <f>IF(VLOOKUP(S4087,'DD-Lookup'!$J$6:$L$50,3,FALSE)="Monthly",(YEAR(AC4087)-YEAR(AB4087))*12+MONTH(AC4087)-MONTH(AB4087)+1,(AC4087-AB4087+1))</f>
        <v>1</v>
      </c>
      <c r="F4087" s="210">
        <f t="shared" si="320"/>
        <v>25000</v>
      </c>
      <c r="G4087" s="199">
        <v>1356664</v>
      </c>
      <c r="H4087" s="195">
        <v>37049.429305555597</v>
      </c>
      <c r="I4087" t="s">
        <v>3472</v>
      </c>
      <c r="M4087" t="s">
        <v>3341</v>
      </c>
      <c r="N4087" t="s">
        <v>3588</v>
      </c>
      <c r="O4087" t="s">
        <v>3773</v>
      </c>
      <c r="Q4087" s="196">
        <v>25000</v>
      </c>
      <c r="S4087" t="s">
        <v>3590</v>
      </c>
      <c r="T4087" t="s">
        <v>3591</v>
      </c>
      <c r="U4087" s="198">
        <v>21</v>
      </c>
      <c r="V4087" t="s">
        <v>3168</v>
      </c>
      <c r="W4087" t="s">
        <v>3592</v>
      </c>
      <c r="X4087" t="s">
        <v>3593</v>
      </c>
      <c r="Y4087" t="s">
        <v>3594</v>
      </c>
      <c r="Z4087" t="s">
        <v>3562</v>
      </c>
      <c r="AA4087">
        <v>107062</v>
      </c>
      <c r="AB4087" s="195">
        <v>37073.875011574099</v>
      </c>
      <c r="AC4087" s="195">
        <v>37103.875011574099</v>
      </c>
    </row>
    <row r="4088" spans="1:29" x14ac:dyDescent="0.25">
      <c r="A4088" s="43" t="str">
        <f t="shared" si="316"/>
        <v>US Crude Financial</v>
      </c>
      <c r="B4088" s="43" t="str">
        <f t="shared" si="317"/>
        <v>US</v>
      </c>
      <c r="C4088" s="43" t="str">
        <f t="shared" si="318"/>
        <v>Crude</v>
      </c>
      <c r="D4088" s="43" t="str">
        <f t="shared" si="319"/>
        <v>Financial</v>
      </c>
      <c r="E4088" s="43">
        <f>IF(VLOOKUP(S4088,'DD-Lookup'!$J$6:$L$50,3,FALSE)="Monthly",(YEAR(AC4088)-YEAR(AB4088))*12+MONTH(AC4088)-MONTH(AB4088)+1,(AC4088-AB4088+1))</f>
        <v>1</v>
      </c>
      <c r="F4088" s="210">
        <f t="shared" si="320"/>
        <v>50000</v>
      </c>
      <c r="G4088" s="199">
        <v>1356665</v>
      </c>
      <c r="H4088" s="195">
        <v>37049.4293287037</v>
      </c>
      <c r="I4088" t="s">
        <v>2280</v>
      </c>
      <c r="M4088" t="s">
        <v>3437</v>
      </c>
      <c r="N4088" t="s">
        <v>2653</v>
      </c>
      <c r="O4088" t="s">
        <v>3359</v>
      </c>
      <c r="P4088" s="196">
        <v>50000</v>
      </c>
      <c r="S4088" t="s">
        <v>3347</v>
      </c>
      <c r="T4088" t="s">
        <v>3557</v>
      </c>
      <c r="U4088" s="198">
        <v>27.96</v>
      </c>
      <c r="V4088" t="s">
        <v>2458</v>
      </c>
      <c r="W4088" t="s">
        <v>2655</v>
      </c>
      <c r="X4088" t="s">
        <v>2656</v>
      </c>
      <c r="Y4088" t="s">
        <v>2778</v>
      </c>
      <c r="Z4088" t="s">
        <v>2995</v>
      </c>
      <c r="AA4088">
        <v>115581</v>
      </c>
      <c r="AB4088" s="195">
        <v>37073</v>
      </c>
      <c r="AC4088" s="195">
        <v>37103</v>
      </c>
    </row>
    <row r="4089" spans="1:29" x14ac:dyDescent="0.25">
      <c r="A4089" s="43" t="str">
        <f t="shared" si="316"/>
        <v>US Natural Gas Physical</v>
      </c>
      <c r="B4089" s="43" t="str">
        <f t="shared" si="317"/>
        <v>US</v>
      </c>
      <c r="C4089" s="43" t="str">
        <f t="shared" si="318"/>
        <v>Natural Gas</v>
      </c>
      <c r="D4089" s="43" t="str">
        <f t="shared" si="319"/>
        <v>Physical</v>
      </c>
      <c r="E4089" s="43">
        <f>IF(VLOOKUP(S4089,'DD-Lookup'!$J$6:$L$50,3,FALSE)="Monthly",(YEAR(AC4089)-YEAR(AB4089))*12+MONTH(AC4089)-MONTH(AB4089)+1,(AC4089-AB4089+1))</f>
        <v>1</v>
      </c>
      <c r="F4089" s="210">
        <f t="shared" si="320"/>
        <v>10000</v>
      </c>
      <c r="G4089" s="199">
        <v>1356666</v>
      </c>
      <c r="H4089" s="195">
        <v>37049.429398148102</v>
      </c>
      <c r="I4089" t="s">
        <v>3078</v>
      </c>
      <c r="M4089" t="s">
        <v>3341</v>
      </c>
      <c r="N4089" t="s">
        <v>3747</v>
      </c>
      <c r="O4089" t="s">
        <v>2722</v>
      </c>
      <c r="Q4089" s="196">
        <v>10000</v>
      </c>
      <c r="S4089" t="s">
        <v>3342</v>
      </c>
      <c r="T4089" t="s">
        <v>3557</v>
      </c>
      <c r="U4089" s="198">
        <v>3.6850000000000001</v>
      </c>
      <c r="V4089" t="s">
        <v>3187</v>
      </c>
      <c r="W4089" t="s">
        <v>2175</v>
      </c>
      <c r="X4089" t="s">
        <v>2176</v>
      </c>
      <c r="Y4089" t="s">
        <v>2469</v>
      </c>
      <c r="Z4089" t="s">
        <v>2995</v>
      </c>
      <c r="AA4089">
        <v>838351</v>
      </c>
      <c r="AB4089" s="195">
        <v>37050.875011574099</v>
      </c>
      <c r="AC4089" s="195">
        <v>37050.875011574099</v>
      </c>
    </row>
    <row r="4090" spans="1:29" x14ac:dyDescent="0.25">
      <c r="A4090" s="43" t="str">
        <f t="shared" si="316"/>
        <v>US Natural Gas Physical</v>
      </c>
      <c r="B4090" s="43" t="str">
        <f t="shared" si="317"/>
        <v>US</v>
      </c>
      <c r="C4090" s="43" t="str">
        <f t="shared" si="318"/>
        <v>Natural Gas</v>
      </c>
      <c r="D4090" s="43" t="str">
        <f t="shared" si="319"/>
        <v>Physical</v>
      </c>
      <c r="E4090" s="43">
        <f>IF(VLOOKUP(S4090,'DD-Lookup'!$J$6:$L$50,3,FALSE)="Monthly",(YEAR(AC4090)-YEAR(AB4090))*12+MONTH(AC4090)-MONTH(AB4090)+1,(AC4090-AB4090+1))</f>
        <v>1</v>
      </c>
      <c r="F4090" s="210">
        <f t="shared" si="320"/>
        <v>4000</v>
      </c>
      <c r="G4090" s="199">
        <v>1356667</v>
      </c>
      <c r="H4090" s="195">
        <v>37049.4294212963</v>
      </c>
      <c r="I4090" t="s">
        <v>3462</v>
      </c>
      <c r="M4090" t="s">
        <v>3341</v>
      </c>
      <c r="N4090" t="s">
        <v>3747</v>
      </c>
      <c r="O4090" t="s">
        <v>1629</v>
      </c>
      <c r="Q4090" s="196">
        <v>4000</v>
      </c>
      <c r="S4090" t="s">
        <v>3342</v>
      </c>
      <c r="T4090" t="s">
        <v>3557</v>
      </c>
      <c r="U4090" s="198">
        <v>3.5175000000000001</v>
      </c>
      <c r="V4090" t="s">
        <v>4208</v>
      </c>
      <c r="W4090" t="s">
        <v>2366</v>
      </c>
      <c r="X4090" t="s">
        <v>3093</v>
      </c>
      <c r="Y4090" t="s">
        <v>2469</v>
      </c>
      <c r="Z4090" t="s">
        <v>2995</v>
      </c>
      <c r="AA4090">
        <v>838352</v>
      </c>
      <c r="AB4090" s="195">
        <v>37050.875011574099</v>
      </c>
      <c r="AC4090" s="195">
        <v>37050.875011574099</v>
      </c>
    </row>
    <row r="4091" spans="1:29" x14ac:dyDescent="0.25">
      <c r="A4091" s="43" t="str">
        <f t="shared" si="316"/>
        <v>US Natural Gas Physical</v>
      </c>
      <c r="B4091" s="43" t="str">
        <f t="shared" si="317"/>
        <v>US</v>
      </c>
      <c r="C4091" s="43" t="str">
        <f t="shared" si="318"/>
        <v>Natural Gas</v>
      </c>
      <c r="D4091" s="43" t="str">
        <f t="shared" si="319"/>
        <v>Physical</v>
      </c>
      <c r="E4091" s="43">
        <f>IF(VLOOKUP(S4091,'DD-Lookup'!$J$6:$L$50,3,FALSE)="Monthly",(YEAR(AC4091)-YEAR(AB4091))*12+MONTH(AC4091)-MONTH(AB4091)+1,(AC4091-AB4091+1))</f>
        <v>1</v>
      </c>
      <c r="F4091" s="210">
        <f t="shared" si="320"/>
        <v>370</v>
      </c>
      <c r="G4091" s="199">
        <v>1356668</v>
      </c>
      <c r="H4091" s="195">
        <v>37049.429432870398</v>
      </c>
      <c r="I4091" t="s">
        <v>2488</v>
      </c>
      <c r="M4091" t="s">
        <v>3341</v>
      </c>
      <c r="N4091" t="s">
        <v>3747</v>
      </c>
      <c r="O4091" t="s">
        <v>401</v>
      </c>
      <c r="Q4091" s="196">
        <v>370</v>
      </c>
      <c r="S4091" t="s">
        <v>3342</v>
      </c>
      <c r="T4091" t="s">
        <v>3557</v>
      </c>
      <c r="U4091" s="198">
        <v>3.4950000000000001</v>
      </c>
      <c r="V4091" t="s">
        <v>2166</v>
      </c>
      <c r="W4091" t="s">
        <v>2347</v>
      </c>
      <c r="X4091" t="s">
        <v>2484</v>
      </c>
      <c r="Y4091" t="s">
        <v>2469</v>
      </c>
      <c r="Z4091" t="s">
        <v>2995</v>
      </c>
      <c r="AA4091">
        <v>838353</v>
      </c>
      <c r="AB4091" s="195">
        <v>37050.875011574099</v>
      </c>
      <c r="AC4091" s="195">
        <v>37050.875011574099</v>
      </c>
    </row>
    <row r="4092" spans="1:29" x14ac:dyDescent="0.25">
      <c r="A4092" s="43" t="str">
        <f t="shared" si="316"/>
        <v>US Crude Financial</v>
      </c>
      <c r="B4092" s="43" t="str">
        <f t="shared" si="317"/>
        <v>US</v>
      </c>
      <c r="C4092" s="43" t="str">
        <f t="shared" si="318"/>
        <v>Crude</v>
      </c>
      <c r="D4092" s="43" t="str">
        <f t="shared" si="319"/>
        <v>Financial</v>
      </c>
      <c r="E4092" s="43">
        <f>IF(VLOOKUP(S4092,'DD-Lookup'!$J$6:$L$50,3,FALSE)="Monthly",(YEAR(AC4092)-YEAR(AB4092))*12+MONTH(AC4092)-MONTH(AB4092)+1,(AC4092-AB4092+1))</f>
        <v>1</v>
      </c>
      <c r="F4092" s="210">
        <f t="shared" si="320"/>
        <v>50000</v>
      </c>
      <c r="G4092" s="199">
        <v>1356669</v>
      </c>
      <c r="H4092" s="195">
        <v>37049.429467592599</v>
      </c>
      <c r="I4092" t="s">
        <v>3480</v>
      </c>
      <c r="M4092" t="s">
        <v>3437</v>
      </c>
      <c r="N4092" t="s">
        <v>2653</v>
      </c>
      <c r="O4092" t="s">
        <v>3359</v>
      </c>
      <c r="Q4092" s="196">
        <v>50000</v>
      </c>
      <c r="S4092" t="s">
        <v>3347</v>
      </c>
      <c r="T4092" t="s">
        <v>3557</v>
      </c>
      <c r="U4092" s="198">
        <v>27.98</v>
      </c>
      <c r="V4092" t="s">
        <v>2647</v>
      </c>
      <c r="W4092" t="s">
        <v>2655</v>
      </c>
      <c r="X4092" t="s">
        <v>2656</v>
      </c>
      <c r="Y4092" t="s">
        <v>2778</v>
      </c>
      <c r="Z4092" t="s">
        <v>2995</v>
      </c>
      <c r="AA4092">
        <v>115582</v>
      </c>
      <c r="AB4092" s="195">
        <v>37073</v>
      </c>
      <c r="AC4092" s="195">
        <v>37103</v>
      </c>
    </row>
    <row r="4093" spans="1:29" x14ac:dyDescent="0.25">
      <c r="A4093" s="43" t="str">
        <f t="shared" si="316"/>
        <v>US Natural Gas Physical</v>
      </c>
      <c r="B4093" s="43" t="str">
        <f t="shared" si="317"/>
        <v>US</v>
      </c>
      <c r="C4093" s="43" t="str">
        <f t="shared" si="318"/>
        <v>Natural Gas</v>
      </c>
      <c r="D4093" s="43" t="str">
        <f t="shared" si="319"/>
        <v>Physical</v>
      </c>
      <c r="E4093" s="43">
        <f>IF(VLOOKUP(S4093,'DD-Lookup'!$J$6:$L$50,3,FALSE)="Monthly",(YEAR(AC4093)-YEAR(AB4093))*12+MONTH(AC4093)-MONTH(AB4093)+1,(AC4093-AB4093+1))</f>
        <v>1</v>
      </c>
      <c r="F4093" s="210">
        <f t="shared" si="320"/>
        <v>1600</v>
      </c>
      <c r="G4093" s="199">
        <v>1356671</v>
      </c>
      <c r="H4093" s="195">
        <v>37049.429571759298</v>
      </c>
      <c r="I4093" t="s">
        <v>2254</v>
      </c>
      <c r="M4093" t="s">
        <v>3341</v>
      </c>
      <c r="N4093" t="s">
        <v>3747</v>
      </c>
      <c r="O4093" t="s">
        <v>394</v>
      </c>
      <c r="P4093" s="196">
        <v>1600</v>
      </c>
      <c r="S4093" t="s">
        <v>3342</v>
      </c>
      <c r="T4093" t="s">
        <v>3557</v>
      </c>
      <c r="U4093" s="198">
        <v>3.645</v>
      </c>
      <c r="V4093" t="s">
        <v>2466</v>
      </c>
      <c r="W4093" t="s">
        <v>2498</v>
      </c>
      <c r="X4093" t="s">
        <v>2499</v>
      </c>
      <c r="Y4093" t="s">
        <v>2469</v>
      </c>
      <c r="Z4093" t="s">
        <v>2995</v>
      </c>
      <c r="AA4093">
        <v>838355</v>
      </c>
      <c r="AB4093" s="195">
        <v>37050.875011574099</v>
      </c>
      <c r="AC4093" s="195">
        <v>37050.875011574099</v>
      </c>
    </row>
    <row r="4094" spans="1:29" x14ac:dyDescent="0.25">
      <c r="A4094" s="43" t="str">
        <f t="shared" si="316"/>
        <v>US Crude Financial</v>
      </c>
      <c r="B4094" s="43" t="str">
        <f t="shared" si="317"/>
        <v>US</v>
      </c>
      <c r="C4094" s="43" t="str">
        <f t="shared" si="318"/>
        <v>Crude</v>
      </c>
      <c r="D4094" s="43" t="str">
        <f t="shared" si="319"/>
        <v>Financial</v>
      </c>
      <c r="E4094" s="43">
        <f>IF(VLOOKUP(S4094,'DD-Lookup'!$J$6:$L$50,3,FALSE)="Monthly",(YEAR(AC4094)-YEAR(AB4094))*12+MONTH(AC4094)-MONTH(AB4094)+1,(AC4094-AB4094+1))</f>
        <v>1</v>
      </c>
      <c r="F4094" s="210">
        <f t="shared" si="320"/>
        <v>25000</v>
      </c>
      <c r="G4094" s="199">
        <v>1356672</v>
      </c>
      <c r="H4094" s="195">
        <v>37049.429583333302</v>
      </c>
      <c r="I4094" t="s">
        <v>3480</v>
      </c>
      <c r="M4094" t="s">
        <v>3437</v>
      </c>
      <c r="N4094" t="s">
        <v>2653</v>
      </c>
      <c r="O4094" t="s">
        <v>3359</v>
      </c>
      <c r="Q4094" s="196">
        <v>25000</v>
      </c>
      <c r="S4094" t="s">
        <v>3347</v>
      </c>
      <c r="T4094" t="s">
        <v>3557</v>
      </c>
      <c r="U4094" s="198">
        <v>28</v>
      </c>
      <c r="V4094" t="s">
        <v>2647</v>
      </c>
      <c r="W4094" t="s">
        <v>2655</v>
      </c>
      <c r="X4094" t="s">
        <v>2656</v>
      </c>
      <c r="Y4094" t="s">
        <v>2778</v>
      </c>
      <c r="Z4094" t="s">
        <v>2995</v>
      </c>
      <c r="AA4094">
        <v>115584</v>
      </c>
      <c r="AB4094" s="195">
        <v>37073</v>
      </c>
      <c r="AC4094" s="195">
        <v>37103</v>
      </c>
    </row>
    <row r="4095" spans="1:29" x14ac:dyDescent="0.25">
      <c r="A4095" s="43" t="str">
        <f t="shared" si="316"/>
        <v xml:space="preserve"> Natural Gas Physical</v>
      </c>
      <c r="B4095" s="43" t="str">
        <f t="shared" si="317"/>
        <v/>
      </c>
      <c r="C4095" s="43" t="str">
        <f t="shared" si="318"/>
        <v>Natural Gas</v>
      </c>
      <c r="D4095" s="43" t="str">
        <f t="shared" si="319"/>
        <v>Physical</v>
      </c>
      <c r="E4095" s="43">
        <f>IF(VLOOKUP(S4095,'DD-Lookup'!$J$6:$L$50,3,FALSE)="Monthly",(YEAR(AC4095)-YEAR(AB4095))*12+MONTH(AC4095)-MONTH(AB4095)+1,(AC4095-AB4095+1))</f>
        <v>1</v>
      </c>
      <c r="F4095" s="210">
        <f t="shared" si="320"/>
        <v>10000</v>
      </c>
      <c r="G4095" s="199">
        <v>1356674</v>
      </c>
      <c r="H4095" s="195">
        <v>37049.4297337963</v>
      </c>
      <c r="I4095" t="s">
        <v>2280</v>
      </c>
      <c r="M4095" t="s">
        <v>3341</v>
      </c>
      <c r="N4095" t="s">
        <v>3104</v>
      </c>
      <c r="O4095" t="s">
        <v>3620</v>
      </c>
      <c r="Q4095" s="196">
        <v>10000</v>
      </c>
      <c r="S4095" t="s">
        <v>3719</v>
      </c>
      <c r="T4095" t="s">
        <v>3105</v>
      </c>
      <c r="U4095" s="198">
        <v>4.29</v>
      </c>
      <c r="V4095" t="s">
        <v>3394</v>
      </c>
      <c r="W4095" t="s">
        <v>635</v>
      </c>
      <c r="X4095" t="s">
        <v>3106</v>
      </c>
      <c r="Y4095" t="s">
        <v>2469</v>
      </c>
      <c r="Z4095" t="s">
        <v>2996</v>
      </c>
      <c r="AA4095">
        <v>838356</v>
      </c>
      <c r="AB4095" s="195">
        <v>37049.875011574099</v>
      </c>
      <c r="AC4095" s="195">
        <v>37049.875011574099</v>
      </c>
    </row>
    <row r="4096" spans="1:29" x14ac:dyDescent="0.25">
      <c r="A4096" s="43" t="str">
        <f t="shared" si="316"/>
        <v xml:space="preserve"> Metals Financial</v>
      </c>
      <c r="B4096" s="43" t="str">
        <f t="shared" si="317"/>
        <v/>
      </c>
      <c r="C4096" s="43" t="str">
        <f t="shared" si="318"/>
        <v>Metals</v>
      </c>
      <c r="D4096" s="43" t="str">
        <f t="shared" si="319"/>
        <v>Financial</v>
      </c>
      <c r="E4096" s="43">
        <f>IF(VLOOKUP(S4096,'DD-Lookup'!$J$6:$L$50,3,FALSE)="Monthly",(YEAR(AC4096)-YEAR(AB4096))*12+MONTH(AC4096)-MONTH(AB4096)+1,(AC4096-AB4096+1))</f>
        <v>1</v>
      </c>
      <c r="F4096" s="210">
        <f t="shared" si="320"/>
        <v>2</v>
      </c>
      <c r="G4096" s="199">
        <v>1356675</v>
      </c>
      <c r="H4096" s="195">
        <v>37049.429803240702</v>
      </c>
      <c r="I4096" t="s">
        <v>3577</v>
      </c>
      <c r="M4096" t="s">
        <v>3346</v>
      </c>
      <c r="N4096" t="s">
        <v>3566</v>
      </c>
      <c r="O4096" t="s">
        <v>3567</v>
      </c>
      <c r="Q4096" s="196">
        <v>2</v>
      </c>
      <c r="S4096" t="s">
        <v>3556</v>
      </c>
      <c r="T4096" t="s">
        <v>3557</v>
      </c>
      <c r="U4096" s="198">
        <v>1518</v>
      </c>
      <c r="V4096" t="s">
        <v>3613</v>
      </c>
      <c r="W4096" t="s">
        <v>3563</v>
      </c>
      <c r="X4096" t="s">
        <v>3559</v>
      </c>
      <c r="Y4096" t="s">
        <v>3560</v>
      </c>
      <c r="Z4096" t="s">
        <v>3561</v>
      </c>
      <c r="AA4096">
        <v>2174045</v>
      </c>
    </row>
    <row r="4097" spans="1:29" x14ac:dyDescent="0.25">
      <c r="A4097" s="43" t="str">
        <f t="shared" si="316"/>
        <v xml:space="preserve"> Oil Products Financial</v>
      </c>
      <c r="B4097" s="43" t="str">
        <f t="shared" si="317"/>
        <v/>
      </c>
      <c r="C4097" s="43" t="str">
        <f t="shared" si="318"/>
        <v>Oil Products</v>
      </c>
      <c r="D4097" s="43" t="str">
        <f t="shared" si="319"/>
        <v>Financial</v>
      </c>
      <c r="E4097" s="43">
        <f>IF(VLOOKUP(S4097,'DD-Lookup'!$J$6:$L$50,3,FALSE)="Monthly",(YEAR(AC4097)-YEAR(AB4097))*12+MONTH(AC4097)-MONTH(AB4097)+1,(AC4097-AB4097+1))</f>
        <v>30</v>
      </c>
      <c r="F4097" s="210">
        <f t="shared" si="320"/>
        <v>150000</v>
      </c>
      <c r="G4097" s="199">
        <v>1356678</v>
      </c>
      <c r="H4097" s="195">
        <v>37049.429930555598</v>
      </c>
      <c r="I4097" t="s">
        <v>2238</v>
      </c>
      <c r="M4097" t="s">
        <v>3344</v>
      </c>
      <c r="N4097" t="s">
        <v>2239</v>
      </c>
      <c r="O4097" t="s">
        <v>2240</v>
      </c>
      <c r="Q4097" s="196">
        <v>5000</v>
      </c>
      <c r="S4097" t="s">
        <v>3348</v>
      </c>
      <c r="T4097" t="s">
        <v>3557</v>
      </c>
      <c r="U4097" s="198">
        <v>235</v>
      </c>
      <c r="V4097" t="s">
        <v>2241</v>
      </c>
      <c r="W4097" t="s">
        <v>2242</v>
      </c>
      <c r="X4097" t="s">
        <v>2243</v>
      </c>
      <c r="Y4097" t="s">
        <v>2778</v>
      </c>
      <c r="Z4097" t="s">
        <v>3930</v>
      </c>
      <c r="AA4097">
        <v>115587</v>
      </c>
      <c r="AB4097" s="195">
        <v>37043</v>
      </c>
      <c r="AC4097" s="195">
        <v>37072</v>
      </c>
    </row>
    <row r="4098" spans="1:29" x14ac:dyDescent="0.25">
      <c r="A4098" s="43" t="str">
        <f t="shared" si="316"/>
        <v>US Crude Financial</v>
      </c>
      <c r="B4098" s="43" t="str">
        <f t="shared" si="317"/>
        <v>US</v>
      </c>
      <c r="C4098" s="43" t="str">
        <f t="shared" si="318"/>
        <v>Crude</v>
      </c>
      <c r="D4098" s="43" t="str">
        <f t="shared" si="319"/>
        <v>Financial</v>
      </c>
      <c r="E4098" s="43">
        <f>IF(VLOOKUP(S4098,'DD-Lookup'!$J$6:$L$50,3,FALSE)="Monthly",(YEAR(AC4098)-YEAR(AB4098))*12+MONTH(AC4098)-MONTH(AB4098)+1,(AC4098-AB4098+1))</f>
        <v>1</v>
      </c>
      <c r="F4098" s="210">
        <f t="shared" si="320"/>
        <v>50000</v>
      </c>
      <c r="G4098" s="199">
        <v>1356679</v>
      </c>
      <c r="H4098" s="195">
        <v>37049.4299537037</v>
      </c>
      <c r="I4098" t="s">
        <v>2652</v>
      </c>
      <c r="M4098" t="s">
        <v>3437</v>
      </c>
      <c r="N4098" t="s">
        <v>2653</v>
      </c>
      <c r="O4098" t="s">
        <v>3359</v>
      </c>
      <c r="P4098" s="196">
        <v>50000</v>
      </c>
      <c r="S4098" t="s">
        <v>3347</v>
      </c>
      <c r="T4098" t="s">
        <v>3557</v>
      </c>
      <c r="U4098" s="198">
        <v>28</v>
      </c>
      <c r="V4098" t="s">
        <v>3090</v>
      </c>
      <c r="W4098" t="s">
        <v>2655</v>
      </c>
      <c r="X4098" t="s">
        <v>2656</v>
      </c>
      <c r="Y4098" t="s">
        <v>2778</v>
      </c>
      <c r="Z4098" t="s">
        <v>2995</v>
      </c>
      <c r="AA4098">
        <v>115588</v>
      </c>
      <c r="AB4098" s="195">
        <v>37073</v>
      </c>
      <c r="AC4098" s="195">
        <v>37103</v>
      </c>
    </row>
    <row r="4099" spans="1:29" x14ac:dyDescent="0.25">
      <c r="A4099" s="43" t="str">
        <f t="shared" si="316"/>
        <v>US Natural Gas Physical</v>
      </c>
      <c r="B4099" s="43" t="str">
        <f t="shared" si="317"/>
        <v>US</v>
      </c>
      <c r="C4099" s="43" t="str">
        <f t="shared" si="318"/>
        <v>Natural Gas</v>
      </c>
      <c r="D4099" s="43" t="str">
        <f t="shared" si="319"/>
        <v>Physical</v>
      </c>
      <c r="E4099" s="43">
        <f>IF(VLOOKUP(S4099,'DD-Lookup'!$J$6:$L$50,3,FALSE)="Monthly",(YEAR(AC4099)-YEAR(AB4099))*12+MONTH(AC4099)-MONTH(AB4099)+1,(AC4099-AB4099+1))</f>
        <v>1</v>
      </c>
      <c r="F4099" s="210">
        <f t="shared" si="320"/>
        <v>10000</v>
      </c>
      <c r="G4099" s="199">
        <v>1356680</v>
      </c>
      <c r="H4099" s="195">
        <v>37049.430081018501</v>
      </c>
      <c r="I4099" t="s">
        <v>2527</v>
      </c>
      <c r="M4099" t="s">
        <v>3341</v>
      </c>
      <c r="N4099" t="s">
        <v>3747</v>
      </c>
      <c r="O4099" t="s">
        <v>448</v>
      </c>
      <c r="Q4099" s="196">
        <v>10000</v>
      </c>
      <c r="S4099" t="s">
        <v>3342</v>
      </c>
      <c r="T4099" t="s">
        <v>3557</v>
      </c>
      <c r="U4099" s="198">
        <v>3.645</v>
      </c>
      <c r="V4099" t="s">
        <v>3632</v>
      </c>
      <c r="W4099" t="s">
        <v>2181</v>
      </c>
      <c r="X4099" t="s">
        <v>2182</v>
      </c>
      <c r="Y4099" t="s">
        <v>2469</v>
      </c>
      <c r="Z4099" t="s">
        <v>2995</v>
      </c>
      <c r="AA4099">
        <v>838357</v>
      </c>
      <c r="AB4099" s="195">
        <v>37050.875011574099</v>
      </c>
      <c r="AC4099" s="195">
        <v>37050.875011574099</v>
      </c>
    </row>
    <row r="4100" spans="1:29" x14ac:dyDescent="0.25">
      <c r="A4100" s="43" t="str">
        <f t="shared" si="316"/>
        <v>US Natural Gas Physical</v>
      </c>
      <c r="B4100" s="43" t="str">
        <f t="shared" si="317"/>
        <v>US</v>
      </c>
      <c r="C4100" s="43" t="str">
        <f t="shared" si="318"/>
        <v>Natural Gas</v>
      </c>
      <c r="D4100" s="43" t="str">
        <f t="shared" si="319"/>
        <v>Physical</v>
      </c>
      <c r="E4100" s="43">
        <f>IF(VLOOKUP(S4100,'DD-Lookup'!$J$6:$L$50,3,FALSE)="Monthly",(YEAR(AC4100)-YEAR(AB4100))*12+MONTH(AC4100)-MONTH(AB4100)+1,(AC4100-AB4100+1))</f>
        <v>1</v>
      </c>
      <c r="F4100" s="210">
        <f t="shared" si="320"/>
        <v>15473</v>
      </c>
      <c r="G4100" s="199">
        <v>1356681</v>
      </c>
      <c r="H4100" s="195">
        <v>37049.4300925926</v>
      </c>
      <c r="I4100" t="s">
        <v>2527</v>
      </c>
      <c r="M4100" t="s">
        <v>3341</v>
      </c>
      <c r="N4100" t="s">
        <v>3747</v>
      </c>
      <c r="O4100" t="s">
        <v>392</v>
      </c>
      <c r="P4100" s="196">
        <v>15473</v>
      </c>
      <c r="S4100" t="s">
        <v>3342</v>
      </c>
      <c r="T4100" t="s">
        <v>3557</v>
      </c>
      <c r="U4100" s="198">
        <v>3.6619999999999999</v>
      </c>
      <c r="V4100" t="s">
        <v>3464</v>
      </c>
      <c r="W4100" t="s">
        <v>2498</v>
      </c>
      <c r="X4100" t="s">
        <v>2499</v>
      </c>
      <c r="Y4100" t="s">
        <v>2469</v>
      </c>
      <c r="Z4100" t="s">
        <v>2995</v>
      </c>
      <c r="AA4100">
        <v>838358</v>
      </c>
      <c r="AB4100" s="195">
        <v>37050.875011574099</v>
      </c>
      <c r="AC4100" s="195">
        <v>37050.875011574099</v>
      </c>
    </row>
    <row r="4101" spans="1:29" x14ac:dyDescent="0.25">
      <c r="A4101" s="43" t="str">
        <f t="shared" si="316"/>
        <v>US Natural Gas Physical</v>
      </c>
      <c r="B4101" s="43" t="str">
        <f t="shared" si="317"/>
        <v>US</v>
      </c>
      <c r="C4101" s="43" t="str">
        <f t="shared" si="318"/>
        <v>Natural Gas</v>
      </c>
      <c r="D4101" s="43" t="str">
        <f t="shared" si="319"/>
        <v>Physical</v>
      </c>
      <c r="E4101" s="43">
        <f>IF(VLOOKUP(S4101,'DD-Lookup'!$J$6:$L$50,3,FALSE)="Monthly",(YEAR(AC4101)-YEAR(AB4101))*12+MONTH(AC4101)-MONTH(AB4101)+1,(AC4101-AB4101+1))</f>
        <v>1</v>
      </c>
      <c r="F4101" s="210">
        <f t="shared" si="320"/>
        <v>5000</v>
      </c>
      <c r="G4101" s="199">
        <v>1356682</v>
      </c>
      <c r="H4101" s="195">
        <v>37049.430243055598</v>
      </c>
      <c r="I4101" t="s">
        <v>2527</v>
      </c>
      <c r="M4101" t="s">
        <v>3341</v>
      </c>
      <c r="N4101" t="s">
        <v>3747</v>
      </c>
      <c r="O4101" t="s">
        <v>448</v>
      </c>
      <c r="Q4101" s="196">
        <v>5000</v>
      </c>
      <c r="S4101" t="s">
        <v>3342</v>
      </c>
      <c r="T4101" t="s">
        <v>3557</v>
      </c>
      <c r="U4101" s="198">
        <v>3.66</v>
      </c>
      <c r="V4101" t="s">
        <v>3632</v>
      </c>
      <c r="W4101" t="s">
        <v>2181</v>
      </c>
      <c r="X4101" t="s">
        <v>2182</v>
      </c>
      <c r="Y4101" t="s">
        <v>2469</v>
      </c>
      <c r="Z4101" t="s">
        <v>2995</v>
      </c>
      <c r="AA4101">
        <v>838359</v>
      </c>
      <c r="AB4101" s="195">
        <v>37050.875011574099</v>
      </c>
      <c r="AC4101" s="195">
        <v>37050.875011574099</v>
      </c>
    </row>
    <row r="4102" spans="1:29" x14ac:dyDescent="0.25">
      <c r="A4102" s="43" t="str">
        <f t="shared" si="316"/>
        <v>US Natural Gas Physical</v>
      </c>
      <c r="B4102" s="43" t="str">
        <f t="shared" si="317"/>
        <v>US</v>
      </c>
      <c r="C4102" s="43" t="str">
        <f t="shared" si="318"/>
        <v>Natural Gas</v>
      </c>
      <c r="D4102" s="43" t="str">
        <f t="shared" si="319"/>
        <v>Physical</v>
      </c>
      <c r="E4102" s="43">
        <f>IF(VLOOKUP(S4102,'DD-Lookup'!$J$6:$L$50,3,FALSE)="Monthly",(YEAR(AC4102)-YEAR(AB4102))*12+MONTH(AC4102)-MONTH(AB4102)+1,(AC4102-AB4102+1))</f>
        <v>1</v>
      </c>
      <c r="F4102" s="210">
        <f t="shared" si="320"/>
        <v>10000</v>
      </c>
      <c r="G4102" s="199">
        <v>1356683</v>
      </c>
      <c r="H4102" s="195">
        <v>37049.430347222202</v>
      </c>
      <c r="I4102" t="s">
        <v>3443</v>
      </c>
      <c r="M4102" t="s">
        <v>3341</v>
      </c>
      <c r="N4102" t="s">
        <v>3747</v>
      </c>
      <c r="O4102" t="s">
        <v>392</v>
      </c>
      <c r="P4102" s="196">
        <v>10000</v>
      </c>
      <c r="S4102" t="s">
        <v>3342</v>
      </c>
      <c r="T4102" t="s">
        <v>3557</v>
      </c>
      <c r="U4102" s="198">
        <v>3.657</v>
      </c>
      <c r="V4102" t="s">
        <v>3338</v>
      </c>
      <c r="W4102" t="s">
        <v>2498</v>
      </c>
      <c r="X4102" t="s">
        <v>2499</v>
      </c>
      <c r="Y4102" t="s">
        <v>2469</v>
      </c>
      <c r="Z4102" t="s">
        <v>2995</v>
      </c>
      <c r="AA4102">
        <v>838360</v>
      </c>
      <c r="AB4102" s="195">
        <v>37050.875011574099</v>
      </c>
      <c r="AC4102" s="195">
        <v>37050.875011574099</v>
      </c>
    </row>
    <row r="4103" spans="1:29" x14ac:dyDescent="0.25">
      <c r="A4103" s="43" t="str">
        <f t="shared" si="316"/>
        <v>US Crude Financial</v>
      </c>
      <c r="B4103" s="43" t="str">
        <f t="shared" si="317"/>
        <v>US</v>
      </c>
      <c r="C4103" s="43" t="str">
        <f t="shared" si="318"/>
        <v>Crude</v>
      </c>
      <c r="D4103" s="43" t="str">
        <f t="shared" si="319"/>
        <v>Financial</v>
      </c>
      <c r="E4103" s="43">
        <f>IF(VLOOKUP(S4103,'DD-Lookup'!$J$6:$L$50,3,FALSE)="Monthly",(YEAR(AC4103)-YEAR(AB4103))*12+MONTH(AC4103)-MONTH(AB4103)+1,(AC4103-AB4103+1))</f>
        <v>1</v>
      </c>
      <c r="F4103" s="210">
        <f t="shared" si="320"/>
        <v>50000</v>
      </c>
      <c r="G4103" s="199">
        <v>1356684</v>
      </c>
      <c r="H4103" s="195">
        <v>37049.430752314802</v>
      </c>
      <c r="I4103" t="s">
        <v>2280</v>
      </c>
      <c r="M4103" t="s">
        <v>3437</v>
      </c>
      <c r="N4103" t="s">
        <v>2653</v>
      </c>
      <c r="O4103" t="s">
        <v>3359</v>
      </c>
      <c r="P4103" s="196">
        <v>50000</v>
      </c>
      <c r="S4103" t="s">
        <v>3347</v>
      </c>
      <c r="T4103" t="s">
        <v>3557</v>
      </c>
      <c r="U4103" s="198">
        <v>27.98</v>
      </c>
      <c r="V4103" t="s">
        <v>2458</v>
      </c>
      <c r="W4103" t="s">
        <v>2655</v>
      </c>
      <c r="X4103" t="s">
        <v>2656</v>
      </c>
      <c r="Y4103" t="s">
        <v>2778</v>
      </c>
      <c r="Z4103" t="s">
        <v>2995</v>
      </c>
      <c r="AA4103">
        <v>115591</v>
      </c>
      <c r="AB4103" s="195">
        <v>37073</v>
      </c>
      <c r="AC4103" s="195">
        <v>37103</v>
      </c>
    </row>
    <row r="4104" spans="1:29" x14ac:dyDescent="0.25">
      <c r="A4104" s="43" t="str">
        <f t="shared" si="316"/>
        <v>US Crude Financial</v>
      </c>
      <c r="B4104" s="43" t="str">
        <f t="shared" si="317"/>
        <v>US</v>
      </c>
      <c r="C4104" s="43" t="str">
        <f t="shared" si="318"/>
        <v>Crude</v>
      </c>
      <c r="D4104" s="43" t="str">
        <f t="shared" si="319"/>
        <v>Financial</v>
      </c>
      <c r="E4104" s="43">
        <f>IF(VLOOKUP(S4104,'DD-Lookup'!$J$6:$L$50,3,FALSE)="Monthly",(YEAR(AC4104)-YEAR(AB4104))*12+MONTH(AC4104)-MONTH(AB4104)+1,(AC4104-AB4104+1))</f>
        <v>1</v>
      </c>
      <c r="F4104" s="210">
        <f t="shared" si="320"/>
        <v>50000</v>
      </c>
      <c r="G4104" s="199">
        <v>1356685</v>
      </c>
      <c r="H4104" s="195">
        <v>37049.430798611102</v>
      </c>
      <c r="I4104" t="s">
        <v>2652</v>
      </c>
      <c r="M4104" t="s">
        <v>3437</v>
      </c>
      <c r="N4104" t="s">
        <v>2653</v>
      </c>
      <c r="O4104" t="s">
        <v>3359</v>
      </c>
      <c r="Q4104" s="196">
        <v>50000</v>
      </c>
      <c r="S4104" t="s">
        <v>3347</v>
      </c>
      <c r="T4104" t="s">
        <v>3557</v>
      </c>
      <c r="U4104" s="198">
        <v>28</v>
      </c>
      <c r="V4104" t="s">
        <v>2654</v>
      </c>
      <c r="W4104" t="s">
        <v>2655</v>
      </c>
      <c r="X4104" t="s">
        <v>2656</v>
      </c>
      <c r="Y4104" t="s">
        <v>2778</v>
      </c>
      <c r="Z4104" t="s">
        <v>2995</v>
      </c>
      <c r="AA4104">
        <v>115592</v>
      </c>
      <c r="AB4104" s="195">
        <v>37073</v>
      </c>
      <c r="AC4104" s="195">
        <v>37103</v>
      </c>
    </row>
    <row r="4105" spans="1:29" x14ac:dyDescent="0.25">
      <c r="A4105" s="43" t="str">
        <f t="shared" si="316"/>
        <v>US Natural Gas Physical</v>
      </c>
      <c r="B4105" s="43" t="str">
        <f t="shared" si="317"/>
        <v>US</v>
      </c>
      <c r="C4105" s="43" t="str">
        <f t="shared" si="318"/>
        <v>Natural Gas</v>
      </c>
      <c r="D4105" s="43" t="str">
        <f t="shared" si="319"/>
        <v>Physical</v>
      </c>
      <c r="E4105" s="43">
        <f>IF(VLOOKUP(S4105,'DD-Lookup'!$J$6:$L$50,3,FALSE)="Monthly",(YEAR(AC4105)-YEAR(AB4105))*12+MONTH(AC4105)-MONTH(AB4105)+1,(AC4105-AB4105+1))</f>
        <v>1</v>
      </c>
      <c r="F4105" s="210">
        <f t="shared" si="320"/>
        <v>5000</v>
      </c>
      <c r="G4105" s="199">
        <v>1356687</v>
      </c>
      <c r="H4105" s="195">
        <v>37049.430937500001</v>
      </c>
      <c r="I4105" t="s">
        <v>3375</v>
      </c>
      <c r="M4105" t="s">
        <v>3341</v>
      </c>
      <c r="N4105" t="s">
        <v>3747</v>
      </c>
      <c r="O4105" t="s">
        <v>2743</v>
      </c>
      <c r="P4105" s="196">
        <v>5000</v>
      </c>
      <c r="S4105" t="s">
        <v>3342</v>
      </c>
      <c r="T4105" t="s">
        <v>3557</v>
      </c>
      <c r="U4105" s="198">
        <v>3.55</v>
      </c>
      <c r="V4105" t="s">
        <v>3895</v>
      </c>
      <c r="W4105" t="s">
        <v>2181</v>
      </c>
      <c r="X4105" t="s">
        <v>3093</v>
      </c>
      <c r="Y4105" t="s">
        <v>2469</v>
      </c>
      <c r="Z4105" t="s">
        <v>2995</v>
      </c>
      <c r="AA4105">
        <v>838362</v>
      </c>
      <c r="AB4105" s="195">
        <v>37050.875011574099</v>
      </c>
      <c r="AC4105" s="195">
        <v>37050.875011574099</v>
      </c>
    </row>
    <row r="4106" spans="1:29" x14ac:dyDescent="0.25">
      <c r="A4106" s="43" t="str">
        <f t="shared" si="316"/>
        <v>US Natural Gas Financial</v>
      </c>
      <c r="B4106" s="43" t="str">
        <f t="shared" si="317"/>
        <v>US</v>
      </c>
      <c r="C4106" s="43" t="str">
        <f t="shared" si="318"/>
        <v>Natural Gas</v>
      </c>
      <c r="D4106" s="43" t="str">
        <f t="shared" si="319"/>
        <v>Financial</v>
      </c>
      <c r="E4106" s="43">
        <f>IF(VLOOKUP(S4106,'DD-Lookup'!$J$6:$L$50,3,FALSE)="Monthly",(YEAR(AC4106)-YEAR(AB4106))*12+MONTH(AC4106)-MONTH(AB4106)+1,(AC4106-AB4106+1))</f>
        <v>30</v>
      </c>
      <c r="F4106" s="210">
        <f t="shared" si="320"/>
        <v>150000</v>
      </c>
      <c r="G4106" s="199">
        <v>1356688</v>
      </c>
      <c r="H4106" s="195">
        <v>37049.430960648097</v>
      </c>
      <c r="I4106" t="s">
        <v>3529</v>
      </c>
      <c r="M4106" t="s">
        <v>3341</v>
      </c>
      <c r="N4106" t="s">
        <v>2476</v>
      </c>
      <c r="O4106" t="s">
        <v>2385</v>
      </c>
      <c r="Q4106" s="196">
        <v>5000</v>
      </c>
      <c r="S4106" t="s">
        <v>3342</v>
      </c>
      <c r="T4106" t="s">
        <v>3557</v>
      </c>
      <c r="U4106" s="198">
        <v>1.95</v>
      </c>
      <c r="V4106" t="s">
        <v>3769</v>
      </c>
      <c r="W4106" t="s">
        <v>2381</v>
      </c>
      <c r="X4106" t="s">
        <v>2382</v>
      </c>
      <c r="Y4106" t="s">
        <v>3575</v>
      </c>
      <c r="Z4106" t="s">
        <v>2995</v>
      </c>
      <c r="AA4106" t="s">
        <v>1208</v>
      </c>
      <c r="AB4106" s="195">
        <v>37135.875011574099</v>
      </c>
      <c r="AC4106" s="195">
        <v>37164.875011574099</v>
      </c>
    </row>
    <row r="4107" spans="1:29" x14ac:dyDescent="0.25">
      <c r="A4107" s="43" t="str">
        <f t="shared" ref="A4107:A4170" si="321">B4107&amp;" "&amp;C4107&amp;" "&amp;D4107</f>
        <v>US Crude Financial</v>
      </c>
      <c r="B4107" s="43" t="str">
        <f t="shared" ref="B4107:B4170" si="322">IF((LEFT(N4107,2)="US"),"US","")</f>
        <v>US</v>
      </c>
      <c r="C4107" s="43" t="str">
        <f t="shared" ref="C4107:C4170" si="323">M4107</f>
        <v>Crude</v>
      </c>
      <c r="D4107" s="43" t="str">
        <f t="shared" ref="D4107:D4170" si="324">IF(ISNUMBER(FIND("Phy",N4107))=TRUE,"Physical","Financial")</f>
        <v>Financial</v>
      </c>
      <c r="E4107" s="43">
        <f>IF(VLOOKUP(S4107,'DD-Lookup'!$J$6:$L$50,3,FALSE)="Monthly",(YEAR(AC4107)-YEAR(AB4107))*12+MONTH(AC4107)-MONTH(AB4107)+1,(AC4107-AB4107+1))</f>
        <v>1</v>
      </c>
      <c r="F4107" s="210">
        <f t="shared" ref="F4107:F4170" si="325">E4107*SUM(P4107:Q4107)</f>
        <v>50000</v>
      </c>
      <c r="G4107" s="199">
        <v>1356690</v>
      </c>
      <c r="H4107" s="195">
        <v>37049.431076388901</v>
      </c>
      <c r="I4107" t="s">
        <v>2280</v>
      </c>
      <c r="M4107" t="s">
        <v>3437</v>
      </c>
      <c r="N4107" t="s">
        <v>2653</v>
      </c>
      <c r="O4107" t="s">
        <v>3359</v>
      </c>
      <c r="P4107" s="196">
        <v>50000</v>
      </c>
      <c r="S4107" t="s">
        <v>3347</v>
      </c>
      <c r="T4107" t="s">
        <v>3557</v>
      </c>
      <c r="U4107" s="198">
        <v>27.98</v>
      </c>
      <c r="V4107" t="s">
        <v>2458</v>
      </c>
      <c r="W4107" t="s">
        <v>2655</v>
      </c>
      <c r="X4107" t="s">
        <v>2656</v>
      </c>
      <c r="Y4107" t="s">
        <v>2778</v>
      </c>
      <c r="Z4107" t="s">
        <v>2995</v>
      </c>
      <c r="AA4107">
        <v>115593</v>
      </c>
      <c r="AB4107" s="195">
        <v>37073</v>
      </c>
      <c r="AC4107" s="195">
        <v>37103</v>
      </c>
    </row>
    <row r="4108" spans="1:29" x14ac:dyDescent="0.25">
      <c r="A4108" s="43" t="str">
        <f t="shared" si="321"/>
        <v>US Natural Gas Physical</v>
      </c>
      <c r="B4108" s="43" t="str">
        <f t="shared" si="322"/>
        <v>US</v>
      </c>
      <c r="C4108" s="43" t="str">
        <f t="shared" si="323"/>
        <v>Natural Gas</v>
      </c>
      <c r="D4108" s="43" t="str">
        <f t="shared" si="324"/>
        <v>Physical</v>
      </c>
      <c r="E4108" s="43">
        <f>IF(VLOOKUP(S4108,'DD-Lookup'!$J$6:$L$50,3,FALSE)="Monthly",(YEAR(AC4108)-YEAR(AB4108))*12+MONTH(AC4108)-MONTH(AB4108)+1,(AC4108-AB4108+1))</f>
        <v>1</v>
      </c>
      <c r="F4108" s="210">
        <f t="shared" si="325"/>
        <v>10000</v>
      </c>
      <c r="G4108" s="199">
        <v>1356691</v>
      </c>
      <c r="H4108" s="195">
        <v>37049.431203703702</v>
      </c>
      <c r="I4108" t="s">
        <v>3443</v>
      </c>
      <c r="M4108" t="s">
        <v>3341</v>
      </c>
      <c r="N4108" t="s">
        <v>3747</v>
      </c>
      <c r="O4108" t="s">
        <v>1629</v>
      </c>
      <c r="Q4108" s="196">
        <v>10000</v>
      </c>
      <c r="S4108" t="s">
        <v>3342</v>
      </c>
      <c r="T4108" t="s">
        <v>3557</v>
      </c>
      <c r="U4108" s="198">
        <v>3.51</v>
      </c>
      <c r="V4108" t="s">
        <v>4171</v>
      </c>
      <c r="W4108" t="s">
        <v>2366</v>
      </c>
      <c r="X4108" t="s">
        <v>3093</v>
      </c>
      <c r="Y4108" t="s">
        <v>2469</v>
      </c>
      <c r="Z4108" t="s">
        <v>2995</v>
      </c>
      <c r="AA4108">
        <v>838363</v>
      </c>
      <c r="AB4108" s="195">
        <v>37050.875011574099</v>
      </c>
      <c r="AC4108" s="195">
        <v>37050.875011574099</v>
      </c>
    </row>
    <row r="4109" spans="1:29" x14ac:dyDescent="0.25">
      <c r="A4109" s="43" t="str">
        <f t="shared" si="321"/>
        <v>US Natural Gas Physical</v>
      </c>
      <c r="B4109" s="43" t="str">
        <f t="shared" si="322"/>
        <v>US</v>
      </c>
      <c r="C4109" s="43" t="str">
        <f t="shared" si="323"/>
        <v>Natural Gas</v>
      </c>
      <c r="D4109" s="43" t="str">
        <f t="shared" si="324"/>
        <v>Physical</v>
      </c>
      <c r="E4109" s="43">
        <f>IF(VLOOKUP(S4109,'DD-Lookup'!$J$6:$L$50,3,FALSE)="Monthly",(YEAR(AC4109)-YEAR(AB4109))*12+MONTH(AC4109)-MONTH(AB4109)+1,(AC4109-AB4109+1))</f>
        <v>1</v>
      </c>
      <c r="F4109" s="210">
        <f t="shared" si="325"/>
        <v>1000</v>
      </c>
      <c r="G4109" s="199">
        <v>1356692</v>
      </c>
      <c r="H4109" s="195">
        <v>37049.431250000001</v>
      </c>
      <c r="I4109" t="s">
        <v>3360</v>
      </c>
      <c r="M4109" t="s">
        <v>3341</v>
      </c>
      <c r="N4109" t="s">
        <v>3747</v>
      </c>
      <c r="O4109" t="s">
        <v>448</v>
      </c>
      <c r="P4109" s="196">
        <v>1000</v>
      </c>
      <c r="S4109" t="s">
        <v>3342</v>
      </c>
      <c r="T4109" t="s">
        <v>3557</v>
      </c>
      <c r="U4109" s="198">
        <v>3.64</v>
      </c>
      <c r="V4109" t="s">
        <v>3356</v>
      </c>
      <c r="W4109" t="s">
        <v>2181</v>
      </c>
      <c r="X4109" t="s">
        <v>2182</v>
      </c>
      <c r="Y4109" t="s">
        <v>2469</v>
      </c>
      <c r="Z4109" t="s">
        <v>2995</v>
      </c>
      <c r="AA4109">
        <v>838364</v>
      </c>
      <c r="AB4109" s="195">
        <v>37050.875011574099</v>
      </c>
      <c r="AC4109" s="195">
        <v>37050.875011574099</v>
      </c>
    </row>
    <row r="4110" spans="1:29" x14ac:dyDescent="0.25">
      <c r="A4110" s="43" t="str">
        <f t="shared" si="321"/>
        <v>US Natural Gas Physical</v>
      </c>
      <c r="B4110" s="43" t="str">
        <f t="shared" si="322"/>
        <v>US</v>
      </c>
      <c r="C4110" s="43" t="str">
        <f t="shared" si="323"/>
        <v>Natural Gas</v>
      </c>
      <c r="D4110" s="43" t="str">
        <f t="shared" si="324"/>
        <v>Physical</v>
      </c>
      <c r="E4110" s="43">
        <f>IF(VLOOKUP(S4110,'DD-Lookup'!$J$6:$L$50,3,FALSE)="Monthly",(YEAR(AC4110)-YEAR(AB4110))*12+MONTH(AC4110)-MONTH(AB4110)+1,(AC4110-AB4110+1))</f>
        <v>1</v>
      </c>
      <c r="F4110" s="210">
        <f t="shared" si="325"/>
        <v>1800</v>
      </c>
      <c r="G4110" s="199">
        <v>1356693</v>
      </c>
      <c r="H4110" s="195">
        <v>37049.431446759299</v>
      </c>
      <c r="I4110" t="s">
        <v>3360</v>
      </c>
      <c r="M4110" t="s">
        <v>3341</v>
      </c>
      <c r="N4110" t="s">
        <v>3747</v>
      </c>
      <c r="O4110" t="s">
        <v>2733</v>
      </c>
      <c r="P4110" s="196">
        <v>1800</v>
      </c>
      <c r="S4110" t="s">
        <v>3342</v>
      </c>
      <c r="T4110" t="s">
        <v>3557</v>
      </c>
      <c r="U4110" s="198">
        <v>3.63</v>
      </c>
      <c r="V4110" t="s">
        <v>3356</v>
      </c>
      <c r="W4110" t="s">
        <v>2181</v>
      </c>
      <c r="X4110" t="s">
        <v>2182</v>
      </c>
      <c r="Y4110" t="s">
        <v>2469</v>
      </c>
      <c r="Z4110" t="s">
        <v>2995</v>
      </c>
      <c r="AA4110">
        <v>838367</v>
      </c>
      <c r="AB4110" s="195">
        <v>37050.875011574099</v>
      </c>
      <c r="AC4110" s="195">
        <v>37050.875011574099</v>
      </c>
    </row>
    <row r="4111" spans="1:29" x14ac:dyDescent="0.25">
      <c r="A4111" s="43" t="str">
        <f t="shared" si="321"/>
        <v>US Crude Physical</v>
      </c>
      <c r="B4111" s="43" t="str">
        <f t="shared" si="322"/>
        <v>US</v>
      </c>
      <c r="C4111" s="43" t="str">
        <f t="shared" si="323"/>
        <v>Crude</v>
      </c>
      <c r="D4111" s="43" t="str">
        <f t="shared" si="324"/>
        <v>Physical</v>
      </c>
      <c r="E4111" s="43">
        <f>IF(VLOOKUP(S4111,'DD-Lookup'!$J$6:$L$50,3,FALSE)="Monthly",(YEAR(AC4111)-YEAR(AB4111))*12+MONTH(AC4111)-MONTH(AB4111)+1,(AC4111-AB4111+1))</f>
        <v>31</v>
      </c>
      <c r="F4111" s="210">
        <f t="shared" si="325"/>
        <v>31000</v>
      </c>
      <c r="G4111" s="199">
        <v>1356694</v>
      </c>
      <c r="H4111" s="195">
        <v>37049.431689814803</v>
      </c>
      <c r="I4111" t="s">
        <v>2371</v>
      </c>
      <c r="M4111" t="s">
        <v>3437</v>
      </c>
      <c r="N4111" t="s">
        <v>3181</v>
      </c>
      <c r="O4111" t="s">
        <v>2565</v>
      </c>
      <c r="Q4111" s="196">
        <v>1000</v>
      </c>
      <c r="S4111" t="s">
        <v>3469</v>
      </c>
      <c r="T4111" t="s">
        <v>3557</v>
      </c>
      <c r="U4111" s="198">
        <v>2.81</v>
      </c>
      <c r="V4111" t="s">
        <v>3619</v>
      </c>
      <c r="W4111" t="s">
        <v>3182</v>
      </c>
      <c r="X4111" t="s">
        <v>3183</v>
      </c>
      <c r="Y4111" t="s">
        <v>3575</v>
      </c>
      <c r="Z4111" t="s">
        <v>3184</v>
      </c>
      <c r="AA4111" t="s">
        <v>1209</v>
      </c>
      <c r="AB4111" s="195">
        <v>37073.875011574099</v>
      </c>
      <c r="AC4111" s="195">
        <v>37103.875011574099</v>
      </c>
    </row>
    <row r="4112" spans="1:29" x14ac:dyDescent="0.25">
      <c r="A4112" s="43" t="str">
        <f t="shared" si="321"/>
        <v xml:space="preserve"> Metals Financial</v>
      </c>
      <c r="B4112" s="43" t="str">
        <f t="shared" si="322"/>
        <v/>
      </c>
      <c r="C4112" s="43" t="str">
        <f t="shared" si="323"/>
        <v>Metals</v>
      </c>
      <c r="D4112" s="43" t="str">
        <f t="shared" si="324"/>
        <v>Financial</v>
      </c>
      <c r="E4112" s="43">
        <f>IF(VLOOKUP(S4112,'DD-Lookup'!$J$6:$L$50,3,FALSE)="Monthly",(YEAR(AC4112)-YEAR(AB4112))*12+MONTH(AC4112)-MONTH(AB4112)+1,(AC4112-AB4112+1))</f>
        <v>1</v>
      </c>
      <c r="F4112" s="210">
        <f t="shared" si="325"/>
        <v>10</v>
      </c>
      <c r="G4112" s="199">
        <v>1356695</v>
      </c>
      <c r="H4112" s="195">
        <v>37049.432013888902</v>
      </c>
      <c r="I4112" t="s">
        <v>3602</v>
      </c>
      <c r="M4112" t="s">
        <v>3346</v>
      </c>
      <c r="N4112" t="s">
        <v>3566</v>
      </c>
      <c r="O4112" t="s">
        <v>3567</v>
      </c>
      <c r="P4112" s="196">
        <v>10</v>
      </c>
      <c r="S4112" t="s">
        <v>3556</v>
      </c>
      <c r="T4112" t="s">
        <v>3557</v>
      </c>
      <c r="U4112" s="198">
        <v>1517</v>
      </c>
      <c r="V4112" t="s">
        <v>1655</v>
      </c>
      <c r="W4112" t="s">
        <v>3563</v>
      </c>
      <c r="X4112" t="s">
        <v>3559</v>
      </c>
      <c r="Y4112" t="s">
        <v>3560</v>
      </c>
      <c r="Z4112" t="s">
        <v>3561</v>
      </c>
      <c r="AA4112">
        <v>2174061</v>
      </c>
    </row>
    <row r="4113" spans="1:29" x14ac:dyDescent="0.25">
      <c r="A4113" s="43" t="str">
        <f t="shared" si="321"/>
        <v>US Natural Gas Financial</v>
      </c>
      <c r="B4113" s="43" t="str">
        <f t="shared" si="322"/>
        <v>US</v>
      </c>
      <c r="C4113" s="43" t="str">
        <f t="shared" si="323"/>
        <v>Natural Gas</v>
      </c>
      <c r="D4113" s="43" t="str">
        <f t="shared" si="324"/>
        <v>Financial</v>
      </c>
      <c r="E4113" s="43">
        <f>IF(VLOOKUP(S4113,'DD-Lookup'!$J$6:$L$50,3,FALSE)="Monthly",(YEAR(AC4113)-YEAR(AB4113))*12+MONTH(AC4113)-MONTH(AB4113)+1,(AC4113-AB4113+1))</f>
        <v>23</v>
      </c>
      <c r="F4113" s="210">
        <f t="shared" si="325"/>
        <v>23000</v>
      </c>
      <c r="G4113" s="199">
        <v>1356696</v>
      </c>
      <c r="H4113" s="195">
        <v>37049.432048611103</v>
      </c>
      <c r="I4113" t="s">
        <v>909</v>
      </c>
      <c r="M4113" t="s">
        <v>3341</v>
      </c>
      <c r="N4113" t="s">
        <v>2281</v>
      </c>
      <c r="O4113" t="s">
        <v>2156</v>
      </c>
      <c r="Q4113" s="196">
        <v>1000</v>
      </c>
      <c r="S4113" t="s">
        <v>3342</v>
      </c>
      <c r="T4113" t="s">
        <v>3557</v>
      </c>
      <c r="U4113" s="198">
        <v>3.6775000000000002</v>
      </c>
      <c r="V4113" t="s">
        <v>910</v>
      </c>
      <c r="W4113" t="s">
        <v>2512</v>
      </c>
      <c r="X4113" t="s">
        <v>2170</v>
      </c>
      <c r="Y4113" t="s">
        <v>3575</v>
      </c>
      <c r="Z4113" t="s">
        <v>2995</v>
      </c>
      <c r="AA4113" t="s">
        <v>1210</v>
      </c>
      <c r="AB4113" s="195">
        <v>37050.875011574099</v>
      </c>
      <c r="AC4113" s="195">
        <v>37072.875011574099</v>
      </c>
    </row>
    <row r="4114" spans="1:29" x14ac:dyDescent="0.25">
      <c r="A4114" s="43" t="str">
        <f t="shared" si="321"/>
        <v>US Crude Financial</v>
      </c>
      <c r="B4114" s="43" t="str">
        <f t="shared" si="322"/>
        <v>US</v>
      </c>
      <c r="C4114" s="43" t="str">
        <f t="shared" si="323"/>
        <v>Crude</v>
      </c>
      <c r="D4114" s="43" t="str">
        <f t="shared" si="324"/>
        <v>Financial</v>
      </c>
      <c r="E4114" s="43">
        <f>IF(VLOOKUP(S4114,'DD-Lookup'!$J$6:$L$50,3,FALSE)="Monthly",(YEAR(AC4114)-YEAR(AB4114))*12+MONTH(AC4114)-MONTH(AB4114)+1,(AC4114-AB4114+1))</f>
        <v>1</v>
      </c>
      <c r="F4114" s="210">
        <f t="shared" si="325"/>
        <v>35000</v>
      </c>
      <c r="G4114" s="199">
        <v>1356697</v>
      </c>
      <c r="H4114" s="195">
        <v>37049.432048611103</v>
      </c>
      <c r="I4114" t="s">
        <v>2652</v>
      </c>
      <c r="M4114" t="s">
        <v>3437</v>
      </c>
      <c r="N4114" t="s">
        <v>2653</v>
      </c>
      <c r="O4114" t="s">
        <v>3359</v>
      </c>
      <c r="P4114" s="196">
        <v>35000</v>
      </c>
      <c r="S4114" t="s">
        <v>3347</v>
      </c>
      <c r="T4114" t="s">
        <v>3557</v>
      </c>
      <c r="U4114" s="198">
        <v>27.96</v>
      </c>
      <c r="V4114" t="s">
        <v>2503</v>
      </c>
      <c r="W4114" t="s">
        <v>2655</v>
      </c>
      <c r="X4114" t="s">
        <v>2656</v>
      </c>
      <c r="Y4114" t="s">
        <v>2778</v>
      </c>
      <c r="Z4114" t="s">
        <v>2995</v>
      </c>
      <c r="AA4114">
        <v>115594</v>
      </c>
      <c r="AB4114" s="195">
        <v>37073</v>
      </c>
      <c r="AC4114" s="195">
        <v>37103</v>
      </c>
    </row>
    <row r="4115" spans="1:29" x14ac:dyDescent="0.25">
      <c r="A4115" s="43" t="str">
        <f t="shared" si="321"/>
        <v>US Natural Gas Financial</v>
      </c>
      <c r="B4115" s="43" t="str">
        <f t="shared" si="322"/>
        <v>US</v>
      </c>
      <c r="C4115" s="43" t="str">
        <f t="shared" si="323"/>
        <v>Natural Gas</v>
      </c>
      <c r="D4115" s="43" t="str">
        <f t="shared" si="324"/>
        <v>Financial</v>
      </c>
      <c r="E4115" s="43">
        <f>IF(VLOOKUP(S4115,'DD-Lookup'!$J$6:$L$50,3,FALSE)="Monthly",(YEAR(AC4115)-YEAR(AB4115))*12+MONTH(AC4115)-MONTH(AB4115)+1,(AC4115-AB4115+1))</f>
        <v>31</v>
      </c>
      <c r="F4115" s="210">
        <f t="shared" si="325"/>
        <v>155000</v>
      </c>
      <c r="G4115" s="199">
        <v>1356698</v>
      </c>
      <c r="H4115" s="195">
        <v>37049.432152777801</v>
      </c>
      <c r="I4115" t="s">
        <v>2273</v>
      </c>
      <c r="M4115" t="s">
        <v>3341</v>
      </c>
      <c r="N4115" t="s">
        <v>2281</v>
      </c>
      <c r="O4115" t="s">
        <v>2475</v>
      </c>
      <c r="P4115" s="196">
        <v>5000</v>
      </c>
      <c r="S4115" t="s">
        <v>3342</v>
      </c>
      <c r="T4115" t="s">
        <v>3557</v>
      </c>
      <c r="U4115" s="198">
        <v>3.7850000000000001</v>
      </c>
      <c r="V4115" t="s">
        <v>2610</v>
      </c>
      <c r="W4115" t="s">
        <v>2853</v>
      </c>
      <c r="X4115" t="s">
        <v>2282</v>
      </c>
      <c r="Y4115" t="s">
        <v>3575</v>
      </c>
      <c r="Z4115" t="s">
        <v>2995</v>
      </c>
      <c r="AA4115" t="s">
        <v>1211</v>
      </c>
      <c r="AB4115" s="195">
        <v>37073.875</v>
      </c>
      <c r="AC4115" s="195">
        <v>37103.875</v>
      </c>
    </row>
    <row r="4116" spans="1:29" x14ac:dyDescent="0.25">
      <c r="A4116" s="43" t="str">
        <f t="shared" si="321"/>
        <v>US Natural Gas Financial</v>
      </c>
      <c r="B4116" s="43" t="str">
        <f t="shared" si="322"/>
        <v>US</v>
      </c>
      <c r="C4116" s="43" t="str">
        <f t="shared" si="323"/>
        <v>Natural Gas</v>
      </c>
      <c r="D4116" s="43" t="str">
        <f t="shared" si="324"/>
        <v>Financial</v>
      </c>
      <c r="E4116" s="43">
        <f>IF(VLOOKUP(S4116,'DD-Lookup'!$J$6:$L$50,3,FALSE)="Monthly",(YEAR(AC4116)-YEAR(AB4116))*12+MONTH(AC4116)-MONTH(AB4116)+1,(AC4116-AB4116+1))</f>
        <v>23</v>
      </c>
      <c r="F4116" s="210">
        <f t="shared" si="325"/>
        <v>92000</v>
      </c>
      <c r="G4116" s="199">
        <v>1356699</v>
      </c>
      <c r="H4116" s="195">
        <v>37049.432175925896</v>
      </c>
      <c r="I4116" t="s">
        <v>2269</v>
      </c>
      <c r="M4116" t="s">
        <v>3341</v>
      </c>
      <c r="N4116" t="s">
        <v>2281</v>
      </c>
      <c r="O4116" t="s">
        <v>2156</v>
      </c>
      <c r="Q4116" s="196">
        <v>4000</v>
      </c>
      <c r="S4116" t="s">
        <v>3342</v>
      </c>
      <c r="T4116" t="s">
        <v>3557</v>
      </c>
      <c r="U4116" s="198">
        <v>3.6775000000000002</v>
      </c>
      <c r="V4116" t="s">
        <v>2361</v>
      </c>
      <c r="W4116" t="s">
        <v>2512</v>
      </c>
      <c r="X4116" t="s">
        <v>2170</v>
      </c>
      <c r="Y4116" t="s">
        <v>3575</v>
      </c>
      <c r="Z4116" t="s">
        <v>2995</v>
      </c>
      <c r="AA4116" t="s">
        <v>1212</v>
      </c>
      <c r="AB4116" s="195">
        <v>37050.875011574099</v>
      </c>
      <c r="AC4116" s="195">
        <v>37072.875011574099</v>
      </c>
    </row>
    <row r="4117" spans="1:29" x14ac:dyDescent="0.25">
      <c r="A4117" s="43" t="str">
        <f t="shared" si="321"/>
        <v xml:space="preserve"> Natural Gas Physical</v>
      </c>
      <c r="B4117" s="43" t="str">
        <f t="shared" si="322"/>
        <v/>
      </c>
      <c r="C4117" s="43" t="str">
        <f t="shared" si="323"/>
        <v>Natural Gas</v>
      </c>
      <c r="D4117" s="43" t="str">
        <f t="shared" si="324"/>
        <v>Physical</v>
      </c>
      <c r="E4117" s="43">
        <f>IF(VLOOKUP(S4117,'DD-Lookup'!$J$6:$L$50,3,FALSE)="Monthly",(YEAR(AC4117)-YEAR(AB4117))*12+MONTH(AC4117)-MONTH(AB4117)+1,(AC4117-AB4117+1))</f>
        <v>1</v>
      </c>
      <c r="F4117" s="210">
        <f t="shared" si="325"/>
        <v>25000</v>
      </c>
      <c r="G4117" s="199">
        <v>1356700</v>
      </c>
      <c r="H4117" s="195">
        <v>37049.432199074101</v>
      </c>
      <c r="I4117" t="s">
        <v>3472</v>
      </c>
      <c r="M4117" t="s">
        <v>3341</v>
      </c>
      <c r="N4117" t="s">
        <v>3588</v>
      </c>
      <c r="O4117" t="s">
        <v>3289</v>
      </c>
      <c r="Q4117" s="196">
        <v>25000</v>
      </c>
      <c r="S4117" t="s">
        <v>3590</v>
      </c>
      <c r="T4117" t="s">
        <v>3591</v>
      </c>
      <c r="U4117" s="198">
        <v>20.05</v>
      </c>
      <c r="V4117" t="s">
        <v>3168</v>
      </c>
      <c r="W4117" t="s">
        <v>3592</v>
      </c>
      <c r="X4117" t="s">
        <v>3593</v>
      </c>
      <c r="Y4117" t="s">
        <v>3594</v>
      </c>
      <c r="Z4117" t="s">
        <v>3562</v>
      </c>
      <c r="AA4117">
        <v>107069</v>
      </c>
      <c r="AB4117" s="195">
        <v>37135.875011574099</v>
      </c>
      <c r="AC4117" s="195">
        <v>37164.875011574099</v>
      </c>
    </row>
    <row r="4118" spans="1:29" x14ac:dyDescent="0.25">
      <c r="A4118" s="43" t="str">
        <f t="shared" si="321"/>
        <v xml:space="preserve"> Oil Products Financial</v>
      </c>
      <c r="B4118" s="43" t="str">
        <f t="shared" si="322"/>
        <v/>
      </c>
      <c r="C4118" s="43" t="str">
        <f t="shared" si="323"/>
        <v>Oil Products</v>
      </c>
      <c r="D4118" s="43" t="str">
        <f t="shared" si="324"/>
        <v>Financial</v>
      </c>
      <c r="E4118" s="43">
        <f>IF(VLOOKUP(S4118,'DD-Lookup'!$J$6:$L$50,3,FALSE)="Monthly",(YEAR(AC4118)-YEAR(AB4118))*12+MONTH(AC4118)-MONTH(AB4118)+1,(AC4118-AB4118+1))</f>
        <v>30</v>
      </c>
      <c r="F4118" s="210">
        <f t="shared" si="325"/>
        <v>150000</v>
      </c>
      <c r="G4118" s="199">
        <v>1356701</v>
      </c>
      <c r="H4118" s="195">
        <v>37049.432453703703</v>
      </c>
      <c r="I4118" t="s">
        <v>2238</v>
      </c>
      <c r="M4118" t="s">
        <v>3344</v>
      </c>
      <c r="N4118" t="s">
        <v>2239</v>
      </c>
      <c r="O4118" t="s">
        <v>2240</v>
      </c>
      <c r="P4118" s="196">
        <v>5000</v>
      </c>
      <c r="S4118" t="s">
        <v>3348</v>
      </c>
      <c r="T4118" t="s">
        <v>3557</v>
      </c>
      <c r="U4118" s="198">
        <v>235</v>
      </c>
      <c r="V4118" t="s">
        <v>2241</v>
      </c>
      <c r="W4118" t="s">
        <v>2242</v>
      </c>
      <c r="X4118" t="s">
        <v>2243</v>
      </c>
      <c r="Y4118" t="s">
        <v>2778</v>
      </c>
      <c r="Z4118" t="s">
        <v>3930</v>
      </c>
      <c r="AA4118">
        <v>115595</v>
      </c>
      <c r="AB4118" s="195">
        <v>37043</v>
      </c>
      <c r="AC4118" s="195">
        <v>37072</v>
      </c>
    </row>
    <row r="4119" spans="1:29" x14ac:dyDescent="0.25">
      <c r="A4119" s="43" t="str">
        <f t="shared" si="321"/>
        <v>US Power Financial</v>
      </c>
      <c r="B4119" s="43" t="str">
        <f t="shared" si="322"/>
        <v>US</v>
      </c>
      <c r="C4119" s="43" t="str">
        <f t="shared" si="323"/>
        <v>Power</v>
      </c>
      <c r="D4119" s="43" t="str">
        <f t="shared" si="324"/>
        <v>Financial</v>
      </c>
      <c r="E4119" s="43">
        <f>IF(VLOOKUP(S4119,'DD-Lookup'!$J$6:$L$50,3,FALSE)="Monthly",(YEAR(AC4119)-YEAR(AB4119))*12+MONTH(AC4119)-MONTH(AB4119)+1,(AC4119-AB4119+1))</f>
        <v>1</v>
      </c>
      <c r="F4119" s="210">
        <f t="shared" si="325"/>
        <v>50</v>
      </c>
      <c r="G4119" s="199">
        <v>1356702</v>
      </c>
      <c r="H4119" s="195">
        <v>37049.433090277802</v>
      </c>
      <c r="I4119" t="s">
        <v>3484</v>
      </c>
      <c r="M4119" t="s">
        <v>2766</v>
      </c>
      <c r="N4119" t="s">
        <v>2659</v>
      </c>
      <c r="O4119" t="s">
        <v>398</v>
      </c>
      <c r="Q4119" s="196">
        <v>50</v>
      </c>
      <c r="S4119" t="s">
        <v>3340</v>
      </c>
      <c r="T4119" t="s">
        <v>3557</v>
      </c>
      <c r="U4119" s="198">
        <v>44.5</v>
      </c>
      <c r="V4119" t="s">
        <v>3202</v>
      </c>
      <c r="W4119" t="s">
        <v>2258</v>
      </c>
      <c r="X4119" t="s">
        <v>3368</v>
      </c>
      <c r="Y4119" t="s">
        <v>2662</v>
      </c>
      <c r="Z4119" t="s">
        <v>2995</v>
      </c>
      <c r="AA4119">
        <v>637132.1</v>
      </c>
      <c r="AB4119" s="195">
        <v>37053.875011574099</v>
      </c>
      <c r="AC4119" s="195">
        <v>37053.875011574099</v>
      </c>
    </row>
    <row r="4120" spans="1:29" x14ac:dyDescent="0.25">
      <c r="A4120" s="43" t="str">
        <f t="shared" si="321"/>
        <v>US Power Physical</v>
      </c>
      <c r="B4120" s="43" t="str">
        <f t="shared" si="322"/>
        <v>US</v>
      </c>
      <c r="C4120" s="43" t="str">
        <f t="shared" si="323"/>
        <v>Power</v>
      </c>
      <c r="D4120" s="43" t="str">
        <f t="shared" si="324"/>
        <v>Physical</v>
      </c>
      <c r="E4120" s="43">
        <f>IF(VLOOKUP(S4120,'DD-Lookup'!$J$6:$L$50,3,FALSE)="Monthly",(YEAR(AC4120)-YEAR(AB4120))*12+MONTH(AC4120)-MONTH(AB4120)+1,(AC4120-AB4120+1))</f>
        <v>31</v>
      </c>
      <c r="F4120" s="210">
        <f t="shared" si="325"/>
        <v>775</v>
      </c>
      <c r="G4120" s="199">
        <v>1356703</v>
      </c>
      <c r="H4120" s="195">
        <v>37049.433449074102</v>
      </c>
      <c r="I4120" t="s">
        <v>2276</v>
      </c>
      <c r="M4120" t="s">
        <v>2766</v>
      </c>
      <c r="N4120" t="s">
        <v>3308</v>
      </c>
      <c r="O4120" t="s">
        <v>2358</v>
      </c>
      <c r="Q4120" s="196">
        <v>25</v>
      </c>
      <c r="S4120" t="s">
        <v>3340</v>
      </c>
      <c r="T4120" t="s">
        <v>3557</v>
      </c>
      <c r="U4120" s="198">
        <v>210</v>
      </c>
      <c r="V4120" t="s">
        <v>3866</v>
      </c>
      <c r="W4120" t="s">
        <v>2403</v>
      </c>
      <c r="X4120" t="s">
        <v>3309</v>
      </c>
      <c r="Y4120" t="s">
        <v>2662</v>
      </c>
      <c r="Z4120" t="s">
        <v>2990</v>
      </c>
      <c r="AA4120">
        <v>637133.1</v>
      </c>
      <c r="AB4120" s="195">
        <v>37104.875011574099</v>
      </c>
      <c r="AC4120" s="195">
        <v>37134.875011574099</v>
      </c>
    </row>
    <row r="4121" spans="1:29" x14ac:dyDescent="0.25">
      <c r="A4121" s="43" t="str">
        <f t="shared" si="321"/>
        <v>US Natural Gas Physical</v>
      </c>
      <c r="B4121" s="43" t="str">
        <f t="shared" si="322"/>
        <v>US</v>
      </c>
      <c r="C4121" s="43" t="str">
        <f t="shared" si="323"/>
        <v>Natural Gas</v>
      </c>
      <c r="D4121" s="43" t="str">
        <f t="shared" si="324"/>
        <v>Physical</v>
      </c>
      <c r="E4121" s="43">
        <f>IF(VLOOKUP(S4121,'DD-Lookup'!$J$6:$L$50,3,FALSE)="Monthly",(YEAR(AC4121)-YEAR(AB4121))*12+MONTH(AC4121)-MONTH(AB4121)+1,(AC4121-AB4121+1))</f>
        <v>1</v>
      </c>
      <c r="F4121" s="210">
        <f t="shared" si="325"/>
        <v>10000</v>
      </c>
      <c r="G4121" s="199">
        <v>1356704</v>
      </c>
      <c r="H4121" s="195">
        <v>37049.433518518497</v>
      </c>
      <c r="I4121" t="s">
        <v>3443</v>
      </c>
      <c r="M4121" t="s">
        <v>3341</v>
      </c>
      <c r="N4121" t="s">
        <v>3747</v>
      </c>
      <c r="O4121" t="s">
        <v>1629</v>
      </c>
      <c r="Q4121" s="196">
        <v>10000</v>
      </c>
      <c r="S4121" t="s">
        <v>3342</v>
      </c>
      <c r="T4121" t="s">
        <v>3557</v>
      </c>
      <c r="U4121" s="198">
        <v>3.5150000000000001</v>
      </c>
      <c r="V4121" t="s">
        <v>4171</v>
      </c>
      <c r="W4121" t="s">
        <v>2366</v>
      </c>
      <c r="X4121" t="s">
        <v>3093</v>
      </c>
      <c r="Y4121" t="s">
        <v>2469</v>
      </c>
      <c r="Z4121" t="s">
        <v>2995</v>
      </c>
      <c r="AA4121">
        <v>838372</v>
      </c>
      <c r="AB4121" s="195">
        <v>37050.875011574099</v>
      </c>
      <c r="AC4121" s="195">
        <v>37050.875011574099</v>
      </c>
    </row>
    <row r="4122" spans="1:29" x14ac:dyDescent="0.25">
      <c r="A4122" s="43" t="str">
        <f t="shared" si="321"/>
        <v>US Natural Gas Financial</v>
      </c>
      <c r="B4122" s="43" t="str">
        <f t="shared" si="322"/>
        <v>US</v>
      </c>
      <c r="C4122" s="43" t="str">
        <f t="shared" si="323"/>
        <v>Natural Gas</v>
      </c>
      <c r="D4122" s="43" t="str">
        <f t="shared" si="324"/>
        <v>Financial</v>
      </c>
      <c r="E4122" s="43">
        <f>IF(VLOOKUP(S4122,'DD-Lookup'!$J$6:$L$50,3,FALSE)="Monthly",(YEAR(AC4122)-YEAR(AB4122))*12+MONTH(AC4122)-MONTH(AB4122)+1,(AC4122-AB4122+1))</f>
        <v>31</v>
      </c>
      <c r="F4122" s="210">
        <f t="shared" si="325"/>
        <v>77500</v>
      </c>
      <c r="G4122" s="199">
        <v>1356705</v>
      </c>
      <c r="H4122" s="195">
        <v>37049.433576388903</v>
      </c>
      <c r="I4122" t="s">
        <v>2322</v>
      </c>
      <c r="M4122" t="s">
        <v>3341</v>
      </c>
      <c r="N4122" t="s">
        <v>2281</v>
      </c>
      <c r="O4122" t="s">
        <v>2475</v>
      </c>
      <c r="Q4122" s="196">
        <v>2500</v>
      </c>
      <c r="S4122" t="s">
        <v>3342</v>
      </c>
      <c r="T4122" t="s">
        <v>3557</v>
      </c>
      <c r="U4122" s="198">
        <v>3.79</v>
      </c>
      <c r="V4122" t="s">
        <v>4193</v>
      </c>
      <c r="W4122" t="s">
        <v>2853</v>
      </c>
      <c r="X4122" t="s">
        <v>2282</v>
      </c>
      <c r="Y4122" t="s">
        <v>3575</v>
      </c>
      <c r="Z4122" t="s">
        <v>2995</v>
      </c>
      <c r="AA4122" t="s">
        <v>1213</v>
      </c>
      <c r="AB4122" s="195">
        <v>37073.875</v>
      </c>
      <c r="AC4122" s="195">
        <v>37103.875</v>
      </c>
    </row>
    <row r="4123" spans="1:29" x14ac:dyDescent="0.25">
      <c r="A4123" s="43" t="str">
        <f t="shared" si="321"/>
        <v xml:space="preserve"> Natural Gas Physical</v>
      </c>
      <c r="B4123" s="43" t="str">
        <f t="shared" si="322"/>
        <v/>
      </c>
      <c r="C4123" s="43" t="str">
        <f t="shared" si="323"/>
        <v>Natural Gas</v>
      </c>
      <c r="D4123" s="43" t="str">
        <f t="shared" si="324"/>
        <v>Physical</v>
      </c>
      <c r="E4123" s="43">
        <f>IF(VLOOKUP(S4123,'DD-Lookup'!$J$6:$L$50,3,FALSE)="Monthly",(YEAR(AC4123)-YEAR(AB4123))*12+MONTH(AC4123)-MONTH(AB4123)+1,(AC4123-AB4123+1))</f>
        <v>31</v>
      </c>
      <c r="F4123" s="210">
        <f t="shared" si="325"/>
        <v>155000</v>
      </c>
      <c r="G4123" s="199">
        <v>1356707</v>
      </c>
      <c r="H4123" s="195">
        <v>37049.433680555601</v>
      </c>
      <c r="I4123" t="s">
        <v>3220</v>
      </c>
      <c r="M4123" t="s">
        <v>3341</v>
      </c>
      <c r="N4123" t="s">
        <v>3104</v>
      </c>
      <c r="O4123" t="s">
        <v>3794</v>
      </c>
      <c r="Q4123" s="196">
        <v>5000</v>
      </c>
      <c r="S4123" t="s">
        <v>3719</v>
      </c>
      <c r="T4123" t="s">
        <v>3105</v>
      </c>
      <c r="U4123" s="198">
        <v>4.7450000000000001</v>
      </c>
      <c r="V4123" t="s">
        <v>3802</v>
      </c>
      <c r="W4123" t="s">
        <v>2450</v>
      </c>
      <c r="X4123" t="s">
        <v>3106</v>
      </c>
      <c r="Y4123" t="s">
        <v>2469</v>
      </c>
      <c r="Z4123" t="s">
        <v>2996</v>
      </c>
      <c r="AA4123">
        <v>838374</v>
      </c>
      <c r="AB4123" s="195">
        <v>37073.875011574099</v>
      </c>
      <c r="AC4123" s="195">
        <v>37103.875011574099</v>
      </c>
    </row>
    <row r="4124" spans="1:29" x14ac:dyDescent="0.25">
      <c r="A4124" s="43" t="str">
        <f t="shared" si="321"/>
        <v>US Natural Gas Physical</v>
      </c>
      <c r="B4124" s="43" t="str">
        <f t="shared" si="322"/>
        <v>US</v>
      </c>
      <c r="C4124" s="43" t="str">
        <f t="shared" si="323"/>
        <v>Natural Gas</v>
      </c>
      <c r="D4124" s="43" t="str">
        <f t="shared" si="324"/>
        <v>Physical</v>
      </c>
      <c r="E4124" s="43">
        <f>IF(VLOOKUP(S4124,'DD-Lookup'!$J$6:$L$50,3,FALSE)="Monthly",(YEAR(AC4124)-YEAR(AB4124))*12+MONTH(AC4124)-MONTH(AB4124)+1,(AC4124-AB4124+1))</f>
        <v>1</v>
      </c>
      <c r="F4124" s="210">
        <f t="shared" si="325"/>
        <v>1298</v>
      </c>
      <c r="G4124" s="199">
        <v>1356706</v>
      </c>
      <c r="H4124" s="195">
        <v>37049.433680555601</v>
      </c>
      <c r="I4124" t="s">
        <v>2483</v>
      </c>
      <c r="M4124" t="s">
        <v>3341</v>
      </c>
      <c r="N4124" t="s">
        <v>3747</v>
      </c>
      <c r="O4124" t="s">
        <v>428</v>
      </c>
      <c r="Q4124" s="196">
        <v>1298</v>
      </c>
      <c r="S4124" t="s">
        <v>3342</v>
      </c>
      <c r="T4124" t="s">
        <v>3557</v>
      </c>
      <c r="U4124" s="198">
        <v>3.46</v>
      </c>
      <c r="V4124" t="s">
        <v>2365</v>
      </c>
      <c r="W4124" t="s">
        <v>2498</v>
      </c>
      <c r="X4124" t="s">
        <v>2499</v>
      </c>
      <c r="Y4124" t="s">
        <v>2469</v>
      </c>
      <c r="Z4124" t="s">
        <v>2995</v>
      </c>
      <c r="AA4124">
        <v>838373</v>
      </c>
      <c r="AB4124" s="195">
        <v>37050.875011574099</v>
      </c>
      <c r="AC4124" s="195">
        <v>37050.875011574099</v>
      </c>
    </row>
    <row r="4125" spans="1:29" x14ac:dyDescent="0.25">
      <c r="A4125" s="43" t="str">
        <f t="shared" si="321"/>
        <v>US Power Physical</v>
      </c>
      <c r="B4125" s="43" t="str">
        <f t="shared" si="322"/>
        <v>US</v>
      </c>
      <c r="C4125" s="43" t="str">
        <f t="shared" si="323"/>
        <v>Power</v>
      </c>
      <c r="D4125" s="43" t="str">
        <f t="shared" si="324"/>
        <v>Physical</v>
      </c>
      <c r="E4125" s="43">
        <f>IF(VLOOKUP(S4125,'DD-Lookup'!$J$6:$L$50,3,FALSE)="Monthly",(YEAR(AC4125)-YEAR(AB4125))*12+MONTH(AC4125)-MONTH(AB4125)+1,(AC4125-AB4125+1))</f>
        <v>31</v>
      </c>
      <c r="F4125" s="210">
        <f t="shared" si="325"/>
        <v>775</v>
      </c>
      <c r="G4125" s="199">
        <v>1356708</v>
      </c>
      <c r="H4125" s="195">
        <v>37049.433877314797</v>
      </c>
      <c r="I4125" t="s">
        <v>3297</v>
      </c>
      <c r="M4125" t="s">
        <v>2766</v>
      </c>
      <c r="N4125" t="s">
        <v>3310</v>
      </c>
      <c r="O4125" t="s">
        <v>2154</v>
      </c>
      <c r="Q4125" s="196">
        <v>25</v>
      </c>
      <c r="S4125" t="s">
        <v>3340</v>
      </c>
      <c r="T4125" t="s">
        <v>3557</v>
      </c>
      <c r="U4125" s="198">
        <v>58</v>
      </c>
      <c r="V4125" t="s">
        <v>2150</v>
      </c>
      <c r="W4125" t="s">
        <v>3315</v>
      </c>
      <c r="X4125" t="s">
        <v>3312</v>
      </c>
      <c r="Y4125" t="s">
        <v>2662</v>
      </c>
      <c r="Z4125" t="s">
        <v>2990</v>
      </c>
      <c r="AA4125">
        <v>637136.1</v>
      </c>
      <c r="AB4125" s="195">
        <v>37073.875011574099</v>
      </c>
      <c r="AC4125" s="195">
        <v>37103.875011574099</v>
      </c>
    </row>
    <row r="4126" spans="1:29" x14ac:dyDescent="0.25">
      <c r="A4126" s="43" t="str">
        <f t="shared" si="321"/>
        <v>US Natural Gas Financial</v>
      </c>
      <c r="B4126" s="43" t="str">
        <f t="shared" si="322"/>
        <v>US</v>
      </c>
      <c r="C4126" s="43" t="str">
        <f t="shared" si="323"/>
        <v>Natural Gas</v>
      </c>
      <c r="D4126" s="43" t="str">
        <f t="shared" si="324"/>
        <v>Financial</v>
      </c>
      <c r="E4126" s="43">
        <f>IF(VLOOKUP(S4126,'DD-Lookup'!$J$6:$L$50,3,FALSE)="Monthly",(YEAR(AC4126)-YEAR(AB4126))*12+MONTH(AC4126)-MONTH(AB4126)+1,(AC4126-AB4126+1))</f>
        <v>365</v>
      </c>
      <c r="F4126" s="210">
        <f t="shared" si="325"/>
        <v>1825000</v>
      </c>
      <c r="G4126" s="199">
        <v>1356709</v>
      </c>
      <c r="H4126" s="195">
        <v>37049.434016203697</v>
      </c>
      <c r="I4126" t="s">
        <v>3443</v>
      </c>
      <c r="M4126" t="s">
        <v>3341</v>
      </c>
      <c r="N4126" t="s">
        <v>2281</v>
      </c>
      <c r="O4126" t="s">
        <v>2511</v>
      </c>
      <c r="Q4126" s="196">
        <v>5000</v>
      </c>
      <c r="S4126" t="s">
        <v>3342</v>
      </c>
      <c r="T4126" t="s">
        <v>3557</v>
      </c>
      <c r="U4126" s="198">
        <v>3.9550000000000001</v>
      </c>
      <c r="V4126" t="s">
        <v>3898</v>
      </c>
      <c r="W4126" t="s">
        <v>2853</v>
      </c>
      <c r="X4126" t="s">
        <v>2282</v>
      </c>
      <c r="Y4126" t="s">
        <v>3575</v>
      </c>
      <c r="Z4126" t="s">
        <v>2995</v>
      </c>
      <c r="AA4126" t="s">
        <v>1214</v>
      </c>
      <c r="AB4126" s="195">
        <v>37257.875</v>
      </c>
      <c r="AC4126" s="195">
        <v>37621.875</v>
      </c>
    </row>
    <row r="4127" spans="1:29" x14ac:dyDescent="0.25">
      <c r="A4127" s="43" t="str">
        <f t="shared" si="321"/>
        <v>US Natural Gas Financial</v>
      </c>
      <c r="B4127" s="43" t="str">
        <f t="shared" si="322"/>
        <v>US</v>
      </c>
      <c r="C4127" s="43" t="str">
        <f t="shared" si="323"/>
        <v>Natural Gas</v>
      </c>
      <c r="D4127" s="43" t="str">
        <f t="shared" si="324"/>
        <v>Financial</v>
      </c>
      <c r="E4127" s="43">
        <f>IF(VLOOKUP(S4127,'DD-Lookup'!$J$6:$L$50,3,FALSE)="Monthly",(YEAR(AC4127)-YEAR(AB4127))*12+MONTH(AC4127)-MONTH(AB4127)+1,(AC4127-AB4127+1))</f>
        <v>23</v>
      </c>
      <c r="F4127" s="210">
        <f t="shared" si="325"/>
        <v>230000</v>
      </c>
      <c r="G4127" s="199">
        <v>1356710</v>
      </c>
      <c r="H4127" s="195">
        <v>37049.434131944399</v>
      </c>
      <c r="I4127" t="s">
        <v>2257</v>
      </c>
      <c r="M4127" t="s">
        <v>3341</v>
      </c>
      <c r="N4127" t="s">
        <v>2281</v>
      </c>
      <c r="O4127" t="s">
        <v>2156</v>
      </c>
      <c r="Q4127" s="196">
        <v>10000</v>
      </c>
      <c r="S4127" t="s">
        <v>3342</v>
      </c>
      <c r="T4127" t="s">
        <v>3557</v>
      </c>
      <c r="U4127" s="198">
        <v>3.68</v>
      </c>
      <c r="V4127" t="s">
        <v>1215</v>
      </c>
      <c r="W4127" t="s">
        <v>2512</v>
      </c>
      <c r="X4127" t="s">
        <v>2170</v>
      </c>
      <c r="Y4127" t="s">
        <v>3575</v>
      </c>
      <c r="Z4127" t="s">
        <v>2995</v>
      </c>
      <c r="AA4127" t="s">
        <v>1216</v>
      </c>
      <c r="AB4127" s="195">
        <v>37050.875011574099</v>
      </c>
      <c r="AC4127" s="195">
        <v>37072.875011574099</v>
      </c>
    </row>
    <row r="4128" spans="1:29" x14ac:dyDescent="0.25">
      <c r="A4128" s="43" t="str">
        <f t="shared" si="321"/>
        <v>US Natural Gas Physical</v>
      </c>
      <c r="B4128" s="43" t="str">
        <f t="shared" si="322"/>
        <v>US</v>
      </c>
      <c r="C4128" s="43" t="str">
        <f t="shared" si="323"/>
        <v>Natural Gas</v>
      </c>
      <c r="D4128" s="43" t="str">
        <f t="shared" si="324"/>
        <v>Physical</v>
      </c>
      <c r="E4128" s="43">
        <f>IF(VLOOKUP(S4128,'DD-Lookup'!$J$6:$L$50,3,FALSE)="Monthly",(YEAR(AC4128)-YEAR(AB4128))*12+MONTH(AC4128)-MONTH(AB4128)+1,(AC4128-AB4128+1))</f>
        <v>1</v>
      </c>
      <c r="F4128" s="210">
        <f t="shared" si="325"/>
        <v>1200</v>
      </c>
      <c r="G4128" s="199">
        <v>1356711</v>
      </c>
      <c r="H4128" s="195">
        <v>37049.434143518498</v>
      </c>
      <c r="I4128" t="s">
        <v>2483</v>
      </c>
      <c r="M4128" t="s">
        <v>3341</v>
      </c>
      <c r="N4128" t="s">
        <v>3747</v>
      </c>
      <c r="O4128" t="s">
        <v>2733</v>
      </c>
      <c r="P4128" s="196">
        <v>1200</v>
      </c>
      <c r="S4128" t="s">
        <v>3342</v>
      </c>
      <c r="T4128" t="s">
        <v>3557</v>
      </c>
      <c r="U4128" s="198">
        <v>3.625</v>
      </c>
      <c r="V4128" t="s">
        <v>3163</v>
      </c>
      <c r="W4128" t="s">
        <v>2181</v>
      </c>
      <c r="X4128" t="s">
        <v>2182</v>
      </c>
      <c r="Y4128" t="s">
        <v>2469</v>
      </c>
      <c r="Z4128" t="s">
        <v>2995</v>
      </c>
      <c r="AA4128">
        <v>838375</v>
      </c>
      <c r="AB4128" s="195">
        <v>37050.875011574099</v>
      </c>
      <c r="AC4128" s="195">
        <v>37050.875011574099</v>
      </c>
    </row>
    <row r="4129" spans="1:29" x14ac:dyDescent="0.25">
      <c r="A4129" s="43" t="str">
        <f t="shared" si="321"/>
        <v>US Power Physical</v>
      </c>
      <c r="B4129" s="43" t="str">
        <f t="shared" si="322"/>
        <v>US</v>
      </c>
      <c r="C4129" s="43" t="str">
        <f t="shared" si="323"/>
        <v>Power</v>
      </c>
      <c r="D4129" s="43" t="str">
        <f t="shared" si="324"/>
        <v>Physical</v>
      </c>
      <c r="E4129" s="43">
        <f>IF(VLOOKUP(S4129,'DD-Lookup'!$J$6:$L$50,3,FALSE)="Monthly",(YEAR(AC4129)-YEAR(AB4129))*12+MONTH(AC4129)-MONTH(AB4129)+1,(AC4129-AB4129+1))</f>
        <v>31</v>
      </c>
      <c r="F4129" s="210">
        <f t="shared" si="325"/>
        <v>775</v>
      </c>
      <c r="G4129" s="199">
        <v>1356712</v>
      </c>
      <c r="H4129" s="195">
        <v>37049.434155092596</v>
      </c>
      <c r="I4129" t="s">
        <v>3155</v>
      </c>
      <c r="M4129" t="s">
        <v>2766</v>
      </c>
      <c r="N4129" t="s">
        <v>3308</v>
      </c>
      <c r="O4129" t="s">
        <v>2600</v>
      </c>
      <c r="Q4129" s="196">
        <v>25</v>
      </c>
      <c r="S4129" t="s">
        <v>3340</v>
      </c>
      <c r="T4129" t="s">
        <v>3557</v>
      </c>
      <c r="U4129" s="198">
        <v>56</v>
      </c>
      <c r="V4129" t="s">
        <v>1643</v>
      </c>
      <c r="W4129" t="s">
        <v>3038</v>
      </c>
      <c r="X4129" t="s">
        <v>3309</v>
      </c>
      <c r="Y4129" t="s">
        <v>2662</v>
      </c>
      <c r="Z4129" t="s">
        <v>2990</v>
      </c>
      <c r="AA4129">
        <v>637140.1</v>
      </c>
      <c r="AB4129" s="195">
        <v>37073.875011574099</v>
      </c>
      <c r="AC4129" s="195">
        <v>37103.875011574099</v>
      </c>
    </row>
    <row r="4130" spans="1:29" x14ac:dyDescent="0.25">
      <c r="A4130" s="43" t="str">
        <f t="shared" si="321"/>
        <v>US Crude Financial</v>
      </c>
      <c r="B4130" s="43" t="str">
        <f t="shared" si="322"/>
        <v>US</v>
      </c>
      <c r="C4130" s="43" t="str">
        <f t="shared" si="323"/>
        <v>Crude</v>
      </c>
      <c r="D4130" s="43" t="str">
        <f t="shared" si="324"/>
        <v>Financial</v>
      </c>
      <c r="E4130" s="43">
        <f>IF(VLOOKUP(S4130,'DD-Lookup'!$J$6:$L$50,3,FALSE)="Monthly",(YEAR(AC4130)-YEAR(AB4130))*12+MONTH(AC4130)-MONTH(AB4130)+1,(AC4130-AB4130+1))</f>
        <v>1</v>
      </c>
      <c r="F4130" s="210">
        <f t="shared" si="325"/>
        <v>50000</v>
      </c>
      <c r="G4130" s="199">
        <v>1356713</v>
      </c>
      <c r="H4130" s="195">
        <v>37049.434710648202</v>
      </c>
      <c r="I4130" t="s">
        <v>3527</v>
      </c>
      <c r="M4130" t="s">
        <v>3437</v>
      </c>
      <c r="N4130" t="s">
        <v>2653</v>
      </c>
      <c r="O4130" t="s">
        <v>3359</v>
      </c>
      <c r="Q4130" s="196">
        <v>50000</v>
      </c>
      <c r="S4130" t="s">
        <v>3347</v>
      </c>
      <c r="T4130" t="s">
        <v>3557</v>
      </c>
      <c r="U4130" s="198">
        <v>28</v>
      </c>
      <c r="V4130" t="s">
        <v>2608</v>
      </c>
      <c r="W4130" t="s">
        <v>2655</v>
      </c>
      <c r="X4130" t="s">
        <v>2656</v>
      </c>
      <c r="Y4130" t="s">
        <v>2778</v>
      </c>
      <c r="Z4130" t="s">
        <v>2995</v>
      </c>
      <c r="AA4130">
        <v>115596</v>
      </c>
      <c r="AB4130" s="195">
        <v>37073</v>
      </c>
      <c r="AC4130" s="195">
        <v>37103</v>
      </c>
    </row>
    <row r="4131" spans="1:29" x14ac:dyDescent="0.25">
      <c r="A4131" s="43" t="str">
        <f t="shared" si="321"/>
        <v xml:space="preserve"> Natural Gas Physical</v>
      </c>
      <c r="B4131" s="43" t="str">
        <f t="shared" si="322"/>
        <v/>
      </c>
      <c r="C4131" s="43" t="str">
        <f t="shared" si="323"/>
        <v>Natural Gas</v>
      </c>
      <c r="D4131" s="43" t="str">
        <f t="shared" si="324"/>
        <v>Physical</v>
      </c>
      <c r="E4131" s="43">
        <f>IF(VLOOKUP(S4131,'DD-Lookup'!$J$6:$L$50,3,FALSE)="Monthly",(YEAR(AC4131)-YEAR(AB4131))*12+MONTH(AC4131)-MONTH(AB4131)+1,(AC4131-AB4131+1))</f>
        <v>1</v>
      </c>
      <c r="F4131" s="210">
        <f t="shared" si="325"/>
        <v>5000</v>
      </c>
      <c r="G4131" s="199">
        <v>1356715</v>
      </c>
      <c r="H4131" s="195">
        <v>37049.4352546296</v>
      </c>
      <c r="I4131" t="s">
        <v>2171</v>
      </c>
      <c r="M4131" t="s">
        <v>3341</v>
      </c>
      <c r="N4131" t="s">
        <v>3104</v>
      </c>
      <c r="O4131" t="s">
        <v>3620</v>
      </c>
      <c r="P4131" s="196">
        <v>5000</v>
      </c>
      <c r="S4131" t="s">
        <v>3719</v>
      </c>
      <c r="T4131" t="s">
        <v>3105</v>
      </c>
      <c r="U4131" s="198">
        <v>4.29</v>
      </c>
      <c r="V4131" t="s">
        <v>3737</v>
      </c>
      <c r="W4131" t="s">
        <v>635</v>
      </c>
      <c r="X4131" t="s">
        <v>3106</v>
      </c>
      <c r="Y4131" t="s">
        <v>2469</v>
      </c>
      <c r="Z4131" t="s">
        <v>2996</v>
      </c>
      <c r="AA4131">
        <v>838376</v>
      </c>
      <c r="AB4131" s="195">
        <v>37049.875011574099</v>
      </c>
      <c r="AC4131" s="195">
        <v>37049.875011574099</v>
      </c>
    </row>
    <row r="4132" spans="1:29" x14ac:dyDescent="0.25">
      <c r="A4132" s="43" t="str">
        <f t="shared" si="321"/>
        <v>US Natural Gas Financial</v>
      </c>
      <c r="B4132" s="43" t="str">
        <f t="shared" si="322"/>
        <v>US</v>
      </c>
      <c r="C4132" s="43" t="str">
        <f t="shared" si="323"/>
        <v>Natural Gas</v>
      </c>
      <c r="D4132" s="43" t="str">
        <f t="shared" si="324"/>
        <v>Financial</v>
      </c>
      <c r="E4132" s="43">
        <f>IF(VLOOKUP(S4132,'DD-Lookup'!$J$6:$L$50,3,FALSE)="Monthly",(YEAR(AC4132)-YEAR(AB4132))*12+MONTH(AC4132)-MONTH(AB4132)+1,(AC4132-AB4132+1))</f>
        <v>31</v>
      </c>
      <c r="F4132" s="210">
        <f t="shared" si="325"/>
        <v>155000</v>
      </c>
      <c r="G4132" s="199">
        <v>1356714</v>
      </c>
      <c r="H4132" s="195">
        <v>37049.4352546296</v>
      </c>
      <c r="I4132" t="s">
        <v>2273</v>
      </c>
      <c r="J4132" t="s">
        <v>2615</v>
      </c>
      <c r="K4132" t="s">
        <v>3050</v>
      </c>
      <c r="L4132">
        <v>5505</v>
      </c>
      <c r="M4132" t="s">
        <v>3341</v>
      </c>
      <c r="N4132" t="s">
        <v>2476</v>
      </c>
      <c r="O4132" t="s">
        <v>2611</v>
      </c>
      <c r="P4132" s="196">
        <v>5000</v>
      </c>
      <c r="S4132" t="s">
        <v>3342</v>
      </c>
      <c r="T4132" t="s">
        <v>3557</v>
      </c>
      <c r="U4132" s="198">
        <v>0.42</v>
      </c>
      <c r="V4132" t="s">
        <v>2616</v>
      </c>
      <c r="W4132" t="s">
        <v>2477</v>
      </c>
      <c r="X4132" t="s">
        <v>2478</v>
      </c>
      <c r="Y4132" t="s">
        <v>3575</v>
      </c>
      <c r="Z4132" t="s">
        <v>2995</v>
      </c>
      <c r="AA4132" t="s">
        <v>1217</v>
      </c>
      <c r="AB4132" s="195">
        <v>37073.875011574099</v>
      </c>
      <c r="AC4132" s="195">
        <v>37103.875011574099</v>
      </c>
    </row>
    <row r="4133" spans="1:29" x14ac:dyDescent="0.25">
      <c r="A4133" s="43" t="str">
        <f t="shared" si="321"/>
        <v>US Natural Gas Financial</v>
      </c>
      <c r="B4133" s="43" t="str">
        <f t="shared" si="322"/>
        <v>US</v>
      </c>
      <c r="C4133" s="43" t="str">
        <f t="shared" si="323"/>
        <v>Natural Gas</v>
      </c>
      <c r="D4133" s="43" t="str">
        <f t="shared" si="324"/>
        <v>Financial</v>
      </c>
      <c r="E4133" s="43">
        <f>IF(VLOOKUP(S4133,'DD-Lookup'!$J$6:$L$50,3,FALSE)="Monthly",(YEAR(AC4133)-YEAR(AB4133))*12+MONTH(AC4133)-MONTH(AB4133)+1,(AC4133-AB4133+1))</f>
        <v>151</v>
      </c>
      <c r="F4133" s="210">
        <f t="shared" si="325"/>
        <v>1510000</v>
      </c>
      <c r="G4133" s="199">
        <v>1356716</v>
      </c>
      <c r="H4133" s="195">
        <v>37049.435347222199</v>
      </c>
      <c r="I4133" t="s">
        <v>3475</v>
      </c>
      <c r="M4133" t="s">
        <v>3341</v>
      </c>
      <c r="N4133" t="s">
        <v>2476</v>
      </c>
      <c r="O4133" t="s">
        <v>4237</v>
      </c>
      <c r="P4133" s="196">
        <v>10000</v>
      </c>
      <c r="S4133" t="s">
        <v>3342</v>
      </c>
      <c r="T4133" t="s">
        <v>3557</v>
      </c>
      <c r="U4133" s="198">
        <v>0.14499999999999999</v>
      </c>
      <c r="V4133" t="s">
        <v>864</v>
      </c>
      <c r="W4133" t="s">
        <v>3097</v>
      </c>
      <c r="X4133" t="s">
        <v>3098</v>
      </c>
      <c r="Y4133" t="s">
        <v>3575</v>
      </c>
      <c r="Z4133" t="s">
        <v>2995</v>
      </c>
      <c r="AA4133" t="s">
        <v>1218</v>
      </c>
      <c r="AB4133" s="195">
        <v>37196</v>
      </c>
      <c r="AC4133" s="195">
        <v>37346</v>
      </c>
    </row>
    <row r="4134" spans="1:29" x14ac:dyDescent="0.25">
      <c r="A4134" s="43" t="str">
        <f t="shared" si="321"/>
        <v>US Natural Gas Financial</v>
      </c>
      <c r="B4134" s="43" t="str">
        <f t="shared" si="322"/>
        <v>US</v>
      </c>
      <c r="C4134" s="43" t="str">
        <f t="shared" si="323"/>
        <v>Natural Gas</v>
      </c>
      <c r="D4134" s="43" t="str">
        <f t="shared" si="324"/>
        <v>Financial</v>
      </c>
      <c r="E4134" s="43">
        <f>IF(VLOOKUP(S4134,'DD-Lookup'!$J$6:$L$50,3,FALSE)="Monthly",(YEAR(AC4134)-YEAR(AB4134))*12+MONTH(AC4134)-MONTH(AB4134)+1,(AC4134-AB4134+1))</f>
        <v>23</v>
      </c>
      <c r="F4134" s="210">
        <f t="shared" si="325"/>
        <v>230000</v>
      </c>
      <c r="G4134" s="199">
        <v>1356717</v>
      </c>
      <c r="H4134" s="195">
        <v>37049.435358796298</v>
      </c>
      <c r="I4134" t="s">
        <v>2286</v>
      </c>
      <c r="M4134" t="s">
        <v>3341</v>
      </c>
      <c r="N4134" t="s">
        <v>2281</v>
      </c>
      <c r="O4134" t="s">
        <v>2156</v>
      </c>
      <c r="P4134" s="196">
        <v>10000</v>
      </c>
      <c r="S4134" t="s">
        <v>3342</v>
      </c>
      <c r="T4134" t="s">
        <v>3557</v>
      </c>
      <c r="U4134" s="198">
        <v>3.6749999999999998</v>
      </c>
      <c r="V4134" t="s">
        <v>3074</v>
      </c>
      <c r="W4134" t="s">
        <v>2512</v>
      </c>
      <c r="X4134" t="s">
        <v>2170</v>
      </c>
      <c r="Y4134" t="s">
        <v>3575</v>
      </c>
      <c r="Z4134" t="s">
        <v>2995</v>
      </c>
      <c r="AA4134" t="s">
        <v>1219</v>
      </c>
      <c r="AB4134" s="195">
        <v>37050.875011574099</v>
      </c>
      <c r="AC4134" s="195">
        <v>37072.875011574099</v>
      </c>
    </row>
    <row r="4135" spans="1:29" x14ac:dyDescent="0.25">
      <c r="A4135" s="43" t="str">
        <f t="shared" si="321"/>
        <v>US Natural Gas Financial</v>
      </c>
      <c r="B4135" s="43" t="str">
        <f t="shared" si="322"/>
        <v>US</v>
      </c>
      <c r="C4135" s="43" t="str">
        <f t="shared" si="323"/>
        <v>Natural Gas</v>
      </c>
      <c r="D4135" s="43" t="str">
        <f t="shared" si="324"/>
        <v>Financial</v>
      </c>
      <c r="E4135" s="43">
        <f>IF(VLOOKUP(S4135,'DD-Lookup'!$J$6:$L$50,3,FALSE)="Monthly",(YEAR(AC4135)-YEAR(AB4135))*12+MONTH(AC4135)-MONTH(AB4135)+1,(AC4135-AB4135+1))</f>
        <v>151</v>
      </c>
      <c r="F4135" s="210">
        <f t="shared" si="325"/>
        <v>755000</v>
      </c>
      <c r="G4135" s="199">
        <v>1356718</v>
      </c>
      <c r="H4135" s="195">
        <v>37049.4355671296</v>
      </c>
      <c r="I4135" t="s">
        <v>2472</v>
      </c>
      <c r="M4135" t="s">
        <v>3341</v>
      </c>
      <c r="N4135" t="s">
        <v>2476</v>
      </c>
      <c r="O4135" t="s">
        <v>4135</v>
      </c>
      <c r="P4135" s="196">
        <v>5000</v>
      </c>
      <c r="S4135" t="s">
        <v>3342</v>
      </c>
      <c r="T4135" t="s">
        <v>3557</v>
      </c>
      <c r="U4135" s="198">
        <v>0.16</v>
      </c>
      <c r="V4135" t="s">
        <v>708</v>
      </c>
      <c r="W4135" t="s">
        <v>3097</v>
      </c>
      <c r="X4135" t="s">
        <v>3098</v>
      </c>
      <c r="Y4135" t="s">
        <v>3575</v>
      </c>
      <c r="Z4135" t="s">
        <v>2995</v>
      </c>
      <c r="AA4135" t="s">
        <v>1220</v>
      </c>
      <c r="AB4135" s="195">
        <v>37196</v>
      </c>
      <c r="AC4135" s="195">
        <v>37346</v>
      </c>
    </row>
    <row r="4136" spans="1:29" x14ac:dyDescent="0.25">
      <c r="A4136" s="43" t="str">
        <f t="shared" si="321"/>
        <v xml:space="preserve"> Metals Financial</v>
      </c>
      <c r="B4136" s="43" t="str">
        <f t="shared" si="322"/>
        <v/>
      </c>
      <c r="C4136" s="43" t="str">
        <f t="shared" si="323"/>
        <v>Metals</v>
      </c>
      <c r="D4136" s="43" t="str">
        <f t="shared" si="324"/>
        <v>Financial</v>
      </c>
      <c r="E4136" s="43">
        <f>IF(VLOOKUP(S4136,'DD-Lookup'!$J$6:$L$50,3,FALSE)="Monthly",(YEAR(AC4136)-YEAR(AB4136))*12+MONTH(AC4136)-MONTH(AB4136)+1,(AC4136-AB4136+1))</f>
        <v>1</v>
      </c>
      <c r="F4136" s="210">
        <f t="shared" si="325"/>
        <v>20</v>
      </c>
      <c r="G4136" s="199">
        <v>1356721</v>
      </c>
      <c r="H4136" s="195">
        <v>37049.435659722199</v>
      </c>
      <c r="I4136" t="s">
        <v>3609</v>
      </c>
      <c r="M4136" t="s">
        <v>3346</v>
      </c>
      <c r="N4136" t="s">
        <v>3554</v>
      </c>
      <c r="O4136" t="s">
        <v>3555</v>
      </c>
      <c r="Q4136" s="196">
        <v>20</v>
      </c>
      <c r="S4136" t="s">
        <v>3556</v>
      </c>
      <c r="T4136" t="s">
        <v>3557</v>
      </c>
      <c r="U4136" s="198">
        <v>1671</v>
      </c>
      <c r="V4136" t="s">
        <v>3611</v>
      </c>
      <c r="W4136" t="s">
        <v>3563</v>
      </c>
      <c r="X4136" t="s">
        <v>3559</v>
      </c>
      <c r="Y4136" t="s">
        <v>3560</v>
      </c>
      <c r="Z4136" t="s">
        <v>3561</v>
      </c>
      <c r="AA4136">
        <v>2174100</v>
      </c>
    </row>
    <row r="4137" spans="1:29" x14ac:dyDescent="0.25">
      <c r="A4137" s="43" t="str">
        <f t="shared" si="321"/>
        <v>US Natural Gas Financial</v>
      </c>
      <c r="B4137" s="43" t="str">
        <f t="shared" si="322"/>
        <v>US</v>
      </c>
      <c r="C4137" s="43" t="str">
        <f t="shared" si="323"/>
        <v>Natural Gas</v>
      </c>
      <c r="D4137" s="43" t="str">
        <f t="shared" si="324"/>
        <v>Financial</v>
      </c>
      <c r="E4137" s="43">
        <f>IF(VLOOKUP(S4137,'DD-Lookup'!$J$6:$L$50,3,FALSE)="Monthly",(YEAR(AC4137)-YEAR(AB4137))*12+MONTH(AC4137)-MONTH(AB4137)+1,(AC4137-AB4137+1))</f>
        <v>31</v>
      </c>
      <c r="F4137" s="210">
        <f t="shared" si="325"/>
        <v>232500</v>
      </c>
      <c r="G4137" s="199">
        <v>1356722</v>
      </c>
      <c r="H4137" s="195">
        <v>37049.435694444401</v>
      </c>
      <c r="I4137" t="s">
        <v>2280</v>
      </c>
      <c r="M4137" t="s">
        <v>3341</v>
      </c>
      <c r="N4137" t="s">
        <v>2281</v>
      </c>
      <c r="O4137" t="s">
        <v>2475</v>
      </c>
      <c r="P4137" s="196">
        <v>7500</v>
      </c>
      <c r="S4137" t="s">
        <v>3342</v>
      </c>
      <c r="T4137" t="s">
        <v>3557</v>
      </c>
      <c r="U4137" s="198">
        <v>3.7850000000000001</v>
      </c>
      <c r="V4137" t="s">
        <v>2344</v>
      </c>
      <c r="W4137" t="s">
        <v>2853</v>
      </c>
      <c r="X4137" t="s">
        <v>2282</v>
      </c>
      <c r="Y4137" t="s">
        <v>3575</v>
      </c>
      <c r="Z4137" t="s">
        <v>2995</v>
      </c>
      <c r="AA4137" t="s">
        <v>1221</v>
      </c>
      <c r="AB4137" s="195">
        <v>37073.875</v>
      </c>
      <c r="AC4137" s="195">
        <v>37103.875</v>
      </c>
    </row>
    <row r="4138" spans="1:29" x14ac:dyDescent="0.25">
      <c r="A4138" s="43" t="str">
        <f t="shared" si="321"/>
        <v>US Natural Gas Financial</v>
      </c>
      <c r="B4138" s="43" t="str">
        <f t="shared" si="322"/>
        <v>US</v>
      </c>
      <c r="C4138" s="43" t="str">
        <f t="shared" si="323"/>
        <v>Natural Gas</v>
      </c>
      <c r="D4138" s="43" t="str">
        <f t="shared" si="324"/>
        <v>Financial</v>
      </c>
      <c r="E4138" s="43">
        <f>IF(VLOOKUP(S4138,'DD-Lookup'!$J$6:$L$50,3,FALSE)="Monthly",(YEAR(AC4138)-YEAR(AB4138))*12+MONTH(AC4138)-MONTH(AB4138)+1,(AC4138-AB4138+1))</f>
        <v>23</v>
      </c>
      <c r="F4138" s="210">
        <f t="shared" si="325"/>
        <v>345000</v>
      </c>
      <c r="G4138" s="199">
        <v>1356723</v>
      </c>
      <c r="H4138" s="195">
        <v>37049.435810185198</v>
      </c>
      <c r="I4138" t="s">
        <v>2286</v>
      </c>
      <c r="M4138" t="s">
        <v>3341</v>
      </c>
      <c r="N4138" t="s">
        <v>2281</v>
      </c>
      <c r="O4138" t="s">
        <v>2156</v>
      </c>
      <c r="P4138" s="196">
        <v>15000</v>
      </c>
      <c r="S4138" t="s">
        <v>3342</v>
      </c>
      <c r="T4138" t="s">
        <v>3557</v>
      </c>
      <c r="U4138" s="198">
        <v>3.6724999999999999</v>
      </c>
      <c r="V4138" t="s">
        <v>3074</v>
      </c>
      <c r="W4138" t="s">
        <v>2512</v>
      </c>
      <c r="X4138" t="s">
        <v>2170</v>
      </c>
      <c r="Y4138" t="s">
        <v>3575</v>
      </c>
      <c r="Z4138" t="s">
        <v>2995</v>
      </c>
      <c r="AA4138" t="s">
        <v>1222</v>
      </c>
      <c r="AB4138" s="195">
        <v>37050.875011574099</v>
      </c>
      <c r="AC4138" s="195">
        <v>37072.875011574099</v>
      </c>
    </row>
    <row r="4139" spans="1:29" x14ac:dyDescent="0.25">
      <c r="A4139" s="43" t="str">
        <f t="shared" si="321"/>
        <v>US Natural Gas Financial</v>
      </c>
      <c r="B4139" s="43" t="str">
        <f t="shared" si="322"/>
        <v>US</v>
      </c>
      <c r="C4139" s="43" t="str">
        <f t="shared" si="323"/>
        <v>Natural Gas</v>
      </c>
      <c r="D4139" s="43" t="str">
        <f t="shared" si="324"/>
        <v>Financial</v>
      </c>
      <c r="E4139" s="43">
        <f>IF(VLOOKUP(S4139,'DD-Lookup'!$J$6:$L$50,3,FALSE)="Monthly",(YEAR(AC4139)-YEAR(AB4139))*12+MONTH(AC4139)-MONTH(AB4139)+1,(AC4139-AB4139+1))</f>
        <v>31</v>
      </c>
      <c r="F4139" s="210">
        <f t="shared" si="325"/>
        <v>77500</v>
      </c>
      <c r="G4139" s="199">
        <v>1356724</v>
      </c>
      <c r="H4139" s="195">
        <v>37049.435844907399</v>
      </c>
      <c r="I4139" t="s">
        <v>2504</v>
      </c>
      <c r="M4139" t="s">
        <v>3341</v>
      </c>
      <c r="N4139" t="s">
        <v>2281</v>
      </c>
      <c r="O4139" t="s">
        <v>2475</v>
      </c>
      <c r="P4139" s="196">
        <v>2500</v>
      </c>
      <c r="S4139" t="s">
        <v>3342</v>
      </c>
      <c r="T4139" t="s">
        <v>3557</v>
      </c>
      <c r="U4139" s="198">
        <v>3.7850000000000001</v>
      </c>
      <c r="V4139" t="s">
        <v>3809</v>
      </c>
      <c r="W4139" t="s">
        <v>2853</v>
      </c>
      <c r="X4139" t="s">
        <v>2282</v>
      </c>
      <c r="Y4139" t="s">
        <v>3575</v>
      </c>
      <c r="Z4139" t="s">
        <v>2995</v>
      </c>
      <c r="AA4139" t="s">
        <v>1223</v>
      </c>
      <c r="AB4139" s="195">
        <v>37073.875</v>
      </c>
      <c r="AC4139" s="195">
        <v>37103.875</v>
      </c>
    </row>
    <row r="4140" spans="1:29" x14ac:dyDescent="0.25">
      <c r="A4140" s="43" t="str">
        <f t="shared" si="321"/>
        <v>US Natural Gas Physical</v>
      </c>
      <c r="B4140" s="43" t="str">
        <f t="shared" si="322"/>
        <v>US</v>
      </c>
      <c r="C4140" s="43" t="str">
        <f t="shared" si="323"/>
        <v>Natural Gas</v>
      </c>
      <c r="D4140" s="43" t="str">
        <f t="shared" si="324"/>
        <v>Physical</v>
      </c>
      <c r="E4140" s="43">
        <f>IF(VLOOKUP(S4140,'DD-Lookup'!$J$6:$L$50,3,FALSE)="Monthly",(YEAR(AC4140)-YEAR(AB4140))*12+MONTH(AC4140)-MONTH(AB4140)+1,(AC4140-AB4140+1))</f>
        <v>1</v>
      </c>
      <c r="F4140" s="210">
        <f t="shared" si="325"/>
        <v>10000</v>
      </c>
      <c r="G4140" s="199">
        <v>1356725</v>
      </c>
      <c r="H4140" s="195">
        <v>37049.4359722222</v>
      </c>
      <c r="I4140" t="s">
        <v>2269</v>
      </c>
      <c r="M4140" t="s">
        <v>3341</v>
      </c>
      <c r="N4140" t="s">
        <v>3747</v>
      </c>
      <c r="O4140" t="s">
        <v>2733</v>
      </c>
      <c r="Q4140" s="196">
        <v>10000</v>
      </c>
      <c r="S4140" t="s">
        <v>3342</v>
      </c>
      <c r="T4140" t="s">
        <v>3557</v>
      </c>
      <c r="U4140" s="198">
        <v>3.64</v>
      </c>
      <c r="V4140" t="s">
        <v>3175</v>
      </c>
      <c r="W4140" t="s">
        <v>2181</v>
      </c>
      <c r="X4140" t="s">
        <v>2182</v>
      </c>
      <c r="Y4140" t="s">
        <v>2469</v>
      </c>
      <c r="Z4140" t="s">
        <v>2995</v>
      </c>
      <c r="AA4140">
        <v>838377</v>
      </c>
      <c r="AB4140" s="195">
        <v>37050.875011574099</v>
      </c>
      <c r="AC4140" s="195">
        <v>37050.875011574099</v>
      </c>
    </row>
    <row r="4141" spans="1:29" x14ac:dyDescent="0.25">
      <c r="A4141" s="43" t="str">
        <f t="shared" si="321"/>
        <v>US Power Physical</v>
      </c>
      <c r="B4141" s="43" t="str">
        <f t="shared" si="322"/>
        <v>US</v>
      </c>
      <c r="C4141" s="43" t="str">
        <f t="shared" si="323"/>
        <v>Power</v>
      </c>
      <c r="D4141" s="43" t="str">
        <f t="shared" si="324"/>
        <v>Physical</v>
      </c>
      <c r="E4141" s="43">
        <f>IF(VLOOKUP(S4141,'DD-Lookup'!$J$6:$L$50,3,FALSE)="Monthly",(YEAR(AC4141)-YEAR(AB4141))*12+MONTH(AC4141)-MONTH(AB4141)+1,(AC4141-AB4141+1))</f>
        <v>31</v>
      </c>
      <c r="F4141" s="210">
        <f t="shared" si="325"/>
        <v>775</v>
      </c>
      <c r="G4141" s="199">
        <v>1356727</v>
      </c>
      <c r="H4141" s="195">
        <v>37049.436226851903</v>
      </c>
      <c r="I4141" t="s">
        <v>3382</v>
      </c>
      <c r="M4141" t="s">
        <v>2766</v>
      </c>
      <c r="N4141" t="s">
        <v>3308</v>
      </c>
      <c r="O4141" t="s">
        <v>2600</v>
      </c>
      <c r="P4141" s="196">
        <v>25</v>
      </c>
      <c r="S4141" t="s">
        <v>3340</v>
      </c>
      <c r="T4141" t="s">
        <v>3557</v>
      </c>
      <c r="U4141" s="198">
        <v>56</v>
      </c>
      <c r="V4141" t="s">
        <v>3275</v>
      </c>
      <c r="W4141" t="s">
        <v>3038</v>
      </c>
      <c r="X4141" t="s">
        <v>3309</v>
      </c>
      <c r="Y4141" t="s">
        <v>2662</v>
      </c>
      <c r="Z4141" t="s">
        <v>2990</v>
      </c>
      <c r="AA4141">
        <v>637143.1</v>
      </c>
      <c r="AB4141" s="195">
        <v>37073.875011574099</v>
      </c>
      <c r="AC4141" s="195">
        <v>37103.875011574099</v>
      </c>
    </row>
    <row r="4142" spans="1:29" x14ac:dyDescent="0.25">
      <c r="A4142" s="43" t="str">
        <f t="shared" si="321"/>
        <v xml:space="preserve"> Metals Financial</v>
      </c>
      <c r="B4142" s="43" t="str">
        <f t="shared" si="322"/>
        <v/>
      </c>
      <c r="C4142" s="43" t="str">
        <f t="shared" si="323"/>
        <v>Metals</v>
      </c>
      <c r="D4142" s="43" t="str">
        <f t="shared" si="324"/>
        <v>Financial</v>
      </c>
      <c r="E4142" s="43">
        <f>IF(VLOOKUP(S4142,'DD-Lookup'!$J$6:$L$50,3,FALSE)="Monthly",(YEAR(AC4142)-YEAR(AB4142))*12+MONTH(AC4142)-MONTH(AB4142)+1,(AC4142-AB4142+1))</f>
        <v>1</v>
      </c>
      <c r="F4142" s="210">
        <f t="shared" si="325"/>
        <v>8</v>
      </c>
      <c r="G4142" s="199">
        <v>1356728</v>
      </c>
      <c r="H4142" s="195">
        <v>37049.436354166697</v>
      </c>
      <c r="I4142" t="s">
        <v>3292</v>
      </c>
      <c r="M4142" t="s">
        <v>3346</v>
      </c>
      <c r="N4142" t="s">
        <v>3566</v>
      </c>
      <c r="O4142" t="s">
        <v>3567</v>
      </c>
      <c r="Q4142" s="196">
        <v>8</v>
      </c>
      <c r="S4142" t="s">
        <v>3556</v>
      </c>
      <c r="T4142" t="s">
        <v>3557</v>
      </c>
      <c r="U4142" s="198">
        <v>1518</v>
      </c>
      <c r="V4142" t="s">
        <v>3817</v>
      </c>
      <c r="W4142" t="s">
        <v>3563</v>
      </c>
      <c r="X4142" t="s">
        <v>3559</v>
      </c>
      <c r="Y4142" t="s">
        <v>3560</v>
      </c>
      <c r="Z4142" t="s">
        <v>3561</v>
      </c>
      <c r="AA4142">
        <v>2174113</v>
      </c>
    </row>
    <row r="4143" spans="1:29" x14ac:dyDescent="0.25">
      <c r="A4143" s="43" t="str">
        <f t="shared" si="321"/>
        <v xml:space="preserve"> Natural Gas Physical</v>
      </c>
      <c r="B4143" s="43" t="str">
        <f t="shared" si="322"/>
        <v/>
      </c>
      <c r="C4143" s="43" t="str">
        <f t="shared" si="323"/>
        <v>Natural Gas</v>
      </c>
      <c r="D4143" s="43" t="str">
        <f t="shared" si="324"/>
        <v>Physical</v>
      </c>
      <c r="E4143" s="43">
        <f>IF(VLOOKUP(S4143,'DD-Lookup'!$J$6:$L$50,3,FALSE)="Monthly",(YEAR(AC4143)-YEAR(AB4143))*12+MONTH(AC4143)-MONTH(AB4143)+1,(AC4143-AB4143+1))</f>
        <v>1</v>
      </c>
      <c r="F4143" s="210">
        <f t="shared" si="325"/>
        <v>5000</v>
      </c>
      <c r="G4143" s="199">
        <v>1356729</v>
      </c>
      <c r="H4143" s="195">
        <v>37049.436608796299</v>
      </c>
      <c r="I4143" t="s">
        <v>3740</v>
      </c>
      <c r="M4143" t="s">
        <v>3341</v>
      </c>
      <c r="N4143" t="s">
        <v>3104</v>
      </c>
      <c r="O4143" t="s">
        <v>706</v>
      </c>
      <c r="P4143" s="196">
        <v>5000</v>
      </c>
      <c r="S4143" t="s">
        <v>3719</v>
      </c>
      <c r="T4143" t="s">
        <v>3105</v>
      </c>
      <c r="U4143" s="198">
        <v>4.34</v>
      </c>
      <c r="V4143" t="s">
        <v>3909</v>
      </c>
      <c r="W4143" t="s">
        <v>635</v>
      </c>
      <c r="X4143" t="s">
        <v>3106</v>
      </c>
      <c r="Y4143" t="s">
        <v>2469</v>
      </c>
      <c r="Z4143" t="s">
        <v>2996</v>
      </c>
      <c r="AA4143">
        <v>838378</v>
      </c>
      <c r="AB4143" s="195">
        <v>37050.875011574099</v>
      </c>
      <c r="AC4143" s="195">
        <v>37050.875011574099</v>
      </c>
    </row>
    <row r="4144" spans="1:29" x14ac:dyDescent="0.25">
      <c r="A4144" s="43" t="str">
        <f t="shared" si="321"/>
        <v>US Power Financial</v>
      </c>
      <c r="B4144" s="43" t="str">
        <f t="shared" si="322"/>
        <v>US</v>
      </c>
      <c r="C4144" s="43" t="str">
        <f t="shared" si="323"/>
        <v>Power</v>
      </c>
      <c r="D4144" s="43" t="str">
        <f t="shared" si="324"/>
        <v>Financial</v>
      </c>
      <c r="E4144" s="43">
        <f>IF(VLOOKUP(S4144,'DD-Lookup'!$J$6:$L$50,3,FALSE)="Monthly",(YEAR(AC4144)-YEAR(AB4144))*12+MONTH(AC4144)-MONTH(AB4144)+1,(AC4144-AB4144+1))</f>
        <v>5</v>
      </c>
      <c r="F4144" s="210">
        <f t="shared" si="325"/>
        <v>250</v>
      </c>
      <c r="G4144" s="199">
        <v>1356730</v>
      </c>
      <c r="H4144" s="195">
        <v>37049.436724537001</v>
      </c>
      <c r="I4144" t="s">
        <v>3371</v>
      </c>
      <c r="M4144" t="s">
        <v>2766</v>
      </c>
      <c r="N4144" t="s">
        <v>2659</v>
      </c>
      <c r="O4144" t="s">
        <v>1224</v>
      </c>
      <c r="P4144" s="196">
        <v>50</v>
      </c>
      <c r="S4144" t="s">
        <v>3340</v>
      </c>
      <c r="T4144" t="s">
        <v>3557</v>
      </c>
      <c r="U4144" s="198">
        <v>44</v>
      </c>
      <c r="V4144" t="s">
        <v>1225</v>
      </c>
      <c r="W4144" t="s">
        <v>3376</v>
      </c>
      <c r="X4144" t="s">
        <v>3377</v>
      </c>
      <c r="Y4144" t="s">
        <v>2662</v>
      </c>
      <c r="Z4144" t="s">
        <v>2995</v>
      </c>
      <c r="AA4144">
        <v>637144.1</v>
      </c>
      <c r="AB4144" s="195">
        <v>37053.875011574099</v>
      </c>
      <c r="AC4144" s="195">
        <v>37057.875011574099</v>
      </c>
    </row>
    <row r="4145" spans="1:29" x14ac:dyDescent="0.25">
      <c r="A4145" s="43" t="str">
        <f t="shared" si="321"/>
        <v>US Natural Gas Financial</v>
      </c>
      <c r="B4145" s="43" t="str">
        <f t="shared" si="322"/>
        <v>US</v>
      </c>
      <c r="C4145" s="43" t="str">
        <f t="shared" si="323"/>
        <v>Natural Gas</v>
      </c>
      <c r="D4145" s="43" t="str">
        <f t="shared" si="324"/>
        <v>Financial</v>
      </c>
      <c r="E4145" s="43">
        <f>IF(VLOOKUP(S4145,'DD-Lookup'!$J$6:$L$50,3,FALSE)="Monthly",(YEAR(AC4145)-YEAR(AB4145))*12+MONTH(AC4145)-MONTH(AB4145)+1,(AC4145-AB4145+1))</f>
        <v>31</v>
      </c>
      <c r="F4145" s="210">
        <f t="shared" si="325"/>
        <v>310000</v>
      </c>
      <c r="G4145" s="199">
        <v>1356731</v>
      </c>
      <c r="H4145" s="195">
        <v>37049.436770833301</v>
      </c>
      <c r="I4145" t="s">
        <v>2402</v>
      </c>
      <c r="M4145" t="s">
        <v>3341</v>
      </c>
      <c r="N4145" t="s">
        <v>2281</v>
      </c>
      <c r="O4145" t="s">
        <v>2475</v>
      </c>
      <c r="P4145" s="196">
        <v>10000</v>
      </c>
      <c r="S4145" t="s">
        <v>3342</v>
      </c>
      <c r="T4145" t="s">
        <v>3557</v>
      </c>
      <c r="U4145" s="198">
        <v>3.7825000000000002</v>
      </c>
      <c r="V4145" t="s">
        <v>4233</v>
      </c>
      <c r="W4145" t="s">
        <v>2853</v>
      </c>
      <c r="X4145" t="s">
        <v>2282</v>
      </c>
      <c r="Y4145" t="s">
        <v>3575</v>
      </c>
      <c r="Z4145" t="s">
        <v>2995</v>
      </c>
      <c r="AA4145" t="s">
        <v>1226</v>
      </c>
      <c r="AB4145" s="195">
        <v>37073.875</v>
      </c>
      <c r="AC4145" s="195">
        <v>37103.875</v>
      </c>
    </row>
    <row r="4146" spans="1:29" x14ac:dyDescent="0.25">
      <c r="A4146" s="43" t="str">
        <f t="shared" si="321"/>
        <v>US Crude Financial</v>
      </c>
      <c r="B4146" s="43" t="str">
        <f t="shared" si="322"/>
        <v>US</v>
      </c>
      <c r="C4146" s="43" t="str">
        <f t="shared" si="323"/>
        <v>Crude</v>
      </c>
      <c r="D4146" s="43" t="str">
        <f t="shared" si="324"/>
        <v>Financial</v>
      </c>
      <c r="E4146" s="43">
        <f>IF(VLOOKUP(S4146,'DD-Lookup'!$J$6:$L$50,3,FALSE)="Monthly",(YEAR(AC4146)-YEAR(AB4146))*12+MONTH(AC4146)-MONTH(AB4146)+1,(AC4146-AB4146+1))</f>
        <v>1</v>
      </c>
      <c r="F4146" s="210">
        <f t="shared" si="325"/>
        <v>50000</v>
      </c>
      <c r="G4146" s="199">
        <v>1356732</v>
      </c>
      <c r="H4146" s="195">
        <v>37049.436851851897</v>
      </c>
      <c r="I4146" t="s">
        <v>2652</v>
      </c>
      <c r="M4146" t="s">
        <v>3437</v>
      </c>
      <c r="N4146" t="s">
        <v>2653</v>
      </c>
      <c r="O4146" t="s">
        <v>3359</v>
      </c>
      <c r="P4146" s="196">
        <v>50000</v>
      </c>
      <c r="S4146" t="s">
        <v>3347</v>
      </c>
      <c r="T4146" t="s">
        <v>3557</v>
      </c>
      <c r="U4146" s="198">
        <v>27.96</v>
      </c>
      <c r="V4146" t="s">
        <v>2460</v>
      </c>
      <c r="W4146" t="s">
        <v>2655</v>
      </c>
      <c r="X4146" t="s">
        <v>2656</v>
      </c>
      <c r="Y4146" t="s">
        <v>2778</v>
      </c>
      <c r="Z4146" t="s">
        <v>2995</v>
      </c>
      <c r="AA4146">
        <v>115598</v>
      </c>
      <c r="AB4146" s="195">
        <v>37073</v>
      </c>
      <c r="AC4146" s="195">
        <v>37103</v>
      </c>
    </row>
    <row r="4147" spans="1:29" x14ac:dyDescent="0.25">
      <c r="A4147" s="43" t="str">
        <f t="shared" si="321"/>
        <v>US Natural Gas Financial</v>
      </c>
      <c r="B4147" s="43" t="str">
        <f t="shared" si="322"/>
        <v>US</v>
      </c>
      <c r="C4147" s="43" t="str">
        <f t="shared" si="323"/>
        <v>Natural Gas</v>
      </c>
      <c r="D4147" s="43" t="str">
        <f t="shared" si="324"/>
        <v>Financial</v>
      </c>
      <c r="E4147" s="43">
        <f>IF(VLOOKUP(S4147,'DD-Lookup'!$J$6:$L$50,3,FALSE)="Monthly",(YEAR(AC4147)-YEAR(AB4147))*12+MONTH(AC4147)-MONTH(AB4147)+1,(AC4147-AB4147+1))</f>
        <v>31</v>
      </c>
      <c r="F4147" s="210">
        <f t="shared" si="325"/>
        <v>310000</v>
      </c>
      <c r="G4147" s="199">
        <v>1356733</v>
      </c>
      <c r="H4147" s="195">
        <v>37049.436909722201</v>
      </c>
      <c r="I4147" t="s">
        <v>2479</v>
      </c>
      <c r="M4147" t="s">
        <v>3341</v>
      </c>
      <c r="N4147" t="s">
        <v>2281</v>
      </c>
      <c r="O4147" t="s">
        <v>2475</v>
      </c>
      <c r="P4147" s="196">
        <v>10000</v>
      </c>
      <c r="S4147" t="s">
        <v>3342</v>
      </c>
      <c r="T4147" t="s">
        <v>3557</v>
      </c>
      <c r="U4147" s="198">
        <v>3.78</v>
      </c>
      <c r="V4147" t="s">
        <v>2601</v>
      </c>
      <c r="W4147" t="s">
        <v>2853</v>
      </c>
      <c r="X4147" t="s">
        <v>2282</v>
      </c>
      <c r="Y4147" t="s">
        <v>3575</v>
      </c>
      <c r="Z4147" t="s">
        <v>2995</v>
      </c>
      <c r="AA4147" t="s">
        <v>1227</v>
      </c>
      <c r="AB4147" s="195">
        <v>37073.875</v>
      </c>
      <c r="AC4147" s="195">
        <v>37103.875</v>
      </c>
    </row>
    <row r="4148" spans="1:29" x14ac:dyDescent="0.25">
      <c r="A4148" s="43" t="str">
        <f t="shared" si="321"/>
        <v xml:space="preserve"> Metals Financial</v>
      </c>
      <c r="B4148" s="43" t="str">
        <f t="shared" si="322"/>
        <v/>
      </c>
      <c r="C4148" s="43" t="str">
        <f t="shared" si="323"/>
        <v>Metals</v>
      </c>
      <c r="D4148" s="43" t="str">
        <f t="shared" si="324"/>
        <v>Financial</v>
      </c>
      <c r="E4148" s="43">
        <f>IF(VLOOKUP(S4148,'DD-Lookup'!$J$6:$L$50,3,FALSE)="Monthly",(YEAR(AC4148)-YEAR(AB4148))*12+MONTH(AC4148)-MONTH(AB4148)+1,(AC4148-AB4148+1))</f>
        <v>1</v>
      </c>
      <c r="F4148" s="210">
        <f t="shared" si="325"/>
        <v>10</v>
      </c>
      <c r="G4148" s="199">
        <v>1356734</v>
      </c>
      <c r="H4148" s="195">
        <v>37049.436979166698</v>
      </c>
      <c r="I4148" t="s">
        <v>3565</v>
      </c>
      <c r="M4148" t="s">
        <v>3346</v>
      </c>
      <c r="N4148" t="s">
        <v>3580</v>
      </c>
      <c r="O4148" t="s">
        <v>3581</v>
      </c>
      <c r="P4148" s="196">
        <v>10</v>
      </c>
      <c r="S4148" t="s">
        <v>3582</v>
      </c>
      <c r="T4148" t="s">
        <v>3557</v>
      </c>
      <c r="U4148" s="198">
        <v>7020</v>
      </c>
      <c r="V4148" t="s">
        <v>3568</v>
      </c>
      <c r="W4148" t="s">
        <v>3583</v>
      </c>
      <c r="X4148" t="s">
        <v>3559</v>
      </c>
      <c r="Y4148" t="s">
        <v>3560</v>
      </c>
      <c r="Z4148" t="s">
        <v>3561</v>
      </c>
      <c r="AA4148">
        <v>2174126</v>
      </c>
    </row>
    <row r="4149" spans="1:29" x14ac:dyDescent="0.25">
      <c r="A4149" s="43" t="str">
        <f t="shared" si="321"/>
        <v>US Crude Financial</v>
      </c>
      <c r="B4149" s="43" t="str">
        <f t="shared" si="322"/>
        <v>US</v>
      </c>
      <c r="C4149" s="43" t="str">
        <f t="shared" si="323"/>
        <v>Crude</v>
      </c>
      <c r="D4149" s="43" t="str">
        <f t="shared" si="324"/>
        <v>Financial</v>
      </c>
      <c r="E4149" s="43">
        <f>IF(VLOOKUP(S4149,'DD-Lookup'!$J$6:$L$50,3,FALSE)="Monthly",(YEAR(AC4149)-YEAR(AB4149))*12+MONTH(AC4149)-MONTH(AB4149)+1,(AC4149-AB4149+1))</f>
        <v>1</v>
      </c>
      <c r="F4149" s="210">
        <f t="shared" si="325"/>
        <v>50000</v>
      </c>
      <c r="G4149" s="199">
        <v>1356737</v>
      </c>
      <c r="H4149" s="195">
        <v>37049.437083333301</v>
      </c>
      <c r="I4149" t="s">
        <v>2652</v>
      </c>
      <c r="M4149" t="s">
        <v>3437</v>
      </c>
      <c r="N4149" t="s">
        <v>2653</v>
      </c>
      <c r="O4149" t="s">
        <v>3359</v>
      </c>
      <c r="P4149" s="196">
        <v>50000</v>
      </c>
      <c r="S4149" t="s">
        <v>3347</v>
      </c>
      <c r="T4149" t="s">
        <v>3557</v>
      </c>
      <c r="U4149" s="198">
        <v>27.94</v>
      </c>
      <c r="V4149" t="s">
        <v>2460</v>
      </c>
      <c r="W4149" t="s">
        <v>2655</v>
      </c>
      <c r="X4149" t="s">
        <v>2656</v>
      </c>
      <c r="Y4149" t="s">
        <v>2778</v>
      </c>
      <c r="Z4149" t="s">
        <v>2995</v>
      </c>
      <c r="AA4149">
        <v>115599</v>
      </c>
      <c r="AB4149" s="195">
        <v>37073</v>
      </c>
      <c r="AC4149" s="195">
        <v>37103</v>
      </c>
    </row>
    <row r="4150" spans="1:29" x14ac:dyDescent="0.25">
      <c r="A4150" s="43" t="str">
        <f t="shared" si="321"/>
        <v>US Natural Gas Financial</v>
      </c>
      <c r="B4150" s="43" t="str">
        <f t="shared" si="322"/>
        <v>US</v>
      </c>
      <c r="C4150" s="43" t="str">
        <f t="shared" si="323"/>
        <v>Natural Gas</v>
      </c>
      <c r="D4150" s="43" t="str">
        <f t="shared" si="324"/>
        <v>Financial</v>
      </c>
      <c r="E4150" s="43">
        <f>IF(VLOOKUP(S4150,'DD-Lookup'!$J$6:$L$50,3,FALSE)="Monthly",(YEAR(AC4150)-YEAR(AB4150))*12+MONTH(AC4150)-MONTH(AB4150)+1,(AC4150-AB4150+1))</f>
        <v>31</v>
      </c>
      <c r="F4150" s="210">
        <f t="shared" si="325"/>
        <v>310000</v>
      </c>
      <c r="G4150" s="199">
        <v>1356738</v>
      </c>
      <c r="H4150" s="195">
        <v>37049.4371412037</v>
      </c>
      <c r="I4150" t="s">
        <v>2286</v>
      </c>
      <c r="M4150" t="s">
        <v>3341</v>
      </c>
      <c r="N4150" t="s">
        <v>2281</v>
      </c>
      <c r="O4150" t="s">
        <v>2475</v>
      </c>
      <c r="Q4150" s="196">
        <v>10000</v>
      </c>
      <c r="S4150" t="s">
        <v>3342</v>
      </c>
      <c r="T4150" t="s">
        <v>3557</v>
      </c>
      <c r="U4150" s="198">
        <v>3.7825000000000002</v>
      </c>
      <c r="V4150" t="s">
        <v>2287</v>
      </c>
      <c r="W4150" t="s">
        <v>2853</v>
      </c>
      <c r="X4150" t="s">
        <v>2282</v>
      </c>
      <c r="Y4150" t="s">
        <v>3575</v>
      </c>
      <c r="Z4150" t="s">
        <v>2995</v>
      </c>
      <c r="AA4150" t="s">
        <v>1228</v>
      </c>
      <c r="AB4150" s="195">
        <v>37073.875</v>
      </c>
      <c r="AC4150" s="195">
        <v>37103.875</v>
      </c>
    </row>
    <row r="4151" spans="1:29" x14ac:dyDescent="0.25">
      <c r="A4151" s="43" t="str">
        <f t="shared" si="321"/>
        <v>US Power Financial</v>
      </c>
      <c r="B4151" s="43" t="str">
        <f t="shared" si="322"/>
        <v>US</v>
      </c>
      <c r="C4151" s="43" t="str">
        <f t="shared" si="323"/>
        <v>Power</v>
      </c>
      <c r="D4151" s="43" t="str">
        <f t="shared" si="324"/>
        <v>Financial</v>
      </c>
      <c r="E4151" s="43">
        <f>IF(VLOOKUP(S4151,'DD-Lookup'!$J$6:$L$50,3,FALSE)="Monthly",(YEAR(AC4151)-YEAR(AB4151))*12+MONTH(AC4151)-MONTH(AB4151)+1,(AC4151-AB4151+1))</f>
        <v>2</v>
      </c>
      <c r="F4151" s="210">
        <f t="shared" si="325"/>
        <v>100</v>
      </c>
      <c r="G4151" s="199">
        <v>1356739</v>
      </c>
      <c r="H4151" s="195">
        <v>37049.437291666698</v>
      </c>
      <c r="I4151" t="s">
        <v>2472</v>
      </c>
      <c r="M4151" t="s">
        <v>2766</v>
      </c>
      <c r="N4151" t="s">
        <v>2659</v>
      </c>
      <c r="O4151" t="s">
        <v>1229</v>
      </c>
      <c r="Q4151" s="196">
        <v>50</v>
      </c>
      <c r="S4151" t="s">
        <v>3340</v>
      </c>
      <c r="T4151" t="s">
        <v>3557</v>
      </c>
      <c r="U4151" s="198">
        <v>24.5</v>
      </c>
      <c r="V4151" t="s">
        <v>322</v>
      </c>
      <c r="W4151" t="s">
        <v>2258</v>
      </c>
      <c r="X4151" t="s">
        <v>3368</v>
      </c>
      <c r="Y4151" t="s">
        <v>2662</v>
      </c>
      <c r="Z4151" t="s">
        <v>2995</v>
      </c>
      <c r="AA4151">
        <v>637146.1</v>
      </c>
      <c r="AB4151" s="195">
        <v>37051.875</v>
      </c>
      <c r="AC4151" s="195">
        <v>37052.875</v>
      </c>
    </row>
    <row r="4152" spans="1:29" x14ac:dyDescent="0.25">
      <c r="A4152" s="43" t="str">
        <f t="shared" si="321"/>
        <v>US Natural Gas Financial</v>
      </c>
      <c r="B4152" s="43" t="str">
        <f t="shared" si="322"/>
        <v>US</v>
      </c>
      <c r="C4152" s="43" t="str">
        <f t="shared" si="323"/>
        <v>Natural Gas</v>
      </c>
      <c r="D4152" s="43" t="str">
        <f t="shared" si="324"/>
        <v>Financial</v>
      </c>
      <c r="E4152" s="43">
        <f>IF(VLOOKUP(S4152,'DD-Lookup'!$J$6:$L$50,3,FALSE)="Monthly",(YEAR(AC4152)-YEAR(AB4152))*12+MONTH(AC4152)-MONTH(AB4152)+1,(AC4152-AB4152+1))</f>
        <v>151</v>
      </c>
      <c r="F4152" s="210">
        <f t="shared" si="325"/>
        <v>377500</v>
      </c>
      <c r="G4152" s="199">
        <v>1356740</v>
      </c>
      <c r="H4152" s="195">
        <v>37049.4374537037</v>
      </c>
      <c r="I4152" t="s">
        <v>2284</v>
      </c>
      <c r="M4152" t="s">
        <v>3341</v>
      </c>
      <c r="N4152" t="s">
        <v>2281</v>
      </c>
      <c r="O4152" t="s">
        <v>2491</v>
      </c>
      <c r="Q4152" s="196">
        <v>2500</v>
      </c>
      <c r="S4152" t="s">
        <v>3342</v>
      </c>
      <c r="T4152" t="s">
        <v>3557</v>
      </c>
      <c r="U4152" s="198">
        <v>4.26</v>
      </c>
      <c r="V4152" t="s">
        <v>2285</v>
      </c>
      <c r="W4152" t="s">
        <v>2853</v>
      </c>
      <c r="X4152" t="s">
        <v>2282</v>
      </c>
      <c r="Y4152" t="s">
        <v>3575</v>
      </c>
      <c r="Z4152" t="s">
        <v>2995</v>
      </c>
      <c r="AA4152" t="s">
        <v>1230</v>
      </c>
      <c r="AB4152" s="195">
        <v>37196</v>
      </c>
      <c r="AC4152" s="195">
        <v>37346</v>
      </c>
    </row>
    <row r="4153" spans="1:29" x14ac:dyDescent="0.25">
      <c r="A4153" s="43" t="str">
        <f t="shared" si="321"/>
        <v>US Natural Gas Financial</v>
      </c>
      <c r="B4153" s="43" t="str">
        <f t="shared" si="322"/>
        <v>US</v>
      </c>
      <c r="C4153" s="43" t="str">
        <f t="shared" si="323"/>
        <v>Natural Gas</v>
      </c>
      <c r="D4153" s="43" t="str">
        <f t="shared" si="324"/>
        <v>Financial</v>
      </c>
      <c r="E4153" s="43">
        <f>IF(VLOOKUP(S4153,'DD-Lookup'!$J$6:$L$50,3,FALSE)="Monthly",(YEAR(AC4153)-YEAR(AB4153))*12+MONTH(AC4153)-MONTH(AB4153)+1,(AC4153-AB4153+1))</f>
        <v>31</v>
      </c>
      <c r="F4153" s="210">
        <f t="shared" si="325"/>
        <v>310000</v>
      </c>
      <c r="G4153" s="199">
        <v>1356742</v>
      </c>
      <c r="H4153" s="195">
        <v>37049.437673611101</v>
      </c>
      <c r="I4153" t="s">
        <v>2284</v>
      </c>
      <c r="M4153" t="s">
        <v>3341</v>
      </c>
      <c r="N4153" t="s">
        <v>2281</v>
      </c>
      <c r="O4153" t="s">
        <v>2475</v>
      </c>
      <c r="Q4153" s="196">
        <v>10000</v>
      </c>
      <c r="S4153" t="s">
        <v>3342</v>
      </c>
      <c r="T4153" t="s">
        <v>3557</v>
      </c>
      <c r="U4153" s="198">
        <v>3.7850000000000001</v>
      </c>
      <c r="V4153" t="s">
        <v>3467</v>
      </c>
      <c r="W4153" t="s">
        <v>2853</v>
      </c>
      <c r="X4153" t="s">
        <v>2282</v>
      </c>
      <c r="Y4153" t="s">
        <v>3575</v>
      </c>
      <c r="Z4153" t="s">
        <v>2995</v>
      </c>
      <c r="AA4153" t="s">
        <v>1231</v>
      </c>
      <c r="AB4153" s="195">
        <v>37073.875</v>
      </c>
      <c r="AC4153" s="195">
        <v>37103.875</v>
      </c>
    </row>
    <row r="4154" spans="1:29" x14ac:dyDescent="0.25">
      <c r="A4154" s="43" t="str">
        <f t="shared" si="321"/>
        <v xml:space="preserve"> Natural Gas Physical</v>
      </c>
      <c r="B4154" s="43" t="str">
        <f t="shared" si="322"/>
        <v/>
      </c>
      <c r="C4154" s="43" t="str">
        <f t="shared" si="323"/>
        <v>Natural Gas</v>
      </c>
      <c r="D4154" s="43" t="str">
        <f t="shared" si="324"/>
        <v>Physical</v>
      </c>
      <c r="E4154" s="43">
        <f>IF(VLOOKUP(S4154,'DD-Lookup'!$J$6:$L$50,3,FALSE)="Monthly",(YEAR(AC4154)-YEAR(AB4154))*12+MONTH(AC4154)-MONTH(AB4154)+1,(AC4154-AB4154+1))</f>
        <v>1</v>
      </c>
      <c r="F4154" s="210">
        <f t="shared" si="325"/>
        <v>5000</v>
      </c>
      <c r="G4154" s="199">
        <v>1356743</v>
      </c>
      <c r="H4154" s="195">
        <v>37049.437685185199</v>
      </c>
      <c r="I4154" t="s">
        <v>3671</v>
      </c>
      <c r="M4154" t="s">
        <v>3341</v>
      </c>
      <c r="N4154" t="s">
        <v>3104</v>
      </c>
      <c r="O4154" t="s">
        <v>706</v>
      </c>
      <c r="Q4154" s="196">
        <v>5000</v>
      </c>
      <c r="S4154" t="s">
        <v>3719</v>
      </c>
      <c r="T4154" t="s">
        <v>3105</v>
      </c>
      <c r="U4154" s="198">
        <v>4.3600000000000003</v>
      </c>
      <c r="V4154" t="s">
        <v>3672</v>
      </c>
      <c r="W4154" t="s">
        <v>635</v>
      </c>
      <c r="X4154" t="s">
        <v>3106</v>
      </c>
      <c r="Y4154" t="s">
        <v>2469</v>
      </c>
      <c r="Z4154" t="s">
        <v>2996</v>
      </c>
      <c r="AA4154">
        <v>838379</v>
      </c>
      <c r="AB4154" s="195">
        <v>37050.875011574099</v>
      </c>
      <c r="AC4154" s="195">
        <v>37050.875011574099</v>
      </c>
    </row>
    <row r="4155" spans="1:29" x14ac:dyDescent="0.25">
      <c r="A4155" s="43" t="str">
        <f t="shared" si="321"/>
        <v>US Power Physical</v>
      </c>
      <c r="B4155" s="43" t="str">
        <f t="shared" si="322"/>
        <v>US</v>
      </c>
      <c r="C4155" s="43" t="str">
        <f t="shared" si="323"/>
        <v>Power</v>
      </c>
      <c r="D4155" s="43" t="str">
        <f t="shared" si="324"/>
        <v>Physical</v>
      </c>
      <c r="E4155" s="43">
        <f>IF(VLOOKUP(S4155,'DD-Lookup'!$J$6:$L$50,3,FALSE)="Monthly",(YEAR(AC4155)-YEAR(AB4155))*12+MONTH(AC4155)-MONTH(AB4155)+1,(AC4155-AB4155+1))</f>
        <v>92</v>
      </c>
      <c r="F4155" s="210">
        <f t="shared" si="325"/>
        <v>2300</v>
      </c>
      <c r="G4155" s="199">
        <v>1356744</v>
      </c>
      <c r="H4155" s="195">
        <v>37049.437743055598</v>
      </c>
      <c r="I4155" t="s">
        <v>3360</v>
      </c>
      <c r="M4155" t="s">
        <v>2766</v>
      </c>
      <c r="N4155" t="s">
        <v>3310</v>
      </c>
      <c r="O4155" t="s">
        <v>515</v>
      </c>
      <c r="Q4155" s="196">
        <v>25</v>
      </c>
      <c r="S4155" t="s">
        <v>3340</v>
      </c>
      <c r="T4155" t="s">
        <v>3557</v>
      </c>
      <c r="U4155" s="198">
        <v>79</v>
      </c>
      <c r="V4155" t="s">
        <v>2598</v>
      </c>
      <c r="W4155" t="s">
        <v>3152</v>
      </c>
      <c r="X4155" t="s">
        <v>3154</v>
      </c>
      <c r="Y4155" t="s">
        <v>2662</v>
      </c>
      <c r="Z4155" t="s">
        <v>2990</v>
      </c>
      <c r="AA4155">
        <v>637149.1</v>
      </c>
      <c r="AB4155" s="195">
        <v>37165</v>
      </c>
      <c r="AC4155" s="195">
        <v>37256</v>
      </c>
    </row>
    <row r="4156" spans="1:29" x14ac:dyDescent="0.25">
      <c r="A4156" s="43" t="str">
        <f t="shared" si="321"/>
        <v xml:space="preserve"> Natural Gas Physical</v>
      </c>
      <c r="B4156" s="43" t="str">
        <f t="shared" si="322"/>
        <v/>
      </c>
      <c r="C4156" s="43" t="str">
        <f t="shared" si="323"/>
        <v>Natural Gas</v>
      </c>
      <c r="D4156" s="43" t="str">
        <f t="shared" si="324"/>
        <v>Physical</v>
      </c>
      <c r="E4156" s="43">
        <f>IF(VLOOKUP(S4156,'DD-Lookup'!$J$6:$L$50,3,FALSE)="Monthly",(YEAR(AC4156)-YEAR(AB4156))*12+MONTH(AC4156)-MONTH(AB4156)+1,(AC4156-AB4156+1))</f>
        <v>1</v>
      </c>
      <c r="F4156" s="210">
        <f t="shared" si="325"/>
        <v>10000</v>
      </c>
      <c r="G4156" s="199">
        <v>1356745</v>
      </c>
      <c r="H4156" s="195">
        <v>37049.438067129602</v>
      </c>
      <c r="I4156" t="s">
        <v>3375</v>
      </c>
      <c r="M4156" t="s">
        <v>3341</v>
      </c>
      <c r="N4156" t="s">
        <v>3104</v>
      </c>
      <c r="O4156" t="s">
        <v>3620</v>
      </c>
      <c r="Q4156" s="196">
        <v>10000</v>
      </c>
      <c r="S4156" t="s">
        <v>3719</v>
      </c>
      <c r="T4156" t="s">
        <v>3105</v>
      </c>
      <c r="U4156" s="198">
        <v>4.3049999999999997</v>
      </c>
      <c r="V4156" t="s">
        <v>3926</v>
      </c>
      <c r="W4156" t="s">
        <v>635</v>
      </c>
      <c r="X4156" t="s">
        <v>3106</v>
      </c>
      <c r="Y4156" t="s">
        <v>2469</v>
      </c>
      <c r="Z4156" t="s">
        <v>2996</v>
      </c>
      <c r="AA4156">
        <v>838380</v>
      </c>
      <c r="AB4156" s="195">
        <v>37049.875011574099</v>
      </c>
      <c r="AC4156" s="195">
        <v>37049.875011574099</v>
      </c>
    </row>
    <row r="4157" spans="1:29" x14ac:dyDescent="0.25">
      <c r="A4157" s="43" t="str">
        <f t="shared" si="321"/>
        <v xml:space="preserve"> Metals Financial</v>
      </c>
      <c r="B4157" s="43" t="str">
        <f t="shared" si="322"/>
        <v/>
      </c>
      <c r="C4157" s="43" t="str">
        <f t="shared" si="323"/>
        <v>Metals</v>
      </c>
      <c r="D4157" s="43" t="str">
        <f t="shared" si="324"/>
        <v>Financial</v>
      </c>
      <c r="E4157" s="43">
        <f>IF(VLOOKUP(S4157,'DD-Lookup'!$J$6:$L$50,3,FALSE)="Monthly",(YEAR(AC4157)-YEAR(AB4157))*12+MONTH(AC4157)-MONTH(AB4157)+1,(AC4157-AB4157+1))</f>
        <v>1</v>
      </c>
      <c r="F4157" s="210">
        <f t="shared" si="325"/>
        <v>20</v>
      </c>
      <c r="G4157" s="199">
        <v>1356746</v>
      </c>
      <c r="H4157" s="195">
        <v>37049.438159722202</v>
      </c>
      <c r="I4157" t="s">
        <v>3609</v>
      </c>
      <c r="M4157" t="s">
        <v>3346</v>
      </c>
      <c r="N4157" t="s">
        <v>3554</v>
      </c>
      <c r="O4157" t="s">
        <v>3555</v>
      </c>
      <c r="Q4157" s="196">
        <v>20</v>
      </c>
      <c r="S4157" t="s">
        <v>3556</v>
      </c>
      <c r="T4157" t="s">
        <v>3557</v>
      </c>
      <c r="U4157" s="198">
        <v>1672</v>
      </c>
      <c r="V4157" t="s">
        <v>3611</v>
      </c>
      <c r="W4157" t="s">
        <v>3563</v>
      </c>
      <c r="X4157" t="s">
        <v>3559</v>
      </c>
      <c r="Y4157" t="s">
        <v>3560</v>
      </c>
      <c r="Z4157" t="s">
        <v>3561</v>
      </c>
      <c r="AA4157">
        <v>2174158</v>
      </c>
    </row>
    <row r="4158" spans="1:29" x14ac:dyDescent="0.25">
      <c r="A4158" s="43" t="str">
        <f t="shared" si="321"/>
        <v>US Power Physical</v>
      </c>
      <c r="B4158" s="43" t="str">
        <f t="shared" si="322"/>
        <v>US</v>
      </c>
      <c r="C4158" s="43" t="str">
        <f t="shared" si="323"/>
        <v>Power</v>
      </c>
      <c r="D4158" s="43" t="str">
        <f t="shared" si="324"/>
        <v>Physical</v>
      </c>
      <c r="E4158" s="43">
        <f>IF(VLOOKUP(S4158,'DD-Lookup'!$J$6:$L$50,3,FALSE)="Monthly",(YEAR(AC4158)-YEAR(AB4158))*12+MONTH(AC4158)-MONTH(AB4158)+1,(AC4158-AB4158+1))</f>
        <v>92</v>
      </c>
      <c r="F4158" s="210">
        <f t="shared" si="325"/>
        <v>23000</v>
      </c>
      <c r="G4158" s="199">
        <v>1356747</v>
      </c>
      <c r="H4158" s="195">
        <v>37049.4382175926</v>
      </c>
      <c r="I4158" t="s">
        <v>3382</v>
      </c>
      <c r="M4158" t="s">
        <v>2766</v>
      </c>
      <c r="N4158" t="s">
        <v>3361</v>
      </c>
      <c r="O4158" t="s">
        <v>3378</v>
      </c>
      <c r="Q4158" s="196">
        <v>250</v>
      </c>
      <c r="S4158" t="s">
        <v>3340</v>
      </c>
      <c r="T4158" t="s">
        <v>3557</v>
      </c>
      <c r="U4158" s="198">
        <v>34.299999999999997</v>
      </c>
      <c r="V4158" t="s">
        <v>3828</v>
      </c>
      <c r="W4158" t="s">
        <v>3380</v>
      </c>
      <c r="X4158" t="s">
        <v>3381</v>
      </c>
      <c r="Y4158" t="s">
        <v>2662</v>
      </c>
      <c r="Z4158" t="s">
        <v>2990</v>
      </c>
      <c r="AA4158">
        <v>637150.1</v>
      </c>
      <c r="AB4158" s="195">
        <v>37165.715972222199</v>
      </c>
      <c r="AC4158" s="195">
        <v>37256.715972222199</v>
      </c>
    </row>
    <row r="4159" spans="1:29" x14ac:dyDescent="0.25">
      <c r="A4159" s="43" t="str">
        <f t="shared" si="321"/>
        <v xml:space="preserve"> Natural Gas Physical</v>
      </c>
      <c r="B4159" s="43" t="str">
        <f t="shared" si="322"/>
        <v/>
      </c>
      <c r="C4159" s="43" t="str">
        <f t="shared" si="323"/>
        <v>Natural Gas</v>
      </c>
      <c r="D4159" s="43" t="str">
        <f t="shared" si="324"/>
        <v>Physical</v>
      </c>
      <c r="E4159" s="43">
        <f>IF(VLOOKUP(S4159,'DD-Lookup'!$J$6:$L$50,3,FALSE)="Monthly",(YEAR(AC4159)-YEAR(AB4159))*12+MONTH(AC4159)-MONTH(AB4159)+1,(AC4159-AB4159+1))</f>
        <v>1</v>
      </c>
      <c r="F4159" s="210">
        <f t="shared" si="325"/>
        <v>5000</v>
      </c>
      <c r="G4159" s="199">
        <v>1356748</v>
      </c>
      <c r="H4159" s="195">
        <v>37049.438252314802</v>
      </c>
      <c r="I4159" t="s">
        <v>2422</v>
      </c>
      <c r="M4159" t="s">
        <v>3341</v>
      </c>
      <c r="N4159" t="s">
        <v>3104</v>
      </c>
      <c r="O4159" t="s">
        <v>3620</v>
      </c>
      <c r="P4159" s="196">
        <v>5000</v>
      </c>
      <c r="S4159" t="s">
        <v>3719</v>
      </c>
      <c r="T4159" t="s">
        <v>3105</v>
      </c>
      <c r="U4159" s="198">
        <v>4.3</v>
      </c>
      <c r="V4159" t="s">
        <v>3727</v>
      </c>
      <c r="W4159" t="s">
        <v>635</v>
      </c>
      <c r="X4159" t="s">
        <v>3106</v>
      </c>
      <c r="Y4159" t="s">
        <v>2469</v>
      </c>
      <c r="Z4159" t="s">
        <v>2996</v>
      </c>
      <c r="AA4159">
        <v>838382</v>
      </c>
      <c r="AB4159" s="195">
        <v>37049.875011574099</v>
      </c>
      <c r="AC4159" s="195">
        <v>37049.875011574099</v>
      </c>
    </row>
    <row r="4160" spans="1:29" x14ac:dyDescent="0.25">
      <c r="A4160" s="43" t="str">
        <f t="shared" si="321"/>
        <v xml:space="preserve"> Natural Gas Physical</v>
      </c>
      <c r="B4160" s="43" t="str">
        <f t="shared" si="322"/>
        <v/>
      </c>
      <c r="C4160" s="43" t="str">
        <f t="shared" si="323"/>
        <v>Natural Gas</v>
      </c>
      <c r="D4160" s="43" t="str">
        <f t="shared" si="324"/>
        <v>Physical</v>
      </c>
      <c r="E4160" s="43">
        <f>IF(VLOOKUP(S4160,'DD-Lookup'!$J$6:$L$50,3,FALSE)="Monthly",(YEAR(AC4160)-YEAR(AB4160))*12+MONTH(AC4160)-MONTH(AB4160)+1,(AC4160-AB4160+1))</f>
        <v>1</v>
      </c>
      <c r="F4160" s="210">
        <f t="shared" si="325"/>
        <v>5000</v>
      </c>
      <c r="G4160" s="199">
        <v>1356749</v>
      </c>
      <c r="H4160" s="195">
        <v>37049.438460648104</v>
      </c>
      <c r="I4160" t="s">
        <v>2171</v>
      </c>
      <c r="M4160" t="s">
        <v>3341</v>
      </c>
      <c r="N4160" t="s">
        <v>3104</v>
      </c>
      <c r="O4160" t="s">
        <v>3620</v>
      </c>
      <c r="P4160" s="196">
        <v>5000</v>
      </c>
      <c r="S4160" t="s">
        <v>3719</v>
      </c>
      <c r="T4160" t="s">
        <v>3105</v>
      </c>
      <c r="U4160" s="198">
        <v>4.3</v>
      </c>
      <c r="V4160" t="s">
        <v>3737</v>
      </c>
      <c r="W4160" t="s">
        <v>635</v>
      </c>
      <c r="X4160" t="s">
        <v>3106</v>
      </c>
      <c r="Y4160" t="s">
        <v>2469</v>
      </c>
      <c r="Z4160" t="s">
        <v>2996</v>
      </c>
      <c r="AA4160">
        <v>838383</v>
      </c>
      <c r="AB4160" s="195">
        <v>37049.875011574099</v>
      </c>
      <c r="AC4160" s="195">
        <v>37049.875011574099</v>
      </c>
    </row>
    <row r="4161" spans="1:29" x14ac:dyDescent="0.25">
      <c r="A4161" s="43" t="str">
        <f t="shared" si="321"/>
        <v>US Power Financial</v>
      </c>
      <c r="B4161" s="43" t="str">
        <f t="shared" si="322"/>
        <v>US</v>
      </c>
      <c r="C4161" s="43" t="str">
        <f t="shared" si="323"/>
        <v>Power</v>
      </c>
      <c r="D4161" s="43" t="str">
        <f t="shared" si="324"/>
        <v>Financial</v>
      </c>
      <c r="E4161" s="43">
        <f>IF(VLOOKUP(S4161,'DD-Lookup'!$J$6:$L$50,3,FALSE)="Monthly",(YEAR(AC4161)-YEAR(AB4161))*12+MONTH(AC4161)-MONTH(AB4161)+1,(AC4161-AB4161+1))</f>
        <v>1</v>
      </c>
      <c r="F4161" s="210">
        <f t="shared" si="325"/>
        <v>50</v>
      </c>
      <c r="G4161" s="199">
        <v>1356750</v>
      </c>
      <c r="H4161" s="195">
        <v>37049.4387152778</v>
      </c>
      <c r="I4161" t="s">
        <v>2472</v>
      </c>
      <c r="M4161" t="s">
        <v>2766</v>
      </c>
      <c r="N4161" t="s">
        <v>2659</v>
      </c>
      <c r="O4161" t="s">
        <v>1232</v>
      </c>
      <c r="Q4161" s="196">
        <v>50</v>
      </c>
      <c r="S4161" t="s">
        <v>3340</v>
      </c>
      <c r="T4161" t="s">
        <v>3557</v>
      </c>
      <c r="U4161" s="198">
        <v>33.75</v>
      </c>
      <c r="V4161" t="s">
        <v>322</v>
      </c>
      <c r="W4161" t="s">
        <v>2258</v>
      </c>
      <c r="X4161" t="s">
        <v>3368</v>
      </c>
      <c r="Y4161" t="s">
        <v>2662</v>
      </c>
      <c r="Z4161" t="s">
        <v>2995</v>
      </c>
      <c r="AA4161">
        <v>637151.1</v>
      </c>
      <c r="AB4161" s="195">
        <v>37053.875011574099</v>
      </c>
      <c r="AC4161" s="195">
        <v>37053.875011574099</v>
      </c>
    </row>
    <row r="4162" spans="1:29" x14ac:dyDescent="0.25">
      <c r="A4162" s="43" t="str">
        <f t="shared" si="321"/>
        <v>US Natural Gas Financial</v>
      </c>
      <c r="B4162" s="43" t="str">
        <f t="shared" si="322"/>
        <v>US</v>
      </c>
      <c r="C4162" s="43" t="str">
        <f t="shared" si="323"/>
        <v>Natural Gas</v>
      </c>
      <c r="D4162" s="43" t="str">
        <f t="shared" si="324"/>
        <v>Financial</v>
      </c>
      <c r="E4162" s="43">
        <f>IF(VLOOKUP(S4162,'DD-Lookup'!$J$6:$L$50,3,FALSE)="Monthly",(YEAR(AC4162)-YEAR(AB4162))*12+MONTH(AC4162)-MONTH(AB4162)+1,(AC4162-AB4162+1))</f>
        <v>31</v>
      </c>
      <c r="F4162" s="210">
        <f t="shared" si="325"/>
        <v>2170</v>
      </c>
      <c r="G4162" s="199">
        <v>1356751</v>
      </c>
      <c r="H4162" s="195">
        <v>37049.438750000001</v>
      </c>
      <c r="I4162" t="s">
        <v>3087</v>
      </c>
      <c r="M4162" t="s">
        <v>3341</v>
      </c>
      <c r="N4162" t="s">
        <v>2455</v>
      </c>
      <c r="O4162" t="s">
        <v>1638</v>
      </c>
      <c r="P4162" s="196">
        <v>70</v>
      </c>
      <c r="S4162" t="s">
        <v>2407</v>
      </c>
      <c r="T4162" t="s">
        <v>3557</v>
      </c>
      <c r="U4162" s="198">
        <v>0.15</v>
      </c>
      <c r="V4162" t="s">
        <v>1233</v>
      </c>
      <c r="W4162" t="s">
        <v>2408</v>
      </c>
      <c r="X4162" t="s">
        <v>2409</v>
      </c>
      <c r="Y4162" t="s">
        <v>3575</v>
      </c>
      <c r="Z4162" t="s">
        <v>2995</v>
      </c>
      <c r="AA4162" t="s">
        <v>1234</v>
      </c>
      <c r="AB4162" s="195">
        <v>37104</v>
      </c>
      <c r="AC4162" s="195">
        <v>37134</v>
      </c>
    </row>
    <row r="4163" spans="1:29" x14ac:dyDescent="0.25">
      <c r="A4163" s="43" t="str">
        <f t="shared" si="321"/>
        <v>US Natural Gas Physical</v>
      </c>
      <c r="B4163" s="43" t="str">
        <f t="shared" si="322"/>
        <v>US</v>
      </c>
      <c r="C4163" s="43" t="str">
        <f t="shared" si="323"/>
        <v>Natural Gas</v>
      </c>
      <c r="D4163" s="43" t="str">
        <f t="shared" si="324"/>
        <v>Physical</v>
      </c>
      <c r="E4163" s="43">
        <f>IF(VLOOKUP(S4163,'DD-Lookup'!$J$6:$L$50,3,FALSE)="Monthly",(YEAR(AC4163)-YEAR(AB4163))*12+MONTH(AC4163)-MONTH(AB4163)+1,(AC4163-AB4163+1))</f>
        <v>1</v>
      </c>
      <c r="F4163" s="210">
        <f t="shared" si="325"/>
        <v>6100</v>
      </c>
      <c r="G4163" s="199">
        <v>1356754</v>
      </c>
      <c r="H4163" s="195">
        <v>37049.438784722202</v>
      </c>
      <c r="I4163" t="s">
        <v>2487</v>
      </c>
      <c r="M4163" t="s">
        <v>3341</v>
      </c>
      <c r="N4163" t="s">
        <v>3747</v>
      </c>
      <c r="O4163" t="s">
        <v>379</v>
      </c>
      <c r="P4163" s="196">
        <v>6100</v>
      </c>
      <c r="S4163" t="s">
        <v>3342</v>
      </c>
      <c r="T4163" t="s">
        <v>3557</v>
      </c>
      <c r="U4163" s="198">
        <v>3.76</v>
      </c>
      <c r="V4163" t="s">
        <v>1730</v>
      </c>
      <c r="W4163" t="s">
        <v>2467</v>
      </c>
      <c r="X4163" t="s">
        <v>2468</v>
      </c>
      <c r="Y4163" t="s">
        <v>2469</v>
      </c>
      <c r="Z4163" t="s">
        <v>2995</v>
      </c>
      <c r="AA4163">
        <v>838384</v>
      </c>
      <c r="AB4163" s="195">
        <v>37050.875011574099</v>
      </c>
      <c r="AC4163" s="195">
        <v>37050.875011574099</v>
      </c>
    </row>
    <row r="4164" spans="1:29" x14ac:dyDescent="0.25">
      <c r="A4164" s="43" t="str">
        <f t="shared" si="321"/>
        <v>US Crude Financial</v>
      </c>
      <c r="B4164" s="43" t="str">
        <f t="shared" si="322"/>
        <v>US</v>
      </c>
      <c r="C4164" s="43" t="str">
        <f t="shared" si="323"/>
        <v>Crude</v>
      </c>
      <c r="D4164" s="43" t="str">
        <f t="shared" si="324"/>
        <v>Financial</v>
      </c>
      <c r="E4164" s="43">
        <f>IF(VLOOKUP(S4164,'DD-Lookup'!$J$6:$L$50,3,FALSE)="Monthly",(YEAR(AC4164)-YEAR(AB4164))*12+MONTH(AC4164)-MONTH(AB4164)+1,(AC4164-AB4164+1))</f>
        <v>1</v>
      </c>
      <c r="F4164" s="210">
        <f t="shared" si="325"/>
        <v>50000</v>
      </c>
      <c r="G4164" s="199">
        <v>1356755</v>
      </c>
      <c r="H4164" s="195">
        <v>37049.438784722202</v>
      </c>
      <c r="I4164" t="s">
        <v>2652</v>
      </c>
      <c r="M4164" t="s">
        <v>3437</v>
      </c>
      <c r="N4164" t="s">
        <v>2653</v>
      </c>
      <c r="O4164" t="s">
        <v>3359</v>
      </c>
      <c r="Q4164" s="196">
        <v>50000</v>
      </c>
      <c r="S4164" t="s">
        <v>3347</v>
      </c>
      <c r="T4164" t="s">
        <v>3557</v>
      </c>
      <c r="U4164" s="198">
        <v>27.96</v>
      </c>
      <c r="V4164" t="s">
        <v>2654</v>
      </c>
      <c r="W4164" t="s">
        <v>2655</v>
      </c>
      <c r="X4164" t="s">
        <v>2656</v>
      </c>
      <c r="Y4164" t="s">
        <v>2778</v>
      </c>
      <c r="Z4164" t="s">
        <v>2995</v>
      </c>
      <c r="AA4164">
        <v>115600</v>
      </c>
      <c r="AB4164" s="195">
        <v>37073</v>
      </c>
      <c r="AC4164" s="195">
        <v>37103</v>
      </c>
    </row>
    <row r="4165" spans="1:29" x14ac:dyDescent="0.25">
      <c r="A4165" s="43" t="str">
        <f t="shared" si="321"/>
        <v>US Power Physical</v>
      </c>
      <c r="B4165" s="43" t="str">
        <f t="shared" si="322"/>
        <v>US</v>
      </c>
      <c r="C4165" s="43" t="str">
        <f t="shared" si="323"/>
        <v>Power</v>
      </c>
      <c r="D4165" s="43" t="str">
        <f t="shared" si="324"/>
        <v>Physical</v>
      </c>
      <c r="E4165" s="43">
        <f>IF(VLOOKUP(S4165,'DD-Lookup'!$J$6:$L$50,3,FALSE)="Monthly",(YEAR(AC4165)-YEAR(AB4165))*12+MONTH(AC4165)-MONTH(AB4165)+1,(AC4165-AB4165+1))</f>
        <v>31</v>
      </c>
      <c r="F4165" s="210">
        <f t="shared" si="325"/>
        <v>775</v>
      </c>
      <c r="G4165" s="199">
        <v>1356756</v>
      </c>
      <c r="H4165" s="195">
        <v>37049.4391666667</v>
      </c>
      <c r="I4165" t="s">
        <v>3382</v>
      </c>
      <c r="M4165" t="s">
        <v>2766</v>
      </c>
      <c r="N4165" t="s">
        <v>3308</v>
      </c>
      <c r="O4165" t="s">
        <v>2600</v>
      </c>
      <c r="P4165" s="196">
        <v>25</v>
      </c>
      <c r="S4165" t="s">
        <v>3340</v>
      </c>
      <c r="T4165" t="s">
        <v>3557</v>
      </c>
      <c r="U4165" s="198">
        <v>56</v>
      </c>
      <c r="V4165" t="s">
        <v>3275</v>
      </c>
      <c r="W4165" t="s">
        <v>3038</v>
      </c>
      <c r="X4165" t="s">
        <v>3309</v>
      </c>
      <c r="Y4165" t="s">
        <v>2662</v>
      </c>
      <c r="Z4165" t="s">
        <v>2990</v>
      </c>
      <c r="AA4165">
        <v>637153.1</v>
      </c>
      <c r="AB4165" s="195">
        <v>37073.875011574099</v>
      </c>
      <c r="AC4165" s="195">
        <v>37103.875011574099</v>
      </c>
    </row>
    <row r="4166" spans="1:29" x14ac:dyDescent="0.25">
      <c r="A4166" s="43" t="str">
        <f t="shared" si="321"/>
        <v>US Natural Gas Physical</v>
      </c>
      <c r="B4166" s="43" t="str">
        <f t="shared" si="322"/>
        <v>US</v>
      </c>
      <c r="C4166" s="43" t="str">
        <f t="shared" si="323"/>
        <v>Natural Gas</v>
      </c>
      <c r="D4166" s="43" t="str">
        <f t="shared" si="324"/>
        <v>Physical</v>
      </c>
      <c r="E4166" s="43">
        <f>IF(VLOOKUP(S4166,'DD-Lookup'!$J$6:$L$50,3,FALSE)="Monthly",(YEAR(AC4166)-YEAR(AB4166))*12+MONTH(AC4166)-MONTH(AB4166)+1,(AC4166-AB4166+1))</f>
        <v>1</v>
      </c>
      <c r="F4166" s="210">
        <f t="shared" si="325"/>
        <v>7317</v>
      </c>
      <c r="G4166" s="199">
        <v>1356757</v>
      </c>
      <c r="H4166" s="195">
        <v>37049.439340277801</v>
      </c>
      <c r="I4166" t="s">
        <v>2269</v>
      </c>
      <c r="M4166" t="s">
        <v>3341</v>
      </c>
      <c r="N4166" t="s">
        <v>3747</v>
      </c>
      <c r="O4166" t="s">
        <v>448</v>
      </c>
      <c r="Q4166" s="196">
        <v>7317</v>
      </c>
      <c r="S4166" t="s">
        <v>3342</v>
      </c>
      <c r="T4166" t="s">
        <v>3557</v>
      </c>
      <c r="U4166" s="198">
        <v>3.68</v>
      </c>
      <c r="V4166" t="s">
        <v>3175</v>
      </c>
      <c r="W4166" t="s">
        <v>2181</v>
      </c>
      <c r="X4166" t="s">
        <v>2182</v>
      </c>
      <c r="Y4166" t="s">
        <v>2469</v>
      </c>
      <c r="Z4166" t="s">
        <v>2995</v>
      </c>
      <c r="AA4166">
        <v>838385</v>
      </c>
      <c r="AB4166" s="195">
        <v>37050.875011574099</v>
      </c>
      <c r="AC4166" s="195">
        <v>37050.875011574099</v>
      </c>
    </row>
    <row r="4167" spans="1:29" x14ac:dyDescent="0.25">
      <c r="A4167" s="43" t="str">
        <f t="shared" si="321"/>
        <v>US Oil Products Financial</v>
      </c>
      <c r="B4167" s="43" t="str">
        <f t="shared" si="322"/>
        <v>US</v>
      </c>
      <c r="C4167" s="43" t="str">
        <f t="shared" si="323"/>
        <v>Oil Products</v>
      </c>
      <c r="D4167" s="43" t="str">
        <f t="shared" si="324"/>
        <v>Financial</v>
      </c>
      <c r="E4167" s="43">
        <f>IF(VLOOKUP(S4167,'DD-Lookup'!$J$6:$L$50,3,FALSE)="Monthly",(YEAR(AC4167)-YEAR(AB4167))*12+MONTH(AC4167)-MONTH(AB4167)+1,(AC4167-AB4167+1))</f>
        <v>1</v>
      </c>
      <c r="F4167" s="210">
        <f t="shared" si="325"/>
        <v>25000</v>
      </c>
      <c r="G4167" s="199">
        <v>1356758</v>
      </c>
      <c r="H4167" s="195">
        <v>37049.439421296302</v>
      </c>
      <c r="I4167" t="s">
        <v>2363</v>
      </c>
      <c r="M4167" t="s">
        <v>3344</v>
      </c>
      <c r="N4167" t="s">
        <v>3674</v>
      </c>
      <c r="O4167" t="s">
        <v>3675</v>
      </c>
      <c r="P4167" s="196">
        <v>25000</v>
      </c>
      <c r="S4167" t="s">
        <v>3347</v>
      </c>
      <c r="T4167" t="s">
        <v>3557</v>
      </c>
      <c r="U4167" s="198">
        <v>19.95</v>
      </c>
      <c r="V4167" t="s">
        <v>1235</v>
      </c>
      <c r="W4167" t="s">
        <v>3677</v>
      </c>
      <c r="X4167" t="s">
        <v>3678</v>
      </c>
      <c r="Y4167" t="s">
        <v>2778</v>
      </c>
      <c r="Z4167" t="s">
        <v>2995</v>
      </c>
      <c r="AA4167">
        <v>115601</v>
      </c>
      <c r="AB4167" s="195">
        <v>37073.875011574099</v>
      </c>
      <c r="AC4167" s="195">
        <v>37103.875011574099</v>
      </c>
    </row>
    <row r="4168" spans="1:29" x14ac:dyDescent="0.25">
      <c r="A4168" s="43" t="str">
        <f t="shared" si="321"/>
        <v>US Power Financial</v>
      </c>
      <c r="B4168" s="43" t="str">
        <f t="shared" si="322"/>
        <v>US</v>
      </c>
      <c r="C4168" s="43" t="str">
        <f t="shared" si="323"/>
        <v>Power</v>
      </c>
      <c r="D4168" s="43" t="str">
        <f t="shared" si="324"/>
        <v>Financial</v>
      </c>
      <c r="E4168" s="43">
        <f>IF(VLOOKUP(S4168,'DD-Lookup'!$J$6:$L$50,3,FALSE)="Monthly",(YEAR(AC4168)-YEAR(AB4168))*12+MONTH(AC4168)-MONTH(AB4168)+1,(AC4168-AB4168+1))</f>
        <v>1</v>
      </c>
      <c r="F4168" s="210">
        <f t="shared" si="325"/>
        <v>50</v>
      </c>
      <c r="G4168" s="199">
        <v>1356759</v>
      </c>
      <c r="H4168" s="195">
        <v>37049.439490740697</v>
      </c>
      <c r="I4168" t="s">
        <v>3484</v>
      </c>
      <c r="M4168" t="s">
        <v>2766</v>
      </c>
      <c r="N4168" t="s">
        <v>2659</v>
      </c>
      <c r="O4168" t="s">
        <v>398</v>
      </c>
      <c r="Q4168" s="196">
        <v>50</v>
      </c>
      <c r="S4168" t="s">
        <v>3340</v>
      </c>
      <c r="T4168" t="s">
        <v>3557</v>
      </c>
      <c r="U4168" s="198">
        <v>44.75</v>
      </c>
      <c r="V4168" t="s">
        <v>3202</v>
      </c>
      <c r="W4168" t="s">
        <v>2258</v>
      </c>
      <c r="X4168" t="s">
        <v>3368</v>
      </c>
      <c r="Y4168" t="s">
        <v>2662</v>
      </c>
      <c r="Z4168" t="s">
        <v>2995</v>
      </c>
      <c r="AA4168">
        <v>637154.1</v>
      </c>
      <c r="AB4168" s="195">
        <v>37053.875011574099</v>
      </c>
      <c r="AC4168" s="195">
        <v>37053.875011574099</v>
      </c>
    </row>
    <row r="4169" spans="1:29" x14ac:dyDescent="0.25">
      <c r="A4169" s="43" t="str">
        <f t="shared" si="321"/>
        <v xml:space="preserve"> Natural Gas Physical</v>
      </c>
      <c r="B4169" s="43" t="str">
        <f t="shared" si="322"/>
        <v/>
      </c>
      <c r="C4169" s="43" t="str">
        <f t="shared" si="323"/>
        <v>Natural Gas</v>
      </c>
      <c r="D4169" s="43" t="str">
        <f t="shared" si="324"/>
        <v>Physical</v>
      </c>
      <c r="E4169" s="43">
        <f>IF(VLOOKUP(S4169,'DD-Lookup'!$J$6:$L$50,3,FALSE)="Monthly",(YEAR(AC4169)-YEAR(AB4169))*12+MONTH(AC4169)-MONTH(AB4169)+1,(AC4169-AB4169+1))</f>
        <v>1</v>
      </c>
      <c r="F4169" s="210">
        <f t="shared" si="325"/>
        <v>10000</v>
      </c>
      <c r="G4169" s="199">
        <v>1356760</v>
      </c>
      <c r="H4169" s="195">
        <v>37049.439687500002</v>
      </c>
      <c r="I4169" t="s">
        <v>2422</v>
      </c>
      <c r="M4169" t="s">
        <v>3341</v>
      </c>
      <c r="N4169" t="s">
        <v>3104</v>
      </c>
      <c r="O4169" t="s">
        <v>3620</v>
      </c>
      <c r="P4169" s="196">
        <v>10000</v>
      </c>
      <c r="S4169" t="s">
        <v>3719</v>
      </c>
      <c r="T4169" t="s">
        <v>3105</v>
      </c>
      <c r="U4169" s="198">
        <v>4.3</v>
      </c>
      <c r="V4169" t="s">
        <v>3727</v>
      </c>
      <c r="W4169" t="s">
        <v>635</v>
      </c>
      <c r="X4169" t="s">
        <v>3106</v>
      </c>
      <c r="Y4169" t="s">
        <v>2469</v>
      </c>
      <c r="Z4169" t="s">
        <v>2996</v>
      </c>
      <c r="AA4169">
        <v>838386</v>
      </c>
      <c r="AB4169" s="195">
        <v>37049.875011574099</v>
      </c>
      <c r="AC4169" s="195">
        <v>37049.875011574099</v>
      </c>
    </row>
    <row r="4170" spans="1:29" x14ac:dyDescent="0.25">
      <c r="A4170" s="43" t="str">
        <f t="shared" si="321"/>
        <v>US Natural Gas Physical</v>
      </c>
      <c r="B4170" s="43" t="str">
        <f t="shared" si="322"/>
        <v>US</v>
      </c>
      <c r="C4170" s="43" t="str">
        <f t="shared" si="323"/>
        <v>Natural Gas</v>
      </c>
      <c r="D4170" s="43" t="str">
        <f t="shared" si="324"/>
        <v>Physical</v>
      </c>
      <c r="E4170" s="43">
        <f>IF(VLOOKUP(S4170,'DD-Lookup'!$J$6:$L$50,3,FALSE)="Monthly",(YEAR(AC4170)-YEAR(AB4170))*12+MONTH(AC4170)-MONTH(AB4170)+1,(AC4170-AB4170+1))</f>
        <v>1</v>
      </c>
      <c r="F4170" s="210">
        <f t="shared" si="325"/>
        <v>15000</v>
      </c>
      <c r="G4170" s="199">
        <v>1356761</v>
      </c>
      <c r="H4170" s="195">
        <v>37049.440000000002</v>
      </c>
      <c r="I4170" t="s">
        <v>2288</v>
      </c>
      <c r="M4170" t="s">
        <v>3341</v>
      </c>
      <c r="N4170" t="s">
        <v>3747</v>
      </c>
      <c r="O4170" t="s">
        <v>379</v>
      </c>
      <c r="P4170" s="196">
        <v>15000</v>
      </c>
      <c r="S4170" t="s">
        <v>3342</v>
      </c>
      <c r="T4170" t="s">
        <v>3557</v>
      </c>
      <c r="U4170" s="198">
        <v>3.76</v>
      </c>
      <c r="V4170" t="s">
        <v>3305</v>
      </c>
      <c r="W4170" t="s">
        <v>2467</v>
      </c>
      <c r="X4170" t="s">
        <v>2468</v>
      </c>
      <c r="Y4170" t="s">
        <v>2469</v>
      </c>
      <c r="Z4170" t="s">
        <v>2995</v>
      </c>
      <c r="AA4170">
        <v>838387</v>
      </c>
      <c r="AB4170" s="195">
        <v>37050.875011574099</v>
      </c>
      <c r="AC4170" s="195">
        <v>37050.875011574099</v>
      </c>
    </row>
    <row r="4171" spans="1:29" x14ac:dyDescent="0.25">
      <c r="A4171" s="43" t="str">
        <f t="shared" ref="A4171:A4234" si="326">B4171&amp;" "&amp;C4171&amp;" "&amp;D4171</f>
        <v xml:space="preserve"> Metals Financial</v>
      </c>
      <c r="B4171" s="43" t="str">
        <f t="shared" ref="B4171:B4234" si="327">IF((LEFT(N4171,2)="US"),"US","")</f>
        <v/>
      </c>
      <c r="C4171" s="43" t="str">
        <f t="shared" ref="C4171:C4234" si="328">M4171</f>
        <v>Metals</v>
      </c>
      <c r="D4171" s="43" t="str">
        <f t="shared" ref="D4171:D4234" si="329">IF(ISNUMBER(FIND("Phy",N4171))=TRUE,"Physical","Financial")</f>
        <v>Financial</v>
      </c>
      <c r="E4171" s="43">
        <f>IF(VLOOKUP(S4171,'DD-Lookup'!$J$6:$L$50,3,FALSE)="Monthly",(YEAR(AC4171)-YEAR(AB4171))*12+MONTH(AC4171)-MONTH(AB4171)+1,(AC4171-AB4171+1))</f>
        <v>1</v>
      </c>
      <c r="F4171" s="210">
        <f t="shared" ref="F4171:F4234" si="330">E4171*SUM(P4171:Q4171)</f>
        <v>20</v>
      </c>
      <c r="G4171" s="199">
        <v>1356762</v>
      </c>
      <c r="H4171" s="195">
        <v>37049.440451388902</v>
      </c>
      <c r="I4171" t="s">
        <v>3940</v>
      </c>
      <c r="M4171" t="s">
        <v>3346</v>
      </c>
      <c r="N4171" t="s">
        <v>3554</v>
      </c>
      <c r="O4171" t="s">
        <v>3555</v>
      </c>
      <c r="P4171" s="196">
        <v>20</v>
      </c>
      <c r="S4171" t="s">
        <v>3556</v>
      </c>
      <c r="T4171" t="s">
        <v>3557</v>
      </c>
      <c r="U4171" s="198">
        <v>1671</v>
      </c>
      <c r="V4171" t="s">
        <v>2567</v>
      </c>
      <c r="W4171" t="s">
        <v>3563</v>
      </c>
      <c r="X4171" t="s">
        <v>3559</v>
      </c>
      <c r="Y4171" t="s">
        <v>3560</v>
      </c>
      <c r="Z4171" t="s">
        <v>3561</v>
      </c>
      <c r="AA4171">
        <v>2174198</v>
      </c>
    </row>
    <row r="4172" spans="1:29" x14ac:dyDescent="0.25">
      <c r="A4172" s="43" t="str">
        <f t="shared" si="326"/>
        <v>US Natural Gas Physical</v>
      </c>
      <c r="B4172" s="43" t="str">
        <f t="shared" si="327"/>
        <v>US</v>
      </c>
      <c r="C4172" s="43" t="str">
        <f t="shared" si="328"/>
        <v>Natural Gas</v>
      </c>
      <c r="D4172" s="43" t="str">
        <f t="shared" si="329"/>
        <v>Physical</v>
      </c>
      <c r="E4172" s="43">
        <f>IF(VLOOKUP(S4172,'DD-Lookup'!$J$6:$L$50,3,FALSE)="Monthly",(YEAR(AC4172)-YEAR(AB4172))*12+MONTH(AC4172)-MONTH(AB4172)+1,(AC4172-AB4172+1))</f>
        <v>1</v>
      </c>
      <c r="F4172" s="210">
        <f t="shared" si="330"/>
        <v>296</v>
      </c>
      <c r="G4172" s="199">
        <v>1356763</v>
      </c>
      <c r="H4172" s="195">
        <v>37049.440543981502</v>
      </c>
      <c r="I4172" t="s">
        <v>3316</v>
      </c>
      <c r="M4172" t="s">
        <v>3341</v>
      </c>
      <c r="N4172" t="s">
        <v>3747</v>
      </c>
      <c r="O4172" t="s">
        <v>379</v>
      </c>
      <c r="P4172" s="196">
        <v>296</v>
      </c>
      <c r="S4172" t="s">
        <v>3342</v>
      </c>
      <c r="T4172" t="s">
        <v>3557</v>
      </c>
      <c r="U4172" s="198">
        <v>3.76</v>
      </c>
      <c r="V4172" t="s">
        <v>3350</v>
      </c>
      <c r="W4172" t="s">
        <v>2467</v>
      </c>
      <c r="X4172" t="s">
        <v>2468</v>
      </c>
      <c r="Y4172" t="s">
        <v>2469</v>
      </c>
      <c r="Z4172" t="s">
        <v>2995</v>
      </c>
      <c r="AA4172">
        <v>838389</v>
      </c>
      <c r="AB4172" s="195">
        <v>37050.875011574099</v>
      </c>
      <c r="AC4172" s="195">
        <v>37050.875011574099</v>
      </c>
    </row>
    <row r="4173" spans="1:29" x14ac:dyDescent="0.25">
      <c r="A4173" s="43" t="str">
        <f t="shared" si="326"/>
        <v>US Natural Gas Physical</v>
      </c>
      <c r="B4173" s="43" t="str">
        <f t="shared" si="327"/>
        <v>US</v>
      </c>
      <c r="C4173" s="43" t="str">
        <f t="shared" si="328"/>
        <v>Natural Gas</v>
      </c>
      <c r="D4173" s="43" t="str">
        <f t="shared" si="329"/>
        <v>Physical</v>
      </c>
      <c r="E4173" s="43">
        <f>IF(VLOOKUP(S4173,'DD-Lookup'!$J$6:$L$50,3,FALSE)="Monthly",(YEAR(AC4173)-YEAR(AB4173))*12+MONTH(AC4173)-MONTH(AB4173)+1,(AC4173-AB4173+1))</f>
        <v>1</v>
      </c>
      <c r="F4173" s="210">
        <f t="shared" si="330"/>
        <v>3000</v>
      </c>
      <c r="G4173" s="199">
        <v>1356764</v>
      </c>
      <c r="H4173" s="195">
        <v>37049.440717592603</v>
      </c>
      <c r="I4173" t="s">
        <v>2490</v>
      </c>
      <c r="M4173" t="s">
        <v>3341</v>
      </c>
      <c r="N4173" t="s">
        <v>3747</v>
      </c>
      <c r="O4173" t="s">
        <v>2722</v>
      </c>
      <c r="P4173" s="196">
        <v>3000</v>
      </c>
      <c r="S4173" t="s">
        <v>3342</v>
      </c>
      <c r="T4173" t="s">
        <v>3557</v>
      </c>
      <c r="U4173" s="198">
        <v>3.67</v>
      </c>
      <c r="V4173" t="s">
        <v>3171</v>
      </c>
      <c r="W4173" t="s">
        <v>2175</v>
      </c>
      <c r="X4173" t="s">
        <v>2176</v>
      </c>
      <c r="Y4173" t="s">
        <v>2469</v>
      </c>
      <c r="Z4173" t="s">
        <v>2995</v>
      </c>
      <c r="AA4173">
        <v>838390</v>
      </c>
      <c r="AB4173" s="195">
        <v>37050.875011574099</v>
      </c>
      <c r="AC4173" s="195">
        <v>37050.875011574099</v>
      </c>
    </row>
    <row r="4174" spans="1:29" x14ac:dyDescent="0.25">
      <c r="A4174" s="43" t="str">
        <f t="shared" si="326"/>
        <v>US Natural Gas Physical</v>
      </c>
      <c r="B4174" s="43" t="str">
        <f t="shared" si="327"/>
        <v>US</v>
      </c>
      <c r="C4174" s="43" t="str">
        <f t="shared" si="328"/>
        <v>Natural Gas</v>
      </c>
      <c r="D4174" s="43" t="str">
        <f t="shared" si="329"/>
        <v>Physical</v>
      </c>
      <c r="E4174" s="43">
        <f>IF(VLOOKUP(S4174,'DD-Lookup'!$J$6:$L$50,3,FALSE)="Monthly",(YEAR(AC4174)-YEAR(AB4174))*12+MONTH(AC4174)-MONTH(AB4174)+1,(AC4174-AB4174+1))</f>
        <v>1</v>
      </c>
      <c r="F4174" s="210">
        <f t="shared" si="330"/>
        <v>5000</v>
      </c>
      <c r="G4174" s="199">
        <v>1356767</v>
      </c>
      <c r="H4174" s="195">
        <v>37049.441111111097</v>
      </c>
      <c r="I4174" t="s">
        <v>3375</v>
      </c>
      <c r="M4174" t="s">
        <v>3341</v>
      </c>
      <c r="N4174" t="s">
        <v>3747</v>
      </c>
      <c r="O4174" t="s">
        <v>2733</v>
      </c>
      <c r="Q4174" s="196">
        <v>5000</v>
      </c>
      <c r="S4174" t="s">
        <v>3342</v>
      </c>
      <c r="T4174" t="s">
        <v>3557</v>
      </c>
      <c r="U4174" s="198">
        <v>3.63</v>
      </c>
      <c r="V4174" t="s">
        <v>3780</v>
      </c>
      <c r="W4174" t="s">
        <v>2181</v>
      </c>
      <c r="X4174" t="s">
        <v>2182</v>
      </c>
      <c r="Y4174" t="s">
        <v>2469</v>
      </c>
      <c r="Z4174" t="s">
        <v>2995</v>
      </c>
      <c r="AA4174">
        <v>838391</v>
      </c>
      <c r="AB4174" s="195">
        <v>37050.875011574099</v>
      </c>
      <c r="AC4174" s="195">
        <v>37050.875011574099</v>
      </c>
    </row>
    <row r="4175" spans="1:29" x14ac:dyDescent="0.25">
      <c r="A4175" s="43" t="str">
        <f t="shared" si="326"/>
        <v xml:space="preserve"> Natural Gas Financial</v>
      </c>
      <c r="B4175" s="43" t="str">
        <f t="shared" si="327"/>
        <v/>
      </c>
      <c r="C4175" s="43" t="str">
        <f t="shared" si="328"/>
        <v>Natural Gas</v>
      </c>
      <c r="D4175" s="43" t="str">
        <f t="shared" si="329"/>
        <v>Financial</v>
      </c>
      <c r="E4175" s="43">
        <f>IF(VLOOKUP(S4175,'DD-Lookup'!$J$6:$L$50,3,FALSE)="Monthly",(YEAR(AC4175)-YEAR(AB4175))*12+MONTH(AC4175)-MONTH(AB4175)+1,(AC4175-AB4175+1))</f>
        <v>151</v>
      </c>
      <c r="F4175" s="210">
        <f t="shared" si="330"/>
        <v>755000</v>
      </c>
      <c r="G4175" s="199">
        <v>1356768</v>
      </c>
      <c r="H4175" s="195">
        <v>37049.441307870402</v>
      </c>
      <c r="I4175" t="s">
        <v>2440</v>
      </c>
      <c r="M4175" t="s">
        <v>3341</v>
      </c>
      <c r="N4175" t="s">
        <v>3521</v>
      </c>
      <c r="O4175" t="s">
        <v>4185</v>
      </c>
      <c r="Q4175" s="196">
        <v>5000</v>
      </c>
      <c r="S4175" t="s">
        <v>3342</v>
      </c>
      <c r="T4175" t="s">
        <v>3557</v>
      </c>
      <c r="U4175" s="198">
        <v>-0.39</v>
      </c>
      <c r="V4175" t="s">
        <v>3194</v>
      </c>
      <c r="W4175" t="s">
        <v>3522</v>
      </c>
      <c r="X4175" t="s">
        <v>3523</v>
      </c>
      <c r="Y4175" t="s">
        <v>3575</v>
      </c>
      <c r="Z4175" t="s">
        <v>2996</v>
      </c>
      <c r="AA4175" t="s">
        <v>1236</v>
      </c>
      <c r="AB4175" s="195">
        <v>37561</v>
      </c>
      <c r="AC4175" s="195">
        <v>37711</v>
      </c>
    </row>
    <row r="4176" spans="1:29" x14ac:dyDescent="0.25">
      <c r="A4176" s="43" t="str">
        <f t="shared" si="326"/>
        <v>US Natural Gas Physical</v>
      </c>
      <c r="B4176" s="43" t="str">
        <f t="shared" si="327"/>
        <v>US</v>
      </c>
      <c r="C4176" s="43" t="str">
        <f t="shared" si="328"/>
        <v>Natural Gas</v>
      </c>
      <c r="D4176" s="43" t="str">
        <f t="shared" si="329"/>
        <v>Physical</v>
      </c>
      <c r="E4176" s="43">
        <f>IF(VLOOKUP(S4176,'DD-Lookup'!$J$6:$L$50,3,FALSE)="Monthly",(YEAR(AC4176)-YEAR(AB4176))*12+MONTH(AC4176)-MONTH(AB4176)+1,(AC4176-AB4176+1))</f>
        <v>1</v>
      </c>
      <c r="F4176" s="210">
        <f t="shared" si="330"/>
        <v>10000</v>
      </c>
      <c r="G4176" s="199">
        <v>1356769</v>
      </c>
      <c r="H4176" s="195">
        <v>37049.441481481503</v>
      </c>
      <c r="I4176" t="s">
        <v>3529</v>
      </c>
      <c r="M4176" t="s">
        <v>3341</v>
      </c>
      <c r="N4176" t="s">
        <v>3747</v>
      </c>
      <c r="O4176" t="s">
        <v>2722</v>
      </c>
      <c r="Q4176" s="196">
        <v>10000</v>
      </c>
      <c r="S4176" t="s">
        <v>3342</v>
      </c>
      <c r="T4176" t="s">
        <v>3557</v>
      </c>
      <c r="U4176" s="198">
        <v>3.67</v>
      </c>
      <c r="V4176" t="s">
        <v>3851</v>
      </c>
      <c r="W4176" t="s">
        <v>2175</v>
      </c>
      <c r="X4176" t="s">
        <v>2176</v>
      </c>
      <c r="Y4176" t="s">
        <v>2469</v>
      </c>
      <c r="Z4176" t="s">
        <v>2995</v>
      </c>
      <c r="AA4176">
        <v>838392</v>
      </c>
      <c r="AB4176" s="195">
        <v>37050.875011574099</v>
      </c>
      <c r="AC4176" s="195">
        <v>37050.875011574099</v>
      </c>
    </row>
    <row r="4177" spans="1:29" x14ac:dyDescent="0.25">
      <c r="A4177" s="43" t="str">
        <f t="shared" si="326"/>
        <v>US Natural Gas Physical</v>
      </c>
      <c r="B4177" s="43" t="str">
        <f t="shared" si="327"/>
        <v>US</v>
      </c>
      <c r="C4177" s="43" t="str">
        <f t="shared" si="328"/>
        <v>Natural Gas</v>
      </c>
      <c r="D4177" s="43" t="str">
        <f t="shared" si="329"/>
        <v>Physical</v>
      </c>
      <c r="E4177" s="43">
        <f>IF(VLOOKUP(S4177,'DD-Lookup'!$J$6:$L$50,3,FALSE)="Monthly",(YEAR(AC4177)-YEAR(AB4177))*12+MONTH(AC4177)-MONTH(AB4177)+1,(AC4177-AB4177+1))</f>
        <v>1</v>
      </c>
      <c r="F4177" s="210">
        <f t="shared" si="330"/>
        <v>10000</v>
      </c>
      <c r="G4177" s="199">
        <v>1356770</v>
      </c>
      <c r="H4177" s="195">
        <v>37049.441539351901</v>
      </c>
      <c r="I4177" t="s">
        <v>3529</v>
      </c>
      <c r="M4177" t="s">
        <v>3341</v>
      </c>
      <c r="N4177" t="s">
        <v>3747</v>
      </c>
      <c r="O4177" t="s">
        <v>2722</v>
      </c>
      <c r="Q4177" s="196">
        <v>10000</v>
      </c>
      <c r="S4177" t="s">
        <v>3342</v>
      </c>
      <c r="T4177" t="s">
        <v>3557</v>
      </c>
      <c r="U4177" s="198">
        <v>3.68</v>
      </c>
      <c r="V4177" t="s">
        <v>3851</v>
      </c>
      <c r="W4177" t="s">
        <v>2175</v>
      </c>
      <c r="X4177" t="s">
        <v>2176</v>
      </c>
      <c r="Y4177" t="s">
        <v>2469</v>
      </c>
      <c r="Z4177" t="s">
        <v>2995</v>
      </c>
      <c r="AA4177">
        <v>838393</v>
      </c>
      <c r="AB4177" s="195">
        <v>37050.875011574099</v>
      </c>
      <c r="AC4177" s="195">
        <v>37050.875011574099</v>
      </c>
    </row>
    <row r="4178" spans="1:29" x14ac:dyDescent="0.25">
      <c r="A4178" s="43" t="str">
        <f t="shared" si="326"/>
        <v>US Power Physical</v>
      </c>
      <c r="B4178" s="43" t="str">
        <f t="shared" si="327"/>
        <v>US</v>
      </c>
      <c r="C4178" s="43" t="str">
        <f t="shared" si="328"/>
        <v>Power</v>
      </c>
      <c r="D4178" s="43" t="str">
        <f t="shared" si="329"/>
        <v>Physical</v>
      </c>
      <c r="E4178" s="43">
        <f>IF(VLOOKUP(S4178,'DD-Lookup'!$J$6:$L$50,3,FALSE)="Monthly",(YEAR(AC4178)-YEAR(AB4178))*12+MONTH(AC4178)-MONTH(AB4178)+1,(AC4178-AB4178+1))</f>
        <v>5</v>
      </c>
      <c r="F4178" s="210">
        <f t="shared" si="330"/>
        <v>250</v>
      </c>
      <c r="G4178" s="199">
        <v>1356771</v>
      </c>
      <c r="H4178" s="195">
        <v>37049.4416203703</v>
      </c>
      <c r="I4178" t="s">
        <v>2465</v>
      </c>
      <c r="M4178" t="s">
        <v>2766</v>
      </c>
      <c r="N4178" t="s">
        <v>2274</v>
      </c>
      <c r="O4178" t="s">
        <v>2591</v>
      </c>
      <c r="P4178" s="196">
        <v>50</v>
      </c>
      <c r="S4178" t="s">
        <v>3340</v>
      </c>
      <c r="T4178" t="s">
        <v>3557</v>
      </c>
      <c r="U4178" s="198">
        <v>39.5</v>
      </c>
      <c r="V4178" t="s">
        <v>3843</v>
      </c>
      <c r="W4178" t="s">
        <v>2275</v>
      </c>
      <c r="X4178" t="s">
        <v>2463</v>
      </c>
      <c r="Y4178" t="s">
        <v>2662</v>
      </c>
      <c r="Z4178" t="s">
        <v>2990</v>
      </c>
      <c r="AA4178">
        <v>637155.1</v>
      </c>
      <c r="AB4178" s="195">
        <v>37053.875011574099</v>
      </c>
      <c r="AC4178" s="195">
        <v>37057.875011574099</v>
      </c>
    </row>
    <row r="4179" spans="1:29" x14ac:dyDescent="0.25">
      <c r="A4179" s="43" t="str">
        <f t="shared" si="326"/>
        <v>US Natural Gas Financial</v>
      </c>
      <c r="B4179" s="43" t="str">
        <f t="shared" si="327"/>
        <v>US</v>
      </c>
      <c r="C4179" s="43" t="str">
        <f t="shared" si="328"/>
        <v>Natural Gas</v>
      </c>
      <c r="D4179" s="43" t="str">
        <f t="shared" si="329"/>
        <v>Financial</v>
      </c>
      <c r="E4179" s="43">
        <f>IF(VLOOKUP(S4179,'DD-Lookup'!$J$6:$L$50,3,FALSE)="Monthly",(YEAR(AC4179)-YEAR(AB4179))*12+MONTH(AC4179)-MONTH(AB4179)+1,(AC4179-AB4179+1))</f>
        <v>151</v>
      </c>
      <c r="F4179" s="210">
        <f t="shared" si="330"/>
        <v>1510000</v>
      </c>
      <c r="G4179" s="199">
        <v>1356772</v>
      </c>
      <c r="H4179" s="195">
        <v>37049.441736111097</v>
      </c>
      <c r="I4179" t="s">
        <v>2472</v>
      </c>
      <c r="M4179" t="s">
        <v>3341</v>
      </c>
      <c r="N4179" t="s">
        <v>2476</v>
      </c>
      <c r="O4179" t="s">
        <v>2152</v>
      </c>
      <c r="P4179" s="196">
        <v>10000</v>
      </c>
      <c r="S4179" t="s">
        <v>3342</v>
      </c>
      <c r="T4179" t="s">
        <v>3557</v>
      </c>
      <c r="U4179" s="198">
        <v>0.04</v>
      </c>
      <c r="V4179" t="s">
        <v>3318</v>
      </c>
      <c r="W4179" t="s">
        <v>3333</v>
      </c>
      <c r="X4179" t="s">
        <v>3334</v>
      </c>
      <c r="Y4179" t="s">
        <v>3575</v>
      </c>
      <c r="Z4179" t="s">
        <v>2995</v>
      </c>
      <c r="AA4179" t="s">
        <v>1237</v>
      </c>
      <c r="AB4179" s="195">
        <v>37196</v>
      </c>
      <c r="AC4179" s="195">
        <v>37346</v>
      </c>
    </row>
    <row r="4180" spans="1:29" x14ac:dyDescent="0.25">
      <c r="A4180" s="43" t="str">
        <f t="shared" si="326"/>
        <v xml:space="preserve"> Metals Financial</v>
      </c>
      <c r="B4180" s="43" t="str">
        <f t="shared" si="327"/>
        <v/>
      </c>
      <c r="C4180" s="43" t="str">
        <f t="shared" si="328"/>
        <v>Metals</v>
      </c>
      <c r="D4180" s="43" t="str">
        <f t="shared" si="329"/>
        <v>Financial</v>
      </c>
      <c r="E4180" s="43">
        <f>IF(VLOOKUP(S4180,'DD-Lookup'!$J$6:$L$50,3,FALSE)="Monthly",(YEAR(AC4180)-YEAR(AB4180))*12+MONTH(AC4180)-MONTH(AB4180)+1,(AC4180-AB4180+1))</f>
        <v>1</v>
      </c>
      <c r="F4180" s="210">
        <f t="shared" si="330"/>
        <v>20</v>
      </c>
      <c r="G4180" s="199">
        <v>1356773</v>
      </c>
      <c r="H4180" s="195">
        <v>37049.441967592596</v>
      </c>
      <c r="I4180" t="s">
        <v>3712</v>
      </c>
      <c r="M4180" t="s">
        <v>3346</v>
      </c>
      <c r="N4180" t="s">
        <v>3554</v>
      </c>
      <c r="O4180" t="s">
        <v>3555</v>
      </c>
      <c r="Q4180" s="196">
        <v>20</v>
      </c>
      <c r="S4180" t="s">
        <v>3556</v>
      </c>
      <c r="T4180" t="s">
        <v>3557</v>
      </c>
      <c r="U4180" s="198">
        <v>1672</v>
      </c>
      <c r="V4180" t="s">
        <v>3124</v>
      </c>
      <c r="W4180" t="s">
        <v>3563</v>
      </c>
      <c r="X4180" t="s">
        <v>3559</v>
      </c>
      <c r="Y4180" t="s">
        <v>3560</v>
      </c>
      <c r="Z4180" t="s">
        <v>3561</v>
      </c>
      <c r="AA4180">
        <v>2174201</v>
      </c>
    </row>
    <row r="4181" spans="1:29" x14ac:dyDescent="0.25">
      <c r="A4181" s="43" t="str">
        <f t="shared" si="326"/>
        <v>US Natural Gas Financial</v>
      </c>
      <c r="B4181" s="43" t="str">
        <f t="shared" si="327"/>
        <v>US</v>
      </c>
      <c r="C4181" s="43" t="str">
        <f t="shared" si="328"/>
        <v>Natural Gas</v>
      </c>
      <c r="D4181" s="43" t="str">
        <f t="shared" si="329"/>
        <v>Financial</v>
      </c>
      <c r="E4181" s="43">
        <f>IF(VLOOKUP(S4181,'DD-Lookup'!$J$6:$L$50,3,FALSE)="Monthly",(YEAR(AC4181)-YEAR(AB4181))*12+MONTH(AC4181)-MONTH(AB4181)+1,(AC4181-AB4181+1))</f>
        <v>151</v>
      </c>
      <c r="F4181" s="210">
        <f t="shared" si="330"/>
        <v>1510000</v>
      </c>
      <c r="G4181" s="199">
        <v>1356774</v>
      </c>
      <c r="H4181" s="195">
        <v>37049.442060185203</v>
      </c>
      <c r="I4181" t="s">
        <v>2472</v>
      </c>
      <c r="M4181" t="s">
        <v>3341</v>
      </c>
      <c r="N4181" t="s">
        <v>2476</v>
      </c>
      <c r="O4181" t="s">
        <v>2152</v>
      </c>
      <c r="P4181" s="196">
        <v>10000</v>
      </c>
      <c r="S4181" t="s">
        <v>3342</v>
      </c>
      <c r="T4181" t="s">
        <v>3557</v>
      </c>
      <c r="U4181" s="198">
        <v>3.5000000000000003E-2</v>
      </c>
      <c r="V4181" t="s">
        <v>3318</v>
      </c>
      <c r="W4181" t="s">
        <v>3333</v>
      </c>
      <c r="X4181" t="s">
        <v>3334</v>
      </c>
      <c r="Y4181" t="s">
        <v>3575</v>
      </c>
      <c r="Z4181" t="s">
        <v>2995</v>
      </c>
      <c r="AA4181" t="s">
        <v>1238</v>
      </c>
      <c r="AB4181" s="195">
        <v>37196</v>
      </c>
      <c r="AC4181" s="195">
        <v>37346</v>
      </c>
    </row>
    <row r="4182" spans="1:29" x14ac:dyDescent="0.25">
      <c r="A4182" s="43" t="str">
        <f t="shared" si="326"/>
        <v xml:space="preserve"> Natural Gas Physical</v>
      </c>
      <c r="B4182" s="43" t="str">
        <f t="shared" si="327"/>
        <v/>
      </c>
      <c r="C4182" s="43" t="str">
        <f t="shared" si="328"/>
        <v>Natural Gas</v>
      </c>
      <c r="D4182" s="43" t="str">
        <f t="shared" si="329"/>
        <v>Physical</v>
      </c>
      <c r="E4182" s="43">
        <f>IF(VLOOKUP(S4182,'DD-Lookup'!$J$6:$L$50,3,FALSE)="Monthly",(YEAR(AC4182)-YEAR(AB4182))*12+MONTH(AC4182)-MONTH(AB4182)+1,(AC4182-AB4182+1))</f>
        <v>1</v>
      </c>
      <c r="F4182" s="210">
        <f t="shared" si="330"/>
        <v>10000</v>
      </c>
      <c r="G4182" s="199">
        <v>1356776</v>
      </c>
      <c r="H4182" s="195">
        <v>37049.442152777803</v>
      </c>
      <c r="I4182" t="s">
        <v>2324</v>
      </c>
      <c r="M4182" t="s">
        <v>3341</v>
      </c>
      <c r="N4182" t="s">
        <v>3104</v>
      </c>
      <c r="O4182" t="s">
        <v>3620</v>
      </c>
      <c r="P4182" s="196">
        <v>10000</v>
      </c>
      <c r="S4182" t="s">
        <v>3719</v>
      </c>
      <c r="T4182" t="s">
        <v>3105</v>
      </c>
      <c r="U4182" s="198">
        <v>4.2949999999999999</v>
      </c>
      <c r="V4182" t="s">
        <v>3914</v>
      </c>
      <c r="W4182" t="s">
        <v>635</v>
      </c>
      <c r="X4182" t="s">
        <v>3106</v>
      </c>
      <c r="Y4182" t="s">
        <v>2469</v>
      </c>
      <c r="Z4182" t="s">
        <v>2996</v>
      </c>
      <c r="AA4182">
        <v>838394</v>
      </c>
      <c r="AB4182" s="195">
        <v>37049.875011574099</v>
      </c>
      <c r="AC4182" s="195">
        <v>37049.875011574099</v>
      </c>
    </row>
    <row r="4183" spans="1:29" x14ac:dyDescent="0.25">
      <c r="A4183" s="43" t="str">
        <f t="shared" si="326"/>
        <v xml:space="preserve"> Metals Financial</v>
      </c>
      <c r="B4183" s="43" t="str">
        <f t="shared" si="327"/>
        <v/>
      </c>
      <c r="C4183" s="43" t="str">
        <f t="shared" si="328"/>
        <v>Metals</v>
      </c>
      <c r="D4183" s="43" t="str">
        <f t="shared" si="329"/>
        <v>Financial</v>
      </c>
      <c r="E4183" s="43">
        <f>IF(VLOOKUP(S4183,'DD-Lookup'!$J$6:$L$50,3,FALSE)="Monthly",(YEAR(AC4183)-YEAR(AB4183))*12+MONTH(AC4183)-MONTH(AB4183)+1,(AC4183-AB4183+1))</f>
        <v>1</v>
      </c>
      <c r="F4183" s="210">
        <f t="shared" si="330"/>
        <v>20</v>
      </c>
      <c r="G4183" s="199">
        <v>1356777</v>
      </c>
      <c r="H4183" s="195">
        <v>37049.442199074103</v>
      </c>
      <c r="I4183" t="s">
        <v>3940</v>
      </c>
      <c r="M4183" t="s">
        <v>3346</v>
      </c>
      <c r="N4183" t="s">
        <v>3554</v>
      </c>
      <c r="O4183" t="s">
        <v>3555</v>
      </c>
      <c r="P4183" s="196">
        <v>20</v>
      </c>
      <c r="S4183" t="s">
        <v>3556</v>
      </c>
      <c r="T4183" t="s">
        <v>3557</v>
      </c>
      <c r="U4183" s="198">
        <v>1672</v>
      </c>
      <c r="V4183" t="s">
        <v>2567</v>
      </c>
      <c r="W4183" t="s">
        <v>3563</v>
      </c>
      <c r="X4183" t="s">
        <v>3559</v>
      </c>
      <c r="Y4183" t="s">
        <v>3560</v>
      </c>
      <c r="Z4183" t="s">
        <v>3561</v>
      </c>
      <c r="AA4183">
        <v>2174204</v>
      </c>
    </row>
    <row r="4184" spans="1:29" x14ac:dyDescent="0.25">
      <c r="A4184" s="43" t="str">
        <f t="shared" si="326"/>
        <v xml:space="preserve"> Metals Financial</v>
      </c>
      <c r="B4184" s="43" t="str">
        <f t="shared" si="327"/>
        <v/>
      </c>
      <c r="C4184" s="43" t="str">
        <f t="shared" si="328"/>
        <v>Metals</v>
      </c>
      <c r="D4184" s="43" t="str">
        <f t="shared" si="329"/>
        <v>Financial</v>
      </c>
      <c r="E4184" s="43">
        <f>IF(VLOOKUP(S4184,'DD-Lookup'!$J$6:$L$50,3,FALSE)="Monthly",(YEAR(AC4184)-YEAR(AB4184))*12+MONTH(AC4184)-MONTH(AB4184)+1,(AC4184-AB4184+1))</f>
        <v>1</v>
      </c>
      <c r="F4184" s="210">
        <f t="shared" si="330"/>
        <v>5</v>
      </c>
      <c r="G4184" s="199">
        <v>1356778</v>
      </c>
      <c r="H4184" s="195">
        <v>37049.442650462901</v>
      </c>
      <c r="I4184" t="s">
        <v>1661</v>
      </c>
      <c r="M4184" t="s">
        <v>3346</v>
      </c>
      <c r="N4184" t="s">
        <v>3554</v>
      </c>
      <c r="O4184" t="s">
        <v>3555</v>
      </c>
      <c r="P4184" s="196">
        <v>5</v>
      </c>
      <c r="S4184" t="s">
        <v>3556</v>
      </c>
      <c r="T4184" t="s">
        <v>3557</v>
      </c>
      <c r="U4184" s="198">
        <v>1671</v>
      </c>
      <c r="V4184" t="s">
        <v>1662</v>
      </c>
      <c r="W4184" t="s">
        <v>3563</v>
      </c>
      <c r="X4184" t="s">
        <v>3559</v>
      </c>
      <c r="Y4184" t="s">
        <v>3560</v>
      </c>
      <c r="Z4184" t="s">
        <v>3561</v>
      </c>
      <c r="AA4184">
        <v>2174207</v>
      </c>
    </row>
    <row r="4185" spans="1:29" x14ac:dyDescent="0.25">
      <c r="A4185" s="43" t="str">
        <f t="shared" si="326"/>
        <v>US Crude Financial</v>
      </c>
      <c r="B4185" s="43" t="str">
        <f t="shared" si="327"/>
        <v>US</v>
      </c>
      <c r="C4185" s="43" t="str">
        <f t="shared" si="328"/>
        <v>Crude</v>
      </c>
      <c r="D4185" s="43" t="str">
        <f t="shared" si="329"/>
        <v>Financial</v>
      </c>
      <c r="E4185" s="43">
        <f>IF(VLOOKUP(S4185,'DD-Lookup'!$J$6:$L$50,3,FALSE)="Monthly",(YEAR(AC4185)-YEAR(AB4185))*12+MONTH(AC4185)-MONTH(AB4185)+1,(AC4185-AB4185+1))</f>
        <v>1</v>
      </c>
      <c r="F4185" s="210">
        <f t="shared" si="330"/>
        <v>50000</v>
      </c>
      <c r="G4185" s="199">
        <v>1356779</v>
      </c>
      <c r="H4185" s="195">
        <v>37049.442708333299</v>
      </c>
      <c r="I4185" t="s">
        <v>2280</v>
      </c>
      <c r="M4185" t="s">
        <v>3437</v>
      </c>
      <c r="N4185" t="s">
        <v>2653</v>
      </c>
      <c r="O4185" t="s">
        <v>3359</v>
      </c>
      <c r="Q4185" s="196">
        <v>50000</v>
      </c>
      <c r="S4185" t="s">
        <v>3347</v>
      </c>
      <c r="T4185" t="s">
        <v>3557</v>
      </c>
      <c r="U4185" s="198">
        <v>27.96</v>
      </c>
      <c r="V4185" t="s">
        <v>2458</v>
      </c>
      <c r="W4185" t="s">
        <v>2655</v>
      </c>
      <c r="X4185" t="s">
        <v>2656</v>
      </c>
      <c r="Y4185" t="s">
        <v>2778</v>
      </c>
      <c r="Z4185" t="s">
        <v>2995</v>
      </c>
      <c r="AA4185">
        <v>115607</v>
      </c>
      <c r="AB4185" s="195">
        <v>37073</v>
      </c>
      <c r="AC4185" s="195">
        <v>37103</v>
      </c>
    </row>
    <row r="4186" spans="1:29" x14ac:dyDescent="0.25">
      <c r="A4186" s="43" t="str">
        <f t="shared" si="326"/>
        <v>US Natural Gas Financial</v>
      </c>
      <c r="B4186" s="43" t="str">
        <f t="shared" si="327"/>
        <v>US</v>
      </c>
      <c r="C4186" s="43" t="str">
        <f t="shared" si="328"/>
        <v>Natural Gas</v>
      </c>
      <c r="D4186" s="43" t="str">
        <f t="shared" si="329"/>
        <v>Financial</v>
      </c>
      <c r="E4186" s="43">
        <f>IF(VLOOKUP(S4186,'DD-Lookup'!$J$6:$L$50,3,FALSE)="Monthly",(YEAR(AC4186)-YEAR(AB4186))*12+MONTH(AC4186)-MONTH(AB4186)+1,(AC4186-AB4186+1))</f>
        <v>30</v>
      </c>
      <c r="F4186" s="210">
        <f t="shared" si="330"/>
        <v>150000</v>
      </c>
      <c r="G4186" s="199">
        <v>1356780</v>
      </c>
      <c r="H4186" s="195">
        <v>37049.442754629599</v>
      </c>
      <c r="I4186" t="s">
        <v>2504</v>
      </c>
      <c r="M4186" t="s">
        <v>3341</v>
      </c>
      <c r="N4186" t="s">
        <v>2281</v>
      </c>
      <c r="O4186" t="s">
        <v>3110</v>
      </c>
      <c r="P4186" s="196">
        <v>5000</v>
      </c>
      <c r="S4186" t="s">
        <v>3342</v>
      </c>
      <c r="T4186" t="s">
        <v>3557</v>
      </c>
      <c r="U4186" s="198">
        <v>3.9125000000000001</v>
      </c>
      <c r="V4186" t="s">
        <v>3809</v>
      </c>
      <c r="W4186" t="s">
        <v>2853</v>
      </c>
      <c r="X4186" t="s">
        <v>2282</v>
      </c>
      <c r="Y4186" t="s">
        <v>3575</v>
      </c>
      <c r="Z4186" t="s">
        <v>2995</v>
      </c>
      <c r="AA4186" t="s">
        <v>1239</v>
      </c>
      <c r="AB4186" s="195">
        <v>37135.875</v>
      </c>
      <c r="AC4186" s="195">
        <v>37164.875</v>
      </c>
    </row>
    <row r="4187" spans="1:29" x14ac:dyDescent="0.25">
      <c r="A4187" s="43" t="str">
        <f t="shared" si="326"/>
        <v>US Natural Gas Physical</v>
      </c>
      <c r="B4187" s="43" t="str">
        <f t="shared" si="327"/>
        <v>US</v>
      </c>
      <c r="C4187" s="43" t="str">
        <f t="shared" si="328"/>
        <v>Natural Gas</v>
      </c>
      <c r="D4187" s="43" t="str">
        <f t="shared" si="329"/>
        <v>Physical</v>
      </c>
      <c r="E4187" s="43">
        <f>IF(VLOOKUP(S4187,'DD-Lookup'!$J$6:$L$50,3,FALSE)="Monthly",(YEAR(AC4187)-YEAR(AB4187))*12+MONTH(AC4187)-MONTH(AB4187)+1,(AC4187-AB4187+1))</f>
        <v>1</v>
      </c>
      <c r="F4187" s="210">
        <f t="shared" si="330"/>
        <v>15000</v>
      </c>
      <c r="G4187" s="199">
        <v>1356784</v>
      </c>
      <c r="H4187" s="195">
        <v>37049.443032407398</v>
      </c>
      <c r="I4187" t="s">
        <v>3462</v>
      </c>
      <c r="M4187" t="s">
        <v>3341</v>
      </c>
      <c r="N4187" t="s">
        <v>3747</v>
      </c>
      <c r="O4187" t="s">
        <v>379</v>
      </c>
      <c r="P4187" s="196">
        <v>15000</v>
      </c>
      <c r="S4187" t="s">
        <v>3342</v>
      </c>
      <c r="T4187" t="s">
        <v>3557</v>
      </c>
      <c r="U4187" s="198">
        <v>3.76</v>
      </c>
      <c r="V4187" t="s">
        <v>4208</v>
      </c>
      <c r="W4187" t="s">
        <v>2467</v>
      </c>
      <c r="X4187" t="s">
        <v>2468</v>
      </c>
      <c r="Y4187" t="s">
        <v>2469</v>
      </c>
      <c r="Z4187" t="s">
        <v>2995</v>
      </c>
      <c r="AA4187">
        <v>838395</v>
      </c>
      <c r="AB4187" s="195">
        <v>37050.875011574099</v>
      </c>
      <c r="AC4187" s="195">
        <v>37050.875011574099</v>
      </c>
    </row>
    <row r="4188" spans="1:29" x14ac:dyDescent="0.25">
      <c r="A4188" s="43" t="str">
        <f t="shared" si="326"/>
        <v>US Natural Gas Financial</v>
      </c>
      <c r="B4188" s="43" t="str">
        <f t="shared" si="327"/>
        <v>US</v>
      </c>
      <c r="C4188" s="43" t="str">
        <f t="shared" si="328"/>
        <v>Natural Gas</v>
      </c>
      <c r="D4188" s="43" t="str">
        <f t="shared" si="329"/>
        <v>Financial</v>
      </c>
      <c r="E4188" s="43">
        <f>IF(VLOOKUP(S4188,'DD-Lookup'!$J$6:$L$50,3,FALSE)="Monthly",(YEAR(AC4188)-YEAR(AB4188))*12+MONTH(AC4188)-MONTH(AB4188)+1,(AC4188-AB4188+1))</f>
        <v>31</v>
      </c>
      <c r="F4188" s="210">
        <f t="shared" si="330"/>
        <v>155000</v>
      </c>
      <c r="G4188" s="199">
        <v>1356787</v>
      </c>
      <c r="H4188" s="195">
        <v>37049.443113425899</v>
      </c>
      <c r="I4188" t="s">
        <v>2440</v>
      </c>
      <c r="M4188" t="s">
        <v>3341</v>
      </c>
      <c r="N4188" t="s">
        <v>2281</v>
      </c>
      <c r="O4188" t="s">
        <v>2475</v>
      </c>
      <c r="P4188" s="196">
        <v>5000</v>
      </c>
      <c r="S4188" t="s">
        <v>3342</v>
      </c>
      <c r="T4188" t="s">
        <v>3557</v>
      </c>
      <c r="U4188" s="198">
        <v>3.7825000000000002</v>
      </c>
      <c r="V4188" t="s">
        <v>2614</v>
      </c>
      <c r="W4188" t="s">
        <v>2853</v>
      </c>
      <c r="X4188" t="s">
        <v>2282</v>
      </c>
      <c r="Y4188" t="s">
        <v>3575</v>
      </c>
      <c r="Z4188" t="s">
        <v>2995</v>
      </c>
      <c r="AA4188" t="s">
        <v>1240</v>
      </c>
      <c r="AB4188" s="195">
        <v>37073.875</v>
      </c>
      <c r="AC4188" s="195">
        <v>37103.875</v>
      </c>
    </row>
    <row r="4189" spans="1:29" x14ac:dyDescent="0.25">
      <c r="A4189" s="43" t="str">
        <f t="shared" si="326"/>
        <v xml:space="preserve"> Metals Financial</v>
      </c>
      <c r="B4189" s="43" t="str">
        <f t="shared" si="327"/>
        <v/>
      </c>
      <c r="C4189" s="43" t="str">
        <f t="shared" si="328"/>
        <v>Metals</v>
      </c>
      <c r="D4189" s="43" t="str">
        <f t="shared" si="329"/>
        <v>Financial</v>
      </c>
      <c r="E4189" s="43">
        <f>IF(VLOOKUP(S4189,'DD-Lookup'!$J$6:$L$50,3,FALSE)="Monthly",(YEAR(AC4189)-YEAR(AB4189))*12+MONTH(AC4189)-MONTH(AB4189)+1,(AC4189-AB4189+1))</f>
        <v>1</v>
      </c>
      <c r="F4189" s="210">
        <f t="shared" si="330"/>
        <v>20</v>
      </c>
      <c r="G4189" s="199">
        <v>1356789</v>
      </c>
      <c r="H4189" s="195">
        <v>37049.443159722199</v>
      </c>
      <c r="I4189" t="s">
        <v>3612</v>
      </c>
      <c r="M4189" t="s">
        <v>3346</v>
      </c>
      <c r="N4189" t="s">
        <v>3554</v>
      </c>
      <c r="O4189" t="s">
        <v>3555</v>
      </c>
      <c r="Q4189" s="196">
        <v>20</v>
      </c>
      <c r="S4189" t="s">
        <v>3556</v>
      </c>
      <c r="T4189" t="s">
        <v>3557</v>
      </c>
      <c r="U4189" s="198">
        <v>1674</v>
      </c>
      <c r="V4189" t="s">
        <v>1241</v>
      </c>
      <c r="W4189" t="s">
        <v>3563</v>
      </c>
      <c r="X4189" t="s">
        <v>3559</v>
      </c>
      <c r="Y4189" t="s">
        <v>3560</v>
      </c>
      <c r="Z4189" t="s">
        <v>3561</v>
      </c>
      <c r="AA4189">
        <v>2174210</v>
      </c>
    </row>
    <row r="4190" spans="1:29" x14ac:dyDescent="0.25">
      <c r="A4190" s="43" t="str">
        <f t="shared" si="326"/>
        <v>US Crude Financial</v>
      </c>
      <c r="B4190" s="43" t="str">
        <f t="shared" si="327"/>
        <v>US</v>
      </c>
      <c r="C4190" s="43" t="str">
        <f t="shared" si="328"/>
        <v>Crude</v>
      </c>
      <c r="D4190" s="43" t="str">
        <f t="shared" si="329"/>
        <v>Financial</v>
      </c>
      <c r="E4190" s="43">
        <f>IF(VLOOKUP(S4190,'DD-Lookup'!$J$6:$L$50,3,FALSE)="Monthly",(YEAR(AC4190)-YEAR(AB4190))*12+MONTH(AC4190)-MONTH(AB4190)+1,(AC4190-AB4190+1))</f>
        <v>1</v>
      </c>
      <c r="F4190" s="210">
        <f t="shared" si="330"/>
        <v>50000</v>
      </c>
      <c r="G4190" s="199">
        <v>1356788</v>
      </c>
      <c r="H4190" s="195">
        <v>37049.443159722199</v>
      </c>
      <c r="I4190" t="s">
        <v>2652</v>
      </c>
      <c r="M4190" t="s">
        <v>3437</v>
      </c>
      <c r="N4190" t="s">
        <v>2653</v>
      </c>
      <c r="O4190" t="s">
        <v>3359</v>
      </c>
      <c r="Q4190" s="196">
        <v>50000</v>
      </c>
      <c r="S4190" t="s">
        <v>3347</v>
      </c>
      <c r="T4190" t="s">
        <v>3557</v>
      </c>
      <c r="U4190" s="198">
        <v>27.96</v>
      </c>
      <c r="V4190" t="s">
        <v>2460</v>
      </c>
      <c r="W4190" t="s">
        <v>2655</v>
      </c>
      <c r="X4190" t="s">
        <v>2656</v>
      </c>
      <c r="Y4190" t="s">
        <v>2778</v>
      </c>
      <c r="Z4190" t="s">
        <v>2995</v>
      </c>
      <c r="AA4190">
        <v>115610</v>
      </c>
      <c r="AB4190" s="195">
        <v>37073</v>
      </c>
      <c r="AC4190" s="195">
        <v>37103</v>
      </c>
    </row>
    <row r="4191" spans="1:29" x14ac:dyDescent="0.25">
      <c r="A4191" s="43" t="str">
        <f t="shared" si="326"/>
        <v xml:space="preserve"> Metals Financial</v>
      </c>
      <c r="B4191" s="43" t="str">
        <f t="shared" si="327"/>
        <v/>
      </c>
      <c r="C4191" s="43" t="str">
        <f t="shared" si="328"/>
        <v>Metals</v>
      </c>
      <c r="D4191" s="43" t="str">
        <f t="shared" si="329"/>
        <v>Financial</v>
      </c>
      <c r="E4191" s="43">
        <f>IF(VLOOKUP(S4191,'DD-Lookup'!$J$6:$L$50,3,FALSE)="Monthly",(YEAR(AC4191)-YEAR(AB4191))*12+MONTH(AC4191)-MONTH(AB4191)+1,(AC4191-AB4191+1))</f>
        <v>1</v>
      </c>
      <c r="F4191" s="210">
        <f t="shared" si="330"/>
        <v>15</v>
      </c>
      <c r="G4191" s="199">
        <v>1356792</v>
      </c>
      <c r="H4191" s="195">
        <v>37049.4433333333</v>
      </c>
      <c r="I4191" t="s">
        <v>1661</v>
      </c>
      <c r="M4191" t="s">
        <v>3346</v>
      </c>
      <c r="N4191" t="s">
        <v>3554</v>
      </c>
      <c r="O4191" t="s">
        <v>3555</v>
      </c>
      <c r="P4191" s="196">
        <v>15</v>
      </c>
      <c r="S4191" t="s">
        <v>3556</v>
      </c>
      <c r="T4191" t="s">
        <v>3557</v>
      </c>
      <c r="U4191" s="198">
        <v>1673</v>
      </c>
      <c r="V4191" t="s">
        <v>1662</v>
      </c>
      <c r="W4191" t="s">
        <v>3563</v>
      </c>
      <c r="X4191" t="s">
        <v>3559</v>
      </c>
      <c r="Y4191" t="s">
        <v>3560</v>
      </c>
      <c r="Z4191" t="s">
        <v>3561</v>
      </c>
      <c r="AA4191">
        <v>2174212</v>
      </c>
    </row>
    <row r="4192" spans="1:29" x14ac:dyDescent="0.25">
      <c r="A4192" s="43" t="str">
        <f t="shared" si="326"/>
        <v>US Natural Gas Physical</v>
      </c>
      <c r="B4192" s="43" t="str">
        <f t="shared" si="327"/>
        <v>US</v>
      </c>
      <c r="C4192" s="43" t="str">
        <f t="shared" si="328"/>
        <v>Natural Gas</v>
      </c>
      <c r="D4192" s="43" t="str">
        <f t="shared" si="329"/>
        <v>Physical</v>
      </c>
      <c r="E4192" s="43">
        <f>IF(VLOOKUP(S4192,'DD-Lookup'!$J$6:$L$50,3,FALSE)="Monthly",(YEAR(AC4192)-YEAR(AB4192))*12+MONTH(AC4192)-MONTH(AB4192)+1,(AC4192-AB4192+1))</f>
        <v>1</v>
      </c>
      <c r="F4192" s="210">
        <f t="shared" si="330"/>
        <v>10000</v>
      </c>
      <c r="G4192" s="199">
        <v>1356793</v>
      </c>
      <c r="H4192" s="195">
        <v>37049.443391203698</v>
      </c>
      <c r="I4192" t="s">
        <v>2276</v>
      </c>
      <c r="M4192" t="s">
        <v>3341</v>
      </c>
      <c r="N4192" t="s">
        <v>3747</v>
      </c>
      <c r="O4192" t="s">
        <v>379</v>
      </c>
      <c r="P4192" s="196">
        <v>10000</v>
      </c>
      <c r="S4192" t="s">
        <v>3342</v>
      </c>
      <c r="T4192" t="s">
        <v>3557</v>
      </c>
      <c r="U4192" s="198">
        <v>3.76</v>
      </c>
      <c r="V4192" t="s">
        <v>3164</v>
      </c>
      <c r="W4192" t="s">
        <v>2467</v>
      </c>
      <c r="X4192" t="s">
        <v>2468</v>
      </c>
      <c r="Y4192" t="s">
        <v>2469</v>
      </c>
      <c r="Z4192" t="s">
        <v>2995</v>
      </c>
      <c r="AA4192">
        <v>838396</v>
      </c>
      <c r="AB4192" s="195">
        <v>37050.875011574099</v>
      </c>
      <c r="AC4192" s="195">
        <v>37050.875011574099</v>
      </c>
    </row>
    <row r="4193" spans="1:31" x14ac:dyDescent="0.25">
      <c r="A4193" s="43" t="str">
        <f t="shared" si="326"/>
        <v xml:space="preserve"> Power Physical</v>
      </c>
      <c r="B4193" s="43" t="str">
        <f t="shared" si="327"/>
        <v/>
      </c>
      <c r="C4193" s="43" t="str">
        <f t="shared" si="328"/>
        <v>Power</v>
      </c>
      <c r="D4193" s="43" t="str">
        <f t="shared" si="329"/>
        <v>Physical</v>
      </c>
      <c r="E4193" s="43">
        <f>IF(VLOOKUP(S4193,'DD-Lookup'!$J$6:$L$50,3,FALSE)="Monthly",(YEAR(AC4193)-YEAR(AB4193))*12+MONTH(AC4193)-MONTH(AB4193)+1,(AC4193-AB4193+1))</f>
        <v>28</v>
      </c>
      <c r="F4193" s="210">
        <f t="shared" si="330"/>
        <v>560</v>
      </c>
      <c r="G4193" s="199">
        <v>1356794</v>
      </c>
      <c r="H4193" s="195">
        <v>37049.443483796298</v>
      </c>
      <c r="I4193" t="s">
        <v>2335</v>
      </c>
      <c r="M4193" t="s">
        <v>2766</v>
      </c>
      <c r="N4193" t="s">
        <v>3715</v>
      </c>
      <c r="O4193" t="s">
        <v>1680</v>
      </c>
      <c r="P4193" s="196">
        <v>20</v>
      </c>
      <c r="S4193" t="s">
        <v>3340</v>
      </c>
      <c r="T4193" t="s">
        <v>3591</v>
      </c>
      <c r="U4193" s="198">
        <v>17.600000000000001</v>
      </c>
      <c r="V4193" t="s">
        <v>3148</v>
      </c>
      <c r="W4193" t="s">
        <v>3716</v>
      </c>
      <c r="X4193" t="s">
        <v>3928</v>
      </c>
      <c r="Y4193" t="s">
        <v>3929</v>
      </c>
      <c r="Z4193" t="s">
        <v>3930</v>
      </c>
      <c r="AA4193">
        <v>112064.1</v>
      </c>
      <c r="AB4193" s="195">
        <v>37074</v>
      </c>
      <c r="AC4193" s="195">
        <v>37101</v>
      </c>
    </row>
    <row r="4194" spans="1:31" x14ac:dyDescent="0.25">
      <c r="A4194" s="43" t="str">
        <f t="shared" si="326"/>
        <v xml:space="preserve"> Metals Financial</v>
      </c>
      <c r="B4194" s="43" t="str">
        <f t="shared" si="327"/>
        <v/>
      </c>
      <c r="C4194" s="43" t="str">
        <f t="shared" si="328"/>
        <v>Metals</v>
      </c>
      <c r="D4194" s="43" t="str">
        <f t="shared" si="329"/>
        <v>Financial</v>
      </c>
      <c r="E4194" s="43">
        <f>IF(VLOOKUP(S4194,'DD-Lookup'!$J$6:$L$50,3,FALSE)="Monthly",(YEAR(AC4194)-YEAR(AB4194))*12+MONTH(AC4194)-MONTH(AB4194)+1,(AC4194-AB4194+1))</f>
        <v>1</v>
      </c>
      <c r="F4194" s="210">
        <f t="shared" si="330"/>
        <v>10</v>
      </c>
      <c r="G4194" s="199">
        <v>1356796</v>
      </c>
      <c r="H4194" s="195">
        <v>37049.443495370397</v>
      </c>
      <c r="I4194" t="s">
        <v>3609</v>
      </c>
      <c r="M4194" t="s">
        <v>3346</v>
      </c>
      <c r="N4194" t="s">
        <v>3566</v>
      </c>
      <c r="O4194" t="s">
        <v>3567</v>
      </c>
      <c r="P4194" s="196">
        <v>10</v>
      </c>
      <c r="S4194" t="s">
        <v>3556</v>
      </c>
      <c r="T4194" t="s">
        <v>3557</v>
      </c>
      <c r="U4194" s="198">
        <v>1518</v>
      </c>
      <c r="V4194" t="s">
        <v>3481</v>
      </c>
      <c r="W4194" t="s">
        <v>3563</v>
      </c>
      <c r="X4194" t="s">
        <v>3559</v>
      </c>
      <c r="Y4194" t="s">
        <v>3560</v>
      </c>
      <c r="Z4194" t="s">
        <v>3561</v>
      </c>
      <c r="AA4194">
        <v>2174214</v>
      </c>
    </row>
    <row r="4195" spans="1:31" x14ac:dyDescent="0.25">
      <c r="A4195" s="43" t="str">
        <f t="shared" si="326"/>
        <v>US Crude Financial</v>
      </c>
      <c r="B4195" s="43" t="str">
        <f t="shared" si="327"/>
        <v>US</v>
      </c>
      <c r="C4195" s="43" t="str">
        <f t="shared" si="328"/>
        <v>Crude</v>
      </c>
      <c r="D4195" s="43" t="str">
        <f t="shared" si="329"/>
        <v>Financial</v>
      </c>
      <c r="E4195" s="43">
        <f>IF(VLOOKUP(S4195,'DD-Lookup'!$J$6:$L$50,3,FALSE)="Monthly",(YEAR(AC4195)-YEAR(AB4195))*12+MONTH(AC4195)-MONTH(AB4195)+1,(AC4195-AB4195+1))</f>
        <v>1</v>
      </c>
      <c r="F4195" s="210">
        <f t="shared" si="330"/>
        <v>50000</v>
      </c>
      <c r="G4195" s="199">
        <v>1356797</v>
      </c>
      <c r="H4195" s="195">
        <v>37049.443518518499</v>
      </c>
      <c r="I4195" t="s">
        <v>2280</v>
      </c>
      <c r="M4195" t="s">
        <v>3437</v>
      </c>
      <c r="N4195" t="s">
        <v>2653</v>
      </c>
      <c r="O4195" t="s">
        <v>3359</v>
      </c>
      <c r="Q4195" s="196">
        <v>50000</v>
      </c>
      <c r="S4195" t="s">
        <v>3347</v>
      </c>
      <c r="T4195" t="s">
        <v>3557</v>
      </c>
      <c r="U4195" s="198">
        <v>27.98</v>
      </c>
      <c r="V4195" t="s">
        <v>2458</v>
      </c>
      <c r="W4195" t="s">
        <v>2655</v>
      </c>
      <c r="X4195" t="s">
        <v>2656</v>
      </c>
      <c r="Y4195" t="s">
        <v>2778</v>
      </c>
      <c r="Z4195" t="s">
        <v>2995</v>
      </c>
      <c r="AA4195">
        <v>115612</v>
      </c>
      <c r="AB4195" s="195">
        <v>37073</v>
      </c>
      <c r="AC4195" s="195">
        <v>37103</v>
      </c>
    </row>
    <row r="4196" spans="1:31" x14ac:dyDescent="0.25">
      <c r="A4196" s="43" t="str">
        <f t="shared" si="326"/>
        <v xml:space="preserve"> Metals Financial</v>
      </c>
      <c r="B4196" s="43" t="str">
        <f t="shared" si="327"/>
        <v/>
      </c>
      <c r="C4196" s="43" t="str">
        <f t="shared" si="328"/>
        <v>Metals</v>
      </c>
      <c r="D4196" s="43" t="str">
        <f t="shared" si="329"/>
        <v>Financial</v>
      </c>
      <c r="E4196" s="43">
        <f>IF(VLOOKUP(S4196,'DD-Lookup'!$J$6:$L$50,3,FALSE)="Monthly",(YEAR(AC4196)-YEAR(AB4196))*12+MONTH(AC4196)-MONTH(AB4196)+1,(AC4196-AB4196+1))</f>
        <v>1</v>
      </c>
      <c r="F4196" s="210">
        <f t="shared" si="330"/>
        <v>20</v>
      </c>
      <c r="G4196" s="199">
        <v>1356798</v>
      </c>
      <c r="H4196" s="195">
        <v>37049.443576388898</v>
      </c>
      <c r="I4196" t="s">
        <v>3936</v>
      </c>
      <c r="M4196" t="s">
        <v>3346</v>
      </c>
      <c r="N4196" t="s">
        <v>3554</v>
      </c>
      <c r="O4196" t="s">
        <v>3555</v>
      </c>
      <c r="Q4196" s="196">
        <v>20</v>
      </c>
      <c r="S4196" t="s">
        <v>3556</v>
      </c>
      <c r="T4196" t="s">
        <v>3557</v>
      </c>
      <c r="U4196" s="198">
        <v>1674</v>
      </c>
      <c r="V4196" t="s">
        <v>3937</v>
      </c>
      <c r="W4196" t="s">
        <v>3563</v>
      </c>
      <c r="X4196" t="s">
        <v>3559</v>
      </c>
      <c r="Y4196" t="s">
        <v>3560</v>
      </c>
      <c r="Z4196" t="s">
        <v>3561</v>
      </c>
      <c r="AA4196">
        <v>2174218</v>
      </c>
    </row>
    <row r="4197" spans="1:31" x14ac:dyDescent="0.25">
      <c r="A4197" s="43" t="str">
        <f t="shared" si="326"/>
        <v xml:space="preserve"> Natural Gas Physical</v>
      </c>
      <c r="B4197" s="43" t="str">
        <f t="shared" si="327"/>
        <v/>
      </c>
      <c r="C4197" s="43" t="str">
        <f t="shared" si="328"/>
        <v>Natural Gas</v>
      </c>
      <c r="D4197" s="43" t="str">
        <f t="shared" si="329"/>
        <v>Physical</v>
      </c>
      <c r="E4197" s="43">
        <f>IF(VLOOKUP(S4197,'DD-Lookup'!$J$6:$L$50,3,FALSE)="Monthly",(YEAR(AC4197)-YEAR(AB4197))*12+MONTH(AC4197)-MONTH(AB4197)+1,(AC4197-AB4197+1))</f>
        <v>31</v>
      </c>
      <c r="F4197" s="210">
        <f t="shared" si="330"/>
        <v>85250</v>
      </c>
      <c r="G4197" s="199">
        <v>1356799</v>
      </c>
      <c r="H4197" s="195">
        <v>37049.443587962996</v>
      </c>
      <c r="I4197" t="s">
        <v>2566</v>
      </c>
      <c r="M4197" t="s">
        <v>3341</v>
      </c>
      <c r="N4197" t="s">
        <v>3104</v>
      </c>
      <c r="O4197" t="s">
        <v>3794</v>
      </c>
      <c r="P4197" s="196">
        <v>2750</v>
      </c>
      <c r="S4197" t="s">
        <v>3719</v>
      </c>
      <c r="T4197" t="s">
        <v>3105</v>
      </c>
      <c r="U4197" s="198">
        <v>4.7350000000000003</v>
      </c>
      <c r="V4197" t="s">
        <v>3626</v>
      </c>
      <c r="W4197" t="s">
        <v>2450</v>
      </c>
      <c r="X4197" t="s">
        <v>3106</v>
      </c>
      <c r="Y4197" t="s">
        <v>2469</v>
      </c>
      <c r="Z4197" t="s">
        <v>2996</v>
      </c>
      <c r="AA4197">
        <v>838397</v>
      </c>
      <c r="AB4197" s="195">
        <v>37073.875011574099</v>
      </c>
      <c r="AC4197" s="195">
        <v>37103.875011574099</v>
      </c>
    </row>
    <row r="4198" spans="1:31" x14ac:dyDescent="0.25">
      <c r="A4198" s="43" t="str">
        <f t="shared" si="326"/>
        <v xml:space="preserve"> Metals Financial</v>
      </c>
      <c r="B4198" s="43" t="str">
        <f t="shared" si="327"/>
        <v/>
      </c>
      <c r="C4198" s="43" t="str">
        <f t="shared" si="328"/>
        <v>Metals</v>
      </c>
      <c r="D4198" s="43" t="str">
        <f t="shared" si="329"/>
        <v>Financial</v>
      </c>
      <c r="E4198" s="43">
        <f>IF(VLOOKUP(S4198,'DD-Lookup'!$J$6:$L$50,3,FALSE)="Monthly",(YEAR(AC4198)-YEAR(AB4198))*12+MONTH(AC4198)-MONTH(AB4198)+1,(AC4198-AB4198+1))</f>
        <v>1</v>
      </c>
      <c r="F4198" s="210">
        <f t="shared" si="330"/>
        <v>10</v>
      </c>
      <c r="G4198" s="199">
        <v>1356801</v>
      </c>
      <c r="H4198" s="195">
        <v>37049.443703703699</v>
      </c>
      <c r="I4198" t="s">
        <v>3130</v>
      </c>
      <c r="M4198" t="s">
        <v>3346</v>
      </c>
      <c r="N4198" t="s">
        <v>3566</v>
      </c>
      <c r="O4198" t="s">
        <v>3567</v>
      </c>
      <c r="Q4198" s="196">
        <v>10</v>
      </c>
      <c r="S4198" t="s">
        <v>3556</v>
      </c>
      <c r="T4198" t="s">
        <v>3557</v>
      </c>
      <c r="U4198" s="198">
        <v>1518</v>
      </c>
      <c r="V4198" t="s">
        <v>3131</v>
      </c>
      <c r="W4198" t="s">
        <v>3563</v>
      </c>
      <c r="X4198" t="s">
        <v>3559</v>
      </c>
      <c r="Y4198" t="s">
        <v>3560</v>
      </c>
      <c r="Z4198" t="s">
        <v>3561</v>
      </c>
      <c r="AA4198">
        <v>2174220</v>
      </c>
    </row>
    <row r="4199" spans="1:31" x14ac:dyDescent="0.25">
      <c r="A4199" s="43" t="str">
        <f t="shared" si="326"/>
        <v xml:space="preserve"> Natural Gas Physical</v>
      </c>
      <c r="B4199" s="43" t="str">
        <f t="shared" si="327"/>
        <v/>
      </c>
      <c r="C4199" s="43" t="str">
        <f t="shared" si="328"/>
        <v>Natural Gas</v>
      </c>
      <c r="D4199" s="43" t="str">
        <f t="shared" si="329"/>
        <v>Physical</v>
      </c>
      <c r="E4199" s="43">
        <f>IF(VLOOKUP(S4199,'DD-Lookup'!$J$6:$L$50,3,FALSE)="Monthly",(YEAR(AC4199)-YEAR(AB4199))*12+MONTH(AC4199)-MONTH(AB4199)+1,(AC4199-AB4199+1))</f>
        <v>1</v>
      </c>
      <c r="F4199" s="210">
        <f t="shared" si="330"/>
        <v>5000</v>
      </c>
      <c r="G4199" s="199">
        <v>1356804</v>
      </c>
      <c r="H4199" s="195">
        <v>37049.443749999999</v>
      </c>
      <c r="I4199" t="s">
        <v>2324</v>
      </c>
      <c r="M4199" t="s">
        <v>3341</v>
      </c>
      <c r="N4199" t="s">
        <v>3104</v>
      </c>
      <c r="O4199" t="s">
        <v>706</v>
      </c>
      <c r="P4199" s="196">
        <v>5000</v>
      </c>
      <c r="S4199" t="s">
        <v>3719</v>
      </c>
      <c r="T4199" t="s">
        <v>3105</v>
      </c>
      <c r="U4199" s="198">
        <v>4.34</v>
      </c>
      <c r="V4199" t="s">
        <v>3914</v>
      </c>
      <c r="W4199" t="s">
        <v>635</v>
      </c>
      <c r="X4199" t="s">
        <v>3106</v>
      </c>
      <c r="Y4199" t="s">
        <v>2469</v>
      </c>
      <c r="Z4199" t="s">
        <v>2996</v>
      </c>
      <c r="AA4199">
        <v>838398</v>
      </c>
      <c r="AB4199" s="195">
        <v>37050.875011574099</v>
      </c>
      <c r="AC4199" s="195">
        <v>37050.875011574099</v>
      </c>
    </row>
    <row r="4200" spans="1:31" x14ac:dyDescent="0.25">
      <c r="A4200" s="43" t="str">
        <f t="shared" si="326"/>
        <v>US Natural Gas Financial</v>
      </c>
      <c r="B4200" s="43" t="str">
        <f t="shared" si="327"/>
        <v>US</v>
      </c>
      <c r="C4200" s="43" t="str">
        <f t="shared" si="328"/>
        <v>Natural Gas</v>
      </c>
      <c r="D4200" s="43" t="str">
        <f t="shared" si="329"/>
        <v>Financial</v>
      </c>
      <c r="E4200" s="43">
        <f>IF(VLOOKUP(S4200,'DD-Lookup'!$J$6:$L$50,3,FALSE)="Monthly",(YEAR(AC4200)-YEAR(AB4200))*12+MONTH(AC4200)-MONTH(AB4200)+1,(AC4200-AB4200+1))</f>
        <v>31</v>
      </c>
      <c r="F4200" s="210">
        <f t="shared" si="330"/>
        <v>155000</v>
      </c>
      <c r="G4200" s="199">
        <v>1356805</v>
      </c>
      <c r="H4200" s="195">
        <v>37049.443761574097</v>
      </c>
      <c r="I4200" t="s">
        <v>2472</v>
      </c>
      <c r="M4200" t="s">
        <v>3341</v>
      </c>
      <c r="N4200" t="s">
        <v>2476</v>
      </c>
      <c r="O4200" t="s">
        <v>2592</v>
      </c>
      <c r="P4200" s="196">
        <v>5000</v>
      </c>
      <c r="S4200" t="s">
        <v>3342</v>
      </c>
      <c r="T4200" t="s">
        <v>3557</v>
      </c>
      <c r="U4200" s="198">
        <v>0.09</v>
      </c>
      <c r="V4200" t="s">
        <v>708</v>
      </c>
      <c r="W4200" t="s">
        <v>3097</v>
      </c>
      <c r="X4200" t="s">
        <v>3098</v>
      </c>
      <c r="Y4200" t="s">
        <v>3575</v>
      </c>
      <c r="Z4200" t="s">
        <v>2995</v>
      </c>
      <c r="AA4200" t="s">
        <v>1242</v>
      </c>
      <c r="AB4200" s="195">
        <v>37073.875011574099</v>
      </c>
      <c r="AC4200" s="195">
        <v>37103.875011574099</v>
      </c>
    </row>
    <row r="4201" spans="1:31" x14ac:dyDescent="0.25">
      <c r="A4201" s="43" t="str">
        <f t="shared" si="326"/>
        <v xml:space="preserve"> Metals Financial</v>
      </c>
      <c r="B4201" s="43" t="str">
        <f t="shared" si="327"/>
        <v/>
      </c>
      <c r="C4201" s="43" t="str">
        <f t="shared" si="328"/>
        <v>Metals</v>
      </c>
      <c r="D4201" s="43" t="str">
        <f t="shared" si="329"/>
        <v>Financial</v>
      </c>
      <c r="E4201" s="43">
        <f>IF(VLOOKUP(S4201,'DD-Lookup'!$J$6:$L$50,3,FALSE)="Monthly",(YEAR(AC4201)-YEAR(AB4201))*12+MONTH(AC4201)-MONTH(AB4201)+1,(AC4201-AB4201+1))</f>
        <v>1</v>
      </c>
      <c r="F4201" s="210">
        <f t="shared" si="330"/>
        <v>20</v>
      </c>
      <c r="G4201" s="199">
        <v>1356806</v>
      </c>
      <c r="H4201" s="195">
        <v>37049.443958333301</v>
      </c>
      <c r="I4201" t="s">
        <v>3940</v>
      </c>
      <c r="M4201" t="s">
        <v>3346</v>
      </c>
      <c r="N4201" t="s">
        <v>3554</v>
      </c>
      <c r="O4201" t="s">
        <v>3555</v>
      </c>
      <c r="P4201" s="196">
        <v>20</v>
      </c>
      <c r="S4201" t="s">
        <v>3556</v>
      </c>
      <c r="T4201" t="s">
        <v>3557</v>
      </c>
      <c r="U4201" s="198">
        <v>1673</v>
      </c>
      <c r="V4201" t="s">
        <v>2567</v>
      </c>
      <c r="W4201" t="s">
        <v>3563</v>
      </c>
      <c r="X4201" t="s">
        <v>3559</v>
      </c>
      <c r="Y4201" t="s">
        <v>3560</v>
      </c>
      <c r="Z4201" t="s">
        <v>3561</v>
      </c>
      <c r="AA4201">
        <v>2174222</v>
      </c>
    </row>
    <row r="4202" spans="1:31" x14ac:dyDescent="0.25">
      <c r="A4202" s="43" t="str">
        <f t="shared" si="326"/>
        <v>US Crude Financial</v>
      </c>
      <c r="B4202" s="43" t="str">
        <f t="shared" si="327"/>
        <v>US</v>
      </c>
      <c r="C4202" s="43" t="str">
        <f t="shared" si="328"/>
        <v>Crude</v>
      </c>
      <c r="D4202" s="43" t="str">
        <f t="shared" si="329"/>
        <v>Financial</v>
      </c>
      <c r="E4202" s="43">
        <f>IF(VLOOKUP(S4202,'DD-Lookup'!$J$6:$L$50,3,FALSE)="Monthly",(YEAR(AC4202)-YEAR(AB4202))*12+MONTH(AC4202)-MONTH(AB4202)+1,(AC4202-AB4202+1))</f>
        <v>1</v>
      </c>
      <c r="F4202" s="210">
        <f t="shared" si="330"/>
        <v>50000</v>
      </c>
      <c r="G4202" s="199">
        <v>1356807</v>
      </c>
      <c r="H4202" s="195">
        <v>37049.444039351903</v>
      </c>
      <c r="I4202" t="s">
        <v>2280</v>
      </c>
      <c r="M4202" t="s">
        <v>3437</v>
      </c>
      <c r="N4202" t="s">
        <v>2653</v>
      </c>
      <c r="O4202" t="s">
        <v>3359</v>
      </c>
      <c r="Q4202" s="196">
        <v>50000</v>
      </c>
      <c r="S4202" t="s">
        <v>3347</v>
      </c>
      <c r="T4202" t="s">
        <v>3557</v>
      </c>
      <c r="U4202" s="198">
        <v>28</v>
      </c>
      <c r="V4202" t="s">
        <v>2458</v>
      </c>
      <c r="W4202" t="s">
        <v>2655</v>
      </c>
      <c r="X4202" t="s">
        <v>2656</v>
      </c>
      <c r="Y4202" t="s">
        <v>2778</v>
      </c>
      <c r="Z4202" t="s">
        <v>2995</v>
      </c>
      <c r="AA4202">
        <v>115615</v>
      </c>
      <c r="AB4202" s="195">
        <v>37073</v>
      </c>
      <c r="AC4202" s="195">
        <v>37103</v>
      </c>
    </row>
    <row r="4203" spans="1:31" x14ac:dyDescent="0.25">
      <c r="A4203" s="43" t="str">
        <f t="shared" si="326"/>
        <v>US Natural Gas Financial</v>
      </c>
      <c r="B4203" s="43" t="str">
        <f t="shared" si="327"/>
        <v>US</v>
      </c>
      <c r="C4203" s="43" t="str">
        <f t="shared" si="328"/>
        <v>Natural Gas</v>
      </c>
      <c r="D4203" s="43" t="str">
        <f t="shared" si="329"/>
        <v>Financial</v>
      </c>
      <c r="E4203" s="43">
        <f>IF(VLOOKUP(S4203,'DD-Lookup'!$J$6:$L$50,3,FALSE)="Monthly",(YEAR(AC4203)-YEAR(AB4203))*12+MONTH(AC4203)-MONTH(AB4203)+1,(AC4203-AB4203+1))</f>
        <v>31</v>
      </c>
      <c r="F4203" s="210">
        <f t="shared" si="330"/>
        <v>155000</v>
      </c>
      <c r="G4203" s="199">
        <v>1356808</v>
      </c>
      <c r="H4203" s="195">
        <v>37049.444074074097</v>
      </c>
      <c r="I4203" t="s">
        <v>2286</v>
      </c>
      <c r="M4203" t="s">
        <v>3341</v>
      </c>
      <c r="N4203" t="s">
        <v>2281</v>
      </c>
      <c r="O4203" t="s">
        <v>2475</v>
      </c>
      <c r="Q4203" s="196">
        <v>5000</v>
      </c>
      <c r="S4203" t="s">
        <v>3342</v>
      </c>
      <c r="T4203" t="s">
        <v>3557</v>
      </c>
      <c r="U4203" s="198">
        <v>3.7850000000000001</v>
      </c>
      <c r="V4203" t="s">
        <v>2287</v>
      </c>
      <c r="W4203" t="s">
        <v>2853</v>
      </c>
      <c r="X4203" t="s">
        <v>2282</v>
      </c>
      <c r="Y4203" t="s">
        <v>3575</v>
      </c>
      <c r="Z4203" t="s">
        <v>2995</v>
      </c>
      <c r="AA4203" t="s">
        <v>1243</v>
      </c>
      <c r="AB4203" s="195">
        <v>37073.875</v>
      </c>
      <c r="AC4203" s="195">
        <v>37103.875</v>
      </c>
    </row>
    <row r="4204" spans="1:31" x14ac:dyDescent="0.25">
      <c r="A4204" s="43" t="str">
        <f t="shared" si="326"/>
        <v>US Natural Gas Financial</v>
      </c>
      <c r="B4204" s="43" t="str">
        <f t="shared" si="327"/>
        <v>US</v>
      </c>
      <c r="C4204" s="43" t="str">
        <f t="shared" si="328"/>
        <v>Natural Gas</v>
      </c>
      <c r="D4204" s="43" t="str">
        <f t="shared" si="329"/>
        <v>Financial</v>
      </c>
      <c r="E4204" s="43">
        <f>IF(VLOOKUP(S4204,'DD-Lookup'!$J$6:$L$50,3,FALSE)="Monthly",(YEAR(AC4204)-YEAR(AB4204))*12+MONTH(AC4204)-MONTH(AB4204)+1,(AC4204-AB4204+1))</f>
        <v>31</v>
      </c>
      <c r="F4204" s="210">
        <f t="shared" si="330"/>
        <v>155000</v>
      </c>
      <c r="G4204" s="199">
        <v>1356815</v>
      </c>
      <c r="H4204" s="195">
        <v>37049.444398148102</v>
      </c>
      <c r="I4204" t="s">
        <v>2472</v>
      </c>
      <c r="M4204" t="s">
        <v>3341</v>
      </c>
      <c r="N4204" t="s">
        <v>2281</v>
      </c>
      <c r="O4204" t="s">
        <v>2475</v>
      </c>
      <c r="Q4204" s="196">
        <v>5000</v>
      </c>
      <c r="S4204" t="s">
        <v>3342</v>
      </c>
      <c r="T4204" t="s">
        <v>3557</v>
      </c>
      <c r="U4204" s="198">
        <v>3.7875000000000001</v>
      </c>
      <c r="V4204" t="s">
        <v>2461</v>
      </c>
      <c r="W4204" t="s">
        <v>2853</v>
      </c>
      <c r="X4204" t="s">
        <v>2282</v>
      </c>
      <c r="Y4204" t="s">
        <v>3575</v>
      </c>
      <c r="Z4204" t="s">
        <v>2995</v>
      </c>
      <c r="AA4204" t="s">
        <v>1244</v>
      </c>
      <c r="AB4204" s="195">
        <v>37073.875</v>
      </c>
      <c r="AC4204" s="195">
        <v>37103.875</v>
      </c>
    </row>
    <row r="4205" spans="1:31" x14ac:dyDescent="0.25">
      <c r="A4205" s="43" t="str">
        <f t="shared" si="326"/>
        <v>US Natural Gas Financial</v>
      </c>
      <c r="B4205" s="43" t="str">
        <f t="shared" si="327"/>
        <v>US</v>
      </c>
      <c r="C4205" s="43" t="str">
        <f t="shared" si="328"/>
        <v>Natural Gas</v>
      </c>
      <c r="D4205" s="43" t="str">
        <f t="shared" si="329"/>
        <v>Financial</v>
      </c>
      <c r="E4205" s="43">
        <f>IF(VLOOKUP(S4205,'DD-Lookup'!$J$6:$L$50,3,FALSE)="Monthly",(YEAR(AC4205)-YEAR(AB4205))*12+MONTH(AC4205)-MONTH(AB4205)+1,(AC4205-AB4205+1))</f>
        <v>31</v>
      </c>
      <c r="F4205" s="210">
        <f t="shared" si="330"/>
        <v>155000</v>
      </c>
      <c r="G4205" s="199">
        <v>1356817</v>
      </c>
      <c r="H4205" s="195">
        <v>37049.4444560185</v>
      </c>
      <c r="I4205" t="s">
        <v>2472</v>
      </c>
      <c r="M4205" t="s">
        <v>3341</v>
      </c>
      <c r="N4205" t="s">
        <v>2476</v>
      </c>
      <c r="O4205" t="s">
        <v>2389</v>
      </c>
      <c r="P4205" s="196">
        <v>5000</v>
      </c>
      <c r="S4205" t="s">
        <v>3342</v>
      </c>
      <c r="T4205" t="s">
        <v>3557</v>
      </c>
      <c r="U4205" s="198">
        <v>1.3</v>
      </c>
      <c r="V4205" t="s">
        <v>2393</v>
      </c>
      <c r="W4205" t="s">
        <v>2381</v>
      </c>
      <c r="X4205" t="s">
        <v>2382</v>
      </c>
      <c r="Y4205" t="s">
        <v>3575</v>
      </c>
      <c r="Z4205" t="s">
        <v>2995</v>
      </c>
      <c r="AA4205" t="s">
        <v>1245</v>
      </c>
      <c r="AB4205" s="195">
        <v>37165.875011574099</v>
      </c>
      <c r="AC4205" s="195">
        <v>37195.875011574099</v>
      </c>
    </row>
    <row r="4206" spans="1:31" x14ac:dyDescent="0.25">
      <c r="A4206" s="43" t="str">
        <f t="shared" si="326"/>
        <v>US Natural Gas Financial</v>
      </c>
      <c r="B4206" s="43" t="str">
        <f t="shared" si="327"/>
        <v>US</v>
      </c>
      <c r="C4206" s="43" t="str">
        <f t="shared" si="328"/>
        <v>Natural Gas</v>
      </c>
      <c r="D4206" s="43" t="str">
        <f t="shared" si="329"/>
        <v>Financial</v>
      </c>
      <c r="E4206" s="43">
        <f>IF(VLOOKUP(S4206,'DD-Lookup'!$J$6:$L$50,3,FALSE)="Monthly",(YEAR(AC4206)-YEAR(AB4206))*12+MONTH(AC4206)-MONTH(AB4206)+1,(AC4206-AB4206+1))</f>
        <v>31</v>
      </c>
      <c r="F4206" s="210">
        <f t="shared" si="330"/>
        <v>155000</v>
      </c>
      <c r="G4206" s="199">
        <v>1356819</v>
      </c>
      <c r="H4206" s="195">
        <v>37049.444560185198</v>
      </c>
      <c r="I4206" t="s">
        <v>2280</v>
      </c>
      <c r="M4206" t="s">
        <v>3341</v>
      </c>
      <c r="N4206" t="s">
        <v>2281</v>
      </c>
      <c r="O4206" t="s">
        <v>2475</v>
      </c>
      <c r="Q4206" s="196">
        <v>5000</v>
      </c>
      <c r="S4206" t="s">
        <v>3342</v>
      </c>
      <c r="T4206" t="s">
        <v>3557</v>
      </c>
      <c r="U4206" s="198">
        <v>3.7875000000000001</v>
      </c>
      <c r="V4206" t="s">
        <v>2359</v>
      </c>
      <c r="W4206" t="s">
        <v>2853</v>
      </c>
      <c r="X4206" t="s">
        <v>2282</v>
      </c>
      <c r="Y4206" t="s">
        <v>3575</v>
      </c>
      <c r="Z4206" t="s">
        <v>2995</v>
      </c>
      <c r="AA4206" t="s">
        <v>1246</v>
      </c>
      <c r="AB4206" s="195">
        <v>37073.875</v>
      </c>
      <c r="AC4206" s="195">
        <v>37103.875</v>
      </c>
    </row>
    <row r="4207" spans="1:31" x14ac:dyDescent="0.25">
      <c r="A4207" s="43" t="str">
        <f t="shared" si="326"/>
        <v xml:space="preserve"> Metals Financial</v>
      </c>
      <c r="B4207" s="43" t="str">
        <f t="shared" si="327"/>
        <v/>
      </c>
      <c r="C4207" s="43" t="str">
        <f t="shared" si="328"/>
        <v>Metals</v>
      </c>
      <c r="D4207" s="43" t="str">
        <f t="shared" si="329"/>
        <v>Financial</v>
      </c>
      <c r="E4207" s="43">
        <f>IF(VLOOKUP(S4207,'DD-Lookup'!$J$6:$L$50,3,FALSE)="Monthly",(YEAR(AC4207)-YEAR(AB4207))*12+MONTH(AC4207)-MONTH(AB4207)+1,(AC4207-AB4207+1))</f>
        <v>1</v>
      </c>
      <c r="F4207" s="210">
        <f t="shared" si="330"/>
        <v>10</v>
      </c>
      <c r="G4207" s="199">
        <v>1356821</v>
      </c>
      <c r="H4207" s="195">
        <v>37049.444699074098</v>
      </c>
      <c r="I4207" t="s">
        <v>3609</v>
      </c>
      <c r="M4207" t="s">
        <v>3346</v>
      </c>
      <c r="N4207" t="s">
        <v>3571</v>
      </c>
      <c r="O4207" t="s">
        <v>3572</v>
      </c>
      <c r="Q4207" s="196">
        <v>10</v>
      </c>
      <c r="S4207" t="s">
        <v>3573</v>
      </c>
      <c r="T4207" t="s">
        <v>3557</v>
      </c>
      <c r="U4207" s="198">
        <v>1247</v>
      </c>
      <c r="V4207" t="s">
        <v>3481</v>
      </c>
      <c r="W4207" t="s">
        <v>3574</v>
      </c>
      <c r="X4207" t="s">
        <v>3559</v>
      </c>
      <c r="Y4207" t="s">
        <v>3560</v>
      </c>
      <c r="Z4207" t="s">
        <v>3561</v>
      </c>
      <c r="AA4207">
        <v>2174224</v>
      </c>
      <c r="AE4207" s="115">
        <f>IF(S4207="Gallon",F4207/42,F4207)</f>
        <v>10</v>
      </c>
    </row>
    <row r="4208" spans="1:31" x14ac:dyDescent="0.25">
      <c r="A4208" s="43" t="str">
        <f t="shared" si="326"/>
        <v>US Natural Gas Financial</v>
      </c>
      <c r="B4208" s="43" t="str">
        <f t="shared" si="327"/>
        <v>US</v>
      </c>
      <c r="C4208" s="43" t="str">
        <f t="shared" si="328"/>
        <v>Natural Gas</v>
      </c>
      <c r="D4208" s="43" t="str">
        <f t="shared" si="329"/>
        <v>Financial</v>
      </c>
      <c r="E4208" s="43">
        <f>IF(VLOOKUP(S4208,'DD-Lookup'!$J$6:$L$50,3,FALSE)="Monthly",(YEAR(AC4208)-YEAR(AB4208))*12+MONTH(AC4208)-MONTH(AB4208)+1,(AC4208-AB4208+1))</f>
        <v>31</v>
      </c>
      <c r="F4208" s="210">
        <f t="shared" si="330"/>
        <v>155000</v>
      </c>
      <c r="G4208" s="199">
        <v>1356827</v>
      </c>
      <c r="H4208" s="195">
        <v>37049.444976851897</v>
      </c>
      <c r="I4208" t="s">
        <v>3079</v>
      </c>
      <c r="M4208" t="s">
        <v>3341</v>
      </c>
      <c r="N4208" t="s">
        <v>2476</v>
      </c>
      <c r="O4208" t="s">
        <v>2384</v>
      </c>
      <c r="Q4208" s="196">
        <v>5000</v>
      </c>
      <c r="S4208" t="s">
        <v>3342</v>
      </c>
      <c r="T4208" t="s">
        <v>3557</v>
      </c>
      <c r="U4208" s="198">
        <v>2.4</v>
      </c>
      <c r="V4208" t="s">
        <v>3317</v>
      </c>
      <c r="W4208" t="s">
        <v>2381</v>
      </c>
      <c r="X4208" t="s">
        <v>2382</v>
      </c>
      <c r="Y4208" t="s">
        <v>3575</v>
      </c>
      <c r="Z4208" t="s">
        <v>2995</v>
      </c>
      <c r="AA4208" t="s">
        <v>1247</v>
      </c>
      <c r="AB4208" s="195">
        <v>37104.875011574099</v>
      </c>
      <c r="AC4208" s="195">
        <v>37134.875011574099</v>
      </c>
    </row>
    <row r="4209" spans="1:31" x14ac:dyDescent="0.25">
      <c r="A4209" s="43" t="str">
        <f t="shared" si="326"/>
        <v>US Natural Gas Financial</v>
      </c>
      <c r="B4209" s="43" t="str">
        <f t="shared" si="327"/>
        <v>US</v>
      </c>
      <c r="C4209" s="43" t="str">
        <f t="shared" si="328"/>
        <v>Natural Gas</v>
      </c>
      <c r="D4209" s="43" t="str">
        <f t="shared" si="329"/>
        <v>Financial</v>
      </c>
      <c r="E4209" s="43">
        <f>IF(VLOOKUP(S4209,'DD-Lookup'!$J$6:$L$50,3,FALSE)="Monthly",(YEAR(AC4209)-YEAR(AB4209))*12+MONTH(AC4209)-MONTH(AB4209)+1,(AC4209-AB4209+1))</f>
        <v>31</v>
      </c>
      <c r="F4209" s="210">
        <f t="shared" si="330"/>
        <v>310000</v>
      </c>
      <c r="G4209" s="199">
        <v>1356828</v>
      </c>
      <c r="H4209" s="195">
        <v>37049.445034722201</v>
      </c>
      <c r="I4209" t="s">
        <v>2286</v>
      </c>
      <c r="M4209" t="s">
        <v>3341</v>
      </c>
      <c r="N4209" t="s">
        <v>2281</v>
      </c>
      <c r="O4209" t="s">
        <v>2475</v>
      </c>
      <c r="Q4209" s="196">
        <v>10000</v>
      </c>
      <c r="S4209" t="s">
        <v>3342</v>
      </c>
      <c r="T4209" t="s">
        <v>3557</v>
      </c>
      <c r="U4209" s="198">
        <v>3.7825000000000002</v>
      </c>
      <c r="V4209" t="s">
        <v>2287</v>
      </c>
      <c r="W4209" t="s">
        <v>2853</v>
      </c>
      <c r="X4209" t="s">
        <v>2282</v>
      </c>
      <c r="Y4209" t="s">
        <v>3575</v>
      </c>
      <c r="Z4209" t="s">
        <v>2995</v>
      </c>
      <c r="AA4209" t="s">
        <v>1248</v>
      </c>
      <c r="AB4209" s="195">
        <v>37073.875</v>
      </c>
      <c r="AC4209" s="195">
        <v>37103.875</v>
      </c>
    </row>
    <row r="4210" spans="1:31" x14ac:dyDescent="0.25">
      <c r="A4210" s="43" t="str">
        <f t="shared" si="326"/>
        <v>US Natural Gas Financial</v>
      </c>
      <c r="B4210" s="43" t="str">
        <f t="shared" si="327"/>
        <v>US</v>
      </c>
      <c r="C4210" s="43" t="str">
        <f t="shared" si="328"/>
        <v>Natural Gas</v>
      </c>
      <c r="D4210" s="43" t="str">
        <f t="shared" si="329"/>
        <v>Financial</v>
      </c>
      <c r="E4210" s="43">
        <f>IF(VLOOKUP(S4210,'DD-Lookup'!$J$6:$L$50,3,FALSE)="Monthly",(YEAR(AC4210)-YEAR(AB4210))*12+MONTH(AC4210)-MONTH(AB4210)+1,(AC4210-AB4210+1))</f>
        <v>151</v>
      </c>
      <c r="F4210" s="210">
        <f t="shared" si="330"/>
        <v>1510000</v>
      </c>
      <c r="G4210" s="199">
        <v>1356829</v>
      </c>
      <c r="H4210" s="195">
        <v>37049.445069444402</v>
      </c>
      <c r="I4210" t="s">
        <v>2472</v>
      </c>
      <c r="M4210" t="s">
        <v>3341</v>
      </c>
      <c r="N4210" t="s">
        <v>2476</v>
      </c>
      <c r="O4210" t="s">
        <v>2152</v>
      </c>
      <c r="P4210" s="196">
        <v>10000</v>
      </c>
      <c r="S4210" t="s">
        <v>3342</v>
      </c>
      <c r="T4210" t="s">
        <v>3557</v>
      </c>
      <c r="U4210" s="198">
        <v>3.5000000000000003E-2</v>
      </c>
      <c r="V4210" t="s">
        <v>3318</v>
      </c>
      <c r="W4210" t="s">
        <v>3333</v>
      </c>
      <c r="X4210" t="s">
        <v>3334</v>
      </c>
      <c r="Y4210" t="s">
        <v>3575</v>
      </c>
      <c r="Z4210" t="s">
        <v>2995</v>
      </c>
      <c r="AA4210" t="s">
        <v>1249</v>
      </c>
      <c r="AB4210" s="195">
        <v>37196</v>
      </c>
      <c r="AC4210" s="195">
        <v>37346</v>
      </c>
    </row>
    <row r="4211" spans="1:31" x14ac:dyDescent="0.25">
      <c r="A4211" s="43" t="str">
        <f t="shared" si="326"/>
        <v xml:space="preserve"> Oil Products Financial</v>
      </c>
      <c r="B4211" s="43" t="str">
        <f t="shared" si="327"/>
        <v/>
      </c>
      <c r="C4211" s="43" t="str">
        <f t="shared" si="328"/>
        <v>Oil Products</v>
      </c>
      <c r="D4211" s="43" t="str">
        <f t="shared" si="329"/>
        <v>Financial</v>
      </c>
      <c r="E4211" s="43">
        <f>IF(VLOOKUP(S4211,'DD-Lookup'!$J$6:$L$50,3,FALSE)="Monthly",(YEAR(AC4211)-YEAR(AB4211))*12+MONTH(AC4211)-MONTH(AB4211)+1,(AC4211-AB4211+1))</f>
        <v>30</v>
      </c>
      <c r="F4211" s="210">
        <f t="shared" si="330"/>
        <v>150000</v>
      </c>
      <c r="G4211" s="199">
        <v>1356830</v>
      </c>
      <c r="H4211" s="195">
        <v>37049.445185185199</v>
      </c>
      <c r="I4211" t="s">
        <v>2238</v>
      </c>
      <c r="M4211" t="s">
        <v>3344</v>
      </c>
      <c r="N4211" t="s">
        <v>2239</v>
      </c>
      <c r="O4211" t="s">
        <v>2240</v>
      </c>
      <c r="Q4211" s="196">
        <v>5000</v>
      </c>
      <c r="S4211" t="s">
        <v>3348</v>
      </c>
      <c r="T4211" t="s">
        <v>3557</v>
      </c>
      <c r="U4211" s="198">
        <v>235.25</v>
      </c>
      <c r="V4211" t="s">
        <v>2241</v>
      </c>
      <c r="W4211" t="s">
        <v>2242</v>
      </c>
      <c r="X4211" t="s">
        <v>2243</v>
      </c>
      <c r="Y4211" t="s">
        <v>2778</v>
      </c>
      <c r="Z4211" t="s">
        <v>3930</v>
      </c>
      <c r="AA4211">
        <v>115616</v>
      </c>
      <c r="AB4211" s="195">
        <v>37043</v>
      </c>
      <c r="AC4211" s="195">
        <v>37072</v>
      </c>
      <c r="AE4211" s="115">
        <f>IF(S4211="Gallon",F4211/42,F4211)</f>
        <v>150000</v>
      </c>
    </row>
    <row r="4212" spans="1:31" x14ac:dyDescent="0.25">
      <c r="A4212" s="43" t="str">
        <f t="shared" si="326"/>
        <v xml:space="preserve"> Metals Financial</v>
      </c>
      <c r="B4212" s="43" t="str">
        <f t="shared" si="327"/>
        <v/>
      </c>
      <c r="C4212" s="43" t="str">
        <f t="shared" si="328"/>
        <v>Metals</v>
      </c>
      <c r="D4212" s="43" t="str">
        <f t="shared" si="329"/>
        <v>Financial</v>
      </c>
      <c r="E4212" s="43">
        <f>IF(VLOOKUP(S4212,'DD-Lookup'!$J$6:$L$50,3,FALSE)="Monthly",(YEAR(AC4212)-YEAR(AB4212))*12+MONTH(AC4212)-MONTH(AB4212)+1,(AC4212-AB4212+1))</f>
        <v>1</v>
      </c>
      <c r="F4212" s="210">
        <f t="shared" si="330"/>
        <v>10</v>
      </c>
      <c r="G4212" s="199">
        <v>1356831</v>
      </c>
      <c r="H4212" s="195">
        <v>37049.445474537002</v>
      </c>
      <c r="I4212" t="s">
        <v>3144</v>
      </c>
      <c r="M4212" t="s">
        <v>3346</v>
      </c>
      <c r="N4212" t="s">
        <v>3614</v>
      </c>
      <c r="O4212" t="s">
        <v>3711</v>
      </c>
      <c r="P4212" s="196">
        <v>10</v>
      </c>
      <c r="S4212" t="s">
        <v>3556</v>
      </c>
      <c r="T4212" t="s">
        <v>3557</v>
      </c>
      <c r="U4212" s="198">
        <v>923</v>
      </c>
      <c r="V4212" t="s">
        <v>3145</v>
      </c>
      <c r="W4212" t="s">
        <v>3583</v>
      </c>
      <c r="X4212" t="s">
        <v>3559</v>
      </c>
      <c r="Y4212" t="s">
        <v>3560</v>
      </c>
      <c r="Z4212" t="s">
        <v>3561</v>
      </c>
      <c r="AA4212">
        <v>2174226</v>
      </c>
    </row>
    <row r="4213" spans="1:31" x14ac:dyDescent="0.25">
      <c r="A4213" s="43" t="str">
        <f t="shared" si="326"/>
        <v>US Natural Gas Financial</v>
      </c>
      <c r="B4213" s="43" t="str">
        <f t="shared" si="327"/>
        <v>US</v>
      </c>
      <c r="C4213" s="43" t="str">
        <f t="shared" si="328"/>
        <v>Natural Gas</v>
      </c>
      <c r="D4213" s="43" t="str">
        <f t="shared" si="329"/>
        <v>Financial</v>
      </c>
      <c r="E4213" s="43">
        <f>IF(VLOOKUP(S4213,'DD-Lookup'!$J$6:$L$50,3,FALSE)="Monthly",(YEAR(AC4213)-YEAR(AB4213))*12+MONTH(AC4213)-MONTH(AB4213)+1,(AC4213-AB4213+1))</f>
        <v>23</v>
      </c>
      <c r="F4213" s="210">
        <f t="shared" si="330"/>
        <v>115000</v>
      </c>
      <c r="G4213" s="199">
        <v>1356832</v>
      </c>
      <c r="H4213" s="195">
        <v>37049.445520833302</v>
      </c>
      <c r="I4213" t="s">
        <v>3529</v>
      </c>
      <c r="M4213" t="s">
        <v>3341</v>
      </c>
      <c r="N4213" t="s">
        <v>2281</v>
      </c>
      <c r="O4213" t="s">
        <v>2709</v>
      </c>
      <c r="Q4213" s="196">
        <v>5000</v>
      </c>
      <c r="S4213" t="s">
        <v>3342</v>
      </c>
      <c r="T4213" t="s">
        <v>3557</v>
      </c>
      <c r="U4213" s="198">
        <v>3.4849999999999999</v>
      </c>
      <c r="V4213" t="s">
        <v>3913</v>
      </c>
      <c r="W4213" t="s">
        <v>3099</v>
      </c>
      <c r="X4213" t="s">
        <v>2291</v>
      </c>
      <c r="Y4213" t="s">
        <v>3575</v>
      </c>
      <c r="Z4213" t="s">
        <v>2995</v>
      </c>
      <c r="AA4213" t="s">
        <v>1250</v>
      </c>
      <c r="AB4213" s="195">
        <v>37050.875011574099</v>
      </c>
      <c r="AC4213" s="195">
        <v>37072.875011574099</v>
      </c>
    </row>
    <row r="4214" spans="1:31" x14ac:dyDescent="0.25">
      <c r="A4214" s="43" t="str">
        <f t="shared" si="326"/>
        <v>US Power Physical</v>
      </c>
      <c r="B4214" s="43" t="str">
        <f t="shared" si="327"/>
        <v>US</v>
      </c>
      <c r="C4214" s="43" t="str">
        <f t="shared" si="328"/>
        <v>Power</v>
      </c>
      <c r="D4214" s="43" t="str">
        <f t="shared" si="329"/>
        <v>Physical</v>
      </c>
      <c r="E4214" s="43">
        <f>IF(VLOOKUP(S4214,'DD-Lookup'!$J$6:$L$50,3,FALSE)="Monthly",(YEAR(AC4214)-YEAR(AB4214))*12+MONTH(AC4214)-MONTH(AB4214)+1,(AC4214-AB4214+1))</f>
        <v>30</v>
      </c>
      <c r="F4214" s="210">
        <f t="shared" si="330"/>
        <v>750</v>
      </c>
      <c r="G4214" s="199">
        <v>1356833</v>
      </c>
      <c r="H4214" s="195">
        <v>37049.445520833302</v>
      </c>
      <c r="I4214" t="s">
        <v>3360</v>
      </c>
      <c r="M4214" t="s">
        <v>2766</v>
      </c>
      <c r="N4214" t="s">
        <v>3308</v>
      </c>
      <c r="O4214" t="s">
        <v>3511</v>
      </c>
      <c r="Q4214" s="196">
        <v>25</v>
      </c>
      <c r="S4214" t="s">
        <v>3340</v>
      </c>
      <c r="T4214" t="s">
        <v>3557</v>
      </c>
      <c r="U4214" s="198">
        <v>130</v>
      </c>
      <c r="V4214" t="s">
        <v>3777</v>
      </c>
      <c r="W4214" t="s">
        <v>2403</v>
      </c>
      <c r="X4214" t="s">
        <v>3309</v>
      </c>
      <c r="Y4214" t="s">
        <v>2662</v>
      </c>
      <c r="Z4214" t="s">
        <v>2990</v>
      </c>
      <c r="AA4214">
        <v>637161.1</v>
      </c>
      <c r="AB4214" s="195">
        <v>37135.875011574099</v>
      </c>
      <c r="AC4214" s="195">
        <v>37164.875011574099</v>
      </c>
    </row>
    <row r="4215" spans="1:31" x14ac:dyDescent="0.25">
      <c r="A4215" s="43" t="str">
        <f t="shared" si="326"/>
        <v>US Natural Gas Physical</v>
      </c>
      <c r="B4215" s="43" t="str">
        <f t="shared" si="327"/>
        <v>US</v>
      </c>
      <c r="C4215" s="43" t="str">
        <f t="shared" si="328"/>
        <v>Natural Gas</v>
      </c>
      <c r="D4215" s="43" t="str">
        <f t="shared" si="329"/>
        <v>Physical</v>
      </c>
      <c r="E4215" s="43">
        <f>IF(VLOOKUP(S4215,'DD-Lookup'!$J$6:$L$50,3,FALSE)="Monthly",(YEAR(AC4215)-YEAR(AB4215))*12+MONTH(AC4215)-MONTH(AB4215)+1,(AC4215-AB4215+1))</f>
        <v>1</v>
      </c>
      <c r="F4215" s="210">
        <f t="shared" si="330"/>
        <v>26</v>
      </c>
      <c r="G4215" s="199">
        <v>1356834</v>
      </c>
      <c r="H4215" s="195">
        <v>37049.445694444403</v>
      </c>
      <c r="I4215" t="s">
        <v>3083</v>
      </c>
      <c r="M4215" t="s">
        <v>3341</v>
      </c>
      <c r="N4215" t="s">
        <v>3747</v>
      </c>
      <c r="O4215" t="s">
        <v>379</v>
      </c>
      <c r="P4215" s="196">
        <v>26</v>
      </c>
      <c r="S4215" t="s">
        <v>3342</v>
      </c>
      <c r="T4215" t="s">
        <v>3557</v>
      </c>
      <c r="U4215" s="198">
        <v>3.76</v>
      </c>
      <c r="V4215" t="s">
        <v>2636</v>
      </c>
      <c r="W4215" t="s">
        <v>2467</v>
      </c>
      <c r="X4215" t="s">
        <v>2468</v>
      </c>
      <c r="Y4215" t="s">
        <v>2469</v>
      </c>
      <c r="Z4215" t="s">
        <v>2995</v>
      </c>
      <c r="AA4215">
        <v>838399</v>
      </c>
      <c r="AB4215" s="195">
        <v>37050.875011574099</v>
      </c>
      <c r="AC4215" s="195">
        <v>37050.875011574099</v>
      </c>
    </row>
    <row r="4216" spans="1:31" x14ac:dyDescent="0.25">
      <c r="A4216" s="43" t="str">
        <f t="shared" si="326"/>
        <v>US Natural Gas Financial</v>
      </c>
      <c r="B4216" s="43" t="str">
        <f t="shared" si="327"/>
        <v>US</v>
      </c>
      <c r="C4216" s="43" t="str">
        <f t="shared" si="328"/>
        <v>Natural Gas</v>
      </c>
      <c r="D4216" s="43" t="str">
        <f t="shared" si="329"/>
        <v>Financial</v>
      </c>
      <c r="E4216" s="43">
        <f>IF(VLOOKUP(S4216,'DD-Lookup'!$J$6:$L$50,3,FALSE)="Monthly",(YEAR(AC4216)-YEAR(AB4216))*12+MONTH(AC4216)-MONTH(AB4216)+1,(AC4216-AB4216+1))</f>
        <v>31</v>
      </c>
      <c r="F4216" s="210">
        <f t="shared" si="330"/>
        <v>155000</v>
      </c>
      <c r="G4216" s="199">
        <v>1356838</v>
      </c>
      <c r="H4216" s="195">
        <v>37049.446296296301</v>
      </c>
      <c r="I4216" t="s">
        <v>3443</v>
      </c>
      <c r="M4216" t="s">
        <v>3341</v>
      </c>
      <c r="N4216" t="s">
        <v>2476</v>
      </c>
      <c r="O4216" t="s">
        <v>1251</v>
      </c>
      <c r="Q4216" s="196">
        <v>5000</v>
      </c>
      <c r="S4216" t="s">
        <v>3342</v>
      </c>
      <c r="T4216" t="s">
        <v>3557</v>
      </c>
      <c r="U4216" s="198">
        <v>0.44500000000000001</v>
      </c>
      <c r="V4216" t="s">
        <v>2293</v>
      </c>
      <c r="W4216" t="s">
        <v>2477</v>
      </c>
      <c r="X4216" t="s">
        <v>2478</v>
      </c>
      <c r="Y4216" t="s">
        <v>3575</v>
      </c>
      <c r="Z4216" t="s">
        <v>2995</v>
      </c>
      <c r="AA4216" t="s">
        <v>1252</v>
      </c>
      <c r="AB4216" s="195">
        <v>37073.875011574099</v>
      </c>
      <c r="AC4216" s="195">
        <v>37103.875011574099</v>
      </c>
    </row>
    <row r="4217" spans="1:31" x14ac:dyDescent="0.25">
      <c r="A4217" s="43" t="str">
        <f t="shared" si="326"/>
        <v>US Natural Gas Financial</v>
      </c>
      <c r="B4217" s="43" t="str">
        <f t="shared" si="327"/>
        <v>US</v>
      </c>
      <c r="C4217" s="43" t="str">
        <f t="shared" si="328"/>
        <v>Natural Gas</v>
      </c>
      <c r="D4217" s="43" t="str">
        <f t="shared" si="329"/>
        <v>Financial</v>
      </c>
      <c r="E4217" s="43">
        <f>IF(VLOOKUP(S4217,'DD-Lookup'!$J$6:$L$50,3,FALSE)="Monthly",(YEAR(AC4217)-YEAR(AB4217))*12+MONTH(AC4217)-MONTH(AB4217)+1,(AC4217-AB4217+1))</f>
        <v>151</v>
      </c>
      <c r="F4217" s="210">
        <f t="shared" si="330"/>
        <v>755000</v>
      </c>
      <c r="G4217" s="199">
        <v>1356839</v>
      </c>
      <c r="H4217" s="195">
        <v>37049.446423611102</v>
      </c>
      <c r="I4217" t="s">
        <v>2276</v>
      </c>
      <c r="J4217" t="s">
        <v>2413</v>
      </c>
      <c r="K4217" t="s">
        <v>2272</v>
      </c>
      <c r="M4217" t="s">
        <v>3341</v>
      </c>
      <c r="N4217" t="s">
        <v>2476</v>
      </c>
      <c r="O4217" t="s">
        <v>2152</v>
      </c>
      <c r="Q4217" s="196">
        <v>5000</v>
      </c>
      <c r="S4217" t="s">
        <v>3342</v>
      </c>
      <c r="T4217" t="s">
        <v>3557</v>
      </c>
      <c r="U4217" s="198">
        <v>3.5000000000000003E-2</v>
      </c>
      <c r="V4217" t="s">
        <v>2203</v>
      </c>
      <c r="W4217" t="s">
        <v>3333</v>
      </c>
      <c r="X4217" t="s">
        <v>3334</v>
      </c>
      <c r="Y4217" t="s">
        <v>3575</v>
      </c>
      <c r="Z4217" t="s">
        <v>2995</v>
      </c>
      <c r="AA4217" t="s">
        <v>1253</v>
      </c>
      <c r="AB4217" s="195">
        <v>37196</v>
      </c>
      <c r="AC4217" s="195">
        <v>37346</v>
      </c>
    </row>
    <row r="4218" spans="1:31" x14ac:dyDescent="0.25">
      <c r="A4218" s="43" t="str">
        <f t="shared" si="326"/>
        <v>US Natural Gas Financial</v>
      </c>
      <c r="B4218" s="43" t="str">
        <f t="shared" si="327"/>
        <v>US</v>
      </c>
      <c r="C4218" s="43" t="str">
        <f t="shared" si="328"/>
        <v>Natural Gas</v>
      </c>
      <c r="D4218" s="43" t="str">
        <f t="shared" si="329"/>
        <v>Financial</v>
      </c>
      <c r="E4218" s="43">
        <f>IF(VLOOKUP(S4218,'DD-Lookup'!$J$6:$L$50,3,FALSE)="Monthly",(YEAR(AC4218)-YEAR(AB4218))*12+MONTH(AC4218)-MONTH(AB4218)+1,(AC4218-AB4218+1))</f>
        <v>31</v>
      </c>
      <c r="F4218" s="210">
        <f t="shared" si="330"/>
        <v>310000</v>
      </c>
      <c r="G4218" s="199">
        <v>1356840</v>
      </c>
      <c r="H4218" s="195">
        <v>37049.4465277778</v>
      </c>
      <c r="I4218" t="s">
        <v>2490</v>
      </c>
      <c r="M4218" t="s">
        <v>3341</v>
      </c>
      <c r="N4218" t="s">
        <v>2281</v>
      </c>
      <c r="O4218" t="s">
        <v>2475</v>
      </c>
      <c r="Q4218" s="196">
        <v>10000</v>
      </c>
      <c r="S4218" t="s">
        <v>3342</v>
      </c>
      <c r="T4218" t="s">
        <v>3557</v>
      </c>
      <c r="U4218" s="198">
        <v>3.7850000000000001</v>
      </c>
      <c r="V4218" t="s">
        <v>1254</v>
      </c>
      <c r="W4218" t="s">
        <v>2853</v>
      </c>
      <c r="X4218" t="s">
        <v>2282</v>
      </c>
      <c r="Y4218" t="s">
        <v>3575</v>
      </c>
      <c r="Z4218" t="s">
        <v>2995</v>
      </c>
      <c r="AA4218" t="s">
        <v>1255</v>
      </c>
      <c r="AB4218" s="195">
        <v>37073.875</v>
      </c>
      <c r="AC4218" s="195">
        <v>37103.875</v>
      </c>
    </row>
    <row r="4219" spans="1:31" x14ac:dyDescent="0.25">
      <c r="A4219" s="43" t="str">
        <f t="shared" si="326"/>
        <v xml:space="preserve"> Natural Gas Physical</v>
      </c>
      <c r="B4219" s="43" t="str">
        <f t="shared" si="327"/>
        <v/>
      </c>
      <c r="C4219" s="43" t="str">
        <f t="shared" si="328"/>
        <v>Natural Gas</v>
      </c>
      <c r="D4219" s="43" t="str">
        <f t="shared" si="329"/>
        <v>Physical</v>
      </c>
      <c r="E4219" s="43">
        <f>IF(VLOOKUP(S4219,'DD-Lookup'!$J$6:$L$50,3,FALSE)="Monthly",(YEAR(AC4219)-YEAR(AB4219))*12+MONTH(AC4219)-MONTH(AB4219)+1,(AC4219-AB4219+1))</f>
        <v>1</v>
      </c>
      <c r="F4219" s="210">
        <f t="shared" si="330"/>
        <v>10000</v>
      </c>
      <c r="G4219" s="199">
        <v>1356841</v>
      </c>
      <c r="H4219" s="195">
        <v>37049.446597222202</v>
      </c>
      <c r="I4219" t="s">
        <v>3375</v>
      </c>
      <c r="M4219" t="s">
        <v>3341</v>
      </c>
      <c r="N4219" t="s">
        <v>3104</v>
      </c>
      <c r="O4219" t="s">
        <v>3620</v>
      </c>
      <c r="Q4219" s="196">
        <v>10000</v>
      </c>
      <c r="S4219" t="s">
        <v>3719</v>
      </c>
      <c r="T4219" t="s">
        <v>3105</v>
      </c>
      <c r="U4219" s="198">
        <v>4.2949999999999999</v>
      </c>
      <c r="V4219" t="s">
        <v>3926</v>
      </c>
      <c r="W4219" t="s">
        <v>635</v>
      </c>
      <c r="X4219" t="s">
        <v>3106</v>
      </c>
      <c r="Y4219" t="s">
        <v>2469</v>
      </c>
      <c r="Z4219" t="s">
        <v>2996</v>
      </c>
      <c r="AA4219">
        <v>838402</v>
      </c>
      <c r="AB4219" s="195">
        <v>37049.875011574099</v>
      </c>
      <c r="AC4219" s="195">
        <v>37049.875011574099</v>
      </c>
    </row>
    <row r="4220" spans="1:31" x14ac:dyDescent="0.25">
      <c r="A4220" s="43" t="str">
        <f t="shared" si="326"/>
        <v xml:space="preserve"> Oil Products Financial</v>
      </c>
      <c r="B4220" s="43" t="str">
        <f t="shared" si="327"/>
        <v/>
      </c>
      <c r="C4220" s="43" t="str">
        <f t="shared" si="328"/>
        <v>Oil Products</v>
      </c>
      <c r="D4220" s="43" t="str">
        <f t="shared" si="329"/>
        <v>Financial</v>
      </c>
      <c r="E4220" s="43">
        <f>IF(VLOOKUP(S4220,'DD-Lookup'!$J$6:$L$50,3,FALSE)="Monthly",(YEAR(AC4220)-YEAR(AB4220))*12+MONTH(AC4220)-MONTH(AB4220)+1,(AC4220-AB4220+1))</f>
        <v>30</v>
      </c>
      <c r="F4220" s="210">
        <f t="shared" si="330"/>
        <v>150000</v>
      </c>
      <c r="G4220" s="199">
        <v>1356842</v>
      </c>
      <c r="H4220" s="195">
        <v>37049.447048611102</v>
      </c>
      <c r="I4220" t="s">
        <v>2238</v>
      </c>
      <c r="M4220" t="s">
        <v>3344</v>
      </c>
      <c r="N4220" t="s">
        <v>2239</v>
      </c>
      <c r="O4220" t="s">
        <v>2240</v>
      </c>
      <c r="Q4220" s="196">
        <v>5000</v>
      </c>
      <c r="S4220" t="s">
        <v>3348</v>
      </c>
      <c r="T4220" t="s">
        <v>3557</v>
      </c>
      <c r="U4220" s="198">
        <v>235.25</v>
      </c>
      <c r="V4220" t="s">
        <v>2241</v>
      </c>
      <c r="W4220" t="s">
        <v>2242</v>
      </c>
      <c r="X4220" t="s">
        <v>2243</v>
      </c>
      <c r="Y4220" t="s">
        <v>2778</v>
      </c>
      <c r="Z4220" t="s">
        <v>3930</v>
      </c>
      <c r="AA4220">
        <v>115619</v>
      </c>
      <c r="AB4220" s="195">
        <v>37043</v>
      </c>
      <c r="AC4220" s="195">
        <v>37072</v>
      </c>
    </row>
    <row r="4221" spans="1:31" x14ac:dyDescent="0.25">
      <c r="A4221" s="43" t="str">
        <f t="shared" si="326"/>
        <v xml:space="preserve"> Metals Financial</v>
      </c>
      <c r="B4221" s="43" t="str">
        <f t="shared" si="327"/>
        <v/>
      </c>
      <c r="C4221" s="43" t="str">
        <f t="shared" si="328"/>
        <v>Metals</v>
      </c>
      <c r="D4221" s="43" t="str">
        <f t="shared" si="329"/>
        <v>Financial</v>
      </c>
      <c r="E4221" s="43">
        <f>IF(VLOOKUP(S4221,'DD-Lookup'!$J$6:$L$50,3,FALSE)="Monthly",(YEAR(AC4221)-YEAR(AB4221))*12+MONTH(AC4221)-MONTH(AB4221)+1,(AC4221-AB4221+1))</f>
        <v>1</v>
      </c>
      <c r="F4221" s="210">
        <f t="shared" si="330"/>
        <v>10</v>
      </c>
      <c r="G4221" s="199">
        <v>1356843</v>
      </c>
      <c r="H4221" s="195">
        <v>37049.447048611102</v>
      </c>
      <c r="I4221" t="s">
        <v>3609</v>
      </c>
      <c r="M4221" t="s">
        <v>3346</v>
      </c>
      <c r="N4221" t="s">
        <v>3571</v>
      </c>
      <c r="O4221" t="s">
        <v>3572</v>
      </c>
      <c r="Q4221" s="196">
        <v>10</v>
      </c>
      <c r="S4221" t="s">
        <v>3573</v>
      </c>
      <c r="T4221" t="s">
        <v>3557</v>
      </c>
      <c r="U4221" s="198">
        <v>1248</v>
      </c>
      <c r="V4221" t="s">
        <v>3481</v>
      </c>
      <c r="W4221" t="s">
        <v>3574</v>
      </c>
      <c r="X4221" t="s">
        <v>3559</v>
      </c>
      <c r="Y4221" t="s">
        <v>3560</v>
      </c>
      <c r="Z4221" t="s">
        <v>3561</v>
      </c>
      <c r="AA4221">
        <v>2174228</v>
      </c>
    </row>
    <row r="4222" spans="1:31" x14ac:dyDescent="0.25">
      <c r="A4222" s="43" t="str">
        <f t="shared" si="326"/>
        <v xml:space="preserve"> Natural Gas Physical</v>
      </c>
      <c r="B4222" s="43" t="str">
        <f t="shared" si="327"/>
        <v/>
      </c>
      <c r="C4222" s="43" t="str">
        <f t="shared" si="328"/>
        <v>Natural Gas</v>
      </c>
      <c r="D4222" s="43" t="str">
        <f t="shared" si="329"/>
        <v>Physical</v>
      </c>
      <c r="E4222" s="43">
        <f>IF(VLOOKUP(S4222,'DD-Lookup'!$J$6:$L$50,3,FALSE)="Monthly",(YEAR(AC4222)-YEAR(AB4222))*12+MONTH(AC4222)-MONTH(AB4222)+1,(AC4222-AB4222+1))</f>
        <v>1</v>
      </c>
      <c r="F4222" s="210">
        <f t="shared" si="330"/>
        <v>10000</v>
      </c>
      <c r="G4222" s="199">
        <v>1356844</v>
      </c>
      <c r="H4222" s="195">
        <v>37049.447164351899</v>
      </c>
      <c r="I4222" t="s">
        <v>2171</v>
      </c>
      <c r="M4222" t="s">
        <v>3341</v>
      </c>
      <c r="N4222" t="s">
        <v>3104</v>
      </c>
      <c r="O4222" t="s">
        <v>3620</v>
      </c>
      <c r="Q4222" s="196">
        <v>10000</v>
      </c>
      <c r="S4222" t="s">
        <v>3719</v>
      </c>
      <c r="T4222" t="s">
        <v>3105</v>
      </c>
      <c r="U4222" s="198">
        <v>4.2949999999999999</v>
      </c>
      <c r="V4222" t="s">
        <v>3737</v>
      </c>
      <c r="W4222" t="s">
        <v>635</v>
      </c>
      <c r="X4222" t="s">
        <v>3106</v>
      </c>
      <c r="Y4222" t="s">
        <v>2469</v>
      </c>
      <c r="Z4222" t="s">
        <v>2996</v>
      </c>
      <c r="AA4222">
        <v>838403</v>
      </c>
      <c r="AB4222" s="195">
        <v>37049.875011574099</v>
      </c>
      <c r="AC4222" s="195">
        <v>37049.875011574099</v>
      </c>
    </row>
    <row r="4223" spans="1:31" x14ac:dyDescent="0.25">
      <c r="A4223" s="43" t="str">
        <f t="shared" si="326"/>
        <v>US Natural Gas Financial</v>
      </c>
      <c r="B4223" s="43" t="str">
        <f t="shared" si="327"/>
        <v>US</v>
      </c>
      <c r="C4223" s="43" t="str">
        <f t="shared" si="328"/>
        <v>Natural Gas</v>
      </c>
      <c r="D4223" s="43" t="str">
        <f t="shared" si="329"/>
        <v>Financial</v>
      </c>
      <c r="E4223" s="43">
        <f>IF(VLOOKUP(S4223,'DD-Lookup'!$J$6:$L$50,3,FALSE)="Monthly",(YEAR(AC4223)-YEAR(AB4223))*12+MONTH(AC4223)-MONTH(AB4223)+1,(AC4223-AB4223+1))</f>
        <v>31</v>
      </c>
      <c r="F4223" s="210">
        <f t="shared" si="330"/>
        <v>310000</v>
      </c>
      <c r="G4223" s="199">
        <v>1356846</v>
      </c>
      <c r="H4223" s="195">
        <v>37049.4472453704</v>
      </c>
      <c r="I4223" t="s">
        <v>2276</v>
      </c>
      <c r="M4223" t="s">
        <v>3341</v>
      </c>
      <c r="N4223" t="s">
        <v>2281</v>
      </c>
      <c r="O4223" t="s">
        <v>2475</v>
      </c>
      <c r="Q4223" s="196">
        <v>10000</v>
      </c>
      <c r="S4223" t="s">
        <v>3342</v>
      </c>
      <c r="T4223" t="s">
        <v>3557</v>
      </c>
      <c r="U4223" s="198">
        <v>3.7875000000000001</v>
      </c>
      <c r="V4223" t="s">
        <v>2568</v>
      </c>
      <c r="W4223" t="s">
        <v>2853</v>
      </c>
      <c r="X4223" t="s">
        <v>2282</v>
      </c>
      <c r="Y4223" t="s">
        <v>3575</v>
      </c>
      <c r="Z4223" t="s">
        <v>2995</v>
      </c>
      <c r="AA4223" t="s">
        <v>1256</v>
      </c>
      <c r="AB4223" s="195">
        <v>37073.875</v>
      </c>
      <c r="AC4223" s="195">
        <v>37103.875</v>
      </c>
    </row>
    <row r="4224" spans="1:31" x14ac:dyDescent="0.25">
      <c r="A4224" s="43" t="str">
        <f t="shared" si="326"/>
        <v>US Crude Financial</v>
      </c>
      <c r="B4224" s="43" t="str">
        <f t="shared" si="327"/>
        <v>US</v>
      </c>
      <c r="C4224" s="43" t="str">
        <f t="shared" si="328"/>
        <v>Crude</v>
      </c>
      <c r="D4224" s="43" t="str">
        <f t="shared" si="329"/>
        <v>Financial</v>
      </c>
      <c r="E4224" s="43">
        <f>IF(VLOOKUP(S4224,'DD-Lookup'!$J$6:$L$50,3,FALSE)="Monthly",(YEAR(AC4224)-YEAR(AB4224))*12+MONTH(AC4224)-MONTH(AB4224)+1,(AC4224-AB4224+1))</f>
        <v>1</v>
      </c>
      <c r="F4224" s="210">
        <f t="shared" si="330"/>
        <v>50000</v>
      </c>
      <c r="G4224" s="199">
        <v>1356845</v>
      </c>
      <c r="H4224" s="195">
        <v>37049.4472453704</v>
      </c>
      <c r="I4224" t="s">
        <v>2371</v>
      </c>
      <c r="M4224" t="s">
        <v>3437</v>
      </c>
      <c r="N4224" t="s">
        <v>2653</v>
      </c>
      <c r="O4224" t="s">
        <v>2334</v>
      </c>
      <c r="Q4224" s="196">
        <v>50000</v>
      </c>
      <c r="S4224" t="s">
        <v>3347</v>
      </c>
      <c r="T4224" t="s">
        <v>3557</v>
      </c>
      <c r="U4224" s="198">
        <v>28.02</v>
      </c>
      <c r="V4224" t="s">
        <v>3619</v>
      </c>
      <c r="W4224" t="s">
        <v>2655</v>
      </c>
      <c r="X4224" t="s">
        <v>2193</v>
      </c>
      <c r="Y4224" t="s">
        <v>2778</v>
      </c>
      <c r="Z4224" t="s">
        <v>2995</v>
      </c>
      <c r="AA4224">
        <v>115620</v>
      </c>
      <c r="AB4224" s="195">
        <v>37073</v>
      </c>
      <c r="AC4224" s="195">
        <v>37103</v>
      </c>
    </row>
    <row r="4225" spans="1:31" x14ac:dyDescent="0.25">
      <c r="A4225" s="43" t="str">
        <f t="shared" si="326"/>
        <v xml:space="preserve"> Natural Gas Physical</v>
      </c>
      <c r="B4225" s="43" t="str">
        <f t="shared" si="327"/>
        <v/>
      </c>
      <c r="C4225" s="43" t="str">
        <f t="shared" si="328"/>
        <v>Natural Gas</v>
      </c>
      <c r="D4225" s="43" t="str">
        <f t="shared" si="329"/>
        <v>Physical</v>
      </c>
      <c r="E4225" s="43">
        <f>IF(VLOOKUP(S4225,'DD-Lookup'!$J$6:$L$50,3,FALSE)="Monthly",(YEAR(AC4225)-YEAR(AB4225))*12+MONTH(AC4225)-MONTH(AB4225)+1,(AC4225-AB4225+1))</f>
        <v>1</v>
      </c>
      <c r="F4225" s="210">
        <f t="shared" si="330"/>
        <v>5000</v>
      </c>
      <c r="G4225" s="199">
        <v>1356848</v>
      </c>
      <c r="H4225" s="195">
        <v>37049.447442129604</v>
      </c>
      <c r="I4225" t="s">
        <v>2520</v>
      </c>
      <c r="M4225" t="s">
        <v>3341</v>
      </c>
      <c r="N4225" t="s">
        <v>3104</v>
      </c>
      <c r="O4225" t="s">
        <v>706</v>
      </c>
      <c r="Q4225" s="196">
        <v>5000</v>
      </c>
      <c r="S4225" t="s">
        <v>3719</v>
      </c>
      <c r="T4225" t="s">
        <v>3105</v>
      </c>
      <c r="U4225" s="198">
        <v>4.3600000000000003</v>
      </c>
      <c r="V4225" t="s">
        <v>2521</v>
      </c>
      <c r="W4225" t="s">
        <v>635</v>
      </c>
      <c r="X4225" t="s">
        <v>3106</v>
      </c>
      <c r="Y4225" t="s">
        <v>2469</v>
      </c>
      <c r="Z4225" t="s">
        <v>2996</v>
      </c>
      <c r="AA4225">
        <v>838404</v>
      </c>
      <c r="AB4225" s="195">
        <v>37050.875011574099</v>
      </c>
      <c r="AC4225" s="195">
        <v>37050.875011574099</v>
      </c>
    </row>
    <row r="4226" spans="1:31" x14ac:dyDescent="0.25">
      <c r="A4226" s="43" t="str">
        <f t="shared" si="326"/>
        <v>US Power Physical</v>
      </c>
      <c r="B4226" s="43" t="str">
        <f t="shared" si="327"/>
        <v>US</v>
      </c>
      <c r="C4226" s="43" t="str">
        <f t="shared" si="328"/>
        <v>Power</v>
      </c>
      <c r="D4226" s="43" t="str">
        <f t="shared" si="329"/>
        <v>Physical</v>
      </c>
      <c r="E4226" s="43">
        <f>IF(VLOOKUP(S4226,'DD-Lookup'!$J$6:$L$50,3,FALSE)="Monthly",(YEAR(AC4226)-YEAR(AB4226))*12+MONTH(AC4226)-MONTH(AB4226)+1,(AC4226-AB4226+1))</f>
        <v>31</v>
      </c>
      <c r="F4226" s="210">
        <f t="shared" si="330"/>
        <v>775</v>
      </c>
      <c r="G4226" s="199">
        <v>1356849</v>
      </c>
      <c r="H4226" s="195">
        <v>37049.447581018503</v>
      </c>
      <c r="I4226" t="s">
        <v>2276</v>
      </c>
      <c r="J4226" t="s">
        <v>2413</v>
      </c>
      <c r="K4226" t="s">
        <v>2272</v>
      </c>
      <c r="M4226" t="s">
        <v>2766</v>
      </c>
      <c r="N4226" t="s">
        <v>3310</v>
      </c>
      <c r="O4226" t="s">
        <v>4223</v>
      </c>
      <c r="Q4226" s="196">
        <v>25</v>
      </c>
      <c r="S4226" t="s">
        <v>3340</v>
      </c>
      <c r="T4226" t="s">
        <v>3557</v>
      </c>
      <c r="U4226" s="198">
        <v>93</v>
      </c>
      <c r="V4226" t="s">
        <v>3388</v>
      </c>
      <c r="W4226" t="s">
        <v>3315</v>
      </c>
      <c r="X4226" t="s">
        <v>3312</v>
      </c>
      <c r="Y4226" t="s">
        <v>2662</v>
      </c>
      <c r="Z4226" t="s">
        <v>2990</v>
      </c>
      <c r="AA4226">
        <v>637169.1</v>
      </c>
      <c r="AB4226" s="195">
        <v>37073.875011574099</v>
      </c>
      <c r="AC4226" s="195">
        <v>37103.875011574099</v>
      </c>
    </row>
    <row r="4227" spans="1:31" x14ac:dyDescent="0.25">
      <c r="A4227" s="43" t="str">
        <f t="shared" si="326"/>
        <v>US Natural Gas Physical</v>
      </c>
      <c r="B4227" s="43" t="str">
        <f t="shared" si="327"/>
        <v>US</v>
      </c>
      <c r="C4227" s="43" t="str">
        <f t="shared" si="328"/>
        <v>Natural Gas</v>
      </c>
      <c r="D4227" s="43" t="str">
        <f t="shared" si="329"/>
        <v>Physical</v>
      </c>
      <c r="E4227" s="43">
        <f>IF(VLOOKUP(S4227,'DD-Lookup'!$J$6:$L$50,3,FALSE)="Monthly",(YEAR(AC4227)-YEAR(AB4227))*12+MONTH(AC4227)-MONTH(AB4227)+1,(AC4227-AB4227+1))</f>
        <v>1</v>
      </c>
      <c r="F4227" s="210">
        <f t="shared" si="330"/>
        <v>1842</v>
      </c>
      <c r="G4227" s="199">
        <v>1356850</v>
      </c>
      <c r="H4227" s="195">
        <v>37049.447766203702</v>
      </c>
      <c r="I4227" t="s">
        <v>3443</v>
      </c>
      <c r="M4227" t="s">
        <v>3341</v>
      </c>
      <c r="N4227" t="s">
        <v>3747</v>
      </c>
      <c r="O4227" t="s">
        <v>448</v>
      </c>
      <c r="Q4227" s="196">
        <v>1842</v>
      </c>
      <c r="S4227" t="s">
        <v>3342</v>
      </c>
      <c r="T4227" t="s">
        <v>3557</v>
      </c>
      <c r="U4227" s="198">
        <v>3.63</v>
      </c>
      <c r="V4227" t="s">
        <v>3338</v>
      </c>
      <c r="W4227" t="s">
        <v>2181</v>
      </c>
      <c r="X4227" t="s">
        <v>2182</v>
      </c>
      <c r="Y4227" t="s">
        <v>2469</v>
      </c>
      <c r="Z4227" t="s">
        <v>2995</v>
      </c>
      <c r="AA4227">
        <v>838405</v>
      </c>
      <c r="AB4227" s="195">
        <v>37050.875011574099</v>
      </c>
      <c r="AC4227" s="195">
        <v>37050.875011574099</v>
      </c>
    </row>
    <row r="4228" spans="1:31" x14ac:dyDescent="0.25">
      <c r="A4228" s="43" t="str">
        <f t="shared" si="326"/>
        <v>US Natural Gas Financial</v>
      </c>
      <c r="B4228" s="43" t="str">
        <f t="shared" si="327"/>
        <v>US</v>
      </c>
      <c r="C4228" s="43" t="str">
        <f t="shared" si="328"/>
        <v>Natural Gas</v>
      </c>
      <c r="D4228" s="43" t="str">
        <f t="shared" si="329"/>
        <v>Financial</v>
      </c>
      <c r="E4228" s="43">
        <f>IF(VLOOKUP(S4228,'DD-Lookup'!$J$6:$L$50,3,FALSE)="Monthly",(YEAR(AC4228)-YEAR(AB4228))*12+MONTH(AC4228)-MONTH(AB4228)+1,(AC4228-AB4228+1))</f>
        <v>123</v>
      </c>
      <c r="F4228" s="210">
        <f t="shared" si="330"/>
        <v>615000</v>
      </c>
      <c r="G4228" s="199">
        <v>1356851</v>
      </c>
      <c r="H4228" s="195">
        <v>37049.447962963</v>
      </c>
      <c r="I4228" t="s">
        <v>2465</v>
      </c>
      <c r="M4228" t="s">
        <v>3341</v>
      </c>
      <c r="N4228" t="s">
        <v>2281</v>
      </c>
      <c r="O4228" t="s">
        <v>3139</v>
      </c>
      <c r="P4228" s="196">
        <v>5000</v>
      </c>
      <c r="S4228" t="s">
        <v>3342</v>
      </c>
      <c r="T4228" t="s">
        <v>3557</v>
      </c>
      <c r="U4228" s="198">
        <v>3.875</v>
      </c>
      <c r="V4228" t="s">
        <v>2189</v>
      </c>
      <c r="W4228" t="s">
        <v>2853</v>
      </c>
      <c r="X4228" t="s">
        <v>2282</v>
      </c>
      <c r="Y4228" t="s">
        <v>3575</v>
      </c>
      <c r="Z4228" t="s">
        <v>2995</v>
      </c>
      <c r="AA4228" t="s">
        <v>1257</v>
      </c>
      <c r="AB4228" s="195">
        <v>37073</v>
      </c>
      <c r="AC4228" s="195">
        <v>37195</v>
      </c>
    </row>
    <row r="4229" spans="1:31" x14ac:dyDescent="0.25">
      <c r="A4229" s="43" t="str">
        <f t="shared" si="326"/>
        <v>US Crude Financial</v>
      </c>
      <c r="B4229" s="43" t="str">
        <f t="shared" si="327"/>
        <v>US</v>
      </c>
      <c r="C4229" s="43" t="str">
        <f t="shared" si="328"/>
        <v>Crude</v>
      </c>
      <c r="D4229" s="43" t="str">
        <f t="shared" si="329"/>
        <v>Financial</v>
      </c>
      <c r="E4229" s="43">
        <f>IF(VLOOKUP(S4229,'DD-Lookup'!$J$6:$L$50,3,FALSE)="Monthly",(YEAR(AC4229)-YEAR(AB4229))*12+MONTH(AC4229)-MONTH(AB4229)+1,(AC4229-AB4229+1))</f>
        <v>1</v>
      </c>
      <c r="F4229" s="210">
        <f t="shared" si="330"/>
        <v>50000</v>
      </c>
      <c r="G4229" s="199">
        <v>1356852</v>
      </c>
      <c r="H4229" s="195">
        <v>37049.447974536997</v>
      </c>
      <c r="I4229" t="s">
        <v>2280</v>
      </c>
      <c r="M4229" t="s">
        <v>3437</v>
      </c>
      <c r="N4229" t="s">
        <v>2653</v>
      </c>
      <c r="O4229" t="s">
        <v>3359</v>
      </c>
      <c r="Q4229" s="196">
        <v>50000</v>
      </c>
      <c r="S4229" t="s">
        <v>3347</v>
      </c>
      <c r="T4229" t="s">
        <v>3557</v>
      </c>
      <c r="U4229" s="198">
        <v>28.04</v>
      </c>
      <c r="V4229" t="s">
        <v>3468</v>
      </c>
      <c r="W4229" t="s">
        <v>2655</v>
      </c>
      <c r="X4229" t="s">
        <v>2656</v>
      </c>
      <c r="Y4229" t="s">
        <v>2778</v>
      </c>
      <c r="Z4229" t="s">
        <v>2995</v>
      </c>
      <c r="AA4229">
        <v>115621</v>
      </c>
      <c r="AB4229" s="195">
        <v>37073</v>
      </c>
      <c r="AC4229" s="195">
        <v>37103</v>
      </c>
    </row>
    <row r="4230" spans="1:31" x14ac:dyDescent="0.25">
      <c r="A4230" s="43" t="str">
        <f t="shared" si="326"/>
        <v>US Power Physical</v>
      </c>
      <c r="B4230" s="43" t="str">
        <f t="shared" si="327"/>
        <v>US</v>
      </c>
      <c r="C4230" s="43" t="str">
        <f t="shared" si="328"/>
        <v>Power</v>
      </c>
      <c r="D4230" s="43" t="str">
        <f t="shared" si="329"/>
        <v>Physical</v>
      </c>
      <c r="E4230" s="43">
        <f>IF(VLOOKUP(S4230,'DD-Lookup'!$J$6:$L$50,3,FALSE)="Monthly",(YEAR(AC4230)-YEAR(AB4230))*12+MONTH(AC4230)-MONTH(AB4230)+1,(AC4230-AB4230+1))</f>
        <v>31</v>
      </c>
      <c r="F4230" s="210">
        <f t="shared" si="330"/>
        <v>775</v>
      </c>
      <c r="G4230" s="199">
        <v>1356853</v>
      </c>
      <c r="H4230" s="195">
        <v>37049.448425925897</v>
      </c>
      <c r="I4230" t="s">
        <v>2259</v>
      </c>
      <c r="M4230" t="s">
        <v>2766</v>
      </c>
      <c r="N4230" t="s">
        <v>3308</v>
      </c>
      <c r="O4230" t="s">
        <v>2600</v>
      </c>
      <c r="Q4230" s="196">
        <v>25</v>
      </c>
      <c r="S4230" t="s">
        <v>3340</v>
      </c>
      <c r="T4230" t="s">
        <v>3557</v>
      </c>
      <c r="U4230" s="198">
        <v>57</v>
      </c>
      <c r="V4230" t="s">
        <v>3946</v>
      </c>
      <c r="W4230" t="s">
        <v>3038</v>
      </c>
      <c r="X4230" t="s">
        <v>3309</v>
      </c>
      <c r="Y4230" t="s">
        <v>2662</v>
      </c>
      <c r="Z4230" t="s">
        <v>2990</v>
      </c>
      <c r="AA4230">
        <v>637172.1</v>
      </c>
      <c r="AB4230" s="195">
        <v>37073.875011574099</v>
      </c>
      <c r="AC4230" s="195">
        <v>37103.875011574099</v>
      </c>
    </row>
    <row r="4231" spans="1:31" x14ac:dyDescent="0.25">
      <c r="A4231" s="43" t="str">
        <f t="shared" si="326"/>
        <v xml:space="preserve"> Metals Financial</v>
      </c>
      <c r="B4231" s="43" t="str">
        <f t="shared" si="327"/>
        <v/>
      </c>
      <c r="C4231" s="43" t="str">
        <f t="shared" si="328"/>
        <v>Metals</v>
      </c>
      <c r="D4231" s="43" t="str">
        <f t="shared" si="329"/>
        <v>Financial</v>
      </c>
      <c r="E4231" s="43">
        <f>IF(VLOOKUP(S4231,'DD-Lookup'!$J$6:$L$50,3,FALSE)="Monthly",(YEAR(AC4231)-YEAR(AB4231))*12+MONTH(AC4231)-MONTH(AB4231)+1,(AC4231-AB4231+1))</f>
        <v>1</v>
      </c>
      <c r="F4231" s="210">
        <f t="shared" si="330"/>
        <v>4</v>
      </c>
      <c r="G4231" s="199">
        <v>1356854</v>
      </c>
      <c r="H4231" s="195">
        <v>37049.448483796303</v>
      </c>
      <c r="I4231" t="s">
        <v>3577</v>
      </c>
      <c r="M4231" t="s">
        <v>3346</v>
      </c>
      <c r="N4231" t="s">
        <v>3554</v>
      </c>
      <c r="O4231" t="s">
        <v>3555</v>
      </c>
      <c r="P4231" s="196">
        <v>4</v>
      </c>
      <c r="S4231" t="s">
        <v>3556</v>
      </c>
      <c r="T4231" t="s">
        <v>3557</v>
      </c>
      <c r="U4231" s="198">
        <v>1672</v>
      </c>
      <c r="V4231" t="s">
        <v>3613</v>
      </c>
      <c r="W4231" t="s">
        <v>3563</v>
      </c>
      <c r="X4231" t="s">
        <v>3559</v>
      </c>
      <c r="Y4231" t="s">
        <v>3560</v>
      </c>
      <c r="Z4231" t="s">
        <v>3561</v>
      </c>
      <c r="AA4231">
        <v>2174230</v>
      </c>
    </row>
    <row r="4232" spans="1:31" x14ac:dyDescent="0.25">
      <c r="A4232" s="43" t="str">
        <f t="shared" si="326"/>
        <v>US Crude Financial</v>
      </c>
      <c r="B4232" s="43" t="str">
        <f t="shared" si="327"/>
        <v>US</v>
      </c>
      <c r="C4232" s="43" t="str">
        <f t="shared" si="328"/>
        <v>Crude</v>
      </c>
      <c r="D4232" s="43" t="str">
        <f t="shared" si="329"/>
        <v>Financial</v>
      </c>
      <c r="E4232" s="43">
        <f>IF(VLOOKUP(S4232,'DD-Lookup'!$J$6:$L$50,3,FALSE)="Monthly",(YEAR(AC4232)-YEAR(AB4232))*12+MONTH(AC4232)-MONTH(AB4232)+1,(AC4232-AB4232+1))</f>
        <v>1</v>
      </c>
      <c r="F4232" s="210">
        <f t="shared" si="330"/>
        <v>50000</v>
      </c>
      <c r="G4232" s="199">
        <v>1356855</v>
      </c>
      <c r="H4232" s="195">
        <v>37049.448634259301</v>
      </c>
      <c r="I4232" t="s">
        <v>2280</v>
      </c>
      <c r="M4232" t="s">
        <v>3437</v>
      </c>
      <c r="N4232" t="s">
        <v>2653</v>
      </c>
      <c r="O4232" t="s">
        <v>3359</v>
      </c>
      <c r="Q4232" s="196">
        <v>50000</v>
      </c>
      <c r="S4232" t="s">
        <v>3347</v>
      </c>
      <c r="T4232" t="s">
        <v>3557</v>
      </c>
      <c r="U4232" s="198">
        <v>28.06</v>
      </c>
      <c r="V4232" t="s">
        <v>3468</v>
      </c>
      <c r="W4232" t="s">
        <v>2655</v>
      </c>
      <c r="X4232" t="s">
        <v>2656</v>
      </c>
      <c r="Y4232" t="s">
        <v>2778</v>
      </c>
      <c r="Z4232" t="s">
        <v>2995</v>
      </c>
      <c r="AA4232">
        <v>115624</v>
      </c>
      <c r="AB4232" s="195">
        <v>37073</v>
      </c>
      <c r="AC4232" s="195">
        <v>37103</v>
      </c>
    </row>
    <row r="4233" spans="1:31" x14ac:dyDescent="0.25">
      <c r="A4233" s="43" t="str">
        <f t="shared" si="326"/>
        <v xml:space="preserve"> Natural Gas Physical</v>
      </c>
      <c r="B4233" s="43" t="str">
        <f t="shared" si="327"/>
        <v/>
      </c>
      <c r="C4233" s="43" t="str">
        <f t="shared" si="328"/>
        <v>Natural Gas</v>
      </c>
      <c r="D4233" s="43" t="str">
        <f t="shared" si="329"/>
        <v>Physical</v>
      </c>
      <c r="E4233" s="43">
        <f>IF(VLOOKUP(S4233,'DD-Lookup'!$J$6:$L$50,3,FALSE)="Monthly",(YEAR(AC4233)-YEAR(AB4233))*12+MONTH(AC4233)-MONTH(AB4233)+1,(AC4233-AB4233+1))</f>
        <v>1</v>
      </c>
      <c r="F4233" s="210">
        <f t="shared" si="330"/>
        <v>10000</v>
      </c>
      <c r="G4233" s="199">
        <v>1356856</v>
      </c>
      <c r="H4233" s="195">
        <v>37049.448668981502</v>
      </c>
      <c r="I4233" t="s">
        <v>2244</v>
      </c>
      <c r="M4233" t="s">
        <v>3341</v>
      </c>
      <c r="N4233" t="s">
        <v>3104</v>
      </c>
      <c r="O4233" t="s">
        <v>3620</v>
      </c>
      <c r="Q4233" s="196">
        <v>10000</v>
      </c>
      <c r="S4233" t="s">
        <v>3719</v>
      </c>
      <c r="T4233" t="s">
        <v>3105</v>
      </c>
      <c r="U4233" s="198">
        <v>4.3</v>
      </c>
      <c r="V4233" t="s">
        <v>3169</v>
      </c>
      <c r="W4233" t="s">
        <v>635</v>
      </c>
      <c r="X4233" t="s">
        <v>3106</v>
      </c>
      <c r="Y4233" t="s">
        <v>2469</v>
      </c>
      <c r="Z4233" t="s">
        <v>2996</v>
      </c>
      <c r="AA4233">
        <v>838408</v>
      </c>
      <c r="AB4233" s="195">
        <v>37049.875011574099</v>
      </c>
      <c r="AC4233" s="195">
        <v>37049.875011574099</v>
      </c>
    </row>
    <row r="4234" spans="1:31" x14ac:dyDescent="0.25">
      <c r="A4234" s="43" t="str">
        <f t="shared" si="326"/>
        <v>US Crude Financial</v>
      </c>
      <c r="B4234" s="43" t="str">
        <f t="shared" si="327"/>
        <v>US</v>
      </c>
      <c r="C4234" s="43" t="str">
        <f t="shared" si="328"/>
        <v>Crude</v>
      </c>
      <c r="D4234" s="43" t="str">
        <f t="shared" si="329"/>
        <v>Financial</v>
      </c>
      <c r="E4234" s="43">
        <f>IF(VLOOKUP(S4234,'DD-Lookup'!$J$6:$L$50,3,FALSE)="Monthly",(YEAR(AC4234)-YEAR(AB4234))*12+MONTH(AC4234)-MONTH(AB4234)+1,(AC4234-AB4234+1))</f>
        <v>1</v>
      </c>
      <c r="F4234" s="210">
        <f t="shared" si="330"/>
        <v>50000</v>
      </c>
      <c r="G4234" s="199">
        <v>1356857</v>
      </c>
      <c r="H4234" s="195">
        <v>37049.448715277802</v>
      </c>
      <c r="I4234" t="s">
        <v>2257</v>
      </c>
      <c r="M4234" t="s">
        <v>3437</v>
      </c>
      <c r="N4234" t="s">
        <v>2653</v>
      </c>
      <c r="O4234" t="s">
        <v>2334</v>
      </c>
      <c r="Q4234" s="196">
        <v>50000</v>
      </c>
      <c r="S4234" t="s">
        <v>3347</v>
      </c>
      <c r="T4234" t="s">
        <v>3557</v>
      </c>
      <c r="U4234" s="198">
        <v>28.08</v>
      </c>
      <c r="V4234" t="s">
        <v>2495</v>
      </c>
      <c r="W4234" t="s">
        <v>2655</v>
      </c>
      <c r="X4234" t="s">
        <v>2193</v>
      </c>
      <c r="Y4234" t="s">
        <v>2778</v>
      </c>
      <c r="Z4234" t="s">
        <v>2995</v>
      </c>
      <c r="AA4234">
        <v>115625</v>
      </c>
      <c r="AB4234" s="195">
        <v>37073</v>
      </c>
      <c r="AC4234" s="195">
        <v>37103</v>
      </c>
    </row>
    <row r="4235" spans="1:31" x14ac:dyDescent="0.25">
      <c r="A4235" s="43" t="str">
        <f t="shared" ref="A4235:A4298" si="331">B4235&amp;" "&amp;C4235&amp;" "&amp;D4235</f>
        <v xml:space="preserve"> Metals Financial</v>
      </c>
      <c r="B4235" s="43" t="str">
        <f t="shared" ref="B4235:B4298" si="332">IF((LEFT(N4235,2)="US"),"US","")</f>
        <v/>
      </c>
      <c r="C4235" s="43" t="str">
        <f t="shared" ref="C4235:C4298" si="333">M4235</f>
        <v>Metals</v>
      </c>
      <c r="D4235" s="43" t="str">
        <f t="shared" ref="D4235:D4298" si="334">IF(ISNUMBER(FIND("Phy",N4235))=TRUE,"Physical","Financial")</f>
        <v>Financial</v>
      </c>
      <c r="E4235" s="43">
        <f>IF(VLOOKUP(S4235,'DD-Lookup'!$J$6:$L$50,3,FALSE)="Monthly",(YEAR(AC4235)-YEAR(AB4235))*12+MONTH(AC4235)-MONTH(AB4235)+1,(AC4235-AB4235+1))</f>
        <v>1</v>
      </c>
      <c r="F4235" s="210">
        <f t="shared" ref="F4235:F4298" si="335">E4235*SUM(P4235:Q4235)</f>
        <v>10</v>
      </c>
      <c r="G4235" s="199">
        <v>1356860</v>
      </c>
      <c r="H4235" s="195">
        <v>37049.448726851799</v>
      </c>
      <c r="I4235" t="s">
        <v>1761</v>
      </c>
      <c r="M4235" t="s">
        <v>3346</v>
      </c>
      <c r="N4235" t="s">
        <v>3554</v>
      </c>
      <c r="O4235" t="s">
        <v>3555</v>
      </c>
      <c r="P4235" s="196">
        <v>10</v>
      </c>
      <c r="S4235" t="s">
        <v>3556</v>
      </c>
      <c r="T4235" t="s">
        <v>3557</v>
      </c>
      <c r="U4235" s="198">
        <v>1672</v>
      </c>
      <c r="V4235" t="s">
        <v>1762</v>
      </c>
      <c r="W4235" t="s">
        <v>3563</v>
      </c>
      <c r="X4235" t="s">
        <v>3559</v>
      </c>
      <c r="Y4235" t="s">
        <v>3560</v>
      </c>
      <c r="Z4235" t="s">
        <v>3561</v>
      </c>
      <c r="AA4235">
        <v>2174232</v>
      </c>
      <c r="AE4235" s="115">
        <f>IF(S4235="Gallon",F4235/42,F4235)</f>
        <v>10</v>
      </c>
    </row>
    <row r="4236" spans="1:31" x14ac:dyDescent="0.25">
      <c r="A4236" s="43" t="str">
        <f t="shared" si="331"/>
        <v>US Natural Gas Financial</v>
      </c>
      <c r="B4236" s="43" t="str">
        <f t="shared" si="332"/>
        <v>US</v>
      </c>
      <c r="C4236" s="43" t="str">
        <f t="shared" si="333"/>
        <v>Natural Gas</v>
      </c>
      <c r="D4236" s="43" t="str">
        <f t="shared" si="334"/>
        <v>Financial</v>
      </c>
      <c r="E4236" s="43">
        <f>IF(VLOOKUP(S4236,'DD-Lookup'!$J$6:$L$50,3,FALSE)="Monthly",(YEAR(AC4236)-YEAR(AB4236))*12+MONTH(AC4236)-MONTH(AB4236)+1,(AC4236-AB4236+1))</f>
        <v>151</v>
      </c>
      <c r="F4236" s="210">
        <f t="shared" si="335"/>
        <v>1510000</v>
      </c>
      <c r="G4236" s="199">
        <v>1356861</v>
      </c>
      <c r="H4236" s="195">
        <v>37049.448726851799</v>
      </c>
      <c r="I4236" t="s">
        <v>3360</v>
      </c>
      <c r="M4236" t="s">
        <v>3341</v>
      </c>
      <c r="N4236" t="s">
        <v>2476</v>
      </c>
      <c r="O4236" t="s">
        <v>4135</v>
      </c>
      <c r="P4236" s="196">
        <v>10000</v>
      </c>
      <c r="S4236" t="s">
        <v>3342</v>
      </c>
      <c r="T4236" t="s">
        <v>3557</v>
      </c>
      <c r="U4236" s="198">
        <v>0.16500000000000001</v>
      </c>
      <c r="V4236" t="s">
        <v>1145</v>
      </c>
      <c r="W4236" t="s">
        <v>3097</v>
      </c>
      <c r="X4236" t="s">
        <v>3098</v>
      </c>
      <c r="Y4236" t="s">
        <v>3575</v>
      </c>
      <c r="Z4236" t="s">
        <v>2995</v>
      </c>
      <c r="AA4236" t="s">
        <v>1258</v>
      </c>
      <c r="AB4236" s="195">
        <v>37196</v>
      </c>
      <c r="AC4236" s="195">
        <v>37346</v>
      </c>
    </row>
    <row r="4237" spans="1:31" x14ac:dyDescent="0.25">
      <c r="A4237" s="43" t="str">
        <f t="shared" si="331"/>
        <v xml:space="preserve"> Metals Financial</v>
      </c>
      <c r="B4237" s="43" t="str">
        <f t="shared" si="332"/>
        <v/>
      </c>
      <c r="C4237" s="43" t="str">
        <f t="shared" si="333"/>
        <v>Metals</v>
      </c>
      <c r="D4237" s="43" t="str">
        <f t="shared" si="334"/>
        <v>Financial</v>
      </c>
      <c r="E4237" s="43">
        <f>IF(VLOOKUP(S4237,'DD-Lookup'!$J$6:$L$50,3,FALSE)="Monthly",(YEAR(AC4237)-YEAR(AB4237))*12+MONTH(AC4237)-MONTH(AB4237)+1,(AC4237-AB4237+1))</f>
        <v>1</v>
      </c>
      <c r="F4237" s="210">
        <f t="shared" si="335"/>
        <v>2</v>
      </c>
      <c r="G4237" s="199">
        <v>1356863</v>
      </c>
      <c r="H4237" s="195">
        <v>37049.448854166701</v>
      </c>
      <c r="I4237" t="s">
        <v>3577</v>
      </c>
      <c r="M4237" t="s">
        <v>3346</v>
      </c>
      <c r="N4237" t="s">
        <v>3566</v>
      </c>
      <c r="O4237" t="s">
        <v>3567</v>
      </c>
      <c r="P4237" s="196">
        <v>2</v>
      </c>
      <c r="S4237" t="s">
        <v>3556</v>
      </c>
      <c r="T4237" t="s">
        <v>3557</v>
      </c>
      <c r="U4237" s="198">
        <v>1517</v>
      </c>
      <c r="V4237" t="s">
        <v>3613</v>
      </c>
      <c r="W4237" t="s">
        <v>3563</v>
      </c>
      <c r="X4237" t="s">
        <v>3559</v>
      </c>
      <c r="Y4237" t="s">
        <v>3560</v>
      </c>
      <c r="Z4237" t="s">
        <v>3561</v>
      </c>
      <c r="AA4237">
        <v>2174234</v>
      </c>
    </row>
    <row r="4238" spans="1:31" x14ac:dyDescent="0.25">
      <c r="A4238" s="43" t="str">
        <f t="shared" si="331"/>
        <v xml:space="preserve"> Metals Financial</v>
      </c>
      <c r="B4238" s="43" t="str">
        <f t="shared" si="332"/>
        <v/>
      </c>
      <c r="C4238" s="43" t="str">
        <f t="shared" si="333"/>
        <v>Metals</v>
      </c>
      <c r="D4238" s="43" t="str">
        <f t="shared" si="334"/>
        <v>Financial</v>
      </c>
      <c r="E4238" s="43">
        <f>IF(VLOOKUP(S4238,'DD-Lookup'!$J$6:$L$50,3,FALSE)="Monthly",(YEAR(AC4238)-YEAR(AB4238))*12+MONTH(AC4238)-MONTH(AB4238)+1,(AC4238-AB4238+1))</f>
        <v>1</v>
      </c>
      <c r="F4238" s="210">
        <f t="shared" si="335"/>
        <v>10</v>
      </c>
      <c r="G4238" s="199">
        <v>1356864</v>
      </c>
      <c r="H4238" s="195">
        <v>37049.448900463001</v>
      </c>
      <c r="I4238" t="s">
        <v>1761</v>
      </c>
      <c r="M4238" t="s">
        <v>3346</v>
      </c>
      <c r="N4238" t="s">
        <v>3566</v>
      </c>
      <c r="O4238" t="s">
        <v>3567</v>
      </c>
      <c r="P4238" s="196">
        <v>10</v>
      </c>
      <c r="S4238" t="s">
        <v>3556</v>
      </c>
      <c r="T4238" t="s">
        <v>3557</v>
      </c>
      <c r="U4238" s="198">
        <v>1517</v>
      </c>
      <c r="V4238" t="s">
        <v>1762</v>
      </c>
      <c r="W4238" t="s">
        <v>3563</v>
      </c>
      <c r="X4238" t="s">
        <v>3559</v>
      </c>
      <c r="Y4238" t="s">
        <v>3560</v>
      </c>
      <c r="Z4238" t="s">
        <v>3561</v>
      </c>
      <c r="AA4238">
        <v>2174236</v>
      </c>
    </row>
    <row r="4239" spans="1:31" x14ac:dyDescent="0.25">
      <c r="A4239" s="43" t="str">
        <f t="shared" si="331"/>
        <v xml:space="preserve"> Metals Financial</v>
      </c>
      <c r="B4239" s="43" t="str">
        <f t="shared" si="332"/>
        <v/>
      </c>
      <c r="C4239" s="43" t="str">
        <f t="shared" si="333"/>
        <v>Metals</v>
      </c>
      <c r="D4239" s="43" t="str">
        <f t="shared" si="334"/>
        <v>Financial</v>
      </c>
      <c r="E4239" s="43">
        <f>IF(VLOOKUP(S4239,'DD-Lookup'!$J$6:$L$50,3,FALSE)="Monthly",(YEAR(AC4239)-YEAR(AB4239))*12+MONTH(AC4239)-MONTH(AB4239)+1,(AC4239-AB4239+1))</f>
        <v>1</v>
      </c>
      <c r="F4239" s="210">
        <f t="shared" si="335"/>
        <v>8</v>
      </c>
      <c r="G4239" s="199">
        <v>1356865</v>
      </c>
      <c r="H4239" s="195">
        <v>37049.448935185203</v>
      </c>
      <c r="I4239" t="s">
        <v>3570</v>
      </c>
      <c r="M4239" t="s">
        <v>3346</v>
      </c>
      <c r="N4239" t="s">
        <v>3566</v>
      </c>
      <c r="O4239" t="s">
        <v>3567</v>
      </c>
      <c r="P4239" s="196">
        <v>8</v>
      </c>
      <c r="S4239" t="s">
        <v>3556</v>
      </c>
      <c r="T4239" t="s">
        <v>3557</v>
      </c>
      <c r="U4239" s="198">
        <v>1517</v>
      </c>
      <c r="V4239" t="s">
        <v>3820</v>
      </c>
      <c r="W4239" t="s">
        <v>3563</v>
      </c>
      <c r="X4239" t="s">
        <v>3559</v>
      </c>
      <c r="Y4239" t="s">
        <v>3560</v>
      </c>
      <c r="Z4239" t="s">
        <v>3561</v>
      </c>
      <c r="AA4239">
        <v>2174238</v>
      </c>
    </row>
    <row r="4240" spans="1:31" x14ac:dyDescent="0.25">
      <c r="A4240" s="43" t="str">
        <f t="shared" si="331"/>
        <v>US Natural Gas Financial</v>
      </c>
      <c r="B4240" s="43" t="str">
        <f t="shared" si="332"/>
        <v>US</v>
      </c>
      <c r="C4240" s="43" t="str">
        <f t="shared" si="333"/>
        <v>Natural Gas</v>
      </c>
      <c r="D4240" s="43" t="str">
        <f t="shared" si="334"/>
        <v>Financial</v>
      </c>
      <c r="E4240" s="43">
        <f>IF(VLOOKUP(S4240,'DD-Lookup'!$J$6:$L$50,3,FALSE)="Monthly",(YEAR(AC4240)-YEAR(AB4240))*12+MONTH(AC4240)-MONTH(AB4240)+1,(AC4240-AB4240+1))</f>
        <v>23</v>
      </c>
      <c r="F4240" s="210">
        <f t="shared" si="335"/>
        <v>115000</v>
      </c>
      <c r="G4240" s="199">
        <v>1356866</v>
      </c>
      <c r="H4240" s="195">
        <v>37049.449270833298</v>
      </c>
      <c r="I4240" t="s">
        <v>3529</v>
      </c>
      <c r="M4240" t="s">
        <v>3341</v>
      </c>
      <c r="N4240" t="s">
        <v>2281</v>
      </c>
      <c r="O4240" t="s">
        <v>2709</v>
      </c>
      <c r="Q4240" s="196">
        <v>5000</v>
      </c>
      <c r="S4240" t="s">
        <v>3342</v>
      </c>
      <c r="T4240" t="s">
        <v>3557</v>
      </c>
      <c r="U4240" s="198">
        <v>3.5074999999999998</v>
      </c>
      <c r="V4240" t="s">
        <v>3913</v>
      </c>
      <c r="W4240" t="s">
        <v>3099</v>
      </c>
      <c r="X4240" t="s">
        <v>2291</v>
      </c>
      <c r="Y4240" t="s">
        <v>3575</v>
      </c>
      <c r="Z4240" t="s">
        <v>2995</v>
      </c>
      <c r="AA4240" t="s">
        <v>1259</v>
      </c>
      <c r="AB4240" s="195">
        <v>37050.875011574099</v>
      </c>
      <c r="AC4240" s="195">
        <v>37072.875011574099</v>
      </c>
    </row>
    <row r="4241" spans="1:31" x14ac:dyDescent="0.25">
      <c r="A4241" s="43" t="str">
        <f t="shared" si="331"/>
        <v>US Power Physical</v>
      </c>
      <c r="B4241" s="43" t="str">
        <f t="shared" si="332"/>
        <v>US</v>
      </c>
      <c r="C4241" s="43" t="str">
        <f t="shared" si="333"/>
        <v>Power</v>
      </c>
      <c r="D4241" s="43" t="str">
        <f t="shared" si="334"/>
        <v>Physical</v>
      </c>
      <c r="E4241" s="43">
        <f>IF(VLOOKUP(S4241,'DD-Lookup'!$J$6:$L$50,3,FALSE)="Monthly",(YEAR(AC4241)-YEAR(AB4241))*12+MONTH(AC4241)-MONTH(AB4241)+1,(AC4241-AB4241+1))</f>
        <v>30</v>
      </c>
      <c r="F4241" s="210">
        <f t="shared" si="335"/>
        <v>750</v>
      </c>
      <c r="G4241" s="199">
        <v>1356867</v>
      </c>
      <c r="H4241" s="195">
        <v>37049.449351851901</v>
      </c>
      <c r="I4241" t="s">
        <v>3360</v>
      </c>
      <c r="M4241" t="s">
        <v>2766</v>
      </c>
      <c r="N4241" t="s">
        <v>3310</v>
      </c>
      <c r="O4241" t="s">
        <v>3174</v>
      </c>
      <c r="P4241" s="196">
        <v>25</v>
      </c>
      <c r="S4241" t="s">
        <v>3340</v>
      </c>
      <c r="T4241" t="s">
        <v>3557</v>
      </c>
      <c r="U4241" s="198">
        <v>131</v>
      </c>
      <c r="V4241" t="s">
        <v>3777</v>
      </c>
      <c r="W4241" t="s">
        <v>3152</v>
      </c>
      <c r="X4241" t="s">
        <v>3154</v>
      </c>
      <c r="Y4241" t="s">
        <v>2662</v>
      </c>
      <c r="Z4241" t="s">
        <v>2990</v>
      </c>
      <c r="AA4241">
        <v>637174.1</v>
      </c>
      <c r="AB4241" s="195">
        <v>37135.875011574099</v>
      </c>
      <c r="AC4241" s="195">
        <v>37164.875011574099</v>
      </c>
    </row>
    <row r="4242" spans="1:31" x14ac:dyDescent="0.25">
      <c r="A4242" s="43" t="str">
        <f t="shared" si="331"/>
        <v>US Natural Gas Physical</v>
      </c>
      <c r="B4242" s="43" t="str">
        <f t="shared" si="332"/>
        <v>US</v>
      </c>
      <c r="C4242" s="43" t="str">
        <f t="shared" si="333"/>
        <v>Natural Gas</v>
      </c>
      <c r="D4242" s="43" t="str">
        <f t="shared" si="334"/>
        <v>Physical</v>
      </c>
      <c r="E4242" s="43">
        <f>IF(VLOOKUP(S4242,'DD-Lookup'!$J$6:$L$50,3,FALSE)="Monthly",(YEAR(AC4242)-YEAR(AB4242))*12+MONTH(AC4242)-MONTH(AB4242)+1,(AC4242-AB4242+1))</f>
        <v>1</v>
      </c>
      <c r="F4242" s="210">
        <f t="shared" si="335"/>
        <v>348</v>
      </c>
      <c r="G4242" s="199">
        <v>1356868</v>
      </c>
      <c r="H4242" s="195">
        <v>37049.449351851901</v>
      </c>
      <c r="I4242" t="s">
        <v>2504</v>
      </c>
      <c r="M4242" t="s">
        <v>3341</v>
      </c>
      <c r="N4242" t="s">
        <v>3747</v>
      </c>
      <c r="O4242" t="s">
        <v>1631</v>
      </c>
      <c r="Q4242" s="196">
        <v>348</v>
      </c>
      <c r="S4242" t="s">
        <v>3342</v>
      </c>
      <c r="T4242" t="s">
        <v>3557</v>
      </c>
      <c r="U4242" s="198">
        <v>3.71</v>
      </c>
      <c r="V4242" t="s">
        <v>3508</v>
      </c>
      <c r="W4242" t="s">
        <v>2366</v>
      </c>
      <c r="X4242" t="s">
        <v>2420</v>
      </c>
      <c r="Y4242" t="s">
        <v>2469</v>
      </c>
      <c r="Z4242" t="s">
        <v>2995</v>
      </c>
      <c r="AA4242">
        <v>838410</v>
      </c>
      <c r="AB4242" s="195">
        <v>37050.875011574099</v>
      </c>
      <c r="AC4242" s="195">
        <v>37050.875011574099</v>
      </c>
    </row>
    <row r="4243" spans="1:31" x14ac:dyDescent="0.25">
      <c r="A4243" s="43" t="str">
        <f t="shared" si="331"/>
        <v>US Crude Financial</v>
      </c>
      <c r="B4243" s="43" t="str">
        <f t="shared" si="332"/>
        <v>US</v>
      </c>
      <c r="C4243" s="43" t="str">
        <f t="shared" si="333"/>
        <v>Crude</v>
      </c>
      <c r="D4243" s="43" t="str">
        <f t="shared" si="334"/>
        <v>Financial</v>
      </c>
      <c r="E4243" s="43">
        <f>IF(VLOOKUP(S4243,'DD-Lookup'!$J$6:$L$50,3,FALSE)="Monthly",(YEAR(AC4243)-YEAR(AB4243))*12+MONTH(AC4243)-MONTH(AB4243)+1,(AC4243-AB4243+1))</f>
        <v>1</v>
      </c>
      <c r="F4243" s="210">
        <f t="shared" si="335"/>
        <v>50000</v>
      </c>
      <c r="G4243" s="199">
        <v>1356870</v>
      </c>
      <c r="H4243" s="195">
        <v>37049.449652777803</v>
      </c>
      <c r="I4243" t="s">
        <v>3480</v>
      </c>
      <c r="M4243" t="s">
        <v>3437</v>
      </c>
      <c r="N4243" t="s">
        <v>2653</v>
      </c>
      <c r="O4243" t="s">
        <v>3359</v>
      </c>
      <c r="Q4243" s="196">
        <v>50000</v>
      </c>
      <c r="S4243" t="s">
        <v>3347</v>
      </c>
      <c r="T4243" t="s">
        <v>3557</v>
      </c>
      <c r="U4243" s="198">
        <v>28.1</v>
      </c>
      <c r="V4243" t="s">
        <v>2647</v>
      </c>
      <c r="W4243" t="s">
        <v>2655</v>
      </c>
      <c r="X4243" t="s">
        <v>2656</v>
      </c>
      <c r="Y4243" t="s">
        <v>2778</v>
      </c>
      <c r="Z4243" t="s">
        <v>2995</v>
      </c>
      <c r="AA4243">
        <v>115626</v>
      </c>
      <c r="AB4243" s="195">
        <v>37073</v>
      </c>
      <c r="AC4243" s="195">
        <v>37103</v>
      </c>
    </row>
    <row r="4244" spans="1:31" x14ac:dyDescent="0.25">
      <c r="A4244" s="43" t="str">
        <f t="shared" si="331"/>
        <v>US Natural Gas Financial</v>
      </c>
      <c r="B4244" s="43" t="str">
        <f t="shared" si="332"/>
        <v>US</v>
      </c>
      <c r="C4244" s="43" t="str">
        <f t="shared" si="333"/>
        <v>Natural Gas</v>
      </c>
      <c r="D4244" s="43" t="str">
        <f t="shared" si="334"/>
        <v>Financial</v>
      </c>
      <c r="E4244" s="43">
        <f>IF(VLOOKUP(S4244,'DD-Lookup'!$J$6:$L$50,3,FALSE)="Monthly",(YEAR(AC4244)-YEAR(AB4244))*12+MONTH(AC4244)-MONTH(AB4244)+1,(AC4244-AB4244+1))</f>
        <v>31</v>
      </c>
      <c r="F4244" s="210">
        <f t="shared" si="335"/>
        <v>310000</v>
      </c>
      <c r="G4244" s="199">
        <v>1356871</v>
      </c>
      <c r="H4244" s="195">
        <v>37049.449687499997</v>
      </c>
      <c r="I4244" t="s">
        <v>2273</v>
      </c>
      <c r="M4244" t="s">
        <v>3341</v>
      </c>
      <c r="N4244" t="s">
        <v>2281</v>
      </c>
      <c r="O4244" t="s">
        <v>2475</v>
      </c>
      <c r="Q4244" s="196">
        <v>10000</v>
      </c>
      <c r="S4244" t="s">
        <v>3342</v>
      </c>
      <c r="T4244" t="s">
        <v>3557</v>
      </c>
      <c r="U4244" s="198">
        <v>3.7875000000000001</v>
      </c>
      <c r="V4244" t="s">
        <v>2610</v>
      </c>
      <c r="W4244" t="s">
        <v>2853</v>
      </c>
      <c r="X4244" t="s">
        <v>2282</v>
      </c>
      <c r="Y4244" t="s">
        <v>3575</v>
      </c>
      <c r="Z4244" t="s">
        <v>2995</v>
      </c>
      <c r="AA4244" t="s">
        <v>1260</v>
      </c>
      <c r="AB4244" s="195">
        <v>37073.875</v>
      </c>
      <c r="AC4244" s="195">
        <v>37103.875</v>
      </c>
    </row>
    <row r="4245" spans="1:31" x14ac:dyDescent="0.25">
      <c r="A4245" s="43" t="str">
        <f t="shared" si="331"/>
        <v>US Crude Financial</v>
      </c>
      <c r="B4245" s="43" t="str">
        <f t="shared" si="332"/>
        <v>US</v>
      </c>
      <c r="C4245" s="43" t="str">
        <f t="shared" si="333"/>
        <v>Crude</v>
      </c>
      <c r="D4245" s="43" t="str">
        <f t="shared" si="334"/>
        <v>Financial</v>
      </c>
      <c r="E4245" s="43">
        <f>IF(VLOOKUP(S4245,'DD-Lookup'!$J$6:$L$50,3,FALSE)="Monthly",(YEAR(AC4245)-YEAR(AB4245))*12+MONTH(AC4245)-MONTH(AB4245)+1,(AC4245-AB4245+1))</f>
        <v>1</v>
      </c>
      <c r="F4245" s="210">
        <f t="shared" si="335"/>
        <v>50000</v>
      </c>
      <c r="G4245" s="199">
        <v>1356872</v>
      </c>
      <c r="H4245" s="195">
        <v>37049.449699074103</v>
      </c>
      <c r="I4245" t="s">
        <v>2652</v>
      </c>
      <c r="M4245" t="s">
        <v>3437</v>
      </c>
      <c r="N4245" t="s">
        <v>2653</v>
      </c>
      <c r="O4245" t="s">
        <v>3359</v>
      </c>
      <c r="P4245" s="196">
        <v>50000</v>
      </c>
      <c r="S4245" t="s">
        <v>3347</v>
      </c>
      <c r="T4245" t="s">
        <v>3557</v>
      </c>
      <c r="U4245" s="198">
        <v>28.08</v>
      </c>
      <c r="V4245" t="s">
        <v>2460</v>
      </c>
      <c r="W4245" t="s">
        <v>2655</v>
      </c>
      <c r="X4245" t="s">
        <v>2656</v>
      </c>
      <c r="Y4245" t="s">
        <v>2778</v>
      </c>
      <c r="Z4245" t="s">
        <v>2995</v>
      </c>
      <c r="AA4245">
        <v>115627</v>
      </c>
      <c r="AB4245" s="195">
        <v>37073</v>
      </c>
      <c r="AC4245" s="195">
        <v>37103</v>
      </c>
    </row>
    <row r="4246" spans="1:31" x14ac:dyDescent="0.25">
      <c r="A4246" s="43" t="str">
        <f t="shared" si="331"/>
        <v>US Crude Financial</v>
      </c>
      <c r="B4246" s="43" t="str">
        <f t="shared" si="332"/>
        <v>US</v>
      </c>
      <c r="C4246" s="43" t="str">
        <f t="shared" si="333"/>
        <v>Crude</v>
      </c>
      <c r="D4246" s="43" t="str">
        <f t="shared" si="334"/>
        <v>Financial</v>
      </c>
      <c r="E4246" s="43">
        <f>IF(VLOOKUP(S4246,'DD-Lookup'!$J$6:$L$50,3,FALSE)="Monthly",(YEAR(AC4246)-YEAR(AB4246))*12+MONTH(AC4246)-MONTH(AB4246)+1,(AC4246-AB4246+1))</f>
        <v>1</v>
      </c>
      <c r="F4246" s="210">
        <f t="shared" si="335"/>
        <v>50000</v>
      </c>
      <c r="G4246" s="199">
        <v>1356874</v>
      </c>
      <c r="H4246" s="195">
        <v>37049.449976851902</v>
      </c>
      <c r="I4246" t="s">
        <v>2652</v>
      </c>
      <c r="M4246" t="s">
        <v>3437</v>
      </c>
      <c r="N4246" t="s">
        <v>2653</v>
      </c>
      <c r="O4246" t="s">
        <v>3359</v>
      </c>
      <c r="P4246" s="196">
        <v>50000</v>
      </c>
      <c r="S4246" t="s">
        <v>3347</v>
      </c>
      <c r="T4246" t="s">
        <v>3557</v>
      </c>
      <c r="U4246" s="198">
        <v>28.06</v>
      </c>
      <c r="V4246" t="s">
        <v>3090</v>
      </c>
      <c r="W4246" t="s">
        <v>2655</v>
      </c>
      <c r="X4246" t="s">
        <v>2656</v>
      </c>
      <c r="Y4246" t="s">
        <v>2778</v>
      </c>
      <c r="Z4246" t="s">
        <v>2995</v>
      </c>
      <c r="AA4246">
        <v>115628</v>
      </c>
      <c r="AB4246" s="195">
        <v>37073</v>
      </c>
      <c r="AC4246" s="195">
        <v>37103</v>
      </c>
    </row>
    <row r="4247" spans="1:31" x14ac:dyDescent="0.25">
      <c r="A4247" s="43" t="str">
        <f t="shared" si="331"/>
        <v xml:space="preserve"> Natural Gas Physical</v>
      </c>
      <c r="B4247" s="43" t="str">
        <f t="shared" si="332"/>
        <v/>
      </c>
      <c r="C4247" s="43" t="str">
        <f t="shared" si="333"/>
        <v>Natural Gas</v>
      </c>
      <c r="D4247" s="43" t="str">
        <f t="shared" si="334"/>
        <v>Physical</v>
      </c>
      <c r="E4247" s="43">
        <f>IF(VLOOKUP(S4247,'DD-Lookup'!$J$6:$L$50,3,FALSE)="Monthly",(YEAR(AC4247)-YEAR(AB4247))*12+MONTH(AC4247)-MONTH(AB4247)+1,(AC4247-AB4247+1))</f>
        <v>31</v>
      </c>
      <c r="F4247" s="210">
        <f t="shared" si="335"/>
        <v>155000</v>
      </c>
      <c r="G4247" s="199">
        <v>1356875</v>
      </c>
      <c r="H4247" s="195">
        <v>37049.450092592597</v>
      </c>
      <c r="I4247" t="s">
        <v>1261</v>
      </c>
      <c r="M4247" t="s">
        <v>3341</v>
      </c>
      <c r="N4247" t="s">
        <v>3104</v>
      </c>
      <c r="O4247" t="s">
        <v>3794</v>
      </c>
      <c r="Q4247" s="196">
        <v>5000</v>
      </c>
      <c r="S4247" t="s">
        <v>3719</v>
      </c>
      <c r="T4247" t="s">
        <v>3105</v>
      </c>
      <c r="U4247" s="198">
        <v>4.7549999999999999</v>
      </c>
      <c r="V4247" t="s">
        <v>1262</v>
      </c>
      <c r="W4247" t="s">
        <v>2450</v>
      </c>
      <c r="X4247" t="s">
        <v>3106</v>
      </c>
      <c r="Y4247" t="s">
        <v>2469</v>
      </c>
      <c r="Z4247" t="s">
        <v>2996</v>
      </c>
      <c r="AA4247">
        <v>838412</v>
      </c>
      <c r="AB4247" s="195">
        <v>37073.875011574099</v>
      </c>
      <c r="AC4247" s="195">
        <v>37103.875011574099</v>
      </c>
    </row>
    <row r="4248" spans="1:31" x14ac:dyDescent="0.25">
      <c r="A4248" s="43" t="str">
        <f t="shared" si="331"/>
        <v>US Natural Gas Financial</v>
      </c>
      <c r="B4248" s="43" t="str">
        <f t="shared" si="332"/>
        <v>US</v>
      </c>
      <c r="C4248" s="43" t="str">
        <f t="shared" si="333"/>
        <v>Natural Gas</v>
      </c>
      <c r="D4248" s="43" t="str">
        <f t="shared" si="334"/>
        <v>Financial</v>
      </c>
      <c r="E4248" s="43">
        <f>IF(VLOOKUP(S4248,'DD-Lookup'!$J$6:$L$50,3,FALSE)="Monthly",(YEAR(AC4248)-YEAR(AB4248))*12+MONTH(AC4248)-MONTH(AB4248)+1,(AC4248-AB4248+1))</f>
        <v>23</v>
      </c>
      <c r="F4248" s="210">
        <f t="shared" si="335"/>
        <v>230000</v>
      </c>
      <c r="G4248" s="199">
        <v>1356876</v>
      </c>
      <c r="H4248" s="195">
        <v>37049.450127314798</v>
      </c>
      <c r="I4248" t="s">
        <v>2273</v>
      </c>
      <c r="M4248" t="s">
        <v>3341</v>
      </c>
      <c r="N4248" t="s">
        <v>2281</v>
      </c>
      <c r="O4248" t="s">
        <v>2699</v>
      </c>
      <c r="Q4248" s="196">
        <v>10000</v>
      </c>
      <c r="S4248" t="s">
        <v>3342</v>
      </c>
      <c r="T4248" t="s">
        <v>3557</v>
      </c>
      <c r="U4248" s="198">
        <v>3.8075000000000001</v>
      </c>
      <c r="V4248" t="s">
        <v>3755</v>
      </c>
      <c r="W4248" t="s">
        <v>3097</v>
      </c>
      <c r="X4248" t="s">
        <v>3098</v>
      </c>
      <c r="Y4248" t="s">
        <v>3575</v>
      </c>
      <c r="Z4248" t="s">
        <v>2995</v>
      </c>
      <c r="AA4248" t="s">
        <v>1263</v>
      </c>
      <c r="AB4248" s="195">
        <v>37050.875011574099</v>
      </c>
      <c r="AC4248" s="195">
        <v>37072.875011574099</v>
      </c>
    </row>
    <row r="4249" spans="1:31" x14ac:dyDescent="0.25">
      <c r="A4249" s="43" t="str">
        <f t="shared" si="331"/>
        <v xml:space="preserve"> Natural Gas Physical</v>
      </c>
      <c r="B4249" s="43" t="str">
        <f t="shared" si="332"/>
        <v/>
      </c>
      <c r="C4249" s="43" t="str">
        <f t="shared" si="333"/>
        <v>Natural Gas</v>
      </c>
      <c r="D4249" s="43" t="str">
        <f t="shared" si="334"/>
        <v>Physical</v>
      </c>
      <c r="E4249" s="43">
        <f>IF(VLOOKUP(S4249,'DD-Lookup'!$J$6:$L$50,3,FALSE)="Monthly",(YEAR(AC4249)-YEAR(AB4249))*12+MONTH(AC4249)-MONTH(AB4249)+1,(AC4249-AB4249+1))</f>
        <v>1</v>
      </c>
      <c r="F4249" s="210">
        <f t="shared" si="335"/>
        <v>10000</v>
      </c>
      <c r="G4249" s="199">
        <v>1356878</v>
      </c>
      <c r="H4249" s="195">
        <v>37049.450219907398</v>
      </c>
      <c r="I4249" t="s">
        <v>3375</v>
      </c>
      <c r="M4249" t="s">
        <v>3341</v>
      </c>
      <c r="N4249" t="s">
        <v>3104</v>
      </c>
      <c r="O4249" t="s">
        <v>3620</v>
      </c>
      <c r="Q4249" s="196">
        <v>10000</v>
      </c>
      <c r="S4249" t="s">
        <v>3719</v>
      </c>
      <c r="T4249" t="s">
        <v>3105</v>
      </c>
      <c r="U4249" s="198">
        <v>4.3049999999999997</v>
      </c>
      <c r="V4249" t="s">
        <v>3926</v>
      </c>
      <c r="W4249" t="s">
        <v>635</v>
      </c>
      <c r="X4249" t="s">
        <v>3106</v>
      </c>
      <c r="Y4249" t="s">
        <v>2469</v>
      </c>
      <c r="Z4249" t="s">
        <v>2996</v>
      </c>
      <c r="AA4249">
        <v>838413</v>
      </c>
      <c r="AB4249" s="195">
        <v>37049.875011574099</v>
      </c>
      <c r="AC4249" s="195">
        <v>37049.875011574099</v>
      </c>
    </row>
    <row r="4250" spans="1:31" x14ac:dyDescent="0.25">
      <c r="A4250" s="43" t="str">
        <f t="shared" si="331"/>
        <v>US Natural Gas Financial</v>
      </c>
      <c r="B4250" s="43" t="str">
        <f t="shared" si="332"/>
        <v>US</v>
      </c>
      <c r="C4250" s="43" t="str">
        <f t="shared" si="333"/>
        <v>Natural Gas</v>
      </c>
      <c r="D4250" s="43" t="str">
        <f t="shared" si="334"/>
        <v>Financial</v>
      </c>
      <c r="E4250" s="43">
        <f>IF(VLOOKUP(S4250,'DD-Lookup'!$J$6:$L$50,3,FALSE)="Monthly",(YEAR(AC4250)-YEAR(AB4250))*12+MONTH(AC4250)-MONTH(AB4250)+1,(AC4250-AB4250+1))</f>
        <v>23</v>
      </c>
      <c r="F4250" s="210">
        <f t="shared" si="335"/>
        <v>230000</v>
      </c>
      <c r="G4250" s="199">
        <v>1356880</v>
      </c>
      <c r="H4250" s="195">
        <v>37049.450312499997</v>
      </c>
      <c r="I4250" t="s">
        <v>2273</v>
      </c>
      <c r="M4250" t="s">
        <v>3341</v>
      </c>
      <c r="N4250" t="s">
        <v>2281</v>
      </c>
      <c r="O4250" t="s">
        <v>2156</v>
      </c>
      <c r="P4250" s="196">
        <v>10000</v>
      </c>
      <c r="S4250" t="s">
        <v>3342</v>
      </c>
      <c r="T4250" t="s">
        <v>3557</v>
      </c>
      <c r="U4250" s="198">
        <v>3.6749999999999998</v>
      </c>
      <c r="V4250" t="s">
        <v>3755</v>
      </c>
      <c r="W4250" t="s">
        <v>2512</v>
      </c>
      <c r="X4250" t="s">
        <v>2170</v>
      </c>
      <c r="Y4250" t="s">
        <v>3575</v>
      </c>
      <c r="Z4250" t="s">
        <v>2995</v>
      </c>
      <c r="AA4250" t="s">
        <v>1264</v>
      </c>
      <c r="AB4250" s="195">
        <v>37050.875011574099</v>
      </c>
      <c r="AC4250" s="195">
        <v>37072.875011574099</v>
      </c>
    </row>
    <row r="4251" spans="1:31" x14ac:dyDescent="0.25">
      <c r="A4251" s="43" t="str">
        <f t="shared" si="331"/>
        <v>US Natural Gas Financial</v>
      </c>
      <c r="B4251" s="43" t="str">
        <f t="shared" si="332"/>
        <v>US</v>
      </c>
      <c r="C4251" s="43" t="str">
        <f t="shared" si="333"/>
        <v>Natural Gas</v>
      </c>
      <c r="D4251" s="43" t="str">
        <f t="shared" si="334"/>
        <v>Financial</v>
      </c>
      <c r="E4251" s="43">
        <f>IF(VLOOKUP(S4251,'DD-Lookup'!$J$6:$L$50,3,FALSE)="Monthly",(YEAR(AC4251)-YEAR(AB4251))*12+MONTH(AC4251)-MONTH(AB4251)+1,(AC4251-AB4251+1))</f>
        <v>31</v>
      </c>
      <c r="F4251" s="210">
        <f t="shared" si="335"/>
        <v>310000</v>
      </c>
      <c r="G4251" s="199">
        <v>1356881</v>
      </c>
      <c r="H4251" s="195">
        <v>37049.450393518498</v>
      </c>
      <c r="I4251" t="s">
        <v>2280</v>
      </c>
      <c r="M4251" t="s">
        <v>3341</v>
      </c>
      <c r="N4251" t="s">
        <v>2281</v>
      </c>
      <c r="O4251" t="s">
        <v>2475</v>
      </c>
      <c r="Q4251" s="196">
        <v>10000</v>
      </c>
      <c r="S4251" t="s">
        <v>3342</v>
      </c>
      <c r="T4251" t="s">
        <v>3557</v>
      </c>
      <c r="U4251" s="198">
        <v>3.79</v>
      </c>
      <c r="V4251" t="s">
        <v>2441</v>
      </c>
      <c r="W4251" t="s">
        <v>2853</v>
      </c>
      <c r="X4251" t="s">
        <v>2282</v>
      </c>
      <c r="Y4251" t="s">
        <v>3575</v>
      </c>
      <c r="Z4251" t="s">
        <v>2995</v>
      </c>
      <c r="AA4251" t="s">
        <v>1265</v>
      </c>
      <c r="AB4251" s="195">
        <v>37073.875</v>
      </c>
      <c r="AC4251" s="195">
        <v>37103.875</v>
      </c>
    </row>
    <row r="4252" spans="1:31" x14ac:dyDescent="0.25">
      <c r="A4252" s="43" t="str">
        <f t="shared" si="331"/>
        <v>US Natural Gas Physical</v>
      </c>
      <c r="B4252" s="43" t="str">
        <f t="shared" si="332"/>
        <v>US</v>
      </c>
      <c r="C4252" s="43" t="str">
        <f t="shared" si="333"/>
        <v>Natural Gas</v>
      </c>
      <c r="D4252" s="43" t="str">
        <f t="shared" si="334"/>
        <v>Physical</v>
      </c>
      <c r="E4252" s="43">
        <f>IF(VLOOKUP(S4252,'DD-Lookup'!$J$6:$L$50,3,FALSE)="Monthly",(YEAR(AC4252)-YEAR(AB4252))*12+MONTH(AC4252)-MONTH(AB4252)+1,(AC4252-AB4252+1))</f>
        <v>1</v>
      </c>
      <c r="F4252" s="210">
        <f t="shared" si="335"/>
        <v>5000</v>
      </c>
      <c r="G4252" s="199">
        <v>1356882</v>
      </c>
      <c r="H4252" s="195">
        <v>37049.450462962901</v>
      </c>
      <c r="I4252" t="s">
        <v>3321</v>
      </c>
      <c r="M4252" t="s">
        <v>3341</v>
      </c>
      <c r="N4252" t="s">
        <v>3747</v>
      </c>
      <c r="O4252" t="s">
        <v>1632</v>
      </c>
      <c r="P4252" s="196">
        <v>5000</v>
      </c>
      <c r="S4252" t="s">
        <v>3342</v>
      </c>
      <c r="T4252" t="s">
        <v>3557</v>
      </c>
      <c r="U4252" s="198">
        <v>3.63</v>
      </c>
      <c r="V4252" t="s">
        <v>3502</v>
      </c>
      <c r="W4252" t="s">
        <v>2181</v>
      </c>
      <c r="X4252" t="s">
        <v>3093</v>
      </c>
      <c r="Y4252" t="s">
        <v>2469</v>
      </c>
      <c r="Z4252" t="s">
        <v>2995</v>
      </c>
      <c r="AA4252">
        <v>838414</v>
      </c>
      <c r="AB4252" s="195">
        <v>37050.875011574099</v>
      </c>
      <c r="AC4252" s="195">
        <v>37050.875011574099</v>
      </c>
    </row>
    <row r="4253" spans="1:31" x14ac:dyDescent="0.25">
      <c r="A4253" s="43" t="str">
        <f t="shared" si="331"/>
        <v>US Natural Gas Financial</v>
      </c>
      <c r="B4253" s="43" t="str">
        <f t="shared" si="332"/>
        <v>US</v>
      </c>
      <c r="C4253" s="43" t="str">
        <f t="shared" si="333"/>
        <v>Natural Gas</v>
      </c>
      <c r="D4253" s="43" t="str">
        <f t="shared" si="334"/>
        <v>Financial</v>
      </c>
      <c r="E4253" s="43">
        <f>IF(VLOOKUP(S4253,'DD-Lookup'!$J$6:$L$50,3,FALSE)="Monthly",(YEAR(AC4253)-YEAR(AB4253))*12+MONTH(AC4253)-MONTH(AB4253)+1,(AC4253-AB4253+1))</f>
        <v>151</v>
      </c>
      <c r="F4253" s="210">
        <f t="shared" si="335"/>
        <v>755000</v>
      </c>
      <c r="G4253" s="199">
        <v>1356883</v>
      </c>
      <c r="H4253" s="195">
        <v>37049.450567129599</v>
      </c>
      <c r="I4253" t="s">
        <v>2440</v>
      </c>
      <c r="M4253" t="s">
        <v>3341</v>
      </c>
      <c r="N4253" t="s">
        <v>2281</v>
      </c>
      <c r="O4253" t="s">
        <v>2491</v>
      </c>
      <c r="Q4253" s="196">
        <v>5000</v>
      </c>
      <c r="S4253" t="s">
        <v>3342</v>
      </c>
      <c r="T4253" t="s">
        <v>3557</v>
      </c>
      <c r="U4253" s="198">
        <v>4.2649999999999997</v>
      </c>
      <c r="V4253" t="s">
        <v>3728</v>
      </c>
      <c r="W4253" t="s">
        <v>2853</v>
      </c>
      <c r="X4253" t="s">
        <v>2282</v>
      </c>
      <c r="Y4253" t="s">
        <v>3575</v>
      </c>
      <c r="Z4253" t="s">
        <v>2995</v>
      </c>
      <c r="AA4253" t="s">
        <v>1266</v>
      </c>
      <c r="AB4253" s="195">
        <v>37196</v>
      </c>
      <c r="AC4253" s="195">
        <v>37346</v>
      </c>
    </row>
    <row r="4254" spans="1:31" x14ac:dyDescent="0.25">
      <c r="A4254" s="43" t="str">
        <f t="shared" si="331"/>
        <v>US Crude Financial</v>
      </c>
      <c r="B4254" s="43" t="str">
        <f t="shared" si="332"/>
        <v>US</v>
      </c>
      <c r="C4254" s="43" t="str">
        <f t="shared" si="333"/>
        <v>Crude</v>
      </c>
      <c r="D4254" s="43" t="str">
        <f t="shared" si="334"/>
        <v>Financial</v>
      </c>
      <c r="E4254" s="43">
        <f>IF(VLOOKUP(S4254,'DD-Lookup'!$J$6:$L$50,3,FALSE)="Monthly",(YEAR(AC4254)-YEAR(AB4254))*12+MONTH(AC4254)-MONTH(AB4254)+1,(AC4254-AB4254+1))</f>
        <v>1</v>
      </c>
      <c r="F4254" s="210">
        <f t="shared" si="335"/>
        <v>50000</v>
      </c>
      <c r="G4254" s="199">
        <v>1356884</v>
      </c>
      <c r="H4254" s="195">
        <v>37049.450590277796</v>
      </c>
      <c r="I4254" t="s">
        <v>2273</v>
      </c>
      <c r="M4254" t="s">
        <v>3437</v>
      </c>
      <c r="N4254" t="s">
        <v>2653</v>
      </c>
      <c r="O4254" t="s">
        <v>2334</v>
      </c>
      <c r="Q4254" s="196">
        <v>50000</v>
      </c>
      <c r="S4254" t="s">
        <v>3347</v>
      </c>
      <c r="T4254" t="s">
        <v>3557</v>
      </c>
      <c r="U4254" s="198">
        <v>28.08</v>
      </c>
      <c r="V4254" t="s">
        <v>3849</v>
      </c>
      <c r="W4254" t="s">
        <v>2655</v>
      </c>
      <c r="X4254" t="s">
        <v>2193</v>
      </c>
      <c r="Y4254" t="s">
        <v>2778</v>
      </c>
      <c r="Z4254" t="s">
        <v>2995</v>
      </c>
      <c r="AA4254">
        <v>115629</v>
      </c>
      <c r="AB4254" s="195">
        <v>37073</v>
      </c>
      <c r="AC4254" s="195">
        <v>37103</v>
      </c>
    </row>
    <row r="4255" spans="1:31" x14ac:dyDescent="0.25">
      <c r="A4255" s="43" t="str">
        <f t="shared" si="331"/>
        <v xml:space="preserve"> Metals Financial</v>
      </c>
      <c r="B4255" s="43" t="str">
        <f t="shared" si="332"/>
        <v/>
      </c>
      <c r="C4255" s="43" t="str">
        <f t="shared" si="333"/>
        <v>Metals</v>
      </c>
      <c r="D4255" s="43" t="str">
        <f t="shared" si="334"/>
        <v>Financial</v>
      </c>
      <c r="E4255" s="43">
        <f>IF(VLOOKUP(S4255,'DD-Lookup'!$J$6:$L$50,3,FALSE)="Monthly",(YEAR(AC4255)-YEAR(AB4255))*12+MONTH(AC4255)-MONTH(AB4255)+1,(AC4255-AB4255+1))</f>
        <v>1</v>
      </c>
      <c r="F4255" s="210">
        <f t="shared" si="335"/>
        <v>5</v>
      </c>
      <c r="G4255" s="199">
        <v>1356886</v>
      </c>
      <c r="H4255" s="195">
        <v>37049.450613425899</v>
      </c>
      <c r="I4255" t="s">
        <v>1761</v>
      </c>
      <c r="M4255" t="s">
        <v>3346</v>
      </c>
      <c r="N4255" t="s">
        <v>3580</v>
      </c>
      <c r="O4255" t="s">
        <v>3581</v>
      </c>
      <c r="P4255" s="196">
        <v>5</v>
      </c>
      <c r="S4255" t="s">
        <v>3582</v>
      </c>
      <c r="T4255" t="s">
        <v>3557</v>
      </c>
      <c r="U4255" s="198">
        <v>7015</v>
      </c>
      <c r="V4255" t="s">
        <v>1762</v>
      </c>
      <c r="W4255" t="s">
        <v>3583</v>
      </c>
      <c r="X4255" t="s">
        <v>3559</v>
      </c>
      <c r="Y4255" t="s">
        <v>3560</v>
      </c>
      <c r="Z4255" t="s">
        <v>3561</v>
      </c>
      <c r="AA4255">
        <v>2174241</v>
      </c>
    </row>
    <row r="4256" spans="1:31" x14ac:dyDescent="0.25">
      <c r="A4256" s="43" t="str">
        <f t="shared" si="331"/>
        <v>US Crude Financial</v>
      </c>
      <c r="B4256" s="43" t="str">
        <f t="shared" si="332"/>
        <v>US</v>
      </c>
      <c r="C4256" s="43" t="str">
        <f t="shared" si="333"/>
        <v>Crude</v>
      </c>
      <c r="D4256" s="43" t="str">
        <f t="shared" si="334"/>
        <v>Financial</v>
      </c>
      <c r="E4256" s="43">
        <f>IF(VLOOKUP(S4256,'DD-Lookup'!$J$6:$L$50,3,FALSE)="Monthly",(YEAR(AC4256)-YEAR(AB4256))*12+MONTH(AC4256)-MONTH(AB4256)+1,(AC4256-AB4256+1))</f>
        <v>1</v>
      </c>
      <c r="F4256" s="210">
        <f t="shared" si="335"/>
        <v>50000</v>
      </c>
      <c r="G4256" s="199">
        <v>1356888</v>
      </c>
      <c r="H4256" s="195">
        <v>37049.451030092598</v>
      </c>
      <c r="I4256" t="s">
        <v>2652</v>
      </c>
      <c r="M4256" t="s">
        <v>3437</v>
      </c>
      <c r="N4256" t="s">
        <v>2653</v>
      </c>
      <c r="O4256" t="s">
        <v>3359</v>
      </c>
      <c r="P4256" s="196">
        <v>50000</v>
      </c>
      <c r="S4256" t="s">
        <v>3347</v>
      </c>
      <c r="T4256" t="s">
        <v>3557</v>
      </c>
      <c r="U4256" s="198">
        <v>28.06</v>
      </c>
      <c r="V4256" t="s">
        <v>2460</v>
      </c>
      <c r="W4256" t="s">
        <v>2655</v>
      </c>
      <c r="X4256" t="s">
        <v>2656</v>
      </c>
      <c r="Y4256" t="s">
        <v>2778</v>
      </c>
      <c r="Z4256" t="s">
        <v>2995</v>
      </c>
      <c r="AA4256">
        <v>115630</v>
      </c>
      <c r="AB4256" s="195">
        <v>37073</v>
      </c>
      <c r="AC4256" s="195">
        <v>37103</v>
      </c>
      <c r="AE4256" s="115">
        <f>IF(S4256="Gallon",F4256/42,F4256)</f>
        <v>50000</v>
      </c>
    </row>
    <row r="4257" spans="1:29" x14ac:dyDescent="0.25">
      <c r="A4257" s="43" t="str">
        <f t="shared" si="331"/>
        <v xml:space="preserve"> Power Physical</v>
      </c>
      <c r="B4257" s="43" t="str">
        <f t="shared" si="332"/>
        <v/>
      </c>
      <c r="C4257" s="43" t="str">
        <f t="shared" si="333"/>
        <v>Power</v>
      </c>
      <c r="D4257" s="43" t="str">
        <f t="shared" si="334"/>
        <v>Physical</v>
      </c>
      <c r="E4257" s="43">
        <f>IF(VLOOKUP(S4257,'DD-Lookup'!$J$6:$L$50,3,FALSE)="Monthly",(YEAR(AC4257)-YEAR(AB4257))*12+MONTH(AC4257)-MONTH(AB4257)+1,(AC4257-AB4257+1))</f>
        <v>30</v>
      </c>
      <c r="F4257" s="210">
        <f t="shared" si="335"/>
        <v>750</v>
      </c>
      <c r="G4257" s="199">
        <v>1356889</v>
      </c>
      <c r="H4257" s="195">
        <v>37049.451307870397</v>
      </c>
      <c r="I4257" t="s">
        <v>3472</v>
      </c>
      <c r="M4257" t="s">
        <v>2766</v>
      </c>
      <c r="N4257" t="s">
        <v>4022</v>
      </c>
      <c r="O4257" t="s">
        <v>4064</v>
      </c>
      <c r="Q4257" s="196">
        <v>25</v>
      </c>
      <c r="S4257" t="s">
        <v>3340</v>
      </c>
      <c r="T4257" t="s">
        <v>4023</v>
      </c>
      <c r="U4257" s="198">
        <v>32</v>
      </c>
      <c r="V4257" t="s">
        <v>1687</v>
      </c>
      <c r="W4257" t="s">
        <v>4025</v>
      </c>
      <c r="X4257" t="s">
        <v>4026</v>
      </c>
      <c r="Y4257" t="s">
        <v>4027</v>
      </c>
      <c r="Z4257" t="s">
        <v>3562</v>
      </c>
      <c r="AA4257">
        <v>112070.1</v>
      </c>
      <c r="AB4257" s="195">
        <v>37135</v>
      </c>
      <c r="AC4257" s="195">
        <v>37164</v>
      </c>
    </row>
    <row r="4258" spans="1:29" x14ac:dyDescent="0.25">
      <c r="A4258" s="43" t="str">
        <f t="shared" si="331"/>
        <v>US Natural Gas Financial</v>
      </c>
      <c r="B4258" s="43" t="str">
        <f t="shared" si="332"/>
        <v>US</v>
      </c>
      <c r="C4258" s="43" t="str">
        <f t="shared" si="333"/>
        <v>Natural Gas</v>
      </c>
      <c r="D4258" s="43" t="str">
        <f t="shared" si="334"/>
        <v>Financial</v>
      </c>
      <c r="E4258" s="43">
        <f>IF(VLOOKUP(S4258,'DD-Lookup'!$J$6:$L$50,3,FALSE)="Monthly",(YEAR(AC4258)-YEAR(AB4258))*12+MONTH(AC4258)-MONTH(AB4258)+1,(AC4258-AB4258+1))</f>
        <v>123</v>
      </c>
      <c r="F4258" s="210">
        <f t="shared" si="335"/>
        <v>615000</v>
      </c>
      <c r="G4258" s="199">
        <v>1356890</v>
      </c>
      <c r="H4258" s="195">
        <v>37049.451631944401</v>
      </c>
      <c r="I4258" t="s">
        <v>2465</v>
      </c>
      <c r="M4258" t="s">
        <v>3341</v>
      </c>
      <c r="N4258" t="s">
        <v>2281</v>
      </c>
      <c r="O4258" t="s">
        <v>3139</v>
      </c>
      <c r="P4258" s="196">
        <v>5000</v>
      </c>
      <c r="S4258" t="s">
        <v>3342</v>
      </c>
      <c r="T4258" t="s">
        <v>3557</v>
      </c>
      <c r="U4258" s="198">
        <v>3.89</v>
      </c>
      <c r="V4258" t="s">
        <v>2189</v>
      </c>
      <c r="W4258" t="s">
        <v>2853</v>
      </c>
      <c r="X4258" t="s">
        <v>2282</v>
      </c>
      <c r="Y4258" t="s">
        <v>3575</v>
      </c>
      <c r="Z4258" t="s">
        <v>2995</v>
      </c>
      <c r="AA4258" t="s">
        <v>1267</v>
      </c>
      <c r="AB4258" s="195">
        <v>37073</v>
      </c>
      <c r="AC4258" s="195">
        <v>37195</v>
      </c>
    </row>
    <row r="4259" spans="1:29" x14ac:dyDescent="0.25">
      <c r="A4259" s="43" t="str">
        <f t="shared" si="331"/>
        <v xml:space="preserve"> Natural Gas Physical</v>
      </c>
      <c r="B4259" s="43" t="str">
        <f t="shared" si="332"/>
        <v/>
      </c>
      <c r="C4259" s="43" t="str">
        <f t="shared" si="333"/>
        <v>Natural Gas</v>
      </c>
      <c r="D4259" s="43" t="str">
        <f t="shared" si="334"/>
        <v>Physical</v>
      </c>
      <c r="E4259" s="43">
        <f>IF(VLOOKUP(S4259,'DD-Lookup'!$J$6:$L$50,3,FALSE)="Monthly",(YEAR(AC4259)-YEAR(AB4259))*12+MONTH(AC4259)-MONTH(AB4259)+1,(AC4259-AB4259+1))</f>
        <v>1</v>
      </c>
      <c r="F4259" s="210">
        <f t="shared" si="335"/>
        <v>10000</v>
      </c>
      <c r="G4259" s="199">
        <v>1356891</v>
      </c>
      <c r="H4259" s="195">
        <v>37049.451898148101</v>
      </c>
      <c r="I4259" t="s">
        <v>2422</v>
      </c>
      <c r="M4259" t="s">
        <v>3341</v>
      </c>
      <c r="N4259" t="s">
        <v>3104</v>
      </c>
      <c r="O4259" t="s">
        <v>3620</v>
      </c>
      <c r="Q4259" s="196">
        <v>10000</v>
      </c>
      <c r="S4259" t="s">
        <v>3719</v>
      </c>
      <c r="T4259" t="s">
        <v>3105</v>
      </c>
      <c r="U4259" s="198">
        <v>4.3099999999999996</v>
      </c>
      <c r="V4259" t="s">
        <v>3727</v>
      </c>
      <c r="W4259" t="s">
        <v>635</v>
      </c>
      <c r="X4259" t="s">
        <v>3106</v>
      </c>
      <c r="Y4259" t="s">
        <v>2469</v>
      </c>
      <c r="Z4259" t="s">
        <v>2996</v>
      </c>
      <c r="AA4259">
        <v>838418</v>
      </c>
      <c r="AB4259" s="195">
        <v>37049.875011574099</v>
      </c>
      <c r="AC4259" s="195">
        <v>37049.875011574099</v>
      </c>
    </row>
    <row r="4260" spans="1:29" x14ac:dyDescent="0.25">
      <c r="A4260" s="43" t="str">
        <f t="shared" si="331"/>
        <v xml:space="preserve"> Metals Financial</v>
      </c>
      <c r="B4260" s="43" t="str">
        <f t="shared" si="332"/>
        <v/>
      </c>
      <c r="C4260" s="43" t="str">
        <f t="shared" si="333"/>
        <v>Metals</v>
      </c>
      <c r="D4260" s="43" t="str">
        <f t="shared" si="334"/>
        <v>Financial</v>
      </c>
      <c r="E4260" s="43">
        <f>IF(VLOOKUP(S4260,'DD-Lookup'!$J$6:$L$50,3,FALSE)="Monthly",(YEAR(AC4260)-YEAR(AB4260))*12+MONTH(AC4260)-MONTH(AB4260)+1,(AC4260-AB4260+1))</f>
        <v>1</v>
      </c>
      <c r="F4260" s="210">
        <f t="shared" si="335"/>
        <v>20</v>
      </c>
      <c r="G4260" s="199">
        <v>1356893</v>
      </c>
      <c r="H4260" s="195">
        <v>37049.451921296299</v>
      </c>
      <c r="I4260" t="s">
        <v>3570</v>
      </c>
      <c r="M4260" t="s">
        <v>3346</v>
      </c>
      <c r="N4260" t="s">
        <v>3614</v>
      </c>
      <c r="O4260" t="s">
        <v>3711</v>
      </c>
      <c r="Q4260" s="196">
        <v>20</v>
      </c>
      <c r="S4260" t="s">
        <v>3556</v>
      </c>
      <c r="T4260" t="s">
        <v>3557</v>
      </c>
      <c r="U4260" s="198">
        <v>923</v>
      </c>
      <c r="V4260" t="s">
        <v>246</v>
      </c>
      <c r="W4260" t="s">
        <v>3583</v>
      </c>
      <c r="X4260" t="s">
        <v>3559</v>
      </c>
      <c r="Y4260" t="s">
        <v>3560</v>
      </c>
      <c r="Z4260" t="s">
        <v>3561</v>
      </c>
      <c r="AA4260">
        <v>2174248</v>
      </c>
    </row>
    <row r="4261" spans="1:29" x14ac:dyDescent="0.25">
      <c r="A4261" s="43" t="str">
        <f t="shared" si="331"/>
        <v xml:space="preserve"> Metals Financial</v>
      </c>
      <c r="B4261" s="43" t="str">
        <f t="shared" si="332"/>
        <v/>
      </c>
      <c r="C4261" s="43" t="str">
        <f t="shared" si="333"/>
        <v>Metals</v>
      </c>
      <c r="D4261" s="43" t="str">
        <f t="shared" si="334"/>
        <v>Financial</v>
      </c>
      <c r="E4261" s="43">
        <f>IF(VLOOKUP(S4261,'DD-Lookup'!$J$6:$L$50,3,FALSE)="Monthly",(YEAR(AC4261)-YEAR(AB4261))*12+MONTH(AC4261)-MONTH(AB4261)+1,(AC4261-AB4261+1))</f>
        <v>1</v>
      </c>
      <c r="F4261" s="210">
        <f t="shared" si="335"/>
        <v>5</v>
      </c>
      <c r="G4261" s="199">
        <v>1356892</v>
      </c>
      <c r="H4261" s="195">
        <v>37049.451921296299</v>
      </c>
      <c r="I4261" t="s">
        <v>3570</v>
      </c>
      <c r="M4261" t="s">
        <v>3346</v>
      </c>
      <c r="N4261" t="s">
        <v>3580</v>
      </c>
      <c r="O4261" t="s">
        <v>3581</v>
      </c>
      <c r="P4261" s="196">
        <v>5</v>
      </c>
      <c r="S4261" t="s">
        <v>3582</v>
      </c>
      <c r="T4261" t="s">
        <v>3557</v>
      </c>
      <c r="U4261" s="198">
        <v>7005</v>
      </c>
      <c r="V4261" t="s">
        <v>3820</v>
      </c>
      <c r="W4261" t="s">
        <v>3583</v>
      </c>
      <c r="X4261" t="s">
        <v>3559</v>
      </c>
      <c r="Y4261" t="s">
        <v>3560</v>
      </c>
      <c r="Z4261" t="s">
        <v>3561</v>
      </c>
      <c r="AA4261">
        <v>2174246</v>
      </c>
    </row>
    <row r="4262" spans="1:29" x14ac:dyDescent="0.25">
      <c r="A4262" s="43" t="str">
        <f t="shared" si="331"/>
        <v>US Natural Gas Financial</v>
      </c>
      <c r="B4262" s="43" t="str">
        <f t="shared" si="332"/>
        <v>US</v>
      </c>
      <c r="C4262" s="43" t="str">
        <f t="shared" si="333"/>
        <v>Natural Gas</v>
      </c>
      <c r="D4262" s="43" t="str">
        <f t="shared" si="334"/>
        <v>Financial</v>
      </c>
      <c r="E4262" s="43">
        <f>IF(VLOOKUP(S4262,'DD-Lookup'!$J$6:$L$50,3,FALSE)="Monthly",(YEAR(AC4262)-YEAR(AB4262))*12+MONTH(AC4262)-MONTH(AB4262)+1,(AC4262-AB4262+1))</f>
        <v>30</v>
      </c>
      <c r="F4262" s="210">
        <f t="shared" si="335"/>
        <v>75000</v>
      </c>
      <c r="G4262" s="199">
        <v>1356894</v>
      </c>
      <c r="H4262" s="195">
        <v>37049.451944444401</v>
      </c>
      <c r="I4262" t="s">
        <v>2284</v>
      </c>
      <c r="M4262" t="s">
        <v>3341</v>
      </c>
      <c r="N4262" t="s">
        <v>2281</v>
      </c>
      <c r="O4262" t="s">
        <v>3110</v>
      </c>
      <c r="Q4262" s="196">
        <v>2500</v>
      </c>
      <c r="S4262" t="s">
        <v>3342</v>
      </c>
      <c r="T4262" t="s">
        <v>3557</v>
      </c>
      <c r="U4262" s="198">
        <v>3.9249999999999998</v>
      </c>
      <c r="V4262" t="s">
        <v>2285</v>
      </c>
      <c r="W4262" t="s">
        <v>2853</v>
      </c>
      <c r="X4262" t="s">
        <v>2282</v>
      </c>
      <c r="Y4262" t="s">
        <v>3575</v>
      </c>
      <c r="Z4262" t="s">
        <v>2995</v>
      </c>
      <c r="AA4262" t="s">
        <v>1268</v>
      </c>
      <c r="AB4262" s="195">
        <v>37135.875</v>
      </c>
      <c r="AC4262" s="195">
        <v>37164.875</v>
      </c>
    </row>
    <row r="4263" spans="1:29" x14ac:dyDescent="0.25">
      <c r="A4263" s="43" t="str">
        <f t="shared" si="331"/>
        <v>US Natural Gas Financial</v>
      </c>
      <c r="B4263" s="43" t="str">
        <f t="shared" si="332"/>
        <v>US</v>
      </c>
      <c r="C4263" s="43" t="str">
        <f t="shared" si="333"/>
        <v>Natural Gas</v>
      </c>
      <c r="D4263" s="43" t="str">
        <f t="shared" si="334"/>
        <v>Financial</v>
      </c>
      <c r="E4263" s="43">
        <f>IF(VLOOKUP(S4263,'DD-Lookup'!$J$6:$L$50,3,FALSE)="Monthly",(YEAR(AC4263)-YEAR(AB4263))*12+MONTH(AC4263)-MONTH(AB4263)+1,(AC4263-AB4263+1))</f>
        <v>151</v>
      </c>
      <c r="F4263" s="210">
        <f t="shared" si="335"/>
        <v>1510000</v>
      </c>
      <c r="G4263" s="199">
        <v>1356899</v>
      </c>
      <c r="H4263" s="195">
        <v>37049.452303240701</v>
      </c>
      <c r="I4263" t="s">
        <v>2276</v>
      </c>
      <c r="M4263" t="s">
        <v>3341</v>
      </c>
      <c r="N4263" t="s">
        <v>2476</v>
      </c>
      <c r="O4263" t="s">
        <v>4237</v>
      </c>
      <c r="P4263" s="196">
        <v>10000</v>
      </c>
      <c r="S4263" t="s">
        <v>3342</v>
      </c>
      <c r="T4263" t="s">
        <v>3557</v>
      </c>
      <c r="U4263" s="198">
        <v>0.14499999999999999</v>
      </c>
      <c r="V4263" t="s">
        <v>3617</v>
      </c>
      <c r="W4263" t="s">
        <v>3097</v>
      </c>
      <c r="X4263" t="s">
        <v>3098</v>
      </c>
      <c r="Y4263" t="s">
        <v>3575</v>
      </c>
      <c r="Z4263" t="s">
        <v>2995</v>
      </c>
      <c r="AA4263" t="s">
        <v>1269</v>
      </c>
      <c r="AB4263" s="195">
        <v>37196</v>
      </c>
      <c r="AC4263" s="195">
        <v>37346</v>
      </c>
    </row>
    <row r="4264" spans="1:29" x14ac:dyDescent="0.25">
      <c r="A4264" s="43" t="str">
        <f t="shared" si="331"/>
        <v xml:space="preserve"> Metals Financial</v>
      </c>
      <c r="B4264" s="43" t="str">
        <f t="shared" si="332"/>
        <v/>
      </c>
      <c r="C4264" s="43" t="str">
        <f t="shared" si="333"/>
        <v>Metals</v>
      </c>
      <c r="D4264" s="43" t="str">
        <f t="shared" si="334"/>
        <v>Financial</v>
      </c>
      <c r="E4264" s="43">
        <f>IF(VLOOKUP(S4264,'DD-Lookup'!$J$6:$L$50,3,FALSE)="Monthly",(YEAR(AC4264)-YEAR(AB4264))*12+MONTH(AC4264)-MONTH(AB4264)+1,(AC4264-AB4264+1))</f>
        <v>1</v>
      </c>
      <c r="F4264" s="210">
        <f t="shared" si="335"/>
        <v>10</v>
      </c>
      <c r="G4264" s="199">
        <v>1356902</v>
      </c>
      <c r="H4264" s="195">
        <v>37049.452384259297</v>
      </c>
      <c r="I4264" t="s">
        <v>3292</v>
      </c>
      <c r="M4264" t="s">
        <v>3346</v>
      </c>
      <c r="N4264" t="s">
        <v>3566</v>
      </c>
      <c r="O4264" t="s">
        <v>3567</v>
      </c>
      <c r="P4264" s="196">
        <v>10</v>
      </c>
      <c r="S4264" t="s">
        <v>3556</v>
      </c>
      <c r="T4264" t="s">
        <v>3557</v>
      </c>
      <c r="U4264" s="198">
        <v>1516</v>
      </c>
      <c r="V4264" t="s">
        <v>3817</v>
      </c>
      <c r="W4264" t="s">
        <v>3563</v>
      </c>
      <c r="X4264" t="s">
        <v>3559</v>
      </c>
      <c r="Y4264" t="s">
        <v>3560</v>
      </c>
      <c r="Z4264" t="s">
        <v>3561</v>
      </c>
      <c r="AA4264">
        <v>2174252</v>
      </c>
    </row>
    <row r="4265" spans="1:29" x14ac:dyDescent="0.25">
      <c r="A4265" s="43" t="str">
        <f t="shared" si="331"/>
        <v xml:space="preserve"> Metals Financial</v>
      </c>
      <c r="B4265" s="43" t="str">
        <f t="shared" si="332"/>
        <v/>
      </c>
      <c r="C4265" s="43" t="str">
        <f t="shared" si="333"/>
        <v>Metals</v>
      </c>
      <c r="D4265" s="43" t="str">
        <f t="shared" si="334"/>
        <v>Financial</v>
      </c>
      <c r="E4265" s="43">
        <f>IF(VLOOKUP(S4265,'DD-Lookup'!$J$6:$L$50,3,FALSE)="Monthly",(YEAR(AC4265)-YEAR(AB4265))*12+MONTH(AC4265)-MONTH(AB4265)+1,(AC4265-AB4265+1))</f>
        <v>1</v>
      </c>
      <c r="F4265" s="210">
        <f t="shared" si="335"/>
        <v>6</v>
      </c>
      <c r="G4265" s="199">
        <v>1356903</v>
      </c>
      <c r="H4265" s="195">
        <v>37049.452476851897</v>
      </c>
      <c r="I4265" t="s">
        <v>3527</v>
      </c>
      <c r="M4265" t="s">
        <v>3346</v>
      </c>
      <c r="N4265" t="s">
        <v>3554</v>
      </c>
      <c r="O4265" t="s">
        <v>3555</v>
      </c>
      <c r="P4265" s="196">
        <v>6</v>
      </c>
      <c r="S4265" t="s">
        <v>3556</v>
      </c>
      <c r="T4265" t="s">
        <v>3557</v>
      </c>
      <c r="U4265" s="198">
        <v>1671</v>
      </c>
      <c r="V4265" t="s">
        <v>3813</v>
      </c>
      <c r="W4265" t="s">
        <v>3563</v>
      </c>
      <c r="X4265" t="s">
        <v>3559</v>
      </c>
      <c r="Y4265" t="s">
        <v>3560</v>
      </c>
      <c r="Z4265" t="s">
        <v>3561</v>
      </c>
      <c r="AA4265">
        <v>2174256</v>
      </c>
    </row>
    <row r="4266" spans="1:29" x14ac:dyDescent="0.25">
      <c r="A4266" s="43" t="str">
        <f t="shared" si="331"/>
        <v>US Natural Gas Financial</v>
      </c>
      <c r="B4266" s="43" t="str">
        <f t="shared" si="332"/>
        <v>US</v>
      </c>
      <c r="C4266" s="43" t="str">
        <f t="shared" si="333"/>
        <v>Natural Gas</v>
      </c>
      <c r="D4266" s="43" t="str">
        <f t="shared" si="334"/>
        <v>Financial</v>
      </c>
      <c r="E4266" s="43">
        <f>IF(VLOOKUP(S4266,'DD-Lookup'!$J$6:$L$50,3,FALSE)="Monthly",(YEAR(AC4266)-YEAR(AB4266))*12+MONTH(AC4266)-MONTH(AB4266)+1,(AC4266-AB4266+1))</f>
        <v>123</v>
      </c>
      <c r="F4266" s="210">
        <f t="shared" si="335"/>
        <v>615000</v>
      </c>
      <c r="G4266" s="199">
        <v>1356905</v>
      </c>
      <c r="H4266" s="195">
        <v>37049.452523148102</v>
      </c>
      <c r="I4266" t="s">
        <v>2414</v>
      </c>
      <c r="M4266" t="s">
        <v>3341</v>
      </c>
      <c r="N4266" t="s">
        <v>2281</v>
      </c>
      <c r="O4266" t="s">
        <v>3139</v>
      </c>
      <c r="Q4266" s="196">
        <v>5000</v>
      </c>
      <c r="S4266" t="s">
        <v>3342</v>
      </c>
      <c r="T4266" t="s">
        <v>3557</v>
      </c>
      <c r="U4266" s="198">
        <v>3.895</v>
      </c>
      <c r="V4266" t="s">
        <v>3900</v>
      </c>
      <c r="W4266" t="s">
        <v>2853</v>
      </c>
      <c r="X4266" t="s">
        <v>2282</v>
      </c>
      <c r="Y4266" t="s">
        <v>3575</v>
      </c>
      <c r="Z4266" t="s">
        <v>2995</v>
      </c>
      <c r="AA4266" t="s">
        <v>1270</v>
      </c>
      <c r="AB4266" s="195">
        <v>37073</v>
      </c>
      <c r="AC4266" s="195">
        <v>37195</v>
      </c>
    </row>
    <row r="4267" spans="1:29" x14ac:dyDescent="0.25">
      <c r="A4267" s="43" t="str">
        <f t="shared" si="331"/>
        <v xml:space="preserve"> Natural Gas Physical</v>
      </c>
      <c r="B4267" s="43" t="str">
        <f t="shared" si="332"/>
        <v/>
      </c>
      <c r="C4267" s="43" t="str">
        <f t="shared" si="333"/>
        <v>Natural Gas</v>
      </c>
      <c r="D4267" s="43" t="str">
        <f t="shared" si="334"/>
        <v>Physical</v>
      </c>
      <c r="E4267" s="43">
        <f>IF(VLOOKUP(S4267,'DD-Lookup'!$J$6:$L$50,3,FALSE)="Monthly",(YEAR(AC4267)-YEAR(AB4267))*12+MONTH(AC4267)-MONTH(AB4267)+1,(AC4267-AB4267+1))</f>
        <v>1</v>
      </c>
      <c r="F4267" s="210">
        <f t="shared" si="335"/>
        <v>10000</v>
      </c>
      <c r="G4267" s="199">
        <v>1356906</v>
      </c>
      <c r="H4267" s="195">
        <v>37049.4527662037</v>
      </c>
      <c r="I4267" t="s">
        <v>2414</v>
      </c>
      <c r="M4267" t="s">
        <v>3341</v>
      </c>
      <c r="N4267" t="s">
        <v>3104</v>
      </c>
      <c r="O4267" t="s">
        <v>3620</v>
      </c>
      <c r="Q4267" s="196">
        <v>10000</v>
      </c>
      <c r="S4267" t="s">
        <v>3719</v>
      </c>
      <c r="T4267" t="s">
        <v>3105</v>
      </c>
      <c r="U4267" s="198">
        <v>4.32</v>
      </c>
      <c r="V4267" t="s">
        <v>3915</v>
      </c>
      <c r="W4267" t="s">
        <v>635</v>
      </c>
      <c r="X4267" t="s">
        <v>3106</v>
      </c>
      <c r="Y4267" t="s">
        <v>2469</v>
      </c>
      <c r="Z4267" t="s">
        <v>2996</v>
      </c>
      <c r="AA4267">
        <v>838422</v>
      </c>
      <c r="AB4267" s="195">
        <v>37049.875011574099</v>
      </c>
      <c r="AC4267" s="195">
        <v>37049.875011574099</v>
      </c>
    </row>
    <row r="4268" spans="1:29" x14ac:dyDescent="0.25">
      <c r="A4268" s="43" t="str">
        <f t="shared" si="331"/>
        <v>US Natural Gas Financial</v>
      </c>
      <c r="B4268" s="43" t="str">
        <f t="shared" si="332"/>
        <v>US</v>
      </c>
      <c r="C4268" s="43" t="str">
        <f t="shared" si="333"/>
        <v>Natural Gas</v>
      </c>
      <c r="D4268" s="43" t="str">
        <f t="shared" si="334"/>
        <v>Financial</v>
      </c>
      <c r="E4268" s="43">
        <f>IF(VLOOKUP(S4268,'DD-Lookup'!$J$6:$L$50,3,FALSE)="Monthly",(YEAR(AC4268)-YEAR(AB4268))*12+MONTH(AC4268)-MONTH(AB4268)+1,(AC4268-AB4268+1))</f>
        <v>23</v>
      </c>
      <c r="F4268" s="210">
        <f t="shared" si="335"/>
        <v>115000</v>
      </c>
      <c r="G4268" s="199">
        <v>1356907</v>
      </c>
      <c r="H4268" s="195">
        <v>37049.452789351897</v>
      </c>
      <c r="I4268" t="s">
        <v>2276</v>
      </c>
      <c r="M4268" t="s">
        <v>3341</v>
      </c>
      <c r="N4268" t="s">
        <v>2281</v>
      </c>
      <c r="O4268" t="s">
        <v>2727</v>
      </c>
      <c r="Q4268" s="196">
        <v>5000</v>
      </c>
      <c r="S4268" t="s">
        <v>3342</v>
      </c>
      <c r="T4268" t="s">
        <v>3557</v>
      </c>
      <c r="U4268" s="198">
        <v>3.7349999999999999</v>
      </c>
      <c r="V4268" t="s">
        <v>3160</v>
      </c>
      <c r="W4268" t="s">
        <v>3097</v>
      </c>
      <c r="X4268" t="s">
        <v>3098</v>
      </c>
      <c r="Y4268" t="s">
        <v>3575</v>
      </c>
      <c r="Z4268" t="s">
        <v>2995</v>
      </c>
      <c r="AA4268" t="s">
        <v>1271</v>
      </c>
      <c r="AB4268" s="195">
        <v>37050.875011574099</v>
      </c>
      <c r="AC4268" s="195">
        <v>37072.875011574099</v>
      </c>
    </row>
    <row r="4269" spans="1:29" x14ac:dyDescent="0.25">
      <c r="A4269" s="43" t="str">
        <f t="shared" si="331"/>
        <v xml:space="preserve"> Metals Financial</v>
      </c>
      <c r="B4269" s="43" t="str">
        <f t="shared" si="332"/>
        <v/>
      </c>
      <c r="C4269" s="43" t="str">
        <f t="shared" si="333"/>
        <v>Metals</v>
      </c>
      <c r="D4269" s="43" t="str">
        <f t="shared" si="334"/>
        <v>Financial</v>
      </c>
      <c r="E4269" s="43">
        <f>IF(VLOOKUP(S4269,'DD-Lookup'!$J$6:$L$50,3,FALSE)="Monthly",(YEAR(AC4269)-YEAR(AB4269))*12+MONTH(AC4269)-MONTH(AB4269)+1,(AC4269-AB4269+1))</f>
        <v>1</v>
      </c>
      <c r="F4269" s="210">
        <f t="shared" si="335"/>
        <v>10</v>
      </c>
      <c r="G4269" s="199">
        <v>1356909</v>
      </c>
      <c r="H4269" s="195">
        <v>37049.452847222201</v>
      </c>
      <c r="I4269" t="s">
        <v>3570</v>
      </c>
      <c r="M4269" t="s">
        <v>3346</v>
      </c>
      <c r="N4269" t="s">
        <v>3566</v>
      </c>
      <c r="O4269" t="s">
        <v>3567</v>
      </c>
      <c r="P4269" s="196">
        <v>10</v>
      </c>
      <c r="S4269" t="s">
        <v>3556</v>
      </c>
      <c r="T4269" t="s">
        <v>3557</v>
      </c>
      <c r="U4269" s="198">
        <v>1515</v>
      </c>
      <c r="V4269" t="s">
        <v>3820</v>
      </c>
      <c r="W4269" t="s">
        <v>3563</v>
      </c>
      <c r="X4269" t="s">
        <v>3559</v>
      </c>
      <c r="Y4269" t="s">
        <v>3560</v>
      </c>
      <c r="Z4269" t="s">
        <v>3561</v>
      </c>
      <c r="AA4269">
        <v>2174260</v>
      </c>
    </row>
    <row r="4270" spans="1:29" x14ac:dyDescent="0.25">
      <c r="A4270" s="43" t="str">
        <f t="shared" si="331"/>
        <v xml:space="preserve"> Natural Gas Physical</v>
      </c>
      <c r="B4270" s="43" t="str">
        <f t="shared" si="332"/>
        <v/>
      </c>
      <c r="C4270" s="43" t="str">
        <f t="shared" si="333"/>
        <v>Natural Gas</v>
      </c>
      <c r="D4270" s="43" t="str">
        <f t="shared" si="334"/>
        <v>Physical</v>
      </c>
      <c r="E4270" s="43">
        <f>IF(VLOOKUP(S4270,'DD-Lookup'!$J$6:$L$50,3,FALSE)="Monthly",(YEAR(AC4270)-YEAR(AB4270))*12+MONTH(AC4270)-MONTH(AB4270)+1,(AC4270-AB4270+1))</f>
        <v>31</v>
      </c>
      <c r="F4270" s="210">
        <f t="shared" si="335"/>
        <v>310000</v>
      </c>
      <c r="G4270" s="199">
        <v>1356911</v>
      </c>
      <c r="H4270" s="195">
        <v>37049.452951388899</v>
      </c>
      <c r="I4270" t="s">
        <v>3375</v>
      </c>
      <c r="M4270" t="s">
        <v>3341</v>
      </c>
      <c r="N4270" t="s">
        <v>1272</v>
      </c>
      <c r="O4270" t="s">
        <v>1273</v>
      </c>
      <c r="Q4270" s="196">
        <v>10000</v>
      </c>
      <c r="S4270" t="s">
        <v>3342</v>
      </c>
      <c r="T4270" t="s">
        <v>3557</v>
      </c>
      <c r="U4270" s="198">
        <v>0.08</v>
      </c>
      <c r="V4270" t="s">
        <v>3351</v>
      </c>
      <c r="W4270" t="s">
        <v>3097</v>
      </c>
      <c r="X4270" t="s">
        <v>2494</v>
      </c>
      <c r="Y4270" t="s">
        <v>2469</v>
      </c>
      <c r="Z4270" t="s">
        <v>2995</v>
      </c>
      <c r="AA4270" t="s">
        <v>1274</v>
      </c>
      <c r="AB4270" s="195">
        <v>37073.875011574099</v>
      </c>
      <c r="AC4270" s="195">
        <v>37103.875011574099</v>
      </c>
    </row>
    <row r="4271" spans="1:29" x14ac:dyDescent="0.25">
      <c r="A4271" s="43" t="str">
        <f t="shared" si="331"/>
        <v xml:space="preserve"> Metals Financial</v>
      </c>
      <c r="B4271" s="43" t="str">
        <f t="shared" si="332"/>
        <v/>
      </c>
      <c r="C4271" s="43" t="str">
        <f t="shared" si="333"/>
        <v>Metals</v>
      </c>
      <c r="D4271" s="43" t="str">
        <f t="shared" si="334"/>
        <v>Financial</v>
      </c>
      <c r="E4271" s="43">
        <f>IF(VLOOKUP(S4271,'DD-Lookup'!$J$6:$L$50,3,FALSE)="Monthly",(YEAR(AC4271)-YEAR(AB4271))*12+MONTH(AC4271)-MONTH(AB4271)+1,(AC4271-AB4271+1))</f>
        <v>1</v>
      </c>
      <c r="F4271" s="210">
        <f t="shared" si="335"/>
        <v>20</v>
      </c>
      <c r="G4271" s="199">
        <v>1356912</v>
      </c>
      <c r="H4271" s="195">
        <v>37049.453043981499</v>
      </c>
      <c r="I4271" t="s">
        <v>3527</v>
      </c>
      <c r="M4271" t="s">
        <v>3346</v>
      </c>
      <c r="N4271" t="s">
        <v>3614</v>
      </c>
      <c r="O4271" t="s">
        <v>3711</v>
      </c>
      <c r="P4271" s="196">
        <v>20</v>
      </c>
      <c r="S4271" t="s">
        <v>3556</v>
      </c>
      <c r="T4271" t="s">
        <v>3557</v>
      </c>
      <c r="U4271" s="198">
        <v>922</v>
      </c>
      <c r="V4271" t="s">
        <v>3813</v>
      </c>
      <c r="W4271" t="s">
        <v>3583</v>
      </c>
      <c r="X4271" t="s">
        <v>3559</v>
      </c>
      <c r="Y4271" t="s">
        <v>3560</v>
      </c>
      <c r="Z4271" t="s">
        <v>3561</v>
      </c>
      <c r="AA4271">
        <v>2174262</v>
      </c>
    </row>
    <row r="4272" spans="1:29" x14ac:dyDescent="0.25">
      <c r="A4272" s="43" t="str">
        <f t="shared" si="331"/>
        <v xml:space="preserve"> Natural Gas Physical</v>
      </c>
      <c r="B4272" s="43" t="str">
        <f t="shared" si="332"/>
        <v/>
      </c>
      <c r="C4272" s="43" t="str">
        <f t="shared" si="333"/>
        <v>Natural Gas</v>
      </c>
      <c r="D4272" s="43" t="str">
        <f t="shared" si="334"/>
        <v>Physical</v>
      </c>
      <c r="E4272" s="43">
        <f>IF(VLOOKUP(S4272,'DD-Lookup'!$J$6:$L$50,3,FALSE)="Monthly",(YEAR(AC4272)-YEAR(AB4272))*12+MONTH(AC4272)-MONTH(AB4272)+1,(AC4272-AB4272+1))</f>
        <v>1</v>
      </c>
      <c r="F4272" s="210">
        <f t="shared" si="335"/>
        <v>10000</v>
      </c>
      <c r="G4272" s="199">
        <v>1356913</v>
      </c>
      <c r="H4272" s="195">
        <v>37049.453101851897</v>
      </c>
      <c r="I4272" t="s">
        <v>2280</v>
      </c>
      <c r="M4272" t="s">
        <v>3341</v>
      </c>
      <c r="N4272" t="s">
        <v>3104</v>
      </c>
      <c r="O4272" t="s">
        <v>3620</v>
      </c>
      <c r="Q4272" s="196">
        <v>10000</v>
      </c>
      <c r="S4272" t="s">
        <v>3719</v>
      </c>
      <c r="T4272" t="s">
        <v>3105</v>
      </c>
      <c r="U4272" s="198">
        <v>4.33</v>
      </c>
      <c r="V4272" t="s">
        <v>3394</v>
      </c>
      <c r="W4272" t="s">
        <v>635</v>
      </c>
      <c r="X4272" t="s">
        <v>3106</v>
      </c>
      <c r="Y4272" t="s">
        <v>2469</v>
      </c>
      <c r="Z4272" t="s">
        <v>2996</v>
      </c>
      <c r="AA4272">
        <v>838424</v>
      </c>
      <c r="AB4272" s="195">
        <v>37049.875011574099</v>
      </c>
      <c r="AC4272" s="195">
        <v>37049.875011574099</v>
      </c>
    </row>
    <row r="4273" spans="1:31" x14ac:dyDescent="0.25">
      <c r="A4273" s="43" t="str">
        <f t="shared" si="331"/>
        <v xml:space="preserve"> Metals Financial</v>
      </c>
      <c r="B4273" s="43" t="str">
        <f t="shared" si="332"/>
        <v/>
      </c>
      <c r="C4273" s="43" t="str">
        <f t="shared" si="333"/>
        <v>Metals</v>
      </c>
      <c r="D4273" s="43" t="str">
        <f t="shared" si="334"/>
        <v>Financial</v>
      </c>
      <c r="E4273" s="43">
        <f>IF(VLOOKUP(S4273,'DD-Lookup'!$J$6:$L$50,3,FALSE)="Monthly",(YEAR(AC4273)-YEAR(AB4273))*12+MONTH(AC4273)-MONTH(AB4273)+1,(AC4273-AB4273+1))</f>
        <v>1</v>
      </c>
      <c r="F4273" s="210">
        <f t="shared" si="335"/>
        <v>10</v>
      </c>
      <c r="G4273" s="199">
        <v>1356915</v>
      </c>
      <c r="H4273" s="195">
        <v>37049.453182870398</v>
      </c>
      <c r="I4273" t="s">
        <v>3527</v>
      </c>
      <c r="M4273" t="s">
        <v>3346</v>
      </c>
      <c r="N4273" t="s">
        <v>3571</v>
      </c>
      <c r="O4273" t="s">
        <v>3572</v>
      </c>
      <c r="P4273" s="196">
        <v>10</v>
      </c>
      <c r="S4273" t="s">
        <v>3573</v>
      </c>
      <c r="T4273" t="s">
        <v>3557</v>
      </c>
      <c r="U4273" s="198">
        <v>1240</v>
      </c>
      <c r="V4273" t="s">
        <v>3569</v>
      </c>
      <c r="W4273" t="s">
        <v>3574</v>
      </c>
      <c r="X4273" t="s">
        <v>3559</v>
      </c>
      <c r="Y4273" t="s">
        <v>3560</v>
      </c>
      <c r="Z4273" t="s">
        <v>3561</v>
      </c>
      <c r="AA4273">
        <v>2174264</v>
      </c>
    </row>
    <row r="4274" spans="1:31" x14ac:dyDescent="0.25">
      <c r="A4274" s="43" t="str">
        <f t="shared" si="331"/>
        <v xml:space="preserve"> Natural Gas Physical</v>
      </c>
      <c r="B4274" s="43" t="str">
        <f t="shared" si="332"/>
        <v/>
      </c>
      <c r="C4274" s="43" t="str">
        <f t="shared" si="333"/>
        <v>Natural Gas</v>
      </c>
      <c r="D4274" s="43" t="str">
        <f t="shared" si="334"/>
        <v>Physical</v>
      </c>
      <c r="E4274" s="43">
        <f>IF(VLOOKUP(S4274,'DD-Lookup'!$J$6:$L$50,3,FALSE)="Monthly",(YEAR(AC4274)-YEAR(AB4274))*12+MONTH(AC4274)-MONTH(AB4274)+1,(AC4274-AB4274+1))</f>
        <v>1</v>
      </c>
      <c r="F4274" s="210">
        <f t="shared" si="335"/>
        <v>3000</v>
      </c>
      <c r="G4274" s="199">
        <v>1356916</v>
      </c>
      <c r="H4274" s="195">
        <v>37049.4533912037</v>
      </c>
      <c r="I4274" t="s">
        <v>3738</v>
      </c>
      <c r="M4274" t="s">
        <v>3341</v>
      </c>
      <c r="N4274" t="s">
        <v>3104</v>
      </c>
      <c r="O4274" t="s">
        <v>3620</v>
      </c>
      <c r="P4274" s="196">
        <v>3000</v>
      </c>
      <c r="S4274" t="s">
        <v>3719</v>
      </c>
      <c r="T4274" t="s">
        <v>3105</v>
      </c>
      <c r="U4274" s="198">
        <v>4.33</v>
      </c>
      <c r="V4274" t="s">
        <v>3739</v>
      </c>
      <c r="W4274" t="s">
        <v>635</v>
      </c>
      <c r="X4274" t="s">
        <v>3106</v>
      </c>
      <c r="Y4274" t="s">
        <v>2469</v>
      </c>
      <c r="Z4274" t="s">
        <v>2996</v>
      </c>
      <c r="AA4274">
        <v>838428</v>
      </c>
      <c r="AB4274" s="195">
        <v>37049.875011574099</v>
      </c>
      <c r="AC4274" s="195">
        <v>37049.875011574099</v>
      </c>
      <c r="AE4274" s="115">
        <f>IF(S4274="Gallon",F4274/42,F4274)</f>
        <v>3000</v>
      </c>
    </row>
    <row r="4275" spans="1:31" x14ac:dyDescent="0.25">
      <c r="A4275" s="43" t="str">
        <f t="shared" si="331"/>
        <v>US Power Physical</v>
      </c>
      <c r="B4275" s="43" t="str">
        <f t="shared" si="332"/>
        <v>US</v>
      </c>
      <c r="C4275" s="43" t="str">
        <f t="shared" si="333"/>
        <v>Power</v>
      </c>
      <c r="D4275" s="43" t="str">
        <f t="shared" si="334"/>
        <v>Physical</v>
      </c>
      <c r="E4275" s="43">
        <f>IF(VLOOKUP(S4275,'DD-Lookup'!$J$6:$L$50,3,FALSE)="Monthly",(YEAR(AC4275)-YEAR(AB4275))*12+MONTH(AC4275)-MONTH(AB4275)+1,(AC4275-AB4275+1))</f>
        <v>5</v>
      </c>
      <c r="F4275" s="210">
        <f t="shared" si="335"/>
        <v>250</v>
      </c>
      <c r="G4275" s="199">
        <v>1356917</v>
      </c>
      <c r="H4275" s="195">
        <v>37049.453472222202</v>
      </c>
      <c r="I4275" t="s">
        <v>2244</v>
      </c>
      <c r="M4275" t="s">
        <v>2766</v>
      </c>
      <c r="N4275" t="s">
        <v>3361</v>
      </c>
      <c r="O4275" t="s">
        <v>3307</v>
      </c>
      <c r="Q4275" s="196">
        <v>50</v>
      </c>
      <c r="S4275" t="s">
        <v>3340</v>
      </c>
      <c r="T4275" t="s">
        <v>3557</v>
      </c>
      <c r="U4275" s="198">
        <v>44.25</v>
      </c>
      <c r="V4275" t="s">
        <v>3298</v>
      </c>
      <c r="W4275" t="s">
        <v>3376</v>
      </c>
      <c r="X4275" t="s">
        <v>3377</v>
      </c>
      <c r="Y4275" t="s">
        <v>2662</v>
      </c>
      <c r="Z4275" t="s">
        <v>2990</v>
      </c>
      <c r="AA4275">
        <v>637180.1</v>
      </c>
      <c r="AB4275" s="195">
        <v>37053.875011574099</v>
      </c>
      <c r="AC4275" s="195">
        <v>37057.875011574099</v>
      </c>
    </row>
    <row r="4276" spans="1:31" x14ac:dyDescent="0.25">
      <c r="A4276" s="43" t="str">
        <f t="shared" si="331"/>
        <v>US Natural Gas Financial</v>
      </c>
      <c r="B4276" s="43" t="str">
        <f t="shared" si="332"/>
        <v>US</v>
      </c>
      <c r="C4276" s="43" t="str">
        <f t="shared" si="333"/>
        <v>Natural Gas</v>
      </c>
      <c r="D4276" s="43" t="str">
        <f t="shared" si="334"/>
        <v>Financial</v>
      </c>
      <c r="E4276" s="43">
        <f>IF(VLOOKUP(S4276,'DD-Lookup'!$J$6:$L$50,3,FALSE)="Monthly",(YEAR(AC4276)-YEAR(AB4276))*12+MONTH(AC4276)-MONTH(AB4276)+1,(AC4276-AB4276+1))</f>
        <v>31</v>
      </c>
      <c r="F4276" s="210">
        <f t="shared" si="335"/>
        <v>77500</v>
      </c>
      <c r="G4276" s="199">
        <v>1356918</v>
      </c>
      <c r="H4276" s="195">
        <v>37049.453495370399</v>
      </c>
      <c r="I4276" t="s">
        <v>2284</v>
      </c>
      <c r="M4276" t="s">
        <v>3341</v>
      </c>
      <c r="N4276" t="s">
        <v>2281</v>
      </c>
      <c r="O4276" t="s">
        <v>2475</v>
      </c>
      <c r="Q4276" s="196">
        <v>2500</v>
      </c>
      <c r="S4276" t="s">
        <v>3342</v>
      </c>
      <c r="T4276" t="s">
        <v>3557</v>
      </c>
      <c r="U4276" s="198">
        <v>3.7925</v>
      </c>
      <c r="V4276" t="s">
        <v>2285</v>
      </c>
      <c r="W4276" t="s">
        <v>2853</v>
      </c>
      <c r="X4276" t="s">
        <v>2282</v>
      </c>
      <c r="Y4276" t="s">
        <v>3575</v>
      </c>
      <c r="Z4276" t="s">
        <v>2995</v>
      </c>
      <c r="AA4276" t="s">
        <v>1275</v>
      </c>
      <c r="AB4276" s="195">
        <v>37073.875</v>
      </c>
      <c r="AC4276" s="195">
        <v>37103.875</v>
      </c>
    </row>
    <row r="4277" spans="1:31" x14ac:dyDescent="0.25">
      <c r="A4277" s="43" t="str">
        <f t="shared" si="331"/>
        <v xml:space="preserve"> Natural Gas Physical</v>
      </c>
      <c r="B4277" s="43" t="str">
        <f t="shared" si="332"/>
        <v/>
      </c>
      <c r="C4277" s="43" t="str">
        <f t="shared" si="333"/>
        <v>Natural Gas</v>
      </c>
      <c r="D4277" s="43" t="str">
        <f t="shared" si="334"/>
        <v>Physical</v>
      </c>
      <c r="E4277" s="43">
        <f>IF(VLOOKUP(S4277,'DD-Lookup'!$J$6:$L$50,3,FALSE)="Monthly",(YEAR(AC4277)-YEAR(AB4277))*12+MONTH(AC4277)-MONTH(AB4277)+1,(AC4277-AB4277+1))</f>
        <v>1</v>
      </c>
      <c r="F4277" s="210">
        <f t="shared" si="335"/>
        <v>7000</v>
      </c>
      <c r="G4277" s="199">
        <v>1356919</v>
      </c>
      <c r="H4277" s="195">
        <v>37049.453495370399</v>
      </c>
      <c r="I4277" t="s">
        <v>2422</v>
      </c>
      <c r="M4277" t="s">
        <v>3341</v>
      </c>
      <c r="N4277" t="s">
        <v>3104</v>
      </c>
      <c r="O4277" t="s">
        <v>3620</v>
      </c>
      <c r="P4277" s="196">
        <v>7000</v>
      </c>
      <c r="S4277" t="s">
        <v>3719</v>
      </c>
      <c r="T4277" t="s">
        <v>3105</v>
      </c>
      <c r="U4277" s="198">
        <v>4.33</v>
      </c>
      <c r="V4277" t="s">
        <v>3727</v>
      </c>
      <c r="W4277" t="s">
        <v>635</v>
      </c>
      <c r="X4277" t="s">
        <v>3106</v>
      </c>
      <c r="Y4277" t="s">
        <v>2469</v>
      </c>
      <c r="Z4277" t="s">
        <v>2996</v>
      </c>
      <c r="AA4277">
        <v>838429</v>
      </c>
      <c r="AB4277" s="195">
        <v>37049.875011574099</v>
      </c>
      <c r="AC4277" s="195">
        <v>37049.875011574099</v>
      </c>
    </row>
    <row r="4278" spans="1:31" x14ac:dyDescent="0.25">
      <c r="A4278" s="43" t="str">
        <f t="shared" si="331"/>
        <v>US Natural Gas Financial</v>
      </c>
      <c r="B4278" s="43" t="str">
        <f t="shared" si="332"/>
        <v>US</v>
      </c>
      <c r="C4278" s="43" t="str">
        <f t="shared" si="333"/>
        <v>Natural Gas</v>
      </c>
      <c r="D4278" s="43" t="str">
        <f t="shared" si="334"/>
        <v>Financial</v>
      </c>
      <c r="E4278" s="43">
        <f>IF(VLOOKUP(S4278,'DD-Lookup'!$J$6:$L$50,3,FALSE)="Monthly",(YEAR(AC4278)-YEAR(AB4278))*12+MONTH(AC4278)-MONTH(AB4278)+1,(AC4278-AB4278+1))</f>
        <v>31</v>
      </c>
      <c r="F4278" s="210">
        <f t="shared" si="335"/>
        <v>155000</v>
      </c>
      <c r="G4278" s="199">
        <v>1356920</v>
      </c>
      <c r="H4278" s="195">
        <v>37049.453506944403</v>
      </c>
      <c r="I4278" t="s">
        <v>2276</v>
      </c>
      <c r="M4278" t="s">
        <v>3341</v>
      </c>
      <c r="N4278" t="s">
        <v>2476</v>
      </c>
      <c r="O4278" t="s">
        <v>2613</v>
      </c>
      <c r="Q4278" s="196">
        <v>5000</v>
      </c>
      <c r="S4278" t="s">
        <v>3342</v>
      </c>
      <c r="T4278" t="s">
        <v>3557</v>
      </c>
      <c r="U4278" s="198">
        <v>0.35</v>
      </c>
      <c r="V4278" t="s">
        <v>3101</v>
      </c>
      <c r="W4278" t="s">
        <v>3091</v>
      </c>
      <c r="X4278" t="s">
        <v>3515</v>
      </c>
      <c r="Y4278" t="s">
        <v>3575</v>
      </c>
      <c r="Z4278" t="s">
        <v>2995</v>
      </c>
      <c r="AA4278" t="s">
        <v>1276</v>
      </c>
      <c r="AB4278" s="195">
        <v>37073.875011574099</v>
      </c>
      <c r="AC4278" s="195">
        <v>37103.875011574099</v>
      </c>
    </row>
    <row r="4279" spans="1:31" x14ac:dyDescent="0.25">
      <c r="A4279" s="43" t="str">
        <f t="shared" si="331"/>
        <v xml:space="preserve"> Metals Financial</v>
      </c>
      <c r="B4279" s="43" t="str">
        <f t="shared" si="332"/>
        <v/>
      </c>
      <c r="C4279" s="43" t="str">
        <f t="shared" si="333"/>
        <v>Metals</v>
      </c>
      <c r="D4279" s="43" t="str">
        <f t="shared" si="334"/>
        <v>Financial</v>
      </c>
      <c r="E4279" s="43">
        <f>IF(VLOOKUP(S4279,'DD-Lookup'!$J$6:$L$50,3,FALSE)="Monthly",(YEAR(AC4279)-YEAR(AB4279))*12+MONTH(AC4279)-MONTH(AB4279)+1,(AC4279-AB4279+1))</f>
        <v>1</v>
      </c>
      <c r="F4279" s="210">
        <f t="shared" si="335"/>
        <v>20</v>
      </c>
      <c r="G4279" s="199">
        <v>1356921</v>
      </c>
      <c r="H4279" s="195">
        <v>37049.453599537002</v>
      </c>
      <c r="I4279" t="s">
        <v>3602</v>
      </c>
      <c r="M4279" t="s">
        <v>3346</v>
      </c>
      <c r="N4279" t="s">
        <v>3554</v>
      </c>
      <c r="O4279" t="s">
        <v>3555</v>
      </c>
      <c r="P4279" s="196">
        <v>20</v>
      </c>
      <c r="S4279" t="s">
        <v>3556</v>
      </c>
      <c r="T4279" t="s">
        <v>3557</v>
      </c>
      <c r="U4279" s="198">
        <v>1670</v>
      </c>
      <c r="V4279" t="s">
        <v>1655</v>
      </c>
      <c r="W4279" t="s">
        <v>3563</v>
      </c>
      <c r="X4279" t="s">
        <v>3559</v>
      </c>
      <c r="Y4279" t="s">
        <v>3560</v>
      </c>
      <c r="Z4279" t="s">
        <v>3561</v>
      </c>
      <c r="AA4279">
        <v>2174267</v>
      </c>
      <c r="AE4279" s="115">
        <f>IF(S4279="Gallon",F4279/42,F4279)</f>
        <v>20</v>
      </c>
    </row>
    <row r="4280" spans="1:31" x14ac:dyDescent="0.25">
      <c r="A4280" s="43" t="str">
        <f t="shared" si="331"/>
        <v xml:space="preserve"> Natural Gas Physical</v>
      </c>
      <c r="B4280" s="43" t="str">
        <f t="shared" si="332"/>
        <v/>
      </c>
      <c r="C4280" s="43" t="str">
        <f t="shared" si="333"/>
        <v>Natural Gas</v>
      </c>
      <c r="D4280" s="43" t="str">
        <f t="shared" si="334"/>
        <v>Physical</v>
      </c>
      <c r="E4280" s="43">
        <f>IF(VLOOKUP(S4280,'DD-Lookup'!$J$6:$L$50,3,FALSE)="Monthly",(YEAR(AC4280)-YEAR(AB4280))*12+MONTH(AC4280)-MONTH(AB4280)+1,(AC4280-AB4280+1))</f>
        <v>1</v>
      </c>
      <c r="F4280" s="210">
        <f t="shared" si="335"/>
        <v>10000</v>
      </c>
      <c r="G4280" s="199">
        <v>1356923</v>
      </c>
      <c r="H4280" s="195">
        <v>37049.453634259298</v>
      </c>
      <c r="I4280" t="s">
        <v>2171</v>
      </c>
      <c r="M4280" t="s">
        <v>3341</v>
      </c>
      <c r="N4280" t="s">
        <v>3104</v>
      </c>
      <c r="O4280" t="s">
        <v>3620</v>
      </c>
      <c r="P4280" s="196">
        <v>10000</v>
      </c>
      <c r="S4280" t="s">
        <v>3719</v>
      </c>
      <c r="T4280" t="s">
        <v>3105</v>
      </c>
      <c r="U4280" s="198">
        <v>4.3250000000000002</v>
      </c>
      <c r="V4280" t="s">
        <v>3737</v>
      </c>
      <c r="W4280" t="s">
        <v>635</v>
      </c>
      <c r="X4280" t="s">
        <v>3106</v>
      </c>
      <c r="Y4280" t="s">
        <v>2469</v>
      </c>
      <c r="Z4280" t="s">
        <v>2996</v>
      </c>
      <c r="AA4280">
        <v>838430</v>
      </c>
      <c r="AB4280" s="195">
        <v>37049.875011574099</v>
      </c>
      <c r="AC4280" s="195">
        <v>37049.875011574099</v>
      </c>
    </row>
    <row r="4281" spans="1:31" x14ac:dyDescent="0.25">
      <c r="A4281" s="43" t="str">
        <f t="shared" si="331"/>
        <v>US Natural Gas Financial</v>
      </c>
      <c r="B4281" s="43" t="str">
        <f t="shared" si="332"/>
        <v>US</v>
      </c>
      <c r="C4281" s="43" t="str">
        <f t="shared" si="333"/>
        <v>Natural Gas</v>
      </c>
      <c r="D4281" s="43" t="str">
        <f t="shared" si="334"/>
        <v>Financial</v>
      </c>
      <c r="E4281" s="43">
        <f>IF(VLOOKUP(S4281,'DD-Lookup'!$J$6:$L$50,3,FALSE)="Monthly",(YEAR(AC4281)-YEAR(AB4281))*12+MONTH(AC4281)-MONTH(AB4281)+1,(AC4281-AB4281+1))</f>
        <v>31</v>
      </c>
      <c r="F4281" s="210">
        <f t="shared" si="335"/>
        <v>155000</v>
      </c>
      <c r="G4281" s="199">
        <v>1356926</v>
      </c>
      <c r="H4281" s="195">
        <v>37049.453726851898</v>
      </c>
      <c r="I4281" t="s">
        <v>2371</v>
      </c>
      <c r="M4281" t="s">
        <v>3341</v>
      </c>
      <c r="N4281" t="s">
        <v>2476</v>
      </c>
      <c r="O4281" t="s">
        <v>1277</v>
      </c>
      <c r="P4281" s="196">
        <v>5000</v>
      </c>
      <c r="S4281" t="s">
        <v>3342</v>
      </c>
      <c r="T4281" t="s">
        <v>3557</v>
      </c>
      <c r="U4281" s="198">
        <v>0.44</v>
      </c>
      <c r="V4281" t="s">
        <v>2599</v>
      </c>
      <c r="W4281" t="s">
        <v>2477</v>
      </c>
      <c r="X4281" t="s">
        <v>2478</v>
      </c>
      <c r="Y4281" t="s">
        <v>3575</v>
      </c>
      <c r="Z4281" t="s">
        <v>2995</v>
      </c>
      <c r="AA4281" t="s">
        <v>1278</v>
      </c>
      <c r="AB4281" s="195">
        <v>37104.875011574099</v>
      </c>
      <c r="AC4281" s="195">
        <v>37134.875011574099</v>
      </c>
    </row>
    <row r="4282" spans="1:31" x14ac:dyDescent="0.25">
      <c r="A4282" s="43" t="str">
        <f t="shared" si="331"/>
        <v>US Natural Gas Financial</v>
      </c>
      <c r="B4282" s="43" t="str">
        <f t="shared" si="332"/>
        <v>US</v>
      </c>
      <c r="C4282" s="43" t="str">
        <f t="shared" si="333"/>
        <v>Natural Gas</v>
      </c>
      <c r="D4282" s="43" t="str">
        <f t="shared" si="334"/>
        <v>Financial</v>
      </c>
      <c r="E4282" s="43">
        <f>IF(VLOOKUP(S4282,'DD-Lookup'!$J$6:$L$50,3,FALSE)="Monthly",(YEAR(AC4282)-YEAR(AB4282))*12+MONTH(AC4282)-MONTH(AB4282)+1,(AC4282-AB4282+1))</f>
        <v>30</v>
      </c>
      <c r="F4282" s="210">
        <f t="shared" si="335"/>
        <v>150000</v>
      </c>
      <c r="G4282" s="199">
        <v>1356928</v>
      </c>
      <c r="H4282" s="195">
        <v>37049.453784722202</v>
      </c>
      <c r="I4282" t="s">
        <v>2371</v>
      </c>
      <c r="M4282" t="s">
        <v>3341</v>
      </c>
      <c r="N4282" t="s">
        <v>2476</v>
      </c>
      <c r="O4282" t="s">
        <v>1279</v>
      </c>
      <c r="P4282" s="196">
        <v>5000</v>
      </c>
      <c r="S4282" t="s">
        <v>3342</v>
      </c>
      <c r="T4282" t="s">
        <v>3557</v>
      </c>
      <c r="U4282" s="198">
        <v>0.3775</v>
      </c>
      <c r="V4282" t="s">
        <v>2599</v>
      </c>
      <c r="W4282" t="s">
        <v>2477</v>
      </c>
      <c r="X4282" t="s">
        <v>2478</v>
      </c>
      <c r="Y4282" t="s">
        <v>3575</v>
      </c>
      <c r="Z4282" t="s">
        <v>2995</v>
      </c>
      <c r="AA4282" t="s">
        <v>1280</v>
      </c>
      <c r="AB4282" s="195">
        <v>37135.875011574099</v>
      </c>
      <c r="AC4282" s="195">
        <v>37164.875011574099</v>
      </c>
    </row>
    <row r="4283" spans="1:31" x14ac:dyDescent="0.25">
      <c r="A4283" s="43" t="str">
        <f t="shared" si="331"/>
        <v xml:space="preserve"> Metals Financial</v>
      </c>
      <c r="B4283" s="43" t="str">
        <f t="shared" si="332"/>
        <v/>
      </c>
      <c r="C4283" s="43" t="str">
        <f t="shared" si="333"/>
        <v>Metals</v>
      </c>
      <c r="D4283" s="43" t="str">
        <f t="shared" si="334"/>
        <v>Financial</v>
      </c>
      <c r="E4283" s="43">
        <f>IF(VLOOKUP(S4283,'DD-Lookup'!$J$6:$L$50,3,FALSE)="Monthly",(YEAR(AC4283)-YEAR(AB4283))*12+MONTH(AC4283)-MONTH(AB4283)+1,(AC4283-AB4283+1))</f>
        <v>1</v>
      </c>
      <c r="F4283" s="210">
        <f t="shared" si="335"/>
        <v>20</v>
      </c>
      <c r="G4283" s="199">
        <v>1356927</v>
      </c>
      <c r="H4283" s="195">
        <v>37049.453784722202</v>
      </c>
      <c r="I4283" t="s">
        <v>3140</v>
      </c>
      <c r="M4283" t="s">
        <v>3346</v>
      </c>
      <c r="N4283" t="s">
        <v>3614</v>
      </c>
      <c r="O4283" t="s">
        <v>3711</v>
      </c>
      <c r="P4283" s="196">
        <v>20</v>
      </c>
      <c r="S4283" t="s">
        <v>3556</v>
      </c>
      <c r="T4283" t="s">
        <v>3557</v>
      </c>
      <c r="U4283" s="198">
        <v>920</v>
      </c>
      <c r="V4283" t="s">
        <v>1728</v>
      </c>
      <c r="W4283" t="s">
        <v>3583</v>
      </c>
      <c r="X4283" t="s">
        <v>3559</v>
      </c>
      <c r="Y4283" t="s">
        <v>3560</v>
      </c>
      <c r="Z4283" t="s">
        <v>3561</v>
      </c>
      <c r="AA4283">
        <v>2174270</v>
      </c>
    </row>
    <row r="4284" spans="1:31" x14ac:dyDescent="0.25">
      <c r="A4284" s="43" t="str">
        <f t="shared" si="331"/>
        <v>US Natural Gas Financial</v>
      </c>
      <c r="B4284" s="43" t="str">
        <f t="shared" si="332"/>
        <v>US</v>
      </c>
      <c r="C4284" s="43" t="str">
        <f t="shared" si="333"/>
        <v>Natural Gas</v>
      </c>
      <c r="D4284" s="43" t="str">
        <f t="shared" si="334"/>
        <v>Financial</v>
      </c>
      <c r="E4284" s="43">
        <f>IF(VLOOKUP(S4284,'DD-Lookup'!$J$6:$L$50,3,FALSE)="Monthly",(YEAR(AC4284)-YEAR(AB4284))*12+MONTH(AC4284)-MONTH(AB4284)+1,(AC4284-AB4284+1))</f>
        <v>31</v>
      </c>
      <c r="F4284" s="210">
        <f t="shared" si="335"/>
        <v>77500</v>
      </c>
      <c r="G4284" s="199">
        <v>1356929</v>
      </c>
      <c r="H4284" s="195">
        <v>37049.4539351852</v>
      </c>
      <c r="I4284" t="s">
        <v>2284</v>
      </c>
      <c r="M4284" t="s">
        <v>3341</v>
      </c>
      <c r="N4284" t="s">
        <v>2281</v>
      </c>
      <c r="O4284" t="s">
        <v>2290</v>
      </c>
      <c r="Q4284" s="196">
        <v>2500</v>
      </c>
      <c r="S4284" t="s">
        <v>3342</v>
      </c>
      <c r="T4284" t="s">
        <v>3557</v>
      </c>
      <c r="U4284" s="198">
        <v>3.8849999999999998</v>
      </c>
      <c r="V4284" t="s">
        <v>2285</v>
      </c>
      <c r="W4284" t="s">
        <v>2853</v>
      </c>
      <c r="X4284" t="s">
        <v>2282</v>
      </c>
      <c r="Y4284" t="s">
        <v>3575</v>
      </c>
      <c r="Z4284" t="s">
        <v>2995</v>
      </c>
      <c r="AA4284" t="s">
        <v>1281</v>
      </c>
      <c r="AB4284" s="195">
        <v>37104.875</v>
      </c>
      <c r="AC4284" s="195">
        <v>37134.875</v>
      </c>
    </row>
    <row r="4285" spans="1:31" x14ac:dyDescent="0.25">
      <c r="A4285" s="43" t="str">
        <f t="shared" si="331"/>
        <v>US Natural Gas Financial</v>
      </c>
      <c r="B4285" s="43" t="str">
        <f t="shared" si="332"/>
        <v>US</v>
      </c>
      <c r="C4285" s="43" t="str">
        <f t="shared" si="333"/>
        <v>Natural Gas</v>
      </c>
      <c r="D4285" s="43" t="str">
        <f t="shared" si="334"/>
        <v>Financial</v>
      </c>
      <c r="E4285" s="43">
        <f>IF(VLOOKUP(S4285,'DD-Lookup'!$J$6:$L$50,3,FALSE)="Monthly",(YEAR(AC4285)-YEAR(AB4285))*12+MONTH(AC4285)-MONTH(AB4285)+1,(AC4285-AB4285+1))</f>
        <v>31</v>
      </c>
      <c r="F4285" s="210">
        <f t="shared" si="335"/>
        <v>155000</v>
      </c>
      <c r="G4285" s="199">
        <v>1356931</v>
      </c>
      <c r="H4285" s="195">
        <v>37049.453993055598</v>
      </c>
      <c r="I4285" t="s">
        <v>3360</v>
      </c>
      <c r="M4285" t="s">
        <v>3341</v>
      </c>
      <c r="N4285" t="s">
        <v>2281</v>
      </c>
      <c r="O4285" t="s">
        <v>2475</v>
      </c>
      <c r="P4285" s="196">
        <v>5000</v>
      </c>
      <c r="S4285" t="s">
        <v>3342</v>
      </c>
      <c r="T4285" t="s">
        <v>3557</v>
      </c>
      <c r="U4285" s="198">
        <v>3.79</v>
      </c>
      <c r="V4285" t="s">
        <v>914</v>
      </c>
      <c r="W4285" t="s">
        <v>2853</v>
      </c>
      <c r="X4285" t="s">
        <v>2282</v>
      </c>
      <c r="Y4285" t="s">
        <v>3575</v>
      </c>
      <c r="Z4285" t="s">
        <v>2995</v>
      </c>
      <c r="AA4285" t="s">
        <v>1282</v>
      </c>
      <c r="AB4285" s="195">
        <v>37073.875</v>
      </c>
      <c r="AC4285" s="195">
        <v>37103.875</v>
      </c>
    </row>
    <row r="4286" spans="1:31" x14ac:dyDescent="0.25">
      <c r="A4286" s="43" t="str">
        <f t="shared" si="331"/>
        <v>US Natural Gas Financial</v>
      </c>
      <c r="B4286" s="43" t="str">
        <f t="shared" si="332"/>
        <v>US</v>
      </c>
      <c r="C4286" s="43" t="str">
        <f t="shared" si="333"/>
        <v>Natural Gas</v>
      </c>
      <c r="D4286" s="43" t="str">
        <f t="shared" si="334"/>
        <v>Financial</v>
      </c>
      <c r="E4286" s="43">
        <f>IF(VLOOKUP(S4286,'DD-Lookup'!$J$6:$L$50,3,FALSE)="Monthly",(YEAR(AC4286)-YEAR(AB4286))*12+MONTH(AC4286)-MONTH(AB4286)+1,(AC4286-AB4286+1))</f>
        <v>31</v>
      </c>
      <c r="F4286" s="210">
        <f t="shared" si="335"/>
        <v>155000</v>
      </c>
      <c r="G4286" s="199">
        <v>1356932</v>
      </c>
      <c r="H4286" s="195">
        <v>37049.454178240703</v>
      </c>
      <c r="I4286" t="s">
        <v>2273</v>
      </c>
      <c r="M4286" t="s">
        <v>3341</v>
      </c>
      <c r="N4286" t="s">
        <v>2281</v>
      </c>
      <c r="O4286" t="s">
        <v>2475</v>
      </c>
      <c r="P4286" s="196">
        <v>5000</v>
      </c>
      <c r="S4286" t="s">
        <v>3342</v>
      </c>
      <c r="T4286" t="s">
        <v>3557</v>
      </c>
      <c r="U4286" s="198">
        <v>3.79</v>
      </c>
      <c r="V4286" t="s">
        <v>2610</v>
      </c>
      <c r="W4286" t="s">
        <v>2853</v>
      </c>
      <c r="X4286" t="s">
        <v>2282</v>
      </c>
      <c r="Y4286" t="s">
        <v>3575</v>
      </c>
      <c r="Z4286" t="s">
        <v>2995</v>
      </c>
      <c r="AA4286" t="s">
        <v>1283</v>
      </c>
      <c r="AB4286" s="195">
        <v>37073.875</v>
      </c>
      <c r="AC4286" s="195">
        <v>37103.875</v>
      </c>
    </row>
    <row r="4287" spans="1:31" x14ac:dyDescent="0.25">
      <c r="A4287" s="43" t="str">
        <f t="shared" si="331"/>
        <v xml:space="preserve"> Natural Gas Physical</v>
      </c>
      <c r="B4287" s="43" t="str">
        <f t="shared" si="332"/>
        <v/>
      </c>
      <c r="C4287" s="43" t="str">
        <f t="shared" si="333"/>
        <v>Natural Gas</v>
      </c>
      <c r="D4287" s="43" t="str">
        <f t="shared" si="334"/>
        <v>Physical</v>
      </c>
      <c r="E4287" s="43">
        <f>IF(VLOOKUP(S4287,'DD-Lookup'!$J$6:$L$50,3,FALSE)="Monthly",(YEAR(AC4287)-YEAR(AB4287))*12+MONTH(AC4287)-MONTH(AB4287)+1,(AC4287-AB4287+1))</f>
        <v>1</v>
      </c>
      <c r="F4287" s="210">
        <f t="shared" si="335"/>
        <v>2000</v>
      </c>
      <c r="G4287" s="199">
        <v>1356933</v>
      </c>
      <c r="H4287" s="195">
        <v>37049.4542476852</v>
      </c>
      <c r="I4287" t="s">
        <v>3738</v>
      </c>
      <c r="M4287" t="s">
        <v>3341</v>
      </c>
      <c r="N4287" t="s">
        <v>3104</v>
      </c>
      <c r="O4287" t="s">
        <v>3620</v>
      </c>
      <c r="P4287" s="196">
        <v>2000</v>
      </c>
      <c r="S4287" t="s">
        <v>3719</v>
      </c>
      <c r="T4287" t="s">
        <v>3105</v>
      </c>
      <c r="U4287" s="198">
        <v>4.32</v>
      </c>
      <c r="V4287" t="s">
        <v>3739</v>
      </c>
      <c r="W4287" t="s">
        <v>635</v>
      </c>
      <c r="X4287" t="s">
        <v>3106</v>
      </c>
      <c r="Y4287" t="s">
        <v>2469</v>
      </c>
      <c r="Z4287" t="s">
        <v>2996</v>
      </c>
      <c r="AA4287">
        <v>838432</v>
      </c>
      <c r="AB4287" s="195">
        <v>37049.875011574099</v>
      </c>
      <c r="AC4287" s="195">
        <v>37049.875011574099</v>
      </c>
    </row>
    <row r="4288" spans="1:31" x14ac:dyDescent="0.25">
      <c r="A4288" s="43" t="str">
        <f t="shared" si="331"/>
        <v xml:space="preserve"> Metals Financial</v>
      </c>
      <c r="B4288" s="43" t="str">
        <f t="shared" si="332"/>
        <v/>
      </c>
      <c r="C4288" s="43" t="str">
        <f t="shared" si="333"/>
        <v>Metals</v>
      </c>
      <c r="D4288" s="43" t="str">
        <f t="shared" si="334"/>
        <v>Financial</v>
      </c>
      <c r="E4288" s="43">
        <f>IF(VLOOKUP(S4288,'DD-Lookup'!$J$6:$L$50,3,FALSE)="Monthly",(YEAR(AC4288)-YEAR(AB4288))*12+MONTH(AC4288)-MONTH(AB4288)+1,(AC4288-AB4288+1))</f>
        <v>1</v>
      </c>
      <c r="F4288" s="210">
        <f t="shared" si="335"/>
        <v>10</v>
      </c>
      <c r="G4288" s="199">
        <v>1356935</v>
      </c>
      <c r="H4288" s="195">
        <v>37049.454270833303</v>
      </c>
      <c r="I4288" t="s">
        <v>3527</v>
      </c>
      <c r="M4288" t="s">
        <v>3346</v>
      </c>
      <c r="N4288" t="s">
        <v>3566</v>
      </c>
      <c r="O4288" t="s">
        <v>3567</v>
      </c>
      <c r="Q4288" s="196">
        <v>10</v>
      </c>
      <c r="S4288" t="s">
        <v>3556</v>
      </c>
      <c r="T4288" t="s">
        <v>3557</v>
      </c>
      <c r="U4288" s="198">
        <v>1515</v>
      </c>
      <c r="V4288" t="s">
        <v>3569</v>
      </c>
      <c r="W4288" t="s">
        <v>3563</v>
      </c>
      <c r="X4288" t="s">
        <v>3559</v>
      </c>
      <c r="Y4288" t="s">
        <v>3560</v>
      </c>
      <c r="Z4288" t="s">
        <v>3561</v>
      </c>
      <c r="AA4288">
        <v>2174276</v>
      </c>
    </row>
    <row r="4289" spans="1:29" x14ac:dyDescent="0.25">
      <c r="A4289" s="43" t="str">
        <f t="shared" si="331"/>
        <v>US Power Physical</v>
      </c>
      <c r="B4289" s="43" t="str">
        <f t="shared" si="332"/>
        <v>US</v>
      </c>
      <c r="C4289" s="43" t="str">
        <f t="shared" si="333"/>
        <v>Power</v>
      </c>
      <c r="D4289" s="43" t="str">
        <f t="shared" si="334"/>
        <v>Physical</v>
      </c>
      <c r="E4289" s="43">
        <f>IF(VLOOKUP(S4289,'DD-Lookup'!$J$6:$L$50,3,FALSE)="Monthly",(YEAR(AC4289)-YEAR(AB4289))*12+MONTH(AC4289)-MONTH(AB4289)+1,(AC4289-AB4289+1))</f>
        <v>31</v>
      </c>
      <c r="F4289" s="210">
        <f t="shared" si="335"/>
        <v>775</v>
      </c>
      <c r="G4289" s="199">
        <v>1356936</v>
      </c>
      <c r="H4289" s="195">
        <v>37049.454490740703</v>
      </c>
      <c r="I4289" t="s">
        <v>2254</v>
      </c>
      <c r="M4289" t="s">
        <v>2766</v>
      </c>
      <c r="N4289" t="s">
        <v>3310</v>
      </c>
      <c r="O4289" t="s">
        <v>1158</v>
      </c>
      <c r="Q4289" s="196">
        <v>25</v>
      </c>
      <c r="S4289" t="s">
        <v>3340</v>
      </c>
      <c r="T4289" t="s">
        <v>3557</v>
      </c>
      <c r="U4289" s="198">
        <v>75</v>
      </c>
      <c r="V4289" t="s">
        <v>3311</v>
      </c>
      <c r="W4289" t="s">
        <v>3038</v>
      </c>
      <c r="X4289" t="s">
        <v>3312</v>
      </c>
      <c r="Y4289" t="s">
        <v>2662</v>
      </c>
      <c r="Z4289" t="s">
        <v>2990</v>
      </c>
      <c r="AA4289">
        <v>637182.1</v>
      </c>
      <c r="AB4289" s="195">
        <v>37104.875011574099</v>
      </c>
      <c r="AC4289" s="195">
        <v>37134.875011574099</v>
      </c>
    </row>
    <row r="4290" spans="1:29" x14ac:dyDescent="0.25">
      <c r="A4290" s="43" t="str">
        <f t="shared" si="331"/>
        <v xml:space="preserve"> Natural Gas Physical</v>
      </c>
      <c r="B4290" s="43" t="str">
        <f t="shared" si="332"/>
        <v/>
      </c>
      <c r="C4290" s="43" t="str">
        <f t="shared" si="333"/>
        <v>Natural Gas</v>
      </c>
      <c r="D4290" s="43" t="str">
        <f t="shared" si="334"/>
        <v>Physical</v>
      </c>
      <c r="E4290" s="43">
        <f>IF(VLOOKUP(S4290,'DD-Lookup'!$J$6:$L$50,3,FALSE)="Monthly",(YEAR(AC4290)-YEAR(AB4290))*12+MONTH(AC4290)-MONTH(AB4290)+1,(AC4290-AB4290+1))</f>
        <v>1</v>
      </c>
      <c r="F4290" s="210">
        <f t="shared" si="335"/>
        <v>5000</v>
      </c>
      <c r="G4290" s="199">
        <v>1356937</v>
      </c>
      <c r="H4290" s="195">
        <v>37049.454513888901</v>
      </c>
      <c r="I4290" t="s">
        <v>2447</v>
      </c>
      <c r="M4290" t="s">
        <v>3341</v>
      </c>
      <c r="N4290" t="s">
        <v>3104</v>
      </c>
      <c r="O4290" t="s">
        <v>3620</v>
      </c>
      <c r="P4290" s="196">
        <v>5000</v>
      </c>
      <c r="S4290" t="s">
        <v>3719</v>
      </c>
      <c r="T4290" t="s">
        <v>3105</v>
      </c>
      <c r="U4290" s="198">
        <v>4.32</v>
      </c>
      <c r="V4290" t="s">
        <v>3507</v>
      </c>
      <c r="W4290" t="s">
        <v>635</v>
      </c>
      <c r="X4290" t="s">
        <v>3106</v>
      </c>
      <c r="Y4290" t="s">
        <v>2469</v>
      </c>
      <c r="Z4290" t="s">
        <v>2996</v>
      </c>
      <c r="AA4290">
        <v>838433</v>
      </c>
      <c r="AB4290" s="195">
        <v>37049.875011574099</v>
      </c>
      <c r="AC4290" s="195">
        <v>37049.875011574099</v>
      </c>
    </row>
    <row r="4291" spans="1:29" x14ac:dyDescent="0.25">
      <c r="A4291" s="43" t="str">
        <f t="shared" si="331"/>
        <v xml:space="preserve"> Metals Financial</v>
      </c>
      <c r="B4291" s="43" t="str">
        <f t="shared" si="332"/>
        <v/>
      </c>
      <c r="C4291" s="43" t="str">
        <f t="shared" si="333"/>
        <v>Metals</v>
      </c>
      <c r="D4291" s="43" t="str">
        <f t="shared" si="334"/>
        <v>Financial</v>
      </c>
      <c r="E4291" s="43">
        <f>IF(VLOOKUP(S4291,'DD-Lookup'!$J$6:$L$50,3,FALSE)="Monthly",(YEAR(AC4291)-YEAR(AB4291))*12+MONTH(AC4291)-MONTH(AB4291)+1,(AC4291-AB4291+1))</f>
        <v>1</v>
      </c>
      <c r="F4291" s="210">
        <f t="shared" si="335"/>
        <v>10</v>
      </c>
      <c r="G4291" s="199">
        <v>1356938</v>
      </c>
      <c r="H4291" s="195">
        <v>37049.454675925903</v>
      </c>
      <c r="I4291" t="s">
        <v>2657</v>
      </c>
      <c r="M4291" t="s">
        <v>3346</v>
      </c>
      <c r="N4291" t="s">
        <v>3614</v>
      </c>
      <c r="O4291" t="s">
        <v>3711</v>
      </c>
      <c r="Q4291" s="196">
        <v>10</v>
      </c>
      <c r="S4291" t="s">
        <v>3556</v>
      </c>
      <c r="T4291" t="s">
        <v>3557</v>
      </c>
      <c r="U4291" s="198">
        <v>920</v>
      </c>
      <c r="V4291" t="s">
        <v>4099</v>
      </c>
      <c r="W4291" t="s">
        <v>3583</v>
      </c>
      <c r="X4291" t="s">
        <v>3559</v>
      </c>
      <c r="Y4291" t="s">
        <v>3560</v>
      </c>
      <c r="Z4291" t="s">
        <v>3561</v>
      </c>
      <c r="AA4291">
        <v>2174280</v>
      </c>
    </row>
    <row r="4292" spans="1:29" x14ac:dyDescent="0.25">
      <c r="A4292" s="43" t="str">
        <f t="shared" si="331"/>
        <v xml:space="preserve"> Metals Financial</v>
      </c>
      <c r="B4292" s="43" t="str">
        <f t="shared" si="332"/>
        <v/>
      </c>
      <c r="C4292" s="43" t="str">
        <f t="shared" si="333"/>
        <v>Metals</v>
      </c>
      <c r="D4292" s="43" t="str">
        <f t="shared" si="334"/>
        <v>Financial</v>
      </c>
      <c r="E4292" s="43">
        <f>IF(VLOOKUP(S4292,'DD-Lookup'!$J$6:$L$50,3,FALSE)="Monthly",(YEAR(AC4292)-YEAR(AB4292))*12+MONTH(AC4292)-MONTH(AB4292)+1,(AC4292-AB4292+1))</f>
        <v>1</v>
      </c>
      <c r="F4292" s="210">
        <f t="shared" si="335"/>
        <v>10</v>
      </c>
      <c r="G4292" s="199">
        <v>1356939</v>
      </c>
      <c r="H4292" s="195">
        <v>37049.454687500001</v>
      </c>
      <c r="I4292" t="s">
        <v>3578</v>
      </c>
      <c r="M4292" t="s">
        <v>3346</v>
      </c>
      <c r="N4292" t="s">
        <v>3614</v>
      </c>
      <c r="O4292" t="s">
        <v>3711</v>
      </c>
      <c r="Q4292" s="196">
        <v>10</v>
      </c>
      <c r="S4292" t="s">
        <v>3556</v>
      </c>
      <c r="T4292" t="s">
        <v>3557</v>
      </c>
      <c r="U4292" s="198">
        <v>920</v>
      </c>
      <c r="V4292" t="s">
        <v>3125</v>
      </c>
      <c r="W4292" t="s">
        <v>3583</v>
      </c>
      <c r="X4292" t="s">
        <v>3559</v>
      </c>
      <c r="Y4292" t="s">
        <v>3560</v>
      </c>
      <c r="Z4292" t="s">
        <v>3561</v>
      </c>
      <c r="AA4292">
        <v>2174282</v>
      </c>
    </row>
    <row r="4293" spans="1:29" x14ac:dyDescent="0.25">
      <c r="A4293" s="43" t="str">
        <f t="shared" si="331"/>
        <v xml:space="preserve"> Metals Financial</v>
      </c>
      <c r="B4293" s="43" t="str">
        <f t="shared" si="332"/>
        <v/>
      </c>
      <c r="C4293" s="43" t="str">
        <f t="shared" si="333"/>
        <v>Metals</v>
      </c>
      <c r="D4293" s="43" t="str">
        <f t="shared" si="334"/>
        <v>Financial</v>
      </c>
      <c r="E4293" s="43">
        <f>IF(VLOOKUP(S4293,'DD-Lookup'!$J$6:$L$50,3,FALSE)="Monthly",(YEAR(AC4293)-YEAR(AB4293))*12+MONTH(AC4293)-MONTH(AB4293)+1,(AC4293-AB4293+1))</f>
        <v>1</v>
      </c>
      <c r="F4293" s="210">
        <f t="shared" si="335"/>
        <v>10</v>
      </c>
      <c r="G4293" s="199">
        <v>1356940</v>
      </c>
      <c r="H4293" s="195">
        <v>37049.454837963</v>
      </c>
      <c r="I4293" t="s">
        <v>3586</v>
      </c>
      <c r="M4293" t="s">
        <v>3346</v>
      </c>
      <c r="N4293" t="s">
        <v>3580</v>
      </c>
      <c r="O4293" t="s">
        <v>3581</v>
      </c>
      <c r="Q4293" s="196">
        <v>10</v>
      </c>
      <c r="S4293" t="s">
        <v>3582</v>
      </c>
      <c r="T4293" t="s">
        <v>3557</v>
      </c>
      <c r="U4293" s="198">
        <v>7010</v>
      </c>
      <c r="V4293" t="s">
        <v>3290</v>
      </c>
      <c r="W4293" t="s">
        <v>3583</v>
      </c>
      <c r="X4293" t="s">
        <v>3559</v>
      </c>
      <c r="Y4293" t="s">
        <v>3560</v>
      </c>
      <c r="Z4293" t="s">
        <v>3561</v>
      </c>
      <c r="AA4293">
        <v>2174284</v>
      </c>
    </row>
    <row r="4294" spans="1:29" x14ac:dyDescent="0.25">
      <c r="A4294" s="43" t="str">
        <f t="shared" si="331"/>
        <v xml:space="preserve"> Metals Financial</v>
      </c>
      <c r="B4294" s="43" t="str">
        <f t="shared" si="332"/>
        <v/>
      </c>
      <c r="C4294" s="43" t="str">
        <f t="shared" si="333"/>
        <v>Metals</v>
      </c>
      <c r="D4294" s="43" t="str">
        <f t="shared" si="334"/>
        <v>Financial</v>
      </c>
      <c r="E4294" s="43">
        <f>IF(VLOOKUP(S4294,'DD-Lookup'!$J$6:$L$50,3,FALSE)="Monthly",(YEAR(AC4294)-YEAR(AB4294))*12+MONTH(AC4294)-MONTH(AB4294)+1,(AC4294-AB4294+1))</f>
        <v>1</v>
      </c>
      <c r="F4294" s="210">
        <f t="shared" si="335"/>
        <v>10</v>
      </c>
      <c r="G4294" s="199">
        <v>1356941</v>
      </c>
      <c r="H4294" s="195">
        <v>37049.455150463</v>
      </c>
      <c r="I4294" t="s">
        <v>3748</v>
      </c>
      <c r="M4294" t="s">
        <v>3346</v>
      </c>
      <c r="N4294" t="s">
        <v>3614</v>
      </c>
      <c r="O4294" t="s">
        <v>4231</v>
      </c>
      <c r="P4294" s="196">
        <v>10</v>
      </c>
      <c r="S4294" t="s">
        <v>3556</v>
      </c>
      <c r="T4294" t="s">
        <v>3557</v>
      </c>
      <c r="U4294" s="198">
        <v>914.5</v>
      </c>
      <c r="V4294" t="s">
        <v>3749</v>
      </c>
      <c r="W4294" t="s">
        <v>3583</v>
      </c>
      <c r="X4294" t="s">
        <v>3559</v>
      </c>
      <c r="Y4294" t="s">
        <v>3560</v>
      </c>
      <c r="Z4294" t="s">
        <v>3561</v>
      </c>
      <c r="AA4294">
        <v>2174286</v>
      </c>
      <c r="AB4294" s="195">
        <v>37118.875</v>
      </c>
      <c r="AC4294" s="195">
        <v>37118.875</v>
      </c>
    </row>
    <row r="4295" spans="1:29" x14ac:dyDescent="0.25">
      <c r="A4295" s="43" t="str">
        <f t="shared" si="331"/>
        <v xml:space="preserve"> Natural Gas Physical</v>
      </c>
      <c r="B4295" s="43" t="str">
        <f t="shared" si="332"/>
        <v/>
      </c>
      <c r="C4295" s="43" t="str">
        <f t="shared" si="333"/>
        <v>Natural Gas</v>
      </c>
      <c r="D4295" s="43" t="str">
        <f t="shared" si="334"/>
        <v>Physical</v>
      </c>
      <c r="E4295" s="43">
        <f>IF(VLOOKUP(S4295,'DD-Lookup'!$J$6:$L$50,3,FALSE)="Monthly",(YEAR(AC4295)-YEAR(AB4295))*12+MONTH(AC4295)-MONTH(AB4295)+1,(AC4295-AB4295+1))</f>
        <v>1</v>
      </c>
      <c r="F4295" s="210">
        <f t="shared" si="335"/>
        <v>10000</v>
      </c>
      <c r="G4295" s="199">
        <v>1356943</v>
      </c>
      <c r="H4295" s="195">
        <v>37049.455613425896</v>
      </c>
      <c r="I4295" t="s">
        <v>2280</v>
      </c>
      <c r="M4295" t="s">
        <v>3341</v>
      </c>
      <c r="N4295" t="s">
        <v>3104</v>
      </c>
      <c r="O4295" t="s">
        <v>3620</v>
      </c>
      <c r="Q4295" s="196">
        <v>10000</v>
      </c>
      <c r="S4295" t="s">
        <v>3719</v>
      </c>
      <c r="T4295" t="s">
        <v>3105</v>
      </c>
      <c r="U4295" s="198">
        <v>4.32</v>
      </c>
      <c r="V4295" t="s">
        <v>3394</v>
      </c>
      <c r="W4295" t="s">
        <v>635</v>
      </c>
      <c r="X4295" t="s">
        <v>3106</v>
      </c>
      <c r="Y4295" t="s">
        <v>2469</v>
      </c>
      <c r="Z4295" t="s">
        <v>2996</v>
      </c>
      <c r="AA4295">
        <v>838439</v>
      </c>
      <c r="AB4295" s="195">
        <v>37049.875011574099</v>
      </c>
      <c r="AC4295" s="195">
        <v>37049.875011574099</v>
      </c>
    </row>
    <row r="4296" spans="1:29" x14ac:dyDescent="0.25">
      <c r="A4296" s="43" t="str">
        <f t="shared" si="331"/>
        <v>US Crude Financial</v>
      </c>
      <c r="B4296" s="43" t="str">
        <f t="shared" si="332"/>
        <v>US</v>
      </c>
      <c r="C4296" s="43" t="str">
        <f t="shared" si="333"/>
        <v>Crude</v>
      </c>
      <c r="D4296" s="43" t="str">
        <f t="shared" si="334"/>
        <v>Financial</v>
      </c>
      <c r="E4296" s="43">
        <f>IF(VLOOKUP(S4296,'DD-Lookup'!$J$6:$L$50,3,FALSE)="Monthly",(YEAR(AC4296)-YEAR(AB4296))*12+MONTH(AC4296)-MONTH(AB4296)+1,(AC4296-AB4296+1))</f>
        <v>1</v>
      </c>
      <c r="F4296" s="210">
        <f t="shared" si="335"/>
        <v>50000</v>
      </c>
      <c r="G4296" s="199">
        <v>1356945</v>
      </c>
      <c r="H4296" s="195">
        <v>37049.456030092602</v>
      </c>
      <c r="I4296" t="s">
        <v>2652</v>
      </c>
      <c r="M4296" t="s">
        <v>3437</v>
      </c>
      <c r="N4296" t="s">
        <v>2653</v>
      </c>
      <c r="O4296" t="s">
        <v>3359</v>
      </c>
      <c r="P4296" s="196">
        <v>50000</v>
      </c>
      <c r="S4296" t="s">
        <v>3347</v>
      </c>
      <c r="T4296" t="s">
        <v>3557</v>
      </c>
      <c r="U4296" s="198">
        <v>28.02</v>
      </c>
      <c r="V4296" t="s">
        <v>2654</v>
      </c>
      <c r="W4296" t="s">
        <v>2655</v>
      </c>
      <c r="X4296" t="s">
        <v>2656</v>
      </c>
      <c r="Y4296" t="s">
        <v>2778</v>
      </c>
      <c r="Z4296" t="s">
        <v>2995</v>
      </c>
      <c r="AA4296">
        <v>115633</v>
      </c>
      <c r="AB4296" s="195">
        <v>37073</v>
      </c>
      <c r="AC4296" s="195">
        <v>37103</v>
      </c>
    </row>
    <row r="4297" spans="1:29" x14ac:dyDescent="0.25">
      <c r="A4297" s="43" t="str">
        <f t="shared" si="331"/>
        <v xml:space="preserve"> Metals Financial</v>
      </c>
      <c r="B4297" s="43" t="str">
        <f t="shared" si="332"/>
        <v/>
      </c>
      <c r="C4297" s="43" t="str">
        <f t="shared" si="333"/>
        <v>Metals</v>
      </c>
      <c r="D4297" s="43" t="str">
        <f t="shared" si="334"/>
        <v>Financial</v>
      </c>
      <c r="E4297" s="43">
        <f>IF(VLOOKUP(S4297,'DD-Lookup'!$J$6:$L$50,3,FALSE)="Monthly",(YEAR(AC4297)-YEAR(AB4297))*12+MONTH(AC4297)-MONTH(AB4297)+1,(AC4297-AB4297+1))</f>
        <v>1</v>
      </c>
      <c r="F4297" s="210">
        <f t="shared" si="335"/>
        <v>20</v>
      </c>
      <c r="G4297" s="199">
        <v>1356946</v>
      </c>
      <c r="H4297" s="195">
        <v>37049.456041666701</v>
      </c>
      <c r="I4297" t="s">
        <v>3605</v>
      </c>
      <c r="M4297" t="s">
        <v>3346</v>
      </c>
      <c r="N4297" t="s">
        <v>3614</v>
      </c>
      <c r="O4297" t="s">
        <v>3711</v>
      </c>
      <c r="Q4297" s="196">
        <v>20</v>
      </c>
      <c r="S4297" t="s">
        <v>3556</v>
      </c>
      <c r="T4297" t="s">
        <v>3557</v>
      </c>
      <c r="U4297" s="198">
        <v>921</v>
      </c>
      <c r="V4297" t="s">
        <v>3263</v>
      </c>
      <c r="W4297" t="s">
        <v>3583</v>
      </c>
      <c r="X4297" t="s">
        <v>3559</v>
      </c>
      <c r="Y4297" t="s">
        <v>3560</v>
      </c>
      <c r="Z4297" t="s">
        <v>3561</v>
      </c>
      <c r="AA4297">
        <v>2174289</v>
      </c>
    </row>
    <row r="4298" spans="1:29" x14ac:dyDescent="0.25">
      <c r="A4298" s="43" t="str">
        <f t="shared" si="331"/>
        <v>US Natural Gas Financial</v>
      </c>
      <c r="B4298" s="43" t="str">
        <f t="shared" si="332"/>
        <v>US</v>
      </c>
      <c r="C4298" s="43" t="str">
        <f t="shared" si="333"/>
        <v>Natural Gas</v>
      </c>
      <c r="D4298" s="43" t="str">
        <f t="shared" si="334"/>
        <v>Financial</v>
      </c>
      <c r="E4298" s="43">
        <f>IF(VLOOKUP(S4298,'DD-Lookup'!$J$6:$L$50,3,FALSE)="Monthly",(YEAR(AC4298)-YEAR(AB4298))*12+MONTH(AC4298)-MONTH(AB4298)+1,(AC4298-AB4298+1))</f>
        <v>123</v>
      </c>
      <c r="F4298" s="210">
        <f t="shared" si="335"/>
        <v>1230000</v>
      </c>
      <c r="G4298" s="199">
        <v>1356948</v>
      </c>
      <c r="H4298" s="195">
        <v>37049.456157407403</v>
      </c>
      <c r="I4298" t="s">
        <v>2276</v>
      </c>
      <c r="M4298" t="s">
        <v>3341</v>
      </c>
      <c r="N4298" t="s">
        <v>2476</v>
      </c>
      <c r="O4298" t="s">
        <v>883</v>
      </c>
      <c r="P4298" s="196">
        <v>10000</v>
      </c>
      <c r="S4298" t="s">
        <v>3342</v>
      </c>
      <c r="T4298" t="s">
        <v>3557</v>
      </c>
      <c r="U4298" s="198">
        <v>4.4999999999999998E-2</v>
      </c>
      <c r="V4298" t="s">
        <v>3357</v>
      </c>
      <c r="W4298" t="s">
        <v>3097</v>
      </c>
      <c r="X4298" t="s">
        <v>3098</v>
      </c>
      <c r="Y4298" t="s">
        <v>3575</v>
      </c>
      <c r="Z4298" t="s">
        <v>2995</v>
      </c>
      <c r="AA4298" t="s">
        <v>1284</v>
      </c>
      <c r="AB4298" s="195">
        <v>37073</v>
      </c>
      <c r="AC4298" s="195">
        <v>37195</v>
      </c>
    </row>
    <row r="4299" spans="1:29" x14ac:dyDescent="0.25">
      <c r="A4299" s="43" t="str">
        <f t="shared" ref="A4299:A4362" si="336">B4299&amp;" "&amp;C4299&amp;" "&amp;D4299</f>
        <v xml:space="preserve"> Metals Financial</v>
      </c>
      <c r="B4299" s="43" t="str">
        <f t="shared" ref="B4299:B4362" si="337">IF((LEFT(N4299,2)="US"),"US","")</f>
        <v/>
      </c>
      <c r="C4299" s="43" t="str">
        <f t="shared" ref="C4299:C4362" si="338">M4299</f>
        <v>Metals</v>
      </c>
      <c r="D4299" s="43" t="str">
        <f t="shared" ref="D4299:D4362" si="339">IF(ISNUMBER(FIND("Phy",N4299))=TRUE,"Physical","Financial")</f>
        <v>Financial</v>
      </c>
      <c r="E4299" s="43">
        <f>IF(VLOOKUP(S4299,'DD-Lookup'!$J$6:$L$50,3,FALSE)="Monthly",(YEAR(AC4299)-YEAR(AB4299))*12+MONTH(AC4299)-MONTH(AB4299)+1,(AC4299-AB4299+1))</f>
        <v>1</v>
      </c>
      <c r="F4299" s="210">
        <f t="shared" ref="F4299:F4362" si="340">E4299*SUM(P4299:Q4299)</f>
        <v>8</v>
      </c>
      <c r="G4299" s="199">
        <v>1356950</v>
      </c>
      <c r="H4299" s="195">
        <v>37049.456296296303</v>
      </c>
      <c r="I4299" t="s">
        <v>2658</v>
      </c>
      <c r="M4299" t="s">
        <v>3346</v>
      </c>
      <c r="N4299" t="s">
        <v>3614</v>
      </c>
      <c r="O4299" t="s">
        <v>3711</v>
      </c>
      <c r="Q4299" s="196">
        <v>8</v>
      </c>
      <c r="S4299" t="s">
        <v>3556</v>
      </c>
      <c r="T4299" t="s">
        <v>3557</v>
      </c>
      <c r="U4299" s="198">
        <v>922</v>
      </c>
      <c r="V4299" t="s">
        <v>273</v>
      </c>
      <c r="W4299" t="s">
        <v>3583</v>
      </c>
      <c r="X4299" t="s">
        <v>3559</v>
      </c>
      <c r="Y4299" t="s">
        <v>3560</v>
      </c>
      <c r="Z4299" t="s">
        <v>3561</v>
      </c>
      <c r="AA4299">
        <v>2174291</v>
      </c>
    </row>
    <row r="4300" spans="1:29" x14ac:dyDescent="0.25">
      <c r="A4300" s="43" t="str">
        <f t="shared" si="336"/>
        <v xml:space="preserve"> Natural Gas Physical</v>
      </c>
      <c r="B4300" s="43" t="str">
        <f t="shared" si="337"/>
        <v/>
      </c>
      <c r="C4300" s="43" t="str">
        <f t="shared" si="338"/>
        <v>Natural Gas</v>
      </c>
      <c r="D4300" s="43" t="str">
        <f t="shared" si="339"/>
        <v>Physical</v>
      </c>
      <c r="E4300" s="43">
        <f>IF(VLOOKUP(S4300,'DD-Lookup'!$J$6:$L$50,3,FALSE)="Monthly",(YEAR(AC4300)-YEAR(AB4300))*12+MONTH(AC4300)-MONTH(AB4300)+1,(AC4300-AB4300+1))</f>
        <v>151</v>
      </c>
      <c r="F4300" s="210">
        <f t="shared" si="340"/>
        <v>1510000</v>
      </c>
      <c r="G4300" s="199">
        <v>1356951</v>
      </c>
      <c r="H4300" s="195">
        <v>37049.456331018497</v>
      </c>
      <c r="I4300" t="s">
        <v>2479</v>
      </c>
      <c r="M4300" t="s">
        <v>3341</v>
      </c>
      <c r="N4300" t="s">
        <v>3918</v>
      </c>
      <c r="O4300" t="s">
        <v>2579</v>
      </c>
      <c r="Q4300" s="196">
        <v>10000</v>
      </c>
      <c r="S4300" t="s">
        <v>3342</v>
      </c>
      <c r="T4300" t="s">
        <v>3557</v>
      </c>
      <c r="U4300" s="198">
        <v>0.21</v>
      </c>
      <c r="V4300" t="s">
        <v>508</v>
      </c>
      <c r="W4300" t="s">
        <v>3097</v>
      </c>
      <c r="X4300" t="s">
        <v>2494</v>
      </c>
      <c r="Y4300" t="s">
        <v>2469</v>
      </c>
      <c r="Z4300" t="s">
        <v>2995</v>
      </c>
      <c r="AA4300" t="s">
        <v>1285</v>
      </c>
      <c r="AB4300" s="195">
        <v>37196</v>
      </c>
      <c r="AC4300" s="195">
        <v>37346</v>
      </c>
    </row>
    <row r="4301" spans="1:29" x14ac:dyDescent="0.25">
      <c r="A4301" s="43" t="str">
        <f t="shared" si="336"/>
        <v>US Crude Financial</v>
      </c>
      <c r="B4301" s="43" t="str">
        <f t="shared" si="337"/>
        <v>US</v>
      </c>
      <c r="C4301" s="43" t="str">
        <f t="shared" si="338"/>
        <v>Crude</v>
      </c>
      <c r="D4301" s="43" t="str">
        <f t="shared" si="339"/>
        <v>Financial</v>
      </c>
      <c r="E4301" s="43">
        <f>IF(VLOOKUP(S4301,'DD-Lookup'!$J$6:$L$50,3,FALSE)="Monthly",(YEAR(AC4301)-YEAR(AB4301))*12+MONTH(AC4301)-MONTH(AB4301)+1,(AC4301-AB4301+1))</f>
        <v>1</v>
      </c>
      <c r="F4301" s="210">
        <f t="shared" si="340"/>
        <v>50000</v>
      </c>
      <c r="G4301" s="199">
        <v>1356952</v>
      </c>
      <c r="H4301" s="195">
        <v>37049.456516203703</v>
      </c>
      <c r="I4301" t="s">
        <v>2652</v>
      </c>
      <c r="M4301" t="s">
        <v>3437</v>
      </c>
      <c r="N4301" t="s">
        <v>2653</v>
      </c>
      <c r="O4301" t="s">
        <v>3359</v>
      </c>
      <c r="P4301" s="196">
        <v>50000</v>
      </c>
      <c r="S4301" t="s">
        <v>3347</v>
      </c>
      <c r="T4301" t="s">
        <v>3557</v>
      </c>
      <c r="U4301" s="198">
        <v>28</v>
      </c>
      <c r="V4301" t="s">
        <v>2654</v>
      </c>
      <c r="W4301" t="s">
        <v>2655</v>
      </c>
      <c r="X4301" t="s">
        <v>2656</v>
      </c>
      <c r="Y4301" t="s">
        <v>2778</v>
      </c>
      <c r="Z4301" t="s">
        <v>2995</v>
      </c>
      <c r="AA4301">
        <v>115634</v>
      </c>
      <c r="AB4301" s="195">
        <v>37073</v>
      </c>
      <c r="AC4301" s="195">
        <v>37103</v>
      </c>
    </row>
    <row r="4302" spans="1:29" x14ac:dyDescent="0.25">
      <c r="A4302" s="43" t="str">
        <f t="shared" si="336"/>
        <v>US Power Physical</v>
      </c>
      <c r="B4302" s="43" t="str">
        <f t="shared" si="337"/>
        <v>US</v>
      </c>
      <c r="C4302" s="43" t="str">
        <f t="shared" si="338"/>
        <v>Power</v>
      </c>
      <c r="D4302" s="43" t="str">
        <f t="shared" si="339"/>
        <v>Physical</v>
      </c>
      <c r="E4302" s="43">
        <f>IF(VLOOKUP(S4302,'DD-Lookup'!$J$6:$L$50,3,FALSE)="Monthly",(YEAR(AC4302)-YEAR(AB4302))*12+MONTH(AC4302)-MONTH(AB4302)+1,(AC4302-AB4302+1))</f>
        <v>2</v>
      </c>
      <c r="F4302" s="210">
        <f t="shared" si="340"/>
        <v>100</v>
      </c>
      <c r="G4302" s="199">
        <v>1356953</v>
      </c>
      <c r="H4302" s="195">
        <v>37049.456747685203</v>
      </c>
      <c r="I4302" t="s">
        <v>2259</v>
      </c>
      <c r="M4302" t="s">
        <v>2766</v>
      </c>
      <c r="N4302" t="s">
        <v>3361</v>
      </c>
      <c r="O4302" t="s">
        <v>2698</v>
      </c>
      <c r="P4302" s="196">
        <v>50</v>
      </c>
      <c r="S4302" t="s">
        <v>3340</v>
      </c>
      <c r="T4302" t="s">
        <v>3557</v>
      </c>
      <c r="U4302" s="198">
        <v>26.25</v>
      </c>
      <c r="V4302" t="s">
        <v>3837</v>
      </c>
      <c r="W4302" t="s">
        <v>3376</v>
      </c>
      <c r="X4302" t="s">
        <v>3377</v>
      </c>
      <c r="Y4302" t="s">
        <v>2662</v>
      </c>
      <c r="Z4302" t="s">
        <v>2990</v>
      </c>
      <c r="AA4302">
        <v>637184.1</v>
      </c>
      <c r="AB4302" s="195">
        <v>37051.875</v>
      </c>
      <c r="AC4302" s="195">
        <v>37052.875</v>
      </c>
    </row>
    <row r="4303" spans="1:29" x14ac:dyDescent="0.25">
      <c r="A4303" s="43" t="str">
        <f t="shared" si="336"/>
        <v xml:space="preserve"> Metals Financial</v>
      </c>
      <c r="B4303" s="43" t="str">
        <f t="shared" si="337"/>
        <v/>
      </c>
      <c r="C4303" s="43" t="str">
        <f t="shared" si="338"/>
        <v>Metals</v>
      </c>
      <c r="D4303" s="43" t="str">
        <f t="shared" si="339"/>
        <v>Financial</v>
      </c>
      <c r="E4303" s="43">
        <f>IF(VLOOKUP(S4303,'DD-Lookup'!$J$6:$L$50,3,FALSE)="Monthly",(YEAR(AC4303)-YEAR(AB4303))*12+MONTH(AC4303)-MONTH(AB4303)+1,(AC4303-AB4303+1))</f>
        <v>1</v>
      </c>
      <c r="F4303" s="210">
        <f t="shared" si="340"/>
        <v>2</v>
      </c>
      <c r="G4303" s="199">
        <v>1356954</v>
      </c>
      <c r="H4303" s="195">
        <v>37049.456770833298</v>
      </c>
      <c r="I4303" t="s">
        <v>3577</v>
      </c>
      <c r="M4303" t="s">
        <v>3346</v>
      </c>
      <c r="N4303" t="s">
        <v>3554</v>
      </c>
      <c r="O4303" t="s">
        <v>3555</v>
      </c>
      <c r="Q4303" s="196">
        <v>2</v>
      </c>
      <c r="S4303" t="s">
        <v>3556</v>
      </c>
      <c r="T4303" t="s">
        <v>3557</v>
      </c>
      <c r="U4303" s="198">
        <v>1671</v>
      </c>
      <c r="V4303" t="s">
        <v>3613</v>
      </c>
      <c r="W4303" t="s">
        <v>3563</v>
      </c>
      <c r="X4303" t="s">
        <v>3559</v>
      </c>
      <c r="Y4303" t="s">
        <v>3560</v>
      </c>
      <c r="Z4303" t="s">
        <v>3561</v>
      </c>
      <c r="AA4303">
        <v>2174295</v>
      </c>
    </row>
    <row r="4304" spans="1:29" x14ac:dyDescent="0.25">
      <c r="A4304" s="43" t="str">
        <f t="shared" si="336"/>
        <v xml:space="preserve"> Metals Financial</v>
      </c>
      <c r="B4304" s="43" t="str">
        <f t="shared" si="337"/>
        <v/>
      </c>
      <c r="C4304" s="43" t="str">
        <f t="shared" si="338"/>
        <v>Metals</v>
      </c>
      <c r="D4304" s="43" t="str">
        <f t="shared" si="339"/>
        <v>Financial</v>
      </c>
      <c r="E4304" s="43">
        <f>IF(VLOOKUP(S4304,'DD-Lookup'!$J$6:$L$50,3,FALSE)="Monthly",(YEAR(AC4304)-YEAR(AB4304))*12+MONTH(AC4304)-MONTH(AB4304)+1,(AC4304-AB4304+1))</f>
        <v>1</v>
      </c>
      <c r="F4304" s="210">
        <f t="shared" si="340"/>
        <v>20</v>
      </c>
      <c r="G4304" s="199">
        <v>1356955</v>
      </c>
      <c r="H4304" s="195">
        <v>37049.456851851799</v>
      </c>
      <c r="I4304" t="s">
        <v>3527</v>
      </c>
      <c r="M4304" t="s">
        <v>3346</v>
      </c>
      <c r="N4304" t="s">
        <v>3566</v>
      </c>
      <c r="O4304" t="s">
        <v>3567</v>
      </c>
      <c r="Q4304" s="196">
        <v>20</v>
      </c>
      <c r="S4304" t="s">
        <v>3556</v>
      </c>
      <c r="T4304" t="s">
        <v>3557</v>
      </c>
      <c r="U4304" s="198">
        <v>1517</v>
      </c>
      <c r="V4304" t="s">
        <v>3569</v>
      </c>
      <c r="W4304" t="s">
        <v>3563</v>
      </c>
      <c r="X4304" t="s">
        <v>3559</v>
      </c>
      <c r="Y4304" t="s">
        <v>3560</v>
      </c>
      <c r="Z4304" t="s">
        <v>3561</v>
      </c>
      <c r="AA4304">
        <v>2174297</v>
      </c>
    </row>
    <row r="4305" spans="1:29" x14ac:dyDescent="0.25">
      <c r="A4305" s="43" t="str">
        <f t="shared" si="336"/>
        <v xml:space="preserve"> Crude Financial</v>
      </c>
      <c r="B4305" s="43" t="str">
        <f t="shared" si="337"/>
        <v/>
      </c>
      <c r="C4305" s="43" t="str">
        <f t="shared" si="338"/>
        <v>Crude</v>
      </c>
      <c r="D4305" s="43" t="str">
        <f t="shared" si="339"/>
        <v>Financial</v>
      </c>
      <c r="E4305" s="43">
        <f>IF(VLOOKUP(S4305,'DD-Lookup'!$J$6:$L$50,3,FALSE)="Monthly",(YEAR(AC4305)-YEAR(AB4305))*12+MONTH(AC4305)-MONTH(AB4305)+1,(AC4305-AB4305+1))</f>
        <v>31</v>
      </c>
      <c r="F4305" s="210">
        <f t="shared" si="340"/>
        <v>775000</v>
      </c>
      <c r="G4305" s="199">
        <v>1356956</v>
      </c>
      <c r="H4305" s="195">
        <v>37049.457048611097</v>
      </c>
      <c r="I4305" t="s">
        <v>2652</v>
      </c>
      <c r="M4305" t="s">
        <v>3437</v>
      </c>
      <c r="N4305" t="s">
        <v>2296</v>
      </c>
      <c r="O4305" t="s">
        <v>2297</v>
      </c>
      <c r="P4305" s="196">
        <v>25000</v>
      </c>
      <c r="S4305" t="s">
        <v>2298</v>
      </c>
      <c r="T4305" t="s">
        <v>3557</v>
      </c>
      <c r="U4305" s="198">
        <v>28.64</v>
      </c>
      <c r="V4305" t="s">
        <v>3198</v>
      </c>
      <c r="W4305" t="s">
        <v>2648</v>
      </c>
      <c r="X4305" t="s">
        <v>2649</v>
      </c>
      <c r="Y4305" t="s">
        <v>2778</v>
      </c>
      <c r="Z4305" t="s">
        <v>3930</v>
      </c>
      <c r="AA4305">
        <v>115635</v>
      </c>
      <c r="AB4305" s="195">
        <v>37073</v>
      </c>
      <c r="AC4305" s="195">
        <v>37103</v>
      </c>
    </row>
    <row r="4306" spans="1:29" x14ac:dyDescent="0.25">
      <c r="A4306" s="43" t="str">
        <f t="shared" si="336"/>
        <v xml:space="preserve"> Metals Financial</v>
      </c>
      <c r="B4306" s="43" t="str">
        <f t="shared" si="337"/>
        <v/>
      </c>
      <c r="C4306" s="43" t="str">
        <f t="shared" si="338"/>
        <v>Metals</v>
      </c>
      <c r="D4306" s="43" t="str">
        <f t="shared" si="339"/>
        <v>Financial</v>
      </c>
      <c r="E4306" s="43">
        <f>IF(VLOOKUP(S4306,'DD-Lookup'!$J$6:$L$50,3,FALSE)="Monthly",(YEAR(AC4306)-YEAR(AB4306))*12+MONTH(AC4306)-MONTH(AB4306)+1,(AC4306-AB4306+1))</f>
        <v>1</v>
      </c>
      <c r="F4306" s="210">
        <f t="shared" si="340"/>
        <v>18</v>
      </c>
      <c r="G4306" s="199">
        <v>1356957</v>
      </c>
      <c r="H4306" s="195">
        <v>37049.457268518498</v>
      </c>
      <c r="I4306" t="s">
        <v>3612</v>
      </c>
      <c r="M4306" t="s">
        <v>3346</v>
      </c>
      <c r="N4306" t="s">
        <v>3554</v>
      </c>
      <c r="O4306" t="s">
        <v>3555</v>
      </c>
      <c r="Q4306" s="196">
        <v>18</v>
      </c>
      <c r="S4306" t="s">
        <v>3556</v>
      </c>
      <c r="T4306" t="s">
        <v>3557</v>
      </c>
      <c r="U4306" s="198">
        <v>1671</v>
      </c>
      <c r="V4306" t="s">
        <v>1241</v>
      </c>
      <c r="W4306" t="s">
        <v>3563</v>
      </c>
      <c r="X4306" t="s">
        <v>3559</v>
      </c>
      <c r="Y4306" t="s">
        <v>3560</v>
      </c>
      <c r="Z4306" t="s">
        <v>3561</v>
      </c>
      <c r="AA4306">
        <v>2174301</v>
      </c>
    </row>
    <row r="4307" spans="1:29" x14ac:dyDescent="0.25">
      <c r="A4307" s="43" t="str">
        <f t="shared" si="336"/>
        <v>US Petchems Financial</v>
      </c>
      <c r="B4307" s="43" t="str">
        <f t="shared" si="337"/>
        <v>US</v>
      </c>
      <c r="C4307" s="43" t="str">
        <f t="shared" si="338"/>
        <v>Petchems</v>
      </c>
      <c r="D4307" s="43" t="str">
        <f t="shared" si="339"/>
        <v>Financial</v>
      </c>
      <c r="E4307" s="43">
        <f>IF(VLOOKUP(S4307,'DD-Lookup'!$J$6:$L$50,3,FALSE)="Monthly",(YEAR(AC4307)-YEAR(AB4307))*12+MONTH(AC4307)-MONTH(AB4307)+1,(AC4307-AB4307+1))</f>
        <v>1</v>
      </c>
      <c r="F4307" s="210">
        <f t="shared" si="340"/>
        <v>10000</v>
      </c>
      <c r="G4307" s="199">
        <v>1356958</v>
      </c>
      <c r="H4307" s="195">
        <v>37049.457361111097</v>
      </c>
      <c r="I4307" t="s">
        <v>1286</v>
      </c>
      <c r="M4307" t="s">
        <v>2584</v>
      </c>
      <c r="N4307" t="s">
        <v>1287</v>
      </c>
      <c r="O4307" t="s">
        <v>1288</v>
      </c>
      <c r="Q4307" s="196">
        <v>10000</v>
      </c>
      <c r="S4307" t="s">
        <v>2523</v>
      </c>
      <c r="T4307" t="s">
        <v>3557</v>
      </c>
      <c r="U4307" s="198">
        <v>1.03</v>
      </c>
      <c r="V4307" t="s">
        <v>1289</v>
      </c>
      <c r="W4307" t="s">
        <v>1290</v>
      </c>
      <c r="X4307" t="s">
        <v>1291</v>
      </c>
      <c r="Y4307" t="s">
        <v>2778</v>
      </c>
      <c r="Z4307" t="s">
        <v>2995</v>
      </c>
      <c r="AA4307">
        <v>115637</v>
      </c>
      <c r="AB4307" s="195">
        <v>37073.875011574099</v>
      </c>
      <c r="AC4307" s="195">
        <v>37103.875011574099</v>
      </c>
    </row>
    <row r="4308" spans="1:29" x14ac:dyDescent="0.25">
      <c r="A4308" s="43" t="str">
        <f t="shared" si="336"/>
        <v>US Power Physical</v>
      </c>
      <c r="B4308" s="43" t="str">
        <f t="shared" si="337"/>
        <v>US</v>
      </c>
      <c r="C4308" s="43" t="str">
        <f t="shared" si="338"/>
        <v>Power</v>
      </c>
      <c r="D4308" s="43" t="str">
        <f t="shared" si="339"/>
        <v>Physical</v>
      </c>
      <c r="E4308" s="43">
        <f>IF(VLOOKUP(S4308,'DD-Lookup'!$J$6:$L$50,3,FALSE)="Monthly",(YEAR(AC4308)-YEAR(AB4308))*12+MONTH(AC4308)-MONTH(AB4308)+1,(AC4308-AB4308+1))</f>
        <v>31</v>
      </c>
      <c r="F4308" s="210">
        <f t="shared" si="340"/>
        <v>1550</v>
      </c>
      <c r="G4308" s="199">
        <v>1356960</v>
      </c>
      <c r="H4308" s="195">
        <v>37049.457569444399</v>
      </c>
      <c r="I4308" t="s">
        <v>2244</v>
      </c>
      <c r="M4308" t="s">
        <v>2766</v>
      </c>
      <c r="N4308" t="s">
        <v>3361</v>
      </c>
      <c r="O4308" t="s">
        <v>3745</v>
      </c>
      <c r="Q4308" s="196">
        <v>50</v>
      </c>
      <c r="S4308" t="s">
        <v>3340</v>
      </c>
      <c r="T4308" t="s">
        <v>3557</v>
      </c>
      <c r="U4308" s="198">
        <v>79.5</v>
      </c>
      <c r="V4308" t="s">
        <v>3494</v>
      </c>
      <c r="W4308" t="s">
        <v>3380</v>
      </c>
      <c r="X4308" t="s">
        <v>3381</v>
      </c>
      <c r="Y4308" t="s">
        <v>2662</v>
      </c>
      <c r="Z4308" t="s">
        <v>2990</v>
      </c>
      <c r="AA4308">
        <v>637187.1</v>
      </c>
      <c r="AB4308" s="195">
        <v>37073.875011574099</v>
      </c>
      <c r="AC4308" s="195">
        <v>37103.875011574099</v>
      </c>
    </row>
    <row r="4309" spans="1:29" x14ac:dyDescent="0.25">
      <c r="A4309" s="43" t="str">
        <f t="shared" si="336"/>
        <v>US Power Physical</v>
      </c>
      <c r="B4309" s="43" t="str">
        <f t="shared" si="337"/>
        <v>US</v>
      </c>
      <c r="C4309" s="43" t="str">
        <f t="shared" si="338"/>
        <v>Power</v>
      </c>
      <c r="D4309" s="43" t="str">
        <f t="shared" si="339"/>
        <v>Physical</v>
      </c>
      <c r="E4309" s="43">
        <f>IF(VLOOKUP(S4309,'DD-Lookup'!$J$6:$L$50,3,FALSE)="Monthly",(YEAR(AC4309)-YEAR(AB4309))*12+MONTH(AC4309)-MONTH(AB4309)+1,(AC4309-AB4309+1))</f>
        <v>5</v>
      </c>
      <c r="F4309" s="210">
        <f t="shared" si="340"/>
        <v>250</v>
      </c>
      <c r="G4309" s="199">
        <v>1356959</v>
      </c>
      <c r="H4309" s="195">
        <v>37049.457569444399</v>
      </c>
      <c r="I4309" t="s">
        <v>2276</v>
      </c>
      <c r="M4309" t="s">
        <v>2766</v>
      </c>
      <c r="N4309" t="s">
        <v>3361</v>
      </c>
      <c r="O4309" t="s">
        <v>3709</v>
      </c>
      <c r="P4309" s="196">
        <v>50</v>
      </c>
      <c r="S4309" t="s">
        <v>3340</v>
      </c>
      <c r="T4309" t="s">
        <v>3557</v>
      </c>
      <c r="U4309" s="198">
        <v>52</v>
      </c>
      <c r="V4309" t="s">
        <v>1292</v>
      </c>
      <c r="W4309" t="s">
        <v>3296</v>
      </c>
      <c r="X4309" t="s">
        <v>3368</v>
      </c>
      <c r="Y4309" t="s">
        <v>2662</v>
      </c>
      <c r="Z4309" t="s">
        <v>2990</v>
      </c>
      <c r="AA4309">
        <v>637186.1</v>
      </c>
      <c r="AB4309" s="195">
        <v>37067.875</v>
      </c>
      <c r="AC4309" s="195">
        <v>37071.875</v>
      </c>
    </row>
    <row r="4310" spans="1:29" x14ac:dyDescent="0.25">
      <c r="A4310" s="43" t="str">
        <f t="shared" si="336"/>
        <v xml:space="preserve"> Crude Financial</v>
      </c>
      <c r="B4310" s="43" t="str">
        <f t="shared" si="337"/>
        <v/>
      </c>
      <c r="C4310" s="43" t="str">
        <f t="shared" si="338"/>
        <v>Crude</v>
      </c>
      <c r="D4310" s="43" t="str">
        <f t="shared" si="339"/>
        <v>Financial</v>
      </c>
      <c r="E4310" s="43">
        <f>IF(VLOOKUP(S4310,'DD-Lookup'!$J$6:$L$50,3,FALSE)="Monthly",(YEAR(AC4310)-YEAR(AB4310))*12+MONTH(AC4310)-MONTH(AB4310)+1,(AC4310-AB4310+1))</f>
        <v>31</v>
      </c>
      <c r="F4310" s="210">
        <f t="shared" si="340"/>
        <v>775000</v>
      </c>
      <c r="G4310" s="199">
        <v>1356962</v>
      </c>
      <c r="H4310" s="195">
        <v>37049.458229166703</v>
      </c>
      <c r="I4310" t="s">
        <v>2652</v>
      </c>
      <c r="M4310" t="s">
        <v>3437</v>
      </c>
      <c r="N4310" t="s">
        <v>2296</v>
      </c>
      <c r="O4310" t="s">
        <v>2297</v>
      </c>
      <c r="P4310" s="196">
        <v>25000</v>
      </c>
      <c r="S4310" t="s">
        <v>2298</v>
      </c>
      <c r="T4310" t="s">
        <v>3557</v>
      </c>
      <c r="U4310" s="198">
        <v>28.6</v>
      </c>
      <c r="V4310" t="s">
        <v>3198</v>
      </c>
      <c r="W4310" t="s">
        <v>2648</v>
      </c>
      <c r="X4310" t="s">
        <v>2649</v>
      </c>
      <c r="Y4310" t="s">
        <v>2778</v>
      </c>
      <c r="Z4310" t="s">
        <v>3930</v>
      </c>
      <c r="AA4310">
        <v>115638</v>
      </c>
      <c r="AB4310" s="195">
        <v>37073</v>
      </c>
      <c r="AC4310" s="195">
        <v>37103</v>
      </c>
    </row>
    <row r="4311" spans="1:29" x14ac:dyDescent="0.25">
      <c r="A4311" s="43" t="str">
        <f t="shared" si="336"/>
        <v>US Natural Gas Financial</v>
      </c>
      <c r="B4311" s="43" t="str">
        <f t="shared" si="337"/>
        <v>US</v>
      </c>
      <c r="C4311" s="43" t="str">
        <f t="shared" si="338"/>
        <v>Natural Gas</v>
      </c>
      <c r="D4311" s="43" t="str">
        <f t="shared" si="339"/>
        <v>Financial</v>
      </c>
      <c r="E4311" s="43">
        <f>IF(VLOOKUP(S4311,'DD-Lookup'!$J$6:$L$50,3,FALSE)="Monthly",(YEAR(AC4311)-YEAR(AB4311))*12+MONTH(AC4311)-MONTH(AB4311)+1,(AC4311-AB4311+1))</f>
        <v>31</v>
      </c>
      <c r="F4311" s="210">
        <f t="shared" si="340"/>
        <v>310000</v>
      </c>
      <c r="G4311" s="199">
        <v>1356964</v>
      </c>
      <c r="H4311" s="195">
        <v>37049.458368055602</v>
      </c>
      <c r="I4311" t="s">
        <v>2286</v>
      </c>
      <c r="M4311" t="s">
        <v>3341</v>
      </c>
      <c r="N4311" t="s">
        <v>2281</v>
      </c>
      <c r="O4311" t="s">
        <v>2475</v>
      </c>
      <c r="P4311" s="196">
        <v>10000</v>
      </c>
      <c r="S4311" t="s">
        <v>3342</v>
      </c>
      <c r="T4311" t="s">
        <v>3557</v>
      </c>
      <c r="U4311" s="198">
        <v>3.7875000000000001</v>
      </c>
      <c r="V4311" t="s">
        <v>3149</v>
      </c>
      <c r="W4311" t="s">
        <v>2853</v>
      </c>
      <c r="X4311" t="s">
        <v>2282</v>
      </c>
      <c r="Y4311" t="s">
        <v>3575</v>
      </c>
      <c r="Z4311" t="s">
        <v>2995</v>
      </c>
      <c r="AA4311" t="s">
        <v>1293</v>
      </c>
      <c r="AB4311" s="195">
        <v>37073.875</v>
      </c>
      <c r="AC4311" s="195">
        <v>37103.875</v>
      </c>
    </row>
    <row r="4312" spans="1:29" x14ac:dyDescent="0.25">
      <c r="A4312" s="43" t="str">
        <f t="shared" si="336"/>
        <v>US Natural Gas Financial</v>
      </c>
      <c r="B4312" s="43" t="str">
        <f t="shared" si="337"/>
        <v>US</v>
      </c>
      <c r="C4312" s="43" t="str">
        <f t="shared" si="338"/>
        <v>Natural Gas</v>
      </c>
      <c r="D4312" s="43" t="str">
        <f t="shared" si="339"/>
        <v>Financial</v>
      </c>
      <c r="E4312" s="43">
        <f>IF(VLOOKUP(S4312,'DD-Lookup'!$J$6:$L$50,3,FALSE)="Monthly",(YEAR(AC4312)-YEAR(AB4312))*12+MONTH(AC4312)-MONTH(AB4312)+1,(AC4312-AB4312+1))</f>
        <v>123</v>
      </c>
      <c r="F4312" s="210">
        <f t="shared" si="340"/>
        <v>615000</v>
      </c>
      <c r="G4312" s="199">
        <v>1356967</v>
      </c>
      <c r="H4312" s="195">
        <v>37049.458472222199</v>
      </c>
      <c r="I4312" t="s">
        <v>2280</v>
      </c>
      <c r="M4312" t="s">
        <v>3341</v>
      </c>
      <c r="N4312" t="s">
        <v>2281</v>
      </c>
      <c r="O4312" t="s">
        <v>3139</v>
      </c>
      <c r="P4312" s="196">
        <v>5000</v>
      </c>
      <c r="S4312" t="s">
        <v>3342</v>
      </c>
      <c r="T4312" t="s">
        <v>3557</v>
      </c>
      <c r="U4312" s="198">
        <v>3.89</v>
      </c>
      <c r="V4312" t="s">
        <v>2359</v>
      </c>
      <c r="W4312" t="s">
        <v>2853</v>
      </c>
      <c r="X4312" t="s">
        <v>2282</v>
      </c>
      <c r="Y4312" t="s">
        <v>3575</v>
      </c>
      <c r="Z4312" t="s">
        <v>2995</v>
      </c>
      <c r="AA4312" t="s">
        <v>1294</v>
      </c>
      <c r="AB4312" s="195">
        <v>37073</v>
      </c>
      <c r="AC4312" s="195">
        <v>37195</v>
      </c>
    </row>
    <row r="4313" spans="1:29" x14ac:dyDescent="0.25">
      <c r="A4313" s="43" t="str">
        <f t="shared" si="336"/>
        <v xml:space="preserve"> Metals Financial</v>
      </c>
      <c r="B4313" s="43" t="str">
        <f t="shared" si="337"/>
        <v/>
      </c>
      <c r="C4313" s="43" t="str">
        <f t="shared" si="338"/>
        <v>Metals</v>
      </c>
      <c r="D4313" s="43" t="str">
        <f t="shared" si="339"/>
        <v>Financial</v>
      </c>
      <c r="E4313" s="43">
        <f>IF(VLOOKUP(S4313,'DD-Lookup'!$J$6:$L$50,3,FALSE)="Monthly",(YEAR(AC4313)-YEAR(AB4313))*12+MONTH(AC4313)-MONTH(AB4313)+1,(AC4313-AB4313+1))</f>
        <v>1</v>
      </c>
      <c r="F4313" s="210">
        <f t="shared" si="340"/>
        <v>20</v>
      </c>
      <c r="G4313" s="199">
        <v>1356968</v>
      </c>
      <c r="H4313" s="195">
        <v>37049.458842592598</v>
      </c>
      <c r="I4313" t="s">
        <v>3694</v>
      </c>
      <c r="M4313" t="s">
        <v>3346</v>
      </c>
      <c r="N4313" t="s">
        <v>3566</v>
      </c>
      <c r="O4313" t="s">
        <v>3567</v>
      </c>
      <c r="P4313" s="196">
        <v>20</v>
      </c>
      <c r="S4313" t="s">
        <v>3556</v>
      </c>
      <c r="T4313" t="s">
        <v>3557</v>
      </c>
      <c r="U4313" s="198">
        <v>1516</v>
      </c>
      <c r="V4313" t="s">
        <v>3700</v>
      </c>
      <c r="W4313" t="s">
        <v>3563</v>
      </c>
      <c r="X4313" t="s">
        <v>3559</v>
      </c>
      <c r="Y4313" t="s">
        <v>3560</v>
      </c>
      <c r="Z4313" t="s">
        <v>3561</v>
      </c>
      <c r="AA4313">
        <v>2174890</v>
      </c>
    </row>
    <row r="4314" spans="1:29" x14ac:dyDescent="0.25">
      <c r="A4314" s="43" t="str">
        <f t="shared" si="336"/>
        <v>US Crude Financial</v>
      </c>
      <c r="B4314" s="43" t="str">
        <f t="shared" si="337"/>
        <v>US</v>
      </c>
      <c r="C4314" s="43" t="str">
        <f t="shared" si="338"/>
        <v>Crude</v>
      </c>
      <c r="D4314" s="43" t="str">
        <f t="shared" si="339"/>
        <v>Financial</v>
      </c>
      <c r="E4314" s="43">
        <f>IF(VLOOKUP(S4314,'DD-Lookup'!$J$6:$L$50,3,FALSE)="Monthly",(YEAR(AC4314)-YEAR(AB4314))*12+MONTH(AC4314)-MONTH(AB4314)+1,(AC4314-AB4314+1))</f>
        <v>1</v>
      </c>
      <c r="F4314" s="210">
        <f t="shared" si="340"/>
        <v>50000</v>
      </c>
      <c r="G4314" s="199">
        <v>1356969</v>
      </c>
      <c r="H4314" s="195">
        <v>37049.458854166704</v>
      </c>
      <c r="I4314" t="s">
        <v>2652</v>
      </c>
      <c r="M4314" t="s">
        <v>3437</v>
      </c>
      <c r="N4314" t="s">
        <v>2653</v>
      </c>
      <c r="O4314" t="s">
        <v>3359</v>
      </c>
      <c r="Q4314" s="196">
        <v>50000</v>
      </c>
      <c r="S4314" t="s">
        <v>3347</v>
      </c>
      <c r="T4314" t="s">
        <v>3557</v>
      </c>
      <c r="U4314" s="198">
        <v>27.98</v>
      </c>
      <c r="V4314" t="s">
        <v>3090</v>
      </c>
      <c r="W4314" t="s">
        <v>2655</v>
      </c>
      <c r="X4314" t="s">
        <v>2656</v>
      </c>
      <c r="Y4314" t="s">
        <v>2778</v>
      </c>
      <c r="Z4314" t="s">
        <v>2995</v>
      </c>
      <c r="AA4314">
        <v>115641</v>
      </c>
      <c r="AB4314" s="195">
        <v>37073</v>
      </c>
      <c r="AC4314" s="195">
        <v>37103</v>
      </c>
    </row>
    <row r="4315" spans="1:29" x14ac:dyDescent="0.25">
      <c r="A4315" s="43" t="str">
        <f t="shared" si="336"/>
        <v>US Crude Financial</v>
      </c>
      <c r="B4315" s="43" t="str">
        <f t="shared" si="337"/>
        <v>US</v>
      </c>
      <c r="C4315" s="43" t="str">
        <f t="shared" si="338"/>
        <v>Crude</v>
      </c>
      <c r="D4315" s="43" t="str">
        <f t="shared" si="339"/>
        <v>Financial</v>
      </c>
      <c r="E4315" s="43">
        <f>IF(VLOOKUP(S4315,'DD-Lookup'!$J$6:$L$50,3,FALSE)="Monthly",(YEAR(AC4315)-YEAR(AB4315))*12+MONTH(AC4315)-MONTH(AB4315)+1,(AC4315-AB4315+1))</f>
        <v>1</v>
      </c>
      <c r="F4315" s="210">
        <f t="shared" si="340"/>
        <v>50000</v>
      </c>
      <c r="G4315" s="199">
        <v>1356970</v>
      </c>
      <c r="H4315" s="195">
        <v>37049.459143518499</v>
      </c>
      <c r="I4315" t="s">
        <v>2257</v>
      </c>
      <c r="M4315" t="s">
        <v>3437</v>
      </c>
      <c r="N4315" t="s">
        <v>2653</v>
      </c>
      <c r="O4315" t="s">
        <v>2334</v>
      </c>
      <c r="P4315" s="196">
        <v>50000</v>
      </c>
      <c r="S4315" t="s">
        <v>3347</v>
      </c>
      <c r="T4315" t="s">
        <v>3557</v>
      </c>
      <c r="U4315" s="198">
        <v>27.96</v>
      </c>
      <c r="V4315" t="s">
        <v>2495</v>
      </c>
      <c r="W4315" t="s">
        <v>2655</v>
      </c>
      <c r="X4315" t="s">
        <v>2193</v>
      </c>
      <c r="Y4315" t="s">
        <v>2778</v>
      </c>
      <c r="Z4315" t="s">
        <v>2995</v>
      </c>
      <c r="AA4315">
        <v>115642</v>
      </c>
      <c r="AB4315" s="195">
        <v>37073</v>
      </c>
      <c r="AC4315" s="195">
        <v>37103</v>
      </c>
    </row>
    <row r="4316" spans="1:29" x14ac:dyDescent="0.25">
      <c r="A4316" s="43" t="str">
        <f t="shared" si="336"/>
        <v xml:space="preserve"> Metals Financial</v>
      </c>
      <c r="B4316" s="43" t="str">
        <f t="shared" si="337"/>
        <v/>
      </c>
      <c r="C4316" s="43" t="str">
        <f t="shared" si="338"/>
        <v>Metals</v>
      </c>
      <c r="D4316" s="43" t="str">
        <f t="shared" si="339"/>
        <v>Financial</v>
      </c>
      <c r="E4316" s="43">
        <f>IF(VLOOKUP(S4316,'DD-Lookup'!$J$6:$L$50,3,FALSE)="Monthly",(YEAR(AC4316)-YEAR(AB4316))*12+MONTH(AC4316)-MONTH(AB4316)+1,(AC4316-AB4316+1))</f>
        <v>1</v>
      </c>
      <c r="F4316" s="210">
        <f t="shared" si="340"/>
        <v>10</v>
      </c>
      <c r="G4316" s="199">
        <v>1356972</v>
      </c>
      <c r="H4316" s="195">
        <v>37049.459247685198</v>
      </c>
      <c r="I4316" t="s">
        <v>3292</v>
      </c>
      <c r="M4316" t="s">
        <v>3346</v>
      </c>
      <c r="N4316" t="s">
        <v>3554</v>
      </c>
      <c r="O4316" t="s">
        <v>3555</v>
      </c>
      <c r="P4316" s="196">
        <v>10</v>
      </c>
      <c r="S4316" t="s">
        <v>3556</v>
      </c>
      <c r="T4316" t="s">
        <v>3557</v>
      </c>
      <c r="U4316" s="198">
        <v>1670</v>
      </c>
      <c r="V4316" t="s">
        <v>3293</v>
      </c>
      <c r="W4316" t="s">
        <v>3563</v>
      </c>
      <c r="X4316" t="s">
        <v>3559</v>
      </c>
      <c r="Y4316" t="s">
        <v>3560</v>
      </c>
      <c r="Z4316" t="s">
        <v>3561</v>
      </c>
      <c r="AA4316">
        <v>2174888</v>
      </c>
    </row>
    <row r="4317" spans="1:29" x14ac:dyDescent="0.25">
      <c r="A4317" s="43" t="str">
        <f t="shared" si="336"/>
        <v>US Power Physical</v>
      </c>
      <c r="B4317" s="43" t="str">
        <f t="shared" si="337"/>
        <v>US</v>
      </c>
      <c r="C4317" s="43" t="str">
        <f t="shared" si="338"/>
        <v>Power</v>
      </c>
      <c r="D4317" s="43" t="str">
        <f t="shared" si="339"/>
        <v>Physical</v>
      </c>
      <c r="E4317" s="43">
        <f>IF(VLOOKUP(S4317,'DD-Lookup'!$J$6:$L$50,3,FALSE)="Monthly",(YEAR(AC4317)-YEAR(AB4317))*12+MONTH(AC4317)-MONTH(AB4317)+1,(AC4317-AB4317+1))</f>
        <v>5</v>
      </c>
      <c r="F4317" s="210">
        <f t="shared" si="340"/>
        <v>250</v>
      </c>
      <c r="G4317" s="199">
        <v>1356971</v>
      </c>
      <c r="H4317" s="195">
        <v>37049.459247685198</v>
      </c>
      <c r="I4317" t="s">
        <v>2465</v>
      </c>
      <c r="M4317" t="s">
        <v>2766</v>
      </c>
      <c r="N4317" t="s">
        <v>2274</v>
      </c>
      <c r="O4317" t="s">
        <v>2591</v>
      </c>
      <c r="Q4317" s="196">
        <v>50</v>
      </c>
      <c r="S4317" t="s">
        <v>3340</v>
      </c>
      <c r="T4317" t="s">
        <v>3557</v>
      </c>
      <c r="U4317" s="198">
        <v>39.5</v>
      </c>
      <c r="V4317" t="s">
        <v>3843</v>
      </c>
      <c r="W4317" t="s">
        <v>2275</v>
      </c>
      <c r="X4317" t="s">
        <v>2463</v>
      </c>
      <c r="Y4317" t="s">
        <v>2662</v>
      </c>
      <c r="Z4317" t="s">
        <v>2990</v>
      </c>
      <c r="AA4317">
        <v>637188.1</v>
      </c>
      <c r="AB4317" s="195">
        <v>37053.875011574099</v>
      </c>
      <c r="AC4317" s="195">
        <v>37057.875011574099</v>
      </c>
    </row>
    <row r="4318" spans="1:29" x14ac:dyDescent="0.25">
      <c r="A4318" s="43" t="str">
        <f t="shared" si="336"/>
        <v xml:space="preserve"> Metals Financial</v>
      </c>
      <c r="B4318" s="43" t="str">
        <f t="shared" si="337"/>
        <v/>
      </c>
      <c r="C4318" s="43" t="str">
        <f t="shared" si="338"/>
        <v>Metals</v>
      </c>
      <c r="D4318" s="43" t="str">
        <f t="shared" si="339"/>
        <v>Financial</v>
      </c>
      <c r="E4318" s="43">
        <f>IF(VLOOKUP(S4318,'DD-Lookup'!$J$6:$L$50,3,FALSE)="Monthly",(YEAR(AC4318)-YEAR(AB4318))*12+MONTH(AC4318)-MONTH(AB4318)+1,(AC4318-AB4318+1))</f>
        <v>1</v>
      </c>
      <c r="F4318" s="210">
        <f t="shared" si="340"/>
        <v>2</v>
      </c>
      <c r="G4318" s="199">
        <v>1356973</v>
      </c>
      <c r="H4318" s="195">
        <v>37049.459328703699</v>
      </c>
      <c r="I4318" t="s">
        <v>3577</v>
      </c>
      <c r="M4318" t="s">
        <v>3346</v>
      </c>
      <c r="N4318" t="s">
        <v>3554</v>
      </c>
      <c r="O4318" t="s">
        <v>3555</v>
      </c>
      <c r="P4318" s="196">
        <v>2</v>
      </c>
      <c r="S4318" t="s">
        <v>3556</v>
      </c>
      <c r="T4318" t="s">
        <v>3557</v>
      </c>
      <c r="U4318" s="198">
        <v>1670</v>
      </c>
      <c r="V4318" t="s">
        <v>3613</v>
      </c>
      <c r="W4318" t="s">
        <v>3563</v>
      </c>
      <c r="X4318" t="s">
        <v>3559</v>
      </c>
      <c r="Y4318" t="s">
        <v>3560</v>
      </c>
      <c r="Z4318" t="s">
        <v>3561</v>
      </c>
      <c r="AA4318">
        <v>2174886</v>
      </c>
    </row>
    <row r="4319" spans="1:29" x14ac:dyDescent="0.25">
      <c r="A4319" s="43" t="str">
        <f t="shared" si="336"/>
        <v>US Power Financial</v>
      </c>
      <c r="B4319" s="43" t="str">
        <f t="shared" si="337"/>
        <v>US</v>
      </c>
      <c r="C4319" s="43" t="str">
        <f t="shared" si="338"/>
        <v>Power</v>
      </c>
      <c r="D4319" s="43" t="str">
        <f t="shared" si="339"/>
        <v>Financial</v>
      </c>
      <c r="E4319" s="43">
        <f>IF(VLOOKUP(S4319,'DD-Lookup'!$J$6:$L$50,3,FALSE)="Monthly",(YEAR(AC4319)-YEAR(AB4319))*12+MONTH(AC4319)-MONTH(AB4319)+1,(AC4319-AB4319+1))</f>
        <v>2</v>
      </c>
      <c r="F4319" s="210">
        <f t="shared" si="340"/>
        <v>100</v>
      </c>
      <c r="G4319" s="199">
        <v>1356974</v>
      </c>
      <c r="H4319" s="195">
        <v>37049.459351851903</v>
      </c>
      <c r="I4319" t="s">
        <v>2483</v>
      </c>
      <c r="M4319" t="s">
        <v>2766</v>
      </c>
      <c r="N4319" t="s">
        <v>2659</v>
      </c>
      <c r="O4319" t="s">
        <v>1229</v>
      </c>
      <c r="Q4319" s="196">
        <v>50</v>
      </c>
      <c r="S4319" t="s">
        <v>3340</v>
      </c>
      <c r="T4319" t="s">
        <v>3557</v>
      </c>
      <c r="U4319" s="198">
        <v>26.5</v>
      </c>
      <c r="V4319" t="s">
        <v>3270</v>
      </c>
      <c r="W4319" t="s">
        <v>2258</v>
      </c>
      <c r="X4319" t="s">
        <v>3368</v>
      </c>
      <c r="Y4319" t="s">
        <v>2662</v>
      </c>
      <c r="Z4319" t="s">
        <v>2995</v>
      </c>
      <c r="AA4319">
        <v>637189.1</v>
      </c>
      <c r="AB4319" s="195">
        <v>37051.875</v>
      </c>
      <c r="AC4319" s="195">
        <v>37052.875</v>
      </c>
    </row>
    <row r="4320" spans="1:29" x14ac:dyDescent="0.25">
      <c r="A4320" s="43" t="str">
        <f t="shared" si="336"/>
        <v>US Petchems Financial</v>
      </c>
      <c r="B4320" s="43" t="str">
        <f t="shared" si="337"/>
        <v>US</v>
      </c>
      <c r="C4320" s="43" t="str">
        <f t="shared" si="338"/>
        <v>Petchems</v>
      </c>
      <c r="D4320" s="43" t="str">
        <f t="shared" si="339"/>
        <v>Financial</v>
      </c>
      <c r="E4320" s="43">
        <f>IF(VLOOKUP(S4320,'DD-Lookup'!$J$6:$L$50,3,FALSE)="Monthly",(YEAR(AC4320)-YEAR(AB4320))*12+MONTH(AC4320)-MONTH(AB4320)+1,(AC4320-AB4320+1))</f>
        <v>1</v>
      </c>
      <c r="F4320" s="210">
        <f t="shared" si="340"/>
        <v>1000</v>
      </c>
      <c r="G4320" s="199">
        <v>1356975</v>
      </c>
      <c r="H4320" s="195">
        <v>37049.459618055596</v>
      </c>
      <c r="I4320" t="s">
        <v>1286</v>
      </c>
      <c r="M4320" t="s">
        <v>2584</v>
      </c>
      <c r="N4320" t="s">
        <v>1287</v>
      </c>
      <c r="O4320" t="s">
        <v>1288</v>
      </c>
      <c r="Q4320" s="196">
        <v>1000</v>
      </c>
      <c r="S4320" t="s">
        <v>2523</v>
      </c>
      <c r="T4320" t="s">
        <v>3557</v>
      </c>
      <c r="U4320" s="198">
        <v>1.05</v>
      </c>
      <c r="V4320" t="s">
        <v>1289</v>
      </c>
      <c r="W4320" t="s">
        <v>1290</v>
      </c>
      <c r="X4320" t="s">
        <v>1291</v>
      </c>
      <c r="Y4320" t="s">
        <v>2778</v>
      </c>
      <c r="Z4320" t="s">
        <v>2995</v>
      </c>
      <c r="AA4320">
        <v>115643</v>
      </c>
      <c r="AB4320" s="195">
        <v>37073.875011574099</v>
      </c>
      <c r="AC4320" s="195">
        <v>37103.875011574099</v>
      </c>
    </row>
    <row r="4321" spans="1:31" x14ac:dyDescent="0.25">
      <c r="A4321" s="43" t="str">
        <f t="shared" si="336"/>
        <v xml:space="preserve"> Natural Gas Physical</v>
      </c>
      <c r="B4321" s="43" t="str">
        <f t="shared" si="337"/>
        <v/>
      </c>
      <c r="C4321" s="43" t="str">
        <f t="shared" si="338"/>
        <v>Natural Gas</v>
      </c>
      <c r="D4321" s="43" t="str">
        <f t="shared" si="339"/>
        <v>Physical</v>
      </c>
      <c r="E4321" s="43">
        <f>IF(VLOOKUP(S4321,'DD-Lookup'!$J$6:$L$50,3,FALSE)="Monthly",(YEAR(AC4321)-YEAR(AB4321))*12+MONTH(AC4321)-MONTH(AB4321)+1,(AC4321-AB4321+1))</f>
        <v>1</v>
      </c>
      <c r="F4321" s="210">
        <f t="shared" si="340"/>
        <v>10000</v>
      </c>
      <c r="G4321" s="199">
        <v>1356977</v>
      </c>
      <c r="H4321" s="195">
        <v>37049.459780092599</v>
      </c>
      <c r="I4321" t="s">
        <v>3375</v>
      </c>
      <c r="M4321" t="s">
        <v>3341</v>
      </c>
      <c r="N4321" t="s">
        <v>3104</v>
      </c>
      <c r="O4321" t="s">
        <v>3620</v>
      </c>
      <c r="Q4321" s="196">
        <v>10000</v>
      </c>
      <c r="S4321" t="s">
        <v>3719</v>
      </c>
      <c r="T4321" t="s">
        <v>3105</v>
      </c>
      <c r="U4321" s="198">
        <v>4.3250000000000002</v>
      </c>
      <c r="V4321" t="s">
        <v>3926</v>
      </c>
      <c r="W4321" t="s">
        <v>635</v>
      </c>
      <c r="X4321" t="s">
        <v>3106</v>
      </c>
      <c r="Y4321" t="s">
        <v>2469</v>
      </c>
      <c r="Z4321" t="s">
        <v>2996</v>
      </c>
      <c r="AA4321">
        <v>838447</v>
      </c>
      <c r="AB4321" s="195">
        <v>37049.875011574099</v>
      </c>
      <c r="AC4321" s="195">
        <v>37049.875011574099</v>
      </c>
      <c r="AE4321" s="115">
        <f>IF(S4321="Gallon",F4321/42,F4321)</f>
        <v>10000</v>
      </c>
    </row>
    <row r="4322" spans="1:31" x14ac:dyDescent="0.25">
      <c r="A4322" s="43" t="str">
        <f t="shared" si="336"/>
        <v>US Crude Financial</v>
      </c>
      <c r="B4322" s="43" t="str">
        <f t="shared" si="337"/>
        <v>US</v>
      </c>
      <c r="C4322" s="43" t="str">
        <f t="shared" si="338"/>
        <v>Crude</v>
      </c>
      <c r="D4322" s="43" t="str">
        <f t="shared" si="339"/>
        <v>Financial</v>
      </c>
      <c r="E4322" s="43">
        <f>IF(VLOOKUP(S4322,'DD-Lookup'!$J$6:$L$50,3,FALSE)="Monthly",(YEAR(AC4322)-YEAR(AB4322))*12+MONTH(AC4322)-MONTH(AB4322)+1,(AC4322-AB4322+1))</f>
        <v>1</v>
      </c>
      <c r="F4322" s="210">
        <f t="shared" si="340"/>
        <v>50000</v>
      </c>
      <c r="G4322" s="199">
        <v>1356979</v>
      </c>
      <c r="H4322" s="195">
        <v>37049.459953703699</v>
      </c>
      <c r="I4322" t="s">
        <v>2652</v>
      </c>
      <c r="M4322" t="s">
        <v>3437</v>
      </c>
      <c r="N4322" t="s">
        <v>2653</v>
      </c>
      <c r="O4322" t="s">
        <v>3359</v>
      </c>
      <c r="Q4322" s="196">
        <v>50000</v>
      </c>
      <c r="S4322" t="s">
        <v>3347</v>
      </c>
      <c r="T4322" t="s">
        <v>3557</v>
      </c>
      <c r="U4322" s="198">
        <v>27.98</v>
      </c>
      <c r="V4322" t="s">
        <v>2460</v>
      </c>
      <c r="W4322" t="s">
        <v>2655</v>
      </c>
      <c r="X4322" t="s">
        <v>2656</v>
      </c>
      <c r="Y4322" t="s">
        <v>2778</v>
      </c>
      <c r="Z4322" t="s">
        <v>2995</v>
      </c>
      <c r="AA4322">
        <v>115644</v>
      </c>
      <c r="AB4322" s="195">
        <v>37073</v>
      </c>
      <c r="AC4322" s="195">
        <v>37103</v>
      </c>
    </row>
    <row r="4323" spans="1:31" x14ac:dyDescent="0.25">
      <c r="A4323" s="43" t="str">
        <f t="shared" si="336"/>
        <v xml:space="preserve"> Metals Financial</v>
      </c>
      <c r="B4323" s="43" t="str">
        <f t="shared" si="337"/>
        <v/>
      </c>
      <c r="C4323" s="43" t="str">
        <f t="shared" si="338"/>
        <v>Metals</v>
      </c>
      <c r="D4323" s="43" t="str">
        <f t="shared" si="339"/>
        <v>Financial</v>
      </c>
      <c r="E4323" s="43">
        <f>IF(VLOOKUP(S4323,'DD-Lookup'!$J$6:$L$50,3,FALSE)="Monthly",(YEAR(AC4323)-YEAR(AB4323))*12+MONTH(AC4323)-MONTH(AB4323)+1,(AC4323-AB4323+1))</f>
        <v>1</v>
      </c>
      <c r="F4323" s="210">
        <f t="shared" si="340"/>
        <v>8</v>
      </c>
      <c r="G4323" s="199">
        <v>1356980</v>
      </c>
      <c r="H4323" s="195">
        <v>37049.460092592599</v>
      </c>
      <c r="I4323" t="s">
        <v>3527</v>
      </c>
      <c r="M4323" t="s">
        <v>3346</v>
      </c>
      <c r="N4323" t="s">
        <v>3554</v>
      </c>
      <c r="O4323" t="s">
        <v>3555</v>
      </c>
      <c r="P4323" s="196">
        <v>8</v>
      </c>
      <c r="S4323" t="s">
        <v>3556</v>
      </c>
      <c r="T4323" t="s">
        <v>3557</v>
      </c>
      <c r="U4323" s="198">
        <v>1670</v>
      </c>
      <c r="V4323" t="s">
        <v>3813</v>
      </c>
      <c r="W4323" t="s">
        <v>3563</v>
      </c>
      <c r="X4323" t="s">
        <v>3559</v>
      </c>
      <c r="Y4323" t="s">
        <v>3560</v>
      </c>
      <c r="Z4323" t="s">
        <v>3561</v>
      </c>
      <c r="AA4323">
        <v>2174884</v>
      </c>
    </row>
    <row r="4324" spans="1:31" x14ac:dyDescent="0.25">
      <c r="A4324" s="43" t="str">
        <f t="shared" si="336"/>
        <v>US Power Physical</v>
      </c>
      <c r="B4324" s="43" t="str">
        <f t="shared" si="337"/>
        <v>US</v>
      </c>
      <c r="C4324" s="43" t="str">
        <f t="shared" si="338"/>
        <v>Power</v>
      </c>
      <c r="D4324" s="43" t="str">
        <f t="shared" si="339"/>
        <v>Physical</v>
      </c>
      <c r="E4324" s="43">
        <f>IF(VLOOKUP(S4324,'DD-Lookup'!$J$6:$L$50,3,FALSE)="Monthly",(YEAR(AC4324)-YEAR(AB4324))*12+MONTH(AC4324)-MONTH(AB4324)+1,(AC4324-AB4324+1))</f>
        <v>5</v>
      </c>
      <c r="F4324" s="210">
        <f t="shared" si="340"/>
        <v>250</v>
      </c>
      <c r="G4324" s="199">
        <v>1356981</v>
      </c>
      <c r="H4324" s="195">
        <v>37049.460324074098</v>
      </c>
      <c r="I4324" t="s">
        <v>2251</v>
      </c>
      <c r="M4324" t="s">
        <v>2766</v>
      </c>
      <c r="N4324" t="s">
        <v>3361</v>
      </c>
      <c r="O4324" t="s">
        <v>3750</v>
      </c>
      <c r="P4324" s="196">
        <v>50</v>
      </c>
      <c r="S4324" t="s">
        <v>3340</v>
      </c>
      <c r="T4324" t="s">
        <v>3557</v>
      </c>
      <c r="U4324" s="198">
        <v>44.75</v>
      </c>
      <c r="V4324" t="s">
        <v>2178</v>
      </c>
      <c r="W4324" t="s">
        <v>3365</v>
      </c>
      <c r="X4324" t="s">
        <v>3366</v>
      </c>
      <c r="Y4324" t="s">
        <v>2662</v>
      </c>
      <c r="Z4324" t="s">
        <v>2990</v>
      </c>
      <c r="AA4324">
        <v>637190.1</v>
      </c>
      <c r="AB4324" s="195">
        <v>37053.875011574099</v>
      </c>
      <c r="AC4324" s="195">
        <v>37057.875011574099</v>
      </c>
    </row>
    <row r="4325" spans="1:31" x14ac:dyDescent="0.25">
      <c r="A4325" s="43" t="str">
        <f t="shared" si="336"/>
        <v>US LPG Financial</v>
      </c>
      <c r="B4325" s="43" t="str">
        <f t="shared" si="337"/>
        <v>US</v>
      </c>
      <c r="C4325" s="43" t="str">
        <f t="shared" si="338"/>
        <v>LPG</v>
      </c>
      <c r="D4325" s="43" t="str">
        <f t="shared" si="339"/>
        <v>Financial</v>
      </c>
      <c r="E4325" s="43">
        <f>IF(VLOOKUP(S4325,'DD-Lookup'!$J$6:$L$50,3,FALSE)="Monthly",(YEAR(AC4325)-YEAR(AB4325))*12+MONTH(AC4325)-MONTH(AB4325)+1,(AC4325-AB4325+1))</f>
        <v>1</v>
      </c>
      <c r="F4325" s="210">
        <f t="shared" si="340"/>
        <v>25000</v>
      </c>
      <c r="G4325" s="199">
        <v>1356984</v>
      </c>
      <c r="H4325" s="195">
        <v>37049.460613425901</v>
      </c>
      <c r="I4325" t="s">
        <v>3360</v>
      </c>
      <c r="M4325" t="s">
        <v>3345</v>
      </c>
      <c r="N4325" t="s">
        <v>2134</v>
      </c>
      <c r="O4325" t="s">
        <v>2155</v>
      </c>
      <c r="P4325" s="196">
        <v>25000</v>
      </c>
      <c r="S4325" t="s">
        <v>2523</v>
      </c>
      <c r="T4325" t="s">
        <v>3557</v>
      </c>
      <c r="U4325" s="198">
        <v>46.375</v>
      </c>
      <c r="V4325" t="s">
        <v>2135</v>
      </c>
      <c r="W4325" t="s">
        <v>2136</v>
      </c>
      <c r="X4325" t="s">
        <v>2137</v>
      </c>
      <c r="Y4325" t="s">
        <v>2778</v>
      </c>
      <c r="Z4325" t="s">
        <v>2995</v>
      </c>
      <c r="AA4325">
        <v>115645</v>
      </c>
      <c r="AB4325" s="195">
        <v>37073.875011574099</v>
      </c>
      <c r="AC4325" s="195">
        <v>37103.875011574099</v>
      </c>
    </row>
    <row r="4326" spans="1:31" x14ac:dyDescent="0.25">
      <c r="A4326" s="43" t="str">
        <f t="shared" si="336"/>
        <v>US Crude Financial</v>
      </c>
      <c r="B4326" s="43" t="str">
        <f t="shared" si="337"/>
        <v>US</v>
      </c>
      <c r="C4326" s="43" t="str">
        <f t="shared" si="338"/>
        <v>Crude</v>
      </c>
      <c r="D4326" s="43" t="str">
        <f t="shared" si="339"/>
        <v>Financial</v>
      </c>
      <c r="E4326" s="43">
        <f>IF(VLOOKUP(S4326,'DD-Lookup'!$J$6:$L$50,3,FALSE)="Monthly",(YEAR(AC4326)-YEAR(AB4326))*12+MONTH(AC4326)-MONTH(AB4326)+1,(AC4326-AB4326+1))</f>
        <v>1</v>
      </c>
      <c r="F4326" s="210">
        <f t="shared" si="340"/>
        <v>50000</v>
      </c>
      <c r="G4326" s="199">
        <v>1356985</v>
      </c>
      <c r="H4326" s="195">
        <v>37049.4607986111</v>
      </c>
      <c r="I4326" t="s">
        <v>2652</v>
      </c>
      <c r="M4326" t="s">
        <v>3437</v>
      </c>
      <c r="N4326" t="s">
        <v>2653</v>
      </c>
      <c r="O4326" t="s">
        <v>3359</v>
      </c>
      <c r="Q4326" s="196">
        <v>50000</v>
      </c>
      <c r="S4326" t="s">
        <v>3347</v>
      </c>
      <c r="T4326" t="s">
        <v>3557</v>
      </c>
      <c r="U4326" s="198">
        <v>28</v>
      </c>
      <c r="V4326" t="s">
        <v>2460</v>
      </c>
      <c r="W4326" t="s">
        <v>2655</v>
      </c>
      <c r="X4326" t="s">
        <v>2656</v>
      </c>
      <c r="Y4326" t="s">
        <v>2778</v>
      </c>
      <c r="Z4326" t="s">
        <v>2995</v>
      </c>
      <c r="AA4326">
        <v>115646</v>
      </c>
      <c r="AB4326" s="195">
        <v>37073</v>
      </c>
      <c r="AC4326" s="195">
        <v>37103</v>
      </c>
    </row>
    <row r="4327" spans="1:31" x14ac:dyDescent="0.25">
      <c r="A4327" s="43" t="str">
        <f t="shared" si="336"/>
        <v>US Power Physical</v>
      </c>
      <c r="B4327" s="43" t="str">
        <f t="shared" si="337"/>
        <v>US</v>
      </c>
      <c r="C4327" s="43" t="str">
        <f t="shared" si="338"/>
        <v>Power</v>
      </c>
      <c r="D4327" s="43" t="str">
        <f t="shared" si="339"/>
        <v>Physical</v>
      </c>
      <c r="E4327" s="43">
        <f>IF(VLOOKUP(S4327,'DD-Lookup'!$J$6:$L$50,3,FALSE)="Monthly",(YEAR(AC4327)-YEAR(AB4327))*12+MONTH(AC4327)-MONTH(AB4327)+1,(AC4327-AB4327+1))</f>
        <v>5</v>
      </c>
      <c r="F4327" s="210">
        <f t="shared" si="340"/>
        <v>250</v>
      </c>
      <c r="G4327" s="199">
        <v>1356986</v>
      </c>
      <c r="H4327" s="195">
        <v>37049.4609375</v>
      </c>
      <c r="I4327" t="s">
        <v>2650</v>
      </c>
      <c r="M4327" t="s">
        <v>2766</v>
      </c>
      <c r="N4327" t="s">
        <v>3361</v>
      </c>
      <c r="O4327" t="s">
        <v>2602</v>
      </c>
      <c r="P4327" s="196">
        <v>50</v>
      </c>
      <c r="S4327" t="s">
        <v>3340</v>
      </c>
      <c r="T4327" t="s">
        <v>3557</v>
      </c>
      <c r="U4327" s="198">
        <v>43.75</v>
      </c>
      <c r="V4327" t="s">
        <v>3133</v>
      </c>
      <c r="W4327" t="s">
        <v>3372</v>
      </c>
      <c r="X4327" t="s">
        <v>3362</v>
      </c>
      <c r="Y4327" t="s">
        <v>2662</v>
      </c>
      <c r="Z4327" t="s">
        <v>2990</v>
      </c>
      <c r="AA4327">
        <v>637192.1</v>
      </c>
      <c r="AB4327" s="195">
        <v>37053.875011574099</v>
      </c>
      <c r="AC4327" s="195">
        <v>37057.875011574099</v>
      </c>
    </row>
    <row r="4328" spans="1:31" x14ac:dyDescent="0.25">
      <c r="A4328" s="43" t="str">
        <f t="shared" si="336"/>
        <v>US Natural Gas Financial</v>
      </c>
      <c r="B4328" s="43" t="str">
        <f t="shared" si="337"/>
        <v>US</v>
      </c>
      <c r="C4328" s="43" t="str">
        <f t="shared" si="338"/>
        <v>Natural Gas</v>
      </c>
      <c r="D4328" s="43" t="str">
        <f t="shared" si="339"/>
        <v>Financial</v>
      </c>
      <c r="E4328" s="43">
        <f>IF(VLOOKUP(S4328,'DD-Lookup'!$J$6:$L$50,3,FALSE)="Monthly",(YEAR(AC4328)-YEAR(AB4328))*12+MONTH(AC4328)-MONTH(AB4328)+1,(AC4328-AB4328+1))</f>
        <v>22</v>
      </c>
      <c r="F4328" s="210">
        <f t="shared" si="340"/>
        <v>55000</v>
      </c>
      <c r="G4328" s="199">
        <v>1356987</v>
      </c>
      <c r="H4328" s="195">
        <v>37049.461157407401</v>
      </c>
      <c r="I4328" t="s">
        <v>3085</v>
      </c>
      <c r="M4328" t="s">
        <v>3341</v>
      </c>
      <c r="N4328" t="s">
        <v>2281</v>
      </c>
      <c r="O4328" t="s">
        <v>1295</v>
      </c>
      <c r="P4328" s="196">
        <v>2500</v>
      </c>
      <c r="S4328" t="s">
        <v>3342</v>
      </c>
      <c r="T4328" t="s">
        <v>3557</v>
      </c>
      <c r="U4328" s="198">
        <v>3.6749999999999998</v>
      </c>
      <c r="V4328" t="s">
        <v>3086</v>
      </c>
      <c r="W4328" t="s">
        <v>2512</v>
      </c>
      <c r="X4328" t="s">
        <v>2170</v>
      </c>
      <c r="Y4328" t="s">
        <v>3575</v>
      </c>
      <c r="Z4328" t="s">
        <v>2995</v>
      </c>
      <c r="AA4328" t="s">
        <v>1296</v>
      </c>
      <c r="AB4328" s="195">
        <v>37051.875011574099</v>
      </c>
      <c r="AC4328" s="195">
        <v>37072.875011574099</v>
      </c>
    </row>
    <row r="4329" spans="1:31" x14ac:dyDescent="0.25">
      <c r="A4329" s="43" t="str">
        <f t="shared" si="336"/>
        <v>US Natural Gas Financial</v>
      </c>
      <c r="B4329" s="43" t="str">
        <f t="shared" si="337"/>
        <v>US</v>
      </c>
      <c r="C4329" s="43" t="str">
        <f t="shared" si="338"/>
        <v>Natural Gas</v>
      </c>
      <c r="D4329" s="43" t="str">
        <f t="shared" si="339"/>
        <v>Financial</v>
      </c>
      <c r="E4329" s="43">
        <f>IF(VLOOKUP(S4329,'DD-Lookup'!$J$6:$L$50,3,FALSE)="Monthly",(YEAR(AC4329)-YEAR(AB4329))*12+MONTH(AC4329)-MONTH(AB4329)+1,(AC4329-AB4329+1))</f>
        <v>123</v>
      </c>
      <c r="F4329" s="210">
        <f t="shared" si="340"/>
        <v>615000</v>
      </c>
      <c r="G4329" s="199">
        <v>1356988</v>
      </c>
      <c r="H4329" s="195">
        <v>37049.461192129602</v>
      </c>
      <c r="I4329" t="s">
        <v>2257</v>
      </c>
      <c r="M4329" t="s">
        <v>3341</v>
      </c>
      <c r="N4329" t="s">
        <v>2281</v>
      </c>
      <c r="O4329" t="s">
        <v>3139</v>
      </c>
      <c r="P4329" s="196">
        <v>5000</v>
      </c>
      <c r="S4329" t="s">
        <v>3342</v>
      </c>
      <c r="T4329" t="s">
        <v>3557</v>
      </c>
      <c r="U4329" s="198">
        <v>3.8849999999999998</v>
      </c>
      <c r="V4329" t="s">
        <v>3919</v>
      </c>
      <c r="W4329" t="s">
        <v>2853</v>
      </c>
      <c r="X4329" t="s">
        <v>2282</v>
      </c>
      <c r="Y4329" t="s">
        <v>3575</v>
      </c>
      <c r="Z4329" t="s">
        <v>2995</v>
      </c>
      <c r="AA4329" t="s">
        <v>1297</v>
      </c>
      <c r="AB4329" s="195">
        <v>37073</v>
      </c>
      <c r="AC4329" s="195">
        <v>37195</v>
      </c>
    </row>
    <row r="4330" spans="1:31" x14ac:dyDescent="0.25">
      <c r="A4330" s="43" t="str">
        <f t="shared" si="336"/>
        <v>US Power Financial</v>
      </c>
      <c r="B4330" s="43" t="str">
        <f t="shared" si="337"/>
        <v>US</v>
      </c>
      <c r="C4330" s="43" t="str">
        <f t="shared" si="338"/>
        <v>Power</v>
      </c>
      <c r="D4330" s="43" t="str">
        <f t="shared" si="339"/>
        <v>Financial</v>
      </c>
      <c r="E4330" s="43">
        <f>IF(VLOOKUP(S4330,'DD-Lookup'!$J$6:$L$50,3,FALSE)="Monthly",(YEAR(AC4330)-YEAR(AB4330))*12+MONTH(AC4330)-MONTH(AB4330)+1,(AC4330-AB4330+1))</f>
        <v>1</v>
      </c>
      <c r="F4330" s="210">
        <f t="shared" si="340"/>
        <v>50</v>
      </c>
      <c r="G4330" s="199">
        <v>1356991</v>
      </c>
      <c r="H4330" s="195">
        <v>37049.461331018501</v>
      </c>
      <c r="I4330" t="s">
        <v>3064</v>
      </c>
      <c r="M4330" t="s">
        <v>2766</v>
      </c>
      <c r="N4330" t="s">
        <v>2659</v>
      </c>
      <c r="O4330" t="s">
        <v>1298</v>
      </c>
      <c r="Q4330" s="196">
        <v>50</v>
      </c>
      <c r="S4330" t="s">
        <v>3340</v>
      </c>
      <c r="T4330" t="s">
        <v>3557</v>
      </c>
      <c r="U4330" s="198">
        <v>32</v>
      </c>
      <c r="V4330" t="s">
        <v>3067</v>
      </c>
      <c r="W4330" t="s">
        <v>2660</v>
      </c>
      <c r="X4330" t="s">
        <v>2661</v>
      </c>
      <c r="Y4330" t="s">
        <v>2662</v>
      </c>
      <c r="Z4330" t="s">
        <v>2995</v>
      </c>
      <c r="AA4330">
        <v>637194.1</v>
      </c>
      <c r="AB4330" s="195">
        <v>37049.875011574099</v>
      </c>
      <c r="AC4330" s="195">
        <v>37049.875011574099</v>
      </c>
    </row>
    <row r="4331" spans="1:31" x14ac:dyDescent="0.25">
      <c r="A4331" s="43" t="str">
        <f t="shared" si="336"/>
        <v xml:space="preserve"> Natural Gas Physical</v>
      </c>
      <c r="B4331" s="43" t="str">
        <f t="shared" si="337"/>
        <v/>
      </c>
      <c r="C4331" s="43" t="str">
        <f t="shared" si="338"/>
        <v>Natural Gas</v>
      </c>
      <c r="D4331" s="43" t="str">
        <f t="shared" si="339"/>
        <v>Physical</v>
      </c>
      <c r="E4331" s="43">
        <f>IF(VLOOKUP(S4331,'DD-Lookup'!$J$6:$L$50,3,FALSE)="Monthly",(YEAR(AC4331)-YEAR(AB4331))*12+MONTH(AC4331)-MONTH(AB4331)+1,(AC4331-AB4331+1))</f>
        <v>1</v>
      </c>
      <c r="F4331" s="210">
        <f t="shared" si="340"/>
        <v>10000</v>
      </c>
      <c r="G4331" s="199">
        <v>1356994</v>
      </c>
      <c r="H4331" s="195">
        <v>37049.461724537003</v>
      </c>
      <c r="I4331" t="s">
        <v>3375</v>
      </c>
      <c r="M4331" t="s">
        <v>3341</v>
      </c>
      <c r="N4331" t="s">
        <v>3104</v>
      </c>
      <c r="O4331" t="s">
        <v>3620</v>
      </c>
      <c r="Q4331" s="196">
        <v>10000</v>
      </c>
      <c r="S4331" t="s">
        <v>3719</v>
      </c>
      <c r="T4331" t="s">
        <v>3105</v>
      </c>
      <c r="U4331" s="198">
        <v>4.3250000000000002</v>
      </c>
      <c r="V4331" t="s">
        <v>3926</v>
      </c>
      <c r="W4331" t="s">
        <v>635</v>
      </c>
      <c r="X4331" t="s">
        <v>3106</v>
      </c>
      <c r="Y4331" t="s">
        <v>2469</v>
      </c>
      <c r="Z4331" t="s">
        <v>2996</v>
      </c>
      <c r="AA4331">
        <v>838450</v>
      </c>
      <c r="AB4331" s="195">
        <v>37049.875011574099</v>
      </c>
      <c r="AC4331" s="195">
        <v>37049.875011574099</v>
      </c>
    </row>
    <row r="4332" spans="1:31" x14ac:dyDescent="0.25">
      <c r="A4332" s="43" t="str">
        <f t="shared" si="336"/>
        <v>US Power Physical</v>
      </c>
      <c r="B4332" s="43" t="str">
        <f t="shared" si="337"/>
        <v>US</v>
      </c>
      <c r="C4332" s="43" t="str">
        <f t="shared" si="338"/>
        <v>Power</v>
      </c>
      <c r="D4332" s="43" t="str">
        <f t="shared" si="339"/>
        <v>Physical</v>
      </c>
      <c r="E4332" s="43">
        <f>IF(VLOOKUP(S4332,'DD-Lookup'!$J$6:$L$50,3,FALSE)="Monthly",(YEAR(AC4332)-YEAR(AB4332))*12+MONTH(AC4332)-MONTH(AB4332)+1,(AC4332-AB4332+1))</f>
        <v>31</v>
      </c>
      <c r="F4332" s="210">
        <f t="shared" si="340"/>
        <v>775</v>
      </c>
      <c r="G4332" s="199">
        <v>1356996</v>
      </c>
      <c r="H4332" s="195">
        <v>37049.461828703701</v>
      </c>
      <c r="I4332" t="s">
        <v>3360</v>
      </c>
      <c r="M4332" t="s">
        <v>2766</v>
      </c>
      <c r="N4332" t="s">
        <v>3308</v>
      </c>
      <c r="O4332" t="s">
        <v>1299</v>
      </c>
      <c r="Q4332" s="196">
        <v>25</v>
      </c>
      <c r="S4332" t="s">
        <v>3340</v>
      </c>
      <c r="T4332" t="s">
        <v>3557</v>
      </c>
      <c r="U4332" s="198">
        <v>93</v>
      </c>
      <c r="V4332" t="s">
        <v>2598</v>
      </c>
      <c r="W4332" t="s">
        <v>2438</v>
      </c>
      <c r="X4332" t="s">
        <v>1756</v>
      </c>
      <c r="Y4332" t="s">
        <v>2662</v>
      </c>
      <c r="Z4332" t="s">
        <v>2990</v>
      </c>
      <c r="AA4332">
        <v>637195.1</v>
      </c>
      <c r="AB4332" s="195">
        <v>37073.875011574099</v>
      </c>
      <c r="AC4332" s="195">
        <v>37103.875011574099</v>
      </c>
    </row>
    <row r="4333" spans="1:31" x14ac:dyDescent="0.25">
      <c r="A4333" s="43" t="str">
        <f t="shared" si="336"/>
        <v>US Power Physical</v>
      </c>
      <c r="B4333" s="43" t="str">
        <f t="shared" si="337"/>
        <v>US</v>
      </c>
      <c r="C4333" s="43" t="str">
        <f t="shared" si="338"/>
        <v>Power</v>
      </c>
      <c r="D4333" s="43" t="str">
        <f t="shared" si="339"/>
        <v>Physical</v>
      </c>
      <c r="E4333" s="43">
        <f>IF(VLOOKUP(S4333,'DD-Lookup'!$J$6:$L$50,3,FALSE)="Monthly",(YEAR(AC4333)-YEAR(AB4333))*12+MONTH(AC4333)-MONTH(AB4333)+1,(AC4333-AB4333+1))</f>
        <v>31</v>
      </c>
      <c r="F4333" s="210">
        <f t="shared" si="340"/>
        <v>775</v>
      </c>
      <c r="G4333" s="199">
        <v>1356998</v>
      </c>
      <c r="H4333" s="195">
        <v>37049.461967592499</v>
      </c>
      <c r="I4333" t="s">
        <v>2276</v>
      </c>
      <c r="J4333" t="s">
        <v>2413</v>
      </c>
      <c r="K4333" t="s">
        <v>2272</v>
      </c>
      <c r="M4333" t="s">
        <v>2766</v>
      </c>
      <c r="N4333" t="s">
        <v>3310</v>
      </c>
      <c r="O4333" t="s">
        <v>4223</v>
      </c>
      <c r="Q4333" s="196">
        <v>25</v>
      </c>
      <c r="S4333" t="s">
        <v>3340</v>
      </c>
      <c r="T4333" t="s">
        <v>3557</v>
      </c>
      <c r="U4333" s="198">
        <v>100</v>
      </c>
      <c r="V4333" t="s">
        <v>3388</v>
      </c>
      <c r="W4333" t="s">
        <v>3315</v>
      </c>
      <c r="X4333" t="s">
        <v>3312</v>
      </c>
      <c r="Y4333" t="s">
        <v>2662</v>
      </c>
      <c r="Z4333" t="s">
        <v>2990</v>
      </c>
      <c r="AA4333">
        <v>637196.1</v>
      </c>
      <c r="AB4333" s="195">
        <v>37073.875011574099</v>
      </c>
      <c r="AC4333" s="195">
        <v>37103.875011574099</v>
      </c>
    </row>
    <row r="4334" spans="1:31" x14ac:dyDescent="0.25">
      <c r="A4334" s="43" t="str">
        <f t="shared" si="336"/>
        <v>US Natural Gas Financial</v>
      </c>
      <c r="B4334" s="43" t="str">
        <f t="shared" si="337"/>
        <v>US</v>
      </c>
      <c r="C4334" s="43" t="str">
        <f t="shared" si="338"/>
        <v>Natural Gas</v>
      </c>
      <c r="D4334" s="43" t="str">
        <f t="shared" si="339"/>
        <v>Financial</v>
      </c>
      <c r="E4334" s="43">
        <f>IF(VLOOKUP(S4334,'DD-Lookup'!$J$6:$L$50,3,FALSE)="Monthly",(YEAR(AC4334)-YEAR(AB4334))*12+MONTH(AC4334)-MONTH(AB4334)+1,(AC4334-AB4334+1))</f>
        <v>31</v>
      </c>
      <c r="F4334" s="210">
        <f t="shared" si="340"/>
        <v>310000</v>
      </c>
      <c r="G4334" s="199">
        <v>1356999</v>
      </c>
      <c r="H4334" s="195">
        <v>37049.462025462999</v>
      </c>
      <c r="I4334" t="s">
        <v>2276</v>
      </c>
      <c r="M4334" t="s">
        <v>3341</v>
      </c>
      <c r="N4334" t="s">
        <v>2281</v>
      </c>
      <c r="O4334" t="s">
        <v>2475</v>
      </c>
      <c r="Q4334" s="196">
        <v>10000</v>
      </c>
      <c r="S4334" t="s">
        <v>3342</v>
      </c>
      <c r="T4334" t="s">
        <v>3557</v>
      </c>
      <c r="U4334" s="198">
        <v>3.79</v>
      </c>
      <c r="V4334" t="s">
        <v>2783</v>
      </c>
      <c r="W4334" t="s">
        <v>2853</v>
      </c>
      <c r="X4334" t="s">
        <v>2282</v>
      </c>
      <c r="Y4334" t="s">
        <v>3575</v>
      </c>
      <c r="Z4334" t="s">
        <v>2995</v>
      </c>
      <c r="AA4334" t="s">
        <v>1300</v>
      </c>
      <c r="AB4334" s="195">
        <v>37073.875</v>
      </c>
      <c r="AC4334" s="195">
        <v>37103.875</v>
      </c>
    </row>
    <row r="4335" spans="1:31" x14ac:dyDescent="0.25">
      <c r="A4335" s="43" t="str">
        <f t="shared" si="336"/>
        <v xml:space="preserve"> Metals Financial</v>
      </c>
      <c r="B4335" s="43" t="str">
        <f t="shared" si="337"/>
        <v/>
      </c>
      <c r="C4335" s="43" t="str">
        <f t="shared" si="338"/>
        <v>Metals</v>
      </c>
      <c r="D4335" s="43" t="str">
        <f t="shared" si="339"/>
        <v>Financial</v>
      </c>
      <c r="E4335" s="43">
        <f>IF(VLOOKUP(S4335,'DD-Lookup'!$J$6:$L$50,3,FALSE)="Monthly",(YEAR(AC4335)-YEAR(AB4335))*12+MONTH(AC4335)-MONTH(AB4335)+1,(AC4335-AB4335+1))</f>
        <v>1</v>
      </c>
      <c r="F4335" s="210">
        <f t="shared" si="340"/>
        <v>20</v>
      </c>
      <c r="G4335" s="199">
        <v>1357003</v>
      </c>
      <c r="H4335" s="195">
        <v>37049.462280092601</v>
      </c>
      <c r="I4335" t="s">
        <v>3609</v>
      </c>
      <c r="M4335" t="s">
        <v>3346</v>
      </c>
      <c r="N4335" t="s">
        <v>3554</v>
      </c>
      <c r="O4335" t="s">
        <v>3555</v>
      </c>
      <c r="P4335" s="196">
        <v>20</v>
      </c>
      <c r="S4335" t="s">
        <v>3556</v>
      </c>
      <c r="T4335" t="s">
        <v>3557</v>
      </c>
      <c r="U4335" s="198">
        <v>1670</v>
      </c>
      <c r="V4335" t="s">
        <v>3611</v>
      </c>
      <c r="W4335" t="s">
        <v>3563</v>
      </c>
      <c r="X4335" t="s">
        <v>3559</v>
      </c>
      <c r="Y4335" t="s">
        <v>3560</v>
      </c>
      <c r="Z4335" t="s">
        <v>3561</v>
      </c>
      <c r="AA4335">
        <v>2174881</v>
      </c>
    </row>
    <row r="4336" spans="1:31" x14ac:dyDescent="0.25">
      <c r="A4336" s="43" t="str">
        <f t="shared" si="336"/>
        <v xml:space="preserve"> Natural Gas Physical</v>
      </c>
      <c r="B4336" s="43" t="str">
        <f t="shared" si="337"/>
        <v/>
      </c>
      <c r="C4336" s="43" t="str">
        <f t="shared" si="338"/>
        <v>Natural Gas</v>
      </c>
      <c r="D4336" s="43" t="str">
        <f t="shared" si="339"/>
        <v>Physical</v>
      </c>
      <c r="E4336" s="43">
        <f>IF(VLOOKUP(S4336,'DD-Lookup'!$J$6:$L$50,3,FALSE)="Monthly",(YEAR(AC4336)-YEAR(AB4336))*12+MONTH(AC4336)-MONTH(AB4336)+1,(AC4336-AB4336+1))</f>
        <v>1</v>
      </c>
      <c r="F4336" s="210">
        <f t="shared" si="340"/>
        <v>10000</v>
      </c>
      <c r="G4336" s="199">
        <v>1357004</v>
      </c>
      <c r="H4336" s="195">
        <v>37049.462314814802</v>
      </c>
      <c r="I4336" t="s">
        <v>3375</v>
      </c>
      <c r="M4336" t="s">
        <v>3341</v>
      </c>
      <c r="N4336" t="s">
        <v>3104</v>
      </c>
      <c r="O4336" t="s">
        <v>3620</v>
      </c>
      <c r="Q4336" s="196">
        <v>10000</v>
      </c>
      <c r="S4336" t="s">
        <v>3719</v>
      </c>
      <c r="T4336" t="s">
        <v>3105</v>
      </c>
      <c r="U4336" s="198">
        <v>4.33</v>
      </c>
      <c r="V4336" t="s">
        <v>3926</v>
      </c>
      <c r="W4336" t="s">
        <v>635</v>
      </c>
      <c r="X4336" t="s">
        <v>3106</v>
      </c>
      <c r="Y4336" t="s">
        <v>2469</v>
      </c>
      <c r="Z4336" t="s">
        <v>2996</v>
      </c>
      <c r="AA4336">
        <v>838453</v>
      </c>
      <c r="AB4336" s="195">
        <v>37049.875011574099</v>
      </c>
      <c r="AC4336" s="195">
        <v>37049.875011574099</v>
      </c>
    </row>
    <row r="4337" spans="1:29" x14ac:dyDescent="0.25">
      <c r="A4337" s="43" t="str">
        <f t="shared" si="336"/>
        <v>US Power Physical</v>
      </c>
      <c r="B4337" s="43" t="str">
        <f t="shared" si="337"/>
        <v>US</v>
      </c>
      <c r="C4337" s="43" t="str">
        <f t="shared" si="338"/>
        <v>Power</v>
      </c>
      <c r="D4337" s="43" t="str">
        <f t="shared" si="339"/>
        <v>Physical</v>
      </c>
      <c r="E4337" s="43">
        <f>IF(VLOOKUP(S4337,'DD-Lookup'!$J$6:$L$50,3,FALSE)="Monthly",(YEAR(AC4337)-YEAR(AB4337))*12+MONTH(AC4337)-MONTH(AB4337)+1,(AC4337-AB4337+1))</f>
        <v>2</v>
      </c>
      <c r="F4337" s="210">
        <f t="shared" si="340"/>
        <v>100</v>
      </c>
      <c r="G4337" s="199">
        <v>1357006</v>
      </c>
      <c r="H4337" s="195">
        <v>37049.462372685201</v>
      </c>
      <c r="I4337" t="s">
        <v>3367</v>
      </c>
      <c r="M4337" t="s">
        <v>2766</v>
      </c>
      <c r="N4337" t="s">
        <v>3361</v>
      </c>
      <c r="O4337" t="s">
        <v>2698</v>
      </c>
      <c r="P4337" s="196">
        <v>50</v>
      </c>
      <c r="S4337" t="s">
        <v>3340</v>
      </c>
      <c r="T4337" t="s">
        <v>3557</v>
      </c>
      <c r="U4337" s="198">
        <v>26</v>
      </c>
      <c r="V4337" t="s">
        <v>2721</v>
      </c>
      <c r="W4337" t="s">
        <v>3376</v>
      </c>
      <c r="X4337" t="s">
        <v>3377</v>
      </c>
      <c r="Y4337" t="s">
        <v>2662</v>
      </c>
      <c r="Z4337" t="s">
        <v>2990</v>
      </c>
      <c r="AA4337">
        <v>637200.1</v>
      </c>
      <c r="AB4337" s="195">
        <v>37051.875</v>
      </c>
      <c r="AC4337" s="195">
        <v>37052.875</v>
      </c>
    </row>
    <row r="4338" spans="1:29" x14ac:dyDescent="0.25">
      <c r="A4338" s="43" t="str">
        <f t="shared" si="336"/>
        <v>US Power Financial</v>
      </c>
      <c r="B4338" s="43" t="str">
        <f t="shared" si="337"/>
        <v>US</v>
      </c>
      <c r="C4338" s="43" t="str">
        <f t="shared" si="338"/>
        <v>Power</v>
      </c>
      <c r="D4338" s="43" t="str">
        <f t="shared" si="339"/>
        <v>Financial</v>
      </c>
      <c r="E4338" s="43">
        <f>IF(VLOOKUP(S4338,'DD-Lookup'!$J$6:$L$50,3,FALSE)="Monthly",(YEAR(AC4338)-YEAR(AB4338))*12+MONTH(AC4338)-MONTH(AB4338)+1,(AC4338-AB4338+1))</f>
        <v>2</v>
      </c>
      <c r="F4338" s="210">
        <f t="shared" si="340"/>
        <v>100</v>
      </c>
      <c r="G4338" s="199">
        <v>1357007</v>
      </c>
      <c r="H4338" s="195">
        <v>37049.4624189815</v>
      </c>
      <c r="I4338" t="s">
        <v>3382</v>
      </c>
      <c r="M4338" t="s">
        <v>2766</v>
      </c>
      <c r="N4338" t="s">
        <v>2659</v>
      </c>
      <c r="O4338" t="s">
        <v>1229</v>
      </c>
      <c r="Q4338" s="196">
        <v>50</v>
      </c>
      <c r="S4338" t="s">
        <v>3340</v>
      </c>
      <c r="T4338" t="s">
        <v>3557</v>
      </c>
      <c r="U4338" s="198">
        <v>27.5</v>
      </c>
      <c r="V4338" t="s">
        <v>3066</v>
      </c>
      <c r="W4338" t="s">
        <v>2258</v>
      </c>
      <c r="X4338" t="s">
        <v>3368</v>
      </c>
      <c r="Y4338" t="s">
        <v>2662</v>
      </c>
      <c r="Z4338" t="s">
        <v>2995</v>
      </c>
      <c r="AA4338">
        <v>637201.1</v>
      </c>
      <c r="AB4338" s="195">
        <v>37051.875</v>
      </c>
      <c r="AC4338" s="195">
        <v>37052.875</v>
      </c>
    </row>
    <row r="4339" spans="1:29" x14ac:dyDescent="0.25">
      <c r="A4339" s="43" t="str">
        <f t="shared" si="336"/>
        <v>US Natural Gas Financial</v>
      </c>
      <c r="B4339" s="43" t="str">
        <f t="shared" si="337"/>
        <v>US</v>
      </c>
      <c r="C4339" s="43" t="str">
        <f t="shared" si="338"/>
        <v>Natural Gas</v>
      </c>
      <c r="D4339" s="43" t="str">
        <f t="shared" si="339"/>
        <v>Financial</v>
      </c>
      <c r="E4339" s="43">
        <f>IF(VLOOKUP(S4339,'DD-Lookup'!$J$6:$L$50,3,FALSE)="Monthly",(YEAR(AC4339)-YEAR(AB4339))*12+MONTH(AC4339)-MONTH(AB4339)+1,(AC4339-AB4339+1))</f>
        <v>31</v>
      </c>
      <c r="F4339" s="210">
        <f t="shared" si="340"/>
        <v>155000</v>
      </c>
      <c r="G4339" s="199">
        <v>1357008</v>
      </c>
      <c r="H4339" s="195">
        <v>37049.4625578704</v>
      </c>
      <c r="I4339" t="s">
        <v>2472</v>
      </c>
      <c r="M4339" t="s">
        <v>3341</v>
      </c>
      <c r="N4339" t="s">
        <v>2476</v>
      </c>
      <c r="O4339" t="s">
        <v>4188</v>
      </c>
      <c r="Q4339" s="196">
        <v>5000</v>
      </c>
      <c r="S4339" t="s">
        <v>3342</v>
      </c>
      <c r="T4339" t="s">
        <v>3557</v>
      </c>
      <c r="U4339" s="198">
        <v>0.05</v>
      </c>
      <c r="V4339" t="s">
        <v>708</v>
      </c>
      <c r="W4339" t="s">
        <v>3097</v>
      </c>
      <c r="X4339" t="s">
        <v>3098</v>
      </c>
      <c r="Y4339" t="s">
        <v>3575</v>
      </c>
      <c r="Z4339" t="s">
        <v>2995</v>
      </c>
      <c r="AA4339" t="s">
        <v>1301</v>
      </c>
      <c r="AB4339" s="195">
        <v>37073.875011574099</v>
      </c>
      <c r="AC4339" s="195">
        <v>37103.875011574099</v>
      </c>
    </row>
    <row r="4340" spans="1:29" x14ac:dyDescent="0.25">
      <c r="A4340" s="43" t="str">
        <f t="shared" si="336"/>
        <v>US Natural Gas Financial</v>
      </c>
      <c r="B4340" s="43" t="str">
        <f t="shared" si="337"/>
        <v>US</v>
      </c>
      <c r="C4340" s="43" t="str">
        <f t="shared" si="338"/>
        <v>Natural Gas</v>
      </c>
      <c r="D4340" s="43" t="str">
        <f t="shared" si="339"/>
        <v>Financial</v>
      </c>
      <c r="E4340" s="43">
        <f>IF(VLOOKUP(S4340,'DD-Lookup'!$J$6:$L$50,3,FALSE)="Monthly",(YEAR(AC4340)-YEAR(AB4340))*12+MONTH(AC4340)-MONTH(AB4340)+1,(AC4340-AB4340+1))</f>
        <v>31</v>
      </c>
      <c r="F4340" s="210">
        <f t="shared" si="340"/>
        <v>105462</v>
      </c>
      <c r="G4340" s="199">
        <v>1357011</v>
      </c>
      <c r="H4340" s="195">
        <v>37049.462858796302</v>
      </c>
      <c r="I4340" t="s">
        <v>2257</v>
      </c>
      <c r="M4340" t="s">
        <v>3341</v>
      </c>
      <c r="N4340" t="s">
        <v>2476</v>
      </c>
      <c r="O4340" t="s">
        <v>4188</v>
      </c>
      <c r="Q4340" s="196">
        <v>3402</v>
      </c>
      <c r="S4340" t="s">
        <v>3342</v>
      </c>
      <c r="T4340" t="s">
        <v>3557</v>
      </c>
      <c r="U4340" s="198">
        <v>0.05</v>
      </c>
      <c r="V4340" t="s">
        <v>676</v>
      </c>
      <c r="W4340" t="s">
        <v>3097</v>
      </c>
      <c r="X4340" t="s">
        <v>3098</v>
      </c>
      <c r="Y4340" t="s">
        <v>3575</v>
      </c>
      <c r="Z4340" t="s">
        <v>2995</v>
      </c>
      <c r="AA4340" t="s">
        <v>1302</v>
      </c>
      <c r="AB4340" s="195">
        <v>37073.875011574099</v>
      </c>
      <c r="AC4340" s="195">
        <v>37103.875011574099</v>
      </c>
    </row>
    <row r="4341" spans="1:29" x14ac:dyDescent="0.25">
      <c r="A4341" s="43" t="str">
        <f t="shared" si="336"/>
        <v xml:space="preserve"> Natural Gas Physical</v>
      </c>
      <c r="B4341" s="43" t="str">
        <f t="shared" si="337"/>
        <v/>
      </c>
      <c r="C4341" s="43" t="str">
        <f t="shared" si="338"/>
        <v>Natural Gas</v>
      </c>
      <c r="D4341" s="43" t="str">
        <f t="shared" si="339"/>
        <v>Physical</v>
      </c>
      <c r="E4341" s="43">
        <f>IF(VLOOKUP(S4341,'DD-Lookup'!$J$6:$L$50,3,FALSE)="Monthly",(YEAR(AC4341)-YEAR(AB4341))*12+MONTH(AC4341)-MONTH(AB4341)+1,(AC4341-AB4341+1))</f>
        <v>1</v>
      </c>
      <c r="F4341" s="210">
        <f t="shared" si="340"/>
        <v>10000</v>
      </c>
      <c r="G4341" s="199">
        <v>1357012</v>
      </c>
      <c r="H4341" s="195">
        <v>37049.463101851798</v>
      </c>
      <c r="I4341" t="s">
        <v>2171</v>
      </c>
      <c r="M4341" t="s">
        <v>3341</v>
      </c>
      <c r="N4341" t="s">
        <v>3104</v>
      </c>
      <c r="O4341" t="s">
        <v>3620</v>
      </c>
      <c r="P4341" s="196">
        <v>10000</v>
      </c>
      <c r="S4341" t="s">
        <v>3719</v>
      </c>
      <c r="T4341" t="s">
        <v>3105</v>
      </c>
      <c r="U4341" s="198">
        <v>4.33</v>
      </c>
      <c r="V4341" t="s">
        <v>3737</v>
      </c>
      <c r="W4341" t="s">
        <v>635</v>
      </c>
      <c r="X4341" t="s">
        <v>3106</v>
      </c>
      <c r="Y4341" t="s">
        <v>2469</v>
      </c>
      <c r="Z4341" t="s">
        <v>2996</v>
      </c>
      <c r="AA4341">
        <v>838457</v>
      </c>
      <c r="AB4341" s="195">
        <v>37049.875011574099</v>
      </c>
      <c r="AC4341" s="195">
        <v>37049.875011574099</v>
      </c>
    </row>
    <row r="4342" spans="1:29" x14ac:dyDescent="0.25">
      <c r="A4342" s="43" t="str">
        <f t="shared" si="336"/>
        <v xml:space="preserve"> Natural Gas Physical</v>
      </c>
      <c r="B4342" s="43" t="str">
        <f t="shared" si="337"/>
        <v/>
      </c>
      <c r="C4342" s="43" t="str">
        <f t="shared" si="338"/>
        <v>Natural Gas</v>
      </c>
      <c r="D4342" s="43" t="str">
        <f t="shared" si="339"/>
        <v>Physical</v>
      </c>
      <c r="E4342" s="43">
        <f>IF(VLOOKUP(S4342,'DD-Lookup'!$J$6:$L$50,3,FALSE)="Monthly",(YEAR(AC4342)-YEAR(AB4342))*12+MONTH(AC4342)-MONTH(AB4342)+1,(AC4342-AB4342+1))</f>
        <v>1</v>
      </c>
      <c r="F4342" s="210">
        <f t="shared" si="340"/>
        <v>3000</v>
      </c>
      <c r="G4342" s="199">
        <v>1357013</v>
      </c>
      <c r="H4342" s="195">
        <v>37049.463344907403</v>
      </c>
      <c r="I4342" t="s">
        <v>3738</v>
      </c>
      <c r="M4342" t="s">
        <v>3341</v>
      </c>
      <c r="N4342" t="s">
        <v>3104</v>
      </c>
      <c r="O4342" t="s">
        <v>3620</v>
      </c>
      <c r="P4342" s="196">
        <v>3000</v>
      </c>
      <c r="S4342" t="s">
        <v>3719</v>
      </c>
      <c r="T4342" t="s">
        <v>3105</v>
      </c>
      <c r="U4342" s="198">
        <v>4.3250000000000002</v>
      </c>
      <c r="V4342" t="s">
        <v>3739</v>
      </c>
      <c r="W4342" t="s">
        <v>635</v>
      </c>
      <c r="X4342" t="s">
        <v>3106</v>
      </c>
      <c r="Y4342" t="s">
        <v>2469</v>
      </c>
      <c r="Z4342" t="s">
        <v>2996</v>
      </c>
      <c r="AA4342">
        <v>838459</v>
      </c>
      <c r="AB4342" s="195">
        <v>37049.875011574099</v>
      </c>
      <c r="AC4342" s="195">
        <v>37049.875011574099</v>
      </c>
    </row>
    <row r="4343" spans="1:29" x14ac:dyDescent="0.25">
      <c r="A4343" s="43" t="str">
        <f t="shared" si="336"/>
        <v>US Natural Gas Financial</v>
      </c>
      <c r="B4343" s="43" t="str">
        <f t="shared" si="337"/>
        <v>US</v>
      </c>
      <c r="C4343" s="43" t="str">
        <f t="shared" si="338"/>
        <v>Natural Gas</v>
      </c>
      <c r="D4343" s="43" t="str">
        <f t="shared" si="339"/>
        <v>Financial</v>
      </c>
      <c r="E4343" s="43">
        <f>IF(VLOOKUP(S4343,'DD-Lookup'!$J$6:$L$50,3,FALSE)="Monthly",(YEAR(AC4343)-YEAR(AB4343))*12+MONTH(AC4343)-MONTH(AB4343)+1,(AC4343-AB4343+1))</f>
        <v>31</v>
      </c>
      <c r="F4343" s="210">
        <f t="shared" si="340"/>
        <v>155000</v>
      </c>
      <c r="G4343" s="199">
        <v>1357016</v>
      </c>
      <c r="H4343" s="195">
        <v>37049.463831018496</v>
      </c>
      <c r="I4343" t="s">
        <v>3087</v>
      </c>
      <c r="M4343" t="s">
        <v>3341</v>
      </c>
      <c r="N4343" t="s">
        <v>2476</v>
      </c>
      <c r="O4343" t="s">
        <v>1303</v>
      </c>
      <c r="Q4343" s="196">
        <v>5000</v>
      </c>
      <c r="S4343" t="s">
        <v>3342</v>
      </c>
      <c r="T4343" t="s">
        <v>3557</v>
      </c>
      <c r="U4343" s="198">
        <v>1.105</v>
      </c>
      <c r="V4343" t="s">
        <v>3767</v>
      </c>
      <c r="W4343" t="s">
        <v>481</v>
      </c>
      <c r="X4343" t="s">
        <v>482</v>
      </c>
      <c r="Y4343" t="s">
        <v>3575</v>
      </c>
      <c r="Z4343" t="s">
        <v>2995</v>
      </c>
      <c r="AA4343" t="s">
        <v>1304</v>
      </c>
      <c r="AB4343" s="195">
        <v>37073.875011574099</v>
      </c>
      <c r="AC4343" s="195">
        <v>37103.875011574099</v>
      </c>
    </row>
    <row r="4344" spans="1:29" x14ac:dyDescent="0.25">
      <c r="A4344" s="43" t="str">
        <f t="shared" si="336"/>
        <v>US Natural Gas Financial</v>
      </c>
      <c r="B4344" s="43" t="str">
        <f t="shared" si="337"/>
        <v>US</v>
      </c>
      <c r="C4344" s="43" t="str">
        <f t="shared" si="338"/>
        <v>Natural Gas</v>
      </c>
      <c r="D4344" s="43" t="str">
        <f t="shared" si="339"/>
        <v>Financial</v>
      </c>
      <c r="E4344" s="43">
        <f>IF(VLOOKUP(S4344,'DD-Lookup'!$J$6:$L$50,3,FALSE)="Monthly",(YEAR(AC4344)-YEAR(AB4344))*12+MONTH(AC4344)-MONTH(AB4344)+1,(AC4344-AB4344+1))</f>
        <v>31</v>
      </c>
      <c r="F4344" s="210">
        <f t="shared" si="340"/>
        <v>155000</v>
      </c>
      <c r="G4344" s="199">
        <v>1357018</v>
      </c>
      <c r="H4344" s="195">
        <v>37049.463958333297</v>
      </c>
      <c r="I4344" t="s">
        <v>3482</v>
      </c>
      <c r="M4344" t="s">
        <v>3341</v>
      </c>
      <c r="N4344" t="s">
        <v>2476</v>
      </c>
      <c r="O4344" t="s">
        <v>2380</v>
      </c>
      <c r="Q4344" s="196">
        <v>5000</v>
      </c>
      <c r="S4344" t="s">
        <v>3342</v>
      </c>
      <c r="T4344" t="s">
        <v>3557</v>
      </c>
      <c r="U4344" s="198">
        <v>2.35</v>
      </c>
      <c r="V4344" t="s">
        <v>4227</v>
      </c>
      <c r="W4344" t="s">
        <v>2381</v>
      </c>
      <c r="X4344" t="s">
        <v>2382</v>
      </c>
      <c r="Y4344" t="s">
        <v>3575</v>
      </c>
      <c r="Z4344" t="s">
        <v>2995</v>
      </c>
      <c r="AA4344" t="s">
        <v>1305</v>
      </c>
      <c r="AB4344" s="195">
        <v>37073.875011574099</v>
      </c>
      <c r="AC4344" s="195">
        <v>37103.875011574099</v>
      </c>
    </row>
    <row r="4345" spans="1:29" x14ac:dyDescent="0.25">
      <c r="A4345" s="43" t="str">
        <f t="shared" si="336"/>
        <v xml:space="preserve"> Metals Financial</v>
      </c>
      <c r="B4345" s="43" t="str">
        <f t="shared" si="337"/>
        <v/>
      </c>
      <c r="C4345" s="43" t="str">
        <f t="shared" si="338"/>
        <v>Metals</v>
      </c>
      <c r="D4345" s="43" t="str">
        <f t="shared" si="339"/>
        <v>Financial</v>
      </c>
      <c r="E4345" s="43">
        <f>IF(VLOOKUP(S4345,'DD-Lookup'!$J$6:$L$50,3,FALSE)="Monthly",(YEAR(AC4345)-YEAR(AB4345))*12+MONTH(AC4345)-MONTH(AB4345)+1,(AC4345-AB4345+1))</f>
        <v>1</v>
      </c>
      <c r="F4345" s="210">
        <f t="shared" si="340"/>
        <v>3</v>
      </c>
      <c r="G4345" s="199">
        <v>1357019</v>
      </c>
      <c r="H4345" s="195">
        <v>37049.464039351798</v>
      </c>
      <c r="I4345" t="s">
        <v>1306</v>
      </c>
      <c r="M4345" t="s">
        <v>3346</v>
      </c>
      <c r="N4345" t="s">
        <v>3566</v>
      </c>
      <c r="O4345" t="s">
        <v>3567</v>
      </c>
      <c r="Q4345" s="196">
        <v>3</v>
      </c>
      <c r="S4345" t="s">
        <v>3556</v>
      </c>
      <c r="T4345" t="s">
        <v>3557</v>
      </c>
      <c r="U4345" s="198">
        <v>1517</v>
      </c>
      <c r="V4345" t="s">
        <v>1307</v>
      </c>
      <c r="W4345" t="s">
        <v>3563</v>
      </c>
      <c r="X4345" t="s">
        <v>3559</v>
      </c>
      <c r="Y4345" t="s">
        <v>3560</v>
      </c>
      <c r="Z4345" t="s">
        <v>3561</v>
      </c>
      <c r="AA4345">
        <v>2174879</v>
      </c>
    </row>
    <row r="4346" spans="1:29" x14ac:dyDescent="0.25">
      <c r="A4346" s="43" t="str">
        <f t="shared" si="336"/>
        <v>US Power Physical</v>
      </c>
      <c r="B4346" s="43" t="str">
        <f t="shared" si="337"/>
        <v>US</v>
      </c>
      <c r="C4346" s="43" t="str">
        <f t="shared" si="338"/>
        <v>Power</v>
      </c>
      <c r="D4346" s="43" t="str">
        <f t="shared" si="339"/>
        <v>Physical</v>
      </c>
      <c r="E4346" s="43">
        <f>IF(VLOOKUP(S4346,'DD-Lookup'!$J$6:$L$50,3,FALSE)="Monthly",(YEAR(AC4346)-YEAR(AB4346))*12+MONTH(AC4346)-MONTH(AB4346)+1,(AC4346-AB4346+1))</f>
        <v>31</v>
      </c>
      <c r="F4346" s="210">
        <f t="shared" si="340"/>
        <v>775</v>
      </c>
      <c r="G4346" s="199">
        <v>1357022</v>
      </c>
      <c r="H4346" s="195">
        <v>37049.464930555601</v>
      </c>
      <c r="I4346" t="s">
        <v>2355</v>
      </c>
      <c r="M4346" t="s">
        <v>2766</v>
      </c>
      <c r="N4346" t="s">
        <v>3308</v>
      </c>
      <c r="O4346" t="s">
        <v>3158</v>
      </c>
      <c r="Q4346" s="196">
        <v>25</v>
      </c>
      <c r="S4346" t="s">
        <v>3340</v>
      </c>
      <c r="T4346" t="s">
        <v>3557</v>
      </c>
      <c r="U4346" s="198">
        <v>171</v>
      </c>
      <c r="V4346" t="s">
        <v>4224</v>
      </c>
      <c r="W4346" t="s">
        <v>2403</v>
      </c>
      <c r="X4346" t="s">
        <v>3309</v>
      </c>
      <c r="Y4346" t="s">
        <v>2662</v>
      </c>
      <c r="Z4346" t="s">
        <v>2990</v>
      </c>
      <c r="AA4346">
        <v>637204.1</v>
      </c>
      <c r="AB4346" s="195">
        <v>37073.875011574099</v>
      </c>
      <c r="AC4346" s="195">
        <v>37103.875011574099</v>
      </c>
    </row>
    <row r="4347" spans="1:29" x14ac:dyDescent="0.25">
      <c r="A4347" s="43" t="str">
        <f t="shared" si="336"/>
        <v>US Natural Gas Financial</v>
      </c>
      <c r="B4347" s="43" t="str">
        <f t="shared" si="337"/>
        <v>US</v>
      </c>
      <c r="C4347" s="43" t="str">
        <f t="shared" si="338"/>
        <v>Natural Gas</v>
      </c>
      <c r="D4347" s="43" t="str">
        <f t="shared" si="339"/>
        <v>Financial</v>
      </c>
      <c r="E4347" s="43">
        <f>IF(VLOOKUP(S4347,'DD-Lookup'!$J$6:$L$50,3,FALSE)="Monthly",(YEAR(AC4347)-YEAR(AB4347))*12+MONTH(AC4347)-MONTH(AB4347)+1,(AC4347-AB4347+1))</f>
        <v>31</v>
      </c>
      <c r="F4347" s="210">
        <f t="shared" si="340"/>
        <v>155000</v>
      </c>
      <c r="G4347" s="199">
        <v>1357023</v>
      </c>
      <c r="H4347" s="195">
        <v>37049.4650578703</v>
      </c>
      <c r="I4347" t="s">
        <v>3360</v>
      </c>
      <c r="M4347" t="s">
        <v>3341</v>
      </c>
      <c r="N4347" t="s">
        <v>2281</v>
      </c>
      <c r="O4347" t="s">
        <v>2475</v>
      </c>
      <c r="P4347" s="196">
        <v>5000</v>
      </c>
      <c r="S4347" t="s">
        <v>3342</v>
      </c>
      <c r="T4347" t="s">
        <v>3557</v>
      </c>
      <c r="U4347" s="198">
        <v>3.7875000000000001</v>
      </c>
      <c r="V4347" t="s">
        <v>3520</v>
      </c>
      <c r="W4347" t="s">
        <v>2853</v>
      </c>
      <c r="X4347" t="s">
        <v>2282</v>
      </c>
      <c r="Y4347" t="s">
        <v>3575</v>
      </c>
      <c r="Z4347" t="s">
        <v>2995</v>
      </c>
      <c r="AA4347" t="s">
        <v>1308</v>
      </c>
      <c r="AB4347" s="195">
        <v>37073.875</v>
      </c>
      <c r="AC4347" s="195">
        <v>37103.875</v>
      </c>
    </row>
    <row r="4348" spans="1:29" x14ac:dyDescent="0.25">
      <c r="A4348" s="43" t="str">
        <f t="shared" si="336"/>
        <v xml:space="preserve"> Natural Gas Physical</v>
      </c>
      <c r="B4348" s="43" t="str">
        <f t="shared" si="337"/>
        <v/>
      </c>
      <c r="C4348" s="43" t="str">
        <f t="shared" si="338"/>
        <v>Natural Gas</v>
      </c>
      <c r="D4348" s="43" t="str">
        <f t="shared" si="339"/>
        <v>Physical</v>
      </c>
      <c r="E4348" s="43">
        <f>IF(VLOOKUP(S4348,'DD-Lookup'!$J$6:$L$50,3,FALSE)="Monthly",(YEAR(AC4348)-YEAR(AB4348))*12+MONTH(AC4348)-MONTH(AB4348)+1,(AC4348-AB4348+1))</f>
        <v>1</v>
      </c>
      <c r="F4348" s="210">
        <f t="shared" si="340"/>
        <v>10000</v>
      </c>
      <c r="G4348" s="199">
        <v>1357026</v>
      </c>
      <c r="H4348" s="195">
        <v>37049.466921296298</v>
      </c>
      <c r="I4348" t="s">
        <v>2280</v>
      </c>
      <c r="M4348" t="s">
        <v>3341</v>
      </c>
      <c r="N4348" t="s">
        <v>3104</v>
      </c>
      <c r="O4348" t="s">
        <v>3620</v>
      </c>
      <c r="Q4348" s="196">
        <v>10000</v>
      </c>
      <c r="S4348" t="s">
        <v>3719</v>
      </c>
      <c r="T4348" t="s">
        <v>3105</v>
      </c>
      <c r="U4348" s="198">
        <v>4.335</v>
      </c>
      <c r="V4348" t="s">
        <v>3394</v>
      </c>
      <c r="W4348" t="s">
        <v>635</v>
      </c>
      <c r="X4348" t="s">
        <v>3106</v>
      </c>
      <c r="Y4348" t="s">
        <v>2469</v>
      </c>
      <c r="Z4348" t="s">
        <v>2996</v>
      </c>
      <c r="AA4348">
        <v>838467</v>
      </c>
      <c r="AB4348" s="195">
        <v>37049.875011574099</v>
      </c>
      <c r="AC4348" s="195">
        <v>37049.875011574099</v>
      </c>
    </row>
    <row r="4349" spans="1:29" x14ac:dyDescent="0.25">
      <c r="A4349" s="43" t="str">
        <f t="shared" si="336"/>
        <v xml:space="preserve"> Natural Gas Physical</v>
      </c>
      <c r="B4349" s="43" t="str">
        <f t="shared" si="337"/>
        <v/>
      </c>
      <c r="C4349" s="43" t="str">
        <f t="shared" si="338"/>
        <v>Natural Gas</v>
      </c>
      <c r="D4349" s="43" t="str">
        <f t="shared" si="339"/>
        <v>Physical</v>
      </c>
      <c r="E4349" s="43">
        <f>IF(VLOOKUP(S4349,'DD-Lookup'!$J$6:$L$50,3,FALSE)="Monthly",(YEAR(AC4349)-YEAR(AB4349))*12+MONTH(AC4349)-MONTH(AB4349)+1,(AC4349-AB4349+1))</f>
        <v>23</v>
      </c>
      <c r="F4349" s="210">
        <f t="shared" si="340"/>
        <v>115000</v>
      </c>
      <c r="G4349" s="199">
        <v>1357027</v>
      </c>
      <c r="H4349" s="195">
        <v>37049.466944444401</v>
      </c>
      <c r="I4349" t="s">
        <v>2171</v>
      </c>
      <c r="M4349" t="s">
        <v>3341</v>
      </c>
      <c r="N4349" t="s">
        <v>3104</v>
      </c>
      <c r="O4349" t="s">
        <v>657</v>
      </c>
      <c r="P4349" s="196">
        <v>5000</v>
      </c>
      <c r="S4349" t="s">
        <v>3719</v>
      </c>
      <c r="T4349" t="s">
        <v>3105</v>
      </c>
      <c r="U4349" s="198">
        <v>4.51</v>
      </c>
      <c r="V4349" t="s">
        <v>1309</v>
      </c>
      <c r="W4349" t="s">
        <v>2450</v>
      </c>
      <c r="X4349" t="s">
        <v>3106</v>
      </c>
      <c r="Y4349" t="s">
        <v>2469</v>
      </c>
      <c r="Z4349" t="s">
        <v>2996</v>
      </c>
      <c r="AA4349">
        <v>838468</v>
      </c>
      <c r="AB4349" s="195">
        <v>37050.875011574099</v>
      </c>
      <c r="AC4349" s="195">
        <v>37072.875011574099</v>
      </c>
    </row>
    <row r="4350" spans="1:29" x14ac:dyDescent="0.25">
      <c r="A4350" s="43" t="str">
        <f t="shared" si="336"/>
        <v>US Natural Gas Financial</v>
      </c>
      <c r="B4350" s="43" t="str">
        <f t="shared" si="337"/>
        <v>US</v>
      </c>
      <c r="C4350" s="43" t="str">
        <f t="shared" si="338"/>
        <v>Natural Gas</v>
      </c>
      <c r="D4350" s="43" t="str">
        <f t="shared" si="339"/>
        <v>Financial</v>
      </c>
      <c r="E4350" s="43">
        <f>IF(VLOOKUP(S4350,'DD-Lookup'!$J$6:$L$50,3,FALSE)="Monthly",(YEAR(AC4350)-YEAR(AB4350))*12+MONTH(AC4350)-MONTH(AB4350)+1,(AC4350-AB4350+1))</f>
        <v>31</v>
      </c>
      <c r="F4350" s="210">
        <f t="shared" si="340"/>
        <v>155000</v>
      </c>
      <c r="G4350" s="199">
        <v>1357028</v>
      </c>
      <c r="H4350" s="195">
        <v>37049.467060185198</v>
      </c>
      <c r="I4350" t="s">
        <v>3096</v>
      </c>
      <c r="M4350" t="s">
        <v>3341</v>
      </c>
      <c r="N4350" t="s">
        <v>2476</v>
      </c>
      <c r="O4350" t="s">
        <v>2380</v>
      </c>
      <c r="Q4350" s="196">
        <v>5000</v>
      </c>
      <c r="S4350" t="s">
        <v>3342</v>
      </c>
      <c r="T4350" t="s">
        <v>3557</v>
      </c>
      <c r="U4350" s="198">
        <v>2.5</v>
      </c>
      <c r="V4350" t="s">
        <v>817</v>
      </c>
      <c r="W4350" t="s">
        <v>2381</v>
      </c>
      <c r="X4350" t="s">
        <v>2382</v>
      </c>
      <c r="Y4350" t="s">
        <v>3575</v>
      </c>
      <c r="Z4350" t="s">
        <v>2995</v>
      </c>
      <c r="AA4350" t="s">
        <v>1310</v>
      </c>
      <c r="AB4350" s="195">
        <v>37073.875011574099</v>
      </c>
      <c r="AC4350" s="195">
        <v>37103.875011574099</v>
      </c>
    </row>
    <row r="4351" spans="1:29" x14ac:dyDescent="0.25">
      <c r="A4351" s="43" t="str">
        <f t="shared" si="336"/>
        <v>US Natural Gas Financial</v>
      </c>
      <c r="B4351" s="43" t="str">
        <f t="shared" si="337"/>
        <v>US</v>
      </c>
      <c r="C4351" s="43" t="str">
        <f t="shared" si="338"/>
        <v>Natural Gas</v>
      </c>
      <c r="D4351" s="43" t="str">
        <f t="shared" si="339"/>
        <v>Financial</v>
      </c>
      <c r="E4351" s="43">
        <f>IF(VLOOKUP(S4351,'DD-Lookup'!$J$6:$L$50,3,FALSE)="Monthly",(YEAR(AC4351)-YEAR(AB4351))*12+MONTH(AC4351)-MONTH(AB4351)+1,(AC4351-AB4351+1))</f>
        <v>31</v>
      </c>
      <c r="F4351" s="210">
        <f t="shared" si="340"/>
        <v>77500</v>
      </c>
      <c r="G4351" s="199">
        <v>1357029</v>
      </c>
      <c r="H4351" s="195">
        <v>37049.467199074097</v>
      </c>
      <c r="I4351" t="s">
        <v>3096</v>
      </c>
      <c r="M4351" t="s">
        <v>3341</v>
      </c>
      <c r="N4351" t="s">
        <v>2476</v>
      </c>
      <c r="O4351" t="s">
        <v>2384</v>
      </c>
      <c r="Q4351" s="196">
        <v>2500</v>
      </c>
      <c r="S4351" t="s">
        <v>3342</v>
      </c>
      <c r="T4351" t="s">
        <v>3557</v>
      </c>
      <c r="U4351" s="198">
        <v>2.5499999999999998</v>
      </c>
      <c r="V4351" t="s">
        <v>817</v>
      </c>
      <c r="W4351" t="s">
        <v>2381</v>
      </c>
      <c r="X4351" t="s">
        <v>2382</v>
      </c>
      <c r="Y4351" t="s">
        <v>3575</v>
      </c>
      <c r="Z4351" t="s">
        <v>2995</v>
      </c>
      <c r="AA4351" t="s">
        <v>1311</v>
      </c>
      <c r="AB4351" s="195">
        <v>37104.875011574099</v>
      </c>
      <c r="AC4351" s="195">
        <v>37134.875011574099</v>
      </c>
    </row>
    <row r="4352" spans="1:29" x14ac:dyDescent="0.25">
      <c r="A4352" s="43" t="str">
        <f t="shared" si="336"/>
        <v>US Power Physical</v>
      </c>
      <c r="B4352" s="43" t="str">
        <f t="shared" si="337"/>
        <v>US</v>
      </c>
      <c r="C4352" s="43" t="str">
        <f t="shared" si="338"/>
        <v>Power</v>
      </c>
      <c r="D4352" s="43" t="str">
        <f t="shared" si="339"/>
        <v>Physical</v>
      </c>
      <c r="E4352" s="43">
        <f>IF(VLOOKUP(S4352,'DD-Lookup'!$J$6:$L$50,3,FALSE)="Monthly",(YEAR(AC4352)-YEAR(AB4352))*12+MONTH(AC4352)-MONTH(AB4352)+1,(AC4352-AB4352+1))</f>
        <v>5</v>
      </c>
      <c r="F4352" s="210">
        <f t="shared" si="340"/>
        <v>250</v>
      </c>
      <c r="G4352" s="199">
        <v>1357030</v>
      </c>
      <c r="H4352" s="195">
        <v>37049.467303240701</v>
      </c>
      <c r="I4352" t="s">
        <v>2244</v>
      </c>
      <c r="M4352" t="s">
        <v>2766</v>
      </c>
      <c r="N4352" t="s">
        <v>3361</v>
      </c>
      <c r="O4352" t="s">
        <v>3710</v>
      </c>
      <c r="P4352" s="196">
        <v>50</v>
      </c>
      <c r="S4352" t="s">
        <v>3340</v>
      </c>
      <c r="T4352" t="s">
        <v>3557</v>
      </c>
      <c r="U4352" s="198">
        <v>54</v>
      </c>
      <c r="V4352" t="s">
        <v>3298</v>
      </c>
      <c r="W4352" t="s">
        <v>3376</v>
      </c>
      <c r="X4352" t="s">
        <v>3377</v>
      </c>
      <c r="Y4352" t="s">
        <v>2662</v>
      </c>
      <c r="Z4352" t="s">
        <v>2990</v>
      </c>
      <c r="AA4352">
        <v>637205.1</v>
      </c>
      <c r="AB4352" s="195">
        <v>37067.875</v>
      </c>
      <c r="AC4352" s="195">
        <v>37071.875</v>
      </c>
    </row>
    <row r="4353" spans="1:29" x14ac:dyDescent="0.25">
      <c r="A4353" s="43" t="str">
        <f t="shared" si="336"/>
        <v>US Power Physical</v>
      </c>
      <c r="B4353" s="43" t="str">
        <f t="shared" si="337"/>
        <v>US</v>
      </c>
      <c r="C4353" s="43" t="str">
        <f t="shared" si="338"/>
        <v>Power</v>
      </c>
      <c r="D4353" s="43" t="str">
        <f t="shared" si="339"/>
        <v>Physical</v>
      </c>
      <c r="E4353" s="43">
        <f>IF(VLOOKUP(S4353,'DD-Lookup'!$J$6:$L$50,3,FALSE)="Monthly",(YEAR(AC4353)-YEAR(AB4353))*12+MONTH(AC4353)-MONTH(AB4353)+1,(AC4353-AB4353+1))</f>
        <v>5</v>
      </c>
      <c r="F4353" s="210">
        <f t="shared" si="340"/>
        <v>250</v>
      </c>
      <c r="G4353" s="199">
        <v>1357034</v>
      </c>
      <c r="H4353" s="195">
        <v>37049.468136574098</v>
      </c>
      <c r="I4353" t="s">
        <v>2244</v>
      </c>
      <c r="M4353" t="s">
        <v>2766</v>
      </c>
      <c r="N4353" t="s">
        <v>3361</v>
      </c>
      <c r="O4353" t="s">
        <v>3710</v>
      </c>
      <c r="P4353" s="196">
        <v>50</v>
      </c>
      <c r="S4353" t="s">
        <v>3340</v>
      </c>
      <c r="T4353" t="s">
        <v>3557</v>
      </c>
      <c r="U4353" s="198">
        <v>54</v>
      </c>
      <c r="V4353" t="s">
        <v>3298</v>
      </c>
      <c r="W4353" t="s">
        <v>3376</v>
      </c>
      <c r="X4353" t="s">
        <v>3377</v>
      </c>
      <c r="Y4353" t="s">
        <v>2662</v>
      </c>
      <c r="Z4353" t="s">
        <v>2990</v>
      </c>
      <c r="AA4353">
        <v>637210.1</v>
      </c>
      <c r="AB4353" s="195">
        <v>37067.875</v>
      </c>
      <c r="AC4353" s="195">
        <v>37071.875</v>
      </c>
    </row>
    <row r="4354" spans="1:29" x14ac:dyDescent="0.25">
      <c r="A4354" s="43" t="str">
        <f t="shared" si="336"/>
        <v>US Natural Gas Financial</v>
      </c>
      <c r="B4354" s="43" t="str">
        <f t="shared" si="337"/>
        <v>US</v>
      </c>
      <c r="C4354" s="43" t="str">
        <f t="shared" si="338"/>
        <v>Natural Gas</v>
      </c>
      <c r="D4354" s="43" t="str">
        <f t="shared" si="339"/>
        <v>Financial</v>
      </c>
      <c r="E4354" s="43">
        <f>IF(VLOOKUP(S4354,'DD-Lookup'!$J$6:$L$50,3,FALSE)="Monthly",(YEAR(AC4354)-YEAR(AB4354))*12+MONTH(AC4354)-MONTH(AB4354)+1,(AC4354-AB4354+1))</f>
        <v>31</v>
      </c>
      <c r="F4354" s="210">
        <f t="shared" si="340"/>
        <v>77500</v>
      </c>
      <c r="G4354" s="199">
        <v>1357035</v>
      </c>
      <c r="H4354" s="195">
        <v>37049.468472222201</v>
      </c>
      <c r="I4354" t="s">
        <v>3692</v>
      </c>
      <c r="M4354" t="s">
        <v>3341</v>
      </c>
      <c r="N4354" t="s">
        <v>2281</v>
      </c>
      <c r="O4354" t="s">
        <v>2475</v>
      </c>
      <c r="Q4354" s="196">
        <v>2500</v>
      </c>
      <c r="S4354" t="s">
        <v>3342</v>
      </c>
      <c r="T4354" t="s">
        <v>3557</v>
      </c>
      <c r="U4354" s="198">
        <v>3.7925</v>
      </c>
      <c r="V4354" t="s">
        <v>3693</v>
      </c>
      <c r="W4354" t="s">
        <v>2853</v>
      </c>
      <c r="X4354" t="s">
        <v>2282</v>
      </c>
      <c r="Y4354" t="s">
        <v>3575</v>
      </c>
      <c r="Z4354" t="s">
        <v>2995</v>
      </c>
      <c r="AA4354" t="s">
        <v>1312</v>
      </c>
      <c r="AB4354" s="195">
        <v>37073.875</v>
      </c>
      <c r="AC4354" s="195">
        <v>37103.875</v>
      </c>
    </row>
    <row r="4355" spans="1:29" x14ac:dyDescent="0.25">
      <c r="A4355" s="43" t="str">
        <f t="shared" si="336"/>
        <v>US Oil Products Financial</v>
      </c>
      <c r="B4355" s="43" t="str">
        <f t="shared" si="337"/>
        <v>US</v>
      </c>
      <c r="C4355" s="43" t="str">
        <f t="shared" si="338"/>
        <v>Oil Products</v>
      </c>
      <c r="D4355" s="43" t="str">
        <f t="shared" si="339"/>
        <v>Financial</v>
      </c>
      <c r="E4355" s="43">
        <f>IF(VLOOKUP(S4355,'DD-Lookup'!$J$6:$L$50,3,FALSE)="Monthly",(YEAR(AC4355)-YEAR(AB4355))*12+MONTH(AC4355)-MONTH(AB4355)+1,(AC4355-AB4355+1))</f>
        <v>3</v>
      </c>
      <c r="F4355" s="210">
        <f t="shared" si="340"/>
        <v>150000</v>
      </c>
      <c r="G4355" s="199">
        <v>1357036</v>
      </c>
      <c r="H4355" s="195">
        <v>37049.4684837963</v>
      </c>
      <c r="I4355" t="s">
        <v>2652</v>
      </c>
      <c r="M4355" t="s">
        <v>3344</v>
      </c>
      <c r="N4355" t="s">
        <v>2161</v>
      </c>
      <c r="O4355" t="s">
        <v>1313</v>
      </c>
      <c r="P4355" s="196">
        <v>50000</v>
      </c>
      <c r="S4355" t="s">
        <v>2523</v>
      </c>
      <c r="T4355" t="s">
        <v>3557</v>
      </c>
      <c r="U4355" s="198">
        <v>2.75</v>
      </c>
      <c r="V4355" t="s">
        <v>1025</v>
      </c>
      <c r="W4355" t="s">
        <v>2162</v>
      </c>
      <c r="X4355" t="s">
        <v>2163</v>
      </c>
      <c r="Y4355" t="s">
        <v>3575</v>
      </c>
      <c r="Z4355" t="s">
        <v>2995</v>
      </c>
      <c r="AA4355" t="s">
        <v>1314</v>
      </c>
      <c r="AB4355" s="195">
        <v>37438</v>
      </c>
      <c r="AC4355" s="195">
        <v>37529</v>
      </c>
    </row>
    <row r="4356" spans="1:29" x14ac:dyDescent="0.25">
      <c r="A4356" s="43" t="str">
        <f t="shared" si="336"/>
        <v>US Oil Products Financial</v>
      </c>
      <c r="B4356" s="43" t="str">
        <f t="shared" si="337"/>
        <v>US</v>
      </c>
      <c r="C4356" s="43" t="str">
        <f t="shared" si="338"/>
        <v>Oil Products</v>
      </c>
      <c r="D4356" s="43" t="str">
        <f t="shared" si="339"/>
        <v>Financial</v>
      </c>
      <c r="E4356" s="43">
        <f>IF(VLOOKUP(S4356,'DD-Lookup'!$J$6:$L$50,3,FALSE)="Monthly",(YEAR(AC4356)-YEAR(AB4356))*12+MONTH(AC4356)-MONTH(AB4356)+1,(AC4356-AB4356+1))</f>
        <v>3</v>
      </c>
      <c r="F4356" s="210">
        <f t="shared" si="340"/>
        <v>150000</v>
      </c>
      <c r="G4356" s="199">
        <v>1357037</v>
      </c>
      <c r="H4356" s="195">
        <v>37049.468518518501</v>
      </c>
      <c r="I4356" t="s">
        <v>2652</v>
      </c>
      <c r="M4356" t="s">
        <v>3344</v>
      </c>
      <c r="N4356" t="s">
        <v>2161</v>
      </c>
      <c r="O4356" t="s">
        <v>1315</v>
      </c>
      <c r="P4356" s="196">
        <v>50000</v>
      </c>
      <c r="S4356" t="s">
        <v>2523</v>
      </c>
      <c r="T4356" t="s">
        <v>3557</v>
      </c>
      <c r="U4356" s="198">
        <v>2.1</v>
      </c>
      <c r="V4356" t="s">
        <v>1025</v>
      </c>
      <c r="W4356" t="s">
        <v>2162</v>
      </c>
      <c r="X4356" t="s">
        <v>2163</v>
      </c>
      <c r="Y4356" t="s">
        <v>3575</v>
      </c>
      <c r="Z4356" t="s">
        <v>2995</v>
      </c>
      <c r="AA4356" t="s">
        <v>1316</v>
      </c>
      <c r="AB4356" s="195">
        <v>37530</v>
      </c>
      <c r="AC4356" s="195">
        <v>37621</v>
      </c>
    </row>
    <row r="4357" spans="1:29" x14ac:dyDescent="0.25">
      <c r="A4357" s="43" t="str">
        <f t="shared" si="336"/>
        <v>US Natural Gas Financial</v>
      </c>
      <c r="B4357" s="43" t="str">
        <f t="shared" si="337"/>
        <v>US</v>
      </c>
      <c r="C4357" s="43" t="str">
        <f t="shared" si="338"/>
        <v>Natural Gas</v>
      </c>
      <c r="D4357" s="43" t="str">
        <f t="shared" si="339"/>
        <v>Financial</v>
      </c>
      <c r="E4357" s="43">
        <f>IF(VLOOKUP(S4357,'DD-Lookup'!$J$6:$L$50,3,FALSE)="Monthly",(YEAR(AC4357)-YEAR(AB4357))*12+MONTH(AC4357)-MONTH(AB4357)+1,(AC4357-AB4357+1))</f>
        <v>123</v>
      </c>
      <c r="F4357" s="210">
        <f t="shared" si="340"/>
        <v>1230000</v>
      </c>
      <c r="G4357" s="199">
        <v>1357038</v>
      </c>
      <c r="H4357" s="195">
        <v>37049.468680555598</v>
      </c>
      <c r="I4357" t="s">
        <v>2289</v>
      </c>
      <c r="M4357" t="s">
        <v>3341</v>
      </c>
      <c r="N4357" t="s">
        <v>2476</v>
      </c>
      <c r="O4357" t="s">
        <v>906</v>
      </c>
      <c r="Q4357" s="196">
        <v>10000</v>
      </c>
      <c r="S4357" t="s">
        <v>3342</v>
      </c>
      <c r="T4357" t="s">
        <v>3557</v>
      </c>
      <c r="U4357" s="198">
        <v>-0.14249999999999999</v>
      </c>
      <c r="V4357" t="s">
        <v>3332</v>
      </c>
      <c r="W4357" t="s">
        <v>3333</v>
      </c>
      <c r="X4357" t="s">
        <v>3334</v>
      </c>
      <c r="Y4357" t="s">
        <v>3575</v>
      </c>
      <c r="Z4357" t="s">
        <v>2995</v>
      </c>
      <c r="AA4357" t="s">
        <v>1317</v>
      </c>
      <c r="AB4357" s="195">
        <v>37073</v>
      </c>
      <c r="AC4357" s="195">
        <v>37195</v>
      </c>
    </row>
    <row r="4358" spans="1:29" x14ac:dyDescent="0.25">
      <c r="A4358" s="43" t="str">
        <f t="shared" si="336"/>
        <v>US Power Physical</v>
      </c>
      <c r="B4358" s="43" t="str">
        <f t="shared" si="337"/>
        <v>US</v>
      </c>
      <c r="C4358" s="43" t="str">
        <f t="shared" si="338"/>
        <v>Power</v>
      </c>
      <c r="D4358" s="43" t="str">
        <f t="shared" si="339"/>
        <v>Physical</v>
      </c>
      <c r="E4358" s="43">
        <f>IF(VLOOKUP(S4358,'DD-Lookup'!$J$6:$L$50,3,FALSE)="Monthly",(YEAR(AC4358)-YEAR(AB4358))*12+MONTH(AC4358)-MONTH(AB4358)+1,(AC4358-AB4358+1))</f>
        <v>90</v>
      </c>
      <c r="F4358" s="210">
        <f t="shared" si="340"/>
        <v>2250</v>
      </c>
      <c r="G4358" s="199">
        <v>1357039</v>
      </c>
      <c r="H4358" s="195">
        <v>37049.468831018501</v>
      </c>
      <c r="I4358" t="s">
        <v>3382</v>
      </c>
      <c r="M4358" t="s">
        <v>2766</v>
      </c>
      <c r="N4358" t="s">
        <v>3310</v>
      </c>
      <c r="O4358" t="s">
        <v>4161</v>
      </c>
      <c r="Q4358" s="196">
        <v>25</v>
      </c>
      <c r="S4358" t="s">
        <v>3340</v>
      </c>
      <c r="T4358" t="s">
        <v>3557</v>
      </c>
      <c r="U4358" s="198">
        <v>53.5</v>
      </c>
      <c r="V4358" t="s">
        <v>3863</v>
      </c>
      <c r="W4358" t="s">
        <v>3152</v>
      </c>
      <c r="X4358" t="s">
        <v>3154</v>
      </c>
      <c r="Y4358" t="s">
        <v>2662</v>
      </c>
      <c r="Z4358" t="s">
        <v>2990</v>
      </c>
      <c r="AA4358">
        <v>637211.1</v>
      </c>
      <c r="AB4358" s="195">
        <v>37257</v>
      </c>
      <c r="AC4358" s="195">
        <v>37346</v>
      </c>
    </row>
    <row r="4359" spans="1:29" x14ac:dyDescent="0.25">
      <c r="A4359" s="43" t="str">
        <f t="shared" si="336"/>
        <v>US Natural Gas Financial</v>
      </c>
      <c r="B4359" s="43" t="str">
        <f t="shared" si="337"/>
        <v>US</v>
      </c>
      <c r="C4359" s="43" t="str">
        <f t="shared" si="338"/>
        <v>Natural Gas</v>
      </c>
      <c r="D4359" s="43" t="str">
        <f t="shared" si="339"/>
        <v>Financial</v>
      </c>
      <c r="E4359" s="43">
        <f>IF(VLOOKUP(S4359,'DD-Lookup'!$J$6:$L$50,3,FALSE)="Monthly",(YEAR(AC4359)-YEAR(AB4359))*12+MONTH(AC4359)-MONTH(AB4359)+1,(AC4359-AB4359+1))</f>
        <v>31</v>
      </c>
      <c r="F4359" s="210">
        <f t="shared" si="340"/>
        <v>155000</v>
      </c>
      <c r="G4359" s="199">
        <v>1357041</v>
      </c>
      <c r="H4359" s="195">
        <v>37049.4700115741</v>
      </c>
      <c r="I4359" t="s">
        <v>2527</v>
      </c>
      <c r="M4359" t="s">
        <v>3341</v>
      </c>
      <c r="N4359" t="s">
        <v>2476</v>
      </c>
      <c r="O4359" t="s">
        <v>2380</v>
      </c>
      <c r="P4359" s="196">
        <v>5000</v>
      </c>
      <c r="S4359" t="s">
        <v>3342</v>
      </c>
      <c r="T4359" t="s">
        <v>3557</v>
      </c>
      <c r="U4359" s="198">
        <v>2.35</v>
      </c>
      <c r="V4359" t="s">
        <v>2595</v>
      </c>
      <c r="W4359" t="s">
        <v>2381</v>
      </c>
      <c r="X4359" t="s">
        <v>2382</v>
      </c>
      <c r="Y4359" t="s">
        <v>3575</v>
      </c>
      <c r="Z4359" t="s">
        <v>2995</v>
      </c>
      <c r="AA4359" t="s">
        <v>1318</v>
      </c>
      <c r="AB4359" s="195">
        <v>37073.875011574099</v>
      </c>
      <c r="AC4359" s="195">
        <v>37103.875011574099</v>
      </c>
    </row>
    <row r="4360" spans="1:29" x14ac:dyDescent="0.25">
      <c r="A4360" s="43" t="str">
        <f t="shared" si="336"/>
        <v>US Power Physical</v>
      </c>
      <c r="B4360" s="43" t="str">
        <f t="shared" si="337"/>
        <v>US</v>
      </c>
      <c r="C4360" s="43" t="str">
        <f t="shared" si="338"/>
        <v>Power</v>
      </c>
      <c r="D4360" s="43" t="str">
        <f t="shared" si="339"/>
        <v>Physical</v>
      </c>
      <c r="E4360" s="43">
        <f>IF(VLOOKUP(S4360,'DD-Lookup'!$J$6:$L$50,3,FALSE)="Monthly",(YEAR(AC4360)-YEAR(AB4360))*12+MONTH(AC4360)-MONTH(AB4360)+1,(AC4360-AB4360+1))</f>
        <v>30</v>
      </c>
      <c r="F4360" s="210">
        <f t="shared" si="340"/>
        <v>1500</v>
      </c>
      <c r="G4360" s="199">
        <v>1357042</v>
      </c>
      <c r="H4360" s="195">
        <v>37049.4700115741</v>
      </c>
      <c r="I4360" t="s">
        <v>2264</v>
      </c>
      <c r="M4360" t="s">
        <v>2766</v>
      </c>
      <c r="N4360" t="s">
        <v>3361</v>
      </c>
      <c r="O4360" t="s">
        <v>2256</v>
      </c>
      <c r="Q4360" s="196">
        <v>50</v>
      </c>
      <c r="S4360" t="s">
        <v>3340</v>
      </c>
      <c r="T4360" t="s">
        <v>3557</v>
      </c>
      <c r="U4360" s="198">
        <v>36.5</v>
      </c>
      <c r="V4360" t="s">
        <v>2718</v>
      </c>
      <c r="W4360" t="s">
        <v>3380</v>
      </c>
      <c r="X4360" t="s">
        <v>3366</v>
      </c>
      <c r="Y4360" t="s">
        <v>2662</v>
      </c>
      <c r="Z4360" t="s">
        <v>2990</v>
      </c>
      <c r="AA4360">
        <v>637213.1</v>
      </c>
      <c r="AB4360" s="195">
        <v>37135.715972222199</v>
      </c>
      <c r="AC4360" s="195">
        <v>37164.715972222199</v>
      </c>
    </row>
    <row r="4361" spans="1:29" x14ac:dyDescent="0.25">
      <c r="A4361" s="43" t="str">
        <f t="shared" si="336"/>
        <v xml:space="preserve"> Natural Gas Physical</v>
      </c>
      <c r="B4361" s="43" t="str">
        <f t="shared" si="337"/>
        <v/>
      </c>
      <c r="C4361" s="43" t="str">
        <f t="shared" si="338"/>
        <v>Natural Gas</v>
      </c>
      <c r="D4361" s="43" t="str">
        <f t="shared" si="339"/>
        <v>Physical</v>
      </c>
      <c r="E4361" s="43">
        <f>IF(VLOOKUP(S4361,'DD-Lookup'!$J$6:$L$50,3,FALSE)="Monthly",(YEAR(AC4361)-YEAR(AB4361))*12+MONTH(AC4361)-MONTH(AB4361)+1,(AC4361-AB4361+1))</f>
        <v>1</v>
      </c>
      <c r="F4361" s="210">
        <f t="shared" si="340"/>
        <v>5000</v>
      </c>
      <c r="G4361" s="199">
        <v>1357043</v>
      </c>
      <c r="H4361" s="195">
        <v>37049.470509259299</v>
      </c>
      <c r="I4361" t="s">
        <v>2422</v>
      </c>
      <c r="M4361" t="s">
        <v>3341</v>
      </c>
      <c r="N4361" t="s">
        <v>3104</v>
      </c>
      <c r="O4361" t="s">
        <v>3620</v>
      </c>
      <c r="P4361" s="196">
        <v>5000</v>
      </c>
      <c r="S4361" t="s">
        <v>3719</v>
      </c>
      <c r="T4361" t="s">
        <v>3105</v>
      </c>
      <c r="U4361" s="198">
        <v>4.33</v>
      </c>
      <c r="V4361" t="s">
        <v>3727</v>
      </c>
      <c r="W4361" t="s">
        <v>635</v>
      </c>
      <c r="X4361" t="s">
        <v>3106</v>
      </c>
      <c r="Y4361" t="s">
        <v>2469</v>
      </c>
      <c r="Z4361" t="s">
        <v>2996</v>
      </c>
      <c r="AA4361">
        <v>838475</v>
      </c>
      <c r="AB4361" s="195">
        <v>37049.875011574099</v>
      </c>
      <c r="AC4361" s="195">
        <v>37049.875011574099</v>
      </c>
    </row>
    <row r="4362" spans="1:29" x14ac:dyDescent="0.25">
      <c r="A4362" s="43" t="str">
        <f t="shared" si="336"/>
        <v xml:space="preserve"> Metals Financial</v>
      </c>
      <c r="B4362" s="43" t="str">
        <f t="shared" si="337"/>
        <v/>
      </c>
      <c r="C4362" s="43" t="str">
        <f t="shared" si="338"/>
        <v>Metals</v>
      </c>
      <c r="D4362" s="43" t="str">
        <f t="shared" si="339"/>
        <v>Financial</v>
      </c>
      <c r="E4362" s="43">
        <f>IF(VLOOKUP(S4362,'DD-Lookup'!$J$6:$L$50,3,FALSE)="Monthly",(YEAR(AC4362)-YEAR(AB4362))*12+MONTH(AC4362)-MONTH(AB4362)+1,(AC4362-AB4362+1))</f>
        <v>1</v>
      </c>
      <c r="F4362" s="210">
        <f t="shared" si="340"/>
        <v>5</v>
      </c>
      <c r="G4362" s="199">
        <v>1357044</v>
      </c>
      <c r="H4362" s="195">
        <v>37049.4707291667</v>
      </c>
      <c r="I4362" t="s">
        <v>3586</v>
      </c>
      <c r="M4362" t="s">
        <v>3346</v>
      </c>
      <c r="N4362" t="s">
        <v>3580</v>
      </c>
      <c r="O4362" t="s">
        <v>3581</v>
      </c>
      <c r="P4362" s="196">
        <v>5</v>
      </c>
      <c r="S4362" t="s">
        <v>3582</v>
      </c>
      <c r="T4362" t="s">
        <v>3557</v>
      </c>
      <c r="U4362" s="198">
        <v>7015</v>
      </c>
      <c r="V4362" t="s">
        <v>3290</v>
      </c>
      <c r="W4362" t="s">
        <v>3583</v>
      </c>
      <c r="X4362" t="s">
        <v>3559</v>
      </c>
      <c r="Y4362" t="s">
        <v>3560</v>
      </c>
      <c r="Z4362" t="s">
        <v>3561</v>
      </c>
      <c r="AA4362">
        <v>2174877</v>
      </c>
    </row>
    <row r="4363" spans="1:29" x14ac:dyDescent="0.25">
      <c r="A4363" s="43" t="str">
        <f t="shared" ref="A4363:A4426" si="341">B4363&amp;" "&amp;C4363&amp;" "&amp;D4363</f>
        <v>US Power Physical</v>
      </c>
      <c r="B4363" s="43" t="str">
        <f t="shared" ref="B4363:B4426" si="342">IF((LEFT(N4363,2)="US"),"US","")</f>
        <v>US</v>
      </c>
      <c r="C4363" s="43" t="str">
        <f t="shared" ref="C4363:C4426" si="343">M4363</f>
        <v>Power</v>
      </c>
      <c r="D4363" s="43" t="str">
        <f t="shared" ref="D4363:D4426" si="344">IF(ISNUMBER(FIND("Phy",N4363))=TRUE,"Physical","Financial")</f>
        <v>Physical</v>
      </c>
      <c r="E4363" s="43">
        <f>IF(VLOOKUP(S4363,'DD-Lookup'!$J$6:$L$50,3,FALSE)="Monthly",(YEAR(AC4363)-YEAR(AB4363))*12+MONTH(AC4363)-MONTH(AB4363)+1,(AC4363-AB4363+1))</f>
        <v>5</v>
      </c>
      <c r="F4363" s="210">
        <f t="shared" ref="F4363:F4426" si="345">E4363*SUM(P4363:Q4363)</f>
        <v>250</v>
      </c>
      <c r="G4363" s="199">
        <v>1357045</v>
      </c>
      <c r="H4363" s="195">
        <v>37049.470844907402</v>
      </c>
      <c r="I4363" t="s">
        <v>3360</v>
      </c>
      <c r="M4363" t="s">
        <v>2766</v>
      </c>
      <c r="N4363" t="s">
        <v>3361</v>
      </c>
      <c r="O4363" t="s">
        <v>3307</v>
      </c>
      <c r="P4363" s="196">
        <v>50</v>
      </c>
      <c r="S4363" t="s">
        <v>3340</v>
      </c>
      <c r="T4363" t="s">
        <v>3557</v>
      </c>
      <c r="U4363" s="198">
        <v>44</v>
      </c>
      <c r="V4363" t="s">
        <v>4118</v>
      </c>
      <c r="W4363" t="s">
        <v>3376</v>
      </c>
      <c r="X4363" t="s">
        <v>3377</v>
      </c>
      <c r="Y4363" t="s">
        <v>2662</v>
      </c>
      <c r="Z4363" t="s">
        <v>2990</v>
      </c>
      <c r="AA4363">
        <v>637215.1</v>
      </c>
      <c r="AB4363" s="195">
        <v>37053.875011574099</v>
      </c>
      <c r="AC4363" s="195">
        <v>37057.875011574099</v>
      </c>
    </row>
    <row r="4364" spans="1:29" x14ac:dyDescent="0.25">
      <c r="A4364" s="43" t="str">
        <f t="shared" si="341"/>
        <v>US Crude Financial</v>
      </c>
      <c r="B4364" s="43" t="str">
        <f t="shared" si="342"/>
        <v>US</v>
      </c>
      <c r="C4364" s="43" t="str">
        <f t="shared" si="343"/>
        <v>Crude</v>
      </c>
      <c r="D4364" s="43" t="str">
        <f t="shared" si="344"/>
        <v>Financial</v>
      </c>
      <c r="E4364" s="43">
        <f>IF(VLOOKUP(S4364,'DD-Lookup'!$J$6:$L$50,3,FALSE)="Monthly",(YEAR(AC4364)-YEAR(AB4364))*12+MONTH(AC4364)-MONTH(AB4364)+1,(AC4364-AB4364+1))</f>
        <v>1</v>
      </c>
      <c r="F4364" s="210">
        <f t="shared" si="345"/>
        <v>50000</v>
      </c>
      <c r="G4364" s="199">
        <v>1357046</v>
      </c>
      <c r="H4364" s="195">
        <v>37049.4709953704</v>
      </c>
      <c r="I4364" t="s">
        <v>2652</v>
      </c>
      <c r="M4364" t="s">
        <v>3437</v>
      </c>
      <c r="N4364" t="s">
        <v>2653</v>
      </c>
      <c r="O4364" t="s">
        <v>3359</v>
      </c>
      <c r="P4364" s="196">
        <v>50000</v>
      </c>
      <c r="S4364" t="s">
        <v>3347</v>
      </c>
      <c r="T4364" t="s">
        <v>3557</v>
      </c>
      <c r="U4364" s="198">
        <v>27.96</v>
      </c>
      <c r="V4364" t="s">
        <v>3090</v>
      </c>
      <c r="W4364" t="s">
        <v>2655</v>
      </c>
      <c r="X4364" t="s">
        <v>2656</v>
      </c>
      <c r="Y4364" t="s">
        <v>2778</v>
      </c>
      <c r="Z4364" t="s">
        <v>2995</v>
      </c>
      <c r="AA4364">
        <v>115661</v>
      </c>
      <c r="AB4364" s="195">
        <v>37073</v>
      </c>
      <c r="AC4364" s="195">
        <v>37103</v>
      </c>
    </row>
    <row r="4365" spans="1:29" x14ac:dyDescent="0.25">
      <c r="A4365" s="43" t="str">
        <f t="shared" si="341"/>
        <v>US Crude Financial</v>
      </c>
      <c r="B4365" s="43" t="str">
        <f t="shared" si="342"/>
        <v>US</v>
      </c>
      <c r="C4365" s="43" t="str">
        <f t="shared" si="343"/>
        <v>Crude</v>
      </c>
      <c r="D4365" s="43" t="str">
        <f t="shared" si="344"/>
        <v>Financial</v>
      </c>
      <c r="E4365" s="43">
        <f>IF(VLOOKUP(S4365,'DD-Lookup'!$J$6:$L$50,3,FALSE)="Monthly",(YEAR(AC4365)-YEAR(AB4365))*12+MONTH(AC4365)-MONTH(AB4365)+1,(AC4365-AB4365+1))</f>
        <v>1</v>
      </c>
      <c r="F4365" s="210">
        <f t="shared" si="345"/>
        <v>50000</v>
      </c>
      <c r="G4365" s="199">
        <v>1357049</v>
      </c>
      <c r="H4365" s="195">
        <v>37049.471979166701</v>
      </c>
      <c r="I4365" t="s">
        <v>2652</v>
      </c>
      <c r="M4365" t="s">
        <v>3437</v>
      </c>
      <c r="N4365" t="s">
        <v>2653</v>
      </c>
      <c r="O4365" t="s">
        <v>3359</v>
      </c>
      <c r="P4365" s="196">
        <v>50000</v>
      </c>
      <c r="S4365" t="s">
        <v>3347</v>
      </c>
      <c r="T4365" t="s">
        <v>3557</v>
      </c>
      <c r="U4365" s="198">
        <v>27.92</v>
      </c>
      <c r="V4365" t="s">
        <v>2654</v>
      </c>
      <c r="W4365" t="s">
        <v>2655</v>
      </c>
      <c r="X4365" t="s">
        <v>2656</v>
      </c>
      <c r="Y4365" t="s">
        <v>2778</v>
      </c>
      <c r="Z4365" t="s">
        <v>2995</v>
      </c>
      <c r="AA4365">
        <v>115663</v>
      </c>
      <c r="AB4365" s="195">
        <v>37073</v>
      </c>
      <c r="AC4365" s="195">
        <v>37103</v>
      </c>
    </row>
    <row r="4366" spans="1:29" x14ac:dyDescent="0.25">
      <c r="A4366" s="43" t="str">
        <f t="shared" si="341"/>
        <v>US Natural Gas Financial</v>
      </c>
      <c r="B4366" s="43" t="str">
        <f t="shared" si="342"/>
        <v>US</v>
      </c>
      <c r="C4366" s="43" t="str">
        <f t="shared" si="343"/>
        <v>Natural Gas</v>
      </c>
      <c r="D4366" s="43" t="str">
        <f t="shared" si="344"/>
        <v>Financial</v>
      </c>
      <c r="E4366" s="43">
        <f>IF(VLOOKUP(S4366,'DD-Lookup'!$J$6:$L$50,3,FALSE)="Monthly",(YEAR(AC4366)-YEAR(AB4366))*12+MONTH(AC4366)-MONTH(AB4366)+1,(AC4366-AB4366+1))</f>
        <v>31</v>
      </c>
      <c r="F4366" s="210">
        <f t="shared" si="345"/>
        <v>155000</v>
      </c>
      <c r="G4366" s="199">
        <v>1357050</v>
      </c>
      <c r="H4366" s="195">
        <v>37049.472164351799</v>
      </c>
      <c r="I4366" t="s">
        <v>3482</v>
      </c>
      <c r="M4366" t="s">
        <v>3341</v>
      </c>
      <c r="N4366" t="s">
        <v>2476</v>
      </c>
      <c r="O4366" t="s">
        <v>1319</v>
      </c>
      <c r="Q4366" s="196">
        <v>5000</v>
      </c>
      <c r="S4366" t="s">
        <v>3342</v>
      </c>
      <c r="T4366" t="s">
        <v>3557</v>
      </c>
      <c r="U4366" s="198">
        <v>-1</v>
      </c>
      <c r="V4366" t="s">
        <v>730</v>
      </c>
      <c r="W4366" t="s">
        <v>481</v>
      </c>
      <c r="X4366" t="s">
        <v>482</v>
      </c>
      <c r="Y4366" t="s">
        <v>3575</v>
      </c>
      <c r="Z4366" t="s">
        <v>2995</v>
      </c>
      <c r="AA4366" t="s">
        <v>1320</v>
      </c>
      <c r="AB4366" s="195">
        <v>37165.916666666701</v>
      </c>
      <c r="AC4366" s="195">
        <v>37195.916666666701</v>
      </c>
    </row>
    <row r="4367" spans="1:29" x14ac:dyDescent="0.25">
      <c r="A4367" s="43" t="str">
        <f t="shared" si="341"/>
        <v xml:space="preserve"> Natural Gas Physical</v>
      </c>
      <c r="B4367" s="43" t="str">
        <f t="shared" si="342"/>
        <v/>
      </c>
      <c r="C4367" s="43" t="str">
        <f t="shared" si="343"/>
        <v>Natural Gas</v>
      </c>
      <c r="D4367" s="43" t="str">
        <f t="shared" si="344"/>
        <v>Physical</v>
      </c>
      <c r="E4367" s="43">
        <f>IF(VLOOKUP(S4367,'DD-Lookup'!$J$6:$L$50,3,FALSE)="Monthly",(YEAR(AC4367)-YEAR(AB4367))*12+MONTH(AC4367)-MONTH(AB4367)+1,(AC4367-AB4367+1))</f>
        <v>1</v>
      </c>
      <c r="F4367" s="210">
        <f t="shared" si="345"/>
        <v>4500</v>
      </c>
      <c r="G4367" s="199">
        <v>1357051</v>
      </c>
      <c r="H4367" s="195">
        <v>37049.472326388903</v>
      </c>
      <c r="I4367" t="s">
        <v>3734</v>
      </c>
      <c r="M4367" t="s">
        <v>3341</v>
      </c>
      <c r="N4367" t="s">
        <v>3104</v>
      </c>
      <c r="O4367" t="s">
        <v>3620</v>
      </c>
      <c r="P4367" s="196">
        <v>4500</v>
      </c>
      <c r="S4367" t="s">
        <v>3719</v>
      </c>
      <c r="T4367" t="s">
        <v>3105</v>
      </c>
      <c r="U4367" s="198">
        <v>4.33</v>
      </c>
      <c r="V4367" t="s">
        <v>3958</v>
      </c>
      <c r="W4367" t="s">
        <v>635</v>
      </c>
      <c r="X4367" t="s">
        <v>3106</v>
      </c>
      <c r="Y4367" t="s">
        <v>2469</v>
      </c>
      <c r="Z4367" t="s">
        <v>2996</v>
      </c>
      <c r="AA4367">
        <v>838481</v>
      </c>
      <c r="AB4367" s="195">
        <v>37049.875011574099</v>
      </c>
      <c r="AC4367" s="195">
        <v>37049.875011574099</v>
      </c>
    </row>
    <row r="4368" spans="1:29" x14ac:dyDescent="0.25">
      <c r="A4368" s="43" t="str">
        <f t="shared" si="341"/>
        <v>US Crude Financial</v>
      </c>
      <c r="B4368" s="43" t="str">
        <f t="shared" si="342"/>
        <v>US</v>
      </c>
      <c r="C4368" s="43" t="str">
        <f t="shared" si="343"/>
        <v>Crude</v>
      </c>
      <c r="D4368" s="43" t="str">
        <f t="shared" si="344"/>
        <v>Financial</v>
      </c>
      <c r="E4368" s="43">
        <f>IF(VLOOKUP(S4368,'DD-Lookup'!$J$6:$L$50,3,FALSE)="Monthly",(YEAR(AC4368)-YEAR(AB4368))*12+MONTH(AC4368)-MONTH(AB4368)+1,(AC4368-AB4368+1))</f>
        <v>1</v>
      </c>
      <c r="F4368" s="210">
        <f t="shared" si="345"/>
        <v>50000</v>
      </c>
      <c r="G4368" s="199">
        <v>1357052</v>
      </c>
      <c r="H4368" s="195">
        <v>37049.472372685203</v>
      </c>
      <c r="I4368" t="s">
        <v>2652</v>
      </c>
      <c r="M4368" t="s">
        <v>3437</v>
      </c>
      <c r="N4368" t="s">
        <v>2653</v>
      </c>
      <c r="O4368" t="s">
        <v>3359</v>
      </c>
      <c r="Q4368" s="196">
        <v>50000</v>
      </c>
      <c r="S4368" t="s">
        <v>3347</v>
      </c>
      <c r="T4368" t="s">
        <v>3557</v>
      </c>
      <c r="U4368" s="198">
        <v>27.94</v>
      </c>
      <c r="V4368" t="s">
        <v>3090</v>
      </c>
      <c r="W4368" t="s">
        <v>2655</v>
      </c>
      <c r="X4368" t="s">
        <v>2656</v>
      </c>
      <c r="Y4368" t="s">
        <v>2778</v>
      </c>
      <c r="Z4368" t="s">
        <v>2995</v>
      </c>
      <c r="AA4368">
        <v>115665</v>
      </c>
      <c r="AB4368" s="195">
        <v>37073</v>
      </c>
      <c r="AC4368" s="195">
        <v>37103</v>
      </c>
    </row>
    <row r="4369" spans="1:29" x14ac:dyDescent="0.25">
      <c r="A4369" s="43" t="str">
        <f t="shared" si="341"/>
        <v>US Natural Gas Physical</v>
      </c>
      <c r="B4369" s="43" t="str">
        <f t="shared" si="342"/>
        <v>US</v>
      </c>
      <c r="C4369" s="43" t="str">
        <f t="shared" si="343"/>
        <v>Natural Gas</v>
      </c>
      <c r="D4369" s="43" t="str">
        <f t="shared" si="344"/>
        <v>Physical</v>
      </c>
      <c r="E4369" s="43">
        <f>IF(VLOOKUP(S4369,'DD-Lookup'!$J$6:$L$50,3,FALSE)="Monthly",(YEAR(AC4369)-YEAR(AB4369))*12+MONTH(AC4369)-MONTH(AB4369)+1,(AC4369-AB4369+1))</f>
        <v>31</v>
      </c>
      <c r="F4369" s="210">
        <f t="shared" si="345"/>
        <v>310000</v>
      </c>
      <c r="G4369" s="199">
        <v>1357054</v>
      </c>
      <c r="H4369" s="195">
        <v>37049.473217592596</v>
      </c>
      <c r="I4369" t="s">
        <v>2322</v>
      </c>
      <c r="M4369" t="s">
        <v>3341</v>
      </c>
      <c r="N4369" t="s">
        <v>3770</v>
      </c>
      <c r="O4369" t="s">
        <v>1321</v>
      </c>
      <c r="P4369" s="196">
        <v>10000</v>
      </c>
      <c r="S4369" t="s">
        <v>3342</v>
      </c>
      <c r="T4369" t="s">
        <v>3557</v>
      </c>
      <c r="U4369" s="198">
        <v>-2.75E-2</v>
      </c>
      <c r="V4369" t="s">
        <v>4146</v>
      </c>
      <c r="W4369" t="s">
        <v>2323</v>
      </c>
      <c r="X4369" t="s">
        <v>3920</v>
      </c>
      <c r="Y4369" t="s">
        <v>2469</v>
      </c>
      <c r="Z4369" t="s">
        <v>2995</v>
      </c>
      <c r="AA4369" t="s">
        <v>1322</v>
      </c>
      <c r="AB4369" s="195">
        <v>37073.875011574099</v>
      </c>
      <c r="AC4369" s="195">
        <v>37103.875011574099</v>
      </c>
    </row>
    <row r="4370" spans="1:29" x14ac:dyDescent="0.25">
      <c r="A4370" s="43" t="str">
        <f t="shared" si="341"/>
        <v>US Crude Financial</v>
      </c>
      <c r="B4370" s="43" t="str">
        <f t="shared" si="342"/>
        <v>US</v>
      </c>
      <c r="C4370" s="43" t="str">
        <f t="shared" si="343"/>
        <v>Crude</v>
      </c>
      <c r="D4370" s="43" t="str">
        <f t="shared" si="344"/>
        <v>Financial</v>
      </c>
      <c r="E4370" s="43">
        <f>IF(VLOOKUP(S4370,'DD-Lookup'!$J$6:$L$50,3,FALSE)="Monthly",(YEAR(AC4370)-YEAR(AB4370))*12+MONTH(AC4370)-MONTH(AB4370)+1,(AC4370-AB4370+1))</f>
        <v>1</v>
      </c>
      <c r="F4370" s="210">
        <f t="shared" si="345"/>
        <v>35000</v>
      </c>
      <c r="G4370" s="199">
        <v>1357055</v>
      </c>
      <c r="H4370" s="195">
        <v>37049.473391203697</v>
      </c>
      <c r="I4370" t="s">
        <v>2652</v>
      </c>
      <c r="M4370" t="s">
        <v>3437</v>
      </c>
      <c r="N4370" t="s">
        <v>2653</v>
      </c>
      <c r="O4370" t="s">
        <v>3359</v>
      </c>
      <c r="Q4370" s="196">
        <v>35000</v>
      </c>
      <c r="S4370" t="s">
        <v>3347</v>
      </c>
      <c r="T4370" t="s">
        <v>3557</v>
      </c>
      <c r="U4370" s="198">
        <v>27.96</v>
      </c>
      <c r="V4370" t="s">
        <v>2503</v>
      </c>
      <c r="W4370" t="s">
        <v>2655</v>
      </c>
      <c r="X4370" t="s">
        <v>2656</v>
      </c>
      <c r="Y4370" t="s">
        <v>2778</v>
      </c>
      <c r="Z4370" t="s">
        <v>2995</v>
      </c>
      <c r="AA4370">
        <v>115666</v>
      </c>
      <c r="AB4370" s="195">
        <v>37073</v>
      </c>
      <c r="AC4370" s="195">
        <v>37103</v>
      </c>
    </row>
    <row r="4371" spans="1:29" x14ac:dyDescent="0.25">
      <c r="A4371" s="43" t="str">
        <f t="shared" si="341"/>
        <v>US Power Physical</v>
      </c>
      <c r="B4371" s="43" t="str">
        <f t="shared" si="342"/>
        <v>US</v>
      </c>
      <c r="C4371" s="43" t="str">
        <f t="shared" si="343"/>
        <v>Power</v>
      </c>
      <c r="D4371" s="43" t="str">
        <f t="shared" si="344"/>
        <v>Physical</v>
      </c>
      <c r="E4371" s="43">
        <f>IF(VLOOKUP(S4371,'DD-Lookup'!$J$6:$L$50,3,FALSE)="Monthly",(YEAR(AC4371)-YEAR(AB4371))*12+MONTH(AC4371)-MONTH(AB4371)+1,(AC4371-AB4371+1))</f>
        <v>5</v>
      </c>
      <c r="F4371" s="210">
        <f t="shared" si="345"/>
        <v>250</v>
      </c>
      <c r="G4371" s="199">
        <v>1357056</v>
      </c>
      <c r="H4371" s="195">
        <v>37049.473564814798</v>
      </c>
      <c r="I4371" t="s">
        <v>2251</v>
      </c>
      <c r="M4371" t="s">
        <v>2766</v>
      </c>
      <c r="N4371" t="s">
        <v>3361</v>
      </c>
      <c r="O4371" t="s">
        <v>3839</v>
      </c>
      <c r="P4371" s="196">
        <v>50</v>
      </c>
      <c r="S4371" t="s">
        <v>3340</v>
      </c>
      <c r="T4371" t="s">
        <v>3557</v>
      </c>
      <c r="U4371" s="198">
        <v>52</v>
      </c>
      <c r="V4371" t="s">
        <v>324</v>
      </c>
      <c r="W4371" t="s">
        <v>3369</v>
      </c>
      <c r="X4371" t="s">
        <v>2267</v>
      </c>
      <c r="Y4371" t="s">
        <v>2662</v>
      </c>
      <c r="Z4371" t="s">
        <v>2990</v>
      </c>
      <c r="AA4371">
        <v>637217.1</v>
      </c>
      <c r="AB4371" s="195">
        <v>37053.875011574099</v>
      </c>
      <c r="AC4371" s="195">
        <v>37057.875011574099</v>
      </c>
    </row>
    <row r="4372" spans="1:29" x14ac:dyDescent="0.25">
      <c r="A4372" s="43" t="str">
        <f t="shared" si="341"/>
        <v>US Natural Gas Financial</v>
      </c>
      <c r="B4372" s="43" t="str">
        <f t="shared" si="342"/>
        <v>US</v>
      </c>
      <c r="C4372" s="43" t="str">
        <f t="shared" si="343"/>
        <v>Natural Gas</v>
      </c>
      <c r="D4372" s="43" t="str">
        <f t="shared" si="344"/>
        <v>Financial</v>
      </c>
      <c r="E4372" s="43">
        <f>IF(VLOOKUP(S4372,'DD-Lookup'!$J$6:$L$50,3,FALSE)="Monthly",(YEAR(AC4372)-YEAR(AB4372))*12+MONTH(AC4372)-MONTH(AB4372)+1,(AC4372-AB4372+1))</f>
        <v>31</v>
      </c>
      <c r="F4372" s="210">
        <f t="shared" si="345"/>
        <v>232500</v>
      </c>
      <c r="G4372" s="199">
        <v>1357057</v>
      </c>
      <c r="H4372" s="195">
        <v>37049.473657407398</v>
      </c>
      <c r="I4372" t="s">
        <v>3360</v>
      </c>
      <c r="M4372" t="s">
        <v>3341</v>
      </c>
      <c r="N4372" t="s">
        <v>2281</v>
      </c>
      <c r="O4372" t="s">
        <v>2475</v>
      </c>
      <c r="Q4372" s="196">
        <v>7500</v>
      </c>
      <c r="S4372" t="s">
        <v>3342</v>
      </c>
      <c r="T4372" t="s">
        <v>3557</v>
      </c>
      <c r="U4372" s="198">
        <v>3.7925</v>
      </c>
      <c r="V4372" t="s">
        <v>1323</v>
      </c>
      <c r="W4372" t="s">
        <v>2853</v>
      </c>
      <c r="X4372" t="s">
        <v>2282</v>
      </c>
      <c r="Y4372" t="s">
        <v>3575</v>
      </c>
      <c r="Z4372" t="s">
        <v>2995</v>
      </c>
      <c r="AA4372" t="s">
        <v>1324</v>
      </c>
      <c r="AB4372" s="195">
        <v>37073.875</v>
      </c>
      <c r="AC4372" s="195">
        <v>37103.875</v>
      </c>
    </row>
    <row r="4373" spans="1:29" x14ac:dyDescent="0.25">
      <c r="A4373" s="43" t="str">
        <f t="shared" si="341"/>
        <v>US Natural Gas Financial</v>
      </c>
      <c r="B4373" s="43" t="str">
        <f t="shared" si="342"/>
        <v>US</v>
      </c>
      <c r="C4373" s="43" t="str">
        <f t="shared" si="343"/>
        <v>Natural Gas</v>
      </c>
      <c r="D4373" s="43" t="str">
        <f t="shared" si="344"/>
        <v>Financial</v>
      </c>
      <c r="E4373" s="43">
        <f>IF(VLOOKUP(S4373,'DD-Lookup'!$J$6:$L$50,3,FALSE)="Monthly",(YEAR(AC4373)-YEAR(AB4373))*12+MONTH(AC4373)-MONTH(AB4373)+1,(AC4373-AB4373+1))</f>
        <v>123</v>
      </c>
      <c r="F4373" s="210">
        <f t="shared" si="345"/>
        <v>615000</v>
      </c>
      <c r="G4373" s="199">
        <v>1357058</v>
      </c>
      <c r="H4373" s="195">
        <v>37049.473807870403</v>
      </c>
      <c r="I4373" t="s">
        <v>2652</v>
      </c>
      <c r="M4373" t="s">
        <v>3341</v>
      </c>
      <c r="N4373" t="s">
        <v>2281</v>
      </c>
      <c r="O4373" t="s">
        <v>3139</v>
      </c>
      <c r="Q4373" s="196">
        <v>5000</v>
      </c>
      <c r="S4373" t="s">
        <v>3342</v>
      </c>
      <c r="T4373" t="s">
        <v>3557</v>
      </c>
      <c r="U4373" s="198">
        <v>3.89</v>
      </c>
      <c r="V4373" t="s">
        <v>2332</v>
      </c>
      <c r="W4373" t="s">
        <v>2853</v>
      </c>
      <c r="X4373" t="s">
        <v>2282</v>
      </c>
      <c r="Y4373" t="s">
        <v>3575</v>
      </c>
      <c r="Z4373" t="s">
        <v>2995</v>
      </c>
      <c r="AA4373" t="s">
        <v>1325</v>
      </c>
      <c r="AB4373" s="195">
        <v>37073</v>
      </c>
      <c r="AC4373" s="195">
        <v>37195</v>
      </c>
    </row>
    <row r="4374" spans="1:29" x14ac:dyDescent="0.25">
      <c r="A4374" s="43" t="str">
        <f t="shared" si="341"/>
        <v>US Natural Gas Financial</v>
      </c>
      <c r="B4374" s="43" t="str">
        <f t="shared" si="342"/>
        <v>US</v>
      </c>
      <c r="C4374" s="43" t="str">
        <f t="shared" si="343"/>
        <v>Natural Gas</v>
      </c>
      <c r="D4374" s="43" t="str">
        <f t="shared" si="344"/>
        <v>Financial</v>
      </c>
      <c r="E4374" s="43">
        <f>IF(VLOOKUP(S4374,'DD-Lookup'!$J$6:$L$50,3,FALSE)="Monthly",(YEAR(AC4374)-YEAR(AB4374))*12+MONTH(AC4374)-MONTH(AB4374)+1,(AC4374-AB4374+1))</f>
        <v>365</v>
      </c>
      <c r="F4374" s="210">
        <f t="shared" si="345"/>
        <v>1825000</v>
      </c>
      <c r="G4374" s="199">
        <v>1357059</v>
      </c>
      <c r="H4374" s="195">
        <v>37049.474236111098</v>
      </c>
      <c r="I4374" t="s">
        <v>3443</v>
      </c>
      <c r="M4374" t="s">
        <v>3341</v>
      </c>
      <c r="N4374" t="s">
        <v>2281</v>
      </c>
      <c r="O4374" t="s">
        <v>2511</v>
      </c>
      <c r="Q4374" s="196">
        <v>5000</v>
      </c>
      <c r="S4374" t="s">
        <v>3342</v>
      </c>
      <c r="T4374" t="s">
        <v>3557</v>
      </c>
      <c r="U4374" s="198">
        <v>3.9550000000000001</v>
      </c>
      <c r="V4374" t="s">
        <v>3082</v>
      </c>
      <c r="W4374" t="s">
        <v>2853</v>
      </c>
      <c r="X4374" t="s">
        <v>2282</v>
      </c>
      <c r="Y4374" t="s">
        <v>3575</v>
      </c>
      <c r="Z4374" t="s">
        <v>2995</v>
      </c>
      <c r="AA4374" t="s">
        <v>1326</v>
      </c>
      <c r="AB4374" s="195">
        <v>37257.875</v>
      </c>
      <c r="AC4374" s="195">
        <v>37621.875</v>
      </c>
    </row>
    <row r="4375" spans="1:29" x14ac:dyDescent="0.25">
      <c r="A4375" s="43" t="str">
        <f t="shared" si="341"/>
        <v>US Natural Gas Financial</v>
      </c>
      <c r="B4375" s="43" t="str">
        <f t="shared" si="342"/>
        <v>US</v>
      </c>
      <c r="C4375" s="43" t="str">
        <f t="shared" si="343"/>
        <v>Natural Gas</v>
      </c>
      <c r="D4375" s="43" t="str">
        <f t="shared" si="344"/>
        <v>Financial</v>
      </c>
      <c r="E4375" s="43">
        <f>IF(VLOOKUP(S4375,'DD-Lookup'!$J$6:$L$50,3,FALSE)="Monthly",(YEAR(AC4375)-YEAR(AB4375))*12+MONTH(AC4375)-MONTH(AB4375)+1,(AC4375-AB4375+1))</f>
        <v>31</v>
      </c>
      <c r="F4375" s="210">
        <f t="shared" si="345"/>
        <v>93000</v>
      </c>
      <c r="G4375" s="199">
        <v>1357060</v>
      </c>
      <c r="H4375" s="195">
        <v>37049.474398148202</v>
      </c>
      <c r="I4375" t="s">
        <v>2465</v>
      </c>
      <c r="M4375" t="s">
        <v>3341</v>
      </c>
      <c r="N4375" t="s">
        <v>2476</v>
      </c>
      <c r="O4375" t="s">
        <v>2380</v>
      </c>
      <c r="P4375" s="196">
        <v>3000</v>
      </c>
      <c r="S4375" t="s">
        <v>3342</v>
      </c>
      <c r="T4375" t="s">
        <v>3557</v>
      </c>
      <c r="U4375" s="198">
        <v>2.2000000000000002</v>
      </c>
      <c r="V4375" t="s">
        <v>3386</v>
      </c>
      <c r="W4375" t="s">
        <v>2381</v>
      </c>
      <c r="X4375" t="s">
        <v>2382</v>
      </c>
      <c r="Y4375" t="s">
        <v>3575</v>
      </c>
      <c r="Z4375" t="s">
        <v>2995</v>
      </c>
      <c r="AA4375" t="s">
        <v>1327</v>
      </c>
      <c r="AB4375" s="195">
        <v>37073.875011574099</v>
      </c>
      <c r="AC4375" s="195">
        <v>37103.875011574099</v>
      </c>
    </row>
    <row r="4376" spans="1:29" x14ac:dyDescent="0.25">
      <c r="A4376" s="43" t="str">
        <f t="shared" si="341"/>
        <v>US Natural Gas Financial</v>
      </c>
      <c r="B4376" s="43" t="str">
        <f t="shared" si="342"/>
        <v>US</v>
      </c>
      <c r="C4376" s="43" t="str">
        <f t="shared" si="343"/>
        <v>Natural Gas</v>
      </c>
      <c r="D4376" s="43" t="str">
        <f t="shared" si="344"/>
        <v>Financial</v>
      </c>
      <c r="E4376" s="43">
        <f>IF(VLOOKUP(S4376,'DD-Lookup'!$J$6:$L$50,3,FALSE)="Monthly",(YEAR(AC4376)-YEAR(AB4376))*12+MONTH(AC4376)-MONTH(AB4376)+1,(AC4376-AB4376+1))</f>
        <v>31</v>
      </c>
      <c r="F4376" s="210">
        <f t="shared" si="345"/>
        <v>155000</v>
      </c>
      <c r="G4376" s="199">
        <v>1357061</v>
      </c>
      <c r="H4376" s="195">
        <v>37049.474432870396</v>
      </c>
      <c r="I4376" t="s">
        <v>2465</v>
      </c>
      <c r="M4376" t="s">
        <v>3341</v>
      </c>
      <c r="N4376" t="s">
        <v>2476</v>
      </c>
      <c r="O4376" t="s">
        <v>2384</v>
      </c>
      <c r="P4376" s="196">
        <v>5000</v>
      </c>
      <c r="S4376" t="s">
        <v>3342</v>
      </c>
      <c r="T4376" t="s">
        <v>3557</v>
      </c>
      <c r="U4376" s="198">
        <v>2.25</v>
      </c>
      <c r="V4376" t="s">
        <v>3386</v>
      </c>
      <c r="W4376" t="s">
        <v>2381</v>
      </c>
      <c r="X4376" t="s">
        <v>2382</v>
      </c>
      <c r="Y4376" t="s">
        <v>3575</v>
      </c>
      <c r="Z4376" t="s">
        <v>2995</v>
      </c>
      <c r="AA4376" t="s">
        <v>1328</v>
      </c>
      <c r="AB4376" s="195">
        <v>37104.875011574099</v>
      </c>
      <c r="AC4376" s="195">
        <v>37134.875011574099</v>
      </c>
    </row>
    <row r="4377" spans="1:29" x14ac:dyDescent="0.25">
      <c r="A4377" s="43" t="str">
        <f t="shared" si="341"/>
        <v>US Power Physical</v>
      </c>
      <c r="B4377" s="43" t="str">
        <f t="shared" si="342"/>
        <v>US</v>
      </c>
      <c r="C4377" s="43" t="str">
        <f t="shared" si="343"/>
        <v>Power</v>
      </c>
      <c r="D4377" s="43" t="str">
        <f t="shared" si="344"/>
        <v>Physical</v>
      </c>
      <c r="E4377" s="43">
        <f>IF(VLOOKUP(S4377,'DD-Lookup'!$J$6:$L$50,3,FALSE)="Monthly",(YEAR(AC4377)-YEAR(AB4377))*12+MONTH(AC4377)-MONTH(AB4377)+1,(AC4377-AB4377+1))</f>
        <v>5</v>
      </c>
      <c r="F4377" s="210">
        <f t="shared" si="345"/>
        <v>250</v>
      </c>
      <c r="G4377" s="199">
        <v>1357063</v>
      </c>
      <c r="H4377" s="195">
        <v>37049.4749421296</v>
      </c>
      <c r="I4377" t="s">
        <v>3360</v>
      </c>
      <c r="M4377" t="s">
        <v>2766</v>
      </c>
      <c r="N4377" t="s">
        <v>3361</v>
      </c>
      <c r="O4377" t="s">
        <v>3750</v>
      </c>
      <c r="Q4377" s="196">
        <v>50</v>
      </c>
      <c r="S4377" t="s">
        <v>3340</v>
      </c>
      <c r="T4377" t="s">
        <v>3557</v>
      </c>
      <c r="U4377" s="198">
        <v>44.75</v>
      </c>
      <c r="V4377" t="s">
        <v>2340</v>
      </c>
      <c r="W4377" t="s">
        <v>3365</v>
      </c>
      <c r="X4377" t="s">
        <v>3366</v>
      </c>
      <c r="Y4377" t="s">
        <v>2662</v>
      </c>
      <c r="Z4377" t="s">
        <v>2990</v>
      </c>
      <c r="AA4377">
        <v>637220.1</v>
      </c>
      <c r="AB4377" s="195">
        <v>37053.875011574099</v>
      </c>
      <c r="AC4377" s="195">
        <v>37057.875011574099</v>
      </c>
    </row>
    <row r="4378" spans="1:29" x14ac:dyDescent="0.25">
      <c r="A4378" s="43" t="str">
        <f t="shared" si="341"/>
        <v>US Natural Gas Financial</v>
      </c>
      <c r="B4378" s="43" t="str">
        <f t="shared" si="342"/>
        <v>US</v>
      </c>
      <c r="C4378" s="43" t="str">
        <f t="shared" si="343"/>
        <v>Natural Gas</v>
      </c>
      <c r="D4378" s="43" t="str">
        <f t="shared" si="344"/>
        <v>Financial</v>
      </c>
      <c r="E4378" s="43">
        <f>IF(VLOOKUP(S4378,'DD-Lookup'!$J$6:$L$50,3,FALSE)="Monthly",(YEAR(AC4378)-YEAR(AB4378))*12+MONTH(AC4378)-MONTH(AB4378)+1,(AC4378-AB4378+1))</f>
        <v>123</v>
      </c>
      <c r="F4378" s="210">
        <f t="shared" si="345"/>
        <v>615000</v>
      </c>
      <c r="G4378" s="199">
        <v>1357068</v>
      </c>
      <c r="H4378" s="195">
        <v>37049.475231481403</v>
      </c>
      <c r="I4378" t="s">
        <v>2465</v>
      </c>
      <c r="M4378" t="s">
        <v>3341</v>
      </c>
      <c r="N4378" t="s">
        <v>2281</v>
      </c>
      <c r="O4378" t="s">
        <v>3139</v>
      </c>
      <c r="Q4378" s="196">
        <v>5000</v>
      </c>
      <c r="S4378" t="s">
        <v>3342</v>
      </c>
      <c r="T4378" t="s">
        <v>3557</v>
      </c>
      <c r="U4378" s="198">
        <v>3.9</v>
      </c>
      <c r="V4378" t="s">
        <v>2189</v>
      </c>
      <c r="W4378" t="s">
        <v>2853</v>
      </c>
      <c r="X4378" t="s">
        <v>2282</v>
      </c>
      <c r="Y4378" t="s">
        <v>3575</v>
      </c>
      <c r="Z4378" t="s">
        <v>2995</v>
      </c>
      <c r="AA4378" t="s">
        <v>1329</v>
      </c>
      <c r="AB4378" s="195">
        <v>37073</v>
      </c>
      <c r="AC4378" s="195">
        <v>37195</v>
      </c>
    </row>
    <row r="4379" spans="1:29" x14ac:dyDescent="0.25">
      <c r="A4379" s="43" t="str">
        <f t="shared" si="341"/>
        <v>US Power Physical</v>
      </c>
      <c r="B4379" s="43" t="str">
        <f t="shared" si="342"/>
        <v>US</v>
      </c>
      <c r="C4379" s="43" t="str">
        <f t="shared" si="343"/>
        <v>Power</v>
      </c>
      <c r="D4379" s="43" t="str">
        <f t="shared" si="344"/>
        <v>Physical</v>
      </c>
      <c r="E4379" s="43">
        <f>IF(VLOOKUP(S4379,'DD-Lookup'!$J$6:$L$50,3,FALSE)="Monthly",(YEAR(AC4379)-YEAR(AB4379))*12+MONTH(AC4379)-MONTH(AB4379)+1,(AC4379-AB4379+1))</f>
        <v>5</v>
      </c>
      <c r="F4379" s="210">
        <f t="shared" si="345"/>
        <v>250</v>
      </c>
      <c r="G4379" s="199">
        <v>1357069</v>
      </c>
      <c r="H4379" s="195">
        <v>37049.475231481403</v>
      </c>
      <c r="I4379" t="s">
        <v>3360</v>
      </c>
      <c r="M4379" t="s">
        <v>2766</v>
      </c>
      <c r="N4379" t="s">
        <v>3361</v>
      </c>
      <c r="O4379" t="s">
        <v>3307</v>
      </c>
      <c r="Q4379" s="196">
        <v>50</v>
      </c>
      <c r="S4379" t="s">
        <v>3340</v>
      </c>
      <c r="T4379" t="s">
        <v>3557</v>
      </c>
      <c r="U4379" s="198">
        <v>43.75</v>
      </c>
      <c r="V4379" t="s">
        <v>4118</v>
      </c>
      <c r="W4379" t="s">
        <v>3376</v>
      </c>
      <c r="X4379" t="s">
        <v>3377</v>
      </c>
      <c r="Y4379" t="s">
        <v>2662</v>
      </c>
      <c r="Z4379" t="s">
        <v>2990</v>
      </c>
      <c r="AA4379">
        <v>637224.1</v>
      </c>
      <c r="AB4379" s="195">
        <v>37053.875011574099</v>
      </c>
      <c r="AC4379" s="195">
        <v>37057.875011574099</v>
      </c>
    </row>
    <row r="4380" spans="1:29" x14ac:dyDescent="0.25">
      <c r="A4380" s="43" t="str">
        <f t="shared" si="341"/>
        <v>US Power Physical</v>
      </c>
      <c r="B4380" s="43" t="str">
        <f t="shared" si="342"/>
        <v>US</v>
      </c>
      <c r="C4380" s="43" t="str">
        <f t="shared" si="343"/>
        <v>Power</v>
      </c>
      <c r="D4380" s="43" t="str">
        <f t="shared" si="344"/>
        <v>Physical</v>
      </c>
      <c r="E4380" s="43">
        <f>IF(VLOOKUP(S4380,'DD-Lookup'!$J$6:$L$50,3,FALSE)="Monthly",(YEAR(AC4380)-YEAR(AB4380))*12+MONTH(AC4380)-MONTH(AB4380)+1,(AC4380-AB4380+1))</f>
        <v>5</v>
      </c>
      <c r="F4380" s="210">
        <f t="shared" si="345"/>
        <v>250</v>
      </c>
      <c r="G4380" s="199">
        <v>1357073</v>
      </c>
      <c r="H4380" s="195">
        <v>37049.475462962997</v>
      </c>
      <c r="I4380" t="s">
        <v>3529</v>
      </c>
      <c r="M4380" t="s">
        <v>2766</v>
      </c>
      <c r="N4380" t="s">
        <v>3361</v>
      </c>
      <c r="O4380" t="s">
        <v>3307</v>
      </c>
      <c r="Q4380" s="196">
        <v>50</v>
      </c>
      <c r="S4380" t="s">
        <v>3340</v>
      </c>
      <c r="T4380" t="s">
        <v>3557</v>
      </c>
      <c r="U4380" s="198">
        <v>43.75</v>
      </c>
      <c r="V4380" t="s">
        <v>1727</v>
      </c>
      <c r="W4380" t="s">
        <v>3376</v>
      </c>
      <c r="X4380" t="s">
        <v>3377</v>
      </c>
      <c r="Y4380" t="s">
        <v>2662</v>
      </c>
      <c r="Z4380" t="s">
        <v>2990</v>
      </c>
      <c r="AA4380">
        <v>637227.1</v>
      </c>
      <c r="AB4380" s="195">
        <v>37053.875011574099</v>
      </c>
      <c r="AC4380" s="195">
        <v>37057.875011574099</v>
      </c>
    </row>
    <row r="4381" spans="1:29" x14ac:dyDescent="0.25">
      <c r="A4381" s="43" t="str">
        <f t="shared" si="341"/>
        <v>US Power Physical</v>
      </c>
      <c r="B4381" s="43" t="str">
        <f t="shared" si="342"/>
        <v>US</v>
      </c>
      <c r="C4381" s="43" t="str">
        <f t="shared" si="343"/>
        <v>Power</v>
      </c>
      <c r="D4381" s="43" t="str">
        <f t="shared" si="344"/>
        <v>Physical</v>
      </c>
      <c r="E4381" s="43">
        <f>IF(VLOOKUP(S4381,'DD-Lookup'!$J$6:$L$50,3,FALSE)="Monthly",(YEAR(AC4381)-YEAR(AB4381))*12+MONTH(AC4381)-MONTH(AB4381)+1,(AC4381-AB4381+1))</f>
        <v>5</v>
      </c>
      <c r="F4381" s="210">
        <f t="shared" si="345"/>
        <v>250</v>
      </c>
      <c r="G4381" s="199">
        <v>1357075</v>
      </c>
      <c r="H4381" s="195">
        <v>37049.475879629601</v>
      </c>
      <c r="I4381" t="s">
        <v>3382</v>
      </c>
      <c r="M4381" t="s">
        <v>2766</v>
      </c>
      <c r="N4381" t="s">
        <v>3361</v>
      </c>
      <c r="O4381" t="s">
        <v>3750</v>
      </c>
      <c r="Q4381" s="196">
        <v>50</v>
      </c>
      <c r="S4381" t="s">
        <v>3340</v>
      </c>
      <c r="T4381" t="s">
        <v>3557</v>
      </c>
      <c r="U4381" s="198">
        <v>44.75</v>
      </c>
      <c r="V4381" t="s">
        <v>3487</v>
      </c>
      <c r="W4381" t="s">
        <v>3365</v>
      </c>
      <c r="X4381" t="s">
        <v>3366</v>
      </c>
      <c r="Y4381" t="s">
        <v>2662</v>
      </c>
      <c r="Z4381" t="s">
        <v>2990</v>
      </c>
      <c r="AA4381">
        <v>637228.1</v>
      </c>
      <c r="AB4381" s="195">
        <v>37053.875011574099</v>
      </c>
      <c r="AC4381" s="195">
        <v>37057.875011574099</v>
      </c>
    </row>
    <row r="4382" spans="1:29" x14ac:dyDescent="0.25">
      <c r="A4382" s="43" t="str">
        <f t="shared" si="341"/>
        <v>US Power Physical</v>
      </c>
      <c r="B4382" s="43" t="str">
        <f t="shared" si="342"/>
        <v>US</v>
      </c>
      <c r="C4382" s="43" t="str">
        <f t="shared" si="343"/>
        <v>Power</v>
      </c>
      <c r="D4382" s="43" t="str">
        <f t="shared" si="344"/>
        <v>Physical</v>
      </c>
      <c r="E4382" s="43">
        <f>IF(VLOOKUP(S4382,'DD-Lookup'!$J$6:$L$50,3,FALSE)="Monthly",(YEAR(AC4382)-YEAR(AB4382))*12+MONTH(AC4382)-MONTH(AB4382)+1,(AC4382-AB4382+1))</f>
        <v>31</v>
      </c>
      <c r="F4382" s="210">
        <f t="shared" si="345"/>
        <v>1550</v>
      </c>
      <c r="G4382" s="199">
        <v>1357076</v>
      </c>
      <c r="H4382" s="195">
        <v>37049.475960648102</v>
      </c>
      <c r="I4382" t="s">
        <v>3382</v>
      </c>
      <c r="M4382" t="s">
        <v>2766</v>
      </c>
      <c r="N4382" t="s">
        <v>3361</v>
      </c>
      <c r="O4382" t="s">
        <v>3745</v>
      </c>
      <c r="Q4382" s="196">
        <v>50</v>
      </c>
      <c r="S4382" t="s">
        <v>3340</v>
      </c>
      <c r="T4382" t="s">
        <v>3557</v>
      </c>
      <c r="U4382" s="198">
        <v>79.75</v>
      </c>
      <c r="V4382" t="s">
        <v>3487</v>
      </c>
      <c r="W4382" t="s">
        <v>3380</v>
      </c>
      <c r="X4382" t="s">
        <v>3381</v>
      </c>
      <c r="Y4382" t="s">
        <v>2662</v>
      </c>
      <c r="Z4382" t="s">
        <v>2990</v>
      </c>
      <c r="AA4382">
        <v>637229.1</v>
      </c>
      <c r="AB4382" s="195">
        <v>37073.875011574099</v>
      </c>
      <c r="AC4382" s="195">
        <v>37103.875011574099</v>
      </c>
    </row>
    <row r="4383" spans="1:29" x14ac:dyDescent="0.25">
      <c r="A4383" s="43" t="str">
        <f t="shared" si="341"/>
        <v>US Power Physical</v>
      </c>
      <c r="B4383" s="43" t="str">
        <f t="shared" si="342"/>
        <v>US</v>
      </c>
      <c r="C4383" s="43" t="str">
        <f t="shared" si="343"/>
        <v>Power</v>
      </c>
      <c r="D4383" s="43" t="str">
        <f t="shared" si="344"/>
        <v>Physical</v>
      </c>
      <c r="E4383" s="43">
        <f>IF(VLOOKUP(S4383,'DD-Lookup'!$J$6:$L$50,3,FALSE)="Monthly",(YEAR(AC4383)-YEAR(AB4383))*12+MONTH(AC4383)-MONTH(AB4383)+1,(AC4383-AB4383+1))</f>
        <v>5</v>
      </c>
      <c r="F4383" s="210">
        <f t="shared" si="345"/>
        <v>250</v>
      </c>
      <c r="G4383" s="199">
        <v>1357077</v>
      </c>
      <c r="H4383" s="195">
        <v>37049.476030092599</v>
      </c>
      <c r="I4383" t="s">
        <v>3382</v>
      </c>
      <c r="M4383" t="s">
        <v>2766</v>
      </c>
      <c r="N4383" t="s">
        <v>3361</v>
      </c>
      <c r="O4383" t="s">
        <v>3307</v>
      </c>
      <c r="Q4383" s="196">
        <v>50</v>
      </c>
      <c r="S4383" t="s">
        <v>3340</v>
      </c>
      <c r="T4383" t="s">
        <v>3557</v>
      </c>
      <c r="U4383" s="198">
        <v>44</v>
      </c>
      <c r="V4383" t="s">
        <v>3066</v>
      </c>
      <c r="W4383" t="s">
        <v>3376</v>
      </c>
      <c r="X4383" t="s">
        <v>3377</v>
      </c>
      <c r="Y4383" t="s">
        <v>2662</v>
      </c>
      <c r="Z4383" t="s">
        <v>2990</v>
      </c>
      <c r="AA4383">
        <v>637230.1</v>
      </c>
      <c r="AB4383" s="195">
        <v>37053.875011574099</v>
      </c>
      <c r="AC4383" s="195">
        <v>37057.875011574099</v>
      </c>
    </row>
    <row r="4384" spans="1:29" x14ac:dyDescent="0.25">
      <c r="A4384" s="43" t="str">
        <f t="shared" si="341"/>
        <v>US Natural Gas Financial</v>
      </c>
      <c r="B4384" s="43" t="str">
        <f t="shared" si="342"/>
        <v>US</v>
      </c>
      <c r="C4384" s="43" t="str">
        <f t="shared" si="343"/>
        <v>Natural Gas</v>
      </c>
      <c r="D4384" s="43" t="str">
        <f t="shared" si="344"/>
        <v>Financial</v>
      </c>
      <c r="E4384" s="43">
        <f>IF(VLOOKUP(S4384,'DD-Lookup'!$J$6:$L$50,3,FALSE)="Monthly",(YEAR(AC4384)-YEAR(AB4384))*12+MONTH(AC4384)-MONTH(AB4384)+1,(AC4384-AB4384+1))</f>
        <v>365</v>
      </c>
      <c r="F4384" s="210">
        <f t="shared" si="345"/>
        <v>1825000</v>
      </c>
      <c r="G4384" s="199">
        <v>1357078</v>
      </c>
      <c r="H4384" s="195">
        <v>37049.476087962998</v>
      </c>
      <c r="I4384" t="s">
        <v>2472</v>
      </c>
      <c r="M4384" t="s">
        <v>3341</v>
      </c>
      <c r="N4384" t="s">
        <v>2281</v>
      </c>
      <c r="O4384" t="s">
        <v>2511</v>
      </c>
      <c r="Q4384" s="196">
        <v>5000</v>
      </c>
      <c r="S4384" t="s">
        <v>3342</v>
      </c>
      <c r="T4384" t="s">
        <v>3557</v>
      </c>
      <c r="U4384" s="198">
        <v>3.9649999999999999</v>
      </c>
      <c r="V4384" t="s">
        <v>2473</v>
      </c>
      <c r="W4384" t="s">
        <v>2853</v>
      </c>
      <c r="X4384" t="s">
        <v>2282</v>
      </c>
      <c r="Y4384" t="s">
        <v>3575</v>
      </c>
      <c r="Z4384" t="s">
        <v>2995</v>
      </c>
      <c r="AA4384" t="s">
        <v>1330</v>
      </c>
      <c r="AB4384" s="195">
        <v>37257.875</v>
      </c>
      <c r="AC4384" s="195">
        <v>37621.875</v>
      </c>
    </row>
    <row r="4385" spans="1:29" x14ac:dyDescent="0.25">
      <c r="A4385" s="43" t="str">
        <f t="shared" si="341"/>
        <v>US Power Physical</v>
      </c>
      <c r="B4385" s="43" t="str">
        <f t="shared" si="342"/>
        <v>US</v>
      </c>
      <c r="C4385" s="43" t="str">
        <f t="shared" si="343"/>
        <v>Power</v>
      </c>
      <c r="D4385" s="43" t="str">
        <f t="shared" si="344"/>
        <v>Physical</v>
      </c>
      <c r="E4385" s="43">
        <f>IF(VLOOKUP(S4385,'DD-Lookup'!$J$6:$L$50,3,FALSE)="Monthly",(YEAR(AC4385)-YEAR(AB4385))*12+MONTH(AC4385)-MONTH(AB4385)+1,(AC4385-AB4385+1))</f>
        <v>31</v>
      </c>
      <c r="F4385" s="210">
        <f t="shared" si="345"/>
        <v>1550</v>
      </c>
      <c r="G4385" s="199">
        <v>1357079</v>
      </c>
      <c r="H4385" s="195">
        <v>37049.476099537002</v>
      </c>
      <c r="I4385" t="s">
        <v>3382</v>
      </c>
      <c r="M4385" t="s">
        <v>2766</v>
      </c>
      <c r="N4385" t="s">
        <v>3361</v>
      </c>
      <c r="O4385" t="s">
        <v>3745</v>
      </c>
      <c r="Q4385" s="196">
        <v>50</v>
      </c>
      <c r="S4385" t="s">
        <v>3340</v>
      </c>
      <c r="T4385" t="s">
        <v>3557</v>
      </c>
      <c r="U4385" s="198">
        <v>80</v>
      </c>
      <c r="V4385" t="s">
        <v>3487</v>
      </c>
      <c r="W4385" t="s">
        <v>3380</v>
      </c>
      <c r="X4385" t="s">
        <v>3381</v>
      </c>
      <c r="Y4385" t="s">
        <v>2662</v>
      </c>
      <c r="Z4385" t="s">
        <v>2990</v>
      </c>
      <c r="AA4385">
        <v>637231.1</v>
      </c>
      <c r="AB4385" s="195">
        <v>37073.875011574099</v>
      </c>
      <c r="AC4385" s="195">
        <v>37103.875011574099</v>
      </c>
    </row>
    <row r="4386" spans="1:29" x14ac:dyDescent="0.25">
      <c r="A4386" s="43" t="str">
        <f t="shared" si="341"/>
        <v>US Power Physical</v>
      </c>
      <c r="B4386" s="43" t="str">
        <f t="shared" si="342"/>
        <v>US</v>
      </c>
      <c r="C4386" s="43" t="str">
        <f t="shared" si="343"/>
        <v>Power</v>
      </c>
      <c r="D4386" s="43" t="str">
        <f t="shared" si="344"/>
        <v>Physical</v>
      </c>
      <c r="E4386" s="43">
        <f>IF(VLOOKUP(S4386,'DD-Lookup'!$J$6:$L$50,3,FALSE)="Monthly",(YEAR(AC4386)-YEAR(AB4386))*12+MONTH(AC4386)-MONTH(AB4386)+1,(AC4386-AB4386+1))</f>
        <v>5</v>
      </c>
      <c r="F4386" s="210">
        <f t="shared" si="345"/>
        <v>250</v>
      </c>
      <c r="G4386" s="199">
        <v>1357081</v>
      </c>
      <c r="H4386" s="195">
        <v>37049.4761111111</v>
      </c>
      <c r="I4386" t="s">
        <v>3382</v>
      </c>
      <c r="M4386" t="s">
        <v>2766</v>
      </c>
      <c r="N4386" t="s">
        <v>3361</v>
      </c>
      <c r="O4386" t="s">
        <v>3307</v>
      </c>
      <c r="Q4386" s="196">
        <v>50</v>
      </c>
      <c r="S4386" t="s">
        <v>3340</v>
      </c>
      <c r="T4386" t="s">
        <v>3557</v>
      </c>
      <c r="U4386" s="198">
        <v>44.25</v>
      </c>
      <c r="V4386" t="s">
        <v>3066</v>
      </c>
      <c r="W4386" t="s">
        <v>3376</v>
      </c>
      <c r="X4386" t="s">
        <v>3377</v>
      </c>
      <c r="Y4386" t="s">
        <v>2662</v>
      </c>
      <c r="Z4386" t="s">
        <v>2990</v>
      </c>
      <c r="AA4386">
        <v>637233.1</v>
      </c>
      <c r="AB4386" s="195">
        <v>37053.875011574099</v>
      </c>
      <c r="AC4386" s="195">
        <v>37057.875011574099</v>
      </c>
    </row>
    <row r="4387" spans="1:29" x14ac:dyDescent="0.25">
      <c r="A4387" s="43" t="str">
        <f t="shared" si="341"/>
        <v>US Power Physical</v>
      </c>
      <c r="B4387" s="43" t="str">
        <f t="shared" si="342"/>
        <v>US</v>
      </c>
      <c r="C4387" s="43" t="str">
        <f t="shared" si="343"/>
        <v>Power</v>
      </c>
      <c r="D4387" s="43" t="str">
        <f t="shared" si="344"/>
        <v>Physical</v>
      </c>
      <c r="E4387" s="43">
        <f>IF(VLOOKUP(S4387,'DD-Lookup'!$J$6:$L$50,3,FALSE)="Monthly",(YEAR(AC4387)-YEAR(AB4387))*12+MONTH(AC4387)-MONTH(AB4387)+1,(AC4387-AB4387+1))</f>
        <v>5</v>
      </c>
      <c r="F4387" s="210">
        <f t="shared" si="345"/>
        <v>250</v>
      </c>
      <c r="G4387" s="199">
        <v>1357080</v>
      </c>
      <c r="H4387" s="195">
        <v>37049.4761111111</v>
      </c>
      <c r="I4387" t="s">
        <v>3382</v>
      </c>
      <c r="M4387" t="s">
        <v>2766</v>
      </c>
      <c r="N4387" t="s">
        <v>3361</v>
      </c>
      <c r="O4387" t="s">
        <v>3839</v>
      </c>
      <c r="Q4387" s="196">
        <v>50</v>
      </c>
      <c r="S4387" t="s">
        <v>3340</v>
      </c>
      <c r="T4387" t="s">
        <v>3557</v>
      </c>
      <c r="U4387" s="198">
        <v>52.5</v>
      </c>
      <c r="V4387" t="s">
        <v>3053</v>
      </c>
      <c r="W4387" t="s">
        <v>3369</v>
      </c>
      <c r="X4387" t="s">
        <v>2267</v>
      </c>
      <c r="Y4387" t="s">
        <v>2662</v>
      </c>
      <c r="Z4387" t="s">
        <v>2990</v>
      </c>
      <c r="AA4387">
        <v>637232.1</v>
      </c>
      <c r="AB4387" s="195">
        <v>37053.875011574099</v>
      </c>
      <c r="AC4387" s="195">
        <v>37057.875011574099</v>
      </c>
    </row>
    <row r="4388" spans="1:29" x14ac:dyDescent="0.25">
      <c r="A4388" s="43" t="str">
        <f t="shared" si="341"/>
        <v>US Power Physical</v>
      </c>
      <c r="B4388" s="43" t="str">
        <f t="shared" si="342"/>
        <v>US</v>
      </c>
      <c r="C4388" s="43" t="str">
        <f t="shared" si="343"/>
        <v>Power</v>
      </c>
      <c r="D4388" s="43" t="str">
        <f t="shared" si="344"/>
        <v>Physical</v>
      </c>
      <c r="E4388" s="43">
        <f>IF(VLOOKUP(S4388,'DD-Lookup'!$J$6:$L$50,3,FALSE)="Monthly",(YEAR(AC4388)-YEAR(AB4388))*12+MONTH(AC4388)-MONTH(AB4388)+1,(AC4388-AB4388+1))</f>
        <v>31</v>
      </c>
      <c r="F4388" s="210">
        <f t="shared" si="345"/>
        <v>1550</v>
      </c>
      <c r="G4388" s="199">
        <v>1357083</v>
      </c>
      <c r="H4388" s="195">
        <v>37049.476284722201</v>
      </c>
      <c r="I4388" t="s">
        <v>3382</v>
      </c>
      <c r="M4388" t="s">
        <v>2766</v>
      </c>
      <c r="N4388" t="s">
        <v>3361</v>
      </c>
      <c r="O4388" t="s">
        <v>3173</v>
      </c>
      <c r="Q4388" s="196">
        <v>50</v>
      </c>
      <c r="S4388" t="s">
        <v>3340</v>
      </c>
      <c r="T4388" t="s">
        <v>3557</v>
      </c>
      <c r="U4388" s="198">
        <v>78.25</v>
      </c>
      <c r="V4388" t="s">
        <v>3066</v>
      </c>
      <c r="W4388" t="s">
        <v>3825</v>
      </c>
      <c r="X4388" t="s">
        <v>3377</v>
      </c>
      <c r="Y4388" t="s">
        <v>2662</v>
      </c>
      <c r="Z4388" t="s">
        <v>2990</v>
      </c>
      <c r="AA4388">
        <v>637236.1</v>
      </c>
      <c r="AB4388" s="195">
        <v>37073.875011574099</v>
      </c>
      <c r="AC4388" s="195">
        <v>37103.875011574099</v>
      </c>
    </row>
    <row r="4389" spans="1:29" x14ac:dyDescent="0.25">
      <c r="A4389" s="43" t="str">
        <f t="shared" si="341"/>
        <v>US Natural Gas Financial</v>
      </c>
      <c r="B4389" s="43" t="str">
        <f t="shared" si="342"/>
        <v>US</v>
      </c>
      <c r="C4389" s="43" t="str">
        <f t="shared" si="343"/>
        <v>Natural Gas</v>
      </c>
      <c r="D4389" s="43" t="str">
        <f t="shared" si="344"/>
        <v>Financial</v>
      </c>
      <c r="E4389" s="43">
        <f>IF(VLOOKUP(S4389,'DD-Lookup'!$J$6:$L$50,3,FALSE)="Monthly",(YEAR(AC4389)-YEAR(AB4389))*12+MONTH(AC4389)-MONTH(AB4389)+1,(AC4389-AB4389+1))</f>
        <v>365</v>
      </c>
      <c r="F4389" s="210">
        <f t="shared" si="345"/>
        <v>1825000</v>
      </c>
      <c r="G4389" s="199">
        <v>1357084</v>
      </c>
      <c r="H4389" s="195">
        <v>37049.476307870398</v>
      </c>
      <c r="I4389" t="s">
        <v>2472</v>
      </c>
      <c r="M4389" t="s">
        <v>3341</v>
      </c>
      <c r="N4389" t="s">
        <v>2281</v>
      </c>
      <c r="O4389" t="s">
        <v>2511</v>
      </c>
      <c r="Q4389" s="196">
        <v>5000</v>
      </c>
      <c r="S4389" t="s">
        <v>3342</v>
      </c>
      <c r="T4389" t="s">
        <v>3557</v>
      </c>
      <c r="U4389" s="198">
        <v>3.97</v>
      </c>
      <c r="V4389" t="s">
        <v>2473</v>
      </c>
      <c r="W4389" t="s">
        <v>2853</v>
      </c>
      <c r="X4389" t="s">
        <v>2282</v>
      </c>
      <c r="Y4389" t="s">
        <v>3575</v>
      </c>
      <c r="Z4389" t="s">
        <v>2995</v>
      </c>
      <c r="AA4389" t="s">
        <v>1331</v>
      </c>
      <c r="AB4389" s="195">
        <v>37257.875</v>
      </c>
      <c r="AC4389" s="195">
        <v>37621.875</v>
      </c>
    </row>
    <row r="4390" spans="1:29" x14ac:dyDescent="0.25">
      <c r="A4390" s="43" t="str">
        <f t="shared" si="341"/>
        <v>US Power Physical</v>
      </c>
      <c r="B4390" s="43" t="str">
        <f t="shared" si="342"/>
        <v>US</v>
      </c>
      <c r="C4390" s="43" t="str">
        <f t="shared" si="343"/>
        <v>Power</v>
      </c>
      <c r="D4390" s="43" t="str">
        <f t="shared" si="344"/>
        <v>Physical</v>
      </c>
      <c r="E4390" s="43">
        <f>IF(VLOOKUP(S4390,'DD-Lookup'!$J$6:$L$50,3,FALSE)="Monthly",(YEAR(AC4390)-YEAR(AB4390))*12+MONTH(AC4390)-MONTH(AB4390)+1,(AC4390-AB4390+1))</f>
        <v>5</v>
      </c>
      <c r="F4390" s="210">
        <f t="shared" si="345"/>
        <v>250</v>
      </c>
      <c r="G4390" s="199">
        <v>1357085</v>
      </c>
      <c r="H4390" s="195">
        <v>37049.476319444402</v>
      </c>
      <c r="I4390" t="s">
        <v>3382</v>
      </c>
      <c r="M4390" t="s">
        <v>2766</v>
      </c>
      <c r="N4390" t="s">
        <v>3361</v>
      </c>
      <c r="O4390" t="s">
        <v>3307</v>
      </c>
      <c r="Q4390" s="196">
        <v>50</v>
      </c>
      <c r="S4390" t="s">
        <v>3340</v>
      </c>
      <c r="T4390" t="s">
        <v>3557</v>
      </c>
      <c r="U4390" s="198">
        <v>44.5</v>
      </c>
      <c r="V4390" t="s">
        <v>3066</v>
      </c>
      <c r="W4390" t="s">
        <v>3376</v>
      </c>
      <c r="X4390" t="s">
        <v>3377</v>
      </c>
      <c r="Y4390" t="s">
        <v>2662</v>
      </c>
      <c r="Z4390" t="s">
        <v>2990</v>
      </c>
      <c r="AA4390">
        <v>637237.1</v>
      </c>
      <c r="AB4390" s="195">
        <v>37053.875011574099</v>
      </c>
      <c r="AC4390" s="195">
        <v>37057.875011574099</v>
      </c>
    </row>
    <row r="4391" spans="1:29" x14ac:dyDescent="0.25">
      <c r="A4391" s="43" t="str">
        <f t="shared" si="341"/>
        <v>US Natural Gas Financial</v>
      </c>
      <c r="B4391" s="43" t="str">
        <f t="shared" si="342"/>
        <v>US</v>
      </c>
      <c r="C4391" s="43" t="str">
        <f t="shared" si="343"/>
        <v>Natural Gas</v>
      </c>
      <c r="D4391" s="43" t="str">
        <f t="shared" si="344"/>
        <v>Financial</v>
      </c>
      <c r="E4391" s="43">
        <f>IF(VLOOKUP(S4391,'DD-Lookup'!$J$6:$L$50,3,FALSE)="Monthly",(YEAR(AC4391)-YEAR(AB4391))*12+MONTH(AC4391)-MONTH(AB4391)+1,(AC4391-AB4391+1))</f>
        <v>31</v>
      </c>
      <c r="F4391" s="210">
        <f t="shared" si="345"/>
        <v>310000</v>
      </c>
      <c r="G4391" s="199">
        <v>1357086</v>
      </c>
      <c r="H4391" s="195">
        <v>37049.476377314801</v>
      </c>
      <c r="I4391" t="s">
        <v>2280</v>
      </c>
      <c r="M4391" t="s">
        <v>3341</v>
      </c>
      <c r="N4391" t="s">
        <v>2281</v>
      </c>
      <c r="O4391" t="s">
        <v>2290</v>
      </c>
      <c r="Q4391" s="196">
        <v>10000</v>
      </c>
      <c r="S4391" t="s">
        <v>3342</v>
      </c>
      <c r="T4391" t="s">
        <v>3557</v>
      </c>
      <c r="U4391" s="198">
        <v>3.89</v>
      </c>
      <c r="V4391" t="s">
        <v>2441</v>
      </c>
      <c r="W4391" t="s">
        <v>2853</v>
      </c>
      <c r="X4391" t="s">
        <v>2282</v>
      </c>
      <c r="Y4391" t="s">
        <v>3575</v>
      </c>
      <c r="Z4391" t="s">
        <v>2995</v>
      </c>
      <c r="AA4391" t="s">
        <v>1332</v>
      </c>
      <c r="AB4391" s="195">
        <v>37104.875</v>
      </c>
      <c r="AC4391" s="195">
        <v>37134.875</v>
      </c>
    </row>
    <row r="4392" spans="1:29" x14ac:dyDescent="0.25">
      <c r="A4392" s="43" t="str">
        <f t="shared" si="341"/>
        <v>US Natural Gas Financial</v>
      </c>
      <c r="B4392" s="43" t="str">
        <f t="shared" si="342"/>
        <v>US</v>
      </c>
      <c r="C4392" s="43" t="str">
        <f t="shared" si="343"/>
        <v>Natural Gas</v>
      </c>
      <c r="D4392" s="43" t="str">
        <f t="shared" si="344"/>
        <v>Financial</v>
      </c>
      <c r="E4392" s="43">
        <f>IF(VLOOKUP(S4392,'DD-Lookup'!$J$6:$L$50,3,FALSE)="Monthly",(YEAR(AC4392)-YEAR(AB4392))*12+MONTH(AC4392)-MONTH(AB4392)+1,(AC4392-AB4392+1))</f>
        <v>123</v>
      </c>
      <c r="F4392" s="210">
        <f t="shared" si="345"/>
        <v>615000</v>
      </c>
      <c r="G4392" s="199">
        <v>1357088</v>
      </c>
      <c r="H4392" s="195">
        <v>37049.476458333302</v>
      </c>
      <c r="I4392" t="s">
        <v>2465</v>
      </c>
      <c r="M4392" t="s">
        <v>3341</v>
      </c>
      <c r="N4392" t="s">
        <v>2281</v>
      </c>
      <c r="O4392" t="s">
        <v>3139</v>
      </c>
      <c r="Q4392" s="196">
        <v>5000</v>
      </c>
      <c r="S4392" t="s">
        <v>3342</v>
      </c>
      <c r="T4392" t="s">
        <v>3557</v>
      </c>
      <c r="U4392" s="198">
        <v>3.9049999999999998</v>
      </c>
      <c r="V4392" t="s">
        <v>2189</v>
      </c>
      <c r="W4392" t="s">
        <v>2853</v>
      </c>
      <c r="X4392" t="s">
        <v>2282</v>
      </c>
      <c r="Y4392" t="s">
        <v>3575</v>
      </c>
      <c r="Z4392" t="s">
        <v>2995</v>
      </c>
      <c r="AA4392" t="s">
        <v>1333</v>
      </c>
      <c r="AB4392" s="195">
        <v>37073</v>
      </c>
      <c r="AC4392" s="195">
        <v>37195</v>
      </c>
    </row>
    <row r="4393" spans="1:29" x14ac:dyDescent="0.25">
      <c r="A4393" s="43" t="str">
        <f t="shared" si="341"/>
        <v>US Natural Gas Financial</v>
      </c>
      <c r="B4393" s="43" t="str">
        <f t="shared" si="342"/>
        <v>US</v>
      </c>
      <c r="C4393" s="43" t="str">
        <f t="shared" si="343"/>
        <v>Natural Gas</v>
      </c>
      <c r="D4393" s="43" t="str">
        <f t="shared" si="344"/>
        <v>Financial</v>
      </c>
      <c r="E4393" s="43">
        <f>IF(VLOOKUP(S4393,'DD-Lookup'!$J$6:$L$50,3,FALSE)="Monthly",(YEAR(AC4393)-YEAR(AB4393))*12+MONTH(AC4393)-MONTH(AB4393)+1,(AC4393-AB4393+1))</f>
        <v>22</v>
      </c>
      <c r="F4393" s="210">
        <f t="shared" si="345"/>
        <v>330000</v>
      </c>
      <c r="G4393" s="199">
        <v>1357090</v>
      </c>
      <c r="H4393" s="195">
        <v>37049.4766550926</v>
      </c>
      <c r="I4393" t="s">
        <v>2472</v>
      </c>
      <c r="M4393" t="s">
        <v>3341</v>
      </c>
      <c r="N4393" t="s">
        <v>2281</v>
      </c>
      <c r="O4393" t="s">
        <v>1334</v>
      </c>
      <c r="Q4393" s="196">
        <v>15000</v>
      </c>
      <c r="S4393" t="s">
        <v>3342</v>
      </c>
      <c r="T4393" t="s">
        <v>3557</v>
      </c>
      <c r="U4393" s="198">
        <v>3.53</v>
      </c>
      <c r="V4393" t="s">
        <v>3879</v>
      </c>
      <c r="W4393" t="s">
        <v>2376</v>
      </c>
      <c r="X4393" t="s">
        <v>435</v>
      </c>
      <c r="Y4393" t="s">
        <v>3575</v>
      </c>
      <c r="Z4393" t="s">
        <v>2995</v>
      </c>
      <c r="AA4393" t="s">
        <v>1335</v>
      </c>
      <c r="AB4393" s="195">
        <v>37051.875011574099</v>
      </c>
      <c r="AC4393" s="195">
        <v>37072.875011574099</v>
      </c>
    </row>
    <row r="4394" spans="1:29" x14ac:dyDescent="0.25">
      <c r="A4394" s="43" t="str">
        <f t="shared" si="341"/>
        <v xml:space="preserve"> Natural Gas Physical</v>
      </c>
      <c r="B4394" s="43" t="str">
        <f t="shared" si="342"/>
        <v/>
      </c>
      <c r="C4394" s="43" t="str">
        <f t="shared" si="343"/>
        <v>Natural Gas</v>
      </c>
      <c r="D4394" s="43" t="str">
        <f t="shared" si="344"/>
        <v>Physical</v>
      </c>
      <c r="E4394" s="43">
        <f>IF(VLOOKUP(S4394,'DD-Lookup'!$J$6:$L$50,3,FALSE)="Monthly",(YEAR(AC4394)-YEAR(AB4394))*12+MONTH(AC4394)-MONTH(AB4394)+1,(AC4394-AB4394+1))</f>
        <v>1</v>
      </c>
      <c r="F4394" s="210">
        <f t="shared" si="345"/>
        <v>10000</v>
      </c>
      <c r="G4394" s="199">
        <v>1357091</v>
      </c>
      <c r="H4394" s="195">
        <v>37049.476678240702</v>
      </c>
      <c r="I4394" t="s">
        <v>2280</v>
      </c>
      <c r="M4394" t="s">
        <v>3341</v>
      </c>
      <c r="N4394" t="s">
        <v>3104</v>
      </c>
      <c r="O4394" t="s">
        <v>3620</v>
      </c>
      <c r="Q4394" s="196">
        <v>10000</v>
      </c>
      <c r="S4394" t="s">
        <v>3719</v>
      </c>
      <c r="T4394" t="s">
        <v>3105</v>
      </c>
      <c r="U4394" s="198">
        <v>4.34</v>
      </c>
      <c r="V4394" t="s">
        <v>3394</v>
      </c>
      <c r="W4394" t="s">
        <v>635</v>
      </c>
      <c r="X4394" t="s">
        <v>3106</v>
      </c>
      <c r="Y4394" t="s">
        <v>2469</v>
      </c>
      <c r="Z4394" t="s">
        <v>2996</v>
      </c>
      <c r="AA4394">
        <v>838504</v>
      </c>
      <c r="AB4394" s="195">
        <v>37049.875011574099</v>
      </c>
      <c r="AC4394" s="195">
        <v>37049.875011574099</v>
      </c>
    </row>
    <row r="4395" spans="1:29" x14ac:dyDescent="0.25">
      <c r="A4395" s="43" t="str">
        <f t="shared" si="341"/>
        <v xml:space="preserve"> Natural Gas Physical</v>
      </c>
      <c r="B4395" s="43" t="str">
        <f t="shared" si="342"/>
        <v/>
      </c>
      <c r="C4395" s="43" t="str">
        <f t="shared" si="343"/>
        <v>Natural Gas</v>
      </c>
      <c r="D4395" s="43" t="str">
        <f t="shared" si="344"/>
        <v>Physical</v>
      </c>
      <c r="E4395" s="43">
        <f>IF(VLOOKUP(S4395,'DD-Lookup'!$J$6:$L$50,3,FALSE)="Monthly",(YEAR(AC4395)-YEAR(AB4395))*12+MONTH(AC4395)-MONTH(AB4395)+1,(AC4395-AB4395+1))</f>
        <v>1</v>
      </c>
      <c r="F4395" s="210">
        <f t="shared" si="345"/>
        <v>10000</v>
      </c>
      <c r="G4395" s="199">
        <v>1357092</v>
      </c>
      <c r="H4395" s="195">
        <v>37049.476712962998</v>
      </c>
      <c r="I4395" t="s">
        <v>2280</v>
      </c>
      <c r="M4395" t="s">
        <v>3341</v>
      </c>
      <c r="N4395" t="s">
        <v>3104</v>
      </c>
      <c r="O4395" t="s">
        <v>3620</v>
      </c>
      <c r="Q4395" s="196">
        <v>10000</v>
      </c>
      <c r="S4395" t="s">
        <v>3719</v>
      </c>
      <c r="T4395" t="s">
        <v>3105</v>
      </c>
      <c r="U4395" s="198">
        <v>4.3449999999999998</v>
      </c>
      <c r="V4395" t="s">
        <v>3394</v>
      </c>
      <c r="W4395" t="s">
        <v>635</v>
      </c>
      <c r="X4395" t="s">
        <v>3106</v>
      </c>
      <c r="Y4395" t="s">
        <v>2469</v>
      </c>
      <c r="Z4395" t="s">
        <v>2996</v>
      </c>
      <c r="AA4395">
        <v>838505</v>
      </c>
      <c r="AB4395" s="195">
        <v>37049.875011574099</v>
      </c>
      <c r="AC4395" s="195">
        <v>37049.875011574099</v>
      </c>
    </row>
    <row r="4396" spans="1:29" x14ac:dyDescent="0.25">
      <c r="A4396" s="43" t="str">
        <f t="shared" si="341"/>
        <v>US Natural Gas Financial</v>
      </c>
      <c r="B4396" s="43" t="str">
        <f t="shared" si="342"/>
        <v>US</v>
      </c>
      <c r="C4396" s="43" t="str">
        <f t="shared" si="343"/>
        <v>Natural Gas</v>
      </c>
      <c r="D4396" s="43" t="str">
        <f t="shared" si="344"/>
        <v>Financial</v>
      </c>
      <c r="E4396" s="43">
        <f>IF(VLOOKUP(S4396,'DD-Lookup'!$J$6:$L$50,3,FALSE)="Monthly",(YEAR(AC4396)-YEAR(AB4396))*12+MONTH(AC4396)-MONTH(AB4396)+1,(AC4396-AB4396+1))</f>
        <v>31</v>
      </c>
      <c r="F4396" s="210">
        <f t="shared" si="345"/>
        <v>155000</v>
      </c>
      <c r="G4396" s="199">
        <v>1357093</v>
      </c>
      <c r="H4396" s="195">
        <v>37049.476782407401</v>
      </c>
      <c r="I4396" t="s">
        <v>3529</v>
      </c>
      <c r="M4396" t="s">
        <v>3341</v>
      </c>
      <c r="N4396" t="s">
        <v>2281</v>
      </c>
      <c r="O4396" t="s">
        <v>2475</v>
      </c>
      <c r="P4396" s="196">
        <v>5000</v>
      </c>
      <c r="S4396" t="s">
        <v>3342</v>
      </c>
      <c r="T4396" t="s">
        <v>3557</v>
      </c>
      <c r="U4396" s="198">
        <v>3.7974999999999999</v>
      </c>
      <c r="V4396" t="s">
        <v>3510</v>
      </c>
      <c r="W4396" t="s">
        <v>2853</v>
      </c>
      <c r="X4396" t="s">
        <v>2282</v>
      </c>
      <c r="Y4396" t="s">
        <v>3575</v>
      </c>
      <c r="Z4396" t="s">
        <v>2995</v>
      </c>
      <c r="AA4396" t="s">
        <v>1336</v>
      </c>
      <c r="AB4396" s="195">
        <v>37073.875</v>
      </c>
      <c r="AC4396" s="195">
        <v>37103.875</v>
      </c>
    </row>
    <row r="4397" spans="1:29" x14ac:dyDescent="0.25">
      <c r="A4397" s="43" t="str">
        <f t="shared" si="341"/>
        <v>US Natural Gas Financial</v>
      </c>
      <c r="B4397" s="43" t="str">
        <f t="shared" si="342"/>
        <v>US</v>
      </c>
      <c r="C4397" s="43" t="str">
        <f t="shared" si="343"/>
        <v>Natural Gas</v>
      </c>
      <c r="D4397" s="43" t="str">
        <f t="shared" si="344"/>
        <v>Financial</v>
      </c>
      <c r="E4397" s="43">
        <f>IF(VLOOKUP(S4397,'DD-Lookup'!$J$6:$L$50,3,FALSE)="Monthly",(YEAR(AC4397)-YEAR(AB4397))*12+MONTH(AC4397)-MONTH(AB4397)+1,(AC4397-AB4397+1))</f>
        <v>365</v>
      </c>
      <c r="F4397" s="210">
        <f t="shared" si="345"/>
        <v>1825000</v>
      </c>
      <c r="G4397" s="199">
        <v>1357094</v>
      </c>
      <c r="H4397" s="195">
        <v>37049.476840277799</v>
      </c>
      <c r="I4397" t="s">
        <v>2472</v>
      </c>
      <c r="M4397" t="s">
        <v>3341</v>
      </c>
      <c r="N4397" t="s">
        <v>2281</v>
      </c>
      <c r="O4397" t="s">
        <v>2511</v>
      </c>
      <c r="Q4397" s="196">
        <v>5000</v>
      </c>
      <c r="S4397" t="s">
        <v>3342</v>
      </c>
      <c r="T4397" t="s">
        <v>3557</v>
      </c>
      <c r="U4397" s="198">
        <v>3.9750000000000001</v>
      </c>
      <c r="V4397" t="s">
        <v>2473</v>
      </c>
      <c r="W4397" t="s">
        <v>2853</v>
      </c>
      <c r="X4397" t="s">
        <v>2282</v>
      </c>
      <c r="Y4397" t="s">
        <v>3575</v>
      </c>
      <c r="Z4397" t="s">
        <v>2995</v>
      </c>
      <c r="AA4397" t="s">
        <v>1337</v>
      </c>
      <c r="AB4397" s="195">
        <v>37257.875</v>
      </c>
      <c r="AC4397" s="195">
        <v>37621.875</v>
      </c>
    </row>
    <row r="4398" spans="1:29" x14ac:dyDescent="0.25">
      <c r="A4398" s="43" t="str">
        <f t="shared" si="341"/>
        <v>US Natural Gas Financial</v>
      </c>
      <c r="B4398" s="43" t="str">
        <f t="shared" si="342"/>
        <v>US</v>
      </c>
      <c r="C4398" s="43" t="str">
        <f t="shared" si="343"/>
        <v>Natural Gas</v>
      </c>
      <c r="D4398" s="43" t="str">
        <f t="shared" si="344"/>
        <v>Financial</v>
      </c>
      <c r="E4398" s="43">
        <f>IF(VLOOKUP(S4398,'DD-Lookup'!$J$6:$L$50,3,FALSE)="Monthly",(YEAR(AC4398)-YEAR(AB4398))*12+MONTH(AC4398)-MONTH(AB4398)+1,(AC4398-AB4398+1))</f>
        <v>151</v>
      </c>
      <c r="F4398" s="210">
        <f t="shared" si="345"/>
        <v>755000</v>
      </c>
      <c r="G4398" s="199">
        <v>1357095</v>
      </c>
      <c r="H4398" s="195">
        <v>37049.476863425902</v>
      </c>
      <c r="I4398" t="s">
        <v>2465</v>
      </c>
      <c r="M4398" t="s">
        <v>3341</v>
      </c>
      <c r="N4398" t="s">
        <v>2281</v>
      </c>
      <c r="O4398" t="s">
        <v>2491</v>
      </c>
      <c r="Q4398" s="196">
        <v>5000</v>
      </c>
      <c r="S4398" t="s">
        <v>3342</v>
      </c>
      <c r="T4398" t="s">
        <v>3557</v>
      </c>
      <c r="U4398" s="198">
        <v>4.28</v>
      </c>
      <c r="V4398" t="s">
        <v>2189</v>
      </c>
      <c r="W4398" t="s">
        <v>2853</v>
      </c>
      <c r="X4398" t="s">
        <v>2282</v>
      </c>
      <c r="Y4398" t="s">
        <v>3575</v>
      </c>
      <c r="Z4398" t="s">
        <v>2995</v>
      </c>
      <c r="AA4398" t="s">
        <v>1338</v>
      </c>
      <c r="AB4398" s="195">
        <v>37196</v>
      </c>
      <c r="AC4398" s="195">
        <v>37346</v>
      </c>
    </row>
    <row r="4399" spans="1:29" x14ac:dyDescent="0.25">
      <c r="A4399" s="43" t="str">
        <f t="shared" si="341"/>
        <v>US Power Physical</v>
      </c>
      <c r="B4399" s="43" t="str">
        <f t="shared" si="342"/>
        <v>US</v>
      </c>
      <c r="C4399" s="43" t="str">
        <f t="shared" si="343"/>
        <v>Power</v>
      </c>
      <c r="D4399" s="43" t="str">
        <f t="shared" si="344"/>
        <v>Physical</v>
      </c>
      <c r="E4399" s="43">
        <f>IF(VLOOKUP(S4399,'DD-Lookup'!$J$6:$L$50,3,FALSE)="Monthly",(YEAR(AC4399)-YEAR(AB4399))*12+MONTH(AC4399)-MONTH(AB4399)+1,(AC4399-AB4399+1))</f>
        <v>5</v>
      </c>
      <c r="F4399" s="210">
        <f t="shared" si="345"/>
        <v>250</v>
      </c>
      <c r="G4399" s="199">
        <v>1357096</v>
      </c>
      <c r="H4399" s="195">
        <v>37049.476898148103</v>
      </c>
      <c r="I4399" t="s">
        <v>2262</v>
      </c>
      <c r="M4399" t="s">
        <v>2766</v>
      </c>
      <c r="N4399" t="s">
        <v>3361</v>
      </c>
      <c r="O4399" t="s">
        <v>3710</v>
      </c>
      <c r="Q4399" s="196">
        <v>50</v>
      </c>
      <c r="S4399" t="s">
        <v>3340</v>
      </c>
      <c r="T4399" t="s">
        <v>3557</v>
      </c>
      <c r="U4399" s="198">
        <v>54.25</v>
      </c>
      <c r="V4399" t="s">
        <v>1700</v>
      </c>
      <c r="W4399" t="s">
        <v>3376</v>
      </c>
      <c r="X4399" t="s">
        <v>3377</v>
      </c>
      <c r="Y4399" t="s">
        <v>2662</v>
      </c>
      <c r="Z4399" t="s">
        <v>2990</v>
      </c>
      <c r="AA4399">
        <v>637239.1</v>
      </c>
      <c r="AB4399" s="195">
        <v>37067.875</v>
      </c>
      <c r="AC4399" s="195">
        <v>37071.875</v>
      </c>
    </row>
    <row r="4400" spans="1:29" x14ac:dyDescent="0.25">
      <c r="A4400" s="43" t="str">
        <f t="shared" si="341"/>
        <v xml:space="preserve"> Natural Gas Physical</v>
      </c>
      <c r="B4400" s="43" t="str">
        <f t="shared" si="342"/>
        <v/>
      </c>
      <c r="C4400" s="43" t="str">
        <f t="shared" si="343"/>
        <v>Natural Gas</v>
      </c>
      <c r="D4400" s="43" t="str">
        <f t="shared" si="344"/>
        <v>Physical</v>
      </c>
      <c r="E4400" s="43">
        <f>IF(VLOOKUP(S4400,'DD-Lookup'!$J$6:$L$50,3,FALSE)="Monthly",(YEAR(AC4400)-YEAR(AB4400))*12+MONTH(AC4400)-MONTH(AB4400)+1,(AC4400-AB4400+1))</f>
        <v>1</v>
      </c>
      <c r="F4400" s="210">
        <f t="shared" si="345"/>
        <v>5000</v>
      </c>
      <c r="G4400" s="199">
        <v>1357097</v>
      </c>
      <c r="H4400" s="195">
        <v>37049.476956018501</v>
      </c>
      <c r="I4400" t="s">
        <v>3227</v>
      </c>
      <c r="M4400" t="s">
        <v>3341</v>
      </c>
      <c r="N4400" t="s">
        <v>3104</v>
      </c>
      <c r="O4400" t="s">
        <v>3620</v>
      </c>
      <c r="P4400" s="196">
        <v>5000</v>
      </c>
      <c r="S4400" t="s">
        <v>3719</v>
      </c>
      <c r="T4400" t="s">
        <v>3105</v>
      </c>
      <c r="U4400" s="198">
        <v>4.34</v>
      </c>
      <c r="V4400" t="s">
        <v>3228</v>
      </c>
      <c r="W4400" t="s">
        <v>635</v>
      </c>
      <c r="X4400" t="s">
        <v>3106</v>
      </c>
      <c r="Y4400" t="s">
        <v>2469</v>
      </c>
      <c r="Z4400" t="s">
        <v>2996</v>
      </c>
      <c r="AA4400">
        <v>838507</v>
      </c>
      <c r="AB4400" s="195">
        <v>37049.875011574099</v>
      </c>
      <c r="AC4400" s="195">
        <v>37049.875011574099</v>
      </c>
    </row>
    <row r="4401" spans="1:29" x14ac:dyDescent="0.25">
      <c r="A4401" s="43" t="str">
        <f t="shared" si="341"/>
        <v>US Natural Gas Financial</v>
      </c>
      <c r="B4401" s="43" t="str">
        <f t="shared" si="342"/>
        <v>US</v>
      </c>
      <c r="C4401" s="43" t="str">
        <f t="shared" si="343"/>
        <v>Natural Gas</v>
      </c>
      <c r="D4401" s="43" t="str">
        <f t="shared" si="344"/>
        <v>Financial</v>
      </c>
      <c r="E4401" s="43">
        <f>IF(VLOOKUP(S4401,'DD-Lookup'!$J$6:$L$50,3,FALSE)="Monthly",(YEAR(AC4401)-YEAR(AB4401))*12+MONTH(AC4401)-MONTH(AB4401)+1,(AC4401-AB4401+1))</f>
        <v>31</v>
      </c>
      <c r="F4401" s="210">
        <f t="shared" si="345"/>
        <v>155000</v>
      </c>
      <c r="G4401" s="199">
        <v>1357098</v>
      </c>
      <c r="H4401" s="195">
        <v>37049.477141203701</v>
      </c>
      <c r="I4401" t="s">
        <v>2269</v>
      </c>
      <c r="M4401" t="s">
        <v>3341</v>
      </c>
      <c r="N4401" t="s">
        <v>2281</v>
      </c>
      <c r="O4401" t="s">
        <v>2290</v>
      </c>
      <c r="Q4401" s="196">
        <v>5000</v>
      </c>
      <c r="S4401" t="s">
        <v>3342</v>
      </c>
      <c r="T4401" t="s">
        <v>3557</v>
      </c>
      <c r="U4401" s="198">
        <v>3.8925000000000001</v>
      </c>
      <c r="V4401" t="s">
        <v>4194</v>
      </c>
      <c r="W4401" t="s">
        <v>2853</v>
      </c>
      <c r="X4401" t="s">
        <v>2282</v>
      </c>
      <c r="Y4401" t="s">
        <v>3575</v>
      </c>
      <c r="Z4401" t="s">
        <v>2995</v>
      </c>
      <c r="AA4401" t="s">
        <v>1339</v>
      </c>
      <c r="AB4401" s="195">
        <v>37104.875</v>
      </c>
      <c r="AC4401" s="195">
        <v>37134.875</v>
      </c>
    </row>
    <row r="4402" spans="1:29" x14ac:dyDescent="0.25">
      <c r="A4402" s="43" t="str">
        <f t="shared" si="341"/>
        <v>US Natural Gas Financial</v>
      </c>
      <c r="B4402" s="43" t="str">
        <f t="shared" si="342"/>
        <v>US</v>
      </c>
      <c r="C4402" s="43" t="str">
        <f t="shared" si="343"/>
        <v>Natural Gas</v>
      </c>
      <c r="D4402" s="43" t="str">
        <f t="shared" si="344"/>
        <v>Financial</v>
      </c>
      <c r="E4402" s="43">
        <f>IF(VLOOKUP(S4402,'DD-Lookup'!$J$6:$L$50,3,FALSE)="Monthly",(YEAR(AC4402)-YEAR(AB4402))*12+MONTH(AC4402)-MONTH(AB4402)+1,(AC4402-AB4402+1))</f>
        <v>31</v>
      </c>
      <c r="F4402" s="210">
        <f t="shared" si="345"/>
        <v>155000</v>
      </c>
      <c r="G4402" s="199">
        <v>1357103</v>
      </c>
      <c r="H4402" s="195">
        <v>37049.477210648103</v>
      </c>
      <c r="I4402" t="s">
        <v>3443</v>
      </c>
      <c r="M4402" t="s">
        <v>3341</v>
      </c>
      <c r="N4402" t="s">
        <v>2281</v>
      </c>
      <c r="O4402" t="s">
        <v>2475</v>
      </c>
      <c r="Q4402" s="196">
        <v>5000</v>
      </c>
      <c r="S4402" t="s">
        <v>3342</v>
      </c>
      <c r="T4402" t="s">
        <v>3557</v>
      </c>
      <c r="U4402" s="198">
        <v>3.8025000000000002</v>
      </c>
      <c r="V4402" t="s">
        <v>3120</v>
      </c>
      <c r="W4402" t="s">
        <v>2853</v>
      </c>
      <c r="X4402" t="s">
        <v>2282</v>
      </c>
      <c r="Y4402" t="s">
        <v>3575</v>
      </c>
      <c r="Z4402" t="s">
        <v>2995</v>
      </c>
      <c r="AA4402" t="s">
        <v>1340</v>
      </c>
      <c r="AB4402" s="195">
        <v>37073.875</v>
      </c>
      <c r="AC4402" s="195">
        <v>37103.875</v>
      </c>
    </row>
    <row r="4403" spans="1:29" x14ac:dyDescent="0.25">
      <c r="A4403" s="43" t="str">
        <f t="shared" si="341"/>
        <v>US Power Physical</v>
      </c>
      <c r="B4403" s="43" t="str">
        <f t="shared" si="342"/>
        <v>US</v>
      </c>
      <c r="C4403" s="43" t="str">
        <f t="shared" si="343"/>
        <v>Power</v>
      </c>
      <c r="D4403" s="43" t="str">
        <f t="shared" si="344"/>
        <v>Physical</v>
      </c>
      <c r="E4403" s="43">
        <f>IF(VLOOKUP(S4403,'DD-Lookup'!$J$6:$L$50,3,FALSE)="Monthly",(YEAR(AC4403)-YEAR(AB4403))*12+MONTH(AC4403)-MONTH(AB4403)+1,(AC4403-AB4403+1))</f>
        <v>5</v>
      </c>
      <c r="F4403" s="210">
        <f t="shared" si="345"/>
        <v>250</v>
      </c>
      <c r="G4403" s="199">
        <v>1357102</v>
      </c>
      <c r="H4403" s="195">
        <v>37049.477210648103</v>
      </c>
      <c r="I4403" t="s">
        <v>3382</v>
      </c>
      <c r="M4403" t="s">
        <v>2766</v>
      </c>
      <c r="N4403" t="s">
        <v>3361</v>
      </c>
      <c r="O4403" t="s">
        <v>3307</v>
      </c>
      <c r="Q4403" s="196">
        <v>50</v>
      </c>
      <c r="S4403" t="s">
        <v>3340</v>
      </c>
      <c r="T4403" t="s">
        <v>3557</v>
      </c>
      <c r="U4403" s="198">
        <v>44.25</v>
      </c>
      <c r="V4403" t="s">
        <v>3066</v>
      </c>
      <c r="W4403" t="s">
        <v>3376</v>
      </c>
      <c r="X4403" t="s">
        <v>3377</v>
      </c>
      <c r="Y4403" t="s">
        <v>2662</v>
      </c>
      <c r="Z4403" t="s">
        <v>2990</v>
      </c>
      <c r="AA4403">
        <v>637242.1</v>
      </c>
      <c r="AB4403" s="195">
        <v>37053.875011574099</v>
      </c>
      <c r="AC4403" s="195">
        <v>37057.875011574099</v>
      </c>
    </row>
    <row r="4404" spans="1:29" x14ac:dyDescent="0.25">
      <c r="A4404" s="43" t="str">
        <f t="shared" si="341"/>
        <v>US Power Physical</v>
      </c>
      <c r="B4404" s="43" t="str">
        <f t="shared" si="342"/>
        <v>US</v>
      </c>
      <c r="C4404" s="43" t="str">
        <f t="shared" si="343"/>
        <v>Power</v>
      </c>
      <c r="D4404" s="43" t="str">
        <f t="shared" si="344"/>
        <v>Physical</v>
      </c>
      <c r="E4404" s="43">
        <f>IF(VLOOKUP(S4404,'DD-Lookup'!$J$6:$L$50,3,FALSE)="Monthly",(YEAR(AC4404)-YEAR(AB4404))*12+MONTH(AC4404)-MONTH(AB4404)+1,(AC4404-AB4404+1))</f>
        <v>30</v>
      </c>
      <c r="F4404" s="210">
        <f t="shared" si="345"/>
        <v>1500</v>
      </c>
      <c r="G4404" s="199">
        <v>1357105</v>
      </c>
      <c r="H4404" s="195">
        <v>37049.477349537003</v>
      </c>
      <c r="I4404" t="s">
        <v>3382</v>
      </c>
      <c r="M4404" t="s">
        <v>2766</v>
      </c>
      <c r="N4404" t="s">
        <v>3361</v>
      </c>
      <c r="O4404" t="s">
        <v>2256</v>
      </c>
      <c r="Q4404" s="196">
        <v>50</v>
      </c>
      <c r="S4404" t="s">
        <v>3340</v>
      </c>
      <c r="T4404" t="s">
        <v>3557</v>
      </c>
      <c r="U4404" s="198">
        <v>36.6</v>
      </c>
      <c r="V4404" t="s">
        <v>3828</v>
      </c>
      <c r="W4404" t="s">
        <v>3380</v>
      </c>
      <c r="X4404" t="s">
        <v>3366</v>
      </c>
      <c r="Y4404" t="s">
        <v>2662</v>
      </c>
      <c r="Z4404" t="s">
        <v>2990</v>
      </c>
      <c r="AA4404">
        <v>637243.1</v>
      </c>
      <c r="AB4404" s="195">
        <v>37135.715972222199</v>
      </c>
      <c r="AC4404" s="195">
        <v>37164.715972222199</v>
      </c>
    </row>
    <row r="4405" spans="1:29" x14ac:dyDescent="0.25">
      <c r="A4405" s="43" t="str">
        <f t="shared" si="341"/>
        <v xml:space="preserve"> Metals Financial</v>
      </c>
      <c r="B4405" s="43" t="str">
        <f t="shared" si="342"/>
        <v/>
      </c>
      <c r="C4405" s="43" t="str">
        <f t="shared" si="343"/>
        <v>Metals</v>
      </c>
      <c r="D4405" s="43" t="str">
        <f t="shared" si="344"/>
        <v>Financial</v>
      </c>
      <c r="E4405" s="43">
        <f>IF(VLOOKUP(S4405,'DD-Lookup'!$J$6:$L$50,3,FALSE)="Monthly",(YEAR(AC4405)-YEAR(AB4405))*12+MONTH(AC4405)-MONTH(AB4405)+1,(AC4405-AB4405+1))</f>
        <v>1</v>
      </c>
      <c r="F4405" s="210">
        <f t="shared" si="345"/>
        <v>17</v>
      </c>
      <c r="G4405" s="199">
        <v>1357106</v>
      </c>
      <c r="H4405" s="195">
        <v>37049.477511574099</v>
      </c>
      <c r="I4405" t="s">
        <v>1341</v>
      </c>
      <c r="M4405" t="s">
        <v>3346</v>
      </c>
      <c r="N4405" t="s">
        <v>3566</v>
      </c>
      <c r="O4405" t="s">
        <v>2338</v>
      </c>
      <c r="Q4405" s="196">
        <v>17</v>
      </c>
      <c r="S4405" t="s">
        <v>3556</v>
      </c>
      <c r="T4405" t="s">
        <v>3557</v>
      </c>
      <c r="U4405" s="198">
        <v>1499</v>
      </c>
      <c r="V4405" t="s">
        <v>1342</v>
      </c>
      <c r="W4405" t="s">
        <v>3563</v>
      </c>
      <c r="X4405" t="s">
        <v>3559</v>
      </c>
      <c r="Y4405" t="s">
        <v>3560</v>
      </c>
      <c r="Z4405" t="s">
        <v>3561</v>
      </c>
      <c r="AA4405">
        <v>2174875</v>
      </c>
      <c r="AB4405" s="195">
        <v>37062</v>
      </c>
      <c r="AC4405" s="195">
        <v>37062</v>
      </c>
    </row>
    <row r="4406" spans="1:29" x14ac:dyDescent="0.25">
      <c r="A4406" s="43" t="str">
        <f t="shared" si="341"/>
        <v>US Power Physical</v>
      </c>
      <c r="B4406" s="43" t="str">
        <f t="shared" si="342"/>
        <v>US</v>
      </c>
      <c r="C4406" s="43" t="str">
        <f t="shared" si="343"/>
        <v>Power</v>
      </c>
      <c r="D4406" s="43" t="str">
        <f t="shared" si="344"/>
        <v>Physical</v>
      </c>
      <c r="E4406" s="43">
        <f>IF(VLOOKUP(S4406,'DD-Lookup'!$J$6:$L$50,3,FALSE)="Monthly",(YEAR(AC4406)-YEAR(AB4406))*12+MONTH(AC4406)-MONTH(AB4406)+1,(AC4406-AB4406+1))</f>
        <v>5</v>
      </c>
      <c r="F4406" s="210">
        <f t="shared" si="345"/>
        <v>250</v>
      </c>
      <c r="G4406" s="199">
        <v>1357107</v>
      </c>
      <c r="H4406" s="195">
        <v>37049.477615740703</v>
      </c>
      <c r="I4406" t="s">
        <v>3382</v>
      </c>
      <c r="M4406" t="s">
        <v>2766</v>
      </c>
      <c r="N4406" t="s">
        <v>3361</v>
      </c>
      <c r="O4406" t="s">
        <v>3307</v>
      </c>
      <c r="Q4406" s="196">
        <v>50</v>
      </c>
      <c r="S4406" t="s">
        <v>3340</v>
      </c>
      <c r="T4406" t="s">
        <v>3557</v>
      </c>
      <c r="U4406" s="198">
        <v>44.5</v>
      </c>
      <c r="V4406" t="s">
        <v>3066</v>
      </c>
      <c r="W4406" t="s">
        <v>3376</v>
      </c>
      <c r="X4406" t="s">
        <v>3377</v>
      </c>
      <c r="Y4406" t="s">
        <v>2662</v>
      </c>
      <c r="Z4406" t="s">
        <v>2990</v>
      </c>
      <c r="AA4406">
        <v>637248.1</v>
      </c>
      <c r="AB4406" s="195">
        <v>37053.875011574099</v>
      </c>
      <c r="AC4406" s="195">
        <v>37057.875011574099</v>
      </c>
    </row>
    <row r="4407" spans="1:29" x14ac:dyDescent="0.25">
      <c r="A4407" s="43" t="str">
        <f t="shared" si="341"/>
        <v>US Natural Gas Financial</v>
      </c>
      <c r="B4407" s="43" t="str">
        <f t="shared" si="342"/>
        <v>US</v>
      </c>
      <c r="C4407" s="43" t="str">
        <f t="shared" si="343"/>
        <v>Natural Gas</v>
      </c>
      <c r="D4407" s="43" t="str">
        <f t="shared" si="344"/>
        <v>Financial</v>
      </c>
      <c r="E4407" s="43">
        <f>IF(VLOOKUP(S4407,'DD-Lookup'!$J$6:$L$50,3,FALSE)="Monthly",(YEAR(AC4407)-YEAR(AB4407))*12+MONTH(AC4407)-MONTH(AB4407)+1,(AC4407-AB4407+1))</f>
        <v>151</v>
      </c>
      <c r="F4407" s="210">
        <f t="shared" si="345"/>
        <v>755000</v>
      </c>
      <c r="G4407" s="199">
        <v>1357108</v>
      </c>
      <c r="H4407" s="195">
        <v>37049.477627314802</v>
      </c>
      <c r="I4407" t="s">
        <v>2465</v>
      </c>
      <c r="M4407" t="s">
        <v>3341</v>
      </c>
      <c r="N4407" t="s">
        <v>2281</v>
      </c>
      <c r="O4407" t="s">
        <v>2491</v>
      </c>
      <c r="Q4407" s="196">
        <v>5000</v>
      </c>
      <c r="S4407" t="s">
        <v>3342</v>
      </c>
      <c r="T4407" t="s">
        <v>3557</v>
      </c>
      <c r="U4407" s="198">
        <v>4.28</v>
      </c>
      <c r="V4407" t="s">
        <v>2189</v>
      </c>
      <c r="W4407" t="s">
        <v>2853</v>
      </c>
      <c r="X4407" t="s">
        <v>2282</v>
      </c>
      <c r="Y4407" t="s">
        <v>3575</v>
      </c>
      <c r="Z4407" t="s">
        <v>2995</v>
      </c>
      <c r="AA4407" t="s">
        <v>1343</v>
      </c>
      <c r="AB4407" s="195">
        <v>37196</v>
      </c>
      <c r="AC4407" s="195">
        <v>37346</v>
      </c>
    </row>
    <row r="4408" spans="1:29" x14ac:dyDescent="0.25">
      <c r="A4408" s="43" t="str">
        <f t="shared" si="341"/>
        <v>US Power Physical</v>
      </c>
      <c r="B4408" s="43" t="str">
        <f t="shared" si="342"/>
        <v>US</v>
      </c>
      <c r="C4408" s="43" t="str">
        <f t="shared" si="343"/>
        <v>Power</v>
      </c>
      <c r="D4408" s="43" t="str">
        <f t="shared" si="344"/>
        <v>Physical</v>
      </c>
      <c r="E4408" s="43">
        <f>IF(VLOOKUP(S4408,'DD-Lookup'!$J$6:$L$50,3,FALSE)="Monthly",(YEAR(AC4408)-YEAR(AB4408))*12+MONTH(AC4408)-MONTH(AB4408)+1,(AC4408-AB4408+1))</f>
        <v>30</v>
      </c>
      <c r="F4408" s="210">
        <f t="shared" si="345"/>
        <v>1500</v>
      </c>
      <c r="G4408" s="199">
        <v>1357109</v>
      </c>
      <c r="H4408" s="195">
        <v>37049.477696759299</v>
      </c>
      <c r="I4408" t="s">
        <v>3371</v>
      </c>
      <c r="J4408" t="s">
        <v>2413</v>
      </c>
      <c r="K4408" t="s">
        <v>2272</v>
      </c>
      <c r="M4408" t="s">
        <v>2766</v>
      </c>
      <c r="N4408" t="s">
        <v>3361</v>
      </c>
      <c r="O4408" t="s">
        <v>2277</v>
      </c>
      <c r="Q4408" s="196">
        <v>50</v>
      </c>
      <c r="S4408" t="s">
        <v>3340</v>
      </c>
      <c r="T4408" t="s">
        <v>3557</v>
      </c>
      <c r="U4408" s="198">
        <v>43</v>
      </c>
      <c r="V4408" t="s">
        <v>2596</v>
      </c>
      <c r="W4408" t="s">
        <v>3369</v>
      </c>
      <c r="X4408" t="s">
        <v>2279</v>
      </c>
      <c r="Y4408" t="s">
        <v>2662</v>
      </c>
      <c r="Z4408" t="s">
        <v>2990</v>
      </c>
      <c r="AA4408">
        <v>637250.1</v>
      </c>
      <c r="AB4408" s="195">
        <v>37135.594444444403</v>
      </c>
      <c r="AC4408" s="195">
        <v>37164.594444444403</v>
      </c>
    </row>
    <row r="4409" spans="1:29" x14ac:dyDescent="0.25">
      <c r="A4409" s="43" t="str">
        <f t="shared" si="341"/>
        <v>US Natural Gas Financial</v>
      </c>
      <c r="B4409" s="43" t="str">
        <f t="shared" si="342"/>
        <v>US</v>
      </c>
      <c r="C4409" s="43" t="str">
        <f t="shared" si="343"/>
        <v>Natural Gas</v>
      </c>
      <c r="D4409" s="43" t="str">
        <f t="shared" si="344"/>
        <v>Financial</v>
      </c>
      <c r="E4409" s="43">
        <f>IF(VLOOKUP(S4409,'DD-Lookup'!$J$6:$L$50,3,FALSE)="Monthly",(YEAR(AC4409)-YEAR(AB4409))*12+MONTH(AC4409)-MONTH(AB4409)+1,(AC4409-AB4409+1))</f>
        <v>31</v>
      </c>
      <c r="F4409" s="210">
        <f t="shared" si="345"/>
        <v>310000</v>
      </c>
      <c r="G4409" s="199">
        <v>1357110</v>
      </c>
      <c r="H4409" s="195">
        <v>37049.477754629603</v>
      </c>
      <c r="I4409" t="s">
        <v>2172</v>
      </c>
      <c r="M4409" t="s">
        <v>3341</v>
      </c>
      <c r="N4409" t="s">
        <v>2281</v>
      </c>
      <c r="O4409" t="s">
        <v>2475</v>
      </c>
      <c r="Q4409" s="196">
        <v>10000</v>
      </c>
      <c r="S4409" t="s">
        <v>3342</v>
      </c>
      <c r="T4409" t="s">
        <v>3557</v>
      </c>
      <c r="U4409" s="198">
        <v>3.8050000000000002</v>
      </c>
      <c r="V4409" t="s">
        <v>4176</v>
      </c>
      <c r="W4409" t="s">
        <v>2853</v>
      </c>
      <c r="X4409" t="s">
        <v>2282</v>
      </c>
      <c r="Y4409" t="s">
        <v>3575</v>
      </c>
      <c r="Z4409" t="s">
        <v>2995</v>
      </c>
      <c r="AA4409" t="s">
        <v>1344</v>
      </c>
      <c r="AB4409" s="195">
        <v>37073.875</v>
      </c>
      <c r="AC4409" s="195">
        <v>37103.875</v>
      </c>
    </row>
    <row r="4410" spans="1:29" x14ac:dyDescent="0.25">
      <c r="A4410" s="43" t="str">
        <f t="shared" si="341"/>
        <v>US Power Physical</v>
      </c>
      <c r="B4410" s="43" t="str">
        <f t="shared" si="342"/>
        <v>US</v>
      </c>
      <c r="C4410" s="43" t="str">
        <f t="shared" si="343"/>
        <v>Power</v>
      </c>
      <c r="D4410" s="43" t="str">
        <f t="shared" si="344"/>
        <v>Physical</v>
      </c>
      <c r="E4410" s="43">
        <f>IF(VLOOKUP(S4410,'DD-Lookup'!$J$6:$L$50,3,FALSE)="Monthly",(YEAR(AC4410)-YEAR(AB4410))*12+MONTH(AC4410)-MONTH(AB4410)+1,(AC4410-AB4410+1))</f>
        <v>92</v>
      </c>
      <c r="F4410" s="210">
        <f t="shared" si="345"/>
        <v>4600</v>
      </c>
      <c r="G4410" s="199">
        <v>1357111</v>
      </c>
      <c r="H4410" s="195">
        <v>37049.477881944404</v>
      </c>
      <c r="I4410" t="s">
        <v>3529</v>
      </c>
      <c r="M4410" t="s">
        <v>2766</v>
      </c>
      <c r="N4410" t="s">
        <v>3361</v>
      </c>
      <c r="O4410" t="s">
        <v>3378</v>
      </c>
      <c r="Q4410" s="196">
        <v>50</v>
      </c>
      <c r="S4410" t="s">
        <v>3340</v>
      </c>
      <c r="T4410" t="s">
        <v>3557</v>
      </c>
      <c r="U4410" s="198">
        <v>34.4</v>
      </c>
      <c r="V4410" t="s">
        <v>2597</v>
      </c>
      <c r="W4410" t="s">
        <v>3380</v>
      </c>
      <c r="X4410" t="s">
        <v>3381</v>
      </c>
      <c r="Y4410" t="s">
        <v>2662</v>
      </c>
      <c r="Z4410" t="s">
        <v>2990</v>
      </c>
      <c r="AA4410">
        <v>637251.1</v>
      </c>
      <c r="AB4410" s="195">
        <v>37165.715972222199</v>
      </c>
      <c r="AC4410" s="195">
        <v>37256.715972222199</v>
      </c>
    </row>
    <row r="4411" spans="1:29" x14ac:dyDescent="0.25">
      <c r="A4411" s="43" t="str">
        <f t="shared" si="341"/>
        <v>US Power Physical</v>
      </c>
      <c r="B4411" s="43" t="str">
        <f t="shared" si="342"/>
        <v>US</v>
      </c>
      <c r="C4411" s="43" t="str">
        <f t="shared" si="343"/>
        <v>Power</v>
      </c>
      <c r="D4411" s="43" t="str">
        <f t="shared" si="344"/>
        <v>Physical</v>
      </c>
      <c r="E4411" s="43">
        <f>IF(VLOOKUP(S4411,'DD-Lookup'!$J$6:$L$50,3,FALSE)="Monthly",(YEAR(AC4411)-YEAR(AB4411))*12+MONTH(AC4411)-MONTH(AB4411)+1,(AC4411-AB4411+1))</f>
        <v>5</v>
      </c>
      <c r="F4411" s="210">
        <f t="shared" si="345"/>
        <v>250</v>
      </c>
      <c r="G4411" s="199">
        <v>1357113</v>
      </c>
      <c r="H4411" s="195">
        <v>37049.4780902778</v>
      </c>
      <c r="I4411" t="s">
        <v>3375</v>
      </c>
      <c r="M4411" t="s">
        <v>2766</v>
      </c>
      <c r="N4411" t="s">
        <v>3361</v>
      </c>
      <c r="O4411" t="s">
        <v>3307</v>
      </c>
      <c r="Q4411" s="196">
        <v>50</v>
      </c>
      <c r="S4411" t="s">
        <v>3340</v>
      </c>
      <c r="T4411" t="s">
        <v>3557</v>
      </c>
      <c r="U4411" s="198">
        <v>44.5</v>
      </c>
      <c r="V4411" t="s">
        <v>2663</v>
      </c>
      <c r="W4411" t="s">
        <v>3376</v>
      </c>
      <c r="X4411" t="s">
        <v>3377</v>
      </c>
      <c r="Y4411" t="s">
        <v>2662</v>
      </c>
      <c r="Z4411" t="s">
        <v>2990</v>
      </c>
      <c r="AA4411">
        <v>637253.1</v>
      </c>
      <c r="AB4411" s="195">
        <v>37053.875011574099</v>
      </c>
      <c r="AC4411" s="195">
        <v>37057.875011574099</v>
      </c>
    </row>
    <row r="4412" spans="1:29" x14ac:dyDescent="0.25">
      <c r="A4412" s="43" t="str">
        <f t="shared" si="341"/>
        <v xml:space="preserve"> Metals Financial</v>
      </c>
      <c r="B4412" s="43" t="str">
        <f t="shared" si="342"/>
        <v/>
      </c>
      <c r="C4412" s="43" t="str">
        <f t="shared" si="343"/>
        <v>Metals</v>
      </c>
      <c r="D4412" s="43" t="str">
        <f t="shared" si="344"/>
        <v>Financial</v>
      </c>
      <c r="E4412" s="43">
        <f>IF(VLOOKUP(S4412,'DD-Lookup'!$J$6:$L$50,3,FALSE)="Monthly",(YEAR(AC4412)-YEAR(AB4412))*12+MONTH(AC4412)-MONTH(AB4412)+1,(AC4412-AB4412+1))</f>
        <v>1</v>
      </c>
      <c r="F4412" s="210">
        <f t="shared" si="345"/>
        <v>3</v>
      </c>
      <c r="G4412" s="199">
        <v>1357114</v>
      </c>
      <c r="H4412" s="195">
        <v>37049.478113425903</v>
      </c>
      <c r="I4412" t="s">
        <v>1341</v>
      </c>
      <c r="M4412" t="s">
        <v>3346</v>
      </c>
      <c r="N4412" t="s">
        <v>3566</v>
      </c>
      <c r="O4412" t="s">
        <v>2338</v>
      </c>
      <c r="Q4412" s="196">
        <v>3</v>
      </c>
      <c r="S4412" t="s">
        <v>3556</v>
      </c>
      <c r="T4412" t="s">
        <v>3557</v>
      </c>
      <c r="U4412" s="198">
        <v>1500</v>
      </c>
      <c r="V4412" t="s">
        <v>1342</v>
      </c>
      <c r="W4412" t="s">
        <v>3563</v>
      </c>
      <c r="X4412" t="s">
        <v>3559</v>
      </c>
      <c r="Y4412" t="s">
        <v>3560</v>
      </c>
      <c r="Z4412" t="s">
        <v>3561</v>
      </c>
      <c r="AA4412">
        <v>2174871</v>
      </c>
      <c r="AB4412" s="195">
        <v>37062</v>
      </c>
      <c r="AC4412" s="195">
        <v>37062</v>
      </c>
    </row>
    <row r="4413" spans="1:29" x14ac:dyDescent="0.25">
      <c r="A4413" s="43" t="str">
        <f t="shared" si="341"/>
        <v>US Natural Gas Financial</v>
      </c>
      <c r="B4413" s="43" t="str">
        <f t="shared" si="342"/>
        <v>US</v>
      </c>
      <c r="C4413" s="43" t="str">
        <f t="shared" si="343"/>
        <v>Natural Gas</v>
      </c>
      <c r="D4413" s="43" t="str">
        <f t="shared" si="344"/>
        <v>Financial</v>
      </c>
      <c r="E4413" s="43">
        <f>IF(VLOOKUP(S4413,'DD-Lookup'!$J$6:$L$50,3,FALSE)="Monthly",(YEAR(AC4413)-YEAR(AB4413))*12+MONTH(AC4413)-MONTH(AB4413)+1,(AC4413-AB4413+1))</f>
        <v>365</v>
      </c>
      <c r="F4413" s="210">
        <f t="shared" si="345"/>
        <v>1825000</v>
      </c>
      <c r="G4413" s="199">
        <v>1357116</v>
      </c>
      <c r="H4413" s="195">
        <v>37049.478206018503</v>
      </c>
      <c r="I4413" t="s">
        <v>2280</v>
      </c>
      <c r="M4413" t="s">
        <v>3341</v>
      </c>
      <c r="N4413" t="s">
        <v>2281</v>
      </c>
      <c r="O4413" t="s">
        <v>2511</v>
      </c>
      <c r="Q4413" s="196">
        <v>5000</v>
      </c>
      <c r="S4413" t="s">
        <v>3342</v>
      </c>
      <c r="T4413" t="s">
        <v>3557</v>
      </c>
      <c r="U4413" s="198">
        <v>3.9750000000000001</v>
      </c>
      <c r="V4413" t="s">
        <v>2359</v>
      </c>
      <c r="W4413" t="s">
        <v>2853</v>
      </c>
      <c r="X4413" t="s">
        <v>2282</v>
      </c>
      <c r="Y4413" t="s">
        <v>3575</v>
      </c>
      <c r="Z4413" t="s">
        <v>2995</v>
      </c>
      <c r="AA4413" t="s">
        <v>1345</v>
      </c>
      <c r="AB4413" s="195">
        <v>37257.875</v>
      </c>
      <c r="AC4413" s="195">
        <v>37621.875</v>
      </c>
    </row>
    <row r="4414" spans="1:29" x14ac:dyDescent="0.25">
      <c r="A4414" s="43" t="str">
        <f t="shared" si="341"/>
        <v xml:space="preserve"> Natural Gas Physical</v>
      </c>
      <c r="B4414" s="43" t="str">
        <f t="shared" si="342"/>
        <v/>
      </c>
      <c r="C4414" s="43" t="str">
        <f t="shared" si="343"/>
        <v>Natural Gas</v>
      </c>
      <c r="D4414" s="43" t="str">
        <f t="shared" si="344"/>
        <v>Physical</v>
      </c>
      <c r="E4414" s="43">
        <f>IF(VLOOKUP(S4414,'DD-Lookup'!$J$6:$L$50,3,FALSE)="Monthly",(YEAR(AC4414)-YEAR(AB4414))*12+MONTH(AC4414)-MONTH(AB4414)+1,(AC4414-AB4414+1))</f>
        <v>31</v>
      </c>
      <c r="F4414" s="210">
        <f t="shared" si="345"/>
        <v>155000</v>
      </c>
      <c r="G4414" s="199">
        <v>1357117</v>
      </c>
      <c r="H4414" s="195">
        <v>37049.4782291667</v>
      </c>
      <c r="I4414" t="s">
        <v>2324</v>
      </c>
      <c r="M4414" t="s">
        <v>3341</v>
      </c>
      <c r="N4414" t="s">
        <v>3104</v>
      </c>
      <c r="O4414" t="s">
        <v>3794</v>
      </c>
      <c r="Q4414" s="196">
        <v>5000</v>
      </c>
      <c r="S4414" t="s">
        <v>3719</v>
      </c>
      <c r="T4414" t="s">
        <v>3105</v>
      </c>
      <c r="U4414" s="198">
        <v>4.78</v>
      </c>
      <c r="V4414" t="s">
        <v>2325</v>
      </c>
      <c r="W4414" t="s">
        <v>2450</v>
      </c>
      <c r="X4414" t="s">
        <v>3106</v>
      </c>
      <c r="Y4414" t="s">
        <v>2469</v>
      </c>
      <c r="Z4414" t="s">
        <v>2996</v>
      </c>
      <c r="AA4414">
        <v>838508</v>
      </c>
      <c r="AB4414" s="195">
        <v>37073.875011574099</v>
      </c>
      <c r="AC4414" s="195">
        <v>37103.875011574099</v>
      </c>
    </row>
    <row r="4415" spans="1:29" x14ac:dyDescent="0.25">
      <c r="A4415" s="43" t="str">
        <f t="shared" si="341"/>
        <v>US Power Physical</v>
      </c>
      <c r="B4415" s="43" t="str">
        <f t="shared" si="342"/>
        <v>US</v>
      </c>
      <c r="C4415" s="43" t="str">
        <f t="shared" si="343"/>
        <v>Power</v>
      </c>
      <c r="D4415" s="43" t="str">
        <f t="shared" si="344"/>
        <v>Physical</v>
      </c>
      <c r="E4415" s="43">
        <f>IF(VLOOKUP(S4415,'DD-Lookup'!$J$6:$L$50,3,FALSE)="Monthly",(YEAR(AC4415)-YEAR(AB4415))*12+MONTH(AC4415)-MONTH(AB4415)+1,(AC4415-AB4415+1))</f>
        <v>30</v>
      </c>
      <c r="F4415" s="210">
        <f t="shared" si="345"/>
        <v>1500</v>
      </c>
      <c r="G4415" s="199">
        <v>1357118</v>
      </c>
      <c r="H4415" s="195">
        <v>37049.478240740696</v>
      </c>
      <c r="I4415" t="s">
        <v>2288</v>
      </c>
      <c r="M4415" t="s">
        <v>2766</v>
      </c>
      <c r="N4415" t="s">
        <v>3361</v>
      </c>
      <c r="O4415" t="s">
        <v>2256</v>
      </c>
      <c r="Q4415" s="196">
        <v>50</v>
      </c>
      <c r="S4415" t="s">
        <v>3340</v>
      </c>
      <c r="T4415" t="s">
        <v>3557</v>
      </c>
      <c r="U4415" s="198">
        <v>36.65</v>
      </c>
      <c r="V4415" t="s">
        <v>2784</v>
      </c>
      <c r="W4415" t="s">
        <v>3380</v>
      </c>
      <c r="X4415" t="s">
        <v>3366</v>
      </c>
      <c r="Y4415" t="s">
        <v>2662</v>
      </c>
      <c r="Z4415" t="s">
        <v>2990</v>
      </c>
      <c r="AA4415">
        <v>637254.1</v>
      </c>
      <c r="AB4415" s="195">
        <v>37135.715972222199</v>
      </c>
      <c r="AC4415" s="195">
        <v>37164.715972222199</v>
      </c>
    </row>
    <row r="4416" spans="1:29" x14ac:dyDescent="0.25">
      <c r="A4416" s="43" t="str">
        <f t="shared" si="341"/>
        <v>US Natural Gas Financial</v>
      </c>
      <c r="B4416" s="43" t="str">
        <f t="shared" si="342"/>
        <v>US</v>
      </c>
      <c r="C4416" s="43" t="str">
        <f t="shared" si="343"/>
        <v>Natural Gas</v>
      </c>
      <c r="D4416" s="43" t="str">
        <f t="shared" si="344"/>
        <v>Financial</v>
      </c>
      <c r="E4416" s="43">
        <f>IF(VLOOKUP(S4416,'DD-Lookup'!$J$6:$L$50,3,FALSE)="Monthly",(YEAR(AC4416)-YEAR(AB4416))*12+MONTH(AC4416)-MONTH(AB4416)+1,(AC4416-AB4416+1))</f>
        <v>123</v>
      </c>
      <c r="F4416" s="210">
        <f t="shared" si="345"/>
        <v>615000</v>
      </c>
      <c r="G4416" s="199">
        <v>1357120</v>
      </c>
      <c r="H4416" s="195">
        <v>37049.478368055599</v>
      </c>
      <c r="I4416" t="s">
        <v>2472</v>
      </c>
      <c r="M4416" t="s">
        <v>3341</v>
      </c>
      <c r="N4416" t="s">
        <v>2281</v>
      </c>
      <c r="O4416" t="s">
        <v>3139</v>
      </c>
      <c r="Q4416" s="196">
        <v>5000</v>
      </c>
      <c r="S4416" t="s">
        <v>3342</v>
      </c>
      <c r="T4416" t="s">
        <v>3557</v>
      </c>
      <c r="U4416" s="198">
        <v>3.915</v>
      </c>
      <c r="V4416" t="s">
        <v>3318</v>
      </c>
      <c r="W4416" t="s">
        <v>2853</v>
      </c>
      <c r="X4416" t="s">
        <v>2282</v>
      </c>
      <c r="Y4416" t="s">
        <v>3575</v>
      </c>
      <c r="Z4416" t="s">
        <v>2995</v>
      </c>
      <c r="AA4416" t="s">
        <v>1346</v>
      </c>
      <c r="AB4416" s="195">
        <v>37073</v>
      </c>
      <c r="AC4416" s="195">
        <v>37195</v>
      </c>
    </row>
    <row r="4417" spans="1:29" x14ac:dyDescent="0.25">
      <c r="A4417" s="43" t="str">
        <f t="shared" si="341"/>
        <v>US Natural Gas Financial</v>
      </c>
      <c r="B4417" s="43" t="str">
        <f t="shared" si="342"/>
        <v>US</v>
      </c>
      <c r="C4417" s="43" t="str">
        <f t="shared" si="343"/>
        <v>Natural Gas</v>
      </c>
      <c r="D4417" s="43" t="str">
        <f t="shared" si="344"/>
        <v>Financial</v>
      </c>
      <c r="E4417" s="43">
        <f>IF(VLOOKUP(S4417,'DD-Lookup'!$J$6:$L$50,3,FALSE)="Monthly",(YEAR(AC4417)-YEAR(AB4417))*12+MONTH(AC4417)-MONTH(AB4417)+1,(AC4417-AB4417+1))</f>
        <v>151</v>
      </c>
      <c r="F4417" s="210">
        <f t="shared" si="345"/>
        <v>755000</v>
      </c>
      <c r="G4417" s="199">
        <v>1357122</v>
      </c>
      <c r="H4417" s="195">
        <v>37049.478645833296</v>
      </c>
      <c r="I4417" t="s">
        <v>3443</v>
      </c>
      <c r="M4417" t="s">
        <v>3341</v>
      </c>
      <c r="N4417" t="s">
        <v>2281</v>
      </c>
      <c r="O4417" t="s">
        <v>2491</v>
      </c>
      <c r="P4417" s="196">
        <v>5000</v>
      </c>
      <c r="S4417" t="s">
        <v>3342</v>
      </c>
      <c r="T4417" t="s">
        <v>3557</v>
      </c>
      <c r="U4417" s="198">
        <v>4.28</v>
      </c>
      <c r="V4417" t="s">
        <v>3082</v>
      </c>
      <c r="W4417" t="s">
        <v>2853</v>
      </c>
      <c r="X4417" t="s">
        <v>2282</v>
      </c>
      <c r="Y4417" t="s">
        <v>3575</v>
      </c>
      <c r="Z4417" t="s">
        <v>2995</v>
      </c>
      <c r="AA4417" t="s">
        <v>1347</v>
      </c>
      <c r="AB4417" s="195">
        <v>37196</v>
      </c>
      <c r="AC4417" s="195">
        <v>37346</v>
      </c>
    </row>
    <row r="4418" spans="1:29" x14ac:dyDescent="0.25">
      <c r="A4418" s="43" t="str">
        <f t="shared" si="341"/>
        <v>US Crude Financial</v>
      </c>
      <c r="B4418" s="43" t="str">
        <f t="shared" si="342"/>
        <v>US</v>
      </c>
      <c r="C4418" s="43" t="str">
        <f t="shared" si="343"/>
        <v>Crude</v>
      </c>
      <c r="D4418" s="43" t="str">
        <f t="shared" si="344"/>
        <v>Financial</v>
      </c>
      <c r="E4418" s="43">
        <f>IF(VLOOKUP(S4418,'DD-Lookup'!$J$6:$L$50,3,FALSE)="Monthly",(YEAR(AC4418)-YEAR(AB4418))*12+MONTH(AC4418)-MONTH(AB4418)+1,(AC4418-AB4418+1))</f>
        <v>1</v>
      </c>
      <c r="F4418" s="210">
        <f t="shared" si="345"/>
        <v>50000</v>
      </c>
      <c r="G4418" s="199">
        <v>1357124</v>
      </c>
      <c r="H4418" s="195">
        <v>37049.478842592602</v>
      </c>
      <c r="I4418" t="s">
        <v>2371</v>
      </c>
      <c r="M4418" t="s">
        <v>3437</v>
      </c>
      <c r="N4418" t="s">
        <v>2653</v>
      </c>
      <c r="O4418" t="s">
        <v>2334</v>
      </c>
      <c r="P4418" s="196">
        <v>50000</v>
      </c>
      <c r="S4418" t="s">
        <v>3347</v>
      </c>
      <c r="T4418" t="s">
        <v>3557</v>
      </c>
      <c r="U4418" s="198">
        <v>27.92</v>
      </c>
      <c r="V4418" t="s">
        <v>3619</v>
      </c>
      <c r="W4418" t="s">
        <v>2655</v>
      </c>
      <c r="X4418" t="s">
        <v>2193</v>
      </c>
      <c r="Y4418" t="s">
        <v>2778</v>
      </c>
      <c r="Z4418" t="s">
        <v>2995</v>
      </c>
      <c r="AA4418">
        <v>115667</v>
      </c>
      <c r="AB4418" s="195">
        <v>37073</v>
      </c>
      <c r="AC4418" s="195">
        <v>37103</v>
      </c>
    </row>
    <row r="4419" spans="1:29" x14ac:dyDescent="0.25">
      <c r="A4419" s="43" t="str">
        <f t="shared" si="341"/>
        <v>US Natural Gas Financial</v>
      </c>
      <c r="B4419" s="43" t="str">
        <f t="shared" si="342"/>
        <v>US</v>
      </c>
      <c r="C4419" s="43" t="str">
        <f t="shared" si="343"/>
        <v>Natural Gas</v>
      </c>
      <c r="D4419" s="43" t="str">
        <f t="shared" si="344"/>
        <v>Financial</v>
      </c>
      <c r="E4419" s="43">
        <f>IF(VLOOKUP(S4419,'DD-Lookup'!$J$6:$L$50,3,FALSE)="Monthly",(YEAR(AC4419)-YEAR(AB4419))*12+MONTH(AC4419)-MONTH(AB4419)+1,(AC4419-AB4419+1))</f>
        <v>365</v>
      </c>
      <c r="F4419" s="210">
        <f t="shared" si="345"/>
        <v>1825000</v>
      </c>
      <c r="G4419" s="199">
        <v>1357125</v>
      </c>
      <c r="H4419" s="195">
        <v>37049.4788541667</v>
      </c>
      <c r="I4419" t="s">
        <v>2472</v>
      </c>
      <c r="M4419" t="s">
        <v>3341</v>
      </c>
      <c r="N4419" t="s">
        <v>2281</v>
      </c>
      <c r="O4419" t="s">
        <v>2511</v>
      </c>
      <c r="Q4419" s="196">
        <v>5000</v>
      </c>
      <c r="S4419" t="s">
        <v>3342</v>
      </c>
      <c r="T4419" t="s">
        <v>3557</v>
      </c>
      <c r="U4419" s="198">
        <v>3.98</v>
      </c>
      <c r="V4419" t="s">
        <v>2473</v>
      </c>
      <c r="W4419" t="s">
        <v>2853</v>
      </c>
      <c r="X4419" t="s">
        <v>2282</v>
      </c>
      <c r="Y4419" t="s">
        <v>3575</v>
      </c>
      <c r="Z4419" t="s">
        <v>2995</v>
      </c>
      <c r="AA4419" t="s">
        <v>1348</v>
      </c>
      <c r="AB4419" s="195">
        <v>37257.875</v>
      </c>
      <c r="AC4419" s="195">
        <v>37621.875</v>
      </c>
    </row>
    <row r="4420" spans="1:29" x14ac:dyDescent="0.25">
      <c r="A4420" s="43" t="str">
        <f t="shared" si="341"/>
        <v>US Power Physical</v>
      </c>
      <c r="B4420" s="43" t="str">
        <f t="shared" si="342"/>
        <v>US</v>
      </c>
      <c r="C4420" s="43" t="str">
        <f t="shared" si="343"/>
        <v>Power</v>
      </c>
      <c r="D4420" s="43" t="str">
        <f t="shared" si="344"/>
        <v>Physical</v>
      </c>
      <c r="E4420" s="43">
        <f>IF(VLOOKUP(S4420,'DD-Lookup'!$J$6:$L$50,3,FALSE)="Monthly",(YEAR(AC4420)-YEAR(AB4420))*12+MONTH(AC4420)-MONTH(AB4420)+1,(AC4420-AB4420+1))</f>
        <v>5</v>
      </c>
      <c r="F4420" s="210">
        <f t="shared" si="345"/>
        <v>250</v>
      </c>
      <c r="G4420" s="199">
        <v>1357126</v>
      </c>
      <c r="H4420" s="195">
        <v>37049.479224536997</v>
      </c>
      <c r="I4420" t="s">
        <v>3375</v>
      </c>
      <c r="M4420" t="s">
        <v>2766</v>
      </c>
      <c r="N4420" t="s">
        <v>3361</v>
      </c>
      <c r="O4420" t="s">
        <v>3307</v>
      </c>
      <c r="Q4420" s="196">
        <v>50</v>
      </c>
      <c r="S4420" t="s">
        <v>3340</v>
      </c>
      <c r="T4420" t="s">
        <v>3557</v>
      </c>
      <c r="U4420" s="198">
        <v>44.75</v>
      </c>
      <c r="V4420" t="s">
        <v>2663</v>
      </c>
      <c r="W4420" t="s">
        <v>3376</v>
      </c>
      <c r="X4420" t="s">
        <v>3377</v>
      </c>
      <c r="Y4420" t="s">
        <v>2662</v>
      </c>
      <c r="Z4420" t="s">
        <v>2990</v>
      </c>
      <c r="AA4420">
        <v>637259.1</v>
      </c>
      <c r="AB4420" s="195">
        <v>37053.875011574099</v>
      </c>
      <c r="AC4420" s="195">
        <v>37057.875011574099</v>
      </c>
    </row>
    <row r="4421" spans="1:29" x14ac:dyDescent="0.25">
      <c r="A4421" s="43" t="str">
        <f t="shared" si="341"/>
        <v>US Power Physical</v>
      </c>
      <c r="B4421" s="43" t="str">
        <f t="shared" si="342"/>
        <v>US</v>
      </c>
      <c r="C4421" s="43" t="str">
        <f t="shared" si="343"/>
        <v>Power</v>
      </c>
      <c r="D4421" s="43" t="str">
        <f t="shared" si="344"/>
        <v>Physical</v>
      </c>
      <c r="E4421" s="43">
        <f>IF(VLOOKUP(S4421,'DD-Lookup'!$J$6:$L$50,3,FALSE)="Monthly",(YEAR(AC4421)-YEAR(AB4421))*12+MONTH(AC4421)-MONTH(AB4421)+1,(AC4421-AB4421+1))</f>
        <v>20</v>
      </c>
      <c r="F4421" s="210">
        <f t="shared" si="345"/>
        <v>500</v>
      </c>
      <c r="G4421" s="199">
        <v>1357127</v>
      </c>
      <c r="H4421" s="195">
        <v>37049.479328703703</v>
      </c>
      <c r="I4421" t="s">
        <v>3382</v>
      </c>
      <c r="M4421" t="s">
        <v>2766</v>
      </c>
      <c r="N4421" t="s">
        <v>3308</v>
      </c>
      <c r="O4421" t="s">
        <v>1349</v>
      </c>
      <c r="P4421" s="196">
        <v>25</v>
      </c>
      <c r="S4421" t="s">
        <v>3340</v>
      </c>
      <c r="T4421" t="s">
        <v>3557</v>
      </c>
      <c r="U4421" s="198">
        <v>82.5</v>
      </c>
      <c r="V4421" t="s">
        <v>3034</v>
      </c>
      <c r="W4421" t="s">
        <v>1350</v>
      </c>
      <c r="X4421" t="s">
        <v>3061</v>
      </c>
      <c r="Y4421" t="s">
        <v>2662</v>
      </c>
      <c r="Z4421" t="s">
        <v>2990</v>
      </c>
      <c r="AA4421">
        <v>637260.1</v>
      </c>
      <c r="AB4421" s="195">
        <v>37053.875011574099</v>
      </c>
      <c r="AC4421" s="195">
        <v>37072.875011574099</v>
      </c>
    </row>
    <row r="4422" spans="1:29" x14ac:dyDescent="0.25">
      <c r="A4422" s="43" t="str">
        <f t="shared" si="341"/>
        <v xml:space="preserve"> Metals Financial</v>
      </c>
      <c r="B4422" s="43" t="str">
        <f t="shared" si="342"/>
        <v/>
      </c>
      <c r="C4422" s="43" t="str">
        <f t="shared" si="343"/>
        <v>Metals</v>
      </c>
      <c r="D4422" s="43" t="str">
        <f t="shared" si="344"/>
        <v>Financial</v>
      </c>
      <c r="E4422" s="43">
        <f>IF(VLOOKUP(S4422,'DD-Lookup'!$J$6:$L$50,3,FALSE)="Monthly",(YEAR(AC4422)-YEAR(AB4422))*12+MONTH(AC4422)-MONTH(AB4422)+1,(AC4422-AB4422+1))</f>
        <v>1</v>
      </c>
      <c r="F4422" s="210">
        <f t="shared" si="345"/>
        <v>20</v>
      </c>
      <c r="G4422" s="199">
        <v>1357128</v>
      </c>
      <c r="H4422" s="195">
        <v>37049.479444444398</v>
      </c>
      <c r="I4422" t="s">
        <v>3292</v>
      </c>
      <c r="M4422" t="s">
        <v>3346</v>
      </c>
      <c r="N4422" t="s">
        <v>3554</v>
      </c>
      <c r="O4422" t="s">
        <v>3555</v>
      </c>
      <c r="Q4422" s="196">
        <v>20</v>
      </c>
      <c r="S4422" t="s">
        <v>3556</v>
      </c>
      <c r="T4422" t="s">
        <v>3557</v>
      </c>
      <c r="U4422" s="198">
        <v>1672</v>
      </c>
      <c r="V4422" t="s">
        <v>3293</v>
      </c>
      <c r="W4422" t="s">
        <v>3563</v>
      </c>
      <c r="X4422" t="s">
        <v>3559</v>
      </c>
      <c r="Y4422" t="s">
        <v>3560</v>
      </c>
      <c r="Z4422" t="s">
        <v>3561</v>
      </c>
      <c r="AA4422">
        <v>2174869</v>
      </c>
    </row>
    <row r="4423" spans="1:29" x14ac:dyDescent="0.25">
      <c r="A4423" s="43" t="str">
        <f t="shared" si="341"/>
        <v>US Power Physical</v>
      </c>
      <c r="B4423" s="43" t="str">
        <f t="shared" si="342"/>
        <v>US</v>
      </c>
      <c r="C4423" s="43" t="str">
        <f t="shared" si="343"/>
        <v>Power</v>
      </c>
      <c r="D4423" s="43" t="str">
        <f t="shared" si="344"/>
        <v>Physical</v>
      </c>
      <c r="E4423" s="43">
        <f>IF(VLOOKUP(S4423,'DD-Lookup'!$J$6:$L$50,3,FALSE)="Monthly",(YEAR(AC4423)-YEAR(AB4423))*12+MONTH(AC4423)-MONTH(AB4423)+1,(AC4423-AB4423+1))</f>
        <v>59</v>
      </c>
      <c r="F4423" s="210">
        <f t="shared" si="345"/>
        <v>2950</v>
      </c>
      <c r="G4423" s="199">
        <v>1357130</v>
      </c>
      <c r="H4423" s="195">
        <v>37049.479629629597</v>
      </c>
      <c r="I4423" t="s">
        <v>3382</v>
      </c>
      <c r="M4423" t="s">
        <v>2766</v>
      </c>
      <c r="N4423" t="s">
        <v>3361</v>
      </c>
      <c r="O4423" t="s">
        <v>4198</v>
      </c>
      <c r="Q4423" s="196">
        <v>50</v>
      </c>
      <c r="S4423" t="s">
        <v>3340</v>
      </c>
      <c r="T4423" t="s">
        <v>3557</v>
      </c>
      <c r="U4423" s="198">
        <v>57.5</v>
      </c>
      <c r="V4423" t="s">
        <v>3488</v>
      </c>
      <c r="W4423" t="s">
        <v>2268</v>
      </c>
      <c r="X4423" t="s">
        <v>3383</v>
      </c>
      <c r="Y4423" t="s">
        <v>2662</v>
      </c>
      <c r="Z4423" t="s">
        <v>2990</v>
      </c>
      <c r="AA4423">
        <v>637262.1</v>
      </c>
      <c r="AB4423" s="195">
        <v>37257.715972222199</v>
      </c>
      <c r="AC4423" s="195">
        <v>37315.715972222199</v>
      </c>
    </row>
    <row r="4424" spans="1:29" x14ac:dyDescent="0.25">
      <c r="A4424" s="43" t="str">
        <f t="shared" si="341"/>
        <v>US Power Physical</v>
      </c>
      <c r="B4424" s="43" t="str">
        <f t="shared" si="342"/>
        <v>US</v>
      </c>
      <c r="C4424" s="43" t="str">
        <f t="shared" si="343"/>
        <v>Power</v>
      </c>
      <c r="D4424" s="43" t="str">
        <f t="shared" si="344"/>
        <v>Physical</v>
      </c>
      <c r="E4424" s="43">
        <f>IF(VLOOKUP(S4424,'DD-Lookup'!$J$6:$L$50,3,FALSE)="Monthly",(YEAR(AC4424)-YEAR(AB4424))*12+MONTH(AC4424)-MONTH(AB4424)+1,(AC4424-AB4424+1))</f>
        <v>30</v>
      </c>
      <c r="F4424" s="210">
        <f t="shared" si="345"/>
        <v>1500</v>
      </c>
      <c r="G4424" s="199">
        <v>1357131</v>
      </c>
      <c r="H4424" s="195">
        <v>37049.479699074102</v>
      </c>
      <c r="I4424" t="s">
        <v>2254</v>
      </c>
      <c r="M4424" t="s">
        <v>2766</v>
      </c>
      <c r="N4424" t="s">
        <v>3361</v>
      </c>
      <c r="O4424" t="s">
        <v>3763</v>
      </c>
      <c r="P4424" s="196">
        <v>50</v>
      </c>
      <c r="S4424" t="s">
        <v>3340</v>
      </c>
      <c r="T4424" t="s">
        <v>3557</v>
      </c>
      <c r="U4424" s="198">
        <v>35.35</v>
      </c>
      <c r="V4424" t="s">
        <v>373</v>
      </c>
      <c r="W4424" t="s">
        <v>3380</v>
      </c>
      <c r="X4424" t="s">
        <v>3381</v>
      </c>
      <c r="Y4424" t="s">
        <v>2662</v>
      </c>
      <c r="Z4424" t="s">
        <v>2990</v>
      </c>
      <c r="AA4424">
        <v>637263.1</v>
      </c>
      <c r="AB4424" s="195">
        <v>37135.875011574099</v>
      </c>
      <c r="AC4424" s="195">
        <v>37164.875011574099</v>
      </c>
    </row>
    <row r="4425" spans="1:29" x14ac:dyDescent="0.25">
      <c r="A4425" s="43" t="str">
        <f t="shared" si="341"/>
        <v>US Natural Gas Financial</v>
      </c>
      <c r="B4425" s="43" t="str">
        <f t="shared" si="342"/>
        <v>US</v>
      </c>
      <c r="C4425" s="43" t="str">
        <f t="shared" si="343"/>
        <v>Natural Gas</v>
      </c>
      <c r="D4425" s="43" t="str">
        <f t="shared" si="344"/>
        <v>Financial</v>
      </c>
      <c r="E4425" s="43">
        <f>IF(VLOOKUP(S4425,'DD-Lookup'!$J$6:$L$50,3,FALSE)="Monthly",(YEAR(AC4425)-YEAR(AB4425))*12+MONTH(AC4425)-MONTH(AB4425)+1,(AC4425-AB4425+1))</f>
        <v>31</v>
      </c>
      <c r="F4425" s="210">
        <f t="shared" si="345"/>
        <v>310000</v>
      </c>
      <c r="G4425" s="199">
        <v>1357133</v>
      </c>
      <c r="H4425" s="195">
        <v>37049.479722222197</v>
      </c>
      <c r="I4425" t="s">
        <v>3076</v>
      </c>
      <c r="M4425" t="s">
        <v>3341</v>
      </c>
      <c r="N4425" t="s">
        <v>2281</v>
      </c>
      <c r="O4425" t="s">
        <v>2475</v>
      </c>
      <c r="Q4425" s="196">
        <v>10000</v>
      </c>
      <c r="S4425" t="s">
        <v>3342</v>
      </c>
      <c r="T4425" t="s">
        <v>3557</v>
      </c>
      <c r="U4425" s="198">
        <v>3.8125</v>
      </c>
      <c r="V4425" t="s">
        <v>1351</v>
      </c>
      <c r="W4425" t="s">
        <v>2853</v>
      </c>
      <c r="X4425" t="s">
        <v>2282</v>
      </c>
      <c r="Y4425" t="s">
        <v>3575</v>
      </c>
      <c r="Z4425" t="s">
        <v>2995</v>
      </c>
      <c r="AA4425" t="s">
        <v>1352</v>
      </c>
      <c r="AB4425" s="195">
        <v>37073.875</v>
      </c>
      <c r="AC4425" s="195">
        <v>37103.875</v>
      </c>
    </row>
    <row r="4426" spans="1:29" x14ac:dyDescent="0.25">
      <c r="A4426" s="43" t="str">
        <f t="shared" si="341"/>
        <v>US Natural Gas Financial</v>
      </c>
      <c r="B4426" s="43" t="str">
        <f t="shared" si="342"/>
        <v>US</v>
      </c>
      <c r="C4426" s="43" t="str">
        <f t="shared" si="343"/>
        <v>Natural Gas</v>
      </c>
      <c r="D4426" s="43" t="str">
        <f t="shared" si="344"/>
        <v>Financial</v>
      </c>
      <c r="E4426" s="43">
        <f>IF(VLOOKUP(S4426,'DD-Lookup'!$J$6:$L$50,3,FALSE)="Monthly",(YEAR(AC4426)-YEAR(AB4426))*12+MONTH(AC4426)-MONTH(AB4426)+1,(AC4426-AB4426+1))</f>
        <v>22</v>
      </c>
      <c r="F4426" s="210">
        <f t="shared" si="345"/>
        <v>330000</v>
      </c>
      <c r="G4426" s="199">
        <v>1357135</v>
      </c>
      <c r="H4426" s="195">
        <v>37049.479768518497</v>
      </c>
      <c r="I4426" t="s">
        <v>2472</v>
      </c>
      <c r="M4426" t="s">
        <v>3341</v>
      </c>
      <c r="N4426" t="s">
        <v>2281</v>
      </c>
      <c r="O4426" t="s">
        <v>1295</v>
      </c>
      <c r="P4426" s="196">
        <v>15000</v>
      </c>
      <c r="S4426" t="s">
        <v>3342</v>
      </c>
      <c r="T4426" t="s">
        <v>3557</v>
      </c>
      <c r="U4426" s="198">
        <v>3.69</v>
      </c>
      <c r="V4426" t="s">
        <v>3879</v>
      </c>
      <c r="W4426" t="s">
        <v>2512</v>
      </c>
      <c r="X4426" t="s">
        <v>2170</v>
      </c>
      <c r="Y4426" t="s">
        <v>3575</v>
      </c>
      <c r="Z4426" t="s">
        <v>2995</v>
      </c>
      <c r="AA4426" t="s">
        <v>1353</v>
      </c>
      <c r="AB4426" s="195">
        <v>37051.875011574099</v>
      </c>
      <c r="AC4426" s="195">
        <v>37072.875011574099</v>
      </c>
    </row>
    <row r="4427" spans="1:29" x14ac:dyDescent="0.25">
      <c r="A4427" s="43" t="str">
        <f t="shared" ref="A4427:A4490" si="346">B4427&amp;" "&amp;C4427&amp;" "&amp;D4427</f>
        <v xml:space="preserve"> Natural Gas Physical</v>
      </c>
      <c r="B4427" s="43" t="str">
        <f t="shared" ref="B4427:B4490" si="347">IF((LEFT(N4427,2)="US"),"US","")</f>
        <v/>
      </c>
      <c r="C4427" s="43" t="str">
        <f t="shared" ref="C4427:C4490" si="348">M4427</f>
        <v>Natural Gas</v>
      </c>
      <c r="D4427" s="43" t="str">
        <f t="shared" ref="D4427:D4490" si="349">IF(ISNUMBER(FIND("Phy",N4427))=TRUE,"Physical","Financial")</f>
        <v>Physical</v>
      </c>
      <c r="E4427" s="43">
        <f>IF(VLOOKUP(S4427,'DD-Lookup'!$J$6:$L$50,3,FALSE)="Monthly",(YEAR(AC4427)-YEAR(AB4427))*12+MONTH(AC4427)-MONTH(AB4427)+1,(AC4427-AB4427+1))</f>
        <v>1</v>
      </c>
      <c r="F4427" s="210">
        <f t="shared" ref="F4427:F4490" si="350">E4427*SUM(P4427:Q4427)</f>
        <v>2000</v>
      </c>
      <c r="G4427" s="199">
        <v>1357136</v>
      </c>
      <c r="H4427" s="195">
        <v>37049.479895833298</v>
      </c>
      <c r="I4427" t="s">
        <v>3738</v>
      </c>
      <c r="M4427" t="s">
        <v>3341</v>
      </c>
      <c r="N4427" t="s">
        <v>3104</v>
      </c>
      <c r="O4427" t="s">
        <v>3620</v>
      </c>
      <c r="P4427" s="196">
        <v>2000</v>
      </c>
      <c r="S4427" t="s">
        <v>3719</v>
      </c>
      <c r="T4427" t="s">
        <v>3105</v>
      </c>
      <c r="U4427" s="198">
        <v>4.3449999999999998</v>
      </c>
      <c r="V4427" t="s">
        <v>3739</v>
      </c>
      <c r="W4427" t="s">
        <v>635</v>
      </c>
      <c r="X4427" t="s">
        <v>3106</v>
      </c>
      <c r="Y4427" t="s">
        <v>2469</v>
      </c>
      <c r="Z4427" t="s">
        <v>2996</v>
      </c>
      <c r="AA4427">
        <v>838509</v>
      </c>
      <c r="AB4427" s="195">
        <v>37049.875011574099</v>
      </c>
      <c r="AC4427" s="195">
        <v>37049.875011574099</v>
      </c>
    </row>
    <row r="4428" spans="1:29" x14ac:dyDescent="0.25">
      <c r="A4428" s="43" t="str">
        <f t="shared" si="346"/>
        <v xml:space="preserve"> Natural Gas Physical</v>
      </c>
      <c r="B4428" s="43" t="str">
        <f t="shared" si="347"/>
        <v/>
      </c>
      <c r="C4428" s="43" t="str">
        <f t="shared" si="348"/>
        <v>Natural Gas</v>
      </c>
      <c r="D4428" s="43" t="str">
        <f t="shared" si="349"/>
        <v>Physical</v>
      </c>
      <c r="E4428" s="43">
        <f>IF(VLOOKUP(S4428,'DD-Lookup'!$J$6:$L$50,3,FALSE)="Monthly",(YEAR(AC4428)-YEAR(AB4428))*12+MONTH(AC4428)-MONTH(AB4428)+1,(AC4428-AB4428+1))</f>
        <v>123</v>
      </c>
      <c r="F4428" s="210">
        <f t="shared" si="350"/>
        <v>1230000</v>
      </c>
      <c r="G4428" s="199">
        <v>1357138</v>
      </c>
      <c r="H4428" s="195">
        <v>37049.479930555601</v>
      </c>
      <c r="I4428" t="s">
        <v>3375</v>
      </c>
      <c r="M4428" t="s">
        <v>3341</v>
      </c>
      <c r="N4428" t="s">
        <v>3918</v>
      </c>
      <c r="O4428" t="s">
        <v>3801</v>
      </c>
      <c r="Q4428" s="196">
        <v>10000</v>
      </c>
      <c r="S4428" t="s">
        <v>3342</v>
      </c>
      <c r="T4428" t="s">
        <v>3557</v>
      </c>
      <c r="U4428" s="198">
        <v>4.4999999999999998E-2</v>
      </c>
      <c r="V4428" t="s">
        <v>3351</v>
      </c>
      <c r="W4428" t="s">
        <v>3097</v>
      </c>
      <c r="X4428" t="s">
        <v>2494</v>
      </c>
      <c r="Y4428" t="s">
        <v>2469</v>
      </c>
      <c r="Z4428" t="s">
        <v>2995</v>
      </c>
      <c r="AA4428" t="s">
        <v>1354</v>
      </c>
      <c r="AB4428" s="195">
        <v>37073</v>
      </c>
      <c r="AC4428" s="195">
        <v>37195</v>
      </c>
    </row>
    <row r="4429" spans="1:29" x14ac:dyDescent="0.25">
      <c r="A4429" s="43" t="str">
        <f t="shared" si="346"/>
        <v>US Natural Gas Financial</v>
      </c>
      <c r="B4429" s="43" t="str">
        <f t="shared" si="347"/>
        <v>US</v>
      </c>
      <c r="C4429" s="43" t="str">
        <f t="shared" si="348"/>
        <v>Natural Gas</v>
      </c>
      <c r="D4429" s="43" t="str">
        <f t="shared" si="349"/>
        <v>Financial</v>
      </c>
      <c r="E4429" s="43">
        <f>IF(VLOOKUP(S4429,'DD-Lookup'!$J$6:$L$50,3,FALSE)="Monthly",(YEAR(AC4429)-YEAR(AB4429))*12+MONTH(AC4429)-MONTH(AB4429)+1,(AC4429-AB4429+1))</f>
        <v>123</v>
      </c>
      <c r="F4429" s="210">
        <f t="shared" si="350"/>
        <v>615000</v>
      </c>
      <c r="G4429" s="199">
        <v>1357139</v>
      </c>
      <c r="H4429" s="195">
        <v>37049.480057870402</v>
      </c>
      <c r="I4429" t="s">
        <v>2465</v>
      </c>
      <c r="M4429" t="s">
        <v>3341</v>
      </c>
      <c r="N4429" t="s">
        <v>2281</v>
      </c>
      <c r="O4429" t="s">
        <v>3139</v>
      </c>
      <c r="Q4429" s="196">
        <v>5000</v>
      </c>
      <c r="S4429" t="s">
        <v>3342</v>
      </c>
      <c r="T4429" t="s">
        <v>3557</v>
      </c>
      <c r="U4429" s="198">
        <v>3.915</v>
      </c>
      <c r="V4429" t="s">
        <v>2189</v>
      </c>
      <c r="W4429" t="s">
        <v>2853</v>
      </c>
      <c r="X4429" t="s">
        <v>2282</v>
      </c>
      <c r="Y4429" t="s">
        <v>3575</v>
      </c>
      <c r="Z4429" t="s">
        <v>2995</v>
      </c>
      <c r="AA4429" t="s">
        <v>1355</v>
      </c>
      <c r="AB4429" s="195">
        <v>37073</v>
      </c>
      <c r="AC4429" s="195">
        <v>37195</v>
      </c>
    </row>
    <row r="4430" spans="1:29" x14ac:dyDescent="0.25">
      <c r="A4430" s="43" t="str">
        <f t="shared" si="346"/>
        <v>US Natural Gas Financial</v>
      </c>
      <c r="B4430" s="43" t="str">
        <f t="shared" si="347"/>
        <v>US</v>
      </c>
      <c r="C4430" s="43" t="str">
        <f t="shared" si="348"/>
        <v>Natural Gas</v>
      </c>
      <c r="D4430" s="43" t="str">
        <f t="shared" si="349"/>
        <v>Financial</v>
      </c>
      <c r="E4430" s="43">
        <f>IF(VLOOKUP(S4430,'DD-Lookup'!$J$6:$L$50,3,FALSE)="Monthly",(YEAR(AC4430)-YEAR(AB4430))*12+MONTH(AC4430)-MONTH(AB4430)+1,(AC4430-AB4430+1))</f>
        <v>31</v>
      </c>
      <c r="F4430" s="210">
        <f t="shared" si="350"/>
        <v>310000</v>
      </c>
      <c r="G4430" s="199">
        <v>1357140</v>
      </c>
      <c r="H4430" s="195">
        <v>37049.480289351799</v>
      </c>
      <c r="I4430" t="s">
        <v>2280</v>
      </c>
      <c r="M4430" t="s">
        <v>3341</v>
      </c>
      <c r="N4430" t="s">
        <v>2281</v>
      </c>
      <c r="O4430" t="s">
        <v>2290</v>
      </c>
      <c r="P4430" s="196">
        <v>10000</v>
      </c>
      <c r="S4430" t="s">
        <v>3342</v>
      </c>
      <c r="T4430" t="s">
        <v>3557</v>
      </c>
      <c r="U4430" s="198">
        <v>3.9</v>
      </c>
      <c r="V4430" t="s">
        <v>2441</v>
      </c>
      <c r="W4430" t="s">
        <v>2853</v>
      </c>
      <c r="X4430" t="s">
        <v>2282</v>
      </c>
      <c r="Y4430" t="s">
        <v>3575</v>
      </c>
      <c r="Z4430" t="s">
        <v>2995</v>
      </c>
      <c r="AA4430" t="s">
        <v>1356</v>
      </c>
      <c r="AB4430" s="195">
        <v>37104.875</v>
      </c>
      <c r="AC4430" s="195">
        <v>37134.875</v>
      </c>
    </row>
    <row r="4431" spans="1:29" x14ac:dyDescent="0.25">
      <c r="A4431" s="43" t="str">
        <f t="shared" si="346"/>
        <v>US Power Physical</v>
      </c>
      <c r="B4431" s="43" t="str">
        <f t="shared" si="347"/>
        <v>US</v>
      </c>
      <c r="C4431" s="43" t="str">
        <f t="shared" si="348"/>
        <v>Power</v>
      </c>
      <c r="D4431" s="43" t="str">
        <f t="shared" si="349"/>
        <v>Physical</v>
      </c>
      <c r="E4431" s="43">
        <f>IF(VLOOKUP(S4431,'DD-Lookup'!$J$6:$L$50,3,FALSE)="Monthly",(YEAR(AC4431)-YEAR(AB4431))*12+MONTH(AC4431)-MONTH(AB4431)+1,(AC4431-AB4431+1))</f>
        <v>20</v>
      </c>
      <c r="F4431" s="210">
        <f t="shared" si="350"/>
        <v>500</v>
      </c>
      <c r="G4431" s="199">
        <v>1357142</v>
      </c>
      <c r="H4431" s="195">
        <v>37049.480347222197</v>
      </c>
      <c r="I4431" t="s">
        <v>3339</v>
      </c>
      <c r="M4431" t="s">
        <v>2766</v>
      </c>
      <c r="N4431" t="s">
        <v>3308</v>
      </c>
      <c r="O4431" t="s">
        <v>1349</v>
      </c>
      <c r="Q4431" s="196">
        <v>25</v>
      </c>
      <c r="S4431" t="s">
        <v>3340</v>
      </c>
      <c r="T4431" t="s">
        <v>3557</v>
      </c>
      <c r="U4431" s="198">
        <v>83.5</v>
      </c>
      <c r="V4431" t="s">
        <v>2168</v>
      </c>
      <c r="W4431" t="s">
        <v>1350</v>
      </c>
      <c r="X4431" t="s">
        <v>3061</v>
      </c>
      <c r="Y4431" t="s">
        <v>2662</v>
      </c>
      <c r="Z4431" t="s">
        <v>2990</v>
      </c>
      <c r="AA4431">
        <v>637264.1</v>
      </c>
      <c r="AB4431" s="195">
        <v>37053.875011574099</v>
      </c>
      <c r="AC4431" s="195">
        <v>37072.875011574099</v>
      </c>
    </row>
    <row r="4432" spans="1:29" x14ac:dyDescent="0.25">
      <c r="A4432" s="43" t="str">
        <f t="shared" si="346"/>
        <v>US Natural Gas Financial</v>
      </c>
      <c r="B4432" s="43" t="str">
        <f t="shared" si="347"/>
        <v>US</v>
      </c>
      <c r="C4432" s="43" t="str">
        <f t="shared" si="348"/>
        <v>Natural Gas</v>
      </c>
      <c r="D4432" s="43" t="str">
        <f t="shared" si="349"/>
        <v>Financial</v>
      </c>
      <c r="E4432" s="43">
        <f>IF(VLOOKUP(S4432,'DD-Lookup'!$J$6:$L$50,3,FALSE)="Monthly",(YEAR(AC4432)-YEAR(AB4432))*12+MONTH(AC4432)-MONTH(AB4432)+1,(AC4432-AB4432+1))</f>
        <v>31</v>
      </c>
      <c r="F4432" s="210">
        <f t="shared" si="350"/>
        <v>310000</v>
      </c>
      <c r="G4432" s="199">
        <v>1357143</v>
      </c>
      <c r="H4432" s="195">
        <v>37049.480416666702</v>
      </c>
      <c r="I4432" t="s">
        <v>3076</v>
      </c>
      <c r="M4432" t="s">
        <v>3341</v>
      </c>
      <c r="N4432" t="s">
        <v>2281</v>
      </c>
      <c r="O4432" t="s">
        <v>2475</v>
      </c>
      <c r="Q4432" s="196">
        <v>10000</v>
      </c>
      <c r="S4432" t="s">
        <v>3342</v>
      </c>
      <c r="T4432" t="s">
        <v>3557</v>
      </c>
      <c r="U4432" s="198">
        <v>3.8149999999999999</v>
      </c>
      <c r="V4432" t="s">
        <v>1351</v>
      </c>
      <c r="W4432" t="s">
        <v>2853</v>
      </c>
      <c r="X4432" t="s">
        <v>2282</v>
      </c>
      <c r="Y4432" t="s">
        <v>3575</v>
      </c>
      <c r="Z4432" t="s">
        <v>2995</v>
      </c>
      <c r="AA4432" t="s">
        <v>1357</v>
      </c>
      <c r="AB4432" s="195">
        <v>37073.875</v>
      </c>
      <c r="AC4432" s="195">
        <v>37103.875</v>
      </c>
    </row>
    <row r="4433" spans="1:29" x14ac:dyDescent="0.25">
      <c r="A4433" s="43" t="str">
        <f t="shared" si="346"/>
        <v xml:space="preserve"> Natural Gas Physical</v>
      </c>
      <c r="B4433" s="43" t="str">
        <f t="shared" si="347"/>
        <v/>
      </c>
      <c r="C4433" s="43" t="str">
        <f t="shared" si="348"/>
        <v>Natural Gas</v>
      </c>
      <c r="D4433" s="43" t="str">
        <f t="shared" si="349"/>
        <v>Physical</v>
      </c>
      <c r="E4433" s="43">
        <f>IF(VLOOKUP(S4433,'DD-Lookup'!$J$6:$L$50,3,FALSE)="Monthly",(YEAR(AC4433)-YEAR(AB4433))*12+MONTH(AC4433)-MONTH(AB4433)+1,(AC4433-AB4433+1))</f>
        <v>1</v>
      </c>
      <c r="F4433" s="210">
        <f t="shared" si="350"/>
        <v>10000</v>
      </c>
      <c r="G4433" s="199">
        <v>1357144</v>
      </c>
      <c r="H4433" s="195">
        <v>37049.480486111097</v>
      </c>
      <c r="I4433" t="s">
        <v>2171</v>
      </c>
      <c r="M4433" t="s">
        <v>3341</v>
      </c>
      <c r="N4433" t="s">
        <v>3104</v>
      </c>
      <c r="O4433" t="s">
        <v>3620</v>
      </c>
      <c r="Q4433" s="196">
        <v>10000</v>
      </c>
      <c r="S4433" t="s">
        <v>3719</v>
      </c>
      <c r="T4433" t="s">
        <v>3105</v>
      </c>
      <c r="U4433" s="198">
        <v>4.3550000000000004</v>
      </c>
      <c r="V4433" t="s">
        <v>3737</v>
      </c>
      <c r="W4433" t="s">
        <v>635</v>
      </c>
      <c r="X4433" t="s">
        <v>3106</v>
      </c>
      <c r="Y4433" t="s">
        <v>2469</v>
      </c>
      <c r="Z4433" t="s">
        <v>2996</v>
      </c>
      <c r="AA4433">
        <v>838512</v>
      </c>
      <c r="AB4433" s="195">
        <v>37049.875011574099</v>
      </c>
      <c r="AC4433" s="195">
        <v>37049.875011574099</v>
      </c>
    </row>
    <row r="4434" spans="1:29" x14ac:dyDescent="0.25">
      <c r="A4434" s="43" t="str">
        <f t="shared" si="346"/>
        <v>US Power Physical</v>
      </c>
      <c r="B4434" s="43" t="str">
        <f t="shared" si="347"/>
        <v>US</v>
      </c>
      <c r="C4434" s="43" t="str">
        <f t="shared" si="348"/>
        <v>Power</v>
      </c>
      <c r="D4434" s="43" t="str">
        <f t="shared" si="349"/>
        <v>Physical</v>
      </c>
      <c r="E4434" s="43">
        <f>IF(VLOOKUP(S4434,'DD-Lookup'!$J$6:$L$50,3,FALSE)="Monthly",(YEAR(AC4434)-YEAR(AB4434))*12+MONTH(AC4434)-MONTH(AB4434)+1,(AC4434-AB4434+1))</f>
        <v>30</v>
      </c>
      <c r="F4434" s="210">
        <f t="shared" si="350"/>
        <v>1500</v>
      </c>
      <c r="G4434" s="199">
        <v>1357146</v>
      </c>
      <c r="H4434" s="195">
        <v>37049.480555555601</v>
      </c>
      <c r="I4434" t="s">
        <v>2288</v>
      </c>
      <c r="M4434" t="s">
        <v>2766</v>
      </c>
      <c r="N4434" t="s">
        <v>3361</v>
      </c>
      <c r="O4434" t="s">
        <v>2256</v>
      </c>
      <c r="Q4434" s="196">
        <v>50</v>
      </c>
      <c r="S4434" t="s">
        <v>3340</v>
      </c>
      <c r="T4434" t="s">
        <v>3557</v>
      </c>
      <c r="U4434" s="198">
        <v>36.65</v>
      </c>
      <c r="V4434" t="s">
        <v>2784</v>
      </c>
      <c r="W4434" t="s">
        <v>3380</v>
      </c>
      <c r="X4434" t="s">
        <v>3366</v>
      </c>
      <c r="Y4434" t="s">
        <v>2662</v>
      </c>
      <c r="Z4434" t="s">
        <v>2990</v>
      </c>
      <c r="AA4434">
        <v>637265.1</v>
      </c>
      <c r="AB4434" s="195">
        <v>37135.715972222199</v>
      </c>
      <c r="AC4434" s="195">
        <v>37164.715972222199</v>
      </c>
    </row>
    <row r="4435" spans="1:29" x14ac:dyDescent="0.25">
      <c r="A4435" s="43" t="str">
        <f t="shared" si="346"/>
        <v xml:space="preserve"> Natural Gas Physical</v>
      </c>
      <c r="B4435" s="43" t="str">
        <f t="shared" si="347"/>
        <v/>
      </c>
      <c r="C4435" s="43" t="str">
        <f t="shared" si="348"/>
        <v>Natural Gas</v>
      </c>
      <c r="D4435" s="43" t="str">
        <f t="shared" si="349"/>
        <v>Physical</v>
      </c>
      <c r="E4435" s="43">
        <f>IF(VLOOKUP(S4435,'DD-Lookup'!$J$6:$L$50,3,FALSE)="Monthly",(YEAR(AC4435)-YEAR(AB4435))*12+MONTH(AC4435)-MONTH(AB4435)+1,(AC4435-AB4435+1))</f>
        <v>31</v>
      </c>
      <c r="F4435" s="210">
        <f t="shared" si="350"/>
        <v>155000</v>
      </c>
      <c r="G4435" s="199">
        <v>1357148</v>
      </c>
      <c r="H4435" s="195">
        <v>37049.480671296304</v>
      </c>
      <c r="I4435" t="s">
        <v>2505</v>
      </c>
      <c r="M4435" t="s">
        <v>3341</v>
      </c>
      <c r="N4435" t="s">
        <v>3104</v>
      </c>
      <c r="O4435" t="s">
        <v>3794</v>
      </c>
      <c r="Q4435" s="196">
        <v>5000</v>
      </c>
      <c r="S4435" t="s">
        <v>3719</v>
      </c>
      <c r="T4435" t="s">
        <v>3105</v>
      </c>
      <c r="U4435" s="198">
        <v>4.8049999999999997</v>
      </c>
      <c r="V4435" t="s">
        <v>2198</v>
      </c>
      <c r="W4435" t="s">
        <v>2450</v>
      </c>
      <c r="X4435" t="s">
        <v>3106</v>
      </c>
      <c r="Y4435" t="s">
        <v>2469</v>
      </c>
      <c r="Z4435" t="s">
        <v>2996</v>
      </c>
      <c r="AA4435">
        <v>838513</v>
      </c>
      <c r="AB4435" s="195">
        <v>37073.875011574099</v>
      </c>
      <c r="AC4435" s="195">
        <v>37103.875011574099</v>
      </c>
    </row>
    <row r="4436" spans="1:29" x14ac:dyDescent="0.25">
      <c r="A4436" s="43" t="str">
        <f t="shared" si="346"/>
        <v>US Power Physical</v>
      </c>
      <c r="B4436" s="43" t="str">
        <f t="shared" si="347"/>
        <v>US</v>
      </c>
      <c r="C4436" s="43" t="str">
        <f t="shared" si="348"/>
        <v>Power</v>
      </c>
      <c r="D4436" s="43" t="str">
        <f t="shared" si="349"/>
        <v>Physical</v>
      </c>
      <c r="E4436" s="43">
        <f>IF(VLOOKUP(S4436,'DD-Lookup'!$J$6:$L$50,3,FALSE)="Monthly",(YEAR(AC4436)-YEAR(AB4436))*12+MONTH(AC4436)-MONTH(AB4436)+1,(AC4436-AB4436+1))</f>
        <v>20</v>
      </c>
      <c r="F4436" s="210">
        <f t="shared" si="350"/>
        <v>1000</v>
      </c>
      <c r="G4436" s="199">
        <v>1357149</v>
      </c>
      <c r="H4436" s="195">
        <v>37049.480694444399</v>
      </c>
      <c r="I4436" t="s">
        <v>2527</v>
      </c>
      <c r="M4436" t="s">
        <v>2766</v>
      </c>
      <c r="N4436" t="s">
        <v>3361</v>
      </c>
      <c r="O4436" t="s">
        <v>425</v>
      </c>
      <c r="P4436" s="196">
        <v>50</v>
      </c>
      <c r="S4436" t="s">
        <v>3340</v>
      </c>
      <c r="T4436" t="s">
        <v>3557</v>
      </c>
      <c r="U4436" s="198">
        <v>46.5</v>
      </c>
      <c r="V4436" t="s">
        <v>2664</v>
      </c>
      <c r="W4436" t="s">
        <v>3376</v>
      </c>
      <c r="X4436" t="s">
        <v>3377</v>
      </c>
      <c r="Y4436" t="s">
        <v>2662</v>
      </c>
      <c r="Z4436" t="s">
        <v>2990</v>
      </c>
      <c r="AA4436">
        <v>637266.1</v>
      </c>
      <c r="AB4436" s="195">
        <v>37053.875011574099</v>
      </c>
      <c r="AC4436" s="195">
        <v>37072.875011574099</v>
      </c>
    </row>
    <row r="4437" spans="1:29" x14ac:dyDescent="0.25">
      <c r="A4437" s="43" t="str">
        <f t="shared" si="346"/>
        <v>US Power Physical</v>
      </c>
      <c r="B4437" s="43" t="str">
        <f t="shared" si="347"/>
        <v>US</v>
      </c>
      <c r="C4437" s="43" t="str">
        <f t="shared" si="348"/>
        <v>Power</v>
      </c>
      <c r="D4437" s="43" t="str">
        <f t="shared" si="349"/>
        <v>Physical</v>
      </c>
      <c r="E4437" s="43">
        <f>IF(VLOOKUP(S4437,'DD-Lookup'!$J$6:$L$50,3,FALSE)="Monthly",(YEAR(AC4437)-YEAR(AB4437))*12+MONTH(AC4437)-MONTH(AB4437)+1,(AC4437-AB4437+1))</f>
        <v>92</v>
      </c>
      <c r="F4437" s="210">
        <f t="shared" si="350"/>
        <v>9200</v>
      </c>
      <c r="G4437" s="199">
        <v>1357150</v>
      </c>
      <c r="H4437" s="195">
        <v>37049.480763888903</v>
      </c>
      <c r="I4437" t="s">
        <v>2286</v>
      </c>
      <c r="M4437" t="s">
        <v>2766</v>
      </c>
      <c r="N4437" t="s">
        <v>3361</v>
      </c>
      <c r="O4437" t="s">
        <v>353</v>
      </c>
      <c r="Q4437" s="196">
        <v>100</v>
      </c>
      <c r="S4437" t="s">
        <v>3340</v>
      </c>
      <c r="T4437" t="s">
        <v>3557</v>
      </c>
      <c r="U4437" s="198">
        <v>34.1</v>
      </c>
      <c r="V4437" t="s">
        <v>3947</v>
      </c>
      <c r="W4437" t="s">
        <v>3825</v>
      </c>
      <c r="X4437" t="s">
        <v>2263</v>
      </c>
      <c r="Y4437" t="s">
        <v>2662</v>
      </c>
      <c r="Z4437" t="s">
        <v>2990</v>
      </c>
      <c r="AA4437">
        <v>637268.1</v>
      </c>
      <c r="AB4437" s="195">
        <v>37530.875</v>
      </c>
      <c r="AC4437" s="195">
        <v>37621.875</v>
      </c>
    </row>
    <row r="4438" spans="1:29" x14ac:dyDescent="0.25">
      <c r="A4438" s="43" t="str">
        <f t="shared" si="346"/>
        <v xml:space="preserve"> Natural Gas Physical</v>
      </c>
      <c r="B4438" s="43" t="str">
        <f t="shared" si="347"/>
        <v/>
      </c>
      <c r="C4438" s="43" t="str">
        <f t="shared" si="348"/>
        <v>Natural Gas</v>
      </c>
      <c r="D4438" s="43" t="str">
        <f t="shared" si="349"/>
        <v>Physical</v>
      </c>
      <c r="E4438" s="43">
        <f>IF(VLOOKUP(S4438,'DD-Lookup'!$J$6:$L$50,3,FALSE)="Monthly",(YEAR(AC4438)-YEAR(AB4438))*12+MONTH(AC4438)-MONTH(AB4438)+1,(AC4438-AB4438+1))</f>
        <v>1</v>
      </c>
      <c r="F4438" s="210">
        <f t="shared" si="350"/>
        <v>10000</v>
      </c>
      <c r="G4438" s="199">
        <v>1357152</v>
      </c>
      <c r="H4438" s="195">
        <v>37049.480798611097</v>
      </c>
      <c r="I4438" t="s">
        <v>2171</v>
      </c>
      <c r="M4438" t="s">
        <v>3341</v>
      </c>
      <c r="N4438" t="s">
        <v>3104</v>
      </c>
      <c r="O4438" t="s">
        <v>3620</v>
      </c>
      <c r="Q4438" s="196">
        <v>10000</v>
      </c>
      <c r="S4438" t="s">
        <v>3719</v>
      </c>
      <c r="T4438" t="s">
        <v>3105</v>
      </c>
      <c r="U4438" s="198">
        <v>4.3600000000000003</v>
      </c>
      <c r="V4438" t="s">
        <v>3737</v>
      </c>
      <c r="W4438" t="s">
        <v>635</v>
      </c>
      <c r="X4438" t="s">
        <v>3106</v>
      </c>
      <c r="Y4438" t="s">
        <v>2469</v>
      </c>
      <c r="Z4438" t="s">
        <v>2996</v>
      </c>
      <c r="AA4438">
        <v>838514</v>
      </c>
      <c r="AB4438" s="195">
        <v>37049.875011574099</v>
      </c>
      <c r="AC4438" s="195">
        <v>37049.875011574099</v>
      </c>
    </row>
    <row r="4439" spans="1:29" x14ac:dyDescent="0.25">
      <c r="A4439" s="43" t="str">
        <f t="shared" si="346"/>
        <v>US Natural Gas Financial</v>
      </c>
      <c r="B4439" s="43" t="str">
        <f t="shared" si="347"/>
        <v>US</v>
      </c>
      <c r="C4439" s="43" t="str">
        <f t="shared" si="348"/>
        <v>Natural Gas</v>
      </c>
      <c r="D4439" s="43" t="str">
        <f t="shared" si="349"/>
        <v>Financial</v>
      </c>
      <c r="E4439" s="43">
        <f>IF(VLOOKUP(S4439,'DD-Lookup'!$J$6:$L$50,3,FALSE)="Monthly",(YEAR(AC4439)-YEAR(AB4439))*12+MONTH(AC4439)-MONTH(AB4439)+1,(AC4439-AB4439+1))</f>
        <v>31</v>
      </c>
      <c r="F4439" s="210">
        <f t="shared" si="350"/>
        <v>2790</v>
      </c>
      <c r="G4439" s="199">
        <v>1357155</v>
      </c>
      <c r="H4439" s="195">
        <v>37049.480925925898</v>
      </c>
      <c r="I4439" t="s">
        <v>2280</v>
      </c>
      <c r="M4439" t="s">
        <v>3341</v>
      </c>
      <c r="N4439" t="s">
        <v>2281</v>
      </c>
      <c r="O4439" t="s">
        <v>736</v>
      </c>
      <c r="Q4439" s="196">
        <v>90</v>
      </c>
      <c r="S4439" t="s">
        <v>2407</v>
      </c>
      <c r="T4439" t="s">
        <v>3557</v>
      </c>
      <c r="U4439" s="198">
        <v>3.8174999999999999</v>
      </c>
      <c r="V4439" t="s">
        <v>4209</v>
      </c>
      <c r="W4439" t="s">
        <v>2853</v>
      </c>
      <c r="X4439" t="s">
        <v>2282</v>
      </c>
      <c r="Y4439" t="s">
        <v>3575</v>
      </c>
      <c r="Z4439" t="s">
        <v>2995</v>
      </c>
      <c r="AA4439" t="s">
        <v>1358</v>
      </c>
      <c r="AB4439" s="195">
        <v>37073.875</v>
      </c>
      <c r="AC4439" s="195">
        <v>37103.875</v>
      </c>
    </row>
    <row r="4440" spans="1:29" x14ac:dyDescent="0.25">
      <c r="A4440" s="43" t="str">
        <f t="shared" si="346"/>
        <v>US Natural Gas Financial</v>
      </c>
      <c r="B4440" s="43" t="str">
        <f t="shared" si="347"/>
        <v>US</v>
      </c>
      <c r="C4440" s="43" t="str">
        <f t="shared" si="348"/>
        <v>Natural Gas</v>
      </c>
      <c r="D4440" s="43" t="str">
        <f t="shared" si="349"/>
        <v>Financial</v>
      </c>
      <c r="E4440" s="43">
        <f>IF(VLOOKUP(S4440,'DD-Lookup'!$J$6:$L$50,3,FALSE)="Monthly",(YEAR(AC4440)-YEAR(AB4440))*12+MONTH(AC4440)-MONTH(AB4440)+1,(AC4440-AB4440+1))</f>
        <v>31</v>
      </c>
      <c r="F4440" s="210">
        <f t="shared" si="350"/>
        <v>2790</v>
      </c>
      <c r="G4440" s="199">
        <v>1357156</v>
      </c>
      <c r="H4440" s="195">
        <v>37049.480925925898</v>
      </c>
      <c r="I4440" t="s">
        <v>2280</v>
      </c>
      <c r="M4440" t="s">
        <v>3341</v>
      </c>
      <c r="N4440" t="s">
        <v>2281</v>
      </c>
      <c r="O4440" t="s">
        <v>3206</v>
      </c>
      <c r="P4440" s="196">
        <v>90</v>
      </c>
      <c r="S4440" t="s">
        <v>2407</v>
      </c>
      <c r="T4440" t="s">
        <v>3557</v>
      </c>
      <c r="U4440" s="198">
        <v>3.9035000000000002</v>
      </c>
      <c r="V4440" t="s">
        <v>4209</v>
      </c>
      <c r="W4440" t="s">
        <v>2853</v>
      </c>
      <c r="X4440" t="s">
        <v>2282</v>
      </c>
      <c r="Y4440" t="s">
        <v>3575</v>
      </c>
      <c r="Z4440" t="s">
        <v>2995</v>
      </c>
      <c r="AA4440" t="s">
        <v>1359</v>
      </c>
      <c r="AB4440" s="195">
        <v>37104.875</v>
      </c>
      <c r="AC4440" s="195">
        <v>37134.875</v>
      </c>
    </row>
    <row r="4441" spans="1:29" x14ac:dyDescent="0.25">
      <c r="A4441" s="43" t="str">
        <f t="shared" si="346"/>
        <v>US Natural Gas Financial</v>
      </c>
      <c r="B4441" s="43" t="str">
        <f t="shared" si="347"/>
        <v>US</v>
      </c>
      <c r="C4441" s="43" t="str">
        <f t="shared" si="348"/>
        <v>Natural Gas</v>
      </c>
      <c r="D4441" s="43" t="str">
        <f t="shared" si="349"/>
        <v>Financial</v>
      </c>
      <c r="E4441" s="43">
        <f>IF(VLOOKUP(S4441,'DD-Lookup'!$J$6:$L$50,3,FALSE)="Monthly",(YEAR(AC4441)-YEAR(AB4441))*12+MONTH(AC4441)-MONTH(AB4441)+1,(AC4441-AB4441+1))</f>
        <v>31</v>
      </c>
      <c r="F4441" s="210">
        <f t="shared" si="350"/>
        <v>310000</v>
      </c>
      <c r="G4441" s="199">
        <v>1357158</v>
      </c>
      <c r="H4441" s="195">
        <v>37049.481053240699</v>
      </c>
      <c r="I4441" t="s">
        <v>2479</v>
      </c>
      <c r="M4441" t="s">
        <v>3341</v>
      </c>
      <c r="N4441" t="s">
        <v>2281</v>
      </c>
      <c r="O4441" t="s">
        <v>2475</v>
      </c>
      <c r="P4441" s="196">
        <v>10000</v>
      </c>
      <c r="S4441" t="s">
        <v>3342</v>
      </c>
      <c r="T4441" t="s">
        <v>3557</v>
      </c>
      <c r="U4441" s="198">
        <v>3.8149999999999999</v>
      </c>
      <c r="V4441" t="s">
        <v>2601</v>
      </c>
      <c r="W4441" t="s">
        <v>2853</v>
      </c>
      <c r="X4441" t="s">
        <v>2282</v>
      </c>
      <c r="Y4441" t="s">
        <v>3575</v>
      </c>
      <c r="Z4441" t="s">
        <v>2995</v>
      </c>
      <c r="AA4441" t="s">
        <v>1360</v>
      </c>
      <c r="AB4441" s="195">
        <v>37073.875</v>
      </c>
      <c r="AC4441" s="195">
        <v>37103.875</v>
      </c>
    </row>
    <row r="4442" spans="1:29" x14ac:dyDescent="0.25">
      <c r="A4442" s="43" t="str">
        <f t="shared" si="346"/>
        <v>US Natural Gas Financial</v>
      </c>
      <c r="B4442" s="43" t="str">
        <f t="shared" si="347"/>
        <v>US</v>
      </c>
      <c r="C4442" s="43" t="str">
        <f t="shared" si="348"/>
        <v>Natural Gas</v>
      </c>
      <c r="D4442" s="43" t="str">
        <f t="shared" si="349"/>
        <v>Financial</v>
      </c>
      <c r="E4442" s="43">
        <f>IF(VLOOKUP(S4442,'DD-Lookup'!$J$6:$L$50,3,FALSE)="Monthly",(YEAR(AC4442)-YEAR(AB4442))*12+MONTH(AC4442)-MONTH(AB4442)+1,(AC4442-AB4442+1))</f>
        <v>151</v>
      </c>
      <c r="F4442" s="210">
        <f t="shared" si="350"/>
        <v>755000</v>
      </c>
      <c r="G4442" s="199">
        <v>1357161</v>
      </c>
      <c r="H4442" s="195">
        <v>37049.481238425898</v>
      </c>
      <c r="I4442" t="s">
        <v>2440</v>
      </c>
      <c r="M4442" t="s">
        <v>3341</v>
      </c>
      <c r="N4442" t="s">
        <v>2281</v>
      </c>
      <c r="O4442" t="s">
        <v>2491</v>
      </c>
      <c r="Q4442" s="196">
        <v>5000</v>
      </c>
      <c r="S4442" t="s">
        <v>3342</v>
      </c>
      <c r="T4442" t="s">
        <v>3557</v>
      </c>
      <c r="U4442" s="198">
        <v>4.29</v>
      </c>
      <c r="V4442" t="s">
        <v>3194</v>
      </c>
      <c r="W4442" t="s">
        <v>2853</v>
      </c>
      <c r="X4442" t="s">
        <v>2282</v>
      </c>
      <c r="Y4442" t="s">
        <v>3575</v>
      </c>
      <c r="Z4442" t="s">
        <v>2995</v>
      </c>
      <c r="AA4442" t="s">
        <v>1361</v>
      </c>
      <c r="AB4442" s="195">
        <v>37196</v>
      </c>
      <c r="AC4442" s="195">
        <v>37346</v>
      </c>
    </row>
    <row r="4443" spans="1:29" x14ac:dyDescent="0.25">
      <c r="A4443" s="43" t="str">
        <f t="shared" si="346"/>
        <v>US Power Physical</v>
      </c>
      <c r="B4443" s="43" t="str">
        <f t="shared" si="347"/>
        <v>US</v>
      </c>
      <c r="C4443" s="43" t="str">
        <f t="shared" si="348"/>
        <v>Power</v>
      </c>
      <c r="D4443" s="43" t="str">
        <f t="shared" si="349"/>
        <v>Physical</v>
      </c>
      <c r="E4443" s="43">
        <f>IF(VLOOKUP(S4443,'DD-Lookup'!$J$6:$L$50,3,FALSE)="Monthly",(YEAR(AC4443)-YEAR(AB4443))*12+MONTH(AC4443)-MONTH(AB4443)+1,(AC4443-AB4443+1))</f>
        <v>59</v>
      </c>
      <c r="F4443" s="210">
        <f t="shared" si="350"/>
        <v>2950</v>
      </c>
      <c r="G4443" s="199">
        <v>1357162</v>
      </c>
      <c r="H4443" s="195">
        <v>37049.481284722198</v>
      </c>
      <c r="I4443" t="s">
        <v>3375</v>
      </c>
      <c r="M4443" t="s">
        <v>2766</v>
      </c>
      <c r="N4443" t="s">
        <v>3361</v>
      </c>
      <c r="O4443" t="s">
        <v>3829</v>
      </c>
      <c r="Q4443" s="196">
        <v>50</v>
      </c>
      <c r="S4443" t="s">
        <v>3340</v>
      </c>
      <c r="T4443" t="s">
        <v>3557</v>
      </c>
      <c r="U4443" s="198">
        <v>41.75</v>
      </c>
      <c r="V4443" t="s">
        <v>1717</v>
      </c>
      <c r="W4443" t="s">
        <v>3825</v>
      </c>
      <c r="X4443" t="s">
        <v>2263</v>
      </c>
      <c r="Y4443" t="s">
        <v>2662</v>
      </c>
      <c r="Z4443" t="s">
        <v>2990</v>
      </c>
      <c r="AA4443">
        <v>637270.1</v>
      </c>
      <c r="AB4443" s="195">
        <v>37257.591666666704</v>
      </c>
      <c r="AC4443" s="195">
        <v>37315.591666666704</v>
      </c>
    </row>
    <row r="4444" spans="1:29" x14ac:dyDescent="0.25">
      <c r="A4444" s="43" t="str">
        <f t="shared" si="346"/>
        <v xml:space="preserve"> Natural Gas Physical</v>
      </c>
      <c r="B4444" s="43" t="str">
        <f t="shared" si="347"/>
        <v/>
      </c>
      <c r="C4444" s="43" t="str">
        <f t="shared" si="348"/>
        <v>Natural Gas</v>
      </c>
      <c r="D4444" s="43" t="str">
        <f t="shared" si="349"/>
        <v>Physical</v>
      </c>
      <c r="E4444" s="43">
        <f>IF(VLOOKUP(S4444,'DD-Lookup'!$J$6:$L$50,3,FALSE)="Monthly",(YEAR(AC4444)-YEAR(AB4444))*12+MONTH(AC4444)-MONTH(AB4444)+1,(AC4444-AB4444+1))</f>
        <v>23</v>
      </c>
      <c r="F4444" s="210">
        <f t="shared" si="350"/>
        <v>115000</v>
      </c>
      <c r="G4444" s="199">
        <v>1357163</v>
      </c>
      <c r="H4444" s="195">
        <v>37049.481296296297</v>
      </c>
      <c r="I4444" t="s">
        <v>2280</v>
      </c>
      <c r="M4444" t="s">
        <v>3341</v>
      </c>
      <c r="N4444" t="s">
        <v>3104</v>
      </c>
      <c r="O4444" t="s">
        <v>657</v>
      </c>
      <c r="Q4444" s="196">
        <v>5000</v>
      </c>
      <c r="S4444" t="s">
        <v>3719</v>
      </c>
      <c r="T4444" t="s">
        <v>3105</v>
      </c>
      <c r="U4444" s="198">
        <v>4.5650000000000004</v>
      </c>
      <c r="V4444" t="s">
        <v>3394</v>
      </c>
      <c r="W4444" t="s">
        <v>2450</v>
      </c>
      <c r="X4444" t="s">
        <v>3106</v>
      </c>
      <c r="Y4444" t="s">
        <v>2469</v>
      </c>
      <c r="Z4444" t="s">
        <v>2996</v>
      </c>
      <c r="AA4444">
        <v>838515</v>
      </c>
      <c r="AB4444" s="195">
        <v>37050.875011574099</v>
      </c>
      <c r="AC4444" s="195">
        <v>37072.875011574099</v>
      </c>
    </row>
    <row r="4445" spans="1:29" x14ac:dyDescent="0.25">
      <c r="A4445" s="43" t="str">
        <f t="shared" si="346"/>
        <v>US Natural Gas Financial</v>
      </c>
      <c r="B4445" s="43" t="str">
        <f t="shared" si="347"/>
        <v>US</v>
      </c>
      <c r="C4445" s="43" t="str">
        <f t="shared" si="348"/>
        <v>Natural Gas</v>
      </c>
      <c r="D4445" s="43" t="str">
        <f t="shared" si="349"/>
        <v>Financial</v>
      </c>
      <c r="E4445" s="43">
        <f>IF(VLOOKUP(S4445,'DD-Lookup'!$J$6:$L$50,3,FALSE)="Monthly",(YEAR(AC4445)-YEAR(AB4445))*12+MONTH(AC4445)-MONTH(AB4445)+1,(AC4445-AB4445+1))</f>
        <v>365</v>
      </c>
      <c r="F4445" s="210">
        <f t="shared" si="350"/>
        <v>1825000</v>
      </c>
      <c r="G4445" s="199">
        <v>1357164</v>
      </c>
      <c r="H4445" s="195">
        <v>37049.481377314798</v>
      </c>
      <c r="I4445" t="s">
        <v>2280</v>
      </c>
      <c r="M4445" t="s">
        <v>3341</v>
      </c>
      <c r="N4445" t="s">
        <v>2281</v>
      </c>
      <c r="O4445" t="s">
        <v>2511</v>
      </c>
      <c r="Q4445" s="196">
        <v>5000</v>
      </c>
      <c r="S4445" t="s">
        <v>3342</v>
      </c>
      <c r="T4445" t="s">
        <v>3557</v>
      </c>
      <c r="U4445" s="198">
        <v>3.9849999999999999</v>
      </c>
      <c r="V4445" t="s">
        <v>2443</v>
      </c>
      <c r="W4445" t="s">
        <v>2853</v>
      </c>
      <c r="X4445" t="s">
        <v>2282</v>
      </c>
      <c r="Y4445" t="s">
        <v>3575</v>
      </c>
      <c r="Z4445" t="s">
        <v>2995</v>
      </c>
      <c r="AA4445" t="s">
        <v>1362</v>
      </c>
      <c r="AB4445" s="195">
        <v>37257.875</v>
      </c>
      <c r="AC4445" s="195">
        <v>37621.875</v>
      </c>
    </row>
    <row r="4446" spans="1:29" x14ac:dyDescent="0.25">
      <c r="A4446" s="43" t="str">
        <f t="shared" si="346"/>
        <v>US Natural Gas Financial</v>
      </c>
      <c r="B4446" s="43" t="str">
        <f t="shared" si="347"/>
        <v>US</v>
      </c>
      <c r="C4446" s="43" t="str">
        <f t="shared" si="348"/>
        <v>Natural Gas</v>
      </c>
      <c r="D4446" s="43" t="str">
        <f t="shared" si="349"/>
        <v>Financial</v>
      </c>
      <c r="E4446" s="43">
        <f>IF(VLOOKUP(S4446,'DD-Lookup'!$J$6:$L$50,3,FALSE)="Monthly",(YEAR(AC4446)-YEAR(AB4446))*12+MONTH(AC4446)-MONTH(AB4446)+1,(AC4446-AB4446+1))</f>
        <v>31</v>
      </c>
      <c r="F4446" s="210">
        <f t="shared" si="350"/>
        <v>77500</v>
      </c>
      <c r="G4446" s="199">
        <v>1357165</v>
      </c>
      <c r="H4446" s="195">
        <v>37049.481388888897</v>
      </c>
      <c r="I4446" t="s">
        <v>2284</v>
      </c>
      <c r="M4446" t="s">
        <v>3341</v>
      </c>
      <c r="N4446" t="s">
        <v>2281</v>
      </c>
      <c r="O4446" t="s">
        <v>2475</v>
      </c>
      <c r="Q4446" s="196">
        <v>2500</v>
      </c>
      <c r="S4446" t="s">
        <v>3342</v>
      </c>
      <c r="T4446" t="s">
        <v>3557</v>
      </c>
      <c r="U4446" s="198">
        <v>3.82</v>
      </c>
      <c r="V4446" t="s">
        <v>2285</v>
      </c>
      <c r="W4446" t="s">
        <v>2853</v>
      </c>
      <c r="X4446" t="s">
        <v>2282</v>
      </c>
      <c r="Y4446" t="s">
        <v>3575</v>
      </c>
      <c r="Z4446" t="s">
        <v>2995</v>
      </c>
      <c r="AA4446" t="s">
        <v>1363</v>
      </c>
      <c r="AB4446" s="195">
        <v>37073.875</v>
      </c>
      <c r="AC4446" s="195">
        <v>37103.875</v>
      </c>
    </row>
    <row r="4447" spans="1:29" x14ac:dyDescent="0.25">
      <c r="A4447" s="43" t="str">
        <f t="shared" si="346"/>
        <v>US Natural Gas Financial</v>
      </c>
      <c r="B4447" s="43" t="str">
        <f t="shared" si="347"/>
        <v>US</v>
      </c>
      <c r="C4447" s="43" t="str">
        <f t="shared" si="348"/>
        <v>Natural Gas</v>
      </c>
      <c r="D4447" s="43" t="str">
        <f t="shared" si="349"/>
        <v>Financial</v>
      </c>
      <c r="E4447" s="43">
        <f>IF(VLOOKUP(S4447,'DD-Lookup'!$J$6:$L$50,3,FALSE)="Monthly",(YEAR(AC4447)-YEAR(AB4447))*12+MONTH(AC4447)-MONTH(AB4447)+1,(AC4447-AB4447+1))</f>
        <v>31</v>
      </c>
      <c r="F4447" s="210">
        <f t="shared" si="350"/>
        <v>77500</v>
      </c>
      <c r="G4447" s="199">
        <v>1357166</v>
      </c>
      <c r="H4447" s="195">
        <v>37049.481446759302</v>
      </c>
      <c r="I4447" t="s">
        <v>2322</v>
      </c>
      <c r="M4447" t="s">
        <v>3341</v>
      </c>
      <c r="N4447" t="s">
        <v>2281</v>
      </c>
      <c r="O4447" t="s">
        <v>2475</v>
      </c>
      <c r="Q4447" s="196">
        <v>2500</v>
      </c>
      <c r="S4447" t="s">
        <v>3342</v>
      </c>
      <c r="T4447" t="s">
        <v>3557</v>
      </c>
      <c r="U4447" s="198">
        <v>3.82</v>
      </c>
      <c r="V4447" t="s">
        <v>4193</v>
      </c>
      <c r="W4447" t="s">
        <v>2853</v>
      </c>
      <c r="X4447" t="s">
        <v>2282</v>
      </c>
      <c r="Y4447" t="s">
        <v>3575</v>
      </c>
      <c r="Z4447" t="s">
        <v>2995</v>
      </c>
      <c r="AA4447" t="s">
        <v>1364</v>
      </c>
      <c r="AB4447" s="195">
        <v>37073.875</v>
      </c>
      <c r="AC4447" s="195">
        <v>37103.875</v>
      </c>
    </row>
    <row r="4448" spans="1:29" x14ac:dyDescent="0.25">
      <c r="A4448" s="43" t="str">
        <f t="shared" si="346"/>
        <v>US Natural Gas Financial</v>
      </c>
      <c r="B4448" s="43" t="str">
        <f t="shared" si="347"/>
        <v>US</v>
      </c>
      <c r="C4448" s="43" t="str">
        <f t="shared" si="348"/>
        <v>Natural Gas</v>
      </c>
      <c r="D4448" s="43" t="str">
        <f t="shared" si="349"/>
        <v>Financial</v>
      </c>
      <c r="E4448" s="43">
        <f>IF(VLOOKUP(S4448,'DD-Lookup'!$J$6:$L$50,3,FALSE)="Monthly",(YEAR(AC4448)-YEAR(AB4448))*12+MONTH(AC4448)-MONTH(AB4448)+1,(AC4448-AB4448+1))</f>
        <v>151</v>
      </c>
      <c r="F4448" s="210">
        <f t="shared" si="350"/>
        <v>755000</v>
      </c>
      <c r="G4448" s="199">
        <v>1357167</v>
      </c>
      <c r="H4448" s="195">
        <v>37049.481481481504</v>
      </c>
      <c r="I4448" t="s">
        <v>2490</v>
      </c>
      <c r="M4448" t="s">
        <v>3341</v>
      </c>
      <c r="N4448" t="s">
        <v>2281</v>
      </c>
      <c r="O4448" t="s">
        <v>2491</v>
      </c>
      <c r="P4448" s="196">
        <v>5000</v>
      </c>
      <c r="S4448" t="s">
        <v>3342</v>
      </c>
      <c r="T4448" t="s">
        <v>3557</v>
      </c>
      <c r="U4448" s="198">
        <v>4.2850000000000001</v>
      </c>
      <c r="V4448" t="s">
        <v>4192</v>
      </c>
      <c r="W4448" t="s">
        <v>2853</v>
      </c>
      <c r="X4448" t="s">
        <v>2282</v>
      </c>
      <c r="Y4448" t="s">
        <v>3575</v>
      </c>
      <c r="Z4448" t="s">
        <v>2995</v>
      </c>
      <c r="AA4448" t="s">
        <v>1365</v>
      </c>
      <c r="AB4448" s="195">
        <v>37196</v>
      </c>
      <c r="AC4448" s="195">
        <v>37346</v>
      </c>
    </row>
    <row r="4449" spans="1:31" x14ac:dyDescent="0.25">
      <c r="A4449" s="43" t="str">
        <f t="shared" si="346"/>
        <v>US Power Physical</v>
      </c>
      <c r="B4449" s="43" t="str">
        <f t="shared" si="347"/>
        <v>US</v>
      </c>
      <c r="C4449" s="43" t="str">
        <f t="shared" si="348"/>
        <v>Power</v>
      </c>
      <c r="D4449" s="43" t="str">
        <f t="shared" si="349"/>
        <v>Physical</v>
      </c>
      <c r="E4449" s="43">
        <f>IF(VLOOKUP(S4449,'DD-Lookup'!$J$6:$L$50,3,FALSE)="Monthly",(YEAR(AC4449)-YEAR(AB4449))*12+MONTH(AC4449)-MONTH(AB4449)+1,(AC4449-AB4449+1))</f>
        <v>30</v>
      </c>
      <c r="F4449" s="210">
        <f t="shared" si="350"/>
        <v>1500</v>
      </c>
      <c r="G4449" s="199">
        <v>1357169</v>
      </c>
      <c r="H4449" s="195">
        <v>37049.481550925899</v>
      </c>
      <c r="I4449" t="s">
        <v>3382</v>
      </c>
      <c r="M4449" t="s">
        <v>2766</v>
      </c>
      <c r="N4449" t="s">
        <v>3361</v>
      </c>
      <c r="O4449" t="s">
        <v>2256</v>
      </c>
      <c r="Q4449" s="196">
        <v>50</v>
      </c>
      <c r="S4449" t="s">
        <v>3340</v>
      </c>
      <c r="T4449" t="s">
        <v>3557</v>
      </c>
      <c r="U4449" s="198">
        <v>36.700000000000003</v>
      </c>
      <c r="V4449" t="s">
        <v>3828</v>
      </c>
      <c r="W4449" t="s">
        <v>3380</v>
      </c>
      <c r="X4449" t="s">
        <v>3366</v>
      </c>
      <c r="Y4449" t="s">
        <v>2662</v>
      </c>
      <c r="Z4449" t="s">
        <v>2990</v>
      </c>
      <c r="AA4449">
        <v>637271.1</v>
      </c>
      <c r="AB4449" s="195">
        <v>37135.715972222199</v>
      </c>
      <c r="AC4449" s="195">
        <v>37164.715972222199</v>
      </c>
    </row>
    <row r="4450" spans="1:31" x14ac:dyDescent="0.25">
      <c r="A4450" s="43" t="str">
        <f t="shared" si="346"/>
        <v>US Natural Gas Financial</v>
      </c>
      <c r="B4450" s="43" t="str">
        <f t="shared" si="347"/>
        <v>US</v>
      </c>
      <c r="C4450" s="43" t="str">
        <f t="shared" si="348"/>
        <v>Natural Gas</v>
      </c>
      <c r="D4450" s="43" t="str">
        <f t="shared" si="349"/>
        <v>Financial</v>
      </c>
      <c r="E4450" s="43">
        <f>IF(VLOOKUP(S4450,'DD-Lookup'!$J$6:$L$50,3,FALSE)="Monthly",(YEAR(AC4450)-YEAR(AB4450))*12+MONTH(AC4450)-MONTH(AB4450)+1,(AC4450-AB4450+1))</f>
        <v>31</v>
      </c>
      <c r="F4450" s="210">
        <f t="shared" si="350"/>
        <v>155000</v>
      </c>
      <c r="G4450" s="199">
        <v>1357171</v>
      </c>
      <c r="H4450" s="195">
        <v>37049.481620370403</v>
      </c>
      <c r="I4450" t="s">
        <v>3692</v>
      </c>
      <c r="M4450" t="s">
        <v>3341</v>
      </c>
      <c r="N4450" t="s">
        <v>2281</v>
      </c>
      <c r="O4450" t="s">
        <v>2475</v>
      </c>
      <c r="Q4450" s="196">
        <v>5000</v>
      </c>
      <c r="S4450" t="s">
        <v>3342</v>
      </c>
      <c r="T4450" t="s">
        <v>3557</v>
      </c>
      <c r="U4450" s="198">
        <v>3.82</v>
      </c>
      <c r="V4450" t="s">
        <v>3693</v>
      </c>
      <c r="W4450" t="s">
        <v>2853</v>
      </c>
      <c r="X4450" t="s">
        <v>2282</v>
      </c>
      <c r="Y4450" t="s">
        <v>3575</v>
      </c>
      <c r="Z4450" t="s">
        <v>2995</v>
      </c>
      <c r="AA4450" t="s">
        <v>1366</v>
      </c>
      <c r="AB4450" s="195">
        <v>37073.875</v>
      </c>
      <c r="AC4450" s="195">
        <v>37103.875</v>
      </c>
    </row>
    <row r="4451" spans="1:31" x14ac:dyDescent="0.25">
      <c r="A4451" s="43" t="str">
        <f t="shared" si="346"/>
        <v>US Natural Gas Financial</v>
      </c>
      <c r="B4451" s="43" t="str">
        <f t="shared" si="347"/>
        <v>US</v>
      </c>
      <c r="C4451" s="43" t="str">
        <f t="shared" si="348"/>
        <v>Natural Gas</v>
      </c>
      <c r="D4451" s="43" t="str">
        <f t="shared" si="349"/>
        <v>Financial</v>
      </c>
      <c r="E4451" s="43">
        <f>IF(VLOOKUP(S4451,'DD-Lookup'!$J$6:$L$50,3,FALSE)="Monthly",(YEAR(AC4451)-YEAR(AB4451))*12+MONTH(AC4451)-MONTH(AB4451)+1,(AC4451-AB4451+1))</f>
        <v>31</v>
      </c>
      <c r="F4451" s="210">
        <f t="shared" si="350"/>
        <v>155000</v>
      </c>
      <c r="G4451" s="199">
        <v>1357173</v>
      </c>
      <c r="H4451" s="195">
        <v>37049.4816782407</v>
      </c>
      <c r="I4451" t="s">
        <v>2280</v>
      </c>
      <c r="M4451" t="s">
        <v>3341</v>
      </c>
      <c r="N4451" t="s">
        <v>2281</v>
      </c>
      <c r="O4451" t="s">
        <v>2475</v>
      </c>
      <c r="Q4451" s="196">
        <v>5000</v>
      </c>
      <c r="S4451" t="s">
        <v>3342</v>
      </c>
      <c r="T4451" t="s">
        <v>3557</v>
      </c>
      <c r="U4451" s="198">
        <v>3.82</v>
      </c>
      <c r="V4451" t="s">
        <v>2344</v>
      </c>
      <c r="W4451" t="s">
        <v>2853</v>
      </c>
      <c r="X4451" t="s">
        <v>2282</v>
      </c>
      <c r="Y4451" t="s">
        <v>3575</v>
      </c>
      <c r="Z4451" t="s">
        <v>2995</v>
      </c>
      <c r="AA4451" t="s">
        <v>1367</v>
      </c>
      <c r="AB4451" s="195">
        <v>37073.875</v>
      </c>
      <c r="AC4451" s="195">
        <v>37103.875</v>
      </c>
    </row>
    <row r="4452" spans="1:31" x14ac:dyDescent="0.25">
      <c r="A4452" s="43" t="str">
        <f t="shared" si="346"/>
        <v>US Power Physical</v>
      </c>
      <c r="B4452" s="43" t="str">
        <f t="shared" si="347"/>
        <v>US</v>
      </c>
      <c r="C4452" s="43" t="str">
        <f t="shared" si="348"/>
        <v>Power</v>
      </c>
      <c r="D4452" s="43" t="str">
        <f t="shared" si="349"/>
        <v>Physical</v>
      </c>
      <c r="E4452" s="43">
        <f>IF(VLOOKUP(S4452,'DD-Lookup'!$J$6:$L$50,3,FALSE)="Monthly",(YEAR(AC4452)-YEAR(AB4452))*12+MONTH(AC4452)-MONTH(AB4452)+1,(AC4452-AB4452+1))</f>
        <v>30</v>
      </c>
      <c r="F4452" s="210">
        <f t="shared" si="350"/>
        <v>750</v>
      </c>
      <c r="G4452" s="199">
        <v>1357174</v>
      </c>
      <c r="H4452" s="195">
        <v>37049.481747685197</v>
      </c>
      <c r="I4452" t="s">
        <v>3374</v>
      </c>
      <c r="M4452" t="s">
        <v>2766</v>
      </c>
      <c r="N4452" t="s">
        <v>3308</v>
      </c>
      <c r="O4452" t="s">
        <v>3670</v>
      </c>
      <c r="Q4452" s="196">
        <v>25</v>
      </c>
      <c r="S4452" t="s">
        <v>3340</v>
      </c>
      <c r="T4452" t="s">
        <v>3557</v>
      </c>
      <c r="U4452" s="198">
        <v>136</v>
      </c>
      <c r="V4452" t="s">
        <v>3776</v>
      </c>
      <c r="W4452" t="s">
        <v>2438</v>
      </c>
      <c r="X4452" t="s">
        <v>1756</v>
      </c>
      <c r="Y4452" t="s">
        <v>2662</v>
      </c>
      <c r="Z4452" t="s">
        <v>2990</v>
      </c>
      <c r="AA4452">
        <v>637272.1</v>
      </c>
      <c r="AB4452" s="195">
        <v>37135.875011574099</v>
      </c>
      <c r="AC4452" s="195">
        <v>37164.875011574099</v>
      </c>
    </row>
    <row r="4453" spans="1:31" x14ac:dyDescent="0.25">
      <c r="A4453" s="43" t="str">
        <f t="shared" si="346"/>
        <v>US Natural Gas Financial</v>
      </c>
      <c r="B4453" s="43" t="str">
        <f t="shared" si="347"/>
        <v>US</v>
      </c>
      <c r="C4453" s="43" t="str">
        <f t="shared" si="348"/>
        <v>Natural Gas</v>
      </c>
      <c r="D4453" s="43" t="str">
        <f t="shared" si="349"/>
        <v>Financial</v>
      </c>
      <c r="E4453" s="43">
        <f>IF(VLOOKUP(S4453,'DD-Lookup'!$J$6:$L$50,3,FALSE)="Monthly",(YEAR(AC4453)-YEAR(AB4453))*12+MONTH(AC4453)-MONTH(AB4453)+1,(AC4453-AB4453+1))</f>
        <v>31</v>
      </c>
      <c r="F4453" s="210">
        <f t="shared" si="350"/>
        <v>310000</v>
      </c>
      <c r="G4453" s="199">
        <v>1357175</v>
      </c>
      <c r="H4453" s="195">
        <v>37049.481817129599</v>
      </c>
      <c r="I4453" t="s">
        <v>3076</v>
      </c>
      <c r="M4453" t="s">
        <v>3341</v>
      </c>
      <c r="N4453" t="s">
        <v>2281</v>
      </c>
      <c r="O4453" t="s">
        <v>2475</v>
      </c>
      <c r="Q4453" s="196">
        <v>10000</v>
      </c>
      <c r="S4453" t="s">
        <v>3342</v>
      </c>
      <c r="T4453" t="s">
        <v>3557</v>
      </c>
      <c r="U4453" s="198">
        <v>3.8224999999999998</v>
      </c>
      <c r="V4453" t="s">
        <v>1351</v>
      </c>
      <c r="W4453" t="s">
        <v>2853</v>
      </c>
      <c r="X4453" t="s">
        <v>2282</v>
      </c>
      <c r="Y4453" t="s">
        <v>3575</v>
      </c>
      <c r="Z4453" t="s">
        <v>2995</v>
      </c>
      <c r="AA4453" t="s">
        <v>1368</v>
      </c>
      <c r="AB4453" s="195">
        <v>37073.875</v>
      </c>
      <c r="AC4453" s="195">
        <v>37103.875</v>
      </c>
    </row>
    <row r="4454" spans="1:31" x14ac:dyDescent="0.25">
      <c r="A4454" s="43" t="str">
        <f t="shared" si="346"/>
        <v>US Power Physical</v>
      </c>
      <c r="B4454" s="43" t="str">
        <f t="shared" si="347"/>
        <v>US</v>
      </c>
      <c r="C4454" s="43" t="str">
        <f t="shared" si="348"/>
        <v>Power</v>
      </c>
      <c r="D4454" s="43" t="str">
        <f t="shared" si="349"/>
        <v>Physical</v>
      </c>
      <c r="E4454" s="43">
        <f>IF(VLOOKUP(S4454,'DD-Lookup'!$J$6:$L$50,3,FALSE)="Monthly",(YEAR(AC4454)-YEAR(AB4454))*12+MONTH(AC4454)-MONTH(AB4454)+1,(AC4454-AB4454+1))</f>
        <v>30</v>
      </c>
      <c r="F4454" s="210">
        <f t="shared" si="350"/>
        <v>1500</v>
      </c>
      <c r="G4454" s="199">
        <v>1357177</v>
      </c>
      <c r="H4454" s="195">
        <v>37049.481921296298</v>
      </c>
      <c r="I4454" t="s">
        <v>3382</v>
      </c>
      <c r="M4454" t="s">
        <v>2766</v>
      </c>
      <c r="N4454" t="s">
        <v>3361</v>
      </c>
      <c r="O4454" t="s">
        <v>2256</v>
      </c>
      <c r="Q4454" s="196">
        <v>50</v>
      </c>
      <c r="S4454" t="s">
        <v>3340</v>
      </c>
      <c r="T4454" t="s">
        <v>3557</v>
      </c>
      <c r="U4454" s="198">
        <v>36.75</v>
      </c>
      <c r="V4454" t="s">
        <v>3828</v>
      </c>
      <c r="W4454" t="s">
        <v>3380</v>
      </c>
      <c r="X4454" t="s">
        <v>3366</v>
      </c>
      <c r="Y4454" t="s">
        <v>2662</v>
      </c>
      <c r="Z4454" t="s">
        <v>2990</v>
      </c>
      <c r="AA4454">
        <v>637273.1</v>
      </c>
      <c r="AB4454" s="195">
        <v>37135.715972222199</v>
      </c>
      <c r="AC4454" s="195">
        <v>37164.715972222199</v>
      </c>
    </row>
    <row r="4455" spans="1:31" x14ac:dyDescent="0.25">
      <c r="A4455" s="43" t="str">
        <f t="shared" si="346"/>
        <v>US Power Physical</v>
      </c>
      <c r="B4455" s="43" t="str">
        <f t="shared" si="347"/>
        <v>US</v>
      </c>
      <c r="C4455" s="43" t="str">
        <f t="shared" si="348"/>
        <v>Power</v>
      </c>
      <c r="D4455" s="43" t="str">
        <f t="shared" si="349"/>
        <v>Physical</v>
      </c>
      <c r="E4455" s="43">
        <f>IF(VLOOKUP(S4455,'DD-Lookup'!$J$6:$L$50,3,FALSE)="Monthly",(YEAR(AC4455)-YEAR(AB4455))*12+MONTH(AC4455)-MONTH(AB4455)+1,(AC4455-AB4455+1))</f>
        <v>5</v>
      </c>
      <c r="F4455" s="210">
        <f t="shared" si="350"/>
        <v>250</v>
      </c>
      <c r="G4455" s="199">
        <v>1357181</v>
      </c>
      <c r="H4455" s="195">
        <v>37049.482175925899</v>
      </c>
      <c r="I4455" t="s">
        <v>3375</v>
      </c>
      <c r="M4455" t="s">
        <v>2766</v>
      </c>
      <c r="N4455" t="s">
        <v>3361</v>
      </c>
      <c r="O4455" t="s">
        <v>3307</v>
      </c>
      <c r="Q4455" s="196">
        <v>50</v>
      </c>
      <c r="S4455" t="s">
        <v>3340</v>
      </c>
      <c r="T4455" t="s">
        <v>3557</v>
      </c>
      <c r="U4455" s="198">
        <v>44.75</v>
      </c>
      <c r="V4455" t="s">
        <v>2663</v>
      </c>
      <c r="W4455" t="s">
        <v>3376</v>
      </c>
      <c r="X4455" t="s">
        <v>3377</v>
      </c>
      <c r="Y4455" t="s">
        <v>2662</v>
      </c>
      <c r="Z4455" t="s">
        <v>2990</v>
      </c>
      <c r="AA4455">
        <v>637275.1</v>
      </c>
      <c r="AB4455" s="195">
        <v>37053.875011574099</v>
      </c>
      <c r="AC4455" s="195">
        <v>37057.875011574099</v>
      </c>
    </row>
    <row r="4456" spans="1:31" x14ac:dyDescent="0.25">
      <c r="A4456" s="43" t="str">
        <f t="shared" si="346"/>
        <v>US Natural Gas Financial</v>
      </c>
      <c r="B4456" s="43" t="str">
        <f t="shared" si="347"/>
        <v>US</v>
      </c>
      <c r="C4456" s="43" t="str">
        <f t="shared" si="348"/>
        <v>Natural Gas</v>
      </c>
      <c r="D4456" s="43" t="str">
        <f t="shared" si="349"/>
        <v>Financial</v>
      </c>
      <c r="E4456" s="43">
        <f>IF(VLOOKUP(S4456,'DD-Lookup'!$J$6:$L$50,3,FALSE)="Monthly",(YEAR(AC4456)-YEAR(AB4456))*12+MONTH(AC4456)-MONTH(AB4456)+1,(AC4456-AB4456+1))</f>
        <v>31</v>
      </c>
      <c r="F4456" s="210">
        <f t="shared" si="350"/>
        <v>310000</v>
      </c>
      <c r="G4456" s="199">
        <v>1357182</v>
      </c>
      <c r="H4456" s="195">
        <v>37049.482210648202</v>
      </c>
      <c r="I4456" t="s">
        <v>2172</v>
      </c>
      <c r="M4456" t="s">
        <v>3341</v>
      </c>
      <c r="N4456" t="s">
        <v>2281</v>
      </c>
      <c r="O4456" t="s">
        <v>2475</v>
      </c>
      <c r="P4456" s="196">
        <v>10000</v>
      </c>
      <c r="S4456" t="s">
        <v>3342</v>
      </c>
      <c r="T4456" t="s">
        <v>3557</v>
      </c>
      <c r="U4456" s="198">
        <v>3.8149999999999999</v>
      </c>
      <c r="V4456" t="s">
        <v>4176</v>
      </c>
      <c r="W4456" t="s">
        <v>2853</v>
      </c>
      <c r="X4456" t="s">
        <v>2282</v>
      </c>
      <c r="Y4456" t="s">
        <v>3575</v>
      </c>
      <c r="Z4456" t="s">
        <v>2995</v>
      </c>
      <c r="AA4456" t="s">
        <v>1369</v>
      </c>
      <c r="AB4456" s="195">
        <v>37073.875</v>
      </c>
      <c r="AC4456" s="195">
        <v>37103.875</v>
      </c>
      <c r="AE4456" s="115">
        <f>IF(S4456="Gallon",F4456/42,F4456)</f>
        <v>310000</v>
      </c>
    </row>
    <row r="4457" spans="1:31" x14ac:dyDescent="0.25">
      <c r="A4457" s="43" t="str">
        <f t="shared" si="346"/>
        <v>US Power Physical</v>
      </c>
      <c r="B4457" s="43" t="str">
        <f t="shared" si="347"/>
        <v>US</v>
      </c>
      <c r="C4457" s="43" t="str">
        <f t="shared" si="348"/>
        <v>Power</v>
      </c>
      <c r="D4457" s="43" t="str">
        <f t="shared" si="349"/>
        <v>Physical</v>
      </c>
      <c r="E4457" s="43">
        <f>IF(VLOOKUP(S4457,'DD-Lookup'!$J$6:$L$50,3,FALSE)="Monthly",(YEAR(AC4457)-YEAR(AB4457))*12+MONTH(AC4457)-MONTH(AB4457)+1,(AC4457-AB4457+1))</f>
        <v>92</v>
      </c>
      <c r="F4457" s="210">
        <f t="shared" si="350"/>
        <v>4600</v>
      </c>
      <c r="G4457" s="199">
        <v>1357183</v>
      </c>
      <c r="H4457" s="195">
        <v>37049.482233796298</v>
      </c>
      <c r="I4457" t="s">
        <v>2276</v>
      </c>
      <c r="M4457" t="s">
        <v>2766</v>
      </c>
      <c r="N4457" t="s">
        <v>3361</v>
      </c>
      <c r="O4457" t="s">
        <v>3378</v>
      </c>
      <c r="Q4457" s="196">
        <v>50</v>
      </c>
      <c r="S4457" t="s">
        <v>3340</v>
      </c>
      <c r="T4457" t="s">
        <v>3557</v>
      </c>
      <c r="U4457" s="198">
        <v>34.450000000000003</v>
      </c>
      <c r="V4457" t="s">
        <v>3240</v>
      </c>
      <c r="W4457" t="s">
        <v>3380</v>
      </c>
      <c r="X4457" t="s">
        <v>3381</v>
      </c>
      <c r="Y4457" t="s">
        <v>2662</v>
      </c>
      <c r="Z4457" t="s">
        <v>2990</v>
      </c>
      <c r="AA4457">
        <v>637276.1</v>
      </c>
      <c r="AB4457" s="195">
        <v>37165.715972222199</v>
      </c>
      <c r="AC4457" s="195">
        <v>37256.715972222199</v>
      </c>
    </row>
    <row r="4458" spans="1:31" x14ac:dyDescent="0.25">
      <c r="A4458" s="43" t="str">
        <f t="shared" si="346"/>
        <v>US Natural Gas Financial</v>
      </c>
      <c r="B4458" s="43" t="str">
        <f t="shared" si="347"/>
        <v>US</v>
      </c>
      <c r="C4458" s="43" t="str">
        <f t="shared" si="348"/>
        <v>Natural Gas</v>
      </c>
      <c r="D4458" s="43" t="str">
        <f t="shared" si="349"/>
        <v>Financial</v>
      </c>
      <c r="E4458" s="43">
        <f>IF(VLOOKUP(S4458,'DD-Lookup'!$J$6:$L$50,3,FALSE)="Monthly",(YEAR(AC4458)-YEAR(AB4458))*12+MONTH(AC4458)-MONTH(AB4458)+1,(AC4458-AB4458+1))</f>
        <v>31</v>
      </c>
      <c r="F4458" s="210">
        <f t="shared" si="350"/>
        <v>155000</v>
      </c>
      <c r="G4458" s="199">
        <v>1357184</v>
      </c>
      <c r="H4458" s="195">
        <v>37049.482361111099</v>
      </c>
      <c r="I4458" t="s">
        <v>3529</v>
      </c>
      <c r="M4458" t="s">
        <v>3341</v>
      </c>
      <c r="N4458" t="s">
        <v>2281</v>
      </c>
      <c r="O4458" t="s">
        <v>2475</v>
      </c>
      <c r="P4458" s="196">
        <v>5000</v>
      </c>
      <c r="S4458" t="s">
        <v>3342</v>
      </c>
      <c r="T4458" t="s">
        <v>3557</v>
      </c>
      <c r="U4458" s="198">
        <v>3.8125</v>
      </c>
      <c r="V4458" t="s">
        <v>3510</v>
      </c>
      <c r="W4458" t="s">
        <v>2853</v>
      </c>
      <c r="X4458" t="s">
        <v>2282</v>
      </c>
      <c r="Y4458" t="s">
        <v>3575</v>
      </c>
      <c r="Z4458" t="s">
        <v>2995</v>
      </c>
      <c r="AA4458" t="s">
        <v>1370</v>
      </c>
      <c r="AB4458" s="195">
        <v>37073.875</v>
      </c>
      <c r="AC4458" s="195">
        <v>37103.875</v>
      </c>
    </row>
    <row r="4459" spans="1:31" x14ac:dyDescent="0.25">
      <c r="A4459" s="43" t="str">
        <f t="shared" si="346"/>
        <v>US Natural Gas Financial</v>
      </c>
      <c r="B4459" s="43" t="str">
        <f t="shared" si="347"/>
        <v>US</v>
      </c>
      <c r="C4459" s="43" t="str">
        <f t="shared" si="348"/>
        <v>Natural Gas</v>
      </c>
      <c r="D4459" s="43" t="str">
        <f t="shared" si="349"/>
        <v>Financial</v>
      </c>
      <c r="E4459" s="43">
        <f>IF(VLOOKUP(S4459,'DD-Lookup'!$J$6:$L$50,3,FALSE)="Monthly",(YEAR(AC4459)-YEAR(AB4459))*12+MONTH(AC4459)-MONTH(AB4459)+1,(AC4459-AB4459+1))</f>
        <v>123</v>
      </c>
      <c r="F4459" s="210">
        <f t="shared" si="350"/>
        <v>307500</v>
      </c>
      <c r="G4459" s="199">
        <v>1357189</v>
      </c>
      <c r="H4459" s="195">
        <v>37049.482638888898</v>
      </c>
      <c r="I4459" t="s">
        <v>2280</v>
      </c>
      <c r="M4459" t="s">
        <v>3341</v>
      </c>
      <c r="N4459" t="s">
        <v>2281</v>
      </c>
      <c r="O4459" t="s">
        <v>3139</v>
      </c>
      <c r="P4459" s="196">
        <v>2500</v>
      </c>
      <c r="S4459" t="s">
        <v>3342</v>
      </c>
      <c r="T4459" t="s">
        <v>3557</v>
      </c>
      <c r="U4459" s="198">
        <v>3.91</v>
      </c>
      <c r="V4459" t="s">
        <v>3485</v>
      </c>
      <c r="W4459" t="s">
        <v>2853</v>
      </c>
      <c r="X4459" t="s">
        <v>2282</v>
      </c>
      <c r="Y4459" t="s">
        <v>3575</v>
      </c>
      <c r="Z4459" t="s">
        <v>2995</v>
      </c>
      <c r="AA4459" t="s">
        <v>1371</v>
      </c>
      <c r="AB4459" s="195">
        <v>37073</v>
      </c>
      <c r="AC4459" s="195">
        <v>37195</v>
      </c>
    </row>
    <row r="4460" spans="1:31" x14ac:dyDescent="0.25">
      <c r="A4460" s="43" t="str">
        <f t="shared" si="346"/>
        <v>US Natural Gas Financial</v>
      </c>
      <c r="B4460" s="43" t="str">
        <f t="shared" si="347"/>
        <v>US</v>
      </c>
      <c r="C4460" s="43" t="str">
        <f t="shared" si="348"/>
        <v>Natural Gas</v>
      </c>
      <c r="D4460" s="43" t="str">
        <f t="shared" si="349"/>
        <v>Financial</v>
      </c>
      <c r="E4460" s="43">
        <f>IF(VLOOKUP(S4460,'DD-Lookup'!$J$6:$L$50,3,FALSE)="Monthly",(YEAR(AC4460)-YEAR(AB4460))*12+MONTH(AC4460)-MONTH(AB4460)+1,(AC4460-AB4460+1))</f>
        <v>31</v>
      </c>
      <c r="F4460" s="210">
        <f t="shared" si="350"/>
        <v>310000</v>
      </c>
      <c r="G4460" s="199">
        <v>1357190</v>
      </c>
      <c r="H4460" s="195">
        <v>37049.482673611099</v>
      </c>
      <c r="I4460" t="s">
        <v>2472</v>
      </c>
      <c r="M4460" t="s">
        <v>3341</v>
      </c>
      <c r="N4460" t="s">
        <v>2281</v>
      </c>
      <c r="O4460" t="s">
        <v>2475</v>
      </c>
      <c r="Q4460" s="196">
        <v>10000</v>
      </c>
      <c r="S4460" t="s">
        <v>3342</v>
      </c>
      <c r="T4460" t="s">
        <v>3557</v>
      </c>
      <c r="U4460" s="198">
        <v>3.8125</v>
      </c>
      <c r="V4460" t="s">
        <v>2473</v>
      </c>
      <c r="W4460" t="s">
        <v>2853</v>
      </c>
      <c r="X4460" t="s">
        <v>2282</v>
      </c>
      <c r="Y4460" t="s">
        <v>3575</v>
      </c>
      <c r="Z4460" t="s">
        <v>2995</v>
      </c>
      <c r="AA4460" t="s">
        <v>1372</v>
      </c>
      <c r="AB4460" s="195">
        <v>37073.875</v>
      </c>
      <c r="AC4460" s="195">
        <v>37103.875</v>
      </c>
    </row>
    <row r="4461" spans="1:31" x14ac:dyDescent="0.25">
      <c r="A4461" s="43" t="str">
        <f t="shared" si="346"/>
        <v>US Power Financial</v>
      </c>
      <c r="B4461" s="43" t="str">
        <f t="shared" si="347"/>
        <v>US</v>
      </c>
      <c r="C4461" s="43" t="str">
        <f t="shared" si="348"/>
        <v>Power</v>
      </c>
      <c r="D4461" s="43" t="str">
        <f t="shared" si="349"/>
        <v>Financial</v>
      </c>
      <c r="E4461" s="43">
        <f>IF(VLOOKUP(S4461,'DD-Lookup'!$J$6:$L$50,3,FALSE)="Monthly",(YEAR(AC4461)-YEAR(AB4461))*12+MONTH(AC4461)-MONTH(AB4461)+1,(AC4461-AB4461+1))</f>
        <v>1</v>
      </c>
      <c r="F4461" s="210">
        <f t="shared" si="350"/>
        <v>50</v>
      </c>
      <c r="G4461" s="199">
        <v>1357191</v>
      </c>
      <c r="H4461" s="195">
        <v>37049.482685185198</v>
      </c>
      <c r="I4461" t="s">
        <v>3064</v>
      </c>
      <c r="M4461" t="s">
        <v>2766</v>
      </c>
      <c r="N4461" t="s">
        <v>2659</v>
      </c>
      <c r="O4461" t="s">
        <v>1298</v>
      </c>
      <c r="P4461" s="196">
        <v>50</v>
      </c>
      <c r="S4461" t="s">
        <v>3340</v>
      </c>
      <c r="T4461" t="s">
        <v>3557</v>
      </c>
      <c r="U4461" s="198">
        <v>33.5</v>
      </c>
      <c r="V4461" t="s">
        <v>3067</v>
      </c>
      <c r="W4461" t="s">
        <v>2660</v>
      </c>
      <c r="X4461" t="s">
        <v>2661</v>
      </c>
      <c r="Y4461" t="s">
        <v>2662</v>
      </c>
      <c r="Z4461" t="s">
        <v>2995</v>
      </c>
      <c r="AA4461">
        <v>637278.1</v>
      </c>
      <c r="AB4461" s="195">
        <v>37049.875011574099</v>
      </c>
      <c r="AC4461" s="195">
        <v>37049.875011574099</v>
      </c>
    </row>
    <row r="4462" spans="1:31" x14ac:dyDescent="0.25">
      <c r="A4462" s="43" t="str">
        <f t="shared" si="346"/>
        <v>US Power Financial</v>
      </c>
      <c r="B4462" s="43" t="str">
        <f t="shared" si="347"/>
        <v>US</v>
      </c>
      <c r="C4462" s="43" t="str">
        <f t="shared" si="348"/>
        <v>Power</v>
      </c>
      <c r="D4462" s="43" t="str">
        <f t="shared" si="349"/>
        <v>Financial</v>
      </c>
      <c r="E4462" s="43">
        <f>IF(VLOOKUP(S4462,'DD-Lookup'!$J$6:$L$50,3,FALSE)="Monthly",(YEAR(AC4462)-YEAR(AB4462))*12+MONTH(AC4462)-MONTH(AB4462)+1,(AC4462-AB4462+1))</f>
        <v>62</v>
      </c>
      <c r="F4462" s="210">
        <f t="shared" si="350"/>
        <v>3100</v>
      </c>
      <c r="G4462" s="199">
        <v>1357192</v>
      </c>
      <c r="H4462" s="195">
        <v>37049.482719907399</v>
      </c>
      <c r="I4462" t="s">
        <v>2244</v>
      </c>
      <c r="M4462" t="s">
        <v>2766</v>
      </c>
      <c r="N4462" t="s">
        <v>2659</v>
      </c>
      <c r="O4462" t="s">
        <v>2149</v>
      </c>
      <c r="Q4462" s="196">
        <v>50</v>
      </c>
      <c r="S4462" t="s">
        <v>3340</v>
      </c>
      <c r="T4462" t="s">
        <v>3557</v>
      </c>
      <c r="U4462" s="198">
        <v>82</v>
      </c>
      <c r="V4462" t="s">
        <v>3222</v>
      </c>
      <c r="W4462" t="s">
        <v>2268</v>
      </c>
      <c r="X4462" t="s">
        <v>3383</v>
      </c>
      <c r="Y4462" t="s">
        <v>2662</v>
      </c>
      <c r="Z4462" t="s">
        <v>2995</v>
      </c>
      <c r="AA4462">
        <v>637279.1</v>
      </c>
      <c r="AB4462" s="195">
        <v>37073</v>
      </c>
      <c r="AC4462" s="195">
        <v>37134</v>
      </c>
    </row>
    <row r="4463" spans="1:31" x14ac:dyDescent="0.25">
      <c r="A4463" s="43" t="str">
        <f t="shared" si="346"/>
        <v>US Power Physical</v>
      </c>
      <c r="B4463" s="43" t="str">
        <f t="shared" si="347"/>
        <v>US</v>
      </c>
      <c r="C4463" s="43" t="str">
        <f t="shared" si="348"/>
        <v>Power</v>
      </c>
      <c r="D4463" s="43" t="str">
        <f t="shared" si="349"/>
        <v>Physical</v>
      </c>
      <c r="E4463" s="43">
        <f>IF(VLOOKUP(S4463,'DD-Lookup'!$J$6:$L$50,3,FALSE)="Monthly",(YEAR(AC4463)-YEAR(AB4463))*12+MONTH(AC4463)-MONTH(AB4463)+1,(AC4463-AB4463+1))</f>
        <v>30</v>
      </c>
      <c r="F4463" s="210">
        <f t="shared" si="350"/>
        <v>1500</v>
      </c>
      <c r="G4463" s="199">
        <v>1357194</v>
      </c>
      <c r="H4463" s="195">
        <v>37049.482789351903</v>
      </c>
      <c r="I4463" t="s">
        <v>3375</v>
      </c>
      <c r="M4463" t="s">
        <v>2766</v>
      </c>
      <c r="N4463" t="s">
        <v>3361</v>
      </c>
      <c r="O4463" t="s">
        <v>4130</v>
      </c>
      <c r="Q4463" s="196">
        <v>50</v>
      </c>
      <c r="S4463" t="s">
        <v>3340</v>
      </c>
      <c r="T4463" t="s">
        <v>3557</v>
      </c>
      <c r="U4463" s="198">
        <v>50</v>
      </c>
      <c r="V4463" t="s">
        <v>1717</v>
      </c>
      <c r="W4463" t="s">
        <v>3825</v>
      </c>
      <c r="X4463" t="s">
        <v>2263</v>
      </c>
      <c r="Y4463" t="s">
        <v>2662</v>
      </c>
      <c r="Z4463" t="s">
        <v>2990</v>
      </c>
      <c r="AA4463">
        <v>637280.1</v>
      </c>
      <c r="AB4463" s="195">
        <v>37408.591666666704</v>
      </c>
      <c r="AC4463" s="195">
        <v>37437.591666666704</v>
      </c>
    </row>
    <row r="4464" spans="1:31" x14ac:dyDescent="0.25">
      <c r="A4464" s="43" t="str">
        <f t="shared" si="346"/>
        <v>US Natural Gas Financial</v>
      </c>
      <c r="B4464" s="43" t="str">
        <f t="shared" si="347"/>
        <v>US</v>
      </c>
      <c r="C4464" s="43" t="str">
        <f t="shared" si="348"/>
        <v>Natural Gas</v>
      </c>
      <c r="D4464" s="43" t="str">
        <f t="shared" si="349"/>
        <v>Financial</v>
      </c>
      <c r="E4464" s="43">
        <f>IF(VLOOKUP(S4464,'DD-Lookup'!$J$6:$L$50,3,FALSE)="Monthly",(YEAR(AC4464)-YEAR(AB4464))*12+MONTH(AC4464)-MONTH(AB4464)+1,(AC4464-AB4464+1))</f>
        <v>31</v>
      </c>
      <c r="F4464" s="210">
        <f t="shared" si="350"/>
        <v>310000</v>
      </c>
      <c r="G4464" s="199">
        <v>1357195</v>
      </c>
      <c r="H4464" s="195">
        <v>37049.482835648101</v>
      </c>
      <c r="I4464" t="s">
        <v>2472</v>
      </c>
      <c r="M4464" t="s">
        <v>3341</v>
      </c>
      <c r="N4464" t="s">
        <v>2281</v>
      </c>
      <c r="O4464" t="s">
        <v>2475</v>
      </c>
      <c r="Q4464" s="196">
        <v>10000</v>
      </c>
      <c r="S4464" t="s">
        <v>3342</v>
      </c>
      <c r="T4464" t="s">
        <v>3557</v>
      </c>
      <c r="U4464" s="198">
        <v>3.8125</v>
      </c>
      <c r="V4464" t="s">
        <v>2473</v>
      </c>
      <c r="W4464" t="s">
        <v>2853</v>
      </c>
      <c r="X4464" t="s">
        <v>2282</v>
      </c>
      <c r="Y4464" t="s">
        <v>3575</v>
      </c>
      <c r="Z4464" t="s">
        <v>2995</v>
      </c>
      <c r="AA4464" t="s">
        <v>1373</v>
      </c>
      <c r="AB4464" s="195">
        <v>37073.875</v>
      </c>
      <c r="AC4464" s="195">
        <v>37103.875</v>
      </c>
    </row>
    <row r="4465" spans="1:29" x14ac:dyDescent="0.25">
      <c r="A4465" s="43" t="str">
        <f t="shared" si="346"/>
        <v>US Natural Gas Financial</v>
      </c>
      <c r="B4465" s="43" t="str">
        <f t="shared" si="347"/>
        <v>US</v>
      </c>
      <c r="C4465" s="43" t="str">
        <f t="shared" si="348"/>
        <v>Natural Gas</v>
      </c>
      <c r="D4465" s="43" t="str">
        <f t="shared" si="349"/>
        <v>Financial</v>
      </c>
      <c r="E4465" s="43">
        <f>IF(VLOOKUP(S4465,'DD-Lookup'!$J$6:$L$50,3,FALSE)="Monthly",(YEAR(AC4465)-YEAR(AB4465))*12+MONTH(AC4465)-MONTH(AB4465)+1,(AC4465-AB4465+1))</f>
        <v>22</v>
      </c>
      <c r="F4465" s="210">
        <f t="shared" si="350"/>
        <v>110000</v>
      </c>
      <c r="G4465" s="199">
        <v>1357196</v>
      </c>
      <c r="H4465" s="195">
        <v>37049.482835648101</v>
      </c>
      <c r="I4465" t="s">
        <v>2483</v>
      </c>
      <c r="M4465" t="s">
        <v>3341</v>
      </c>
      <c r="N4465" t="s">
        <v>2281</v>
      </c>
      <c r="O4465" t="s">
        <v>1295</v>
      </c>
      <c r="Q4465" s="196">
        <v>5000</v>
      </c>
      <c r="S4465" t="s">
        <v>3342</v>
      </c>
      <c r="T4465" t="s">
        <v>3557</v>
      </c>
      <c r="U4465" s="198">
        <v>3.7025000000000001</v>
      </c>
      <c r="V4465" t="s">
        <v>3084</v>
      </c>
      <c r="W4465" t="s">
        <v>2512</v>
      </c>
      <c r="X4465" t="s">
        <v>2170</v>
      </c>
      <c r="Y4465" t="s">
        <v>3575</v>
      </c>
      <c r="Z4465" t="s">
        <v>2995</v>
      </c>
      <c r="AA4465" t="s">
        <v>1374</v>
      </c>
      <c r="AB4465" s="195">
        <v>37051.875011574099</v>
      </c>
      <c r="AC4465" s="195">
        <v>37072.875011574099</v>
      </c>
    </row>
    <row r="4466" spans="1:29" x14ac:dyDescent="0.25">
      <c r="A4466" s="43" t="str">
        <f t="shared" si="346"/>
        <v>US Natural Gas Financial</v>
      </c>
      <c r="B4466" s="43" t="str">
        <f t="shared" si="347"/>
        <v>US</v>
      </c>
      <c r="C4466" s="43" t="str">
        <f t="shared" si="348"/>
        <v>Natural Gas</v>
      </c>
      <c r="D4466" s="43" t="str">
        <f t="shared" si="349"/>
        <v>Financial</v>
      </c>
      <c r="E4466" s="43">
        <f>IF(VLOOKUP(S4466,'DD-Lookup'!$J$6:$L$50,3,FALSE)="Monthly",(YEAR(AC4466)-YEAR(AB4466))*12+MONTH(AC4466)-MONTH(AB4466)+1,(AC4466-AB4466+1))</f>
        <v>31</v>
      </c>
      <c r="F4466" s="210">
        <f t="shared" si="350"/>
        <v>310000</v>
      </c>
      <c r="G4466" s="199">
        <v>1357197</v>
      </c>
      <c r="H4466" s="195">
        <v>37049.4828935185</v>
      </c>
      <c r="I4466" t="s">
        <v>3076</v>
      </c>
      <c r="M4466" t="s">
        <v>3341</v>
      </c>
      <c r="N4466" t="s">
        <v>2281</v>
      </c>
      <c r="O4466" t="s">
        <v>2475</v>
      </c>
      <c r="Q4466" s="196">
        <v>10000</v>
      </c>
      <c r="S4466" t="s">
        <v>3342</v>
      </c>
      <c r="T4466" t="s">
        <v>3557</v>
      </c>
      <c r="U4466" s="198">
        <v>3.8149999999999999</v>
      </c>
      <c r="V4466" t="s">
        <v>1351</v>
      </c>
      <c r="W4466" t="s">
        <v>2853</v>
      </c>
      <c r="X4466" t="s">
        <v>2282</v>
      </c>
      <c r="Y4466" t="s">
        <v>3575</v>
      </c>
      <c r="Z4466" t="s">
        <v>2995</v>
      </c>
      <c r="AA4466" t="s">
        <v>1375</v>
      </c>
      <c r="AB4466" s="195">
        <v>37073.875</v>
      </c>
      <c r="AC4466" s="195">
        <v>37103.875</v>
      </c>
    </row>
    <row r="4467" spans="1:29" x14ac:dyDescent="0.25">
      <c r="A4467" s="43" t="str">
        <f t="shared" si="346"/>
        <v>US Natural Gas Financial</v>
      </c>
      <c r="B4467" s="43" t="str">
        <f t="shared" si="347"/>
        <v>US</v>
      </c>
      <c r="C4467" s="43" t="str">
        <f t="shared" si="348"/>
        <v>Natural Gas</v>
      </c>
      <c r="D4467" s="43" t="str">
        <f t="shared" si="349"/>
        <v>Financial</v>
      </c>
      <c r="E4467" s="43">
        <f>IF(VLOOKUP(S4467,'DD-Lookup'!$J$6:$L$50,3,FALSE)="Monthly",(YEAR(AC4467)-YEAR(AB4467))*12+MONTH(AC4467)-MONTH(AB4467)+1,(AC4467-AB4467+1))</f>
        <v>123</v>
      </c>
      <c r="F4467" s="210">
        <f t="shared" si="350"/>
        <v>615000</v>
      </c>
      <c r="G4467" s="199">
        <v>1357198</v>
      </c>
      <c r="H4467" s="195">
        <v>37049.482905092598</v>
      </c>
      <c r="I4467" t="s">
        <v>2414</v>
      </c>
      <c r="M4467" t="s">
        <v>3341</v>
      </c>
      <c r="N4467" t="s">
        <v>2281</v>
      </c>
      <c r="O4467" t="s">
        <v>3139</v>
      </c>
      <c r="Q4467" s="196">
        <v>5000</v>
      </c>
      <c r="S4467" t="s">
        <v>3342</v>
      </c>
      <c r="T4467" t="s">
        <v>3557</v>
      </c>
      <c r="U4467" s="198">
        <v>3.915</v>
      </c>
      <c r="V4467" t="s">
        <v>3900</v>
      </c>
      <c r="W4467" t="s">
        <v>2853</v>
      </c>
      <c r="X4467" t="s">
        <v>2282</v>
      </c>
      <c r="Y4467" t="s">
        <v>3575</v>
      </c>
      <c r="Z4467" t="s">
        <v>2995</v>
      </c>
      <c r="AA4467" t="s">
        <v>1376</v>
      </c>
      <c r="AB4467" s="195">
        <v>37073</v>
      </c>
      <c r="AC4467" s="195">
        <v>37195</v>
      </c>
    </row>
    <row r="4468" spans="1:29" x14ac:dyDescent="0.25">
      <c r="A4468" s="43" t="str">
        <f t="shared" si="346"/>
        <v>US Power Financial</v>
      </c>
      <c r="B4468" s="43" t="str">
        <f t="shared" si="347"/>
        <v>US</v>
      </c>
      <c r="C4468" s="43" t="str">
        <f t="shared" si="348"/>
        <v>Power</v>
      </c>
      <c r="D4468" s="43" t="str">
        <f t="shared" si="349"/>
        <v>Financial</v>
      </c>
      <c r="E4468" s="43">
        <f>IF(VLOOKUP(S4468,'DD-Lookup'!$J$6:$L$50,3,FALSE)="Monthly",(YEAR(AC4468)-YEAR(AB4468))*12+MONTH(AC4468)-MONTH(AB4468)+1,(AC4468-AB4468+1))</f>
        <v>4</v>
      </c>
      <c r="F4468" s="210">
        <f t="shared" si="350"/>
        <v>200</v>
      </c>
      <c r="G4468" s="199">
        <v>1357199</v>
      </c>
      <c r="H4468" s="195">
        <v>37049.482905092598</v>
      </c>
      <c r="I4468" t="s">
        <v>2262</v>
      </c>
      <c r="M4468" t="s">
        <v>2766</v>
      </c>
      <c r="N4468" t="s">
        <v>2659</v>
      </c>
      <c r="O4468" t="s">
        <v>1140</v>
      </c>
      <c r="Q4468" s="196">
        <v>50</v>
      </c>
      <c r="S4468" t="s">
        <v>3340</v>
      </c>
      <c r="T4468" t="s">
        <v>3557</v>
      </c>
      <c r="U4468" s="198">
        <v>50</v>
      </c>
      <c r="V4468" t="s">
        <v>3824</v>
      </c>
      <c r="W4468" t="s">
        <v>2258</v>
      </c>
      <c r="X4468" t="s">
        <v>3368</v>
      </c>
      <c r="Y4468" t="s">
        <v>2662</v>
      </c>
      <c r="Z4468" t="s">
        <v>2995</v>
      </c>
      <c r="AA4468">
        <v>637281.1</v>
      </c>
      <c r="AB4468" s="195">
        <v>37054.875</v>
      </c>
      <c r="AC4468" s="195">
        <v>37057.875</v>
      </c>
    </row>
    <row r="4469" spans="1:29" x14ac:dyDescent="0.25">
      <c r="A4469" s="43" t="str">
        <f t="shared" si="346"/>
        <v>US Natural Gas Financial</v>
      </c>
      <c r="B4469" s="43" t="str">
        <f t="shared" si="347"/>
        <v>US</v>
      </c>
      <c r="C4469" s="43" t="str">
        <f t="shared" si="348"/>
        <v>Natural Gas</v>
      </c>
      <c r="D4469" s="43" t="str">
        <f t="shared" si="349"/>
        <v>Financial</v>
      </c>
      <c r="E4469" s="43">
        <f>IF(VLOOKUP(S4469,'DD-Lookup'!$J$6:$L$50,3,FALSE)="Monthly",(YEAR(AC4469)-YEAR(AB4469))*12+MONTH(AC4469)-MONTH(AB4469)+1,(AC4469-AB4469+1))</f>
        <v>31</v>
      </c>
      <c r="F4469" s="210">
        <f t="shared" si="350"/>
        <v>310000</v>
      </c>
      <c r="G4469" s="199">
        <v>1357201</v>
      </c>
      <c r="H4469" s="195">
        <v>37049.483217592599</v>
      </c>
      <c r="I4469" t="s">
        <v>2504</v>
      </c>
      <c r="M4469" t="s">
        <v>3341</v>
      </c>
      <c r="N4469" t="s">
        <v>2281</v>
      </c>
      <c r="O4469" t="s">
        <v>2475</v>
      </c>
      <c r="P4469" s="196">
        <v>10000</v>
      </c>
      <c r="S4469" t="s">
        <v>3342</v>
      </c>
      <c r="T4469" t="s">
        <v>3557</v>
      </c>
      <c r="U4469" s="198">
        <v>3.8149999999999999</v>
      </c>
      <c r="V4469" t="s">
        <v>2405</v>
      </c>
      <c r="W4469" t="s">
        <v>2853</v>
      </c>
      <c r="X4469" t="s">
        <v>2282</v>
      </c>
      <c r="Y4469" t="s">
        <v>3575</v>
      </c>
      <c r="Z4469" t="s">
        <v>2995</v>
      </c>
      <c r="AA4469" t="s">
        <v>1377</v>
      </c>
      <c r="AB4469" s="195">
        <v>37073.875</v>
      </c>
      <c r="AC4469" s="195">
        <v>37103.875</v>
      </c>
    </row>
    <row r="4470" spans="1:29" x14ac:dyDescent="0.25">
      <c r="A4470" s="43" t="str">
        <f t="shared" si="346"/>
        <v xml:space="preserve"> Natural Gas Physical</v>
      </c>
      <c r="B4470" s="43" t="str">
        <f t="shared" si="347"/>
        <v/>
      </c>
      <c r="C4470" s="43" t="str">
        <f t="shared" si="348"/>
        <v>Natural Gas</v>
      </c>
      <c r="D4470" s="43" t="str">
        <f t="shared" si="349"/>
        <v>Physical</v>
      </c>
      <c r="E4470" s="43">
        <f>IF(VLOOKUP(S4470,'DD-Lookup'!$J$6:$L$50,3,FALSE)="Monthly",(YEAR(AC4470)-YEAR(AB4470))*12+MONTH(AC4470)-MONTH(AB4470)+1,(AC4470-AB4470+1))</f>
        <v>31</v>
      </c>
      <c r="F4470" s="210">
        <f t="shared" si="350"/>
        <v>155000</v>
      </c>
      <c r="G4470" s="199">
        <v>1357202</v>
      </c>
      <c r="H4470" s="195">
        <v>37049.483287037001</v>
      </c>
      <c r="I4470" t="s">
        <v>2324</v>
      </c>
      <c r="M4470" t="s">
        <v>3341</v>
      </c>
      <c r="N4470" t="s">
        <v>3104</v>
      </c>
      <c r="O4470" t="s">
        <v>3794</v>
      </c>
      <c r="P4470" s="196">
        <v>5000</v>
      </c>
      <c r="S4470" t="s">
        <v>3719</v>
      </c>
      <c r="T4470" t="s">
        <v>3105</v>
      </c>
      <c r="U4470" s="198">
        <v>4.79</v>
      </c>
      <c r="V4470" t="s">
        <v>2325</v>
      </c>
      <c r="W4470" t="s">
        <v>2450</v>
      </c>
      <c r="X4470" t="s">
        <v>3106</v>
      </c>
      <c r="Y4470" t="s">
        <v>2469</v>
      </c>
      <c r="Z4470" t="s">
        <v>2996</v>
      </c>
      <c r="AA4470">
        <v>838517</v>
      </c>
      <c r="AB4470" s="195">
        <v>37073.875011574099</v>
      </c>
      <c r="AC4470" s="195">
        <v>37103.875011574099</v>
      </c>
    </row>
    <row r="4471" spans="1:29" x14ac:dyDescent="0.25">
      <c r="A4471" s="43" t="str">
        <f t="shared" si="346"/>
        <v xml:space="preserve"> Natural Gas Physical</v>
      </c>
      <c r="B4471" s="43" t="str">
        <f t="shared" si="347"/>
        <v/>
      </c>
      <c r="C4471" s="43" t="str">
        <f t="shared" si="348"/>
        <v>Natural Gas</v>
      </c>
      <c r="D4471" s="43" t="str">
        <f t="shared" si="349"/>
        <v>Physical</v>
      </c>
      <c r="E4471" s="43">
        <f>IF(VLOOKUP(S4471,'DD-Lookup'!$J$6:$L$50,3,FALSE)="Monthly",(YEAR(AC4471)-YEAR(AB4471))*12+MONTH(AC4471)-MONTH(AB4471)+1,(AC4471-AB4471+1))</f>
        <v>1</v>
      </c>
      <c r="F4471" s="210">
        <f t="shared" si="350"/>
        <v>10000</v>
      </c>
      <c r="G4471" s="199">
        <v>1357203</v>
      </c>
      <c r="H4471" s="195">
        <v>37049.4832986111</v>
      </c>
      <c r="I4471" t="s">
        <v>2447</v>
      </c>
      <c r="M4471" t="s">
        <v>3341</v>
      </c>
      <c r="N4471" t="s">
        <v>3104</v>
      </c>
      <c r="O4471" t="s">
        <v>3620</v>
      </c>
      <c r="P4471" s="196">
        <v>10000</v>
      </c>
      <c r="S4471" t="s">
        <v>3719</v>
      </c>
      <c r="T4471" t="s">
        <v>3105</v>
      </c>
      <c r="U4471" s="198">
        <v>4.3600000000000003</v>
      </c>
      <c r="V4471" t="s">
        <v>3507</v>
      </c>
      <c r="W4471" t="s">
        <v>635</v>
      </c>
      <c r="X4471" t="s">
        <v>3106</v>
      </c>
      <c r="Y4471" t="s">
        <v>2469</v>
      </c>
      <c r="Z4471" t="s">
        <v>2996</v>
      </c>
      <c r="AA4471">
        <v>838518</v>
      </c>
      <c r="AB4471" s="195">
        <v>37049.875011574099</v>
      </c>
      <c r="AC4471" s="195">
        <v>37049.875011574099</v>
      </c>
    </row>
    <row r="4472" spans="1:29" x14ac:dyDescent="0.25">
      <c r="A4472" s="43" t="str">
        <f t="shared" si="346"/>
        <v>US Natural Gas Financial</v>
      </c>
      <c r="B4472" s="43" t="str">
        <f t="shared" si="347"/>
        <v>US</v>
      </c>
      <c r="C4472" s="43" t="str">
        <f t="shared" si="348"/>
        <v>Natural Gas</v>
      </c>
      <c r="D4472" s="43" t="str">
        <f t="shared" si="349"/>
        <v>Financial</v>
      </c>
      <c r="E4472" s="43">
        <f>IF(VLOOKUP(S4472,'DD-Lookup'!$J$6:$L$50,3,FALSE)="Monthly",(YEAR(AC4472)-YEAR(AB4472))*12+MONTH(AC4472)-MONTH(AB4472)+1,(AC4472-AB4472+1))</f>
        <v>365</v>
      </c>
      <c r="F4472" s="210">
        <f t="shared" si="350"/>
        <v>1825000</v>
      </c>
      <c r="G4472" s="199">
        <v>1357206</v>
      </c>
      <c r="H4472" s="195">
        <v>37049.4834722222</v>
      </c>
      <c r="I4472" t="s">
        <v>2465</v>
      </c>
      <c r="M4472" t="s">
        <v>3341</v>
      </c>
      <c r="N4472" t="s">
        <v>2281</v>
      </c>
      <c r="O4472" t="s">
        <v>2511</v>
      </c>
      <c r="Q4472" s="196">
        <v>5000</v>
      </c>
      <c r="S4472" t="s">
        <v>3342</v>
      </c>
      <c r="T4472" t="s">
        <v>3557</v>
      </c>
      <c r="U4472" s="198">
        <v>3.9849999999999999</v>
      </c>
      <c r="V4472" t="s">
        <v>2189</v>
      </c>
      <c r="W4472" t="s">
        <v>2853</v>
      </c>
      <c r="X4472" t="s">
        <v>2282</v>
      </c>
      <c r="Y4472" t="s">
        <v>3575</v>
      </c>
      <c r="Z4472" t="s">
        <v>2995</v>
      </c>
      <c r="AA4472" t="s">
        <v>1378</v>
      </c>
      <c r="AB4472" s="195">
        <v>37257.875</v>
      </c>
      <c r="AC4472" s="195">
        <v>37621.875</v>
      </c>
    </row>
    <row r="4473" spans="1:29" x14ac:dyDescent="0.25">
      <c r="A4473" s="43" t="str">
        <f t="shared" si="346"/>
        <v>US Power Physical</v>
      </c>
      <c r="B4473" s="43" t="str">
        <f t="shared" si="347"/>
        <v>US</v>
      </c>
      <c r="C4473" s="43" t="str">
        <f t="shared" si="348"/>
        <v>Power</v>
      </c>
      <c r="D4473" s="43" t="str">
        <f t="shared" si="349"/>
        <v>Physical</v>
      </c>
      <c r="E4473" s="43">
        <f>IF(VLOOKUP(S4473,'DD-Lookup'!$J$6:$L$50,3,FALSE)="Monthly",(YEAR(AC4473)-YEAR(AB4473))*12+MONTH(AC4473)-MONTH(AB4473)+1,(AC4473-AB4473+1))</f>
        <v>1</v>
      </c>
      <c r="F4473" s="210">
        <f t="shared" si="350"/>
        <v>25</v>
      </c>
      <c r="G4473" s="199">
        <v>1357205</v>
      </c>
      <c r="H4473" s="195">
        <v>37049.4834722222</v>
      </c>
      <c r="I4473" t="s">
        <v>3063</v>
      </c>
      <c r="M4473" t="s">
        <v>2766</v>
      </c>
      <c r="N4473" t="s">
        <v>3308</v>
      </c>
      <c r="O4473" t="s">
        <v>1379</v>
      </c>
      <c r="P4473" s="196">
        <v>25</v>
      </c>
      <c r="S4473" t="s">
        <v>3340</v>
      </c>
      <c r="T4473" t="s">
        <v>3557</v>
      </c>
      <c r="U4473" s="198">
        <v>80</v>
      </c>
      <c r="V4473" t="s">
        <v>3756</v>
      </c>
      <c r="W4473" t="s">
        <v>2519</v>
      </c>
      <c r="X4473" t="s">
        <v>3309</v>
      </c>
      <c r="Y4473" t="s">
        <v>2662</v>
      </c>
      <c r="Z4473" t="s">
        <v>2990</v>
      </c>
      <c r="AA4473">
        <v>637282.1</v>
      </c>
      <c r="AB4473" s="195">
        <v>37053.875011574099</v>
      </c>
      <c r="AC4473" s="195">
        <v>37053.875011574099</v>
      </c>
    </row>
    <row r="4474" spans="1:29" x14ac:dyDescent="0.25">
      <c r="A4474" s="43" t="str">
        <f t="shared" si="346"/>
        <v>US Natural Gas Financial</v>
      </c>
      <c r="B4474" s="43" t="str">
        <f t="shared" si="347"/>
        <v>US</v>
      </c>
      <c r="C4474" s="43" t="str">
        <f t="shared" si="348"/>
        <v>Natural Gas</v>
      </c>
      <c r="D4474" s="43" t="str">
        <f t="shared" si="349"/>
        <v>Financial</v>
      </c>
      <c r="E4474" s="43">
        <f>IF(VLOOKUP(S4474,'DD-Lookup'!$J$6:$L$50,3,FALSE)="Monthly",(YEAR(AC4474)-YEAR(AB4474))*12+MONTH(AC4474)-MONTH(AB4474)+1,(AC4474-AB4474+1))</f>
        <v>31</v>
      </c>
      <c r="F4474" s="210">
        <f t="shared" si="350"/>
        <v>155000</v>
      </c>
      <c r="G4474" s="199">
        <v>1357207</v>
      </c>
      <c r="H4474" s="195">
        <v>37049.483483796299</v>
      </c>
      <c r="I4474" t="s">
        <v>2269</v>
      </c>
      <c r="M4474" t="s">
        <v>3341</v>
      </c>
      <c r="N4474" t="s">
        <v>2281</v>
      </c>
      <c r="O4474" t="s">
        <v>2290</v>
      </c>
      <c r="P4474" s="196">
        <v>5000</v>
      </c>
      <c r="S4474" t="s">
        <v>3342</v>
      </c>
      <c r="T4474" t="s">
        <v>3557</v>
      </c>
      <c r="U4474" s="198">
        <v>3.9024999999999999</v>
      </c>
      <c r="V4474" t="s">
        <v>4194</v>
      </c>
      <c r="W4474" t="s">
        <v>2853</v>
      </c>
      <c r="X4474" t="s">
        <v>2282</v>
      </c>
      <c r="Y4474" t="s">
        <v>3575</v>
      </c>
      <c r="Z4474" t="s">
        <v>2995</v>
      </c>
      <c r="AA4474" t="s">
        <v>1380</v>
      </c>
      <c r="AB4474" s="195">
        <v>37104.875</v>
      </c>
      <c r="AC4474" s="195">
        <v>37134.875</v>
      </c>
    </row>
    <row r="4475" spans="1:29" x14ac:dyDescent="0.25">
      <c r="A4475" s="43" t="str">
        <f t="shared" si="346"/>
        <v>US Natural Gas Financial</v>
      </c>
      <c r="B4475" s="43" t="str">
        <f t="shared" si="347"/>
        <v>US</v>
      </c>
      <c r="C4475" s="43" t="str">
        <f t="shared" si="348"/>
        <v>Natural Gas</v>
      </c>
      <c r="D4475" s="43" t="str">
        <f t="shared" si="349"/>
        <v>Financial</v>
      </c>
      <c r="E4475" s="43">
        <f>IF(VLOOKUP(S4475,'DD-Lookup'!$J$6:$L$50,3,FALSE)="Monthly",(YEAR(AC4475)-YEAR(AB4475))*12+MONTH(AC4475)-MONTH(AB4475)+1,(AC4475-AB4475+1))</f>
        <v>31</v>
      </c>
      <c r="F4475" s="210">
        <f t="shared" si="350"/>
        <v>310000</v>
      </c>
      <c r="G4475" s="199">
        <v>1357210</v>
      </c>
      <c r="H4475" s="195">
        <v>37049.483993055597</v>
      </c>
      <c r="I4475" t="s">
        <v>2472</v>
      </c>
      <c r="M4475" t="s">
        <v>3341</v>
      </c>
      <c r="N4475" t="s">
        <v>2281</v>
      </c>
      <c r="O4475" t="s">
        <v>2475</v>
      </c>
      <c r="Q4475" s="196">
        <v>10000</v>
      </c>
      <c r="S4475" t="s">
        <v>3342</v>
      </c>
      <c r="T4475" t="s">
        <v>3557</v>
      </c>
      <c r="U4475" s="198">
        <v>3.8174999999999999</v>
      </c>
      <c r="V4475" t="s">
        <v>2473</v>
      </c>
      <c r="W4475" t="s">
        <v>2853</v>
      </c>
      <c r="X4475" t="s">
        <v>2282</v>
      </c>
      <c r="Y4475" t="s">
        <v>3575</v>
      </c>
      <c r="Z4475" t="s">
        <v>2995</v>
      </c>
      <c r="AA4475" t="s">
        <v>1381</v>
      </c>
      <c r="AB4475" s="195">
        <v>37073.875</v>
      </c>
      <c r="AC4475" s="195">
        <v>37103.875</v>
      </c>
    </row>
    <row r="4476" spans="1:29" x14ac:dyDescent="0.25">
      <c r="A4476" s="43" t="str">
        <f t="shared" si="346"/>
        <v>US Power Physical</v>
      </c>
      <c r="B4476" s="43" t="str">
        <f t="shared" si="347"/>
        <v>US</v>
      </c>
      <c r="C4476" s="43" t="str">
        <f t="shared" si="348"/>
        <v>Power</v>
      </c>
      <c r="D4476" s="43" t="str">
        <f t="shared" si="349"/>
        <v>Physical</v>
      </c>
      <c r="E4476" s="43">
        <f>IF(VLOOKUP(S4476,'DD-Lookup'!$J$6:$L$50,3,FALSE)="Monthly",(YEAR(AC4476)-YEAR(AB4476))*12+MONTH(AC4476)-MONTH(AB4476)+1,(AC4476-AB4476+1))</f>
        <v>92</v>
      </c>
      <c r="F4476" s="210">
        <f t="shared" si="350"/>
        <v>4600</v>
      </c>
      <c r="G4476" s="199">
        <v>1357213</v>
      </c>
      <c r="H4476" s="195">
        <v>37049.484155092599</v>
      </c>
      <c r="I4476" t="s">
        <v>2244</v>
      </c>
      <c r="M4476" t="s">
        <v>2766</v>
      </c>
      <c r="N4476" t="s">
        <v>3361</v>
      </c>
      <c r="O4476" t="s">
        <v>1382</v>
      </c>
      <c r="P4476" s="196">
        <v>50</v>
      </c>
      <c r="S4476" t="s">
        <v>3340</v>
      </c>
      <c r="T4476" t="s">
        <v>3557</v>
      </c>
      <c r="U4476" s="198">
        <v>33</v>
      </c>
      <c r="V4476" t="s">
        <v>3494</v>
      </c>
      <c r="W4476" t="s">
        <v>2781</v>
      </c>
      <c r="X4476" t="s">
        <v>3197</v>
      </c>
      <c r="Y4476" t="s">
        <v>2662</v>
      </c>
      <c r="Z4476" t="s">
        <v>2990</v>
      </c>
      <c r="AA4476">
        <v>637283.1</v>
      </c>
      <c r="AB4476" s="195">
        <v>37530.600694444402</v>
      </c>
      <c r="AC4476" s="195">
        <v>37621.600694444402</v>
      </c>
    </row>
    <row r="4477" spans="1:29" x14ac:dyDescent="0.25">
      <c r="A4477" s="43" t="str">
        <f t="shared" si="346"/>
        <v>US Natural Gas Financial</v>
      </c>
      <c r="B4477" s="43" t="str">
        <f t="shared" si="347"/>
        <v>US</v>
      </c>
      <c r="C4477" s="43" t="str">
        <f t="shared" si="348"/>
        <v>Natural Gas</v>
      </c>
      <c r="D4477" s="43" t="str">
        <f t="shared" si="349"/>
        <v>Financial</v>
      </c>
      <c r="E4477" s="43">
        <f>IF(VLOOKUP(S4477,'DD-Lookup'!$J$6:$L$50,3,FALSE)="Monthly",(YEAR(AC4477)-YEAR(AB4477))*12+MONTH(AC4477)-MONTH(AB4477)+1,(AC4477-AB4477+1))</f>
        <v>123</v>
      </c>
      <c r="F4477" s="210">
        <f t="shared" si="350"/>
        <v>615000</v>
      </c>
      <c r="G4477" s="199">
        <v>1357214</v>
      </c>
      <c r="H4477" s="195">
        <v>37049.484224537002</v>
      </c>
      <c r="I4477" t="s">
        <v>2527</v>
      </c>
      <c r="M4477" t="s">
        <v>3341</v>
      </c>
      <c r="N4477" t="s">
        <v>2281</v>
      </c>
      <c r="O4477" t="s">
        <v>3139</v>
      </c>
      <c r="Q4477" s="196">
        <v>5000</v>
      </c>
      <c r="S4477" t="s">
        <v>3342</v>
      </c>
      <c r="T4477" t="s">
        <v>3557</v>
      </c>
      <c r="U4477" s="198">
        <v>3.92</v>
      </c>
      <c r="V4477" t="s">
        <v>3461</v>
      </c>
      <c r="W4477" t="s">
        <v>2853</v>
      </c>
      <c r="X4477" t="s">
        <v>2282</v>
      </c>
      <c r="Y4477" t="s">
        <v>3575</v>
      </c>
      <c r="Z4477" t="s">
        <v>2995</v>
      </c>
      <c r="AA4477" t="s">
        <v>1383</v>
      </c>
      <c r="AB4477" s="195">
        <v>37073</v>
      </c>
      <c r="AC4477" s="195">
        <v>37195</v>
      </c>
    </row>
    <row r="4478" spans="1:29" x14ac:dyDescent="0.25">
      <c r="A4478" s="43" t="str">
        <f t="shared" si="346"/>
        <v>US Natural Gas Financial</v>
      </c>
      <c r="B4478" s="43" t="str">
        <f t="shared" si="347"/>
        <v>US</v>
      </c>
      <c r="C4478" s="43" t="str">
        <f t="shared" si="348"/>
        <v>Natural Gas</v>
      </c>
      <c r="D4478" s="43" t="str">
        <f t="shared" si="349"/>
        <v>Financial</v>
      </c>
      <c r="E4478" s="43">
        <f>IF(VLOOKUP(S4478,'DD-Lookup'!$J$6:$L$50,3,FALSE)="Monthly",(YEAR(AC4478)-YEAR(AB4478))*12+MONTH(AC4478)-MONTH(AB4478)+1,(AC4478-AB4478+1))</f>
        <v>31</v>
      </c>
      <c r="F4478" s="210">
        <f t="shared" si="350"/>
        <v>310000</v>
      </c>
      <c r="G4478" s="199">
        <v>1357215</v>
      </c>
      <c r="H4478" s="195">
        <v>37049.4842824074</v>
      </c>
      <c r="I4478" t="s">
        <v>2527</v>
      </c>
      <c r="M4478" t="s">
        <v>3341</v>
      </c>
      <c r="N4478" t="s">
        <v>2281</v>
      </c>
      <c r="O4478" t="s">
        <v>2475</v>
      </c>
      <c r="Q4478" s="196">
        <v>10000</v>
      </c>
      <c r="S4478" t="s">
        <v>3342</v>
      </c>
      <c r="T4478" t="s">
        <v>3557</v>
      </c>
      <c r="U4478" s="198">
        <v>3.8174999999999999</v>
      </c>
      <c r="V4478" t="s">
        <v>2151</v>
      </c>
      <c r="W4478" t="s">
        <v>2853</v>
      </c>
      <c r="X4478" t="s">
        <v>2282</v>
      </c>
      <c r="Y4478" t="s">
        <v>3575</v>
      </c>
      <c r="Z4478" t="s">
        <v>2995</v>
      </c>
      <c r="AA4478" t="s">
        <v>1384</v>
      </c>
      <c r="AB4478" s="195">
        <v>37073.875</v>
      </c>
      <c r="AC4478" s="195">
        <v>37103.875</v>
      </c>
    </row>
    <row r="4479" spans="1:29" x14ac:dyDescent="0.25">
      <c r="A4479" s="43" t="str">
        <f t="shared" si="346"/>
        <v>US Natural Gas Financial</v>
      </c>
      <c r="B4479" s="43" t="str">
        <f t="shared" si="347"/>
        <v>US</v>
      </c>
      <c r="C4479" s="43" t="str">
        <f t="shared" si="348"/>
        <v>Natural Gas</v>
      </c>
      <c r="D4479" s="43" t="str">
        <f t="shared" si="349"/>
        <v>Financial</v>
      </c>
      <c r="E4479" s="43">
        <f>IF(VLOOKUP(S4479,'DD-Lookup'!$J$6:$L$50,3,FALSE)="Monthly",(YEAR(AC4479)-YEAR(AB4479))*12+MONTH(AC4479)-MONTH(AB4479)+1,(AC4479-AB4479+1))</f>
        <v>151</v>
      </c>
      <c r="F4479" s="210">
        <f t="shared" si="350"/>
        <v>755000</v>
      </c>
      <c r="G4479" s="199">
        <v>1357216</v>
      </c>
      <c r="H4479" s="195">
        <v>37049.4843287037</v>
      </c>
      <c r="I4479" t="s">
        <v>2465</v>
      </c>
      <c r="M4479" t="s">
        <v>3341</v>
      </c>
      <c r="N4479" t="s">
        <v>2281</v>
      </c>
      <c r="O4479" t="s">
        <v>2491</v>
      </c>
      <c r="P4479" s="196">
        <v>5000</v>
      </c>
      <c r="S4479" t="s">
        <v>3342</v>
      </c>
      <c r="T4479" t="s">
        <v>3557</v>
      </c>
      <c r="U4479" s="198">
        <v>4.2850000000000001</v>
      </c>
      <c r="V4479" t="s">
        <v>2189</v>
      </c>
      <c r="W4479" t="s">
        <v>2853</v>
      </c>
      <c r="X4479" t="s">
        <v>2282</v>
      </c>
      <c r="Y4479" t="s">
        <v>3575</v>
      </c>
      <c r="Z4479" t="s">
        <v>2995</v>
      </c>
      <c r="AA4479" t="s">
        <v>1385</v>
      </c>
      <c r="AB4479" s="195">
        <v>37196</v>
      </c>
      <c r="AC4479" s="195">
        <v>37346</v>
      </c>
    </row>
    <row r="4480" spans="1:29" x14ac:dyDescent="0.25">
      <c r="A4480" s="43" t="str">
        <f t="shared" si="346"/>
        <v xml:space="preserve"> Natural Gas Physical</v>
      </c>
      <c r="B4480" s="43" t="str">
        <f t="shared" si="347"/>
        <v/>
      </c>
      <c r="C4480" s="43" t="str">
        <f t="shared" si="348"/>
        <v>Natural Gas</v>
      </c>
      <c r="D4480" s="43" t="str">
        <f t="shared" si="349"/>
        <v>Physical</v>
      </c>
      <c r="E4480" s="43">
        <f>IF(VLOOKUP(S4480,'DD-Lookup'!$J$6:$L$50,3,FALSE)="Monthly",(YEAR(AC4480)-YEAR(AB4480))*12+MONTH(AC4480)-MONTH(AB4480)+1,(AC4480-AB4480+1))</f>
        <v>1</v>
      </c>
      <c r="F4480" s="210">
        <f t="shared" si="350"/>
        <v>10000</v>
      </c>
      <c r="G4480" s="199">
        <v>1357217</v>
      </c>
      <c r="H4480" s="195">
        <v>37049.484432870398</v>
      </c>
      <c r="I4480" t="s">
        <v>2280</v>
      </c>
      <c r="M4480" t="s">
        <v>3341</v>
      </c>
      <c r="N4480" t="s">
        <v>3104</v>
      </c>
      <c r="O4480" t="s">
        <v>3620</v>
      </c>
      <c r="Q4480" s="196">
        <v>10000</v>
      </c>
      <c r="S4480" t="s">
        <v>3719</v>
      </c>
      <c r="T4480" t="s">
        <v>3105</v>
      </c>
      <c r="U4480" s="198">
        <v>4.37</v>
      </c>
      <c r="V4480" t="s">
        <v>3394</v>
      </c>
      <c r="W4480" t="s">
        <v>635</v>
      </c>
      <c r="X4480" t="s">
        <v>3106</v>
      </c>
      <c r="Y4480" t="s">
        <v>2469</v>
      </c>
      <c r="Z4480" t="s">
        <v>2996</v>
      </c>
      <c r="AA4480">
        <v>838521</v>
      </c>
      <c r="AB4480" s="195">
        <v>37049.875011574099</v>
      </c>
      <c r="AC4480" s="195">
        <v>37049.875011574099</v>
      </c>
    </row>
    <row r="4481" spans="1:29" x14ac:dyDescent="0.25">
      <c r="A4481" s="43" t="str">
        <f t="shared" si="346"/>
        <v>US Natural Gas Financial</v>
      </c>
      <c r="B4481" s="43" t="str">
        <f t="shared" si="347"/>
        <v>US</v>
      </c>
      <c r="C4481" s="43" t="str">
        <f t="shared" si="348"/>
        <v>Natural Gas</v>
      </c>
      <c r="D4481" s="43" t="str">
        <f t="shared" si="349"/>
        <v>Financial</v>
      </c>
      <c r="E4481" s="43">
        <f>IF(VLOOKUP(S4481,'DD-Lookup'!$J$6:$L$50,3,FALSE)="Monthly",(YEAR(AC4481)-YEAR(AB4481))*12+MONTH(AC4481)-MONTH(AB4481)+1,(AC4481-AB4481+1))</f>
        <v>31</v>
      </c>
      <c r="F4481" s="210">
        <f t="shared" si="350"/>
        <v>155000</v>
      </c>
      <c r="G4481" s="199">
        <v>1357218</v>
      </c>
      <c r="H4481" s="195">
        <v>37049.4845138889</v>
      </c>
      <c r="I4481" t="s">
        <v>2527</v>
      </c>
      <c r="M4481" t="s">
        <v>3341</v>
      </c>
      <c r="N4481" t="s">
        <v>2476</v>
      </c>
      <c r="O4481" t="s">
        <v>2384</v>
      </c>
      <c r="P4481" s="196">
        <v>5000</v>
      </c>
      <c r="S4481" t="s">
        <v>3342</v>
      </c>
      <c r="T4481" t="s">
        <v>3557</v>
      </c>
      <c r="U4481" s="198">
        <v>2.25</v>
      </c>
      <c r="V4481" t="s">
        <v>2595</v>
      </c>
      <c r="W4481" t="s">
        <v>2381</v>
      </c>
      <c r="X4481" t="s">
        <v>2382</v>
      </c>
      <c r="Y4481" t="s">
        <v>3575</v>
      </c>
      <c r="Z4481" t="s">
        <v>2995</v>
      </c>
      <c r="AA4481" t="s">
        <v>1386</v>
      </c>
      <c r="AB4481" s="195">
        <v>37104.875011574099</v>
      </c>
      <c r="AC4481" s="195">
        <v>37134.875011574099</v>
      </c>
    </row>
    <row r="4482" spans="1:29" x14ac:dyDescent="0.25">
      <c r="A4482" s="43" t="str">
        <f t="shared" si="346"/>
        <v xml:space="preserve"> Natural Gas Physical</v>
      </c>
      <c r="B4482" s="43" t="str">
        <f t="shared" si="347"/>
        <v/>
      </c>
      <c r="C4482" s="43" t="str">
        <f t="shared" si="348"/>
        <v>Natural Gas</v>
      </c>
      <c r="D4482" s="43" t="str">
        <f t="shared" si="349"/>
        <v>Physical</v>
      </c>
      <c r="E4482" s="43">
        <f>IF(VLOOKUP(S4482,'DD-Lookup'!$J$6:$L$50,3,FALSE)="Monthly",(YEAR(AC4482)-YEAR(AB4482))*12+MONTH(AC4482)-MONTH(AB4482)+1,(AC4482-AB4482+1))</f>
        <v>1</v>
      </c>
      <c r="F4482" s="210">
        <f t="shared" si="350"/>
        <v>10000</v>
      </c>
      <c r="G4482" s="199">
        <v>1357219</v>
      </c>
      <c r="H4482" s="195">
        <v>37049.484652777799</v>
      </c>
      <c r="I4482" t="s">
        <v>3375</v>
      </c>
      <c r="M4482" t="s">
        <v>3341</v>
      </c>
      <c r="N4482" t="s">
        <v>3104</v>
      </c>
      <c r="O4482" t="s">
        <v>3620</v>
      </c>
      <c r="Q4482" s="196">
        <v>10000</v>
      </c>
      <c r="S4482" t="s">
        <v>3719</v>
      </c>
      <c r="T4482" t="s">
        <v>3105</v>
      </c>
      <c r="U4482" s="198">
        <v>4.3899999999999997</v>
      </c>
      <c r="V4482" t="s">
        <v>3926</v>
      </c>
      <c r="W4482" t="s">
        <v>635</v>
      </c>
      <c r="X4482" t="s">
        <v>3106</v>
      </c>
      <c r="Y4482" t="s">
        <v>2469</v>
      </c>
      <c r="Z4482" t="s">
        <v>2996</v>
      </c>
      <c r="AA4482">
        <v>838522</v>
      </c>
      <c r="AB4482" s="195">
        <v>37049.875011574099</v>
      </c>
      <c r="AC4482" s="195">
        <v>37049.875011574099</v>
      </c>
    </row>
    <row r="4483" spans="1:29" x14ac:dyDescent="0.25">
      <c r="A4483" s="43" t="str">
        <f t="shared" si="346"/>
        <v xml:space="preserve"> Natural Gas Physical</v>
      </c>
      <c r="B4483" s="43" t="str">
        <f t="shared" si="347"/>
        <v/>
      </c>
      <c r="C4483" s="43" t="str">
        <f t="shared" si="348"/>
        <v>Natural Gas</v>
      </c>
      <c r="D4483" s="43" t="str">
        <f t="shared" si="349"/>
        <v>Physical</v>
      </c>
      <c r="E4483" s="43">
        <f>IF(VLOOKUP(S4483,'DD-Lookup'!$J$6:$L$50,3,FALSE)="Monthly",(YEAR(AC4483)-YEAR(AB4483))*12+MONTH(AC4483)-MONTH(AB4483)+1,(AC4483-AB4483+1))</f>
        <v>1</v>
      </c>
      <c r="F4483" s="210">
        <f t="shared" si="350"/>
        <v>5000</v>
      </c>
      <c r="G4483" s="199">
        <v>1357221</v>
      </c>
      <c r="H4483" s="195">
        <v>37049.484988425902</v>
      </c>
      <c r="I4483" t="s">
        <v>3671</v>
      </c>
      <c r="M4483" t="s">
        <v>3341</v>
      </c>
      <c r="N4483" t="s">
        <v>3104</v>
      </c>
      <c r="O4483" t="s">
        <v>706</v>
      </c>
      <c r="Q4483" s="196">
        <v>5000</v>
      </c>
      <c r="S4483" t="s">
        <v>3719</v>
      </c>
      <c r="T4483" t="s">
        <v>3105</v>
      </c>
      <c r="U4483" s="198">
        <v>4.4000000000000004</v>
      </c>
      <c r="V4483" t="s">
        <v>3672</v>
      </c>
      <c r="W4483" t="s">
        <v>635</v>
      </c>
      <c r="X4483" t="s">
        <v>3106</v>
      </c>
      <c r="Y4483" t="s">
        <v>2469</v>
      </c>
      <c r="Z4483" t="s">
        <v>2996</v>
      </c>
      <c r="AA4483">
        <v>838523</v>
      </c>
      <c r="AB4483" s="195">
        <v>37050.875011574099</v>
      </c>
      <c r="AC4483" s="195">
        <v>37050.875011574099</v>
      </c>
    </row>
    <row r="4484" spans="1:29" x14ac:dyDescent="0.25">
      <c r="A4484" s="43" t="str">
        <f t="shared" si="346"/>
        <v>US Power Physical</v>
      </c>
      <c r="B4484" s="43" t="str">
        <f t="shared" si="347"/>
        <v>US</v>
      </c>
      <c r="C4484" s="43" t="str">
        <f t="shared" si="348"/>
        <v>Power</v>
      </c>
      <c r="D4484" s="43" t="str">
        <f t="shared" si="349"/>
        <v>Physical</v>
      </c>
      <c r="E4484" s="43">
        <f>IF(VLOOKUP(S4484,'DD-Lookup'!$J$6:$L$50,3,FALSE)="Monthly",(YEAR(AC4484)-YEAR(AB4484))*12+MONTH(AC4484)-MONTH(AB4484)+1,(AC4484-AB4484+1))</f>
        <v>20</v>
      </c>
      <c r="F4484" s="210">
        <f t="shared" si="350"/>
        <v>500</v>
      </c>
      <c r="G4484" s="199">
        <v>1357223</v>
      </c>
      <c r="H4484" s="195">
        <v>37049.485127314802</v>
      </c>
      <c r="I4484" t="s">
        <v>3382</v>
      </c>
      <c r="M4484" t="s">
        <v>2766</v>
      </c>
      <c r="N4484" t="s">
        <v>3308</v>
      </c>
      <c r="O4484" t="s">
        <v>1349</v>
      </c>
      <c r="P4484" s="196">
        <v>25</v>
      </c>
      <c r="S4484" t="s">
        <v>3340</v>
      </c>
      <c r="T4484" t="s">
        <v>3557</v>
      </c>
      <c r="U4484" s="198">
        <v>83.5</v>
      </c>
      <c r="V4484" t="s">
        <v>3034</v>
      </c>
      <c r="W4484" t="s">
        <v>1350</v>
      </c>
      <c r="X4484" t="s">
        <v>3061</v>
      </c>
      <c r="Y4484" t="s">
        <v>2662</v>
      </c>
      <c r="Z4484" t="s">
        <v>2990</v>
      </c>
      <c r="AA4484">
        <v>637284.1</v>
      </c>
      <c r="AB4484" s="195">
        <v>37053.875011574099</v>
      </c>
      <c r="AC4484" s="195">
        <v>37072.875011574099</v>
      </c>
    </row>
    <row r="4485" spans="1:29" x14ac:dyDescent="0.25">
      <c r="A4485" s="43" t="str">
        <f t="shared" si="346"/>
        <v>US Natural Gas Financial</v>
      </c>
      <c r="B4485" s="43" t="str">
        <f t="shared" si="347"/>
        <v>US</v>
      </c>
      <c r="C4485" s="43" t="str">
        <f t="shared" si="348"/>
        <v>Natural Gas</v>
      </c>
      <c r="D4485" s="43" t="str">
        <f t="shared" si="349"/>
        <v>Financial</v>
      </c>
      <c r="E4485" s="43">
        <f>IF(VLOOKUP(S4485,'DD-Lookup'!$J$6:$L$50,3,FALSE)="Monthly",(YEAR(AC4485)-YEAR(AB4485))*12+MONTH(AC4485)-MONTH(AB4485)+1,(AC4485-AB4485+1))</f>
        <v>31</v>
      </c>
      <c r="F4485" s="210">
        <f t="shared" si="350"/>
        <v>41850</v>
      </c>
      <c r="G4485" s="199">
        <v>1357224</v>
      </c>
      <c r="H4485" s="195">
        <v>37049.485208333303</v>
      </c>
      <c r="I4485" t="s">
        <v>3316</v>
      </c>
      <c r="M4485" t="s">
        <v>3341</v>
      </c>
      <c r="N4485" t="s">
        <v>2476</v>
      </c>
      <c r="O4485" t="s">
        <v>2384</v>
      </c>
      <c r="Q4485" s="196">
        <v>1350</v>
      </c>
      <c r="S4485" t="s">
        <v>3342</v>
      </c>
      <c r="T4485" t="s">
        <v>3557</v>
      </c>
      <c r="U4485" s="198">
        <v>2.5499999999999998</v>
      </c>
      <c r="V4485" t="s">
        <v>4225</v>
      </c>
      <c r="W4485" t="s">
        <v>2381</v>
      </c>
      <c r="X4485" t="s">
        <v>2382</v>
      </c>
      <c r="Y4485" t="s">
        <v>3575</v>
      </c>
      <c r="Z4485" t="s">
        <v>2995</v>
      </c>
      <c r="AA4485" t="s">
        <v>1387</v>
      </c>
      <c r="AB4485" s="195">
        <v>37104.875011574099</v>
      </c>
      <c r="AC4485" s="195">
        <v>37134.875011574099</v>
      </c>
    </row>
    <row r="4486" spans="1:29" x14ac:dyDescent="0.25">
      <c r="A4486" s="43" t="str">
        <f t="shared" si="346"/>
        <v xml:space="preserve"> Natural Gas Physical</v>
      </c>
      <c r="B4486" s="43" t="str">
        <f t="shared" si="347"/>
        <v/>
      </c>
      <c r="C4486" s="43" t="str">
        <f t="shared" si="348"/>
        <v>Natural Gas</v>
      </c>
      <c r="D4486" s="43" t="str">
        <f t="shared" si="349"/>
        <v>Physical</v>
      </c>
      <c r="E4486" s="43">
        <f>IF(VLOOKUP(S4486,'DD-Lookup'!$J$6:$L$50,3,FALSE)="Monthly",(YEAR(AC4486)-YEAR(AB4486))*12+MONTH(AC4486)-MONTH(AB4486)+1,(AC4486-AB4486+1))</f>
        <v>1</v>
      </c>
      <c r="F4486" s="210">
        <f t="shared" si="350"/>
        <v>2000</v>
      </c>
      <c r="G4486" s="199">
        <v>1357225</v>
      </c>
      <c r="H4486" s="195">
        <v>37049.485416666699</v>
      </c>
      <c r="I4486" t="s">
        <v>3916</v>
      </c>
      <c r="M4486" t="s">
        <v>3341</v>
      </c>
      <c r="N4486" t="s">
        <v>3104</v>
      </c>
      <c r="O4486" t="s">
        <v>3620</v>
      </c>
      <c r="P4486" s="196">
        <v>2000</v>
      </c>
      <c r="S4486" t="s">
        <v>3719</v>
      </c>
      <c r="T4486" t="s">
        <v>3105</v>
      </c>
      <c r="U4486" s="198">
        <v>4.38</v>
      </c>
      <c r="V4486" t="s">
        <v>3917</v>
      </c>
      <c r="W4486" t="s">
        <v>635</v>
      </c>
      <c r="X4486" t="s">
        <v>3106</v>
      </c>
      <c r="Y4486" t="s">
        <v>2469</v>
      </c>
      <c r="Z4486" t="s">
        <v>2996</v>
      </c>
      <c r="AA4486">
        <v>838527</v>
      </c>
      <c r="AB4486" s="195">
        <v>37049.875011574099</v>
      </c>
      <c r="AC4486" s="195">
        <v>37049.875011574099</v>
      </c>
    </row>
    <row r="4487" spans="1:29" x14ac:dyDescent="0.25">
      <c r="A4487" s="43" t="str">
        <f t="shared" si="346"/>
        <v>US Natural Gas Financial</v>
      </c>
      <c r="B4487" s="43" t="str">
        <f t="shared" si="347"/>
        <v>US</v>
      </c>
      <c r="C4487" s="43" t="str">
        <f t="shared" si="348"/>
        <v>Natural Gas</v>
      </c>
      <c r="D4487" s="43" t="str">
        <f t="shared" si="349"/>
        <v>Financial</v>
      </c>
      <c r="E4487" s="43">
        <f>IF(VLOOKUP(S4487,'DD-Lookup'!$J$6:$L$50,3,FALSE)="Monthly",(YEAR(AC4487)-YEAR(AB4487))*12+MONTH(AC4487)-MONTH(AB4487)+1,(AC4487-AB4487+1))</f>
        <v>30</v>
      </c>
      <c r="F4487" s="210">
        <f t="shared" si="350"/>
        <v>19500</v>
      </c>
      <c r="G4487" s="199">
        <v>1357226</v>
      </c>
      <c r="H4487" s="195">
        <v>37049.485416666699</v>
      </c>
      <c r="I4487" t="s">
        <v>3316</v>
      </c>
      <c r="M4487" t="s">
        <v>3341</v>
      </c>
      <c r="N4487" t="s">
        <v>2476</v>
      </c>
      <c r="O4487" t="s">
        <v>2385</v>
      </c>
      <c r="Q4487" s="196">
        <v>650</v>
      </c>
      <c r="S4487" t="s">
        <v>3342</v>
      </c>
      <c r="T4487" t="s">
        <v>3557</v>
      </c>
      <c r="U4487" s="198">
        <v>1.95</v>
      </c>
      <c r="V4487" t="s">
        <v>4225</v>
      </c>
      <c r="W4487" t="s">
        <v>2381</v>
      </c>
      <c r="X4487" t="s">
        <v>2382</v>
      </c>
      <c r="Y4487" t="s">
        <v>3575</v>
      </c>
      <c r="Z4487" t="s">
        <v>2995</v>
      </c>
      <c r="AA4487" t="s">
        <v>1388</v>
      </c>
      <c r="AB4487" s="195">
        <v>37135.875011574099</v>
      </c>
      <c r="AC4487" s="195">
        <v>37164.875011574099</v>
      </c>
    </row>
    <row r="4488" spans="1:29" x14ac:dyDescent="0.25">
      <c r="A4488" s="43" t="str">
        <f t="shared" si="346"/>
        <v>US Power Physical</v>
      </c>
      <c r="B4488" s="43" t="str">
        <f t="shared" si="347"/>
        <v>US</v>
      </c>
      <c r="C4488" s="43" t="str">
        <f t="shared" si="348"/>
        <v>Power</v>
      </c>
      <c r="D4488" s="43" t="str">
        <f t="shared" si="349"/>
        <v>Physical</v>
      </c>
      <c r="E4488" s="43">
        <f>IF(VLOOKUP(S4488,'DD-Lookup'!$J$6:$L$50,3,FALSE)="Monthly",(YEAR(AC4488)-YEAR(AB4488))*12+MONTH(AC4488)-MONTH(AB4488)+1,(AC4488-AB4488+1))</f>
        <v>30</v>
      </c>
      <c r="F4488" s="210">
        <f t="shared" si="350"/>
        <v>1500</v>
      </c>
      <c r="G4488" s="199">
        <v>1357227</v>
      </c>
      <c r="H4488" s="195">
        <v>37049.485462962999</v>
      </c>
      <c r="I4488" t="s">
        <v>2244</v>
      </c>
      <c r="M4488" t="s">
        <v>2766</v>
      </c>
      <c r="N4488" t="s">
        <v>3361</v>
      </c>
      <c r="O4488" t="s">
        <v>413</v>
      </c>
      <c r="Q4488" s="196">
        <v>50</v>
      </c>
      <c r="S4488" t="s">
        <v>3340</v>
      </c>
      <c r="T4488" t="s">
        <v>3557</v>
      </c>
      <c r="U4488" s="198">
        <v>34.5</v>
      </c>
      <c r="V4488" t="s">
        <v>3494</v>
      </c>
      <c r="W4488" t="s">
        <v>3369</v>
      </c>
      <c r="X4488" t="s">
        <v>3197</v>
      </c>
      <c r="Y4488" t="s">
        <v>2662</v>
      </c>
      <c r="Z4488" t="s">
        <v>2990</v>
      </c>
      <c r="AA4488">
        <v>637285.1</v>
      </c>
      <c r="AB4488" s="195">
        <v>37500.875</v>
      </c>
      <c r="AC4488" s="195">
        <v>37529.875</v>
      </c>
    </row>
    <row r="4489" spans="1:29" x14ac:dyDescent="0.25">
      <c r="A4489" s="43" t="str">
        <f t="shared" si="346"/>
        <v>US Natural Gas Financial</v>
      </c>
      <c r="B4489" s="43" t="str">
        <f t="shared" si="347"/>
        <v>US</v>
      </c>
      <c r="C4489" s="43" t="str">
        <f t="shared" si="348"/>
        <v>Natural Gas</v>
      </c>
      <c r="D4489" s="43" t="str">
        <f t="shared" si="349"/>
        <v>Financial</v>
      </c>
      <c r="E4489" s="43">
        <f>IF(VLOOKUP(S4489,'DD-Lookup'!$J$6:$L$50,3,FALSE)="Monthly",(YEAR(AC4489)-YEAR(AB4489))*12+MONTH(AC4489)-MONTH(AB4489)+1,(AC4489-AB4489+1))</f>
        <v>31</v>
      </c>
      <c r="F4489" s="210">
        <f t="shared" si="350"/>
        <v>310000</v>
      </c>
      <c r="G4489" s="199">
        <v>1357228</v>
      </c>
      <c r="H4489" s="195">
        <v>37049.485474537003</v>
      </c>
      <c r="I4489" t="s">
        <v>2719</v>
      </c>
      <c r="M4489" t="s">
        <v>3341</v>
      </c>
      <c r="N4489" t="s">
        <v>2281</v>
      </c>
      <c r="O4489" t="s">
        <v>2475</v>
      </c>
      <c r="P4489" s="196">
        <v>10000</v>
      </c>
      <c r="S4489" t="s">
        <v>3342</v>
      </c>
      <c r="T4489" t="s">
        <v>3557</v>
      </c>
      <c r="U4489" s="198">
        <v>3.8149999999999999</v>
      </c>
      <c r="V4489" t="s">
        <v>2720</v>
      </c>
      <c r="W4489" t="s">
        <v>2853</v>
      </c>
      <c r="X4489" t="s">
        <v>2282</v>
      </c>
      <c r="Y4489" t="s">
        <v>3575</v>
      </c>
      <c r="Z4489" t="s">
        <v>2995</v>
      </c>
      <c r="AA4489" t="s">
        <v>1389</v>
      </c>
      <c r="AB4489" s="195">
        <v>37073.875</v>
      </c>
      <c r="AC4489" s="195">
        <v>37103.875</v>
      </c>
    </row>
    <row r="4490" spans="1:29" x14ac:dyDescent="0.25">
      <c r="A4490" s="43" t="str">
        <f t="shared" si="346"/>
        <v>US Natural Gas Financial</v>
      </c>
      <c r="B4490" s="43" t="str">
        <f t="shared" si="347"/>
        <v>US</v>
      </c>
      <c r="C4490" s="43" t="str">
        <f t="shared" si="348"/>
        <v>Natural Gas</v>
      </c>
      <c r="D4490" s="43" t="str">
        <f t="shared" si="349"/>
        <v>Financial</v>
      </c>
      <c r="E4490" s="43">
        <f>IF(VLOOKUP(S4490,'DD-Lookup'!$J$6:$L$50,3,FALSE)="Monthly",(YEAR(AC4490)-YEAR(AB4490))*12+MONTH(AC4490)-MONTH(AB4490)+1,(AC4490-AB4490+1))</f>
        <v>123</v>
      </c>
      <c r="F4490" s="210">
        <f t="shared" si="350"/>
        <v>307500</v>
      </c>
      <c r="G4490" s="199">
        <v>1357229</v>
      </c>
      <c r="H4490" s="195">
        <v>37049.485613425903</v>
      </c>
      <c r="I4490" t="s">
        <v>2280</v>
      </c>
      <c r="M4490" t="s">
        <v>3341</v>
      </c>
      <c r="N4490" t="s">
        <v>2281</v>
      </c>
      <c r="O4490" t="s">
        <v>3139</v>
      </c>
      <c r="P4490" s="196">
        <v>2500</v>
      </c>
      <c r="S4490" t="s">
        <v>3342</v>
      </c>
      <c r="T4490" t="s">
        <v>3557</v>
      </c>
      <c r="U4490" s="198">
        <v>3.915</v>
      </c>
      <c r="V4490" t="s">
        <v>3485</v>
      </c>
      <c r="W4490" t="s">
        <v>2853</v>
      </c>
      <c r="X4490" t="s">
        <v>2282</v>
      </c>
      <c r="Y4490" t="s">
        <v>3575</v>
      </c>
      <c r="Z4490" t="s">
        <v>2995</v>
      </c>
      <c r="AA4490" t="s">
        <v>1390</v>
      </c>
      <c r="AB4490" s="195">
        <v>37073</v>
      </c>
      <c r="AC4490" s="195">
        <v>37195</v>
      </c>
    </row>
    <row r="4491" spans="1:29" x14ac:dyDescent="0.25">
      <c r="A4491" s="43" t="str">
        <f t="shared" ref="A4491:A4554" si="351">B4491&amp;" "&amp;C4491&amp;" "&amp;D4491</f>
        <v>US Natural Gas Financial</v>
      </c>
      <c r="B4491" s="43" t="str">
        <f t="shared" ref="B4491:B4554" si="352">IF((LEFT(N4491,2)="US"),"US","")</f>
        <v>US</v>
      </c>
      <c r="C4491" s="43" t="str">
        <f t="shared" ref="C4491:C4554" si="353">M4491</f>
        <v>Natural Gas</v>
      </c>
      <c r="D4491" s="43" t="str">
        <f t="shared" ref="D4491:D4554" si="354">IF(ISNUMBER(FIND("Phy",N4491))=TRUE,"Physical","Financial")</f>
        <v>Financial</v>
      </c>
      <c r="E4491" s="43">
        <f>IF(VLOOKUP(S4491,'DD-Lookup'!$J$6:$L$50,3,FALSE)="Monthly",(YEAR(AC4491)-YEAR(AB4491))*12+MONTH(AC4491)-MONTH(AB4491)+1,(AC4491-AB4491+1))</f>
        <v>151</v>
      </c>
      <c r="F4491" s="210">
        <f t="shared" ref="F4491:F4554" si="355">E4491*SUM(P4491:Q4491)</f>
        <v>377500</v>
      </c>
      <c r="G4491" s="199">
        <v>1357230</v>
      </c>
      <c r="H4491" s="195">
        <v>37049.485659722202</v>
      </c>
      <c r="I4491" t="s">
        <v>2280</v>
      </c>
      <c r="M4491" t="s">
        <v>3341</v>
      </c>
      <c r="N4491" t="s">
        <v>2281</v>
      </c>
      <c r="O4491" t="s">
        <v>2491</v>
      </c>
      <c r="P4491" s="196">
        <v>2500</v>
      </c>
      <c r="S4491" t="s">
        <v>3342</v>
      </c>
      <c r="T4491" t="s">
        <v>3557</v>
      </c>
      <c r="U4491" s="198">
        <v>4.2850000000000001</v>
      </c>
      <c r="V4491" t="s">
        <v>2443</v>
      </c>
      <c r="W4491" t="s">
        <v>2853</v>
      </c>
      <c r="X4491" t="s">
        <v>2282</v>
      </c>
      <c r="Y4491" t="s">
        <v>3575</v>
      </c>
      <c r="Z4491" t="s">
        <v>2995</v>
      </c>
      <c r="AA4491" t="s">
        <v>1391</v>
      </c>
      <c r="AB4491" s="195">
        <v>37196</v>
      </c>
      <c r="AC4491" s="195">
        <v>37346</v>
      </c>
    </row>
    <row r="4492" spans="1:29" x14ac:dyDescent="0.25">
      <c r="A4492" s="43" t="str">
        <f t="shared" si="351"/>
        <v>US Power Physical</v>
      </c>
      <c r="B4492" s="43" t="str">
        <f t="shared" si="352"/>
        <v>US</v>
      </c>
      <c r="C4492" s="43" t="str">
        <f t="shared" si="353"/>
        <v>Power</v>
      </c>
      <c r="D4492" s="43" t="str">
        <f t="shared" si="354"/>
        <v>Physical</v>
      </c>
      <c r="E4492" s="43">
        <f>IF(VLOOKUP(S4492,'DD-Lookup'!$J$6:$L$50,3,FALSE)="Monthly",(YEAR(AC4492)-YEAR(AB4492))*12+MONTH(AC4492)-MONTH(AB4492)+1,(AC4492-AB4492+1))</f>
        <v>59</v>
      </c>
      <c r="F4492" s="210">
        <f t="shared" si="355"/>
        <v>2950</v>
      </c>
      <c r="G4492" s="199">
        <v>1357231</v>
      </c>
      <c r="H4492" s="195">
        <v>37049.485833333303</v>
      </c>
      <c r="I4492" t="s">
        <v>3375</v>
      </c>
      <c r="M4492" t="s">
        <v>2766</v>
      </c>
      <c r="N4492" t="s">
        <v>3361</v>
      </c>
      <c r="O4492" t="s">
        <v>1392</v>
      </c>
      <c r="Q4492" s="196">
        <v>50</v>
      </c>
      <c r="S4492" t="s">
        <v>3340</v>
      </c>
      <c r="T4492" t="s">
        <v>3557</v>
      </c>
      <c r="U4492" s="198">
        <v>38.25</v>
      </c>
      <c r="V4492" t="s">
        <v>1717</v>
      </c>
      <c r="W4492" t="s">
        <v>3825</v>
      </c>
      <c r="X4492" t="s">
        <v>2263</v>
      </c>
      <c r="Y4492" t="s">
        <v>2662</v>
      </c>
      <c r="Z4492" t="s">
        <v>2990</v>
      </c>
      <c r="AA4492">
        <v>637286.1</v>
      </c>
      <c r="AB4492" s="195">
        <v>37622.591666666704</v>
      </c>
      <c r="AC4492" s="195">
        <v>37680.591666666704</v>
      </c>
    </row>
    <row r="4493" spans="1:29" x14ac:dyDescent="0.25">
      <c r="A4493" s="43" t="str">
        <f t="shared" si="351"/>
        <v xml:space="preserve"> Natural Gas Physical</v>
      </c>
      <c r="B4493" s="43" t="str">
        <f t="shared" si="352"/>
        <v/>
      </c>
      <c r="C4493" s="43" t="str">
        <f t="shared" si="353"/>
        <v>Natural Gas</v>
      </c>
      <c r="D4493" s="43" t="str">
        <f t="shared" si="354"/>
        <v>Physical</v>
      </c>
      <c r="E4493" s="43">
        <f>IF(VLOOKUP(S4493,'DD-Lookup'!$J$6:$L$50,3,FALSE)="Monthly",(YEAR(AC4493)-YEAR(AB4493))*12+MONTH(AC4493)-MONTH(AB4493)+1,(AC4493-AB4493+1))</f>
        <v>31</v>
      </c>
      <c r="F4493" s="210">
        <f t="shared" si="355"/>
        <v>155000</v>
      </c>
      <c r="G4493" s="199">
        <v>1357233</v>
      </c>
      <c r="H4493" s="195">
        <v>37049.485960648097</v>
      </c>
      <c r="I4493" t="s">
        <v>3731</v>
      </c>
      <c r="M4493" t="s">
        <v>3341</v>
      </c>
      <c r="N4493" t="s">
        <v>3104</v>
      </c>
      <c r="O4493" t="s">
        <v>3794</v>
      </c>
      <c r="P4493" s="196">
        <v>5000</v>
      </c>
      <c r="S4493" t="s">
        <v>3719</v>
      </c>
      <c r="T4493" t="s">
        <v>3105</v>
      </c>
      <c r="U4493" s="198">
        <v>4.7850000000000001</v>
      </c>
      <c r="V4493" t="s">
        <v>1393</v>
      </c>
      <c r="W4493" t="s">
        <v>2450</v>
      </c>
      <c r="X4493" t="s">
        <v>3106</v>
      </c>
      <c r="Y4493" t="s">
        <v>2469</v>
      </c>
      <c r="Z4493" t="s">
        <v>2996</v>
      </c>
      <c r="AA4493">
        <v>838530</v>
      </c>
      <c r="AB4493" s="195">
        <v>37073.875011574099</v>
      </c>
      <c r="AC4493" s="195">
        <v>37103.875011574099</v>
      </c>
    </row>
    <row r="4494" spans="1:29" x14ac:dyDescent="0.25">
      <c r="A4494" s="43" t="str">
        <f t="shared" si="351"/>
        <v>US Natural Gas Financial</v>
      </c>
      <c r="B4494" s="43" t="str">
        <f t="shared" si="352"/>
        <v>US</v>
      </c>
      <c r="C4494" s="43" t="str">
        <f t="shared" si="353"/>
        <v>Natural Gas</v>
      </c>
      <c r="D4494" s="43" t="str">
        <f t="shared" si="354"/>
        <v>Financial</v>
      </c>
      <c r="E4494" s="43">
        <f>IF(VLOOKUP(S4494,'DD-Lookup'!$J$6:$L$50,3,FALSE)="Monthly",(YEAR(AC4494)-YEAR(AB4494))*12+MONTH(AC4494)-MONTH(AB4494)+1,(AC4494-AB4494+1))</f>
        <v>365</v>
      </c>
      <c r="F4494" s="210">
        <f t="shared" si="355"/>
        <v>1825000</v>
      </c>
      <c r="G4494" s="199">
        <v>1357234</v>
      </c>
      <c r="H4494" s="195">
        <v>37049.486064814802</v>
      </c>
      <c r="I4494" t="s">
        <v>2465</v>
      </c>
      <c r="M4494" t="s">
        <v>3341</v>
      </c>
      <c r="N4494" t="s">
        <v>2281</v>
      </c>
      <c r="O4494" t="s">
        <v>2511</v>
      </c>
      <c r="Q4494" s="196">
        <v>5000</v>
      </c>
      <c r="S4494" t="s">
        <v>3342</v>
      </c>
      <c r="T4494" t="s">
        <v>3557</v>
      </c>
      <c r="U4494" s="198">
        <v>3.9849999999999999</v>
      </c>
      <c r="V4494" t="s">
        <v>2189</v>
      </c>
      <c r="W4494" t="s">
        <v>2853</v>
      </c>
      <c r="X4494" t="s">
        <v>2282</v>
      </c>
      <c r="Y4494" t="s">
        <v>3575</v>
      </c>
      <c r="Z4494" t="s">
        <v>2995</v>
      </c>
      <c r="AA4494" t="s">
        <v>1394</v>
      </c>
      <c r="AB4494" s="195">
        <v>37257.875</v>
      </c>
      <c r="AC4494" s="195">
        <v>37621.875</v>
      </c>
    </row>
    <row r="4495" spans="1:29" x14ac:dyDescent="0.25">
      <c r="A4495" s="43" t="str">
        <f t="shared" si="351"/>
        <v>US Natural Gas Financial</v>
      </c>
      <c r="B4495" s="43" t="str">
        <f t="shared" si="352"/>
        <v>US</v>
      </c>
      <c r="C4495" s="43" t="str">
        <f t="shared" si="353"/>
        <v>Natural Gas</v>
      </c>
      <c r="D4495" s="43" t="str">
        <f t="shared" si="354"/>
        <v>Financial</v>
      </c>
      <c r="E4495" s="43">
        <f>IF(VLOOKUP(S4495,'DD-Lookup'!$J$6:$L$50,3,FALSE)="Monthly",(YEAR(AC4495)-YEAR(AB4495))*12+MONTH(AC4495)-MONTH(AB4495)+1,(AC4495-AB4495+1))</f>
        <v>31</v>
      </c>
      <c r="F4495" s="210">
        <f t="shared" si="355"/>
        <v>310000</v>
      </c>
      <c r="G4495" s="199">
        <v>1357237</v>
      </c>
      <c r="H4495" s="195">
        <v>37049.486377314803</v>
      </c>
      <c r="I4495" t="s">
        <v>2172</v>
      </c>
      <c r="M4495" t="s">
        <v>3341</v>
      </c>
      <c r="N4495" t="s">
        <v>2281</v>
      </c>
      <c r="O4495" t="s">
        <v>2475</v>
      </c>
      <c r="P4495" s="196">
        <v>10000</v>
      </c>
      <c r="S4495" t="s">
        <v>3342</v>
      </c>
      <c r="T4495" t="s">
        <v>3557</v>
      </c>
      <c r="U4495" s="198">
        <v>3.8125</v>
      </c>
      <c r="V4495" t="s">
        <v>4176</v>
      </c>
      <c r="W4495" t="s">
        <v>2853</v>
      </c>
      <c r="X4495" t="s">
        <v>2282</v>
      </c>
      <c r="Y4495" t="s">
        <v>3575</v>
      </c>
      <c r="Z4495" t="s">
        <v>2995</v>
      </c>
      <c r="AA4495" t="s">
        <v>1395</v>
      </c>
      <c r="AB4495" s="195">
        <v>37073.875</v>
      </c>
      <c r="AC4495" s="195">
        <v>37103.875</v>
      </c>
    </row>
    <row r="4496" spans="1:29" x14ac:dyDescent="0.25">
      <c r="A4496" s="43" t="str">
        <f t="shared" si="351"/>
        <v>US Natural Gas Financial</v>
      </c>
      <c r="B4496" s="43" t="str">
        <f t="shared" si="352"/>
        <v>US</v>
      </c>
      <c r="C4496" s="43" t="str">
        <f t="shared" si="353"/>
        <v>Natural Gas</v>
      </c>
      <c r="D4496" s="43" t="str">
        <f t="shared" si="354"/>
        <v>Financial</v>
      </c>
      <c r="E4496" s="43">
        <f>IF(VLOOKUP(S4496,'DD-Lookup'!$J$6:$L$50,3,FALSE)="Monthly",(YEAR(AC4496)-YEAR(AB4496))*12+MONTH(AC4496)-MONTH(AB4496)+1,(AC4496-AB4496+1))</f>
        <v>90</v>
      </c>
      <c r="F4496" s="210">
        <f t="shared" si="355"/>
        <v>144000</v>
      </c>
      <c r="G4496" s="199">
        <v>1357238</v>
      </c>
      <c r="H4496" s="195">
        <v>37049.486516203702</v>
      </c>
      <c r="I4496" t="s">
        <v>3316</v>
      </c>
      <c r="M4496" t="s">
        <v>3341</v>
      </c>
      <c r="N4496" t="s">
        <v>2476</v>
      </c>
      <c r="O4496" t="s">
        <v>2417</v>
      </c>
      <c r="Q4496" s="196">
        <v>1600</v>
      </c>
      <c r="S4496" t="s">
        <v>3342</v>
      </c>
      <c r="T4496" t="s">
        <v>3557</v>
      </c>
      <c r="U4496" s="198">
        <v>1.1499999999999999</v>
      </c>
      <c r="V4496" t="s">
        <v>4225</v>
      </c>
      <c r="W4496" t="s">
        <v>2381</v>
      </c>
      <c r="X4496" t="s">
        <v>2382</v>
      </c>
      <c r="Y4496" t="s">
        <v>3575</v>
      </c>
      <c r="Z4496" t="s">
        <v>2995</v>
      </c>
      <c r="AA4496" t="s">
        <v>1396</v>
      </c>
      <c r="AB4496" s="195">
        <v>37257</v>
      </c>
      <c r="AC4496" s="195">
        <v>37346</v>
      </c>
    </row>
    <row r="4497" spans="1:29" x14ac:dyDescent="0.25">
      <c r="A4497" s="43" t="str">
        <f t="shared" si="351"/>
        <v xml:space="preserve"> Natural Gas Physical</v>
      </c>
      <c r="B4497" s="43" t="str">
        <f t="shared" si="352"/>
        <v/>
      </c>
      <c r="C4497" s="43" t="str">
        <f t="shared" si="353"/>
        <v>Natural Gas</v>
      </c>
      <c r="D4497" s="43" t="str">
        <f t="shared" si="354"/>
        <v>Physical</v>
      </c>
      <c r="E4497" s="43">
        <f>IF(VLOOKUP(S4497,'DD-Lookup'!$J$6:$L$50,3,FALSE)="Monthly",(YEAR(AC4497)-YEAR(AB4497))*12+MONTH(AC4497)-MONTH(AB4497)+1,(AC4497-AB4497+1))</f>
        <v>1</v>
      </c>
      <c r="F4497" s="210">
        <f t="shared" si="355"/>
        <v>5000</v>
      </c>
      <c r="G4497" s="199">
        <v>1357240</v>
      </c>
      <c r="H4497" s="195">
        <v>37049.486701388902</v>
      </c>
      <c r="I4497" t="s">
        <v>2171</v>
      </c>
      <c r="M4497" t="s">
        <v>3341</v>
      </c>
      <c r="N4497" t="s">
        <v>3104</v>
      </c>
      <c r="O4497" t="s">
        <v>3620</v>
      </c>
      <c r="P4497" s="196">
        <v>5000</v>
      </c>
      <c r="S4497" t="s">
        <v>3719</v>
      </c>
      <c r="T4497" t="s">
        <v>3105</v>
      </c>
      <c r="U4497" s="198">
        <v>4.38</v>
      </c>
      <c r="V4497" t="s">
        <v>3737</v>
      </c>
      <c r="W4497" t="s">
        <v>635</v>
      </c>
      <c r="X4497" t="s">
        <v>3106</v>
      </c>
      <c r="Y4497" t="s">
        <v>2469</v>
      </c>
      <c r="Z4497" t="s">
        <v>2996</v>
      </c>
      <c r="AA4497">
        <v>838534</v>
      </c>
      <c r="AB4497" s="195">
        <v>37049.875011574099</v>
      </c>
      <c r="AC4497" s="195">
        <v>37049.875011574099</v>
      </c>
    </row>
    <row r="4498" spans="1:29" x14ac:dyDescent="0.25">
      <c r="A4498" s="43" t="str">
        <f t="shared" si="351"/>
        <v>US Power Physical</v>
      </c>
      <c r="B4498" s="43" t="str">
        <f t="shared" si="352"/>
        <v>US</v>
      </c>
      <c r="C4498" s="43" t="str">
        <f t="shared" si="353"/>
        <v>Power</v>
      </c>
      <c r="D4498" s="43" t="str">
        <f t="shared" si="354"/>
        <v>Physical</v>
      </c>
      <c r="E4498" s="43">
        <f>IF(VLOOKUP(S4498,'DD-Lookup'!$J$6:$L$50,3,FALSE)="Monthly",(YEAR(AC4498)-YEAR(AB4498))*12+MONTH(AC4498)-MONTH(AB4498)+1,(AC4498-AB4498+1))</f>
        <v>5</v>
      </c>
      <c r="F4498" s="210">
        <f t="shared" si="355"/>
        <v>250</v>
      </c>
      <c r="G4498" s="199">
        <v>1357239</v>
      </c>
      <c r="H4498" s="195">
        <v>37049.486701388902</v>
      </c>
      <c r="I4498" t="s">
        <v>3529</v>
      </c>
      <c r="M4498" t="s">
        <v>2766</v>
      </c>
      <c r="N4498" t="s">
        <v>3361</v>
      </c>
      <c r="O4498" t="s">
        <v>3710</v>
      </c>
      <c r="P4498" s="196">
        <v>50</v>
      </c>
      <c r="S4498" t="s">
        <v>3340</v>
      </c>
      <c r="T4498" t="s">
        <v>3557</v>
      </c>
      <c r="U4498" s="198">
        <v>54.25</v>
      </c>
      <c r="V4498" t="s">
        <v>4147</v>
      </c>
      <c r="W4498" t="s">
        <v>3376</v>
      </c>
      <c r="X4498" t="s">
        <v>3377</v>
      </c>
      <c r="Y4498" t="s">
        <v>2662</v>
      </c>
      <c r="Z4498" t="s">
        <v>2990</v>
      </c>
      <c r="AA4498">
        <v>637289.1</v>
      </c>
      <c r="AB4498" s="195">
        <v>37067.875</v>
      </c>
      <c r="AC4498" s="195">
        <v>37071.875</v>
      </c>
    </row>
    <row r="4499" spans="1:29" x14ac:dyDescent="0.25">
      <c r="A4499" s="43" t="str">
        <f t="shared" si="351"/>
        <v>US Natural Gas Financial</v>
      </c>
      <c r="B4499" s="43" t="str">
        <f t="shared" si="352"/>
        <v>US</v>
      </c>
      <c r="C4499" s="43" t="str">
        <f t="shared" si="353"/>
        <v>Natural Gas</v>
      </c>
      <c r="D4499" s="43" t="str">
        <f t="shared" si="354"/>
        <v>Financial</v>
      </c>
      <c r="E4499" s="43">
        <f>IF(VLOOKUP(S4499,'DD-Lookup'!$J$6:$L$50,3,FALSE)="Monthly",(YEAR(AC4499)-YEAR(AB4499))*12+MONTH(AC4499)-MONTH(AB4499)+1,(AC4499-AB4499+1))</f>
        <v>151</v>
      </c>
      <c r="F4499" s="210">
        <f t="shared" si="355"/>
        <v>755000</v>
      </c>
      <c r="G4499" s="199">
        <v>1357241</v>
      </c>
      <c r="H4499" s="195">
        <v>37049.486736111103</v>
      </c>
      <c r="I4499" t="s">
        <v>2465</v>
      </c>
      <c r="M4499" t="s">
        <v>3341</v>
      </c>
      <c r="N4499" t="s">
        <v>2281</v>
      </c>
      <c r="O4499" t="s">
        <v>2491</v>
      </c>
      <c r="P4499" s="196">
        <v>5000</v>
      </c>
      <c r="S4499" t="s">
        <v>3342</v>
      </c>
      <c r="T4499" t="s">
        <v>3557</v>
      </c>
      <c r="U4499" s="198">
        <v>4.28</v>
      </c>
      <c r="V4499" t="s">
        <v>2189</v>
      </c>
      <c r="W4499" t="s">
        <v>2853</v>
      </c>
      <c r="X4499" t="s">
        <v>2282</v>
      </c>
      <c r="Y4499" t="s">
        <v>3575</v>
      </c>
      <c r="Z4499" t="s">
        <v>2995</v>
      </c>
      <c r="AA4499" t="s">
        <v>1397</v>
      </c>
      <c r="AB4499" s="195">
        <v>37196</v>
      </c>
      <c r="AC4499" s="195">
        <v>37346</v>
      </c>
    </row>
    <row r="4500" spans="1:29" x14ac:dyDescent="0.25">
      <c r="A4500" s="43" t="str">
        <f t="shared" si="351"/>
        <v xml:space="preserve"> Natural Gas Physical</v>
      </c>
      <c r="B4500" s="43" t="str">
        <f t="shared" si="352"/>
        <v/>
      </c>
      <c r="C4500" s="43" t="str">
        <f t="shared" si="353"/>
        <v>Natural Gas</v>
      </c>
      <c r="D4500" s="43" t="str">
        <f t="shared" si="354"/>
        <v>Physical</v>
      </c>
      <c r="E4500" s="43">
        <f>IF(VLOOKUP(S4500,'DD-Lookup'!$J$6:$L$50,3,FALSE)="Monthly",(YEAR(AC4500)-YEAR(AB4500))*12+MONTH(AC4500)-MONTH(AB4500)+1,(AC4500-AB4500+1))</f>
        <v>1</v>
      </c>
      <c r="F4500" s="210">
        <f t="shared" si="355"/>
        <v>10000</v>
      </c>
      <c r="G4500" s="199">
        <v>1357242</v>
      </c>
      <c r="H4500" s="195">
        <v>37049.486770833297</v>
      </c>
      <c r="I4500" t="s">
        <v>3375</v>
      </c>
      <c r="M4500" t="s">
        <v>3341</v>
      </c>
      <c r="N4500" t="s">
        <v>3104</v>
      </c>
      <c r="O4500" t="s">
        <v>3620</v>
      </c>
      <c r="Q4500" s="196">
        <v>10000</v>
      </c>
      <c r="S4500" t="s">
        <v>3719</v>
      </c>
      <c r="T4500" t="s">
        <v>3105</v>
      </c>
      <c r="U4500" s="198">
        <v>4.4000000000000004</v>
      </c>
      <c r="V4500" t="s">
        <v>3926</v>
      </c>
      <c r="W4500" t="s">
        <v>635</v>
      </c>
      <c r="X4500" t="s">
        <v>3106</v>
      </c>
      <c r="Y4500" t="s">
        <v>2469</v>
      </c>
      <c r="Z4500" t="s">
        <v>2996</v>
      </c>
      <c r="AA4500">
        <v>838535</v>
      </c>
      <c r="AB4500" s="195">
        <v>37049.875011574099</v>
      </c>
      <c r="AC4500" s="195">
        <v>37049.875011574099</v>
      </c>
    </row>
    <row r="4501" spans="1:29" x14ac:dyDescent="0.25">
      <c r="A4501" s="43" t="str">
        <f t="shared" si="351"/>
        <v>US Natural Gas Financial</v>
      </c>
      <c r="B4501" s="43" t="str">
        <f t="shared" si="352"/>
        <v>US</v>
      </c>
      <c r="C4501" s="43" t="str">
        <f t="shared" si="353"/>
        <v>Natural Gas</v>
      </c>
      <c r="D4501" s="43" t="str">
        <f t="shared" si="354"/>
        <v>Financial</v>
      </c>
      <c r="E4501" s="43">
        <f>IF(VLOOKUP(S4501,'DD-Lookup'!$J$6:$L$50,3,FALSE)="Monthly",(YEAR(AC4501)-YEAR(AB4501))*12+MONTH(AC4501)-MONTH(AB4501)+1,(AC4501-AB4501+1))</f>
        <v>30</v>
      </c>
      <c r="F4501" s="210">
        <f t="shared" si="355"/>
        <v>300000</v>
      </c>
      <c r="G4501" s="199">
        <v>1357243</v>
      </c>
      <c r="H4501" s="195">
        <v>37049.486817129597</v>
      </c>
      <c r="I4501" t="s">
        <v>2257</v>
      </c>
      <c r="M4501" t="s">
        <v>3341</v>
      </c>
      <c r="N4501" t="s">
        <v>2281</v>
      </c>
      <c r="O4501" t="s">
        <v>3110</v>
      </c>
      <c r="P4501" s="196">
        <v>10000</v>
      </c>
      <c r="S4501" t="s">
        <v>3342</v>
      </c>
      <c r="T4501" t="s">
        <v>3557</v>
      </c>
      <c r="U4501" s="198">
        <v>3.94</v>
      </c>
      <c r="V4501" t="s">
        <v>2606</v>
      </c>
      <c r="W4501" t="s">
        <v>2853</v>
      </c>
      <c r="X4501" t="s">
        <v>2282</v>
      </c>
      <c r="Y4501" t="s">
        <v>3575</v>
      </c>
      <c r="Z4501" t="s">
        <v>2995</v>
      </c>
      <c r="AA4501" t="s">
        <v>1398</v>
      </c>
      <c r="AB4501" s="195">
        <v>37135.875</v>
      </c>
      <c r="AC4501" s="195">
        <v>37164.875</v>
      </c>
    </row>
    <row r="4502" spans="1:29" x14ac:dyDescent="0.25">
      <c r="A4502" s="43" t="str">
        <f t="shared" si="351"/>
        <v>US Power Physical</v>
      </c>
      <c r="B4502" s="43" t="str">
        <f t="shared" si="352"/>
        <v>US</v>
      </c>
      <c r="C4502" s="43" t="str">
        <f t="shared" si="353"/>
        <v>Power</v>
      </c>
      <c r="D4502" s="43" t="str">
        <f t="shared" si="354"/>
        <v>Physical</v>
      </c>
      <c r="E4502" s="43">
        <f>IF(VLOOKUP(S4502,'DD-Lookup'!$J$6:$L$50,3,FALSE)="Monthly",(YEAR(AC4502)-YEAR(AB4502))*12+MONTH(AC4502)-MONTH(AB4502)+1,(AC4502-AB4502+1))</f>
        <v>1</v>
      </c>
      <c r="F4502" s="210">
        <f t="shared" si="355"/>
        <v>25</v>
      </c>
      <c r="G4502" s="199">
        <v>1357247</v>
      </c>
      <c r="H4502" s="195">
        <v>37049.486898148098</v>
      </c>
      <c r="I4502" t="s">
        <v>3063</v>
      </c>
      <c r="M4502" t="s">
        <v>2766</v>
      </c>
      <c r="N4502" t="s">
        <v>3308</v>
      </c>
      <c r="O4502" t="s">
        <v>1379</v>
      </c>
      <c r="P4502" s="196">
        <v>25</v>
      </c>
      <c r="S4502" t="s">
        <v>3340</v>
      </c>
      <c r="T4502" t="s">
        <v>3557</v>
      </c>
      <c r="U4502" s="198">
        <v>78</v>
      </c>
      <c r="V4502" t="s">
        <v>3756</v>
      </c>
      <c r="W4502" t="s">
        <v>2519</v>
      </c>
      <c r="X4502" t="s">
        <v>3309</v>
      </c>
      <c r="Y4502" t="s">
        <v>2662</v>
      </c>
      <c r="Z4502" t="s">
        <v>2990</v>
      </c>
      <c r="AA4502">
        <v>637291.1</v>
      </c>
      <c r="AB4502" s="195">
        <v>37053.875011574099</v>
      </c>
      <c r="AC4502" s="195">
        <v>37053.875011574099</v>
      </c>
    </row>
    <row r="4503" spans="1:29" x14ac:dyDescent="0.25">
      <c r="A4503" s="43" t="str">
        <f t="shared" si="351"/>
        <v xml:space="preserve"> Natural Gas Physical</v>
      </c>
      <c r="B4503" s="43" t="str">
        <f t="shared" si="352"/>
        <v/>
      </c>
      <c r="C4503" s="43" t="str">
        <f t="shared" si="353"/>
        <v>Natural Gas</v>
      </c>
      <c r="D4503" s="43" t="str">
        <f t="shared" si="354"/>
        <v>Physical</v>
      </c>
      <c r="E4503" s="43">
        <f>IF(VLOOKUP(S4503,'DD-Lookup'!$J$6:$L$50,3,FALSE)="Monthly",(YEAR(AC4503)-YEAR(AB4503))*12+MONTH(AC4503)-MONTH(AB4503)+1,(AC4503-AB4503+1))</f>
        <v>1</v>
      </c>
      <c r="F4503" s="210">
        <f t="shared" si="355"/>
        <v>2000</v>
      </c>
      <c r="G4503" s="199">
        <v>1357248</v>
      </c>
      <c r="H4503" s="195">
        <v>37049.486921296302</v>
      </c>
      <c r="I4503" t="s">
        <v>3738</v>
      </c>
      <c r="M4503" t="s">
        <v>3341</v>
      </c>
      <c r="N4503" t="s">
        <v>3104</v>
      </c>
      <c r="O4503" t="s">
        <v>3620</v>
      </c>
      <c r="P4503" s="196">
        <v>2000</v>
      </c>
      <c r="S4503" t="s">
        <v>3719</v>
      </c>
      <c r="T4503" t="s">
        <v>3105</v>
      </c>
      <c r="U4503" s="198">
        <v>4.3899999999999997</v>
      </c>
      <c r="V4503" t="s">
        <v>3739</v>
      </c>
      <c r="W4503" t="s">
        <v>635</v>
      </c>
      <c r="X4503" t="s">
        <v>3106</v>
      </c>
      <c r="Y4503" t="s">
        <v>2469</v>
      </c>
      <c r="Z4503" t="s">
        <v>2996</v>
      </c>
      <c r="AA4503">
        <v>838536</v>
      </c>
      <c r="AB4503" s="195">
        <v>37049.875011574099</v>
      </c>
      <c r="AC4503" s="195">
        <v>37049.875011574099</v>
      </c>
    </row>
    <row r="4504" spans="1:29" x14ac:dyDescent="0.25">
      <c r="A4504" s="43" t="str">
        <f t="shared" si="351"/>
        <v>US Natural Gas Financial</v>
      </c>
      <c r="B4504" s="43" t="str">
        <f t="shared" si="352"/>
        <v>US</v>
      </c>
      <c r="C4504" s="43" t="str">
        <f t="shared" si="353"/>
        <v>Natural Gas</v>
      </c>
      <c r="D4504" s="43" t="str">
        <f t="shared" si="354"/>
        <v>Financial</v>
      </c>
      <c r="E4504" s="43">
        <f>IF(VLOOKUP(S4504,'DD-Lookup'!$J$6:$L$50,3,FALSE)="Monthly",(YEAR(AC4504)-YEAR(AB4504))*12+MONTH(AC4504)-MONTH(AB4504)+1,(AC4504-AB4504+1))</f>
        <v>151</v>
      </c>
      <c r="F4504" s="210">
        <f t="shared" si="355"/>
        <v>755000</v>
      </c>
      <c r="G4504" s="199">
        <v>1357251</v>
      </c>
      <c r="H4504" s="195">
        <v>37049.487025463</v>
      </c>
      <c r="I4504" t="s">
        <v>3527</v>
      </c>
      <c r="M4504" t="s">
        <v>3341</v>
      </c>
      <c r="N4504" t="s">
        <v>2281</v>
      </c>
      <c r="O4504" t="s">
        <v>2491</v>
      </c>
      <c r="Q4504" s="196">
        <v>5000</v>
      </c>
      <c r="S4504" t="s">
        <v>3342</v>
      </c>
      <c r="T4504" t="s">
        <v>3557</v>
      </c>
      <c r="U4504" s="198">
        <v>4.29</v>
      </c>
      <c r="V4504" t="s">
        <v>2229</v>
      </c>
      <c r="W4504" t="s">
        <v>2853</v>
      </c>
      <c r="X4504" t="s">
        <v>2282</v>
      </c>
      <c r="Y4504" t="s">
        <v>3575</v>
      </c>
      <c r="Z4504" t="s">
        <v>2995</v>
      </c>
      <c r="AA4504" t="s">
        <v>1399</v>
      </c>
      <c r="AB4504" s="195">
        <v>37196</v>
      </c>
      <c r="AC4504" s="195">
        <v>37346</v>
      </c>
    </row>
    <row r="4505" spans="1:29" x14ac:dyDescent="0.25">
      <c r="A4505" s="43" t="str">
        <f t="shared" si="351"/>
        <v xml:space="preserve"> Natural Gas Physical</v>
      </c>
      <c r="B4505" s="43" t="str">
        <f t="shared" si="352"/>
        <v/>
      </c>
      <c r="C4505" s="43" t="str">
        <f t="shared" si="353"/>
        <v>Natural Gas</v>
      </c>
      <c r="D4505" s="43" t="str">
        <f t="shared" si="354"/>
        <v>Physical</v>
      </c>
      <c r="E4505" s="43">
        <f>IF(VLOOKUP(S4505,'DD-Lookup'!$J$6:$L$50,3,FALSE)="Monthly",(YEAR(AC4505)-YEAR(AB4505))*12+MONTH(AC4505)-MONTH(AB4505)+1,(AC4505-AB4505+1))</f>
        <v>1</v>
      </c>
      <c r="F4505" s="210">
        <f t="shared" si="355"/>
        <v>10000</v>
      </c>
      <c r="G4505" s="199">
        <v>1357253</v>
      </c>
      <c r="H4505" s="195">
        <v>37049.487152777801</v>
      </c>
      <c r="I4505" t="s">
        <v>2505</v>
      </c>
      <c r="M4505" t="s">
        <v>3341</v>
      </c>
      <c r="N4505" t="s">
        <v>3104</v>
      </c>
      <c r="O4505" t="s">
        <v>3620</v>
      </c>
      <c r="Q4505" s="196">
        <v>10000</v>
      </c>
      <c r="S4505" t="s">
        <v>3719</v>
      </c>
      <c r="T4505" t="s">
        <v>3105</v>
      </c>
      <c r="U4505" s="198">
        <v>4.41</v>
      </c>
      <c r="V4505" t="s">
        <v>2570</v>
      </c>
      <c r="W4505" t="s">
        <v>635</v>
      </c>
      <c r="X4505" t="s">
        <v>3106</v>
      </c>
      <c r="Y4505" t="s">
        <v>2469</v>
      </c>
      <c r="Z4505" t="s">
        <v>2996</v>
      </c>
      <c r="AA4505">
        <v>838538</v>
      </c>
      <c r="AB4505" s="195">
        <v>37049.875011574099</v>
      </c>
      <c r="AC4505" s="195">
        <v>37049.875011574099</v>
      </c>
    </row>
    <row r="4506" spans="1:29" x14ac:dyDescent="0.25">
      <c r="A4506" s="43" t="str">
        <f t="shared" si="351"/>
        <v xml:space="preserve"> Natural Gas Physical</v>
      </c>
      <c r="B4506" s="43" t="str">
        <f t="shared" si="352"/>
        <v/>
      </c>
      <c r="C4506" s="43" t="str">
        <f t="shared" si="353"/>
        <v>Natural Gas</v>
      </c>
      <c r="D4506" s="43" t="str">
        <f t="shared" si="354"/>
        <v>Physical</v>
      </c>
      <c r="E4506" s="43">
        <f>IF(VLOOKUP(S4506,'DD-Lookup'!$J$6:$L$50,3,FALSE)="Monthly",(YEAR(AC4506)-YEAR(AB4506))*12+MONTH(AC4506)-MONTH(AB4506)+1,(AC4506-AB4506+1))</f>
        <v>31</v>
      </c>
      <c r="F4506" s="210">
        <f t="shared" si="355"/>
        <v>155000</v>
      </c>
      <c r="G4506" s="199">
        <v>1357256</v>
      </c>
      <c r="H4506" s="195">
        <v>37049.487523148098</v>
      </c>
      <c r="I4506" t="s">
        <v>2324</v>
      </c>
      <c r="M4506" t="s">
        <v>3341</v>
      </c>
      <c r="N4506" t="s">
        <v>3104</v>
      </c>
      <c r="O4506" t="s">
        <v>3794</v>
      </c>
      <c r="P4506" s="196">
        <v>5000</v>
      </c>
      <c r="S4506" t="s">
        <v>3719</v>
      </c>
      <c r="T4506" t="s">
        <v>3105</v>
      </c>
      <c r="U4506" s="198">
        <v>4.7750000000000004</v>
      </c>
      <c r="V4506" t="s">
        <v>2325</v>
      </c>
      <c r="W4506" t="s">
        <v>2450</v>
      </c>
      <c r="X4506" t="s">
        <v>3106</v>
      </c>
      <c r="Y4506" t="s">
        <v>2469</v>
      </c>
      <c r="Z4506" t="s">
        <v>2996</v>
      </c>
      <c r="AA4506">
        <v>838539</v>
      </c>
      <c r="AB4506" s="195">
        <v>37073.875011574099</v>
      </c>
      <c r="AC4506" s="195">
        <v>37103.875011574099</v>
      </c>
    </row>
    <row r="4507" spans="1:29" x14ac:dyDescent="0.25">
      <c r="A4507" s="43" t="str">
        <f t="shared" si="351"/>
        <v>US Power Physical</v>
      </c>
      <c r="B4507" s="43" t="str">
        <f t="shared" si="352"/>
        <v>US</v>
      </c>
      <c r="C4507" s="43" t="str">
        <f t="shared" si="353"/>
        <v>Power</v>
      </c>
      <c r="D4507" s="43" t="str">
        <f t="shared" si="354"/>
        <v>Physical</v>
      </c>
      <c r="E4507" s="43">
        <f>IF(VLOOKUP(S4507,'DD-Lookup'!$J$6:$L$50,3,FALSE)="Monthly",(YEAR(AC4507)-YEAR(AB4507))*12+MONTH(AC4507)-MONTH(AB4507)+1,(AC4507-AB4507+1))</f>
        <v>20</v>
      </c>
      <c r="F4507" s="210">
        <f t="shared" si="355"/>
        <v>500</v>
      </c>
      <c r="G4507" s="199">
        <v>1357257</v>
      </c>
      <c r="H4507" s="195">
        <v>37049.487534722197</v>
      </c>
      <c r="I4507" t="s">
        <v>3382</v>
      </c>
      <c r="M4507" t="s">
        <v>2766</v>
      </c>
      <c r="N4507" t="s">
        <v>3308</v>
      </c>
      <c r="O4507" t="s">
        <v>1128</v>
      </c>
      <c r="Q4507" s="196">
        <v>25</v>
      </c>
      <c r="S4507" t="s">
        <v>3340</v>
      </c>
      <c r="T4507" t="s">
        <v>3557</v>
      </c>
      <c r="U4507" s="198">
        <v>112</v>
      </c>
      <c r="V4507" t="s">
        <v>3275</v>
      </c>
      <c r="W4507" t="s">
        <v>3313</v>
      </c>
      <c r="X4507" t="s">
        <v>3309</v>
      </c>
      <c r="Y4507" t="s">
        <v>2662</v>
      </c>
      <c r="Z4507" t="s">
        <v>2990</v>
      </c>
      <c r="AA4507">
        <v>637296.1</v>
      </c>
      <c r="AB4507" s="195">
        <v>37053.875011574099</v>
      </c>
      <c r="AC4507" s="195">
        <v>37072.875011574099</v>
      </c>
    </row>
    <row r="4508" spans="1:29" x14ac:dyDescent="0.25">
      <c r="A4508" s="43" t="str">
        <f t="shared" si="351"/>
        <v>US Natural Gas Financial</v>
      </c>
      <c r="B4508" s="43" t="str">
        <f t="shared" si="352"/>
        <v>US</v>
      </c>
      <c r="C4508" s="43" t="str">
        <f t="shared" si="353"/>
        <v>Natural Gas</v>
      </c>
      <c r="D4508" s="43" t="str">
        <f t="shared" si="354"/>
        <v>Financial</v>
      </c>
      <c r="E4508" s="43">
        <f>IF(VLOOKUP(S4508,'DD-Lookup'!$J$6:$L$50,3,FALSE)="Monthly",(YEAR(AC4508)-YEAR(AB4508))*12+MONTH(AC4508)-MONTH(AB4508)+1,(AC4508-AB4508+1))</f>
        <v>151</v>
      </c>
      <c r="F4508" s="210">
        <f t="shared" si="355"/>
        <v>755000</v>
      </c>
      <c r="G4508" s="199">
        <v>1357258</v>
      </c>
      <c r="H4508" s="195">
        <v>37049.487546296303</v>
      </c>
      <c r="I4508" t="s">
        <v>2257</v>
      </c>
      <c r="M4508" t="s">
        <v>3341</v>
      </c>
      <c r="N4508" t="s">
        <v>2281</v>
      </c>
      <c r="O4508" t="s">
        <v>2491</v>
      </c>
      <c r="P4508" s="196">
        <v>5000</v>
      </c>
      <c r="S4508" t="s">
        <v>3342</v>
      </c>
      <c r="T4508" t="s">
        <v>3557</v>
      </c>
      <c r="U4508" s="198">
        <v>4.28</v>
      </c>
      <c r="V4508" t="s">
        <v>2495</v>
      </c>
      <c r="W4508" t="s">
        <v>2853</v>
      </c>
      <c r="X4508" t="s">
        <v>2282</v>
      </c>
      <c r="Y4508" t="s">
        <v>3575</v>
      </c>
      <c r="Z4508" t="s">
        <v>2995</v>
      </c>
      <c r="AA4508" t="s">
        <v>1400</v>
      </c>
      <c r="AB4508" s="195">
        <v>37196</v>
      </c>
      <c r="AC4508" s="195">
        <v>37346</v>
      </c>
    </row>
    <row r="4509" spans="1:29" x14ac:dyDescent="0.25">
      <c r="A4509" s="43" t="str">
        <f t="shared" si="351"/>
        <v>US Natural Gas Financial</v>
      </c>
      <c r="B4509" s="43" t="str">
        <f t="shared" si="352"/>
        <v>US</v>
      </c>
      <c r="C4509" s="43" t="str">
        <f t="shared" si="353"/>
        <v>Natural Gas</v>
      </c>
      <c r="D4509" s="43" t="str">
        <f t="shared" si="354"/>
        <v>Financial</v>
      </c>
      <c r="E4509" s="43">
        <f>IF(VLOOKUP(S4509,'DD-Lookup'!$J$6:$L$50,3,FALSE)="Monthly",(YEAR(AC4509)-YEAR(AB4509))*12+MONTH(AC4509)-MONTH(AB4509)+1,(AC4509-AB4509+1))</f>
        <v>365</v>
      </c>
      <c r="F4509" s="210">
        <f t="shared" si="355"/>
        <v>1825000</v>
      </c>
      <c r="G4509" s="199">
        <v>1357260</v>
      </c>
      <c r="H4509" s="195">
        <v>37049.487615740698</v>
      </c>
      <c r="I4509" t="s">
        <v>3360</v>
      </c>
      <c r="M4509" t="s">
        <v>3341</v>
      </c>
      <c r="N4509" t="s">
        <v>2281</v>
      </c>
      <c r="O4509" t="s">
        <v>2511</v>
      </c>
      <c r="P4509" s="196">
        <v>5000</v>
      </c>
      <c r="S4509" t="s">
        <v>3342</v>
      </c>
      <c r="T4509" t="s">
        <v>3557</v>
      </c>
      <c r="U4509" s="198">
        <v>3.9750000000000001</v>
      </c>
      <c r="V4509" t="s">
        <v>914</v>
      </c>
      <c r="W4509" t="s">
        <v>2853</v>
      </c>
      <c r="X4509" t="s">
        <v>2282</v>
      </c>
      <c r="Y4509" t="s">
        <v>3575</v>
      </c>
      <c r="Z4509" t="s">
        <v>2995</v>
      </c>
      <c r="AA4509" t="s">
        <v>1401</v>
      </c>
      <c r="AB4509" s="195">
        <v>37257.875</v>
      </c>
      <c r="AC4509" s="195">
        <v>37621.875</v>
      </c>
    </row>
    <row r="4510" spans="1:29" x14ac:dyDescent="0.25">
      <c r="A4510" s="43" t="str">
        <f t="shared" si="351"/>
        <v>US Natural Gas Financial</v>
      </c>
      <c r="B4510" s="43" t="str">
        <f t="shared" si="352"/>
        <v>US</v>
      </c>
      <c r="C4510" s="43" t="str">
        <f t="shared" si="353"/>
        <v>Natural Gas</v>
      </c>
      <c r="D4510" s="43" t="str">
        <f t="shared" si="354"/>
        <v>Financial</v>
      </c>
      <c r="E4510" s="43">
        <f>IF(VLOOKUP(S4510,'DD-Lookup'!$J$6:$L$50,3,FALSE)="Monthly",(YEAR(AC4510)-YEAR(AB4510))*12+MONTH(AC4510)-MONTH(AB4510)+1,(AC4510-AB4510+1))</f>
        <v>31</v>
      </c>
      <c r="F4510" s="210">
        <f t="shared" si="355"/>
        <v>310000</v>
      </c>
      <c r="G4510" s="199">
        <v>1357262</v>
      </c>
      <c r="H4510" s="195">
        <v>37049.487835648099</v>
      </c>
      <c r="I4510" t="s">
        <v>2172</v>
      </c>
      <c r="M4510" t="s">
        <v>3341</v>
      </c>
      <c r="N4510" t="s">
        <v>2281</v>
      </c>
      <c r="O4510" t="s">
        <v>2475</v>
      </c>
      <c r="P4510" s="196">
        <v>10000</v>
      </c>
      <c r="S4510" t="s">
        <v>3342</v>
      </c>
      <c r="T4510" t="s">
        <v>3557</v>
      </c>
      <c r="U4510" s="198">
        <v>3.8025000000000002</v>
      </c>
      <c r="V4510" t="s">
        <v>4176</v>
      </c>
      <c r="W4510" t="s">
        <v>2853</v>
      </c>
      <c r="X4510" t="s">
        <v>2282</v>
      </c>
      <c r="Y4510" t="s">
        <v>3575</v>
      </c>
      <c r="Z4510" t="s">
        <v>2995</v>
      </c>
      <c r="AA4510" t="s">
        <v>1402</v>
      </c>
      <c r="AB4510" s="195">
        <v>37073.875</v>
      </c>
      <c r="AC4510" s="195">
        <v>37103.875</v>
      </c>
    </row>
    <row r="4511" spans="1:29" x14ac:dyDescent="0.25">
      <c r="A4511" s="43" t="str">
        <f t="shared" si="351"/>
        <v>US Natural Gas Financial</v>
      </c>
      <c r="B4511" s="43" t="str">
        <f t="shared" si="352"/>
        <v>US</v>
      </c>
      <c r="C4511" s="43" t="str">
        <f t="shared" si="353"/>
        <v>Natural Gas</v>
      </c>
      <c r="D4511" s="43" t="str">
        <f t="shared" si="354"/>
        <v>Financial</v>
      </c>
      <c r="E4511" s="43">
        <f>IF(VLOOKUP(S4511,'DD-Lookup'!$J$6:$L$50,3,FALSE)="Monthly",(YEAR(AC4511)-YEAR(AB4511))*12+MONTH(AC4511)-MONTH(AB4511)+1,(AC4511-AB4511+1))</f>
        <v>31</v>
      </c>
      <c r="F4511" s="210">
        <f t="shared" si="355"/>
        <v>310000</v>
      </c>
      <c r="G4511" s="199">
        <v>1357263</v>
      </c>
      <c r="H4511" s="195">
        <v>37049.487951388903</v>
      </c>
      <c r="I4511" t="s">
        <v>2172</v>
      </c>
      <c r="M4511" t="s">
        <v>3341</v>
      </c>
      <c r="N4511" t="s">
        <v>2281</v>
      </c>
      <c r="O4511" t="s">
        <v>2475</v>
      </c>
      <c r="P4511" s="196">
        <v>10000</v>
      </c>
      <c r="S4511" t="s">
        <v>3342</v>
      </c>
      <c r="T4511" t="s">
        <v>3557</v>
      </c>
      <c r="U4511" s="198">
        <v>3.8</v>
      </c>
      <c r="V4511" t="s">
        <v>4176</v>
      </c>
      <c r="W4511" t="s">
        <v>2853</v>
      </c>
      <c r="X4511" t="s">
        <v>2282</v>
      </c>
      <c r="Y4511" t="s">
        <v>3575</v>
      </c>
      <c r="Z4511" t="s">
        <v>2995</v>
      </c>
      <c r="AA4511" t="s">
        <v>1403</v>
      </c>
      <c r="AB4511" s="195">
        <v>37073.875</v>
      </c>
      <c r="AC4511" s="195">
        <v>37103.875</v>
      </c>
    </row>
    <row r="4512" spans="1:29" x14ac:dyDescent="0.25">
      <c r="A4512" s="43" t="str">
        <f t="shared" si="351"/>
        <v xml:space="preserve"> Natural Gas Physical</v>
      </c>
      <c r="B4512" s="43" t="str">
        <f t="shared" si="352"/>
        <v/>
      </c>
      <c r="C4512" s="43" t="str">
        <f t="shared" si="353"/>
        <v>Natural Gas</v>
      </c>
      <c r="D4512" s="43" t="str">
        <f t="shared" si="354"/>
        <v>Physical</v>
      </c>
      <c r="E4512" s="43">
        <f>IF(VLOOKUP(S4512,'DD-Lookup'!$J$6:$L$50,3,FALSE)="Monthly",(YEAR(AC4512)-YEAR(AB4512))*12+MONTH(AC4512)-MONTH(AB4512)+1,(AC4512-AB4512+1))</f>
        <v>1</v>
      </c>
      <c r="F4512" s="210">
        <f t="shared" si="355"/>
        <v>10000</v>
      </c>
      <c r="G4512" s="199">
        <v>1357264</v>
      </c>
      <c r="H4512" s="195">
        <v>37049.488078703696</v>
      </c>
      <c r="I4512" t="s">
        <v>2505</v>
      </c>
      <c r="M4512" t="s">
        <v>3341</v>
      </c>
      <c r="N4512" t="s">
        <v>3104</v>
      </c>
      <c r="O4512" t="s">
        <v>3620</v>
      </c>
      <c r="P4512" s="196">
        <v>10000</v>
      </c>
      <c r="S4512" t="s">
        <v>3719</v>
      </c>
      <c r="T4512" t="s">
        <v>3105</v>
      </c>
      <c r="U4512" s="198">
        <v>4.41</v>
      </c>
      <c r="V4512" t="s">
        <v>2198</v>
      </c>
      <c r="W4512" t="s">
        <v>635</v>
      </c>
      <c r="X4512" t="s">
        <v>3106</v>
      </c>
      <c r="Y4512" t="s">
        <v>2469</v>
      </c>
      <c r="Z4512" t="s">
        <v>2996</v>
      </c>
      <c r="AA4512">
        <v>838540</v>
      </c>
      <c r="AB4512" s="195">
        <v>37049.875011574099</v>
      </c>
      <c r="AC4512" s="195">
        <v>37049.875011574099</v>
      </c>
    </row>
    <row r="4513" spans="1:29" x14ac:dyDescent="0.25">
      <c r="A4513" s="43" t="str">
        <f t="shared" si="351"/>
        <v>US Power Physical</v>
      </c>
      <c r="B4513" s="43" t="str">
        <f t="shared" si="352"/>
        <v>US</v>
      </c>
      <c r="C4513" s="43" t="str">
        <f t="shared" si="353"/>
        <v>Power</v>
      </c>
      <c r="D4513" s="43" t="str">
        <f t="shared" si="354"/>
        <v>Physical</v>
      </c>
      <c r="E4513" s="43">
        <f>IF(VLOOKUP(S4513,'DD-Lookup'!$J$6:$L$50,3,FALSE)="Monthly",(YEAR(AC4513)-YEAR(AB4513))*12+MONTH(AC4513)-MONTH(AB4513)+1,(AC4513-AB4513+1))</f>
        <v>92</v>
      </c>
      <c r="F4513" s="210">
        <f t="shared" si="355"/>
        <v>2300</v>
      </c>
      <c r="G4513" s="199">
        <v>1357268</v>
      </c>
      <c r="H4513" s="195">
        <v>37049.488194444399</v>
      </c>
      <c r="I4513" t="s">
        <v>2280</v>
      </c>
      <c r="M4513" t="s">
        <v>2766</v>
      </c>
      <c r="N4513" t="s">
        <v>3308</v>
      </c>
      <c r="O4513" t="s">
        <v>1404</v>
      </c>
      <c r="Q4513" s="196">
        <v>25</v>
      </c>
      <c r="S4513" t="s">
        <v>3340</v>
      </c>
      <c r="T4513" t="s">
        <v>3557</v>
      </c>
      <c r="U4513" s="198">
        <v>45</v>
      </c>
      <c r="V4513" t="s">
        <v>1157</v>
      </c>
      <c r="W4513" t="s">
        <v>3038</v>
      </c>
      <c r="X4513" t="s">
        <v>1405</v>
      </c>
      <c r="Y4513" t="s">
        <v>2662</v>
      </c>
      <c r="Z4513" t="s">
        <v>2990</v>
      </c>
      <c r="AA4513">
        <v>637297.1</v>
      </c>
      <c r="AB4513" s="195">
        <v>37165.564583333296</v>
      </c>
      <c r="AC4513" s="195">
        <v>37256.564583333296</v>
      </c>
    </row>
    <row r="4514" spans="1:29" x14ac:dyDescent="0.25">
      <c r="A4514" s="43" t="str">
        <f t="shared" si="351"/>
        <v>US Natural Gas Financial</v>
      </c>
      <c r="B4514" s="43" t="str">
        <f t="shared" si="352"/>
        <v>US</v>
      </c>
      <c r="C4514" s="43" t="str">
        <f t="shared" si="353"/>
        <v>Natural Gas</v>
      </c>
      <c r="D4514" s="43" t="str">
        <f t="shared" si="354"/>
        <v>Financial</v>
      </c>
      <c r="E4514" s="43">
        <f>IF(VLOOKUP(S4514,'DD-Lookup'!$J$6:$L$50,3,FALSE)="Monthly",(YEAR(AC4514)-YEAR(AB4514))*12+MONTH(AC4514)-MONTH(AB4514)+1,(AC4514-AB4514+1))</f>
        <v>123</v>
      </c>
      <c r="F4514" s="210">
        <f t="shared" si="355"/>
        <v>615000</v>
      </c>
      <c r="G4514" s="199">
        <v>1357269</v>
      </c>
      <c r="H4514" s="195">
        <v>37049.488217592603</v>
      </c>
      <c r="I4514" t="s">
        <v>2465</v>
      </c>
      <c r="M4514" t="s">
        <v>3341</v>
      </c>
      <c r="N4514" t="s">
        <v>2281</v>
      </c>
      <c r="O4514" t="s">
        <v>3139</v>
      </c>
      <c r="P4514" s="196">
        <v>5000</v>
      </c>
      <c r="S4514" t="s">
        <v>3342</v>
      </c>
      <c r="T4514" t="s">
        <v>3557</v>
      </c>
      <c r="U4514" s="198">
        <v>3.9</v>
      </c>
      <c r="V4514" t="s">
        <v>2189</v>
      </c>
      <c r="W4514" t="s">
        <v>2853</v>
      </c>
      <c r="X4514" t="s">
        <v>2282</v>
      </c>
      <c r="Y4514" t="s">
        <v>3575</v>
      </c>
      <c r="Z4514" t="s">
        <v>2995</v>
      </c>
      <c r="AA4514" t="s">
        <v>1406</v>
      </c>
      <c r="AB4514" s="195">
        <v>37073</v>
      </c>
      <c r="AC4514" s="195">
        <v>37195</v>
      </c>
    </row>
    <row r="4515" spans="1:29" x14ac:dyDescent="0.25">
      <c r="A4515" s="43" t="str">
        <f t="shared" si="351"/>
        <v xml:space="preserve"> Natural Gas Physical</v>
      </c>
      <c r="B4515" s="43" t="str">
        <f t="shared" si="352"/>
        <v/>
      </c>
      <c r="C4515" s="43" t="str">
        <f t="shared" si="353"/>
        <v>Natural Gas</v>
      </c>
      <c r="D4515" s="43" t="str">
        <f t="shared" si="354"/>
        <v>Physical</v>
      </c>
      <c r="E4515" s="43">
        <f>IF(VLOOKUP(S4515,'DD-Lookup'!$J$6:$L$50,3,FALSE)="Monthly",(YEAR(AC4515)-YEAR(AB4515))*12+MONTH(AC4515)-MONTH(AB4515)+1,(AC4515-AB4515+1))</f>
        <v>1</v>
      </c>
      <c r="F4515" s="210">
        <f t="shared" si="355"/>
        <v>10000</v>
      </c>
      <c r="G4515" s="199">
        <v>1357274</v>
      </c>
      <c r="H4515" s="195">
        <v>37049.4894444444</v>
      </c>
      <c r="I4515" t="s">
        <v>2505</v>
      </c>
      <c r="M4515" t="s">
        <v>3341</v>
      </c>
      <c r="N4515" t="s">
        <v>3104</v>
      </c>
      <c r="O4515" t="s">
        <v>3620</v>
      </c>
      <c r="P4515" s="196">
        <v>10000</v>
      </c>
      <c r="S4515" t="s">
        <v>3719</v>
      </c>
      <c r="T4515" t="s">
        <v>3105</v>
      </c>
      <c r="U4515" s="198">
        <v>4.3899999999999997</v>
      </c>
      <c r="V4515" t="s">
        <v>2198</v>
      </c>
      <c r="W4515" t="s">
        <v>635</v>
      </c>
      <c r="X4515" t="s">
        <v>3106</v>
      </c>
      <c r="Y4515" t="s">
        <v>2469</v>
      </c>
      <c r="Z4515" t="s">
        <v>2996</v>
      </c>
      <c r="AA4515">
        <v>838542</v>
      </c>
      <c r="AB4515" s="195">
        <v>37049.875011574099</v>
      </c>
      <c r="AC4515" s="195">
        <v>37049.875011574099</v>
      </c>
    </row>
    <row r="4516" spans="1:29" x14ac:dyDescent="0.25">
      <c r="A4516" s="43" t="str">
        <f t="shared" si="351"/>
        <v>US Power Physical</v>
      </c>
      <c r="B4516" s="43" t="str">
        <f t="shared" si="352"/>
        <v>US</v>
      </c>
      <c r="C4516" s="43" t="str">
        <f t="shared" si="353"/>
        <v>Power</v>
      </c>
      <c r="D4516" s="43" t="str">
        <f t="shared" si="354"/>
        <v>Physical</v>
      </c>
      <c r="E4516" s="43">
        <f>IF(VLOOKUP(S4516,'DD-Lookup'!$J$6:$L$50,3,FALSE)="Monthly",(YEAR(AC4516)-YEAR(AB4516))*12+MONTH(AC4516)-MONTH(AB4516)+1,(AC4516-AB4516+1))</f>
        <v>31</v>
      </c>
      <c r="F4516" s="210">
        <f t="shared" si="355"/>
        <v>1550</v>
      </c>
      <c r="G4516" s="199">
        <v>1357275</v>
      </c>
      <c r="H4516" s="195">
        <v>37049.489571759303</v>
      </c>
      <c r="I4516" t="s">
        <v>3382</v>
      </c>
      <c r="M4516" t="s">
        <v>2766</v>
      </c>
      <c r="N4516" t="s">
        <v>3361</v>
      </c>
      <c r="O4516" t="s">
        <v>3745</v>
      </c>
      <c r="Q4516" s="196">
        <v>50</v>
      </c>
      <c r="S4516" t="s">
        <v>3340</v>
      </c>
      <c r="T4516" t="s">
        <v>3557</v>
      </c>
      <c r="U4516" s="198">
        <v>80.25</v>
      </c>
      <c r="V4516" t="s">
        <v>3487</v>
      </c>
      <c r="W4516" t="s">
        <v>3380</v>
      </c>
      <c r="X4516" t="s">
        <v>3381</v>
      </c>
      <c r="Y4516" t="s">
        <v>2662</v>
      </c>
      <c r="Z4516" t="s">
        <v>2990</v>
      </c>
      <c r="AA4516">
        <v>637298.1</v>
      </c>
      <c r="AB4516" s="195">
        <v>37073.875011574099</v>
      </c>
      <c r="AC4516" s="195">
        <v>37103.875011574099</v>
      </c>
    </row>
    <row r="4517" spans="1:29" x14ac:dyDescent="0.25">
      <c r="A4517" s="43" t="str">
        <f t="shared" si="351"/>
        <v>US Natural Gas Financial</v>
      </c>
      <c r="B4517" s="43" t="str">
        <f t="shared" si="352"/>
        <v>US</v>
      </c>
      <c r="C4517" s="43" t="str">
        <f t="shared" si="353"/>
        <v>Natural Gas</v>
      </c>
      <c r="D4517" s="43" t="str">
        <f t="shared" si="354"/>
        <v>Financial</v>
      </c>
      <c r="E4517" s="43">
        <f>IF(VLOOKUP(S4517,'DD-Lookup'!$J$6:$L$50,3,FALSE)="Monthly",(YEAR(AC4517)-YEAR(AB4517))*12+MONTH(AC4517)-MONTH(AB4517)+1,(AC4517-AB4517+1))</f>
        <v>22</v>
      </c>
      <c r="F4517" s="210">
        <f t="shared" si="355"/>
        <v>110000</v>
      </c>
      <c r="G4517" s="199">
        <v>1357276</v>
      </c>
      <c r="H4517" s="195">
        <v>37049.489629629599</v>
      </c>
      <c r="I4517" t="s">
        <v>2276</v>
      </c>
      <c r="M4517" t="s">
        <v>3341</v>
      </c>
      <c r="N4517" t="s">
        <v>2281</v>
      </c>
      <c r="O4517" t="s">
        <v>1295</v>
      </c>
      <c r="P4517" s="196">
        <v>5000</v>
      </c>
      <c r="S4517" t="s">
        <v>3342</v>
      </c>
      <c r="T4517" t="s">
        <v>3557</v>
      </c>
      <c r="U4517" s="198">
        <v>3.6825000000000001</v>
      </c>
      <c r="V4517" t="s">
        <v>3160</v>
      </c>
      <c r="W4517" t="s">
        <v>2512</v>
      </c>
      <c r="X4517" t="s">
        <v>2170</v>
      </c>
      <c r="Y4517" t="s">
        <v>3575</v>
      </c>
      <c r="Z4517" t="s">
        <v>2995</v>
      </c>
      <c r="AA4517" t="s">
        <v>1407</v>
      </c>
      <c r="AB4517" s="195">
        <v>37051.875011574099</v>
      </c>
      <c r="AC4517" s="195">
        <v>37072.875011574099</v>
      </c>
    </row>
    <row r="4518" spans="1:29" x14ac:dyDescent="0.25">
      <c r="A4518" s="43" t="str">
        <f t="shared" si="351"/>
        <v>US Power Physical</v>
      </c>
      <c r="B4518" s="43" t="str">
        <f t="shared" si="352"/>
        <v>US</v>
      </c>
      <c r="C4518" s="43" t="str">
        <f t="shared" si="353"/>
        <v>Power</v>
      </c>
      <c r="D4518" s="43" t="str">
        <f t="shared" si="354"/>
        <v>Physical</v>
      </c>
      <c r="E4518" s="43">
        <f>IF(VLOOKUP(S4518,'DD-Lookup'!$J$6:$L$50,3,FALSE)="Monthly",(YEAR(AC4518)-YEAR(AB4518))*12+MONTH(AC4518)-MONTH(AB4518)+1,(AC4518-AB4518+1))</f>
        <v>90</v>
      </c>
      <c r="F4518" s="210">
        <f t="shared" si="355"/>
        <v>2250</v>
      </c>
      <c r="G4518" s="199">
        <v>1357277</v>
      </c>
      <c r="H4518" s="195">
        <v>37049.489710648202</v>
      </c>
      <c r="I4518" t="s">
        <v>3063</v>
      </c>
      <c r="M4518" t="s">
        <v>2766</v>
      </c>
      <c r="N4518" t="s">
        <v>3308</v>
      </c>
      <c r="O4518" t="s">
        <v>1408</v>
      </c>
      <c r="Q4518" s="196">
        <v>25</v>
      </c>
      <c r="S4518" t="s">
        <v>3340</v>
      </c>
      <c r="T4518" t="s">
        <v>3557</v>
      </c>
      <c r="U4518" s="198">
        <v>42</v>
      </c>
      <c r="V4518" t="s">
        <v>3860</v>
      </c>
      <c r="W4518" t="s">
        <v>3038</v>
      </c>
      <c r="X4518" t="s">
        <v>1405</v>
      </c>
      <c r="Y4518" t="s">
        <v>2662</v>
      </c>
      <c r="Z4518" t="s">
        <v>2990</v>
      </c>
      <c r="AA4518">
        <v>637299.1</v>
      </c>
      <c r="AB4518" s="195">
        <v>37257.564583333296</v>
      </c>
      <c r="AC4518" s="195">
        <v>37346.564583333296</v>
      </c>
    </row>
    <row r="4519" spans="1:29" x14ac:dyDescent="0.25">
      <c r="A4519" s="43" t="str">
        <f t="shared" si="351"/>
        <v>US Natural Gas Financial</v>
      </c>
      <c r="B4519" s="43" t="str">
        <f t="shared" si="352"/>
        <v>US</v>
      </c>
      <c r="C4519" s="43" t="str">
        <f t="shared" si="353"/>
        <v>Natural Gas</v>
      </c>
      <c r="D4519" s="43" t="str">
        <f t="shared" si="354"/>
        <v>Financial</v>
      </c>
      <c r="E4519" s="43">
        <f>IF(VLOOKUP(S4519,'DD-Lookup'!$J$6:$L$50,3,FALSE)="Monthly",(YEAR(AC4519)-YEAR(AB4519))*12+MONTH(AC4519)-MONTH(AB4519)+1,(AC4519-AB4519+1))</f>
        <v>31</v>
      </c>
      <c r="F4519" s="210">
        <f t="shared" si="355"/>
        <v>155000</v>
      </c>
      <c r="G4519" s="199">
        <v>1357278</v>
      </c>
      <c r="H4519" s="195">
        <v>37049.489722222199</v>
      </c>
      <c r="I4519" t="s">
        <v>2440</v>
      </c>
      <c r="M4519" t="s">
        <v>3341</v>
      </c>
      <c r="N4519" t="s">
        <v>2281</v>
      </c>
      <c r="O4519" t="s">
        <v>1409</v>
      </c>
      <c r="P4519" s="196">
        <v>5000</v>
      </c>
      <c r="S4519" t="s">
        <v>3342</v>
      </c>
      <c r="T4519" t="s">
        <v>3557</v>
      </c>
      <c r="U4519" s="198">
        <v>4.2350000000000003</v>
      </c>
      <c r="V4519" t="s">
        <v>4226</v>
      </c>
      <c r="W4519" t="s">
        <v>3138</v>
      </c>
      <c r="X4519" t="s">
        <v>2206</v>
      </c>
      <c r="Y4519" t="s">
        <v>3575</v>
      </c>
      <c r="Z4519" t="s">
        <v>2995</v>
      </c>
      <c r="AA4519" t="s">
        <v>1410</v>
      </c>
      <c r="AB4519" s="195">
        <v>37073.875011574099</v>
      </c>
      <c r="AC4519" s="195">
        <v>37103.875011574099</v>
      </c>
    </row>
    <row r="4520" spans="1:29" x14ac:dyDescent="0.25">
      <c r="A4520" s="43" t="str">
        <f t="shared" si="351"/>
        <v>US Natural Gas Financial</v>
      </c>
      <c r="B4520" s="43" t="str">
        <f t="shared" si="352"/>
        <v>US</v>
      </c>
      <c r="C4520" s="43" t="str">
        <f t="shared" si="353"/>
        <v>Natural Gas</v>
      </c>
      <c r="D4520" s="43" t="str">
        <f t="shared" si="354"/>
        <v>Financial</v>
      </c>
      <c r="E4520" s="43">
        <f>IF(VLOOKUP(S4520,'DD-Lookup'!$J$6:$L$50,3,FALSE)="Monthly",(YEAR(AC4520)-YEAR(AB4520))*12+MONTH(AC4520)-MONTH(AB4520)+1,(AC4520-AB4520+1))</f>
        <v>22</v>
      </c>
      <c r="F4520" s="210">
        <f t="shared" si="355"/>
        <v>440000</v>
      </c>
      <c r="G4520" s="199">
        <v>1357282</v>
      </c>
      <c r="H4520" s="195">
        <v>37049.489953703698</v>
      </c>
      <c r="I4520" t="s">
        <v>2472</v>
      </c>
      <c r="M4520" t="s">
        <v>3341</v>
      </c>
      <c r="N4520" t="s">
        <v>2281</v>
      </c>
      <c r="O4520" t="s">
        <v>1411</v>
      </c>
      <c r="P4520" s="196">
        <v>20000</v>
      </c>
      <c r="S4520" t="s">
        <v>3342</v>
      </c>
      <c r="T4520" t="s">
        <v>3557</v>
      </c>
      <c r="U4520" s="198">
        <v>3.71</v>
      </c>
      <c r="V4520" t="s">
        <v>3879</v>
      </c>
      <c r="W4520" t="s">
        <v>2376</v>
      </c>
      <c r="X4520" t="s">
        <v>435</v>
      </c>
      <c r="Y4520" t="s">
        <v>3575</v>
      </c>
      <c r="Z4520" t="s">
        <v>2995</v>
      </c>
      <c r="AA4520" t="s">
        <v>1412</v>
      </c>
      <c r="AB4520" s="195">
        <v>37051.875011574099</v>
      </c>
      <c r="AC4520" s="195">
        <v>37072.875011574099</v>
      </c>
    </row>
    <row r="4521" spans="1:29" x14ac:dyDescent="0.25">
      <c r="A4521" s="43" t="str">
        <f t="shared" si="351"/>
        <v>US Natural Gas Financial</v>
      </c>
      <c r="B4521" s="43" t="str">
        <f t="shared" si="352"/>
        <v>US</v>
      </c>
      <c r="C4521" s="43" t="str">
        <f t="shared" si="353"/>
        <v>Natural Gas</v>
      </c>
      <c r="D4521" s="43" t="str">
        <f t="shared" si="354"/>
        <v>Financial</v>
      </c>
      <c r="E4521" s="43">
        <f>IF(VLOOKUP(S4521,'DD-Lookup'!$J$6:$L$50,3,FALSE)="Monthly",(YEAR(AC4521)-YEAR(AB4521))*12+MONTH(AC4521)-MONTH(AB4521)+1,(AC4521-AB4521+1))</f>
        <v>31</v>
      </c>
      <c r="F4521" s="210">
        <f t="shared" si="355"/>
        <v>310000</v>
      </c>
      <c r="G4521" s="199">
        <v>1357283</v>
      </c>
      <c r="H4521" s="195">
        <v>37049.490219907399</v>
      </c>
      <c r="I4521" t="s">
        <v>3079</v>
      </c>
      <c r="M4521" t="s">
        <v>3341</v>
      </c>
      <c r="N4521" t="s">
        <v>2281</v>
      </c>
      <c r="O4521" t="s">
        <v>2475</v>
      </c>
      <c r="Q4521" s="196">
        <v>10000</v>
      </c>
      <c r="S4521" t="s">
        <v>3342</v>
      </c>
      <c r="T4521" t="s">
        <v>3557</v>
      </c>
      <c r="U4521" s="198">
        <v>3.7974999999999999</v>
      </c>
      <c r="V4521" t="s">
        <v>3317</v>
      </c>
      <c r="W4521" t="s">
        <v>2853</v>
      </c>
      <c r="X4521" t="s">
        <v>2282</v>
      </c>
      <c r="Y4521" t="s">
        <v>3575</v>
      </c>
      <c r="Z4521" t="s">
        <v>2995</v>
      </c>
      <c r="AA4521" t="s">
        <v>1413</v>
      </c>
      <c r="AB4521" s="195">
        <v>37073.875</v>
      </c>
      <c r="AC4521" s="195">
        <v>37103.875</v>
      </c>
    </row>
    <row r="4522" spans="1:29" x14ac:dyDescent="0.25">
      <c r="A4522" s="43" t="str">
        <f t="shared" si="351"/>
        <v xml:space="preserve"> Natural Gas Physical</v>
      </c>
      <c r="B4522" s="43" t="str">
        <f t="shared" si="352"/>
        <v/>
      </c>
      <c r="C4522" s="43" t="str">
        <f t="shared" si="353"/>
        <v>Natural Gas</v>
      </c>
      <c r="D4522" s="43" t="str">
        <f t="shared" si="354"/>
        <v>Physical</v>
      </c>
      <c r="E4522" s="43">
        <f>IF(VLOOKUP(S4522,'DD-Lookup'!$J$6:$L$50,3,FALSE)="Monthly",(YEAR(AC4522)-YEAR(AB4522))*12+MONTH(AC4522)-MONTH(AB4522)+1,(AC4522-AB4522+1))</f>
        <v>31</v>
      </c>
      <c r="F4522" s="210">
        <f t="shared" si="355"/>
        <v>155000</v>
      </c>
      <c r="G4522" s="199">
        <v>1357284</v>
      </c>
      <c r="H4522" s="195">
        <v>37049.490347222199</v>
      </c>
      <c r="I4522" t="s">
        <v>2505</v>
      </c>
      <c r="M4522" t="s">
        <v>3341</v>
      </c>
      <c r="N4522" t="s">
        <v>3104</v>
      </c>
      <c r="O4522" t="s">
        <v>3794</v>
      </c>
      <c r="Q4522" s="196">
        <v>5000</v>
      </c>
      <c r="S4522" t="s">
        <v>3719</v>
      </c>
      <c r="T4522" t="s">
        <v>3105</v>
      </c>
      <c r="U4522" s="198">
        <v>4.78</v>
      </c>
      <c r="V4522" t="s">
        <v>4191</v>
      </c>
      <c r="W4522" t="s">
        <v>2450</v>
      </c>
      <c r="X4522" t="s">
        <v>3106</v>
      </c>
      <c r="Y4522" t="s">
        <v>2469</v>
      </c>
      <c r="Z4522" t="s">
        <v>2996</v>
      </c>
      <c r="AA4522">
        <v>838543</v>
      </c>
      <c r="AB4522" s="195">
        <v>37073.875011574099</v>
      </c>
      <c r="AC4522" s="195">
        <v>37103.875011574099</v>
      </c>
    </row>
    <row r="4523" spans="1:29" x14ac:dyDescent="0.25">
      <c r="A4523" s="43" t="str">
        <f t="shared" si="351"/>
        <v xml:space="preserve"> Natural Gas Physical</v>
      </c>
      <c r="B4523" s="43" t="str">
        <f t="shared" si="352"/>
        <v/>
      </c>
      <c r="C4523" s="43" t="str">
        <f t="shared" si="353"/>
        <v>Natural Gas</v>
      </c>
      <c r="D4523" s="43" t="str">
        <f t="shared" si="354"/>
        <v>Physical</v>
      </c>
      <c r="E4523" s="43">
        <f>IF(VLOOKUP(S4523,'DD-Lookup'!$J$6:$L$50,3,FALSE)="Monthly",(YEAR(AC4523)-YEAR(AB4523))*12+MONTH(AC4523)-MONTH(AB4523)+1,(AC4523-AB4523+1))</f>
        <v>1</v>
      </c>
      <c r="F4523" s="210">
        <f t="shared" si="355"/>
        <v>10000</v>
      </c>
      <c r="G4523" s="199">
        <v>1357285</v>
      </c>
      <c r="H4523" s="195">
        <v>37049.490590277797</v>
      </c>
      <c r="I4523" t="s">
        <v>2422</v>
      </c>
      <c r="M4523" t="s">
        <v>3341</v>
      </c>
      <c r="N4523" t="s">
        <v>3104</v>
      </c>
      <c r="O4523" t="s">
        <v>3620</v>
      </c>
      <c r="P4523" s="196">
        <v>10000</v>
      </c>
      <c r="S4523" t="s">
        <v>3719</v>
      </c>
      <c r="T4523" t="s">
        <v>3105</v>
      </c>
      <c r="U4523" s="198">
        <v>4.3899999999999997</v>
      </c>
      <c r="V4523" t="s">
        <v>3727</v>
      </c>
      <c r="W4523" t="s">
        <v>635</v>
      </c>
      <c r="X4523" t="s">
        <v>3106</v>
      </c>
      <c r="Y4523" t="s">
        <v>2469</v>
      </c>
      <c r="Z4523" t="s">
        <v>2996</v>
      </c>
      <c r="AA4523">
        <v>838544</v>
      </c>
      <c r="AB4523" s="195">
        <v>37049.875011574099</v>
      </c>
      <c r="AC4523" s="195">
        <v>37049.875011574099</v>
      </c>
    </row>
    <row r="4524" spans="1:29" x14ac:dyDescent="0.25">
      <c r="A4524" s="43" t="str">
        <f t="shared" si="351"/>
        <v>US Natural Gas Financial</v>
      </c>
      <c r="B4524" s="43" t="str">
        <f t="shared" si="352"/>
        <v>US</v>
      </c>
      <c r="C4524" s="43" t="str">
        <f t="shared" si="353"/>
        <v>Natural Gas</v>
      </c>
      <c r="D4524" s="43" t="str">
        <f t="shared" si="354"/>
        <v>Financial</v>
      </c>
      <c r="E4524" s="43">
        <f>IF(VLOOKUP(S4524,'DD-Lookup'!$J$6:$L$50,3,FALSE)="Monthly",(YEAR(AC4524)-YEAR(AB4524))*12+MONTH(AC4524)-MONTH(AB4524)+1,(AC4524-AB4524+1))</f>
        <v>365</v>
      </c>
      <c r="F4524" s="210">
        <f t="shared" si="355"/>
        <v>547500</v>
      </c>
      <c r="G4524" s="199">
        <v>1357286</v>
      </c>
      <c r="H4524" s="195">
        <v>37049.490601851903</v>
      </c>
      <c r="I4524" t="s">
        <v>2208</v>
      </c>
      <c r="M4524" t="s">
        <v>3341</v>
      </c>
      <c r="N4524" t="s">
        <v>2281</v>
      </c>
      <c r="O4524" t="s">
        <v>2511</v>
      </c>
      <c r="Q4524" s="196">
        <v>1500</v>
      </c>
      <c r="S4524" t="s">
        <v>3342</v>
      </c>
      <c r="T4524" t="s">
        <v>3557</v>
      </c>
      <c r="U4524" s="198">
        <v>3.97</v>
      </c>
      <c r="V4524" t="s">
        <v>932</v>
      </c>
      <c r="W4524" t="s">
        <v>2853</v>
      </c>
      <c r="X4524" t="s">
        <v>2282</v>
      </c>
      <c r="Y4524" t="s">
        <v>3575</v>
      </c>
      <c r="Z4524" t="s">
        <v>2995</v>
      </c>
      <c r="AA4524" t="s">
        <v>1414</v>
      </c>
      <c r="AB4524" s="195">
        <v>37257.875</v>
      </c>
      <c r="AC4524" s="195">
        <v>37621.875</v>
      </c>
    </row>
    <row r="4525" spans="1:29" x14ac:dyDescent="0.25">
      <c r="A4525" s="43" t="str">
        <f t="shared" si="351"/>
        <v>US Power Physical</v>
      </c>
      <c r="B4525" s="43" t="str">
        <f t="shared" si="352"/>
        <v>US</v>
      </c>
      <c r="C4525" s="43" t="str">
        <f t="shared" si="353"/>
        <v>Power</v>
      </c>
      <c r="D4525" s="43" t="str">
        <f t="shared" si="354"/>
        <v>Physical</v>
      </c>
      <c r="E4525" s="43">
        <f>IF(VLOOKUP(S4525,'DD-Lookup'!$J$6:$L$50,3,FALSE)="Monthly",(YEAR(AC4525)-YEAR(AB4525))*12+MONTH(AC4525)-MONTH(AB4525)+1,(AC4525-AB4525+1))</f>
        <v>5</v>
      </c>
      <c r="F4525" s="210">
        <f t="shared" si="355"/>
        <v>250</v>
      </c>
      <c r="G4525" s="199">
        <v>1357287</v>
      </c>
      <c r="H4525" s="195">
        <v>37049.490636574097</v>
      </c>
      <c r="I4525" t="s">
        <v>3459</v>
      </c>
      <c r="M4525" t="s">
        <v>2766</v>
      </c>
      <c r="N4525" t="s">
        <v>3361</v>
      </c>
      <c r="O4525" t="s">
        <v>3835</v>
      </c>
      <c r="P4525" s="196">
        <v>50</v>
      </c>
      <c r="S4525" t="s">
        <v>3340</v>
      </c>
      <c r="T4525" t="s">
        <v>3557</v>
      </c>
      <c r="U4525" s="198">
        <v>63.25</v>
      </c>
      <c r="V4525" t="s">
        <v>2607</v>
      </c>
      <c r="W4525" t="s">
        <v>3380</v>
      </c>
      <c r="X4525" t="s">
        <v>3366</v>
      </c>
      <c r="Y4525" t="s">
        <v>2662</v>
      </c>
      <c r="Z4525" t="s">
        <v>2990</v>
      </c>
      <c r="AA4525">
        <v>637301.1</v>
      </c>
      <c r="AB4525" s="195">
        <v>37074.875</v>
      </c>
      <c r="AC4525" s="195">
        <v>37078.875</v>
      </c>
    </row>
    <row r="4526" spans="1:29" x14ac:dyDescent="0.25">
      <c r="A4526" s="43" t="str">
        <f t="shared" si="351"/>
        <v>US Natural Gas Financial</v>
      </c>
      <c r="B4526" s="43" t="str">
        <f t="shared" si="352"/>
        <v>US</v>
      </c>
      <c r="C4526" s="43" t="str">
        <f t="shared" si="353"/>
        <v>Natural Gas</v>
      </c>
      <c r="D4526" s="43" t="str">
        <f t="shared" si="354"/>
        <v>Financial</v>
      </c>
      <c r="E4526" s="43">
        <f>IF(VLOOKUP(S4526,'DD-Lookup'!$J$6:$L$50,3,FALSE)="Monthly",(YEAR(AC4526)-YEAR(AB4526))*12+MONTH(AC4526)-MONTH(AB4526)+1,(AC4526-AB4526+1))</f>
        <v>31</v>
      </c>
      <c r="F4526" s="210">
        <f t="shared" si="355"/>
        <v>155000</v>
      </c>
      <c r="G4526" s="199">
        <v>1357289</v>
      </c>
      <c r="H4526" s="195">
        <v>37049.491249999999</v>
      </c>
      <c r="I4526" t="s">
        <v>2172</v>
      </c>
      <c r="M4526" t="s">
        <v>3341</v>
      </c>
      <c r="N4526" t="s">
        <v>2281</v>
      </c>
      <c r="O4526" t="s">
        <v>2475</v>
      </c>
      <c r="P4526" s="196">
        <v>5000</v>
      </c>
      <c r="S4526" t="s">
        <v>3342</v>
      </c>
      <c r="T4526" t="s">
        <v>3557</v>
      </c>
      <c r="U4526" s="198">
        <v>3.7949999999999999</v>
      </c>
      <c r="V4526" t="s">
        <v>4176</v>
      </c>
      <c r="W4526" t="s">
        <v>2853</v>
      </c>
      <c r="X4526" t="s">
        <v>2282</v>
      </c>
      <c r="Y4526" t="s">
        <v>3575</v>
      </c>
      <c r="Z4526" t="s">
        <v>2995</v>
      </c>
      <c r="AA4526" t="s">
        <v>1415</v>
      </c>
      <c r="AB4526" s="195">
        <v>37073.875</v>
      </c>
      <c r="AC4526" s="195">
        <v>37103.875</v>
      </c>
    </row>
    <row r="4527" spans="1:29" x14ac:dyDescent="0.25">
      <c r="A4527" s="43" t="str">
        <f t="shared" si="351"/>
        <v>US Power Physical</v>
      </c>
      <c r="B4527" s="43" t="str">
        <f t="shared" si="352"/>
        <v>US</v>
      </c>
      <c r="C4527" s="43" t="str">
        <f t="shared" si="353"/>
        <v>Power</v>
      </c>
      <c r="D4527" s="43" t="str">
        <f t="shared" si="354"/>
        <v>Physical</v>
      </c>
      <c r="E4527" s="43">
        <f>IF(VLOOKUP(S4527,'DD-Lookup'!$J$6:$L$50,3,FALSE)="Monthly",(YEAR(AC4527)-YEAR(AB4527))*12+MONTH(AC4527)-MONTH(AB4527)+1,(AC4527-AB4527+1))</f>
        <v>1</v>
      </c>
      <c r="F4527" s="210">
        <f t="shared" si="355"/>
        <v>25</v>
      </c>
      <c r="G4527" s="199">
        <v>1357291</v>
      </c>
      <c r="H4527" s="195">
        <v>37049.491793981499</v>
      </c>
      <c r="I4527" t="s">
        <v>2259</v>
      </c>
      <c r="M4527" t="s">
        <v>2766</v>
      </c>
      <c r="N4527" t="s">
        <v>3308</v>
      </c>
      <c r="O4527" t="s">
        <v>1379</v>
      </c>
      <c r="P4527" s="196">
        <v>25</v>
      </c>
      <c r="S4527" t="s">
        <v>3340</v>
      </c>
      <c r="T4527" t="s">
        <v>3557</v>
      </c>
      <c r="U4527" s="198">
        <v>76</v>
      </c>
      <c r="V4527" t="s">
        <v>521</v>
      </c>
      <c r="W4527" t="s">
        <v>2519</v>
      </c>
      <c r="X4527" t="s">
        <v>3309</v>
      </c>
      <c r="Y4527" t="s">
        <v>2662</v>
      </c>
      <c r="Z4527" t="s">
        <v>2990</v>
      </c>
      <c r="AA4527">
        <v>637303.1</v>
      </c>
      <c r="AB4527" s="195">
        <v>37053.875011574099</v>
      </c>
      <c r="AC4527" s="195">
        <v>37053.875011574099</v>
      </c>
    </row>
    <row r="4528" spans="1:29" x14ac:dyDescent="0.25">
      <c r="A4528" s="43" t="str">
        <f t="shared" si="351"/>
        <v>US Natural Gas Financial</v>
      </c>
      <c r="B4528" s="43" t="str">
        <f t="shared" si="352"/>
        <v>US</v>
      </c>
      <c r="C4528" s="43" t="str">
        <f t="shared" si="353"/>
        <v>Natural Gas</v>
      </c>
      <c r="D4528" s="43" t="str">
        <f t="shared" si="354"/>
        <v>Financial</v>
      </c>
      <c r="E4528" s="43">
        <f>IF(VLOOKUP(S4528,'DD-Lookup'!$J$6:$L$50,3,FALSE)="Monthly",(YEAR(AC4528)-YEAR(AB4528))*12+MONTH(AC4528)-MONTH(AB4528)+1,(AC4528-AB4528+1))</f>
        <v>151</v>
      </c>
      <c r="F4528" s="210">
        <f t="shared" si="355"/>
        <v>755000</v>
      </c>
      <c r="G4528" s="199">
        <v>1357294</v>
      </c>
      <c r="H4528" s="195">
        <v>37049.492199074099</v>
      </c>
      <c r="I4528" t="s">
        <v>2414</v>
      </c>
      <c r="M4528" t="s">
        <v>3341</v>
      </c>
      <c r="N4528" t="s">
        <v>2281</v>
      </c>
      <c r="O4528" t="s">
        <v>2491</v>
      </c>
      <c r="P4528" s="196">
        <v>5000</v>
      </c>
      <c r="S4528" t="s">
        <v>3342</v>
      </c>
      <c r="T4528" t="s">
        <v>3557</v>
      </c>
      <c r="U4528" s="198">
        <v>4.26</v>
      </c>
      <c r="V4528" t="s">
        <v>3900</v>
      </c>
      <c r="W4528" t="s">
        <v>2853</v>
      </c>
      <c r="X4528" t="s">
        <v>2282</v>
      </c>
      <c r="Y4528" t="s">
        <v>3575</v>
      </c>
      <c r="Z4528" t="s">
        <v>2995</v>
      </c>
      <c r="AA4528" t="s">
        <v>1416</v>
      </c>
      <c r="AB4528" s="195">
        <v>37196</v>
      </c>
      <c r="AC4528" s="195">
        <v>37346</v>
      </c>
    </row>
    <row r="4529" spans="1:31" x14ac:dyDescent="0.25">
      <c r="A4529" s="43" t="str">
        <f t="shared" si="351"/>
        <v>US Natural Gas Financial</v>
      </c>
      <c r="B4529" s="43" t="str">
        <f t="shared" si="352"/>
        <v>US</v>
      </c>
      <c r="C4529" s="43" t="str">
        <f t="shared" si="353"/>
        <v>Natural Gas</v>
      </c>
      <c r="D4529" s="43" t="str">
        <f t="shared" si="354"/>
        <v>Financial</v>
      </c>
      <c r="E4529" s="43">
        <f>IF(VLOOKUP(S4529,'DD-Lookup'!$J$6:$L$50,3,FALSE)="Monthly",(YEAR(AC4529)-YEAR(AB4529))*12+MONTH(AC4529)-MONTH(AB4529)+1,(AC4529-AB4529+1))</f>
        <v>123</v>
      </c>
      <c r="F4529" s="210">
        <f t="shared" si="355"/>
        <v>615000</v>
      </c>
      <c r="G4529" s="199">
        <v>1357295</v>
      </c>
      <c r="H4529" s="195">
        <v>37049.492407407401</v>
      </c>
      <c r="I4529" t="s">
        <v>2280</v>
      </c>
      <c r="M4529" t="s">
        <v>3341</v>
      </c>
      <c r="N4529" t="s">
        <v>2281</v>
      </c>
      <c r="O4529" t="s">
        <v>3139</v>
      </c>
      <c r="Q4529" s="196">
        <v>5000</v>
      </c>
      <c r="S4529" t="s">
        <v>3342</v>
      </c>
      <c r="T4529" t="s">
        <v>3557</v>
      </c>
      <c r="U4529" s="198">
        <v>3.895</v>
      </c>
      <c r="V4529" t="s">
        <v>3485</v>
      </c>
      <c r="W4529" t="s">
        <v>2853</v>
      </c>
      <c r="X4529" t="s">
        <v>2282</v>
      </c>
      <c r="Y4529" t="s">
        <v>3575</v>
      </c>
      <c r="Z4529" t="s">
        <v>2995</v>
      </c>
      <c r="AA4529" t="s">
        <v>1417</v>
      </c>
      <c r="AB4529" s="195">
        <v>37073</v>
      </c>
      <c r="AC4529" s="195">
        <v>37195</v>
      </c>
    </row>
    <row r="4530" spans="1:31" x14ac:dyDescent="0.25">
      <c r="A4530" s="43" t="str">
        <f t="shared" si="351"/>
        <v>US Crude Financial</v>
      </c>
      <c r="B4530" s="43" t="str">
        <f t="shared" si="352"/>
        <v>US</v>
      </c>
      <c r="C4530" s="43" t="str">
        <f t="shared" si="353"/>
        <v>Crude</v>
      </c>
      <c r="D4530" s="43" t="str">
        <f t="shared" si="354"/>
        <v>Financial</v>
      </c>
      <c r="E4530" s="43">
        <f>IF(VLOOKUP(S4530,'DD-Lookup'!$J$6:$L$50,3,FALSE)="Monthly",(YEAR(AC4530)-YEAR(AB4530))*12+MONTH(AC4530)-MONTH(AB4530)+1,(AC4530-AB4530+1))</f>
        <v>1</v>
      </c>
      <c r="F4530" s="210">
        <f t="shared" si="355"/>
        <v>50000</v>
      </c>
      <c r="G4530" s="199">
        <v>1357298</v>
      </c>
      <c r="H4530" s="195">
        <v>37049.492534722202</v>
      </c>
      <c r="I4530" t="s">
        <v>2652</v>
      </c>
      <c r="M4530" t="s">
        <v>3437</v>
      </c>
      <c r="N4530" t="s">
        <v>2653</v>
      </c>
      <c r="O4530" t="s">
        <v>3359</v>
      </c>
      <c r="P4530" s="196">
        <v>50000</v>
      </c>
      <c r="S4530" t="s">
        <v>3347</v>
      </c>
      <c r="T4530" t="s">
        <v>3557</v>
      </c>
      <c r="U4530" s="198">
        <v>27.92</v>
      </c>
      <c r="V4530" t="s">
        <v>2460</v>
      </c>
      <c r="W4530" t="s">
        <v>2655</v>
      </c>
      <c r="X4530" t="s">
        <v>2656</v>
      </c>
      <c r="Y4530" t="s">
        <v>2778</v>
      </c>
      <c r="Z4530" t="s">
        <v>2995</v>
      </c>
      <c r="AA4530">
        <v>115674</v>
      </c>
      <c r="AB4530" s="195">
        <v>37073</v>
      </c>
      <c r="AC4530" s="195">
        <v>37103</v>
      </c>
    </row>
    <row r="4531" spans="1:31" x14ac:dyDescent="0.25">
      <c r="A4531" s="43" t="str">
        <f t="shared" si="351"/>
        <v>US Natural Gas Financial</v>
      </c>
      <c r="B4531" s="43" t="str">
        <f t="shared" si="352"/>
        <v>US</v>
      </c>
      <c r="C4531" s="43" t="str">
        <f t="shared" si="353"/>
        <v>Natural Gas</v>
      </c>
      <c r="D4531" s="43" t="str">
        <f t="shared" si="354"/>
        <v>Financial</v>
      </c>
      <c r="E4531" s="43">
        <f>IF(VLOOKUP(S4531,'DD-Lookup'!$J$6:$L$50,3,FALSE)="Monthly",(YEAR(AC4531)-YEAR(AB4531))*12+MONTH(AC4531)-MONTH(AB4531)+1,(AC4531-AB4531+1))</f>
        <v>31</v>
      </c>
      <c r="F4531" s="210">
        <f t="shared" si="355"/>
        <v>310000</v>
      </c>
      <c r="G4531" s="199">
        <v>1357299</v>
      </c>
      <c r="H4531" s="195">
        <v>37049.4929976852</v>
      </c>
      <c r="I4531" t="s">
        <v>2269</v>
      </c>
      <c r="M4531" t="s">
        <v>3341</v>
      </c>
      <c r="N4531" t="s">
        <v>2281</v>
      </c>
      <c r="O4531" t="s">
        <v>2475</v>
      </c>
      <c r="Q4531" s="196">
        <v>10000</v>
      </c>
      <c r="S4531" t="s">
        <v>3342</v>
      </c>
      <c r="T4531" t="s">
        <v>3557</v>
      </c>
      <c r="U4531" s="198">
        <v>3.8</v>
      </c>
      <c r="V4531" t="s">
        <v>3524</v>
      </c>
      <c r="W4531" t="s">
        <v>2853</v>
      </c>
      <c r="X4531" t="s">
        <v>2282</v>
      </c>
      <c r="Y4531" t="s">
        <v>3575</v>
      </c>
      <c r="Z4531" t="s">
        <v>2995</v>
      </c>
      <c r="AA4531" t="s">
        <v>1418</v>
      </c>
      <c r="AB4531" s="195">
        <v>37073.875</v>
      </c>
      <c r="AC4531" s="195">
        <v>37103.875</v>
      </c>
    </row>
    <row r="4532" spans="1:31" x14ac:dyDescent="0.25">
      <c r="A4532" s="43" t="str">
        <f t="shared" si="351"/>
        <v>US Crude Financial</v>
      </c>
      <c r="B4532" s="43" t="str">
        <f t="shared" si="352"/>
        <v>US</v>
      </c>
      <c r="C4532" s="43" t="str">
        <f t="shared" si="353"/>
        <v>Crude</v>
      </c>
      <c r="D4532" s="43" t="str">
        <f t="shared" si="354"/>
        <v>Financial</v>
      </c>
      <c r="E4532" s="43">
        <f>IF(VLOOKUP(S4532,'DD-Lookup'!$J$6:$L$50,3,FALSE)="Monthly",(YEAR(AC4532)-YEAR(AB4532))*12+MONTH(AC4532)-MONTH(AB4532)+1,(AC4532-AB4532+1))</f>
        <v>1</v>
      </c>
      <c r="F4532" s="210">
        <f t="shared" si="355"/>
        <v>50000</v>
      </c>
      <c r="G4532" s="199">
        <v>1357301</v>
      </c>
      <c r="H4532" s="195">
        <v>37049.494201388901</v>
      </c>
      <c r="I4532" t="s">
        <v>2257</v>
      </c>
      <c r="M4532" t="s">
        <v>3437</v>
      </c>
      <c r="N4532" t="s">
        <v>2653</v>
      </c>
      <c r="O4532" t="s">
        <v>2334</v>
      </c>
      <c r="P4532" s="196">
        <v>50000</v>
      </c>
      <c r="S4532" t="s">
        <v>3347</v>
      </c>
      <c r="T4532" t="s">
        <v>3557</v>
      </c>
      <c r="U4532" s="198">
        <v>27.9</v>
      </c>
      <c r="V4532" t="s">
        <v>2495</v>
      </c>
      <c r="W4532" t="s">
        <v>2655</v>
      </c>
      <c r="X4532" t="s">
        <v>2193</v>
      </c>
      <c r="Y4532" t="s">
        <v>2778</v>
      </c>
      <c r="Z4532" t="s">
        <v>2995</v>
      </c>
      <c r="AA4532">
        <v>115675</v>
      </c>
      <c r="AB4532" s="195">
        <v>37073</v>
      </c>
      <c r="AC4532" s="195">
        <v>37103</v>
      </c>
    </row>
    <row r="4533" spans="1:31" x14ac:dyDescent="0.25">
      <c r="A4533" s="43" t="str">
        <f t="shared" si="351"/>
        <v>US Power Physical</v>
      </c>
      <c r="B4533" s="43" t="str">
        <f t="shared" si="352"/>
        <v>US</v>
      </c>
      <c r="C4533" s="43" t="str">
        <f t="shared" si="353"/>
        <v>Power</v>
      </c>
      <c r="D4533" s="43" t="str">
        <f t="shared" si="354"/>
        <v>Physical</v>
      </c>
      <c r="E4533" s="43">
        <f>IF(VLOOKUP(S4533,'DD-Lookup'!$J$6:$L$50,3,FALSE)="Monthly",(YEAR(AC4533)-YEAR(AB4533))*12+MONTH(AC4533)-MONTH(AB4533)+1,(AC4533-AB4533+1))</f>
        <v>92</v>
      </c>
      <c r="F4533" s="210">
        <f t="shared" si="355"/>
        <v>2300</v>
      </c>
      <c r="G4533" s="199">
        <v>1357302</v>
      </c>
      <c r="H4533" s="195">
        <v>37049.494351851798</v>
      </c>
      <c r="I4533" t="s">
        <v>3360</v>
      </c>
      <c r="M4533" t="s">
        <v>2766</v>
      </c>
      <c r="N4533" t="s">
        <v>3310</v>
      </c>
      <c r="O4533" t="s">
        <v>1419</v>
      </c>
      <c r="P4533" s="196">
        <v>25</v>
      </c>
      <c r="S4533" t="s">
        <v>3340</v>
      </c>
      <c r="T4533" t="s">
        <v>3557</v>
      </c>
      <c r="U4533" s="198">
        <v>75</v>
      </c>
      <c r="V4533" t="s">
        <v>2598</v>
      </c>
      <c r="W4533" t="s">
        <v>3038</v>
      </c>
      <c r="X4533" t="s">
        <v>3312</v>
      </c>
      <c r="Y4533" t="s">
        <v>2662</v>
      </c>
      <c r="Z4533" t="s">
        <v>2990</v>
      </c>
      <c r="AA4533">
        <v>637307.1</v>
      </c>
      <c r="AB4533" s="195">
        <v>37165</v>
      </c>
      <c r="AC4533" s="195">
        <v>37256</v>
      </c>
    </row>
    <row r="4534" spans="1:31" x14ac:dyDescent="0.25">
      <c r="A4534" s="43" t="str">
        <f t="shared" si="351"/>
        <v>US Natural Gas Financial</v>
      </c>
      <c r="B4534" s="43" t="str">
        <f t="shared" si="352"/>
        <v>US</v>
      </c>
      <c r="C4534" s="43" t="str">
        <f t="shared" si="353"/>
        <v>Natural Gas</v>
      </c>
      <c r="D4534" s="43" t="str">
        <f t="shared" si="354"/>
        <v>Financial</v>
      </c>
      <c r="E4534" s="43">
        <f>IF(VLOOKUP(S4534,'DD-Lookup'!$J$6:$L$50,3,FALSE)="Monthly",(YEAR(AC4534)-YEAR(AB4534))*12+MONTH(AC4534)-MONTH(AB4534)+1,(AC4534-AB4534+1))</f>
        <v>123</v>
      </c>
      <c r="F4534" s="210">
        <f t="shared" si="355"/>
        <v>615000</v>
      </c>
      <c r="G4534" s="199">
        <v>1357303</v>
      </c>
      <c r="H4534" s="195">
        <v>37049.494560185201</v>
      </c>
      <c r="I4534" t="s">
        <v>2280</v>
      </c>
      <c r="M4534" t="s">
        <v>3341</v>
      </c>
      <c r="N4534" t="s">
        <v>2281</v>
      </c>
      <c r="O4534" t="s">
        <v>3139</v>
      </c>
      <c r="Q4534" s="196">
        <v>5000</v>
      </c>
      <c r="S4534" t="s">
        <v>3342</v>
      </c>
      <c r="T4534" t="s">
        <v>3557</v>
      </c>
      <c r="U4534" s="198">
        <v>3.9</v>
      </c>
      <c r="V4534" t="s">
        <v>2333</v>
      </c>
      <c r="W4534" t="s">
        <v>2853</v>
      </c>
      <c r="X4534" t="s">
        <v>2282</v>
      </c>
      <c r="Y4534" t="s">
        <v>3575</v>
      </c>
      <c r="Z4534" t="s">
        <v>2995</v>
      </c>
      <c r="AA4534" t="s">
        <v>1420</v>
      </c>
      <c r="AB4534" s="195">
        <v>37073</v>
      </c>
      <c r="AC4534" s="195">
        <v>37195</v>
      </c>
    </row>
    <row r="4535" spans="1:31" x14ac:dyDescent="0.25">
      <c r="A4535" s="43" t="str">
        <f t="shared" si="351"/>
        <v>US Crude Financial</v>
      </c>
      <c r="B4535" s="43" t="str">
        <f t="shared" si="352"/>
        <v>US</v>
      </c>
      <c r="C4535" s="43" t="str">
        <f t="shared" si="353"/>
        <v>Crude</v>
      </c>
      <c r="D4535" s="43" t="str">
        <f t="shared" si="354"/>
        <v>Financial</v>
      </c>
      <c r="E4535" s="43">
        <f>IF(VLOOKUP(S4535,'DD-Lookup'!$J$6:$L$50,3,FALSE)="Monthly",(YEAR(AC4535)-YEAR(AB4535))*12+MONTH(AC4535)-MONTH(AB4535)+1,(AC4535-AB4535+1))</f>
        <v>1</v>
      </c>
      <c r="F4535" s="210">
        <f t="shared" si="355"/>
        <v>50000</v>
      </c>
      <c r="G4535" s="199">
        <v>1357304</v>
      </c>
      <c r="H4535" s="195">
        <v>37049.494652777801</v>
      </c>
      <c r="I4535" t="s">
        <v>2371</v>
      </c>
      <c r="M4535" t="s">
        <v>3437</v>
      </c>
      <c r="N4535" t="s">
        <v>2653</v>
      </c>
      <c r="O4535" t="s">
        <v>2334</v>
      </c>
      <c r="P4535" s="196">
        <v>50000</v>
      </c>
      <c r="S4535" t="s">
        <v>3347</v>
      </c>
      <c r="T4535" t="s">
        <v>3557</v>
      </c>
      <c r="U4535" s="198">
        <v>27.88</v>
      </c>
      <c r="V4535" t="s">
        <v>3619</v>
      </c>
      <c r="W4535" t="s">
        <v>2655</v>
      </c>
      <c r="X4535" t="s">
        <v>2193</v>
      </c>
      <c r="Y4535" t="s">
        <v>2778</v>
      </c>
      <c r="Z4535" t="s">
        <v>2995</v>
      </c>
      <c r="AA4535">
        <v>115676</v>
      </c>
      <c r="AB4535" s="195">
        <v>37073</v>
      </c>
      <c r="AC4535" s="195">
        <v>37103</v>
      </c>
    </row>
    <row r="4536" spans="1:31" x14ac:dyDescent="0.25">
      <c r="A4536" s="43" t="str">
        <f t="shared" si="351"/>
        <v>US Natural Gas Financial</v>
      </c>
      <c r="B4536" s="43" t="str">
        <f t="shared" si="352"/>
        <v>US</v>
      </c>
      <c r="C4536" s="43" t="str">
        <f t="shared" si="353"/>
        <v>Natural Gas</v>
      </c>
      <c r="D4536" s="43" t="str">
        <f t="shared" si="354"/>
        <v>Financial</v>
      </c>
      <c r="E4536" s="43">
        <f>IF(VLOOKUP(S4536,'DD-Lookup'!$J$6:$L$50,3,FALSE)="Monthly",(YEAR(AC4536)-YEAR(AB4536))*12+MONTH(AC4536)-MONTH(AB4536)+1,(AC4536-AB4536+1))</f>
        <v>31</v>
      </c>
      <c r="F4536" s="210">
        <f t="shared" si="355"/>
        <v>155000</v>
      </c>
      <c r="G4536" s="199">
        <v>1357305</v>
      </c>
      <c r="H4536" s="195">
        <v>37049.494768518503</v>
      </c>
      <c r="I4536" t="s">
        <v>2371</v>
      </c>
      <c r="M4536" t="s">
        <v>3341</v>
      </c>
      <c r="N4536" t="s">
        <v>2281</v>
      </c>
      <c r="O4536" t="s">
        <v>2475</v>
      </c>
      <c r="Q4536" s="196">
        <v>5000</v>
      </c>
      <c r="S4536" t="s">
        <v>3342</v>
      </c>
      <c r="T4536" t="s">
        <v>3557</v>
      </c>
      <c r="U4536" s="198">
        <v>3.8</v>
      </c>
      <c r="V4536" t="s">
        <v>2599</v>
      </c>
      <c r="W4536" t="s">
        <v>2853</v>
      </c>
      <c r="X4536" t="s">
        <v>2282</v>
      </c>
      <c r="Y4536" t="s">
        <v>3575</v>
      </c>
      <c r="Z4536" t="s">
        <v>2995</v>
      </c>
      <c r="AA4536" t="s">
        <v>1421</v>
      </c>
      <c r="AB4536" s="195">
        <v>37073.875</v>
      </c>
      <c r="AC4536" s="195">
        <v>37103.875</v>
      </c>
    </row>
    <row r="4537" spans="1:31" x14ac:dyDescent="0.25">
      <c r="A4537" s="43" t="str">
        <f t="shared" si="351"/>
        <v>US Natural Gas Financial</v>
      </c>
      <c r="B4537" s="43" t="str">
        <f t="shared" si="352"/>
        <v>US</v>
      </c>
      <c r="C4537" s="43" t="str">
        <f t="shared" si="353"/>
        <v>Natural Gas</v>
      </c>
      <c r="D4537" s="43" t="str">
        <f t="shared" si="354"/>
        <v>Financial</v>
      </c>
      <c r="E4537" s="43">
        <f>IF(VLOOKUP(S4537,'DD-Lookup'!$J$6:$L$50,3,FALSE)="Monthly",(YEAR(AC4537)-YEAR(AB4537))*12+MONTH(AC4537)-MONTH(AB4537)+1,(AC4537-AB4537+1))</f>
        <v>30</v>
      </c>
      <c r="F4537" s="210">
        <f t="shared" si="355"/>
        <v>150000</v>
      </c>
      <c r="G4537" s="199">
        <v>1357306</v>
      </c>
      <c r="H4537" s="195">
        <v>37049.494826388902</v>
      </c>
      <c r="I4537" t="s">
        <v>2280</v>
      </c>
      <c r="M4537" t="s">
        <v>3341</v>
      </c>
      <c r="N4537" t="s">
        <v>2281</v>
      </c>
      <c r="O4537" t="s">
        <v>3110</v>
      </c>
      <c r="Q4537" s="196">
        <v>5000</v>
      </c>
      <c r="S4537" t="s">
        <v>3342</v>
      </c>
      <c r="T4537" t="s">
        <v>3557</v>
      </c>
      <c r="U4537" s="198">
        <v>3.9325000000000001</v>
      </c>
      <c r="V4537" t="s">
        <v>2449</v>
      </c>
      <c r="W4537" t="s">
        <v>2853</v>
      </c>
      <c r="X4537" t="s">
        <v>2282</v>
      </c>
      <c r="Y4537" t="s">
        <v>3575</v>
      </c>
      <c r="Z4537" t="s">
        <v>2995</v>
      </c>
      <c r="AA4537" t="s">
        <v>1422</v>
      </c>
      <c r="AB4537" s="195">
        <v>37135.875</v>
      </c>
      <c r="AC4537" s="195">
        <v>37164.875</v>
      </c>
      <c r="AE4537" s="115">
        <f>IF(S4537="Gallon",F4537/42,F4537)</f>
        <v>150000</v>
      </c>
    </row>
    <row r="4538" spans="1:31" x14ac:dyDescent="0.25">
      <c r="A4538" s="43" t="str">
        <f t="shared" si="351"/>
        <v>US Natural Gas Financial</v>
      </c>
      <c r="B4538" s="43" t="str">
        <f t="shared" si="352"/>
        <v>US</v>
      </c>
      <c r="C4538" s="43" t="str">
        <f t="shared" si="353"/>
        <v>Natural Gas</v>
      </c>
      <c r="D4538" s="43" t="str">
        <f t="shared" si="354"/>
        <v>Financial</v>
      </c>
      <c r="E4538" s="43">
        <f>IF(VLOOKUP(S4538,'DD-Lookup'!$J$6:$L$50,3,FALSE)="Monthly",(YEAR(AC4538)-YEAR(AB4538))*12+MONTH(AC4538)-MONTH(AB4538)+1,(AC4538-AB4538+1))</f>
        <v>22</v>
      </c>
      <c r="F4538" s="210">
        <f t="shared" si="355"/>
        <v>330000</v>
      </c>
      <c r="G4538" s="199">
        <v>1357309</v>
      </c>
      <c r="H4538" s="195">
        <v>37049.494872685202</v>
      </c>
      <c r="I4538" t="s">
        <v>2472</v>
      </c>
      <c r="M4538" t="s">
        <v>3341</v>
      </c>
      <c r="N4538" t="s">
        <v>2281</v>
      </c>
      <c r="O4538" t="s">
        <v>1295</v>
      </c>
      <c r="Q4538" s="196">
        <v>15000</v>
      </c>
      <c r="S4538" t="s">
        <v>3342</v>
      </c>
      <c r="T4538" t="s">
        <v>3557</v>
      </c>
      <c r="U4538" s="198">
        <v>3.69</v>
      </c>
      <c r="V4538" t="s">
        <v>3879</v>
      </c>
      <c r="W4538" t="s">
        <v>2512</v>
      </c>
      <c r="X4538" t="s">
        <v>2170</v>
      </c>
      <c r="Y4538" t="s">
        <v>3575</v>
      </c>
      <c r="Z4538" t="s">
        <v>2995</v>
      </c>
      <c r="AA4538" t="s">
        <v>1423</v>
      </c>
      <c r="AB4538" s="195">
        <v>37051.875011574099</v>
      </c>
      <c r="AC4538" s="195">
        <v>37072.875011574099</v>
      </c>
    </row>
    <row r="4539" spans="1:31" x14ac:dyDescent="0.25">
      <c r="A4539" s="43" t="str">
        <f t="shared" si="351"/>
        <v>US Natural Gas Financial</v>
      </c>
      <c r="B4539" s="43" t="str">
        <f t="shared" si="352"/>
        <v>US</v>
      </c>
      <c r="C4539" s="43" t="str">
        <f t="shared" si="353"/>
        <v>Natural Gas</v>
      </c>
      <c r="D4539" s="43" t="str">
        <f t="shared" si="354"/>
        <v>Financial</v>
      </c>
      <c r="E4539" s="43">
        <f>IF(VLOOKUP(S4539,'DD-Lookup'!$J$6:$L$50,3,FALSE)="Monthly",(YEAR(AC4539)-YEAR(AB4539))*12+MONTH(AC4539)-MONTH(AB4539)+1,(AC4539-AB4539+1))</f>
        <v>365</v>
      </c>
      <c r="F4539" s="210">
        <f t="shared" si="355"/>
        <v>1825000</v>
      </c>
      <c r="G4539" s="199">
        <v>1357311</v>
      </c>
      <c r="H4539" s="195">
        <v>37049.494976851798</v>
      </c>
      <c r="I4539" t="s">
        <v>2276</v>
      </c>
      <c r="M4539" t="s">
        <v>3341</v>
      </c>
      <c r="N4539" t="s">
        <v>2281</v>
      </c>
      <c r="O4539" t="s">
        <v>2511</v>
      </c>
      <c r="Q4539" s="196">
        <v>5000</v>
      </c>
      <c r="S4539" t="s">
        <v>3342</v>
      </c>
      <c r="T4539" t="s">
        <v>3557</v>
      </c>
      <c r="U4539" s="198">
        <v>3.97</v>
      </c>
      <c r="V4539" t="s">
        <v>2783</v>
      </c>
      <c r="W4539" t="s">
        <v>2853</v>
      </c>
      <c r="X4539" t="s">
        <v>2282</v>
      </c>
      <c r="Y4539" t="s">
        <v>3575</v>
      </c>
      <c r="Z4539" t="s">
        <v>2995</v>
      </c>
      <c r="AA4539" t="s">
        <v>1424</v>
      </c>
      <c r="AB4539" s="195">
        <v>37257.875</v>
      </c>
      <c r="AC4539" s="195">
        <v>37621.875</v>
      </c>
    </row>
    <row r="4540" spans="1:31" x14ac:dyDescent="0.25">
      <c r="A4540" s="43" t="str">
        <f t="shared" si="351"/>
        <v>US Crude Financial</v>
      </c>
      <c r="B4540" s="43" t="str">
        <f t="shared" si="352"/>
        <v>US</v>
      </c>
      <c r="C4540" s="43" t="str">
        <f t="shared" si="353"/>
        <v>Crude</v>
      </c>
      <c r="D4540" s="43" t="str">
        <f t="shared" si="354"/>
        <v>Financial</v>
      </c>
      <c r="E4540" s="43">
        <f>IF(VLOOKUP(S4540,'DD-Lookup'!$J$6:$L$50,3,FALSE)="Monthly",(YEAR(AC4540)-YEAR(AB4540))*12+MONTH(AC4540)-MONTH(AB4540)+1,(AC4540-AB4540+1))</f>
        <v>1</v>
      </c>
      <c r="F4540" s="210">
        <f t="shared" si="355"/>
        <v>50000</v>
      </c>
      <c r="G4540" s="199">
        <v>1357312</v>
      </c>
      <c r="H4540" s="195">
        <v>37049.494976851798</v>
      </c>
      <c r="I4540" t="s">
        <v>2371</v>
      </c>
      <c r="M4540" t="s">
        <v>3437</v>
      </c>
      <c r="N4540" t="s">
        <v>2653</v>
      </c>
      <c r="O4540" t="s">
        <v>2334</v>
      </c>
      <c r="P4540" s="196">
        <v>50000</v>
      </c>
      <c r="S4540" t="s">
        <v>3347</v>
      </c>
      <c r="T4540" t="s">
        <v>3557</v>
      </c>
      <c r="U4540" s="198">
        <v>27.86</v>
      </c>
      <c r="V4540" t="s">
        <v>3619</v>
      </c>
      <c r="W4540" t="s">
        <v>2655</v>
      </c>
      <c r="X4540" t="s">
        <v>2193</v>
      </c>
      <c r="Y4540" t="s">
        <v>2778</v>
      </c>
      <c r="Z4540" t="s">
        <v>2995</v>
      </c>
      <c r="AA4540">
        <v>115677</v>
      </c>
      <c r="AB4540" s="195">
        <v>37073</v>
      </c>
      <c r="AC4540" s="195">
        <v>37103</v>
      </c>
    </row>
    <row r="4541" spans="1:31" x14ac:dyDescent="0.25">
      <c r="A4541" s="43" t="str">
        <f t="shared" si="351"/>
        <v>US Crude Financial</v>
      </c>
      <c r="B4541" s="43" t="str">
        <f t="shared" si="352"/>
        <v>US</v>
      </c>
      <c r="C4541" s="43" t="str">
        <f t="shared" si="353"/>
        <v>Crude</v>
      </c>
      <c r="D4541" s="43" t="str">
        <f t="shared" si="354"/>
        <v>Financial</v>
      </c>
      <c r="E4541" s="43">
        <f>IF(VLOOKUP(S4541,'DD-Lookup'!$J$6:$L$50,3,FALSE)="Monthly",(YEAR(AC4541)-YEAR(AB4541))*12+MONTH(AC4541)-MONTH(AB4541)+1,(AC4541-AB4541+1))</f>
        <v>1</v>
      </c>
      <c r="F4541" s="210">
        <f t="shared" si="355"/>
        <v>50000</v>
      </c>
      <c r="G4541" s="199">
        <v>1357313</v>
      </c>
      <c r="H4541" s="195">
        <v>37049.495046296302</v>
      </c>
      <c r="I4541" t="s">
        <v>2652</v>
      </c>
      <c r="M4541" t="s">
        <v>3437</v>
      </c>
      <c r="N4541" t="s">
        <v>2653</v>
      </c>
      <c r="O4541" t="s">
        <v>3359</v>
      </c>
      <c r="Q4541" s="196">
        <v>50000</v>
      </c>
      <c r="S4541" t="s">
        <v>3347</v>
      </c>
      <c r="T4541" t="s">
        <v>3557</v>
      </c>
      <c r="U4541" s="198">
        <v>27.88</v>
      </c>
      <c r="V4541" t="s">
        <v>2460</v>
      </c>
      <c r="W4541" t="s">
        <v>2655</v>
      </c>
      <c r="X4541" t="s">
        <v>2656</v>
      </c>
      <c r="Y4541" t="s">
        <v>2778</v>
      </c>
      <c r="Z4541" t="s">
        <v>2995</v>
      </c>
      <c r="AA4541">
        <v>115678</v>
      </c>
      <c r="AB4541" s="195">
        <v>37073</v>
      </c>
      <c r="AC4541" s="195">
        <v>37103</v>
      </c>
    </row>
    <row r="4542" spans="1:31" x14ac:dyDescent="0.25">
      <c r="A4542" s="43" t="str">
        <f t="shared" si="351"/>
        <v>US Power Physical</v>
      </c>
      <c r="B4542" s="43" t="str">
        <f t="shared" si="352"/>
        <v>US</v>
      </c>
      <c r="C4542" s="43" t="str">
        <f t="shared" si="353"/>
        <v>Power</v>
      </c>
      <c r="D4542" s="43" t="str">
        <f t="shared" si="354"/>
        <v>Physical</v>
      </c>
      <c r="E4542" s="43">
        <f>IF(VLOOKUP(S4542,'DD-Lookup'!$J$6:$L$50,3,FALSE)="Monthly",(YEAR(AC4542)-YEAR(AB4542))*12+MONTH(AC4542)-MONTH(AB4542)+1,(AC4542-AB4542+1))</f>
        <v>92</v>
      </c>
      <c r="F4542" s="210">
        <f t="shared" si="355"/>
        <v>2300</v>
      </c>
      <c r="G4542" s="199">
        <v>1357318</v>
      </c>
      <c r="H4542" s="195">
        <v>37049.495914351799</v>
      </c>
      <c r="I4542" t="s">
        <v>3360</v>
      </c>
      <c r="M4542" t="s">
        <v>2766</v>
      </c>
      <c r="N4542" t="s">
        <v>3310</v>
      </c>
      <c r="O4542" t="s">
        <v>515</v>
      </c>
      <c r="Q4542" s="196">
        <v>25</v>
      </c>
      <c r="S4542" t="s">
        <v>3340</v>
      </c>
      <c r="T4542" t="s">
        <v>3557</v>
      </c>
      <c r="U4542" s="198">
        <v>81.5</v>
      </c>
      <c r="V4542" t="s">
        <v>2598</v>
      </c>
      <c r="W4542" t="s">
        <v>3152</v>
      </c>
      <c r="X4542" t="s">
        <v>3154</v>
      </c>
      <c r="Y4542" t="s">
        <v>2662</v>
      </c>
      <c r="Z4542" t="s">
        <v>2990</v>
      </c>
      <c r="AA4542">
        <v>637308.1</v>
      </c>
      <c r="AB4542" s="195">
        <v>37165</v>
      </c>
      <c r="AC4542" s="195">
        <v>37256</v>
      </c>
    </row>
    <row r="4543" spans="1:31" x14ac:dyDescent="0.25">
      <c r="A4543" s="43" t="str">
        <f t="shared" si="351"/>
        <v>US Crude Financial</v>
      </c>
      <c r="B4543" s="43" t="str">
        <f t="shared" si="352"/>
        <v>US</v>
      </c>
      <c r="C4543" s="43" t="str">
        <f t="shared" si="353"/>
        <v>Crude</v>
      </c>
      <c r="D4543" s="43" t="str">
        <f t="shared" si="354"/>
        <v>Financial</v>
      </c>
      <c r="E4543" s="43">
        <f>IF(VLOOKUP(S4543,'DD-Lookup'!$J$6:$L$50,3,FALSE)="Monthly",(YEAR(AC4543)-YEAR(AB4543))*12+MONTH(AC4543)-MONTH(AB4543)+1,(AC4543-AB4543+1))</f>
        <v>1</v>
      </c>
      <c r="F4543" s="210">
        <f t="shared" si="355"/>
        <v>50000</v>
      </c>
      <c r="G4543" s="199">
        <v>1357320</v>
      </c>
      <c r="H4543" s="195">
        <v>37049.496134259301</v>
      </c>
      <c r="I4543" t="s">
        <v>2371</v>
      </c>
      <c r="M4543" t="s">
        <v>3437</v>
      </c>
      <c r="N4543" t="s">
        <v>2653</v>
      </c>
      <c r="O4543" t="s">
        <v>2334</v>
      </c>
      <c r="P4543" s="196">
        <v>50000</v>
      </c>
      <c r="S4543" t="s">
        <v>3347</v>
      </c>
      <c r="T4543" t="s">
        <v>3557</v>
      </c>
      <c r="U4543" s="198">
        <v>27.86</v>
      </c>
      <c r="V4543" t="s">
        <v>3619</v>
      </c>
      <c r="W4543" t="s">
        <v>2655</v>
      </c>
      <c r="X4543" t="s">
        <v>2193</v>
      </c>
      <c r="Y4543" t="s">
        <v>2778</v>
      </c>
      <c r="Z4543" t="s">
        <v>2995</v>
      </c>
      <c r="AA4543">
        <v>115680</v>
      </c>
      <c r="AB4543" s="195">
        <v>37073</v>
      </c>
      <c r="AC4543" s="195">
        <v>37103</v>
      </c>
    </row>
    <row r="4544" spans="1:31" x14ac:dyDescent="0.25">
      <c r="A4544" s="43" t="str">
        <f t="shared" si="351"/>
        <v>US Natural Gas Financial</v>
      </c>
      <c r="B4544" s="43" t="str">
        <f t="shared" si="352"/>
        <v>US</v>
      </c>
      <c r="C4544" s="43" t="str">
        <f t="shared" si="353"/>
        <v>Natural Gas</v>
      </c>
      <c r="D4544" s="43" t="str">
        <f t="shared" si="354"/>
        <v>Financial</v>
      </c>
      <c r="E4544" s="43">
        <f>IF(VLOOKUP(S4544,'DD-Lookup'!$J$6:$L$50,3,FALSE)="Monthly",(YEAR(AC4544)-YEAR(AB4544))*12+MONTH(AC4544)-MONTH(AB4544)+1,(AC4544-AB4544+1))</f>
        <v>31</v>
      </c>
      <c r="F4544" s="210">
        <f t="shared" si="355"/>
        <v>155000</v>
      </c>
      <c r="G4544" s="199">
        <v>1357321</v>
      </c>
      <c r="H4544" s="195">
        <v>37049.496215277803</v>
      </c>
      <c r="I4544" t="s">
        <v>3466</v>
      </c>
      <c r="M4544" t="s">
        <v>3341</v>
      </c>
      <c r="N4544" t="s">
        <v>2281</v>
      </c>
      <c r="O4544" t="s">
        <v>2475</v>
      </c>
      <c r="P4544" s="196">
        <v>5000</v>
      </c>
      <c r="S4544" t="s">
        <v>3342</v>
      </c>
      <c r="T4544" t="s">
        <v>3557</v>
      </c>
      <c r="U4544" s="198">
        <v>3.8</v>
      </c>
      <c r="V4544" t="s">
        <v>3821</v>
      </c>
      <c r="W4544" t="s">
        <v>2853</v>
      </c>
      <c r="X4544" t="s">
        <v>2282</v>
      </c>
      <c r="Y4544" t="s">
        <v>3575</v>
      </c>
      <c r="Z4544" t="s">
        <v>2995</v>
      </c>
      <c r="AA4544" t="s">
        <v>1425</v>
      </c>
      <c r="AB4544" s="195">
        <v>37073.875</v>
      </c>
      <c r="AC4544" s="195">
        <v>37103.875</v>
      </c>
    </row>
    <row r="4545" spans="1:29" x14ac:dyDescent="0.25">
      <c r="A4545" s="43" t="str">
        <f t="shared" si="351"/>
        <v>US Crude Financial</v>
      </c>
      <c r="B4545" s="43" t="str">
        <f t="shared" si="352"/>
        <v>US</v>
      </c>
      <c r="C4545" s="43" t="str">
        <f t="shared" si="353"/>
        <v>Crude</v>
      </c>
      <c r="D4545" s="43" t="str">
        <f t="shared" si="354"/>
        <v>Financial</v>
      </c>
      <c r="E4545" s="43">
        <f>IF(VLOOKUP(S4545,'DD-Lookup'!$J$6:$L$50,3,FALSE)="Monthly",(YEAR(AC4545)-YEAR(AB4545))*12+MONTH(AC4545)-MONTH(AB4545)+1,(AC4545-AB4545+1))</f>
        <v>1</v>
      </c>
      <c r="F4545" s="210">
        <f t="shared" si="355"/>
        <v>50000</v>
      </c>
      <c r="G4545" s="199">
        <v>1357322</v>
      </c>
      <c r="H4545" s="195">
        <v>37049.4963078703</v>
      </c>
      <c r="I4545" t="s">
        <v>3339</v>
      </c>
      <c r="M4545" t="s">
        <v>3437</v>
      </c>
      <c r="N4545" t="s">
        <v>2653</v>
      </c>
      <c r="O4545" t="s">
        <v>3359</v>
      </c>
      <c r="Q4545" s="196">
        <v>50000</v>
      </c>
      <c r="S4545" t="s">
        <v>3347</v>
      </c>
      <c r="T4545" t="s">
        <v>3557</v>
      </c>
      <c r="U4545" s="198">
        <v>27.88</v>
      </c>
      <c r="V4545" t="s">
        <v>2788</v>
      </c>
      <c r="W4545" t="s">
        <v>2655</v>
      </c>
      <c r="X4545" t="s">
        <v>2656</v>
      </c>
      <c r="Y4545" t="s">
        <v>2778</v>
      </c>
      <c r="Z4545" t="s">
        <v>2995</v>
      </c>
      <c r="AA4545">
        <v>115681</v>
      </c>
      <c r="AB4545" s="195">
        <v>37073</v>
      </c>
      <c r="AC4545" s="195">
        <v>37103</v>
      </c>
    </row>
    <row r="4546" spans="1:29" x14ac:dyDescent="0.25">
      <c r="A4546" s="43" t="str">
        <f t="shared" si="351"/>
        <v xml:space="preserve"> Metals Financial</v>
      </c>
      <c r="B4546" s="43" t="str">
        <f t="shared" si="352"/>
        <v/>
      </c>
      <c r="C4546" s="43" t="str">
        <f t="shared" si="353"/>
        <v>Metals</v>
      </c>
      <c r="D4546" s="43" t="str">
        <f t="shared" si="354"/>
        <v>Financial</v>
      </c>
      <c r="E4546" s="43">
        <f>IF(VLOOKUP(S4546,'DD-Lookup'!$J$6:$L$50,3,FALSE)="Monthly",(YEAR(AC4546)-YEAR(AB4546))*12+MONTH(AC4546)-MONTH(AB4546)+1,(AC4546-AB4546+1))</f>
        <v>1</v>
      </c>
      <c r="F4546" s="210">
        <f t="shared" si="355"/>
        <v>20</v>
      </c>
      <c r="G4546" s="199">
        <v>1357324</v>
      </c>
      <c r="H4546" s="195">
        <v>37049.496597222198</v>
      </c>
      <c r="I4546" t="s">
        <v>3578</v>
      </c>
      <c r="M4546" t="s">
        <v>3346</v>
      </c>
      <c r="N4546" t="s">
        <v>3566</v>
      </c>
      <c r="O4546" t="s">
        <v>3567</v>
      </c>
      <c r="P4546" s="196">
        <v>20</v>
      </c>
      <c r="S4546" t="s">
        <v>3556</v>
      </c>
      <c r="T4546" t="s">
        <v>3557</v>
      </c>
      <c r="U4546" s="198">
        <v>1516</v>
      </c>
      <c r="V4546" t="s">
        <v>3587</v>
      </c>
      <c r="W4546" t="s">
        <v>3563</v>
      </c>
      <c r="X4546" t="s">
        <v>3559</v>
      </c>
      <c r="Y4546" t="s">
        <v>3560</v>
      </c>
      <c r="Z4546" t="s">
        <v>3561</v>
      </c>
      <c r="AA4546">
        <v>2174867</v>
      </c>
    </row>
    <row r="4547" spans="1:29" x14ac:dyDescent="0.25">
      <c r="A4547" s="43" t="str">
        <f t="shared" si="351"/>
        <v xml:space="preserve"> Natural Gas Physical</v>
      </c>
      <c r="B4547" s="43" t="str">
        <f t="shared" si="352"/>
        <v/>
      </c>
      <c r="C4547" s="43" t="str">
        <f t="shared" si="353"/>
        <v>Natural Gas</v>
      </c>
      <c r="D4547" s="43" t="str">
        <f t="shared" si="354"/>
        <v>Physical</v>
      </c>
      <c r="E4547" s="43">
        <f>IF(VLOOKUP(S4547,'DD-Lookup'!$J$6:$L$50,3,FALSE)="Monthly",(YEAR(AC4547)-YEAR(AB4547))*12+MONTH(AC4547)-MONTH(AB4547)+1,(AC4547-AB4547+1))</f>
        <v>1</v>
      </c>
      <c r="F4547" s="210">
        <f t="shared" si="355"/>
        <v>10000</v>
      </c>
      <c r="G4547" s="199">
        <v>1357326</v>
      </c>
      <c r="H4547" s="195">
        <v>37049.497685185197</v>
      </c>
      <c r="I4547" t="s">
        <v>3729</v>
      </c>
      <c r="M4547" t="s">
        <v>3341</v>
      </c>
      <c r="N4547" t="s">
        <v>3104</v>
      </c>
      <c r="O4547" t="s">
        <v>3620</v>
      </c>
      <c r="Q4547" s="196">
        <v>10000</v>
      </c>
      <c r="S4547" t="s">
        <v>3719</v>
      </c>
      <c r="T4547" t="s">
        <v>3105</v>
      </c>
      <c r="U4547" s="198">
        <v>4.42</v>
      </c>
      <c r="V4547" t="s">
        <v>3730</v>
      </c>
      <c r="W4547" t="s">
        <v>635</v>
      </c>
      <c r="X4547" t="s">
        <v>3106</v>
      </c>
      <c r="Y4547" t="s">
        <v>2469</v>
      </c>
      <c r="Z4547" t="s">
        <v>2996</v>
      </c>
      <c r="AA4547">
        <v>838546</v>
      </c>
      <c r="AB4547" s="195">
        <v>37049.875011574099</v>
      </c>
      <c r="AC4547" s="195">
        <v>37049.875011574099</v>
      </c>
    </row>
    <row r="4548" spans="1:29" x14ac:dyDescent="0.25">
      <c r="A4548" s="43" t="str">
        <f t="shared" si="351"/>
        <v>US Natural Gas Financial</v>
      </c>
      <c r="B4548" s="43" t="str">
        <f t="shared" si="352"/>
        <v>US</v>
      </c>
      <c r="C4548" s="43" t="str">
        <f t="shared" si="353"/>
        <v>Natural Gas</v>
      </c>
      <c r="D4548" s="43" t="str">
        <f t="shared" si="354"/>
        <v>Financial</v>
      </c>
      <c r="E4548" s="43">
        <f>IF(VLOOKUP(S4548,'DD-Lookup'!$J$6:$L$50,3,FALSE)="Monthly",(YEAR(AC4548)-YEAR(AB4548))*12+MONTH(AC4548)-MONTH(AB4548)+1,(AC4548-AB4548+1))</f>
        <v>31</v>
      </c>
      <c r="F4548" s="210">
        <f t="shared" si="355"/>
        <v>310000</v>
      </c>
      <c r="G4548" s="199">
        <v>1357329</v>
      </c>
      <c r="H4548" s="195">
        <v>37049.498229166697</v>
      </c>
      <c r="I4548" t="s">
        <v>3371</v>
      </c>
      <c r="M4548" t="s">
        <v>3341</v>
      </c>
      <c r="N4548" t="s">
        <v>2281</v>
      </c>
      <c r="O4548" t="s">
        <v>2475</v>
      </c>
      <c r="Q4548" s="196">
        <v>10000</v>
      </c>
      <c r="S4548" t="s">
        <v>3342</v>
      </c>
      <c r="T4548" t="s">
        <v>3557</v>
      </c>
      <c r="U4548" s="198">
        <v>3.8025000000000002</v>
      </c>
      <c r="V4548" t="s">
        <v>4220</v>
      </c>
      <c r="W4548" t="s">
        <v>2853</v>
      </c>
      <c r="X4548" t="s">
        <v>2282</v>
      </c>
      <c r="Y4548" t="s">
        <v>3575</v>
      </c>
      <c r="Z4548" t="s">
        <v>2995</v>
      </c>
      <c r="AA4548" t="s">
        <v>1426</v>
      </c>
      <c r="AB4548" s="195">
        <v>37073.875</v>
      </c>
      <c r="AC4548" s="195">
        <v>37103.875</v>
      </c>
    </row>
    <row r="4549" spans="1:29" x14ac:dyDescent="0.25">
      <c r="A4549" s="43" t="str">
        <f t="shared" si="351"/>
        <v>US Crude Financial</v>
      </c>
      <c r="B4549" s="43" t="str">
        <f t="shared" si="352"/>
        <v>US</v>
      </c>
      <c r="C4549" s="43" t="str">
        <f t="shared" si="353"/>
        <v>Crude</v>
      </c>
      <c r="D4549" s="43" t="str">
        <f t="shared" si="354"/>
        <v>Financial</v>
      </c>
      <c r="E4549" s="43">
        <f>IF(VLOOKUP(S4549,'DD-Lookup'!$J$6:$L$50,3,FALSE)="Monthly",(YEAR(AC4549)-YEAR(AB4549))*12+MONTH(AC4549)-MONTH(AB4549)+1,(AC4549-AB4549+1))</f>
        <v>1</v>
      </c>
      <c r="F4549" s="210">
        <f t="shared" si="355"/>
        <v>50000</v>
      </c>
      <c r="G4549" s="199">
        <v>1357332</v>
      </c>
      <c r="H4549" s="195">
        <v>37049.498402777797</v>
      </c>
      <c r="I4549" t="s">
        <v>2280</v>
      </c>
      <c r="M4549" t="s">
        <v>3437</v>
      </c>
      <c r="N4549" t="s">
        <v>2653</v>
      </c>
      <c r="O4549" t="s">
        <v>3359</v>
      </c>
      <c r="Q4549" s="196">
        <v>50000</v>
      </c>
      <c r="S4549" t="s">
        <v>3347</v>
      </c>
      <c r="T4549" t="s">
        <v>3557</v>
      </c>
      <c r="U4549" s="198">
        <v>27.88</v>
      </c>
      <c r="V4549" t="s">
        <v>2458</v>
      </c>
      <c r="W4549" t="s">
        <v>2655</v>
      </c>
      <c r="X4549" t="s">
        <v>2656</v>
      </c>
      <c r="Y4549" t="s">
        <v>2778</v>
      </c>
      <c r="Z4549" t="s">
        <v>2995</v>
      </c>
      <c r="AA4549">
        <v>115684</v>
      </c>
      <c r="AB4549" s="195">
        <v>37073</v>
      </c>
      <c r="AC4549" s="195">
        <v>37103</v>
      </c>
    </row>
    <row r="4550" spans="1:29" x14ac:dyDescent="0.25">
      <c r="A4550" s="43" t="str">
        <f t="shared" si="351"/>
        <v>US Crude Financial</v>
      </c>
      <c r="B4550" s="43" t="str">
        <f t="shared" si="352"/>
        <v>US</v>
      </c>
      <c r="C4550" s="43" t="str">
        <f t="shared" si="353"/>
        <v>Crude</v>
      </c>
      <c r="D4550" s="43" t="str">
        <f t="shared" si="354"/>
        <v>Financial</v>
      </c>
      <c r="E4550" s="43">
        <f>IF(VLOOKUP(S4550,'DD-Lookup'!$J$6:$L$50,3,FALSE)="Monthly",(YEAR(AC4550)-YEAR(AB4550))*12+MONTH(AC4550)-MONTH(AB4550)+1,(AC4550-AB4550+1))</f>
        <v>1</v>
      </c>
      <c r="F4550" s="210">
        <f t="shared" si="355"/>
        <v>50000</v>
      </c>
      <c r="G4550" s="199">
        <v>1357333</v>
      </c>
      <c r="H4550" s="195">
        <v>37049.4987847222</v>
      </c>
      <c r="I4550" t="s">
        <v>2652</v>
      </c>
      <c r="M4550" t="s">
        <v>3437</v>
      </c>
      <c r="N4550" t="s">
        <v>2653</v>
      </c>
      <c r="O4550" t="s">
        <v>3359</v>
      </c>
      <c r="Q4550" s="196">
        <v>50000</v>
      </c>
      <c r="S4550" t="s">
        <v>3347</v>
      </c>
      <c r="T4550" t="s">
        <v>3557</v>
      </c>
      <c r="U4550" s="198">
        <v>27.9</v>
      </c>
      <c r="V4550" t="s">
        <v>2460</v>
      </c>
      <c r="W4550" t="s">
        <v>2655</v>
      </c>
      <c r="X4550" t="s">
        <v>2656</v>
      </c>
      <c r="Y4550" t="s">
        <v>2778</v>
      </c>
      <c r="Z4550" t="s">
        <v>2995</v>
      </c>
      <c r="AA4550">
        <v>115686</v>
      </c>
      <c r="AB4550" s="195">
        <v>37073</v>
      </c>
      <c r="AC4550" s="195">
        <v>37103</v>
      </c>
    </row>
    <row r="4551" spans="1:29" x14ac:dyDescent="0.25">
      <c r="A4551" s="43" t="str">
        <f t="shared" si="351"/>
        <v>US Crude Financial</v>
      </c>
      <c r="B4551" s="43" t="str">
        <f t="shared" si="352"/>
        <v>US</v>
      </c>
      <c r="C4551" s="43" t="str">
        <f t="shared" si="353"/>
        <v>Crude</v>
      </c>
      <c r="D4551" s="43" t="str">
        <f t="shared" si="354"/>
        <v>Financial</v>
      </c>
      <c r="E4551" s="43">
        <f>IF(VLOOKUP(S4551,'DD-Lookup'!$J$6:$L$50,3,FALSE)="Monthly",(YEAR(AC4551)-YEAR(AB4551))*12+MONTH(AC4551)-MONTH(AB4551)+1,(AC4551-AB4551+1))</f>
        <v>1</v>
      </c>
      <c r="F4551" s="210">
        <f t="shared" si="355"/>
        <v>50000</v>
      </c>
      <c r="G4551" s="199">
        <v>1357334</v>
      </c>
      <c r="H4551" s="195">
        <v>37049.498854166697</v>
      </c>
      <c r="I4551" t="s">
        <v>2280</v>
      </c>
      <c r="M4551" t="s">
        <v>3437</v>
      </c>
      <c r="N4551" t="s">
        <v>2653</v>
      </c>
      <c r="O4551" t="s">
        <v>3359</v>
      </c>
      <c r="Q4551" s="196">
        <v>50000</v>
      </c>
      <c r="S4551" t="s">
        <v>3347</v>
      </c>
      <c r="T4551" t="s">
        <v>3557</v>
      </c>
      <c r="U4551" s="198">
        <v>27.92</v>
      </c>
      <c r="V4551" t="s">
        <v>2458</v>
      </c>
      <c r="W4551" t="s">
        <v>2655</v>
      </c>
      <c r="X4551" t="s">
        <v>2656</v>
      </c>
      <c r="Y4551" t="s">
        <v>2778</v>
      </c>
      <c r="Z4551" t="s">
        <v>2995</v>
      </c>
      <c r="AA4551">
        <v>115687</v>
      </c>
      <c r="AB4551" s="195">
        <v>37073</v>
      </c>
      <c r="AC4551" s="195">
        <v>37103</v>
      </c>
    </row>
    <row r="4552" spans="1:29" x14ac:dyDescent="0.25">
      <c r="A4552" s="43" t="str">
        <f t="shared" si="351"/>
        <v>US Natural Gas Financial</v>
      </c>
      <c r="B4552" s="43" t="str">
        <f t="shared" si="352"/>
        <v>US</v>
      </c>
      <c r="C4552" s="43" t="str">
        <f t="shared" si="353"/>
        <v>Natural Gas</v>
      </c>
      <c r="D4552" s="43" t="str">
        <f t="shared" si="354"/>
        <v>Financial</v>
      </c>
      <c r="E4552" s="43">
        <f>IF(VLOOKUP(S4552,'DD-Lookup'!$J$6:$L$50,3,FALSE)="Monthly",(YEAR(AC4552)-YEAR(AB4552))*12+MONTH(AC4552)-MONTH(AB4552)+1,(AC4552-AB4552+1))</f>
        <v>31</v>
      </c>
      <c r="F4552" s="210">
        <f t="shared" si="355"/>
        <v>18600</v>
      </c>
      <c r="G4552" s="199">
        <v>1357335</v>
      </c>
      <c r="H4552" s="195">
        <v>37049.4988773148</v>
      </c>
      <c r="I4552" t="s">
        <v>2257</v>
      </c>
      <c r="M4552" t="s">
        <v>3341</v>
      </c>
      <c r="N4552" t="s">
        <v>2476</v>
      </c>
      <c r="O4552" t="s">
        <v>2380</v>
      </c>
      <c r="Q4552" s="196">
        <v>600</v>
      </c>
      <c r="S4552" t="s">
        <v>3342</v>
      </c>
      <c r="T4552" t="s">
        <v>3557</v>
      </c>
      <c r="U4552" s="198">
        <v>2.5</v>
      </c>
      <c r="V4552" t="s">
        <v>2726</v>
      </c>
      <c r="W4552" t="s">
        <v>2381</v>
      </c>
      <c r="X4552" t="s">
        <v>2382</v>
      </c>
      <c r="Y4552" t="s">
        <v>3575</v>
      </c>
      <c r="Z4552" t="s">
        <v>2995</v>
      </c>
      <c r="AA4552" t="s">
        <v>1427</v>
      </c>
      <c r="AB4552" s="195">
        <v>37073.875011574099</v>
      </c>
      <c r="AC4552" s="195">
        <v>37103.875011574099</v>
      </c>
    </row>
    <row r="4553" spans="1:29" x14ac:dyDescent="0.25">
      <c r="A4553" s="43" t="str">
        <f t="shared" si="351"/>
        <v>US Natural Gas Financial</v>
      </c>
      <c r="B4553" s="43" t="str">
        <f t="shared" si="352"/>
        <v>US</v>
      </c>
      <c r="C4553" s="43" t="str">
        <f t="shared" si="353"/>
        <v>Natural Gas</v>
      </c>
      <c r="D4553" s="43" t="str">
        <f t="shared" si="354"/>
        <v>Financial</v>
      </c>
      <c r="E4553" s="43">
        <f>IF(VLOOKUP(S4553,'DD-Lookup'!$J$6:$L$50,3,FALSE)="Monthly",(YEAR(AC4553)-YEAR(AB4553))*12+MONTH(AC4553)-MONTH(AB4553)+1,(AC4553-AB4553+1))</f>
        <v>31</v>
      </c>
      <c r="F4553" s="210">
        <f t="shared" si="355"/>
        <v>18600</v>
      </c>
      <c r="G4553" s="199">
        <v>1357336</v>
      </c>
      <c r="H4553" s="195">
        <v>37049.498969907399</v>
      </c>
      <c r="I4553" t="s">
        <v>2257</v>
      </c>
      <c r="M4553" t="s">
        <v>3341</v>
      </c>
      <c r="N4553" t="s">
        <v>2476</v>
      </c>
      <c r="O4553" t="s">
        <v>2384</v>
      </c>
      <c r="Q4553" s="196">
        <v>600</v>
      </c>
      <c r="S4553" t="s">
        <v>3342</v>
      </c>
      <c r="T4553" t="s">
        <v>3557</v>
      </c>
      <c r="U4553" s="198">
        <v>2.5499999999999998</v>
      </c>
      <c r="V4553" t="s">
        <v>2726</v>
      </c>
      <c r="W4553" t="s">
        <v>2381</v>
      </c>
      <c r="X4553" t="s">
        <v>2382</v>
      </c>
      <c r="Y4553" t="s">
        <v>3575</v>
      </c>
      <c r="Z4553" t="s">
        <v>2995</v>
      </c>
      <c r="AA4553" t="s">
        <v>1428</v>
      </c>
      <c r="AB4553" s="195">
        <v>37104.875011574099</v>
      </c>
      <c r="AC4553" s="195">
        <v>37134.875011574099</v>
      </c>
    </row>
    <row r="4554" spans="1:29" x14ac:dyDescent="0.25">
      <c r="A4554" s="43" t="str">
        <f t="shared" si="351"/>
        <v>US Natural Gas Financial</v>
      </c>
      <c r="B4554" s="43" t="str">
        <f t="shared" si="352"/>
        <v>US</v>
      </c>
      <c r="C4554" s="43" t="str">
        <f t="shared" si="353"/>
        <v>Natural Gas</v>
      </c>
      <c r="D4554" s="43" t="str">
        <f t="shared" si="354"/>
        <v>Financial</v>
      </c>
      <c r="E4554" s="43">
        <f>IF(VLOOKUP(S4554,'DD-Lookup'!$J$6:$L$50,3,FALSE)="Monthly",(YEAR(AC4554)-YEAR(AB4554))*12+MONTH(AC4554)-MONTH(AB4554)+1,(AC4554-AB4554+1))</f>
        <v>30</v>
      </c>
      <c r="F4554" s="210">
        <f t="shared" si="355"/>
        <v>18000</v>
      </c>
      <c r="G4554" s="199">
        <v>1357337</v>
      </c>
      <c r="H4554" s="195">
        <v>37049.499027777798</v>
      </c>
      <c r="I4554" t="s">
        <v>2257</v>
      </c>
      <c r="M4554" t="s">
        <v>3341</v>
      </c>
      <c r="N4554" t="s">
        <v>2476</v>
      </c>
      <c r="O4554" t="s">
        <v>2385</v>
      </c>
      <c r="Q4554" s="196">
        <v>600</v>
      </c>
      <c r="S4554" t="s">
        <v>3342</v>
      </c>
      <c r="T4554" t="s">
        <v>3557</v>
      </c>
      <c r="U4554" s="198">
        <v>1.95</v>
      </c>
      <c r="V4554" t="s">
        <v>2726</v>
      </c>
      <c r="W4554" t="s">
        <v>2381</v>
      </c>
      <c r="X4554" t="s">
        <v>2382</v>
      </c>
      <c r="Y4554" t="s">
        <v>3575</v>
      </c>
      <c r="Z4554" t="s">
        <v>2995</v>
      </c>
      <c r="AA4554" t="s">
        <v>1429</v>
      </c>
      <c r="AB4554" s="195">
        <v>37135.875011574099</v>
      </c>
      <c r="AC4554" s="195">
        <v>37164.875011574099</v>
      </c>
    </row>
    <row r="4555" spans="1:29" x14ac:dyDescent="0.25">
      <c r="A4555" s="43" t="str">
        <f t="shared" ref="A4555:A4618" si="356">B4555&amp;" "&amp;C4555&amp;" "&amp;D4555</f>
        <v>US Natural Gas Financial</v>
      </c>
      <c r="B4555" s="43" t="str">
        <f t="shared" ref="B4555:B4618" si="357">IF((LEFT(N4555,2)="US"),"US","")</f>
        <v>US</v>
      </c>
      <c r="C4555" s="43" t="str">
        <f t="shared" ref="C4555:C4618" si="358">M4555</f>
        <v>Natural Gas</v>
      </c>
      <c r="D4555" s="43" t="str">
        <f t="shared" ref="D4555:D4618" si="359">IF(ISNUMBER(FIND("Phy",N4555))=TRUE,"Physical","Financial")</f>
        <v>Financial</v>
      </c>
      <c r="E4555" s="43">
        <f>IF(VLOOKUP(S4555,'DD-Lookup'!$J$6:$L$50,3,FALSE)="Monthly",(YEAR(AC4555)-YEAR(AB4555))*12+MONTH(AC4555)-MONTH(AB4555)+1,(AC4555-AB4555+1))</f>
        <v>31</v>
      </c>
      <c r="F4555" s="210">
        <f t="shared" ref="F4555:F4618" si="360">E4555*SUM(P4555:Q4555)</f>
        <v>20150</v>
      </c>
      <c r="G4555" s="199">
        <v>1357338</v>
      </c>
      <c r="H4555" s="195">
        <v>37049.499131944402</v>
      </c>
      <c r="I4555" t="s">
        <v>2257</v>
      </c>
      <c r="M4555" t="s">
        <v>3341</v>
      </c>
      <c r="N4555" t="s">
        <v>2476</v>
      </c>
      <c r="O4555" t="s">
        <v>2389</v>
      </c>
      <c r="Q4555" s="196">
        <v>650</v>
      </c>
      <c r="S4555" t="s">
        <v>3342</v>
      </c>
      <c r="T4555" t="s">
        <v>3557</v>
      </c>
      <c r="U4555" s="198">
        <v>1.45</v>
      </c>
      <c r="V4555" t="s">
        <v>2726</v>
      </c>
      <c r="W4555" t="s">
        <v>2381</v>
      </c>
      <c r="X4555" t="s">
        <v>2382</v>
      </c>
      <c r="Y4555" t="s">
        <v>3575</v>
      </c>
      <c r="Z4555" t="s">
        <v>2995</v>
      </c>
      <c r="AA4555" t="s">
        <v>1430</v>
      </c>
      <c r="AB4555" s="195">
        <v>37165.875011574099</v>
      </c>
      <c r="AC4555" s="195">
        <v>37195.875011574099</v>
      </c>
    </row>
    <row r="4556" spans="1:29" x14ac:dyDescent="0.25">
      <c r="A4556" s="43" t="str">
        <f t="shared" si="356"/>
        <v>US Natural Gas Financial</v>
      </c>
      <c r="B4556" s="43" t="str">
        <f t="shared" si="357"/>
        <v>US</v>
      </c>
      <c r="C4556" s="43" t="str">
        <f t="shared" si="358"/>
        <v>Natural Gas</v>
      </c>
      <c r="D4556" s="43" t="str">
        <f t="shared" si="359"/>
        <v>Financial</v>
      </c>
      <c r="E4556" s="43">
        <f>IF(VLOOKUP(S4556,'DD-Lookup'!$J$6:$L$50,3,FALSE)="Monthly",(YEAR(AC4556)-YEAR(AB4556))*12+MONTH(AC4556)-MONTH(AB4556)+1,(AC4556-AB4556+1))</f>
        <v>61</v>
      </c>
      <c r="F4556" s="210">
        <f t="shared" si="360"/>
        <v>39650</v>
      </c>
      <c r="G4556" s="199">
        <v>1357339</v>
      </c>
      <c r="H4556" s="195">
        <v>37049.499212962997</v>
      </c>
      <c r="I4556" t="s">
        <v>2257</v>
      </c>
      <c r="M4556" t="s">
        <v>3341</v>
      </c>
      <c r="N4556" t="s">
        <v>2476</v>
      </c>
      <c r="O4556" t="s">
        <v>2415</v>
      </c>
      <c r="Q4556" s="196">
        <v>650</v>
      </c>
      <c r="S4556" t="s">
        <v>3342</v>
      </c>
      <c r="T4556" t="s">
        <v>3557</v>
      </c>
      <c r="U4556" s="198">
        <v>1.55</v>
      </c>
      <c r="V4556" t="s">
        <v>2726</v>
      </c>
      <c r="W4556" t="s">
        <v>2381</v>
      </c>
      <c r="X4556" t="s">
        <v>2382</v>
      </c>
      <c r="Y4556" t="s">
        <v>3575</v>
      </c>
      <c r="Z4556" t="s">
        <v>2995</v>
      </c>
      <c r="AA4556" t="s">
        <v>1431</v>
      </c>
      <c r="AB4556" s="195">
        <v>37196</v>
      </c>
      <c r="AC4556" s="195">
        <v>37256</v>
      </c>
    </row>
    <row r="4557" spans="1:29" x14ac:dyDescent="0.25">
      <c r="A4557" s="43" t="str">
        <f t="shared" si="356"/>
        <v>US Natural Gas Financial</v>
      </c>
      <c r="B4557" s="43" t="str">
        <f t="shared" si="357"/>
        <v>US</v>
      </c>
      <c r="C4557" s="43" t="str">
        <f t="shared" si="358"/>
        <v>Natural Gas</v>
      </c>
      <c r="D4557" s="43" t="str">
        <f t="shared" si="359"/>
        <v>Financial</v>
      </c>
      <c r="E4557" s="43">
        <f>IF(VLOOKUP(S4557,'DD-Lookup'!$J$6:$L$50,3,FALSE)="Monthly",(YEAR(AC4557)-YEAR(AB4557))*12+MONTH(AC4557)-MONTH(AB4557)+1,(AC4557-AB4557+1))</f>
        <v>31</v>
      </c>
      <c r="F4557" s="210">
        <f t="shared" si="360"/>
        <v>1550</v>
      </c>
      <c r="G4557" s="199">
        <v>1357341</v>
      </c>
      <c r="H4557" s="195">
        <v>37049.499571759297</v>
      </c>
      <c r="I4557" t="s">
        <v>2257</v>
      </c>
      <c r="M4557" t="s">
        <v>3341</v>
      </c>
      <c r="N4557" t="s">
        <v>2476</v>
      </c>
      <c r="O4557" t="s">
        <v>2384</v>
      </c>
      <c r="Q4557" s="196">
        <v>50</v>
      </c>
      <c r="S4557" t="s">
        <v>3342</v>
      </c>
      <c r="T4557" t="s">
        <v>3557</v>
      </c>
      <c r="U4557" s="198">
        <v>2.5499999999999998</v>
      </c>
      <c r="V4557" t="s">
        <v>2726</v>
      </c>
      <c r="W4557" t="s">
        <v>2381</v>
      </c>
      <c r="X4557" t="s">
        <v>2382</v>
      </c>
      <c r="Y4557" t="s">
        <v>3575</v>
      </c>
      <c r="Z4557" t="s">
        <v>2995</v>
      </c>
      <c r="AA4557" t="s">
        <v>1432</v>
      </c>
      <c r="AB4557" s="195">
        <v>37104.875011574099</v>
      </c>
      <c r="AC4557" s="195">
        <v>37134.875011574099</v>
      </c>
    </row>
    <row r="4558" spans="1:29" x14ac:dyDescent="0.25">
      <c r="A4558" s="43" t="str">
        <f t="shared" si="356"/>
        <v>US Natural Gas Financial</v>
      </c>
      <c r="B4558" s="43" t="str">
        <f t="shared" si="357"/>
        <v>US</v>
      </c>
      <c r="C4558" s="43" t="str">
        <f t="shared" si="358"/>
        <v>Natural Gas</v>
      </c>
      <c r="D4558" s="43" t="str">
        <f t="shared" si="359"/>
        <v>Financial</v>
      </c>
      <c r="E4558" s="43">
        <f>IF(VLOOKUP(S4558,'DD-Lookup'!$J$6:$L$50,3,FALSE)="Monthly",(YEAR(AC4558)-YEAR(AB4558))*12+MONTH(AC4558)-MONTH(AB4558)+1,(AC4558-AB4558+1))</f>
        <v>30</v>
      </c>
      <c r="F4558" s="210">
        <f t="shared" si="360"/>
        <v>1500</v>
      </c>
      <c r="G4558" s="199">
        <v>1357342</v>
      </c>
      <c r="H4558" s="195">
        <v>37049.4996412037</v>
      </c>
      <c r="I4558" t="s">
        <v>2257</v>
      </c>
      <c r="M4558" t="s">
        <v>3341</v>
      </c>
      <c r="N4558" t="s">
        <v>2476</v>
      </c>
      <c r="O4558" t="s">
        <v>2385</v>
      </c>
      <c r="Q4558" s="196">
        <v>50</v>
      </c>
      <c r="S4558" t="s">
        <v>3342</v>
      </c>
      <c r="T4558" t="s">
        <v>3557</v>
      </c>
      <c r="U4558" s="198">
        <v>1.95</v>
      </c>
      <c r="V4558" t="s">
        <v>2726</v>
      </c>
      <c r="W4558" t="s">
        <v>2381</v>
      </c>
      <c r="X4558" t="s">
        <v>2382</v>
      </c>
      <c r="Y4558" t="s">
        <v>3575</v>
      </c>
      <c r="Z4558" t="s">
        <v>2995</v>
      </c>
      <c r="AA4558" t="s">
        <v>1433</v>
      </c>
      <c r="AB4558" s="195">
        <v>37135.875011574099</v>
      </c>
      <c r="AC4558" s="195">
        <v>37164.875011574099</v>
      </c>
    </row>
    <row r="4559" spans="1:29" x14ac:dyDescent="0.25">
      <c r="A4559" s="43" t="str">
        <f t="shared" si="356"/>
        <v xml:space="preserve"> Natural Gas Financial</v>
      </c>
      <c r="B4559" s="43" t="str">
        <f t="shared" si="357"/>
        <v/>
      </c>
      <c r="C4559" s="43" t="str">
        <f t="shared" si="358"/>
        <v>Natural Gas</v>
      </c>
      <c r="D4559" s="43" t="str">
        <f t="shared" si="359"/>
        <v>Financial</v>
      </c>
      <c r="E4559" s="43">
        <f>IF(VLOOKUP(S4559,'DD-Lookup'!$J$6:$L$50,3,FALSE)="Monthly",(YEAR(AC4559)-YEAR(AB4559))*12+MONTH(AC4559)-MONTH(AB4559)+1,(AC4559-AB4559+1))</f>
        <v>92</v>
      </c>
      <c r="F4559" s="210">
        <f t="shared" si="360"/>
        <v>460000</v>
      </c>
      <c r="G4559" s="199">
        <v>1357343</v>
      </c>
      <c r="H4559" s="195">
        <v>37049.4996875</v>
      </c>
      <c r="I4559" t="s">
        <v>3482</v>
      </c>
      <c r="M4559" t="s">
        <v>3341</v>
      </c>
      <c r="N4559" t="s">
        <v>3521</v>
      </c>
      <c r="O4559" t="s">
        <v>1773</v>
      </c>
      <c r="Q4559" s="196">
        <v>5000</v>
      </c>
      <c r="S4559" t="s">
        <v>3342</v>
      </c>
      <c r="T4559" t="s">
        <v>3557</v>
      </c>
      <c r="U4559" s="198">
        <v>-0.44</v>
      </c>
      <c r="V4559" t="s">
        <v>1434</v>
      </c>
      <c r="W4559" t="s">
        <v>3522</v>
      </c>
      <c r="X4559" t="s">
        <v>2375</v>
      </c>
      <c r="Y4559" t="s">
        <v>3575</v>
      </c>
      <c r="Z4559" t="s">
        <v>2996</v>
      </c>
      <c r="AA4559" t="s">
        <v>1435</v>
      </c>
      <c r="AB4559" s="195">
        <v>37073</v>
      </c>
      <c r="AC4559" s="195">
        <v>37164</v>
      </c>
    </row>
    <row r="4560" spans="1:29" x14ac:dyDescent="0.25">
      <c r="A4560" s="43" t="str">
        <f t="shared" si="356"/>
        <v>US Crude Financial</v>
      </c>
      <c r="B4560" s="43" t="str">
        <f t="shared" si="357"/>
        <v>US</v>
      </c>
      <c r="C4560" s="43" t="str">
        <f t="shared" si="358"/>
        <v>Crude</v>
      </c>
      <c r="D4560" s="43" t="str">
        <f t="shared" si="359"/>
        <v>Financial</v>
      </c>
      <c r="E4560" s="43">
        <f>IF(VLOOKUP(S4560,'DD-Lookup'!$J$6:$L$50,3,FALSE)="Monthly",(YEAR(AC4560)-YEAR(AB4560))*12+MONTH(AC4560)-MONTH(AB4560)+1,(AC4560-AB4560+1))</f>
        <v>1</v>
      </c>
      <c r="F4560" s="210">
        <f t="shared" si="360"/>
        <v>50000</v>
      </c>
      <c r="G4560" s="199">
        <v>1357344</v>
      </c>
      <c r="H4560" s="195">
        <v>37049.499849537002</v>
      </c>
      <c r="I4560" t="s">
        <v>2652</v>
      </c>
      <c r="M4560" t="s">
        <v>3437</v>
      </c>
      <c r="N4560" t="s">
        <v>2653</v>
      </c>
      <c r="O4560" t="s">
        <v>3359</v>
      </c>
      <c r="P4560" s="196">
        <v>50000</v>
      </c>
      <c r="S4560" t="s">
        <v>3347</v>
      </c>
      <c r="T4560" t="s">
        <v>3557</v>
      </c>
      <c r="U4560" s="198">
        <v>27.9</v>
      </c>
      <c r="V4560" t="s">
        <v>2460</v>
      </c>
      <c r="W4560" t="s">
        <v>2655</v>
      </c>
      <c r="X4560" t="s">
        <v>2656</v>
      </c>
      <c r="Y4560" t="s">
        <v>2778</v>
      </c>
      <c r="Z4560" t="s">
        <v>2995</v>
      </c>
      <c r="AA4560">
        <v>115689</v>
      </c>
      <c r="AB4560" s="195">
        <v>37073</v>
      </c>
      <c r="AC4560" s="195">
        <v>37103</v>
      </c>
    </row>
    <row r="4561" spans="1:31" x14ac:dyDescent="0.25">
      <c r="A4561" s="43" t="str">
        <f t="shared" si="356"/>
        <v xml:space="preserve"> Natural Gas Financial</v>
      </c>
      <c r="B4561" s="43" t="str">
        <f t="shared" si="357"/>
        <v/>
      </c>
      <c r="C4561" s="43" t="str">
        <f t="shared" si="358"/>
        <v>Natural Gas</v>
      </c>
      <c r="D4561" s="43" t="str">
        <f t="shared" si="359"/>
        <v>Financial</v>
      </c>
      <c r="E4561" s="43">
        <f>IF(VLOOKUP(S4561,'DD-Lookup'!$J$6:$L$50,3,FALSE)="Monthly",(YEAR(AC4561)-YEAR(AB4561))*12+MONTH(AC4561)-MONTH(AB4561)+1,(AC4561-AB4561+1))</f>
        <v>214</v>
      </c>
      <c r="F4561" s="210">
        <f t="shared" si="360"/>
        <v>1070000</v>
      </c>
      <c r="G4561" s="199">
        <v>1357345</v>
      </c>
      <c r="H4561" s="195">
        <v>37049.499918981499</v>
      </c>
      <c r="I4561" t="s">
        <v>2280</v>
      </c>
      <c r="M4561" t="s">
        <v>3341</v>
      </c>
      <c r="N4561" t="s">
        <v>3521</v>
      </c>
      <c r="O4561" t="s">
        <v>3177</v>
      </c>
      <c r="Q4561" s="196">
        <v>5000</v>
      </c>
      <c r="S4561" t="s">
        <v>3342</v>
      </c>
      <c r="T4561" t="s">
        <v>3557</v>
      </c>
      <c r="U4561" s="198">
        <v>-0.41</v>
      </c>
      <c r="V4561" t="s">
        <v>2449</v>
      </c>
      <c r="W4561" t="s">
        <v>3522</v>
      </c>
      <c r="X4561" t="s">
        <v>3523</v>
      </c>
      <c r="Y4561" t="s">
        <v>3575</v>
      </c>
      <c r="Z4561" t="s">
        <v>2996</v>
      </c>
      <c r="AA4561" t="s">
        <v>1436</v>
      </c>
      <c r="AB4561" s="195">
        <v>37347</v>
      </c>
      <c r="AC4561" s="195">
        <v>37560</v>
      </c>
    </row>
    <row r="4562" spans="1:31" x14ac:dyDescent="0.25">
      <c r="A4562" s="43" t="str">
        <f t="shared" si="356"/>
        <v>US Natural Gas Financial</v>
      </c>
      <c r="B4562" s="43" t="str">
        <f t="shared" si="357"/>
        <v>US</v>
      </c>
      <c r="C4562" s="43" t="str">
        <f t="shared" si="358"/>
        <v>Natural Gas</v>
      </c>
      <c r="D4562" s="43" t="str">
        <f t="shared" si="359"/>
        <v>Financial</v>
      </c>
      <c r="E4562" s="43">
        <f>IF(VLOOKUP(S4562,'DD-Lookup'!$J$6:$L$50,3,FALSE)="Monthly",(YEAR(AC4562)-YEAR(AB4562))*12+MONTH(AC4562)-MONTH(AB4562)+1,(AC4562-AB4562+1))</f>
        <v>31</v>
      </c>
      <c r="F4562" s="210">
        <f t="shared" si="360"/>
        <v>310000</v>
      </c>
      <c r="G4562" s="199">
        <v>1357346</v>
      </c>
      <c r="H4562" s="195">
        <v>37049.4999537037</v>
      </c>
      <c r="I4562" t="s">
        <v>2280</v>
      </c>
      <c r="M4562" t="s">
        <v>3341</v>
      </c>
      <c r="N4562" t="s">
        <v>2281</v>
      </c>
      <c r="O4562" t="s">
        <v>2475</v>
      </c>
      <c r="Q4562" s="196">
        <v>10000</v>
      </c>
      <c r="S4562" t="s">
        <v>3342</v>
      </c>
      <c r="T4562" t="s">
        <v>3557</v>
      </c>
      <c r="U4562" s="198">
        <v>3.8050000000000002</v>
      </c>
      <c r="V4562" t="s">
        <v>2441</v>
      </c>
      <c r="W4562" t="s">
        <v>2853</v>
      </c>
      <c r="X4562" t="s">
        <v>2282</v>
      </c>
      <c r="Y4562" t="s">
        <v>3575</v>
      </c>
      <c r="Z4562" t="s">
        <v>2995</v>
      </c>
      <c r="AA4562" t="s">
        <v>1437</v>
      </c>
      <c r="AB4562" s="195">
        <v>37073.875</v>
      </c>
      <c r="AC4562" s="195">
        <v>37103.875</v>
      </c>
    </row>
    <row r="4563" spans="1:31" x14ac:dyDescent="0.25">
      <c r="A4563" s="43" t="str">
        <f t="shared" si="356"/>
        <v xml:space="preserve"> Natural Gas Physical</v>
      </c>
      <c r="B4563" s="43" t="str">
        <f t="shared" si="357"/>
        <v/>
      </c>
      <c r="C4563" s="43" t="str">
        <f t="shared" si="358"/>
        <v>Natural Gas</v>
      </c>
      <c r="D4563" s="43" t="str">
        <f t="shared" si="359"/>
        <v>Physical</v>
      </c>
      <c r="E4563" s="43">
        <f>IF(VLOOKUP(S4563,'DD-Lookup'!$J$6:$L$50,3,FALSE)="Monthly",(YEAR(AC4563)-YEAR(AB4563))*12+MONTH(AC4563)-MONTH(AB4563)+1,(AC4563-AB4563+1))</f>
        <v>1</v>
      </c>
      <c r="F4563" s="210">
        <f t="shared" si="360"/>
        <v>5000</v>
      </c>
      <c r="G4563" s="199">
        <v>1357347</v>
      </c>
      <c r="H4563" s="195">
        <v>37049.500057870398</v>
      </c>
      <c r="I4563" t="s">
        <v>2505</v>
      </c>
      <c r="M4563" t="s">
        <v>3341</v>
      </c>
      <c r="N4563" t="s">
        <v>3104</v>
      </c>
      <c r="O4563" t="s">
        <v>706</v>
      </c>
      <c r="Q4563" s="196">
        <v>5000</v>
      </c>
      <c r="S4563" t="s">
        <v>3719</v>
      </c>
      <c r="T4563" t="s">
        <v>3105</v>
      </c>
      <c r="U4563" s="198">
        <v>4.42</v>
      </c>
      <c r="V4563" t="s">
        <v>2198</v>
      </c>
      <c r="W4563" t="s">
        <v>635</v>
      </c>
      <c r="X4563" t="s">
        <v>3106</v>
      </c>
      <c r="Y4563" t="s">
        <v>2469</v>
      </c>
      <c r="Z4563" t="s">
        <v>2996</v>
      </c>
      <c r="AA4563">
        <v>838550</v>
      </c>
      <c r="AB4563" s="195">
        <v>37050.875011574099</v>
      </c>
      <c r="AC4563" s="195">
        <v>37050.875011574099</v>
      </c>
    </row>
    <row r="4564" spans="1:31" x14ac:dyDescent="0.25">
      <c r="A4564" s="43" t="str">
        <f t="shared" si="356"/>
        <v>US Natural Gas Financial</v>
      </c>
      <c r="B4564" s="43" t="str">
        <f t="shared" si="357"/>
        <v>US</v>
      </c>
      <c r="C4564" s="43" t="str">
        <f t="shared" si="358"/>
        <v>Natural Gas</v>
      </c>
      <c r="D4564" s="43" t="str">
        <f t="shared" si="359"/>
        <v>Financial</v>
      </c>
      <c r="E4564" s="43">
        <f>IF(VLOOKUP(S4564,'DD-Lookup'!$J$6:$L$50,3,FALSE)="Monthly",(YEAR(AC4564)-YEAR(AB4564))*12+MONTH(AC4564)-MONTH(AB4564)+1,(AC4564-AB4564+1))</f>
        <v>123</v>
      </c>
      <c r="F4564" s="210">
        <f t="shared" si="360"/>
        <v>615000</v>
      </c>
      <c r="G4564" s="199">
        <v>1357348</v>
      </c>
      <c r="H4564" s="195">
        <v>37049.500069444402</v>
      </c>
      <c r="I4564" t="s">
        <v>2183</v>
      </c>
      <c r="M4564" t="s">
        <v>3341</v>
      </c>
      <c r="N4564" t="s">
        <v>2281</v>
      </c>
      <c r="O4564" t="s">
        <v>3139</v>
      </c>
      <c r="Q4564" s="196">
        <v>5000</v>
      </c>
      <c r="S4564" t="s">
        <v>3342</v>
      </c>
      <c r="T4564" t="s">
        <v>3557</v>
      </c>
      <c r="U4564" s="198">
        <v>3.91</v>
      </c>
      <c r="V4564" t="s">
        <v>2439</v>
      </c>
      <c r="W4564" t="s">
        <v>2853</v>
      </c>
      <c r="X4564" t="s">
        <v>2282</v>
      </c>
      <c r="Y4564" t="s">
        <v>3575</v>
      </c>
      <c r="Z4564" t="s">
        <v>2995</v>
      </c>
      <c r="AA4564" t="s">
        <v>1438</v>
      </c>
      <c r="AB4564" s="195">
        <v>37073</v>
      </c>
      <c r="AC4564" s="195">
        <v>37195</v>
      </c>
    </row>
    <row r="4565" spans="1:31" x14ac:dyDescent="0.25">
      <c r="A4565" s="43" t="str">
        <f t="shared" si="356"/>
        <v>US Natural Gas Financial</v>
      </c>
      <c r="B4565" s="43" t="str">
        <f t="shared" si="357"/>
        <v>US</v>
      </c>
      <c r="C4565" s="43" t="str">
        <f t="shared" si="358"/>
        <v>Natural Gas</v>
      </c>
      <c r="D4565" s="43" t="str">
        <f t="shared" si="359"/>
        <v>Financial</v>
      </c>
      <c r="E4565" s="43">
        <f>IF(VLOOKUP(S4565,'DD-Lookup'!$J$6:$L$50,3,FALSE)="Monthly",(YEAR(AC4565)-YEAR(AB4565))*12+MONTH(AC4565)-MONTH(AB4565)+1,(AC4565-AB4565+1))</f>
        <v>151</v>
      </c>
      <c r="F4565" s="210">
        <f t="shared" si="360"/>
        <v>377500</v>
      </c>
      <c r="G4565" s="199">
        <v>1357350</v>
      </c>
      <c r="H4565" s="195">
        <v>37049.500231481499</v>
      </c>
      <c r="I4565" t="s">
        <v>2183</v>
      </c>
      <c r="M4565" t="s">
        <v>3341</v>
      </c>
      <c r="N4565" t="s">
        <v>2281</v>
      </c>
      <c r="O4565" t="s">
        <v>2491</v>
      </c>
      <c r="Q4565" s="196">
        <v>2500</v>
      </c>
      <c r="S4565" t="s">
        <v>3342</v>
      </c>
      <c r="T4565" t="s">
        <v>3557</v>
      </c>
      <c r="U4565" s="198">
        <v>4.2850000000000001</v>
      </c>
      <c r="V4565" t="s">
        <v>2439</v>
      </c>
      <c r="W4565" t="s">
        <v>2853</v>
      </c>
      <c r="X4565" t="s">
        <v>2282</v>
      </c>
      <c r="Y4565" t="s">
        <v>3575</v>
      </c>
      <c r="Z4565" t="s">
        <v>2995</v>
      </c>
      <c r="AA4565" t="s">
        <v>1439</v>
      </c>
      <c r="AB4565" s="195">
        <v>37196</v>
      </c>
      <c r="AC4565" s="195">
        <v>37346</v>
      </c>
    </row>
    <row r="4566" spans="1:31" x14ac:dyDescent="0.25">
      <c r="A4566" s="43" t="str">
        <f t="shared" si="356"/>
        <v>US Natural Gas Financial</v>
      </c>
      <c r="B4566" s="43" t="str">
        <f t="shared" si="357"/>
        <v>US</v>
      </c>
      <c r="C4566" s="43" t="str">
        <f t="shared" si="358"/>
        <v>Natural Gas</v>
      </c>
      <c r="D4566" s="43" t="str">
        <f t="shared" si="359"/>
        <v>Financial</v>
      </c>
      <c r="E4566" s="43">
        <f>IF(VLOOKUP(S4566,'DD-Lookup'!$J$6:$L$50,3,FALSE)="Monthly",(YEAR(AC4566)-YEAR(AB4566))*12+MONTH(AC4566)-MONTH(AB4566)+1,(AC4566-AB4566+1))</f>
        <v>31</v>
      </c>
      <c r="F4566" s="210">
        <f t="shared" si="360"/>
        <v>310000</v>
      </c>
      <c r="G4566" s="199">
        <v>1357352</v>
      </c>
      <c r="H4566" s="195">
        <v>37049.5004050926</v>
      </c>
      <c r="I4566" t="s">
        <v>2505</v>
      </c>
      <c r="M4566" t="s">
        <v>3341</v>
      </c>
      <c r="N4566" t="s">
        <v>2281</v>
      </c>
      <c r="O4566" t="s">
        <v>2475</v>
      </c>
      <c r="Q4566" s="196">
        <v>10000</v>
      </c>
      <c r="S4566" t="s">
        <v>3342</v>
      </c>
      <c r="T4566" t="s">
        <v>3557</v>
      </c>
      <c r="U4566" s="198">
        <v>3.81</v>
      </c>
      <c r="V4566" t="s">
        <v>2506</v>
      </c>
      <c r="W4566" t="s">
        <v>2853</v>
      </c>
      <c r="X4566" t="s">
        <v>2282</v>
      </c>
      <c r="Y4566" t="s">
        <v>3575</v>
      </c>
      <c r="Z4566" t="s">
        <v>2995</v>
      </c>
      <c r="AA4566" t="s">
        <v>1440</v>
      </c>
      <c r="AB4566" s="195">
        <v>37073.875</v>
      </c>
      <c r="AC4566" s="195">
        <v>37103.875</v>
      </c>
    </row>
    <row r="4567" spans="1:31" x14ac:dyDescent="0.25">
      <c r="A4567" s="43" t="str">
        <f t="shared" si="356"/>
        <v>US Natural Gas Financial</v>
      </c>
      <c r="B4567" s="43" t="str">
        <f t="shared" si="357"/>
        <v>US</v>
      </c>
      <c r="C4567" s="43" t="str">
        <f t="shared" si="358"/>
        <v>Natural Gas</v>
      </c>
      <c r="D4567" s="43" t="str">
        <f t="shared" si="359"/>
        <v>Financial</v>
      </c>
      <c r="E4567" s="43">
        <f>IF(VLOOKUP(S4567,'DD-Lookup'!$J$6:$L$50,3,FALSE)="Monthly",(YEAR(AC4567)-YEAR(AB4567))*12+MONTH(AC4567)-MONTH(AB4567)+1,(AC4567-AB4567+1))</f>
        <v>31</v>
      </c>
      <c r="F4567" s="210">
        <f t="shared" si="360"/>
        <v>310000</v>
      </c>
      <c r="G4567" s="199">
        <v>1357353</v>
      </c>
      <c r="H4567" s="195">
        <v>37049.500601851898</v>
      </c>
      <c r="I4567" t="s">
        <v>3527</v>
      </c>
      <c r="M4567" t="s">
        <v>3341</v>
      </c>
      <c r="N4567" t="s">
        <v>2281</v>
      </c>
      <c r="O4567" t="s">
        <v>2475</v>
      </c>
      <c r="Q4567" s="196">
        <v>10000</v>
      </c>
      <c r="S4567" t="s">
        <v>3342</v>
      </c>
      <c r="T4567" t="s">
        <v>3557</v>
      </c>
      <c r="U4567" s="198">
        <v>3.8125</v>
      </c>
      <c r="V4567" t="s">
        <v>2229</v>
      </c>
      <c r="W4567" t="s">
        <v>2853</v>
      </c>
      <c r="X4567" t="s">
        <v>2282</v>
      </c>
      <c r="Y4567" t="s">
        <v>3575</v>
      </c>
      <c r="Z4567" t="s">
        <v>2995</v>
      </c>
      <c r="AA4567" t="s">
        <v>1441</v>
      </c>
      <c r="AB4567" s="195">
        <v>37073.875</v>
      </c>
      <c r="AC4567" s="195">
        <v>37103.875</v>
      </c>
    </row>
    <row r="4568" spans="1:31" x14ac:dyDescent="0.25">
      <c r="A4568" s="43" t="str">
        <f t="shared" si="356"/>
        <v>US Power Financial</v>
      </c>
      <c r="B4568" s="43" t="str">
        <f t="shared" si="357"/>
        <v>US</v>
      </c>
      <c r="C4568" s="43" t="str">
        <f t="shared" si="358"/>
        <v>Power</v>
      </c>
      <c r="D4568" s="43" t="str">
        <f t="shared" si="359"/>
        <v>Financial</v>
      </c>
      <c r="E4568" s="43">
        <f>IF(VLOOKUP(S4568,'DD-Lookup'!$J$6:$L$50,3,FALSE)="Monthly",(YEAR(AC4568)-YEAR(AB4568))*12+MONTH(AC4568)-MONTH(AB4568)+1,(AC4568-AB4568+1))</f>
        <v>62</v>
      </c>
      <c r="F4568" s="210">
        <f t="shared" si="360"/>
        <v>3100</v>
      </c>
      <c r="G4568" s="199">
        <v>1357354</v>
      </c>
      <c r="H4568" s="195">
        <v>37049.500833333303</v>
      </c>
      <c r="I4568" t="s">
        <v>2505</v>
      </c>
      <c r="J4568" t="s">
        <v>2271</v>
      </c>
      <c r="K4568" t="s">
        <v>2272</v>
      </c>
      <c r="M4568" t="s">
        <v>2766</v>
      </c>
      <c r="N4568" t="s">
        <v>2659</v>
      </c>
      <c r="O4568" t="s">
        <v>3673</v>
      </c>
      <c r="Q4568" s="196">
        <v>50</v>
      </c>
      <c r="S4568" t="s">
        <v>3340</v>
      </c>
      <c r="T4568" t="s">
        <v>3557</v>
      </c>
      <c r="U4568" s="198">
        <v>58.75</v>
      </c>
      <c r="V4568" t="s">
        <v>384</v>
      </c>
      <c r="W4568" t="s">
        <v>2268</v>
      </c>
      <c r="X4568" t="s">
        <v>3383</v>
      </c>
      <c r="Y4568" t="s">
        <v>2662</v>
      </c>
      <c r="Z4568" t="s">
        <v>2995</v>
      </c>
      <c r="AA4568">
        <v>637326.1</v>
      </c>
      <c r="AB4568" s="195">
        <v>37073</v>
      </c>
      <c r="AC4568" s="195">
        <v>37134</v>
      </c>
    </row>
    <row r="4569" spans="1:31" x14ac:dyDescent="0.25">
      <c r="A4569" s="43" t="str">
        <f t="shared" si="356"/>
        <v xml:space="preserve"> Natural Gas Physical</v>
      </c>
      <c r="B4569" s="43" t="str">
        <f t="shared" si="357"/>
        <v/>
      </c>
      <c r="C4569" s="43" t="str">
        <f t="shared" si="358"/>
        <v>Natural Gas</v>
      </c>
      <c r="D4569" s="43" t="str">
        <f t="shared" si="359"/>
        <v>Physical</v>
      </c>
      <c r="E4569" s="43">
        <f>IF(VLOOKUP(S4569,'DD-Lookup'!$J$6:$L$50,3,FALSE)="Monthly",(YEAR(AC4569)-YEAR(AB4569))*12+MONTH(AC4569)-MONTH(AB4569)+1,(AC4569-AB4569+1))</f>
        <v>1</v>
      </c>
      <c r="F4569" s="210">
        <f t="shared" si="360"/>
        <v>10000</v>
      </c>
      <c r="G4569" s="199">
        <v>1357356</v>
      </c>
      <c r="H4569" s="195">
        <v>37049.500937500001</v>
      </c>
      <c r="I4569" t="s">
        <v>3729</v>
      </c>
      <c r="M4569" t="s">
        <v>3341</v>
      </c>
      <c r="N4569" t="s">
        <v>3104</v>
      </c>
      <c r="O4569" t="s">
        <v>3620</v>
      </c>
      <c r="Q4569" s="196">
        <v>10000</v>
      </c>
      <c r="S4569" t="s">
        <v>3719</v>
      </c>
      <c r="T4569" t="s">
        <v>3105</v>
      </c>
      <c r="U4569" s="198">
        <v>4.45</v>
      </c>
      <c r="V4569" t="s">
        <v>3730</v>
      </c>
      <c r="W4569" t="s">
        <v>635</v>
      </c>
      <c r="X4569" t="s">
        <v>3106</v>
      </c>
      <c r="Y4569" t="s">
        <v>2469</v>
      </c>
      <c r="Z4569" t="s">
        <v>2996</v>
      </c>
      <c r="AA4569">
        <v>838551</v>
      </c>
      <c r="AB4569" s="195">
        <v>37049.875011574099</v>
      </c>
      <c r="AC4569" s="195">
        <v>37049.875011574099</v>
      </c>
    </row>
    <row r="4570" spans="1:31" x14ac:dyDescent="0.25">
      <c r="A4570" s="43" t="str">
        <f t="shared" si="356"/>
        <v xml:space="preserve"> Natural Gas Physical</v>
      </c>
      <c r="B4570" s="43" t="str">
        <f t="shared" si="357"/>
        <v/>
      </c>
      <c r="C4570" s="43" t="str">
        <f t="shared" si="358"/>
        <v>Natural Gas</v>
      </c>
      <c r="D4570" s="43" t="str">
        <f t="shared" si="359"/>
        <v>Physical</v>
      </c>
      <c r="E4570" s="43">
        <f>IF(VLOOKUP(S4570,'DD-Lookup'!$J$6:$L$50,3,FALSE)="Monthly",(YEAR(AC4570)-YEAR(AB4570))*12+MONTH(AC4570)-MONTH(AB4570)+1,(AC4570-AB4570+1))</f>
        <v>1</v>
      </c>
      <c r="F4570" s="210">
        <f t="shared" si="360"/>
        <v>10000</v>
      </c>
      <c r="G4570" s="199">
        <v>1357357</v>
      </c>
      <c r="H4570" s="195">
        <v>37049.501145833303</v>
      </c>
      <c r="I4570" t="s">
        <v>3729</v>
      </c>
      <c r="M4570" t="s">
        <v>3341</v>
      </c>
      <c r="N4570" t="s">
        <v>3104</v>
      </c>
      <c r="O4570" t="s">
        <v>3620</v>
      </c>
      <c r="Q4570" s="196">
        <v>10000</v>
      </c>
      <c r="S4570" t="s">
        <v>3719</v>
      </c>
      <c r="T4570" t="s">
        <v>3105</v>
      </c>
      <c r="U4570" s="198">
        <v>4.47</v>
      </c>
      <c r="V4570" t="s">
        <v>3730</v>
      </c>
      <c r="W4570" t="s">
        <v>635</v>
      </c>
      <c r="X4570" t="s">
        <v>3106</v>
      </c>
      <c r="Y4570" t="s">
        <v>2469</v>
      </c>
      <c r="Z4570" t="s">
        <v>2996</v>
      </c>
      <c r="AA4570">
        <v>838552</v>
      </c>
      <c r="AB4570" s="195">
        <v>37049.875011574099</v>
      </c>
      <c r="AC4570" s="195">
        <v>37049.875011574099</v>
      </c>
    </row>
    <row r="4571" spans="1:31" x14ac:dyDescent="0.25">
      <c r="A4571" s="43" t="str">
        <f t="shared" si="356"/>
        <v>US Power Physical</v>
      </c>
      <c r="B4571" s="43" t="str">
        <f t="shared" si="357"/>
        <v>US</v>
      </c>
      <c r="C4571" s="43" t="str">
        <f t="shared" si="358"/>
        <v>Power</v>
      </c>
      <c r="D4571" s="43" t="str">
        <f t="shared" si="359"/>
        <v>Physical</v>
      </c>
      <c r="E4571" s="43">
        <f>IF(VLOOKUP(S4571,'DD-Lookup'!$J$6:$L$50,3,FALSE)="Monthly",(YEAR(AC4571)-YEAR(AB4571))*12+MONTH(AC4571)-MONTH(AB4571)+1,(AC4571-AB4571+1))</f>
        <v>30</v>
      </c>
      <c r="F4571" s="210">
        <f t="shared" si="360"/>
        <v>1500</v>
      </c>
      <c r="G4571" s="199">
        <v>1357359</v>
      </c>
      <c r="H4571" s="195">
        <v>37049.501273148097</v>
      </c>
      <c r="I4571" t="s">
        <v>3382</v>
      </c>
      <c r="M4571" t="s">
        <v>2766</v>
      </c>
      <c r="N4571" t="s">
        <v>3361</v>
      </c>
      <c r="O4571" t="s">
        <v>2256</v>
      </c>
      <c r="Q4571" s="196">
        <v>50</v>
      </c>
      <c r="S4571" t="s">
        <v>3340</v>
      </c>
      <c r="T4571" t="s">
        <v>3557</v>
      </c>
      <c r="U4571" s="198">
        <v>36.9</v>
      </c>
      <c r="V4571" t="s">
        <v>3828</v>
      </c>
      <c r="W4571" t="s">
        <v>3380</v>
      </c>
      <c r="X4571" t="s">
        <v>3366</v>
      </c>
      <c r="Y4571" t="s">
        <v>2662</v>
      </c>
      <c r="Z4571" t="s">
        <v>2990</v>
      </c>
      <c r="AA4571">
        <v>637328.1</v>
      </c>
      <c r="AB4571" s="195">
        <v>37135.715972222199</v>
      </c>
      <c r="AC4571" s="195">
        <v>37164.715972222199</v>
      </c>
    </row>
    <row r="4572" spans="1:31" x14ac:dyDescent="0.25">
      <c r="A4572" s="43" t="str">
        <f t="shared" si="356"/>
        <v>US Natural Gas Financial</v>
      </c>
      <c r="B4572" s="43" t="str">
        <f t="shared" si="357"/>
        <v>US</v>
      </c>
      <c r="C4572" s="43" t="str">
        <f t="shared" si="358"/>
        <v>Natural Gas</v>
      </c>
      <c r="D4572" s="43" t="str">
        <f t="shared" si="359"/>
        <v>Financial</v>
      </c>
      <c r="E4572" s="43">
        <f>IF(VLOOKUP(S4572,'DD-Lookup'!$J$6:$L$50,3,FALSE)="Monthly",(YEAR(AC4572)-YEAR(AB4572))*12+MONTH(AC4572)-MONTH(AB4572)+1,(AC4572-AB4572+1))</f>
        <v>31</v>
      </c>
      <c r="F4572" s="210">
        <f t="shared" si="360"/>
        <v>155000</v>
      </c>
      <c r="G4572" s="199">
        <v>1357360</v>
      </c>
      <c r="H4572" s="195">
        <v>37049.501331018502</v>
      </c>
      <c r="I4572" t="s">
        <v>2183</v>
      </c>
      <c r="M4572" t="s">
        <v>3341</v>
      </c>
      <c r="N4572" t="s">
        <v>2281</v>
      </c>
      <c r="O4572" t="s">
        <v>2475</v>
      </c>
      <c r="Q4572" s="196">
        <v>5000</v>
      </c>
      <c r="S4572" t="s">
        <v>3342</v>
      </c>
      <c r="T4572" t="s">
        <v>3557</v>
      </c>
      <c r="U4572" s="198">
        <v>3.8149999999999999</v>
      </c>
      <c r="V4572" t="s">
        <v>1442</v>
      </c>
      <c r="W4572" t="s">
        <v>2853</v>
      </c>
      <c r="X4572" t="s">
        <v>2282</v>
      </c>
      <c r="Y4572" t="s">
        <v>3575</v>
      </c>
      <c r="Z4572" t="s">
        <v>2995</v>
      </c>
      <c r="AA4572" t="s">
        <v>1443</v>
      </c>
      <c r="AB4572" s="195">
        <v>37073.875</v>
      </c>
      <c r="AC4572" s="195">
        <v>37103.875</v>
      </c>
      <c r="AE4572" s="115">
        <f>IF(S4572="Gallon",F4572/42,F4572)</f>
        <v>155000</v>
      </c>
    </row>
    <row r="4573" spans="1:31" x14ac:dyDescent="0.25">
      <c r="A4573" s="43" t="str">
        <f t="shared" si="356"/>
        <v>US Power Physical</v>
      </c>
      <c r="B4573" s="43" t="str">
        <f t="shared" si="357"/>
        <v>US</v>
      </c>
      <c r="C4573" s="43" t="str">
        <f t="shared" si="358"/>
        <v>Power</v>
      </c>
      <c r="D4573" s="43" t="str">
        <f t="shared" si="359"/>
        <v>Physical</v>
      </c>
      <c r="E4573" s="43">
        <f>IF(VLOOKUP(S4573,'DD-Lookup'!$J$6:$L$50,3,FALSE)="Monthly",(YEAR(AC4573)-YEAR(AB4573))*12+MONTH(AC4573)-MONTH(AB4573)+1,(AC4573-AB4573+1))</f>
        <v>92</v>
      </c>
      <c r="F4573" s="210">
        <f t="shared" si="360"/>
        <v>2300</v>
      </c>
      <c r="G4573" s="199">
        <v>1357362</v>
      </c>
      <c r="H4573" s="195">
        <v>37049.501504629603</v>
      </c>
      <c r="I4573" t="s">
        <v>3339</v>
      </c>
      <c r="M4573" t="s">
        <v>2766</v>
      </c>
      <c r="N4573" t="s">
        <v>3310</v>
      </c>
      <c r="O4573" t="s">
        <v>515</v>
      </c>
      <c r="Q4573" s="196">
        <v>25</v>
      </c>
      <c r="S4573" t="s">
        <v>3340</v>
      </c>
      <c r="T4573" t="s">
        <v>3557</v>
      </c>
      <c r="U4573" s="198">
        <v>82.5</v>
      </c>
      <c r="V4573" t="s">
        <v>2168</v>
      </c>
      <c r="W4573" t="s">
        <v>3152</v>
      </c>
      <c r="X4573" t="s">
        <v>3154</v>
      </c>
      <c r="Y4573" t="s">
        <v>2662</v>
      </c>
      <c r="Z4573" t="s">
        <v>2990</v>
      </c>
      <c r="AA4573">
        <v>637329.1</v>
      </c>
      <c r="AB4573" s="195">
        <v>37165</v>
      </c>
      <c r="AC4573" s="195">
        <v>37256</v>
      </c>
    </row>
    <row r="4574" spans="1:31" x14ac:dyDescent="0.25">
      <c r="A4574" s="43" t="str">
        <f t="shared" si="356"/>
        <v xml:space="preserve"> Power Financial</v>
      </c>
      <c r="B4574" s="43" t="str">
        <f t="shared" si="357"/>
        <v/>
      </c>
      <c r="C4574" s="43" t="str">
        <f t="shared" si="358"/>
        <v>Power</v>
      </c>
      <c r="D4574" s="43" t="str">
        <f t="shared" si="359"/>
        <v>Financial</v>
      </c>
      <c r="E4574" s="43">
        <f>IF(VLOOKUP(S4574,'DD-Lookup'!$J$6:$L$50,3,FALSE)="Monthly",(YEAR(AC4574)-YEAR(AB4574))*12+MONTH(AC4574)-MONTH(AB4574)+1,(AC4574-AB4574+1))</f>
        <v>92</v>
      </c>
      <c r="F4574" s="210">
        <f t="shared" si="360"/>
        <v>2300</v>
      </c>
      <c r="G4574" s="199">
        <v>1357363</v>
      </c>
      <c r="H4574" s="195">
        <v>37049.5016666667</v>
      </c>
      <c r="I4574" t="s">
        <v>2505</v>
      </c>
      <c r="M4574" t="s">
        <v>2766</v>
      </c>
      <c r="N4574" t="s">
        <v>4180</v>
      </c>
      <c r="O4574" t="s">
        <v>4181</v>
      </c>
      <c r="P4574" s="196">
        <v>25</v>
      </c>
      <c r="S4574" t="s">
        <v>4182</v>
      </c>
      <c r="T4574" t="s">
        <v>3105</v>
      </c>
      <c r="U4574" s="198">
        <v>71</v>
      </c>
      <c r="V4574" t="s">
        <v>1444</v>
      </c>
      <c r="W4574" t="s">
        <v>4183</v>
      </c>
      <c r="X4574" t="s">
        <v>4184</v>
      </c>
      <c r="Y4574" t="s">
        <v>2662</v>
      </c>
      <c r="Z4574" t="s">
        <v>2996</v>
      </c>
      <c r="AA4574">
        <v>637332.1</v>
      </c>
      <c r="AB4574" s="195">
        <v>37165</v>
      </c>
      <c r="AC4574" s="195">
        <v>37256</v>
      </c>
    </row>
    <row r="4575" spans="1:31" x14ac:dyDescent="0.25">
      <c r="A4575" s="43" t="str">
        <f t="shared" si="356"/>
        <v>US Natural Gas Financial</v>
      </c>
      <c r="B4575" s="43" t="str">
        <f t="shared" si="357"/>
        <v>US</v>
      </c>
      <c r="C4575" s="43" t="str">
        <f t="shared" si="358"/>
        <v>Natural Gas</v>
      </c>
      <c r="D4575" s="43" t="str">
        <f t="shared" si="359"/>
        <v>Financial</v>
      </c>
      <c r="E4575" s="43">
        <f>IF(VLOOKUP(S4575,'DD-Lookup'!$J$6:$L$50,3,FALSE)="Monthly",(YEAR(AC4575)-YEAR(AB4575))*12+MONTH(AC4575)-MONTH(AB4575)+1,(AC4575-AB4575+1))</f>
        <v>22</v>
      </c>
      <c r="F4575" s="210">
        <f t="shared" si="360"/>
        <v>220000</v>
      </c>
      <c r="G4575" s="199">
        <v>1357364</v>
      </c>
      <c r="H4575" s="195">
        <v>37049.502175925903</v>
      </c>
      <c r="I4575" t="s">
        <v>3360</v>
      </c>
      <c r="M4575" t="s">
        <v>3341</v>
      </c>
      <c r="N4575" t="s">
        <v>2281</v>
      </c>
      <c r="O4575" t="s">
        <v>1445</v>
      </c>
      <c r="Q4575" s="196">
        <v>10000</v>
      </c>
      <c r="S4575" t="s">
        <v>3342</v>
      </c>
      <c r="T4575" t="s">
        <v>3557</v>
      </c>
      <c r="U4575" s="198">
        <v>4.1500000000000004</v>
      </c>
      <c r="V4575" t="s">
        <v>3630</v>
      </c>
      <c r="W4575" t="s">
        <v>3091</v>
      </c>
      <c r="X4575" t="s">
        <v>3515</v>
      </c>
      <c r="Y4575" t="s">
        <v>3575</v>
      </c>
      <c r="Z4575" t="s">
        <v>2995</v>
      </c>
      <c r="AA4575" t="s">
        <v>1446</v>
      </c>
      <c r="AB4575" s="195">
        <v>37051.875011574099</v>
      </c>
      <c r="AC4575" s="195">
        <v>37072.875011574099</v>
      </c>
    </row>
    <row r="4576" spans="1:31" x14ac:dyDescent="0.25">
      <c r="A4576" s="43" t="str">
        <f t="shared" si="356"/>
        <v>US Power Physical</v>
      </c>
      <c r="B4576" s="43" t="str">
        <f t="shared" si="357"/>
        <v>US</v>
      </c>
      <c r="C4576" s="43" t="str">
        <f t="shared" si="358"/>
        <v>Power</v>
      </c>
      <c r="D4576" s="43" t="str">
        <f t="shared" si="359"/>
        <v>Physical</v>
      </c>
      <c r="E4576" s="43">
        <f>IF(VLOOKUP(S4576,'DD-Lookup'!$J$6:$L$50,3,FALSE)="Monthly",(YEAR(AC4576)-YEAR(AB4576))*12+MONTH(AC4576)-MONTH(AB4576)+1,(AC4576-AB4576+1))</f>
        <v>92</v>
      </c>
      <c r="F4576" s="210">
        <f t="shared" si="360"/>
        <v>2300</v>
      </c>
      <c r="G4576" s="199">
        <v>1357365</v>
      </c>
      <c r="H4576" s="195">
        <v>37049.502175925903</v>
      </c>
      <c r="I4576" t="s">
        <v>2254</v>
      </c>
      <c r="M4576" t="s">
        <v>2766</v>
      </c>
      <c r="N4576" t="s">
        <v>3310</v>
      </c>
      <c r="O4576" t="s">
        <v>929</v>
      </c>
      <c r="Q4576" s="196">
        <v>25</v>
      </c>
      <c r="S4576" t="s">
        <v>3340</v>
      </c>
      <c r="T4576" t="s">
        <v>3557</v>
      </c>
      <c r="U4576" s="198">
        <v>73</v>
      </c>
      <c r="V4576" t="s">
        <v>3311</v>
      </c>
      <c r="W4576" t="s">
        <v>3152</v>
      </c>
      <c r="X4576" t="s">
        <v>3154</v>
      </c>
      <c r="Y4576" t="s">
        <v>2662</v>
      </c>
      <c r="Z4576" t="s">
        <v>2990</v>
      </c>
      <c r="AA4576">
        <v>637335.1</v>
      </c>
      <c r="AB4576" s="195">
        <v>37165</v>
      </c>
      <c r="AC4576" s="195">
        <v>37256</v>
      </c>
    </row>
    <row r="4577" spans="1:29" x14ac:dyDescent="0.25">
      <c r="A4577" s="43" t="str">
        <f t="shared" si="356"/>
        <v xml:space="preserve"> Natural Gas Physical</v>
      </c>
      <c r="B4577" s="43" t="str">
        <f t="shared" si="357"/>
        <v/>
      </c>
      <c r="C4577" s="43" t="str">
        <f t="shared" si="358"/>
        <v>Natural Gas</v>
      </c>
      <c r="D4577" s="43" t="str">
        <f t="shared" si="359"/>
        <v>Physical</v>
      </c>
      <c r="E4577" s="43">
        <f>IF(VLOOKUP(S4577,'DD-Lookup'!$J$6:$L$50,3,FALSE)="Monthly",(YEAR(AC4577)-YEAR(AB4577))*12+MONTH(AC4577)-MONTH(AB4577)+1,(AC4577-AB4577+1))</f>
        <v>23</v>
      </c>
      <c r="F4577" s="210">
        <f t="shared" si="360"/>
        <v>57500</v>
      </c>
      <c r="G4577" s="199">
        <v>1357366</v>
      </c>
      <c r="H4577" s="195">
        <v>37049.5022916667</v>
      </c>
      <c r="I4577" t="s">
        <v>3729</v>
      </c>
      <c r="M4577" t="s">
        <v>3341</v>
      </c>
      <c r="N4577" t="s">
        <v>3104</v>
      </c>
      <c r="O4577" t="s">
        <v>657</v>
      </c>
      <c r="P4577" s="196">
        <v>2500</v>
      </c>
      <c r="S4577" t="s">
        <v>3719</v>
      </c>
      <c r="T4577" t="s">
        <v>3105</v>
      </c>
      <c r="U4577" s="198">
        <v>4.5599999999999996</v>
      </c>
      <c r="V4577" t="s">
        <v>3730</v>
      </c>
      <c r="W4577" t="s">
        <v>2450</v>
      </c>
      <c r="X4577" t="s">
        <v>3106</v>
      </c>
      <c r="Y4577" t="s">
        <v>2469</v>
      </c>
      <c r="Z4577" t="s">
        <v>2996</v>
      </c>
      <c r="AA4577">
        <v>838553</v>
      </c>
      <c r="AB4577" s="195">
        <v>37050.875011574099</v>
      </c>
      <c r="AC4577" s="195">
        <v>37072.875011574099</v>
      </c>
    </row>
    <row r="4578" spans="1:29" x14ac:dyDescent="0.25">
      <c r="A4578" s="43" t="str">
        <f t="shared" si="356"/>
        <v>US Natural Gas Physical</v>
      </c>
      <c r="B4578" s="43" t="str">
        <f t="shared" si="357"/>
        <v>US</v>
      </c>
      <c r="C4578" s="43" t="str">
        <f t="shared" si="358"/>
        <v>Natural Gas</v>
      </c>
      <c r="D4578" s="43" t="str">
        <f t="shared" si="359"/>
        <v>Physical</v>
      </c>
      <c r="E4578" s="43">
        <f>IF(VLOOKUP(S4578,'DD-Lookup'!$J$6:$L$50,3,FALSE)="Monthly",(YEAR(AC4578)-YEAR(AB4578))*12+MONTH(AC4578)-MONTH(AB4578)+1,(AC4578-AB4578+1))</f>
        <v>3</v>
      </c>
      <c r="F4578" s="210">
        <f t="shared" si="360"/>
        <v>75000</v>
      </c>
      <c r="G4578" s="199">
        <v>1357368</v>
      </c>
      <c r="H4578" s="195">
        <v>37049.502395833297</v>
      </c>
      <c r="I4578" t="s">
        <v>3529</v>
      </c>
      <c r="M4578" t="s">
        <v>3341</v>
      </c>
      <c r="N4578" t="s">
        <v>3747</v>
      </c>
      <c r="O4578" t="s">
        <v>1447</v>
      </c>
      <c r="P4578" s="196">
        <v>25000</v>
      </c>
      <c r="S4578" t="s">
        <v>3342</v>
      </c>
      <c r="T4578" t="s">
        <v>3557</v>
      </c>
      <c r="U4578" s="198">
        <v>3.6850000000000001</v>
      </c>
      <c r="V4578" t="s">
        <v>3510</v>
      </c>
      <c r="W4578" t="s">
        <v>2366</v>
      </c>
      <c r="X4578" t="s">
        <v>2176</v>
      </c>
      <c r="Y4578" t="s">
        <v>2469</v>
      </c>
      <c r="Z4578" t="s">
        <v>2995</v>
      </c>
      <c r="AA4578">
        <v>838554</v>
      </c>
      <c r="AB4578" s="195">
        <v>37051.875011574099</v>
      </c>
      <c r="AC4578" s="195">
        <v>37053.875011574099</v>
      </c>
    </row>
    <row r="4579" spans="1:29" x14ac:dyDescent="0.25">
      <c r="A4579" s="43" t="str">
        <f t="shared" si="356"/>
        <v>US Natural Gas Physical</v>
      </c>
      <c r="B4579" s="43" t="str">
        <f t="shared" si="357"/>
        <v>US</v>
      </c>
      <c r="C4579" s="43" t="str">
        <f t="shared" si="358"/>
        <v>Natural Gas</v>
      </c>
      <c r="D4579" s="43" t="str">
        <f t="shared" si="359"/>
        <v>Physical</v>
      </c>
      <c r="E4579" s="43">
        <f>IF(VLOOKUP(S4579,'DD-Lookup'!$J$6:$L$50,3,FALSE)="Monthly",(YEAR(AC4579)-YEAR(AB4579))*12+MONTH(AC4579)-MONTH(AB4579)+1,(AC4579-AB4579+1))</f>
        <v>3</v>
      </c>
      <c r="F4579" s="210">
        <f t="shared" si="360"/>
        <v>75000</v>
      </c>
      <c r="G4579" s="199">
        <v>1357369</v>
      </c>
      <c r="H4579" s="195">
        <v>37049.502615740697</v>
      </c>
      <c r="I4579" t="s">
        <v>3085</v>
      </c>
      <c r="M4579" t="s">
        <v>3341</v>
      </c>
      <c r="N4579" t="s">
        <v>3747</v>
      </c>
      <c r="O4579" t="s">
        <v>1447</v>
      </c>
      <c r="P4579" s="196">
        <v>25000</v>
      </c>
      <c r="S4579" t="s">
        <v>3342</v>
      </c>
      <c r="T4579" t="s">
        <v>3557</v>
      </c>
      <c r="U4579" s="198">
        <v>3.68</v>
      </c>
      <c r="V4579" t="s">
        <v>3086</v>
      </c>
      <c r="W4579" t="s">
        <v>2366</v>
      </c>
      <c r="X4579" t="s">
        <v>2176</v>
      </c>
      <c r="Y4579" t="s">
        <v>2469</v>
      </c>
      <c r="Z4579" t="s">
        <v>2995</v>
      </c>
      <c r="AA4579">
        <v>838555</v>
      </c>
      <c r="AB4579" s="195">
        <v>37051.875011574099</v>
      </c>
      <c r="AC4579" s="195">
        <v>37053.875011574099</v>
      </c>
    </row>
    <row r="4580" spans="1:29" x14ac:dyDescent="0.25">
      <c r="A4580" s="43" t="str">
        <f t="shared" si="356"/>
        <v>US Natural Gas Physical</v>
      </c>
      <c r="B4580" s="43" t="str">
        <f t="shared" si="357"/>
        <v>US</v>
      </c>
      <c r="C4580" s="43" t="str">
        <f t="shared" si="358"/>
        <v>Natural Gas</v>
      </c>
      <c r="D4580" s="43" t="str">
        <f t="shared" si="359"/>
        <v>Physical</v>
      </c>
      <c r="E4580" s="43">
        <f>IF(VLOOKUP(S4580,'DD-Lookup'!$J$6:$L$50,3,FALSE)="Monthly",(YEAR(AC4580)-YEAR(AB4580))*12+MONTH(AC4580)-MONTH(AB4580)+1,(AC4580-AB4580+1))</f>
        <v>3</v>
      </c>
      <c r="F4580" s="210">
        <f t="shared" si="360"/>
        <v>2001</v>
      </c>
      <c r="G4580" s="199">
        <v>1357371</v>
      </c>
      <c r="H4580" s="195">
        <v>37049.502835648098</v>
      </c>
      <c r="I4580" t="s">
        <v>2187</v>
      </c>
      <c r="M4580" t="s">
        <v>3341</v>
      </c>
      <c r="N4580" t="s">
        <v>3747</v>
      </c>
      <c r="O4580" t="s">
        <v>1448</v>
      </c>
      <c r="P4580" s="196">
        <v>667</v>
      </c>
      <c r="S4580" t="s">
        <v>3342</v>
      </c>
      <c r="T4580" t="s">
        <v>3557</v>
      </c>
      <c r="U4580" s="198">
        <v>3.58</v>
      </c>
      <c r="V4580" t="s">
        <v>2188</v>
      </c>
      <c r="W4580" t="s">
        <v>2366</v>
      </c>
      <c r="X4580" t="s">
        <v>3093</v>
      </c>
      <c r="Y4580" t="s">
        <v>2469</v>
      </c>
      <c r="Z4580" t="s">
        <v>2995</v>
      </c>
      <c r="AA4580">
        <v>838556</v>
      </c>
      <c r="AB4580" s="195">
        <v>37051.875011574099</v>
      </c>
      <c r="AC4580" s="195">
        <v>37053.875011574099</v>
      </c>
    </row>
    <row r="4581" spans="1:29" x14ac:dyDescent="0.25">
      <c r="A4581" s="43" t="str">
        <f t="shared" si="356"/>
        <v xml:space="preserve"> Metals Financial</v>
      </c>
      <c r="B4581" s="43" t="str">
        <f t="shared" si="357"/>
        <v/>
      </c>
      <c r="C4581" s="43" t="str">
        <f t="shared" si="358"/>
        <v>Metals</v>
      </c>
      <c r="D4581" s="43" t="str">
        <f t="shared" si="359"/>
        <v>Financial</v>
      </c>
      <c r="E4581" s="43">
        <f>IF(VLOOKUP(S4581,'DD-Lookup'!$J$6:$L$50,3,FALSE)="Monthly",(YEAR(AC4581)-YEAR(AB4581))*12+MONTH(AC4581)-MONTH(AB4581)+1,(AC4581-AB4581+1))</f>
        <v>1</v>
      </c>
      <c r="F4581" s="210">
        <f t="shared" si="360"/>
        <v>1</v>
      </c>
      <c r="G4581" s="199">
        <v>1357372</v>
      </c>
      <c r="H4581" s="195">
        <v>37049.502847222197</v>
      </c>
      <c r="I4581" t="s">
        <v>3940</v>
      </c>
      <c r="M4581" t="s">
        <v>3346</v>
      </c>
      <c r="N4581" t="s">
        <v>3566</v>
      </c>
      <c r="O4581" t="s">
        <v>2338</v>
      </c>
      <c r="P4581" s="196">
        <v>1</v>
      </c>
      <c r="S4581" t="s">
        <v>3556</v>
      </c>
      <c r="T4581" t="s">
        <v>3557</v>
      </c>
      <c r="U4581" s="198">
        <v>1496.5</v>
      </c>
      <c r="V4581" t="s">
        <v>3137</v>
      </c>
      <c r="W4581" t="s">
        <v>3563</v>
      </c>
      <c r="X4581" t="s">
        <v>3559</v>
      </c>
      <c r="Y4581" t="s">
        <v>3560</v>
      </c>
      <c r="Z4581" t="s">
        <v>3561</v>
      </c>
      <c r="AA4581">
        <v>2174865</v>
      </c>
      <c r="AB4581" s="195">
        <v>37062</v>
      </c>
      <c r="AC4581" s="195">
        <v>37062</v>
      </c>
    </row>
    <row r="4582" spans="1:29" x14ac:dyDescent="0.25">
      <c r="A4582" s="43" t="str">
        <f t="shared" si="356"/>
        <v>US Power Physical</v>
      </c>
      <c r="B4582" s="43" t="str">
        <f t="shared" si="357"/>
        <v>US</v>
      </c>
      <c r="C4582" s="43" t="str">
        <f t="shared" si="358"/>
        <v>Power</v>
      </c>
      <c r="D4582" s="43" t="str">
        <f t="shared" si="359"/>
        <v>Physical</v>
      </c>
      <c r="E4582" s="43">
        <f>IF(VLOOKUP(S4582,'DD-Lookup'!$J$6:$L$50,3,FALSE)="Monthly",(YEAR(AC4582)-YEAR(AB4582))*12+MONTH(AC4582)-MONTH(AB4582)+1,(AC4582-AB4582+1))</f>
        <v>30</v>
      </c>
      <c r="F4582" s="210">
        <f t="shared" si="360"/>
        <v>1500</v>
      </c>
      <c r="G4582" s="199">
        <v>1357373</v>
      </c>
      <c r="H4582" s="195">
        <v>37049.503182870401</v>
      </c>
      <c r="I4582" t="s">
        <v>2264</v>
      </c>
      <c r="M4582" t="s">
        <v>2766</v>
      </c>
      <c r="N4582" t="s">
        <v>3361</v>
      </c>
      <c r="O4582" t="s">
        <v>2256</v>
      </c>
      <c r="Q4582" s="196">
        <v>50</v>
      </c>
      <c r="S4582" t="s">
        <v>3340</v>
      </c>
      <c r="T4582" t="s">
        <v>3557</v>
      </c>
      <c r="U4582" s="198">
        <v>37</v>
      </c>
      <c r="V4582" t="s">
        <v>2718</v>
      </c>
      <c r="W4582" t="s">
        <v>3380</v>
      </c>
      <c r="X4582" t="s">
        <v>3366</v>
      </c>
      <c r="Y4582" t="s">
        <v>2662</v>
      </c>
      <c r="Z4582" t="s">
        <v>2990</v>
      </c>
      <c r="AA4582">
        <v>637339.1</v>
      </c>
      <c r="AB4582" s="195">
        <v>37135.715972222199</v>
      </c>
      <c r="AC4582" s="195">
        <v>37164.715972222199</v>
      </c>
    </row>
    <row r="4583" spans="1:29" x14ac:dyDescent="0.25">
      <c r="A4583" s="43" t="str">
        <f t="shared" si="356"/>
        <v>US Power Physical</v>
      </c>
      <c r="B4583" s="43" t="str">
        <f t="shared" si="357"/>
        <v>US</v>
      </c>
      <c r="C4583" s="43" t="str">
        <f t="shared" si="358"/>
        <v>Power</v>
      </c>
      <c r="D4583" s="43" t="str">
        <f t="shared" si="359"/>
        <v>Physical</v>
      </c>
      <c r="E4583" s="43">
        <f>IF(VLOOKUP(S4583,'DD-Lookup'!$J$6:$L$50,3,FALSE)="Monthly",(YEAR(AC4583)-YEAR(AB4583))*12+MONTH(AC4583)-MONTH(AB4583)+1,(AC4583-AB4583+1))</f>
        <v>92</v>
      </c>
      <c r="F4583" s="210">
        <f t="shared" si="360"/>
        <v>2300</v>
      </c>
      <c r="G4583" s="199">
        <v>1357374</v>
      </c>
      <c r="H4583" s="195">
        <v>37049.503206018497</v>
      </c>
      <c r="I4583" t="s">
        <v>3382</v>
      </c>
      <c r="M4583" t="s">
        <v>2766</v>
      </c>
      <c r="N4583" t="s">
        <v>3308</v>
      </c>
      <c r="O4583" t="s">
        <v>1404</v>
      </c>
      <c r="Q4583" s="196">
        <v>25</v>
      </c>
      <c r="S4583" t="s">
        <v>3340</v>
      </c>
      <c r="T4583" t="s">
        <v>3557</v>
      </c>
      <c r="U4583" s="198">
        <v>48</v>
      </c>
      <c r="V4583" t="s">
        <v>3275</v>
      </c>
      <c r="W4583" t="s">
        <v>3038</v>
      </c>
      <c r="X4583" t="s">
        <v>1405</v>
      </c>
      <c r="Y4583" t="s">
        <v>2662</v>
      </c>
      <c r="Z4583" t="s">
        <v>2990</v>
      </c>
      <c r="AA4583">
        <v>637340.1</v>
      </c>
      <c r="AB4583" s="195">
        <v>37165.564583333296</v>
      </c>
      <c r="AC4583" s="195">
        <v>37256.564583333296</v>
      </c>
    </row>
    <row r="4584" spans="1:29" x14ac:dyDescent="0.25">
      <c r="A4584" s="43" t="str">
        <f t="shared" si="356"/>
        <v xml:space="preserve"> Natural Gas Physical</v>
      </c>
      <c r="B4584" s="43" t="str">
        <f t="shared" si="357"/>
        <v/>
      </c>
      <c r="C4584" s="43" t="str">
        <f t="shared" si="358"/>
        <v>Natural Gas</v>
      </c>
      <c r="D4584" s="43" t="str">
        <f t="shared" si="359"/>
        <v>Physical</v>
      </c>
      <c r="E4584" s="43">
        <f>IF(VLOOKUP(S4584,'DD-Lookup'!$J$6:$L$50,3,FALSE)="Monthly",(YEAR(AC4584)-YEAR(AB4584))*12+MONTH(AC4584)-MONTH(AB4584)+1,(AC4584-AB4584+1))</f>
        <v>1</v>
      </c>
      <c r="F4584" s="210">
        <f t="shared" si="360"/>
        <v>10000</v>
      </c>
      <c r="G4584" s="199">
        <v>1357376</v>
      </c>
      <c r="H4584" s="195">
        <v>37049.503333333298</v>
      </c>
      <c r="I4584" t="s">
        <v>3375</v>
      </c>
      <c r="M4584" t="s">
        <v>3341</v>
      </c>
      <c r="N4584" t="s">
        <v>3104</v>
      </c>
      <c r="O4584" t="s">
        <v>3620</v>
      </c>
      <c r="Q4584" s="196">
        <v>10000</v>
      </c>
      <c r="S4584" t="s">
        <v>3719</v>
      </c>
      <c r="T4584" t="s">
        <v>3105</v>
      </c>
      <c r="U4584" s="198">
        <v>4.5</v>
      </c>
      <c r="V4584" t="s">
        <v>3926</v>
      </c>
      <c r="W4584" t="s">
        <v>635</v>
      </c>
      <c r="X4584" t="s">
        <v>3106</v>
      </c>
      <c r="Y4584" t="s">
        <v>2469</v>
      </c>
      <c r="Z4584" t="s">
        <v>2996</v>
      </c>
      <c r="AA4584">
        <v>838557</v>
      </c>
      <c r="AB4584" s="195">
        <v>37049.875011574099</v>
      </c>
      <c r="AC4584" s="195">
        <v>37049.875011574099</v>
      </c>
    </row>
    <row r="4585" spans="1:29" x14ac:dyDescent="0.25">
      <c r="A4585" s="43" t="str">
        <f t="shared" si="356"/>
        <v>US Natural Gas Financial</v>
      </c>
      <c r="B4585" s="43" t="str">
        <f t="shared" si="357"/>
        <v>US</v>
      </c>
      <c r="C4585" s="43" t="str">
        <f t="shared" si="358"/>
        <v>Natural Gas</v>
      </c>
      <c r="D4585" s="43" t="str">
        <f t="shared" si="359"/>
        <v>Financial</v>
      </c>
      <c r="E4585" s="43">
        <f>IF(VLOOKUP(S4585,'DD-Lookup'!$J$6:$L$50,3,FALSE)="Monthly",(YEAR(AC4585)-YEAR(AB4585))*12+MONTH(AC4585)-MONTH(AB4585)+1,(AC4585-AB4585+1))</f>
        <v>30</v>
      </c>
      <c r="F4585" s="210">
        <f t="shared" si="360"/>
        <v>150000</v>
      </c>
      <c r="G4585" s="199">
        <v>1357377</v>
      </c>
      <c r="H4585" s="195">
        <v>37049.503634259301</v>
      </c>
      <c r="I4585" t="s">
        <v>2527</v>
      </c>
      <c r="M4585" t="s">
        <v>3341</v>
      </c>
      <c r="N4585" t="s">
        <v>2281</v>
      </c>
      <c r="O4585" t="s">
        <v>3110</v>
      </c>
      <c r="P4585" s="196">
        <v>5000</v>
      </c>
      <c r="S4585" t="s">
        <v>3342</v>
      </c>
      <c r="T4585" t="s">
        <v>3557</v>
      </c>
      <c r="U4585" s="198">
        <v>3.9424999999999999</v>
      </c>
      <c r="V4585" t="s">
        <v>2151</v>
      </c>
      <c r="W4585" t="s">
        <v>2853</v>
      </c>
      <c r="X4585" t="s">
        <v>2282</v>
      </c>
      <c r="Y4585" t="s">
        <v>3575</v>
      </c>
      <c r="Z4585" t="s">
        <v>2995</v>
      </c>
      <c r="AA4585" t="s">
        <v>1449</v>
      </c>
      <c r="AB4585" s="195">
        <v>37135.875</v>
      </c>
      <c r="AC4585" s="195">
        <v>37164.875</v>
      </c>
    </row>
    <row r="4586" spans="1:29" x14ac:dyDescent="0.25">
      <c r="A4586" s="43" t="str">
        <f t="shared" si="356"/>
        <v>US Natural Gas Financial</v>
      </c>
      <c r="B4586" s="43" t="str">
        <f t="shared" si="357"/>
        <v>US</v>
      </c>
      <c r="C4586" s="43" t="str">
        <f t="shared" si="358"/>
        <v>Natural Gas</v>
      </c>
      <c r="D4586" s="43" t="str">
        <f t="shared" si="359"/>
        <v>Financial</v>
      </c>
      <c r="E4586" s="43">
        <f>IF(VLOOKUP(S4586,'DD-Lookup'!$J$6:$L$50,3,FALSE)="Monthly",(YEAR(AC4586)-YEAR(AB4586))*12+MONTH(AC4586)-MONTH(AB4586)+1,(AC4586-AB4586+1))</f>
        <v>31</v>
      </c>
      <c r="F4586" s="210">
        <f t="shared" si="360"/>
        <v>155000</v>
      </c>
      <c r="G4586" s="199">
        <v>1357383</v>
      </c>
      <c r="H4586" s="195">
        <v>37049.503912036998</v>
      </c>
      <c r="I4586" t="s">
        <v>2244</v>
      </c>
      <c r="M4586" t="s">
        <v>3341</v>
      </c>
      <c r="N4586" t="s">
        <v>2281</v>
      </c>
      <c r="O4586" t="s">
        <v>3176</v>
      </c>
      <c r="P4586" s="196">
        <v>5000</v>
      </c>
      <c r="S4586" t="s">
        <v>3342</v>
      </c>
      <c r="T4586" t="s">
        <v>3557</v>
      </c>
      <c r="U4586" s="198">
        <v>3.8075000000000001</v>
      </c>
      <c r="V4586" t="s">
        <v>3892</v>
      </c>
      <c r="W4586" t="s">
        <v>2853</v>
      </c>
      <c r="X4586" t="s">
        <v>2282</v>
      </c>
      <c r="Y4586" t="s">
        <v>3575</v>
      </c>
      <c r="Z4586" t="s">
        <v>2995</v>
      </c>
      <c r="AA4586" t="s">
        <v>1450</v>
      </c>
      <c r="AB4586" s="195">
        <v>37073.915972222203</v>
      </c>
      <c r="AC4586" s="195">
        <v>37103.915972222203</v>
      </c>
    </row>
    <row r="4587" spans="1:29" x14ac:dyDescent="0.25">
      <c r="A4587" s="43" t="str">
        <f t="shared" si="356"/>
        <v>US Power Physical</v>
      </c>
      <c r="B4587" s="43" t="str">
        <f t="shared" si="357"/>
        <v>US</v>
      </c>
      <c r="C4587" s="43" t="str">
        <f t="shared" si="358"/>
        <v>Power</v>
      </c>
      <c r="D4587" s="43" t="str">
        <f t="shared" si="359"/>
        <v>Physical</v>
      </c>
      <c r="E4587" s="43">
        <f>IF(VLOOKUP(S4587,'DD-Lookup'!$J$6:$L$50,3,FALSE)="Monthly",(YEAR(AC4587)-YEAR(AB4587))*12+MONTH(AC4587)-MONTH(AB4587)+1,(AC4587-AB4587+1))</f>
        <v>30</v>
      </c>
      <c r="F4587" s="210">
        <f t="shared" si="360"/>
        <v>1500</v>
      </c>
      <c r="G4587" s="199">
        <v>1357384</v>
      </c>
      <c r="H4587" s="195">
        <v>37049.504004629598</v>
      </c>
      <c r="I4587" t="s">
        <v>2244</v>
      </c>
      <c r="M4587" t="s">
        <v>2766</v>
      </c>
      <c r="N4587" t="s">
        <v>3361</v>
      </c>
      <c r="O4587" t="s">
        <v>349</v>
      </c>
      <c r="Q4587" s="196">
        <v>50</v>
      </c>
      <c r="S4587" t="s">
        <v>3340</v>
      </c>
      <c r="T4587" t="s">
        <v>3557</v>
      </c>
      <c r="U4587" s="198">
        <v>45.25</v>
      </c>
      <c r="V4587" t="s">
        <v>3494</v>
      </c>
      <c r="W4587" t="s">
        <v>2278</v>
      </c>
      <c r="X4587" t="s">
        <v>3513</v>
      </c>
      <c r="Y4587" t="s">
        <v>2662</v>
      </c>
      <c r="Z4587" t="s">
        <v>2990</v>
      </c>
      <c r="AA4587">
        <v>637348.1</v>
      </c>
      <c r="AB4587" s="195">
        <v>37135.875</v>
      </c>
      <c r="AC4587" s="195">
        <v>37164.875</v>
      </c>
    </row>
    <row r="4588" spans="1:29" x14ac:dyDescent="0.25">
      <c r="A4588" s="43" t="str">
        <f t="shared" si="356"/>
        <v>US Power Physical</v>
      </c>
      <c r="B4588" s="43" t="str">
        <f t="shared" si="357"/>
        <v>US</v>
      </c>
      <c r="C4588" s="43" t="str">
        <f t="shared" si="358"/>
        <v>Power</v>
      </c>
      <c r="D4588" s="43" t="str">
        <f t="shared" si="359"/>
        <v>Physical</v>
      </c>
      <c r="E4588" s="43">
        <f>IF(VLOOKUP(S4588,'DD-Lookup'!$J$6:$L$50,3,FALSE)="Monthly",(YEAR(AC4588)-YEAR(AB4588))*12+MONTH(AC4588)-MONTH(AB4588)+1,(AC4588-AB4588+1))</f>
        <v>30</v>
      </c>
      <c r="F4588" s="210">
        <f t="shared" si="360"/>
        <v>1500</v>
      </c>
      <c r="G4588" s="199">
        <v>1357387</v>
      </c>
      <c r="H4588" s="195">
        <v>37049.504050925898</v>
      </c>
      <c r="I4588" t="s">
        <v>2244</v>
      </c>
      <c r="M4588" t="s">
        <v>2766</v>
      </c>
      <c r="N4588" t="s">
        <v>3361</v>
      </c>
      <c r="O4588" t="s">
        <v>349</v>
      </c>
      <c r="Q4588" s="196">
        <v>50</v>
      </c>
      <c r="S4588" t="s">
        <v>3340</v>
      </c>
      <c r="T4588" t="s">
        <v>3557</v>
      </c>
      <c r="U4588" s="198">
        <v>45.5</v>
      </c>
      <c r="V4588" t="s">
        <v>3494</v>
      </c>
      <c r="W4588" t="s">
        <v>2278</v>
      </c>
      <c r="X4588" t="s">
        <v>3513</v>
      </c>
      <c r="Y4588" t="s">
        <v>2662</v>
      </c>
      <c r="Z4588" t="s">
        <v>2990</v>
      </c>
      <c r="AA4588">
        <v>637349.1</v>
      </c>
      <c r="AB4588" s="195">
        <v>37135.875</v>
      </c>
      <c r="AC4588" s="195">
        <v>37164.875</v>
      </c>
    </row>
    <row r="4589" spans="1:29" x14ac:dyDescent="0.25">
      <c r="A4589" s="43" t="str">
        <f t="shared" si="356"/>
        <v>US Natural Gas Financial</v>
      </c>
      <c r="B4589" s="43" t="str">
        <f t="shared" si="357"/>
        <v>US</v>
      </c>
      <c r="C4589" s="43" t="str">
        <f t="shared" si="358"/>
        <v>Natural Gas</v>
      </c>
      <c r="D4589" s="43" t="str">
        <f t="shared" si="359"/>
        <v>Financial</v>
      </c>
      <c r="E4589" s="43">
        <f>IF(VLOOKUP(S4589,'DD-Lookup'!$J$6:$L$50,3,FALSE)="Monthly",(YEAR(AC4589)-YEAR(AB4589))*12+MONTH(AC4589)-MONTH(AB4589)+1,(AC4589-AB4589+1))</f>
        <v>31</v>
      </c>
      <c r="F4589" s="210">
        <f t="shared" si="360"/>
        <v>310000</v>
      </c>
      <c r="G4589" s="199">
        <v>1357388</v>
      </c>
      <c r="H4589" s="195">
        <v>37049.504108796304</v>
      </c>
      <c r="I4589" t="s">
        <v>2719</v>
      </c>
      <c r="M4589" t="s">
        <v>3341</v>
      </c>
      <c r="N4589" t="s">
        <v>2281</v>
      </c>
      <c r="O4589" t="s">
        <v>2475</v>
      </c>
      <c r="P4589" s="196">
        <v>10000</v>
      </c>
      <c r="S4589" t="s">
        <v>3342</v>
      </c>
      <c r="T4589" t="s">
        <v>3557</v>
      </c>
      <c r="U4589" s="198">
        <v>3.81</v>
      </c>
      <c r="V4589" t="s">
        <v>2720</v>
      </c>
      <c r="W4589" t="s">
        <v>2853</v>
      </c>
      <c r="X4589" t="s">
        <v>2282</v>
      </c>
      <c r="Y4589" t="s">
        <v>3575</v>
      </c>
      <c r="Z4589" t="s">
        <v>2995</v>
      </c>
      <c r="AA4589" t="s">
        <v>1451</v>
      </c>
      <c r="AB4589" s="195">
        <v>37073.875</v>
      </c>
      <c r="AC4589" s="195">
        <v>37103.875</v>
      </c>
    </row>
    <row r="4590" spans="1:29" x14ac:dyDescent="0.25">
      <c r="A4590" s="43" t="str">
        <f t="shared" si="356"/>
        <v>US Power Physical</v>
      </c>
      <c r="B4590" s="43" t="str">
        <f t="shared" si="357"/>
        <v>US</v>
      </c>
      <c r="C4590" s="43" t="str">
        <f t="shared" si="358"/>
        <v>Power</v>
      </c>
      <c r="D4590" s="43" t="str">
        <f t="shared" si="359"/>
        <v>Physical</v>
      </c>
      <c r="E4590" s="43">
        <f>IF(VLOOKUP(S4590,'DD-Lookup'!$J$6:$L$50,3,FALSE)="Monthly",(YEAR(AC4590)-YEAR(AB4590))*12+MONTH(AC4590)-MONTH(AB4590)+1,(AC4590-AB4590+1))</f>
        <v>30</v>
      </c>
      <c r="F4590" s="210">
        <f t="shared" si="360"/>
        <v>1500</v>
      </c>
      <c r="G4590" s="199">
        <v>1357389</v>
      </c>
      <c r="H4590" s="195">
        <v>37049.504143518498</v>
      </c>
      <c r="I4590" t="s">
        <v>2244</v>
      </c>
      <c r="M4590" t="s">
        <v>2766</v>
      </c>
      <c r="N4590" t="s">
        <v>3361</v>
      </c>
      <c r="O4590" t="s">
        <v>2277</v>
      </c>
      <c r="P4590" s="196">
        <v>50</v>
      </c>
      <c r="S4590" t="s">
        <v>3340</v>
      </c>
      <c r="T4590" t="s">
        <v>3557</v>
      </c>
      <c r="U4590" s="198">
        <v>43.25</v>
      </c>
      <c r="V4590" t="s">
        <v>3494</v>
      </c>
      <c r="W4590" t="s">
        <v>3369</v>
      </c>
      <c r="X4590" t="s">
        <v>2279</v>
      </c>
      <c r="Y4590" t="s">
        <v>2662</v>
      </c>
      <c r="Z4590" t="s">
        <v>2990</v>
      </c>
      <c r="AA4590">
        <v>637350.1</v>
      </c>
      <c r="AB4590" s="195">
        <v>37135.594444444403</v>
      </c>
      <c r="AC4590" s="195">
        <v>37164.594444444403</v>
      </c>
    </row>
    <row r="4591" spans="1:29" x14ac:dyDescent="0.25">
      <c r="A4591" s="43" t="str">
        <f t="shared" si="356"/>
        <v>US Crude Financial</v>
      </c>
      <c r="B4591" s="43" t="str">
        <f t="shared" si="357"/>
        <v>US</v>
      </c>
      <c r="C4591" s="43" t="str">
        <f t="shared" si="358"/>
        <v>Crude</v>
      </c>
      <c r="D4591" s="43" t="str">
        <f t="shared" si="359"/>
        <v>Financial</v>
      </c>
      <c r="E4591" s="43">
        <f>IF(VLOOKUP(S4591,'DD-Lookup'!$J$6:$L$50,3,FALSE)="Monthly",(YEAR(AC4591)-YEAR(AB4591))*12+MONTH(AC4591)-MONTH(AB4591)+1,(AC4591-AB4591+1))</f>
        <v>1</v>
      </c>
      <c r="F4591" s="210">
        <f t="shared" si="360"/>
        <v>50000</v>
      </c>
      <c r="G4591" s="199">
        <v>1357390</v>
      </c>
      <c r="H4591" s="195">
        <v>37049.504189814797</v>
      </c>
      <c r="I4591" t="s">
        <v>2652</v>
      </c>
      <c r="M4591" t="s">
        <v>3437</v>
      </c>
      <c r="N4591" t="s">
        <v>2653</v>
      </c>
      <c r="O4591" t="s">
        <v>3359</v>
      </c>
      <c r="P4591" s="196">
        <v>50000</v>
      </c>
      <c r="S4591" t="s">
        <v>3347</v>
      </c>
      <c r="T4591" t="s">
        <v>3557</v>
      </c>
      <c r="U4591" s="198">
        <v>27.88</v>
      </c>
      <c r="V4591" t="s">
        <v>2654</v>
      </c>
      <c r="W4591" t="s">
        <v>2655</v>
      </c>
      <c r="X4591" t="s">
        <v>2656</v>
      </c>
      <c r="Y4591" t="s">
        <v>2778</v>
      </c>
      <c r="Z4591" t="s">
        <v>2995</v>
      </c>
      <c r="AA4591">
        <v>115690</v>
      </c>
      <c r="AB4591" s="195">
        <v>37073</v>
      </c>
      <c r="AC4591" s="195">
        <v>37103</v>
      </c>
    </row>
    <row r="4592" spans="1:29" x14ac:dyDescent="0.25">
      <c r="A4592" s="43" t="str">
        <f t="shared" si="356"/>
        <v xml:space="preserve"> Natural Gas Physical</v>
      </c>
      <c r="B4592" s="43" t="str">
        <f t="shared" si="357"/>
        <v/>
      </c>
      <c r="C4592" s="43" t="str">
        <f t="shared" si="358"/>
        <v>Natural Gas</v>
      </c>
      <c r="D4592" s="43" t="str">
        <f t="shared" si="359"/>
        <v>Physical</v>
      </c>
      <c r="E4592" s="43">
        <f>IF(VLOOKUP(S4592,'DD-Lookup'!$J$6:$L$50,3,FALSE)="Monthly",(YEAR(AC4592)-YEAR(AB4592))*12+MONTH(AC4592)-MONTH(AB4592)+1,(AC4592-AB4592+1))</f>
        <v>23</v>
      </c>
      <c r="F4592" s="210">
        <f t="shared" si="360"/>
        <v>115000</v>
      </c>
      <c r="G4592" s="199">
        <v>1357392</v>
      </c>
      <c r="H4592" s="195">
        <v>37049.504247685203</v>
      </c>
      <c r="I4592" t="s">
        <v>2414</v>
      </c>
      <c r="M4592" t="s">
        <v>3341</v>
      </c>
      <c r="N4592" t="s">
        <v>3104</v>
      </c>
      <c r="O4592" t="s">
        <v>657</v>
      </c>
      <c r="Q4592" s="196">
        <v>5000</v>
      </c>
      <c r="S4592" t="s">
        <v>3719</v>
      </c>
      <c r="T4592" t="s">
        <v>3105</v>
      </c>
      <c r="U4592" s="198">
        <v>4.5999999999999996</v>
      </c>
      <c r="V4592" t="s">
        <v>3915</v>
      </c>
      <c r="W4592" t="s">
        <v>2450</v>
      </c>
      <c r="X4592" t="s">
        <v>3106</v>
      </c>
      <c r="Y4592" t="s">
        <v>2469</v>
      </c>
      <c r="Z4592" t="s">
        <v>2996</v>
      </c>
      <c r="AA4592">
        <v>838559</v>
      </c>
      <c r="AB4592" s="195">
        <v>37050.875011574099</v>
      </c>
      <c r="AC4592" s="195">
        <v>37072.875011574099</v>
      </c>
    </row>
    <row r="4593" spans="1:29" x14ac:dyDescent="0.25">
      <c r="A4593" s="43" t="str">
        <f t="shared" si="356"/>
        <v>US Crude Financial</v>
      </c>
      <c r="B4593" s="43" t="str">
        <f t="shared" si="357"/>
        <v>US</v>
      </c>
      <c r="C4593" s="43" t="str">
        <f t="shared" si="358"/>
        <v>Crude</v>
      </c>
      <c r="D4593" s="43" t="str">
        <f t="shared" si="359"/>
        <v>Financial</v>
      </c>
      <c r="E4593" s="43">
        <f>IF(VLOOKUP(S4593,'DD-Lookup'!$J$6:$L$50,3,FALSE)="Monthly",(YEAR(AC4593)-YEAR(AB4593))*12+MONTH(AC4593)-MONTH(AB4593)+1,(AC4593-AB4593+1))</f>
        <v>1</v>
      </c>
      <c r="F4593" s="210">
        <f t="shared" si="360"/>
        <v>50000</v>
      </c>
      <c r="G4593" s="199">
        <v>1357393</v>
      </c>
      <c r="H4593" s="195">
        <v>37049.504328703697</v>
      </c>
      <c r="I4593" t="s">
        <v>2371</v>
      </c>
      <c r="M4593" t="s">
        <v>3437</v>
      </c>
      <c r="N4593" t="s">
        <v>2653</v>
      </c>
      <c r="O4593" t="s">
        <v>2334</v>
      </c>
      <c r="P4593" s="196">
        <v>50000</v>
      </c>
      <c r="S4593" t="s">
        <v>3347</v>
      </c>
      <c r="T4593" t="s">
        <v>3557</v>
      </c>
      <c r="U4593" s="198">
        <v>27.86</v>
      </c>
      <c r="V4593" t="s">
        <v>3619</v>
      </c>
      <c r="W4593" t="s">
        <v>2655</v>
      </c>
      <c r="X4593" t="s">
        <v>2193</v>
      </c>
      <c r="Y4593" t="s">
        <v>2778</v>
      </c>
      <c r="Z4593" t="s">
        <v>2995</v>
      </c>
      <c r="AA4593">
        <v>115691</v>
      </c>
      <c r="AB4593" s="195">
        <v>37073</v>
      </c>
      <c r="AC4593" s="195">
        <v>37103</v>
      </c>
    </row>
    <row r="4594" spans="1:29" x14ac:dyDescent="0.25">
      <c r="A4594" s="43" t="str">
        <f t="shared" si="356"/>
        <v>US Natural Gas Physical</v>
      </c>
      <c r="B4594" s="43" t="str">
        <f t="shared" si="357"/>
        <v>US</v>
      </c>
      <c r="C4594" s="43" t="str">
        <f t="shared" si="358"/>
        <v>Natural Gas</v>
      </c>
      <c r="D4594" s="43" t="str">
        <f t="shared" si="359"/>
        <v>Physical</v>
      </c>
      <c r="E4594" s="43">
        <f>IF(VLOOKUP(S4594,'DD-Lookup'!$J$6:$L$50,3,FALSE)="Monthly",(YEAR(AC4594)-YEAR(AB4594))*12+MONTH(AC4594)-MONTH(AB4594)+1,(AC4594-AB4594+1))</f>
        <v>3</v>
      </c>
      <c r="F4594" s="210">
        <f t="shared" si="360"/>
        <v>75000</v>
      </c>
      <c r="G4594" s="199">
        <v>1357394</v>
      </c>
      <c r="H4594" s="195">
        <v>37049.504571759302</v>
      </c>
      <c r="I4594" t="s">
        <v>2254</v>
      </c>
      <c r="M4594" t="s">
        <v>3341</v>
      </c>
      <c r="N4594" t="s">
        <v>3747</v>
      </c>
      <c r="O4594" t="s">
        <v>1447</v>
      </c>
      <c r="P4594" s="196">
        <v>25000</v>
      </c>
      <c r="S4594" t="s">
        <v>3342</v>
      </c>
      <c r="T4594" t="s">
        <v>3557</v>
      </c>
      <c r="U4594" s="198">
        <v>3.6749999999999998</v>
      </c>
      <c r="V4594" t="s">
        <v>2386</v>
      </c>
      <c r="W4594" t="s">
        <v>2366</v>
      </c>
      <c r="X4594" t="s">
        <v>2176</v>
      </c>
      <c r="Y4594" t="s">
        <v>2469</v>
      </c>
      <c r="Z4594" t="s">
        <v>2995</v>
      </c>
      <c r="AA4594">
        <v>838560</v>
      </c>
      <c r="AB4594" s="195">
        <v>37051.875011574099</v>
      </c>
      <c r="AC4594" s="195">
        <v>37053.875011574099</v>
      </c>
    </row>
    <row r="4595" spans="1:29" x14ac:dyDescent="0.25">
      <c r="A4595" s="43" t="str">
        <f t="shared" si="356"/>
        <v xml:space="preserve"> Natural Gas Physical</v>
      </c>
      <c r="B4595" s="43" t="str">
        <f t="shared" si="357"/>
        <v/>
      </c>
      <c r="C4595" s="43" t="str">
        <f t="shared" si="358"/>
        <v>Natural Gas</v>
      </c>
      <c r="D4595" s="43" t="str">
        <f t="shared" si="359"/>
        <v>Physical</v>
      </c>
      <c r="E4595" s="43">
        <f>IF(VLOOKUP(S4595,'DD-Lookup'!$J$6:$L$50,3,FALSE)="Monthly",(YEAR(AC4595)-YEAR(AB4595))*12+MONTH(AC4595)-MONTH(AB4595)+1,(AC4595-AB4595+1))</f>
        <v>1</v>
      </c>
      <c r="F4595" s="210">
        <f t="shared" si="360"/>
        <v>10000</v>
      </c>
      <c r="G4595" s="199">
        <v>1357396</v>
      </c>
      <c r="H4595" s="195">
        <v>37049.504999999997</v>
      </c>
      <c r="I4595" t="s">
        <v>2487</v>
      </c>
      <c r="M4595" t="s">
        <v>3341</v>
      </c>
      <c r="N4595" t="s">
        <v>3104</v>
      </c>
      <c r="O4595" t="s">
        <v>3620</v>
      </c>
      <c r="Q4595" s="196">
        <v>10000</v>
      </c>
      <c r="S4595" t="s">
        <v>3719</v>
      </c>
      <c r="T4595" t="s">
        <v>3105</v>
      </c>
      <c r="U4595" s="198">
        <v>4.55</v>
      </c>
      <c r="V4595" t="s">
        <v>2354</v>
      </c>
      <c r="W4595" t="s">
        <v>635</v>
      </c>
      <c r="X4595" t="s">
        <v>3106</v>
      </c>
      <c r="Y4595" t="s">
        <v>2469</v>
      </c>
      <c r="Z4595" t="s">
        <v>2996</v>
      </c>
      <c r="AA4595">
        <v>838561</v>
      </c>
      <c r="AB4595" s="195">
        <v>37049.875011574099</v>
      </c>
      <c r="AC4595" s="195">
        <v>37049.875011574099</v>
      </c>
    </row>
    <row r="4596" spans="1:29" x14ac:dyDescent="0.25">
      <c r="A4596" s="43" t="str">
        <f t="shared" si="356"/>
        <v xml:space="preserve"> Natural Gas Physical</v>
      </c>
      <c r="B4596" s="43" t="str">
        <f t="shared" si="357"/>
        <v/>
      </c>
      <c r="C4596" s="43" t="str">
        <f t="shared" si="358"/>
        <v>Natural Gas</v>
      </c>
      <c r="D4596" s="43" t="str">
        <f t="shared" si="359"/>
        <v>Physical</v>
      </c>
      <c r="E4596" s="43">
        <f>IF(VLOOKUP(S4596,'DD-Lookup'!$J$6:$L$50,3,FALSE)="Monthly",(YEAR(AC4596)-YEAR(AB4596))*12+MONTH(AC4596)-MONTH(AB4596)+1,(AC4596-AB4596+1))</f>
        <v>1</v>
      </c>
      <c r="F4596" s="210">
        <f t="shared" si="360"/>
        <v>10000</v>
      </c>
      <c r="G4596" s="199">
        <v>1357397</v>
      </c>
      <c r="H4596" s="195">
        <v>37049.505312499998</v>
      </c>
      <c r="I4596" t="s">
        <v>2422</v>
      </c>
      <c r="M4596" t="s">
        <v>3341</v>
      </c>
      <c r="N4596" t="s">
        <v>3104</v>
      </c>
      <c r="O4596" t="s">
        <v>3620</v>
      </c>
      <c r="P4596" s="196">
        <v>10000</v>
      </c>
      <c r="S4596" t="s">
        <v>3719</v>
      </c>
      <c r="T4596" t="s">
        <v>3105</v>
      </c>
      <c r="U4596" s="198">
        <v>4.55</v>
      </c>
      <c r="V4596" t="s">
        <v>3727</v>
      </c>
      <c r="W4596" t="s">
        <v>635</v>
      </c>
      <c r="X4596" t="s">
        <v>3106</v>
      </c>
      <c r="Y4596" t="s">
        <v>2469</v>
      </c>
      <c r="Z4596" t="s">
        <v>2996</v>
      </c>
      <c r="AA4596">
        <v>838562</v>
      </c>
      <c r="AB4596" s="195">
        <v>37049.875011574099</v>
      </c>
      <c r="AC4596" s="195">
        <v>37049.875011574099</v>
      </c>
    </row>
    <row r="4597" spans="1:29" x14ac:dyDescent="0.25">
      <c r="A4597" s="43" t="str">
        <f t="shared" si="356"/>
        <v>US Crude Financial</v>
      </c>
      <c r="B4597" s="43" t="str">
        <f t="shared" si="357"/>
        <v>US</v>
      </c>
      <c r="C4597" s="43" t="str">
        <f t="shared" si="358"/>
        <v>Crude</v>
      </c>
      <c r="D4597" s="43" t="str">
        <f t="shared" si="359"/>
        <v>Financial</v>
      </c>
      <c r="E4597" s="43">
        <f>IF(VLOOKUP(S4597,'DD-Lookup'!$J$6:$L$50,3,FALSE)="Monthly",(YEAR(AC4597)-YEAR(AB4597))*12+MONTH(AC4597)-MONTH(AB4597)+1,(AC4597-AB4597+1))</f>
        <v>1</v>
      </c>
      <c r="F4597" s="210">
        <f t="shared" si="360"/>
        <v>50000</v>
      </c>
      <c r="G4597" s="199">
        <v>1357399</v>
      </c>
      <c r="H4597" s="195">
        <v>37049.5057407407</v>
      </c>
      <c r="I4597" t="s">
        <v>2371</v>
      </c>
      <c r="M4597" t="s">
        <v>3437</v>
      </c>
      <c r="N4597" t="s">
        <v>2653</v>
      </c>
      <c r="O4597" t="s">
        <v>2334</v>
      </c>
      <c r="Q4597" s="196">
        <v>50000</v>
      </c>
      <c r="S4597" t="s">
        <v>3347</v>
      </c>
      <c r="T4597" t="s">
        <v>3557</v>
      </c>
      <c r="U4597" s="198">
        <v>27.9</v>
      </c>
      <c r="V4597" t="s">
        <v>3619</v>
      </c>
      <c r="W4597" t="s">
        <v>2655</v>
      </c>
      <c r="X4597" t="s">
        <v>2193</v>
      </c>
      <c r="Y4597" t="s">
        <v>2778</v>
      </c>
      <c r="Z4597" t="s">
        <v>2995</v>
      </c>
      <c r="AA4597">
        <v>115694</v>
      </c>
      <c r="AB4597" s="195">
        <v>37073</v>
      </c>
      <c r="AC4597" s="195">
        <v>37103</v>
      </c>
    </row>
    <row r="4598" spans="1:29" x14ac:dyDescent="0.25">
      <c r="A4598" s="43" t="str">
        <f t="shared" si="356"/>
        <v>US Power Physical</v>
      </c>
      <c r="B4598" s="43" t="str">
        <f t="shared" si="357"/>
        <v>US</v>
      </c>
      <c r="C4598" s="43" t="str">
        <f t="shared" si="358"/>
        <v>Power</v>
      </c>
      <c r="D4598" s="43" t="str">
        <f t="shared" si="359"/>
        <v>Physical</v>
      </c>
      <c r="E4598" s="43">
        <f>IF(VLOOKUP(S4598,'DD-Lookup'!$J$6:$L$50,3,FALSE)="Monthly",(YEAR(AC4598)-YEAR(AB4598))*12+MONTH(AC4598)-MONTH(AB4598)+1,(AC4598-AB4598+1))</f>
        <v>30</v>
      </c>
      <c r="F4598" s="210">
        <f t="shared" si="360"/>
        <v>1500</v>
      </c>
      <c r="G4598" s="199">
        <v>1357401</v>
      </c>
      <c r="H4598" s="195">
        <v>37049.505821759303</v>
      </c>
      <c r="I4598" t="s">
        <v>2288</v>
      </c>
      <c r="M4598" t="s">
        <v>2766</v>
      </c>
      <c r="N4598" t="s">
        <v>3361</v>
      </c>
      <c r="O4598" t="s">
        <v>2341</v>
      </c>
      <c r="Q4598" s="196">
        <v>50</v>
      </c>
      <c r="S4598" t="s">
        <v>3340</v>
      </c>
      <c r="T4598" t="s">
        <v>3557</v>
      </c>
      <c r="U4598" s="198">
        <v>39.4</v>
      </c>
      <c r="V4598" t="s">
        <v>2784</v>
      </c>
      <c r="W4598" t="s">
        <v>3825</v>
      </c>
      <c r="X4598" t="s">
        <v>2263</v>
      </c>
      <c r="Y4598" t="s">
        <v>2662</v>
      </c>
      <c r="Z4598" t="s">
        <v>2990</v>
      </c>
      <c r="AA4598">
        <v>637353.1</v>
      </c>
      <c r="AB4598" s="195">
        <v>37135.591666666704</v>
      </c>
      <c r="AC4598" s="195">
        <v>37164.591666666704</v>
      </c>
    </row>
    <row r="4599" spans="1:29" x14ac:dyDescent="0.25">
      <c r="A4599" s="43" t="str">
        <f t="shared" si="356"/>
        <v>US Power Physical</v>
      </c>
      <c r="B4599" s="43" t="str">
        <f t="shared" si="357"/>
        <v>US</v>
      </c>
      <c r="C4599" s="43" t="str">
        <f t="shared" si="358"/>
        <v>Power</v>
      </c>
      <c r="D4599" s="43" t="str">
        <f t="shared" si="359"/>
        <v>Physical</v>
      </c>
      <c r="E4599" s="43">
        <f>IF(VLOOKUP(S4599,'DD-Lookup'!$J$6:$L$50,3,FALSE)="Monthly",(YEAR(AC4599)-YEAR(AB4599))*12+MONTH(AC4599)-MONTH(AB4599)+1,(AC4599-AB4599+1))</f>
        <v>1</v>
      </c>
      <c r="F4599" s="210">
        <f t="shared" si="360"/>
        <v>50</v>
      </c>
      <c r="G4599" s="199">
        <v>1357403</v>
      </c>
      <c r="H4599" s="195">
        <v>37049.506006944401</v>
      </c>
      <c r="I4599" t="s">
        <v>2264</v>
      </c>
      <c r="M4599" t="s">
        <v>2766</v>
      </c>
      <c r="N4599" t="s">
        <v>3361</v>
      </c>
      <c r="O4599" t="s">
        <v>1452</v>
      </c>
      <c r="Q4599" s="196">
        <v>50</v>
      </c>
      <c r="S4599" t="s">
        <v>3340</v>
      </c>
      <c r="T4599" t="s">
        <v>3557</v>
      </c>
      <c r="U4599" s="198">
        <v>41</v>
      </c>
      <c r="V4599" t="s">
        <v>2265</v>
      </c>
      <c r="W4599" t="s">
        <v>3376</v>
      </c>
      <c r="X4599" t="s">
        <v>3377</v>
      </c>
      <c r="Y4599" t="s">
        <v>2662</v>
      </c>
      <c r="Z4599" t="s">
        <v>2990</v>
      </c>
      <c r="AA4599">
        <v>637355.1</v>
      </c>
      <c r="AB4599" s="195">
        <v>37053.875011574099</v>
      </c>
      <c r="AC4599" s="195">
        <v>37053.875011574099</v>
      </c>
    </row>
    <row r="4600" spans="1:29" x14ac:dyDescent="0.25">
      <c r="A4600" s="43" t="str">
        <f t="shared" si="356"/>
        <v>US Natural Gas Financial</v>
      </c>
      <c r="B4600" s="43" t="str">
        <f t="shared" si="357"/>
        <v>US</v>
      </c>
      <c r="C4600" s="43" t="str">
        <f t="shared" si="358"/>
        <v>Natural Gas</v>
      </c>
      <c r="D4600" s="43" t="str">
        <f t="shared" si="359"/>
        <v>Financial</v>
      </c>
      <c r="E4600" s="43">
        <f>IF(VLOOKUP(S4600,'DD-Lookup'!$J$6:$L$50,3,FALSE)="Monthly",(YEAR(AC4600)-YEAR(AB4600))*12+MONTH(AC4600)-MONTH(AB4600)+1,(AC4600-AB4600+1))</f>
        <v>31</v>
      </c>
      <c r="F4600" s="210">
        <f t="shared" si="360"/>
        <v>310000</v>
      </c>
      <c r="G4600" s="199">
        <v>1357405</v>
      </c>
      <c r="H4600" s="195">
        <v>37049.506273148101</v>
      </c>
      <c r="I4600" t="s">
        <v>2472</v>
      </c>
      <c r="M4600" t="s">
        <v>3341</v>
      </c>
      <c r="N4600" t="s">
        <v>2281</v>
      </c>
      <c r="O4600" t="s">
        <v>2475</v>
      </c>
      <c r="Q4600" s="196">
        <v>10000</v>
      </c>
      <c r="S4600" t="s">
        <v>3342</v>
      </c>
      <c r="T4600" t="s">
        <v>3557</v>
      </c>
      <c r="U4600" s="198">
        <v>3.8149999999999999</v>
      </c>
      <c r="V4600" t="s">
        <v>2473</v>
      </c>
      <c r="W4600" t="s">
        <v>2853</v>
      </c>
      <c r="X4600" t="s">
        <v>2282</v>
      </c>
      <c r="Y4600" t="s">
        <v>3575</v>
      </c>
      <c r="Z4600" t="s">
        <v>2995</v>
      </c>
      <c r="AA4600" t="s">
        <v>1453</v>
      </c>
      <c r="AB4600" s="195">
        <v>37073.875</v>
      </c>
      <c r="AC4600" s="195">
        <v>37103.875</v>
      </c>
    </row>
    <row r="4601" spans="1:29" x14ac:dyDescent="0.25">
      <c r="A4601" s="43" t="str">
        <f t="shared" si="356"/>
        <v xml:space="preserve"> Natural Gas Physical</v>
      </c>
      <c r="B4601" s="43" t="str">
        <f t="shared" si="357"/>
        <v/>
      </c>
      <c r="C4601" s="43" t="str">
        <f t="shared" si="358"/>
        <v>Natural Gas</v>
      </c>
      <c r="D4601" s="43" t="str">
        <f t="shared" si="359"/>
        <v>Physical</v>
      </c>
      <c r="E4601" s="43">
        <f>IF(VLOOKUP(S4601,'DD-Lookup'!$J$6:$L$50,3,FALSE)="Monthly",(YEAR(AC4601)-YEAR(AB4601))*12+MONTH(AC4601)-MONTH(AB4601)+1,(AC4601-AB4601+1))</f>
        <v>1</v>
      </c>
      <c r="F4601" s="210">
        <f t="shared" si="360"/>
        <v>10000</v>
      </c>
      <c r="G4601" s="199">
        <v>1357408</v>
      </c>
      <c r="H4601" s="195">
        <v>37049.506562499999</v>
      </c>
      <c r="I4601" t="s">
        <v>2422</v>
      </c>
      <c r="M4601" t="s">
        <v>3341</v>
      </c>
      <c r="N4601" t="s">
        <v>3104</v>
      </c>
      <c r="O4601" t="s">
        <v>3620</v>
      </c>
      <c r="P4601" s="196">
        <v>10000</v>
      </c>
      <c r="S4601" t="s">
        <v>3719</v>
      </c>
      <c r="T4601" t="s">
        <v>3105</v>
      </c>
      <c r="U4601" s="198">
        <v>4.55</v>
      </c>
      <c r="V4601" t="s">
        <v>3727</v>
      </c>
      <c r="W4601" t="s">
        <v>635</v>
      </c>
      <c r="X4601" t="s">
        <v>3106</v>
      </c>
      <c r="Y4601" t="s">
        <v>2469</v>
      </c>
      <c r="Z4601" t="s">
        <v>2996</v>
      </c>
      <c r="AA4601">
        <v>838565</v>
      </c>
      <c r="AB4601" s="195">
        <v>37049.875011574099</v>
      </c>
      <c r="AC4601" s="195">
        <v>37049.875011574099</v>
      </c>
    </row>
    <row r="4602" spans="1:29" x14ac:dyDescent="0.25">
      <c r="A4602" s="43" t="str">
        <f t="shared" si="356"/>
        <v xml:space="preserve"> Natural Gas Physical</v>
      </c>
      <c r="B4602" s="43" t="str">
        <f t="shared" si="357"/>
        <v/>
      </c>
      <c r="C4602" s="43" t="str">
        <f t="shared" si="358"/>
        <v>Natural Gas</v>
      </c>
      <c r="D4602" s="43" t="str">
        <f t="shared" si="359"/>
        <v>Physical</v>
      </c>
      <c r="E4602" s="43">
        <f>IF(VLOOKUP(S4602,'DD-Lookup'!$J$6:$L$50,3,FALSE)="Monthly",(YEAR(AC4602)-YEAR(AB4602))*12+MONTH(AC4602)-MONTH(AB4602)+1,(AC4602-AB4602+1))</f>
        <v>31</v>
      </c>
      <c r="F4602" s="210">
        <f t="shared" si="360"/>
        <v>155000</v>
      </c>
      <c r="G4602" s="199">
        <v>1357407</v>
      </c>
      <c r="H4602" s="195">
        <v>37049.506562499999</v>
      </c>
      <c r="I4602" t="s">
        <v>2414</v>
      </c>
      <c r="M4602" t="s">
        <v>3341</v>
      </c>
      <c r="N4602" t="s">
        <v>3104</v>
      </c>
      <c r="O4602" t="s">
        <v>3794</v>
      </c>
      <c r="P4602" s="196">
        <v>5000</v>
      </c>
      <c r="S4602" t="s">
        <v>3719</v>
      </c>
      <c r="T4602" t="s">
        <v>3105</v>
      </c>
      <c r="U4602" s="198">
        <v>4.8099999999999996</v>
      </c>
      <c r="V4602" t="s">
        <v>3915</v>
      </c>
      <c r="W4602" t="s">
        <v>2450</v>
      </c>
      <c r="X4602" t="s">
        <v>3106</v>
      </c>
      <c r="Y4602" t="s">
        <v>2469</v>
      </c>
      <c r="Z4602" t="s">
        <v>2996</v>
      </c>
      <c r="AA4602">
        <v>838564</v>
      </c>
      <c r="AB4602" s="195">
        <v>37073.875011574099</v>
      </c>
      <c r="AC4602" s="195">
        <v>37103.875011574099</v>
      </c>
    </row>
    <row r="4603" spans="1:29" x14ac:dyDescent="0.25">
      <c r="A4603" s="43" t="str">
        <f t="shared" si="356"/>
        <v>US Natural Gas Financial</v>
      </c>
      <c r="B4603" s="43" t="str">
        <f t="shared" si="357"/>
        <v>US</v>
      </c>
      <c r="C4603" s="43" t="str">
        <f t="shared" si="358"/>
        <v>Natural Gas</v>
      </c>
      <c r="D4603" s="43" t="str">
        <f t="shared" si="359"/>
        <v>Financial</v>
      </c>
      <c r="E4603" s="43">
        <f>IF(VLOOKUP(S4603,'DD-Lookup'!$J$6:$L$50,3,FALSE)="Monthly",(YEAR(AC4603)-YEAR(AB4603))*12+MONTH(AC4603)-MONTH(AB4603)+1,(AC4603-AB4603+1))</f>
        <v>22</v>
      </c>
      <c r="F4603" s="210">
        <f t="shared" si="360"/>
        <v>330000</v>
      </c>
      <c r="G4603" s="199">
        <v>1357409</v>
      </c>
      <c r="H4603" s="195">
        <v>37049.506585648101</v>
      </c>
      <c r="I4603" t="s">
        <v>2286</v>
      </c>
      <c r="M4603" t="s">
        <v>3341</v>
      </c>
      <c r="N4603" t="s">
        <v>2281</v>
      </c>
      <c r="O4603" t="s">
        <v>1295</v>
      </c>
      <c r="Q4603" s="196">
        <v>15000</v>
      </c>
      <c r="S4603" t="s">
        <v>3342</v>
      </c>
      <c r="T4603" t="s">
        <v>3557</v>
      </c>
      <c r="U4603" s="198">
        <v>3.69</v>
      </c>
      <c r="V4603" t="s">
        <v>3074</v>
      </c>
      <c r="W4603" t="s">
        <v>2512</v>
      </c>
      <c r="X4603" t="s">
        <v>2170</v>
      </c>
      <c r="Y4603" t="s">
        <v>3575</v>
      </c>
      <c r="Z4603" t="s">
        <v>2995</v>
      </c>
      <c r="AA4603" t="s">
        <v>1454</v>
      </c>
      <c r="AB4603" s="195">
        <v>37051.875011574099</v>
      </c>
      <c r="AC4603" s="195">
        <v>37072.875011574099</v>
      </c>
    </row>
    <row r="4604" spans="1:29" x14ac:dyDescent="0.25">
      <c r="A4604" s="43" t="str">
        <f t="shared" si="356"/>
        <v>US Natural Gas Physical</v>
      </c>
      <c r="B4604" s="43" t="str">
        <f t="shared" si="357"/>
        <v>US</v>
      </c>
      <c r="C4604" s="43" t="str">
        <f t="shared" si="358"/>
        <v>Natural Gas</v>
      </c>
      <c r="D4604" s="43" t="str">
        <f t="shared" si="359"/>
        <v>Physical</v>
      </c>
      <c r="E4604" s="43">
        <f>IF(VLOOKUP(S4604,'DD-Lookup'!$J$6:$L$50,3,FALSE)="Monthly",(YEAR(AC4604)-YEAR(AB4604))*12+MONTH(AC4604)-MONTH(AB4604)+1,(AC4604-AB4604+1))</f>
        <v>3</v>
      </c>
      <c r="F4604" s="210">
        <f t="shared" si="360"/>
        <v>75000</v>
      </c>
      <c r="G4604" s="199">
        <v>1357411</v>
      </c>
      <c r="H4604" s="195">
        <v>37049.506724537001</v>
      </c>
      <c r="I4604" t="s">
        <v>3529</v>
      </c>
      <c r="M4604" t="s">
        <v>3341</v>
      </c>
      <c r="N4604" t="s">
        <v>3747</v>
      </c>
      <c r="O4604" t="s">
        <v>1447</v>
      </c>
      <c r="Q4604" s="196">
        <v>25000</v>
      </c>
      <c r="S4604" t="s">
        <v>3342</v>
      </c>
      <c r="T4604" t="s">
        <v>3557</v>
      </c>
      <c r="U4604" s="198">
        <v>3.6775000000000002</v>
      </c>
      <c r="V4604" t="s">
        <v>3510</v>
      </c>
      <c r="W4604" t="s">
        <v>2366</v>
      </c>
      <c r="X4604" t="s">
        <v>2176</v>
      </c>
      <c r="Y4604" t="s">
        <v>2469</v>
      </c>
      <c r="Z4604" t="s">
        <v>2995</v>
      </c>
      <c r="AA4604">
        <v>838567</v>
      </c>
      <c r="AB4604" s="195">
        <v>37051.875011574099</v>
      </c>
      <c r="AC4604" s="195">
        <v>37053.875011574099</v>
      </c>
    </row>
    <row r="4605" spans="1:29" x14ac:dyDescent="0.25">
      <c r="A4605" s="43" t="str">
        <f t="shared" si="356"/>
        <v>US Natural Gas Financial</v>
      </c>
      <c r="B4605" s="43" t="str">
        <f t="shared" si="357"/>
        <v>US</v>
      </c>
      <c r="C4605" s="43" t="str">
        <f t="shared" si="358"/>
        <v>Natural Gas</v>
      </c>
      <c r="D4605" s="43" t="str">
        <f t="shared" si="359"/>
        <v>Financial</v>
      </c>
      <c r="E4605" s="43">
        <f>IF(VLOOKUP(S4605,'DD-Lookup'!$J$6:$L$50,3,FALSE)="Monthly",(YEAR(AC4605)-YEAR(AB4605))*12+MONTH(AC4605)-MONTH(AB4605)+1,(AC4605-AB4605+1))</f>
        <v>31</v>
      </c>
      <c r="F4605" s="210">
        <f t="shared" si="360"/>
        <v>310000</v>
      </c>
      <c r="G4605" s="199">
        <v>1357412</v>
      </c>
      <c r="H4605" s="195">
        <v>37049.506805555597</v>
      </c>
      <c r="I4605" t="s">
        <v>2286</v>
      </c>
      <c r="M4605" t="s">
        <v>3341</v>
      </c>
      <c r="N4605" t="s">
        <v>2281</v>
      </c>
      <c r="O4605" t="s">
        <v>2475</v>
      </c>
      <c r="P4605" s="196">
        <v>10000</v>
      </c>
      <c r="S4605" t="s">
        <v>3342</v>
      </c>
      <c r="T4605" t="s">
        <v>3557</v>
      </c>
      <c r="U4605" s="198">
        <v>3.8125</v>
      </c>
      <c r="V4605" t="s">
        <v>3074</v>
      </c>
      <c r="W4605" t="s">
        <v>2853</v>
      </c>
      <c r="X4605" t="s">
        <v>2282</v>
      </c>
      <c r="Y4605" t="s">
        <v>3575</v>
      </c>
      <c r="Z4605" t="s">
        <v>2995</v>
      </c>
      <c r="AA4605" t="s">
        <v>1455</v>
      </c>
      <c r="AB4605" s="195">
        <v>37073.875</v>
      </c>
      <c r="AC4605" s="195">
        <v>37103.875</v>
      </c>
    </row>
    <row r="4606" spans="1:29" x14ac:dyDescent="0.25">
      <c r="A4606" s="43" t="str">
        <f t="shared" si="356"/>
        <v>US Power Physical</v>
      </c>
      <c r="B4606" s="43" t="str">
        <f t="shared" si="357"/>
        <v>US</v>
      </c>
      <c r="C4606" s="43" t="str">
        <f t="shared" si="358"/>
        <v>Power</v>
      </c>
      <c r="D4606" s="43" t="str">
        <f t="shared" si="359"/>
        <v>Physical</v>
      </c>
      <c r="E4606" s="43">
        <f>IF(VLOOKUP(S4606,'DD-Lookup'!$J$6:$L$50,3,FALSE)="Monthly",(YEAR(AC4606)-YEAR(AB4606))*12+MONTH(AC4606)-MONTH(AB4606)+1,(AC4606-AB4606+1))</f>
        <v>5</v>
      </c>
      <c r="F4606" s="210">
        <f t="shared" si="360"/>
        <v>250</v>
      </c>
      <c r="G4606" s="199">
        <v>1357414</v>
      </c>
      <c r="H4606" s="195">
        <v>37049.507187499999</v>
      </c>
      <c r="I4606" t="s">
        <v>3459</v>
      </c>
      <c r="M4606" t="s">
        <v>2766</v>
      </c>
      <c r="N4606" t="s">
        <v>3361</v>
      </c>
      <c r="O4606" t="s">
        <v>3706</v>
      </c>
      <c r="Q4606" s="196">
        <v>50</v>
      </c>
      <c r="S4606" t="s">
        <v>3340</v>
      </c>
      <c r="T4606" t="s">
        <v>3557</v>
      </c>
      <c r="U4606" s="198">
        <v>43.25</v>
      </c>
      <c r="V4606" t="s">
        <v>2607</v>
      </c>
      <c r="W4606" t="s">
        <v>3365</v>
      </c>
      <c r="X4606" t="s">
        <v>3366</v>
      </c>
      <c r="Y4606" t="s">
        <v>2662</v>
      </c>
      <c r="Z4606" t="s">
        <v>2990</v>
      </c>
      <c r="AA4606">
        <v>637357.1</v>
      </c>
      <c r="AB4606" s="195">
        <v>37060.875</v>
      </c>
      <c r="AC4606" s="195">
        <v>37064.875</v>
      </c>
    </row>
    <row r="4607" spans="1:29" x14ac:dyDescent="0.25">
      <c r="A4607" s="43" t="str">
        <f t="shared" si="356"/>
        <v xml:space="preserve"> Natural Gas Physical</v>
      </c>
      <c r="B4607" s="43" t="str">
        <f t="shared" si="357"/>
        <v/>
      </c>
      <c r="C4607" s="43" t="str">
        <f t="shared" si="358"/>
        <v>Natural Gas</v>
      </c>
      <c r="D4607" s="43" t="str">
        <f t="shared" si="359"/>
        <v>Physical</v>
      </c>
      <c r="E4607" s="43">
        <f>IF(VLOOKUP(S4607,'DD-Lookup'!$J$6:$L$50,3,FALSE)="Monthly",(YEAR(AC4607)-YEAR(AB4607))*12+MONTH(AC4607)-MONTH(AB4607)+1,(AC4607-AB4607+1))</f>
        <v>1</v>
      </c>
      <c r="F4607" s="210">
        <f t="shared" si="360"/>
        <v>5000</v>
      </c>
      <c r="G4607" s="199">
        <v>1357415</v>
      </c>
      <c r="H4607" s="195">
        <v>37049.507418981499</v>
      </c>
      <c r="I4607" t="s">
        <v>2447</v>
      </c>
      <c r="M4607" t="s">
        <v>3341</v>
      </c>
      <c r="N4607" t="s">
        <v>3104</v>
      </c>
      <c r="O4607" t="s">
        <v>706</v>
      </c>
      <c r="P4607" s="196">
        <v>5000</v>
      </c>
      <c r="S4607" t="s">
        <v>3719</v>
      </c>
      <c r="T4607" t="s">
        <v>3105</v>
      </c>
      <c r="U4607" s="198">
        <v>4.54</v>
      </c>
      <c r="V4607" t="s">
        <v>3507</v>
      </c>
      <c r="W4607" t="s">
        <v>635</v>
      </c>
      <c r="X4607" t="s">
        <v>3106</v>
      </c>
      <c r="Y4607" t="s">
        <v>2469</v>
      </c>
      <c r="Z4607" t="s">
        <v>2996</v>
      </c>
      <c r="AA4607">
        <v>838568</v>
      </c>
      <c r="AB4607" s="195">
        <v>37050.875011574099</v>
      </c>
      <c r="AC4607" s="195">
        <v>37050.875011574099</v>
      </c>
    </row>
    <row r="4608" spans="1:29" x14ac:dyDescent="0.25">
      <c r="A4608" s="43" t="str">
        <f t="shared" si="356"/>
        <v xml:space="preserve"> Natural Gas Physical</v>
      </c>
      <c r="B4608" s="43" t="str">
        <f t="shared" si="357"/>
        <v/>
      </c>
      <c r="C4608" s="43" t="str">
        <f t="shared" si="358"/>
        <v>Natural Gas</v>
      </c>
      <c r="D4608" s="43" t="str">
        <f t="shared" si="359"/>
        <v>Physical</v>
      </c>
      <c r="E4608" s="43">
        <f>IF(VLOOKUP(S4608,'DD-Lookup'!$J$6:$L$50,3,FALSE)="Monthly",(YEAR(AC4608)-YEAR(AB4608))*12+MONTH(AC4608)-MONTH(AB4608)+1,(AC4608-AB4608+1))</f>
        <v>23</v>
      </c>
      <c r="F4608" s="210">
        <f t="shared" si="360"/>
        <v>115000</v>
      </c>
      <c r="G4608" s="199">
        <v>1357416</v>
      </c>
      <c r="H4608" s="195">
        <v>37049.507592592599</v>
      </c>
      <c r="I4608" t="s">
        <v>2414</v>
      </c>
      <c r="M4608" t="s">
        <v>3341</v>
      </c>
      <c r="N4608" t="s">
        <v>3104</v>
      </c>
      <c r="O4608" t="s">
        <v>657</v>
      </c>
      <c r="Q4608" s="196">
        <v>5000</v>
      </c>
      <c r="S4608" t="s">
        <v>3719</v>
      </c>
      <c r="T4608" t="s">
        <v>3105</v>
      </c>
      <c r="U4608" s="198">
        <v>4.59</v>
      </c>
      <c r="V4608" t="s">
        <v>3915</v>
      </c>
      <c r="W4608" t="s">
        <v>2450</v>
      </c>
      <c r="X4608" t="s">
        <v>3106</v>
      </c>
      <c r="Y4608" t="s">
        <v>2469</v>
      </c>
      <c r="Z4608" t="s">
        <v>2996</v>
      </c>
      <c r="AA4608">
        <v>838569</v>
      </c>
      <c r="AB4608" s="195">
        <v>37050.875011574099</v>
      </c>
      <c r="AC4608" s="195">
        <v>37072.875011574099</v>
      </c>
    </row>
    <row r="4609" spans="1:31" x14ac:dyDescent="0.25">
      <c r="A4609" s="43" t="str">
        <f t="shared" si="356"/>
        <v>US Crude Financial</v>
      </c>
      <c r="B4609" s="43" t="str">
        <f t="shared" si="357"/>
        <v>US</v>
      </c>
      <c r="C4609" s="43" t="str">
        <f t="shared" si="358"/>
        <v>Crude</v>
      </c>
      <c r="D4609" s="43" t="str">
        <f t="shared" si="359"/>
        <v>Financial</v>
      </c>
      <c r="E4609" s="43">
        <f>IF(VLOOKUP(S4609,'DD-Lookup'!$J$6:$L$50,3,FALSE)="Monthly",(YEAR(AC4609)-YEAR(AB4609))*12+MONTH(AC4609)-MONTH(AB4609)+1,(AC4609-AB4609+1))</f>
        <v>1</v>
      </c>
      <c r="F4609" s="210">
        <f t="shared" si="360"/>
        <v>50000</v>
      </c>
      <c r="G4609" s="199">
        <v>1357417</v>
      </c>
      <c r="H4609" s="195">
        <v>37049.5076736111</v>
      </c>
      <c r="I4609" t="s">
        <v>3339</v>
      </c>
      <c r="M4609" t="s">
        <v>3437</v>
      </c>
      <c r="N4609" t="s">
        <v>2653</v>
      </c>
      <c r="O4609" t="s">
        <v>3359</v>
      </c>
      <c r="Q4609" s="196">
        <v>50000</v>
      </c>
      <c r="S4609" t="s">
        <v>3347</v>
      </c>
      <c r="T4609" t="s">
        <v>3557</v>
      </c>
      <c r="U4609" s="198">
        <v>27.92</v>
      </c>
      <c r="V4609" t="s">
        <v>2788</v>
      </c>
      <c r="W4609" t="s">
        <v>2655</v>
      </c>
      <c r="X4609" t="s">
        <v>2656</v>
      </c>
      <c r="Y4609" t="s">
        <v>2778</v>
      </c>
      <c r="Z4609" t="s">
        <v>2995</v>
      </c>
      <c r="AA4609">
        <v>115696</v>
      </c>
      <c r="AB4609" s="195">
        <v>37073</v>
      </c>
      <c r="AC4609" s="195">
        <v>37103</v>
      </c>
      <c r="AE4609" s="115">
        <f>IF(S4609="Gallon",F4609/42,F4609)</f>
        <v>50000</v>
      </c>
    </row>
    <row r="4610" spans="1:31" x14ac:dyDescent="0.25">
      <c r="A4610" s="43" t="str">
        <f t="shared" si="356"/>
        <v>US Natural Gas Financial</v>
      </c>
      <c r="B4610" s="43" t="str">
        <f t="shared" si="357"/>
        <v>US</v>
      </c>
      <c r="C4610" s="43" t="str">
        <f t="shared" si="358"/>
        <v>Natural Gas</v>
      </c>
      <c r="D4610" s="43" t="str">
        <f t="shared" si="359"/>
        <v>Financial</v>
      </c>
      <c r="E4610" s="43">
        <f>IF(VLOOKUP(S4610,'DD-Lookup'!$J$6:$L$50,3,FALSE)="Monthly",(YEAR(AC4610)-YEAR(AB4610))*12+MONTH(AC4610)-MONTH(AB4610)+1,(AC4610-AB4610+1))</f>
        <v>31</v>
      </c>
      <c r="F4610" s="210">
        <f t="shared" si="360"/>
        <v>310000</v>
      </c>
      <c r="G4610" s="199">
        <v>1357419</v>
      </c>
      <c r="H4610" s="195">
        <v>37049.508032407401</v>
      </c>
      <c r="I4610" t="s">
        <v>2280</v>
      </c>
      <c r="M4610" t="s">
        <v>3341</v>
      </c>
      <c r="N4610" t="s">
        <v>2281</v>
      </c>
      <c r="O4610" t="s">
        <v>2475</v>
      </c>
      <c r="P4610" s="196">
        <v>10000</v>
      </c>
      <c r="S4610" t="s">
        <v>3342</v>
      </c>
      <c r="T4610" t="s">
        <v>3557</v>
      </c>
      <c r="U4610" s="198">
        <v>3.8125</v>
      </c>
      <c r="V4610" t="s">
        <v>3889</v>
      </c>
      <c r="W4610" t="s">
        <v>2853</v>
      </c>
      <c r="X4610" t="s">
        <v>2282</v>
      </c>
      <c r="Y4610" t="s">
        <v>3575</v>
      </c>
      <c r="Z4610" t="s">
        <v>2995</v>
      </c>
      <c r="AA4610" t="s">
        <v>1456</v>
      </c>
      <c r="AB4610" s="195">
        <v>37073.875</v>
      </c>
      <c r="AC4610" s="195">
        <v>37103.875</v>
      </c>
    </row>
    <row r="4611" spans="1:31" x14ac:dyDescent="0.25">
      <c r="A4611" s="43" t="str">
        <f t="shared" si="356"/>
        <v>US Power Physical</v>
      </c>
      <c r="B4611" s="43" t="str">
        <f t="shared" si="357"/>
        <v>US</v>
      </c>
      <c r="C4611" s="43" t="str">
        <f t="shared" si="358"/>
        <v>Power</v>
      </c>
      <c r="D4611" s="43" t="str">
        <f t="shared" si="359"/>
        <v>Physical</v>
      </c>
      <c r="E4611" s="43">
        <f>IF(VLOOKUP(S4611,'DD-Lookup'!$J$6:$L$50,3,FALSE)="Monthly",(YEAR(AC4611)-YEAR(AB4611))*12+MONTH(AC4611)-MONTH(AB4611)+1,(AC4611-AB4611+1))</f>
        <v>1</v>
      </c>
      <c r="F4611" s="210">
        <f t="shared" si="360"/>
        <v>25</v>
      </c>
      <c r="G4611" s="199">
        <v>1357420</v>
      </c>
      <c r="H4611" s="195">
        <v>37049.5080787037</v>
      </c>
      <c r="I4611" t="s">
        <v>3335</v>
      </c>
      <c r="M4611" t="s">
        <v>2766</v>
      </c>
      <c r="N4611" t="s">
        <v>3308</v>
      </c>
      <c r="O4611" t="s">
        <v>1379</v>
      </c>
      <c r="Q4611" s="196">
        <v>25</v>
      </c>
      <c r="S4611" t="s">
        <v>3340</v>
      </c>
      <c r="T4611" t="s">
        <v>3557</v>
      </c>
      <c r="U4611" s="198">
        <v>77</v>
      </c>
      <c r="V4611" t="s">
        <v>1457</v>
      </c>
      <c r="W4611" t="s">
        <v>2519</v>
      </c>
      <c r="X4611" t="s">
        <v>3309</v>
      </c>
      <c r="Y4611" t="s">
        <v>2662</v>
      </c>
      <c r="Z4611" t="s">
        <v>2990</v>
      </c>
      <c r="AA4611">
        <v>637358.1</v>
      </c>
      <c r="AB4611" s="195">
        <v>37053.875011574099</v>
      </c>
      <c r="AC4611" s="195">
        <v>37053.875011574099</v>
      </c>
    </row>
    <row r="4612" spans="1:31" x14ac:dyDescent="0.25">
      <c r="A4612" s="43" t="str">
        <f t="shared" si="356"/>
        <v xml:space="preserve"> Natural Gas Physical</v>
      </c>
      <c r="B4612" s="43" t="str">
        <f t="shared" si="357"/>
        <v/>
      </c>
      <c r="C4612" s="43" t="str">
        <f t="shared" si="358"/>
        <v>Natural Gas</v>
      </c>
      <c r="D4612" s="43" t="str">
        <f t="shared" si="359"/>
        <v>Physical</v>
      </c>
      <c r="E4612" s="43">
        <f>IF(VLOOKUP(S4612,'DD-Lookup'!$J$6:$L$50,3,FALSE)="Monthly",(YEAR(AC4612)-YEAR(AB4612))*12+MONTH(AC4612)-MONTH(AB4612)+1,(AC4612-AB4612+1))</f>
        <v>1</v>
      </c>
      <c r="F4612" s="210">
        <f t="shared" si="360"/>
        <v>2000</v>
      </c>
      <c r="G4612" s="199">
        <v>1357421</v>
      </c>
      <c r="H4612" s="195">
        <v>37049.508194444403</v>
      </c>
      <c r="I4612" t="s">
        <v>3916</v>
      </c>
      <c r="M4612" t="s">
        <v>3341</v>
      </c>
      <c r="N4612" t="s">
        <v>3104</v>
      </c>
      <c r="O4612" t="s">
        <v>3620</v>
      </c>
      <c r="P4612" s="196">
        <v>2000</v>
      </c>
      <c r="S4612" t="s">
        <v>3719</v>
      </c>
      <c r="T4612" t="s">
        <v>3105</v>
      </c>
      <c r="U4612" s="198">
        <v>4.53</v>
      </c>
      <c r="V4612" t="s">
        <v>3917</v>
      </c>
      <c r="W4612" t="s">
        <v>635</v>
      </c>
      <c r="X4612" t="s">
        <v>3106</v>
      </c>
      <c r="Y4612" t="s">
        <v>2469</v>
      </c>
      <c r="Z4612" t="s">
        <v>2996</v>
      </c>
      <c r="AA4612">
        <v>838570</v>
      </c>
      <c r="AB4612" s="195">
        <v>37049.875011574099</v>
      </c>
      <c r="AC4612" s="195">
        <v>37049.875011574099</v>
      </c>
    </row>
    <row r="4613" spans="1:31" x14ac:dyDescent="0.25">
      <c r="A4613" s="43" t="str">
        <f t="shared" si="356"/>
        <v>US Crude Financial</v>
      </c>
      <c r="B4613" s="43" t="str">
        <f t="shared" si="357"/>
        <v>US</v>
      </c>
      <c r="C4613" s="43" t="str">
        <f t="shared" si="358"/>
        <v>Crude</v>
      </c>
      <c r="D4613" s="43" t="str">
        <f t="shared" si="359"/>
        <v>Financial</v>
      </c>
      <c r="E4613" s="43">
        <f>IF(VLOOKUP(S4613,'DD-Lookup'!$J$6:$L$50,3,FALSE)="Monthly",(YEAR(AC4613)-YEAR(AB4613))*12+MONTH(AC4613)-MONTH(AB4613)+1,(AC4613-AB4613+1))</f>
        <v>1</v>
      </c>
      <c r="F4613" s="210">
        <f t="shared" si="360"/>
        <v>50000</v>
      </c>
      <c r="G4613" s="199">
        <v>1357422</v>
      </c>
      <c r="H4613" s="195">
        <v>37049.508240740703</v>
      </c>
      <c r="I4613" t="s">
        <v>3339</v>
      </c>
      <c r="M4613" t="s">
        <v>3437</v>
      </c>
      <c r="N4613" t="s">
        <v>2653</v>
      </c>
      <c r="O4613" t="s">
        <v>3359</v>
      </c>
      <c r="Q4613" s="196">
        <v>50000</v>
      </c>
      <c r="S4613" t="s">
        <v>3347</v>
      </c>
      <c r="T4613" t="s">
        <v>3557</v>
      </c>
      <c r="U4613" s="198">
        <v>27.94</v>
      </c>
      <c r="V4613" t="s">
        <v>2788</v>
      </c>
      <c r="W4613" t="s">
        <v>2655</v>
      </c>
      <c r="X4613" t="s">
        <v>2656</v>
      </c>
      <c r="Y4613" t="s">
        <v>2778</v>
      </c>
      <c r="Z4613" t="s">
        <v>2995</v>
      </c>
      <c r="AA4613">
        <v>115697</v>
      </c>
      <c r="AB4613" s="195">
        <v>37073</v>
      </c>
      <c r="AC4613" s="195">
        <v>37103</v>
      </c>
    </row>
    <row r="4614" spans="1:31" x14ac:dyDescent="0.25">
      <c r="A4614" s="43" t="str">
        <f t="shared" si="356"/>
        <v xml:space="preserve"> Metals Financial</v>
      </c>
      <c r="B4614" s="43" t="str">
        <f t="shared" si="357"/>
        <v/>
      </c>
      <c r="C4614" s="43" t="str">
        <f t="shared" si="358"/>
        <v>Metals</v>
      </c>
      <c r="D4614" s="43" t="str">
        <f t="shared" si="359"/>
        <v>Financial</v>
      </c>
      <c r="E4614" s="43">
        <f>IF(VLOOKUP(S4614,'DD-Lookup'!$J$6:$L$50,3,FALSE)="Monthly",(YEAR(AC4614)-YEAR(AB4614))*12+MONTH(AC4614)-MONTH(AB4614)+1,(AC4614-AB4614+1))</f>
        <v>1</v>
      </c>
      <c r="F4614" s="210">
        <f t="shared" si="360"/>
        <v>7</v>
      </c>
      <c r="G4614" s="199">
        <v>1357423</v>
      </c>
      <c r="H4614" s="195">
        <v>37049.508252314801</v>
      </c>
      <c r="I4614" t="s">
        <v>2658</v>
      </c>
      <c r="M4614" t="s">
        <v>3346</v>
      </c>
      <c r="N4614" t="s">
        <v>3554</v>
      </c>
      <c r="O4614" t="s">
        <v>3555</v>
      </c>
      <c r="P4614" s="196">
        <v>7</v>
      </c>
      <c r="S4614" t="s">
        <v>3556</v>
      </c>
      <c r="T4614" t="s">
        <v>3557</v>
      </c>
      <c r="U4614" s="198">
        <v>1671</v>
      </c>
      <c r="V4614" t="s">
        <v>273</v>
      </c>
      <c r="W4614" t="s">
        <v>3563</v>
      </c>
      <c r="X4614" t="s">
        <v>3559</v>
      </c>
      <c r="Y4614" t="s">
        <v>3560</v>
      </c>
      <c r="Z4614" t="s">
        <v>3561</v>
      </c>
      <c r="AA4614">
        <v>2174863</v>
      </c>
    </row>
    <row r="4615" spans="1:31" x14ac:dyDescent="0.25">
      <c r="A4615" s="43" t="str">
        <f t="shared" si="356"/>
        <v>US Power Physical</v>
      </c>
      <c r="B4615" s="43" t="str">
        <f t="shared" si="357"/>
        <v>US</v>
      </c>
      <c r="C4615" s="43" t="str">
        <f t="shared" si="358"/>
        <v>Power</v>
      </c>
      <c r="D4615" s="43" t="str">
        <f t="shared" si="359"/>
        <v>Physical</v>
      </c>
      <c r="E4615" s="43">
        <f>IF(VLOOKUP(S4615,'DD-Lookup'!$J$6:$L$50,3,FALSE)="Monthly",(YEAR(AC4615)-YEAR(AB4615))*12+MONTH(AC4615)-MONTH(AB4615)+1,(AC4615-AB4615+1))</f>
        <v>5</v>
      </c>
      <c r="F4615" s="210">
        <f t="shared" si="360"/>
        <v>250</v>
      </c>
      <c r="G4615" s="199">
        <v>1357424</v>
      </c>
      <c r="H4615" s="195">
        <v>37049.508506944403</v>
      </c>
      <c r="I4615" t="s">
        <v>3459</v>
      </c>
      <c r="M4615" t="s">
        <v>2766</v>
      </c>
      <c r="N4615" t="s">
        <v>3361</v>
      </c>
      <c r="O4615" t="s">
        <v>2132</v>
      </c>
      <c r="Q4615" s="196">
        <v>50</v>
      </c>
      <c r="S4615" t="s">
        <v>3340</v>
      </c>
      <c r="T4615" t="s">
        <v>3557</v>
      </c>
      <c r="U4615" s="198">
        <v>56</v>
      </c>
      <c r="V4615" t="s">
        <v>2607</v>
      </c>
      <c r="W4615" t="s">
        <v>3365</v>
      </c>
      <c r="X4615" t="s">
        <v>3366</v>
      </c>
      <c r="Y4615" t="s">
        <v>2662</v>
      </c>
      <c r="Z4615" t="s">
        <v>2990</v>
      </c>
      <c r="AA4615">
        <v>637361.1</v>
      </c>
      <c r="AB4615" s="195">
        <v>37067.875</v>
      </c>
      <c r="AC4615" s="195">
        <v>37071.875</v>
      </c>
    </row>
    <row r="4616" spans="1:31" x14ac:dyDescent="0.25">
      <c r="A4616" s="43" t="str">
        <f t="shared" si="356"/>
        <v xml:space="preserve"> Metals Financial</v>
      </c>
      <c r="B4616" s="43" t="str">
        <f t="shared" si="357"/>
        <v/>
      </c>
      <c r="C4616" s="43" t="str">
        <f t="shared" si="358"/>
        <v>Metals</v>
      </c>
      <c r="D4616" s="43" t="str">
        <f t="shared" si="359"/>
        <v>Financial</v>
      </c>
      <c r="E4616" s="43">
        <f>IF(VLOOKUP(S4616,'DD-Lookup'!$J$6:$L$50,3,FALSE)="Monthly",(YEAR(AC4616)-YEAR(AB4616))*12+MONTH(AC4616)-MONTH(AB4616)+1,(AC4616-AB4616+1))</f>
        <v>1</v>
      </c>
      <c r="F4616" s="210">
        <f t="shared" si="360"/>
        <v>4</v>
      </c>
      <c r="G4616" s="199">
        <v>1357425</v>
      </c>
      <c r="H4616" s="195">
        <v>37049.508564814802</v>
      </c>
      <c r="I4616" t="s">
        <v>3570</v>
      </c>
      <c r="M4616" t="s">
        <v>3346</v>
      </c>
      <c r="N4616" t="s">
        <v>3554</v>
      </c>
      <c r="O4616" t="s">
        <v>3555</v>
      </c>
      <c r="P4616" s="196">
        <v>4</v>
      </c>
      <c r="S4616" t="s">
        <v>3556</v>
      </c>
      <c r="T4616" t="s">
        <v>3557</v>
      </c>
      <c r="U4616" s="198">
        <v>1671</v>
      </c>
      <c r="V4616" t="s">
        <v>1650</v>
      </c>
      <c r="W4616" t="s">
        <v>3563</v>
      </c>
      <c r="X4616" t="s">
        <v>3559</v>
      </c>
      <c r="Y4616" t="s">
        <v>3560</v>
      </c>
      <c r="Z4616" t="s">
        <v>3561</v>
      </c>
      <c r="AA4616">
        <v>2174861</v>
      </c>
    </row>
    <row r="4617" spans="1:31" x14ac:dyDescent="0.25">
      <c r="A4617" s="43" t="str">
        <f t="shared" si="356"/>
        <v>US Power Physical</v>
      </c>
      <c r="B4617" s="43" t="str">
        <f t="shared" si="357"/>
        <v>US</v>
      </c>
      <c r="C4617" s="43" t="str">
        <f t="shared" si="358"/>
        <v>Power</v>
      </c>
      <c r="D4617" s="43" t="str">
        <f t="shared" si="359"/>
        <v>Physical</v>
      </c>
      <c r="E4617" s="43">
        <f>IF(VLOOKUP(S4617,'DD-Lookup'!$J$6:$L$50,3,FALSE)="Monthly",(YEAR(AC4617)-YEAR(AB4617))*12+MONTH(AC4617)-MONTH(AB4617)+1,(AC4617-AB4617+1))</f>
        <v>90</v>
      </c>
      <c r="F4617" s="210">
        <f t="shared" si="360"/>
        <v>2250</v>
      </c>
      <c r="G4617" s="199">
        <v>1357428</v>
      </c>
      <c r="H4617" s="195">
        <v>37049.508807870399</v>
      </c>
      <c r="I4617" t="s">
        <v>2254</v>
      </c>
      <c r="M4617" t="s">
        <v>2766</v>
      </c>
      <c r="N4617" t="s">
        <v>3308</v>
      </c>
      <c r="O4617" t="s">
        <v>769</v>
      </c>
      <c r="P4617" s="196">
        <v>25</v>
      </c>
      <c r="S4617" t="s">
        <v>3340</v>
      </c>
      <c r="T4617" t="s">
        <v>3557</v>
      </c>
      <c r="U4617" s="198">
        <v>96.875</v>
      </c>
      <c r="V4617" t="s">
        <v>3311</v>
      </c>
      <c r="W4617" t="s">
        <v>2438</v>
      </c>
      <c r="X4617" t="s">
        <v>1756</v>
      </c>
      <c r="Y4617" t="s">
        <v>2662</v>
      </c>
      <c r="Z4617" t="s">
        <v>2990</v>
      </c>
      <c r="AA4617">
        <v>637364.1</v>
      </c>
      <c r="AB4617" s="195">
        <v>37257.701388888898</v>
      </c>
      <c r="AC4617" s="195">
        <v>37346.701388888898</v>
      </c>
    </row>
    <row r="4618" spans="1:31" x14ac:dyDescent="0.25">
      <c r="A4618" s="43" t="str">
        <f t="shared" si="356"/>
        <v>US Power Physical</v>
      </c>
      <c r="B4618" s="43" t="str">
        <f t="shared" si="357"/>
        <v>US</v>
      </c>
      <c r="C4618" s="43" t="str">
        <f t="shared" si="358"/>
        <v>Power</v>
      </c>
      <c r="D4618" s="43" t="str">
        <f t="shared" si="359"/>
        <v>Physical</v>
      </c>
      <c r="E4618" s="43">
        <f>IF(VLOOKUP(S4618,'DD-Lookup'!$J$6:$L$50,3,FALSE)="Monthly",(YEAR(AC4618)-YEAR(AB4618))*12+MONTH(AC4618)-MONTH(AB4618)+1,(AC4618-AB4618+1))</f>
        <v>90</v>
      </c>
      <c r="F4618" s="210">
        <f t="shared" si="360"/>
        <v>2250</v>
      </c>
      <c r="G4618" s="199">
        <v>1357427</v>
      </c>
      <c r="H4618" s="195">
        <v>37049.508807870399</v>
      </c>
      <c r="I4618" t="s">
        <v>2254</v>
      </c>
      <c r="M4618" t="s">
        <v>2766</v>
      </c>
      <c r="N4618" t="s">
        <v>3308</v>
      </c>
      <c r="O4618" t="s">
        <v>726</v>
      </c>
      <c r="Q4618" s="196">
        <v>25</v>
      </c>
      <c r="S4618" t="s">
        <v>3340</v>
      </c>
      <c r="T4618" t="s">
        <v>3557</v>
      </c>
      <c r="U4618" s="198">
        <v>102.875</v>
      </c>
      <c r="V4618" t="s">
        <v>3311</v>
      </c>
      <c r="W4618" t="s">
        <v>2438</v>
      </c>
      <c r="X4618" t="s">
        <v>1756</v>
      </c>
      <c r="Y4618" t="s">
        <v>2662</v>
      </c>
      <c r="Z4618" t="s">
        <v>2990</v>
      </c>
      <c r="AA4618">
        <v>637363.1</v>
      </c>
      <c r="AB4618" s="195">
        <v>37257.701388888898</v>
      </c>
      <c r="AC4618" s="195">
        <v>37346.701388888898</v>
      </c>
    </row>
    <row r="4619" spans="1:31" x14ac:dyDescent="0.25">
      <c r="A4619" s="43" t="str">
        <f t="shared" ref="A4619:A4682" si="361">B4619&amp;" "&amp;C4619&amp;" "&amp;D4619</f>
        <v>US Crude Financial</v>
      </c>
      <c r="B4619" s="43" t="str">
        <f t="shared" ref="B4619:B4682" si="362">IF((LEFT(N4619,2)="US"),"US","")</f>
        <v>US</v>
      </c>
      <c r="C4619" s="43" t="str">
        <f t="shared" ref="C4619:C4682" si="363">M4619</f>
        <v>Crude</v>
      </c>
      <c r="D4619" s="43" t="str">
        <f t="shared" ref="D4619:D4682" si="364">IF(ISNUMBER(FIND("Phy",N4619))=TRUE,"Physical","Financial")</f>
        <v>Financial</v>
      </c>
      <c r="E4619" s="43">
        <f>IF(VLOOKUP(S4619,'DD-Lookup'!$J$6:$L$50,3,FALSE)="Monthly",(YEAR(AC4619)-YEAR(AB4619))*12+MONTH(AC4619)-MONTH(AB4619)+1,(AC4619-AB4619+1))</f>
        <v>1</v>
      </c>
      <c r="F4619" s="210">
        <f t="shared" ref="F4619:F4682" si="365">E4619*SUM(P4619:Q4619)</f>
        <v>50000</v>
      </c>
      <c r="G4619" s="199">
        <v>1357429</v>
      </c>
      <c r="H4619" s="195">
        <v>37049.508854166699</v>
      </c>
      <c r="I4619" t="s">
        <v>2652</v>
      </c>
      <c r="M4619" t="s">
        <v>3437</v>
      </c>
      <c r="N4619" t="s">
        <v>2653</v>
      </c>
      <c r="O4619" t="s">
        <v>3359</v>
      </c>
      <c r="P4619" s="196">
        <v>50000</v>
      </c>
      <c r="S4619" t="s">
        <v>3347</v>
      </c>
      <c r="T4619" t="s">
        <v>3557</v>
      </c>
      <c r="U4619" s="198">
        <v>27.92</v>
      </c>
      <c r="V4619" t="s">
        <v>2460</v>
      </c>
      <c r="W4619" t="s">
        <v>2655</v>
      </c>
      <c r="X4619" t="s">
        <v>2656</v>
      </c>
      <c r="Y4619" t="s">
        <v>2778</v>
      </c>
      <c r="Z4619" t="s">
        <v>2995</v>
      </c>
      <c r="AA4619">
        <v>115698</v>
      </c>
      <c r="AB4619" s="195">
        <v>37073</v>
      </c>
      <c r="AC4619" s="195">
        <v>37103</v>
      </c>
    </row>
    <row r="4620" spans="1:31" x14ac:dyDescent="0.25">
      <c r="A4620" s="43" t="str">
        <f t="shared" si="361"/>
        <v xml:space="preserve"> Natural Gas Physical</v>
      </c>
      <c r="B4620" s="43" t="str">
        <f t="shared" si="362"/>
        <v/>
      </c>
      <c r="C4620" s="43" t="str">
        <f t="shared" si="363"/>
        <v>Natural Gas</v>
      </c>
      <c r="D4620" s="43" t="str">
        <f t="shared" si="364"/>
        <v>Physical</v>
      </c>
      <c r="E4620" s="43">
        <f>IF(VLOOKUP(S4620,'DD-Lookup'!$J$6:$L$50,3,FALSE)="Monthly",(YEAR(AC4620)-YEAR(AB4620))*12+MONTH(AC4620)-MONTH(AB4620)+1,(AC4620-AB4620+1))</f>
        <v>22</v>
      </c>
      <c r="F4620" s="210">
        <f t="shared" si="365"/>
        <v>220000</v>
      </c>
      <c r="G4620" s="199">
        <v>1357430</v>
      </c>
      <c r="H4620" s="195">
        <v>37049.508900462999</v>
      </c>
      <c r="I4620" t="s">
        <v>2280</v>
      </c>
      <c r="M4620" t="s">
        <v>3341</v>
      </c>
      <c r="N4620" t="s">
        <v>2492</v>
      </c>
      <c r="O4620" t="s">
        <v>1178</v>
      </c>
      <c r="Q4620" s="196">
        <v>10000</v>
      </c>
      <c r="S4620" t="s">
        <v>3342</v>
      </c>
      <c r="T4620" t="s">
        <v>3557</v>
      </c>
      <c r="U4620" s="198">
        <v>3.8050000000000002</v>
      </c>
      <c r="V4620" t="s">
        <v>3889</v>
      </c>
      <c r="W4620" t="s">
        <v>2493</v>
      </c>
      <c r="X4620" t="s">
        <v>2494</v>
      </c>
      <c r="Y4620" t="s">
        <v>2469</v>
      </c>
      <c r="Z4620" t="s">
        <v>2995</v>
      </c>
      <c r="AA4620">
        <v>838571</v>
      </c>
      <c r="AB4620" s="195">
        <v>37051.875011574099</v>
      </c>
      <c r="AC4620" s="195">
        <v>37072.875011574099</v>
      </c>
    </row>
    <row r="4621" spans="1:31" x14ac:dyDescent="0.25">
      <c r="A4621" s="43" t="str">
        <f t="shared" si="361"/>
        <v xml:space="preserve"> Natural Gas Physical</v>
      </c>
      <c r="B4621" s="43" t="str">
        <f t="shared" si="362"/>
        <v/>
      </c>
      <c r="C4621" s="43" t="str">
        <f t="shared" si="363"/>
        <v>Natural Gas</v>
      </c>
      <c r="D4621" s="43" t="str">
        <f t="shared" si="364"/>
        <v>Physical</v>
      </c>
      <c r="E4621" s="43">
        <f>IF(VLOOKUP(S4621,'DD-Lookup'!$J$6:$L$50,3,FALSE)="Monthly",(YEAR(AC4621)-YEAR(AB4621))*12+MONTH(AC4621)-MONTH(AB4621)+1,(AC4621-AB4621+1))</f>
        <v>1</v>
      </c>
      <c r="F4621" s="210">
        <f t="shared" si="365"/>
        <v>10000</v>
      </c>
      <c r="G4621" s="199">
        <v>1357431</v>
      </c>
      <c r="H4621" s="195">
        <v>37049.509050925903</v>
      </c>
      <c r="I4621" t="s">
        <v>2414</v>
      </c>
      <c r="M4621" t="s">
        <v>3341</v>
      </c>
      <c r="N4621" t="s">
        <v>3104</v>
      </c>
      <c r="O4621" t="s">
        <v>3620</v>
      </c>
      <c r="P4621" s="196">
        <v>10000</v>
      </c>
      <c r="S4621" t="s">
        <v>3719</v>
      </c>
      <c r="T4621" t="s">
        <v>3105</v>
      </c>
      <c r="U4621" s="198">
        <v>4.5250000000000004</v>
      </c>
      <c r="V4621" t="s">
        <v>3915</v>
      </c>
      <c r="W4621" t="s">
        <v>635</v>
      </c>
      <c r="X4621" t="s">
        <v>3106</v>
      </c>
      <c r="Y4621" t="s">
        <v>2469</v>
      </c>
      <c r="Z4621" t="s">
        <v>2996</v>
      </c>
      <c r="AA4621">
        <v>838572</v>
      </c>
      <c r="AB4621" s="195">
        <v>37049.875011574099</v>
      </c>
      <c r="AC4621" s="195">
        <v>37049.875011574099</v>
      </c>
    </row>
    <row r="4622" spans="1:31" x14ac:dyDescent="0.25">
      <c r="A4622" s="43" t="str">
        <f t="shared" si="361"/>
        <v xml:space="preserve"> Metals Financial</v>
      </c>
      <c r="B4622" s="43" t="str">
        <f t="shared" si="362"/>
        <v/>
      </c>
      <c r="C4622" s="43" t="str">
        <f t="shared" si="363"/>
        <v>Metals</v>
      </c>
      <c r="D4622" s="43" t="str">
        <f t="shared" si="364"/>
        <v>Financial</v>
      </c>
      <c r="E4622" s="43">
        <f>IF(VLOOKUP(S4622,'DD-Lookup'!$J$6:$L$50,3,FALSE)="Monthly",(YEAR(AC4622)-YEAR(AB4622))*12+MONTH(AC4622)-MONTH(AB4622)+1,(AC4622-AB4622+1))</f>
        <v>1</v>
      </c>
      <c r="F4622" s="210">
        <f t="shared" si="365"/>
        <v>4</v>
      </c>
      <c r="G4622" s="199">
        <v>1357432</v>
      </c>
      <c r="H4622" s="195">
        <v>37049.509097222202</v>
      </c>
      <c r="I4622" t="s">
        <v>3605</v>
      </c>
      <c r="M4622" t="s">
        <v>3346</v>
      </c>
      <c r="N4622" t="s">
        <v>3554</v>
      </c>
      <c r="O4622" t="s">
        <v>3555</v>
      </c>
      <c r="P4622" s="196">
        <v>4</v>
      </c>
      <c r="S4622" t="s">
        <v>3556</v>
      </c>
      <c r="T4622" t="s">
        <v>3557</v>
      </c>
      <c r="U4622" s="198">
        <v>1671</v>
      </c>
      <c r="V4622" t="s">
        <v>1458</v>
      </c>
      <c r="W4622" t="s">
        <v>3563</v>
      </c>
      <c r="X4622" t="s">
        <v>3559</v>
      </c>
      <c r="Y4622" t="s">
        <v>3560</v>
      </c>
      <c r="Z4622" t="s">
        <v>3561</v>
      </c>
      <c r="AA4622">
        <v>2174859</v>
      </c>
    </row>
    <row r="4623" spans="1:31" x14ac:dyDescent="0.25">
      <c r="A4623" s="43" t="str">
        <f t="shared" si="361"/>
        <v xml:space="preserve"> Metals Financial</v>
      </c>
      <c r="B4623" s="43" t="str">
        <f t="shared" si="362"/>
        <v/>
      </c>
      <c r="C4623" s="43" t="str">
        <f t="shared" si="363"/>
        <v>Metals</v>
      </c>
      <c r="D4623" s="43" t="str">
        <f t="shared" si="364"/>
        <v>Financial</v>
      </c>
      <c r="E4623" s="43">
        <f>IF(VLOOKUP(S4623,'DD-Lookup'!$J$6:$L$50,3,FALSE)="Monthly",(YEAR(AC4623)-YEAR(AB4623))*12+MONTH(AC4623)-MONTH(AB4623)+1,(AC4623-AB4623+1))</f>
        <v>1</v>
      </c>
      <c r="F4623" s="210">
        <f t="shared" si="365"/>
        <v>5</v>
      </c>
      <c r="G4623" s="199">
        <v>1357433</v>
      </c>
      <c r="H4623" s="195">
        <v>37049.509236111102</v>
      </c>
      <c r="I4623" t="s">
        <v>3570</v>
      </c>
      <c r="M4623" t="s">
        <v>3346</v>
      </c>
      <c r="N4623" t="s">
        <v>3554</v>
      </c>
      <c r="O4623" t="s">
        <v>3555</v>
      </c>
      <c r="P4623" s="196">
        <v>5</v>
      </c>
      <c r="S4623" t="s">
        <v>3556</v>
      </c>
      <c r="T4623" t="s">
        <v>3557</v>
      </c>
      <c r="U4623" s="198">
        <v>1671</v>
      </c>
      <c r="V4623" t="s">
        <v>3820</v>
      </c>
      <c r="W4623" t="s">
        <v>3563</v>
      </c>
      <c r="X4623" t="s">
        <v>3559</v>
      </c>
      <c r="Y4623" t="s">
        <v>3560</v>
      </c>
      <c r="Z4623" t="s">
        <v>3561</v>
      </c>
      <c r="AA4623">
        <v>2174857</v>
      </c>
    </row>
    <row r="4624" spans="1:31" x14ac:dyDescent="0.25">
      <c r="A4624" s="43" t="str">
        <f t="shared" si="361"/>
        <v>US Power Physical</v>
      </c>
      <c r="B4624" s="43" t="str">
        <f t="shared" si="362"/>
        <v>US</v>
      </c>
      <c r="C4624" s="43" t="str">
        <f t="shared" si="363"/>
        <v>Power</v>
      </c>
      <c r="D4624" s="43" t="str">
        <f t="shared" si="364"/>
        <v>Physical</v>
      </c>
      <c r="E4624" s="43">
        <f>IF(VLOOKUP(S4624,'DD-Lookup'!$J$6:$L$50,3,FALSE)="Monthly",(YEAR(AC4624)-YEAR(AB4624))*12+MONTH(AC4624)-MONTH(AB4624)+1,(AC4624-AB4624+1))</f>
        <v>92</v>
      </c>
      <c r="F4624" s="210">
        <f t="shared" si="365"/>
        <v>2300</v>
      </c>
      <c r="G4624" s="199">
        <v>1357434</v>
      </c>
      <c r="H4624" s="195">
        <v>37049.509502314802</v>
      </c>
      <c r="I4624" t="s">
        <v>3339</v>
      </c>
      <c r="M4624" t="s">
        <v>2766</v>
      </c>
      <c r="N4624" t="s">
        <v>3310</v>
      </c>
      <c r="O4624" t="s">
        <v>1459</v>
      </c>
      <c r="Q4624" s="196">
        <v>25</v>
      </c>
      <c r="S4624" t="s">
        <v>3340</v>
      </c>
      <c r="T4624" t="s">
        <v>3557</v>
      </c>
      <c r="U4624" s="198">
        <v>44</v>
      </c>
      <c r="V4624" t="s">
        <v>2168</v>
      </c>
      <c r="W4624" t="s">
        <v>3152</v>
      </c>
      <c r="X4624" t="s">
        <v>3154</v>
      </c>
      <c r="Y4624" t="s">
        <v>2662</v>
      </c>
      <c r="Z4624" t="s">
        <v>2990</v>
      </c>
      <c r="AA4624">
        <v>637366.1</v>
      </c>
      <c r="AB4624" s="195">
        <v>37530</v>
      </c>
      <c r="AC4624" s="195">
        <v>37621</v>
      </c>
    </row>
    <row r="4625" spans="1:29" x14ac:dyDescent="0.25">
      <c r="A4625" s="43" t="str">
        <f t="shared" si="361"/>
        <v xml:space="preserve"> Natural Gas Physical</v>
      </c>
      <c r="B4625" s="43" t="str">
        <f t="shared" si="362"/>
        <v/>
      </c>
      <c r="C4625" s="43" t="str">
        <f t="shared" si="363"/>
        <v>Natural Gas</v>
      </c>
      <c r="D4625" s="43" t="str">
        <f t="shared" si="364"/>
        <v>Physical</v>
      </c>
      <c r="E4625" s="43">
        <f>IF(VLOOKUP(S4625,'DD-Lookup'!$J$6:$L$50,3,FALSE)="Monthly",(YEAR(AC4625)-YEAR(AB4625))*12+MONTH(AC4625)-MONTH(AB4625)+1,(AC4625-AB4625+1))</f>
        <v>1</v>
      </c>
      <c r="F4625" s="210">
        <f t="shared" si="365"/>
        <v>10000</v>
      </c>
      <c r="G4625" s="199">
        <v>1357435</v>
      </c>
      <c r="H4625" s="195">
        <v>37049.509618055599</v>
      </c>
      <c r="I4625" t="s">
        <v>2440</v>
      </c>
      <c r="M4625" t="s">
        <v>3341</v>
      </c>
      <c r="N4625" t="s">
        <v>3104</v>
      </c>
      <c r="O4625" t="s">
        <v>3620</v>
      </c>
      <c r="P4625" s="196">
        <v>10000</v>
      </c>
      <c r="S4625" t="s">
        <v>3719</v>
      </c>
      <c r="T4625" t="s">
        <v>3105</v>
      </c>
      <c r="U4625" s="198">
        <v>4.5</v>
      </c>
      <c r="V4625" t="s">
        <v>3912</v>
      </c>
      <c r="W4625" t="s">
        <v>635</v>
      </c>
      <c r="X4625" t="s">
        <v>3106</v>
      </c>
      <c r="Y4625" t="s">
        <v>2469</v>
      </c>
      <c r="Z4625" t="s">
        <v>2996</v>
      </c>
      <c r="AA4625">
        <v>838575</v>
      </c>
      <c r="AB4625" s="195">
        <v>37049.875011574099</v>
      </c>
      <c r="AC4625" s="195">
        <v>37049.875011574099</v>
      </c>
    </row>
    <row r="4626" spans="1:29" x14ac:dyDescent="0.25">
      <c r="A4626" s="43" t="str">
        <f t="shared" si="361"/>
        <v>US Natural Gas Financial</v>
      </c>
      <c r="B4626" s="43" t="str">
        <f t="shared" si="362"/>
        <v>US</v>
      </c>
      <c r="C4626" s="43" t="str">
        <f t="shared" si="363"/>
        <v>Natural Gas</v>
      </c>
      <c r="D4626" s="43" t="str">
        <f t="shared" si="364"/>
        <v>Financial</v>
      </c>
      <c r="E4626" s="43">
        <f>IF(VLOOKUP(S4626,'DD-Lookup'!$J$6:$L$50,3,FALSE)="Monthly",(YEAR(AC4626)-YEAR(AB4626))*12+MONTH(AC4626)-MONTH(AB4626)+1,(AC4626-AB4626+1))</f>
        <v>31</v>
      </c>
      <c r="F4626" s="210">
        <f t="shared" si="365"/>
        <v>310000</v>
      </c>
      <c r="G4626" s="199">
        <v>1357436</v>
      </c>
      <c r="H4626" s="195">
        <v>37049.51</v>
      </c>
      <c r="I4626" t="s">
        <v>2280</v>
      </c>
      <c r="M4626" t="s">
        <v>3341</v>
      </c>
      <c r="N4626" t="s">
        <v>2281</v>
      </c>
      <c r="O4626" t="s">
        <v>2475</v>
      </c>
      <c r="P4626" s="196">
        <v>10000</v>
      </c>
      <c r="S4626" t="s">
        <v>3342</v>
      </c>
      <c r="T4626" t="s">
        <v>3557</v>
      </c>
      <c r="U4626" s="198">
        <v>3.81</v>
      </c>
      <c r="V4626" t="s">
        <v>2441</v>
      </c>
      <c r="W4626" t="s">
        <v>2853</v>
      </c>
      <c r="X4626" t="s">
        <v>2282</v>
      </c>
      <c r="Y4626" t="s">
        <v>3575</v>
      </c>
      <c r="Z4626" t="s">
        <v>2995</v>
      </c>
      <c r="AA4626" t="s">
        <v>1460</v>
      </c>
      <c r="AB4626" s="195">
        <v>37073.875</v>
      </c>
      <c r="AC4626" s="195">
        <v>37103.875</v>
      </c>
    </row>
    <row r="4627" spans="1:29" x14ac:dyDescent="0.25">
      <c r="A4627" s="43" t="str">
        <f t="shared" si="361"/>
        <v>US Natural Gas Physical</v>
      </c>
      <c r="B4627" s="43" t="str">
        <f t="shared" si="362"/>
        <v>US</v>
      </c>
      <c r="C4627" s="43" t="str">
        <f t="shared" si="363"/>
        <v>Natural Gas</v>
      </c>
      <c r="D4627" s="43" t="str">
        <f t="shared" si="364"/>
        <v>Physical</v>
      </c>
      <c r="E4627" s="43">
        <f>IF(VLOOKUP(S4627,'DD-Lookup'!$J$6:$L$50,3,FALSE)="Monthly",(YEAR(AC4627)-YEAR(AB4627))*12+MONTH(AC4627)-MONTH(AB4627)+1,(AC4627-AB4627+1))</f>
        <v>3</v>
      </c>
      <c r="F4627" s="210">
        <f t="shared" si="365"/>
        <v>75000</v>
      </c>
      <c r="G4627" s="199">
        <v>1357437</v>
      </c>
      <c r="H4627" s="195">
        <v>37049.510150463</v>
      </c>
      <c r="I4627" t="s">
        <v>3529</v>
      </c>
      <c r="M4627" t="s">
        <v>3341</v>
      </c>
      <c r="N4627" t="s">
        <v>3747</v>
      </c>
      <c r="O4627" t="s">
        <v>1447</v>
      </c>
      <c r="P4627" s="196">
        <v>25000</v>
      </c>
      <c r="S4627" t="s">
        <v>3342</v>
      </c>
      <c r="T4627" t="s">
        <v>3557</v>
      </c>
      <c r="U4627" s="198">
        <v>3.6775000000000002</v>
      </c>
      <c r="V4627" t="s">
        <v>3510</v>
      </c>
      <c r="W4627" t="s">
        <v>2366</v>
      </c>
      <c r="X4627" t="s">
        <v>2176</v>
      </c>
      <c r="Y4627" t="s">
        <v>2469</v>
      </c>
      <c r="Z4627" t="s">
        <v>2995</v>
      </c>
      <c r="AA4627">
        <v>838576</v>
      </c>
      <c r="AB4627" s="195">
        <v>37051.875011574099</v>
      </c>
      <c r="AC4627" s="195">
        <v>37053.875011574099</v>
      </c>
    </row>
    <row r="4628" spans="1:29" x14ac:dyDescent="0.25">
      <c r="A4628" s="43" t="str">
        <f t="shared" si="361"/>
        <v>US Natural Gas Financial</v>
      </c>
      <c r="B4628" s="43" t="str">
        <f t="shared" si="362"/>
        <v>US</v>
      </c>
      <c r="C4628" s="43" t="str">
        <f t="shared" si="363"/>
        <v>Natural Gas</v>
      </c>
      <c r="D4628" s="43" t="str">
        <f t="shared" si="364"/>
        <v>Financial</v>
      </c>
      <c r="E4628" s="43">
        <f>IF(VLOOKUP(S4628,'DD-Lookup'!$J$6:$L$50,3,FALSE)="Monthly",(YEAR(AC4628)-YEAR(AB4628))*12+MONTH(AC4628)-MONTH(AB4628)+1,(AC4628-AB4628+1))</f>
        <v>151</v>
      </c>
      <c r="F4628" s="210">
        <f t="shared" si="365"/>
        <v>755000</v>
      </c>
      <c r="G4628" s="199">
        <v>1357439</v>
      </c>
      <c r="H4628" s="195">
        <v>37049.510312500002</v>
      </c>
      <c r="I4628" t="s">
        <v>3443</v>
      </c>
      <c r="M4628" t="s">
        <v>3341</v>
      </c>
      <c r="N4628" t="s">
        <v>2281</v>
      </c>
      <c r="O4628" t="s">
        <v>2491</v>
      </c>
      <c r="P4628" s="196">
        <v>5000</v>
      </c>
      <c r="S4628" t="s">
        <v>3342</v>
      </c>
      <c r="T4628" t="s">
        <v>3557</v>
      </c>
      <c r="U4628" s="198">
        <v>4.2750000000000004</v>
      </c>
      <c r="V4628" t="s">
        <v>3082</v>
      </c>
      <c r="W4628" t="s">
        <v>2853</v>
      </c>
      <c r="X4628" t="s">
        <v>2282</v>
      </c>
      <c r="Y4628" t="s">
        <v>3575</v>
      </c>
      <c r="Z4628" t="s">
        <v>2995</v>
      </c>
      <c r="AA4628" t="s">
        <v>1461</v>
      </c>
      <c r="AB4628" s="195">
        <v>37196</v>
      </c>
      <c r="AC4628" s="195">
        <v>37346</v>
      </c>
    </row>
    <row r="4629" spans="1:29" x14ac:dyDescent="0.25">
      <c r="A4629" s="43" t="str">
        <f t="shared" si="361"/>
        <v xml:space="preserve"> Natural Gas Physical</v>
      </c>
      <c r="B4629" s="43" t="str">
        <f t="shared" si="362"/>
        <v/>
      </c>
      <c r="C4629" s="43" t="str">
        <f t="shared" si="363"/>
        <v>Natural Gas</v>
      </c>
      <c r="D4629" s="43" t="str">
        <f t="shared" si="364"/>
        <v>Physical</v>
      </c>
      <c r="E4629" s="43">
        <f>IF(VLOOKUP(S4629,'DD-Lookup'!$J$6:$L$50,3,FALSE)="Monthly",(YEAR(AC4629)-YEAR(AB4629))*12+MONTH(AC4629)-MONTH(AB4629)+1,(AC4629-AB4629+1))</f>
        <v>31</v>
      </c>
      <c r="F4629" s="210">
        <f t="shared" si="365"/>
        <v>155000</v>
      </c>
      <c r="G4629" s="199">
        <v>1357440</v>
      </c>
      <c r="H4629" s="195">
        <v>37049.510381944398</v>
      </c>
      <c r="I4629" t="s">
        <v>2414</v>
      </c>
      <c r="M4629" t="s">
        <v>3341</v>
      </c>
      <c r="N4629" t="s">
        <v>3104</v>
      </c>
      <c r="O4629" t="s">
        <v>3794</v>
      </c>
      <c r="P4629" s="196">
        <v>5000</v>
      </c>
      <c r="S4629" t="s">
        <v>3719</v>
      </c>
      <c r="T4629" t="s">
        <v>3105</v>
      </c>
      <c r="U4629" s="198">
        <v>4.7850000000000001</v>
      </c>
      <c r="V4629" t="s">
        <v>3915</v>
      </c>
      <c r="W4629" t="s">
        <v>2450</v>
      </c>
      <c r="X4629" t="s">
        <v>3106</v>
      </c>
      <c r="Y4629" t="s">
        <v>2469</v>
      </c>
      <c r="Z4629" t="s">
        <v>2996</v>
      </c>
      <c r="AA4629">
        <v>838577</v>
      </c>
      <c r="AB4629" s="195">
        <v>37073.875011574099</v>
      </c>
      <c r="AC4629" s="195">
        <v>37103.875011574099</v>
      </c>
    </row>
    <row r="4630" spans="1:29" x14ac:dyDescent="0.25">
      <c r="A4630" s="43" t="str">
        <f t="shared" si="361"/>
        <v>US Power Physical</v>
      </c>
      <c r="B4630" s="43" t="str">
        <f t="shared" si="362"/>
        <v>US</v>
      </c>
      <c r="C4630" s="43" t="str">
        <f t="shared" si="363"/>
        <v>Power</v>
      </c>
      <c r="D4630" s="43" t="str">
        <f t="shared" si="364"/>
        <v>Physical</v>
      </c>
      <c r="E4630" s="43">
        <f>IF(VLOOKUP(S4630,'DD-Lookup'!$J$6:$L$50,3,FALSE)="Monthly",(YEAR(AC4630)-YEAR(AB4630))*12+MONTH(AC4630)-MONTH(AB4630)+1,(AC4630-AB4630+1))</f>
        <v>1</v>
      </c>
      <c r="F4630" s="210">
        <f t="shared" si="365"/>
        <v>25</v>
      </c>
      <c r="G4630" s="199">
        <v>1357441</v>
      </c>
      <c r="H4630" s="195">
        <v>37049.510648148098</v>
      </c>
      <c r="I4630" t="s">
        <v>3063</v>
      </c>
      <c r="M4630" t="s">
        <v>2766</v>
      </c>
      <c r="N4630" t="s">
        <v>3308</v>
      </c>
      <c r="O4630" t="s">
        <v>1379</v>
      </c>
      <c r="Q4630" s="196">
        <v>25</v>
      </c>
      <c r="S4630" t="s">
        <v>3340</v>
      </c>
      <c r="T4630" t="s">
        <v>3557</v>
      </c>
      <c r="U4630" s="198">
        <v>78</v>
      </c>
      <c r="V4630" t="s">
        <v>3860</v>
      </c>
      <c r="W4630" t="s">
        <v>2519</v>
      </c>
      <c r="X4630" t="s">
        <v>3309</v>
      </c>
      <c r="Y4630" t="s">
        <v>2662</v>
      </c>
      <c r="Z4630" t="s">
        <v>2990</v>
      </c>
      <c r="AA4630">
        <v>637368.1</v>
      </c>
      <c r="AB4630" s="195">
        <v>37053.875011574099</v>
      </c>
      <c r="AC4630" s="195">
        <v>37053.875011574099</v>
      </c>
    </row>
    <row r="4631" spans="1:29" x14ac:dyDescent="0.25">
      <c r="A4631" s="43" t="str">
        <f t="shared" si="361"/>
        <v>US Power Physical</v>
      </c>
      <c r="B4631" s="43" t="str">
        <f t="shared" si="362"/>
        <v>US</v>
      </c>
      <c r="C4631" s="43" t="str">
        <f t="shared" si="363"/>
        <v>Power</v>
      </c>
      <c r="D4631" s="43" t="str">
        <f t="shared" si="364"/>
        <v>Physical</v>
      </c>
      <c r="E4631" s="43">
        <f>IF(VLOOKUP(S4631,'DD-Lookup'!$J$6:$L$50,3,FALSE)="Monthly",(YEAR(AC4631)-YEAR(AB4631))*12+MONTH(AC4631)-MONTH(AB4631)+1,(AC4631-AB4631+1))</f>
        <v>1</v>
      </c>
      <c r="F4631" s="210">
        <f t="shared" si="365"/>
        <v>25</v>
      </c>
      <c r="G4631" s="199">
        <v>1357442</v>
      </c>
      <c r="H4631" s="195">
        <v>37049.510763888902</v>
      </c>
      <c r="I4631" t="s">
        <v>3063</v>
      </c>
      <c r="M4631" t="s">
        <v>2766</v>
      </c>
      <c r="N4631" t="s">
        <v>3308</v>
      </c>
      <c r="O4631" t="s">
        <v>1379</v>
      </c>
      <c r="Q4631" s="196">
        <v>25</v>
      </c>
      <c r="S4631" t="s">
        <v>3340</v>
      </c>
      <c r="T4631" t="s">
        <v>3557</v>
      </c>
      <c r="U4631" s="198">
        <v>78.75</v>
      </c>
      <c r="V4631" t="s">
        <v>3860</v>
      </c>
      <c r="W4631" t="s">
        <v>2519</v>
      </c>
      <c r="X4631" t="s">
        <v>3309</v>
      </c>
      <c r="Y4631" t="s">
        <v>2662</v>
      </c>
      <c r="Z4631" t="s">
        <v>2990</v>
      </c>
      <c r="AA4631">
        <v>637369.1</v>
      </c>
      <c r="AB4631" s="195">
        <v>37053.875011574099</v>
      </c>
      <c r="AC4631" s="195">
        <v>37053.875011574099</v>
      </c>
    </row>
    <row r="4632" spans="1:29" x14ac:dyDescent="0.25">
      <c r="A4632" s="43" t="str">
        <f t="shared" si="361"/>
        <v>US Power Physical</v>
      </c>
      <c r="B4632" s="43" t="str">
        <f t="shared" si="362"/>
        <v>US</v>
      </c>
      <c r="C4632" s="43" t="str">
        <f t="shared" si="363"/>
        <v>Power</v>
      </c>
      <c r="D4632" s="43" t="str">
        <f t="shared" si="364"/>
        <v>Physical</v>
      </c>
      <c r="E4632" s="43">
        <f>IF(VLOOKUP(S4632,'DD-Lookup'!$J$6:$L$50,3,FALSE)="Monthly",(YEAR(AC4632)-YEAR(AB4632))*12+MONTH(AC4632)-MONTH(AB4632)+1,(AC4632-AB4632+1))</f>
        <v>1</v>
      </c>
      <c r="F4632" s="210">
        <f t="shared" si="365"/>
        <v>25</v>
      </c>
      <c r="G4632" s="199">
        <v>1357443</v>
      </c>
      <c r="H4632" s="195">
        <v>37049.510914351798</v>
      </c>
      <c r="I4632" t="s">
        <v>3063</v>
      </c>
      <c r="M4632" t="s">
        <v>2766</v>
      </c>
      <c r="N4632" t="s">
        <v>3308</v>
      </c>
      <c r="O4632" t="s">
        <v>1379</v>
      </c>
      <c r="Q4632" s="196">
        <v>25</v>
      </c>
      <c r="S4632" t="s">
        <v>3340</v>
      </c>
      <c r="T4632" t="s">
        <v>3557</v>
      </c>
      <c r="U4632" s="198">
        <v>79.5</v>
      </c>
      <c r="V4632" t="s">
        <v>3860</v>
      </c>
      <c r="W4632" t="s">
        <v>2519</v>
      </c>
      <c r="X4632" t="s">
        <v>3309</v>
      </c>
      <c r="Y4632" t="s">
        <v>2662</v>
      </c>
      <c r="Z4632" t="s">
        <v>2990</v>
      </c>
      <c r="AA4632">
        <v>637370.1</v>
      </c>
      <c r="AB4632" s="195">
        <v>37053.875011574099</v>
      </c>
      <c r="AC4632" s="195">
        <v>37053.875011574099</v>
      </c>
    </row>
    <row r="4633" spans="1:29" x14ac:dyDescent="0.25">
      <c r="A4633" s="43" t="str">
        <f t="shared" si="361"/>
        <v>US Natural Gas Financial</v>
      </c>
      <c r="B4633" s="43" t="str">
        <f t="shared" si="362"/>
        <v>US</v>
      </c>
      <c r="C4633" s="43" t="str">
        <f t="shared" si="363"/>
        <v>Natural Gas</v>
      </c>
      <c r="D4633" s="43" t="str">
        <f t="shared" si="364"/>
        <v>Financial</v>
      </c>
      <c r="E4633" s="43">
        <f>IF(VLOOKUP(S4633,'DD-Lookup'!$J$6:$L$50,3,FALSE)="Monthly",(YEAR(AC4633)-YEAR(AB4633))*12+MONTH(AC4633)-MONTH(AB4633)+1,(AC4633-AB4633+1))</f>
        <v>123</v>
      </c>
      <c r="F4633" s="210">
        <f t="shared" si="365"/>
        <v>1230000</v>
      </c>
      <c r="G4633" s="199">
        <v>1357446</v>
      </c>
      <c r="H4633" s="195">
        <v>37049.511273148099</v>
      </c>
      <c r="I4633" t="s">
        <v>3529</v>
      </c>
      <c r="M4633" t="s">
        <v>3341</v>
      </c>
      <c r="N4633" t="s">
        <v>2476</v>
      </c>
      <c r="O4633" t="s">
        <v>1462</v>
      </c>
      <c r="Q4633" s="196">
        <v>10000</v>
      </c>
      <c r="S4633" t="s">
        <v>3342</v>
      </c>
      <c r="T4633" t="s">
        <v>3557</v>
      </c>
      <c r="U4633" s="198">
        <v>-2.2499999999999999E-2</v>
      </c>
      <c r="V4633" t="s">
        <v>2723</v>
      </c>
      <c r="W4633" t="s">
        <v>2399</v>
      </c>
      <c r="X4633" t="s">
        <v>2400</v>
      </c>
      <c r="Y4633" t="s">
        <v>3575</v>
      </c>
      <c r="Z4633" t="s">
        <v>2995</v>
      </c>
      <c r="AA4633" t="s">
        <v>1463</v>
      </c>
      <c r="AB4633" s="195">
        <v>37073</v>
      </c>
      <c r="AC4633" s="195">
        <v>37195</v>
      </c>
    </row>
    <row r="4634" spans="1:29" x14ac:dyDescent="0.25">
      <c r="A4634" s="43" t="str">
        <f t="shared" si="361"/>
        <v>US Power Physical</v>
      </c>
      <c r="B4634" s="43" t="str">
        <f t="shared" si="362"/>
        <v>US</v>
      </c>
      <c r="C4634" s="43" t="str">
        <f t="shared" si="363"/>
        <v>Power</v>
      </c>
      <c r="D4634" s="43" t="str">
        <f t="shared" si="364"/>
        <v>Physical</v>
      </c>
      <c r="E4634" s="43">
        <f>IF(VLOOKUP(S4634,'DD-Lookup'!$J$6:$L$50,3,FALSE)="Monthly",(YEAR(AC4634)-YEAR(AB4634))*12+MONTH(AC4634)-MONTH(AB4634)+1,(AC4634-AB4634+1))</f>
        <v>5</v>
      </c>
      <c r="F4634" s="210">
        <f t="shared" si="365"/>
        <v>250</v>
      </c>
      <c r="G4634" s="199">
        <v>1357447</v>
      </c>
      <c r="H4634" s="195">
        <v>37049.511354166701</v>
      </c>
      <c r="I4634" t="s">
        <v>2527</v>
      </c>
      <c r="M4634" t="s">
        <v>2766</v>
      </c>
      <c r="N4634" t="s">
        <v>3361</v>
      </c>
      <c r="O4634" t="s">
        <v>3698</v>
      </c>
      <c r="Q4634" s="196">
        <v>50</v>
      </c>
      <c r="S4634" t="s">
        <v>3340</v>
      </c>
      <c r="T4634" t="s">
        <v>3557</v>
      </c>
      <c r="U4634" s="198">
        <v>42.75</v>
      </c>
      <c r="V4634" t="s">
        <v>2252</v>
      </c>
      <c r="W4634" t="s">
        <v>3376</v>
      </c>
      <c r="X4634" t="s">
        <v>3377</v>
      </c>
      <c r="Y4634" t="s">
        <v>2662</v>
      </c>
      <c r="Z4634" t="s">
        <v>2990</v>
      </c>
      <c r="AA4634">
        <v>637374.1</v>
      </c>
      <c r="AB4634" s="195">
        <v>37060.875</v>
      </c>
      <c r="AC4634" s="195">
        <v>37064.875</v>
      </c>
    </row>
    <row r="4635" spans="1:29" x14ac:dyDescent="0.25">
      <c r="A4635" s="43" t="str">
        <f t="shared" si="361"/>
        <v>US Crude Financial</v>
      </c>
      <c r="B4635" s="43" t="str">
        <f t="shared" si="362"/>
        <v>US</v>
      </c>
      <c r="C4635" s="43" t="str">
        <f t="shared" si="363"/>
        <v>Crude</v>
      </c>
      <c r="D4635" s="43" t="str">
        <f t="shared" si="364"/>
        <v>Financial</v>
      </c>
      <c r="E4635" s="43">
        <f>IF(VLOOKUP(S4635,'DD-Lookup'!$J$6:$L$50,3,FALSE)="Monthly",(YEAR(AC4635)-YEAR(AB4635))*12+MONTH(AC4635)-MONTH(AB4635)+1,(AC4635-AB4635+1))</f>
        <v>1</v>
      </c>
      <c r="F4635" s="210">
        <f t="shared" si="365"/>
        <v>50000</v>
      </c>
      <c r="G4635" s="199">
        <v>1357450</v>
      </c>
      <c r="H4635" s="195">
        <v>37049.511527777802</v>
      </c>
      <c r="I4635" t="s">
        <v>2652</v>
      </c>
      <c r="M4635" t="s">
        <v>3437</v>
      </c>
      <c r="N4635" t="s">
        <v>2653</v>
      </c>
      <c r="O4635" t="s">
        <v>3359</v>
      </c>
      <c r="P4635" s="196">
        <v>50000</v>
      </c>
      <c r="S4635" t="s">
        <v>3347</v>
      </c>
      <c r="T4635" t="s">
        <v>3557</v>
      </c>
      <c r="U4635" s="198">
        <v>27.94</v>
      </c>
      <c r="V4635" t="s">
        <v>2460</v>
      </c>
      <c r="W4635" t="s">
        <v>2655</v>
      </c>
      <c r="X4635" t="s">
        <v>2656</v>
      </c>
      <c r="Y4635" t="s">
        <v>2778</v>
      </c>
      <c r="Z4635" t="s">
        <v>2995</v>
      </c>
      <c r="AA4635">
        <v>115702</v>
      </c>
      <c r="AB4635" s="195">
        <v>37073</v>
      </c>
      <c r="AC4635" s="195">
        <v>37103</v>
      </c>
    </row>
    <row r="4636" spans="1:29" x14ac:dyDescent="0.25">
      <c r="A4636" s="43" t="str">
        <f t="shared" si="361"/>
        <v xml:space="preserve"> Natural Gas Physical</v>
      </c>
      <c r="B4636" s="43" t="str">
        <f t="shared" si="362"/>
        <v/>
      </c>
      <c r="C4636" s="43" t="str">
        <f t="shared" si="363"/>
        <v>Natural Gas</v>
      </c>
      <c r="D4636" s="43" t="str">
        <f t="shared" si="364"/>
        <v>Physical</v>
      </c>
      <c r="E4636" s="43">
        <f>IF(VLOOKUP(S4636,'DD-Lookup'!$J$6:$L$50,3,FALSE)="Monthly",(YEAR(AC4636)-YEAR(AB4636))*12+MONTH(AC4636)-MONTH(AB4636)+1,(AC4636-AB4636+1))</f>
        <v>1</v>
      </c>
      <c r="F4636" s="210">
        <f t="shared" si="365"/>
        <v>5000</v>
      </c>
      <c r="G4636" s="199">
        <v>1357451</v>
      </c>
      <c r="H4636" s="195">
        <v>37049.511631944399</v>
      </c>
      <c r="I4636" t="s">
        <v>3671</v>
      </c>
      <c r="M4636" t="s">
        <v>3341</v>
      </c>
      <c r="N4636" t="s">
        <v>3104</v>
      </c>
      <c r="O4636" t="s">
        <v>706</v>
      </c>
      <c r="Q4636" s="196">
        <v>5000</v>
      </c>
      <c r="S4636" t="s">
        <v>3719</v>
      </c>
      <c r="T4636" t="s">
        <v>3105</v>
      </c>
      <c r="U4636" s="198">
        <v>4.5199999999999996</v>
      </c>
      <c r="V4636" t="s">
        <v>3672</v>
      </c>
      <c r="W4636" t="s">
        <v>635</v>
      </c>
      <c r="X4636" t="s">
        <v>3106</v>
      </c>
      <c r="Y4636" t="s">
        <v>2469</v>
      </c>
      <c r="Z4636" t="s">
        <v>2996</v>
      </c>
      <c r="AA4636">
        <v>838581</v>
      </c>
      <c r="AB4636" s="195">
        <v>37050.875011574099</v>
      </c>
      <c r="AC4636" s="195">
        <v>37050.875011574099</v>
      </c>
    </row>
    <row r="4637" spans="1:29" x14ac:dyDescent="0.25">
      <c r="A4637" s="43" t="str">
        <f t="shared" si="361"/>
        <v>US Power Physical</v>
      </c>
      <c r="B4637" s="43" t="str">
        <f t="shared" si="362"/>
        <v>US</v>
      </c>
      <c r="C4637" s="43" t="str">
        <f t="shared" si="363"/>
        <v>Power</v>
      </c>
      <c r="D4637" s="43" t="str">
        <f t="shared" si="364"/>
        <v>Physical</v>
      </c>
      <c r="E4637" s="43">
        <f>IF(VLOOKUP(S4637,'DD-Lookup'!$J$6:$L$50,3,FALSE)="Monthly",(YEAR(AC4637)-YEAR(AB4637))*12+MONTH(AC4637)-MONTH(AB4637)+1,(AC4637-AB4637+1))</f>
        <v>5</v>
      </c>
      <c r="F4637" s="210">
        <f t="shared" si="365"/>
        <v>250</v>
      </c>
      <c r="G4637" s="199">
        <v>1357452</v>
      </c>
      <c r="H4637" s="195">
        <v>37049.511678240699</v>
      </c>
      <c r="I4637" t="s">
        <v>3382</v>
      </c>
      <c r="M4637" t="s">
        <v>2766</v>
      </c>
      <c r="N4637" t="s">
        <v>3361</v>
      </c>
      <c r="O4637" t="s">
        <v>3706</v>
      </c>
      <c r="P4637" s="196">
        <v>50</v>
      </c>
      <c r="S4637" t="s">
        <v>3340</v>
      </c>
      <c r="T4637" t="s">
        <v>3557</v>
      </c>
      <c r="U4637" s="198">
        <v>43</v>
      </c>
      <c r="V4637" t="s">
        <v>3487</v>
      </c>
      <c r="W4637" t="s">
        <v>3365</v>
      </c>
      <c r="X4637" t="s">
        <v>3366</v>
      </c>
      <c r="Y4637" t="s">
        <v>2662</v>
      </c>
      <c r="Z4637" t="s">
        <v>2990</v>
      </c>
      <c r="AA4637">
        <v>637375.1</v>
      </c>
      <c r="AB4637" s="195">
        <v>37060.875</v>
      </c>
      <c r="AC4637" s="195">
        <v>37064.875</v>
      </c>
    </row>
    <row r="4638" spans="1:29" x14ac:dyDescent="0.25">
      <c r="A4638" s="43" t="str">
        <f t="shared" si="361"/>
        <v>US Crude Financial</v>
      </c>
      <c r="B4638" s="43" t="str">
        <f t="shared" si="362"/>
        <v>US</v>
      </c>
      <c r="C4638" s="43" t="str">
        <f t="shared" si="363"/>
        <v>Crude</v>
      </c>
      <c r="D4638" s="43" t="str">
        <f t="shared" si="364"/>
        <v>Financial</v>
      </c>
      <c r="E4638" s="43">
        <f>IF(VLOOKUP(S4638,'DD-Lookup'!$J$6:$L$50,3,FALSE)="Monthly",(YEAR(AC4638)-YEAR(AB4638))*12+MONTH(AC4638)-MONTH(AB4638)+1,(AC4638-AB4638+1))</f>
        <v>1</v>
      </c>
      <c r="F4638" s="210">
        <f t="shared" si="365"/>
        <v>25000</v>
      </c>
      <c r="G4638" s="199">
        <v>1357454</v>
      </c>
      <c r="H4638" s="195">
        <v>37049.512037036999</v>
      </c>
      <c r="I4638" t="s">
        <v>2652</v>
      </c>
      <c r="M4638" t="s">
        <v>3437</v>
      </c>
      <c r="N4638" t="s">
        <v>2653</v>
      </c>
      <c r="O4638" t="s">
        <v>3359</v>
      </c>
      <c r="P4638" s="196">
        <v>25000</v>
      </c>
      <c r="S4638" t="s">
        <v>3347</v>
      </c>
      <c r="T4638" t="s">
        <v>3557</v>
      </c>
      <c r="U4638" s="198">
        <v>27.92</v>
      </c>
      <c r="V4638" t="s">
        <v>2654</v>
      </c>
      <c r="W4638" t="s">
        <v>2655</v>
      </c>
      <c r="X4638" t="s">
        <v>2656</v>
      </c>
      <c r="Y4638" t="s">
        <v>2778</v>
      </c>
      <c r="Z4638" t="s">
        <v>2995</v>
      </c>
      <c r="AA4638">
        <v>115705</v>
      </c>
      <c r="AB4638" s="195">
        <v>37073</v>
      </c>
      <c r="AC4638" s="195">
        <v>37103</v>
      </c>
    </row>
    <row r="4639" spans="1:29" x14ac:dyDescent="0.25">
      <c r="A4639" s="43" t="str">
        <f t="shared" si="361"/>
        <v xml:space="preserve"> Natural Gas Physical</v>
      </c>
      <c r="B4639" s="43" t="str">
        <f t="shared" si="362"/>
        <v/>
      </c>
      <c r="C4639" s="43" t="str">
        <f t="shared" si="363"/>
        <v>Natural Gas</v>
      </c>
      <c r="D4639" s="43" t="str">
        <f t="shared" si="364"/>
        <v>Physical</v>
      </c>
      <c r="E4639" s="43">
        <f>IF(VLOOKUP(S4639,'DD-Lookup'!$J$6:$L$50,3,FALSE)="Monthly",(YEAR(AC4639)-YEAR(AB4639))*12+MONTH(AC4639)-MONTH(AB4639)+1,(AC4639-AB4639+1))</f>
        <v>23</v>
      </c>
      <c r="F4639" s="210">
        <f t="shared" si="365"/>
        <v>115000</v>
      </c>
      <c r="G4639" s="199">
        <v>1357456</v>
      </c>
      <c r="H4639" s="195">
        <v>37049.512453703697</v>
      </c>
      <c r="I4639" t="s">
        <v>2414</v>
      </c>
      <c r="M4639" t="s">
        <v>3341</v>
      </c>
      <c r="N4639" t="s">
        <v>3104</v>
      </c>
      <c r="O4639" t="s">
        <v>657</v>
      </c>
      <c r="Q4639" s="196">
        <v>5000</v>
      </c>
      <c r="S4639" t="s">
        <v>3719</v>
      </c>
      <c r="T4639" t="s">
        <v>3105</v>
      </c>
      <c r="U4639" s="198">
        <v>4.5750000000000002</v>
      </c>
      <c r="V4639" t="s">
        <v>3915</v>
      </c>
      <c r="W4639" t="s">
        <v>2450</v>
      </c>
      <c r="X4639" t="s">
        <v>3106</v>
      </c>
      <c r="Y4639" t="s">
        <v>2469</v>
      </c>
      <c r="Z4639" t="s">
        <v>2996</v>
      </c>
      <c r="AA4639">
        <v>838583</v>
      </c>
      <c r="AB4639" s="195">
        <v>37050.875011574099</v>
      </c>
      <c r="AC4639" s="195">
        <v>37072.875011574099</v>
      </c>
    </row>
    <row r="4640" spans="1:29" x14ac:dyDescent="0.25">
      <c r="A4640" s="43" t="str">
        <f t="shared" si="361"/>
        <v>US Power Physical</v>
      </c>
      <c r="B4640" s="43" t="str">
        <f t="shared" si="362"/>
        <v>US</v>
      </c>
      <c r="C4640" s="43" t="str">
        <f t="shared" si="363"/>
        <v>Power</v>
      </c>
      <c r="D4640" s="43" t="str">
        <f t="shared" si="364"/>
        <v>Physical</v>
      </c>
      <c r="E4640" s="43">
        <f>IF(VLOOKUP(S4640,'DD-Lookup'!$J$6:$L$50,3,FALSE)="Monthly",(YEAR(AC4640)-YEAR(AB4640))*12+MONTH(AC4640)-MONTH(AB4640)+1,(AC4640-AB4640+1))</f>
        <v>5</v>
      </c>
      <c r="F4640" s="210">
        <f t="shared" si="365"/>
        <v>250</v>
      </c>
      <c r="G4640" s="199">
        <v>1357457</v>
      </c>
      <c r="H4640" s="195">
        <v>37049.512615740699</v>
      </c>
      <c r="I4640" t="s">
        <v>3382</v>
      </c>
      <c r="M4640" t="s">
        <v>2766</v>
      </c>
      <c r="N4640" t="s">
        <v>3361</v>
      </c>
      <c r="O4640" t="s">
        <v>3706</v>
      </c>
      <c r="P4640" s="196">
        <v>50</v>
      </c>
      <c r="S4640" t="s">
        <v>3340</v>
      </c>
      <c r="T4640" t="s">
        <v>3557</v>
      </c>
      <c r="U4640" s="198">
        <v>42.75</v>
      </c>
      <c r="V4640" t="s">
        <v>3487</v>
      </c>
      <c r="W4640" t="s">
        <v>3365</v>
      </c>
      <c r="X4640" t="s">
        <v>3366</v>
      </c>
      <c r="Y4640" t="s">
        <v>2662</v>
      </c>
      <c r="Z4640" t="s">
        <v>2990</v>
      </c>
      <c r="AA4640">
        <v>637377.1</v>
      </c>
      <c r="AB4640" s="195">
        <v>37060.875</v>
      </c>
      <c r="AC4640" s="195">
        <v>37064.875</v>
      </c>
    </row>
    <row r="4641" spans="1:29" x14ac:dyDescent="0.25">
      <c r="A4641" s="43" t="str">
        <f t="shared" si="361"/>
        <v>US Natural Gas Financial</v>
      </c>
      <c r="B4641" s="43" t="str">
        <f t="shared" si="362"/>
        <v>US</v>
      </c>
      <c r="C4641" s="43" t="str">
        <f t="shared" si="363"/>
        <v>Natural Gas</v>
      </c>
      <c r="D4641" s="43" t="str">
        <f t="shared" si="364"/>
        <v>Financial</v>
      </c>
      <c r="E4641" s="43">
        <f>IF(VLOOKUP(S4641,'DD-Lookup'!$J$6:$L$50,3,FALSE)="Monthly",(YEAR(AC4641)-YEAR(AB4641))*12+MONTH(AC4641)-MONTH(AB4641)+1,(AC4641-AB4641+1))</f>
        <v>22</v>
      </c>
      <c r="F4641" s="210">
        <f t="shared" si="365"/>
        <v>330000</v>
      </c>
      <c r="G4641" s="199">
        <v>1357458</v>
      </c>
      <c r="H4641" s="195">
        <v>37049.512766203698</v>
      </c>
      <c r="I4641" t="s">
        <v>2402</v>
      </c>
      <c r="M4641" t="s">
        <v>3341</v>
      </c>
      <c r="N4641" t="s">
        <v>2281</v>
      </c>
      <c r="O4641" t="s">
        <v>1295</v>
      </c>
      <c r="Q4641" s="196">
        <v>15000</v>
      </c>
      <c r="S4641" t="s">
        <v>3342</v>
      </c>
      <c r="T4641" t="s">
        <v>3557</v>
      </c>
      <c r="U4641" s="198">
        <v>3.6924999999999999</v>
      </c>
      <c r="V4641" t="s">
        <v>4233</v>
      </c>
      <c r="W4641" t="s">
        <v>2512</v>
      </c>
      <c r="X4641" t="s">
        <v>2170</v>
      </c>
      <c r="Y4641" t="s">
        <v>3575</v>
      </c>
      <c r="Z4641" t="s">
        <v>2995</v>
      </c>
      <c r="AA4641" t="s">
        <v>1464</v>
      </c>
      <c r="AB4641" s="195">
        <v>37051.875011574099</v>
      </c>
      <c r="AC4641" s="195">
        <v>37072.875011574099</v>
      </c>
    </row>
    <row r="4642" spans="1:29" x14ac:dyDescent="0.25">
      <c r="A4642" s="43" t="str">
        <f t="shared" si="361"/>
        <v>US Power Physical</v>
      </c>
      <c r="B4642" s="43" t="str">
        <f t="shared" si="362"/>
        <v>US</v>
      </c>
      <c r="C4642" s="43" t="str">
        <f t="shared" si="363"/>
        <v>Power</v>
      </c>
      <c r="D4642" s="43" t="str">
        <f t="shared" si="364"/>
        <v>Physical</v>
      </c>
      <c r="E4642" s="43">
        <f>IF(VLOOKUP(S4642,'DD-Lookup'!$J$6:$L$50,3,FALSE)="Monthly",(YEAR(AC4642)-YEAR(AB4642))*12+MONTH(AC4642)-MONTH(AB4642)+1,(AC4642-AB4642+1))</f>
        <v>1</v>
      </c>
      <c r="F4642" s="210">
        <f t="shared" si="365"/>
        <v>50</v>
      </c>
      <c r="G4642" s="199">
        <v>1357460</v>
      </c>
      <c r="H4642" s="195">
        <v>37049.5129282407</v>
      </c>
      <c r="I4642" t="s">
        <v>2259</v>
      </c>
      <c r="M4642" t="s">
        <v>2766</v>
      </c>
      <c r="N4642" t="s">
        <v>3361</v>
      </c>
      <c r="O4642" t="s">
        <v>1452</v>
      </c>
      <c r="Q4642" s="196">
        <v>50</v>
      </c>
      <c r="S4642" t="s">
        <v>3340</v>
      </c>
      <c r="T4642" t="s">
        <v>3557</v>
      </c>
      <c r="U4642" s="198">
        <v>41.5</v>
      </c>
      <c r="V4642" t="s">
        <v>2260</v>
      </c>
      <c r="W4642" t="s">
        <v>3376</v>
      </c>
      <c r="X4642" t="s">
        <v>3377</v>
      </c>
      <c r="Y4642" t="s">
        <v>2662</v>
      </c>
      <c r="Z4642" t="s">
        <v>2990</v>
      </c>
      <c r="AA4642">
        <v>637379.1</v>
      </c>
      <c r="AB4642" s="195">
        <v>37053.875011574099</v>
      </c>
      <c r="AC4642" s="195">
        <v>37053.875011574099</v>
      </c>
    </row>
    <row r="4643" spans="1:29" x14ac:dyDescent="0.25">
      <c r="A4643" s="43" t="str">
        <f t="shared" si="361"/>
        <v>US Crude Financial</v>
      </c>
      <c r="B4643" s="43" t="str">
        <f t="shared" si="362"/>
        <v>US</v>
      </c>
      <c r="C4643" s="43" t="str">
        <f t="shared" si="363"/>
        <v>Crude</v>
      </c>
      <c r="D4643" s="43" t="str">
        <f t="shared" si="364"/>
        <v>Financial</v>
      </c>
      <c r="E4643" s="43">
        <f>IF(VLOOKUP(S4643,'DD-Lookup'!$J$6:$L$50,3,FALSE)="Monthly",(YEAR(AC4643)-YEAR(AB4643))*12+MONTH(AC4643)-MONTH(AB4643)+1,(AC4643-AB4643+1))</f>
        <v>1</v>
      </c>
      <c r="F4643" s="210">
        <f t="shared" si="365"/>
        <v>50000</v>
      </c>
      <c r="G4643" s="199">
        <v>1357461</v>
      </c>
      <c r="H4643" s="195">
        <v>37049.513020833299</v>
      </c>
      <c r="I4643" t="s">
        <v>2652</v>
      </c>
      <c r="M4643" t="s">
        <v>3437</v>
      </c>
      <c r="N4643" t="s">
        <v>2653</v>
      </c>
      <c r="O4643" t="s">
        <v>3359</v>
      </c>
      <c r="P4643" s="196">
        <v>50000</v>
      </c>
      <c r="S4643" t="s">
        <v>3347</v>
      </c>
      <c r="T4643" t="s">
        <v>3557</v>
      </c>
      <c r="U4643" s="198">
        <v>27.9</v>
      </c>
      <c r="V4643" t="s">
        <v>2460</v>
      </c>
      <c r="W4643" t="s">
        <v>2655</v>
      </c>
      <c r="X4643" t="s">
        <v>2656</v>
      </c>
      <c r="Y4643" t="s">
        <v>2778</v>
      </c>
      <c r="Z4643" t="s">
        <v>2995</v>
      </c>
      <c r="AA4643">
        <v>115706</v>
      </c>
      <c r="AB4643" s="195">
        <v>37073</v>
      </c>
      <c r="AC4643" s="195">
        <v>37103</v>
      </c>
    </row>
    <row r="4644" spans="1:29" x14ac:dyDescent="0.25">
      <c r="A4644" s="43" t="str">
        <f t="shared" si="361"/>
        <v>US Power Physical</v>
      </c>
      <c r="B4644" s="43" t="str">
        <f t="shared" si="362"/>
        <v>US</v>
      </c>
      <c r="C4644" s="43" t="str">
        <f t="shared" si="363"/>
        <v>Power</v>
      </c>
      <c r="D4644" s="43" t="str">
        <f t="shared" si="364"/>
        <v>Physical</v>
      </c>
      <c r="E4644" s="43">
        <f>IF(VLOOKUP(S4644,'DD-Lookup'!$J$6:$L$50,3,FALSE)="Monthly",(YEAR(AC4644)-YEAR(AB4644))*12+MONTH(AC4644)-MONTH(AB4644)+1,(AC4644-AB4644+1))</f>
        <v>5</v>
      </c>
      <c r="F4644" s="210">
        <f t="shared" si="365"/>
        <v>250</v>
      </c>
      <c r="G4644" s="199">
        <v>1357462</v>
      </c>
      <c r="H4644" s="195">
        <v>37049.513078703698</v>
      </c>
      <c r="I4644" t="s">
        <v>2264</v>
      </c>
      <c r="M4644" t="s">
        <v>2766</v>
      </c>
      <c r="N4644" t="s">
        <v>3361</v>
      </c>
      <c r="O4644" t="s">
        <v>3307</v>
      </c>
      <c r="Q4644" s="196">
        <v>50</v>
      </c>
      <c r="S4644" t="s">
        <v>3340</v>
      </c>
      <c r="T4644" t="s">
        <v>3557</v>
      </c>
      <c r="U4644" s="198">
        <v>44.75</v>
      </c>
      <c r="V4644" t="s">
        <v>2265</v>
      </c>
      <c r="W4644" t="s">
        <v>3376</v>
      </c>
      <c r="X4644" t="s">
        <v>3377</v>
      </c>
      <c r="Y4644" t="s">
        <v>2662</v>
      </c>
      <c r="Z4644" t="s">
        <v>2990</v>
      </c>
      <c r="AA4644">
        <v>637380.1</v>
      </c>
      <c r="AB4644" s="195">
        <v>37053.875011574099</v>
      </c>
      <c r="AC4644" s="195">
        <v>37057.875011574099</v>
      </c>
    </row>
    <row r="4645" spans="1:29" x14ac:dyDescent="0.25">
      <c r="A4645" s="43" t="str">
        <f t="shared" si="361"/>
        <v xml:space="preserve"> Natural Gas Physical</v>
      </c>
      <c r="B4645" s="43" t="str">
        <f t="shared" si="362"/>
        <v/>
      </c>
      <c r="C4645" s="43" t="str">
        <f t="shared" si="363"/>
        <v>Natural Gas</v>
      </c>
      <c r="D4645" s="43" t="str">
        <f t="shared" si="364"/>
        <v>Physical</v>
      </c>
      <c r="E4645" s="43">
        <f>IF(VLOOKUP(S4645,'DD-Lookup'!$J$6:$L$50,3,FALSE)="Monthly",(YEAR(AC4645)-YEAR(AB4645))*12+MONTH(AC4645)-MONTH(AB4645)+1,(AC4645-AB4645+1))</f>
        <v>1</v>
      </c>
      <c r="F4645" s="210">
        <f t="shared" si="365"/>
        <v>5000</v>
      </c>
      <c r="G4645" s="199">
        <v>1357463</v>
      </c>
      <c r="H4645" s="195">
        <v>37049.5131944444</v>
      </c>
      <c r="I4645" t="s">
        <v>3671</v>
      </c>
      <c r="M4645" t="s">
        <v>3341</v>
      </c>
      <c r="N4645" t="s">
        <v>3104</v>
      </c>
      <c r="O4645" t="s">
        <v>706</v>
      </c>
      <c r="Q4645" s="196">
        <v>5000</v>
      </c>
      <c r="S4645" t="s">
        <v>3719</v>
      </c>
      <c r="T4645" t="s">
        <v>3105</v>
      </c>
      <c r="U4645" s="198">
        <v>4.54</v>
      </c>
      <c r="V4645" t="s">
        <v>3672</v>
      </c>
      <c r="W4645" t="s">
        <v>635</v>
      </c>
      <c r="X4645" t="s">
        <v>3106</v>
      </c>
      <c r="Y4645" t="s">
        <v>2469</v>
      </c>
      <c r="Z4645" t="s">
        <v>2996</v>
      </c>
      <c r="AA4645">
        <v>838584</v>
      </c>
      <c r="AB4645" s="195">
        <v>37050.875011574099</v>
      </c>
      <c r="AC4645" s="195">
        <v>37050.875011574099</v>
      </c>
    </row>
    <row r="4646" spans="1:29" x14ac:dyDescent="0.25">
      <c r="A4646" s="43" t="str">
        <f t="shared" si="361"/>
        <v xml:space="preserve"> Natural Gas Physical</v>
      </c>
      <c r="B4646" s="43" t="str">
        <f t="shared" si="362"/>
        <v/>
      </c>
      <c r="C4646" s="43" t="str">
        <f t="shared" si="363"/>
        <v>Natural Gas</v>
      </c>
      <c r="D4646" s="43" t="str">
        <f t="shared" si="364"/>
        <v>Physical</v>
      </c>
      <c r="E4646" s="43">
        <f>IF(VLOOKUP(S4646,'DD-Lookup'!$J$6:$L$50,3,FALSE)="Monthly",(YEAR(AC4646)-YEAR(AB4646))*12+MONTH(AC4646)-MONTH(AB4646)+1,(AC4646-AB4646+1))</f>
        <v>1</v>
      </c>
      <c r="F4646" s="210">
        <f t="shared" si="365"/>
        <v>5000</v>
      </c>
      <c r="G4646" s="199">
        <v>1357464</v>
      </c>
      <c r="H4646" s="195">
        <v>37049.513310185197</v>
      </c>
      <c r="I4646" t="s">
        <v>2422</v>
      </c>
      <c r="M4646" t="s">
        <v>3341</v>
      </c>
      <c r="N4646" t="s">
        <v>3104</v>
      </c>
      <c r="O4646" t="s">
        <v>706</v>
      </c>
      <c r="P4646" s="196">
        <v>5000</v>
      </c>
      <c r="S4646" t="s">
        <v>3719</v>
      </c>
      <c r="T4646" t="s">
        <v>3105</v>
      </c>
      <c r="U4646" s="198">
        <v>4.5199999999999996</v>
      </c>
      <c r="V4646" t="s">
        <v>3727</v>
      </c>
      <c r="W4646" t="s">
        <v>635</v>
      </c>
      <c r="X4646" t="s">
        <v>3106</v>
      </c>
      <c r="Y4646" t="s">
        <v>2469</v>
      </c>
      <c r="Z4646" t="s">
        <v>2996</v>
      </c>
      <c r="AA4646">
        <v>838585</v>
      </c>
      <c r="AB4646" s="195">
        <v>37050.875011574099</v>
      </c>
      <c r="AC4646" s="195">
        <v>37050.875011574099</v>
      </c>
    </row>
    <row r="4647" spans="1:29" x14ac:dyDescent="0.25">
      <c r="A4647" s="43" t="str">
        <f t="shared" si="361"/>
        <v>US Power Physical</v>
      </c>
      <c r="B4647" s="43" t="str">
        <f t="shared" si="362"/>
        <v>US</v>
      </c>
      <c r="C4647" s="43" t="str">
        <f t="shared" si="363"/>
        <v>Power</v>
      </c>
      <c r="D4647" s="43" t="str">
        <f t="shared" si="364"/>
        <v>Physical</v>
      </c>
      <c r="E4647" s="43">
        <f>IF(VLOOKUP(S4647,'DD-Lookup'!$J$6:$L$50,3,FALSE)="Monthly",(YEAR(AC4647)-YEAR(AB4647))*12+MONTH(AC4647)-MONTH(AB4647)+1,(AC4647-AB4647+1))</f>
        <v>5</v>
      </c>
      <c r="F4647" s="210">
        <f t="shared" si="365"/>
        <v>250</v>
      </c>
      <c r="G4647" s="199">
        <v>1357467</v>
      </c>
      <c r="H4647" s="195">
        <v>37049.513599537</v>
      </c>
      <c r="I4647" t="s">
        <v>3382</v>
      </c>
      <c r="M4647" t="s">
        <v>2766</v>
      </c>
      <c r="N4647" t="s">
        <v>3361</v>
      </c>
      <c r="O4647" t="s">
        <v>3835</v>
      </c>
      <c r="P4647" s="196">
        <v>50</v>
      </c>
      <c r="S4647" t="s">
        <v>3340</v>
      </c>
      <c r="T4647" t="s">
        <v>3557</v>
      </c>
      <c r="U4647" s="198">
        <v>64</v>
      </c>
      <c r="V4647" t="s">
        <v>3487</v>
      </c>
      <c r="W4647" t="s">
        <v>3380</v>
      </c>
      <c r="X4647" t="s">
        <v>3366</v>
      </c>
      <c r="Y4647" t="s">
        <v>2662</v>
      </c>
      <c r="Z4647" t="s">
        <v>2990</v>
      </c>
      <c r="AA4647">
        <v>637384.1</v>
      </c>
      <c r="AB4647" s="195">
        <v>37074.875</v>
      </c>
      <c r="AC4647" s="195">
        <v>37078.875</v>
      </c>
    </row>
    <row r="4648" spans="1:29" x14ac:dyDescent="0.25">
      <c r="A4648" s="43" t="str">
        <f t="shared" si="361"/>
        <v>US Power Physical</v>
      </c>
      <c r="B4648" s="43" t="str">
        <f t="shared" si="362"/>
        <v>US</v>
      </c>
      <c r="C4648" s="43" t="str">
        <f t="shared" si="363"/>
        <v>Power</v>
      </c>
      <c r="D4648" s="43" t="str">
        <f t="shared" si="364"/>
        <v>Physical</v>
      </c>
      <c r="E4648" s="43">
        <f>IF(VLOOKUP(S4648,'DD-Lookup'!$J$6:$L$50,3,FALSE)="Monthly",(YEAR(AC4648)-YEAR(AB4648))*12+MONTH(AC4648)-MONTH(AB4648)+1,(AC4648-AB4648+1))</f>
        <v>31</v>
      </c>
      <c r="F4648" s="210">
        <f t="shared" si="365"/>
        <v>1550</v>
      </c>
      <c r="G4648" s="199">
        <v>1357468</v>
      </c>
      <c r="H4648" s="195">
        <v>37049.5136458333</v>
      </c>
      <c r="I4648" t="s">
        <v>3375</v>
      </c>
      <c r="M4648" t="s">
        <v>2766</v>
      </c>
      <c r="N4648" t="s">
        <v>3361</v>
      </c>
      <c r="O4648" t="s">
        <v>3842</v>
      </c>
      <c r="Q4648" s="196">
        <v>50</v>
      </c>
      <c r="S4648" t="s">
        <v>3340</v>
      </c>
      <c r="T4648" t="s">
        <v>3557</v>
      </c>
      <c r="U4648" s="198">
        <v>40</v>
      </c>
      <c r="V4648" t="s">
        <v>1717</v>
      </c>
      <c r="W4648" t="s">
        <v>3825</v>
      </c>
      <c r="X4648" t="s">
        <v>2263</v>
      </c>
      <c r="Y4648" t="s">
        <v>2662</v>
      </c>
      <c r="Z4648" t="s">
        <v>2990</v>
      </c>
      <c r="AA4648">
        <v>637385.1</v>
      </c>
      <c r="AB4648" s="195">
        <v>37377.591666666704</v>
      </c>
      <c r="AC4648" s="195">
        <v>37407.591666666704</v>
      </c>
    </row>
    <row r="4649" spans="1:29" x14ac:dyDescent="0.25">
      <c r="A4649" s="43" t="str">
        <f t="shared" si="361"/>
        <v>US Crude Financial</v>
      </c>
      <c r="B4649" s="43" t="str">
        <f t="shared" si="362"/>
        <v>US</v>
      </c>
      <c r="C4649" s="43" t="str">
        <f t="shared" si="363"/>
        <v>Crude</v>
      </c>
      <c r="D4649" s="43" t="str">
        <f t="shared" si="364"/>
        <v>Financial</v>
      </c>
      <c r="E4649" s="43">
        <f>IF(VLOOKUP(S4649,'DD-Lookup'!$J$6:$L$50,3,FALSE)="Monthly",(YEAR(AC4649)-YEAR(AB4649))*12+MONTH(AC4649)-MONTH(AB4649)+1,(AC4649-AB4649+1))</f>
        <v>1</v>
      </c>
      <c r="F4649" s="210">
        <f t="shared" si="365"/>
        <v>50000</v>
      </c>
      <c r="G4649" s="199">
        <v>1357469</v>
      </c>
      <c r="H4649" s="195">
        <v>37049.513923611099</v>
      </c>
      <c r="I4649" t="s">
        <v>2652</v>
      </c>
      <c r="M4649" t="s">
        <v>3437</v>
      </c>
      <c r="N4649" t="s">
        <v>2653</v>
      </c>
      <c r="O4649" t="s">
        <v>3359</v>
      </c>
      <c r="P4649" s="196">
        <v>50000</v>
      </c>
      <c r="S4649" t="s">
        <v>3347</v>
      </c>
      <c r="T4649" t="s">
        <v>3557</v>
      </c>
      <c r="U4649" s="198">
        <v>27.88</v>
      </c>
      <c r="V4649" t="s">
        <v>2460</v>
      </c>
      <c r="W4649" t="s">
        <v>2655</v>
      </c>
      <c r="X4649" t="s">
        <v>2656</v>
      </c>
      <c r="Y4649" t="s">
        <v>2778</v>
      </c>
      <c r="Z4649" t="s">
        <v>2995</v>
      </c>
      <c r="AA4649">
        <v>115708</v>
      </c>
      <c r="AB4649" s="195">
        <v>37073</v>
      </c>
      <c r="AC4649" s="195">
        <v>37103</v>
      </c>
    </row>
    <row r="4650" spans="1:29" x14ac:dyDescent="0.25">
      <c r="A4650" s="43" t="str">
        <f t="shared" si="361"/>
        <v>US Power Physical</v>
      </c>
      <c r="B4650" s="43" t="str">
        <f t="shared" si="362"/>
        <v>US</v>
      </c>
      <c r="C4650" s="43" t="str">
        <f t="shared" si="363"/>
        <v>Power</v>
      </c>
      <c r="D4650" s="43" t="str">
        <f t="shared" si="364"/>
        <v>Physical</v>
      </c>
      <c r="E4650" s="43">
        <f>IF(VLOOKUP(S4650,'DD-Lookup'!$J$6:$L$50,3,FALSE)="Monthly",(YEAR(AC4650)-YEAR(AB4650))*12+MONTH(AC4650)-MONTH(AB4650)+1,(AC4650-AB4650+1))</f>
        <v>1</v>
      </c>
      <c r="F4650" s="210">
        <f t="shared" si="365"/>
        <v>25</v>
      </c>
      <c r="G4650" s="199">
        <v>1357471</v>
      </c>
      <c r="H4650" s="195">
        <v>37049.5145023148</v>
      </c>
      <c r="I4650" t="s">
        <v>2259</v>
      </c>
      <c r="J4650" t="s">
        <v>2615</v>
      </c>
      <c r="K4650" t="s">
        <v>3050</v>
      </c>
      <c r="L4650">
        <v>5517</v>
      </c>
      <c r="M4650" t="s">
        <v>2766</v>
      </c>
      <c r="N4650" t="s">
        <v>3308</v>
      </c>
      <c r="O4650" t="s">
        <v>1379</v>
      </c>
      <c r="P4650" s="196">
        <v>25</v>
      </c>
      <c r="S4650" t="s">
        <v>3340</v>
      </c>
      <c r="T4650" t="s">
        <v>3557</v>
      </c>
      <c r="U4650" s="198">
        <v>79</v>
      </c>
      <c r="V4650" t="s">
        <v>2616</v>
      </c>
      <c r="W4650" t="s">
        <v>2519</v>
      </c>
      <c r="X4650" t="s">
        <v>3309</v>
      </c>
      <c r="Y4650" t="s">
        <v>2662</v>
      </c>
      <c r="Z4650" t="s">
        <v>2990</v>
      </c>
      <c r="AA4650">
        <v>637394.1</v>
      </c>
      <c r="AB4650" s="195">
        <v>37053.875011574099</v>
      </c>
      <c r="AC4650" s="195">
        <v>37053.875011574099</v>
      </c>
    </row>
    <row r="4651" spans="1:29" x14ac:dyDescent="0.25">
      <c r="A4651" s="43" t="str">
        <f t="shared" si="361"/>
        <v>US Power Physical</v>
      </c>
      <c r="B4651" s="43" t="str">
        <f t="shared" si="362"/>
        <v>US</v>
      </c>
      <c r="C4651" s="43" t="str">
        <f t="shared" si="363"/>
        <v>Power</v>
      </c>
      <c r="D4651" s="43" t="str">
        <f t="shared" si="364"/>
        <v>Physical</v>
      </c>
      <c r="E4651" s="43">
        <f>IF(VLOOKUP(S4651,'DD-Lookup'!$J$6:$L$50,3,FALSE)="Monthly",(YEAR(AC4651)-YEAR(AB4651))*12+MONTH(AC4651)-MONTH(AB4651)+1,(AC4651-AB4651+1))</f>
        <v>31</v>
      </c>
      <c r="F4651" s="210">
        <f t="shared" si="365"/>
        <v>775</v>
      </c>
      <c r="G4651" s="199">
        <v>1357472</v>
      </c>
      <c r="H4651" s="195">
        <v>37049.5145486111</v>
      </c>
      <c r="I4651" t="s">
        <v>3530</v>
      </c>
      <c r="M4651" t="s">
        <v>2766</v>
      </c>
      <c r="N4651" t="s">
        <v>3308</v>
      </c>
      <c r="O4651" t="s">
        <v>2600</v>
      </c>
      <c r="Q4651" s="196">
        <v>25</v>
      </c>
      <c r="S4651" t="s">
        <v>3340</v>
      </c>
      <c r="T4651" t="s">
        <v>3557</v>
      </c>
      <c r="U4651" s="198">
        <v>62</v>
      </c>
      <c r="V4651" t="s">
        <v>3762</v>
      </c>
      <c r="W4651" t="s">
        <v>3038</v>
      </c>
      <c r="X4651" t="s">
        <v>3309</v>
      </c>
      <c r="Y4651" t="s">
        <v>2662</v>
      </c>
      <c r="Z4651" t="s">
        <v>2990</v>
      </c>
      <c r="AA4651">
        <v>637396.1</v>
      </c>
      <c r="AB4651" s="195">
        <v>37073.875011574099</v>
      </c>
      <c r="AC4651" s="195">
        <v>37103.875011574099</v>
      </c>
    </row>
    <row r="4652" spans="1:29" x14ac:dyDescent="0.25">
      <c r="A4652" s="43" t="str">
        <f t="shared" si="361"/>
        <v>US Natural Gas Financial</v>
      </c>
      <c r="B4652" s="43" t="str">
        <f t="shared" si="362"/>
        <v>US</v>
      </c>
      <c r="C4652" s="43" t="str">
        <f t="shared" si="363"/>
        <v>Natural Gas</v>
      </c>
      <c r="D4652" s="43" t="str">
        <f t="shared" si="364"/>
        <v>Financial</v>
      </c>
      <c r="E4652" s="43">
        <f>IF(VLOOKUP(S4652,'DD-Lookup'!$J$6:$L$50,3,FALSE)="Monthly",(YEAR(AC4652)-YEAR(AB4652))*12+MONTH(AC4652)-MONTH(AB4652)+1,(AC4652-AB4652+1))</f>
        <v>22</v>
      </c>
      <c r="F4652" s="210">
        <f t="shared" si="365"/>
        <v>110000</v>
      </c>
      <c r="G4652" s="199">
        <v>1357473</v>
      </c>
      <c r="H4652" s="195">
        <v>37049.5147222222</v>
      </c>
      <c r="I4652" t="s">
        <v>3529</v>
      </c>
      <c r="M4652" t="s">
        <v>3341</v>
      </c>
      <c r="N4652" t="s">
        <v>2281</v>
      </c>
      <c r="O4652" t="s">
        <v>1465</v>
      </c>
      <c r="Q4652" s="196">
        <v>5000</v>
      </c>
      <c r="S4652" t="s">
        <v>3342</v>
      </c>
      <c r="T4652" t="s">
        <v>3557</v>
      </c>
      <c r="U4652" s="198">
        <v>3.4950000000000001</v>
      </c>
      <c r="V4652" t="s">
        <v>3913</v>
      </c>
      <c r="W4652" t="s">
        <v>3099</v>
      </c>
      <c r="X4652" t="s">
        <v>2291</v>
      </c>
      <c r="Y4652" t="s">
        <v>3575</v>
      </c>
      <c r="Z4652" t="s">
        <v>2995</v>
      </c>
      <c r="AA4652" t="s">
        <v>1466</v>
      </c>
      <c r="AB4652" s="195">
        <v>37051.875011574099</v>
      </c>
      <c r="AC4652" s="195">
        <v>37072.875011574099</v>
      </c>
    </row>
    <row r="4653" spans="1:29" x14ac:dyDescent="0.25">
      <c r="A4653" s="43" t="str">
        <f t="shared" si="361"/>
        <v>US Natural Gas Financial</v>
      </c>
      <c r="B4653" s="43" t="str">
        <f t="shared" si="362"/>
        <v>US</v>
      </c>
      <c r="C4653" s="43" t="str">
        <f t="shared" si="363"/>
        <v>Natural Gas</v>
      </c>
      <c r="D4653" s="43" t="str">
        <f t="shared" si="364"/>
        <v>Financial</v>
      </c>
      <c r="E4653" s="43">
        <f>IF(VLOOKUP(S4653,'DD-Lookup'!$J$6:$L$50,3,FALSE)="Monthly",(YEAR(AC4653)-YEAR(AB4653))*12+MONTH(AC4653)-MONTH(AB4653)+1,(AC4653-AB4653+1))</f>
        <v>31</v>
      </c>
      <c r="F4653" s="210">
        <f t="shared" si="365"/>
        <v>310000</v>
      </c>
      <c r="G4653" s="199">
        <v>1357474</v>
      </c>
      <c r="H4653" s="195">
        <v>37049.5147685185</v>
      </c>
      <c r="I4653" t="s">
        <v>2652</v>
      </c>
      <c r="M4653" t="s">
        <v>3341</v>
      </c>
      <c r="N4653" t="s">
        <v>2281</v>
      </c>
      <c r="O4653" t="s">
        <v>2290</v>
      </c>
      <c r="P4653" s="196">
        <v>10000</v>
      </c>
      <c r="S4653" t="s">
        <v>3342</v>
      </c>
      <c r="T4653" t="s">
        <v>3557</v>
      </c>
      <c r="U4653" s="198">
        <v>3.8925000000000001</v>
      </c>
      <c r="V4653" t="s">
        <v>2332</v>
      </c>
      <c r="W4653" t="s">
        <v>2853</v>
      </c>
      <c r="X4653" t="s">
        <v>2282</v>
      </c>
      <c r="Y4653" t="s">
        <v>3575</v>
      </c>
      <c r="Z4653" t="s">
        <v>2995</v>
      </c>
      <c r="AA4653" t="s">
        <v>1467</v>
      </c>
      <c r="AB4653" s="195">
        <v>37104.875</v>
      </c>
      <c r="AC4653" s="195">
        <v>37134.875</v>
      </c>
    </row>
    <row r="4654" spans="1:29" x14ac:dyDescent="0.25">
      <c r="A4654" s="43" t="str">
        <f t="shared" si="361"/>
        <v>US Natural Gas Financial</v>
      </c>
      <c r="B4654" s="43" t="str">
        <f t="shared" si="362"/>
        <v>US</v>
      </c>
      <c r="C4654" s="43" t="str">
        <f t="shared" si="363"/>
        <v>Natural Gas</v>
      </c>
      <c r="D4654" s="43" t="str">
        <f t="shared" si="364"/>
        <v>Financial</v>
      </c>
      <c r="E4654" s="43">
        <f>IF(VLOOKUP(S4654,'DD-Lookup'!$J$6:$L$50,3,FALSE)="Monthly",(YEAR(AC4654)-YEAR(AB4654))*12+MONTH(AC4654)-MONTH(AB4654)+1,(AC4654-AB4654+1))</f>
        <v>22</v>
      </c>
      <c r="F4654" s="210">
        <f t="shared" si="365"/>
        <v>110000</v>
      </c>
      <c r="G4654" s="199">
        <v>1357476</v>
      </c>
      <c r="H4654" s="195">
        <v>37049.514826388899</v>
      </c>
      <c r="I4654" t="s">
        <v>3529</v>
      </c>
      <c r="M4654" t="s">
        <v>3341</v>
      </c>
      <c r="N4654" t="s">
        <v>2281</v>
      </c>
      <c r="O4654" t="s">
        <v>1295</v>
      </c>
      <c r="P4654" s="196">
        <v>5000</v>
      </c>
      <c r="S4654" t="s">
        <v>3342</v>
      </c>
      <c r="T4654" t="s">
        <v>3557</v>
      </c>
      <c r="U4654" s="198">
        <v>3.6850000000000001</v>
      </c>
      <c r="V4654" t="s">
        <v>3913</v>
      </c>
      <c r="W4654" t="s">
        <v>2512</v>
      </c>
      <c r="X4654" t="s">
        <v>2170</v>
      </c>
      <c r="Y4654" t="s">
        <v>3575</v>
      </c>
      <c r="Z4654" t="s">
        <v>2995</v>
      </c>
      <c r="AA4654" t="s">
        <v>1468</v>
      </c>
      <c r="AB4654" s="195">
        <v>37051.875011574099</v>
      </c>
      <c r="AC4654" s="195">
        <v>37072.875011574099</v>
      </c>
    </row>
    <row r="4655" spans="1:29" x14ac:dyDescent="0.25">
      <c r="A4655" s="43" t="str">
        <f t="shared" si="361"/>
        <v>US Crude Financial</v>
      </c>
      <c r="B4655" s="43" t="str">
        <f t="shared" si="362"/>
        <v>US</v>
      </c>
      <c r="C4655" s="43" t="str">
        <f t="shared" si="363"/>
        <v>Crude</v>
      </c>
      <c r="D4655" s="43" t="str">
        <f t="shared" si="364"/>
        <v>Financial</v>
      </c>
      <c r="E4655" s="43">
        <f>IF(VLOOKUP(S4655,'DD-Lookup'!$J$6:$L$50,3,FALSE)="Monthly",(YEAR(AC4655)-YEAR(AB4655))*12+MONTH(AC4655)-MONTH(AB4655)+1,(AC4655-AB4655+1))</f>
        <v>1</v>
      </c>
      <c r="F4655" s="210">
        <f t="shared" si="365"/>
        <v>50000</v>
      </c>
      <c r="G4655" s="199">
        <v>1357478</v>
      </c>
      <c r="H4655" s="195">
        <v>37049.514999999999</v>
      </c>
      <c r="I4655" t="s">
        <v>2652</v>
      </c>
      <c r="M4655" t="s">
        <v>3437</v>
      </c>
      <c r="N4655" t="s">
        <v>2653</v>
      </c>
      <c r="O4655" t="s">
        <v>3359</v>
      </c>
      <c r="P4655" s="196">
        <v>50000</v>
      </c>
      <c r="S4655" t="s">
        <v>3347</v>
      </c>
      <c r="T4655" t="s">
        <v>3557</v>
      </c>
      <c r="U4655" s="198">
        <v>27.86</v>
      </c>
      <c r="V4655" t="s">
        <v>3953</v>
      </c>
      <c r="W4655" t="s">
        <v>2655</v>
      </c>
      <c r="X4655" t="s">
        <v>2656</v>
      </c>
      <c r="Y4655" t="s">
        <v>2778</v>
      </c>
      <c r="Z4655" t="s">
        <v>2995</v>
      </c>
      <c r="AA4655">
        <v>115709</v>
      </c>
      <c r="AB4655" s="195">
        <v>37073</v>
      </c>
      <c r="AC4655" s="195">
        <v>37103</v>
      </c>
    </row>
    <row r="4656" spans="1:29" x14ac:dyDescent="0.25">
      <c r="A4656" s="43" t="str">
        <f t="shared" si="361"/>
        <v>US Natural Gas Physical</v>
      </c>
      <c r="B4656" s="43" t="str">
        <f t="shared" si="362"/>
        <v>US</v>
      </c>
      <c r="C4656" s="43" t="str">
        <f t="shared" si="363"/>
        <v>Natural Gas</v>
      </c>
      <c r="D4656" s="43" t="str">
        <f t="shared" si="364"/>
        <v>Physical</v>
      </c>
      <c r="E4656" s="43">
        <f>IF(VLOOKUP(S4656,'DD-Lookup'!$J$6:$L$50,3,FALSE)="Monthly",(YEAR(AC4656)-YEAR(AB4656))*12+MONTH(AC4656)-MONTH(AB4656)+1,(AC4656-AB4656+1))</f>
        <v>3</v>
      </c>
      <c r="F4656" s="210">
        <f t="shared" si="365"/>
        <v>30000</v>
      </c>
      <c r="G4656" s="199">
        <v>1357479</v>
      </c>
      <c r="H4656" s="195">
        <v>37049.515023148102</v>
      </c>
      <c r="I4656" t="s">
        <v>3443</v>
      </c>
      <c r="M4656" t="s">
        <v>3341</v>
      </c>
      <c r="N4656" t="s">
        <v>3747</v>
      </c>
      <c r="O4656" t="s">
        <v>1447</v>
      </c>
      <c r="P4656" s="196">
        <v>10000</v>
      </c>
      <c r="S4656" t="s">
        <v>3342</v>
      </c>
      <c r="T4656" t="s">
        <v>3557</v>
      </c>
      <c r="U4656" s="198">
        <v>3.6749999999999998</v>
      </c>
      <c r="V4656" t="s">
        <v>3338</v>
      </c>
      <c r="W4656" t="s">
        <v>2366</v>
      </c>
      <c r="X4656" t="s">
        <v>2176</v>
      </c>
      <c r="Y4656" t="s">
        <v>2469</v>
      </c>
      <c r="Z4656" t="s">
        <v>2995</v>
      </c>
      <c r="AA4656">
        <v>838586</v>
      </c>
      <c r="AB4656" s="195">
        <v>37051.875011574099</v>
      </c>
      <c r="AC4656" s="195">
        <v>37053.875011574099</v>
      </c>
    </row>
    <row r="4657" spans="1:29" x14ac:dyDescent="0.25">
      <c r="A4657" s="43" t="str">
        <f t="shared" si="361"/>
        <v>US Power Physical</v>
      </c>
      <c r="B4657" s="43" t="str">
        <f t="shared" si="362"/>
        <v>US</v>
      </c>
      <c r="C4657" s="43" t="str">
        <f t="shared" si="363"/>
        <v>Power</v>
      </c>
      <c r="D4657" s="43" t="str">
        <f t="shared" si="364"/>
        <v>Physical</v>
      </c>
      <c r="E4657" s="43">
        <f>IF(VLOOKUP(S4657,'DD-Lookup'!$J$6:$L$50,3,FALSE)="Monthly",(YEAR(AC4657)-YEAR(AB4657))*12+MONTH(AC4657)-MONTH(AB4657)+1,(AC4657-AB4657+1))</f>
        <v>1</v>
      </c>
      <c r="F4657" s="210">
        <f t="shared" si="365"/>
        <v>25</v>
      </c>
      <c r="G4657" s="199">
        <v>1357480</v>
      </c>
      <c r="H4657" s="195">
        <v>37049.515243055597</v>
      </c>
      <c r="I4657" t="s">
        <v>3335</v>
      </c>
      <c r="M4657" t="s">
        <v>2766</v>
      </c>
      <c r="N4657" t="s">
        <v>3308</v>
      </c>
      <c r="O4657" t="s">
        <v>1379</v>
      </c>
      <c r="Q4657" s="196">
        <v>25</v>
      </c>
      <c r="S4657" t="s">
        <v>3340</v>
      </c>
      <c r="T4657" t="s">
        <v>3557</v>
      </c>
      <c r="U4657" s="198">
        <v>80</v>
      </c>
      <c r="V4657" t="s">
        <v>1457</v>
      </c>
      <c r="W4657" t="s">
        <v>2519</v>
      </c>
      <c r="X4657" t="s">
        <v>3309</v>
      </c>
      <c r="Y4657" t="s">
        <v>2662</v>
      </c>
      <c r="Z4657" t="s">
        <v>2990</v>
      </c>
      <c r="AA4657">
        <v>637400.1</v>
      </c>
      <c r="AB4657" s="195">
        <v>37053.875011574099</v>
      </c>
      <c r="AC4657" s="195">
        <v>37053.875011574099</v>
      </c>
    </row>
    <row r="4658" spans="1:29" x14ac:dyDescent="0.25">
      <c r="A4658" s="43" t="str">
        <f t="shared" si="361"/>
        <v>US Natural Gas Financial</v>
      </c>
      <c r="B4658" s="43" t="str">
        <f t="shared" si="362"/>
        <v>US</v>
      </c>
      <c r="C4658" s="43" t="str">
        <f t="shared" si="363"/>
        <v>Natural Gas</v>
      </c>
      <c r="D4658" s="43" t="str">
        <f t="shared" si="364"/>
        <v>Financial</v>
      </c>
      <c r="E4658" s="43">
        <f>IF(VLOOKUP(S4658,'DD-Lookup'!$J$6:$L$50,3,FALSE)="Monthly",(YEAR(AC4658)-YEAR(AB4658))*12+MONTH(AC4658)-MONTH(AB4658)+1,(AC4658-AB4658+1))</f>
        <v>31</v>
      </c>
      <c r="F4658" s="210">
        <f t="shared" si="365"/>
        <v>310000</v>
      </c>
      <c r="G4658" s="199">
        <v>1357481</v>
      </c>
      <c r="H4658" s="195">
        <v>37049.515289351897</v>
      </c>
      <c r="I4658" t="s">
        <v>3529</v>
      </c>
      <c r="M4658" t="s">
        <v>3341</v>
      </c>
      <c r="N4658" t="s">
        <v>2281</v>
      </c>
      <c r="O4658" t="s">
        <v>2475</v>
      </c>
      <c r="P4658" s="196">
        <v>10000</v>
      </c>
      <c r="S4658" t="s">
        <v>3342</v>
      </c>
      <c r="T4658" t="s">
        <v>3557</v>
      </c>
      <c r="U4658" s="198">
        <v>3.8025000000000002</v>
      </c>
      <c r="V4658" t="s">
        <v>3808</v>
      </c>
      <c r="W4658" t="s">
        <v>2853</v>
      </c>
      <c r="X4658" t="s">
        <v>2282</v>
      </c>
      <c r="Y4658" t="s">
        <v>3575</v>
      </c>
      <c r="Z4658" t="s">
        <v>2995</v>
      </c>
      <c r="AA4658" t="s">
        <v>1469</v>
      </c>
      <c r="AB4658" s="195">
        <v>37073.875</v>
      </c>
      <c r="AC4658" s="195">
        <v>37103.875</v>
      </c>
    </row>
    <row r="4659" spans="1:29" x14ac:dyDescent="0.25">
      <c r="A4659" s="43" t="str">
        <f t="shared" si="361"/>
        <v xml:space="preserve"> Natural Gas Physical</v>
      </c>
      <c r="B4659" s="43" t="str">
        <f t="shared" si="362"/>
        <v/>
      </c>
      <c r="C4659" s="43" t="str">
        <f t="shared" si="363"/>
        <v>Natural Gas</v>
      </c>
      <c r="D4659" s="43" t="str">
        <f t="shared" si="364"/>
        <v>Physical</v>
      </c>
      <c r="E4659" s="43">
        <f>IF(VLOOKUP(S4659,'DD-Lookup'!$J$6:$L$50,3,FALSE)="Monthly",(YEAR(AC4659)-YEAR(AB4659))*12+MONTH(AC4659)-MONTH(AB4659)+1,(AC4659-AB4659+1))</f>
        <v>22</v>
      </c>
      <c r="F4659" s="210">
        <f t="shared" si="365"/>
        <v>89980</v>
      </c>
      <c r="G4659" s="199">
        <v>1357483</v>
      </c>
      <c r="H4659" s="195">
        <v>37049.515520833302</v>
      </c>
      <c r="I4659" t="s">
        <v>2280</v>
      </c>
      <c r="M4659" t="s">
        <v>3341</v>
      </c>
      <c r="N4659" t="s">
        <v>2492</v>
      </c>
      <c r="O4659" t="s">
        <v>1178</v>
      </c>
      <c r="Q4659" s="196">
        <v>4090</v>
      </c>
      <c r="S4659" t="s">
        <v>3342</v>
      </c>
      <c r="T4659" t="s">
        <v>3557</v>
      </c>
      <c r="U4659" s="198">
        <v>3.7925</v>
      </c>
      <c r="V4659" t="s">
        <v>3889</v>
      </c>
      <c r="W4659" t="s">
        <v>2493</v>
      </c>
      <c r="X4659" t="s">
        <v>2494</v>
      </c>
      <c r="Y4659" t="s">
        <v>2469</v>
      </c>
      <c r="Z4659" t="s">
        <v>2995</v>
      </c>
      <c r="AA4659">
        <v>838587</v>
      </c>
      <c r="AB4659" s="195">
        <v>37051.875011574099</v>
      </c>
      <c r="AC4659" s="195">
        <v>37072.875011574099</v>
      </c>
    </row>
    <row r="4660" spans="1:29" x14ac:dyDescent="0.25">
      <c r="A4660" s="43" t="str">
        <f t="shared" si="361"/>
        <v>US Power Physical</v>
      </c>
      <c r="B4660" s="43" t="str">
        <f t="shared" si="362"/>
        <v>US</v>
      </c>
      <c r="C4660" s="43" t="str">
        <f t="shared" si="363"/>
        <v>Power</v>
      </c>
      <c r="D4660" s="43" t="str">
        <f t="shared" si="364"/>
        <v>Physical</v>
      </c>
      <c r="E4660" s="43">
        <f>IF(VLOOKUP(S4660,'DD-Lookup'!$J$6:$L$50,3,FALSE)="Monthly",(YEAR(AC4660)-YEAR(AB4660))*12+MONTH(AC4660)-MONTH(AB4660)+1,(AC4660-AB4660+1))</f>
        <v>1</v>
      </c>
      <c r="F4660" s="210">
        <f t="shared" si="365"/>
        <v>25</v>
      </c>
      <c r="G4660" s="199">
        <v>1357484</v>
      </c>
      <c r="H4660" s="195">
        <v>37049.515567129602</v>
      </c>
      <c r="I4660" t="s">
        <v>2259</v>
      </c>
      <c r="J4660" t="s">
        <v>2615</v>
      </c>
      <c r="K4660" t="s">
        <v>3050</v>
      </c>
      <c r="L4660">
        <v>5518</v>
      </c>
      <c r="M4660" t="s">
        <v>2766</v>
      </c>
      <c r="N4660" t="s">
        <v>3308</v>
      </c>
      <c r="O4660" t="s">
        <v>1379</v>
      </c>
      <c r="P4660" s="196">
        <v>25</v>
      </c>
      <c r="S4660" t="s">
        <v>3340</v>
      </c>
      <c r="T4660" t="s">
        <v>3557</v>
      </c>
      <c r="U4660" s="198">
        <v>79</v>
      </c>
      <c r="V4660" t="s">
        <v>2616</v>
      </c>
      <c r="W4660" t="s">
        <v>2519</v>
      </c>
      <c r="X4660" t="s">
        <v>3309</v>
      </c>
      <c r="Y4660" t="s">
        <v>2662</v>
      </c>
      <c r="Z4660" t="s">
        <v>2990</v>
      </c>
      <c r="AA4660">
        <v>637401.1</v>
      </c>
      <c r="AB4660" s="195">
        <v>37053.875011574099</v>
      </c>
      <c r="AC4660" s="195">
        <v>37053.875011574099</v>
      </c>
    </row>
    <row r="4661" spans="1:29" x14ac:dyDescent="0.25">
      <c r="A4661" s="43" t="str">
        <f t="shared" si="361"/>
        <v>US Natural Gas Financial</v>
      </c>
      <c r="B4661" s="43" t="str">
        <f t="shared" si="362"/>
        <v>US</v>
      </c>
      <c r="C4661" s="43" t="str">
        <f t="shared" si="363"/>
        <v>Natural Gas</v>
      </c>
      <c r="D4661" s="43" t="str">
        <f t="shared" si="364"/>
        <v>Financial</v>
      </c>
      <c r="E4661" s="43">
        <f>IF(VLOOKUP(S4661,'DD-Lookup'!$J$6:$L$50,3,FALSE)="Monthly",(YEAR(AC4661)-YEAR(AB4661))*12+MONTH(AC4661)-MONTH(AB4661)+1,(AC4661-AB4661+1))</f>
        <v>31</v>
      </c>
      <c r="F4661" s="210">
        <f t="shared" si="365"/>
        <v>155000</v>
      </c>
      <c r="G4661" s="199">
        <v>1357485</v>
      </c>
      <c r="H4661" s="195">
        <v>37049.5160300926</v>
      </c>
      <c r="I4661" t="s">
        <v>3529</v>
      </c>
      <c r="M4661" t="s">
        <v>3341</v>
      </c>
      <c r="N4661" t="s">
        <v>2281</v>
      </c>
      <c r="O4661" t="s">
        <v>2475</v>
      </c>
      <c r="Q4661" s="196">
        <v>5000</v>
      </c>
      <c r="S4661" t="s">
        <v>3342</v>
      </c>
      <c r="T4661" t="s">
        <v>3557</v>
      </c>
      <c r="U4661" s="198">
        <v>3.8025000000000002</v>
      </c>
      <c r="V4661" t="s">
        <v>3510</v>
      </c>
      <c r="W4661" t="s">
        <v>2853</v>
      </c>
      <c r="X4661" t="s">
        <v>2282</v>
      </c>
      <c r="Y4661" t="s">
        <v>3575</v>
      </c>
      <c r="Z4661" t="s">
        <v>2995</v>
      </c>
      <c r="AA4661" t="s">
        <v>1470</v>
      </c>
      <c r="AB4661" s="195">
        <v>37073.875</v>
      </c>
      <c r="AC4661" s="195">
        <v>37103.875</v>
      </c>
    </row>
    <row r="4662" spans="1:29" x14ac:dyDescent="0.25">
      <c r="A4662" s="43" t="str">
        <f t="shared" si="361"/>
        <v>US Natural Gas Financial</v>
      </c>
      <c r="B4662" s="43" t="str">
        <f t="shared" si="362"/>
        <v>US</v>
      </c>
      <c r="C4662" s="43" t="str">
        <f t="shared" si="363"/>
        <v>Natural Gas</v>
      </c>
      <c r="D4662" s="43" t="str">
        <f t="shared" si="364"/>
        <v>Financial</v>
      </c>
      <c r="E4662" s="43">
        <f>IF(VLOOKUP(S4662,'DD-Lookup'!$J$6:$L$50,3,FALSE)="Monthly",(YEAR(AC4662)-YEAR(AB4662))*12+MONTH(AC4662)-MONTH(AB4662)+1,(AC4662-AB4662+1))</f>
        <v>365</v>
      </c>
      <c r="F4662" s="210">
        <f t="shared" si="365"/>
        <v>1825000</v>
      </c>
      <c r="G4662" s="199">
        <v>1357486</v>
      </c>
      <c r="H4662" s="195">
        <v>37049.5160763889</v>
      </c>
      <c r="I4662" t="s">
        <v>2301</v>
      </c>
      <c r="M4662" t="s">
        <v>3341</v>
      </c>
      <c r="N4662" t="s">
        <v>2281</v>
      </c>
      <c r="O4662" t="s">
        <v>2511</v>
      </c>
      <c r="Q4662" s="196">
        <v>5000</v>
      </c>
      <c r="S4662" t="s">
        <v>3342</v>
      </c>
      <c r="T4662" t="s">
        <v>3557</v>
      </c>
      <c r="U4662" s="198">
        <v>3.9750000000000001</v>
      </c>
      <c r="V4662" t="s">
        <v>3659</v>
      </c>
      <c r="W4662" t="s">
        <v>2853</v>
      </c>
      <c r="X4662" t="s">
        <v>2282</v>
      </c>
      <c r="Y4662" t="s">
        <v>3575</v>
      </c>
      <c r="Z4662" t="s">
        <v>2995</v>
      </c>
      <c r="AA4662" t="s">
        <v>1471</v>
      </c>
      <c r="AB4662" s="195">
        <v>37257.875</v>
      </c>
      <c r="AC4662" s="195">
        <v>37621.875</v>
      </c>
    </row>
    <row r="4663" spans="1:29" x14ac:dyDescent="0.25">
      <c r="A4663" s="43" t="str">
        <f t="shared" si="361"/>
        <v>US Power Physical</v>
      </c>
      <c r="B4663" s="43" t="str">
        <f t="shared" si="362"/>
        <v>US</v>
      </c>
      <c r="C4663" s="43" t="str">
        <f t="shared" si="363"/>
        <v>Power</v>
      </c>
      <c r="D4663" s="43" t="str">
        <f t="shared" si="364"/>
        <v>Physical</v>
      </c>
      <c r="E4663" s="43">
        <f>IF(VLOOKUP(S4663,'DD-Lookup'!$J$6:$L$50,3,FALSE)="Monthly",(YEAR(AC4663)-YEAR(AB4663))*12+MONTH(AC4663)-MONTH(AB4663)+1,(AC4663-AB4663+1))</f>
        <v>92</v>
      </c>
      <c r="F4663" s="210">
        <f t="shared" si="365"/>
        <v>2300</v>
      </c>
      <c r="G4663" s="199">
        <v>1357487</v>
      </c>
      <c r="H4663" s="195">
        <v>37049.516307870399</v>
      </c>
      <c r="I4663" t="s">
        <v>3339</v>
      </c>
      <c r="M4663" t="s">
        <v>2766</v>
      </c>
      <c r="N4663" t="s">
        <v>3310</v>
      </c>
      <c r="O4663" t="s">
        <v>1472</v>
      </c>
      <c r="Q4663" s="196">
        <v>25</v>
      </c>
      <c r="S4663" t="s">
        <v>3340</v>
      </c>
      <c r="T4663" t="s">
        <v>3557</v>
      </c>
      <c r="U4663" s="198">
        <v>43</v>
      </c>
      <c r="V4663" t="s">
        <v>2168</v>
      </c>
      <c r="W4663" t="s">
        <v>3152</v>
      </c>
      <c r="X4663" t="s">
        <v>3154</v>
      </c>
      <c r="Y4663" t="s">
        <v>2662</v>
      </c>
      <c r="Z4663" t="s">
        <v>2990</v>
      </c>
      <c r="AA4663">
        <v>637402.1</v>
      </c>
      <c r="AB4663" s="195">
        <v>37530</v>
      </c>
      <c r="AC4663" s="195">
        <v>37621</v>
      </c>
    </row>
    <row r="4664" spans="1:29" x14ac:dyDescent="0.25">
      <c r="A4664" s="43" t="str">
        <f t="shared" si="361"/>
        <v xml:space="preserve"> Metals Financial</v>
      </c>
      <c r="B4664" s="43" t="str">
        <f t="shared" si="362"/>
        <v/>
      </c>
      <c r="C4664" s="43" t="str">
        <f t="shared" si="363"/>
        <v>Metals</v>
      </c>
      <c r="D4664" s="43" t="str">
        <f t="shared" si="364"/>
        <v>Financial</v>
      </c>
      <c r="E4664" s="43">
        <f>IF(VLOOKUP(S4664,'DD-Lookup'!$J$6:$L$50,3,FALSE)="Monthly",(YEAR(AC4664)-YEAR(AB4664))*12+MONTH(AC4664)-MONTH(AB4664)+1,(AC4664-AB4664+1))</f>
        <v>1</v>
      </c>
      <c r="F4664" s="210">
        <f t="shared" si="365"/>
        <v>20</v>
      </c>
      <c r="G4664" s="199">
        <v>1357491</v>
      </c>
      <c r="H4664" s="195">
        <v>37049.516944444404</v>
      </c>
      <c r="I4664" t="s">
        <v>3936</v>
      </c>
      <c r="M4664" t="s">
        <v>3346</v>
      </c>
      <c r="N4664" t="s">
        <v>3554</v>
      </c>
      <c r="O4664" t="s">
        <v>3555</v>
      </c>
      <c r="P4664" s="196">
        <v>20</v>
      </c>
      <c r="S4664" t="s">
        <v>3556</v>
      </c>
      <c r="T4664" t="s">
        <v>3557</v>
      </c>
      <c r="U4664" s="198">
        <v>1670</v>
      </c>
      <c r="V4664" t="s">
        <v>2581</v>
      </c>
      <c r="W4664" t="s">
        <v>3563</v>
      </c>
      <c r="X4664" t="s">
        <v>3559</v>
      </c>
      <c r="Y4664" t="s">
        <v>3560</v>
      </c>
      <c r="Z4664" t="s">
        <v>3561</v>
      </c>
      <c r="AA4664">
        <v>2174855</v>
      </c>
    </row>
    <row r="4665" spans="1:29" x14ac:dyDescent="0.25">
      <c r="A4665" s="43" t="str">
        <f t="shared" si="361"/>
        <v>US Natural Gas Financial</v>
      </c>
      <c r="B4665" s="43" t="str">
        <f t="shared" si="362"/>
        <v>US</v>
      </c>
      <c r="C4665" s="43" t="str">
        <f t="shared" si="363"/>
        <v>Natural Gas</v>
      </c>
      <c r="D4665" s="43" t="str">
        <f t="shared" si="364"/>
        <v>Financial</v>
      </c>
      <c r="E4665" s="43">
        <f>IF(VLOOKUP(S4665,'DD-Lookup'!$J$6:$L$50,3,FALSE)="Monthly",(YEAR(AC4665)-YEAR(AB4665))*12+MONTH(AC4665)-MONTH(AB4665)+1,(AC4665-AB4665+1))</f>
        <v>31</v>
      </c>
      <c r="F4665" s="210">
        <f t="shared" si="365"/>
        <v>155000</v>
      </c>
      <c r="G4665" s="199">
        <v>1357492</v>
      </c>
      <c r="H4665" s="195">
        <v>37049.517233796301</v>
      </c>
      <c r="I4665" t="s">
        <v>3443</v>
      </c>
      <c r="M4665" t="s">
        <v>3341</v>
      </c>
      <c r="N4665" t="s">
        <v>2281</v>
      </c>
      <c r="O4665" t="s">
        <v>2475</v>
      </c>
      <c r="Q4665" s="196">
        <v>5000</v>
      </c>
      <c r="S4665" t="s">
        <v>3342</v>
      </c>
      <c r="T4665" t="s">
        <v>3557</v>
      </c>
      <c r="U4665" s="198">
        <v>3.8025000000000002</v>
      </c>
      <c r="V4665" t="s">
        <v>3120</v>
      </c>
      <c r="W4665" t="s">
        <v>2853</v>
      </c>
      <c r="X4665" t="s">
        <v>2282</v>
      </c>
      <c r="Y4665" t="s">
        <v>3575</v>
      </c>
      <c r="Z4665" t="s">
        <v>2995</v>
      </c>
      <c r="AA4665" t="s">
        <v>1473</v>
      </c>
      <c r="AB4665" s="195">
        <v>37073.875</v>
      </c>
      <c r="AC4665" s="195">
        <v>37103.875</v>
      </c>
    </row>
    <row r="4666" spans="1:29" x14ac:dyDescent="0.25">
      <c r="A4666" s="43" t="str">
        <f t="shared" si="361"/>
        <v>US Power Physical</v>
      </c>
      <c r="B4666" s="43" t="str">
        <f t="shared" si="362"/>
        <v>US</v>
      </c>
      <c r="C4666" s="43" t="str">
        <f t="shared" si="363"/>
        <v>Power</v>
      </c>
      <c r="D4666" s="43" t="str">
        <f t="shared" si="364"/>
        <v>Physical</v>
      </c>
      <c r="E4666" s="43">
        <f>IF(VLOOKUP(S4666,'DD-Lookup'!$J$6:$L$50,3,FALSE)="Monthly",(YEAR(AC4666)-YEAR(AB4666))*12+MONTH(AC4666)-MONTH(AB4666)+1,(AC4666-AB4666+1))</f>
        <v>30</v>
      </c>
      <c r="F4666" s="210">
        <f t="shared" si="365"/>
        <v>750</v>
      </c>
      <c r="G4666" s="199">
        <v>1357495</v>
      </c>
      <c r="H4666" s="195">
        <v>37049.518379629597</v>
      </c>
      <c r="I4666" t="s">
        <v>2259</v>
      </c>
      <c r="M4666" t="s">
        <v>2766</v>
      </c>
      <c r="N4666" t="s">
        <v>3308</v>
      </c>
      <c r="O4666" t="s">
        <v>3039</v>
      </c>
      <c r="Q4666" s="196">
        <v>25</v>
      </c>
      <c r="S4666" t="s">
        <v>3340</v>
      </c>
      <c r="T4666" t="s">
        <v>3557</v>
      </c>
      <c r="U4666" s="198">
        <v>56</v>
      </c>
      <c r="V4666" t="s">
        <v>3946</v>
      </c>
      <c r="W4666" t="s">
        <v>3038</v>
      </c>
      <c r="X4666" t="s">
        <v>3309</v>
      </c>
      <c r="Y4666" t="s">
        <v>2662</v>
      </c>
      <c r="Z4666" t="s">
        <v>2990</v>
      </c>
      <c r="AA4666">
        <v>637404.1</v>
      </c>
      <c r="AB4666" s="195">
        <v>37135.875011574099</v>
      </c>
      <c r="AC4666" s="195">
        <v>37164.875011574099</v>
      </c>
    </row>
    <row r="4667" spans="1:29" x14ac:dyDescent="0.25">
      <c r="A4667" s="43" t="str">
        <f t="shared" si="361"/>
        <v>US Natural Gas Financial</v>
      </c>
      <c r="B4667" s="43" t="str">
        <f t="shared" si="362"/>
        <v>US</v>
      </c>
      <c r="C4667" s="43" t="str">
        <f t="shared" si="363"/>
        <v>Natural Gas</v>
      </c>
      <c r="D4667" s="43" t="str">
        <f t="shared" si="364"/>
        <v>Financial</v>
      </c>
      <c r="E4667" s="43">
        <f>IF(VLOOKUP(S4667,'DD-Lookup'!$J$6:$L$50,3,FALSE)="Monthly",(YEAR(AC4667)-YEAR(AB4667))*12+MONTH(AC4667)-MONTH(AB4667)+1,(AC4667-AB4667+1))</f>
        <v>123</v>
      </c>
      <c r="F4667" s="210">
        <f t="shared" si="365"/>
        <v>615000</v>
      </c>
      <c r="G4667" s="199">
        <v>1357496</v>
      </c>
      <c r="H4667" s="195">
        <v>37049.518460648098</v>
      </c>
      <c r="I4667" t="s">
        <v>2652</v>
      </c>
      <c r="M4667" t="s">
        <v>3341</v>
      </c>
      <c r="N4667" t="s">
        <v>2281</v>
      </c>
      <c r="O4667" t="s">
        <v>3139</v>
      </c>
      <c r="P4667" s="196">
        <v>5000</v>
      </c>
      <c r="S4667" t="s">
        <v>3342</v>
      </c>
      <c r="T4667" t="s">
        <v>3557</v>
      </c>
      <c r="U4667" s="198">
        <v>3.9</v>
      </c>
      <c r="V4667" t="s">
        <v>2332</v>
      </c>
      <c r="W4667" t="s">
        <v>2853</v>
      </c>
      <c r="X4667" t="s">
        <v>2282</v>
      </c>
      <c r="Y4667" t="s">
        <v>3575</v>
      </c>
      <c r="Z4667" t="s">
        <v>2995</v>
      </c>
      <c r="AA4667" t="s">
        <v>1474</v>
      </c>
      <c r="AB4667" s="195">
        <v>37073</v>
      </c>
      <c r="AC4667" s="195">
        <v>37195</v>
      </c>
    </row>
    <row r="4668" spans="1:29" x14ac:dyDescent="0.25">
      <c r="A4668" s="43" t="str">
        <f t="shared" si="361"/>
        <v>US Power Physical</v>
      </c>
      <c r="B4668" s="43" t="str">
        <f t="shared" si="362"/>
        <v>US</v>
      </c>
      <c r="C4668" s="43" t="str">
        <f t="shared" si="363"/>
        <v>Power</v>
      </c>
      <c r="D4668" s="43" t="str">
        <f t="shared" si="364"/>
        <v>Physical</v>
      </c>
      <c r="E4668" s="43">
        <f>IF(VLOOKUP(S4668,'DD-Lookup'!$J$6:$L$50,3,FALSE)="Monthly",(YEAR(AC4668)-YEAR(AB4668))*12+MONTH(AC4668)-MONTH(AB4668)+1,(AC4668-AB4668+1))</f>
        <v>5</v>
      </c>
      <c r="F4668" s="210">
        <f t="shared" si="365"/>
        <v>250</v>
      </c>
      <c r="G4668" s="199">
        <v>1357497</v>
      </c>
      <c r="H4668" s="195">
        <v>37049.518472222197</v>
      </c>
      <c r="I4668" t="s">
        <v>2255</v>
      </c>
      <c r="M4668" t="s">
        <v>2766</v>
      </c>
      <c r="N4668" t="s">
        <v>3361</v>
      </c>
      <c r="O4668" t="s">
        <v>3307</v>
      </c>
      <c r="P4668" s="196">
        <v>50</v>
      </c>
      <c r="S4668" t="s">
        <v>3340</v>
      </c>
      <c r="T4668" t="s">
        <v>3557</v>
      </c>
      <c r="U4668" s="198">
        <v>44.75</v>
      </c>
      <c r="V4668" t="s">
        <v>3743</v>
      </c>
      <c r="W4668" t="s">
        <v>3376</v>
      </c>
      <c r="X4668" t="s">
        <v>3377</v>
      </c>
      <c r="Y4668" t="s">
        <v>2662</v>
      </c>
      <c r="Z4668" t="s">
        <v>2990</v>
      </c>
      <c r="AA4668">
        <v>637408.1</v>
      </c>
      <c r="AB4668" s="195">
        <v>37053.875011574099</v>
      </c>
      <c r="AC4668" s="195">
        <v>37057.875011574099</v>
      </c>
    </row>
    <row r="4669" spans="1:29" x14ac:dyDescent="0.25">
      <c r="A4669" s="43" t="str">
        <f t="shared" si="361"/>
        <v>US Power Physical</v>
      </c>
      <c r="B4669" s="43" t="str">
        <f t="shared" si="362"/>
        <v>US</v>
      </c>
      <c r="C4669" s="43" t="str">
        <f t="shared" si="363"/>
        <v>Power</v>
      </c>
      <c r="D4669" s="43" t="str">
        <f t="shared" si="364"/>
        <v>Physical</v>
      </c>
      <c r="E4669" s="43">
        <f>IF(VLOOKUP(S4669,'DD-Lookup'!$J$6:$L$50,3,FALSE)="Monthly",(YEAR(AC4669)-YEAR(AB4669))*12+MONTH(AC4669)-MONTH(AB4669)+1,(AC4669-AB4669+1))</f>
        <v>92</v>
      </c>
      <c r="F4669" s="210">
        <f t="shared" si="365"/>
        <v>2300</v>
      </c>
      <c r="G4669" s="199">
        <v>1357499</v>
      </c>
      <c r="H4669" s="195">
        <v>37049.518981481502</v>
      </c>
      <c r="I4669" t="s">
        <v>3339</v>
      </c>
      <c r="M4669" t="s">
        <v>2766</v>
      </c>
      <c r="N4669" t="s">
        <v>3310</v>
      </c>
      <c r="O4669" t="s">
        <v>515</v>
      </c>
      <c r="Q4669" s="196">
        <v>25</v>
      </c>
      <c r="S4669" t="s">
        <v>3340</v>
      </c>
      <c r="T4669" t="s">
        <v>3557</v>
      </c>
      <c r="U4669" s="198">
        <v>85</v>
      </c>
      <c r="V4669" t="s">
        <v>3857</v>
      </c>
      <c r="W4669" t="s">
        <v>3152</v>
      </c>
      <c r="X4669" t="s">
        <v>3154</v>
      </c>
      <c r="Y4669" t="s">
        <v>2662</v>
      </c>
      <c r="Z4669" t="s">
        <v>2990</v>
      </c>
      <c r="AA4669">
        <v>637419.1</v>
      </c>
      <c r="AB4669" s="195">
        <v>37165</v>
      </c>
      <c r="AC4669" s="195">
        <v>37256</v>
      </c>
    </row>
    <row r="4670" spans="1:29" x14ac:dyDescent="0.25">
      <c r="A4670" s="43" t="str">
        <f t="shared" si="361"/>
        <v>US Power Physical</v>
      </c>
      <c r="B4670" s="43" t="str">
        <f t="shared" si="362"/>
        <v>US</v>
      </c>
      <c r="C4670" s="43" t="str">
        <f t="shared" si="363"/>
        <v>Power</v>
      </c>
      <c r="D4670" s="43" t="str">
        <f t="shared" si="364"/>
        <v>Physical</v>
      </c>
      <c r="E4670" s="43">
        <f>IF(VLOOKUP(S4670,'DD-Lookup'!$J$6:$L$50,3,FALSE)="Monthly",(YEAR(AC4670)-YEAR(AB4670))*12+MONTH(AC4670)-MONTH(AB4670)+1,(AC4670-AB4670+1))</f>
        <v>92</v>
      </c>
      <c r="F4670" s="210">
        <f t="shared" si="365"/>
        <v>2300</v>
      </c>
      <c r="G4670" s="199">
        <v>1357498</v>
      </c>
      <c r="H4670" s="195">
        <v>37049.518981481502</v>
      </c>
      <c r="I4670" t="s">
        <v>3339</v>
      </c>
      <c r="M4670" t="s">
        <v>2766</v>
      </c>
      <c r="N4670" t="s">
        <v>3310</v>
      </c>
      <c r="O4670" t="s">
        <v>1419</v>
      </c>
      <c r="P4670" s="196">
        <v>25</v>
      </c>
      <c r="S4670" t="s">
        <v>3340</v>
      </c>
      <c r="T4670" t="s">
        <v>3557</v>
      </c>
      <c r="U4670" s="198">
        <v>75</v>
      </c>
      <c r="V4670" t="s">
        <v>2168</v>
      </c>
      <c r="W4670" t="s">
        <v>3038</v>
      </c>
      <c r="X4670" t="s">
        <v>3312</v>
      </c>
      <c r="Y4670" t="s">
        <v>2662</v>
      </c>
      <c r="Z4670" t="s">
        <v>2990</v>
      </c>
      <c r="AA4670">
        <v>637418.1</v>
      </c>
      <c r="AB4670" s="195">
        <v>37165</v>
      </c>
      <c r="AC4670" s="195">
        <v>37256</v>
      </c>
    </row>
    <row r="4671" spans="1:29" x14ac:dyDescent="0.25">
      <c r="A4671" s="43" t="str">
        <f t="shared" si="361"/>
        <v>US Power Physical</v>
      </c>
      <c r="B4671" s="43" t="str">
        <f t="shared" si="362"/>
        <v>US</v>
      </c>
      <c r="C4671" s="43" t="str">
        <f t="shared" si="363"/>
        <v>Power</v>
      </c>
      <c r="D4671" s="43" t="str">
        <f t="shared" si="364"/>
        <v>Physical</v>
      </c>
      <c r="E4671" s="43">
        <f>IF(VLOOKUP(S4671,'DD-Lookup'!$J$6:$L$50,3,FALSE)="Monthly",(YEAR(AC4671)-YEAR(AB4671))*12+MONTH(AC4671)-MONTH(AB4671)+1,(AC4671-AB4671+1))</f>
        <v>31</v>
      </c>
      <c r="F4671" s="210">
        <f t="shared" si="365"/>
        <v>1550</v>
      </c>
      <c r="G4671" s="199">
        <v>1357501</v>
      </c>
      <c r="H4671" s="195">
        <v>37049.519201388903</v>
      </c>
      <c r="I4671" t="s">
        <v>3375</v>
      </c>
      <c r="M4671" t="s">
        <v>2766</v>
      </c>
      <c r="N4671" t="s">
        <v>3361</v>
      </c>
      <c r="O4671" t="s">
        <v>3792</v>
      </c>
      <c r="Q4671" s="196">
        <v>50</v>
      </c>
      <c r="S4671" t="s">
        <v>3340</v>
      </c>
      <c r="T4671" t="s">
        <v>3557</v>
      </c>
      <c r="U4671" s="198">
        <v>72.25</v>
      </c>
      <c r="V4671" t="s">
        <v>1475</v>
      </c>
      <c r="W4671" t="s">
        <v>3380</v>
      </c>
      <c r="X4671" t="s">
        <v>3381</v>
      </c>
      <c r="Y4671" t="s">
        <v>2662</v>
      </c>
      <c r="Z4671" t="s">
        <v>2990</v>
      </c>
      <c r="AA4671">
        <v>637420.1</v>
      </c>
      <c r="AB4671" s="195">
        <v>37104.875011574099</v>
      </c>
      <c r="AC4671" s="195">
        <v>37134.875011574099</v>
      </c>
    </row>
    <row r="4672" spans="1:29" x14ac:dyDescent="0.25">
      <c r="A4672" s="43" t="str">
        <f t="shared" si="361"/>
        <v>US Power Financial</v>
      </c>
      <c r="B4672" s="43" t="str">
        <f t="shared" si="362"/>
        <v>US</v>
      </c>
      <c r="C4672" s="43" t="str">
        <f t="shared" si="363"/>
        <v>Power</v>
      </c>
      <c r="D4672" s="43" t="str">
        <f t="shared" si="364"/>
        <v>Financial</v>
      </c>
      <c r="E4672" s="43">
        <f>IF(VLOOKUP(S4672,'DD-Lookup'!$J$6:$L$50,3,FALSE)="Monthly",(YEAR(AC4672)-YEAR(AB4672))*12+MONTH(AC4672)-MONTH(AB4672)+1,(AC4672-AB4672+1))</f>
        <v>1</v>
      </c>
      <c r="F4672" s="210">
        <f t="shared" si="365"/>
        <v>50</v>
      </c>
      <c r="G4672" s="199">
        <v>1357503</v>
      </c>
      <c r="H4672" s="195">
        <v>37049.519282407397</v>
      </c>
      <c r="I4672" t="s">
        <v>2286</v>
      </c>
      <c r="M4672" t="s">
        <v>2766</v>
      </c>
      <c r="N4672" t="s">
        <v>2659</v>
      </c>
      <c r="O4672" t="s">
        <v>1476</v>
      </c>
      <c r="Q4672" s="196">
        <v>50</v>
      </c>
      <c r="S4672" t="s">
        <v>3340</v>
      </c>
      <c r="T4672" t="s">
        <v>3557</v>
      </c>
      <c r="U4672" s="198">
        <v>41.5</v>
      </c>
      <c r="V4672" t="s">
        <v>3239</v>
      </c>
      <c r="W4672" t="s">
        <v>3376</v>
      </c>
      <c r="X4672" t="s">
        <v>3377</v>
      </c>
      <c r="Y4672" t="s">
        <v>2662</v>
      </c>
      <c r="Z4672" t="s">
        <v>2995</v>
      </c>
      <c r="AA4672">
        <v>637421.1</v>
      </c>
      <c r="AB4672" s="195">
        <v>37053.875011574099</v>
      </c>
      <c r="AC4672" s="195">
        <v>37053.875011574099</v>
      </c>
    </row>
    <row r="4673" spans="1:29" x14ac:dyDescent="0.25">
      <c r="A4673" s="43" t="str">
        <f t="shared" si="361"/>
        <v>US Crude Financial</v>
      </c>
      <c r="B4673" s="43" t="str">
        <f t="shared" si="362"/>
        <v>US</v>
      </c>
      <c r="C4673" s="43" t="str">
        <f t="shared" si="363"/>
        <v>Crude</v>
      </c>
      <c r="D4673" s="43" t="str">
        <f t="shared" si="364"/>
        <v>Financial</v>
      </c>
      <c r="E4673" s="43">
        <f>IF(VLOOKUP(S4673,'DD-Lookup'!$J$6:$L$50,3,FALSE)="Monthly",(YEAR(AC4673)-YEAR(AB4673))*12+MONTH(AC4673)-MONTH(AB4673)+1,(AC4673-AB4673+1))</f>
        <v>1</v>
      </c>
      <c r="F4673" s="210">
        <f t="shared" si="365"/>
        <v>50000</v>
      </c>
      <c r="G4673" s="199">
        <v>1357504</v>
      </c>
      <c r="H4673" s="195">
        <v>37049.519398148099</v>
      </c>
      <c r="I4673" t="s">
        <v>3360</v>
      </c>
      <c r="M4673" t="s">
        <v>3437</v>
      </c>
      <c r="N4673" t="s">
        <v>2653</v>
      </c>
      <c r="O4673" t="s">
        <v>3359</v>
      </c>
      <c r="P4673" s="196">
        <v>50000</v>
      </c>
      <c r="S4673" t="s">
        <v>3347</v>
      </c>
      <c r="T4673" t="s">
        <v>3557</v>
      </c>
      <c r="U4673" s="198">
        <v>27.84</v>
      </c>
      <c r="V4673" t="s">
        <v>2140</v>
      </c>
      <c r="W4673" t="s">
        <v>2655</v>
      </c>
      <c r="X4673" t="s">
        <v>2656</v>
      </c>
      <c r="Y4673" t="s">
        <v>2778</v>
      </c>
      <c r="Z4673" t="s">
        <v>2995</v>
      </c>
      <c r="AA4673">
        <v>115715</v>
      </c>
      <c r="AB4673" s="195">
        <v>37073</v>
      </c>
      <c r="AC4673" s="195">
        <v>37103</v>
      </c>
    </row>
    <row r="4674" spans="1:29" x14ac:dyDescent="0.25">
      <c r="A4674" s="43" t="str">
        <f t="shared" si="361"/>
        <v>US Power Financial</v>
      </c>
      <c r="B4674" s="43" t="str">
        <f t="shared" si="362"/>
        <v>US</v>
      </c>
      <c r="C4674" s="43" t="str">
        <f t="shared" si="363"/>
        <v>Power</v>
      </c>
      <c r="D4674" s="43" t="str">
        <f t="shared" si="364"/>
        <v>Financial</v>
      </c>
      <c r="E4674" s="43">
        <f>IF(VLOOKUP(S4674,'DD-Lookup'!$J$6:$L$50,3,FALSE)="Monthly",(YEAR(AC4674)-YEAR(AB4674))*12+MONTH(AC4674)-MONTH(AB4674)+1,(AC4674-AB4674+1))</f>
        <v>1</v>
      </c>
      <c r="F4674" s="210">
        <f t="shared" si="365"/>
        <v>50</v>
      </c>
      <c r="G4674" s="199">
        <v>1357505</v>
      </c>
      <c r="H4674" s="195">
        <v>37049.519432870402</v>
      </c>
      <c r="I4674" t="s">
        <v>2262</v>
      </c>
      <c r="M4674" t="s">
        <v>2766</v>
      </c>
      <c r="N4674" t="s">
        <v>2659</v>
      </c>
      <c r="O4674" t="s">
        <v>1477</v>
      </c>
      <c r="P4674" s="196">
        <v>50</v>
      </c>
      <c r="S4674" t="s">
        <v>3340</v>
      </c>
      <c r="T4674" t="s">
        <v>3557</v>
      </c>
      <c r="U4674" s="198">
        <v>34</v>
      </c>
      <c r="V4674" t="s">
        <v>1699</v>
      </c>
      <c r="W4674" t="s">
        <v>2660</v>
      </c>
      <c r="X4674" t="s">
        <v>2661</v>
      </c>
      <c r="Y4674" t="s">
        <v>2662</v>
      </c>
      <c r="Z4674" t="s">
        <v>2995</v>
      </c>
      <c r="AA4674">
        <v>637422.1</v>
      </c>
      <c r="AB4674" s="195">
        <v>37049.875011574099</v>
      </c>
      <c r="AC4674" s="195">
        <v>37049.875011574099</v>
      </c>
    </row>
    <row r="4675" spans="1:29" x14ac:dyDescent="0.25">
      <c r="A4675" s="43" t="str">
        <f t="shared" si="361"/>
        <v>US Crude Financial</v>
      </c>
      <c r="B4675" s="43" t="str">
        <f t="shared" si="362"/>
        <v>US</v>
      </c>
      <c r="C4675" s="43" t="str">
        <f t="shared" si="363"/>
        <v>Crude</v>
      </c>
      <c r="D4675" s="43" t="str">
        <f t="shared" si="364"/>
        <v>Financial</v>
      </c>
      <c r="E4675" s="43">
        <f>IF(VLOOKUP(S4675,'DD-Lookup'!$J$6:$L$50,3,FALSE)="Monthly",(YEAR(AC4675)-YEAR(AB4675))*12+MONTH(AC4675)-MONTH(AB4675)+1,(AC4675-AB4675+1))</f>
        <v>1</v>
      </c>
      <c r="F4675" s="210">
        <f t="shared" si="365"/>
        <v>50000</v>
      </c>
      <c r="G4675" s="199">
        <v>1357506</v>
      </c>
      <c r="H4675" s="195">
        <v>37049.519479166702</v>
      </c>
      <c r="I4675" t="s">
        <v>3360</v>
      </c>
      <c r="M4675" t="s">
        <v>3437</v>
      </c>
      <c r="N4675" t="s">
        <v>2653</v>
      </c>
      <c r="O4675" t="s">
        <v>3359</v>
      </c>
      <c r="P4675" s="196">
        <v>50000</v>
      </c>
      <c r="S4675" t="s">
        <v>3347</v>
      </c>
      <c r="T4675" t="s">
        <v>3557</v>
      </c>
      <c r="U4675" s="198">
        <v>27.82</v>
      </c>
      <c r="V4675" t="s">
        <v>2140</v>
      </c>
      <c r="W4675" t="s">
        <v>2655</v>
      </c>
      <c r="X4675" t="s">
        <v>2656</v>
      </c>
      <c r="Y4675" t="s">
        <v>2778</v>
      </c>
      <c r="Z4675" t="s">
        <v>2995</v>
      </c>
      <c r="AA4675">
        <v>115716</v>
      </c>
      <c r="AB4675" s="195">
        <v>37073</v>
      </c>
      <c r="AC4675" s="195">
        <v>37103</v>
      </c>
    </row>
    <row r="4676" spans="1:29" x14ac:dyDescent="0.25">
      <c r="A4676" s="43" t="str">
        <f t="shared" si="361"/>
        <v>US Crude Financial</v>
      </c>
      <c r="B4676" s="43" t="str">
        <f t="shared" si="362"/>
        <v>US</v>
      </c>
      <c r="C4676" s="43" t="str">
        <f t="shared" si="363"/>
        <v>Crude</v>
      </c>
      <c r="D4676" s="43" t="str">
        <f t="shared" si="364"/>
        <v>Financial</v>
      </c>
      <c r="E4676" s="43">
        <f>IF(VLOOKUP(S4676,'DD-Lookup'!$J$6:$L$50,3,FALSE)="Monthly",(YEAR(AC4676)-YEAR(AB4676))*12+MONTH(AC4676)-MONTH(AB4676)+1,(AC4676-AB4676+1))</f>
        <v>1</v>
      </c>
      <c r="F4676" s="210">
        <f t="shared" si="365"/>
        <v>50000</v>
      </c>
      <c r="G4676" s="199">
        <v>1357507</v>
      </c>
      <c r="H4676" s="195">
        <v>37049.519548611097</v>
      </c>
      <c r="I4676" t="s">
        <v>2652</v>
      </c>
      <c r="M4676" t="s">
        <v>3437</v>
      </c>
      <c r="N4676" t="s">
        <v>2653</v>
      </c>
      <c r="O4676" t="s">
        <v>3359</v>
      </c>
      <c r="Q4676" s="196">
        <v>50000</v>
      </c>
      <c r="S4676" t="s">
        <v>3347</v>
      </c>
      <c r="T4676" t="s">
        <v>3557</v>
      </c>
      <c r="U4676" s="198">
        <v>27.84</v>
      </c>
      <c r="V4676" t="s">
        <v>2460</v>
      </c>
      <c r="W4676" t="s">
        <v>2655</v>
      </c>
      <c r="X4676" t="s">
        <v>2656</v>
      </c>
      <c r="Y4676" t="s">
        <v>2778</v>
      </c>
      <c r="Z4676" t="s">
        <v>2995</v>
      </c>
      <c r="AA4676">
        <v>115717</v>
      </c>
      <c r="AB4676" s="195">
        <v>37073</v>
      </c>
      <c r="AC4676" s="195">
        <v>37103</v>
      </c>
    </row>
    <row r="4677" spans="1:29" x14ac:dyDescent="0.25">
      <c r="A4677" s="43" t="str">
        <f t="shared" si="361"/>
        <v>US Crude Financial</v>
      </c>
      <c r="B4677" s="43" t="str">
        <f t="shared" si="362"/>
        <v>US</v>
      </c>
      <c r="C4677" s="43" t="str">
        <f t="shared" si="363"/>
        <v>Crude</v>
      </c>
      <c r="D4677" s="43" t="str">
        <f t="shared" si="364"/>
        <v>Financial</v>
      </c>
      <c r="E4677" s="43">
        <f>IF(VLOOKUP(S4677,'DD-Lookup'!$J$6:$L$50,3,FALSE)="Monthly",(YEAR(AC4677)-YEAR(AB4677))*12+MONTH(AC4677)-MONTH(AB4677)+1,(AC4677-AB4677+1))</f>
        <v>1</v>
      </c>
      <c r="F4677" s="210">
        <f t="shared" si="365"/>
        <v>50000</v>
      </c>
      <c r="G4677" s="199">
        <v>1357508</v>
      </c>
      <c r="H4677" s="195">
        <v>37049.519606481503</v>
      </c>
      <c r="I4677" t="s">
        <v>3360</v>
      </c>
      <c r="M4677" t="s">
        <v>3437</v>
      </c>
      <c r="N4677" t="s">
        <v>2653</v>
      </c>
      <c r="O4677" t="s">
        <v>3359</v>
      </c>
      <c r="P4677" s="196">
        <v>50000</v>
      </c>
      <c r="S4677" t="s">
        <v>3347</v>
      </c>
      <c r="T4677" t="s">
        <v>3557</v>
      </c>
      <c r="U4677" s="198">
        <v>27.82</v>
      </c>
      <c r="V4677" t="s">
        <v>2140</v>
      </c>
      <c r="W4677" t="s">
        <v>2655</v>
      </c>
      <c r="X4677" t="s">
        <v>2656</v>
      </c>
      <c r="Y4677" t="s">
        <v>2778</v>
      </c>
      <c r="Z4677" t="s">
        <v>2995</v>
      </c>
      <c r="AA4677">
        <v>115718</v>
      </c>
      <c r="AB4677" s="195">
        <v>37073</v>
      </c>
      <c r="AC4677" s="195">
        <v>37103</v>
      </c>
    </row>
    <row r="4678" spans="1:29" x14ac:dyDescent="0.25">
      <c r="A4678" s="43" t="str">
        <f t="shared" si="361"/>
        <v>US Natural Gas Financial</v>
      </c>
      <c r="B4678" s="43" t="str">
        <f t="shared" si="362"/>
        <v>US</v>
      </c>
      <c r="C4678" s="43" t="str">
        <f t="shared" si="363"/>
        <v>Natural Gas</v>
      </c>
      <c r="D4678" s="43" t="str">
        <f t="shared" si="364"/>
        <v>Financial</v>
      </c>
      <c r="E4678" s="43">
        <f>IF(VLOOKUP(S4678,'DD-Lookup'!$J$6:$L$50,3,FALSE)="Monthly",(YEAR(AC4678)-YEAR(AB4678))*12+MONTH(AC4678)-MONTH(AB4678)+1,(AC4678-AB4678+1))</f>
        <v>31</v>
      </c>
      <c r="F4678" s="210">
        <f t="shared" si="365"/>
        <v>155000</v>
      </c>
      <c r="G4678" s="199">
        <v>1357509</v>
      </c>
      <c r="H4678" s="195">
        <v>37049.520057870403</v>
      </c>
      <c r="I4678" t="s">
        <v>3529</v>
      </c>
      <c r="M4678" t="s">
        <v>3341</v>
      </c>
      <c r="N4678" t="s">
        <v>2476</v>
      </c>
      <c r="O4678" t="s">
        <v>3638</v>
      </c>
      <c r="P4678" s="196">
        <v>5000</v>
      </c>
      <c r="S4678" t="s">
        <v>3342</v>
      </c>
      <c r="T4678" t="s">
        <v>3557</v>
      </c>
      <c r="U4678" s="198">
        <v>-0.91</v>
      </c>
      <c r="V4678" t="s">
        <v>3769</v>
      </c>
      <c r="W4678" t="s">
        <v>481</v>
      </c>
      <c r="X4678" t="s">
        <v>482</v>
      </c>
      <c r="Y4678" t="s">
        <v>3575</v>
      </c>
      <c r="Z4678" t="s">
        <v>2995</v>
      </c>
      <c r="AA4678" t="s">
        <v>1478</v>
      </c>
      <c r="AB4678" s="195">
        <v>37165.875011574099</v>
      </c>
      <c r="AC4678" s="195">
        <v>37195.875011574099</v>
      </c>
    </row>
    <row r="4679" spans="1:29" x14ac:dyDescent="0.25">
      <c r="A4679" s="43" t="str">
        <f t="shared" si="361"/>
        <v>US Power Physical</v>
      </c>
      <c r="B4679" s="43" t="str">
        <f t="shared" si="362"/>
        <v>US</v>
      </c>
      <c r="C4679" s="43" t="str">
        <f t="shared" si="363"/>
        <v>Power</v>
      </c>
      <c r="D4679" s="43" t="str">
        <f t="shared" si="364"/>
        <v>Physical</v>
      </c>
      <c r="E4679" s="43">
        <f>IF(VLOOKUP(S4679,'DD-Lookup'!$J$6:$L$50,3,FALSE)="Monthly",(YEAR(AC4679)-YEAR(AB4679))*12+MONTH(AC4679)-MONTH(AB4679)+1,(AC4679-AB4679+1))</f>
        <v>1</v>
      </c>
      <c r="F4679" s="210">
        <f t="shared" si="365"/>
        <v>50</v>
      </c>
      <c r="G4679" s="199">
        <v>1357510</v>
      </c>
      <c r="H4679" s="195">
        <v>37049.520104166702</v>
      </c>
      <c r="I4679" t="s">
        <v>3382</v>
      </c>
      <c r="M4679" t="s">
        <v>2766</v>
      </c>
      <c r="N4679" t="s">
        <v>3361</v>
      </c>
      <c r="O4679" t="s">
        <v>1452</v>
      </c>
      <c r="P4679" s="196">
        <v>50</v>
      </c>
      <c r="S4679" t="s">
        <v>3340</v>
      </c>
      <c r="T4679" t="s">
        <v>3557</v>
      </c>
      <c r="U4679" s="198">
        <v>41.5</v>
      </c>
      <c r="V4679" t="s">
        <v>3055</v>
      </c>
      <c r="W4679" t="s">
        <v>3376</v>
      </c>
      <c r="X4679" t="s">
        <v>3377</v>
      </c>
      <c r="Y4679" t="s">
        <v>2662</v>
      </c>
      <c r="Z4679" t="s">
        <v>2990</v>
      </c>
      <c r="AA4679">
        <v>637423.1</v>
      </c>
      <c r="AB4679" s="195">
        <v>37053.875011574099</v>
      </c>
      <c r="AC4679" s="195">
        <v>37053.875011574099</v>
      </c>
    </row>
    <row r="4680" spans="1:29" x14ac:dyDescent="0.25">
      <c r="A4680" s="43" t="str">
        <f t="shared" si="361"/>
        <v>US Crude Financial</v>
      </c>
      <c r="B4680" s="43" t="str">
        <f t="shared" si="362"/>
        <v>US</v>
      </c>
      <c r="C4680" s="43" t="str">
        <f t="shared" si="363"/>
        <v>Crude</v>
      </c>
      <c r="D4680" s="43" t="str">
        <f t="shared" si="364"/>
        <v>Financial</v>
      </c>
      <c r="E4680" s="43">
        <f>IF(VLOOKUP(S4680,'DD-Lookup'!$J$6:$L$50,3,FALSE)="Monthly",(YEAR(AC4680)-YEAR(AB4680))*12+MONTH(AC4680)-MONTH(AB4680)+1,(AC4680-AB4680+1))</f>
        <v>1</v>
      </c>
      <c r="F4680" s="210">
        <f t="shared" si="365"/>
        <v>50000</v>
      </c>
      <c r="G4680" s="199">
        <v>1357514</v>
      </c>
      <c r="H4680" s="195">
        <v>37049.520717592597</v>
      </c>
      <c r="I4680" t="s">
        <v>3360</v>
      </c>
      <c r="M4680" t="s">
        <v>3437</v>
      </c>
      <c r="N4680" t="s">
        <v>2653</v>
      </c>
      <c r="O4680" t="s">
        <v>3359</v>
      </c>
      <c r="P4680" s="196">
        <v>50000</v>
      </c>
      <c r="S4680" t="s">
        <v>3347</v>
      </c>
      <c r="T4680" t="s">
        <v>3557</v>
      </c>
      <c r="U4680" s="198">
        <v>27.8</v>
      </c>
      <c r="V4680" t="s">
        <v>2140</v>
      </c>
      <c r="W4680" t="s">
        <v>2655</v>
      </c>
      <c r="X4680" t="s">
        <v>2656</v>
      </c>
      <c r="Y4680" t="s">
        <v>2778</v>
      </c>
      <c r="Z4680" t="s">
        <v>2995</v>
      </c>
      <c r="AA4680">
        <v>115719</v>
      </c>
      <c r="AB4680" s="195">
        <v>37073</v>
      </c>
      <c r="AC4680" s="195">
        <v>37103</v>
      </c>
    </row>
    <row r="4681" spans="1:29" x14ac:dyDescent="0.25">
      <c r="A4681" s="43" t="str">
        <f t="shared" si="361"/>
        <v>US Crude Financial</v>
      </c>
      <c r="B4681" s="43" t="str">
        <f t="shared" si="362"/>
        <v>US</v>
      </c>
      <c r="C4681" s="43" t="str">
        <f t="shared" si="363"/>
        <v>Crude</v>
      </c>
      <c r="D4681" s="43" t="str">
        <f t="shared" si="364"/>
        <v>Financial</v>
      </c>
      <c r="E4681" s="43">
        <f>IF(VLOOKUP(S4681,'DD-Lookup'!$J$6:$L$50,3,FALSE)="Monthly",(YEAR(AC4681)-YEAR(AB4681))*12+MONTH(AC4681)-MONTH(AB4681)+1,(AC4681-AB4681+1))</f>
        <v>1</v>
      </c>
      <c r="F4681" s="210">
        <f t="shared" si="365"/>
        <v>50000</v>
      </c>
      <c r="G4681" s="199">
        <v>1357515</v>
      </c>
      <c r="H4681" s="195">
        <v>37049.520798611098</v>
      </c>
      <c r="I4681" t="s">
        <v>2652</v>
      </c>
      <c r="M4681" t="s">
        <v>3437</v>
      </c>
      <c r="N4681" t="s">
        <v>2653</v>
      </c>
      <c r="O4681" t="s">
        <v>3359</v>
      </c>
      <c r="Q4681" s="196">
        <v>50000</v>
      </c>
      <c r="S4681" t="s">
        <v>3347</v>
      </c>
      <c r="T4681" t="s">
        <v>3557</v>
      </c>
      <c r="U4681" s="198">
        <v>27.82</v>
      </c>
      <c r="V4681" t="s">
        <v>3090</v>
      </c>
      <c r="W4681" t="s">
        <v>2655</v>
      </c>
      <c r="X4681" t="s">
        <v>2656</v>
      </c>
      <c r="Y4681" t="s">
        <v>2778</v>
      </c>
      <c r="Z4681" t="s">
        <v>2995</v>
      </c>
      <c r="AA4681">
        <v>115720</v>
      </c>
      <c r="AB4681" s="195">
        <v>37073</v>
      </c>
      <c r="AC4681" s="195">
        <v>37103</v>
      </c>
    </row>
    <row r="4682" spans="1:29" x14ac:dyDescent="0.25">
      <c r="A4682" s="43" t="str">
        <f t="shared" si="361"/>
        <v>US Crude Financial</v>
      </c>
      <c r="B4682" s="43" t="str">
        <f t="shared" si="362"/>
        <v>US</v>
      </c>
      <c r="C4682" s="43" t="str">
        <f t="shared" si="363"/>
        <v>Crude</v>
      </c>
      <c r="D4682" s="43" t="str">
        <f t="shared" si="364"/>
        <v>Financial</v>
      </c>
      <c r="E4682" s="43">
        <f>IF(VLOOKUP(S4682,'DD-Lookup'!$J$6:$L$50,3,FALSE)="Monthly",(YEAR(AC4682)-YEAR(AB4682))*12+MONTH(AC4682)-MONTH(AB4682)+1,(AC4682-AB4682+1))</f>
        <v>1</v>
      </c>
      <c r="F4682" s="210">
        <f t="shared" si="365"/>
        <v>50000</v>
      </c>
      <c r="G4682" s="199">
        <v>1357516</v>
      </c>
      <c r="H4682" s="195">
        <v>37049.520856481497</v>
      </c>
      <c r="I4682" t="s">
        <v>3360</v>
      </c>
      <c r="M4682" t="s">
        <v>3437</v>
      </c>
      <c r="N4682" t="s">
        <v>2653</v>
      </c>
      <c r="O4682" t="s">
        <v>3359</v>
      </c>
      <c r="P4682" s="196">
        <v>50000</v>
      </c>
      <c r="S4682" t="s">
        <v>3347</v>
      </c>
      <c r="T4682" t="s">
        <v>3557</v>
      </c>
      <c r="U4682" s="198">
        <v>27.8</v>
      </c>
      <c r="V4682" t="s">
        <v>2140</v>
      </c>
      <c r="W4682" t="s">
        <v>2655</v>
      </c>
      <c r="X4682" t="s">
        <v>2656</v>
      </c>
      <c r="Y4682" t="s">
        <v>2778</v>
      </c>
      <c r="Z4682" t="s">
        <v>2995</v>
      </c>
      <c r="AA4682">
        <v>115721</v>
      </c>
      <c r="AB4682" s="195">
        <v>37073</v>
      </c>
      <c r="AC4682" s="195">
        <v>37103</v>
      </c>
    </row>
    <row r="4683" spans="1:29" x14ac:dyDescent="0.25">
      <c r="A4683" s="43" t="str">
        <f t="shared" ref="A4683:A4746" si="366">B4683&amp;" "&amp;C4683&amp;" "&amp;D4683</f>
        <v>US Crude Financial</v>
      </c>
      <c r="B4683" s="43" t="str">
        <f t="shared" ref="B4683:B4746" si="367">IF((LEFT(N4683,2)="US"),"US","")</f>
        <v>US</v>
      </c>
      <c r="C4683" s="43" t="str">
        <f t="shared" ref="C4683:C4746" si="368">M4683</f>
        <v>Crude</v>
      </c>
      <c r="D4683" s="43" t="str">
        <f t="shared" ref="D4683:D4746" si="369">IF(ISNUMBER(FIND("Phy",N4683))=TRUE,"Physical","Financial")</f>
        <v>Financial</v>
      </c>
      <c r="E4683" s="43">
        <f>IF(VLOOKUP(S4683,'DD-Lookup'!$J$6:$L$50,3,FALSE)="Monthly",(YEAR(AC4683)-YEAR(AB4683))*12+MONTH(AC4683)-MONTH(AB4683)+1,(AC4683-AB4683+1))</f>
        <v>1</v>
      </c>
      <c r="F4683" s="210">
        <f t="shared" ref="F4683:F4746" si="370">E4683*SUM(P4683:Q4683)</f>
        <v>50000</v>
      </c>
      <c r="G4683" s="199">
        <v>1357518</v>
      </c>
      <c r="H4683" s="195">
        <v>37049.521215277797</v>
      </c>
      <c r="I4683" t="s">
        <v>3360</v>
      </c>
      <c r="M4683" t="s">
        <v>3437</v>
      </c>
      <c r="N4683" t="s">
        <v>2653</v>
      </c>
      <c r="O4683" t="s">
        <v>3359</v>
      </c>
      <c r="P4683" s="196">
        <v>50000</v>
      </c>
      <c r="S4683" t="s">
        <v>3347</v>
      </c>
      <c r="T4683" t="s">
        <v>3557</v>
      </c>
      <c r="U4683" s="198">
        <v>27.8</v>
      </c>
      <c r="V4683" t="s">
        <v>2140</v>
      </c>
      <c r="W4683" t="s">
        <v>2655</v>
      </c>
      <c r="X4683" t="s">
        <v>2656</v>
      </c>
      <c r="Y4683" t="s">
        <v>2778</v>
      </c>
      <c r="Z4683" t="s">
        <v>2995</v>
      </c>
      <c r="AA4683">
        <v>115723</v>
      </c>
      <c r="AB4683" s="195">
        <v>37073</v>
      </c>
      <c r="AC4683" s="195">
        <v>37103</v>
      </c>
    </row>
    <row r="4684" spans="1:29" x14ac:dyDescent="0.25">
      <c r="A4684" s="43" t="str">
        <f t="shared" si="366"/>
        <v>US Natural Gas Financial</v>
      </c>
      <c r="B4684" s="43" t="str">
        <f t="shared" si="367"/>
        <v>US</v>
      </c>
      <c r="C4684" s="43" t="str">
        <f t="shared" si="368"/>
        <v>Natural Gas</v>
      </c>
      <c r="D4684" s="43" t="str">
        <f t="shared" si="369"/>
        <v>Financial</v>
      </c>
      <c r="E4684" s="43">
        <f>IF(VLOOKUP(S4684,'DD-Lookup'!$J$6:$L$50,3,FALSE)="Monthly",(YEAR(AC4684)-YEAR(AB4684))*12+MONTH(AC4684)-MONTH(AB4684)+1,(AC4684-AB4684+1))</f>
        <v>31</v>
      </c>
      <c r="F4684" s="210">
        <f t="shared" si="370"/>
        <v>155000</v>
      </c>
      <c r="G4684" s="199">
        <v>1357520</v>
      </c>
      <c r="H4684" s="195">
        <v>37049.521388888897</v>
      </c>
      <c r="I4684" t="s">
        <v>3529</v>
      </c>
      <c r="M4684" t="s">
        <v>3341</v>
      </c>
      <c r="N4684" t="s">
        <v>2476</v>
      </c>
      <c r="O4684" t="s">
        <v>2704</v>
      </c>
      <c r="Q4684" s="196">
        <v>5000</v>
      </c>
      <c r="S4684" t="s">
        <v>3342</v>
      </c>
      <c r="T4684" t="s">
        <v>3557</v>
      </c>
      <c r="U4684" s="198">
        <v>-1.31</v>
      </c>
      <c r="V4684" t="s">
        <v>3769</v>
      </c>
      <c r="W4684" t="s">
        <v>481</v>
      </c>
      <c r="X4684" t="s">
        <v>482</v>
      </c>
      <c r="Y4684" t="s">
        <v>3575</v>
      </c>
      <c r="Z4684" t="s">
        <v>2995</v>
      </c>
      <c r="AA4684" t="s">
        <v>1479</v>
      </c>
      <c r="AB4684" s="195">
        <v>37104.875011574099</v>
      </c>
      <c r="AC4684" s="195">
        <v>37134.875011574099</v>
      </c>
    </row>
    <row r="4685" spans="1:29" x14ac:dyDescent="0.25">
      <c r="A4685" s="43" t="str">
        <f t="shared" si="366"/>
        <v>US Natural Gas Physical</v>
      </c>
      <c r="B4685" s="43" t="str">
        <f t="shared" si="367"/>
        <v>US</v>
      </c>
      <c r="C4685" s="43" t="str">
        <f t="shared" si="368"/>
        <v>Natural Gas</v>
      </c>
      <c r="D4685" s="43" t="str">
        <f t="shared" si="369"/>
        <v>Physical</v>
      </c>
      <c r="E4685" s="43">
        <f>IF(VLOOKUP(S4685,'DD-Lookup'!$J$6:$L$50,3,FALSE)="Monthly",(YEAR(AC4685)-YEAR(AB4685))*12+MONTH(AC4685)-MONTH(AB4685)+1,(AC4685-AB4685+1))</f>
        <v>3</v>
      </c>
      <c r="F4685" s="210">
        <f t="shared" si="370"/>
        <v>15000</v>
      </c>
      <c r="G4685" s="199">
        <v>1357521</v>
      </c>
      <c r="H4685" s="195">
        <v>37049.521412037</v>
      </c>
      <c r="I4685" t="s">
        <v>2187</v>
      </c>
      <c r="M4685" t="s">
        <v>3341</v>
      </c>
      <c r="N4685" t="s">
        <v>3747</v>
      </c>
      <c r="O4685" t="s">
        <v>1480</v>
      </c>
      <c r="Q4685" s="196">
        <v>5000</v>
      </c>
      <c r="S4685" t="s">
        <v>3342</v>
      </c>
      <c r="T4685" t="s">
        <v>3557</v>
      </c>
      <c r="U4685" s="198">
        <v>3.58</v>
      </c>
      <c r="V4685" t="s">
        <v>2188</v>
      </c>
      <c r="W4685" t="s">
        <v>2181</v>
      </c>
      <c r="X4685" t="s">
        <v>3093</v>
      </c>
      <c r="Y4685" t="s">
        <v>2469</v>
      </c>
      <c r="Z4685" t="s">
        <v>2995</v>
      </c>
      <c r="AA4685">
        <v>838588</v>
      </c>
      <c r="AB4685" s="195">
        <v>37051.875011574099</v>
      </c>
      <c r="AC4685" s="195">
        <v>37053.875011574099</v>
      </c>
    </row>
    <row r="4686" spans="1:29" x14ac:dyDescent="0.25">
      <c r="A4686" s="43" t="str">
        <f t="shared" si="366"/>
        <v xml:space="preserve"> Metals Financial</v>
      </c>
      <c r="B4686" s="43" t="str">
        <f t="shared" si="367"/>
        <v/>
      </c>
      <c r="C4686" s="43" t="str">
        <f t="shared" si="368"/>
        <v>Metals</v>
      </c>
      <c r="D4686" s="43" t="str">
        <f t="shared" si="369"/>
        <v>Financial</v>
      </c>
      <c r="E4686" s="43">
        <f>IF(VLOOKUP(S4686,'DD-Lookup'!$J$6:$L$50,3,FALSE)="Monthly",(YEAR(AC4686)-YEAR(AB4686))*12+MONTH(AC4686)-MONTH(AB4686)+1,(AC4686-AB4686+1))</f>
        <v>1</v>
      </c>
      <c r="F4686" s="210">
        <f t="shared" si="370"/>
        <v>20</v>
      </c>
      <c r="G4686" s="199">
        <v>1357523</v>
      </c>
      <c r="H4686" s="195">
        <v>37049.521562499998</v>
      </c>
      <c r="I4686" t="s">
        <v>3936</v>
      </c>
      <c r="M4686" t="s">
        <v>3346</v>
      </c>
      <c r="N4686" t="s">
        <v>3554</v>
      </c>
      <c r="O4686" t="s">
        <v>3555</v>
      </c>
      <c r="P4686" s="196">
        <v>20</v>
      </c>
      <c r="S4686" t="s">
        <v>3556</v>
      </c>
      <c r="T4686" t="s">
        <v>3557</v>
      </c>
      <c r="U4686" s="198">
        <v>1670</v>
      </c>
      <c r="V4686" t="s">
        <v>2581</v>
      </c>
      <c r="W4686" t="s">
        <v>3563</v>
      </c>
      <c r="X4686" t="s">
        <v>3559</v>
      </c>
      <c r="Y4686" t="s">
        <v>3560</v>
      </c>
      <c r="Z4686" t="s">
        <v>3561</v>
      </c>
      <c r="AA4686">
        <v>2174853</v>
      </c>
    </row>
    <row r="4687" spans="1:29" x14ac:dyDescent="0.25">
      <c r="A4687" s="43" t="str">
        <f t="shared" si="366"/>
        <v>US Natural Gas Physical</v>
      </c>
      <c r="B4687" s="43" t="str">
        <f t="shared" si="367"/>
        <v>US</v>
      </c>
      <c r="C4687" s="43" t="str">
        <f t="shared" si="368"/>
        <v>Natural Gas</v>
      </c>
      <c r="D4687" s="43" t="str">
        <f t="shared" si="369"/>
        <v>Physical</v>
      </c>
      <c r="E4687" s="43">
        <f>IF(VLOOKUP(S4687,'DD-Lookup'!$J$6:$L$50,3,FALSE)="Monthly",(YEAR(AC4687)-YEAR(AB4687))*12+MONTH(AC4687)-MONTH(AB4687)+1,(AC4687-AB4687+1))</f>
        <v>3</v>
      </c>
      <c r="F4687" s="210">
        <f t="shared" si="370"/>
        <v>15000</v>
      </c>
      <c r="G4687" s="199">
        <v>1357525</v>
      </c>
      <c r="H4687" s="195">
        <v>37049.521666666697</v>
      </c>
      <c r="I4687" t="s">
        <v>2187</v>
      </c>
      <c r="M4687" t="s">
        <v>3341</v>
      </c>
      <c r="N4687" t="s">
        <v>3747</v>
      </c>
      <c r="O4687" t="s">
        <v>1481</v>
      </c>
      <c r="Q4687" s="196">
        <v>5000</v>
      </c>
      <c r="S4687" t="s">
        <v>3342</v>
      </c>
      <c r="T4687" t="s">
        <v>3557</v>
      </c>
      <c r="U4687" s="198">
        <v>3.5449999999999999</v>
      </c>
      <c r="V4687" t="s">
        <v>2188</v>
      </c>
      <c r="W4687" t="s">
        <v>2181</v>
      </c>
      <c r="X4687" t="s">
        <v>3093</v>
      </c>
      <c r="Y4687" t="s">
        <v>2469</v>
      </c>
      <c r="Z4687" t="s">
        <v>2995</v>
      </c>
      <c r="AA4687">
        <v>838589</v>
      </c>
      <c r="AB4687" s="195">
        <v>37051.875011574099</v>
      </c>
      <c r="AC4687" s="195">
        <v>37053.875011574099</v>
      </c>
    </row>
    <row r="4688" spans="1:29" x14ac:dyDescent="0.25">
      <c r="A4688" s="43" t="str">
        <f t="shared" si="366"/>
        <v>US Power Physical</v>
      </c>
      <c r="B4688" s="43" t="str">
        <f t="shared" si="367"/>
        <v>US</v>
      </c>
      <c r="C4688" s="43" t="str">
        <f t="shared" si="368"/>
        <v>Power</v>
      </c>
      <c r="D4688" s="43" t="str">
        <f t="shared" si="369"/>
        <v>Physical</v>
      </c>
      <c r="E4688" s="43">
        <f>IF(VLOOKUP(S4688,'DD-Lookup'!$J$6:$L$50,3,FALSE)="Monthly",(YEAR(AC4688)-YEAR(AB4688))*12+MONTH(AC4688)-MONTH(AB4688)+1,(AC4688-AB4688+1))</f>
        <v>1</v>
      </c>
      <c r="F4688" s="210">
        <f t="shared" si="370"/>
        <v>25</v>
      </c>
      <c r="G4688" s="199">
        <v>1357526</v>
      </c>
      <c r="H4688" s="195">
        <v>37049.5218171296</v>
      </c>
      <c r="I4688" t="s">
        <v>2259</v>
      </c>
      <c r="J4688" t="s">
        <v>2615</v>
      </c>
      <c r="K4688" t="s">
        <v>3050</v>
      </c>
      <c r="L4688">
        <v>5520</v>
      </c>
      <c r="M4688" t="s">
        <v>2766</v>
      </c>
      <c r="N4688" t="s">
        <v>3308</v>
      </c>
      <c r="O4688" t="s">
        <v>1379</v>
      </c>
      <c r="P4688" s="196">
        <v>25</v>
      </c>
      <c r="S4688" t="s">
        <v>3340</v>
      </c>
      <c r="T4688" t="s">
        <v>3557</v>
      </c>
      <c r="U4688" s="198">
        <v>78</v>
      </c>
      <c r="V4688" t="s">
        <v>2616</v>
      </c>
      <c r="W4688" t="s">
        <v>2519</v>
      </c>
      <c r="X4688" t="s">
        <v>3309</v>
      </c>
      <c r="Y4688" t="s">
        <v>2662</v>
      </c>
      <c r="Z4688" t="s">
        <v>2990</v>
      </c>
      <c r="AA4688">
        <v>637430.1</v>
      </c>
      <c r="AB4688" s="195">
        <v>37053.875011574099</v>
      </c>
      <c r="AC4688" s="195">
        <v>37053.875011574099</v>
      </c>
    </row>
    <row r="4689" spans="1:29" x14ac:dyDescent="0.25">
      <c r="A4689" s="43" t="str">
        <f t="shared" si="366"/>
        <v>US Power Physical</v>
      </c>
      <c r="B4689" s="43" t="str">
        <f t="shared" si="367"/>
        <v>US</v>
      </c>
      <c r="C4689" s="43" t="str">
        <f t="shared" si="368"/>
        <v>Power</v>
      </c>
      <c r="D4689" s="43" t="str">
        <f t="shared" si="369"/>
        <v>Physical</v>
      </c>
      <c r="E4689" s="43">
        <f>IF(VLOOKUP(S4689,'DD-Lookup'!$J$6:$L$50,3,FALSE)="Monthly",(YEAR(AC4689)-YEAR(AB4689))*12+MONTH(AC4689)-MONTH(AB4689)+1,(AC4689-AB4689+1))</f>
        <v>1</v>
      </c>
      <c r="F4689" s="210">
        <f t="shared" si="370"/>
        <v>25</v>
      </c>
      <c r="G4689" s="199">
        <v>1357527</v>
      </c>
      <c r="H4689" s="195">
        <v>37049.521874999999</v>
      </c>
      <c r="I4689" t="s">
        <v>2254</v>
      </c>
      <c r="M4689" t="s">
        <v>2766</v>
      </c>
      <c r="N4689" t="s">
        <v>3308</v>
      </c>
      <c r="O4689" t="s">
        <v>1379</v>
      </c>
      <c r="Q4689" s="196">
        <v>25</v>
      </c>
      <c r="S4689" t="s">
        <v>3340</v>
      </c>
      <c r="T4689" t="s">
        <v>3557</v>
      </c>
      <c r="U4689" s="198">
        <v>79</v>
      </c>
      <c r="V4689" t="s">
        <v>3311</v>
      </c>
      <c r="W4689" t="s">
        <v>2519</v>
      </c>
      <c r="X4689" t="s">
        <v>3309</v>
      </c>
      <c r="Y4689" t="s">
        <v>2662</v>
      </c>
      <c r="Z4689" t="s">
        <v>2990</v>
      </c>
      <c r="AA4689">
        <v>637431.1</v>
      </c>
      <c r="AB4689" s="195">
        <v>37053.875011574099</v>
      </c>
      <c r="AC4689" s="195">
        <v>37053.875011574099</v>
      </c>
    </row>
    <row r="4690" spans="1:29" x14ac:dyDescent="0.25">
      <c r="A4690" s="43" t="str">
        <f t="shared" si="366"/>
        <v>US Natural Gas Physical</v>
      </c>
      <c r="B4690" s="43" t="str">
        <f t="shared" si="367"/>
        <v>US</v>
      </c>
      <c r="C4690" s="43" t="str">
        <f t="shared" si="368"/>
        <v>Natural Gas</v>
      </c>
      <c r="D4690" s="43" t="str">
        <f t="shared" si="369"/>
        <v>Physical</v>
      </c>
      <c r="E4690" s="43">
        <f>IF(VLOOKUP(S4690,'DD-Lookup'!$J$6:$L$50,3,FALSE)="Monthly",(YEAR(AC4690)-YEAR(AB4690))*12+MONTH(AC4690)-MONTH(AB4690)+1,(AC4690-AB4690+1))</f>
        <v>3</v>
      </c>
      <c r="F4690" s="210">
        <f t="shared" si="370"/>
        <v>30000</v>
      </c>
      <c r="G4690" s="199">
        <v>1357528</v>
      </c>
      <c r="H4690" s="195">
        <v>37049.521898148101</v>
      </c>
      <c r="I4690" t="s">
        <v>3085</v>
      </c>
      <c r="M4690" t="s">
        <v>3341</v>
      </c>
      <c r="N4690" t="s">
        <v>3747</v>
      </c>
      <c r="O4690" t="s">
        <v>1482</v>
      </c>
      <c r="P4690" s="196">
        <v>10000</v>
      </c>
      <c r="S4690" t="s">
        <v>3342</v>
      </c>
      <c r="T4690" t="s">
        <v>3557</v>
      </c>
      <c r="U4690" s="198">
        <v>3.61</v>
      </c>
      <c r="V4690" t="s">
        <v>3086</v>
      </c>
      <c r="W4690" t="s">
        <v>2181</v>
      </c>
      <c r="X4690" t="s">
        <v>2182</v>
      </c>
      <c r="Y4690" t="s">
        <v>2469</v>
      </c>
      <c r="Z4690" t="s">
        <v>2995</v>
      </c>
      <c r="AA4690">
        <v>838590</v>
      </c>
      <c r="AB4690" s="195">
        <v>37051.875011574099</v>
      </c>
      <c r="AC4690" s="195">
        <v>37053.875011574099</v>
      </c>
    </row>
    <row r="4691" spans="1:29" x14ac:dyDescent="0.25">
      <c r="A4691" s="43" t="str">
        <f t="shared" si="366"/>
        <v>US Crude Financial</v>
      </c>
      <c r="B4691" s="43" t="str">
        <f t="shared" si="367"/>
        <v>US</v>
      </c>
      <c r="C4691" s="43" t="str">
        <f t="shared" si="368"/>
        <v>Crude</v>
      </c>
      <c r="D4691" s="43" t="str">
        <f t="shared" si="369"/>
        <v>Financial</v>
      </c>
      <c r="E4691" s="43">
        <f>IF(VLOOKUP(S4691,'DD-Lookup'!$J$6:$L$50,3,FALSE)="Monthly",(YEAR(AC4691)-YEAR(AB4691))*12+MONTH(AC4691)-MONTH(AB4691)+1,(AC4691-AB4691+1))</f>
        <v>1</v>
      </c>
      <c r="F4691" s="210">
        <f t="shared" si="370"/>
        <v>50000</v>
      </c>
      <c r="G4691" s="199">
        <v>1357529</v>
      </c>
      <c r="H4691" s="195">
        <v>37049.521990740701</v>
      </c>
      <c r="I4691" t="s">
        <v>2371</v>
      </c>
      <c r="M4691" t="s">
        <v>3437</v>
      </c>
      <c r="N4691" t="s">
        <v>2653</v>
      </c>
      <c r="O4691" t="s">
        <v>2334</v>
      </c>
      <c r="Q4691" s="196">
        <v>50000</v>
      </c>
      <c r="S4691" t="s">
        <v>3347</v>
      </c>
      <c r="T4691" t="s">
        <v>3557</v>
      </c>
      <c r="U4691" s="198">
        <v>27.82</v>
      </c>
      <c r="V4691" t="s">
        <v>3619</v>
      </c>
      <c r="W4691" t="s">
        <v>2655</v>
      </c>
      <c r="X4691" t="s">
        <v>2193</v>
      </c>
      <c r="Y4691" t="s">
        <v>2778</v>
      </c>
      <c r="Z4691" t="s">
        <v>2995</v>
      </c>
      <c r="AA4691">
        <v>115724</v>
      </c>
      <c r="AB4691" s="195">
        <v>37073</v>
      </c>
      <c r="AC4691" s="195">
        <v>37103</v>
      </c>
    </row>
    <row r="4692" spans="1:29" x14ac:dyDescent="0.25">
      <c r="A4692" s="43" t="str">
        <f t="shared" si="366"/>
        <v>US Natural Gas Financial</v>
      </c>
      <c r="B4692" s="43" t="str">
        <f t="shared" si="367"/>
        <v>US</v>
      </c>
      <c r="C4692" s="43" t="str">
        <f t="shared" si="368"/>
        <v>Natural Gas</v>
      </c>
      <c r="D4692" s="43" t="str">
        <f t="shared" si="369"/>
        <v>Financial</v>
      </c>
      <c r="E4692" s="43">
        <f>IF(VLOOKUP(S4692,'DD-Lookup'!$J$6:$L$50,3,FALSE)="Monthly",(YEAR(AC4692)-YEAR(AB4692))*12+MONTH(AC4692)-MONTH(AB4692)+1,(AC4692-AB4692+1))</f>
        <v>365</v>
      </c>
      <c r="F4692" s="210">
        <f t="shared" si="370"/>
        <v>1825000</v>
      </c>
      <c r="G4692" s="199">
        <v>1357530</v>
      </c>
      <c r="H4692" s="195">
        <v>37049.522025462997</v>
      </c>
      <c r="I4692" t="s">
        <v>3466</v>
      </c>
      <c r="M4692" t="s">
        <v>3341</v>
      </c>
      <c r="N4692" t="s">
        <v>2281</v>
      </c>
      <c r="O4692" t="s">
        <v>2511</v>
      </c>
      <c r="P4692" s="196">
        <v>5000</v>
      </c>
      <c r="S4692" t="s">
        <v>3342</v>
      </c>
      <c r="T4692" t="s">
        <v>3557</v>
      </c>
      <c r="U4692" s="198">
        <v>3.97</v>
      </c>
      <c r="V4692" t="s">
        <v>3874</v>
      </c>
      <c r="W4692" t="s">
        <v>2853</v>
      </c>
      <c r="X4692" t="s">
        <v>2282</v>
      </c>
      <c r="Y4692" t="s">
        <v>3575</v>
      </c>
      <c r="Z4692" t="s">
        <v>2995</v>
      </c>
      <c r="AA4692" t="s">
        <v>1483</v>
      </c>
      <c r="AB4692" s="195">
        <v>37257.875</v>
      </c>
      <c r="AC4692" s="195">
        <v>37621.875</v>
      </c>
    </row>
    <row r="4693" spans="1:29" x14ac:dyDescent="0.25">
      <c r="A4693" s="43" t="str">
        <f t="shared" si="366"/>
        <v>US Natural Gas Financial</v>
      </c>
      <c r="B4693" s="43" t="str">
        <f t="shared" si="367"/>
        <v>US</v>
      </c>
      <c r="C4693" s="43" t="str">
        <f t="shared" si="368"/>
        <v>Natural Gas</v>
      </c>
      <c r="D4693" s="43" t="str">
        <f t="shared" si="369"/>
        <v>Financial</v>
      </c>
      <c r="E4693" s="43">
        <f>IF(VLOOKUP(S4693,'DD-Lookup'!$J$6:$L$50,3,FALSE)="Monthly",(YEAR(AC4693)-YEAR(AB4693))*12+MONTH(AC4693)-MONTH(AB4693)+1,(AC4693-AB4693+1))</f>
        <v>123</v>
      </c>
      <c r="F4693" s="210">
        <f t="shared" si="370"/>
        <v>615000</v>
      </c>
      <c r="G4693" s="199">
        <v>1357531</v>
      </c>
      <c r="H4693" s="195">
        <v>37049.522395833301</v>
      </c>
      <c r="I4693" t="s">
        <v>3466</v>
      </c>
      <c r="M4693" t="s">
        <v>3341</v>
      </c>
      <c r="N4693" t="s">
        <v>2281</v>
      </c>
      <c r="O4693" t="s">
        <v>3139</v>
      </c>
      <c r="Q4693" s="196">
        <v>5000</v>
      </c>
      <c r="S4693" t="s">
        <v>3342</v>
      </c>
      <c r="T4693" t="s">
        <v>3557</v>
      </c>
      <c r="U4693" s="198">
        <v>3.9049999999999998</v>
      </c>
      <c r="V4693" t="s">
        <v>3874</v>
      </c>
      <c r="W4693" t="s">
        <v>2853</v>
      </c>
      <c r="X4693" t="s">
        <v>2282</v>
      </c>
      <c r="Y4693" t="s">
        <v>3575</v>
      </c>
      <c r="Z4693" t="s">
        <v>2995</v>
      </c>
      <c r="AA4693" t="s">
        <v>1484</v>
      </c>
      <c r="AB4693" s="195">
        <v>37073</v>
      </c>
      <c r="AC4693" s="195">
        <v>37195</v>
      </c>
    </row>
    <row r="4694" spans="1:29" x14ac:dyDescent="0.25">
      <c r="A4694" s="43" t="str">
        <f t="shared" si="366"/>
        <v>US Power Financial</v>
      </c>
      <c r="B4694" s="43" t="str">
        <f t="shared" si="367"/>
        <v>US</v>
      </c>
      <c r="C4694" s="43" t="str">
        <f t="shared" si="368"/>
        <v>Power</v>
      </c>
      <c r="D4694" s="43" t="str">
        <f t="shared" si="369"/>
        <v>Financial</v>
      </c>
      <c r="E4694" s="43">
        <f>IF(VLOOKUP(S4694,'DD-Lookup'!$J$6:$L$50,3,FALSE)="Monthly",(YEAR(AC4694)-YEAR(AB4694))*12+MONTH(AC4694)-MONTH(AB4694)+1,(AC4694-AB4694+1))</f>
        <v>1</v>
      </c>
      <c r="F4694" s="210">
        <f t="shared" si="370"/>
        <v>50</v>
      </c>
      <c r="G4694" s="199">
        <v>1357532</v>
      </c>
      <c r="H4694" s="195">
        <v>37049.522407407399</v>
      </c>
      <c r="I4694" t="s">
        <v>3064</v>
      </c>
      <c r="M4694" t="s">
        <v>2766</v>
      </c>
      <c r="N4694" t="s">
        <v>2659</v>
      </c>
      <c r="O4694" t="s">
        <v>1477</v>
      </c>
      <c r="P4694" s="196">
        <v>50</v>
      </c>
      <c r="S4694" t="s">
        <v>3340</v>
      </c>
      <c r="T4694" t="s">
        <v>3557</v>
      </c>
      <c r="U4694" s="198">
        <v>33</v>
      </c>
      <c r="V4694" t="s">
        <v>3067</v>
      </c>
      <c r="W4694" t="s">
        <v>2660</v>
      </c>
      <c r="X4694" t="s">
        <v>2661</v>
      </c>
      <c r="Y4694" t="s">
        <v>2662</v>
      </c>
      <c r="Z4694" t="s">
        <v>2995</v>
      </c>
      <c r="AA4694">
        <v>637432.1</v>
      </c>
      <c r="AB4694" s="195">
        <v>37049.875011574099</v>
      </c>
      <c r="AC4694" s="195">
        <v>37049.875011574099</v>
      </c>
    </row>
    <row r="4695" spans="1:29" x14ac:dyDescent="0.25">
      <c r="A4695" s="43" t="str">
        <f t="shared" si="366"/>
        <v>US Natural Gas Financial</v>
      </c>
      <c r="B4695" s="43" t="str">
        <f t="shared" si="367"/>
        <v>US</v>
      </c>
      <c r="C4695" s="43" t="str">
        <f t="shared" si="368"/>
        <v>Natural Gas</v>
      </c>
      <c r="D4695" s="43" t="str">
        <f t="shared" si="369"/>
        <v>Financial</v>
      </c>
      <c r="E4695" s="43">
        <f>IF(VLOOKUP(S4695,'DD-Lookup'!$J$6:$L$50,3,FALSE)="Monthly",(YEAR(AC4695)-YEAR(AB4695))*12+MONTH(AC4695)-MONTH(AB4695)+1,(AC4695-AB4695+1))</f>
        <v>31</v>
      </c>
      <c r="F4695" s="210">
        <f t="shared" si="370"/>
        <v>310000</v>
      </c>
      <c r="G4695" s="199">
        <v>1357533</v>
      </c>
      <c r="H4695" s="195">
        <v>37049.522453703699</v>
      </c>
      <c r="I4695" t="s">
        <v>3466</v>
      </c>
      <c r="M4695" t="s">
        <v>3341</v>
      </c>
      <c r="N4695" t="s">
        <v>2281</v>
      </c>
      <c r="O4695" t="s">
        <v>2475</v>
      </c>
      <c r="Q4695" s="196">
        <v>10000</v>
      </c>
      <c r="S4695" t="s">
        <v>3342</v>
      </c>
      <c r="T4695" t="s">
        <v>3557</v>
      </c>
      <c r="U4695" s="198">
        <v>3.8050000000000002</v>
      </c>
      <c r="V4695" t="s">
        <v>3874</v>
      </c>
      <c r="W4695" t="s">
        <v>2853</v>
      </c>
      <c r="X4695" t="s">
        <v>2282</v>
      </c>
      <c r="Y4695" t="s">
        <v>3575</v>
      </c>
      <c r="Z4695" t="s">
        <v>2995</v>
      </c>
      <c r="AA4695" t="s">
        <v>1485</v>
      </c>
      <c r="AB4695" s="195">
        <v>37073.875</v>
      </c>
      <c r="AC4695" s="195">
        <v>37103.875</v>
      </c>
    </row>
    <row r="4696" spans="1:29" x14ac:dyDescent="0.25">
      <c r="A4696" s="43" t="str">
        <f t="shared" si="366"/>
        <v>US Power Physical</v>
      </c>
      <c r="B4696" s="43" t="str">
        <f t="shared" si="367"/>
        <v>US</v>
      </c>
      <c r="C4696" s="43" t="str">
        <f t="shared" si="368"/>
        <v>Power</v>
      </c>
      <c r="D4696" s="43" t="str">
        <f t="shared" si="369"/>
        <v>Physical</v>
      </c>
      <c r="E4696" s="43">
        <f>IF(VLOOKUP(S4696,'DD-Lookup'!$J$6:$L$50,3,FALSE)="Monthly",(YEAR(AC4696)-YEAR(AB4696))*12+MONTH(AC4696)-MONTH(AB4696)+1,(AC4696-AB4696+1))</f>
        <v>31</v>
      </c>
      <c r="F4696" s="210">
        <f t="shared" si="370"/>
        <v>775</v>
      </c>
      <c r="G4696" s="199">
        <v>1357534</v>
      </c>
      <c r="H4696" s="195">
        <v>37049.522546296299</v>
      </c>
      <c r="I4696" t="s">
        <v>3062</v>
      </c>
      <c r="M4696" t="s">
        <v>2766</v>
      </c>
      <c r="N4696" t="s">
        <v>3310</v>
      </c>
      <c r="O4696" t="s">
        <v>2154</v>
      </c>
      <c r="Q4696" s="196">
        <v>25</v>
      </c>
      <c r="S4696" t="s">
        <v>3340</v>
      </c>
      <c r="T4696" t="s">
        <v>3557</v>
      </c>
      <c r="U4696" s="198">
        <v>66</v>
      </c>
      <c r="V4696" t="s">
        <v>1486</v>
      </c>
      <c r="W4696" t="s">
        <v>3315</v>
      </c>
      <c r="X4696" t="s">
        <v>3312</v>
      </c>
      <c r="Y4696" t="s">
        <v>2662</v>
      </c>
      <c r="Z4696" t="s">
        <v>2990</v>
      </c>
      <c r="AA4696">
        <v>637433.1</v>
      </c>
      <c r="AB4696" s="195">
        <v>37073.875011574099</v>
      </c>
      <c r="AC4696" s="195">
        <v>37103.875011574099</v>
      </c>
    </row>
    <row r="4697" spans="1:29" x14ac:dyDescent="0.25">
      <c r="A4697" s="43" t="str">
        <f t="shared" si="366"/>
        <v>US Power Physical</v>
      </c>
      <c r="B4697" s="43" t="str">
        <f t="shared" si="367"/>
        <v>US</v>
      </c>
      <c r="C4697" s="43" t="str">
        <f t="shared" si="368"/>
        <v>Power</v>
      </c>
      <c r="D4697" s="43" t="str">
        <f t="shared" si="369"/>
        <v>Physical</v>
      </c>
      <c r="E4697" s="43">
        <f>IF(VLOOKUP(S4697,'DD-Lookup'!$J$6:$L$50,3,FALSE)="Monthly",(YEAR(AC4697)-YEAR(AB4697))*12+MONTH(AC4697)-MONTH(AB4697)+1,(AC4697-AB4697+1))</f>
        <v>31</v>
      </c>
      <c r="F4697" s="210">
        <f t="shared" si="370"/>
        <v>775</v>
      </c>
      <c r="G4697" s="199">
        <v>1357535</v>
      </c>
      <c r="H4697" s="195">
        <v>37049.522789351897</v>
      </c>
      <c r="I4697" t="s">
        <v>3062</v>
      </c>
      <c r="M4697" t="s">
        <v>2766</v>
      </c>
      <c r="N4697" t="s">
        <v>3310</v>
      </c>
      <c r="O4697" t="s">
        <v>4223</v>
      </c>
      <c r="P4697" s="196">
        <v>25</v>
      </c>
      <c r="S4697" t="s">
        <v>3340</v>
      </c>
      <c r="T4697" t="s">
        <v>3557</v>
      </c>
      <c r="U4697" s="198">
        <v>95</v>
      </c>
      <c r="V4697" t="s">
        <v>1486</v>
      </c>
      <c r="W4697" t="s">
        <v>3315</v>
      </c>
      <c r="X4697" t="s">
        <v>3312</v>
      </c>
      <c r="Y4697" t="s">
        <v>2662</v>
      </c>
      <c r="Z4697" t="s">
        <v>2990</v>
      </c>
      <c r="AA4697">
        <v>637434.1</v>
      </c>
      <c r="AB4697" s="195">
        <v>37073.875011574099</v>
      </c>
      <c r="AC4697" s="195">
        <v>37103.875011574099</v>
      </c>
    </row>
    <row r="4698" spans="1:29" x14ac:dyDescent="0.25">
      <c r="A4698" s="43" t="str">
        <f t="shared" si="366"/>
        <v>US Power Physical</v>
      </c>
      <c r="B4698" s="43" t="str">
        <f t="shared" si="367"/>
        <v>US</v>
      </c>
      <c r="C4698" s="43" t="str">
        <f t="shared" si="368"/>
        <v>Power</v>
      </c>
      <c r="D4698" s="43" t="str">
        <f t="shared" si="369"/>
        <v>Physical</v>
      </c>
      <c r="E4698" s="43">
        <f>IF(VLOOKUP(S4698,'DD-Lookup'!$J$6:$L$50,3,FALSE)="Monthly",(YEAR(AC4698)-YEAR(AB4698))*12+MONTH(AC4698)-MONTH(AB4698)+1,(AC4698-AB4698+1))</f>
        <v>5</v>
      </c>
      <c r="F4698" s="210">
        <f t="shared" si="370"/>
        <v>250</v>
      </c>
      <c r="G4698" s="199">
        <v>1357538</v>
      </c>
      <c r="H4698" s="195">
        <v>37049.523125</v>
      </c>
      <c r="I4698" t="s">
        <v>2527</v>
      </c>
      <c r="M4698" t="s">
        <v>2766</v>
      </c>
      <c r="N4698" t="s">
        <v>3361</v>
      </c>
      <c r="O4698" t="s">
        <v>3698</v>
      </c>
      <c r="Q4698" s="196">
        <v>50</v>
      </c>
      <c r="S4698" t="s">
        <v>3340</v>
      </c>
      <c r="T4698" t="s">
        <v>3557</v>
      </c>
      <c r="U4698" s="198">
        <v>43</v>
      </c>
      <c r="V4698" t="s">
        <v>2252</v>
      </c>
      <c r="W4698" t="s">
        <v>3376</v>
      </c>
      <c r="X4698" t="s">
        <v>3377</v>
      </c>
      <c r="Y4698" t="s">
        <v>2662</v>
      </c>
      <c r="Z4698" t="s">
        <v>2990</v>
      </c>
      <c r="AA4698">
        <v>637435.1</v>
      </c>
      <c r="AB4698" s="195">
        <v>37060.875</v>
      </c>
      <c r="AC4698" s="195">
        <v>37064.875</v>
      </c>
    </row>
    <row r="4699" spans="1:29" x14ac:dyDescent="0.25">
      <c r="A4699" s="43" t="str">
        <f t="shared" si="366"/>
        <v>US Natural Gas Financial</v>
      </c>
      <c r="B4699" s="43" t="str">
        <f t="shared" si="367"/>
        <v>US</v>
      </c>
      <c r="C4699" s="43" t="str">
        <f t="shared" si="368"/>
        <v>Natural Gas</v>
      </c>
      <c r="D4699" s="43" t="str">
        <f t="shared" si="369"/>
        <v>Financial</v>
      </c>
      <c r="E4699" s="43">
        <f>IF(VLOOKUP(S4699,'DD-Lookup'!$J$6:$L$50,3,FALSE)="Monthly",(YEAR(AC4699)-YEAR(AB4699))*12+MONTH(AC4699)-MONTH(AB4699)+1,(AC4699-AB4699+1))</f>
        <v>31</v>
      </c>
      <c r="F4699" s="210">
        <f t="shared" si="370"/>
        <v>310000</v>
      </c>
      <c r="G4699" s="199">
        <v>1357542</v>
      </c>
      <c r="H4699" s="195">
        <v>37049.52375</v>
      </c>
      <c r="I4699" t="s">
        <v>3466</v>
      </c>
      <c r="M4699" t="s">
        <v>3341</v>
      </c>
      <c r="N4699" t="s">
        <v>2281</v>
      </c>
      <c r="O4699" t="s">
        <v>2475</v>
      </c>
      <c r="Q4699" s="196">
        <v>10000</v>
      </c>
      <c r="S4699" t="s">
        <v>3342</v>
      </c>
      <c r="T4699" t="s">
        <v>3557</v>
      </c>
      <c r="U4699" s="198">
        <v>3.8025000000000002</v>
      </c>
      <c r="V4699" t="s">
        <v>3874</v>
      </c>
      <c r="W4699" t="s">
        <v>2853</v>
      </c>
      <c r="X4699" t="s">
        <v>2282</v>
      </c>
      <c r="Y4699" t="s">
        <v>3575</v>
      </c>
      <c r="Z4699" t="s">
        <v>2995</v>
      </c>
      <c r="AA4699" t="s">
        <v>1487</v>
      </c>
      <c r="AB4699" s="195">
        <v>37073.875</v>
      </c>
      <c r="AC4699" s="195">
        <v>37103.875</v>
      </c>
    </row>
    <row r="4700" spans="1:29" x14ac:dyDescent="0.25">
      <c r="A4700" s="43" t="str">
        <f t="shared" si="366"/>
        <v>US Natural Gas Physical</v>
      </c>
      <c r="B4700" s="43" t="str">
        <f t="shared" si="367"/>
        <v>US</v>
      </c>
      <c r="C4700" s="43" t="str">
        <f t="shared" si="368"/>
        <v>Natural Gas</v>
      </c>
      <c r="D4700" s="43" t="str">
        <f t="shared" si="369"/>
        <v>Physical</v>
      </c>
      <c r="E4700" s="43">
        <f>IF(VLOOKUP(S4700,'DD-Lookup'!$J$6:$L$50,3,FALSE)="Monthly",(YEAR(AC4700)-YEAR(AB4700))*12+MONTH(AC4700)-MONTH(AB4700)+1,(AC4700-AB4700+1))</f>
        <v>3</v>
      </c>
      <c r="F4700" s="210">
        <f t="shared" si="370"/>
        <v>45000</v>
      </c>
      <c r="G4700" s="199">
        <v>1357543</v>
      </c>
      <c r="H4700" s="195">
        <v>37049.523784722202</v>
      </c>
      <c r="I4700" t="s">
        <v>3529</v>
      </c>
      <c r="M4700" t="s">
        <v>3341</v>
      </c>
      <c r="N4700" t="s">
        <v>3747</v>
      </c>
      <c r="O4700" t="s">
        <v>1447</v>
      </c>
      <c r="P4700" s="196">
        <v>15000</v>
      </c>
      <c r="S4700" t="s">
        <v>3342</v>
      </c>
      <c r="T4700" t="s">
        <v>3557</v>
      </c>
      <c r="U4700" s="198">
        <v>3.6749999999999998</v>
      </c>
      <c r="V4700" t="s">
        <v>3851</v>
      </c>
      <c r="W4700" t="s">
        <v>2366</v>
      </c>
      <c r="X4700" t="s">
        <v>2176</v>
      </c>
      <c r="Y4700" t="s">
        <v>2469</v>
      </c>
      <c r="Z4700" t="s">
        <v>2995</v>
      </c>
      <c r="AA4700">
        <v>838591</v>
      </c>
      <c r="AB4700" s="195">
        <v>37051.875011574099</v>
      </c>
      <c r="AC4700" s="195">
        <v>37053.875011574099</v>
      </c>
    </row>
    <row r="4701" spans="1:29" x14ac:dyDescent="0.25">
      <c r="A4701" s="43" t="str">
        <f t="shared" si="366"/>
        <v>US Natural Gas Financial</v>
      </c>
      <c r="B4701" s="43" t="str">
        <f t="shared" si="367"/>
        <v>US</v>
      </c>
      <c r="C4701" s="43" t="str">
        <f t="shared" si="368"/>
        <v>Natural Gas</v>
      </c>
      <c r="D4701" s="43" t="str">
        <f t="shared" si="369"/>
        <v>Financial</v>
      </c>
      <c r="E4701" s="43">
        <f>IF(VLOOKUP(S4701,'DD-Lookup'!$J$6:$L$50,3,FALSE)="Monthly",(YEAR(AC4701)-YEAR(AB4701))*12+MONTH(AC4701)-MONTH(AB4701)+1,(AC4701-AB4701+1))</f>
        <v>365</v>
      </c>
      <c r="F4701" s="210">
        <f t="shared" si="370"/>
        <v>3650000</v>
      </c>
      <c r="G4701" s="199">
        <v>1357544</v>
      </c>
      <c r="H4701" s="195">
        <v>37049.523865740703</v>
      </c>
      <c r="I4701" t="s">
        <v>3360</v>
      </c>
      <c r="M4701" t="s">
        <v>3341</v>
      </c>
      <c r="N4701" t="s">
        <v>2476</v>
      </c>
      <c r="O4701" t="s">
        <v>3616</v>
      </c>
      <c r="P4701" s="196">
        <v>10000</v>
      </c>
      <c r="S4701" t="s">
        <v>3342</v>
      </c>
      <c r="T4701" t="s">
        <v>3557</v>
      </c>
      <c r="U4701" s="198">
        <v>-4.7500000000000001E-2</v>
      </c>
      <c r="V4701" t="s">
        <v>1488</v>
      </c>
      <c r="W4701" t="s">
        <v>2376</v>
      </c>
      <c r="X4701" t="s">
        <v>2377</v>
      </c>
      <c r="Y4701" t="s">
        <v>3575</v>
      </c>
      <c r="Z4701" t="s">
        <v>2995</v>
      </c>
      <c r="AA4701" t="s">
        <v>1489</v>
      </c>
      <c r="AB4701" s="195">
        <v>37257.875</v>
      </c>
      <c r="AC4701" s="195">
        <v>37621.875</v>
      </c>
    </row>
    <row r="4702" spans="1:29" x14ac:dyDescent="0.25">
      <c r="A4702" s="43" t="str">
        <f t="shared" si="366"/>
        <v>US Crude Financial</v>
      </c>
      <c r="B4702" s="43" t="str">
        <f t="shared" si="367"/>
        <v>US</v>
      </c>
      <c r="C4702" s="43" t="str">
        <f t="shared" si="368"/>
        <v>Crude</v>
      </c>
      <c r="D4702" s="43" t="str">
        <f t="shared" si="369"/>
        <v>Financial</v>
      </c>
      <c r="E4702" s="43">
        <f>IF(VLOOKUP(S4702,'DD-Lookup'!$J$6:$L$50,3,FALSE)="Monthly",(YEAR(AC4702)-YEAR(AB4702))*12+MONTH(AC4702)-MONTH(AB4702)+1,(AC4702-AB4702+1))</f>
        <v>1</v>
      </c>
      <c r="F4702" s="210">
        <f t="shared" si="370"/>
        <v>50000</v>
      </c>
      <c r="G4702" s="199">
        <v>1357546</v>
      </c>
      <c r="H4702" s="195">
        <v>37049.524166666597</v>
      </c>
      <c r="I4702" t="s">
        <v>2652</v>
      </c>
      <c r="M4702" t="s">
        <v>3437</v>
      </c>
      <c r="N4702" t="s">
        <v>2653</v>
      </c>
      <c r="O4702" t="s">
        <v>3359</v>
      </c>
      <c r="P4702" s="196">
        <v>50000</v>
      </c>
      <c r="S4702" t="s">
        <v>3347</v>
      </c>
      <c r="T4702" t="s">
        <v>3557</v>
      </c>
      <c r="U4702" s="198">
        <v>27.82</v>
      </c>
      <c r="V4702" t="s">
        <v>2654</v>
      </c>
      <c r="W4702" t="s">
        <v>2655</v>
      </c>
      <c r="X4702" t="s">
        <v>2656</v>
      </c>
      <c r="Y4702" t="s">
        <v>2778</v>
      </c>
      <c r="Z4702" t="s">
        <v>2995</v>
      </c>
      <c r="AA4702">
        <v>115726</v>
      </c>
      <c r="AB4702" s="195">
        <v>37073</v>
      </c>
      <c r="AC4702" s="195">
        <v>37103</v>
      </c>
    </row>
    <row r="4703" spans="1:29" x14ac:dyDescent="0.25">
      <c r="A4703" s="43" t="str">
        <f t="shared" si="366"/>
        <v>US Power Physical</v>
      </c>
      <c r="B4703" s="43" t="str">
        <f t="shared" si="367"/>
        <v>US</v>
      </c>
      <c r="C4703" s="43" t="str">
        <f t="shared" si="368"/>
        <v>Power</v>
      </c>
      <c r="D4703" s="43" t="str">
        <f t="shared" si="369"/>
        <v>Physical</v>
      </c>
      <c r="E4703" s="43">
        <f>IF(VLOOKUP(S4703,'DD-Lookup'!$J$6:$L$50,3,FALSE)="Monthly",(YEAR(AC4703)-YEAR(AB4703))*12+MONTH(AC4703)-MONTH(AB4703)+1,(AC4703-AB4703+1))</f>
        <v>31</v>
      </c>
      <c r="F4703" s="210">
        <f t="shared" si="370"/>
        <v>775</v>
      </c>
      <c r="G4703" s="199">
        <v>1357550</v>
      </c>
      <c r="H4703" s="195">
        <v>37049.5242939815</v>
      </c>
      <c r="I4703" t="s">
        <v>3062</v>
      </c>
      <c r="M4703" t="s">
        <v>2766</v>
      </c>
      <c r="N4703" t="s">
        <v>3310</v>
      </c>
      <c r="O4703" t="s">
        <v>1156</v>
      </c>
      <c r="P4703" s="196">
        <v>25</v>
      </c>
      <c r="S4703" t="s">
        <v>3340</v>
      </c>
      <c r="T4703" t="s">
        <v>3557</v>
      </c>
      <c r="U4703" s="198">
        <v>108</v>
      </c>
      <c r="V4703" t="s">
        <v>1490</v>
      </c>
      <c r="W4703" t="s">
        <v>3038</v>
      </c>
      <c r="X4703" t="s">
        <v>3312</v>
      </c>
      <c r="Y4703" t="s">
        <v>2662</v>
      </c>
      <c r="Z4703" t="s">
        <v>2990</v>
      </c>
      <c r="AA4703">
        <v>637437.1</v>
      </c>
      <c r="AB4703" s="195">
        <v>37104.875011574099</v>
      </c>
      <c r="AC4703" s="195">
        <v>37134.875011574099</v>
      </c>
    </row>
    <row r="4704" spans="1:29" x14ac:dyDescent="0.25">
      <c r="A4704" s="43" t="str">
        <f t="shared" si="366"/>
        <v>US Power Physical</v>
      </c>
      <c r="B4704" s="43" t="str">
        <f t="shared" si="367"/>
        <v>US</v>
      </c>
      <c r="C4704" s="43" t="str">
        <f t="shared" si="368"/>
        <v>Power</v>
      </c>
      <c r="D4704" s="43" t="str">
        <f t="shared" si="369"/>
        <v>Physical</v>
      </c>
      <c r="E4704" s="43">
        <f>IF(VLOOKUP(S4704,'DD-Lookup'!$J$6:$L$50,3,FALSE)="Monthly",(YEAR(AC4704)-YEAR(AB4704))*12+MONTH(AC4704)-MONTH(AB4704)+1,(AC4704-AB4704+1))</f>
        <v>31</v>
      </c>
      <c r="F4704" s="210">
        <f t="shared" si="370"/>
        <v>775</v>
      </c>
      <c r="G4704" s="199">
        <v>1357549</v>
      </c>
      <c r="H4704" s="195">
        <v>37049.5242939815</v>
      </c>
      <c r="I4704" t="s">
        <v>3062</v>
      </c>
      <c r="M4704" t="s">
        <v>2766</v>
      </c>
      <c r="N4704" t="s">
        <v>3310</v>
      </c>
      <c r="O4704" t="s">
        <v>1158</v>
      </c>
      <c r="Q4704" s="196">
        <v>25</v>
      </c>
      <c r="S4704" t="s">
        <v>3340</v>
      </c>
      <c r="T4704" t="s">
        <v>3557</v>
      </c>
      <c r="U4704" s="198">
        <v>79</v>
      </c>
      <c r="V4704" t="s">
        <v>1486</v>
      </c>
      <c r="W4704" t="s">
        <v>3038</v>
      </c>
      <c r="X4704" t="s">
        <v>3312</v>
      </c>
      <c r="Y4704" t="s">
        <v>2662</v>
      </c>
      <c r="Z4704" t="s">
        <v>2990</v>
      </c>
      <c r="AA4704">
        <v>637436.1</v>
      </c>
      <c r="AB4704" s="195">
        <v>37104.875011574099</v>
      </c>
      <c r="AC4704" s="195">
        <v>37134.875011574099</v>
      </c>
    </row>
    <row r="4705" spans="1:29" x14ac:dyDescent="0.25">
      <c r="A4705" s="43" t="str">
        <f t="shared" si="366"/>
        <v>US Natural Gas Financial</v>
      </c>
      <c r="B4705" s="43" t="str">
        <f t="shared" si="367"/>
        <v>US</v>
      </c>
      <c r="C4705" s="43" t="str">
        <f t="shared" si="368"/>
        <v>Natural Gas</v>
      </c>
      <c r="D4705" s="43" t="str">
        <f t="shared" si="369"/>
        <v>Financial</v>
      </c>
      <c r="E4705" s="43">
        <f>IF(VLOOKUP(S4705,'DD-Lookup'!$J$6:$L$50,3,FALSE)="Monthly",(YEAR(AC4705)-YEAR(AB4705))*12+MONTH(AC4705)-MONTH(AB4705)+1,(AC4705-AB4705+1))</f>
        <v>22</v>
      </c>
      <c r="F4705" s="210">
        <f t="shared" si="370"/>
        <v>220000</v>
      </c>
      <c r="G4705" s="199">
        <v>1357552</v>
      </c>
      <c r="H4705" s="195">
        <v>37049.524386574099</v>
      </c>
      <c r="I4705" t="s">
        <v>2472</v>
      </c>
      <c r="M4705" t="s">
        <v>3341</v>
      </c>
      <c r="N4705" t="s">
        <v>2281</v>
      </c>
      <c r="O4705" t="s">
        <v>1491</v>
      </c>
      <c r="P4705" s="196">
        <v>10000</v>
      </c>
      <c r="S4705" t="s">
        <v>3342</v>
      </c>
      <c r="T4705" t="s">
        <v>3557</v>
      </c>
      <c r="U4705" s="198">
        <v>3.69</v>
      </c>
      <c r="V4705" t="s">
        <v>3879</v>
      </c>
      <c r="W4705" t="s">
        <v>2323</v>
      </c>
      <c r="X4705" t="s">
        <v>1492</v>
      </c>
      <c r="Y4705" t="s">
        <v>3575</v>
      </c>
      <c r="Z4705" t="s">
        <v>2995</v>
      </c>
      <c r="AA4705" t="s">
        <v>1493</v>
      </c>
      <c r="AB4705" s="195">
        <v>37051.875011574099</v>
      </c>
      <c r="AC4705" s="195">
        <v>37072.875011574099</v>
      </c>
    </row>
    <row r="4706" spans="1:29" x14ac:dyDescent="0.25">
      <c r="A4706" s="43" t="str">
        <f t="shared" si="366"/>
        <v>US Natural Gas Financial</v>
      </c>
      <c r="B4706" s="43" t="str">
        <f t="shared" si="367"/>
        <v>US</v>
      </c>
      <c r="C4706" s="43" t="str">
        <f t="shared" si="368"/>
        <v>Natural Gas</v>
      </c>
      <c r="D4706" s="43" t="str">
        <f t="shared" si="369"/>
        <v>Financial</v>
      </c>
      <c r="E4706" s="43">
        <f>IF(VLOOKUP(S4706,'DD-Lookup'!$J$6:$L$50,3,FALSE)="Monthly",(YEAR(AC4706)-YEAR(AB4706))*12+MONTH(AC4706)-MONTH(AB4706)+1,(AC4706-AB4706+1))</f>
        <v>31</v>
      </c>
      <c r="F4706" s="210">
        <f t="shared" si="370"/>
        <v>310000</v>
      </c>
      <c r="G4706" s="199">
        <v>1357553</v>
      </c>
      <c r="H4706" s="195">
        <v>37049.524398148104</v>
      </c>
      <c r="I4706" t="s">
        <v>3466</v>
      </c>
      <c r="M4706" t="s">
        <v>3341</v>
      </c>
      <c r="N4706" t="s">
        <v>2281</v>
      </c>
      <c r="O4706" t="s">
        <v>2475</v>
      </c>
      <c r="Q4706" s="196">
        <v>10000</v>
      </c>
      <c r="S4706" t="s">
        <v>3342</v>
      </c>
      <c r="T4706" t="s">
        <v>3557</v>
      </c>
      <c r="U4706" s="198">
        <v>3.8050000000000002</v>
      </c>
      <c r="V4706" t="s">
        <v>3874</v>
      </c>
      <c r="W4706" t="s">
        <v>2853</v>
      </c>
      <c r="X4706" t="s">
        <v>2282</v>
      </c>
      <c r="Y4706" t="s">
        <v>3575</v>
      </c>
      <c r="Z4706" t="s">
        <v>2995</v>
      </c>
      <c r="AA4706" t="s">
        <v>1494</v>
      </c>
      <c r="AB4706" s="195">
        <v>37073.875</v>
      </c>
      <c r="AC4706" s="195">
        <v>37103.875</v>
      </c>
    </row>
    <row r="4707" spans="1:29" x14ac:dyDescent="0.25">
      <c r="A4707" s="43" t="str">
        <f t="shared" si="366"/>
        <v>US Natural Gas Financial</v>
      </c>
      <c r="B4707" s="43" t="str">
        <f t="shared" si="367"/>
        <v>US</v>
      </c>
      <c r="C4707" s="43" t="str">
        <f t="shared" si="368"/>
        <v>Natural Gas</v>
      </c>
      <c r="D4707" s="43" t="str">
        <f t="shared" si="369"/>
        <v>Financial</v>
      </c>
      <c r="E4707" s="43">
        <f>IF(VLOOKUP(S4707,'DD-Lookup'!$J$6:$L$50,3,FALSE)="Monthly",(YEAR(AC4707)-YEAR(AB4707))*12+MONTH(AC4707)-MONTH(AB4707)+1,(AC4707-AB4707+1))</f>
        <v>31</v>
      </c>
      <c r="F4707" s="210">
        <f t="shared" si="370"/>
        <v>155000</v>
      </c>
      <c r="G4707" s="199">
        <v>1357556</v>
      </c>
      <c r="H4707" s="195">
        <v>37049.524444444403</v>
      </c>
      <c r="I4707" t="s">
        <v>4178</v>
      </c>
      <c r="M4707" t="s">
        <v>3341</v>
      </c>
      <c r="N4707" t="s">
        <v>2476</v>
      </c>
      <c r="O4707" t="s">
        <v>3300</v>
      </c>
      <c r="Q4707" s="196">
        <v>5000</v>
      </c>
      <c r="S4707" t="s">
        <v>3342</v>
      </c>
      <c r="T4707" t="s">
        <v>3557</v>
      </c>
      <c r="U4707" s="198">
        <v>-1.34</v>
      </c>
      <c r="V4707" t="s">
        <v>1495</v>
      </c>
      <c r="W4707" t="s">
        <v>481</v>
      </c>
      <c r="X4707" t="s">
        <v>482</v>
      </c>
      <c r="Y4707" t="s">
        <v>3575</v>
      </c>
      <c r="Z4707" t="s">
        <v>2995</v>
      </c>
      <c r="AA4707" t="s">
        <v>1496</v>
      </c>
      <c r="AB4707" s="195">
        <v>37073.875011574099</v>
      </c>
      <c r="AC4707" s="195">
        <v>37103.875011574099</v>
      </c>
    </row>
    <row r="4708" spans="1:29" x14ac:dyDescent="0.25">
      <c r="A4708" s="43" t="str">
        <f t="shared" si="366"/>
        <v>US Power Physical</v>
      </c>
      <c r="B4708" s="43" t="str">
        <f t="shared" si="367"/>
        <v>US</v>
      </c>
      <c r="C4708" s="43" t="str">
        <f t="shared" si="368"/>
        <v>Power</v>
      </c>
      <c r="D4708" s="43" t="str">
        <f t="shared" si="369"/>
        <v>Physical</v>
      </c>
      <c r="E4708" s="43">
        <f>IF(VLOOKUP(S4708,'DD-Lookup'!$J$6:$L$50,3,FALSE)="Monthly",(YEAR(AC4708)-YEAR(AB4708))*12+MONTH(AC4708)-MONTH(AB4708)+1,(AC4708-AB4708+1))</f>
        <v>30</v>
      </c>
      <c r="F4708" s="210">
        <f t="shared" si="370"/>
        <v>1500</v>
      </c>
      <c r="G4708" s="199">
        <v>1357557</v>
      </c>
      <c r="H4708" s="195">
        <v>37049.5246527778</v>
      </c>
      <c r="I4708" t="s">
        <v>2244</v>
      </c>
      <c r="M4708" t="s">
        <v>2766</v>
      </c>
      <c r="N4708" t="s">
        <v>3361</v>
      </c>
      <c r="O4708" t="s">
        <v>1497</v>
      </c>
      <c r="Q4708" s="196">
        <v>50</v>
      </c>
      <c r="S4708" t="s">
        <v>3340</v>
      </c>
      <c r="T4708" t="s">
        <v>3557</v>
      </c>
      <c r="U4708" s="198">
        <v>34.25</v>
      </c>
      <c r="V4708" t="s">
        <v>3494</v>
      </c>
      <c r="W4708" t="s">
        <v>2278</v>
      </c>
      <c r="X4708" t="s">
        <v>3513</v>
      </c>
      <c r="Y4708" t="s">
        <v>2662</v>
      </c>
      <c r="Z4708" t="s">
        <v>2990</v>
      </c>
      <c r="AA4708">
        <v>637438.1</v>
      </c>
      <c r="AB4708" s="195">
        <v>37865.875</v>
      </c>
      <c r="AC4708" s="195">
        <v>37894.875</v>
      </c>
    </row>
    <row r="4709" spans="1:29" x14ac:dyDescent="0.25">
      <c r="A4709" s="43" t="str">
        <f t="shared" si="366"/>
        <v>US Crude Financial</v>
      </c>
      <c r="B4709" s="43" t="str">
        <f t="shared" si="367"/>
        <v>US</v>
      </c>
      <c r="C4709" s="43" t="str">
        <f t="shared" si="368"/>
        <v>Crude</v>
      </c>
      <c r="D4709" s="43" t="str">
        <f t="shared" si="369"/>
        <v>Financial</v>
      </c>
      <c r="E4709" s="43">
        <f>IF(VLOOKUP(S4709,'DD-Lookup'!$J$6:$L$50,3,FALSE)="Monthly",(YEAR(AC4709)-YEAR(AB4709))*12+MONTH(AC4709)-MONTH(AB4709)+1,(AC4709-AB4709+1))</f>
        <v>1</v>
      </c>
      <c r="F4709" s="210">
        <f t="shared" si="370"/>
        <v>50000</v>
      </c>
      <c r="G4709" s="199">
        <v>1357562</v>
      </c>
      <c r="H4709" s="195">
        <v>37049.525162037004</v>
      </c>
      <c r="I4709" t="s">
        <v>2652</v>
      </c>
      <c r="M4709" t="s">
        <v>3437</v>
      </c>
      <c r="N4709" t="s">
        <v>2653</v>
      </c>
      <c r="O4709" t="s">
        <v>3359</v>
      </c>
      <c r="Q4709" s="196">
        <v>50000</v>
      </c>
      <c r="S4709" t="s">
        <v>3347</v>
      </c>
      <c r="T4709" t="s">
        <v>3557</v>
      </c>
      <c r="U4709" s="198">
        <v>27.84</v>
      </c>
      <c r="V4709" t="s">
        <v>3090</v>
      </c>
      <c r="W4709" t="s">
        <v>2655</v>
      </c>
      <c r="X4709" t="s">
        <v>2656</v>
      </c>
      <c r="Y4709" t="s">
        <v>2778</v>
      </c>
      <c r="Z4709" t="s">
        <v>2995</v>
      </c>
      <c r="AA4709">
        <v>115728</v>
      </c>
      <c r="AB4709" s="195">
        <v>37073</v>
      </c>
      <c r="AC4709" s="195">
        <v>37103</v>
      </c>
    </row>
    <row r="4710" spans="1:29" x14ac:dyDescent="0.25">
      <c r="A4710" s="43" t="str">
        <f t="shared" si="366"/>
        <v>US Crude Financial</v>
      </c>
      <c r="B4710" s="43" t="str">
        <f t="shared" si="367"/>
        <v>US</v>
      </c>
      <c r="C4710" s="43" t="str">
        <f t="shared" si="368"/>
        <v>Crude</v>
      </c>
      <c r="D4710" s="43" t="str">
        <f t="shared" si="369"/>
        <v>Financial</v>
      </c>
      <c r="E4710" s="43">
        <f>IF(VLOOKUP(S4710,'DD-Lookup'!$J$6:$L$50,3,FALSE)="Monthly",(YEAR(AC4710)-YEAR(AB4710))*12+MONTH(AC4710)-MONTH(AB4710)+1,(AC4710-AB4710+1))</f>
        <v>1</v>
      </c>
      <c r="F4710" s="210">
        <f t="shared" si="370"/>
        <v>50000</v>
      </c>
      <c r="G4710" s="199">
        <v>1357563</v>
      </c>
      <c r="H4710" s="195">
        <v>37049.5253240741</v>
      </c>
      <c r="I4710" t="s">
        <v>2652</v>
      </c>
      <c r="M4710" t="s">
        <v>3437</v>
      </c>
      <c r="N4710" t="s">
        <v>2653</v>
      </c>
      <c r="O4710" t="s">
        <v>3359</v>
      </c>
      <c r="P4710" s="196">
        <v>50000</v>
      </c>
      <c r="S4710" t="s">
        <v>3347</v>
      </c>
      <c r="T4710" t="s">
        <v>3557</v>
      </c>
      <c r="U4710" s="198">
        <v>27.82</v>
      </c>
      <c r="V4710" t="s">
        <v>3090</v>
      </c>
      <c r="W4710" t="s">
        <v>2655</v>
      </c>
      <c r="X4710" t="s">
        <v>2656</v>
      </c>
      <c r="Y4710" t="s">
        <v>2778</v>
      </c>
      <c r="Z4710" t="s">
        <v>2995</v>
      </c>
      <c r="AA4710">
        <v>115729</v>
      </c>
      <c r="AB4710" s="195">
        <v>37073</v>
      </c>
      <c r="AC4710" s="195">
        <v>37103</v>
      </c>
    </row>
    <row r="4711" spans="1:29" x14ac:dyDescent="0.25">
      <c r="A4711" s="43" t="str">
        <f t="shared" si="366"/>
        <v>US Power Physical</v>
      </c>
      <c r="B4711" s="43" t="str">
        <f t="shared" si="367"/>
        <v>US</v>
      </c>
      <c r="C4711" s="43" t="str">
        <f t="shared" si="368"/>
        <v>Power</v>
      </c>
      <c r="D4711" s="43" t="str">
        <f t="shared" si="369"/>
        <v>Physical</v>
      </c>
      <c r="E4711" s="43">
        <f>IF(VLOOKUP(S4711,'DD-Lookup'!$J$6:$L$50,3,FALSE)="Monthly",(YEAR(AC4711)-YEAR(AB4711))*12+MONTH(AC4711)-MONTH(AB4711)+1,(AC4711-AB4711+1))</f>
        <v>30</v>
      </c>
      <c r="F4711" s="210">
        <f t="shared" si="370"/>
        <v>1500</v>
      </c>
      <c r="G4711" s="199">
        <v>1357564</v>
      </c>
      <c r="H4711" s="195">
        <v>37049.525462963</v>
      </c>
      <c r="I4711" t="s">
        <v>2244</v>
      </c>
      <c r="M4711" t="s">
        <v>2766</v>
      </c>
      <c r="N4711" t="s">
        <v>3361</v>
      </c>
      <c r="O4711" t="s">
        <v>3036</v>
      </c>
      <c r="Q4711" s="196">
        <v>50</v>
      </c>
      <c r="S4711" t="s">
        <v>3340</v>
      </c>
      <c r="T4711" t="s">
        <v>3557</v>
      </c>
      <c r="U4711" s="198">
        <v>52.25</v>
      </c>
      <c r="V4711" t="s">
        <v>3494</v>
      </c>
      <c r="W4711" t="s">
        <v>3369</v>
      </c>
      <c r="X4711" t="s">
        <v>3197</v>
      </c>
      <c r="Y4711" t="s">
        <v>2662</v>
      </c>
      <c r="Z4711" t="s">
        <v>2990</v>
      </c>
      <c r="AA4711">
        <v>637440.1</v>
      </c>
      <c r="AB4711" s="195">
        <v>37408.875</v>
      </c>
      <c r="AC4711" s="195">
        <v>37437.875</v>
      </c>
    </row>
    <row r="4712" spans="1:29" x14ac:dyDescent="0.25">
      <c r="A4712" s="43" t="str">
        <f t="shared" si="366"/>
        <v>US Natural Gas Financial</v>
      </c>
      <c r="B4712" s="43" t="str">
        <f t="shared" si="367"/>
        <v>US</v>
      </c>
      <c r="C4712" s="43" t="str">
        <f t="shared" si="368"/>
        <v>Natural Gas</v>
      </c>
      <c r="D4712" s="43" t="str">
        <f t="shared" si="369"/>
        <v>Financial</v>
      </c>
      <c r="E4712" s="43">
        <f>IF(VLOOKUP(S4712,'DD-Lookup'!$J$6:$L$50,3,FALSE)="Monthly",(YEAR(AC4712)-YEAR(AB4712))*12+MONTH(AC4712)-MONTH(AB4712)+1,(AC4712-AB4712+1))</f>
        <v>31</v>
      </c>
      <c r="F4712" s="210">
        <f t="shared" si="370"/>
        <v>155000</v>
      </c>
      <c r="G4712" s="199">
        <v>1357565</v>
      </c>
      <c r="H4712" s="195">
        <v>37049.525671296302</v>
      </c>
      <c r="I4712" t="s">
        <v>3529</v>
      </c>
      <c r="M4712" t="s">
        <v>3341</v>
      </c>
      <c r="N4712" t="s">
        <v>2476</v>
      </c>
      <c r="O4712" t="s">
        <v>3221</v>
      </c>
      <c r="Q4712" s="196">
        <v>5000</v>
      </c>
      <c r="S4712" t="s">
        <v>3342</v>
      </c>
      <c r="T4712" t="s">
        <v>3557</v>
      </c>
      <c r="U4712" s="198">
        <v>-0.88</v>
      </c>
      <c r="V4712" t="s">
        <v>1498</v>
      </c>
      <c r="W4712" t="s">
        <v>2427</v>
      </c>
      <c r="X4712" t="s">
        <v>2428</v>
      </c>
      <c r="Y4712" t="s">
        <v>3575</v>
      </c>
      <c r="Z4712" t="s">
        <v>2995</v>
      </c>
      <c r="AA4712" t="s">
        <v>1499</v>
      </c>
      <c r="AB4712" s="195">
        <v>37073.875011574099</v>
      </c>
      <c r="AC4712" s="195">
        <v>37103.875011574099</v>
      </c>
    </row>
    <row r="4713" spans="1:29" x14ac:dyDescent="0.25">
      <c r="A4713" s="43" t="str">
        <f t="shared" si="366"/>
        <v>US Natural Gas Financial</v>
      </c>
      <c r="B4713" s="43" t="str">
        <f t="shared" si="367"/>
        <v>US</v>
      </c>
      <c r="C4713" s="43" t="str">
        <f t="shared" si="368"/>
        <v>Natural Gas</v>
      </c>
      <c r="D4713" s="43" t="str">
        <f t="shared" si="369"/>
        <v>Financial</v>
      </c>
      <c r="E4713" s="43">
        <f>IF(VLOOKUP(S4713,'DD-Lookup'!$J$6:$L$50,3,FALSE)="Monthly",(YEAR(AC4713)-YEAR(AB4713))*12+MONTH(AC4713)-MONTH(AB4713)+1,(AC4713-AB4713+1))</f>
        <v>30</v>
      </c>
      <c r="F4713" s="210">
        <f t="shared" si="370"/>
        <v>150000</v>
      </c>
      <c r="G4713" s="199">
        <v>1357567</v>
      </c>
      <c r="H4713" s="195">
        <v>37049.5258217593</v>
      </c>
      <c r="I4713" t="s">
        <v>3360</v>
      </c>
      <c r="M4713" t="s">
        <v>3341</v>
      </c>
      <c r="N4713" t="s">
        <v>2476</v>
      </c>
      <c r="O4713" t="s">
        <v>1500</v>
      </c>
      <c r="P4713" s="196">
        <v>5000</v>
      </c>
      <c r="S4713" t="s">
        <v>3342</v>
      </c>
      <c r="T4713" t="s">
        <v>3557</v>
      </c>
      <c r="U4713" s="198">
        <v>-0.03</v>
      </c>
      <c r="V4713" t="s">
        <v>1488</v>
      </c>
      <c r="W4713" t="s">
        <v>2376</v>
      </c>
      <c r="X4713" t="s">
        <v>2377</v>
      </c>
      <c r="Y4713" t="s">
        <v>3575</v>
      </c>
      <c r="Z4713" t="s">
        <v>2995</v>
      </c>
      <c r="AA4713" t="s">
        <v>1501</v>
      </c>
      <c r="AB4713" s="195">
        <v>37135.875011574099</v>
      </c>
      <c r="AC4713" s="195">
        <v>37164.875011574099</v>
      </c>
    </row>
    <row r="4714" spans="1:29" x14ac:dyDescent="0.25">
      <c r="A4714" s="43" t="str">
        <f t="shared" si="366"/>
        <v>US Natural Gas Financial</v>
      </c>
      <c r="B4714" s="43" t="str">
        <f t="shared" si="367"/>
        <v>US</v>
      </c>
      <c r="C4714" s="43" t="str">
        <f t="shared" si="368"/>
        <v>Natural Gas</v>
      </c>
      <c r="D4714" s="43" t="str">
        <f t="shared" si="369"/>
        <v>Financial</v>
      </c>
      <c r="E4714" s="43">
        <f>IF(VLOOKUP(S4714,'DD-Lookup'!$J$6:$L$50,3,FALSE)="Monthly",(YEAR(AC4714)-YEAR(AB4714))*12+MONTH(AC4714)-MONTH(AB4714)+1,(AC4714-AB4714+1))</f>
        <v>22</v>
      </c>
      <c r="F4714" s="210">
        <f t="shared" si="370"/>
        <v>220000</v>
      </c>
      <c r="G4714" s="199">
        <v>1357568</v>
      </c>
      <c r="H4714" s="195">
        <v>37049.526250000003</v>
      </c>
      <c r="I4714" t="s">
        <v>2472</v>
      </c>
      <c r="M4714" t="s">
        <v>3341</v>
      </c>
      <c r="N4714" t="s">
        <v>2281</v>
      </c>
      <c r="O4714" t="s">
        <v>1491</v>
      </c>
      <c r="P4714" s="196">
        <v>10000</v>
      </c>
      <c r="S4714" t="s">
        <v>3342</v>
      </c>
      <c r="T4714" t="s">
        <v>3557</v>
      </c>
      <c r="U4714" s="198">
        <v>3.68</v>
      </c>
      <c r="V4714" t="s">
        <v>3879</v>
      </c>
      <c r="W4714" t="s">
        <v>2323</v>
      </c>
      <c r="X4714" t="s">
        <v>1492</v>
      </c>
      <c r="Y4714" t="s">
        <v>3575</v>
      </c>
      <c r="Z4714" t="s">
        <v>2995</v>
      </c>
      <c r="AA4714" t="s">
        <v>1502</v>
      </c>
      <c r="AB4714" s="195">
        <v>37051.875011574099</v>
      </c>
      <c r="AC4714" s="195">
        <v>37072.875011574099</v>
      </c>
    </row>
    <row r="4715" spans="1:29" x14ac:dyDescent="0.25">
      <c r="A4715" s="43" t="str">
        <f t="shared" si="366"/>
        <v>US Power Physical</v>
      </c>
      <c r="B4715" s="43" t="str">
        <f t="shared" si="367"/>
        <v>US</v>
      </c>
      <c r="C4715" s="43" t="str">
        <f t="shared" si="368"/>
        <v>Power</v>
      </c>
      <c r="D4715" s="43" t="str">
        <f t="shared" si="369"/>
        <v>Physical</v>
      </c>
      <c r="E4715" s="43">
        <f>IF(VLOOKUP(S4715,'DD-Lookup'!$J$6:$L$50,3,FALSE)="Monthly",(YEAR(AC4715)-YEAR(AB4715))*12+MONTH(AC4715)-MONTH(AB4715)+1,(AC4715-AB4715+1))</f>
        <v>31</v>
      </c>
      <c r="F4715" s="210">
        <f t="shared" si="370"/>
        <v>775</v>
      </c>
      <c r="G4715" s="199">
        <v>1357569</v>
      </c>
      <c r="H4715" s="195">
        <v>37049.526284722197</v>
      </c>
      <c r="I4715" t="s">
        <v>2254</v>
      </c>
      <c r="M4715" t="s">
        <v>2766</v>
      </c>
      <c r="N4715" t="s">
        <v>3308</v>
      </c>
      <c r="O4715" t="s">
        <v>2358</v>
      </c>
      <c r="Q4715" s="196">
        <v>25</v>
      </c>
      <c r="S4715" t="s">
        <v>3340</v>
      </c>
      <c r="T4715" t="s">
        <v>3557</v>
      </c>
      <c r="U4715" s="198">
        <v>215</v>
      </c>
      <c r="V4715" t="s">
        <v>3311</v>
      </c>
      <c r="W4715" t="s">
        <v>2403</v>
      </c>
      <c r="X4715" t="s">
        <v>3309</v>
      </c>
      <c r="Y4715" t="s">
        <v>2662</v>
      </c>
      <c r="Z4715" t="s">
        <v>2990</v>
      </c>
      <c r="AA4715">
        <v>637442.1</v>
      </c>
      <c r="AB4715" s="195">
        <v>37104.875011574099</v>
      </c>
      <c r="AC4715" s="195">
        <v>37134.875011574099</v>
      </c>
    </row>
    <row r="4716" spans="1:29" x14ac:dyDescent="0.25">
      <c r="A4716" s="43" t="str">
        <f t="shared" si="366"/>
        <v>US Natural Gas Physical</v>
      </c>
      <c r="B4716" s="43" t="str">
        <f t="shared" si="367"/>
        <v>US</v>
      </c>
      <c r="C4716" s="43" t="str">
        <f t="shared" si="368"/>
        <v>Natural Gas</v>
      </c>
      <c r="D4716" s="43" t="str">
        <f t="shared" si="369"/>
        <v>Physical</v>
      </c>
      <c r="E4716" s="43">
        <f>IF(VLOOKUP(S4716,'DD-Lookup'!$J$6:$L$50,3,FALSE)="Monthly",(YEAR(AC4716)-YEAR(AB4716))*12+MONTH(AC4716)-MONTH(AB4716)+1,(AC4716-AB4716+1))</f>
        <v>3</v>
      </c>
      <c r="F4716" s="210">
        <f t="shared" si="370"/>
        <v>15000</v>
      </c>
      <c r="G4716" s="199">
        <v>1357570</v>
      </c>
      <c r="H4716" s="195">
        <v>37049.526562500003</v>
      </c>
      <c r="I4716" t="s">
        <v>2322</v>
      </c>
      <c r="M4716" t="s">
        <v>3341</v>
      </c>
      <c r="N4716" t="s">
        <v>3747</v>
      </c>
      <c r="O4716" t="s">
        <v>1503</v>
      </c>
      <c r="Q4716" s="196">
        <v>5000</v>
      </c>
      <c r="S4716" t="s">
        <v>3342</v>
      </c>
      <c r="T4716" t="s">
        <v>3557</v>
      </c>
      <c r="U4716" s="198">
        <v>3.6349999999999998</v>
      </c>
      <c r="V4716" t="s">
        <v>4146</v>
      </c>
      <c r="W4716" t="s">
        <v>2181</v>
      </c>
      <c r="X4716" t="s">
        <v>2182</v>
      </c>
      <c r="Y4716" t="s">
        <v>2469</v>
      </c>
      <c r="Z4716" t="s">
        <v>2995</v>
      </c>
      <c r="AA4716">
        <v>838592</v>
      </c>
      <c r="AB4716" s="195">
        <v>37051.875011574099</v>
      </c>
      <c r="AC4716" s="195">
        <v>37053.875011574099</v>
      </c>
    </row>
    <row r="4717" spans="1:29" x14ac:dyDescent="0.25">
      <c r="A4717" s="43" t="str">
        <f t="shared" si="366"/>
        <v xml:space="preserve"> Natural Gas Physical</v>
      </c>
      <c r="B4717" s="43" t="str">
        <f t="shared" si="367"/>
        <v/>
      </c>
      <c r="C4717" s="43" t="str">
        <f t="shared" si="368"/>
        <v>Natural Gas</v>
      </c>
      <c r="D4717" s="43" t="str">
        <f t="shared" si="369"/>
        <v>Physical</v>
      </c>
      <c r="E4717" s="43">
        <f>IF(VLOOKUP(S4717,'DD-Lookup'!$J$6:$L$50,3,FALSE)="Monthly",(YEAR(AC4717)-YEAR(AB4717))*12+MONTH(AC4717)-MONTH(AB4717)+1,(AC4717-AB4717+1))</f>
        <v>1</v>
      </c>
      <c r="F4717" s="210">
        <f t="shared" si="370"/>
        <v>5000</v>
      </c>
      <c r="G4717" s="199">
        <v>1357572</v>
      </c>
      <c r="H4717" s="195">
        <v>37049.526921296303</v>
      </c>
      <c r="I4717" t="s">
        <v>2447</v>
      </c>
      <c r="M4717" t="s">
        <v>3341</v>
      </c>
      <c r="N4717" t="s">
        <v>3104</v>
      </c>
      <c r="O4717" t="s">
        <v>706</v>
      </c>
      <c r="Q4717" s="196">
        <v>5000</v>
      </c>
      <c r="S4717" t="s">
        <v>3719</v>
      </c>
      <c r="T4717" t="s">
        <v>3105</v>
      </c>
      <c r="U4717" s="198">
        <v>4.5199999999999996</v>
      </c>
      <c r="V4717" t="s">
        <v>3507</v>
      </c>
      <c r="W4717" t="s">
        <v>635</v>
      </c>
      <c r="X4717" t="s">
        <v>3106</v>
      </c>
      <c r="Y4717" t="s">
        <v>2469</v>
      </c>
      <c r="Z4717" t="s">
        <v>2996</v>
      </c>
      <c r="AA4717">
        <v>838593</v>
      </c>
      <c r="AB4717" s="195">
        <v>37050.875011574099</v>
      </c>
      <c r="AC4717" s="195">
        <v>37050.875011574099</v>
      </c>
    </row>
    <row r="4718" spans="1:29" x14ac:dyDescent="0.25">
      <c r="A4718" s="43" t="str">
        <f t="shared" si="366"/>
        <v>US Power Physical</v>
      </c>
      <c r="B4718" s="43" t="str">
        <f t="shared" si="367"/>
        <v>US</v>
      </c>
      <c r="C4718" s="43" t="str">
        <f t="shared" si="368"/>
        <v>Power</v>
      </c>
      <c r="D4718" s="43" t="str">
        <f t="shared" si="369"/>
        <v>Physical</v>
      </c>
      <c r="E4718" s="43">
        <f>IF(VLOOKUP(S4718,'DD-Lookup'!$J$6:$L$50,3,FALSE)="Monthly",(YEAR(AC4718)-YEAR(AB4718))*12+MONTH(AC4718)-MONTH(AB4718)+1,(AC4718-AB4718+1))</f>
        <v>31</v>
      </c>
      <c r="F4718" s="210">
        <f t="shared" si="370"/>
        <v>775</v>
      </c>
      <c r="G4718" s="199">
        <v>1357574</v>
      </c>
      <c r="H4718" s="195">
        <v>37049.527175925898</v>
      </c>
      <c r="I4718" t="s">
        <v>3530</v>
      </c>
      <c r="M4718" t="s">
        <v>2766</v>
      </c>
      <c r="N4718" t="s">
        <v>3308</v>
      </c>
      <c r="O4718" t="s">
        <v>3158</v>
      </c>
      <c r="Q4718" s="196">
        <v>25</v>
      </c>
      <c r="S4718" t="s">
        <v>3340</v>
      </c>
      <c r="T4718" t="s">
        <v>3557</v>
      </c>
      <c r="U4718" s="198">
        <v>177</v>
      </c>
      <c r="V4718" t="s">
        <v>3762</v>
      </c>
      <c r="W4718" t="s">
        <v>2403</v>
      </c>
      <c r="X4718" t="s">
        <v>3309</v>
      </c>
      <c r="Y4718" t="s">
        <v>2662</v>
      </c>
      <c r="Z4718" t="s">
        <v>2990</v>
      </c>
      <c r="AA4718">
        <v>637446.1</v>
      </c>
      <c r="AB4718" s="195">
        <v>37073.875011574099</v>
      </c>
      <c r="AC4718" s="195">
        <v>37103.875011574099</v>
      </c>
    </row>
    <row r="4719" spans="1:29" x14ac:dyDescent="0.25">
      <c r="A4719" s="43" t="str">
        <f t="shared" si="366"/>
        <v>US Natural Gas Physical</v>
      </c>
      <c r="B4719" s="43" t="str">
        <f t="shared" si="367"/>
        <v>US</v>
      </c>
      <c r="C4719" s="43" t="str">
        <f t="shared" si="368"/>
        <v>Natural Gas</v>
      </c>
      <c r="D4719" s="43" t="str">
        <f t="shared" si="369"/>
        <v>Physical</v>
      </c>
      <c r="E4719" s="43">
        <f>IF(VLOOKUP(S4719,'DD-Lookup'!$J$6:$L$50,3,FALSE)="Monthly",(YEAR(AC4719)-YEAR(AB4719))*12+MONTH(AC4719)-MONTH(AB4719)+1,(AC4719-AB4719+1))</f>
        <v>3</v>
      </c>
      <c r="F4719" s="210">
        <f t="shared" si="370"/>
        <v>15000</v>
      </c>
      <c r="G4719" s="199">
        <v>1357575</v>
      </c>
      <c r="H4719" s="195">
        <v>37049.527245370402</v>
      </c>
      <c r="I4719" t="s">
        <v>2322</v>
      </c>
      <c r="M4719" t="s">
        <v>3341</v>
      </c>
      <c r="N4719" t="s">
        <v>3747</v>
      </c>
      <c r="O4719" t="s">
        <v>1504</v>
      </c>
      <c r="Q4719" s="196">
        <v>5000</v>
      </c>
      <c r="S4719" t="s">
        <v>3342</v>
      </c>
      <c r="T4719" t="s">
        <v>3557</v>
      </c>
      <c r="U4719" s="198">
        <v>3.5474999999999999</v>
      </c>
      <c r="V4719" t="s">
        <v>4146</v>
      </c>
      <c r="W4719" t="s">
        <v>2366</v>
      </c>
      <c r="X4719" t="s">
        <v>3093</v>
      </c>
      <c r="Y4719" t="s">
        <v>2469</v>
      </c>
      <c r="Z4719" t="s">
        <v>2995</v>
      </c>
      <c r="AA4719">
        <v>838595</v>
      </c>
      <c r="AB4719" s="195">
        <v>37051.875011574099</v>
      </c>
      <c r="AC4719" s="195">
        <v>37053.875011574099</v>
      </c>
    </row>
    <row r="4720" spans="1:29" x14ac:dyDescent="0.25">
      <c r="A4720" s="43" t="str">
        <f t="shared" si="366"/>
        <v xml:space="preserve"> Metals Financial</v>
      </c>
      <c r="B4720" s="43" t="str">
        <f t="shared" si="367"/>
        <v/>
      </c>
      <c r="C4720" s="43" t="str">
        <f t="shared" si="368"/>
        <v>Metals</v>
      </c>
      <c r="D4720" s="43" t="str">
        <f t="shared" si="369"/>
        <v>Financial</v>
      </c>
      <c r="E4720" s="43">
        <f>IF(VLOOKUP(S4720,'DD-Lookup'!$J$6:$L$50,3,FALSE)="Monthly",(YEAR(AC4720)-YEAR(AB4720))*12+MONTH(AC4720)-MONTH(AB4720)+1,(AC4720-AB4720+1))</f>
        <v>1</v>
      </c>
      <c r="F4720" s="210">
        <f t="shared" si="370"/>
        <v>1</v>
      </c>
      <c r="G4720" s="199">
        <v>1357576</v>
      </c>
      <c r="H4720" s="195">
        <v>37049.527349536998</v>
      </c>
      <c r="I4720" t="s">
        <v>3940</v>
      </c>
      <c r="M4720" t="s">
        <v>3346</v>
      </c>
      <c r="N4720" t="s">
        <v>3566</v>
      </c>
      <c r="O4720" t="s">
        <v>2338</v>
      </c>
      <c r="P4720" s="196">
        <v>1</v>
      </c>
      <c r="S4720" t="s">
        <v>3556</v>
      </c>
      <c r="T4720" t="s">
        <v>3557</v>
      </c>
      <c r="U4720" s="198">
        <v>1496.5</v>
      </c>
      <c r="V4720" t="s">
        <v>3137</v>
      </c>
      <c r="W4720" t="s">
        <v>3563</v>
      </c>
      <c r="X4720" t="s">
        <v>3559</v>
      </c>
      <c r="Y4720" t="s">
        <v>3560</v>
      </c>
      <c r="Z4720" t="s">
        <v>3561</v>
      </c>
      <c r="AA4720">
        <v>2174848</v>
      </c>
      <c r="AB4720" s="195">
        <v>37062</v>
      </c>
      <c r="AC4720" s="195">
        <v>37062</v>
      </c>
    </row>
    <row r="4721" spans="1:29" x14ac:dyDescent="0.25">
      <c r="A4721" s="43" t="str">
        <f t="shared" si="366"/>
        <v>US Natural Gas Financial</v>
      </c>
      <c r="B4721" s="43" t="str">
        <f t="shared" si="367"/>
        <v>US</v>
      </c>
      <c r="C4721" s="43" t="str">
        <f t="shared" si="368"/>
        <v>Natural Gas</v>
      </c>
      <c r="D4721" s="43" t="str">
        <f t="shared" si="369"/>
        <v>Financial</v>
      </c>
      <c r="E4721" s="43">
        <f>IF(VLOOKUP(S4721,'DD-Lookup'!$J$6:$L$50,3,FALSE)="Monthly",(YEAR(AC4721)-YEAR(AB4721))*12+MONTH(AC4721)-MONTH(AB4721)+1,(AC4721-AB4721+1))</f>
        <v>22</v>
      </c>
      <c r="F4721" s="210">
        <f t="shared" si="370"/>
        <v>330000</v>
      </c>
      <c r="G4721" s="199">
        <v>1357580</v>
      </c>
      <c r="H4721" s="195">
        <v>37049.527916666702</v>
      </c>
      <c r="I4721" t="s">
        <v>2472</v>
      </c>
      <c r="M4721" t="s">
        <v>3341</v>
      </c>
      <c r="N4721" t="s">
        <v>2281</v>
      </c>
      <c r="O4721" t="s">
        <v>1334</v>
      </c>
      <c r="Q4721" s="196">
        <v>15000</v>
      </c>
      <c r="S4721" t="s">
        <v>3342</v>
      </c>
      <c r="T4721" t="s">
        <v>3557</v>
      </c>
      <c r="U4721" s="198">
        <v>3.5350000000000001</v>
      </c>
      <c r="V4721" t="s">
        <v>3879</v>
      </c>
      <c r="W4721" t="s">
        <v>2376</v>
      </c>
      <c r="X4721" t="s">
        <v>435</v>
      </c>
      <c r="Y4721" t="s">
        <v>3575</v>
      </c>
      <c r="Z4721" t="s">
        <v>2995</v>
      </c>
      <c r="AA4721" t="s">
        <v>1505</v>
      </c>
      <c r="AB4721" s="195">
        <v>37051.875011574099</v>
      </c>
      <c r="AC4721" s="195">
        <v>37072.875011574099</v>
      </c>
    </row>
    <row r="4722" spans="1:29" x14ac:dyDescent="0.25">
      <c r="A4722" s="43" t="str">
        <f t="shared" si="366"/>
        <v>US Natural Gas Financial</v>
      </c>
      <c r="B4722" s="43" t="str">
        <f t="shared" si="367"/>
        <v>US</v>
      </c>
      <c r="C4722" s="43" t="str">
        <f t="shared" si="368"/>
        <v>Natural Gas</v>
      </c>
      <c r="D4722" s="43" t="str">
        <f t="shared" si="369"/>
        <v>Financial</v>
      </c>
      <c r="E4722" s="43">
        <f>IF(VLOOKUP(S4722,'DD-Lookup'!$J$6:$L$50,3,FALSE)="Monthly",(YEAR(AC4722)-YEAR(AB4722))*12+MONTH(AC4722)-MONTH(AB4722)+1,(AC4722-AB4722+1))</f>
        <v>22</v>
      </c>
      <c r="F4722" s="210">
        <f t="shared" si="370"/>
        <v>110000</v>
      </c>
      <c r="G4722" s="199">
        <v>1357581</v>
      </c>
      <c r="H4722" s="195">
        <v>37049.528043981503</v>
      </c>
      <c r="I4722" t="s">
        <v>2472</v>
      </c>
      <c r="M4722" t="s">
        <v>3341</v>
      </c>
      <c r="N4722" t="s">
        <v>2281</v>
      </c>
      <c r="O4722" t="s">
        <v>1465</v>
      </c>
      <c r="Q4722" s="196">
        <v>5000</v>
      </c>
      <c r="S4722" t="s">
        <v>3342</v>
      </c>
      <c r="T4722" t="s">
        <v>3557</v>
      </c>
      <c r="U4722" s="198">
        <v>3.4950000000000001</v>
      </c>
      <c r="V4722" t="s">
        <v>3879</v>
      </c>
      <c r="W4722" t="s">
        <v>3099</v>
      </c>
      <c r="X4722" t="s">
        <v>2291</v>
      </c>
      <c r="Y4722" t="s">
        <v>3575</v>
      </c>
      <c r="Z4722" t="s">
        <v>2995</v>
      </c>
      <c r="AA4722" t="s">
        <v>1506</v>
      </c>
      <c r="AB4722" s="195">
        <v>37051.875011574099</v>
      </c>
      <c r="AC4722" s="195">
        <v>37072.875011574099</v>
      </c>
    </row>
    <row r="4723" spans="1:29" x14ac:dyDescent="0.25">
      <c r="A4723" s="43" t="str">
        <f t="shared" si="366"/>
        <v>US Power Physical</v>
      </c>
      <c r="B4723" s="43" t="str">
        <f t="shared" si="367"/>
        <v>US</v>
      </c>
      <c r="C4723" s="43" t="str">
        <f t="shared" si="368"/>
        <v>Power</v>
      </c>
      <c r="D4723" s="43" t="str">
        <f t="shared" si="369"/>
        <v>Physical</v>
      </c>
      <c r="E4723" s="43">
        <f>IF(VLOOKUP(S4723,'DD-Lookup'!$J$6:$L$50,3,FALSE)="Monthly",(YEAR(AC4723)-YEAR(AB4723))*12+MONTH(AC4723)-MONTH(AB4723)+1,(AC4723-AB4723+1))</f>
        <v>1</v>
      </c>
      <c r="F4723" s="210">
        <f t="shared" si="370"/>
        <v>50</v>
      </c>
      <c r="G4723" s="199">
        <v>1357582</v>
      </c>
      <c r="H4723" s="195">
        <v>37049.528078703697</v>
      </c>
      <c r="I4723" t="s">
        <v>3382</v>
      </c>
      <c r="M4723" t="s">
        <v>2766</v>
      </c>
      <c r="N4723" t="s">
        <v>3361</v>
      </c>
      <c r="O4723" t="s">
        <v>1452</v>
      </c>
      <c r="P4723" s="196">
        <v>50</v>
      </c>
      <c r="S4723" t="s">
        <v>3340</v>
      </c>
      <c r="T4723" t="s">
        <v>3557</v>
      </c>
      <c r="U4723" s="198">
        <v>41.25</v>
      </c>
      <c r="V4723" t="s">
        <v>3055</v>
      </c>
      <c r="W4723" t="s">
        <v>3376</v>
      </c>
      <c r="X4723" t="s">
        <v>3377</v>
      </c>
      <c r="Y4723" t="s">
        <v>2662</v>
      </c>
      <c r="Z4723" t="s">
        <v>2990</v>
      </c>
      <c r="AA4723">
        <v>637448.1</v>
      </c>
      <c r="AB4723" s="195">
        <v>37053.875011574099</v>
      </c>
      <c r="AC4723" s="195">
        <v>37053.875011574099</v>
      </c>
    </row>
    <row r="4724" spans="1:29" x14ac:dyDescent="0.25">
      <c r="A4724" s="43" t="str">
        <f t="shared" si="366"/>
        <v>US Power Physical</v>
      </c>
      <c r="B4724" s="43" t="str">
        <f t="shared" si="367"/>
        <v>US</v>
      </c>
      <c r="C4724" s="43" t="str">
        <f t="shared" si="368"/>
        <v>Power</v>
      </c>
      <c r="D4724" s="43" t="str">
        <f t="shared" si="369"/>
        <v>Physical</v>
      </c>
      <c r="E4724" s="43">
        <f>IF(VLOOKUP(S4724,'DD-Lookup'!$J$6:$L$50,3,FALSE)="Monthly",(YEAR(AC4724)-YEAR(AB4724))*12+MONTH(AC4724)-MONTH(AB4724)+1,(AC4724-AB4724+1))</f>
        <v>5</v>
      </c>
      <c r="F4724" s="210">
        <f t="shared" si="370"/>
        <v>250</v>
      </c>
      <c r="G4724" s="199">
        <v>1357583</v>
      </c>
      <c r="H4724" s="195">
        <v>37049.528078703697</v>
      </c>
      <c r="I4724" t="s">
        <v>2251</v>
      </c>
      <c r="M4724" t="s">
        <v>2766</v>
      </c>
      <c r="N4724" t="s">
        <v>3361</v>
      </c>
      <c r="O4724" t="s">
        <v>2602</v>
      </c>
      <c r="P4724" s="196">
        <v>50</v>
      </c>
      <c r="S4724" t="s">
        <v>3340</v>
      </c>
      <c r="T4724" t="s">
        <v>3557</v>
      </c>
      <c r="U4724" s="198">
        <v>43.75</v>
      </c>
      <c r="V4724" t="s">
        <v>2178</v>
      </c>
      <c r="W4724" t="s">
        <v>3372</v>
      </c>
      <c r="X4724" t="s">
        <v>3362</v>
      </c>
      <c r="Y4724" t="s">
        <v>2662</v>
      </c>
      <c r="Z4724" t="s">
        <v>2990</v>
      </c>
      <c r="AA4724">
        <v>637449.1</v>
      </c>
      <c r="AB4724" s="195">
        <v>37053.875011574099</v>
      </c>
      <c r="AC4724" s="195">
        <v>37057.875011574099</v>
      </c>
    </row>
    <row r="4725" spans="1:29" x14ac:dyDescent="0.25">
      <c r="A4725" s="43" t="str">
        <f t="shared" si="366"/>
        <v>US Natural Gas Financial</v>
      </c>
      <c r="B4725" s="43" t="str">
        <f t="shared" si="367"/>
        <v>US</v>
      </c>
      <c r="C4725" s="43" t="str">
        <f t="shared" si="368"/>
        <v>Natural Gas</v>
      </c>
      <c r="D4725" s="43" t="str">
        <f t="shared" si="369"/>
        <v>Financial</v>
      </c>
      <c r="E4725" s="43">
        <f>IF(VLOOKUP(S4725,'DD-Lookup'!$J$6:$L$50,3,FALSE)="Monthly",(YEAR(AC4725)-YEAR(AB4725))*12+MONTH(AC4725)-MONTH(AB4725)+1,(AC4725-AB4725+1))</f>
        <v>123</v>
      </c>
      <c r="F4725" s="210">
        <f t="shared" si="370"/>
        <v>615000</v>
      </c>
      <c r="G4725" s="199">
        <v>1357584</v>
      </c>
      <c r="H4725" s="195">
        <v>37049.528252314798</v>
      </c>
      <c r="I4725" t="s">
        <v>2507</v>
      </c>
      <c r="M4725" t="s">
        <v>3341</v>
      </c>
      <c r="N4725" t="s">
        <v>2281</v>
      </c>
      <c r="O4725" t="s">
        <v>3139</v>
      </c>
      <c r="P4725" s="196">
        <v>5000</v>
      </c>
      <c r="S4725" t="s">
        <v>3342</v>
      </c>
      <c r="T4725" t="s">
        <v>3557</v>
      </c>
      <c r="U4725" s="198">
        <v>3.9</v>
      </c>
      <c r="V4725" t="s">
        <v>2364</v>
      </c>
      <c r="W4725" t="s">
        <v>2853</v>
      </c>
      <c r="X4725" t="s">
        <v>2282</v>
      </c>
      <c r="Y4725" t="s">
        <v>3575</v>
      </c>
      <c r="Z4725" t="s">
        <v>2995</v>
      </c>
      <c r="AA4725" t="s">
        <v>1507</v>
      </c>
      <c r="AB4725" s="195">
        <v>37073</v>
      </c>
      <c r="AC4725" s="195">
        <v>37195</v>
      </c>
    </row>
    <row r="4726" spans="1:29" x14ac:dyDescent="0.25">
      <c r="A4726" s="43" t="str">
        <f t="shared" si="366"/>
        <v>US Power Physical</v>
      </c>
      <c r="B4726" s="43" t="str">
        <f t="shared" si="367"/>
        <v>US</v>
      </c>
      <c r="C4726" s="43" t="str">
        <f t="shared" si="368"/>
        <v>Power</v>
      </c>
      <c r="D4726" s="43" t="str">
        <f t="shared" si="369"/>
        <v>Physical</v>
      </c>
      <c r="E4726" s="43">
        <f>IF(VLOOKUP(S4726,'DD-Lookup'!$J$6:$L$50,3,FALSE)="Monthly",(YEAR(AC4726)-YEAR(AB4726))*12+MONTH(AC4726)-MONTH(AB4726)+1,(AC4726-AB4726+1))</f>
        <v>20</v>
      </c>
      <c r="F4726" s="210">
        <f t="shared" si="370"/>
        <v>500</v>
      </c>
      <c r="G4726" s="199">
        <v>1357585</v>
      </c>
      <c r="H4726" s="195">
        <v>37049.528252314798</v>
      </c>
      <c r="I4726" t="s">
        <v>3382</v>
      </c>
      <c r="M4726" t="s">
        <v>2766</v>
      </c>
      <c r="N4726" t="s">
        <v>3308</v>
      </c>
      <c r="O4726" t="s">
        <v>1128</v>
      </c>
      <c r="Q4726" s="196">
        <v>25</v>
      </c>
      <c r="S4726" t="s">
        <v>3340</v>
      </c>
      <c r="T4726" t="s">
        <v>3557</v>
      </c>
      <c r="U4726" s="198">
        <v>115</v>
      </c>
      <c r="V4726" t="s">
        <v>3275</v>
      </c>
      <c r="W4726" t="s">
        <v>3313</v>
      </c>
      <c r="X4726" t="s">
        <v>3309</v>
      </c>
      <c r="Y4726" t="s">
        <v>2662</v>
      </c>
      <c r="Z4726" t="s">
        <v>2990</v>
      </c>
      <c r="AA4726">
        <v>637450.1</v>
      </c>
      <c r="AB4726" s="195">
        <v>37053.875011574099</v>
      </c>
      <c r="AC4726" s="195">
        <v>37072.875011574099</v>
      </c>
    </row>
    <row r="4727" spans="1:29" x14ac:dyDescent="0.25">
      <c r="A4727" s="43" t="str">
        <f t="shared" si="366"/>
        <v>US Power Physical</v>
      </c>
      <c r="B4727" s="43" t="str">
        <f t="shared" si="367"/>
        <v>US</v>
      </c>
      <c r="C4727" s="43" t="str">
        <f t="shared" si="368"/>
        <v>Power</v>
      </c>
      <c r="D4727" s="43" t="str">
        <f t="shared" si="369"/>
        <v>Physical</v>
      </c>
      <c r="E4727" s="43">
        <f>IF(VLOOKUP(S4727,'DD-Lookup'!$J$6:$L$50,3,FALSE)="Monthly",(YEAR(AC4727)-YEAR(AB4727))*12+MONTH(AC4727)-MONTH(AB4727)+1,(AC4727-AB4727+1))</f>
        <v>20</v>
      </c>
      <c r="F4727" s="210">
        <f t="shared" si="370"/>
        <v>500</v>
      </c>
      <c r="G4727" s="199">
        <v>1357586</v>
      </c>
      <c r="H4727" s="195">
        <v>37049.528263888897</v>
      </c>
      <c r="I4727" t="s">
        <v>2254</v>
      </c>
      <c r="M4727" t="s">
        <v>2766</v>
      </c>
      <c r="N4727" t="s">
        <v>3308</v>
      </c>
      <c r="O4727" t="s">
        <v>1349</v>
      </c>
      <c r="Q4727" s="196">
        <v>25</v>
      </c>
      <c r="S4727" t="s">
        <v>3340</v>
      </c>
      <c r="T4727" t="s">
        <v>3557</v>
      </c>
      <c r="U4727" s="198">
        <v>84</v>
      </c>
      <c r="V4727" t="s">
        <v>3311</v>
      </c>
      <c r="W4727" t="s">
        <v>1350</v>
      </c>
      <c r="X4727" t="s">
        <v>3061</v>
      </c>
      <c r="Y4727" t="s">
        <v>2662</v>
      </c>
      <c r="Z4727" t="s">
        <v>2990</v>
      </c>
      <c r="AA4727">
        <v>637451.1</v>
      </c>
      <c r="AB4727" s="195">
        <v>37053.875011574099</v>
      </c>
      <c r="AC4727" s="195">
        <v>37072.875011574099</v>
      </c>
    </row>
    <row r="4728" spans="1:29" x14ac:dyDescent="0.25">
      <c r="A4728" s="43" t="str">
        <f t="shared" si="366"/>
        <v>US Power Physical</v>
      </c>
      <c r="B4728" s="43" t="str">
        <f t="shared" si="367"/>
        <v>US</v>
      </c>
      <c r="C4728" s="43" t="str">
        <f t="shared" si="368"/>
        <v>Power</v>
      </c>
      <c r="D4728" s="43" t="str">
        <f t="shared" si="369"/>
        <v>Physical</v>
      </c>
      <c r="E4728" s="43">
        <f>IF(VLOOKUP(S4728,'DD-Lookup'!$J$6:$L$50,3,FALSE)="Monthly",(YEAR(AC4728)-YEAR(AB4728))*12+MONTH(AC4728)-MONTH(AB4728)+1,(AC4728-AB4728+1))</f>
        <v>31</v>
      </c>
      <c r="F4728" s="210">
        <f t="shared" si="370"/>
        <v>775</v>
      </c>
      <c r="G4728" s="199">
        <v>1357591</v>
      </c>
      <c r="H4728" s="195">
        <v>37049.528391203698</v>
      </c>
      <c r="I4728" t="s">
        <v>3375</v>
      </c>
      <c r="M4728" t="s">
        <v>2766</v>
      </c>
      <c r="N4728" t="s">
        <v>3310</v>
      </c>
      <c r="O4728" t="s">
        <v>1508</v>
      </c>
      <c r="Q4728" s="196">
        <v>25</v>
      </c>
      <c r="S4728" t="s">
        <v>3340</v>
      </c>
      <c r="T4728" t="s">
        <v>3557</v>
      </c>
      <c r="U4728" s="198">
        <v>145</v>
      </c>
      <c r="V4728" t="s">
        <v>3195</v>
      </c>
      <c r="W4728" t="s">
        <v>3315</v>
      </c>
      <c r="X4728" t="s">
        <v>3154</v>
      </c>
      <c r="Y4728" t="s">
        <v>2662</v>
      </c>
      <c r="Z4728" t="s">
        <v>2990</v>
      </c>
      <c r="AA4728">
        <v>637453.1</v>
      </c>
      <c r="AB4728" s="195">
        <v>37073.875011574099</v>
      </c>
      <c r="AC4728" s="195">
        <v>37103.875011574099</v>
      </c>
    </row>
    <row r="4729" spans="1:29" x14ac:dyDescent="0.25">
      <c r="A4729" s="43" t="str">
        <f t="shared" si="366"/>
        <v xml:space="preserve"> Metals Financial</v>
      </c>
      <c r="B4729" s="43" t="str">
        <f t="shared" si="367"/>
        <v/>
      </c>
      <c r="C4729" s="43" t="str">
        <f t="shared" si="368"/>
        <v>Metals</v>
      </c>
      <c r="D4729" s="43" t="str">
        <f t="shared" si="369"/>
        <v>Financial</v>
      </c>
      <c r="E4729" s="43">
        <f>IF(VLOOKUP(S4729,'DD-Lookup'!$J$6:$L$50,3,FALSE)="Monthly",(YEAR(AC4729)-YEAR(AB4729))*12+MONTH(AC4729)-MONTH(AB4729)+1,(AC4729-AB4729+1))</f>
        <v>1</v>
      </c>
      <c r="F4729" s="210">
        <f t="shared" si="370"/>
        <v>10</v>
      </c>
      <c r="G4729" s="199">
        <v>1357595</v>
      </c>
      <c r="H4729" s="195">
        <v>37049.528576388897</v>
      </c>
      <c r="I4729" t="s">
        <v>3578</v>
      </c>
      <c r="M4729" t="s">
        <v>3346</v>
      </c>
      <c r="N4729" t="s">
        <v>3580</v>
      </c>
      <c r="O4729" t="s">
        <v>3581</v>
      </c>
      <c r="P4729" s="196">
        <v>10</v>
      </c>
      <c r="S4729" t="s">
        <v>3582</v>
      </c>
      <c r="T4729" t="s">
        <v>3557</v>
      </c>
      <c r="U4729" s="198">
        <v>7000</v>
      </c>
      <c r="V4729" t="s">
        <v>3125</v>
      </c>
      <c r="W4729" t="s">
        <v>2299</v>
      </c>
      <c r="X4729" t="s">
        <v>3559</v>
      </c>
      <c r="Y4729" t="s">
        <v>3560</v>
      </c>
      <c r="Z4729" t="s">
        <v>3561</v>
      </c>
      <c r="AA4729">
        <v>2174844</v>
      </c>
    </row>
    <row r="4730" spans="1:29" x14ac:dyDescent="0.25">
      <c r="A4730" s="43" t="str">
        <f t="shared" si="366"/>
        <v>US Power Physical</v>
      </c>
      <c r="B4730" s="43" t="str">
        <f t="shared" si="367"/>
        <v>US</v>
      </c>
      <c r="C4730" s="43" t="str">
        <f t="shared" si="368"/>
        <v>Power</v>
      </c>
      <c r="D4730" s="43" t="str">
        <f t="shared" si="369"/>
        <v>Physical</v>
      </c>
      <c r="E4730" s="43">
        <f>IF(VLOOKUP(S4730,'DD-Lookup'!$J$6:$L$50,3,FALSE)="Monthly",(YEAR(AC4730)-YEAR(AB4730))*12+MONTH(AC4730)-MONTH(AB4730)+1,(AC4730-AB4730+1))</f>
        <v>31</v>
      </c>
      <c r="F4730" s="210">
        <f t="shared" si="370"/>
        <v>775</v>
      </c>
      <c r="G4730" s="199">
        <v>1357596</v>
      </c>
      <c r="H4730" s="195">
        <v>37049.528599537</v>
      </c>
      <c r="I4730" t="s">
        <v>2244</v>
      </c>
      <c r="M4730" t="s">
        <v>2766</v>
      </c>
      <c r="N4730" t="s">
        <v>3310</v>
      </c>
      <c r="O4730" t="s">
        <v>3774</v>
      </c>
      <c r="Q4730" s="196">
        <v>25</v>
      </c>
      <c r="S4730" t="s">
        <v>3340</v>
      </c>
      <c r="T4730" t="s">
        <v>3557</v>
      </c>
      <c r="U4730" s="198">
        <v>177</v>
      </c>
      <c r="V4730" t="s">
        <v>2225</v>
      </c>
      <c r="W4730" t="s">
        <v>3152</v>
      </c>
      <c r="X4730" t="s">
        <v>3312</v>
      </c>
      <c r="Y4730" t="s">
        <v>2662</v>
      </c>
      <c r="Z4730" t="s">
        <v>2990</v>
      </c>
      <c r="AA4730">
        <v>637455.1</v>
      </c>
      <c r="AB4730" s="195">
        <v>37104.875011574099</v>
      </c>
      <c r="AC4730" s="195">
        <v>37134.875011574099</v>
      </c>
    </row>
    <row r="4731" spans="1:29" x14ac:dyDescent="0.25">
      <c r="A4731" s="43" t="str">
        <f t="shared" si="366"/>
        <v>US Power Physical</v>
      </c>
      <c r="B4731" s="43" t="str">
        <f t="shared" si="367"/>
        <v>US</v>
      </c>
      <c r="C4731" s="43" t="str">
        <f t="shared" si="368"/>
        <v>Power</v>
      </c>
      <c r="D4731" s="43" t="str">
        <f t="shared" si="369"/>
        <v>Physical</v>
      </c>
      <c r="E4731" s="43">
        <f>IF(VLOOKUP(S4731,'DD-Lookup'!$J$6:$L$50,3,FALSE)="Monthly",(YEAR(AC4731)-YEAR(AB4731))*12+MONTH(AC4731)-MONTH(AB4731)+1,(AC4731-AB4731+1))</f>
        <v>5</v>
      </c>
      <c r="F4731" s="210">
        <f t="shared" si="370"/>
        <v>250</v>
      </c>
      <c r="G4731" s="199">
        <v>1357598</v>
      </c>
      <c r="H4731" s="195">
        <v>37049.528657407398</v>
      </c>
      <c r="I4731" t="s">
        <v>3530</v>
      </c>
      <c r="M4731" t="s">
        <v>2766</v>
      </c>
      <c r="N4731" t="s">
        <v>3361</v>
      </c>
      <c r="O4731" t="s">
        <v>3698</v>
      </c>
      <c r="P4731" s="196">
        <v>50</v>
      </c>
      <c r="S4731" t="s">
        <v>3340</v>
      </c>
      <c r="T4731" t="s">
        <v>3557</v>
      </c>
      <c r="U4731" s="198">
        <v>42.75</v>
      </c>
      <c r="V4731" t="s">
        <v>2270</v>
      </c>
      <c r="W4731" t="s">
        <v>3376</v>
      </c>
      <c r="X4731" t="s">
        <v>3377</v>
      </c>
      <c r="Y4731" t="s">
        <v>2662</v>
      </c>
      <c r="Z4731" t="s">
        <v>2990</v>
      </c>
      <c r="AA4731">
        <v>637456.1</v>
      </c>
      <c r="AB4731" s="195">
        <v>37060.875</v>
      </c>
      <c r="AC4731" s="195">
        <v>37064.875</v>
      </c>
    </row>
    <row r="4732" spans="1:29" x14ac:dyDescent="0.25">
      <c r="A4732" s="43" t="str">
        <f t="shared" si="366"/>
        <v>US Power Physical</v>
      </c>
      <c r="B4732" s="43" t="str">
        <f t="shared" si="367"/>
        <v>US</v>
      </c>
      <c r="C4732" s="43" t="str">
        <f t="shared" si="368"/>
        <v>Power</v>
      </c>
      <c r="D4732" s="43" t="str">
        <f t="shared" si="369"/>
        <v>Physical</v>
      </c>
      <c r="E4732" s="43">
        <f>IF(VLOOKUP(S4732,'DD-Lookup'!$J$6:$L$50,3,FALSE)="Monthly",(YEAR(AC4732)-YEAR(AB4732))*12+MONTH(AC4732)-MONTH(AB4732)+1,(AC4732-AB4732+1))</f>
        <v>31</v>
      </c>
      <c r="F4732" s="210">
        <f t="shared" si="370"/>
        <v>1550</v>
      </c>
      <c r="G4732" s="199">
        <v>1357602</v>
      </c>
      <c r="H4732" s="195">
        <v>37049.529351851903</v>
      </c>
      <c r="I4732" t="s">
        <v>2244</v>
      </c>
      <c r="M4732" t="s">
        <v>2766</v>
      </c>
      <c r="N4732" t="s">
        <v>3361</v>
      </c>
      <c r="O4732" t="s">
        <v>1509</v>
      </c>
      <c r="Q4732" s="196">
        <v>50</v>
      </c>
      <c r="S4732" t="s">
        <v>3340</v>
      </c>
      <c r="T4732" t="s">
        <v>3557</v>
      </c>
      <c r="U4732" s="198">
        <v>41.75</v>
      </c>
      <c r="V4732" t="s">
        <v>3494</v>
      </c>
      <c r="W4732" t="s">
        <v>2278</v>
      </c>
      <c r="X4732" t="s">
        <v>3513</v>
      </c>
      <c r="Y4732" t="s">
        <v>2662</v>
      </c>
      <c r="Z4732" t="s">
        <v>2990</v>
      </c>
      <c r="AA4732">
        <v>637460.1</v>
      </c>
      <c r="AB4732" s="195">
        <v>37377.875</v>
      </c>
      <c r="AC4732" s="195">
        <v>37407.875</v>
      </c>
    </row>
    <row r="4733" spans="1:29" x14ac:dyDescent="0.25">
      <c r="A4733" s="43" t="str">
        <f t="shared" si="366"/>
        <v>US Power Physical</v>
      </c>
      <c r="B4733" s="43" t="str">
        <f t="shared" si="367"/>
        <v>US</v>
      </c>
      <c r="C4733" s="43" t="str">
        <f t="shared" si="368"/>
        <v>Power</v>
      </c>
      <c r="D4733" s="43" t="str">
        <f t="shared" si="369"/>
        <v>Physical</v>
      </c>
      <c r="E4733" s="43">
        <f>IF(VLOOKUP(S4733,'DD-Lookup'!$J$6:$L$50,3,FALSE)="Monthly",(YEAR(AC4733)-YEAR(AB4733))*12+MONTH(AC4733)-MONTH(AB4733)+1,(AC4733-AB4733+1))</f>
        <v>31</v>
      </c>
      <c r="F4733" s="210">
        <f t="shared" si="370"/>
        <v>1550</v>
      </c>
      <c r="G4733" s="199">
        <v>1357603</v>
      </c>
      <c r="H4733" s="195">
        <v>37049.529548611099</v>
      </c>
      <c r="I4733" t="s">
        <v>3382</v>
      </c>
      <c r="M4733" t="s">
        <v>2766</v>
      </c>
      <c r="N4733" t="s">
        <v>3361</v>
      </c>
      <c r="O4733" t="s">
        <v>3745</v>
      </c>
      <c r="P4733" s="196">
        <v>50</v>
      </c>
      <c r="S4733" t="s">
        <v>3340</v>
      </c>
      <c r="T4733" t="s">
        <v>3557</v>
      </c>
      <c r="U4733" s="198">
        <v>80.25</v>
      </c>
      <c r="V4733" t="s">
        <v>3487</v>
      </c>
      <c r="W4733" t="s">
        <v>3380</v>
      </c>
      <c r="X4733" t="s">
        <v>3381</v>
      </c>
      <c r="Y4733" t="s">
        <v>2662</v>
      </c>
      <c r="Z4733" t="s">
        <v>2990</v>
      </c>
      <c r="AA4733">
        <v>637461.1</v>
      </c>
      <c r="AB4733" s="195">
        <v>37073.875011574099</v>
      </c>
      <c r="AC4733" s="195">
        <v>37103.875011574099</v>
      </c>
    </row>
    <row r="4734" spans="1:29" x14ac:dyDescent="0.25">
      <c r="A4734" s="43" t="str">
        <f t="shared" si="366"/>
        <v>US Power Physical</v>
      </c>
      <c r="B4734" s="43" t="str">
        <f t="shared" si="367"/>
        <v>US</v>
      </c>
      <c r="C4734" s="43" t="str">
        <f t="shared" si="368"/>
        <v>Power</v>
      </c>
      <c r="D4734" s="43" t="str">
        <f t="shared" si="369"/>
        <v>Physical</v>
      </c>
      <c r="E4734" s="43">
        <f>IF(VLOOKUP(S4734,'DD-Lookup'!$J$6:$L$50,3,FALSE)="Monthly",(YEAR(AC4734)-YEAR(AB4734))*12+MONTH(AC4734)-MONTH(AB4734)+1,(AC4734-AB4734+1))</f>
        <v>30</v>
      </c>
      <c r="F4734" s="210">
        <f t="shared" si="370"/>
        <v>750</v>
      </c>
      <c r="G4734" s="199">
        <v>1357608</v>
      </c>
      <c r="H4734" s="195">
        <v>37049.529652777797</v>
      </c>
      <c r="I4734" t="s">
        <v>2259</v>
      </c>
      <c r="M4734" t="s">
        <v>2766</v>
      </c>
      <c r="N4734" t="s">
        <v>3308</v>
      </c>
      <c r="O4734" t="s">
        <v>3039</v>
      </c>
      <c r="Q4734" s="196">
        <v>25</v>
      </c>
      <c r="S4734" t="s">
        <v>3340</v>
      </c>
      <c r="T4734" t="s">
        <v>3557</v>
      </c>
      <c r="U4734" s="198">
        <v>60</v>
      </c>
      <c r="V4734" t="s">
        <v>3946</v>
      </c>
      <c r="W4734" t="s">
        <v>3038</v>
      </c>
      <c r="X4734" t="s">
        <v>3309</v>
      </c>
      <c r="Y4734" t="s">
        <v>2662</v>
      </c>
      <c r="Z4734" t="s">
        <v>2990</v>
      </c>
      <c r="AA4734">
        <v>637462.1</v>
      </c>
      <c r="AB4734" s="195">
        <v>37135.875011574099</v>
      </c>
      <c r="AC4734" s="195">
        <v>37164.875011574099</v>
      </c>
    </row>
    <row r="4735" spans="1:29" x14ac:dyDescent="0.25">
      <c r="A4735" s="43" t="str">
        <f t="shared" si="366"/>
        <v>US Power Physical</v>
      </c>
      <c r="B4735" s="43" t="str">
        <f t="shared" si="367"/>
        <v>US</v>
      </c>
      <c r="C4735" s="43" t="str">
        <f t="shared" si="368"/>
        <v>Power</v>
      </c>
      <c r="D4735" s="43" t="str">
        <f t="shared" si="369"/>
        <v>Physical</v>
      </c>
      <c r="E4735" s="43">
        <f>IF(VLOOKUP(S4735,'DD-Lookup'!$J$6:$L$50,3,FALSE)="Monthly",(YEAR(AC4735)-YEAR(AB4735))*12+MONTH(AC4735)-MONTH(AB4735)+1,(AC4735-AB4735+1))</f>
        <v>5</v>
      </c>
      <c r="F4735" s="210">
        <f t="shared" si="370"/>
        <v>250</v>
      </c>
      <c r="G4735" s="199">
        <v>1357610</v>
      </c>
      <c r="H4735" s="195">
        <v>37049.5297222222</v>
      </c>
      <c r="I4735" t="s">
        <v>3064</v>
      </c>
      <c r="M4735" t="s">
        <v>2766</v>
      </c>
      <c r="N4735" t="s">
        <v>3361</v>
      </c>
      <c r="O4735" t="s">
        <v>3710</v>
      </c>
      <c r="P4735" s="196">
        <v>50</v>
      </c>
      <c r="S4735" t="s">
        <v>3340</v>
      </c>
      <c r="T4735" t="s">
        <v>3557</v>
      </c>
      <c r="U4735" s="198">
        <v>53.5</v>
      </c>
      <c r="V4735" t="s">
        <v>1702</v>
      </c>
      <c r="W4735" t="s">
        <v>3376</v>
      </c>
      <c r="X4735" t="s">
        <v>3377</v>
      </c>
      <c r="Y4735" t="s">
        <v>2662</v>
      </c>
      <c r="Z4735" t="s">
        <v>2990</v>
      </c>
      <c r="AA4735">
        <v>637464.1</v>
      </c>
      <c r="AB4735" s="195">
        <v>37067.875</v>
      </c>
      <c r="AC4735" s="195">
        <v>37071.875</v>
      </c>
    </row>
    <row r="4736" spans="1:29" x14ac:dyDescent="0.25">
      <c r="A4736" s="43" t="str">
        <f t="shared" si="366"/>
        <v>US Power Financial</v>
      </c>
      <c r="B4736" s="43" t="str">
        <f t="shared" si="367"/>
        <v>US</v>
      </c>
      <c r="C4736" s="43" t="str">
        <f t="shared" si="368"/>
        <v>Power</v>
      </c>
      <c r="D4736" s="43" t="str">
        <f t="shared" si="369"/>
        <v>Financial</v>
      </c>
      <c r="E4736" s="43">
        <f>IF(VLOOKUP(S4736,'DD-Lookup'!$J$6:$L$50,3,FALSE)="Monthly",(YEAR(AC4736)-YEAR(AB4736))*12+MONTH(AC4736)-MONTH(AB4736)+1,(AC4736-AB4736+1))</f>
        <v>5</v>
      </c>
      <c r="F4736" s="210">
        <f t="shared" si="370"/>
        <v>250</v>
      </c>
      <c r="G4736" s="199">
        <v>1357609</v>
      </c>
      <c r="H4736" s="195">
        <v>37049.5297222222</v>
      </c>
      <c r="I4736" t="s">
        <v>3064</v>
      </c>
      <c r="M4736" t="s">
        <v>2766</v>
      </c>
      <c r="N4736" t="s">
        <v>2659</v>
      </c>
      <c r="O4736" t="s">
        <v>1510</v>
      </c>
      <c r="Q4736" s="196">
        <v>50</v>
      </c>
      <c r="S4736" t="s">
        <v>3340</v>
      </c>
      <c r="T4736" t="s">
        <v>3557</v>
      </c>
      <c r="U4736" s="198">
        <v>44</v>
      </c>
      <c r="V4736" t="s">
        <v>1714</v>
      </c>
      <c r="W4736" t="s">
        <v>2258</v>
      </c>
      <c r="X4736" t="s">
        <v>3368</v>
      </c>
      <c r="Y4736" t="s">
        <v>2662</v>
      </c>
      <c r="Z4736" t="s">
        <v>2995</v>
      </c>
      <c r="AA4736">
        <v>637463.1</v>
      </c>
      <c r="AB4736" s="195">
        <v>37067.875</v>
      </c>
      <c r="AC4736" s="195">
        <v>37071.875</v>
      </c>
    </row>
    <row r="4737" spans="1:29" x14ac:dyDescent="0.25">
      <c r="A4737" s="43" t="str">
        <f t="shared" si="366"/>
        <v>US Crude Financial</v>
      </c>
      <c r="B4737" s="43" t="str">
        <f t="shared" si="367"/>
        <v>US</v>
      </c>
      <c r="C4737" s="43" t="str">
        <f t="shared" si="368"/>
        <v>Crude</v>
      </c>
      <c r="D4737" s="43" t="str">
        <f t="shared" si="369"/>
        <v>Financial</v>
      </c>
      <c r="E4737" s="43">
        <f>IF(VLOOKUP(S4737,'DD-Lookup'!$J$6:$L$50,3,FALSE)="Monthly",(YEAR(AC4737)-YEAR(AB4737))*12+MONTH(AC4737)-MONTH(AB4737)+1,(AC4737-AB4737+1))</f>
        <v>1</v>
      </c>
      <c r="F4737" s="210">
        <f t="shared" si="370"/>
        <v>50000</v>
      </c>
      <c r="G4737" s="199">
        <v>1357611</v>
      </c>
      <c r="H4737" s="195">
        <v>37049.529780092598</v>
      </c>
      <c r="I4737" t="s">
        <v>2371</v>
      </c>
      <c r="M4737" t="s">
        <v>3437</v>
      </c>
      <c r="N4737" t="s">
        <v>2653</v>
      </c>
      <c r="O4737" t="s">
        <v>2334</v>
      </c>
      <c r="P4737" s="196">
        <v>50000</v>
      </c>
      <c r="S4737" t="s">
        <v>3347</v>
      </c>
      <c r="T4737" t="s">
        <v>3557</v>
      </c>
      <c r="U4737" s="198">
        <v>27.84</v>
      </c>
      <c r="V4737" t="s">
        <v>3619</v>
      </c>
      <c r="W4737" t="s">
        <v>2655</v>
      </c>
      <c r="X4737" t="s">
        <v>2193</v>
      </c>
      <c r="Y4737" t="s">
        <v>2778</v>
      </c>
      <c r="Z4737" t="s">
        <v>2995</v>
      </c>
      <c r="AA4737">
        <v>115733</v>
      </c>
      <c r="AB4737" s="195">
        <v>37073</v>
      </c>
      <c r="AC4737" s="195">
        <v>37103</v>
      </c>
    </row>
    <row r="4738" spans="1:29" x14ac:dyDescent="0.25">
      <c r="A4738" s="43" t="str">
        <f t="shared" si="366"/>
        <v xml:space="preserve"> Metals Financial</v>
      </c>
      <c r="B4738" s="43" t="str">
        <f t="shared" si="367"/>
        <v/>
      </c>
      <c r="C4738" s="43" t="str">
        <f t="shared" si="368"/>
        <v>Metals</v>
      </c>
      <c r="D4738" s="43" t="str">
        <f t="shared" si="369"/>
        <v>Financial</v>
      </c>
      <c r="E4738" s="43">
        <f>IF(VLOOKUP(S4738,'DD-Lookup'!$J$6:$L$50,3,FALSE)="Monthly",(YEAR(AC4738)-YEAR(AB4738))*12+MONTH(AC4738)-MONTH(AB4738)+1,(AC4738-AB4738+1))</f>
        <v>1</v>
      </c>
      <c r="F4738" s="210">
        <f t="shared" si="370"/>
        <v>2</v>
      </c>
      <c r="G4738" s="199">
        <v>1357612</v>
      </c>
      <c r="H4738" s="195">
        <v>37049.5299884259</v>
      </c>
      <c r="I4738" t="s">
        <v>1511</v>
      </c>
      <c r="M4738" t="s">
        <v>3346</v>
      </c>
      <c r="N4738" t="s">
        <v>3566</v>
      </c>
      <c r="O4738" t="s">
        <v>4085</v>
      </c>
      <c r="P4738" s="196">
        <v>2</v>
      </c>
      <c r="S4738" t="s">
        <v>3556</v>
      </c>
      <c r="T4738" t="s">
        <v>3557</v>
      </c>
      <c r="U4738" s="198">
        <v>1510.5</v>
      </c>
      <c r="V4738" t="s">
        <v>1512</v>
      </c>
      <c r="W4738" t="s">
        <v>3563</v>
      </c>
      <c r="X4738" t="s">
        <v>3559</v>
      </c>
      <c r="Y4738" t="s">
        <v>3560</v>
      </c>
      <c r="Z4738" t="s">
        <v>3561</v>
      </c>
      <c r="AA4738">
        <v>2174838</v>
      </c>
      <c r="AB4738" s="195">
        <v>37118</v>
      </c>
      <c r="AC4738" s="195">
        <v>37118</v>
      </c>
    </row>
    <row r="4739" spans="1:29" x14ac:dyDescent="0.25">
      <c r="A4739" s="43" t="str">
        <f t="shared" si="366"/>
        <v xml:space="preserve"> Metals Financial</v>
      </c>
      <c r="B4739" s="43" t="str">
        <f t="shared" si="367"/>
        <v/>
      </c>
      <c r="C4739" s="43" t="str">
        <f t="shared" si="368"/>
        <v>Metals</v>
      </c>
      <c r="D4739" s="43" t="str">
        <f t="shared" si="369"/>
        <v>Financial</v>
      </c>
      <c r="E4739" s="43">
        <f>IF(VLOOKUP(S4739,'DD-Lookup'!$J$6:$L$50,3,FALSE)="Monthly",(YEAR(AC4739)-YEAR(AB4739))*12+MONTH(AC4739)-MONTH(AB4739)+1,(AC4739-AB4739+1))</f>
        <v>1</v>
      </c>
      <c r="F4739" s="210">
        <f t="shared" si="370"/>
        <v>20</v>
      </c>
      <c r="G4739" s="199">
        <v>1357616</v>
      </c>
      <c r="H4739" s="195">
        <v>37049.530312499999</v>
      </c>
      <c r="I4739" t="s">
        <v>3713</v>
      </c>
      <c r="M4739" t="s">
        <v>3346</v>
      </c>
      <c r="N4739" t="s">
        <v>3554</v>
      </c>
      <c r="O4739" t="s">
        <v>3555</v>
      </c>
      <c r="P4739" s="196">
        <v>20</v>
      </c>
      <c r="S4739" t="s">
        <v>3556</v>
      </c>
      <c r="T4739" t="s">
        <v>3557</v>
      </c>
      <c r="U4739" s="198">
        <v>1670</v>
      </c>
      <c r="V4739" t="s">
        <v>272</v>
      </c>
      <c r="W4739" t="s">
        <v>3563</v>
      </c>
      <c r="X4739" t="s">
        <v>3559</v>
      </c>
      <c r="Y4739" t="s">
        <v>3560</v>
      </c>
      <c r="Z4739" t="s">
        <v>3561</v>
      </c>
      <c r="AA4739">
        <v>2174834</v>
      </c>
    </row>
    <row r="4740" spans="1:29" x14ac:dyDescent="0.25">
      <c r="A4740" s="43" t="str">
        <f t="shared" si="366"/>
        <v>US Power Physical</v>
      </c>
      <c r="B4740" s="43" t="str">
        <f t="shared" si="367"/>
        <v>US</v>
      </c>
      <c r="C4740" s="43" t="str">
        <f t="shared" si="368"/>
        <v>Power</v>
      </c>
      <c r="D4740" s="43" t="str">
        <f t="shared" si="369"/>
        <v>Physical</v>
      </c>
      <c r="E4740" s="43">
        <f>IF(VLOOKUP(S4740,'DD-Lookup'!$J$6:$L$50,3,FALSE)="Monthly",(YEAR(AC4740)-YEAR(AB4740))*12+MONTH(AC4740)-MONTH(AB4740)+1,(AC4740-AB4740+1))</f>
        <v>1</v>
      </c>
      <c r="F4740" s="210">
        <f t="shared" si="370"/>
        <v>50</v>
      </c>
      <c r="G4740" s="199">
        <v>1357617</v>
      </c>
      <c r="H4740" s="195">
        <v>37049.530335648102</v>
      </c>
      <c r="I4740" t="s">
        <v>3382</v>
      </c>
      <c r="M4740" t="s">
        <v>2766</v>
      </c>
      <c r="N4740" t="s">
        <v>3361</v>
      </c>
      <c r="O4740" t="s">
        <v>1452</v>
      </c>
      <c r="P4740" s="196">
        <v>50</v>
      </c>
      <c r="S4740" t="s">
        <v>3340</v>
      </c>
      <c r="T4740" t="s">
        <v>3557</v>
      </c>
      <c r="U4740" s="198">
        <v>41.15</v>
      </c>
      <c r="V4740" t="s">
        <v>3055</v>
      </c>
      <c r="W4740" t="s">
        <v>3376</v>
      </c>
      <c r="X4740" t="s">
        <v>3377</v>
      </c>
      <c r="Y4740" t="s">
        <v>2662</v>
      </c>
      <c r="Z4740" t="s">
        <v>2990</v>
      </c>
      <c r="AA4740">
        <v>637467.1</v>
      </c>
      <c r="AB4740" s="195">
        <v>37053.875011574099</v>
      </c>
      <c r="AC4740" s="195">
        <v>37053.875011574099</v>
      </c>
    </row>
    <row r="4741" spans="1:29" x14ac:dyDescent="0.25">
      <c r="A4741" s="43" t="str">
        <f t="shared" si="366"/>
        <v>US Power Physical</v>
      </c>
      <c r="B4741" s="43" t="str">
        <f t="shared" si="367"/>
        <v>US</v>
      </c>
      <c r="C4741" s="43" t="str">
        <f t="shared" si="368"/>
        <v>Power</v>
      </c>
      <c r="D4741" s="43" t="str">
        <f t="shared" si="369"/>
        <v>Physical</v>
      </c>
      <c r="E4741" s="43">
        <f>IF(VLOOKUP(S4741,'DD-Lookup'!$J$6:$L$50,3,FALSE)="Monthly",(YEAR(AC4741)-YEAR(AB4741))*12+MONTH(AC4741)-MONTH(AB4741)+1,(AC4741-AB4741+1))</f>
        <v>1</v>
      </c>
      <c r="F4741" s="210">
        <f t="shared" si="370"/>
        <v>50</v>
      </c>
      <c r="G4741" s="199">
        <v>1357618</v>
      </c>
      <c r="H4741" s="195">
        <v>37049.530405092599</v>
      </c>
      <c r="I4741" t="s">
        <v>3382</v>
      </c>
      <c r="M4741" t="s">
        <v>2766</v>
      </c>
      <c r="N4741" t="s">
        <v>3361</v>
      </c>
      <c r="O4741" t="s">
        <v>1452</v>
      </c>
      <c r="P4741" s="196">
        <v>50</v>
      </c>
      <c r="S4741" t="s">
        <v>3340</v>
      </c>
      <c r="T4741" t="s">
        <v>3557</v>
      </c>
      <c r="U4741" s="198">
        <v>41.05</v>
      </c>
      <c r="V4741" t="s">
        <v>3055</v>
      </c>
      <c r="W4741" t="s">
        <v>3376</v>
      </c>
      <c r="X4741" t="s">
        <v>3377</v>
      </c>
      <c r="Y4741" t="s">
        <v>2662</v>
      </c>
      <c r="Z4741" t="s">
        <v>2990</v>
      </c>
      <c r="AA4741">
        <v>637468.1</v>
      </c>
      <c r="AB4741" s="195">
        <v>37053.875011574099</v>
      </c>
      <c r="AC4741" s="195">
        <v>37053.875011574099</v>
      </c>
    </row>
    <row r="4742" spans="1:29" x14ac:dyDescent="0.25">
      <c r="A4742" s="43" t="str">
        <f t="shared" si="366"/>
        <v>US Power Physical</v>
      </c>
      <c r="B4742" s="43" t="str">
        <f t="shared" si="367"/>
        <v>US</v>
      </c>
      <c r="C4742" s="43" t="str">
        <f t="shared" si="368"/>
        <v>Power</v>
      </c>
      <c r="D4742" s="43" t="str">
        <f t="shared" si="369"/>
        <v>Physical</v>
      </c>
      <c r="E4742" s="43">
        <f>IF(VLOOKUP(S4742,'DD-Lookup'!$J$6:$L$50,3,FALSE)="Monthly",(YEAR(AC4742)-YEAR(AB4742))*12+MONTH(AC4742)-MONTH(AB4742)+1,(AC4742-AB4742+1))</f>
        <v>31</v>
      </c>
      <c r="F4742" s="210">
        <f t="shared" si="370"/>
        <v>1550</v>
      </c>
      <c r="G4742" s="199">
        <v>1357619</v>
      </c>
      <c r="H4742" s="195">
        <v>37049.530428240701</v>
      </c>
      <c r="I4742" t="s">
        <v>2288</v>
      </c>
      <c r="M4742" t="s">
        <v>2766</v>
      </c>
      <c r="N4742" t="s">
        <v>3361</v>
      </c>
      <c r="O4742" t="s">
        <v>3745</v>
      </c>
      <c r="P4742" s="196">
        <v>50</v>
      </c>
      <c r="S4742" t="s">
        <v>3340</v>
      </c>
      <c r="T4742" t="s">
        <v>3557</v>
      </c>
      <c r="U4742" s="198">
        <v>80</v>
      </c>
      <c r="V4742" t="s">
        <v>2784</v>
      </c>
      <c r="W4742" t="s">
        <v>3380</v>
      </c>
      <c r="X4742" t="s">
        <v>3381</v>
      </c>
      <c r="Y4742" t="s">
        <v>2662</v>
      </c>
      <c r="Z4742" t="s">
        <v>2990</v>
      </c>
      <c r="AA4742">
        <v>637469.1</v>
      </c>
      <c r="AB4742" s="195">
        <v>37073.875011574099</v>
      </c>
      <c r="AC4742" s="195">
        <v>37103.875011574099</v>
      </c>
    </row>
    <row r="4743" spans="1:29" x14ac:dyDescent="0.25">
      <c r="A4743" s="43" t="str">
        <f t="shared" si="366"/>
        <v xml:space="preserve"> Natural Gas Financial</v>
      </c>
      <c r="B4743" s="43" t="str">
        <f t="shared" si="367"/>
        <v/>
      </c>
      <c r="C4743" s="43" t="str">
        <f t="shared" si="368"/>
        <v>Natural Gas</v>
      </c>
      <c r="D4743" s="43" t="str">
        <f t="shared" si="369"/>
        <v>Financial</v>
      </c>
      <c r="E4743" s="43">
        <f>IF(VLOOKUP(S4743,'DD-Lookup'!$J$6:$L$50,3,FALSE)="Monthly",(YEAR(AC4743)-YEAR(AB4743))*12+MONTH(AC4743)-MONTH(AB4743)+1,(AC4743-AB4743+1))</f>
        <v>31</v>
      </c>
      <c r="F4743" s="210">
        <f t="shared" si="370"/>
        <v>155000</v>
      </c>
      <c r="G4743" s="199">
        <v>1357620</v>
      </c>
      <c r="H4743" s="195">
        <v>37049.530474537001</v>
      </c>
      <c r="I4743" t="s">
        <v>2440</v>
      </c>
      <c r="M4743" t="s">
        <v>3341</v>
      </c>
      <c r="N4743" t="s">
        <v>3521</v>
      </c>
      <c r="O4743" t="s">
        <v>3230</v>
      </c>
      <c r="P4743" s="196">
        <v>5000</v>
      </c>
      <c r="S4743" t="s">
        <v>3342</v>
      </c>
      <c r="T4743" t="s">
        <v>3557</v>
      </c>
      <c r="U4743" s="198">
        <v>-0.48499999999999999</v>
      </c>
      <c r="V4743" t="s">
        <v>3194</v>
      </c>
      <c r="W4743" t="s">
        <v>3522</v>
      </c>
      <c r="X4743" t="s">
        <v>3523</v>
      </c>
      <c r="Y4743" t="s">
        <v>3575</v>
      </c>
      <c r="Z4743" t="s">
        <v>2996</v>
      </c>
      <c r="AA4743" t="s">
        <v>1513</v>
      </c>
      <c r="AB4743" s="195">
        <v>37104.875011574099</v>
      </c>
      <c r="AC4743" s="195">
        <v>37134.875011574099</v>
      </c>
    </row>
    <row r="4744" spans="1:29" x14ac:dyDescent="0.25">
      <c r="A4744" s="43" t="str">
        <f t="shared" si="366"/>
        <v>US Power Physical</v>
      </c>
      <c r="B4744" s="43" t="str">
        <f t="shared" si="367"/>
        <v>US</v>
      </c>
      <c r="C4744" s="43" t="str">
        <f t="shared" si="368"/>
        <v>Power</v>
      </c>
      <c r="D4744" s="43" t="str">
        <f t="shared" si="369"/>
        <v>Physical</v>
      </c>
      <c r="E4744" s="43">
        <f>IF(VLOOKUP(S4744,'DD-Lookup'!$J$6:$L$50,3,FALSE)="Monthly",(YEAR(AC4744)-YEAR(AB4744))*12+MONTH(AC4744)-MONTH(AB4744)+1,(AC4744-AB4744+1))</f>
        <v>30</v>
      </c>
      <c r="F4744" s="210">
        <f t="shared" si="370"/>
        <v>750</v>
      </c>
      <c r="G4744" s="199">
        <v>1357622</v>
      </c>
      <c r="H4744" s="195">
        <v>37049.530659722201</v>
      </c>
      <c r="I4744" t="s">
        <v>2244</v>
      </c>
      <c r="M4744" t="s">
        <v>2766</v>
      </c>
      <c r="N4744" t="s">
        <v>3310</v>
      </c>
      <c r="O4744" t="s">
        <v>3174</v>
      </c>
      <c r="Q4744" s="196">
        <v>25</v>
      </c>
      <c r="S4744" t="s">
        <v>3340</v>
      </c>
      <c r="T4744" t="s">
        <v>3557</v>
      </c>
      <c r="U4744" s="198">
        <v>135</v>
      </c>
      <c r="V4744" t="s">
        <v>2225</v>
      </c>
      <c r="W4744" t="s">
        <v>3152</v>
      </c>
      <c r="X4744" t="s">
        <v>3154</v>
      </c>
      <c r="Y4744" t="s">
        <v>2662</v>
      </c>
      <c r="Z4744" t="s">
        <v>2990</v>
      </c>
      <c r="AA4744">
        <v>637470.1</v>
      </c>
      <c r="AB4744" s="195">
        <v>37135.875011574099</v>
      </c>
      <c r="AC4744" s="195">
        <v>37164.875011574099</v>
      </c>
    </row>
    <row r="4745" spans="1:29" x14ac:dyDescent="0.25">
      <c r="A4745" s="43" t="str">
        <f t="shared" si="366"/>
        <v xml:space="preserve"> Metals Financial</v>
      </c>
      <c r="B4745" s="43" t="str">
        <f t="shared" si="367"/>
        <v/>
      </c>
      <c r="C4745" s="43" t="str">
        <f t="shared" si="368"/>
        <v>Metals</v>
      </c>
      <c r="D4745" s="43" t="str">
        <f t="shared" si="369"/>
        <v>Financial</v>
      </c>
      <c r="E4745" s="43">
        <f>IF(VLOOKUP(S4745,'DD-Lookup'!$J$6:$L$50,3,FALSE)="Monthly",(YEAR(AC4745)-YEAR(AB4745))*12+MONTH(AC4745)-MONTH(AB4745)+1,(AC4745-AB4745+1))</f>
        <v>1</v>
      </c>
      <c r="F4745" s="210">
        <f t="shared" si="370"/>
        <v>20</v>
      </c>
      <c r="G4745" s="199">
        <v>1357624</v>
      </c>
      <c r="H4745" s="195">
        <v>37049.530729166698</v>
      </c>
      <c r="I4745" t="s">
        <v>3713</v>
      </c>
      <c r="M4745" t="s">
        <v>3346</v>
      </c>
      <c r="N4745" t="s">
        <v>3554</v>
      </c>
      <c r="O4745" t="s">
        <v>3555</v>
      </c>
      <c r="P4745" s="196">
        <v>20</v>
      </c>
      <c r="S4745" t="s">
        <v>3556</v>
      </c>
      <c r="T4745" t="s">
        <v>3557</v>
      </c>
      <c r="U4745" s="198">
        <v>1670</v>
      </c>
      <c r="V4745" t="s">
        <v>272</v>
      </c>
      <c r="W4745" t="s">
        <v>3563</v>
      </c>
      <c r="X4745" t="s">
        <v>3559</v>
      </c>
      <c r="Y4745" t="s">
        <v>3560</v>
      </c>
      <c r="Z4745" t="s">
        <v>3561</v>
      </c>
      <c r="AA4745">
        <v>2174830</v>
      </c>
    </row>
    <row r="4746" spans="1:29" x14ac:dyDescent="0.25">
      <c r="A4746" s="43" t="str">
        <f t="shared" si="366"/>
        <v>US Natural Gas Financial</v>
      </c>
      <c r="B4746" s="43" t="str">
        <f t="shared" si="367"/>
        <v>US</v>
      </c>
      <c r="C4746" s="43" t="str">
        <f t="shared" si="368"/>
        <v>Natural Gas</v>
      </c>
      <c r="D4746" s="43" t="str">
        <f t="shared" si="369"/>
        <v>Financial</v>
      </c>
      <c r="E4746" s="43">
        <f>IF(VLOOKUP(S4746,'DD-Lookup'!$J$6:$L$50,3,FALSE)="Monthly",(YEAR(AC4746)-YEAR(AB4746))*12+MONTH(AC4746)-MONTH(AB4746)+1,(AC4746-AB4746+1))</f>
        <v>31</v>
      </c>
      <c r="F4746" s="210">
        <f t="shared" si="370"/>
        <v>155000</v>
      </c>
      <c r="G4746" s="199">
        <v>1357625</v>
      </c>
      <c r="H4746" s="195">
        <v>37049.530868055597</v>
      </c>
      <c r="I4746" t="s">
        <v>3529</v>
      </c>
      <c r="M4746" t="s">
        <v>3341</v>
      </c>
      <c r="N4746" t="s">
        <v>2281</v>
      </c>
      <c r="O4746" t="s">
        <v>2475</v>
      </c>
      <c r="Q4746" s="196">
        <v>5000</v>
      </c>
      <c r="S4746" t="s">
        <v>3342</v>
      </c>
      <c r="T4746" t="s">
        <v>3557</v>
      </c>
      <c r="U4746" s="198">
        <v>3.7974999999999999</v>
      </c>
      <c r="V4746" t="s">
        <v>3808</v>
      </c>
      <c r="W4746" t="s">
        <v>2853</v>
      </c>
      <c r="X4746" t="s">
        <v>2282</v>
      </c>
      <c r="Y4746" t="s">
        <v>3575</v>
      </c>
      <c r="Z4746" t="s">
        <v>2995</v>
      </c>
      <c r="AA4746" t="s">
        <v>1514</v>
      </c>
      <c r="AB4746" s="195">
        <v>37073.875</v>
      </c>
      <c r="AC4746" s="195">
        <v>37103.875</v>
      </c>
    </row>
    <row r="4747" spans="1:29" x14ac:dyDescent="0.25">
      <c r="A4747" s="43" t="str">
        <f t="shared" ref="A4747:A4810" si="371">B4747&amp;" "&amp;C4747&amp;" "&amp;D4747</f>
        <v>US Natural Gas Financial</v>
      </c>
      <c r="B4747" s="43" t="str">
        <f t="shared" ref="B4747:B4810" si="372">IF((LEFT(N4747,2)="US"),"US","")</f>
        <v>US</v>
      </c>
      <c r="C4747" s="43" t="str">
        <f t="shared" ref="C4747:C4810" si="373">M4747</f>
        <v>Natural Gas</v>
      </c>
      <c r="D4747" s="43" t="str">
        <f t="shared" ref="D4747:D4810" si="374">IF(ISNUMBER(FIND("Phy",N4747))=TRUE,"Physical","Financial")</f>
        <v>Financial</v>
      </c>
      <c r="E4747" s="43">
        <f>IF(VLOOKUP(S4747,'DD-Lookup'!$J$6:$L$50,3,FALSE)="Monthly",(YEAR(AC4747)-YEAR(AB4747))*12+MONTH(AC4747)-MONTH(AB4747)+1,(AC4747-AB4747+1))</f>
        <v>31</v>
      </c>
      <c r="F4747" s="210">
        <f t="shared" ref="F4747:F4810" si="375">E4747*SUM(P4747:Q4747)</f>
        <v>155000</v>
      </c>
      <c r="G4747" s="199">
        <v>1357626</v>
      </c>
      <c r="H4747" s="195">
        <v>37049.530925925901</v>
      </c>
      <c r="I4747" t="s">
        <v>3529</v>
      </c>
      <c r="M4747" t="s">
        <v>3341</v>
      </c>
      <c r="N4747" t="s">
        <v>2281</v>
      </c>
      <c r="O4747" t="s">
        <v>2475</v>
      </c>
      <c r="Q4747" s="196">
        <v>5000</v>
      </c>
      <c r="S4747" t="s">
        <v>3342</v>
      </c>
      <c r="T4747" t="s">
        <v>3557</v>
      </c>
      <c r="U4747" s="198">
        <v>3.7974999999999999</v>
      </c>
      <c r="V4747" t="s">
        <v>3510</v>
      </c>
      <c r="W4747" t="s">
        <v>2853</v>
      </c>
      <c r="X4747" t="s">
        <v>2282</v>
      </c>
      <c r="Y4747" t="s">
        <v>3575</v>
      </c>
      <c r="Z4747" t="s">
        <v>2995</v>
      </c>
      <c r="AA4747" t="s">
        <v>1515</v>
      </c>
      <c r="AB4747" s="195">
        <v>37073.875</v>
      </c>
      <c r="AC4747" s="195">
        <v>37103.875</v>
      </c>
    </row>
    <row r="4748" spans="1:29" x14ac:dyDescent="0.25">
      <c r="A4748" s="43" t="str">
        <f t="shared" si="371"/>
        <v>US Natural Gas Financial</v>
      </c>
      <c r="B4748" s="43" t="str">
        <f t="shared" si="372"/>
        <v>US</v>
      </c>
      <c r="C4748" s="43" t="str">
        <f t="shared" si="373"/>
        <v>Natural Gas</v>
      </c>
      <c r="D4748" s="43" t="str">
        <f t="shared" si="374"/>
        <v>Financial</v>
      </c>
      <c r="E4748" s="43">
        <f>IF(VLOOKUP(S4748,'DD-Lookup'!$J$6:$L$50,3,FALSE)="Monthly",(YEAR(AC4748)-YEAR(AB4748))*12+MONTH(AC4748)-MONTH(AB4748)+1,(AC4748-AB4748+1))</f>
        <v>31</v>
      </c>
      <c r="F4748" s="210">
        <f t="shared" si="375"/>
        <v>310000</v>
      </c>
      <c r="G4748" s="199">
        <v>1357629</v>
      </c>
      <c r="H4748" s="195">
        <v>37049.531192129602</v>
      </c>
      <c r="I4748" t="s">
        <v>2719</v>
      </c>
      <c r="M4748" t="s">
        <v>3341</v>
      </c>
      <c r="N4748" t="s">
        <v>2281</v>
      </c>
      <c r="O4748" t="s">
        <v>2475</v>
      </c>
      <c r="Q4748" s="196">
        <v>10000</v>
      </c>
      <c r="S4748" t="s">
        <v>3342</v>
      </c>
      <c r="T4748" t="s">
        <v>3557</v>
      </c>
      <c r="U4748" s="198">
        <v>3.8</v>
      </c>
      <c r="V4748" t="s">
        <v>2720</v>
      </c>
      <c r="W4748" t="s">
        <v>2853</v>
      </c>
      <c r="X4748" t="s">
        <v>2282</v>
      </c>
      <c r="Y4748" t="s">
        <v>3575</v>
      </c>
      <c r="Z4748" t="s">
        <v>2995</v>
      </c>
      <c r="AA4748" t="s">
        <v>1516</v>
      </c>
      <c r="AB4748" s="195">
        <v>37073.875</v>
      </c>
      <c r="AC4748" s="195">
        <v>37103.875</v>
      </c>
    </row>
    <row r="4749" spans="1:29" x14ac:dyDescent="0.25">
      <c r="A4749" s="43" t="str">
        <f t="shared" si="371"/>
        <v>US Crude Financial</v>
      </c>
      <c r="B4749" s="43" t="str">
        <f t="shared" si="372"/>
        <v>US</v>
      </c>
      <c r="C4749" s="43" t="str">
        <f t="shared" si="373"/>
        <v>Crude</v>
      </c>
      <c r="D4749" s="43" t="str">
        <f t="shared" si="374"/>
        <v>Financial</v>
      </c>
      <c r="E4749" s="43">
        <f>IF(VLOOKUP(S4749,'DD-Lookup'!$J$6:$L$50,3,FALSE)="Monthly",(YEAR(AC4749)-YEAR(AB4749))*12+MONTH(AC4749)-MONTH(AB4749)+1,(AC4749-AB4749+1))</f>
        <v>1</v>
      </c>
      <c r="F4749" s="210">
        <f t="shared" si="375"/>
        <v>50000</v>
      </c>
      <c r="G4749" s="199">
        <v>1357631</v>
      </c>
      <c r="H4749" s="195">
        <v>37049.531400462998</v>
      </c>
      <c r="I4749" t="s">
        <v>2652</v>
      </c>
      <c r="M4749" t="s">
        <v>3437</v>
      </c>
      <c r="N4749" t="s">
        <v>2653</v>
      </c>
      <c r="O4749" t="s">
        <v>3359</v>
      </c>
      <c r="Q4749" s="196">
        <v>50000</v>
      </c>
      <c r="S4749" t="s">
        <v>3347</v>
      </c>
      <c r="T4749" t="s">
        <v>3557</v>
      </c>
      <c r="U4749" s="198">
        <v>27.86</v>
      </c>
      <c r="V4749" t="s">
        <v>2460</v>
      </c>
      <c r="W4749" t="s">
        <v>2655</v>
      </c>
      <c r="X4749" t="s">
        <v>2656</v>
      </c>
      <c r="Y4749" t="s">
        <v>2778</v>
      </c>
      <c r="Z4749" t="s">
        <v>2995</v>
      </c>
      <c r="AA4749">
        <v>115734</v>
      </c>
      <c r="AB4749" s="195">
        <v>37073</v>
      </c>
      <c r="AC4749" s="195">
        <v>37103</v>
      </c>
    </row>
    <row r="4750" spans="1:29" x14ac:dyDescent="0.25">
      <c r="A4750" s="43" t="str">
        <f t="shared" si="371"/>
        <v>US Natural Gas Financial</v>
      </c>
      <c r="B4750" s="43" t="str">
        <f t="shared" si="372"/>
        <v>US</v>
      </c>
      <c r="C4750" s="43" t="str">
        <f t="shared" si="373"/>
        <v>Natural Gas</v>
      </c>
      <c r="D4750" s="43" t="str">
        <f t="shared" si="374"/>
        <v>Financial</v>
      </c>
      <c r="E4750" s="43">
        <f>IF(VLOOKUP(S4750,'DD-Lookup'!$J$6:$L$50,3,FALSE)="Monthly",(YEAR(AC4750)-YEAR(AB4750))*12+MONTH(AC4750)-MONTH(AB4750)+1,(AC4750-AB4750+1))</f>
        <v>123</v>
      </c>
      <c r="F4750" s="210">
        <f t="shared" si="375"/>
        <v>615000</v>
      </c>
      <c r="G4750" s="199">
        <v>1357632</v>
      </c>
      <c r="H4750" s="195">
        <v>37049.531481481499</v>
      </c>
      <c r="I4750" t="s">
        <v>2280</v>
      </c>
      <c r="M4750" t="s">
        <v>3341</v>
      </c>
      <c r="N4750" t="s">
        <v>2281</v>
      </c>
      <c r="O4750" t="s">
        <v>3139</v>
      </c>
      <c r="P4750" s="196">
        <v>5000</v>
      </c>
      <c r="S4750" t="s">
        <v>3342</v>
      </c>
      <c r="T4750" t="s">
        <v>3557</v>
      </c>
      <c r="U4750" s="198">
        <v>3.895</v>
      </c>
      <c r="V4750" t="s">
        <v>2441</v>
      </c>
      <c r="W4750" t="s">
        <v>2853</v>
      </c>
      <c r="X4750" t="s">
        <v>2282</v>
      </c>
      <c r="Y4750" t="s">
        <v>3575</v>
      </c>
      <c r="Z4750" t="s">
        <v>2995</v>
      </c>
      <c r="AA4750" t="s">
        <v>1517</v>
      </c>
      <c r="AB4750" s="195">
        <v>37073</v>
      </c>
      <c r="AC4750" s="195">
        <v>37195</v>
      </c>
    </row>
    <row r="4751" spans="1:29" x14ac:dyDescent="0.25">
      <c r="A4751" s="43" t="str">
        <f t="shared" si="371"/>
        <v>US Crude Financial</v>
      </c>
      <c r="B4751" s="43" t="str">
        <f t="shared" si="372"/>
        <v>US</v>
      </c>
      <c r="C4751" s="43" t="str">
        <f t="shared" si="373"/>
        <v>Crude</v>
      </c>
      <c r="D4751" s="43" t="str">
        <f t="shared" si="374"/>
        <v>Financial</v>
      </c>
      <c r="E4751" s="43">
        <f>IF(VLOOKUP(S4751,'DD-Lookup'!$J$6:$L$50,3,FALSE)="Monthly",(YEAR(AC4751)-YEAR(AB4751))*12+MONTH(AC4751)-MONTH(AB4751)+1,(AC4751-AB4751+1))</f>
        <v>1</v>
      </c>
      <c r="F4751" s="210">
        <f t="shared" si="375"/>
        <v>50000</v>
      </c>
      <c r="G4751" s="199">
        <v>1357634</v>
      </c>
      <c r="H4751" s="195">
        <v>37049.5315625</v>
      </c>
      <c r="I4751" t="s">
        <v>2652</v>
      </c>
      <c r="M4751" t="s">
        <v>3437</v>
      </c>
      <c r="N4751" t="s">
        <v>2653</v>
      </c>
      <c r="O4751" t="s">
        <v>3359</v>
      </c>
      <c r="P4751" s="196">
        <v>50000</v>
      </c>
      <c r="S4751" t="s">
        <v>3347</v>
      </c>
      <c r="T4751" t="s">
        <v>3557</v>
      </c>
      <c r="U4751" s="198">
        <v>27.84</v>
      </c>
      <c r="V4751" t="s">
        <v>3090</v>
      </c>
      <c r="W4751" t="s">
        <v>2655</v>
      </c>
      <c r="X4751" t="s">
        <v>2656</v>
      </c>
      <c r="Y4751" t="s">
        <v>2778</v>
      </c>
      <c r="Z4751" t="s">
        <v>2995</v>
      </c>
      <c r="AA4751">
        <v>115735</v>
      </c>
      <c r="AB4751" s="195">
        <v>37073</v>
      </c>
      <c r="AC4751" s="195">
        <v>37103</v>
      </c>
    </row>
    <row r="4752" spans="1:29" x14ac:dyDescent="0.25">
      <c r="A4752" s="43" t="str">
        <f t="shared" si="371"/>
        <v>US Power Physical</v>
      </c>
      <c r="B4752" s="43" t="str">
        <f t="shared" si="372"/>
        <v>US</v>
      </c>
      <c r="C4752" s="43" t="str">
        <f t="shared" si="373"/>
        <v>Power</v>
      </c>
      <c r="D4752" s="43" t="str">
        <f t="shared" si="374"/>
        <v>Physical</v>
      </c>
      <c r="E4752" s="43">
        <f>IF(VLOOKUP(S4752,'DD-Lookup'!$J$6:$L$50,3,FALSE)="Monthly",(YEAR(AC4752)-YEAR(AB4752))*12+MONTH(AC4752)-MONTH(AB4752)+1,(AC4752-AB4752+1))</f>
        <v>1</v>
      </c>
      <c r="F4752" s="210">
        <f t="shared" si="375"/>
        <v>50</v>
      </c>
      <c r="G4752" s="199">
        <v>1357635</v>
      </c>
      <c r="H4752" s="195">
        <v>37049.531828703701</v>
      </c>
      <c r="I4752" t="s">
        <v>3382</v>
      </c>
      <c r="M4752" t="s">
        <v>2766</v>
      </c>
      <c r="N4752" t="s">
        <v>3361</v>
      </c>
      <c r="O4752" t="s">
        <v>1452</v>
      </c>
      <c r="P4752" s="196">
        <v>50</v>
      </c>
      <c r="S4752" t="s">
        <v>3340</v>
      </c>
      <c r="T4752" t="s">
        <v>3557</v>
      </c>
      <c r="U4752" s="198">
        <v>40.950000000000003</v>
      </c>
      <c r="V4752" t="s">
        <v>3055</v>
      </c>
      <c r="W4752" t="s">
        <v>3376</v>
      </c>
      <c r="X4752" t="s">
        <v>3377</v>
      </c>
      <c r="Y4752" t="s">
        <v>2662</v>
      </c>
      <c r="Z4752" t="s">
        <v>2990</v>
      </c>
      <c r="AA4752">
        <v>637475.1</v>
      </c>
      <c r="AB4752" s="195">
        <v>37053.875011574099</v>
      </c>
      <c r="AC4752" s="195">
        <v>37053.875011574099</v>
      </c>
    </row>
    <row r="4753" spans="1:29" x14ac:dyDescent="0.25">
      <c r="A4753" s="43" t="str">
        <f t="shared" si="371"/>
        <v>US Natural Gas Financial</v>
      </c>
      <c r="B4753" s="43" t="str">
        <f t="shared" si="372"/>
        <v>US</v>
      </c>
      <c r="C4753" s="43" t="str">
        <f t="shared" si="373"/>
        <v>Natural Gas</v>
      </c>
      <c r="D4753" s="43" t="str">
        <f t="shared" si="374"/>
        <v>Financial</v>
      </c>
      <c r="E4753" s="43">
        <f>IF(VLOOKUP(S4753,'DD-Lookup'!$J$6:$L$50,3,FALSE)="Monthly",(YEAR(AC4753)-YEAR(AB4753))*12+MONTH(AC4753)-MONTH(AB4753)+1,(AC4753-AB4753+1))</f>
        <v>31</v>
      </c>
      <c r="F4753" s="210">
        <f t="shared" si="375"/>
        <v>310000</v>
      </c>
      <c r="G4753" s="199">
        <v>1357637</v>
      </c>
      <c r="H4753" s="195">
        <v>37049.531886574099</v>
      </c>
      <c r="I4753" t="s">
        <v>2280</v>
      </c>
      <c r="M4753" t="s">
        <v>3341</v>
      </c>
      <c r="N4753" t="s">
        <v>2281</v>
      </c>
      <c r="O4753" t="s">
        <v>2475</v>
      </c>
      <c r="P4753" s="196">
        <v>10000</v>
      </c>
      <c r="S4753" t="s">
        <v>3342</v>
      </c>
      <c r="T4753" t="s">
        <v>3557</v>
      </c>
      <c r="U4753" s="198">
        <v>3.7974999999999999</v>
      </c>
      <c r="V4753" t="s">
        <v>2441</v>
      </c>
      <c r="W4753" t="s">
        <v>2853</v>
      </c>
      <c r="X4753" t="s">
        <v>2282</v>
      </c>
      <c r="Y4753" t="s">
        <v>3575</v>
      </c>
      <c r="Z4753" t="s">
        <v>2995</v>
      </c>
      <c r="AA4753" t="s">
        <v>1518</v>
      </c>
      <c r="AB4753" s="195">
        <v>37073.875</v>
      </c>
      <c r="AC4753" s="195">
        <v>37103.875</v>
      </c>
    </row>
    <row r="4754" spans="1:29" x14ac:dyDescent="0.25">
      <c r="A4754" s="43" t="str">
        <f t="shared" si="371"/>
        <v>US Power Physical</v>
      </c>
      <c r="B4754" s="43" t="str">
        <f t="shared" si="372"/>
        <v>US</v>
      </c>
      <c r="C4754" s="43" t="str">
        <f t="shared" si="373"/>
        <v>Power</v>
      </c>
      <c r="D4754" s="43" t="str">
        <f t="shared" si="374"/>
        <v>Physical</v>
      </c>
      <c r="E4754" s="43">
        <f>IF(VLOOKUP(S4754,'DD-Lookup'!$J$6:$L$50,3,FALSE)="Monthly",(YEAR(AC4754)-YEAR(AB4754))*12+MONTH(AC4754)-MONTH(AB4754)+1,(AC4754-AB4754+1))</f>
        <v>31</v>
      </c>
      <c r="F4754" s="210">
        <f t="shared" si="375"/>
        <v>775</v>
      </c>
      <c r="G4754" s="199">
        <v>1357639</v>
      </c>
      <c r="H4754" s="195">
        <v>37049.532048611101</v>
      </c>
      <c r="I4754" t="s">
        <v>2465</v>
      </c>
      <c r="M4754" t="s">
        <v>2766</v>
      </c>
      <c r="N4754" t="s">
        <v>3308</v>
      </c>
      <c r="O4754" t="s">
        <v>3158</v>
      </c>
      <c r="Q4754" s="196">
        <v>25</v>
      </c>
      <c r="S4754" t="s">
        <v>3340</v>
      </c>
      <c r="T4754" t="s">
        <v>3557</v>
      </c>
      <c r="U4754" s="198">
        <v>183</v>
      </c>
      <c r="V4754" t="s">
        <v>3153</v>
      </c>
      <c r="W4754" t="s">
        <v>2403</v>
      </c>
      <c r="X4754" t="s">
        <v>3309</v>
      </c>
      <c r="Y4754" t="s">
        <v>2662</v>
      </c>
      <c r="Z4754" t="s">
        <v>2990</v>
      </c>
      <c r="AA4754">
        <v>637477.1</v>
      </c>
      <c r="AB4754" s="195">
        <v>37073.875011574099</v>
      </c>
      <c r="AC4754" s="195">
        <v>37103.875011574099</v>
      </c>
    </row>
    <row r="4755" spans="1:29" x14ac:dyDescent="0.25">
      <c r="A4755" s="43" t="str">
        <f t="shared" si="371"/>
        <v>US Power Physical</v>
      </c>
      <c r="B4755" s="43" t="str">
        <f t="shared" si="372"/>
        <v>US</v>
      </c>
      <c r="C4755" s="43" t="str">
        <f t="shared" si="373"/>
        <v>Power</v>
      </c>
      <c r="D4755" s="43" t="str">
        <f t="shared" si="374"/>
        <v>Physical</v>
      </c>
      <c r="E4755" s="43">
        <f>IF(VLOOKUP(S4755,'DD-Lookup'!$J$6:$L$50,3,FALSE)="Monthly",(YEAR(AC4755)-YEAR(AB4755))*12+MONTH(AC4755)-MONTH(AB4755)+1,(AC4755-AB4755+1))</f>
        <v>31</v>
      </c>
      <c r="F4755" s="210">
        <f t="shared" si="375"/>
        <v>775</v>
      </c>
      <c r="G4755" s="199">
        <v>1357640</v>
      </c>
      <c r="H4755" s="195">
        <v>37049.532141203701</v>
      </c>
      <c r="I4755" t="s">
        <v>2465</v>
      </c>
      <c r="M4755" t="s">
        <v>2766</v>
      </c>
      <c r="N4755" t="s">
        <v>3308</v>
      </c>
      <c r="O4755" t="s">
        <v>2358</v>
      </c>
      <c r="Q4755" s="196">
        <v>25</v>
      </c>
      <c r="S4755" t="s">
        <v>3340</v>
      </c>
      <c r="T4755" t="s">
        <v>3557</v>
      </c>
      <c r="U4755" s="198">
        <v>222</v>
      </c>
      <c r="V4755" t="s">
        <v>3153</v>
      </c>
      <c r="W4755" t="s">
        <v>2403</v>
      </c>
      <c r="X4755" t="s">
        <v>3309</v>
      </c>
      <c r="Y4755" t="s">
        <v>2662</v>
      </c>
      <c r="Z4755" t="s">
        <v>2990</v>
      </c>
      <c r="AA4755">
        <v>637478.1</v>
      </c>
      <c r="AB4755" s="195">
        <v>37104.875011574099</v>
      </c>
      <c r="AC4755" s="195">
        <v>37134.875011574099</v>
      </c>
    </row>
    <row r="4756" spans="1:29" x14ac:dyDescent="0.25">
      <c r="A4756" s="43" t="str">
        <f t="shared" si="371"/>
        <v xml:space="preserve"> Metals Financial</v>
      </c>
      <c r="B4756" s="43" t="str">
        <f t="shared" si="372"/>
        <v/>
      </c>
      <c r="C4756" s="43" t="str">
        <f t="shared" si="373"/>
        <v>Metals</v>
      </c>
      <c r="D4756" s="43" t="str">
        <f t="shared" si="374"/>
        <v>Financial</v>
      </c>
      <c r="E4756" s="43">
        <f>IF(VLOOKUP(S4756,'DD-Lookup'!$J$6:$L$50,3,FALSE)="Monthly",(YEAR(AC4756)-YEAR(AB4756))*12+MONTH(AC4756)-MONTH(AB4756)+1,(AC4756-AB4756+1))</f>
        <v>1</v>
      </c>
      <c r="F4756" s="210">
        <f t="shared" si="375"/>
        <v>10</v>
      </c>
      <c r="G4756" s="199">
        <v>1357641</v>
      </c>
      <c r="H4756" s="195">
        <v>37049.532233796301</v>
      </c>
      <c r="I4756" t="s">
        <v>3713</v>
      </c>
      <c r="M4756" t="s">
        <v>3346</v>
      </c>
      <c r="N4756" t="s">
        <v>3554</v>
      </c>
      <c r="O4756" t="s">
        <v>3555</v>
      </c>
      <c r="P4756" s="196">
        <v>10</v>
      </c>
      <c r="S4756" t="s">
        <v>3556</v>
      </c>
      <c r="T4756" t="s">
        <v>3557</v>
      </c>
      <c r="U4756" s="198">
        <v>1670</v>
      </c>
      <c r="V4756" t="s">
        <v>272</v>
      </c>
      <c r="W4756" t="s">
        <v>3563</v>
      </c>
      <c r="X4756" t="s">
        <v>3559</v>
      </c>
      <c r="Y4756" t="s">
        <v>3560</v>
      </c>
      <c r="Z4756" t="s">
        <v>3561</v>
      </c>
      <c r="AA4756">
        <v>2174824</v>
      </c>
    </row>
    <row r="4757" spans="1:29" x14ac:dyDescent="0.25">
      <c r="A4757" s="43" t="str">
        <f t="shared" si="371"/>
        <v>US Power Physical</v>
      </c>
      <c r="B4757" s="43" t="str">
        <f t="shared" si="372"/>
        <v>US</v>
      </c>
      <c r="C4757" s="43" t="str">
        <f t="shared" si="373"/>
        <v>Power</v>
      </c>
      <c r="D4757" s="43" t="str">
        <f t="shared" si="374"/>
        <v>Physical</v>
      </c>
      <c r="E4757" s="43">
        <f>IF(VLOOKUP(S4757,'DD-Lookup'!$J$6:$L$50,3,FALSE)="Monthly",(YEAR(AC4757)-YEAR(AB4757))*12+MONTH(AC4757)-MONTH(AB4757)+1,(AC4757-AB4757+1))</f>
        <v>30</v>
      </c>
      <c r="F4757" s="210">
        <f t="shared" si="375"/>
        <v>750</v>
      </c>
      <c r="G4757" s="199">
        <v>1357642</v>
      </c>
      <c r="H4757" s="195">
        <v>37049.532280092499</v>
      </c>
      <c r="I4757" t="s">
        <v>2465</v>
      </c>
      <c r="M4757" t="s">
        <v>2766</v>
      </c>
      <c r="N4757" t="s">
        <v>3308</v>
      </c>
      <c r="O4757" t="s">
        <v>3511</v>
      </c>
      <c r="Q4757" s="196">
        <v>25</v>
      </c>
      <c r="S4757" t="s">
        <v>3340</v>
      </c>
      <c r="T4757" t="s">
        <v>3557</v>
      </c>
      <c r="U4757" s="198">
        <v>138</v>
      </c>
      <c r="V4757" t="s">
        <v>3153</v>
      </c>
      <c r="W4757" t="s">
        <v>2403</v>
      </c>
      <c r="X4757" t="s">
        <v>3309</v>
      </c>
      <c r="Y4757" t="s">
        <v>2662</v>
      </c>
      <c r="Z4757" t="s">
        <v>2990</v>
      </c>
      <c r="AA4757">
        <v>637479.1</v>
      </c>
      <c r="AB4757" s="195">
        <v>37135.875011574099</v>
      </c>
      <c r="AC4757" s="195">
        <v>37164.875011574099</v>
      </c>
    </row>
    <row r="4758" spans="1:29" x14ac:dyDescent="0.25">
      <c r="A4758" s="43" t="str">
        <f t="shared" si="371"/>
        <v>US Natural Gas Financial</v>
      </c>
      <c r="B4758" s="43" t="str">
        <f t="shared" si="372"/>
        <v>US</v>
      </c>
      <c r="C4758" s="43" t="str">
        <f t="shared" si="373"/>
        <v>Natural Gas</v>
      </c>
      <c r="D4758" s="43" t="str">
        <f t="shared" si="374"/>
        <v>Financial</v>
      </c>
      <c r="E4758" s="43">
        <f>IF(VLOOKUP(S4758,'DD-Lookup'!$J$6:$L$50,3,FALSE)="Monthly",(YEAR(AC4758)-YEAR(AB4758))*12+MONTH(AC4758)-MONTH(AB4758)+1,(AC4758-AB4758+1))</f>
        <v>31</v>
      </c>
      <c r="F4758" s="210">
        <f t="shared" si="375"/>
        <v>155000</v>
      </c>
      <c r="G4758" s="199">
        <v>1357643</v>
      </c>
      <c r="H4758" s="195">
        <v>37049.532546296301</v>
      </c>
      <c r="I4758" t="s">
        <v>3443</v>
      </c>
      <c r="M4758" t="s">
        <v>3341</v>
      </c>
      <c r="N4758" t="s">
        <v>2476</v>
      </c>
      <c r="O4758" t="s">
        <v>3059</v>
      </c>
      <c r="Q4758" s="196">
        <v>5000</v>
      </c>
      <c r="S4758" t="s">
        <v>3342</v>
      </c>
      <c r="T4758" t="s">
        <v>3557</v>
      </c>
      <c r="U4758" s="198">
        <v>0.33500000000000002</v>
      </c>
      <c r="V4758" t="s">
        <v>2293</v>
      </c>
      <c r="W4758" t="s">
        <v>2477</v>
      </c>
      <c r="X4758" t="s">
        <v>2478</v>
      </c>
      <c r="Y4758" t="s">
        <v>3575</v>
      </c>
      <c r="Z4758" t="s">
        <v>2995</v>
      </c>
      <c r="AA4758" t="s">
        <v>1519</v>
      </c>
      <c r="AB4758" s="195">
        <v>37073.875011574099</v>
      </c>
      <c r="AC4758" s="195">
        <v>37103.875011574099</v>
      </c>
    </row>
    <row r="4759" spans="1:29" x14ac:dyDescent="0.25">
      <c r="A4759" s="43" t="str">
        <f t="shared" si="371"/>
        <v>US Natural Gas Financial</v>
      </c>
      <c r="B4759" s="43" t="str">
        <f t="shared" si="372"/>
        <v>US</v>
      </c>
      <c r="C4759" s="43" t="str">
        <f t="shared" si="373"/>
        <v>Natural Gas</v>
      </c>
      <c r="D4759" s="43" t="str">
        <f t="shared" si="374"/>
        <v>Financial</v>
      </c>
      <c r="E4759" s="43">
        <f>IF(VLOOKUP(S4759,'DD-Lookup'!$J$6:$L$50,3,FALSE)="Monthly",(YEAR(AC4759)-YEAR(AB4759))*12+MONTH(AC4759)-MONTH(AB4759)+1,(AC4759-AB4759+1))</f>
        <v>31</v>
      </c>
      <c r="F4759" s="210">
        <f t="shared" si="375"/>
        <v>155000</v>
      </c>
      <c r="G4759" s="199">
        <v>1357644</v>
      </c>
      <c r="H4759" s="195">
        <v>37049.532858796301</v>
      </c>
      <c r="I4759" t="s">
        <v>2262</v>
      </c>
      <c r="M4759" t="s">
        <v>3341</v>
      </c>
      <c r="N4759" t="s">
        <v>2476</v>
      </c>
      <c r="O4759" t="s">
        <v>2604</v>
      </c>
      <c r="Q4759" s="196">
        <v>5000</v>
      </c>
      <c r="S4759" t="s">
        <v>3342</v>
      </c>
      <c r="T4759" t="s">
        <v>3557</v>
      </c>
      <c r="U4759" s="198">
        <v>0.33750000000000002</v>
      </c>
      <c r="V4759" t="s">
        <v>3272</v>
      </c>
      <c r="W4759" t="s">
        <v>2477</v>
      </c>
      <c r="X4759" t="s">
        <v>2478</v>
      </c>
      <c r="Y4759" t="s">
        <v>3575</v>
      </c>
      <c r="Z4759" t="s">
        <v>2995</v>
      </c>
      <c r="AA4759" t="s">
        <v>1520</v>
      </c>
      <c r="AB4759" s="195">
        <v>37104.875011574099</v>
      </c>
      <c r="AC4759" s="195">
        <v>37134.875011574099</v>
      </c>
    </row>
    <row r="4760" spans="1:29" x14ac:dyDescent="0.25">
      <c r="A4760" s="43" t="str">
        <f t="shared" si="371"/>
        <v xml:space="preserve"> Natural Gas Physical</v>
      </c>
      <c r="B4760" s="43" t="str">
        <f t="shared" si="372"/>
        <v/>
      </c>
      <c r="C4760" s="43" t="str">
        <f t="shared" si="373"/>
        <v>Natural Gas</v>
      </c>
      <c r="D4760" s="43" t="str">
        <f t="shared" si="374"/>
        <v>Physical</v>
      </c>
      <c r="E4760" s="43">
        <f>IF(VLOOKUP(S4760,'DD-Lookup'!$J$6:$L$50,3,FALSE)="Monthly",(YEAR(AC4760)-YEAR(AB4760))*12+MONTH(AC4760)-MONTH(AB4760)+1,(AC4760-AB4760+1))</f>
        <v>1</v>
      </c>
      <c r="F4760" s="210">
        <f t="shared" si="375"/>
        <v>10000</v>
      </c>
      <c r="G4760" s="199">
        <v>1357645</v>
      </c>
      <c r="H4760" s="195">
        <v>37049.533020833303</v>
      </c>
      <c r="I4760" t="s">
        <v>3731</v>
      </c>
      <c r="M4760" t="s">
        <v>3341</v>
      </c>
      <c r="N4760" t="s">
        <v>3104</v>
      </c>
      <c r="O4760" t="s">
        <v>3620</v>
      </c>
      <c r="P4760" s="196">
        <v>10000</v>
      </c>
      <c r="S4760" t="s">
        <v>3719</v>
      </c>
      <c r="T4760" t="s">
        <v>3105</v>
      </c>
      <c r="U4760" s="198">
        <v>4.5</v>
      </c>
      <c r="V4760" t="s">
        <v>3789</v>
      </c>
      <c r="W4760" t="s">
        <v>635</v>
      </c>
      <c r="X4760" t="s">
        <v>3106</v>
      </c>
      <c r="Y4760" t="s">
        <v>2469</v>
      </c>
      <c r="Z4760" t="s">
        <v>2996</v>
      </c>
      <c r="AA4760">
        <v>838599</v>
      </c>
      <c r="AB4760" s="195">
        <v>37049.875011574099</v>
      </c>
      <c r="AC4760" s="195">
        <v>37049.875011574099</v>
      </c>
    </row>
    <row r="4761" spans="1:29" x14ac:dyDescent="0.25">
      <c r="A4761" s="43" t="str">
        <f t="shared" si="371"/>
        <v>US Power Physical</v>
      </c>
      <c r="B4761" s="43" t="str">
        <f t="shared" si="372"/>
        <v>US</v>
      </c>
      <c r="C4761" s="43" t="str">
        <f t="shared" si="373"/>
        <v>Power</v>
      </c>
      <c r="D4761" s="43" t="str">
        <f t="shared" si="374"/>
        <v>Physical</v>
      </c>
      <c r="E4761" s="43">
        <f>IF(VLOOKUP(S4761,'DD-Lookup'!$J$6:$L$50,3,FALSE)="Monthly",(YEAR(AC4761)-YEAR(AB4761))*12+MONTH(AC4761)-MONTH(AB4761)+1,(AC4761-AB4761+1))</f>
        <v>1</v>
      </c>
      <c r="F4761" s="210">
        <f t="shared" si="375"/>
        <v>50</v>
      </c>
      <c r="G4761" s="199">
        <v>1357646</v>
      </c>
      <c r="H4761" s="195">
        <v>37049.533287036997</v>
      </c>
      <c r="I4761" t="s">
        <v>2273</v>
      </c>
      <c r="M4761" t="s">
        <v>2766</v>
      </c>
      <c r="N4761" t="s">
        <v>3361</v>
      </c>
      <c r="O4761" t="s">
        <v>1452</v>
      </c>
      <c r="Q4761" s="196">
        <v>50</v>
      </c>
      <c r="S4761" t="s">
        <v>3340</v>
      </c>
      <c r="T4761" t="s">
        <v>3557</v>
      </c>
      <c r="U4761" s="198">
        <v>40.950000000000003</v>
      </c>
      <c r="V4761" t="s">
        <v>1521</v>
      </c>
      <c r="W4761" t="s">
        <v>3376</v>
      </c>
      <c r="X4761" t="s">
        <v>3377</v>
      </c>
      <c r="Y4761" t="s">
        <v>2662</v>
      </c>
      <c r="Z4761" t="s">
        <v>2990</v>
      </c>
      <c r="AA4761">
        <v>637481.1</v>
      </c>
      <c r="AB4761" s="195">
        <v>37053.875011574099</v>
      </c>
      <c r="AC4761" s="195">
        <v>37053.875011574099</v>
      </c>
    </row>
    <row r="4762" spans="1:29" x14ac:dyDescent="0.25">
      <c r="A4762" s="43" t="str">
        <f t="shared" si="371"/>
        <v>US Crude Financial</v>
      </c>
      <c r="B4762" s="43" t="str">
        <f t="shared" si="372"/>
        <v>US</v>
      </c>
      <c r="C4762" s="43" t="str">
        <f t="shared" si="373"/>
        <v>Crude</v>
      </c>
      <c r="D4762" s="43" t="str">
        <f t="shared" si="374"/>
        <v>Financial</v>
      </c>
      <c r="E4762" s="43">
        <f>IF(VLOOKUP(S4762,'DD-Lookup'!$J$6:$L$50,3,FALSE)="Monthly",(YEAR(AC4762)-YEAR(AB4762))*12+MONTH(AC4762)-MONTH(AB4762)+1,(AC4762-AB4762+1))</f>
        <v>1</v>
      </c>
      <c r="F4762" s="210">
        <f t="shared" si="375"/>
        <v>50000</v>
      </c>
      <c r="G4762" s="199">
        <v>1357647</v>
      </c>
      <c r="H4762" s="195">
        <v>37049.533356481501</v>
      </c>
      <c r="I4762" t="s">
        <v>2652</v>
      </c>
      <c r="M4762" t="s">
        <v>3437</v>
      </c>
      <c r="N4762" t="s">
        <v>2653</v>
      </c>
      <c r="O4762" t="s">
        <v>3359</v>
      </c>
      <c r="P4762" s="196">
        <v>50000</v>
      </c>
      <c r="S4762" t="s">
        <v>3347</v>
      </c>
      <c r="T4762" t="s">
        <v>3557</v>
      </c>
      <c r="U4762" s="198">
        <v>27.82</v>
      </c>
      <c r="V4762" t="s">
        <v>2654</v>
      </c>
      <c r="W4762" t="s">
        <v>2655</v>
      </c>
      <c r="X4762" t="s">
        <v>2656</v>
      </c>
      <c r="Y4762" t="s">
        <v>2778</v>
      </c>
      <c r="Z4762" t="s">
        <v>2995</v>
      </c>
      <c r="AA4762">
        <v>115737</v>
      </c>
      <c r="AB4762" s="195">
        <v>37073</v>
      </c>
      <c r="AC4762" s="195">
        <v>37103</v>
      </c>
    </row>
    <row r="4763" spans="1:29" x14ac:dyDescent="0.25">
      <c r="A4763" s="43" t="str">
        <f t="shared" si="371"/>
        <v xml:space="preserve"> Metals Financial</v>
      </c>
      <c r="B4763" s="43" t="str">
        <f t="shared" si="372"/>
        <v/>
      </c>
      <c r="C4763" s="43" t="str">
        <f t="shared" si="373"/>
        <v>Metals</v>
      </c>
      <c r="D4763" s="43" t="str">
        <f t="shared" si="374"/>
        <v>Financial</v>
      </c>
      <c r="E4763" s="43">
        <f>IF(VLOOKUP(S4763,'DD-Lookup'!$J$6:$L$50,3,FALSE)="Monthly",(YEAR(AC4763)-YEAR(AB4763))*12+MONTH(AC4763)-MONTH(AB4763)+1,(AC4763-AB4763+1))</f>
        <v>1</v>
      </c>
      <c r="F4763" s="210">
        <f t="shared" si="375"/>
        <v>10</v>
      </c>
      <c r="G4763" s="199">
        <v>1357648</v>
      </c>
      <c r="H4763" s="195">
        <v>37049.533414351798</v>
      </c>
      <c r="I4763" t="s">
        <v>3577</v>
      </c>
      <c r="M4763" t="s">
        <v>3346</v>
      </c>
      <c r="N4763" t="s">
        <v>3554</v>
      </c>
      <c r="O4763" t="s">
        <v>3555</v>
      </c>
      <c r="P4763" s="196">
        <v>10</v>
      </c>
      <c r="S4763" t="s">
        <v>3556</v>
      </c>
      <c r="T4763" t="s">
        <v>3557</v>
      </c>
      <c r="U4763" s="198">
        <v>1670</v>
      </c>
      <c r="V4763" t="s">
        <v>3812</v>
      </c>
      <c r="W4763" t="s">
        <v>3563</v>
      </c>
      <c r="X4763" t="s">
        <v>3559</v>
      </c>
      <c r="Y4763" t="s">
        <v>3560</v>
      </c>
      <c r="Z4763" t="s">
        <v>3561</v>
      </c>
      <c r="AA4763">
        <v>2174822</v>
      </c>
    </row>
    <row r="4764" spans="1:29" x14ac:dyDescent="0.25">
      <c r="A4764" s="43" t="str">
        <f t="shared" si="371"/>
        <v>US Power Financial</v>
      </c>
      <c r="B4764" s="43" t="str">
        <f t="shared" si="372"/>
        <v>US</v>
      </c>
      <c r="C4764" s="43" t="str">
        <f t="shared" si="373"/>
        <v>Power</v>
      </c>
      <c r="D4764" s="43" t="str">
        <f t="shared" si="374"/>
        <v>Financial</v>
      </c>
      <c r="E4764" s="43">
        <f>IF(VLOOKUP(S4764,'DD-Lookup'!$J$6:$L$50,3,FALSE)="Monthly",(YEAR(AC4764)-YEAR(AB4764))*12+MONTH(AC4764)-MONTH(AB4764)+1,(AC4764-AB4764+1))</f>
        <v>62</v>
      </c>
      <c r="F4764" s="210">
        <f t="shared" si="375"/>
        <v>3100</v>
      </c>
      <c r="G4764" s="199">
        <v>1357649</v>
      </c>
      <c r="H4764" s="195">
        <v>37049.533449074101</v>
      </c>
      <c r="I4764" t="s">
        <v>2363</v>
      </c>
      <c r="M4764" t="s">
        <v>2766</v>
      </c>
      <c r="N4764" t="s">
        <v>2659</v>
      </c>
      <c r="O4764" t="s">
        <v>3673</v>
      </c>
      <c r="P4764" s="196">
        <v>50</v>
      </c>
      <c r="S4764" t="s">
        <v>3340</v>
      </c>
      <c r="T4764" t="s">
        <v>3557</v>
      </c>
      <c r="U4764" s="198">
        <v>58.5</v>
      </c>
      <c r="V4764" t="s">
        <v>3741</v>
      </c>
      <c r="W4764" t="s">
        <v>2268</v>
      </c>
      <c r="X4764" t="s">
        <v>3383</v>
      </c>
      <c r="Y4764" t="s">
        <v>2662</v>
      </c>
      <c r="Z4764" t="s">
        <v>2995</v>
      </c>
      <c r="AA4764">
        <v>637482.1</v>
      </c>
      <c r="AB4764" s="195">
        <v>37073</v>
      </c>
      <c r="AC4764" s="195">
        <v>37134</v>
      </c>
    </row>
    <row r="4765" spans="1:29" x14ac:dyDescent="0.25">
      <c r="A4765" s="43" t="str">
        <f t="shared" si="371"/>
        <v>US Power Physical</v>
      </c>
      <c r="B4765" s="43" t="str">
        <f t="shared" si="372"/>
        <v>US</v>
      </c>
      <c r="C4765" s="43" t="str">
        <f t="shared" si="373"/>
        <v>Power</v>
      </c>
      <c r="D4765" s="43" t="str">
        <f t="shared" si="374"/>
        <v>Physical</v>
      </c>
      <c r="E4765" s="43">
        <f>IF(VLOOKUP(S4765,'DD-Lookup'!$J$6:$L$50,3,FALSE)="Monthly",(YEAR(AC4765)-YEAR(AB4765))*12+MONTH(AC4765)-MONTH(AB4765)+1,(AC4765-AB4765+1))</f>
        <v>30</v>
      </c>
      <c r="F4765" s="210">
        <f t="shared" si="375"/>
        <v>750</v>
      </c>
      <c r="G4765" s="199">
        <v>1357652</v>
      </c>
      <c r="H4765" s="195">
        <v>37049.533518518503</v>
      </c>
      <c r="I4765" t="s">
        <v>2244</v>
      </c>
      <c r="M4765" t="s">
        <v>2766</v>
      </c>
      <c r="N4765" t="s">
        <v>3310</v>
      </c>
      <c r="O4765" t="s">
        <v>3157</v>
      </c>
      <c r="Q4765" s="196">
        <v>25</v>
      </c>
      <c r="S4765" t="s">
        <v>3340</v>
      </c>
      <c r="T4765" t="s">
        <v>3557</v>
      </c>
      <c r="U4765" s="198">
        <v>128.5</v>
      </c>
      <c r="V4765" t="s">
        <v>2225</v>
      </c>
      <c r="W4765" t="s">
        <v>3152</v>
      </c>
      <c r="X4765" t="s">
        <v>3154</v>
      </c>
      <c r="Y4765" t="s">
        <v>2662</v>
      </c>
      <c r="Z4765" t="s">
        <v>2990</v>
      </c>
      <c r="AA4765">
        <v>637485.1</v>
      </c>
      <c r="AB4765" s="195">
        <v>37135.875011574099</v>
      </c>
      <c r="AC4765" s="195">
        <v>37164.875011574099</v>
      </c>
    </row>
    <row r="4766" spans="1:29" x14ac:dyDescent="0.25">
      <c r="A4766" s="43" t="str">
        <f t="shared" si="371"/>
        <v xml:space="preserve"> Metals Financial</v>
      </c>
      <c r="B4766" s="43" t="str">
        <f t="shared" si="372"/>
        <v/>
      </c>
      <c r="C4766" s="43" t="str">
        <f t="shared" si="373"/>
        <v>Metals</v>
      </c>
      <c r="D4766" s="43" t="str">
        <f t="shared" si="374"/>
        <v>Financial</v>
      </c>
      <c r="E4766" s="43">
        <f>IF(VLOOKUP(S4766,'DD-Lookup'!$J$6:$L$50,3,FALSE)="Monthly",(YEAR(AC4766)-YEAR(AB4766))*12+MONTH(AC4766)-MONTH(AB4766)+1,(AC4766-AB4766+1))</f>
        <v>1</v>
      </c>
      <c r="F4766" s="210">
        <f t="shared" si="375"/>
        <v>5</v>
      </c>
      <c r="G4766" s="199">
        <v>1357654</v>
      </c>
      <c r="H4766" s="195">
        <v>37049.533599536997</v>
      </c>
      <c r="I4766" t="s">
        <v>3934</v>
      </c>
      <c r="M4766" t="s">
        <v>3346</v>
      </c>
      <c r="N4766" t="s">
        <v>3614</v>
      </c>
      <c r="O4766" t="s">
        <v>3711</v>
      </c>
      <c r="P4766" s="196">
        <v>5</v>
      </c>
      <c r="S4766" t="s">
        <v>3556</v>
      </c>
      <c r="T4766" t="s">
        <v>3557</v>
      </c>
      <c r="U4766" s="198">
        <v>920</v>
      </c>
      <c r="V4766" t="s">
        <v>4090</v>
      </c>
      <c r="W4766" t="s">
        <v>2299</v>
      </c>
      <c r="X4766" t="s">
        <v>3559</v>
      </c>
      <c r="Y4766" t="s">
        <v>3560</v>
      </c>
      <c r="Z4766" t="s">
        <v>3561</v>
      </c>
      <c r="AA4766">
        <v>2174820</v>
      </c>
    </row>
    <row r="4767" spans="1:29" x14ac:dyDescent="0.25">
      <c r="A4767" s="43" t="str">
        <f t="shared" si="371"/>
        <v>US Natural Gas Physical</v>
      </c>
      <c r="B4767" s="43" t="str">
        <f t="shared" si="372"/>
        <v>US</v>
      </c>
      <c r="C4767" s="43" t="str">
        <f t="shared" si="373"/>
        <v>Natural Gas</v>
      </c>
      <c r="D4767" s="43" t="str">
        <f t="shared" si="374"/>
        <v>Physical</v>
      </c>
      <c r="E4767" s="43">
        <f>IF(VLOOKUP(S4767,'DD-Lookup'!$J$6:$L$50,3,FALSE)="Monthly",(YEAR(AC4767)-YEAR(AB4767))*12+MONTH(AC4767)-MONTH(AB4767)+1,(AC4767-AB4767+1))</f>
        <v>3</v>
      </c>
      <c r="F4767" s="210">
        <f t="shared" si="375"/>
        <v>75000</v>
      </c>
      <c r="G4767" s="199">
        <v>1357655</v>
      </c>
      <c r="H4767" s="195">
        <v>37049.533657407403</v>
      </c>
      <c r="I4767" t="s">
        <v>3529</v>
      </c>
      <c r="M4767" t="s">
        <v>3341</v>
      </c>
      <c r="N4767" t="s">
        <v>3747</v>
      </c>
      <c r="O4767" t="s">
        <v>1447</v>
      </c>
      <c r="P4767" s="196">
        <v>25000</v>
      </c>
      <c r="S4767" t="s">
        <v>3342</v>
      </c>
      <c r="T4767" t="s">
        <v>3557</v>
      </c>
      <c r="U4767" s="198">
        <v>3.6724999999999999</v>
      </c>
      <c r="V4767" t="s">
        <v>3851</v>
      </c>
      <c r="W4767" t="s">
        <v>2366</v>
      </c>
      <c r="X4767" t="s">
        <v>2176</v>
      </c>
      <c r="Y4767" t="s">
        <v>2469</v>
      </c>
      <c r="Z4767" t="s">
        <v>2995</v>
      </c>
      <c r="AA4767">
        <v>838600</v>
      </c>
      <c r="AB4767" s="195">
        <v>37051.875011574099</v>
      </c>
      <c r="AC4767" s="195">
        <v>37053.875011574099</v>
      </c>
    </row>
    <row r="4768" spans="1:29" x14ac:dyDescent="0.25">
      <c r="A4768" s="43" t="str">
        <f t="shared" si="371"/>
        <v xml:space="preserve"> Natural Gas Physical</v>
      </c>
      <c r="B4768" s="43" t="str">
        <f t="shared" si="372"/>
        <v/>
      </c>
      <c r="C4768" s="43" t="str">
        <f t="shared" si="373"/>
        <v>Natural Gas</v>
      </c>
      <c r="D4768" s="43" t="str">
        <f t="shared" si="374"/>
        <v>Physical</v>
      </c>
      <c r="E4768" s="43">
        <f>IF(VLOOKUP(S4768,'DD-Lookup'!$J$6:$L$50,3,FALSE)="Monthly",(YEAR(AC4768)-YEAR(AB4768))*12+MONTH(AC4768)-MONTH(AB4768)+1,(AC4768-AB4768+1))</f>
        <v>31</v>
      </c>
      <c r="F4768" s="210">
        <f t="shared" si="375"/>
        <v>155000</v>
      </c>
      <c r="G4768" s="199">
        <v>1357656</v>
      </c>
      <c r="H4768" s="195">
        <v>37049.533750000002</v>
      </c>
      <c r="I4768" t="s">
        <v>3220</v>
      </c>
      <c r="M4768" t="s">
        <v>3341</v>
      </c>
      <c r="N4768" t="s">
        <v>3104</v>
      </c>
      <c r="O4768" t="s">
        <v>3794</v>
      </c>
      <c r="P4768" s="196">
        <v>5000</v>
      </c>
      <c r="S4768" t="s">
        <v>3719</v>
      </c>
      <c r="T4768" t="s">
        <v>3105</v>
      </c>
      <c r="U4768" s="198">
        <v>4.7699999999999996</v>
      </c>
      <c r="V4768" t="s">
        <v>3802</v>
      </c>
      <c r="W4768" t="s">
        <v>2450</v>
      </c>
      <c r="X4768" t="s">
        <v>3106</v>
      </c>
      <c r="Y4768" t="s">
        <v>2469</v>
      </c>
      <c r="Z4768" t="s">
        <v>2996</v>
      </c>
      <c r="AA4768">
        <v>838601</v>
      </c>
      <c r="AB4768" s="195">
        <v>37073.875011574099</v>
      </c>
      <c r="AC4768" s="195">
        <v>37103.875011574099</v>
      </c>
    </row>
    <row r="4769" spans="1:29" x14ac:dyDescent="0.25">
      <c r="A4769" s="43" t="str">
        <f t="shared" si="371"/>
        <v>US Natural Gas Financial</v>
      </c>
      <c r="B4769" s="43" t="str">
        <f t="shared" si="372"/>
        <v>US</v>
      </c>
      <c r="C4769" s="43" t="str">
        <f t="shared" si="373"/>
        <v>Natural Gas</v>
      </c>
      <c r="D4769" s="43" t="str">
        <f t="shared" si="374"/>
        <v>Financial</v>
      </c>
      <c r="E4769" s="43">
        <f>IF(VLOOKUP(S4769,'DD-Lookup'!$J$6:$L$50,3,FALSE)="Monthly",(YEAR(AC4769)-YEAR(AB4769))*12+MONTH(AC4769)-MONTH(AB4769)+1,(AC4769-AB4769+1))</f>
        <v>31</v>
      </c>
      <c r="F4769" s="210">
        <f t="shared" si="375"/>
        <v>155000</v>
      </c>
      <c r="G4769" s="199">
        <v>1357657</v>
      </c>
      <c r="H4769" s="195">
        <v>37049.533773148098</v>
      </c>
      <c r="I4769" t="s">
        <v>2527</v>
      </c>
      <c r="M4769" t="s">
        <v>3341</v>
      </c>
      <c r="N4769" t="s">
        <v>2476</v>
      </c>
      <c r="O4769" t="s">
        <v>3221</v>
      </c>
      <c r="Q4769" s="196">
        <v>5000</v>
      </c>
      <c r="S4769" t="s">
        <v>3342</v>
      </c>
      <c r="T4769" t="s">
        <v>3557</v>
      </c>
      <c r="U4769" s="198">
        <v>-0.87</v>
      </c>
      <c r="V4769" t="s">
        <v>3922</v>
      </c>
      <c r="W4769" t="s">
        <v>2427</v>
      </c>
      <c r="X4769" t="s">
        <v>2428</v>
      </c>
      <c r="Y4769" t="s">
        <v>3575</v>
      </c>
      <c r="Z4769" t="s">
        <v>2995</v>
      </c>
      <c r="AA4769" t="s">
        <v>1522</v>
      </c>
      <c r="AB4769" s="195">
        <v>37073.875011574099</v>
      </c>
      <c r="AC4769" s="195">
        <v>37103.875011574099</v>
      </c>
    </row>
    <row r="4770" spans="1:29" x14ac:dyDescent="0.25">
      <c r="A4770" s="43" t="str">
        <f t="shared" si="371"/>
        <v xml:space="preserve"> Natural Gas Physical</v>
      </c>
      <c r="B4770" s="43" t="str">
        <f t="shared" si="372"/>
        <v/>
      </c>
      <c r="C4770" s="43" t="str">
        <f t="shared" si="373"/>
        <v>Natural Gas</v>
      </c>
      <c r="D4770" s="43" t="str">
        <f t="shared" si="374"/>
        <v>Physical</v>
      </c>
      <c r="E4770" s="43">
        <f>IF(VLOOKUP(S4770,'DD-Lookup'!$J$6:$L$50,3,FALSE)="Monthly",(YEAR(AC4770)-YEAR(AB4770))*12+MONTH(AC4770)-MONTH(AB4770)+1,(AC4770-AB4770+1))</f>
        <v>1</v>
      </c>
      <c r="F4770" s="210">
        <f t="shared" si="375"/>
        <v>5000</v>
      </c>
      <c r="G4770" s="199">
        <v>1357658</v>
      </c>
      <c r="H4770" s="195">
        <v>37049.533888888902</v>
      </c>
      <c r="I4770" t="s">
        <v>2440</v>
      </c>
      <c r="M4770" t="s">
        <v>3341</v>
      </c>
      <c r="N4770" t="s">
        <v>3104</v>
      </c>
      <c r="O4770" t="s">
        <v>706</v>
      </c>
      <c r="P4770" s="196">
        <v>5000</v>
      </c>
      <c r="S4770" t="s">
        <v>3719</v>
      </c>
      <c r="T4770" t="s">
        <v>3105</v>
      </c>
      <c r="U4770" s="198">
        <v>4.5</v>
      </c>
      <c r="V4770" t="s">
        <v>3912</v>
      </c>
      <c r="W4770" t="s">
        <v>635</v>
      </c>
      <c r="X4770" t="s">
        <v>3106</v>
      </c>
      <c r="Y4770" t="s">
        <v>2469</v>
      </c>
      <c r="Z4770" t="s">
        <v>2996</v>
      </c>
      <c r="AA4770">
        <v>838602</v>
      </c>
      <c r="AB4770" s="195">
        <v>37050.875011574099</v>
      </c>
      <c r="AC4770" s="195">
        <v>37050.875011574099</v>
      </c>
    </row>
    <row r="4771" spans="1:29" x14ac:dyDescent="0.25">
      <c r="A4771" s="43" t="str">
        <f t="shared" si="371"/>
        <v>US Power Physical</v>
      </c>
      <c r="B4771" s="43" t="str">
        <f t="shared" si="372"/>
        <v>US</v>
      </c>
      <c r="C4771" s="43" t="str">
        <f t="shared" si="373"/>
        <v>Power</v>
      </c>
      <c r="D4771" s="43" t="str">
        <f t="shared" si="374"/>
        <v>Physical</v>
      </c>
      <c r="E4771" s="43">
        <f>IF(VLOOKUP(S4771,'DD-Lookup'!$J$6:$L$50,3,FALSE)="Monthly",(YEAR(AC4771)-YEAR(AB4771))*12+MONTH(AC4771)-MONTH(AB4771)+1,(AC4771-AB4771+1))</f>
        <v>31</v>
      </c>
      <c r="F4771" s="210">
        <f t="shared" si="375"/>
        <v>775</v>
      </c>
      <c r="G4771" s="199">
        <v>1357659</v>
      </c>
      <c r="H4771" s="195">
        <v>37049.534004629597</v>
      </c>
      <c r="I4771" t="s">
        <v>2244</v>
      </c>
      <c r="M4771" t="s">
        <v>2766</v>
      </c>
      <c r="N4771" t="s">
        <v>3310</v>
      </c>
      <c r="O4771" t="s">
        <v>3865</v>
      </c>
      <c r="Q4771" s="196">
        <v>25</v>
      </c>
      <c r="S4771" t="s">
        <v>3340</v>
      </c>
      <c r="T4771" t="s">
        <v>3557</v>
      </c>
      <c r="U4771" s="198">
        <v>180</v>
      </c>
      <c r="V4771" t="s">
        <v>2225</v>
      </c>
      <c r="W4771" t="s">
        <v>3152</v>
      </c>
      <c r="X4771" t="s">
        <v>3154</v>
      </c>
      <c r="Y4771" t="s">
        <v>2662</v>
      </c>
      <c r="Z4771" t="s">
        <v>2990</v>
      </c>
      <c r="AA4771">
        <v>637487.1</v>
      </c>
      <c r="AB4771" s="195">
        <v>37104.875011574099</v>
      </c>
      <c r="AC4771" s="195">
        <v>37134.875011574099</v>
      </c>
    </row>
    <row r="4772" spans="1:29" x14ac:dyDescent="0.25">
      <c r="A4772" s="43" t="str">
        <f t="shared" si="371"/>
        <v>US Natural Gas Physical</v>
      </c>
      <c r="B4772" s="43" t="str">
        <f t="shared" si="372"/>
        <v>US</v>
      </c>
      <c r="C4772" s="43" t="str">
        <f t="shared" si="373"/>
        <v>Natural Gas</v>
      </c>
      <c r="D4772" s="43" t="str">
        <f t="shared" si="374"/>
        <v>Physical</v>
      </c>
      <c r="E4772" s="43">
        <f>IF(VLOOKUP(S4772,'DD-Lookup'!$J$6:$L$50,3,FALSE)="Monthly",(YEAR(AC4772)-YEAR(AB4772))*12+MONTH(AC4772)-MONTH(AB4772)+1,(AC4772-AB4772+1))</f>
        <v>3</v>
      </c>
      <c r="F4772" s="210">
        <f t="shared" si="375"/>
        <v>30000</v>
      </c>
      <c r="G4772" s="199">
        <v>1357660</v>
      </c>
      <c r="H4772" s="195">
        <v>37049.534050925897</v>
      </c>
      <c r="I4772" t="s">
        <v>2276</v>
      </c>
      <c r="M4772" t="s">
        <v>3341</v>
      </c>
      <c r="N4772" t="s">
        <v>3747</v>
      </c>
      <c r="O4772" t="s">
        <v>1482</v>
      </c>
      <c r="Q4772" s="196">
        <v>10000</v>
      </c>
      <c r="S4772" t="s">
        <v>3342</v>
      </c>
      <c r="T4772" t="s">
        <v>3557</v>
      </c>
      <c r="U4772" s="198">
        <v>3.605</v>
      </c>
      <c r="V4772" t="s">
        <v>899</v>
      </c>
      <c r="W4772" t="s">
        <v>2181</v>
      </c>
      <c r="X4772" t="s">
        <v>2182</v>
      </c>
      <c r="Y4772" t="s">
        <v>2469</v>
      </c>
      <c r="Z4772" t="s">
        <v>2995</v>
      </c>
      <c r="AA4772">
        <v>838603</v>
      </c>
      <c r="AB4772" s="195">
        <v>37051.875011574099</v>
      </c>
      <c r="AC4772" s="195">
        <v>37053.875011574099</v>
      </c>
    </row>
    <row r="4773" spans="1:29" x14ac:dyDescent="0.25">
      <c r="A4773" s="43" t="str">
        <f t="shared" si="371"/>
        <v>US Power Physical</v>
      </c>
      <c r="B4773" s="43" t="str">
        <f t="shared" si="372"/>
        <v>US</v>
      </c>
      <c r="C4773" s="43" t="str">
        <f t="shared" si="373"/>
        <v>Power</v>
      </c>
      <c r="D4773" s="43" t="str">
        <f t="shared" si="374"/>
        <v>Physical</v>
      </c>
      <c r="E4773" s="43">
        <f>IF(VLOOKUP(S4773,'DD-Lookup'!$J$6:$L$50,3,FALSE)="Monthly",(YEAR(AC4773)-YEAR(AB4773))*12+MONTH(AC4773)-MONTH(AB4773)+1,(AC4773-AB4773+1))</f>
        <v>20</v>
      </c>
      <c r="F4773" s="210">
        <f t="shared" si="375"/>
        <v>500</v>
      </c>
      <c r="G4773" s="199">
        <v>1357662</v>
      </c>
      <c r="H4773" s="195">
        <v>37049.534722222197</v>
      </c>
      <c r="I4773" t="s">
        <v>3360</v>
      </c>
      <c r="M4773" t="s">
        <v>2766</v>
      </c>
      <c r="N4773" t="s">
        <v>3308</v>
      </c>
      <c r="O4773" t="s">
        <v>1349</v>
      </c>
      <c r="Q4773" s="196">
        <v>25</v>
      </c>
      <c r="S4773" t="s">
        <v>3340</v>
      </c>
      <c r="T4773" t="s">
        <v>3557</v>
      </c>
      <c r="U4773" s="198">
        <v>86</v>
      </c>
      <c r="V4773" t="s">
        <v>2397</v>
      </c>
      <c r="W4773" t="s">
        <v>1350</v>
      </c>
      <c r="X4773" t="s">
        <v>3061</v>
      </c>
      <c r="Y4773" t="s">
        <v>2662</v>
      </c>
      <c r="Z4773" t="s">
        <v>2990</v>
      </c>
      <c r="AA4773">
        <v>637491.1</v>
      </c>
      <c r="AB4773" s="195">
        <v>37053.875011574099</v>
      </c>
      <c r="AC4773" s="195">
        <v>37072.875011574099</v>
      </c>
    </row>
    <row r="4774" spans="1:29" x14ac:dyDescent="0.25">
      <c r="A4774" s="43" t="str">
        <f t="shared" si="371"/>
        <v>US Power Physical</v>
      </c>
      <c r="B4774" s="43" t="str">
        <f t="shared" si="372"/>
        <v>US</v>
      </c>
      <c r="C4774" s="43" t="str">
        <f t="shared" si="373"/>
        <v>Power</v>
      </c>
      <c r="D4774" s="43" t="str">
        <f t="shared" si="374"/>
        <v>Physical</v>
      </c>
      <c r="E4774" s="43">
        <f>IF(VLOOKUP(S4774,'DD-Lookup'!$J$6:$L$50,3,FALSE)="Monthly",(YEAR(AC4774)-YEAR(AB4774))*12+MONTH(AC4774)-MONTH(AB4774)+1,(AC4774-AB4774+1))</f>
        <v>5</v>
      </c>
      <c r="F4774" s="210">
        <f t="shared" si="375"/>
        <v>250</v>
      </c>
      <c r="G4774" s="199">
        <v>1357663</v>
      </c>
      <c r="H4774" s="195">
        <v>37049.534722222197</v>
      </c>
      <c r="I4774" t="s">
        <v>3375</v>
      </c>
      <c r="M4774" t="s">
        <v>2766</v>
      </c>
      <c r="N4774" t="s">
        <v>3361</v>
      </c>
      <c r="O4774" t="s">
        <v>3307</v>
      </c>
      <c r="Q4774" s="196">
        <v>50</v>
      </c>
      <c r="S4774" t="s">
        <v>3340</v>
      </c>
      <c r="T4774" t="s">
        <v>3557</v>
      </c>
      <c r="U4774" s="198">
        <v>43.75</v>
      </c>
      <c r="V4774" t="s">
        <v>2663</v>
      </c>
      <c r="W4774" t="s">
        <v>3376</v>
      </c>
      <c r="X4774" t="s">
        <v>3377</v>
      </c>
      <c r="Y4774" t="s">
        <v>2662</v>
      </c>
      <c r="Z4774" t="s">
        <v>2990</v>
      </c>
      <c r="AA4774">
        <v>637492.1</v>
      </c>
      <c r="AB4774" s="195">
        <v>37053.875011574099</v>
      </c>
      <c r="AC4774" s="195">
        <v>37057.875011574099</v>
      </c>
    </row>
    <row r="4775" spans="1:29" x14ac:dyDescent="0.25">
      <c r="A4775" s="43" t="str">
        <f t="shared" si="371"/>
        <v>US Crude Financial</v>
      </c>
      <c r="B4775" s="43" t="str">
        <f t="shared" si="372"/>
        <v>US</v>
      </c>
      <c r="C4775" s="43" t="str">
        <f t="shared" si="373"/>
        <v>Crude</v>
      </c>
      <c r="D4775" s="43" t="str">
        <f t="shared" si="374"/>
        <v>Financial</v>
      </c>
      <c r="E4775" s="43">
        <f>IF(VLOOKUP(S4775,'DD-Lookup'!$J$6:$L$50,3,FALSE)="Monthly",(YEAR(AC4775)-YEAR(AB4775))*12+MONTH(AC4775)-MONTH(AB4775)+1,(AC4775-AB4775+1))</f>
        <v>1</v>
      </c>
      <c r="F4775" s="210">
        <f t="shared" si="375"/>
        <v>50000</v>
      </c>
      <c r="G4775" s="199">
        <v>1357664</v>
      </c>
      <c r="H4775" s="195">
        <v>37049.535023148099</v>
      </c>
      <c r="I4775" t="s">
        <v>2652</v>
      </c>
      <c r="M4775" t="s">
        <v>3437</v>
      </c>
      <c r="N4775" t="s">
        <v>2653</v>
      </c>
      <c r="O4775" t="s">
        <v>3359</v>
      </c>
      <c r="Q4775" s="196">
        <v>50000</v>
      </c>
      <c r="S4775" t="s">
        <v>3347</v>
      </c>
      <c r="T4775" t="s">
        <v>3557</v>
      </c>
      <c r="U4775" s="198">
        <v>27.84</v>
      </c>
      <c r="V4775" t="s">
        <v>3090</v>
      </c>
      <c r="W4775" t="s">
        <v>2655</v>
      </c>
      <c r="X4775" t="s">
        <v>2656</v>
      </c>
      <c r="Y4775" t="s">
        <v>2778</v>
      </c>
      <c r="Z4775" t="s">
        <v>2995</v>
      </c>
      <c r="AA4775">
        <v>115738</v>
      </c>
      <c r="AB4775" s="195">
        <v>37073</v>
      </c>
      <c r="AC4775" s="195">
        <v>37103</v>
      </c>
    </row>
    <row r="4776" spans="1:29" x14ac:dyDescent="0.25">
      <c r="A4776" s="43" t="str">
        <f t="shared" si="371"/>
        <v>US Natural Gas Financial</v>
      </c>
      <c r="B4776" s="43" t="str">
        <f t="shared" si="372"/>
        <v>US</v>
      </c>
      <c r="C4776" s="43" t="str">
        <f t="shared" si="373"/>
        <v>Natural Gas</v>
      </c>
      <c r="D4776" s="43" t="str">
        <f t="shared" si="374"/>
        <v>Financial</v>
      </c>
      <c r="E4776" s="43">
        <f>IF(VLOOKUP(S4776,'DD-Lookup'!$J$6:$L$50,3,FALSE)="Monthly",(YEAR(AC4776)-YEAR(AB4776))*12+MONTH(AC4776)-MONTH(AB4776)+1,(AC4776-AB4776+1))</f>
        <v>31</v>
      </c>
      <c r="F4776" s="210">
        <f t="shared" si="375"/>
        <v>155000</v>
      </c>
      <c r="G4776" s="199">
        <v>1357665</v>
      </c>
      <c r="H4776" s="195">
        <v>37049.535034722197</v>
      </c>
      <c r="I4776" t="s">
        <v>3374</v>
      </c>
      <c r="M4776" t="s">
        <v>3341</v>
      </c>
      <c r="N4776" t="s">
        <v>2476</v>
      </c>
      <c r="O4776" t="s">
        <v>2380</v>
      </c>
      <c r="Q4776" s="196">
        <v>5000</v>
      </c>
      <c r="S4776" t="s">
        <v>3342</v>
      </c>
      <c r="T4776" t="s">
        <v>3557</v>
      </c>
      <c r="U4776" s="198">
        <v>2.5</v>
      </c>
      <c r="V4776" t="s">
        <v>3776</v>
      </c>
      <c r="W4776" t="s">
        <v>2381</v>
      </c>
      <c r="X4776" t="s">
        <v>2382</v>
      </c>
      <c r="Y4776" t="s">
        <v>3575</v>
      </c>
      <c r="Z4776" t="s">
        <v>2995</v>
      </c>
      <c r="AA4776" t="s">
        <v>1523</v>
      </c>
      <c r="AB4776" s="195">
        <v>37073.875011574099</v>
      </c>
      <c r="AC4776" s="195">
        <v>37103.875011574099</v>
      </c>
    </row>
    <row r="4777" spans="1:29" x14ac:dyDescent="0.25">
      <c r="A4777" s="43" t="str">
        <f t="shared" si="371"/>
        <v xml:space="preserve"> Metals Financial</v>
      </c>
      <c r="B4777" s="43" t="str">
        <f t="shared" si="372"/>
        <v/>
      </c>
      <c r="C4777" s="43" t="str">
        <f t="shared" si="373"/>
        <v>Metals</v>
      </c>
      <c r="D4777" s="43" t="str">
        <f t="shared" si="374"/>
        <v>Financial</v>
      </c>
      <c r="E4777" s="43">
        <f>IF(VLOOKUP(S4777,'DD-Lookup'!$J$6:$L$50,3,FALSE)="Monthly",(YEAR(AC4777)-YEAR(AB4777))*12+MONTH(AC4777)-MONTH(AB4777)+1,(AC4777-AB4777+1))</f>
        <v>1</v>
      </c>
      <c r="F4777" s="210">
        <f t="shared" si="375"/>
        <v>15</v>
      </c>
      <c r="G4777" s="199">
        <v>1357668</v>
      </c>
      <c r="H4777" s="195">
        <v>37049.535254629598</v>
      </c>
      <c r="I4777" t="s">
        <v>3570</v>
      </c>
      <c r="M4777" t="s">
        <v>3346</v>
      </c>
      <c r="N4777" t="s">
        <v>3614</v>
      </c>
      <c r="O4777" t="s">
        <v>3711</v>
      </c>
      <c r="P4777" s="196">
        <v>15</v>
      </c>
      <c r="S4777" t="s">
        <v>3556</v>
      </c>
      <c r="T4777" t="s">
        <v>3557</v>
      </c>
      <c r="U4777" s="198">
        <v>920</v>
      </c>
      <c r="V4777" t="s">
        <v>1650</v>
      </c>
      <c r="W4777" t="s">
        <v>2299</v>
      </c>
      <c r="X4777" t="s">
        <v>3559</v>
      </c>
      <c r="Y4777" t="s">
        <v>3560</v>
      </c>
      <c r="Z4777" t="s">
        <v>3561</v>
      </c>
      <c r="AA4777">
        <v>2174818</v>
      </c>
    </row>
    <row r="4778" spans="1:29" x14ac:dyDescent="0.25">
      <c r="A4778" s="43" t="str">
        <f t="shared" si="371"/>
        <v>US Natural Gas Financial</v>
      </c>
      <c r="B4778" s="43" t="str">
        <f t="shared" si="372"/>
        <v>US</v>
      </c>
      <c r="C4778" s="43" t="str">
        <f t="shared" si="373"/>
        <v>Natural Gas</v>
      </c>
      <c r="D4778" s="43" t="str">
        <f t="shared" si="374"/>
        <v>Financial</v>
      </c>
      <c r="E4778" s="43">
        <f>IF(VLOOKUP(S4778,'DD-Lookup'!$J$6:$L$50,3,FALSE)="Monthly",(YEAR(AC4778)-YEAR(AB4778))*12+MONTH(AC4778)-MONTH(AB4778)+1,(AC4778-AB4778+1))</f>
        <v>31</v>
      </c>
      <c r="F4778" s="210">
        <f t="shared" si="375"/>
        <v>155000</v>
      </c>
      <c r="G4778" s="199">
        <v>1357669</v>
      </c>
      <c r="H4778" s="195">
        <v>37049.535300925898</v>
      </c>
      <c r="I4778" t="s">
        <v>2322</v>
      </c>
      <c r="M4778" t="s">
        <v>3341</v>
      </c>
      <c r="N4778" t="s">
        <v>2281</v>
      </c>
      <c r="O4778" t="s">
        <v>2475</v>
      </c>
      <c r="P4778" s="196">
        <v>5000</v>
      </c>
      <c r="S4778" t="s">
        <v>3342</v>
      </c>
      <c r="T4778" t="s">
        <v>3557</v>
      </c>
      <c r="U4778" s="198">
        <v>3.79</v>
      </c>
      <c r="V4778" t="s">
        <v>4193</v>
      </c>
      <c r="W4778" t="s">
        <v>2853</v>
      </c>
      <c r="X4778" t="s">
        <v>2282</v>
      </c>
      <c r="Y4778" t="s">
        <v>3575</v>
      </c>
      <c r="Z4778" t="s">
        <v>2995</v>
      </c>
      <c r="AA4778" t="s">
        <v>1524</v>
      </c>
      <c r="AB4778" s="195">
        <v>37073.875</v>
      </c>
      <c r="AC4778" s="195">
        <v>37103.875</v>
      </c>
    </row>
    <row r="4779" spans="1:29" x14ac:dyDescent="0.25">
      <c r="A4779" s="43" t="str">
        <f t="shared" si="371"/>
        <v>US Power Physical</v>
      </c>
      <c r="B4779" s="43" t="str">
        <f t="shared" si="372"/>
        <v>US</v>
      </c>
      <c r="C4779" s="43" t="str">
        <f t="shared" si="373"/>
        <v>Power</v>
      </c>
      <c r="D4779" s="43" t="str">
        <f t="shared" si="374"/>
        <v>Physical</v>
      </c>
      <c r="E4779" s="43">
        <f>IF(VLOOKUP(S4779,'DD-Lookup'!$J$6:$L$50,3,FALSE)="Monthly",(YEAR(AC4779)-YEAR(AB4779))*12+MONTH(AC4779)-MONTH(AB4779)+1,(AC4779-AB4779+1))</f>
        <v>5</v>
      </c>
      <c r="F4779" s="210">
        <f t="shared" si="375"/>
        <v>250</v>
      </c>
      <c r="G4779" s="199">
        <v>1357670</v>
      </c>
      <c r="H4779" s="195">
        <v>37049.535335648201</v>
      </c>
      <c r="I4779" t="s">
        <v>3375</v>
      </c>
      <c r="M4779" t="s">
        <v>2766</v>
      </c>
      <c r="N4779" t="s">
        <v>3361</v>
      </c>
      <c r="O4779" t="s">
        <v>3307</v>
      </c>
      <c r="Q4779" s="196">
        <v>50</v>
      </c>
      <c r="S4779" t="s">
        <v>3340</v>
      </c>
      <c r="T4779" t="s">
        <v>3557</v>
      </c>
      <c r="U4779" s="198">
        <v>43.75</v>
      </c>
      <c r="V4779" t="s">
        <v>2663</v>
      </c>
      <c r="W4779" t="s">
        <v>3376</v>
      </c>
      <c r="X4779" t="s">
        <v>3377</v>
      </c>
      <c r="Y4779" t="s">
        <v>2662</v>
      </c>
      <c r="Z4779" t="s">
        <v>2990</v>
      </c>
      <c r="AA4779">
        <v>637493.1</v>
      </c>
      <c r="AB4779" s="195">
        <v>37053.875011574099</v>
      </c>
      <c r="AC4779" s="195">
        <v>37057.875011574099</v>
      </c>
    </row>
    <row r="4780" spans="1:29" x14ac:dyDescent="0.25">
      <c r="A4780" s="43" t="str">
        <f t="shared" si="371"/>
        <v>US Natural Gas Financial</v>
      </c>
      <c r="B4780" s="43" t="str">
        <f t="shared" si="372"/>
        <v>US</v>
      </c>
      <c r="C4780" s="43" t="str">
        <f t="shared" si="373"/>
        <v>Natural Gas</v>
      </c>
      <c r="D4780" s="43" t="str">
        <f t="shared" si="374"/>
        <v>Financial</v>
      </c>
      <c r="E4780" s="43">
        <f>IF(VLOOKUP(S4780,'DD-Lookup'!$J$6:$L$50,3,FALSE)="Monthly",(YEAR(AC4780)-YEAR(AB4780))*12+MONTH(AC4780)-MONTH(AB4780)+1,(AC4780-AB4780+1))</f>
        <v>31</v>
      </c>
      <c r="F4780" s="210">
        <f t="shared" si="375"/>
        <v>155000</v>
      </c>
      <c r="G4780" s="199">
        <v>1357671</v>
      </c>
      <c r="H4780" s="195">
        <v>37049.535358796304</v>
      </c>
      <c r="I4780" t="s">
        <v>2472</v>
      </c>
      <c r="M4780" t="s">
        <v>3341</v>
      </c>
      <c r="N4780" t="s">
        <v>2281</v>
      </c>
      <c r="O4780" t="s">
        <v>2475</v>
      </c>
      <c r="P4780" s="196">
        <v>5000</v>
      </c>
      <c r="S4780" t="s">
        <v>3342</v>
      </c>
      <c r="T4780" t="s">
        <v>3557</v>
      </c>
      <c r="U4780" s="198">
        <v>3.79</v>
      </c>
      <c r="V4780" t="s">
        <v>2473</v>
      </c>
      <c r="W4780" t="s">
        <v>2853</v>
      </c>
      <c r="X4780" t="s">
        <v>2282</v>
      </c>
      <c r="Y4780" t="s">
        <v>3575</v>
      </c>
      <c r="Z4780" t="s">
        <v>2995</v>
      </c>
      <c r="AA4780" t="s">
        <v>1525</v>
      </c>
      <c r="AB4780" s="195">
        <v>37073.875</v>
      </c>
      <c r="AC4780" s="195">
        <v>37103.875</v>
      </c>
    </row>
    <row r="4781" spans="1:29" x14ac:dyDescent="0.25">
      <c r="A4781" s="43" t="str">
        <f t="shared" si="371"/>
        <v>US Power Physical</v>
      </c>
      <c r="B4781" s="43" t="str">
        <f t="shared" si="372"/>
        <v>US</v>
      </c>
      <c r="C4781" s="43" t="str">
        <f t="shared" si="373"/>
        <v>Power</v>
      </c>
      <c r="D4781" s="43" t="str">
        <f t="shared" si="374"/>
        <v>Physical</v>
      </c>
      <c r="E4781" s="43">
        <f>IF(VLOOKUP(S4781,'DD-Lookup'!$J$6:$L$50,3,FALSE)="Monthly",(YEAR(AC4781)-YEAR(AB4781))*12+MONTH(AC4781)-MONTH(AB4781)+1,(AC4781-AB4781+1))</f>
        <v>1</v>
      </c>
      <c r="F4781" s="210">
        <f t="shared" si="375"/>
        <v>50</v>
      </c>
      <c r="G4781" s="199">
        <v>1357672</v>
      </c>
      <c r="H4781" s="195">
        <v>37049.535416666702</v>
      </c>
      <c r="I4781" t="s">
        <v>3382</v>
      </c>
      <c r="M4781" t="s">
        <v>2766</v>
      </c>
      <c r="N4781" t="s">
        <v>3361</v>
      </c>
      <c r="O4781" t="s">
        <v>1452</v>
      </c>
      <c r="P4781" s="196">
        <v>50</v>
      </c>
      <c r="S4781" t="s">
        <v>3340</v>
      </c>
      <c r="T4781" t="s">
        <v>3557</v>
      </c>
      <c r="U4781" s="198">
        <v>40.75</v>
      </c>
      <c r="V4781" t="s">
        <v>3055</v>
      </c>
      <c r="W4781" t="s">
        <v>3376</v>
      </c>
      <c r="X4781" t="s">
        <v>3377</v>
      </c>
      <c r="Y4781" t="s">
        <v>2662</v>
      </c>
      <c r="Z4781" t="s">
        <v>2990</v>
      </c>
      <c r="AA4781">
        <v>637494.1</v>
      </c>
      <c r="AB4781" s="195">
        <v>37053.875011574099</v>
      </c>
      <c r="AC4781" s="195">
        <v>37053.875011574099</v>
      </c>
    </row>
    <row r="4782" spans="1:29" x14ac:dyDescent="0.25">
      <c r="A4782" s="43" t="str">
        <f t="shared" si="371"/>
        <v xml:space="preserve"> Metals Financial</v>
      </c>
      <c r="B4782" s="43" t="str">
        <f t="shared" si="372"/>
        <v/>
      </c>
      <c r="C4782" s="43" t="str">
        <f t="shared" si="373"/>
        <v>Metals</v>
      </c>
      <c r="D4782" s="43" t="str">
        <f t="shared" si="374"/>
        <v>Financial</v>
      </c>
      <c r="E4782" s="43">
        <f>IF(VLOOKUP(S4782,'DD-Lookup'!$J$6:$L$50,3,FALSE)="Monthly",(YEAR(AC4782)-YEAR(AB4782))*12+MONTH(AC4782)-MONTH(AB4782)+1,(AC4782-AB4782+1))</f>
        <v>1</v>
      </c>
      <c r="F4782" s="210">
        <f t="shared" si="375"/>
        <v>5</v>
      </c>
      <c r="G4782" s="199">
        <v>1357673</v>
      </c>
      <c r="H4782" s="195">
        <v>37049.535497685203</v>
      </c>
      <c r="I4782" t="s">
        <v>3934</v>
      </c>
      <c r="M4782" t="s">
        <v>3346</v>
      </c>
      <c r="N4782" t="s">
        <v>3584</v>
      </c>
      <c r="O4782" t="s">
        <v>3585</v>
      </c>
      <c r="P4782" s="196">
        <v>5</v>
      </c>
      <c r="S4782" t="s">
        <v>3556</v>
      </c>
      <c r="T4782" t="s">
        <v>3557</v>
      </c>
      <c r="U4782" s="198">
        <v>460</v>
      </c>
      <c r="V4782" t="s">
        <v>4090</v>
      </c>
      <c r="W4782" t="s">
        <v>2299</v>
      </c>
      <c r="X4782" t="s">
        <v>3559</v>
      </c>
      <c r="Y4782" t="s">
        <v>3560</v>
      </c>
      <c r="Z4782" t="s">
        <v>3561</v>
      </c>
      <c r="AA4782">
        <v>2174816</v>
      </c>
    </row>
    <row r="4783" spans="1:29" x14ac:dyDescent="0.25">
      <c r="A4783" s="43" t="str">
        <f t="shared" si="371"/>
        <v>US Natural Gas Physical</v>
      </c>
      <c r="B4783" s="43" t="str">
        <f t="shared" si="372"/>
        <v>US</v>
      </c>
      <c r="C4783" s="43" t="str">
        <f t="shared" si="373"/>
        <v>Natural Gas</v>
      </c>
      <c r="D4783" s="43" t="str">
        <f t="shared" si="374"/>
        <v>Physical</v>
      </c>
      <c r="E4783" s="43">
        <f>IF(VLOOKUP(S4783,'DD-Lookup'!$J$6:$L$50,3,FALSE)="Monthly",(YEAR(AC4783)-YEAR(AB4783))*12+MONTH(AC4783)-MONTH(AB4783)+1,(AC4783-AB4783+1))</f>
        <v>3</v>
      </c>
      <c r="F4783" s="210">
        <f t="shared" si="375"/>
        <v>30000</v>
      </c>
      <c r="G4783" s="199">
        <v>1357674</v>
      </c>
      <c r="H4783" s="195">
        <v>37049.535532407397</v>
      </c>
      <c r="I4783" t="s">
        <v>3085</v>
      </c>
      <c r="M4783" t="s">
        <v>3341</v>
      </c>
      <c r="N4783" t="s">
        <v>3747</v>
      </c>
      <c r="O4783" t="s">
        <v>1482</v>
      </c>
      <c r="P4783" s="196">
        <v>10000</v>
      </c>
      <c r="S4783" t="s">
        <v>3342</v>
      </c>
      <c r="T4783" t="s">
        <v>3557</v>
      </c>
      <c r="U4783" s="198">
        <v>3.5975000000000001</v>
      </c>
      <c r="V4783" t="s">
        <v>3086</v>
      </c>
      <c r="W4783" t="s">
        <v>2181</v>
      </c>
      <c r="X4783" t="s">
        <v>2182</v>
      </c>
      <c r="Y4783" t="s">
        <v>2469</v>
      </c>
      <c r="Z4783" t="s">
        <v>2995</v>
      </c>
      <c r="AA4783">
        <v>838604</v>
      </c>
      <c r="AB4783" s="195">
        <v>37051.875011574099</v>
      </c>
      <c r="AC4783" s="195">
        <v>37053.875011574099</v>
      </c>
    </row>
    <row r="4784" spans="1:29" x14ac:dyDescent="0.25">
      <c r="A4784" s="43" t="str">
        <f t="shared" si="371"/>
        <v xml:space="preserve"> Metals Financial</v>
      </c>
      <c r="B4784" s="43" t="str">
        <f t="shared" si="372"/>
        <v/>
      </c>
      <c r="C4784" s="43" t="str">
        <f t="shared" si="373"/>
        <v>Metals</v>
      </c>
      <c r="D4784" s="43" t="str">
        <f t="shared" si="374"/>
        <v>Financial</v>
      </c>
      <c r="E4784" s="43">
        <f>IF(VLOOKUP(S4784,'DD-Lookup'!$J$6:$L$50,3,FALSE)="Monthly",(YEAR(AC4784)-YEAR(AB4784))*12+MONTH(AC4784)-MONTH(AB4784)+1,(AC4784-AB4784+1))</f>
        <v>1</v>
      </c>
      <c r="F4784" s="210">
        <f t="shared" si="375"/>
        <v>11</v>
      </c>
      <c r="G4784" s="199">
        <v>1357675</v>
      </c>
      <c r="H4784" s="195">
        <v>37049.535694444399</v>
      </c>
      <c r="I4784" t="s">
        <v>3577</v>
      </c>
      <c r="M4784" t="s">
        <v>3346</v>
      </c>
      <c r="N4784" t="s">
        <v>3554</v>
      </c>
      <c r="O4784" t="s">
        <v>3555</v>
      </c>
      <c r="P4784" s="196">
        <v>11</v>
      </c>
      <c r="S4784" t="s">
        <v>3556</v>
      </c>
      <c r="T4784" t="s">
        <v>3557</v>
      </c>
      <c r="U4784" s="198">
        <v>1669</v>
      </c>
      <c r="V4784" t="s">
        <v>3812</v>
      </c>
      <c r="W4784" t="s">
        <v>3563</v>
      </c>
      <c r="X4784" t="s">
        <v>3559</v>
      </c>
      <c r="Y4784" t="s">
        <v>3560</v>
      </c>
      <c r="Z4784" t="s">
        <v>3561</v>
      </c>
      <c r="AA4784">
        <v>2174814</v>
      </c>
    </row>
    <row r="4785" spans="1:31" x14ac:dyDescent="0.25">
      <c r="A4785" s="43" t="str">
        <f t="shared" si="371"/>
        <v>US Power Physical</v>
      </c>
      <c r="B4785" s="43" t="str">
        <f t="shared" si="372"/>
        <v>US</v>
      </c>
      <c r="C4785" s="43" t="str">
        <f t="shared" si="373"/>
        <v>Power</v>
      </c>
      <c r="D4785" s="43" t="str">
        <f t="shared" si="374"/>
        <v>Physical</v>
      </c>
      <c r="E4785" s="43">
        <f>IF(VLOOKUP(S4785,'DD-Lookup'!$J$6:$L$50,3,FALSE)="Monthly",(YEAR(AC4785)-YEAR(AB4785))*12+MONTH(AC4785)-MONTH(AB4785)+1,(AC4785-AB4785+1))</f>
        <v>1</v>
      </c>
      <c r="F4785" s="210">
        <f t="shared" si="375"/>
        <v>50</v>
      </c>
      <c r="G4785" s="199">
        <v>1357676</v>
      </c>
      <c r="H4785" s="195">
        <v>37049.535740740699</v>
      </c>
      <c r="I4785" t="s">
        <v>3382</v>
      </c>
      <c r="M4785" t="s">
        <v>2766</v>
      </c>
      <c r="N4785" t="s">
        <v>3361</v>
      </c>
      <c r="O4785" t="s">
        <v>1452</v>
      </c>
      <c r="P4785" s="196">
        <v>50</v>
      </c>
      <c r="S4785" t="s">
        <v>3340</v>
      </c>
      <c r="T4785" t="s">
        <v>3557</v>
      </c>
      <c r="U4785" s="198">
        <v>40.549999999999997</v>
      </c>
      <c r="V4785" t="s">
        <v>3055</v>
      </c>
      <c r="W4785" t="s">
        <v>3376</v>
      </c>
      <c r="X4785" t="s">
        <v>3377</v>
      </c>
      <c r="Y4785" t="s">
        <v>2662</v>
      </c>
      <c r="Z4785" t="s">
        <v>2990</v>
      </c>
      <c r="AA4785">
        <v>637495.1</v>
      </c>
      <c r="AB4785" s="195">
        <v>37053.875011574099</v>
      </c>
      <c r="AC4785" s="195">
        <v>37053.875011574099</v>
      </c>
    </row>
    <row r="4786" spans="1:31" x14ac:dyDescent="0.25">
      <c r="A4786" s="43" t="str">
        <f t="shared" si="371"/>
        <v>US Natural Gas Financial</v>
      </c>
      <c r="B4786" s="43" t="str">
        <f t="shared" si="372"/>
        <v>US</v>
      </c>
      <c r="C4786" s="43" t="str">
        <f t="shared" si="373"/>
        <v>Natural Gas</v>
      </c>
      <c r="D4786" s="43" t="str">
        <f t="shared" si="374"/>
        <v>Financial</v>
      </c>
      <c r="E4786" s="43">
        <f>IF(VLOOKUP(S4786,'DD-Lookup'!$J$6:$L$50,3,FALSE)="Monthly",(YEAR(AC4786)-YEAR(AB4786))*12+MONTH(AC4786)-MONTH(AB4786)+1,(AC4786-AB4786+1))</f>
        <v>151</v>
      </c>
      <c r="F4786" s="210">
        <f t="shared" si="375"/>
        <v>755000</v>
      </c>
      <c r="G4786" s="199">
        <v>1357678</v>
      </c>
      <c r="H4786" s="195">
        <v>37049.535752314798</v>
      </c>
      <c r="I4786" t="s">
        <v>2505</v>
      </c>
      <c r="M4786" t="s">
        <v>3341</v>
      </c>
      <c r="N4786" t="s">
        <v>2281</v>
      </c>
      <c r="O4786" t="s">
        <v>2491</v>
      </c>
      <c r="P4786" s="196">
        <v>5000</v>
      </c>
      <c r="S4786" t="s">
        <v>3342</v>
      </c>
      <c r="T4786" t="s">
        <v>3557</v>
      </c>
      <c r="U4786" s="198">
        <v>4.2549999999999999</v>
      </c>
      <c r="V4786" t="s">
        <v>4191</v>
      </c>
      <c r="W4786" t="s">
        <v>2853</v>
      </c>
      <c r="X4786" t="s">
        <v>2282</v>
      </c>
      <c r="Y4786" t="s">
        <v>3575</v>
      </c>
      <c r="Z4786" t="s">
        <v>2995</v>
      </c>
      <c r="AA4786" t="s">
        <v>1526</v>
      </c>
      <c r="AB4786" s="195">
        <v>37196</v>
      </c>
      <c r="AC4786" s="195">
        <v>37346</v>
      </c>
    </row>
    <row r="4787" spans="1:31" x14ac:dyDescent="0.25">
      <c r="A4787" s="43" t="str">
        <f t="shared" si="371"/>
        <v>US Natural Gas Financial</v>
      </c>
      <c r="B4787" s="43" t="str">
        <f t="shared" si="372"/>
        <v>US</v>
      </c>
      <c r="C4787" s="43" t="str">
        <f t="shared" si="373"/>
        <v>Natural Gas</v>
      </c>
      <c r="D4787" s="43" t="str">
        <f t="shared" si="374"/>
        <v>Financial</v>
      </c>
      <c r="E4787" s="43">
        <f>IF(VLOOKUP(S4787,'DD-Lookup'!$J$6:$L$50,3,FALSE)="Monthly",(YEAR(AC4787)-YEAR(AB4787))*12+MONTH(AC4787)-MONTH(AB4787)+1,(AC4787-AB4787+1))</f>
        <v>22</v>
      </c>
      <c r="F4787" s="210">
        <f t="shared" si="375"/>
        <v>330000</v>
      </c>
      <c r="G4787" s="199">
        <v>1357677</v>
      </c>
      <c r="H4787" s="195">
        <v>37049.535752314798</v>
      </c>
      <c r="I4787" t="s">
        <v>3482</v>
      </c>
      <c r="M4787" t="s">
        <v>3341</v>
      </c>
      <c r="N4787" t="s">
        <v>2281</v>
      </c>
      <c r="O4787" t="s">
        <v>1295</v>
      </c>
      <c r="P4787" s="196">
        <v>15000</v>
      </c>
      <c r="S4787" t="s">
        <v>3342</v>
      </c>
      <c r="T4787" t="s">
        <v>3557</v>
      </c>
      <c r="U4787" s="198">
        <v>3.6749999999999998</v>
      </c>
      <c r="V4787" t="s">
        <v>1742</v>
      </c>
      <c r="W4787" t="s">
        <v>2512</v>
      </c>
      <c r="X4787" t="s">
        <v>2170</v>
      </c>
      <c r="Y4787" t="s">
        <v>3575</v>
      </c>
      <c r="Z4787" t="s">
        <v>2995</v>
      </c>
      <c r="AA4787" t="s">
        <v>1527</v>
      </c>
      <c r="AB4787" s="195">
        <v>37051.875011574099</v>
      </c>
      <c r="AC4787" s="195">
        <v>37072.875011574099</v>
      </c>
      <c r="AE4787" s="115">
        <f>IF(S4787="Gallon",F4787/42,F4787)</f>
        <v>330000</v>
      </c>
    </row>
    <row r="4788" spans="1:31" x14ac:dyDescent="0.25">
      <c r="A4788" s="43" t="str">
        <f t="shared" si="371"/>
        <v xml:space="preserve"> Metals Financial</v>
      </c>
      <c r="B4788" s="43" t="str">
        <f t="shared" si="372"/>
        <v/>
      </c>
      <c r="C4788" s="43" t="str">
        <f t="shared" si="373"/>
        <v>Metals</v>
      </c>
      <c r="D4788" s="43" t="str">
        <f t="shared" si="374"/>
        <v>Financial</v>
      </c>
      <c r="E4788" s="43">
        <f>IF(VLOOKUP(S4788,'DD-Lookup'!$J$6:$L$50,3,FALSE)="Monthly",(YEAR(AC4788)-YEAR(AB4788))*12+MONTH(AC4788)-MONTH(AB4788)+1,(AC4788-AB4788+1))</f>
        <v>1</v>
      </c>
      <c r="F4788" s="210">
        <f t="shared" si="375"/>
        <v>9</v>
      </c>
      <c r="G4788" s="199">
        <v>1357679</v>
      </c>
      <c r="H4788" s="195">
        <v>37049.535787036999</v>
      </c>
      <c r="I4788" t="s">
        <v>3518</v>
      </c>
      <c r="M4788" t="s">
        <v>3346</v>
      </c>
      <c r="N4788" t="s">
        <v>3554</v>
      </c>
      <c r="O4788" t="s">
        <v>3555</v>
      </c>
      <c r="P4788" s="196">
        <v>9</v>
      </c>
      <c r="S4788" t="s">
        <v>3556</v>
      </c>
      <c r="T4788" t="s">
        <v>3557</v>
      </c>
      <c r="U4788" s="198">
        <v>1669</v>
      </c>
      <c r="V4788" t="s">
        <v>3519</v>
      </c>
      <c r="W4788" t="s">
        <v>3563</v>
      </c>
      <c r="X4788" t="s">
        <v>3559</v>
      </c>
      <c r="Y4788" t="s">
        <v>3560</v>
      </c>
      <c r="Z4788" t="s">
        <v>3561</v>
      </c>
      <c r="AA4788">
        <v>2174812</v>
      </c>
    </row>
    <row r="4789" spans="1:31" x14ac:dyDescent="0.25">
      <c r="A4789" s="43" t="str">
        <f t="shared" si="371"/>
        <v>US Natural Gas Financial</v>
      </c>
      <c r="B4789" s="43" t="str">
        <f t="shared" si="372"/>
        <v>US</v>
      </c>
      <c r="C4789" s="43" t="str">
        <f t="shared" si="373"/>
        <v>Natural Gas</v>
      </c>
      <c r="D4789" s="43" t="str">
        <f t="shared" si="374"/>
        <v>Financial</v>
      </c>
      <c r="E4789" s="43">
        <f>IF(VLOOKUP(S4789,'DD-Lookup'!$J$6:$L$50,3,FALSE)="Monthly",(YEAR(AC4789)-YEAR(AB4789))*12+MONTH(AC4789)-MONTH(AB4789)+1,(AC4789-AB4789+1))</f>
        <v>151</v>
      </c>
      <c r="F4789" s="210">
        <f t="shared" si="375"/>
        <v>755000</v>
      </c>
      <c r="G4789" s="199">
        <v>1357682</v>
      </c>
      <c r="H4789" s="195">
        <v>37049.536064814798</v>
      </c>
      <c r="I4789" t="s">
        <v>2208</v>
      </c>
      <c r="M4789" t="s">
        <v>3341</v>
      </c>
      <c r="N4789" t="s">
        <v>2281</v>
      </c>
      <c r="O4789" t="s">
        <v>2491</v>
      </c>
      <c r="Q4789" s="196">
        <v>5000</v>
      </c>
      <c r="S4789" t="s">
        <v>3342</v>
      </c>
      <c r="T4789" t="s">
        <v>3557</v>
      </c>
      <c r="U4789" s="198">
        <v>4.26</v>
      </c>
      <c r="V4789" t="s">
        <v>932</v>
      </c>
      <c r="W4789" t="s">
        <v>2853</v>
      </c>
      <c r="X4789" t="s">
        <v>2282</v>
      </c>
      <c r="Y4789" t="s">
        <v>3575</v>
      </c>
      <c r="Z4789" t="s">
        <v>2995</v>
      </c>
      <c r="AA4789" t="s">
        <v>1528</v>
      </c>
      <c r="AB4789" s="195">
        <v>37196</v>
      </c>
      <c r="AC4789" s="195">
        <v>37346</v>
      </c>
      <c r="AE4789" s="115">
        <f>IF(S4789="Gallon",F4789/42,F4789)</f>
        <v>755000</v>
      </c>
    </row>
    <row r="4790" spans="1:31" x14ac:dyDescent="0.25">
      <c r="A4790" s="43" t="str">
        <f t="shared" si="371"/>
        <v>US Power Physical</v>
      </c>
      <c r="B4790" s="43" t="str">
        <f t="shared" si="372"/>
        <v>US</v>
      </c>
      <c r="C4790" s="43" t="str">
        <f t="shared" si="373"/>
        <v>Power</v>
      </c>
      <c r="D4790" s="43" t="str">
        <f t="shared" si="374"/>
        <v>Physical</v>
      </c>
      <c r="E4790" s="43">
        <f>IF(VLOOKUP(S4790,'DD-Lookup'!$J$6:$L$50,3,FALSE)="Monthly",(YEAR(AC4790)-YEAR(AB4790))*12+MONTH(AC4790)-MONTH(AB4790)+1,(AC4790-AB4790+1))</f>
        <v>92</v>
      </c>
      <c r="F4790" s="210">
        <f t="shared" si="375"/>
        <v>4600</v>
      </c>
      <c r="G4790" s="199">
        <v>1357683</v>
      </c>
      <c r="H4790" s="195">
        <v>37049.536331018498</v>
      </c>
      <c r="I4790" t="s">
        <v>3360</v>
      </c>
      <c r="M4790" t="s">
        <v>2766</v>
      </c>
      <c r="N4790" t="s">
        <v>3361</v>
      </c>
      <c r="O4790" t="s">
        <v>3927</v>
      </c>
      <c r="P4790" s="196">
        <v>50</v>
      </c>
      <c r="S4790" t="s">
        <v>3340</v>
      </c>
      <c r="T4790" t="s">
        <v>3557</v>
      </c>
      <c r="U4790" s="198">
        <v>36.299999999999997</v>
      </c>
      <c r="V4790" t="s">
        <v>3775</v>
      </c>
      <c r="W4790" t="s">
        <v>3825</v>
      </c>
      <c r="X4790" t="s">
        <v>2263</v>
      </c>
      <c r="Y4790" t="s">
        <v>2662</v>
      </c>
      <c r="Z4790" t="s">
        <v>2990</v>
      </c>
      <c r="AA4790">
        <v>637507.1</v>
      </c>
      <c r="AB4790" s="195">
        <v>37165.591666666704</v>
      </c>
      <c r="AC4790" s="195">
        <v>37256.591666666704</v>
      </c>
    </row>
    <row r="4791" spans="1:31" x14ac:dyDescent="0.25">
      <c r="A4791" s="43" t="str">
        <f t="shared" si="371"/>
        <v>US Crude Financial</v>
      </c>
      <c r="B4791" s="43" t="str">
        <f t="shared" si="372"/>
        <v>US</v>
      </c>
      <c r="C4791" s="43" t="str">
        <f t="shared" si="373"/>
        <v>Crude</v>
      </c>
      <c r="D4791" s="43" t="str">
        <f t="shared" si="374"/>
        <v>Financial</v>
      </c>
      <c r="E4791" s="43">
        <f>IF(VLOOKUP(S4791,'DD-Lookup'!$J$6:$L$50,3,FALSE)="Monthly",(YEAR(AC4791)-YEAR(AB4791))*12+MONTH(AC4791)-MONTH(AB4791)+1,(AC4791-AB4791+1))</f>
        <v>1</v>
      </c>
      <c r="F4791" s="210">
        <f t="shared" si="375"/>
        <v>50000</v>
      </c>
      <c r="G4791" s="199">
        <v>1357684</v>
      </c>
      <c r="H4791" s="195">
        <v>37049.536585648202</v>
      </c>
      <c r="I4791" t="s">
        <v>2371</v>
      </c>
      <c r="M4791" t="s">
        <v>3437</v>
      </c>
      <c r="N4791" t="s">
        <v>2653</v>
      </c>
      <c r="O4791" t="s">
        <v>2334</v>
      </c>
      <c r="Q4791" s="196">
        <v>50000</v>
      </c>
      <c r="S4791" t="s">
        <v>3347</v>
      </c>
      <c r="T4791" t="s">
        <v>3557</v>
      </c>
      <c r="U4791" s="198">
        <v>27.86</v>
      </c>
      <c r="V4791" t="s">
        <v>3619</v>
      </c>
      <c r="W4791" t="s">
        <v>2655</v>
      </c>
      <c r="X4791" t="s">
        <v>2193</v>
      </c>
      <c r="Y4791" t="s">
        <v>2778</v>
      </c>
      <c r="Z4791" t="s">
        <v>2995</v>
      </c>
      <c r="AA4791">
        <v>115739</v>
      </c>
      <c r="AB4791" s="195">
        <v>37073</v>
      </c>
      <c r="AC4791" s="195">
        <v>37103</v>
      </c>
    </row>
    <row r="4792" spans="1:31" x14ac:dyDescent="0.25">
      <c r="A4792" s="43" t="str">
        <f t="shared" si="371"/>
        <v>US Power Physical</v>
      </c>
      <c r="B4792" s="43" t="str">
        <f t="shared" si="372"/>
        <v>US</v>
      </c>
      <c r="C4792" s="43" t="str">
        <f t="shared" si="373"/>
        <v>Power</v>
      </c>
      <c r="D4792" s="43" t="str">
        <f t="shared" si="374"/>
        <v>Physical</v>
      </c>
      <c r="E4792" s="43">
        <f>IF(VLOOKUP(S4792,'DD-Lookup'!$J$6:$L$50,3,FALSE)="Monthly",(YEAR(AC4792)-YEAR(AB4792))*12+MONTH(AC4792)-MONTH(AB4792)+1,(AC4792-AB4792+1))</f>
        <v>90</v>
      </c>
      <c r="F4792" s="210">
        <f t="shared" si="375"/>
        <v>2250</v>
      </c>
      <c r="G4792" s="199">
        <v>1357685</v>
      </c>
      <c r="H4792" s="195">
        <v>37049.536620370403</v>
      </c>
      <c r="I4792" t="s">
        <v>3339</v>
      </c>
      <c r="M4792" t="s">
        <v>2766</v>
      </c>
      <c r="N4792" t="s">
        <v>3308</v>
      </c>
      <c r="O4792" t="s">
        <v>726</v>
      </c>
      <c r="Q4792" s="196">
        <v>25</v>
      </c>
      <c r="S4792" t="s">
        <v>3340</v>
      </c>
      <c r="T4792" t="s">
        <v>3557</v>
      </c>
      <c r="U4792" s="198">
        <v>105.75</v>
      </c>
      <c r="V4792" t="s">
        <v>2168</v>
      </c>
      <c r="W4792" t="s">
        <v>2438</v>
      </c>
      <c r="X4792" t="s">
        <v>1756</v>
      </c>
      <c r="Y4792" t="s">
        <v>2662</v>
      </c>
      <c r="Z4792" t="s">
        <v>2990</v>
      </c>
      <c r="AA4792">
        <v>637509.1</v>
      </c>
      <c r="AB4792" s="195">
        <v>37257.701388888898</v>
      </c>
      <c r="AC4792" s="195">
        <v>37346.701388888898</v>
      </c>
    </row>
    <row r="4793" spans="1:31" x14ac:dyDescent="0.25">
      <c r="A4793" s="43" t="str">
        <f t="shared" si="371"/>
        <v>US Natural Gas Physical</v>
      </c>
      <c r="B4793" s="43" t="str">
        <f t="shared" si="372"/>
        <v>US</v>
      </c>
      <c r="C4793" s="43" t="str">
        <f t="shared" si="373"/>
        <v>Natural Gas</v>
      </c>
      <c r="D4793" s="43" t="str">
        <f t="shared" si="374"/>
        <v>Physical</v>
      </c>
      <c r="E4793" s="43">
        <f>IF(VLOOKUP(S4793,'DD-Lookup'!$J$6:$L$50,3,FALSE)="Monthly",(YEAR(AC4793)-YEAR(AB4793))*12+MONTH(AC4793)-MONTH(AB4793)+1,(AC4793-AB4793+1))</f>
        <v>3</v>
      </c>
      <c r="F4793" s="210">
        <f t="shared" si="375"/>
        <v>75000</v>
      </c>
      <c r="G4793" s="199">
        <v>1357686</v>
      </c>
      <c r="H4793" s="195">
        <v>37049.536736111098</v>
      </c>
      <c r="I4793" t="s">
        <v>2187</v>
      </c>
      <c r="M4793" t="s">
        <v>3341</v>
      </c>
      <c r="N4793" t="s">
        <v>3747</v>
      </c>
      <c r="O4793" t="s">
        <v>1447</v>
      </c>
      <c r="Q4793" s="196">
        <v>25000</v>
      </c>
      <c r="S4793" t="s">
        <v>3342</v>
      </c>
      <c r="T4793" t="s">
        <v>3557</v>
      </c>
      <c r="U4793" s="198">
        <v>3.67</v>
      </c>
      <c r="V4793" t="s">
        <v>2188</v>
      </c>
      <c r="W4793" t="s">
        <v>2366</v>
      </c>
      <c r="X4793" t="s">
        <v>2176</v>
      </c>
      <c r="Y4793" t="s">
        <v>2469</v>
      </c>
      <c r="Z4793" t="s">
        <v>2995</v>
      </c>
      <c r="AA4793">
        <v>838605</v>
      </c>
      <c r="AB4793" s="195">
        <v>37051.875011574099</v>
      </c>
      <c r="AC4793" s="195">
        <v>37053.875011574099</v>
      </c>
    </row>
    <row r="4794" spans="1:31" x14ac:dyDescent="0.25">
      <c r="A4794" s="43" t="str">
        <f t="shared" si="371"/>
        <v xml:space="preserve"> Natural Gas Financial</v>
      </c>
      <c r="B4794" s="43" t="str">
        <f t="shared" si="372"/>
        <v/>
      </c>
      <c r="C4794" s="43" t="str">
        <f t="shared" si="373"/>
        <v>Natural Gas</v>
      </c>
      <c r="D4794" s="43" t="str">
        <f t="shared" si="374"/>
        <v>Financial</v>
      </c>
      <c r="E4794" s="43">
        <f>IF(VLOOKUP(S4794,'DD-Lookup'!$J$6:$L$50,3,FALSE)="Monthly",(YEAR(AC4794)-YEAR(AB4794))*12+MONTH(AC4794)-MONTH(AB4794)+1,(AC4794-AB4794+1))</f>
        <v>214</v>
      </c>
      <c r="F4794" s="210">
        <f t="shared" si="375"/>
        <v>1070000</v>
      </c>
      <c r="G4794" s="199">
        <v>1357687</v>
      </c>
      <c r="H4794" s="195">
        <v>37049.536956018499</v>
      </c>
      <c r="I4794" t="s">
        <v>3375</v>
      </c>
      <c r="M4794" t="s">
        <v>3341</v>
      </c>
      <c r="N4794" t="s">
        <v>3521</v>
      </c>
      <c r="O4794" t="s">
        <v>1778</v>
      </c>
      <c r="Q4794" s="196">
        <v>5000</v>
      </c>
      <c r="S4794" t="s">
        <v>3342</v>
      </c>
      <c r="T4794" t="s">
        <v>3557</v>
      </c>
      <c r="U4794" s="198">
        <v>-0.22</v>
      </c>
      <c r="V4794" t="s">
        <v>3351</v>
      </c>
      <c r="W4794" t="s">
        <v>3522</v>
      </c>
      <c r="X4794" t="s">
        <v>2375</v>
      </c>
      <c r="Y4794" t="s">
        <v>3575</v>
      </c>
      <c r="Z4794" t="s">
        <v>2996</v>
      </c>
      <c r="AA4794" t="s">
        <v>1529</v>
      </c>
      <c r="AB4794" s="195">
        <v>37347</v>
      </c>
      <c r="AC4794" s="195">
        <v>37560</v>
      </c>
    </row>
    <row r="4795" spans="1:31" x14ac:dyDescent="0.25">
      <c r="A4795" s="43" t="str">
        <f t="shared" si="371"/>
        <v>US Power Physical</v>
      </c>
      <c r="B4795" s="43" t="str">
        <f t="shared" si="372"/>
        <v>US</v>
      </c>
      <c r="C4795" s="43" t="str">
        <f t="shared" si="373"/>
        <v>Power</v>
      </c>
      <c r="D4795" s="43" t="str">
        <f t="shared" si="374"/>
        <v>Physical</v>
      </c>
      <c r="E4795" s="43">
        <f>IF(VLOOKUP(S4795,'DD-Lookup'!$J$6:$L$50,3,FALSE)="Monthly",(YEAR(AC4795)-YEAR(AB4795))*12+MONTH(AC4795)-MONTH(AB4795)+1,(AC4795-AB4795+1))</f>
        <v>92</v>
      </c>
      <c r="F4795" s="210">
        <f t="shared" si="375"/>
        <v>2300</v>
      </c>
      <c r="G4795" s="199">
        <v>1357690</v>
      </c>
      <c r="H4795" s="195">
        <v>37049.537002314799</v>
      </c>
      <c r="I4795" t="s">
        <v>3374</v>
      </c>
      <c r="M4795" t="s">
        <v>2766</v>
      </c>
      <c r="N4795" t="s">
        <v>3308</v>
      </c>
      <c r="O4795" t="s">
        <v>1530</v>
      </c>
      <c r="Q4795" s="196">
        <v>25</v>
      </c>
      <c r="S4795" t="s">
        <v>3340</v>
      </c>
      <c r="T4795" t="s">
        <v>3557</v>
      </c>
      <c r="U4795" s="198">
        <v>133</v>
      </c>
      <c r="V4795" t="s">
        <v>3776</v>
      </c>
      <c r="W4795" t="s">
        <v>2438</v>
      </c>
      <c r="X4795" t="s">
        <v>1756</v>
      </c>
      <c r="Y4795" t="s">
        <v>2662</v>
      </c>
      <c r="Z4795" t="s">
        <v>2990</v>
      </c>
      <c r="AA4795">
        <v>637511.1</v>
      </c>
      <c r="AB4795" s="195">
        <v>37165.564583333296</v>
      </c>
      <c r="AC4795" s="195">
        <v>37256.564583333296</v>
      </c>
    </row>
    <row r="4796" spans="1:31" x14ac:dyDescent="0.25">
      <c r="A4796" s="43" t="str">
        <f t="shared" si="371"/>
        <v>US Power Physical</v>
      </c>
      <c r="B4796" s="43" t="str">
        <f t="shared" si="372"/>
        <v>US</v>
      </c>
      <c r="C4796" s="43" t="str">
        <f t="shared" si="373"/>
        <v>Power</v>
      </c>
      <c r="D4796" s="43" t="str">
        <f t="shared" si="374"/>
        <v>Physical</v>
      </c>
      <c r="E4796" s="43">
        <f>IF(VLOOKUP(S4796,'DD-Lookup'!$J$6:$L$50,3,FALSE)="Monthly",(YEAR(AC4796)-YEAR(AB4796))*12+MONTH(AC4796)-MONTH(AB4796)+1,(AC4796-AB4796+1))</f>
        <v>92</v>
      </c>
      <c r="F4796" s="210">
        <f t="shared" si="375"/>
        <v>2300</v>
      </c>
      <c r="G4796" s="199">
        <v>1357691</v>
      </c>
      <c r="H4796" s="195">
        <v>37049.537002314799</v>
      </c>
      <c r="I4796" t="s">
        <v>3374</v>
      </c>
      <c r="M4796" t="s">
        <v>2766</v>
      </c>
      <c r="N4796" t="s">
        <v>3308</v>
      </c>
      <c r="O4796" t="s">
        <v>1531</v>
      </c>
      <c r="P4796" s="196">
        <v>25</v>
      </c>
      <c r="S4796" t="s">
        <v>3340</v>
      </c>
      <c r="T4796" t="s">
        <v>3557</v>
      </c>
      <c r="U4796" s="198">
        <v>127.5</v>
      </c>
      <c r="V4796" t="s">
        <v>3776</v>
      </c>
      <c r="W4796" t="s">
        <v>2438</v>
      </c>
      <c r="X4796" t="s">
        <v>1756</v>
      </c>
      <c r="Y4796" t="s">
        <v>2662</v>
      </c>
      <c r="Z4796" t="s">
        <v>2990</v>
      </c>
      <c r="AA4796">
        <v>637512.1</v>
      </c>
      <c r="AB4796" s="195">
        <v>37165.564583333296</v>
      </c>
      <c r="AC4796" s="195">
        <v>37256.564583333296</v>
      </c>
    </row>
    <row r="4797" spans="1:31" x14ac:dyDescent="0.25">
      <c r="A4797" s="43" t="str">
        <f t="shared" si="371"/>
        <v>US Natural Gas Financial</v>
      </c>
      <c r="B4797" s="43" t="str">
        <f t="shared" si="372"/>
        <v>US</v>
      </c>
      <c r="C4797" s="43" t="str">
        <f t="shared" si="373"/>
        <v>Natural Gas</v>
      </c>
      <c r="D4797" s="43" t="str">
        <f t="shared" si="374"/>
        <v>Financial</v>
      </c>
      <c r="E4797" s="43">
        <f>IF(VLOOKUP(S4797,'DD-Lookup'!$J$6:$L$50,3,FALSE)="Monthly",(YEAR(AC4797)-YEAR(AB4797))*12+MONTH(AC4797)-MONTH(AB4797)+1,(AC4797-AB4797+1))</f>
        <v>31</v>
      </c>
      <c r="F4797" s="210">
        <f t="shared" si="375"/>
        <v>155000</v>
      </c>
      <c r="G4797" s="199">
        <v>1357692</v>
      </c>
      <c r="H4797" s="195">
        <v>37049.537141203698</v>
      </c>
      <c r="I4797" t="s">
        <v>3529</v>
      </c>
      <c r="M4797" t="s">
        <v>3341</v>
      </c>
      <c r="N4797" t="s">
        <v>2281</v>
      </c>
      <c r="O4797" t="s">
        <v>2475</v>
      </c>
      <c r="Q4797" s="196">
        <v>5000</v>
      </c>
      <c r="S4797" t="s">
        <v>3342</v>
      </c>
      <c r="T4797" t="s">
        <v>3557</v>
      </c>
      <c r="U4797" s="198">
        <v>3.7925</v>
      </c>
      <c r="V4797" t="s">
        <v>3510</v>
      </c>
      <c r="W4797" t="s">
        <v>2853</v>
      </c>
      <c r="X4797" t="s">
        <v>2282</v>
      </c>
      <c r="Y4797" t="s">
        <v>3575</v>
      </c>
      <c r="Z4797" t="s">
        <v>2995</v>
      </c>
      <c r="AA4797" t="s">
        <v>1532</v>
      </c>
      <c r="AB4797" s="195">
        <v>37073.875</v>
      </c>
      <c r="AC4797" s="195">
        <v>37103.875</v>
      </c>
    </row>
    <row r="4798" spans="1:31" x14ac:dyDescent="0.25">
      <c r="A4798" s="43" t="str">
        <f t="shared" si="371"/>
        <v>US Natural Gas Physical</v>
      </c>
      <c r="B4798" s="43" t="str">
        <f t="shared" si="372"/>
        <v>US</v>
      </c>
      <c r="C4798" s="43" t="str">
        <f t="shared" si="373"/>
        <v>Natural Gas</v>
      </c>
      <c r="D4798" s="43" t="str">
        <f t="shared" si="374"/>
        <v>Physical</v>
      </c>
      <c r="E4798" s="43">
        <f>IF(VLOOKUP(S4798,'DD-Lookup'!$J$6:$L$50,3,FALSE)="Monthly",(YEAR(AC4798)-YEAR(AB4798))*12+MONTH(AC4798)-MONTH(AB4798)+1,(AC4798-AB4798+1))</f>
        <v>3</v>
      </c>
      <c r="F4798" s="210">
        <f t="shared" si="375"/>
        <v>75000</v>
      </c>
      <c r="G4798" s="199">
        <v>1357693</v>
      </c>
      <c r="H4798" s="195">
        <v>37049.537152777797</v>
      </c>
      <c r="I4798" t="s">
        <v>3529</v>
      </c>
      <c r="M4798" t="s">
        <v>3341</v>
      </c>
      <c r="N4798" t="s">
        <v>3747</v>
      </c>
      <c r="O4798" t="s">
        <v>1447</v>
      </c>
      <c r="P4798" s="196">
        <v>25000</v>
      </c>
      <c r="S4798" t="s">
        <v>3342</v>
      </c>
      <c r="T4798" t="s">
        <v>3557</v>
      </c>
      <c r="U4798" s="198">
        <v>3.6675</v>
      </c>
      <c r="V4798" t="s">
        <v>3851</v>
      </c>
      <c r="W4798" t="s">
        <v>2366</v>
      </c>
      <c r="X4798" t="s">
        <v>2176</v>
      </c>
      <c r="Y4798" t="s">
        <v>2469</v>
      </c>
      <c r="Z4798" t="s">
        <v>2995</v>
      </c>
      <c r="AA4798">
        <v>838606</v>
      </c>
      <c r="AB4798" s="195">
        <v>37051.875011574099</v>
      </c>
      <c r="AC4798" s="195">
        <v>37053.875011574099</v>
      </c>
    </row>
    <row r="4799" spans="1:31" x14ac:dyDescent="0.25">
      <c r="A4799" s="43" t="str">
        <f t="shared" si="371"/>
        <v>US Power Physical</v>
      </c>
      <c r="B4799" s="43" t="str">
        <f t="shared" si="372"/>
        <v>US</v>
      </c>
      <c r="C4799" s="43" t="str">
        <f t="shared" si="373"/>
        <v>Power</v>
      </c>
      <c r="D4799" s="43" t="str">
        <f t="shared" si="374"/>
        <v>Physical</v>
      </c>
      <c r="E4799" s="43">
        <f>IF(VLOOKUP(S4799,'DD-Lookup'!$J$6:$L$50,3,FALSE)="Monthly",(YEAR(AC4799)-YEAR(AB4799))*12+MONTH(AC4799)-MONTH(AB4799)+1,(AC4799-AB4799+1))</f>
        <v>1</v>
      </c>
      <c r="F4799" s="210">
        <f t="shared" si="375"/>
        <v>50</v>
      </c>
      <c r="G4799" s="199">
        <v>1357694</v>
      </c>
      <c r="H4799" s="195">
        <v>37049.537187499998</v>
      </c>
      <c r="I4799" t="s">
        <v>3382</v>
      </c>
      <c r="M4799" t="s">
        <v>2766</v>
      </c>
      <c r="N4799" t="s">
        <v>3361</v>
      </c>
      <c r="O4799" t="s">
        <v>321</v>
      </c>
      <c r="P4799" s="196">
        <v>50</v>
      </c>
      <c r="S4799" t="s">
        <v>3340</v>
      </c>
      <c r="T4799" t="s">
        <v>3557</v>
      </c>
      <c r="U4799" s="198">
        <v>40.75</v>
      </c>
      <c r="V4799" t="s">
        <v>3055</v>
      </c>
      <c r="W4799" t="s">
        <v>3296</v>
      </c>
      <c r="X4799" t="s">
        <v>3368</v>
      </c>
      <c r="Y4799" t="s">
        <v>2662</v>
      </c>
      <c r="Z4799" t="s">
        <v>2990</v>
      </c>
      <c r="AA4799">
        <v>637513.1</v>
      </c>
      <c r="AB4799" s="195">
        <v>37053.875011574099</v>
      </c>
      <c r="AC4799" s="195">
        <v>37053.875011574099</v>
      </c>
    </row>
    <row r="4800" spans="1:31" x14ac:dyDescent="0.25">
      <c r="A4800" s="43" t="str">
        <f t="shared" si="371"/>
        <v>US Natural Gas Financial</v>
      </c>
      <c r="B4800" s="43" t="str">
        <f t="shared" si="372"/>
        <v>US</v>
      </c>
      <c r="C4800" s="43" t="str">
        <f t="shared" si="373"/>
        <v>Natural Gas</v>
      </c>
      <c r="D4800" s="43" t="str">
        <f t="shared" si="374"/>
        <v>Financial</v>
      </c>
      <c r="E4800" s="43">
        <f>IF(VLOOKUP(S4800,'DD-Lookup'!$J$6:$L$50,3,FALSE)="Monthly",(YEAR(AC4800)-YEAR(AB4800))*12+MONTH(AC4800)-MONTH(AB4800)+1,(AC4800-AB4800+1))</f>
        <v>22</v>
      </c>
      <c r="F4800" s="210">
        <f t="shared" si="375"/>
        <v>110000</v>
      </c>
      <c r="G4800" s="199">
        <v>1357695</v>
      </c>
      <c r="H4800" s="195">
        <v>37049.537256944401</v>
      </c>
      <c r="I4800" t="s">
        <v>2183</v>
      </c>
      <c r="M4800" t="s">
        <v>3341</v>
      </c>
      <c r="N4800" t="s">
        <v>2281</v>
      </c>
      <c r="O4800" t="s">
        <v>1295</v>
      </c>
      <c r="Q4800" s="196">
        <v>5000</v>
      </c>
      <c r="S4800" t="s">
        <v>3342</v>
      </c>
      <c r="T4800" t="s">
        <v>3557</v>
      </c>
      <c r="U4800" s="198">
        <v>3.68</v>
      </c>
      <c r="V4800" t="s">
        <v>2184</v>
      </c>
      <c r="W4800" t="s">
        <v>2512</v>
      </c>
      <c r="X4800" t="s">
        <v>2170</v>
      </c>
      <c r="Y4800" t="s">
        <v>3575</v>
      </c>
      <c r="Z4800" t="s">
        <v>2995</v>
      </c>
      <c r="AA4800" t="s">
        <v>1533</v>
      </c>
      <c r="AB4800" s="195">
        <v>37051.875011574099</v>
      </c>
      <c r="AC4800" s="195">
        <v>37072.875011574099</v>
      </c>
    </row>
    <row r="4801" spans="1:29" x14ac:dyDescent="0.25">
      <c r="A4801" s="43" t="str">
        <f t="shared" si="371"/>
        <v>US Natural Gas Financial</v>
      </c>
      <c r="B4801" s="43" t="str">
        <f t="shared" si="372"/>
        <v>US</v>
      </c>
      <c r="C4801" s="43" t="str">
        <f t="shared" si="373"/>
        <v>Natural Gas</v>
      </c>
      <c r="D4801" s="43" t="str">
        <f t="shared" si="374"/>
        <v>Financial</v>
      </c>
      <c r="E4801" s="43">
        <f>IF(VLOOKUP(S4801,'DD-Lookup'!$J$6:$L$50,3,FALSE)="Monthly",(YEAR(AC4801)-YEAR(AB4801))*12+MONTH(AC4801)-MONTH(AB4801)+1,(AC4801-AB4801+1))</f>
        <v>31</v>
      </c>
      <c r="F4801" s="210">
        <f t="shared" si="375"/>
        <v>155000</v>
      </c>
      <c r="G4801" s="199">
        <v>1357697</v>
      </c>
      <c r="H4801" s="195">
        <v>37049.537372685198</v>
      </c>
      <c r="I4801" t="s">
        <v>3529</v>
      </c>
      <c r="M4801" t="s">
        <v>3341</v>
      </c>
      <c r="N4801" t="s">
        <v>2281</v>
      </c>
      <c r="O4801" t="s">
        <v>2475</v>
      </c>
      <c r="Q4801" s="196">
        <v>5000</v>
      </c>
      <c r="S4801" t="s">
        <v>3342</v>
      </c>
      <c r="T4801" t="s">
        <v>3557</v>
      </c>
      <c r="U4801" s="198">
        <v>3.7925</v>
      </c>
      <c r="V4801" t="s">
        <v>3808</v>
      </c>
      <c r="W4801" t="s">
        <v>2853</v>
      </c>
      <c r="X4801" t="s">
        <v>2282</v>
      </c>
      <c r="Y4801" t="s">
        <v>3575</v>
      </c>
      <c r="Z4801" t="s">
        <v>2995</v>
      </c>
      <c r="AA4801" t="s">
        <v>1534</v>
      </c>
      <c r="AB4801" s="195">
        <v>37073.875</v>
      </c>
      <c r="AC4801" s="195">
        <v>37103.875</v>
      </c>
    </row>
    <row r="4802" spans="1:29" x14ac:dyDescent="0.25">
      <c r="A4802" s="43" t="str">
        <f t="shared" si="371"/>
        <v>US Power Physical</v>
      </c>
      <c r="B4802" s="43" t="str">
        <f t="shared" si="372"/>
        <v>US</v>
      </c>
      <c r="C4802" s="43" t="str">
        <f t="shared" si="373"/>
        <v>Power</v>
      </c>
      <c r="D4802" s="43" t="str">
        <f t="shared" si="374"/>
        <v>Physical</v>
      </c>
      <c r="E4802" s="43">
        <f>IF(VLOOKUP(S4802,'DD-Lookup'!$J$6:$L$50,3,FALSE)="Monthly",(YEAR(AC4802)-YEAR(AB4802))*12+MONTH(AC4802)-MONTH(AB4802)+1,(AC4802-AB4802+1))</f>
        <v>5</v>
      </c>
      <c r="F4802" s="210">
        <f t="shared" si="375"/>
        <v>250</v>
      </c>
      <c r="G4802" s="199">
        <v>1357698</v>
      </c>
      <c r="H4802" s="195">
        <v>37049.537453703699</v>
      </c>
      <c r="I4802" t="s">
        <v>3375</v>
      </c>
      <c r="M4802" t="s">
        <v>2766</v>
      </c>
      <c r="N4802" t="s">
        <v>3361</v>
      </c>
      <c r="O4802" t="s">
        <v>3307</v>
      </c>
      <c r="Q4802" s="196">
        <v>50</v>
      </c>
      <c r="S4802" t="s">
        <v>3340</v>
      </c>
      <c r="T4802" t="s">
        <v>3557</v>
      </c>
      <c r="U4802" s="198">
        <v>43.75</v>
      </c>
      <c r="V4802" t="s">
        <v>2663</v>
      </c>
      <c r="W4802" t="s">
        <v>3376</v>
      </c>
      <c r="X4802" t="s">
        <v>3377</v>
      </c>
      <c r="Y4802" t="s">
        <v>2662</v>
      </c>
      <c r="Z4802" t="s">
        <v>2990</v>
      </c>
      <c r="AA4802">
        <v>637515.1</v>
      </c>
      <c r="AB4802" s="195">
        <v>37053.875011574099</v>
      </c>
      <c r="AC4802" s="195">
        <v>37057.875011574099</v>
      </c>
    </row>
    <row r="4803" spans="1:29" x14ac:dyDescent="0.25">
      <c r="A4803" s="43" t="str">
        <f t="shared" si="371"/>
        <v>US Natural Gas Financial</v>
      </c>
      <c r="B4803" s="43" t="str">
        <f t="shared" si="372"/>
        <v>US</v>
      </c>
      <c r="C4803" s="43" t="str">
        <f t="shared" si="373"/>
        <v>Natural Gas</v>
      </c>
      <c r="D4803" s="43" t="str">
        <f t="shared" si="374"/>
        <v>Financial</v>
      </c>
      <c r="E4803" s="43">
        <f>IF(VLOOKUP(S4803,'DD-Lookup'!$J$6:$L$50,3,FALSE)="Monthly",(YEAR(AC4803)-YEAR(AB4803))*12+MONTH(AC4803)-MONTH(AB4803)+1,(AC4803-AB4803+1))</f>
        <v>31</v>
      </c>
      <c r="F4803" s="210">
        <f t="shared" si="375"/>
        <v>310000</v>
      </c>
      <c r="G4803" s="199">
        <v>1357699</v>
      </c>
      <c r="H4803" s="195">
        <v>37049.537766203699</v>
      </c>
      <c r="I4803" t="s">
        <v>2472</v>
      </c>
      <c r="M4803" t="s">
        <v>3341</v>
      </c>
      <c r="N4803" t="s">
        <v>2281</v>
      </c>
      <c r="O4803" t="s">
        <v>2475</v>
      </c>
      <c r="P4803" s="196">
        <v>10000</v>
      </c>
      <c r="S4803" t="s">
        <v>3342</v>
      </c>
      <c r="T4803" t="s">
        <v>3557</v>
      </c>
      <c r="U4803" s="198">
        <v>3.79</v>
      </c>
      <c r="V4803" t="s">
        <v>2473</v>
      </c>
      <c r="W4803" t="s">
        <v>2853</v>
      </c>
      <c r="X4803" t="s">
        <v>2282</v>
      </c>
      <c r="Y4803" t="s">
        <v>3575</v>
      </c>
      <c r="Z4803" t="s">
        <v>2995</v>
      </c>
      <c r="AA4803" t="s">
        <v>1535</v>
      </c>
      <c r="AB4803" s="195">
        <v>37073.875</v>
      </c>
      <c r="AC4803" s="195">
        <v>37103.875</v>
      </c>
    </row>
    <row r="4804" spans="1:29" x14ac:dyDescent="0.25">
      <c r="A4804" s="43" t="str">
        <f t="shared" si="371"/>
        <v>US Power Physical</v>
      </c>
      <c r="B4804" s="43" t="str">
        <f t="shared" si="372"/>
        <v>US</v>
      </c>
      <c r="C4804" s="43" t="str">
        <f t="shared" si="373"/>
        <v>Power</v>
      </c>
      <c r="D4804" s="43" t="str">
        <f t="shared" si="374"/>
        <v>Physical</v>
      </c>
      <c r="E4804" s="43">
        <f>IF(VLOOKUP(S4804,'DD-Lookup'!$J$6:$L$50,3,FALSE)="Monthly",(YEAR(AC4804)-YEAR(AB4804))*12+MONTH(AC4804)-MONTH(AB4804)+1,(AC4804-AB4804+1))</f>
        <v>59</v>
      </c>
      <c r="F4804" s="210">
        <f t="shared" si="375"/>
        <v>2950</v>
      </c>
      <c r="G4804" s="199">
        <v>1357700</v>
      </c>
      <c r="H4804" s="195">
        <v>37049.537766203699</v>
      </c>
      <c r="I4804" t="s">
        <v>2288</v>
      </c>
      <c r="M4804" t="s">
        <v>2766</v>
      </c>
      <c r="N4804" t="s">
        <v>2274</v>
      </c>
      <c r="O4804" t="s">
        <v>2343</v>
      </c>
      <c r="Q4804" s="196">
        <v>50</v>
      </c>
      <c r="S4804" t="s">
        <v>3340</v>
      </c>
      <c r="T4804" t="s">
        <v>3557</v>
      </c>
      <c r="U4804" s="198">
        <v>36.5</v>
      </c>
      <c r="V4804" t="s">
        <v>2165</v>
      </c>
      <c r="W4804" t="s">
        <v>2500</v>
      </c>
      <c r="X4804" t="s">
        <v>2501</v>
      </c>
      <c r="Y4804" t="s">
        <v>2662</v>
      </c>
      <c r="Z4804" t="s">
        <v>2990</v>
      </c>
      <c r="AA4804">
        <v>637517.1</v>
      </c>
      <c r="AB4804" s="195">
        <v>37257</v>
      </c>
      <c r="AC4804" s="195">
        <v>37315</v>
      </c>
    </row>
    <row r="4805" spans="1:29" x14ac:dyDescent="0.25">
      <c r="A4805" s="43" t="str">
        <f t="shared" si="371"/>
        <v>US Power Physical</v>
      </c>
      <c r="B4805" s="43" t="str">
        <f t="shared" si="372"/>
        <v>US</v>
      </c>
      <c r="C4805" s="43" t="str">
        <f t="shared" si="373"/>
        <v>Power</v>
      </c>
      <c r="D4805" s="43" t="str">
        <f t="shared" si="374"/>
        <v>Physical</v>
      </c>
      <c r="E4805" s="43">
        <f>IF(VLOOKUP(S4805,'DD-Lookup'!$J$6:$L$50,3,FALSE)="Monthly",(YEAR(AC4805)-YEAR(AB4805))*12+MONTH(AC4805)-MONTH(AB4805)+1,(AC4805-AB4805+1))</f>
        <v>1</v>
      </c>
      <c r="F4805" s="210">
        <f t="shared" si="375"/>
        <v>50</v>
      </c>
      <c r="G4805" s="199">
        <v>1357701</v>
      </c>
      <c r="H4805" s="195">
        <v>37049.537951388898</v>
      </c>
      <c r="I4805" t="s">
        <v>3382</v>
      </c>
      <c r="M4805" t="s">
        <v>2766</v>
      </c>
      <c r="N4805" t="s">
        <v>3361</v>
      </c>
      <c r="O4805" t="s">
        <v>1452</v>
      </c>
      <c r="P4805" s="196">
        <v>50</v>
      </c>
      <c r="S4805" t="s">
        <v>3340</v>
      </c>
      <c r="T4805" t="s">
        <v>3557</v>
      </c>
      <c r="U4805" s="198">
        <v>40.15</v>
      </c>
      <c r="V4805" t="s">
        <v>3055</v>
      </c>
      <c r="W4805" t="s">
        <v>3376</v>
      </c>
      <c r="X4805" t="s">
        <v>3377</v>
      </c>
      <c r="Y4805" t="s">
        <v>2662</v>
      </c>
      <c r="Z4805" t="s">
        <v>2990</v>
      </c>
      <c r="AA4805">
        <v>637518.1</v>
      </c>
      <c r="AB4805" s="195">
        <v>37053.875011574099</v>
      </c>
      <c r="AC4805" s="195">
        <v>37053.875011574099</v>
      </c>
    </row>
    <row r="4806" spans="1:29" x14ac:dyDescent="0.25">
      <c r="A4806" s="43" t="str">
        <f t="shared" si="371"/>
        <v>US Crude Financial</v>
      </c>
      <c r="B4806" s="43" t="str">
        <f t="shared" si="372"/>
        <v>US</v>
      </c>
      <c r="C4806" s="43" t="str">
        <f t="shared" si="373"/>
        <v>Crude</v>
      </c>
      <c r="D4806" s="43" t="str">
        <f t="shared" si="374"/>
        <v>Financial</v>
      </c>
      <c r="E4806" s="43">
        <f>IF(VLOOKUP(S4806,'DD-Lookup'!$J$6:$L$50,3,FALSE)="Monthly",(YEAR(AC4806)-YEAR(AB4806))*12+MONTH(AC4806)-MONTH(AB4806)+1,(AC4806-AB4806+1))</f>
        <v>1</v>
      </c>
      <c r="F4806" s="210">
        <f t="shared" si="375"/>
        <v>50000</v>
      </c>
      <c r="G4806" s="199">
        <v>1357702</v>
      </c>
      <c r="H4806" s="195">
        <v>37049.538020833301</v>
      </c>
      <c r="I4806" t="s">
        <v>2257</v>
      </c>
      <c r="M4806" t="s">
        <v>3437</v>
      </c>
      <c r="N4806" t="s">
        <v>2653</v>
      </c>
      <c r="O4806" t="s">
        <v>2334</v>
      </c>
      <c r="Q4806" s="196">
        <v>50000</v>
      </c>
      <c r="S4806" t="s">
        <v>3347</v>
      </c>
      <c r="T4806" t="s">
        <v>3557</v>
      </c>
      <c r="U4806" s="198">
        <v>27.88</v>
      </c>
      <c r="V4806" t="s">
        <v>2495</v>
      </c>
      <c r="W4806" t="s">
        <v>2655</v>
      </c>
      <c r="X4806" t="s">
        <v>2193</v>
      </c>
      <c r="Y4806" t="s">
        <v>2778</v>
      </c>
      <c r="Z4806" t="s">
        <v>2995</v>
      </c>
      <c r="AA4806">
        <v>115740</v>
      </c>
      <c r="AB4806" s="195">
        <v>37073</v>
      </c>
      <c r="AC4806" s="195">
        <v>37103</v>
      </c>
    </row>
    <row r="4807" spans="1:29" x14ac:dyDescent="0.25">
      <c r="A4807" s="43" t="str">
        <f t="shared" si="371"/>
        <v>US Natural Gas Physical</v>
      </c>
      <c r="B4807" s="43" t="str">
        <f t="shared" si="372"/>
        <v>US</v>
      </c>
      <c r="C4807" s="43" t="str">
        <f t="shared" si="373"/>
        <v>Natural Gas</v>
      </c>
      <c r="D4807" s="43" t="str">
        <f t="shared" si="374"/>
        <v>Physical</v>
      </c>
      <c r="E4807" s="43">
        <f>IF(VLOOKUP(S4807,'DD-Lookup'!$J$6:$L$50,3,FALSE)="Monthly",(YEAR(AC4807)-YEAR(AB4807))*12+MONTH(AC4807)-MONTH(AB4807)+1,(AC4807-AB4807+1))</f>
        <v>22</v>
      </c>
      <c r="F4807" s="210">
        <f t="shared" si="375"/>
        <v>21736</v>
      </c>
      <c r="G4807" s="199">
        <v>1357703</v>
      </c>
      <c r="H4807" s="195">
        <v>37049.538460648102</v>
      </c>
      <c r="I4807" t="s">
        <v>2276</v>
      </c>
      <c r="M4807" t="s">
        <v>3341</v>
      </c>
      <c r="N4807" t="s">
        <v>3747</v>
      </c>
      <c r="O4807" t="s">
        <v>1536</v>
      </c>
      <c r="Q4807" s="196">
        <v>988</v>
      </c>
      <c r="S4807" t="s">
        <v>3342</v>
      </c>
      <c r="T4807" t="s">
        <v>3557</v>
      </c>
      <c r="U4807" s="198">
        <v>3.5924999999999998</v>
      </c>
      <c r="V4807" t="s">
        <v>427</v>
      </c>
      <c r="W4807" t="s">
        <v>2366</v>
      </c>
      <c r="X4807" t="s">
        <v>3093</v>
      </c>
      <c r="Y4807" t="s">
        <v>2469</v>
      </c>
      <c r="Z4807" t="s">
        <v>2995</v>
      </c>
      <c r="AA4807">
        <v>838607</v>
      </c>
      <c r="AB4807" s="195">
        <v>37051.875011574099</v>
      </c>
      <c r="AC4807" s="195">
        <v>37072.875011574099</v>
      </c>
    </row>
    <row r="4808" spans="1:29" x14ac:dyDescent="0.25">
      <c r="A4808" s="43" t="str">
        <f t="shared" si="371"/>
        <v xml:space="preserve"> Metals Financial</v>
      </c>
      <c r="B4808" s="43" t="str">
        <f t="shared" si="372"/>
        <v/>
      </c>
      <c r="C4808" s="43" t="str">
        <f t="shared" si="373"/>
        <v>Metals</v>
      </c>
      <c r="D4808" s="43" t="str">
        <f t="shared" si="374"/>
        <v>Financial</v>
      </c>
      <c r="E4808" s="43">
        <f>IF(VLOOKUP(S4808,'DD-Lookup'!$J$6:$L$50,3,FALSE)="Monthly",(YEAR(AC4808)-YEAR(AB4808))*12+MONTH(AC4808)-MONTH(AB4808)+1,(AC4808-AB4808+1))</f>
        <v>1</v>
      </c>
      <c r="F4808" s="210">
        <f t="shared" si="375"/>
        <v>5</v>
      </c>
      <c r="G4808" s="199">
        <v>1357705</v>
      </c>
      <c r="H4808" s="195">
        <v>37049.538483796299</v>
      </c>
      <c r="I4808" t="s">
        <v>3586</v>
      </c>
      <c r="M4808" t="s">
        <v>3346</v>
      </c>
      <c r="N4808" t="s">
        <v>3580</v>
      </c>
      <c r="O4808" t="s">
        <v>3581</v>
      </c>
      <c r="P4808" s="196">
        <v>5</v>
      </c>
      <c r="S4808" t="s">
        <v>3582</v>
      </c>
      <c r="T4808" t="s">
        <v>3557</v>
      </c>
      <c r="U4808" s="198">
        <v>6985</v>
      </c>
      <c r="V4808" t="s">
        <v>1537</v>
      </c>
      <c r="W4808" t="s">
        <v>2299</v>
      </c>
      <c r="X4808" t="s">
        <v>3559</v>
      </c>
      <c r="Y4808" t="s">
        <v>3560</v>
      </c>
      <c r="Z4808" t="s">
        <v>3561</v>
      </c>
      <c r="AA4808">
        <v>2174808</v>
      </c>
    </row>
    <row r="4809" spans="1:29" x14ac:dyDescent="0.25">
      <c r="A4809" s="43" t="str">
        <f t="shared" si="371"/>
        <v>US Natural Gas Financial</v>
      </c>
      <c r="B4809" s="43" t="str">
        <f t="shared" si="372"/>
        <v>US</v>
      </c>
      <c r="C4809" s="43" t="str">
        <f t="shared" si="373"/>
        <v>Natural Gas</v>
      </c>
      <c r="D4809" s="43" t="str">
        <f t="shared" si="374"/>
        <v>Financial</v>
      </c>
      <c r="E4809" s="43">
        <f>IF(VLOOKUP(S4809,'DD-Lookup'!$J$6:$L$50,3,FALSE)="Monthly",(YEAR(AC4809)-YEAR(AB4809))*12+MONTH(AC4809)-MONTH(AB4809)+1,(AC4809-AB4809+1))</f>
        <v>31</v>
      </c>
      <c r="F4809" s="210">
        <f t="shared" si="375"/>
        <v>310000</v>
      </c>
      <c r="G4809" s="199">
        <v>1357706</v>
      </c>
      <c r="H4809" s="195">
        <v>37049.538622685199</v>
      </c>
      <c r="I4809" t="s">
        <v>3466</v>
      </c>
      <c r="M4809" t="s">
        <v>3341</v>
      </c>
      <c r="N4809" t="s">
        <v>2281</v>
      </c>
      <c r="O4809" t="s">
        <v>2475</v>
      </c>
      <c r="Q4809" s="196">
        <v>10000</v>
      </c>
      <c r="S4809" t="s">
        <v>3342</v>
      </c>
      <c r="T4809" t="s">
        <v>3557</v>
      </c>
      <c r="U4809" s="198">
        <v>3.7925</v>
      </c>
      <c r="V4809" t="s">
        <v>3874</v>
      </c>
      <c r="W4809" t="s">
        <v>2853</v>
      </c>
      <c r="X4809" t="s">
        <v>2282</v>
      </c>
      <c r="Y4809" t="s">
        <v>3575</v>
      </c>
      <c r="Z4809" t="s">
        <v>2995</v>
      </c>
      <c r="AA4809" t="s">
        <v>1538</v>
      </c>
      <c r="AB4809" s="195">
        <v>37073.875</v>
      </c>
      <c r="AC4809" s="195">
        <v>37103.875</v>
      </c>
    </row>
    <row r="4810" spans="1:29" x14ac:dyDescent="0.25">
      <c r="A4810" s="43" t="str">
        <f t="shared" si="371"/>
        <v>US Natural Gas Physical</v>
      </c>
      <c r="B4810" s="43" t="str">
        <f t="shared" si="372"/>
        <v>US</v>
      </c>
      <c r="C4810" s="43" t="str">
        <f t="shared" si="373"/>
        <v>Natural Gas</v>
      </c>
      <c r="D4810" s="43" t="str">
        <f t="shared" si="374"/>
        <v>Physical</v>
      </c>
      <c r="E4810" s="43">
        <f>IF(VLOOKUP(S4810,'DD-Lookup'!$J$6:$L$50,3,FALSE)="Monthly",(YEAR(AC4810)-YEAR(AB4810))*12+MONTH(AC4810)-MONTH(AB4810)+1,(AC4810-AB4810+1))</f>
        <v>3</v>
      </c>
      <c r="F4810" s="210">
        <f t="shared" si="375"/>
        <v>30000</v>
      </c>
      <c r="G4810" s="199">
        <v>1357708</v>
      </c>
      <c r="H4810" s="195">
        <v>37049.538784722201</v>
      </c>
      <c r="I4810" t="s">
        <v>2276</v>
      </c>
      <c r="M4810" t="s">
        <v>3341</v>
      </c>
      <c r="N4810" t="s">
        <v>3747</v>
      </c>
      <c r="O4810" t="s">
        <v>1482</v>
      </c>
      <c r="Q4810" s="196">
        <v>10000</v>
      </c>
      <c r="S4810" t="s">
        <v>3342</v>
      </c>
      <c r="T4810" t="s">
        <v>3557</v>
      </c>
      <c r="U4810" s="198">
        <v>3.6</v>
      </c>
      <c r="V4810" t="s">
        <v>899</v>
      </c>
      <c r="W4810" t="s">
        <v>2181</v>
      </c>
      <c r="X4810" t="s">
        <v>2182</v>
      </c>
      <c r="Y4810" t="s">
        <v>2469</v>
      </c>
      <c r="Z4810" t="s">
        <v>2995</v>
      </c>
      <c r="AA4810">
        <v>838608</v>
      </c>
      <c r="AB4810" s="195">
        <v>37051.875011574099</v>
      </c>
      <c r="AC4810" s="195">
        <v>37053.875011574099</v>
      </c>
    </row>
    <row r="4811" spans="1:29" x14ac:dyDescent="0.25">
      <c r="A4811" s="43" t="str">
        <f t="shared" ref="A4811:A4874" si="376">B4811&amp;" "&amp;C4811&amp;" "&amp;D4811</f>
        <v>US Power Physical</v>
      </c>
      <c r="B4811" s="43" t="str">
        <f t="shared" ref="B4811:B4874" si="377">IF((LEFT(N4811,2)="US"),"US","")</f>
        <v>US</v>
      </c>
      <c r="C4811" s="43" t="str">
        <f t="shared" ref="C4811:C4874" si="378">M4811</f>
        <v>Power</v>
      </c>
      <c r="D4811" s="43" t="str">
        <f t="shared" ref="D4811:D4874" si="379">IF(ISNUMBER(FIND("Phy",N4811))=TRUE,"Physical","Financial")</f>
        <v>Physical</v>
      </c>
      <c r="E4811" s="43">
        <f>IF(VLOOKUP(S4811,'DD-Lookup'!$J$6:$L$50,3,FALSE)="Monthly",(YEAR(AC4811)-YEAR(AB4811))*12+MONTH(AC4811)-MONTH(AB4811)+1,(AC4811-AB4811+1))</f>
        <v>5</v>
      </c>
      <c r="F4811" s="210">
        <f t="shared" ref="F4811:F4874" si="380">E4811*SUM(P4811:Q4811)</f>
        <v>250</v>
      </c>
      <c r="G4811" s="199">
        <v>1357710</v>
      </c>
      <c r="H4811" s="195">
        <v>37049.538888888899</v>
      </c>
      <c r="I4811" t="s">
        <v>3371</v>
      </c>
      <c r="M4811" t="s">
        <v>2766</v>
      </c>
      <c r="N4811" t="s">
        <v>3361</v>
      </c>
      <c r="O4811" t="s">
        <v>1539</v>
      </c>
      <c r="Q4811" s="196">
        <v>50</v>
      </c>
      <c r="S4811" t="s">
        <v>3340</v>
      </c>
      <c r="T4811" t="s">
        <v>3557</v>
      </c>
      <c r="U4811" s="198">
        <v>55.5</v>
      </c>
      <c r="V4811" t="s">
        <v>3951</v>
      </c>
      <c r="W4811" t="s">
        <v>3372</v>
      </c>
      <c r="X4811" t="s">
        <v>3362</v>
      </c>
      <c r="Y4811" t="s">
        <v>2662</v>
      </c>
      <c r="Z4811" t="s">
        <v>2990</v>
      </c>
      <c r="AA4811">
        <v>637520.1</v>
      </c>
      <c r="AB4811" s="195">
        <v>37067.875</v>
      </c>
      <c r="AC4811" s="195">
        <v>37071.875</v>
      </c>
    </row>
    <row r="4812" spans="1:29" x14ac:dyDescent="0.25">
      <c r="A4812" s="43" t="str">
        <f t="shared" si="376"/>
        <v>US Natural Gas Financial</v>
      </c>
      <c r="B4812" s="43" t="str">
        <f t="shared" si="377"/>
        <v>US</v>
      </c>
      <c r="C4812" s="43" t="str">
        <f t="shared" si="378"/>
        <v>Natural Gas</v>
      </c>
      <c r="D4812" s="43" t="str">
        <f t="shared" si="379"/>
        <v>Financial</v>
      </c>
      <c r="E4812" s="43">
        <f>IF(VLOOKUP(S4812,'DD-Lookup'!$J$6:$L$50,3,FALSE)="Monthly",(YEAR(AC4812)-YEAR(AB4812))*12+MONTH(AC4812)-MONTH(AB4812)+1,(AC4812-AB4812+1))</f>
        <v>365</v>
      </c>
      <c r="F4812" s="210">
        <f t="shared" si="380"/>
        <v>1825000</v>
      </c>
      <c r="G4812" s="199">
        <v>1357713</v>
      </c>
      <c r="H4812" s="195">
        <v>37049.539375</v>
      </c>
      <c r="I4812" t="s">
        <v>2465</v>
      </c>
      <c r="M4812" t="s">
        <v>3341</v>
      </c>
      <c r="N4812" t="s">
        <v>2281</v>
      </c>
      <c r="O4812" t="s">
        <v>2511</v>
      </c>
      <c r="Q4812" s="196">
        <v>5000</v>
      </c>
      <c r="S4812" t="s">
        <v>3342</v>
      </c>
      <c r="T4812" t="s">
        <v>3557</v>
      </c>
      <c r="U4812" s="198">
        <v>3.9649999999999999</v>
      </c>
      <c r="V4812" t="s">
        <v>2189</v>
      </c>
      <c r="W4812" t="s">
        <v>2853</v>
      </c>
      <c r="X4812" t="s">
        <v>2282</v>
      </c>
      <c r="Y4812" t="s">
        <v>3575</v>
      </c>
      <c r="Z4812" t="s">
        <v>2995</v>
      </c>
      <c r="AA4812" t="s">
        <v>1540</v>
      </c>
      <c r="AB4812" s="195">
        <v>37257.875</v>
      </c>
      <c r="AC4812" s="195">
        <v>37621.875</v>
      </c>
    </row>
    <row r="4813" spans="1:29" x14ac:dyDescent="0.25">
      <c r="A4813" s="43" t="str">
        <f t="shared" si="376"/>
        <v>US Power Physical</v>
      </c>
      <c r="B4813" s="43" t="str">
        <f t="shared" si="377"/>
        <v>US</v>
      </c>
      <c r="C4813" s="43" t="str">
        <f t="shared" si="378"/>
        <v>Power</v>
      </c>
      <c r="D4813" s="43" t="str">
        <f t="shared" si="379"/>
        <v>Physical</v>
      </c>
      <c r="E4813" s="43">
        <f>IF(VLOOKUP(S4813,'DD-Lookup'!$J$6:$L$50,3,FALSE)="Monthly",(YEAR(AC4813)-YEAR(AB4813))*12+MONTH(AC4813)-MONTH(AB4813)+1,(AC4813-AB4813+1))</f>
        <v>5</v>
      </c>
      <c r="F4813" s="210">
        <f t="shared" si="380"/>
        <v>250</v>
      </c>
      <c r="G4813" s="199">
        <v>1357714</v>
      </c>
      <c r="H4813" s="195">
        <v>37049.539456018501</v>
      </c>
      <c r="I4813" t="s">
        <v>2251</v>
      </c>
      <c r="M4813" t="s">
        <v>2766</v>
      </c>
      <c r="N4813" t="s">
        <v>3361</v>
      </c>
      <c r="O4813" t="s">
        <v>2602</v>
      </c>
      <c r="P4813" s="196">
        <v>50</v>
      </c>
      <c r="S4813" t="s">
        <v>3340</v>
      </c>
      <c r="T4813" t="s">
        <v>3557</v>
      </c>
      <c r="U4813" s="198">
        <v>43.75</v>
      </c>
      <c r="V4813" t="s">
        <v>2178</v>
      </c>
      <c r="W4813" t="s">
        <v>3372</v>
      </c>
      <c r="X4813" t="s">
        <v>3362</v>
      </c>
      <c r="Y4813" t="s">
        <v>2662</v>
      </c>
      <c r="Z4813" t="s">
        <v>2990</v>
      </c>
      <c r="AA4813">
        <v>637521.1</v>
      </c>
      <c r="AB4813" s="195">
        <v>37053.875011574099</v>
      </c>
      <c r="AC4813" s="195">
        <v>37057.875011574099</v>
      </c>
    </row>
    <row r="4814" spans="1:29" x14ac:dyDescent="0.25">
      <c r="A4814" s="43" t="str">
        <f t="shared" si="376"/>
        <v xml:space="preserve"> Natural Gas Physical</v>
      </c>
      <c r="B4814" s="43" t="str">
        <f t="shared" si="377"/>
        <v/>
      </c>
      <c r="C4814" s="43" t="str">
        <f t="shared" si="378"/>
        <v>Natural Gas</v>
      </c>
      <c r="D4814" s="43" t="str">
        <f t="shared" si="379"/>
        <v>Physical</v>
      </c>
      <c r="E4814" s="43">
        <f>IF(VLOOKUP(S4814,'DD-Lookup'!$J$6:$L$50,3,FALSE)="Monthly",(YEAR(AC4814)-YEAR(AB4814))*12+MONTH(AC4814)-MONTH(AB4814)+1,(AC4814-AB4814+1))</f>
        <v>31</v>
      </c>
      <c r="F4814" s="210">
        <f t="shared" si="380"/>
        <v>155000</v>
      </c>
      <c r="G4814" s="199">
        <v>1357715</v>
      </c>
      <c r="H4814" s="195">
        <v>37049.539583333302</v>
      </c>
      <c r="I4814" t="s">
        <v>3220</v>
      </c>
      <c r="M4814" t="s">
        <v>3341</v>
      </c>
      <c r="N4814" t="s">
        <v>3104</v>
      </c>
      <c r="O4814" t="s">
        <v>3794</v>
      </c>
      <c r="P4814" s="196">
        <v>5000</v>
      </c>
      <c r="S4814" t="s">
        <v>3719</v>
      </c>
      <c r="T4814" t="s">
        <v>3105</v>
      </c>
      <c r="U4814" s="198">
        <v>4.75</v>
      </c>
      <c r="V4814" t="s">
        <v>3664</v>
      </c>
      <c r="W4814" t="s">
        <v>2450</v>
      </c>
      <c r="X4814" t="s">
        <v>3106</v>
      </c>
      <c r="Y4814" t="s">
        <v>2469</v>
      </c>
      <c r="Z4814" t="s">
        <v>2996</v>
      </c>
      <c r="AA4814">
        <v>838609</v>
      </c>
      <c r="AB4814" s="195">
        <v>37073.875011574099</v>
      </c>
      <c r="AC4814" s="195">
        <v>37103.875011574099</v>
      </c>
    </row>
    <row r="4815" spans="1:29" x14ac:dyDescent="0.25">
      <c r="A4815" s="43" t="str">
        <f t="shared" si="376"/>
        <v>US Natural Gas Financial</v>
      </c>
      <c r="B4815" s="43" t="str">
        <f t="shared" si="377"/>
        <v>US</v>
      </c>
      <c r="C4815" s="43" t="str">
        <f t="shared" si="378"/>
        <v>Natural Gas</v>
      </c>
      <c r="D4815" s="43" t="str">
        <f t="shared" si="379"/>
        <v>Financial</v>
      </c>
      <c r="E4815" s="43">
        <f>IF(VLOOKUP(S4815,'DD-Lookup'!$J$6:$L$50,3,FALSE)="Monthly",(YEAR(AC4815)-YEAR(AB4815))*12+MONTH(AC4815)-MONTH(AB4815)+1,(AC4815-AB4815+1))</f>
        <v>31</v>
      </c>
      <c r="F4815" s="210">
        <f t="shared" si="380"/>
        <v>310000</v>
      </c>
      <c r="G4815" s="199">
        <v>1357716</v>
      </c>
      <c r="H4815" s="195">
        <v>37049.539618055598</v>
      </c>
      <c r="I4815" t="s">
        <v>2472</v>
      </c>
      <c r="M4815" t="s">
        <v>3341</v>
      </c>
      <c r="N4815" t="s">
        <v>2281</v>
      </c>
      <c r="O4815" t="s">
        <v>2475</v>
      </c>
      <c r="P4815" s="196">
        <v>10000</v>
      </c>
      <c r="S4815" t="s">
        <v>3342</v>
      </c>
      <c r="T4815" t="s">
        <v>3557</v>
      </c>
      <c r="U4815" s="198">
        <v>3.79</v>
      </c>
      <c r="V4815" t="s">
        <v>2473</v>
      </c>
      <c r="W4815" t="s">
        <v>2853</v>
      </c>
      <c r="X4815" t="s">
        <v>2282</v>
      </c>
      <c r="Y4815" t="s">
        <v>3575</v>
      </c>
      <c r="Z4815" t="s">
        <v>2995</v>
      </c>
      <c r="AA4815" t="s">
        <v>1541</v>
      </c>
      <c r="AB4815" s="195">
        <v>37073.875</v>
      </c>
      <c r="AC4815" s="195">
        <v>37103.875</v>
      </c>
    </row>
    <row r="4816" spans="1:29" x14ac:dyDescent="0.25">
      <c r="A4816" s="43" t="str">
        <f t="shared" si="376"/>
        <v>US Natural Gas Financial</v>
      </c>
      <c r="B4816" s="43" t="str">
        <f t="shared" si="377"/>
        <v>US</v>
      </c>
      <c r="C4816" s="43" t="str">
        <f t="shared" si="378"/>
        <v>Natural Gas</v>
      </c>
      <c r="D4816" s="43" t="str">
        <f t="shared" si="379"/>
        <v>Financial</v>
      </c>
      <c r="E4816" s="43">
        <f>IF(VLOOKUP(S4816,'DD-Lookup'!$J$6:$L$50,3,FALSE)="Monthly",(YEAR(AC4816)-YEAR(AB4816))*12+MONTH(AC4816)-MONTH(AB4816)+1,(AC4816-AB4816+1))</f>
        <v>22</v>
      </c>
      <c r="F4816" s="210">
        <f t="shared" si="380"/>
        <v>330000</v>
      </c>
      <c r="G4816" s="199">
        <v>1357717</v>
      </c>
      <c r="H4816" s="195">
        <v>37049.539629629602</v>
      </c>
      <c r="I4816" t="s">
        <v>3375</v>
      </c>
      <c r="M4816" t="s">
        <v>3341</v>
      </c>
      <c r="N4816" t="s">
        <v>2281</v>
      </c>
      <c r="O4816" t="s">
        <v>1295</v>
      </c>
      <c r="Q4816" s="196">
        <v>15000</v>
      </c>
      <c r="S4816" t="s">
        <v>3342</v>
      </c>
      <c r="T4816" t="s">
        <v>3557</v>
      </c>
      <c r="U4816" s="198">
        <v>3.68</v>
      </c>
      <c r="V4816" t="s">
        <v>4287</v>
      </c>
      <c r="W4816" t="s">
        <v>2512</v>
      </c>
      <c r="X4816" t="s">
        <v>2170</v>
      </c>
      <c r="Y4816" t="s">
        <v>3575</v>
      </c>
      <c r="Z4816" t="s">
        <v>2995</v>
      </c>
      <c r="AA4816" t="s">
        <v>1542</v>
      </c>
      <c r="AB4816" s="195">
        <v>37051.875011574099</v>
      </c>
      <c r="AC4816" s="195">
        <v>37072.875011574099</v>
      </c>
    </row>
    <row r="4817" spans="1:29" x14ac:dyDescent="0.25">
      <c r="A4817" s="43" t="str">
        <f t="shared" si="376"/>
        <v>US Natural Gas Financial</v>
      </c>
      <c r="B4817" s="43" t="str">
        <f t="shared" si="377"/>
        <v>US</v>
      </c>
      <c r="C4817" s="43" t="str">
        <f t="shared" si="378"/>
        <v>Natural Gas</v>
      </c>
      <c r="D4817" s="43" t="str">
        <f t="shared" si="379"/>
        <v>Financial</v>
      </c>
      <c r="E4817" s="43">
        <f>IF(VLOOKUP(S4817,'DD-Lookup'!$J$6:$L$50,3,FALSE)="Monthly",(YEAR(AC4817)-YEAR(AB4817))*12+MONTH(AC4817)-MONTH(AB4817)+1,(AC4817-AB4817+1))</f>
        <v>22</v>
      </c>
      <c r="F4817" s="210">
        <f t="shared" si="380"/>
        <v>330000</v>
      </c>
      <c r="G4817" s="199">
        <v>1357719</v>
      </c>
      <c r="H4817" s="195">
        <v>37049.539803240703</v>
      </c>
      <c r="I4817" t="s">
        <v>3375</v>
      </c>
      <c r="M4817" t="s">
        <v>3341</v>
      </c>
      <c r="N4817" t="s">
        <v>2281</v>
      </c>
      <c r="O4817" t="s">
        <v>1295</v>
      </c>
      <c r="Q4817" s="196">
        <v>15000</v>
      </c>
      <c r="S4817" t="s">
        <v>3342</v>
      </c>
      <c r="T4817" t="s">
        <v>3557</v>
      </c>
      <c r="U4817" s="198">
        <v>3.6850000000000001</v>
      </c>
      <c r="V4817" t="s">
        <v>4287</v>
      </c>
      <c r="W4817" t="s">
        <v>2512</v>
      </c>
      <c r="X4817" t="s">
        <v>2170</v>
      </c>
      <c r="Y4817" t="s">
        <v>3575</v>
      </c>
      <c r="Z4817" t="s">
        <v>2995</v>
      </c>
      <c r="AA4817" t="s">
        <v>1543</v>
      </c>
      <c r="AB4817" s="195">
        <v>37051.875011574099</v>
      </c>
      <c r="AC4817" s="195">
        <v>37072.875011574099</v>
      </c>
    </row>
    <row r="4818" spans="1:29" x14ac:dyDescent="0.25">
      <c r="A4818" s="43" t="str">
        <f t="shared" si="376"/>
        <v xml:space="preserve"> Metals Financial</v>
      </c>
      <c r="B4818" s="43" t="str">
        <f t="shared" si="377"/>
        <v/>
      </c>
      <c r="C4818" s="43" t="str">
        <f t="shared" si="378"/>
        <v>Metals</v>
      </c>
      <c r="D4818" s="43" t="str">
        <f t="shared" si="379"/>
        <v>Financial</v>
      </c>
      <c r="E4818" s="43">
        <f>IF(VLOOKUP(S4818,'DD-Lookup'!$J$6:$L$50,3,FALSE)="Monthly",(YEAR(AC4818)-YEAR(AB4818))*12+MONTH(AC4818)-MONTH(AB4818)+1,(AC4818-AB4818+1))</f>
        <v>1</v>
      </c>
      <c r="F4818" s="210">
        <f t="shared" si="380"/>
        <v>20</v>
      </c>
      <c r="G4818" s="199">
        <v>1357720</v>
      </c>
      <c r="H4818" s="195">
        <v>37049.5398263889</v>
      </c>
      <c r="I4818" t="s">
        <v>3527</v>
      </c>
      <c r="M4818" t="s">
        <v>3346</v>
      </c>
      <c r="N4818" t="s">
        <v>3554</v>
      </c>
      <c r="O4818" t="s">
        <v>3555</v>
      </c>
      <c r="P4818" s="196">
        <v>20</v>
      </c>
      <c r="S4818" t="s">
        <v>3556</v>
      </c>
      <c r="T4818" t="s">
        <v>3557</v>
      </c>
      <c r="U4818" s="198">
        <v>1669</v>
      </c>
      <c r="V4818" t="s">
        <v>3813</v>
      </c>
      <c r="W4818" t="s">
        <v>3563</v>
      </c>
      <c r="X4818" t="s">
        <v>3559</v>
      </c>
      <c r="Y4818" t="s">
        <v>3560</v>
      </c>
      <c r="Z4818" t="s">
        <v>3561</v>
      </c>
      <c r="AA4818">
        <v>2174806</v>
      </c>
    </row>
    <row r="4819" spans="1:29" x14ac:dyDescent="0.25">
      <c r="A4819" s="43" t="str">
        <f t="shared" si="376"/>
        <v>US Natural Gas Financial</v>
      </c>
      <c r="B4819" s="43" t="str">
        <f t="shared" si="377"/>
        <v>US</v>
      </c>
      <c r="C4819" s="43" t="str">
        <f t="shared" si="378"/>
        <v>Natural Gas</v>
      </c>
      <c r="D4819" s="43" t="str">
        <f t="shared" si="379"/>
        <v>Financial</v>
      </c>
      <c r="E4819" s="43">
        <f>IF(VLOOKUP(S4819,'DD-Lookup'!$J$6:$L$50,3,FALSE)="Monthly",(YEAR(AC4819)-YEAR(AB4819))*12+MONTH(AC4819)-MONTH(AB4819)+1,(AC4819-AB4819+1))</f>
        <v>31</v>
      </c>
      <c r="F4819" s="210">
        <f t="shared" si="380"/>
        <v>310000</v>
      </c>
      <c r="G4819" s="199">
        <v>1357721</v>
      </c>
      <c r="H4819" s="195">
        <v>37049.539861111101</v>
      </c>
      <c r="I4819" t="s">
        <v>2280</v>
      </c>
      <c r="M4819" t="s">
        <v>3341</v>
      </c>
      <c r="N4819" t="s">
        <v>2281</v>
      </c>
      <c r="O4819" t="s">
        <v>2475</v>
      </c>
      <c r="Q4819" s="196">
        <v>10000</v>
      </c>
      <c r="S4819" t="s">
        <v>3342</v>
      </c>
      <c r="T4819" t="s">
        <v>3557</v>
      </c>
      <c r="U4819" s="198">
        <v>3.79</v>
      </c>
      <c r="V4819" t="s">
        <v>2333</v>
      </c>
      <c r="W4819" t="s">
        <v>2853</v>
      </c>
      <c r="X4819" t="s">
        <v>2282</v>
      </c>
      <c r="Y4819" t="s">
        <v>3575</v>
      </c>
      <c r="Z4819" t="s">
        <v>2995</v>
      </c>
      <c r="AA4819" t="s">
        <v>1544</v>
      </c>
      <c r="AB4819" s="195">
        <v>37073.875</v>
      </c>
      <c r="AC4819" s="195">
        <v>37103.875</v>
      </c>
    </row>
    <row r="4820" spans="1:29" x14ac:dyDescent="0.25">
      <c r="A4820" s="43" t="str">
        <f t="shared" si="376"/>
        <v xml:space="preserve"> Natural Gas Physical</v>
      </c>
      <c r="B4820" s="43" t="str">
        <f t="shared" si="377"/>
        <v/>
      </c>
      <c r="C4820" s="43" t="str">
        <f t="shared" si="378"/>
        <v>Natural Gas</v>
      </c>
      <c r="D4820" s="43" t="str">
        <f t="shared" si="379"/>
        <v>Physical</v>
      </c>
      <c r="E4820" s="43">
        <f>IF(VLOOKUP(S4820,'DD-Lookup'!$J$6:$L$50,3,FALSE)="Monthly",(YEAR(AC4820)-YEAR(AB4820))*12+MONTH(AC4820)-MONTH(AB4820)+1,(AC4820-AB4820+1))</f>
        <v>1</v>
      </c>
      <c r="F4820" s="210">
        <f t="shared" si="380"/>
        <v>5000</v>
      </c>
      <c r="G4820" s="199">
        <v>1357726</v>
      </c>
      <c r="H4820" s="195">
        <v>37049.540358796301</v>
      </c>
      <c r="I4820" t="s">
        <v>2505</v>
      </c>
      <c r="M4820" t="s">
        <v>3341</v>
      </c>
      <c r="N4820" t="s">
        <v>3104</v>
      </c>
      <c r="O4820" t="s">
        <v>706</v>
      </c>
      <c r="P4820" s="196">
        <v>5000</v>
      </c>
      <c r="S4820" t="s">
        <v>3719</v>
      </c>
      <c r="T4820" t="s">
        <v>3105</v>
      </c>
      <c r="U4820" s="198">
        <v>4.46</v>
      </c>
      <c r="V4820" t="s">
        <v>2198</v>
      </c>
      <c r="W4820" t="s">
        <v>635</v>
      </c>
      <c r="X4820" t="s">
        <v>3106</v>
      </c>
      <c r="Y4820" t="s">
        <v>2469</v>
      </c>
      <c r="Z4820" t="s">
        <v>2996</v>
      </c>
      <c r="AA4820">
        <v>838611</v>
      </c>
      <c r="AB4820" s="195">
        <v>37050.875011574099</v>
      </c>
      <c r="AC4820" s="195">
        <v>37050.875011574099</v>
      </c>
    </row>
    <row r="4821" spans="1:29" x14ac:dyDescent="0.25">
      <c r="A4821" s="43" t="str">
        <f t="shared" si="376"/>
        <v xml:space="preserve"> Metals Financial</v>
      </c>
      <c r="B4821" s="43" t="str">
        <f t="shared" si="377"/>
        <v/>
      </c>
      <c r="C4821" s="43" t="str">
        <f t="shared" si="378"/>
        <v>Metals</v>
      </c>
      <c r="D4821" s="43" t="str">
        <f t="shared" si="379"/>
        <v>Financial</v>
      </c>
      <c r="E4821" s="43">
        <f>IF(VLOOKUP(S4821,'DD-Lookup'!$J$6:$L$50,3,FALSE)="Monthly",(YEAR(AC4821)-YEAR(AB4821))*12+MONTH(AC4821)-MONTH(AB4821)+1,(AC4821-AB4821+1))</f>
        <v>1</v>
      </c>
      <c r="F4821" s="210">
        <f t="shared" si="380"/>
        <v>10</v>
      </c>
      <c r="G4821" s="199">
        <v>1357727</v>
      </c>
      <c r="H4821" s="195">
        <v>37049.540381944404</v>
      </c>
      <c r="I4821" t="s">
        <v>3712</v>
      </c>
      <c r="M4821" t="s">
        <v>3346</v>
      </c>
      <c r="N4821" t="s">
        <v>3554</v>
      </c>
      <c r="O4821" t="s">
        <v>3555</v>
      </c>
      <c r="Q4821" s="196">
        <v>10</v>
      </c>
      <c r="S4821" t="s">
        <v>3556</v>
      </c>
      <c r="T4821" t="s">
        <v>3557</v>
      </c>
      <c r="U4821" s="198">
        <v>1670</v>
      </c>
      <c r="V4821" t="s">
        <v>1545</v>
      </c>
      <c r="W4821" t="s">
        <v>3563</v>
      </c>
      <c r="X4821" t="s">
        <v>3559</v>
      </c>
      <c r="Y4821" t="s">
        <v>3560</v>
      </c>
      <c r="Z4821" t="s">
        <v>3561</v>
      </c>
      <c r="AA4821">
        <v>2174802</v>
      </c>
    </row>
    <row r="4822" spans="1:29" x14ac:dyDescent="0.25">
      <c r="A4822" s="43" t="str">
        <f t="shared" si="376"/>
        <v xml:space="preserve"> Natural Gas Physical</v>
      </c>
      <c r="B4822" s="43" t="str">
        <f t="shared" si="377"/>
        <v/>
      </c>
      <c r="C4822" s="43" t="str">
        <f t="shared" si="378"/>
        <v>Natural Gas</v>
      </c>
      <c r="D4822" s="43" t="str">
        <f t="shared" si="379"/>
        <v>Physical</v>
      </c>
      <c r="E4822" s="43">
        <f>IF(VLOOKUP(S4822,'DD-Lookup'!$J$6:$L$50,3,FALSE)="Monthly",(YEAR(AC4822)-YEAR(AB4822))*12+MONTH(AC4822)-MONTH(AB4822)+1,(AC4822-AB4822+1))</f>
        <v>1</v>
      </c>
      <c r="F4822" s="210">
        <f t="shared" si="380"/>
        <v>1000</v>
      </c>
      <c r="G4822" s="199">
        <v>1357728</v>
      </c>
      <c r="H4822" s="195">
        <v>37049.540532407402</v>
      </c>
      <c r="I4822" t="s">
        <v>3738</v>
      </c>
      <c r="M4822" t="s">
        <v>3341</v>
      </c>
      <c r="N4822" t="s">
        <v>3104</v>
      </c>
      <c r="O4822" t="s">
        <v>3620</v>
      </c>
      <c r="P4822" s="196">
        <v>1000</v>
      </c>
      <c r="S4822" t="s">
        <v>3719</v>
      </c>
      <c r="T4822" t="s">
        <v>3105</v>
      </c>
      <c r="U4822" s="198">
        <v>4.4649999999999999</v>
      </c>
      <c r="V4822" t="s">
        <v>3739</v>
      </c>
      <c r="W4822" t="s">
        <v>635</v>
      </c>
      <c r="X4822" t="s">
        <v>3106</v>
      </c>
      <c r="Y4822" t="s">
        <v>2469</v>
      </c>
      <c r="Z4822" t="s">
        <v>2996</v>
      </c>
      <c r="AA4822">
        <v>838612</v>
      </c>
      <c r="AB4822" s="195">
        <v>37049.875011574099</v>
      </c>
      <c r="AC4822" s="195">
        <v>37049.875011574099</v>
      </c>
    </row>
    <row r="4823" spans="1:29" x14ac:dyDescent="0.25">
      <c r="A4823" s="43" t="str">
        <f t="shared" si="376"/>
        <v>US Crude Financial</v>
      </c>
      <c r="B4823" s="43" t="str">
        <f t="shared" si="377"/>
        <v>US</v>
      </c>
      <c r="C4823" s="43" t="str">
        <f t="shared" si="378"/>
        <v>Crude</v>
      </c>
      <c r="D4823" s="43" t="str">
        <f t="shared" si="379"/>
        <v>Financial</v>
      </c>
      <c r="E4823" s="43">
        <f>IF(VLOOKUP(S4823,'DD-Lookup'!$J$6:$L$50,3,FALSE)="Monthly",(YEAR(AC4823)-YEAR(AB4823))*12+MONTH(AC4823)-MONTH(AB4823)+1,(AC4823-AB4823+1))</f>
        <v>1</v>
      </c>
      <c r="F4823" s="210">
        <f t="shared" si="380"/>
        <v>50000</v>
      </c>
      <c r="G4823" s="199">
        <v>1357730</v>
      </c>
      <c r="H4823" s="195">
        <v>37049.5405902778</v>
      </c>
      <c r="I4823" t="s">
        <v>2652</v>
      </c>
      <c r="M4823" t="s">
        <v>3437</v>
      </c>
      <c r="N4823" t="s">
        <v>2653</v>
      </c>
      <c r="O4823" t="s">
        <v>3359</v>
      </c>
      <c r="Q4823" s="196">
        <v>50000</v>
      </c>
      <c r="S4823" t="s">
        <v>3347</v>
      </c>
      <c r="T4823" t="s">
        <v>3557</v>
      </c>
      <c r="U4823" s="198">
        <v>27.9</v>
      </c>
      <c r="V4823" t="s">
        <v>3090</v>
      </c>
      <c r="W4823" t="s">
        <v>2655</v>
      </c>
      <c r="X4823" t="s">
        <v>2656</v>
      </c>
      <c r="Y4823" t="s">
        <v>2778</v>
      </c>
      <c r="Z4823" t="s">
        <v>2995</v>
      </c>
      <c r="AA4823">
        <v>115743</v>
      </c>
      <c r="AB4823" s="195">
        <v>37073</v>
      </c>
      <c r="AC4823" s="195">
        <v>37103</v>
      </c>
    </row>
    <row r="4824" spans="1:29" x14ac:dyDescent="0.25">
      <c r="A4824" s="43" t="str">
        <f t="shared" si="376"/>
        <v>US Natural Gas Financial</v>
      </c>
      <c r="B4824" s="43" t="str">
        <f t="shared" si="377"/>
        <v>US</v>
      </c>
      <c r="C4824" s="43" t="str">
        <f t="shared" si="378"/>
        <v>Natural Gas</v>
      </c>
      <c r="D4824" s="43" t="str">
        <f t="shared" si="379"/>
        <v>Financial</v>
      </c>
      <c r="E4824" s="43">
        <f>IF(VLOOKUP(S4824,'DD-Lookup'!$J$6:$L$50,3,FALSE)="Monthly",(YEAR(AC4824)-YEAR(AB4824))*12+MONTH(AC4824)-MONTH(AB4824)+1,(AC4824-AB4824+1))</f>
        <v>22</v>
      </c>
      <c r="F4824" s="210">
        <f t="shared" si="380"/>
        <v>330000</v>
      </c>
      <c r="G4824" s="199">
        <v>1357732</v>
      </c>
      <c r="H4824" s="195">
        <v>37049.540648148097</v>
      </c>
      <c r="I4824" t="s">
        <v>3375</v>
      </c>
      <c r="M4824" t="s">
        <v>3341</v>
      </c>
      <c r="N4824" t="s">
        <v>2281</v>
      </c>
      <c r="O4824" t="s">
        <v>1295</v>
      </c>
      <c r="Q4824" s="196">
        <v>15000</v>
      </c>
      <c r="S4824" t="s">
        <v>3342</v>
      </c>
      <c r="T4824" t="s">
        <v>3557</v>
      </c>
      <c r="U4824" s="198">
        <v>3.69</v>
      </c>
      <c r="V4824" t="s">
        <v>4287</v>
      </c>
      <c r="W4824" t="s">
        <v>2512</v>
      </c>
      <c r="X4824" t="s">
        <v>2170</v>
      </c>
      <c r="Y4824" t="s">
        <v>3575</v>
      </c>
      <c r="Z4824" t="s">
        <v>2995</v>
      </c>
      <c r="AA4824" t="s">
        <v>1546</v>
      </c>
      <c r="AB4824" s="195">
        <v>37051.875011574099</v>
      </c>
      <c r="AC4824" s="195">
        <v>37072.875011574099</v>
      </c>
    </row>
    <row r="4825" spans="1:29" x14ac:dyDescent="0.25">
      <c r="A4825" s="43" t="str">
        <f t="shared" si="376"/>
        <v>US Natural Gas Physical</v>
      </c>
      <c r="B4825" s="43" t="str">
        <f t="shared" si="377"/>
        <v>US</v>
      </c>
      <c r="C4825" s="43" t="str">
        <f t="shared" si="378"/>
        <v>Natural Gas</v>
      </c>
      <c r="D4825" s="43" t="str">
        <f t="shared" si="379"/>
        <v>Physical</v>
      </c>
      <c r="E4825" s="43">
        <f>IF(VLOOKUP(S4825,'DD-Lookup'!$J$6:$L$50,3,FALSE)="Monthly",(YEAR(AC4825)-YEAR(AB4825))*12+MONTH(AC4825)-MONTH(AB4825)+1,(AC4825-AB4825+1))</f>
        <v>3</v>
      </c>
      <c r="F4825" s="210">
        <f t="shared" si="380"/>
        <v>15000</v>
      </c>
      <c r="G4825" s="199">
        <v>1357733</v>
      </c>
      <c r="H4825" s="195">
        <v>37049.540740740696</v>
      </c>
      <c r="I4825" t="s">
        <v>2183</v>
      </c>
      <c r="M4825" t="s">
        <v>3341</v>
      </c>
      <c r="N4825" t="s">
        <v>3747</v>
      </c>
      <c r="O4825" t="s">
        <v>1547</v>
      </c>
      <c r="P4825" s="196">
        <v>5000</v>
      </c>
      <c r="S4825" t="s">
        <v>3342</v>
      </c>
      <c r="T4825" t="s">
        <v>3557</v>
      </c>
      <c r="U4825" s="198">
        <v>3.8849999999999998</v>
      </c>
      <c r="V4825" t="s">
        <v>2184</v>
      </c>
      <c r="W4825" t="s">
        <v>431</v>
      </c>
      <c r="X4825" t="s">
        <v>3077</v>
      </c>
      <c r="Y4825" t="s">
        <v>2469</v>
      </c>
      <c r="Z4825" t="s">
        <v>2995</v>
      </c>
      <c r="AA4825">
        <v>838613</v>
      </c>
      <c r="AB4825" s="195">
        <v>37051.875011574099</v>
      </c>
      <c r="AC4825" s="195">
        <v>37053.875011574099</v>
      </c>
    </row>
    <row r="4826" spans="1:29" x14ac:dyDescent="0.25">
      <c r="A4826" s="43" t="str">
        <f t="shared" si="376"/>
        <v>US Natural Gas Financial</v>
      </c>
      <c r="B4826" s="43" t="str">
        <f t="shared" si="377"/>
        <v>US</v>
      </c>
      <c r="C4826" s="43" t="str">
        <f t="shared" si="378"/>
        <v>Natural Gas</v>
      </c>
      <c r="D4826" s="43" t="str">
        <f t="shared" si="379"/>
        <v>Financial</v>
      </c>
      <c r="E4826" s="43">
        <f>IF(VLOOKUP(S4826,'DD-Lookup'!$J$6:$L$50,3,FALSE)="Monthly",(YEAR(AC4826)-YEAR(AB4826))*12+MONTH(AC4826)-MONTH(AB4826)+1,(AC4826-AB4826+1))</f>
        <v>22</v>
      </c>
      <c r="F4826" s="210">
        <f t="shared" si="380"/>
        <v>330000</v>
      </c>
      <c r="G4826" s="199">
        <v>1357734</v>
      </c>
      <c r="H4826" s="195">
        <v>37049.5409490741</v>
      </c>
      <c r="I4826" t="s">
        <v>2472</v>
      </c>
      <c r="M4826" t="s">
        <v>3341</v>
      </c>
      <c r="N4826" t="s">
        <v>2281</v>
      </c>
      <c r="O4826" t="s">
        <v>1295</v>
      </c>
      <c r="P4826" s="196">
        <v>15000</v>
      </c>
      <c r="S4826" t="s">
        <v>3342</v>
      </c>
      <c r="T4826" t="s">
        <v>3557</v>
      </c>
      <c r="U4826" s="198">
        <v>3.6850000000000001</v>
      </c>
      <c r="V4826" t="s">
        <v>4235</v>
      </c>
      <c r="W4826" t="s">
        <v>2512</v>
      </c>
      <c r="X4826" t="s">
        <v>2170</v>
      </c>
      <c r="Y4826" t="s">
        <v>3575</v>
      </c>
      <c r="Z4826" t="s">
        <v>2995</v>
      </c>
      <c r="AA4826" t="s">
        <v>1548</v>
      </c>
      <c r="AB4826" s="195">
        <v>37051.875011574099</v>
      </c>
      <c r="AC4826" s="195">
        <v>37072.875011574099</v>
      </c>
    </row>
    <row r="4827" spans="1:29" x14ac:dyDescent="0.25">
      <c r="A4827" s="43" t="str">
        <f t="shared" si="376"/>
        <v>US Natural Gas Physical</v>
      </c>
      <c r="B4827" s="43" t="str">
        <f t="shared" si="377"/>
        <v>US</v>
      </c>
      <c r="C4827" s="43" t="str">
        <f t="shared" si="378"/>
        <v>Natural Gas</v>
      </c>
      <c r="D4827" s="43" t="str">
        <f t="shared" si="379"/>
        <v>Physical</v>
      </c>
      <c r="E4827" s="43">
        <f>IF(VLOOKUP(S4827,'DD-Lookup'!$J$6:$L$50,3,FALSE)="Monthly",(YEAR(AC4827)-YEAR(AB4827))*12+MONTH(AC4827)-MONTH(AB4827)+1,(AC4827-AB4827+1))</f>
        <v>3</v>
      </c>
      <c r="F4827" s="210">
        <f t="shared" si="380"/>
        <v>15000</v>
      </c>
      <c r="G4827" s="199">
        <v>1357735</v>
      </c>
      <c r="H4827" s="195">
        <v>37049.541076388901</v>
      </c>
      <c r="I4827" t="s">
        <v>2183</v>
      </c>
      <c r="M4827" t="s">
        <v>3341</v>
      </c>
      <c r="N4827" t="s">
        <v>3747</v>
      </c>
      <c r="O4827" t="s">
        <v>1447</v>
      </c>
      <c r="Q4827" s="196">
        <v>5000</v>
      </c>
      <c r="S4827" t="s">
        <v>3342</v>
      </c>
      <c r="T4827" t="s">
        <v>3557</v>
      </c>
      <c r="U4827" s="198">
        <v>3.6675</v>
      </c>
      <c r="V4827" t="s">
        <v>2184</v>
      </c>
      <c r="W4827" t="s">
        <v>2366</v>
      </c>
      <c r="X4827" t="s">
        <v>2176</v>
      </c>
      <c r="Y4827" t="s">
        <v>2469</v>
      </c>
      <c r="Z4827" t="s">
        <v>2995</v>
      </c>
      <c r="AA4827">
        <v>838614</v>
      </c>
      <c r="AB4827" s="195">
        <v>37051.875011574099</v>
      </c>
      <c r="AC4827" s="195">
        <v>37053.875011574099</v>
      </c>
    </row>
    <row r="4828" spans="1:29" x14ac:dyDescent="0.25">
      <c r="A4828" s="43" t="str">
        <f t="shared" si="376"/>
        <v xml:space="preserve"> Metals Financial</v>
      </c>
      <c r="B4828" s="43" t="str">
        <f t="shared" si="377"/>
        <v/>
      </c>
      <c r="C4828" s="43" t="str">
        <f t="shared" si="378"/>
        <v>Metals</v>
      </c>
      <c r="D4828" s="43" t="str">
        <f t="shared" si="379"/>
        <v>Financial</v>
      </c>
      <c r="E4828" s="43">
        <f>IF(VLOOKUP(S4828,'DD-Lookup'!$J$6:$L$50,3,FALSE)="Monthly",(YEAR(AC4828)-YEAR(AB4828))*12+MONTH(AC4828)-MONTH(AB4828)+1,(AC4828-AB4828+1))</f>
        <v>1</v>
      </c>
      <c r="F4828" s="210">
        <f t="shared" si="380"/>
        <v>5</v>
      </c>
      <c r="G4828" s="199">
        <v>1357736</v>
      </c>
      <c r="H4828" s="195">
        <v>37049.541238425903</v>
      </c>
      <c r="I4828" t="s">
        <v>3602</v>
      </c>
      <c r="M4828" t="s">
        <v>3346</v>
      </c>
      <c r="N4828" t="s">
        <v>3580</v>
      </c>
      <c r="O4828" t="s">
        <v>3581</v>
      </c>
      <c r="P4828" s="196">
        <v>5</v>
      </c>
      <c r="S4828" t="s">
        <v>3582</v>
      </c>
      <c r="T4828" t="s">
        <v>3557</v>
      </c>
      <c r="U4828" s="198">
        <v>6985</v>
      </c>
      <c r="V4828" t="s">
        <v>3948</v>
      </c>
      <c r="W4828" t="s">
        <v>2299</v>
      </c>
      <c r="X4828" t="s">
        <v>3559</v>
      </c>
      <c r="Y4828" t="s">
        <v>3560</v>
      </c>
      <c r="Z4828" t="s">
        <v>3561</v>
      </c>
      <c r="AA4828">
        <v>2174800</v>
      </c>
    </row>
    <row r="4829" spans="1:29" x14ac:dyDescent="0.25">
      <c r="A4829" s="43" t="str">
        <f t="shared" si="376"/>
        <v>US Power Physical</v>
      </c>
      <c r="B4829" s="43" t="str">
        <f t="shared" si="377"/>
        <v>US</v>
      </c>
      <c r="C4829" s="43" t="str">
        <f t="shared" si="378"/>
        <v>Power</v>
      </c>
      <c r="D4829" s="43" t="str">
        <f t="shared" si="379"/>
        <v>Physical</v>
      </c>
      <c r="E4829" s="43">
        <f>IF(VLOOKUP(S4829,'DD-Lookup'!$J$6:$L$50,3,FALSE)="Monthly",(YEAR(AC4829)-YEAR(AB4829))*12+MONTH(AC4829)-MONTH(AB4829)+1,(AC4829-AB4829+1))</f>
        <v>92</v>
      </c>
      <c r="F4829" s="210">
        <f t="shared" si="380"/>
        <v>4600</v>
      </c>
      <c r="G4829" s="199">
        <v>1357737</v>
      </c>
      <c r="H4829" s="195">
        <v>37049.541296296302</v>
      </c>
      <c r="I4829" t="s">
        <v>2254</v>
      </c>
      <c r="M4829" t="s">
        <v>2766</v>
      </c>
      <c r="N4829" t="s">
        <v>2274</v>
      </c>
      <c r="O4829" t="s">
        <v>1746</v>
      </c>
      <c r="Q4829" s="196">
        <v>50</v>
      </c>
      <c r="S4829" t="s">
        <v>3340</v>
      </c>
      <c r="T4829" t="s">
        <v>3557</v>
      </c>
      <c r="U4829" s="198">
        <v>34.5</v>
      </c>
      <c r="V4829" t="s">
        <v>2235</v>
      </c>
      <c r="W4829" t="s">
        <v>2500</v>
      </c>
      <c r="X4829" t="s">
        <v>2501</v>
      </c>
      <c r="Y4829" t="s">
        <v>2662</v>
      </c>
      <c r="Z4829" t="s">
        <v>2990</v>
      </c>
      <c r="AA4829">
        <v>637532.1</v>
      </c>
      <c r="AB4829" s="195">
        <v>37165</v>
      </c>
      <c r="AC4829" s="195">
        <v>37256</v>
      </c>
    </row>
    <row r="4830" spans="1:29" x14ac:dyDescent="0.25">
      <c r="A4830" s="43" t="str">
        <f t="shared" si="376"/>
        <v>US Natural Gas Financial</v>
      </c>
      <c r="B4830" s="43" t="str">
        <f t="shared" si="377"/>
        <v>US</v>
      </c>
      <c r="C4830" s="43" t="str">
        <f t="shared" si="378"/>
        <v>Natural Gas</v>
      </c>
      <c r="D4830" s="43" t="str">
        <f t="shared" si="379"/>
        <v>Financial</v>
      </c>
      <c r="E4830" s="43">
        <f>IF(VLOOKUP(S4830,'DD-Lookup'!$J$6:$L$50,3,FALSE)="Monthly",(YEAR(AC4830)-YEAR(AB4830))*12+MONTH(AC4830)-MONTH(AB4830)+1,(AC4830-AB4830+1))</f>
        <v>123</v>
      </c>
      <c r="F4830" s="210">
        <f t="shared" si="380"/>
        <v>1230000</v>
      </c>
      <c r="G4830" s="199">
        <v>1357738</v>
      </c>
      <c r="H4830" s="195">
        <v>37049.541643518503</v>
      </c>
      <c r="I4830" t="s">
        <v>3529</v>
      </c>
      <c r="M4830" t="s">
        <v>3341</v>
      </c>
      <c r="N4830" t="s">
        <v>2476</v>
      </c>
      <c r="O4830" t="s">
        <v>1549</v>
      </c>
      <c r="P4830" s="196">
        <v>10000</v>
      </c>
      <c r="S4830" t="s">
        <v>3342</v>
      </c>
      <c r="T4830" t="s">
        <v>3557</v>
      </c>
      <c r="U4830" s="198">
        <v>-0.04</v>
      </c>
      <c r="V4830" t="s">
        <v>2723</v>
      </c>
      <c r="W4830" t="s">
        <v>2376</v>
      </c>
      <c r="X4830" t="s">
        <v>2377</v>
      </c>
      <c r="Y4830" t="s">
        <v>3575</v>
      </c>
      <c r="Z4830" t="s">
        <v>2995</v>
      </c>
      <c r="AA4830" t="s">
        <v>1550</v>
      </c>
      <c r="AB4830" s="195">
        <v>37073</v>
      </c>
      <c r="AC4830" s="195">
        <v>37195</v>
      </c>
    </row>
    <row r="4831" spans="1:29" x14ac:dyDescent="0.25">
      <c r="A4831" s="43" t="str">
        <f t="shared" si="376"/>
        <v>US Natural Gas Physical</v>
      </c>
      <c r="B4831" s="43" t="str">
        <f t="shared" si="377"/>
        <v>US</v>
      </c>
      <c r="C4831" s="43" t="str">
        <f t="shared" si="378"/>
        <v>Natural Gas</v>
      </c>
      <c r="D4831" s="43" t="str">
        <f t="shared" si="379"/>
        <v>Physical</v>
      </c>
      <c r="E4831" s="43">
        <f>IF(VLOOKUP(S4831,'DD-Lookup'!$J$6:$L$50,3,FALSE)="Monthly",(YEAR(AC4831)-YEAR(AB4831))*12+MONTH(AC4831)-MONTH(AB4831)+1,(AC4831-AB4831+1))</f>
        <v>3</v>
      </c>
      <c r="F4831" s="210">
        <f t="shared" si="380"/>
        <v>75000</v>
      </c>
      <c r="G4831" s="199">
        <v>1357739</v>
      </c>
      <c r="H4831" s="195">
        <v>37049.542025463001</v>
      </c>
      <c r="I4831" t="s">
        <v>2387</v>
      </c>
      <c r="M4831" t="s">
        <v>3341</v>
      </c>
      <c r="N4831" t="s">
        <v>3747</v>
      </c>
      <c r="O4831" t="s">
        <v>1447</v>
      </c>
      <c r="P4831" s="196">
        <v>25000</v>
      </c>
      <c r="S4831" t="s">
        <v>3342</v>
      </c>
      <c r="T4831" t="s">
        <v>3557</v>
      </c>
      <c r="U4831" s="198">
        <v>3.665</v>
      </c>
      <c r="V4831" t="s">
        <v>660</v>
      </c>
      <c r="W4831" t="s">
        <v>2366</v>
      </c>
      <c r="X4831" t="s">
        <v>2176</v>
      </c>
      <c r="Y4831" t="s">
        <v>2469</v>
      </c>
      <c r="Z4831" t="s">
        <v>2995</v>
      </c>
      <c r="AA4831">
        <v>838616</v>
      </c>
      <c r="AB4831" s="195">
        <v>37051.875011574099</v>
      </c>
      <c r="AC4831" s="195">
        <v>37053.875011574099</v>
      </c>
    </row>
    <row r="4832" spans="1:29" x14ac:dyDescent="0.25">
      <c r="A4832" s="43" t="str">
        <f t="shared" si="376"/>
        <v>US Natural Gas Financial</v>
      </c>
      <c r="B4832" s="43" t="str">
        <f t="shared" si="377"/>
        <v>US</v>
      </c>
      <c r="C4832" s="43" t="str">
        <f t="shared" si="378"/>
        <v>Natural Gas</v>
      </c>
      <c r="D4832" s="43" t="str">
        <f t="shared" si="379"/>
        <v>Financial</v>
      </c>
      <c r="E4832" s="43">
        <f>IF(VLOOKUP(S4832,'DD-Lookup'!$J$6:$L$50,3,FALSE)="Monthly",(YEAR(AC4832)-YEAR(AB4832))*12+MONTH(AC4832)-MONTH(AB4832)+1,(AC4832-AB4832+1))</f>
        <v>22</v>
      </c>
      <c r="F4832" s="210">
        <f t="shared" si="380"/>
        <v>330000</v>
      </c>
      <c r="G4832" s="199">
        <v>1357740</v>
      </c>
      <c r="H4832" s="195">
        <v>37049.542141203703</v>
      </c>
      <c r="I4832" t="s">
        <v>2402</v>
      </c>
      <c r="M4832" t="s">
        <v>3341</v>
      </c>
      <c r="N4832" t="s">
        <v>2281</v>
      </c>
      <c r="O4832" t="s">
        <v>1295</v>
      </c>
      <c r="Q4832" s="196">
        <v>15000</v>
      </c>
      <c r="S4832" t="s">
        <v>3342</v>
      </c>
      <c r="T4832" t="s">
        <v>3557</v>
      </c>
      <c r="U4832" s="198">
        <v>3.69</v>
      </c>
      <c r="V4832" t="s">
        <v>4233</v>
      </c>
      <c r="W4832" t="s">
        <v>2512</v>
      </c>
      <c r="X4832" t="s">
        <v>2170</v>
      </c>
      <c r="Y4832" t="s">
        <v>3575</v>
      </c>
      <c r="Z4832" t="s">
        <v>2995</v>
      </c>
      <c r="AA4832" t="s">
        <v>1551</v>
      </c>
      <c r="AB4832" s="195">
        <v>37051.875011574099</v>
      </c>
      <c r="AC4832" s="195">
        <v>37072.875011574099</v>
      </c>
    </row>
    <row r="4833" spans="1:29" x14ac:dyDescent="0.25">
      <c r="A4833" s="43" t="str">
        <f t="shared" si="376"/>
        <v>US Natural Gas Financial</v>
      </c>
      <c r="B4833" s="43" t="str">
        <f t="shared" si="377"/>
        <v>US</v>
      </c>
      <c r="C4833" s="43" t="str">
        <f t="shared" si="378"/>
        <v>Natural Gas</v>
      </c>
      <c r="D4833" s="43" t="str">
        <f t="shared" si="379"/>
        <v>Financial</v>
      </c>
      <c r="E4833" s="43">
        <f>IF(VLOOKUP(S4833,'DD-Lookup'!$J$6:$L$50,3,FALSE)="Monthly",(YEAR(AC4833)-YEAR(AB4833))*12+MONTH(AC4833)-MONTH(AB4833)+1,(AC4833-AB4833+1))</f>
        <v>123</v>
      </c>
      <c r="F4833" s="210">
        <f t="shared" si="380"/>
        <v>2460000</v>
      </c>
      <c r="G4833" s="199">
        <v>1357748</v>
      </c>
      <c r="H4833" s="195">
        <v>37049.542581018497</v>
      </c>
      <c r="I4833" t="s">
        <v>2269</v>
      </c>
      <c r="M4833" t="s">
        <v>3341</v>
      </c>
      <c r="N4833" t="s">
        <v>2476</v>
      </c>
      <c r="O4833" t="s">
        <v>3643</v>
      </c>
      <c r="P4833" s="196">
        <v>20000</v>
      </c>
      <c r="S4833" t="s">
        <v>3342</v>
      </c>
      <c r="T4833" t="s">
        <v>3557</v>
      </c>
      <c r="U4833" s="198">
        <v>-9.7500000000000003E-2</v>
      </c>
      <c r="V4833" t="s">
        <v>3885</v>
      </c>
      <c r="W4833" t="s">
        <v>3319</v>
      </c>
      <c r="X4833" t="s">
        <v>3320</v>
      </c>
      <c r="Y4833" t="s">
        <v>3575</v>
      </c>
      <c r="Z4833" t="s">
        <v>2995</v>
      </c>
      <c r="AA4833" t="s">
        <v>1552</v>
      </c>
      <c r="AB4833" s="195">
        <v>37073</v>
      </c>
      <c r="AC4833" s="195">
        <v>37195</v>
      </c>
    </row>
    <row r="4834" spans="1:29" x14ac:dyDescent="0.25">
      <c r="A4834" s="43" t="str">
        <f t="shared" si="376"/>
        <v>US Natural Gas Physical</v>
      </c>
      <c r="B4834" s="43" t="str">
        <f t="shared" si="377"/>
        <v>US</v>
      </c>
      <c r="C4834" s="43" t="str">
        <f t="shared" si="378"/>
        <v>Natural Gas</v>
      </c>
      <c r="D4834" s="43" t="str">
        <f t="shared" si="379"/>
        <v>Physical</v>
      </c>
      <c r="E4834" s="43">
        <f>IF(VLOOKUP(S4834,'DD-Lookup'!$J$6:$L$50,3,FALSE)="Monthly",(YEAR(AC4834)-YEAR(AB4834))*12+MONTH(AC4834)-MONTH(AB4834)+1,(AC4834-AB4834+1))</f>
        <v>3</v>
      </c>
      <c r="F4834" s="210">
        <f t="shared" si="380"/>
        <v>30000</v>
      </c>
      <c r="G4834" s="199">
        <v>1357750</v>
      </c>
      <c r="H4834" s="195">
        <v>37049.542696759301</v>
      </c>
      <c r="I4834" t="s">
        <v>3085</v>
      </c>
      <c r="M4834" t="s">
        <v>3341</v>
      </c>
      <c r="N4834" t="s">
        <v>3747</v>
      </c>
      <c r="O4834" t="s">
        <v>1482</v>
      </c>
      <c r="P4834" s="196">
        <v>10000</v>
      </c>
      <c r="S4834" t="s">
        <v>3342</v>
      </c>
      <c r="T4834" t="s">
        <v>3557</v>
      </c>
      <c r="U4834" s="198">
        <v>3.5950000000000002</v>
      </c>
      <c r="V4834" t="s">
        <v>3086</v>
      </c>
      <c r="W4834" t="s">
        <v>2181</v>
      </c>
      <c r="X4834" t="s">
        <v>2182</v>
      </c>
      <c r="Y4834" t="s">
        <v>2469</v>
      </c>
      <c r="Z4834" t="s">
        <v>2995</v>
      </c>
      <c r="AA4834">
        <v>838617</v>
      </c>
      <c r="AB4834" s="195">
        <v>37051.875011574099</v>
      </c>
      <c r="AC4834" s="195">
        <v>37053.875011574099</v>
      </c>
    </row>
    <row r="4835" spans="1:29" x14ac:dyDescent="0.25">
      <c r="A4835" s="43" t="str">
        <f t="shared" si="376"/>
        <v>US Natural Gas Financial</v>
      </c>
      <c r="B4835" s="43" t="str">
        <f t="shared" si="377"/>
        <v>US</v>
      </c>
      <c r="C4835" s="43" t="str">
        <f t="shared" si="378"/>
        <v>Natural Gas</v>
      </c>
      <c r="D4835" s="43" t="str">
        <f t="shared" si="379"/>
        <v>Financial</v>
      </c>
      <c r="E4835" s="43">
        <f>IF(VLOOKUP(S4835,'DD-Lookup'!$J$6:$L$50,3,FALSE)="Monthly",(YEAR(AC4835)-YEAR(AB4835))*12+MONTH(AC4835)-MONTH(AB4835)+1,(AC4835-AB4835+1))</f>
        <v>151</v>
      </c>
      <c r="F4835" s="210">
        <f t="shared" si="380"/>
        <v>377500</v>
      </c>
      <c r="G4835" s="199">
        <v>1357752</v>
      </c>
      <c r="H4835" s="195">
        <v>37049.542928240699</v>
      </c>
      <c r="I4835" t="s">
        <v>2280</v>
      </c>
      <c r="M4835" t="s">
        <v>3341</v>
      </c>
      <c r="N4835" t="s">
        <v>2281</v>
      </c>
      <c r="O4835" t="s">
        <v>2491</v>
      </c>
      <c r="Q4835" s="196">
        <v>2500</v>
      </c>
      <c r="S4835" t="s">
        <v>3342</v>
      </c>
      <c r="T4835" t="s">
        <v>3557</v>
      </c>
      <c r="U4835" s="198">
        <v>4.26</v>
      </c>
      <c r="V4835" t="s">
        <v>2443</v>
      </c>
      <c r="W4835" t="s">
        <v>2853</v>
      </c>
      <c r="X4835" t="s">
        <v>2282</v>
      </c>
      <c r="Y4835" t="s">
        <v>3575</v>
      </c>
      <c r="Z4835" t="s">
        <v>2995</v>
      </c>
      <c r="AA4835" t="s">
        <v>1553</v>
      </c>
      <c r="AB4835" s="195">
        <v>37196</v>
      </c>
      <c r="AC4835" s="195">
        <v>37346</v>
      </c>
    </row>
    <row r="4836" spans="1:29" x14ac:dyDescent="0.25">
      <c r="A4836" s="43" t="str">
        <f t="shared" si="376"/>
        <v>US Natural Gas Financial</v>
      </c>
      <c r="B4836" s="43" t="str">
        <f t="shared" si="377"/>
        <v>US</v>
      </c>
      <c r="C4836" s="43" t="str">
        <f t="shared" si="378"/>
        <v>Natural Gas</v>
      </c>
      <c r="D4836" s="43" t="str">
        <f t="shared" si="379"/>
        <v>Financial</v>
      </c>
      <c r="E4836" s="43">
        <f>IF(VLOOKUP(S4836,'DD-Lookup'!$J$6:$L$50,3,FALSE)="Monthly",(YEAR(AC4836)-YEAR(AB4836))*12+MONTH(AC4836)-MONTH(AB4836)+1,(AC4836-AB4836+1))</f>
        <v>31</v>
      </c>
      <c r="F4836" s="210">
        <f t="shared" si="380"/>
        <v>310000</v>
      </c>
      <c r="G4836" s="199">
        <v>1357754</v>
      </c>
      <c r="H4836" s="195">
        <v>37049.543020833298</v>
      </c>
      <c r="I4836" t="s">
        <v>2719</v>
      </c>
      <c r="M4836" t="s">
        <v>3341</v>
      </c>
      <c r="N4836" t="s">
        <v>2281</v>
      </c>
      <c r="O4836" t="s">
        <v>2475</v>
      </c>
      <c r="Q4836" s="196">
        <v>10000</v>
      </c>
      <c r="S4836" t="s">
        <v>3342</v>
      </c>
      <c r="T4836" t="s">
        <v>3557</v>
      </c>
      <c r="U4836" s="198">
        <v>3.79</v>
      </c>
      <c r="V4836" t="s">
        <v>2720</v>
      </c>
      <c r="W4836" t="s">
        <v>2853</v>
      </c>
      <c r="X4836" t="s">
        <v>2282</v>
      </c>
      <c r="Y4836" t="s">
        <v>3575</v>
      </c>
      <c r="Z4836" t="s">
        <v>2995</v>
      </c>
      <c r="AA4836" t="s">
        <v>1554</v>
      </c>
      <c r="AB4836" s="195">
        <v>37073.875</v>
      </c>
      <c r="AC4836" s="195">
        <v>37103.875</v>
      </c>
    </row>
    <row r="4837" spans="1:29" x14ac:dyDescent="0.25">
      <c r="A4837" s="43" t="str">
        <f t="shared" si="376"/>
        <v>US Natural Gas Financial</v>
      </c>
      <c r="B4837" s="43" t="str">
        <f t="shared" si="377"/>
        <v>US</v>
      </c>
      <c r="C4837" s="43" t="str">
        <f t="shared" si="378"/>
        <v>Natural Gas</v>
      </c>
      <c r="D4837" s="43" t="str">
        <f t="shared" si="379"/>
        <v>Financial</v>
      </c>
      <c r="E4837" s="43">
        <f>IF(VLOOKUP(S4837,'DD-Lookup'!$J$6:$L$50,3,FALSE)="Monthly",(YEAR(AC4837)-YEAR(AB4837))*12+MONTH(AC4837)-MONTH(AB4837)+1,(AC4837-AB4837+1))</f>
        <v>151</v>
      </c>
      <c r="F4837" s="210">
        <f t="shared" si="380"/>
        <v>377500</v>
      </c>
      <c r="G4837" s="199">
        <v>1357755</v>
      </c>
      <c r="H4837" s="195">
        <v>37049.543101851901</v>
      </c>
      <c r="I4837" t="s">
        <v>3339</v>
      </c>
      <c r="M4837" t="s">
        <v>3341</v>
      </c>
      <c r="N4837" t="s">
        <v>2281</v>
      </c>
      <c r="O4837" t="s">
        <v>2491</v>
      </c>
      <c r="Q4837" s="196">
        <v>2500</v>
      </c>
      <c r="S4837" t="s">
        <v>3342</v>
      </c>
      <c r="T4837" t="s">
        <v>3557</v>
      </c>
      <c r="U4837" s="198">
        <v>4.26</v>
      </c>
      <c r="V4837" t="s">
        <v>3236</v>
      </c>
      <c r="W4837" t="s">
        <v>2853</v>
      </c>
      <c r="X4837" t="s">
        <v>2282</v>
      </c>
      <c r="Y4837" t="s">
        <v>3575</v>
      </c>
      <c r="Z4837" t="s">
        <v>2995</v>
      </c>
      <c r="AA4837" t="s">
        <v>1555</v>
      </c>
      <c r="AB4837" s="195">
        <v>37196</v>
      </c>
      <c r="AC4837" s="195">
        <v>37346</v>
      </c>
    </row>
    <row r="4838" spans="1:29" x14ac:dyDescent="0.25">
      <c r="A4838" s="43" t="str">
        <f t="shared" si="376"/>
        <v>US Natural Gas Financial</v>
      </c>
      <c r="B4838" s="43" t="str">
        <f t="shared" si="377"/>
        <v>US</v>
      </c>
      <c r="C4838" s="43" t="str">
        <f t="shared" si="378"/>
        <v>Natural Gas</v>
      </c>
      <c r="D4838" s="43" t="str">
        <f t="shared" si="379"/>
        <v>Financial</v>
      </c>
      <c r="E4838" s="43">
        <f>IF(VLOOKUP(S4838,'DD-Lookup'!$J$6:$L$50,3,FALSE)="Monthly",(YEAR(AC4838)-YEAR(AB4838))*12+MONTH(AC4838)-MONTH(AB4838)+1,(AC4838-AB4838+1))</f>
        <v>365</v>
      </c>
      <c r="F4838" s="210">
        <f t="shared" si="380"/>
        <v>1825000</v>
      </c>
      <c r="G4838" s="199">
        <v>1357757</v>
      </c>
      <c r="H4838" s="195">
        <v>37049.543217592603</v>
      </c>
      <c r="I4838" t="s">
        <v>2465</v>
      </c>
      <c r="M4838" t="s">
        <v>3341</v>
      </c>
      <c r="N4838" t="s">
        <v>2281</v>
      </c>
      <c r="O4838" t="s">
        <v>2511</v>
      </c>
      <c r="Q4838" s="196">
        <v>5000</v>
      </c>
      <c r="S4838" t="s">
        <v>3342</v>
      </c>
      <c r="T4838" t="s">
        <v>3557</v>
      </c>
      <c r="U4838" s="198">
        <v>3.9649999999999999</v>
      </c>
      <c r="V4838" t="s">
        <v>2189</v>
      </c>
      <c r="W4838" t="s">
        <v>2853</v>
      </c>
      <c r="X4838" t="s">
        <v>2282</v>
      </c>
      <c r="Y4838" t="s">
        <v>3575</v>
      </c>
      <c r="Z4838" t="s">
        <v>2995</v>
      </c>
      <c r="AA4838" t="s">
        <v>1556</v>
      </c>
      <c r="AB4838" s="195">
        <v>37257.875</v>
      </c>
      <c r="AC4838" s="195">
        <v>37621.875</v>
      </c>
    </row>
    <row r="4839" spans="1:29" x14ac:dyDescent="0.25">
      <c r="A4839" s="43" t="str">
        <f t="shared" si="376"/>
        <v>US Natural Gas Financial</v>
      </c>
      <c r="B4839" s="43" t="str">
        <f t="shared" si="377"/>
        <v>US</v>
      </c>
      <c r="C4839" s="43" t="str">
        <f t="shared" si="378"/>
        <v>Natural Gas</v>
      </c>
      <c r="D4839" s="43" t="str">
        <f t="shared" si="379"/>
        <v>Financial</v>
      </c>
      <c r="E4839" s="43">
        <f>IF(VLOOKUP(S4839,'DD-Lookup'!$J$6:$L$50,3,FALSE)="Monthly",(YEAR(AC4839)-YEAR(AB4839))*12+MONTH(AC4839)-MONTH(AB4839)+1,(AC4839-AB4839+1))</f>
        <v>151</v>
      </c>
      <c r="F4839" s="210">
        <f t="shared" si="380"/>
        <v>755000</v>
      </c>
      <c r="G4839" s="199">
        <v>1357759</v>
      </c>
      <c r="H4839" s="195">
        <v>37049.543252314797</v>
      </c>
      <c r="I4839" t="s">
        <v>2208</v>
      </c>
      <c r="M4839" t="s">
        <v>3341</v>
      </c>
      <c r="N4839" t="s">
        <v>2281</v>
      </c>
      <c r="O4839" t="s">
        <v>2491</v>
      </c>
      <c r="Q4839" s="196">
        <v>5000</v>
      </c>
      <c r="S4839" t="s">
        <v>3342</v>
      </c>
      <c r="T4839" t="s">
        <v>3557</v>
      </c>
      <c r="U4839" s="198">
        <v>4.2649999999999997</v>
      </c>
      <c r="V4839" t="s">
        <v>932</v>
      </c>
      <c r="W4839" t="s">
        <v>2853</v>
      </c>
      <c r="X4839" t="s">
        <v>2282</v>
      </c>
      <c r="Y4839" t="s">
        <v>3575</v>
      </c>
      <c r="Z4839" t="s">
        <v>2995</v>
      </c>
      <c r="AA4839" t="s">
        <v>1557</v>
      </c>
      <c r="AB4839" s="195">
        <v>37196</v>
      </c>
      <c r="AC4839" s="195">
        <v>37346</v>
      </c>
    </row>
    <row r="4840" spans="1:29" x14ac:dyDescent="0.25">
      <c r="A4840" s="43" t="str">
        <f t="shared" si="376"/>
        <v>US Power Physical</v>
      </c>
      <c r="B4840" s="43" t="str">
        <f t="shared" si="377"/>
        <v>US</v>
      </c>
      <c r="C4840" s="43" t="str">
        <f t="shared" si="378"/>
        <v>Power</v>
      </c>
      <c r="D4840" s="43" t="str">
        <f t="shared" si="379"/>
        <v>Physical</v>
      </c>
      <c r="E4840" s="43">
        <f>IF(VLOOKUP(S4840,'DD-Lookup'!$J$6:$L$50,3,FALSE)="Monthly",(YEAR(AC4840)-YEAR(AB4840))*12+MONTH(AC4840)-MONTH(AB4840)+1,(AC4840-AB4840+1))</f>
        <v>1</v>
      </c>
      <c r="F4840" s="210">
        <f t="shared" si="380"/>
        <v>50</v>
      </c>
      <c r="G4840" s="199">
        <v>1357762</v>
      </c>
      <c r="H4840" s="195">
        <v>37049.543622685203</v>
      </c>
      <c r="I4840" t="s">
        <v>2264</v>
      </c>
      <c r="M4840" t="s">
        <v>2766</v>
      </c>
      <c r="N4840" t="s">
        <v>3361</v>
      </c>
      <c r="O4840" t="s">
        <v>1452</v>
      </c>
      <c r="Q4840" s="196">
        <v>50</v>
      </c>
      <c r="S4840" t="s">
        <v>3340</v>
      </c>
      <c r="T4840" t="s">
        <v>3557</v>
      </c>
      <c r="U4840" s="198">
        <v>40</v>
      </c>
      <c r="V4840" t="s">
        <v>2265</v>
      </c>
      <c r="W4840" t="s">
        <v>3376</v>
      </c>
      <c r="X4840" t="s">
        <v>3377</v>
      </c>
      <c r="Y4840" t="s">
        <v>2662</v>
      </c>
      <c r="Z4840" t="s">
        <v>2990</v>
      </c>
      <c r="AA4840">
        <v>637544.1</v>
      </c>
      <c r="AB4840" s="195">
        <v>37053.875011574099</v>
      </c>
      <c r="AC4840" s="195">
        <v>37053.875011574099</v>
      </c>
    </row>
    <row r="4841" spans="1:29" x14ac:dyDescent="0.25">
      <c r="A4841" s="43" t="str">
        <f t="shared" si="376"/>
        <v>US Crude Financial</v>
      </c>
      <c r="B4841" s="43" t="str">
        <f t="shared" si="377"/>
        <v>US</v>
      </c>
      <c r="C4841" s="43" t="str">
        <f t="shared" si="378"/>
        <v>Crude</v>
      </c>
      <c r="D4841" s="43" t="str">
        <f t="shared" si="379"/>
        <v>Financial</v>
      </c>
      <c r="E4841" s="43">
        <f>IF(VLOOKUP(S4841,'DD-Lookup'!$J$6:$L$50,3,FALSE)="Monthly",(YEAR(AC4841)-YEAR(AB4841))*12+MONTH(AC4841)-MONTH(AB4841)+1,(AC4841-AB4841+1))</f>
        <v>1</v>
      </c>
      <c r="F4841" s="210">
        <f t="shared" si="380"/>
        <v>50000</v>
      </c>
      <c r="G4841" s="199">
        <v>1357763</v>
      </c>
      <c r="H4841" s="195">
        <v>37049.543680555602</v>
      </c>
      <c r="I4841" t="s">
        <v>2652</v>
      </c>
      <c r="M4841" t="s">
        <v>3437</v>
      </c>
      <c r="N4841" t="s">
        <v>2653</v>
      </c>
      <c r="O4841" t="s">
        <v>3359</v>
      </c>
      <c r="Q4841" s="196">
        <v>50000</v>
      </c>
      <c r="S4841" t="s">
        <v>3347</v>
      </c>
      <c r="T4841" t="s">
        <v>3557</v>
      </c>
      <c r="U4841" s="198">
        <v>27.92</v>
      </c>
      <c r="V4841" t="s">
        <v>2654</v>
      </c>
      <c r="W4841" t="s">
        <v>2655</v>
      </c>
      <c r="X4841" t="s">
        <v>2656</v>
      </c>
      <c r="Y4841" t="s">
        <v>2778</v>
      </c>
      <c r="Z4841" t="s">
        <v>2995</v>
      </c>
      <c r="AA4841">
        <v>115744</v>
      </c>
      <c r="AB4841" s="195">
        <v>37073</v>
      </c>
      <c r="AC4841" s="195">
        <v>37103</v>
      </c>
    </row>
    <row r="4842" spans="1:29" x14ac:dyDescent="0.25">
      <c r="A4842" s="43" t="str">
        <f t="shared" si="376"/>
        <v>US Power Physical</v>
      </c>
      <c r="B4842" s="43" t="str">
        <f t="shared" si="377"/>
        <v>US</v>
      </c>
      <c r="C4842" s="43" t="str">
        <f t="shared" si="378"/>
        <v>Power</v>
      </c>
      <c r="D4842" s="43" t="str">
        <f t="shared" si="379"/>
        <v>Physical</v>
      </c>
      <c r="E4842" s="43">
        <f>IF(VLOOKUP(S4842,'DD-Lookup'!$J$6:$L$50,3,FALSE)="Monthly",(YEAR(AC4842)-YEAR(AB4842))*12+MONTH(AC4842)-MONTH(AB4842)+1,(AC4842-AB4842+1))</f>
        <v>1</v>
      </c>
      <c r="F4842" s="210">
        <f t="shared" si="380"/>
        <v>50</v>
      </c>
      <c r="G4842" s="199">
        <v>1357764</v>
      </c>
      <c r="H4842" s="195">
        <v>37049.543692129599</v>
      </c>
      <c r="I4842" t="s">
        <v>3382</v>
      </c>
      <c r="M4842" t="s">
        <v>2766</v>
      </c>
      <c r="N4842" t="s">
        <v>3361</v>
      </c>
      <c r="O4842" t="s">
        <v>1452</v>
      </c>
      <c r="P4842" s="196">
        <v>50</v>
      </c>
      <c r="S4842" t="s">
        <v>3340</v>
      </c>
      <c r="T4842" t="s">
        <v>3557</v>
      </c>
      <c r="U4842" s="198">
        <v>39.9</v>
      </c>
      <c r="V4842" t="s">
        <v>3055</v>
      </c>
      <c r="W4842" t="s">
        <v>3376</v>
      </c>
      <c r="X4842" t="s">
        <v>3377</v>
      </c>
      <c r="Y4842" t="s">
        <v>2662</v>
      </c>
      <c r="Z4842" t="s">
        <v>2990</v>
      </c>
      <c r="AA4842">
        <v>637545.1</v>
      </c>
      <c r="AB4842" s="195">
        <v>37053.875011574099</v>
      </c>
      <c r="AC4842" s="195">
        <v>37053.875011574099</v>
      </c>
    </row>
    <row r="4843" spans="1:29" x14ac:dyDescent="0.25">
      <c r="A4843" s="43" t="str">
        <f t="shared" si="376"/>
        <v>US Natural Gas Financial</v>
      </c>
      <c r="B4843" s="43" t="str">
        <f t="shared" si="377"/>
        <v>US</v>
      </c>
      <c r="C4843" s="43" t="str">
        <f t="shared" si="378"/>
        <v>Natural Gas</v>
      </c>
      <c r="D4843" s="43" t="str">
        <f t="shared" si="379"/>
        <v>Financial</v>
      </c>
      <c r="E4843" s="43">
        <f>IF(VLOOKUP(S4843,'DD-Lookup'!$J$6:$L$50,3,FALSE)="Monthly",(YEAR(AC4843)-YEAR(AB4843))*12+MONTH(AC4843)-MONTH(AB4843)+1,(AC4843-AB4843+1))</f>
        <v>31</v>
      </c>
      <c r="F4843" s="210">
        <f t="shared" si="380"/>
        <v>310000</v>
      </c>
      <c r="G4843" s="199">
        <v>1357768</v>
      </c>
      <c r="H4843" s="195">
        <v>37049.543831018498</v>
      </c>
      <c r="I4843" t="s">
        <v>2280</v>
      </c>
      <c r="M4843" t="s">
        <v>3341</v>
      </c>
      <c r="N4843" t="s">
        <v>2281</v>
      </c>
      <c r="O4843" t="s">
        <v>2475</v>
      </c>
      <c r="Q4843" s="196">
        <v>10000</v>
      </c>
      <c r="S4843" t="s">
        <v>3342</v>
      </c>
      <c r="T4843" t="s">
        <v>3557</v>
      </c>
      <c r="U4843" s="198">
        <v>3.79</v>
      </c>
      <c r="V4843" t="s">
        <v>2333</v>
      </c>
      <c r="W4843" t="s">
        <v>2853</v>
      </c>
      <c r="X4843" t="s">
        <v>2282</v>
      </c>
      <c r="Y4843" t="s">
        <v>3575</v>
      </c>
      <c r="Z4843" t="s">
        <v>2995</v>
      </c>
      <c r="AA4843" t="s">
        <v>1558</v>
      </c>
      <c r="AB4843" s="195">
        <v>37073.875</v>
      </c>
      <c r="AC4843" s="195">
        <v>37103.875</v>
      </c>
    </row>
    <row r="4844" spans="1:29" x14ac:dyDescent="0.25">
      <c r="A4844" s="43" t="str">
        <f t="shared" si="376"/>
        <v>US Crude Financial</v>
      </c>
      <c r="B4844" s="43" t="str">
        <f t="shared" si="377"/>
        <v>US</v>
      </c>
      <c r="C4844" s="43" t="str">
        <f t="shared" si="378"/>
        <v>Crude</v>
      </c>
      <c r="D4844" s="43" t="str">
        <f t="shared" si="379"/>
        <v>Financial</v>
      </c>
      <c r="E4844" s="43">
        <f>IF(VLOOKUP(S4844,'DD-Lookup'!$J$6:$L$50,3,FALSE)="Monthly",(YEAR(AC4844)-YEAR(AB4844))*12+MONTH(AC4844)-MONTH(AB4844)+1,(AC4844-AB4844+1))</f>
        <v>1</v>
      </c>
      <c r="F4844" s="210">
        <f t="shared" si="380"/>
        <v>50000</v>
      </c>
      <c r="G4844" s="199">
        <v>1357769</v>
      </c>
      <c r="H4844" s="195">
        <v>37049.543912036999</v>
      </c>
      <c r="I4844" t="s">
        <v>2280</v>
      </c>
      <c r="M4844" t="s">
        <v>3437</v>
      </c>
      <c r="N4844" t="s">
        <v>2653</v>
      </c>
      <c r="O4844" t="s">
        <v>3359</v>
      </c>
      <c r="Q4844" s="196">
        <v>50000</v>
      </c>
      <c r="S4844" t="s">
        <v>3347</v>
      </c>
      <c r="T4844" t="s">
        <v>3557</v>
      </c>
      <c r="U4844" s="198">
        <v>27.94</v>
      </c>
      <c r="V4844" t="s">
        <v>2458</v>
      </c>
      <c r="W4844" t="s">
        <v>2655</v>
      </c>
      <c r="X4844" t="s">
        <v>2656</v>
      </c>
      <c r="Y4844" t="s">
        <v>2778</v>
      </c>
      <c r="Z4844" t="s">
        <v>2995</v>
      </c>
      <c r="AA4844">
        <v>115746</v>
      </c>
      <c r="AB4844" s="195">
        <v>37073</v>
      </c>
      <c r="AC4844" s="195">
        <v>37103</v>
      </c>
    </row>
    <row r="4845" spans="1:29" x14ac:dyDescent="0.25">
      <c r="A4845" s="43" t="str">
        <f t="shared" si="376"/>
        <v>US Natural Gas Physical</v>
      </c>
      <c r="B4845" s="43" t="str">
        <f t="shared" si="377"/>
        <v>US</v>
      </c>
      <c r="C4845" s="43" t="str">
        <f t="shared" si="378"/>
        <v>Natural Gas</v>
      </c>
      <c r="D4845" s="43" t="str">
        <f t="shared" si="379"/>
        <v>Physical</v>
      </c>
      <c r="E4845" s="43">
        <f>IF(VLOOKUP(S4845,'DD-Lookup'!$J$6:$L$50,3,FALSE)="Monthly",(YEAR(AC4845)-YEAR(AB4845))*12+MONTH(AC4845)-MONTH(AB4845)+1,(AC4845-AB4845+1))</f>
        <v>3</v>
      </c>
      <c r="F4845" s="210">
        <f t="shared" si="380"/>
        <v>75000</v>
      </c>
      <c r="G4845" s="199">
        <v>1357771</v>
      </c>
      <c r="H4845" s="195">
        <v>37049.543935185196</v>
      </c>
      <c r="I4845" t="s">
        <v>3337</v>
      </c>
      <c r="M4845" t="s">
        <v>3341</v>
      </c>
      <c r="N4845" t="s">
        <v>3747</v>
      </c>
      <c r="O4845" t="s">
        <v>1447</v>
      </c>
      <c r="Q4845" s="196">
        <v>25000</v>
      </c>
      <c r="S4845" t="s">
        <v>3342</v>
      </c>
      <c r="T4845" t="s">
        <v>3557</v>
      </c>
      <c r="U4845" s="198">
        <v>3.6675</v>
      </c>
      <c r="V4845" t="s">
        <v>3881</v>
      </c>
      <c r="W4845" t="s">
        <v>2366</v>
      </c>
      <c r="X4845" t="s">
        <v>2176</v>
      </c>
      <c r="Y4845" t="s">
        <v>2469</v>
      </c>
      <c r="Z4845" t="s">
        <v>2995</v>
      </c>
      <c r="AA4845">
        <v>838618</v>
      </c>
      <c r="AB4845" s="195">
        <v>37051.875011574099</v>
      </c>
      <c r="AC4845" s="195">
        <v>37053.875011574099</v>
      </c>
    </row>
    <row r="4846" spans="1:29" x14ac:dyDescent="0.25">
      <c r="A4846" s="43" t="str">
        <f t="shared" si="376"/>
        <v>US Power Physical</v>
      </c>
      <c r="B4846" s="43" t="str">
        <f t="shared" si="377"/>
        <v>US</v>
      </c>
      <c r="C4846" s="43" t="str">
        <f t="shared" si="378"/>
        <v>Power</v>
      </c>
      <c r="D4846" s="43" t="str">
        <f t="shared" si="379"/>
        <v>Physical</v>
      </c>
      <c r="E4846" s="43">
        <f>IF(VLOOKUP(S4846,'DD-Lookup'!$J$6:$L$50,3,FALSE)="Monthly",(YEAR(AC4846)-YEAR(AB4846))*12+MONTH(AC4846)-MONTH(AB4846)+1,(AC4846-AB4846+1))</f>
        <v>5</v>
      </c>
      <c r="F4846" s="210">
        <f t="shared" si="380"/>
        <v>250</v>
      </c>
      <c r="G4846" s="199">
        <v>1357772</v>
      </c>
      <c r="H4846" s="195">
        <v>37049.544074074103</v>
      </c>
      <c r="I4846" t="s">
        <v>2255</v>
      </c>
      <c r="M4846" t="s">
        <v>2766</v>
      </c>
      <c r="N4846" t="s">
        <v>3361</v>
      </c>
      <c r="O4846" t="s">
        <v>3307</v>
      </c>
      <c r="Q4846" s="196">
        <v>50</v>
      </c>
      <c r="S4846" t="s">
        <v>3340</v>
      </c>
      <c r="T4846" t="s">
        <v>3557</v>
      </c>
      <c r="U4846" s="198">
        <v>43.5</v>
      </c>
      <c r="V4846" t="s">
        <v>3743</v>
      </c>
      <c r="W4846" t="s">
        <v>3376</v>
      </c>
      <c r="X4846" t="s">
        <v>3377</v>
      </c>
      <c r="Y4846" t="s">
        <v>2662</v>
      </c>
      <c r="Z4846" t="s">
        <v>2990</v>
      </c>
      <c r="AA4846">
        <v>637551.1</v>
      </c>
      <c r="AB4846" s="195">
        <v>37053.875011574099</v>
      </c>
      <c r="AC4846" s="195">
        <v>37057.875011574099</v>
      </c>
    </row>
    <row r="4847" spans="1:29" x14ac:dyDescent="0.25">
      <c r="A4847" s="43" t="str">
        <f t="shared" si="376"/>
        <v>US Power Physical</v>
      </c>
      <c r="B4847" s="43" t="str">
        <f t="shared" si="377"/>
        <v>US</v>
      </c>
      <c r="C4847" s="43" t="str">
        <f t="shared" si="378"/>
        <v>Power</v>
      </c>
      <c r="D4847" s="43" t="str">
        <f t="shared" si="379"/>
        <v>Physical</v>
      </c>
      <c r="E4847" s="43">
        <f>IF(VLOOKUP(S4847,'DD-Lookup'!$J$6:$L$50,3,FALSE)="Monthly",(YEAR(AC4847)-YEAR(AB4847))*12+MONTH(AC4847)-MONTH(AB4847)+1,(AC4847-AB4847+1))</f>
        <v>20</v>
      </c>
      <c r="F4847" s="210">
        <f t="shared" si="380"/>
        <v>500</v>
      </c>
      <c r="G4847" s="199">
        <v>1357774</v>
      </c>
      <c r="H4847" s="195">
        <v>37049.544317129599</v>
      </c>
      <c r="I4847" t="s">
        <v>2244</v>
      </c>
      <c r="M4847" t="s">
        <v>2766</v>
      </c>
      <c r="N4847" t="s">
        <v>3308</v>
      </c>
      <c r="O4847" t="s">
        <v>1128</v>
      </c>
      <c r="Q4847" s="196">
        <v>25</v>
      </c>
      <c r="S4847" t="s">
        <v>3340</v>
      </c>
      <c r="T4847" t="s">
        <v>3557</v>
      </c>
      <c r="U4847" s="198">
        <v>120</v>
      </c>
      <c r="V4847" t="s">
        <v>2352</v>
      </c>
      <c r="W4847" t="s">
        <v>3313</v>
      </c>
      <c r="X4847" t="s">
        <v>3309</v>
      </c>
      <c r="Y4847" t="s">
        <v>2662</v>
      </c>
      <c r="Z4847" t="s">
        <v>2990</v>
      </c>
      <c r="AA4847">
        <v>637553.1</v>
      </c>
      <c r="AB4847" s="195">
        <v>37053.875011574099</v>
      </c>
      <c r="AC4847" s="195">
        <v>37072.875011574099</v>
      </c>
    </row>
    <row r="4848" spans="1:29" x14ac:dyDescent="0.25">
      <c r="A4848" s="43" t="str">
        <f t="shared" si="376"/>
        <v>US Natural Gas Financial</v>
      </c>
      <c r="B4848" s="43" t="str">
        <f t="shared" si="377"/>
        <v>US</v>
      </c>
      <c r="C4848" s="43" t="str">
        <f t="shared" si="378"/>
        <v>Natural Gas</v>
      </c>
      <c r="D4848" s="43" t="str">
        <f t="shared" si="379"/>
        <v>Financial</v>
      </c>
      <c r="E4848" s="43">
        <f>IF(VLOOKUP(S4848,'DD-Lookup'!$J$6:$L$50,3,FALSE)="Monthly",(YEAR(AC4848)-YEAR(AB4848))*12+MONTH(AC4848)-MONTH(AB4848)+1,(AC4848-AB4848+1))</f>
        <v>31</v>
      </c>
      <c r="F4848" s="210">
        <f t="shared" si="380"/>
        <v>310000</v>
      </c>
      <c r="G4848" s="199">
        <v>1357776</v>
      </c>
      <c r="H4848" s="195">
        <v>37049.544340277796</v>
      </c>
      <c r="I4848" t="s">
        <v>3466</v>
      </c>
      <c r="M4848" t="s">
        <v>3341</v>
      </c>
      <c r="N4848" t="s">
        <v>2281</v>
      </c>
      <c r="O4848" t="s">
        <v>2475</v>
      </c>
      <c r="Q4848" s="196">
        <v>10000</v>
      </c>
      <c r="S4848" t="s">
        <v>3342</v>
      </c>
      <c r="T4848" t="s">
        <v>3557</v>
      </c>
      <c r="U4848" s="198">
        <v>3.7925</v>
      </c>
      <c r="V4848" t="s">
        <v>3874</v>
      </c>
      <c r="W4848" t="s">
        <v>2853</v>
      </c>
      <c r="X4848" t="s">
        <v>2282</v>
      </c>
      <c r="Y4848" t="s">
        <v>3575</v>
      </c>
      <c r="Z4848" t="s">
        <v>2995</v>
      </c>
      <c r="AA4848" t="s">
        <v>1559</v>
      </c>
      <c r="AB4848" s="195">
        <v>37073.875</v>
      </c>
      <c r="AC4848" s="195">
        <v>37103.875</v>
      </c>
    </row>
    <row r="4849" spans="1:29" x14ac:dyDescent="0.25">
      <c r="A4849" s="43" t="str">
        <f t="shared" si="376"/>
        <v>US Crude Financial</v>
      </c>
      <c r="B4849" s="43" t="str">
        <f t="shared" si="377"/>
        <v>US</v>
      </c>
      <c r="C4849" s="43" t="str">
        <f t="shared" si="378"/>
        <v>Crude</v>
      </c>
      <c r="D4849" s="43" t="str">
        <f t="shared" si="379"/>
        <v>Financial</v>
      </c>
      <c r="E4849" s="43">
        <f>IF(VLOOKUP(S4849,'DD-Lookup'!$J$6:$L$50,3,FALSE)="Monthly",(YEAR(AC4849)-YEAR(AB4849))*12+MONTH(AC4849)-MONTH(AB4849)+1,(AC4849-AB4849+1))</f>
        <v>1</v>
      </c>
      <c r="F4849" s="210">
        <f t="shared" si="380"/>
        <v>10000</v>
      </c>
      <c r="G4849" s="199">
        <v>1357777</v>
      </c>
      <c r="H4849" s="195">
        <v>37049.544456018499</v>
      </c>
      <c r="I4849" t="s">
        <v>2652</v>
      </c>
      <c r="M4849" t="s">
        <v>3437</v>
      </c>
      <c r="N4849" t="s">
        <v>2653</v>
      </c>
      <c r="O4849" t="s">
        <v>2334</v>
      </c>
      <c r="Q4849" s="196">
        <v>10000</v>
      </c>
      <c r="S4849" t="s">
        <v>3347</v>
      </c>
      <c r="T4849" t="s">
        <v>3557</v>
      </c>
      <c r="U4849" s="198">
        <v>27.94</v>
      </c>
      <c r="V4849" t="s">
        <v>2460</v>
      </c>
      <c r="W4849" t="s">
        <v>2655</v>
      </c>
      <c r="X4849" t="s">
        <v>2193</v>
      </c>
      <c r="Y4849" t="s">
        <v>2778</v>
      </c>
      <c r="Z4849" t="s">
        <v>2995</v>
      </c>
      <c r="AA4849">
        <v>115748</v>
      </c>
      <c r="AB4849" s="195">
        <v>37073</v>
      </c>
      <c r="AC4849" s="195">
        <v>37103</v>
      </c>
    </row>
    <row r="4850" spans="1:29" x14ac:dyDescent="0.25">
      <c r="A4850" s="43" t="str">
        <f t="shared" si="376"/>
        <v xml:space="preserve"> Natural Gas Physical</v>
      </c>
      <c r="B4850" s="43" t="str">
        <f t="shared" si="377"/>
        <v/>
      </c>
      <c r="C4850" s="43" t="str">
        <f t="shared" si="378"/>
        <v>Natural Gas</v>
      </c>
      <c r="D4850" s="43" t="str">
        <f t="shared" si="379"/>
        <v>Physical</v>
      </c>
      <c r="E4850" s="43">
        <f>IF(VLOOKUP(S4850,'DD-Lookup'!$J$6:$L$50,3,FALSE)="Monthly",(YEAR(AC4850)-YEAR(AB4850))*12+MONTH(AC4850)-MONTH(AB4850)+1,(AC4850-AB4850+1))</f>
        <v>23</v>
      </c>
      <c r="F4850" s="210">
        <f t="shared" si="380"/>
        <v>230000</v>
      </c>
      <c r="G4850" s="199">
        <v>1357778</v>
      </c>
      <c r="H4850" s="195">
        <v>37049.5444907407</v>
      </c>
      <c r="I4850" t="s">
        <v>2324</v>
      </c>
      <c r="M4850" t="s">
        <v>3341</v>
      </c>
      <c r="N4850" t="s">
        <v>3104</v>
      </c>
      <c r="O4850" t="s">
        <v>657</v>
      </c>
      <c r="Q4850" s="196">
        <v>10000</v>
      </c>
      <c r="S4850" t="s">
        <v>3719</v>
      </c>
      <c r="T4850" t="s">
        <v>3105</v>
      </c>
      <c r="U4850" s="198">
        <v>4.53</v>
      </c>
      <c r="V4850" t="s">
        <v>3914</v>
      </c>
      <c r="W4850" t="s">
        <v>2450</v>
      </c>
      <c r="X4850" t="s">
        <v>3106</v>
      </c>
      <c r="Y4850" t="s">
        <v>2469</v>
      </c>
      <c r="Z4850" t="s">
        <v>2996</v>
      </c>
      <c r="AA4850">
        <v>838619</v>
      </c>
      <c r="AB4850" s="195">
        <v>37050.875011574099</v>
      </c>
      <c r="AC4850" s="195">
        <v>37072.875011574099</v>
      </c>
    </row>
    <row r="4851" spans="1:29" x14ac:dyDescent="0.25">
      <c r="A4851" s="43" t="str">
        <f t="shared" si="376"/>
        <v>US Crude Financial</v>
      </c>
      <c r="B4851" s="43" t="str">
        <f t="shared" si="377"/>
        <v>US</v>
      </c>
      <c r="C4851" s="43" t="str">
        <f t="shared" si="378"/>
        <v>Crude</v>
      </c>
      <c r="D4851" s="43" t="str">
        <f t="shared" si="379"/>
        <v>Financial</v>
      </c>
      <c r="E4851" s="43">
        <f>IF(VLOOKUP(S4851,'DD-Lookup'!$J$6:$L$50,3,FALSE)="Monthly",(YEAR(AC4851)-YEAR(AB4851))*12+MONTH(AC4851)-MONTH(AB4851)+1,(AC4851-AB4851+1))</f>
        <v>1</v>
      </c>
      <c r="F4851" s="210">
        <f t="shared" si="380"/>
        <v>40000</v>
      </c>
      <c r="G4851" s="199">
        <v>1357779</v>
      </c>
      <c r="H4851" s="195">
        <v>37049.544513888803</v>
      </c>
      <c r="I4851" t="s">
        <v>3480</v>
      </c>
      <c r="M4851" t="s">
        <v>3437</v>
      </c>
      <c r="N4851" t="s">
        <v>2653</v>
      </c>
      <c r="O4851" t="s">
        <v>3359</v>
      </c>
      <c r="Q4851" s="196">
        <v>40000</v>
      </c>
      <c r="S4851" t="s">
        <v>3347</v>
      </c>
      <c r="T4851" t="s">
        <v>3557</v>
      </c>
      <c r="U4851" s="198">
        <v>27.94</v>
      </c>
      <c r="V4851" t="s">
        <v>2647</v>
      </c>
      <c r="W4851" t="s">
        <v>2655</v>
      </c>
      <c r="X4851" t="s">
        <v>2656</v>
      </c>
      <c r="Y4851" t="s">
        <v>2778</v>
      </c>
      <c r="Z4851" t="s">
        <v>2995</v>
      </c>
      <c r="AA4851">
        <v>115749</v>
      </c>
      <c r="AB4851" s="195">
        <v>37073</v>
      </c>
      <c r="AC4851" s="195">
        <v>37103</v>
      </c>
    </row>
    <row r="4852" spans="1:29" x14ac:dyDescent="0.25">
      <c r="A4852" s="43" t="str">
        <f t="shared" si="376"/>
        <v>US Crude Financial</v>
      </c>
      <c r="B4852" s="43" t="str">
        <f t="shared" si="377"/>
        <v>US</v>
      </c>
      <c r="C4852" s="43" t="str">
        <f t="shared" si="378"/>
        <v>Crude</v>
      </c>
      <c r="D4852" s="43" t="str">
        <f t="shared" si="379"/>
        <v>Financial</v>
      </c>
      <c r="E4852" s="43">
        <f>IF(VLOOKUP(S4852,'DD-Lookup'!$J$6:$L$50,3,FALSE)="Monthly",(YEAR(AC4852)-YEAR(AB4852))*12+MONTH(AC4852)-MONTH(AB4852)+1,(AC4852-AB4852+1))</f>
        <v>1</v>
      </c>
      <c r="F4852" s="210">
        <f t="shared" si="380"/>
        <v>50000</v>
      </c>
      <c r="G4852" s="199">
        <v>1357781</v>
      </c>
      <c r="H4852" s="195">
        <v>37049.544594907398</v>
      </c>
      <c r="I4852" t="s">
        <v>2652</v>
      </c>
      <c r="M4852" t="s">
        <v>3437</v>
      </c>
      <c r="N4852" t="s">
        <v>2653</v>
      </c>
      <c r="O4852" t="s">
        <v>3359</v>
      </c>
      <c r="Q4852" s="196">
        <v>50000</v>
      </c>
      <c r="S4852" t="s">
        <v>3347</v>
      </c>
      <c r="T4852" t="s">
        <v>3557</v>
      </c>
      <c r="U4852" s="198">
        <v>27.96</v>
      </c>
      <c r="V4852" t="s">
        <v>2654</v>
      </c>
      <c r="W4852" t="s">
        <v>2655</v>
      </c>
      <c r="X4852" t="s">
        <v>2656</v>
      </c>
      <c r="Y4852" t="s">
        <v>2778</v>
      </c>
      <c r="Z4852" t="s">
        <v>2995</v>
      </c>
      <c r="AA4852">
        <v>115750</v>
      </c>
      <c r="AB4852" s="195">
        <v>37073</v>
      </c>
      <c r="AC4852" s="195">
        <v>37103</v>
      </c>
    </row>
    <row r="4853" spans="1:29" x14ac:dyDescent="0.25">
      <c r="A4853" s="43" t="str">
        <f t="shared" si="376"/>
        <v>US Natural Gas Financial</v>
      </c>
      <c r="B4853" s="43" t="str">
        <f t="shared" si="377"/>
        <v>US</v>
      </c>
      <c r="C4853" s="43" t="str">
        <f t="shared" si="378"/>
        <v>Natural Gas</v>
      </c>
      <c r="D4853" s="43" t="str">
        <f t="shared" si="379"/>
        <v>Financial</v>
      </c>
      <c r="E4853" s="43">
        <f>IF(VLOOKUP(S4853,'DD-Lookup'!$J$6:$L$50,3,FALSE)="Monthly",(YEAR(AC4853)-YEAR(AB4853))*12+MONTH(AC4853)-MONTH(AB4853)+1,(AC4853-AB4853+1))</f>
        <v>31</v>
      </c>
      <c r="F4853" s="210">
        <f t="shared" si="380"/>
        <v>310000</v>
      </c>
      <c r="G4853" s="199">
        <v>1357782</v>
      </c>
      <c r="H4853" s="195">
        <v>37049.544745370396</v>
      </c>
      <c r="I4853" t="s">
        <v>2280</v>
      </c>
      <c r="M4853" t="s">
        <v>3341</v>
      </c>
      <c r="N4853" t="s">
        <v>2281</v>
      </c>
      <c r="O4853" t="s">
        <v>2475</v>
      </c>
      <c r="Q4853" s="196">
        <v>10000</v>
      </c>
      <c r="S4853" t="s">
        <v>3342</v>
      </c>
      <c r="T4853" t="s">
        <v>3557</v>
      </c>
      <c r="U4853" s="198">
        <v>3.7925</v>
      </c>
      <c r="V4853" t="s">
        <v>2441</v>
      </c>
      <c r="W4853" t="s">
        <v>2853</v>
      </c>
      <c r="X4853" t="s">
        <v>2282</v>
      </c>
      <c r="Y4853" t="s">
        <v>3575</v>
      </c>
      <c r="Z4853" t="s">
        <v>2995</v>
      </c>
      <c r="AA4853" t="s">
        <v>1560</v>
      </c>
      <c r="AB4853" s="195">
        <v>37073.875</v>
      </c>
      <c r="AC4853" s="195">
        <v>37103.875</v>
      </c>
    </row>
    <row r="4854" spans="1:29" x14ac:dyDescent="0.25">
      <c r="A4854" s="43" t="str">
        <f t="shared" si="376"/>
        <v>US Natural Gas Financial</v>
      </c>
      <c r="B4854" s="43" t="str">
        <f t="shared" si="377"/>
        <v>US</v>
      </c>
      <c r="C4854" s="43" t="str">
        <f t="shared" si="378"/>
        <v>Natural Gas</v>
      </c>
      <c r="D4854" s="43" t="str">
        <f t="shared" si="379"/>
        <v>Financial</v>
      </c>
      <c r="E4854" s="43">
        <f>IF(VLOOKUP(S4854,'DD-Lookup'!$J$6:$L$50,3,FALSE)="Monthly",(YEAR(AC4854)-YEAR(AB4854))*12+MONTH(AC4854)-MONTH(AB4854)+1,(AC4854-AB4854+1))</f>
        <v>151</v>
      </c>
      <c r="F4854" s="210">
        <f t="shared" si="380"/>
        <v>755000</v>
      </c>
      <c r="G4854" s="199">
        <v>1357783</v>
      </c>
      <c r="H4854" s="195">
        <v>37049.545277777797</v>
      </c>
      <c r="I4854" t="s">
        <v>3443</v>
      </c>
      <c r="M4854" t="s">
        <v>3341</v>
      </c>
      <c r="N4854" t="s">
        <v>2281</v>
      </c>
      <c r="O4854" t="s">
        <v>2491</v>
      </c>
      <c r="Q4854" s="196">
        <v>5000</v>
      </c>
      <c r="S4854" t="s">
        <v>3342</v>
      </c>
      <c r="T4854" t="s">
        <v>3557</v>
      </c>
      <c r="U4854" s="198">
        <v>4.2649999999999997</v>
      </c>
      <c r="V4854" t="s">
        <v>3082</v>
      </c>
      <c r="W4854" t="s">
        <v>2853</v>
      </c>
      <c r="X4854" t="s">
        <v>2282</v>
      </c>
      <c r="Y4854" t="s">
        <v>3575</v>
      </c>
      <c r="Z4854" t="s">
        <v>2995</v>
      </c>
      <c r="AA4854" t="s">
        <v>1561</v>
      </c>
      <c r="AB4854" s="195">
        <v>37196</v>
      </c>
      <c r="AC4854" s="195">
        <v>37346</v>
      </c>
    </row>
    <row r="4855" spans="1:29" x14ac:dyDescent="0.25">
      <c r="A4855" s="43" t="str">
        <f t="shared" si="376"/>
        <v>US Power Physical</v>
      </c>
      <c r="B4855" s="43" t="str">
        <f t="shared" si="377"/>
        <v>US</v>
      </c>
      <c r="C4855" s="43" t="str">
        <f t="shared" si="378"/>
        <v>Power</v>
      </c>
      <c r="D4855" s="43" t="str">
        <f t="shared" si="379"/>
        <v>Physical</v>
      </c>
      <c r="E4855" s="43">
        <f>IF(VLOOKUP(S4855,'DD-Lookup'!$J$6:$L$50,3,FALSE)="Monthly",(YEAR(AC4855)-YEAR(AB4855))*12+MONTH(AC4855)-MONTH(AB4855)+1,(AC4855-AB4855+1))</f>
        <v>1</v>
      </c>
      <c r="F4855" s="210">
        <f t="shared" si="380"/>
        <v>50</v>
      </c>
      <c r="G4855" s="199">
        <v>1357784</v>
      </c>
      <c r="H4855" s="195">
        <v>37049.545497685198</v>
      </c>
      <c r="I4855" t="s">
        <v>3382</v>
      </c>
      <c r="M4855" t="s">
        <v>2766</v>
      </c>
      <c r="N4855" t="s">
        <v>3361</v>
      </c>
      <c r="O4855" t="s">
        <v>1452</v>
      </c>
      <c r="P4855" s="196">
        <v>50</v>
      </c>
      <c r="S4855" t="s">
        <v>3340</v>
      </c>
      <c r="T4855" t="s">
        <v>3557</v>
      </c>
      <c r="U4855" s="198">
        <v>39.5</v>
      </c>
      <c r="V4855" t="s">
        <v>3055</v>
      </c>
      <c r="W4855" t="s">
        <v>3376</v>
      </c>
      <c r="X4855" t="s">
        <v>3377</v>
      </c>
      <c r="Y4855" t="s">
        <v>2662</v>
      </c>
      <c r="Z4855" t="s">
        <v>2990</v>
      </c>
      <c r="AA4855">
        <v>637555.1</v>
      </c>
      <c r="AB4855" s="195">
        <v>37053.875011574099</v>
      </c>
      <c r="AC4855" s="195">
        <v>37053.875011574099</v>
      </c>
    </row>
    <row r="4856" spans="1:29" x14ac:dyDescent="0.25">
      <c r="A4856" s="43" t="str">
        <f t="shared" si="376"/>
        <v>US Crude Financial</v>
      </c>
      <c r="B4856" s="43" t="str">
        <f t="shared" si="377"/>
        <v>US</v>
      </c>
      <c r="C4856" s="43" t="str">
        <f t="shared" si="378"/>
        <v>Crude</v>
      </c>
      <c r="D4856" s="43" t="str">
        <f t="shared" si="379"/>
        <v>Financial</v>
      </c>
      <c r="E4856" s="43">
        <f>IF(VLOOKUP(S4856,'DD-Lookup'!$J$6:$L$50,3,FALSE)="Monthly",(YEAR(AC4856)-YEAR(AB4856))*12+MONTH(AC4856)-MONTH(AB4856)+1,(AC4856-AB4856+1))</f>
        <v>1</v>
      </c>
      <c r="F4856" s="210">
        <f t="shared" si="380"/>
        <v>50000</v>
      </c>
      <c r="G4856" s="199">
        <v>1357787</v>
      </c>
      <c r="H4856" s="195">
        <v>37049.5457986111</v>
      </c>
      <c r="I4856" t="s">
        <v>2652</v>
      </c>
      <c r="M4856" t="s">
        <v>3437</v>
      </c>
      <c r="N4856" t="s">
        <v>2653</v>
      </c>
      <c r="O4856" t="s">
        <v>3359</v>
      </c>
      <c r="Q4856" s="196">
        <v>50000</v>
      </c>
      <c r="S4856" t="s">
        <v>3347</v>
      </c>
      <c r="T4856" t="s">
        <v>3557</v>
      </c>
      <c r="U4856" s="198">
        <v>27.98</v>
      </c>
      <c r="V4856" t="s">
        <v>2654</v>
      </c>
      <c r="W4856" t="s">
        <v>2655</v>
      </c>
      <c r="X4856" t="s">
        <v>2656</v>
      </c>
      <c r="Y4856" t="s">
        <v>2778</v>
      </c>
      <c r="Z4856" t="s">
        <v>2995</v>
      </c>
      <c r="AA4856">
        <v>115751</v>
      </c>
      <c r="AB4856" s="195">
        <v>37073</v>
      </c>
      <c r="AC4856" s="195">
        <v>37103</v>
      </c>
    </row>
    <row r="4857" spans="1:29" x14ac:dyDescent="0.25">
      <c r="A4857" s="43" t="str">
        <f t="shared" si="376"/>
        <v xml:space="preserve"> Natural Gas Physical</v>
      </c>
      <c r="B4857" s="43" t="str">
        <f t="shared" si="377"/>
        <v/>
      </c>
      <c r="C4857" s="43" t="str">
        <f t="shared" si="378"/>
        <v>Natural Gas</v>
      </c>
      <c r="D4857" s="43" t="str">
        <f t="shared" si="379"/>
        <v>Physical</v>
      </c>
      <c r="E4857" s="43">
        <f>IF(VLOOKUP(S4857,'DD-Lookup'!$J$6:$L$50,3,FALSE)="Monthly",(YEAR(AC4857)-YEAR(AB4857))*12+MONTH(AC4857)-MONTH(AB4857)+1,(AC4857-AB4857+1))</f>
        <v>31</v>
      </c>
      <c r="F4857" s="210">
        <f t="shared" si="380"/>
        <v>77500</v>
      </c>
      <c r="G4857" s="199">
        <v>1357789</v>
      </c>
      <c r="H4857" s="195">
        <v>37049.545868055597</v>
      </c>
      <c r="I4857" t="s">
        <v>2426</v>
      </c>
      <c r="M4857" t="s">
        <v>3341</v>
      </c>
      <c r="N4857" t="s">
        <v>3104</v>
      </c>
      <c r="O4857" t="s">
        <v>3794</v>
      </c>
      <c r="P4857" s="196">
        <v>2500</v>
      </c>
      <c r="S4857" t="s">
        <v>3719</v>
      </c>
      <c r="T4857" t="s">
        <v>3105</v>
      </c>
      <c r="U4857" s="198">
        <v>4.75</v>
      </c>
      <c r="V4857" t="s">
        <v>4215</v>
      </c>
      <c r="W4857" t="s">
        <v>2450</v>
      </c>
      <c r="X4857" t="s">
        <v>3106</v>
      </c>
      <c r="Y4857" t="s">
        <v>2469</v>
      </c>
      <c r="Z4857" t="s">
        <v>2996</v>
      </c>
      <c r="AA4857">
        <v>838621</v>
      </c>
      <c r="AB4857" s="195">
        <v>37073.875011574099</v>
      </c>
      <c r="AC4857" s="195">
        <v>37103.875011574099</v>
      </c>
    </row>
    <row r="4858" spans="1:29" x14ac:dyDescent="0.25">
      <c r="A4858" s="43" t="str">
        <f t="shared" si="376"/>
        <v>US Power Physical</v>
      </c>
      <c r="B4858" s="43" t="str">
        <f t="shared" si="377"/>
        <v>US</v>
      </c>
      <c r="C4858" s="43" t="str">
        <f t="shared" si="378"/>
        <v>Power</v>
      </c>
      <c r="D4858" s="43" t="str">
        <f t="shared" si="379"/>
        <v>Physical</v>
      </c>
      <c r="E4858" s="43">
        <f>IF(VLOOKUP(S4858,'DD-Lookup'!$J$6:$L$50,3,FALSE)="Monthly",(YEAR(AC4858)-YEAR(AB4858))*12+MONTH(AC4858)-MONTH(AB4858)+1,(AC4858-AB4858+1))</f>
        <v>5</v>
      </c>
      <c r="F4858" s="210">
        <f t="shared" si="380"/>
        <v>250</v>
      </c>
      <c r="G4858" s="199">
        <v>1357791</v>
      </c>
      <c r="H4858" s="195">
        <v>37049.546168981498</v>
      </c>
      <c r="I4858" t="s">
        <v>3382</v>
      </c>
      <c r="M4858" t="s">
        <v>2766</v>
      </c>
      <c r="N4858" t="s">
        <v>3361</v>
      </c>
      <c r="O4858" t="s">
        <v>3706</v>
      </c>
      <c r="P4858" s="196">
        <v>50</v>
      </c>
      <c r="S4858" t="s">
        <v>3340</v>
      </c>
      <c r="T4858" t="s">
        <v>3557</v>
      </c>
      <c r="U4858" s="198">
        <v>42</v>
      </c>
      <c r="V4858" t="s">
        <v>3487</v>
      </c>
      <c r="W4858" t="s">
        <v>3365</v>
      </c>
      <c r="X4858" t="s">
        <v>3366</v>
      </c>
      <c r="Y4858" t="s">
        <v>2662</v>
      </c>
      <c r="Z4858" t="s">
        <v>2990</v>
      </c>
      <c r="AA4858">
        <v>637560.1</v>
      </c>
      <c r="AB4858" s="195">
        <v>37060.875</v>
      </c>
      <c r="AC4858" s="195">
        <v>37064.875</v>
      </c>
    </row>
    <row r="4859" spans="1:29" x14ac:dyDescent="0.25">
      <c r="A4859" s="43" t="str">
        <f t="shared" si="376"/>
        <v>US Power Physical</v>
      </c>
      <c r="B4859" s="43" t="str">
        <f t="shared" si="377"/>
        <v>US</v>
      </c>
      <c r="C4859" s="43" t="str">
        <f t="shared" si="378"/>
        <v>Power</v>
      </c>
      <c r="D4859" s="43" t="str">
        <f t="shared" si="379"/>
        <v>Physical</v>
      </c>
      <c r="E4859" s="43">
        <f>IF(VLOOKUP(S4859,'DD-Lookup'!$J$6:$L$50,3,FALSE)="Monthly",(YEAR(AC4859)-YEAR(AB4859))*12+MONTH(AC4859)-MONTH(AB4859)+1,(AC4859-AB4859+1))</f>
        <v>5</v>
      </c>
      <c r="F4859" s="210">
        <f t="shared" si="380"/>
        <v>250</v>
      </c>
      <c r="G4859" s="199">
        <v>1357792</v>
      </c>
      <c r="H4859" s="195">
        <v>37049.546249999999</v>
      </c>
      <c r="I4859" t="s">
        <v>3371</v>
      </c>
      <c r="J4859" t="s">
        <v>2271</v>
      </c>
      <c r="K4859" t="s">
        <v>2272</v>
      </c>
      <c r="M4859" t="s">
        <v>2766</v>
      </c>
      <c r="N4859" t="s">
        <v>3361</v>
      </c>
      <c r="O4859" t="s">
        <v>3957</v>
      </c>
      <c r="Q4859" s="196">
        <v>50</v>
      </c>
      <c r="S4859" t="s">
        <v>3340</v>
      </c>
      <c r="T4859" t="s">
        <v>3557</v>
      </c>
      <c r="U4859" s="198">
        <v>42.25</v>
      </c>
      <c r="V4859" t="s">
        <v>3146</v>
      </c>
      <c r="W4859" t="s">
        <v>3296</v>
      </c>
      <c r="X4859" t="s">
        <v>3368</v>
      </c>
      <c r="Y4859" t="s">
        <v>2662</v>
      </c>
      <c r="Z4859" t="s">
        <v>2990</v>
      </c>
      <c r="AA4859">
        <v>637561.1</v>
      </c>
      <c r="AB4859" s="195">
        <v>37053.875011574099</v>
      </c>
      <c r="AC4859" s="195">
        <v>37057.875011574099</v>
      </c>
    </row>
    <row r="4860" spans="1:29" x14ac:dyDescent="0.25">
      <c r="A4860" s="43" t="str">
        <f t="shared" si="376"/>
        <v>US Natural Gas Physical</v>
      </c>
      <c r="B4860" s="43" t="str">
        <f t="shared" si="377"/>
        <v>US</v>
      </c>
      <c r="C4860" s="43" t="str">
        <f t="shared" si="378"/>
        <v>Natural Gas</v>
      </c>
      <c r="D4860" s="43" t="str">
        <f t="shared" si="379"/>
        <v>Physical</v>
      </c>
      <c r="E4860" s="43">
        <f>IF(VLOOKUP(S4860,'DD-Lookup'!$J$6:$L$50,3,FALSE)="Monthly",(YEAR(AC4860)-YEAR(AB4860))*12+MONTH(AC4860)-MONTH(AB4860)+1,(AC4860-AB4860+1))</f>
        <v>3</v>
      </c>
      <c r="F4860" s="210">
        <f t="shared" si="380"/>
        <v>15000</v>
      </c>
      <c r="G4860" s="199">
        <v>1357793</v>
      </c>
      <c r="H4860" s="195">
        <v>37049.546412037002</v>
      </c>
      <c r="I4860" t="s">
        <v>2507</v>
      </c>
      <c r="M4860" t="s">
        <v>3341</v>
      </c>
      <c r="N4860" t="s">
        <v>3747</v>
      </c>
      <c r="O4860" t="s">
        <v>1447</v>
      </c>
      <c r="Q4860" s="196">
        <v>5000</v>
      </c>
      <c r="S4860" t="s">
        <v>3342</v>
      </c>
      <c r="T4860" t="s">
        <v>3557</v>
      </c>
      <c r="U4860" s="198">
        <v>3.67</v>
      </c>
      <c r="V4860" t="s">
        <v>2367</v>
      </c>
      <c r="W4860" t="s">
        <v>2366</v>
      </c>
      <c r="X4860" t="s">
        <v>2176</v>
      </c>
      <c r="Y4860" t="s">
        <v>2469</v>
      </c>
      <c r="Z4860" t="s">
        <v>2995</v>
      </c>
      <c r="AA4860">
        <v>838623</v>
      </c>
      <c r="AB4860" s="195">
        <v>37051.875011574099</v>
      </c>
      <c r="AC4860" s="195">
        <v>37053.875011574099</v>
      </c>
    </row>
    <row r="4861" spans="1:29" x14ac:dyDescent="0.25">
      <c r="A4861" s="43" t="str">
        <f t="shared" si="376"/>
        <v>US Power Physical</v>
      </c>
      <c r="B4861" s="43" t="str">
        <f t="shared" si="377"/>
        <v>US</v>
      </c>
      <c r="C4861" s="43" t="str">
        <f t="shared" si="378"/>
        <v>Power</v>
      </c>
      <c r="D4861" s="43" t="str">
        <f t="shared" si="379"/>
        <v>Physical</v>
      </c>
      <c r="E4861" s="43">
        <f>IF(VLOOKUP(S4861,'DD-Lookup'!$J$6:$L$50,3,FALSE)="Monthly",(YEAR(AC4861)-YEAR(AB4861))*12+MONTH(AC4861)-MONTH(AB4861)+1,(AC4861-AB4861+1))</f>
        <v>5</v>
      </c>
      <c r="F4861" s="210">
        <f t="shared" si="380"/>
        <v>250</v>
      </c>
      <c r="G4861" s="199">
        <v>1357794</v>
      </c>
      <c r="H4861" s="195">
        <v>37049.546458333301</v>
      </c>
      <c r="I4861" t="s">
        <v>3530</v>
      </c>
      <c r="M4861" t="s">
        <v>2766</v>
      </c>
      <c r="N4861" t="s">
        <v>3361</v>
      </c>
      <c r="O4861" t="s">
        <v>3839</v>
      </c>
      <c r="P4861" s="196">
        <v>50</v>
      </c>
      <c r="S4861" t="s">
        <v>3340</v>
      </c>
      <c r="T4861" t="s">
        <v>3557</v>
      </c>
      <c r="U4861" s="198">
        <v>52</v>
      </c>
      <c r="V4861" t="s">
        <v>2253</v>
      </c>
      <c r="W4861" t="s">
        <v>3369</v>
      </c>
      <c r="X4861" t="s">
        <v>2267</v>
      </c>
      <c r="Y4861" t="s">
        <v>2662</v>
      </c>
      <c r="Z4861" t="s">
        <v>2990</v>
      </c>
      <c r="AA4861">
        <v>637562.1</v>
      </c>
      <c r="AB4861" s="195">
        <v>37053.875011574099</v>
      </c>
      <c r="AC4861" s="195">
        <v>37057.875011574099</v>
      </c>
    </row>
    <row r="4862" spans="1:29" x14ac:dyDescent="0.25">
      <c r="A4862" s="43" t="str">
        <f t="shared" si="376"/>
        <v>US Power Physical</v>
      </c>
      <c r="B4862" s="43" t="str">
        <f t="shared" si="377"/>
        <v>US</v>
      </c>
      <c r="C4862" s="43" t="str">
        <f t="shared" si="378"/>
        <v>Power</v>
      </c>
      <c r="D4862" s="43" t="str">
        <f t="shared" si="379"/>
        <v>Physical</v>
      </c>
      <c r="E4862" s="43">
        <f>IF(VLOOKUP(S4862,'DD-Lookup'!$J$6:$L$50,3,FALSE)="Monthly",(YEAR(AC4862)-YEAR(AB4862))*12+MONTH(AC4862)-MONTH(AB4862)+1,(AC4862-AB4862+1))</f>
        <v>5</v>
      </c>
      <c r="F4862" s="210">
        <f t="shared" si="380"/>
        <v>250</v>
      </c>
      <c r="G4862" s="199">
        <v>1357795</v>
      </c>
      <c r="H4862" s="195">
        <v>37049.5465162037</v>
      </c>
      <c r="I4862" t="s">
        <v>3530</v>
      </c>
      <c r="M4862" t="s">
        <v>2766</v>
      </c>
      <c r="N4862" t="s">
        <v>3361</v>
      </c>
      <c r="O4862" t="s">
        <v>2141</v>
      </c>
      <c r="P4862" s="196">
        <v>50</v>
      </c>
      <c r="S4862" t="s">
        <v>3340</v>
      </c>
      <c r="T4862" t="s">
        <v>3557</v>
      </c>
      <c r="U4862" s="198">
        <v>49</v>
      </c>
      <c r="V4862" t="s">
        <v>2253</v>
      </c>
      <c r="W4862" t="s">
        <v>3369</v>
      </c>
      <c r="X4862" t="s">
        <v>2267</v>
      </c>
      <c r="Y4862" t="s">
        <v>2662</v>
      </c>
      <c r="Z4862" t="s">
        <v>2990</v>
      </c>
      <c r="AA4862">
        <v>637563.1</v>
      </c>
      <c r="AB4862" s="195">
        <v>37060.875</v>
      </c>
      <c r="AC4862" s="195">
        <v>37064.875</v>
      </c>
    </row>
    <row r="4863" spans="1:29" x14ac:dyDescent="0.25">
      <c r="A4863" s="43" t="str">
        <f t="shared" si="376"/>
        <v>US Natural Gas Physical</v>
      </c>
      <c r="B4863" s="43" t="str">
        <f t="shared" si="377"/>
        <v>US</v>
      </c>
      <c r="C4863" s="43" t="str">
        <f t="shared" si="378"/>
        <v>Natural Gas</v>
      </c>
      <c r="D4863" s="43" t="str">
        <f t="shared" si="379"/>
        <v>Physical</v>
      </c>
      <c r="E4863" s="43">
        <f>IF(VLOOKUP(S4863,'DD-Lookup'!$J$6:$L$50,3,FALSE)="Monthly",(YEAR(AC4863)-YEAR(AB4863))*12+MONTH(AC4863)-MONTH(AB4863)+1,(AC4863-AB4863+1))</f>
        <v>22</v>
      </c>
      <c r="F4863" s="210">
        <f t="shared" si="380"/>
        <v>110000</v>
      </c>
      <c r="G4863" s="199">
        <v>1357798</v>
      </c>
      <c r="H4863" s="195">
        <v>37049.5468287037</v>
      </c>
      <c r="I4863" t="s">
        <v>2269</v>
      </c>
      <c r="M4863" t="s">
        <v>3341</v>
      </c>
      <c r="N4863" t="s">
        <v>3747</v>
      </c>
      <c r="O4863" t="s">
        <v>1562</v>
      </c>
      <c r="P4863" s="196">
        <v>5000</v>
      </c>
      <c r="S4863" t="s">
        <v>3342</v>
      </c>
      <c r="T4863" t="s">
        <v>3557</v>
      </c>
      <c r="U4863" s="198">
        <v>3.6349999999999998</v>
      </c>
      <c r="V4863" t="s">
        <v>3885</v>
      </c>
      <c r="W4863" t="s">
        <v>2181</v>
      </c>
      <c r="X4863" t="s">
        <v>2182</v>
      </c>
      <c r="Y4863" t="s">
        <v>2469</v>
      </c>
      <c r="Z4863" t="s">
        <v>2995</v>
      </c>
      <c r="AA4863">
        <v>838624</v>
      </c>
      <c r="AB4863" s="195">
        <v>37051.875011574099</v>
      </c>
      <c r="AC4863" s="195">
        <v>37072.875011574099</v>
      </c>
    </row>
    <row r="4864" spans="1:29" x14ac:dyDescent="0.25">
      <c r="A4864" s="43" t="str">
        <f t="shared" si="376"/>
        <v>US Natural Gas Financial</v>
      </c>
      <c r="B4864" s="43" t="str">
        <f t="shared" si="377"/>
        <v>US</v>
      </c>
      <c r="C4864" s="43" t="str">
        <f t="shared" si="378"/>
        <v>Natural Gas</v>
      </c>
      <c r="D4864" s="43" t="str">
        <f t="shared" si="379"/>
        <v>Financial</v>
      </c>
      <c r="E4864" s="43">
        <f>IF(VLOOKUP(S4864,'DD-Lookup'!$J$6:$L$50,3,FALSE)="Monthly",(YEAR(AC4864)-YEAR(AB4864))*12+MONTH(AC4864)-MONTH(AB4864)+1,(AC4864-AB4864+1))</f>
        <v>151</v>
      </c>
      <c r="F4864" s="210">
        <f t="shared" si="380"/>
        <v>755000</v>
      </c>
      <c r="G4864" s="199">
        <v>1357803</v>
      </c>
      <c r="H4864" s="195">
        <v>37049.546990740702</v>
      </c>
      <c r="I4864" t="s">
        <v>2257</v>
      </c>
      <c r="M4864" t="s">
        <v>3341</v>
      </c>
      <c r="N4864" t="s">
        <v>2281</v>
      </c>
      <c r="O4864" t="s">
        <v>2491</v>
      </c>
      <c r="Q4864" s="196">
        <v>5000</v>
      </c>
      <c r="S4864" t="s">
        <v>3342</v>
      </c>
      <c r="T4864" t="s">
        <v>3557</v>
      </c>
      <c r="U4864" s="198">
        <v>4.2649999999999997</v>
      </c>
      <c r="V4864" t="s">
        <v>2495</v>
      </c>
      <c r="W4864" t="s">
        <v>2853</v>
      </c>
      <c r="X4864" t="s">
        <v>2282</v>
      </c>
      <c r="Y4864" t="s">
        <v>3575</v>
      </c>
      <c r="Z4864" t="s">
        <v>2995</v>
      </c>
      <c r="AA4864" t="s">
        <v>1563</v>
      </c>
      <c r="AB4864" s="195">
        <v>37196</v>
      </c>
      <c r="AC4864" s="195">
        <v>37346</v>
      </c>
    </row>
    <row r="4865" spans="1:29" x14ac:dyDescent="0.25">
      <c r="A4865" s="43" t="str">
        <f t="shared" si="376"/>
        <v xml:space="preserve"> Natural Gas Financial</v>
      </c>
      <c r="B4865" s="43" t="str">
        <f t="shared" si="377"/>
        <v/>
      </c>
      <c r="C4865" s="43" t="str">
        <f t="shared" si="378"/>
        <v>Natural Gas</v>
      </c>
      <c r="D4865" s="43" t="str">
        <f t="shared" si="379"/>
        <v>Financial</v>
      </c>
      <c r="E4865" s="43">
        <f>IF(VLOOKUP(S4865,'DD-Lookup'!$J$6:$L$50,3,FALSE)="Monthly",(YEAR(AC4865)-YEAR(AB4865))*12+MONTH(AC4865)-MONTH(AB4865)+1,(AC4865-AB4865+1))</f>
        <v>151</v>
      </c>
      <c r="F4865" s="210">
        <f t="shared" si="380"/>
        <v>755000</v>
      </c>
      <c r="G4865" s="199">
        <v>1357804</v>
      </c>
      <c r="H4865" s="195">
        <v>37049.547002314801</v>
      </c>
      <c r="I4865" t="s">
        <v>3527</v>
      </c>
      <c r="M4865" t="s">
        <v>3341</v>
      </c>
      <c r="N4865" t="s">
        <v>3521</v>
      </c>
      <c r="O4865" t="s">
        <v>3500</v>
      </c>
      <c r="Q4865" s="196">
        <v>5000</v>
      </c>
      <c r="S4865" t="s">
        <v>3342</v>
      </c>
      <c r="T4865" t="s">
        <v>3557</v>
      </c>
      <c r="U4865" s="198">
        <v>-0.38500000000000001</v>
      </c>
      <c r="V4865" t="s">
        <v>3056</v>
      </c>
      <c r="W4865" t="s">
        <v>3522</v>
      </c>
      <c r="X4865" t="s">
        <v>3523</v>
      </c>
      <c r="Y4865" t="s">
        <v>3575</v>
      </c>
      <c r="Z4865" t="s">
        <v>2996</v>
      </c>
      <c r="AA4865" t="s">
        <v>1564</v>
      </c>
      <c r="AB4865" s="195">
        <v>37196</v>
      </c>
      <c r="AC4865" s="195">
        <v>37346</v>
      </c>
    </row>
    <row r="4866" spans="1:29" x14ac:dyDescent="0.25">
      <c r="A4866" s="43" t="str">
        <f t="shared" si="376"/>
        <v xml:space="preserve"> Natural Gas Financial</v>
      </c>
      <c r="B4866" s="43" t="str">
        <f t="shared" si="377"/>
        <v/>
      </c>
      <c r="C4866" s="43" t="str">
        <f t="shared" si="378"/>
        <v>Natural Gas</v>
      </c>
      <c r="D4866" s="43" t="str">
        <f t="shared" si="379"/>
        <v>Financial</v>
      </c>
      <c r="E4866" s="43">
        <f>IF(VLOOKUP(S4866,'DD-Lookup'!$J$6:$L$50,3,FALSE)="Monthly",(YEAR(AC4866)-YEAR(AB4866))*12+MONTH(AC4866)-MONTH(AB4866)+1,(AC4866-AB4866+1))</f>
        <v>214</v>
      </c>
      <c r="F4866" s="210">
        <f t="shared" si="380"/>
        <v>1070000</v>
      </c>
      <c r="G4866" s="199">
        <v>1357807</v>
      </c>
      <c r="H4866" s="195">
        <v>37049.547083333302</v>
      </c>
      <c r="I4866" t="s">
        <v>2208</v>
      </c>
      <c r="M4866" t="s">
        <v>3341</v>
      </c>
      <c r="N4866" t="s">
        <v>3521</v>
      </c>
      <c r="O4866" t="s">
        <v>3177</v>
      </c>
      <c r="Q4866" s="196">
        <v>5000</v>
      </c>
      <c r="S4866" t="s">
        <v>3342</v>
      </c>
      <c r="T4866" t="s">
        <v>3557</v>
      </c>
      <c r="U4866" s="198">
        <v>-0.40500000000000003</v>
      </c>
      <c r="V4866" t="s">
        <v>932</v>
      </c>
      <c r="W4866" t="s">
        <v>3522</v>
      </c>
      <c r="X4866" t="s">
        <v>3523</v>
      </c>
      <c r="Y4866" t="s">
        <v>3575</v>
      </c>
      <c r="Z4866" t="s">
        <v>2996</v>
      </c>
      <c r="AA4866" t="s">
        <v>1565</v>
      </c>
      <c r="AB4866" s="195">
        <v>37347</v>
      </c>
      <c r="AC4866" s="195">
        <v>37560</v>
      </c>
    </row>
    <row r="4867" spans="1:29" x14ac:dyDescent="0.25">
      <c r="A4867" s="43" t="str">
        <f t="shared" si="376"/>
        <v>US Crude Financial</v>
      </c>
      <c r="B4867" s="43" t="str">
        <f t="shared" si="377"/>
        <v>US</v>
      </c>
      <c r="C4867" s="43" t="str">
        <f t="shared" si="378"/>
        <v>Crude</v>
      </c>
      <c r="D4867" s="43" t="str">
        <f t="shared" si="379"/>
        <v>Financial</v>
      </c>
      <c r="E4867" s="43">
        <f>IF(VLOOKUP(S4867,'DD-Lookup'!$J$6:$L$50,3,FALSE)="Monthly",(YEAR(AC4867)-YEAR(AB4867))*12+MONTH(AC4867)-MONTH(AB4867)+1,(AC4867-AB4867+1))</f>
        <v>1</v>
      </c>
      <c r="F4867" s="210">
        <f t="shared" si="380"/>
        <v>50000</v>
      </c>
      <c r="G4867" s="199">
        <v>1357808</v>
      </c>
      <c r="H4867" s="195">
        <v>37049.5472337963</v>
      </c>
      <c r="I4867" t="s">
        <v>2652</v>
      </c>
      <c r="M4867" t="s">
        <v>3437</v>
      </c>
      <c r="N4867" t="s">
        <v>2653</v>
      </c>
      <c r="O4867" t="s">
        <v>3359</v>
      </c>
      <c r="P4867" s="196">
        <v>50000</v>
      </c>
      <c r="S4867" t="s">
        <v>3347</v>
      </c>
      <c r="T4867" t="s">
        <v>3557</v>
      </c>
      <c r="U4867" s="198">
        <v>27.96</v>
      </c>
      <c r="V4867" t="s">
        <v>3090</v>
      </c>
      <c r="W4867" t="s">
        <v>2655</v>
      </c>
      <c r="X4867" t="s">
        <v>2656</v>
      </c>
      <c r="Y4867" t="s">
        <v>2778</v>
      </c>
      <c r="Z4867" t="s">
        <v>2995</v>
      </c>
      <c r="AA4867">
        <v>115752</v>
      </c>
      <c r="AB4867" s="195">
        <v>37073</v>
      </c>
      <c r="AC4867" s="195">
        <v>37103</v>
      </c>
    </row>
    <row r="4868" spans="1:29" x14ac:dyDescent="0.25">
      <c r="A4868" s="43" t="str">
        <f t="shared" si="376"/>
        <v>US Natural Gas Physical</v>
      </c>
      <c r="B4868" s="43" t="str">
        <f t="shared" si="377"/>
        <v>US</v>
      </c>
      <c r="C4868" s="43" t="str">
        <f t="shared" si="378"/>
        <v>Natural Gas</v>
      </c>
      <c r="D4868" s="43" t="str">
        <f t="shared" si="379"/>
        <v>Physical</v>
      </c>
      <c r="E4868" s="43">
        <f>IF(VLOOKUP(S4868,'DD-Lookup'!$J$6:$L$50,3,FALSE)="Monthly",(YEAR(AC4868)-YEAR(AB4868))*12+MONTH(AC4868)-MONTH(AB4868)+1,(AC4868-AB4868+1))</f>
        <v>22</v>
      </c>
      <c r="F4868" s="210">
        <f t="shared" si="380"/>
        <v>110000</v>
      </c>
      <c r="G4868" s="199">
        <v>1357809</v>
      </c>
      <c r="H4868" s="195">
        <v>37049.547303240703</v>
      </c>
      <c r="I4868" t="s">
        <v>2269</v>
      </c>
      <c r="M4868" t="s">
        <v>3341</v>
      </c>
      <c r="N4868" t="s">
        <v>3747</v>
      </c>
      <c r="O4868" t="s">
        <v>1562</v>
      </c>
      <c r="P4868" s="196">
        <v>5000</v>
      </c>
      <c r="S4868" t="s">
        <v>3342</v>
      </c>
      <c r="T4868" t="s">
        <v>3557</v>
      </c>
      <c r="U4868" s="198">
        <v>3.625</v>
      </c>
      <c r="V4868" t="s">
        <v>3885</v>
      </c>
      <c r="W4868" t="s">
        <v>2181</v>
      </c>
      <c r="X4868" t="s">
        <v>2182</v>
      </c>
      <c r="Y4868" t="s">
        <v>2469</v>
      </c>
      <c r="Z4868" t="s">
        <v>2995</v>
      </c>
      <c r="AA4868">
        <v>838625</v>
      </c>
      <c r="AB4868" s="195">
        <v>37051.875011574099</v>
      </c>
      <c r="AC4868" s="195">
        <v>37072.875011574099</v>
      </c>
    </row>
    <row r="4869" spans="1:29" x14ac:dyDescent="0.25">
      <c r="A4869" s="43" t="str">
        <f t="shared" si="376"/>
        <v>US Power Physical</v>
      </c>
      <c r="B4869" s="43" t="str">
        <f t="shared" si="377"/>
        <v>US</v>
      </c>
      <c r="C4869" s="43" t="str">
        <f t="shared" si="378"/>
        <v>Power</v>
      </c>
      <c r="D4869" s="43" t="str">
        <f t="shared" si="379"/>
        <v>Physical</v>
      </c>
      <c r="E4869" s="43">
        <f>IF(VLOOKUP(S4869,'DD-Lookup'!$J$6:$L$50,3,FALSE)="Monthly",(YEAR(AC4869)-YEAR(AB4869))*12+MONTH(AC4869)-MONTH(AB4869)+1,(AC4869-AB4869+1))</f>
        <v>1</v>
      </c>
      <c r="F4869" s="210">
        <f t="shared" si="380"/>
        <v>50</v>
      </c>
      <c r="G4869" s="199">
        <v>1357812</v>
      </c>
      <c r="H4869" s="195">
        <v>37049.547314814801</v>
      </c>
      <c r="I4869" t="s">
        <v>3530</v>
      </c>
      <c r="M4869" t="s">
        <v>2766</v>
      </c>
      <c r="N4869" t="s">
        <v>3361</v>
      </c>
      <c r="O4869" t="s">
        <v>1452</v>
      </c>
      <c r="Q4869" s="196">
        <v>50</v>
      </c>
      <c r="S4869" t="s">
        <v>3340</v>
      </c>
      <c r="T4869" t="s">
        <v>3557</v>
      </c>
      <c r="U4869" s="198">
        <v>39.5</v>
      </c>
      <c r="V4869" t="s">
        <v>2270</v>
      </c>
      <c r="W4869" t="s">
        <v>3376</v>
      </c>
      <c r="X4869" t="s">
        <v>3377</v>
      </c>
      <c r="Y4869" t="s">
        <v>2662</v>
      </c>
      <c r="Z4869" t="s">
        <v>2990</v>
      </c>
      <c r="AA4869">
        <v>637574.1</v>
      </c>
      <c r="AB4869" s="195">
        <v>37053.875011574099</v>
      </c>
      <c r="AC4869" s="195">
        <v>37053.875011574099</v>
      </c>
    </row>
    <row r="4870" spans="1:29" x14ac:dyDescent="0.25">
      <c r="A4870" s="43" t="str">
        <f t="shared" si="376"/>
        <v>US Natural Gas Physical</v>
      </c>
      <c r="B4870" s="43" t="str">
        <f t="shared" si="377"/>
        <v>US</v>
      </c>
      <c r="C4870" s="43" t="str">
        <f t="shared" si="378"/>
        <v>Natural Gas</v>
      </c>
      <c r="D4870" s="43" t="str">
        <f t="shared" si="379"/>
        <v>Physical</v>
      </c>
      <c r="E4870" s="43">
        <f>IF(VLOOKUP(S4870,'DD-Lookup'!$J$6:$L$50,3,FALSE)="Monthly",(YEAR(AC4870)-YEAR(AB4870))*12+MONTH(AC4870)-MONTH(AB4870)+1,(AC4870-AB4870+1))</f>
        <v>151</v>
      </c>
      <c r="F4870" s="210">
        <f t="shared" si="380"/>
        <v>151000</v>
      </c>
      <c r="G4870" s="199">
        <v>1357813</v>
      </c>
      <c r="H4870" s="195">
        <v>37049.547442129602</v>
      </c>
      <c r="I4870" t="s">
        <v>3509</v>
      </c>
      <c r="M4870" t="s">
        <v>3341</v>
      </c>
      <c r="N4870" t="s">
        <v>3785</v>
      </c>
      <c r="O4870" t="s">
        <v>1779</v>
      </c>
      <c r="Q4870" s="196">
        <v>1000</v>
      </c>
      <c r="S4870" t="s">
        <v>3342</v>
      </c>
      <c r="T4870" t="s">
        <v>3557</v>
      </c>
      <c r="U4870" s="198">
        <v>0.185</v>
      </c>
      <c r="V4870" t="s">
        <v>3048</v>
      </c>
      <c r="W4870" t="s">
        <v>3097</v>
      </c>
      <c r="X4870" t="s">
        <v>2510</v>
      </c>
      <c r="Y4870" t="s">
        <v>2469</v>
      </c>
      <c r="Z4870" t="s">
        <v>2995</v>
      </c>
      <c r="AA4870" t="s">
        <v>1566</v>
      </c>
      <c r="AB4870" s="195">
        <v>37196</v>
      </c>
      <c r="AC4870" s="195">
        <v>37346</v>
      </c>
    </row>
    <row r="4871" spans="1:29" x14ac:dyDescent="0.25">
      <c r="A4871" s="43" t="str">
        <f t="shared" si="376"/>
        <v>US Power Physical</v>
      </c>
      <c r="B4871" s="43" t="str">
        <f t="shared" si="377"/>
        <v>US</v>
      </c>
      <c r="C4871" s="43" t="str">
        <f t="shared" si="378"/>
        <v>Power</v>
      </c>
      <c r="D4871" s="43" t="str">
        <f t="shared" si="379"/>
        <v>Physical</v>
      </c>
      <c r="E4871" s="43">
        <f>IF(VLOOKUP(S4871,'DD-Lookup'!$J$6:$L$50,3,FALSE)="Monthly",(YEAR(AC4871)-YEAR(AB4871))*12+MONTH(AC4871)-MONTH(AB4871)+1,(AC4871-AB4871+1))</f>
        <v>30</v>
      </c>
      <c r="F4871" s="210">
        <f t="shared" si="380"/>
        <v>1500</v>
      </c>
      <c r="G4871" s="199">
        <v>1357819</v>
      </c>
      <c r="H4871" s="195">
        <v>37049.547824074099</v>
      </c>
      <c r="I4871" t="s">
        <v>2527</v>
      </c>
      <c r="M4871" t="s">
        <v>2766</v>
      </c>
      <c r="N4871" t="s">
        <v>3361</v>
      </c>
      <c r="O4871" t="s">
        <v>2341</v>
      </c>
      <c r="Q4871" s="196">
        <v>50</v>
      </c>
      <c r="S4871" t="s">
        <v>3340</v>
      </c>
      <c r="T4871" t="s">
        <v>3557</v>
      </c>
      <c r="U4871" s="198">
        <v>39.1</v>
      </c>
      <c r="V4871" t="s">
        <v>1705</v>
      </c>
      <c r="W4871" t="s">
        <v>3825</v>
      </c>
      <c r="X4871" t="s">
        <v>2263</v>
      </c>
      <c r="Y4871" t="s">
        <v>2662</v>
      </c>
      <c r="Z4871" t="s">
        <v>2990</v>
      </c>
      <c r="AA4871">
        <v>637578.1</v>
      </c>
      <c r="AB4871" s="195">
        <v>37135.591666666704</v>
      </c>
      <c r="AC4871" s="195">
        <v>37164.591666666704</v>
      </c>
    </row>
    <row r="4872" spans="1:29" x14ac:dyDescent="0.25">
      <c r="A4872" s="43" t="str">
        <f t="shared" si="376"/>
        <v>US Power Physical</v>
      </c>
      <c r="B4872" s="43" t="str">
        <f t="shared" si="377"/>
        <v>US</v>
      </c>
      <c r="C4872" s="43" t="str">
        <f t="shared" si="378"/>
        <v>Power</v>
      </c>
      <c r="D4872" s="43" t="str">
        <f t="shared" si="379"/>
        <v>Physical</v>
      </c>
      <c r="E4872" s="43">
        <f>IF(VLOOKUP(S4872,'DD-Lookup'!$J$6:$L$50,3,FALSE)="Monthly",(YEAR(AC4872)-YEAR(AB4872))*12+MONTH(AC4872)-MONTH(AB4872)+1,(AC4872-AB4872+1))</f>
        <v>30</v>
      </c>
      <c r="F4872" s="210">
        <f t="shared" si="380"/>
        <v>1500</v>
      </c>
      <c r="G4872" s="199">
        <v>1357820</v>
      </c>
      <c r="H4872" s="195">
        <v>37049.548171296301</v>
      </c>
      <c r="I4872" t="s">
        <v>2266</v>
      </c>
      <c r="M4872" t="s">
        <v>2766</v>
      </c>
      <c r="N4872" t="s">
        <v>3361</v>
      </c>
      <c r="O4872" t="s">
        <v>2256</v>
      </c>
      <c r="P4872" s="196">
        <v>50</v>
      </c>
      <c r="S4872" t="s">
        <v>3340</v>
      </c>
      <c r="T4872" t="s">
        <v>3557</v>
      </c>
      <c r="U4872" s="198">
        <v>36.75</v>
      </c>
      <c r="V4872" t="s">
        <v>4236</v>
      </c>
      <c r="W4872" t="s">
        <v>3380</v>
      </c>
      <c r="X4872" t="s">
        <v>3366</v>
      </c>
      <c r="Y4872" t="s">
        <v>2662</v>
      </c>
      <c r="Z4872" t="s">
        <v>2990</v>
      </c>
      <c r="AA4872">
        <v>637581.1</v>
      </c>
      <c r="AB4872" s="195">
        <v>37135.715972222199</v>
      </c>
      <c r="AC4872" s="195">
        <v>37164.715972222199</v>
      </c>
    </row>
    <row r="4873" spans="1:29" x14ac:dyDescent="0.25">
      <c r="A4873" s="43" t="str">
        <f t="shared" si="376"/>
        <v>US Power Physical</v>
      </c>
      <c r="B4873" s="43" t="str">
        <f t="shared" si="377"/>
        <v>US</v>
      </c>
      <c r="C4873" s="43" t="str">
        <f t="shared" si="378"/>
        <v>Power</v>
      </c>
      <c r="D4873" s="43" t="str">
        <f t="shared" si="379"/>
        <v>Physical</v>
      </c>
      <c r="E4873" s="43">
        <f>IF(VLOOKUP(S4873,'DD-Lookup'!$J$6:$L$50,3,FALSE)="Monthly",(YEAR(AC4873)-YEAR(AB4873))*12+MONTH(AC4873)-MONTH(AB4873)+1,(AC4873-AB4873+1))</f>
        <v>91</v>
      </c>
      <c r="F4873" s="210">
        <f t="shared" si="380"/>
        <v>2275</v>
      </c>
      <c r="G4873" s="199">
        <v>1357825</v>
      </c>
      <c r="H4873" s="195">
        <v>37049.548750000002</v>
      </c>
      <c r="I4873" t="s">
        <v>3375</v>
      </c>
      <c r="J4873" t="s">
        <v>2271</v>
      </c>
      <c r="K4873" t="s">
        <v>2272</v>
      </c>
      <c r="M4873" t="s">
        <v>2766</v>
      </c>
      <c r="N4873" t="s">
        <v>3310</v>
      </c>
      <c r="O4873" t="s">
        <v>4201</v>
      </c>
      <c r="Q4873" s="196">
        <v>25</v>
      </c>
      <c r="S4873" t="s">
        <v>3340</v>
      </c>
      <c r="T4873" t="s">
        <v>3557</v>
      </c>
      <c r="U4873" s="198">
        <v>52.5</v>
      </c>
      <c r="V4873" t="s">
        <v>3226</v>
      </c>
      <c r="W4873" t="s">
        <v>3152</v>
      </c>
      <c r="X4873" t="s">
        <v>3154</v>
      </c>
      <c r="Y4873" t="s">
        <v>2662</v>
      </c>
      <c r="Z4873" t="s">
        <v>2990</v>
      </c>
      <c r="AA4873">
        <v>637584.1</v>
      </c>
      <c r="AB4873" s="195">
        <v>37347</v>
      </c>
      <c r="AC4873" s="195">
        <v>37437</v>
      </c>
    </row>
    <row r="4874" spans="1:29" x14ac:dyDescent="0.25">
      <c r="A4874" s="43" t="str">
        <f t="shared" si="376"/>
        <v>US Natural Gas Physical</v>
      </c>
      <c r="B4874" s="43" t="str">
        <f t="shared" si="377"/>
        <v>US</v>
      </c>
      <c r="C4874" s="43" t="str">
        <f t="shared" si="378"/>
        <v>Natural Gas</v>
      </c>
      <c r="D4874" s="43" t="str">
        <f t="shared" si="379"/>
        <v>Physical</v>
      </c>
      <c r="E4874" s="43">
        <f>IF(VLOOKUP(S4874,'DD-Lookup'!$J$6:$L$50,3,FALSE)="Monthly",(YEAR(AC4874)-YEAR(AB4874))*12+MONTH(AC4874)-MONTH(AB4874)+1,(AC4874-AB4874+1))</f>
        <v>3</v>
      </c>
      <c r="F4874" s="210">
        <f t="shared" si="380"/>
        <v>75000</v>
      </c>
      <c r="G4874" s="199">
        <v>1357826</v>
      </c>
      <c r="H4874" s="195">
        <v>37049.549143518503</v>
      </c>
      <c r="I4874" t="s">
        <v>2187</v>
      </c>
      <c r="M4874" t="s">
        <v>3341</v>
      </c>
      <c r="N4874" t="s">
        <v>3747</v>
      </c>
      <c r="O4874" t="s">
        <v>1447</v>
      </c>
      <c r="Q4874" s="196">
        <v>25000</v>
      </c>
      <c r="S4874" t="s">
        <v>3342</v>
      </c>
      <c r="T4874" t="s">
        <v>3557</v>
      </c>
      <c r="U4874" s="198">
        <v>3.665</v>
      </c>
      <c r="V4874" t="s">
        <v>2188</v>
      </c>
      <c r="W4874" t="s">
        <v>2366</v>
      </c>
      <c r="X4874" t="s">
        <v>2176</v>
      </c>
      <c r="Y4874" t="s">
        <v>2469</v>
      </c>
      <c r="Z4874" t="s">
        <v>2995</v>
      </c>
      <c r="AA4874">
        <v>838629</v>
      </c>
      <c r="AB4874" s="195">
        <v>37051.875011574099</v>
      </c>
      <c r="AC4874" s="195">
        <v>37053.875011574099</v>
      </c>
    </row>
    <row r="4875" spans="1:29" x14ac:dyDescent="0.25">
      <c r="A4875" s="43" t="str">
        <f t="shared" ref="A4875:A4937" si="381">B4875&amp;" "&amp;C4875&amp;" "&amp;D4875</f>
        <v>US Natural Gas Financial</v>
      </c>
      <c r="B4875" s="43" t="str">
        <f t="shared" ref="B4875:B4938" si="382">IF((LEFT(N4875,2)="US"),"US","")</f>
        <v>US</v>
      </c>
      <c r="C4875" s="43" t="str">
        <f t="shared" ref="C4875:C4938" si="383">M4875</f>
        <v>Natural Gas</v>
      </c>
      <c r="D4875" s="43" t="str">
        <f t="shared" ref="D4875:D4938" si="384">IF(ISNUMBER(FIND("Phy",N4875))=TRUE,"Physical","Financial")</f>
        <v>Financial</v>
      </c>
      <c r="E4875" s="43">
        <f>IF(VLOOKUP(S4875,'DD-Lookup'!$J$6:$L$50,3,FALSE)="Monthly",(YEAR(AC4875)-YEAR(AB4875))*12+MONTH(AC4875)-MONTH(AB4875)+1,(AC4875-AB4875+1))</f>
        <v>31</v>
      </c>
      <c r="F4875" s="210">
        <f t="shared" ref="F4875:F4938" si="385">E4875*SUM(P4875:Q4875)</f>
        <v>310000</v>
      </c>
      <c r="G4875" s="199">
        <v>1357827</v>
      </c>
      <c r="H4875" s="195">
        <v>37049.549317129597</v>
      </c>
      <c r="I4875" t="s">
        <v>2280</v>
      </c>
      <c r="M4875" t="s">
        <v>3341</v>
      </c>
      <c r="N4875" t="s">
        <v>2281</v>
      </c>
      <c r="O4875" t="s">
        <v>2475</v>
      </c>
      <c r="P4875" s="196">
        <v>10000</v>
      </c>
      <c r="S4875" t="s">
        <v>3342</v>
      </c>
      <c r="T4875" t="s">
        <v>3557</v>
      </c>
      <c r="U4875" s="198">
        <v>3.7925</v>
      </c>
      <c r="V4875" t="s">
        <v>2441</v>
      </c>
      <c r="W4875" t="s">
        <v>2853</v>
      </c>
      <c r="X4875" t="s">
        <v>2282</v>
      </c>
      <c r="Y4875" t="s">
        <v>3575</v>
      </c>
      <c r="Z4875" t="s">
        <v>2995</v>
      </c>
      <c r="AA4875" t="s">
        <v>1567</v>
      </c>
      <c r="AB4875" s="195">
        <v>37073.875</v>
      </c>
      <c r="AC4875" s="195">
        <v>37103.875</v>
      </c>
    </row>
    <row r="4876" spans="1:29" x14ac:dyDescent="0.25">
      <c r="A4876" s="43" t="str">
        <f t="shared" si="381"/>
        <v>US Natural Gas Financial</v>
      </c>
      <c r="B4876" s="43" t="str">
        <f t="shared" si="382"/>
        <v>US</v>
      </c>
      <c r="C4876" s="43" t="str">
        <f t="shared" si="383"/>
        <v>Natural Gas</v>
      </c>
      <c r="D4876" s="43" t="str">
        <f t="shared" si="384"/>
        <v>Financial</v>
      </c>
      <c r="E4876" s="43">
        <f>IF(VLOOKUP(S4876,'DD-Lookup'!$J$6:$L$50,3,FALSE)="Monthly",(YEAR(AC4876)-YEAR(AB4876))*12+MONTH(AC4876)-MONTH(AB4876)+1,(AC4876-AB4876+1))</f>
        <v>31</v>
      </c>
      <c r="F4876" s="210">
        <f t="shared" si="385"/>
        <v>310000</v>
      </c>
      <c r="G4876" s="199">
        <v>1357828</v>
      </c>
      <c r="H4876" s="195">
        <v>37049.549456018503</v>
      </c>
      <c r="I4876" t="s">
        <v>2423</v>
      </c>
      <c r="M4876" t="s">
        <v>3341</v>
      </c>
      <c r="N4876" t="s">
        <v>2281</v>
      </c>
      <c r="O4876" t="s">
        <v>2475</v>
      </c>
      <c r="P4876" s="196">
        <v>10000</v>
      </c>
      <c r="S4876" t="s">
        <v>3342</v>
      </c>
      <c r="T4876" t="s">
        <v>3557</v>
      </c>
      <c r="U4876" s="198">
        <v>3.79</v>
      </c>
      <c r="V4876" t="s">
        <v>1568</v>
      </c>
      <c r="W4876" t="s">
        <v>2853</v>
      </c>
      <c r="X4876" t="s">
        <v>2282</v>
      </c>
      <c r="Y4876" t="s">
        <v>3575</v>
      </c>
      <c r="Z4876" t="s">
        <v>2995</v>
      </c>
      <c r="AA4876" t="s">
        <v>1569</v>
      </c>
      <c r="AB4876" s="195">
        <v>37073.875</v>
      </c>
      <c r="AC4876" s="195">
        <v>37103.875</v>
      </c>
    </row>
    <row r="4877" spans="1:29" x14ac:dyDescent="0.25">
      <c r="A4877" s="43" t="str">
        <f t="shared" si="381"/>
        <v>US Natural Gas Financial</v>
      </c>
      <c r="B4877" s="43" t="str">
        <f t="shared" si="382"/>
        <v>US</v>
      </c>
      <c r="C4877" s="43" t="str">
        <f t="shared" si="383"/>
        <v>Natural Gas</v>
      </c>
      <c r="D4877" s="43" t="str">
        <f t="shared" si="384"/>
        <v>Financial</v>
      </c>
      <c r="E4877" s="43">
        <f>IF(VLOOKUP(S4877,'DD-Lookup'!$J$6:$L$50,3,FALSE)="Monthly",(YEAR(AC4877)-YEAR(AB4877))*12+MONTH(AC4877)-MONTH(AB4877)+1,(AC4877-AB4877+1))</f>
        <v>123</v>
      </c>
      <c r="F4877" s="210">
        <f t="shared" si="385"/>
        <v>615000</v>
      </c>
      <c r="G4877" s="199">
        <v>1357830</v>
      </c>
      <c r="H4877" s="195">
        <v>37049.550196759301</v>
      </c>
      <c r="I4877" t="s">
        <v>2183</v>
      </c>
      <c r="M4877" t="s">
        <v>3341</v>
      </c>
      <c r="N4877" t="s">
        <v>2281</v>
      </c>
      <c r="O4877" t="s">
        <v>3139</v>
      </c>
      <c r="P4877" s="196">
        <v>5000</v>
      </c>
      <c r="S4877" t="s">
        <v>3342</v>
      </c>
      <c r="T4877" t="s">
        <v>3557</v>
      </c>
      <c r="U4877" s="198">
        <v>3.8849999999999998</v>
      </c>
      <c r="V4877" t="s">
        <v>2439</v>
      </c>
      <c r="W4877" t="s">
        <v>2853</v>
      </c>
      <c r="X4877" t="s">
        <v>2282</v>
      </c>
      <c r="Y4877" t="s">
        <v>3575</v>
      </c>
      <c r="Z4877" t="s">
        <v>2995</v>
      </c>
      <c r="AA4877" t="s">
        <v>1570</v>
      </c>
      <c r="AB4877" s="195">
        <v>37073</v>
      </c>
      <c r="AC4877" s="195">
        <v>37195</v>
      </c>
    </row>
    <row r="4878" spans="1:29" x14ac:dyDescent="0.25">
      <c r="A4878" s="43" t="str">
        <f t="shared" si="381"/>
        <v>US Crude Financial</v>
      </c>
      <c r="B4878" s="43" t="str">
        <f t="shared" si="382"/>
        <v>US</v>
      </c>
      <c r="C4878" s="43" t="str">
        <f t="shared" si="383"/>
        <v>Crude</v>
      </c>
      <c r="D4878" s="43" t="str">
        <f t="shared" si="384"/>
        <v>Financial</v>
      </c>
      <c r="E4878" s="43">
        <f>IF(VLOOKUP(S4878,'DD-Lookup'!$J$6:$L$50,3,FALSE)="Monthly",(YEAR(AC4878)-YEAR(AB4878))*12+MONTH(AC4878)-MONTH(AB4878)+1,(AC4878-AB4878+1))</f>
        <v>1</v>
      </c>
      <c r="F4878" s="210">
        <f t="shared" si="385"/>
        <v>50000</v>
      </c>
      <c r="G4878" s="199">
        <v>1357833</v>
      </c>
      <c r="H4878" s="195">
        <v>37049.550497685203</v>
      </c>
      <c r="I4878" t="s">
        <v>2257</v>
      </c>
      <c r="M4878" t="s">
        <v>3437</v>
      </c>
      <c r="N4878" t="s">
        <v>2653</v>
      </c>
      <c r="O4878" t="s">
        <v>2334</v>
      </c>
      <c r="P4878" s="196">
        <v>50000</v>
      </c>
      <c r="S4878" t="s">
        <v>3347</v>
      </c>
      <c r="T4878" t="s">
        <v>3557</v>
      </c>
      <c r="U4878" s="198">
        <v>27.92</v>
      </c>
      <c r="V4878" t="s">
        <v>2495</v>
      </c>
      <c r="W4878" t="s">
        <v>2655</v>
      </c>
      <c r="X4878" t="s">
        <v>2193</v>
      </c>
      <c r="Y4878" t="s">
        <v>2778</v>
      </c>
      <c r="Z4878" t="s">
        <v>2995</v>
      </c>
      <c r="AA4878">
        <v>115754</v>
      </c>
      <c r="AB4878" s="195">
        <v>37073</v>
      </c>
      <c r="AC4878" s="195">
        <v>37103</v>
      </c>
    </row>
    <row r="4879" spans="1:29" x14ac:dyDescent="0.25">
      <c r="A4879" s="43" t="str">
        <f t="shared" si="381"/>
        <v>US Natural Gas Financial</v>
      </c>
      <c r="B4879" s="43" t="str">
        <f t="shared" si="382"/>
        <v>US</v>
      </c>
      <c r="C4879" s="43" t="str">
        <f t="shared" si="383"/>
        <v>Natural Gas</v>
      </c>
      <c r="D4879" s="43" t="str">
        <f t="shared" si="384"/>
        <v>Financial</v>
      </c>
      <c r="E4879" s="43">
        <f>IF(VLOOKUP(S4879,'DD-Lookup'!$J$6:$L$50,3,FALSE)="Monthly",(YEAR(AC4879)-YEAR(AB4879))*12+MONTH(AC4879)-MONTH(AB4879)+1,(AC4879-AB4879+1))</f>
        <v>22</v>
      </c>
      <c r="F4879" s="210">
        <f t="shared" si="385"/>
        <v>440000</v>
      </c>
      <c r="G4879" s="199">
        <v>1357835</v>
      </c>
      <c r="H4879" s="195">
        <v>37049.550590277802</v>
      </c>
      <c r="I4879" t="s">
        <v>2472</v>
      </c>
      <c r="M4879" t="s">
        <v>3341</v>
      </c>
      <c r="N4879" t="s">
        <v>2281</v>
      </c>
      <c r="O4879" t="s">
        <v>1411</v>
      </c>
      <c r="P4879" s="196">
        <v>20000</v>
      </c>
      <c r="S4879" t="s">
        <v>3342</v>
      </c>
      <c r="T4879" t="s">
        <v>3557</v>
      </c>
      <c r="U4879" s="198">
        <v>3.6949999999999998</v>
      </c>
      <c r="V4879" t="s">
        <v>3879</v>
      </c>
      <c r="W4879" t="s">
        <v>2376</v>
      </c>
      <c r="X4879" t="s">
        <v>435</v>
      </c>
      <c r="Y4879" t="s">
        <v>3575</v>
      </c>
      <c r="Z4879" t="s">
        <v>2995</v>
      </c>
      <c r="AA4879" t="s">
        <v>1571</v>
      </c>
      <c r="AB4879" s="195">
        <v>37051.875011574099</v>
      </c>
      <c r="AC4879" s="195">
        <v>37072.875011574099</v>
      </c>
    </row>
    <row r="4880" spans="1:29" x14ac:dyDescent="0.25">
      <c r="A4880" s="43" t="str">
        <f t="shared" si="381"/>
        <v>US Crude Financial</v>
      </c>
      <c r="B4880" s="43" t="str">
        <f t="shared" si="382"/>
        <v>US</v>
      </c>
      <c r="C4880" s="43" t="str">
        <f t="shared" si="383"/>
        <v>Crude</v>
      </c>
      <c r="D4880" s="43" t="str">
        <f t="shared" si="384"/>
        <v>Financial</v>
      </c>
      <c r="E4880" s="43">
        <f>IF(VLOOKUP(S4880,'DD-Lookup'!$J$6:$L$50,3,FALSE)="Monthly",(YEAR(AC4880)-YEAR(AB4880))*12+MONTH(AC4880)-MONTH(AB4880)+1,(AC4880-AB4880+1))</f>
        <v>1</v>
      </c>
      <c r="F4880" s="210">
        <f t="shared" si="385"/>
        <v>50000</v>
      </c>
      <c r="G4880" s="199">
        <v>1357836</v>
      </c>
      <c r="H4880" s="195">
        <v>37049.550706018497</v>
      </c>
      <c r="I4880" t="s">
        <v>3339</v>
      </c>
      <c r="M4880" t="s">
        <v>3437</v>
      </c>
      <c r="N4880" t="s">
        <v>2653</v>
      </c>
      <c r="O4880" t="s">
        <v>3359</v>
      </c>
      <c r="Q4880" s="196">
        <v>50000</v>
      </c>
      <c r="S4880" t="s">
        <v>3347</v>
      </c>
      <c r="T4880" t="s">
        <v>3557</v>
      </c>
      <c r="U4880" s="198">
        <v>27.96</v>
      </c>
      <c r="V4880" t="s">
        <v>2788</v>
      </c>
      <c r="W4880" t="s">
        <v>2655</v>
      </c>
      <c r="X4880" t="s">
        <v>2656</v>
      </c>
      <c r="Y4880" t="s">
        <v>2778</v>
      </c>
      <c r="Z4880" t="s">
        <v>2995</v>
      </c>
      <c r="AA4880">
        <v>115756</v>
      </c>
      <c r="AB4880" s="195">
        <v>37073</v>
      </c>
      <c r="AC4880" s="195">
        <v>37103</v>
      </c>
    </row>
    <row r="4881" spans="1:29" x14ac:dyDescent="0.25">
      <c r="A4881" s="43" t="str">
        <f t="shared" si="381"/>
        <v>US Natural Gas Financial</v>
      </c>
      <c r="B4881" s="43" t="str">
        <f t="shared" si="382"/>
        <v>US</v>
      </c>
      <c r="C4881" s="43" t="str">
        <f t="shared" si="383"/>
        <v>Natural Gas</v>
      </c>
      <c r="D4881" s="43" t="str">
        <f t="shared" si="384"/>
        <v>Financial</v>
      </c>
      <c r="E4881" s="43">
        <f>IF(VLOOKUP(S4881,'DD-Lookup'!$J$6:$L$50,3,FALSE)="Monthly",(YEAR(AC4881)-YEAR(AB4881))*12+MONTH(AC4881)-MONTH(AB4881)+1,(AC4881-AB4881+1))</f>
        <v>31</v>
      </c>
      <c r="F4881" s="210">
        <f t="shared" si="385"/>
        <v>310000</v>
      </c>
      <c r="G4881" s="199">
        <v>1357837</v>
      </c>
      <c r="H4881" s="195">
        <v>37049.550775463002</v>
      </c>
      <c r="I4881" t="s">
        <v>2423</v>
      </c>
      <c r="M4881" t="s">
        <v>3341</v>
      </c>
      <c r="N4881" t="s">
        <v>2281</v>
      </c>
      <c r="O4881" t="s">
        <v>2475</v>
      </c>
      <c r="P4881" s="196">
        <v>10000</v>
      </c>
      <c r="S4881" t="s">
        <v>3342</v>
      </c>
      <c r="T4881" t="s">
        <v>3557</v>
      </c>
      <c r="U4881" s="198">
        <v>3.7850000000000001</v>
      </c>
      <c r="V4881" t="s">
        <v>1568</v>
      </c>
      <c r="W4881" t="s">
        <v>2853</v>
      </c>
      <c r="X4881" t="s">
        <v>2282</v>
      </c>
      <c r="Y4881" t="s">
        <v>3575</v>
      </c>
      <c r="Z4881" t="s">
        <v>2995</v>
      </c>
      <c r="AA4881" t="s">
        <v>1572</v>
      </c>
      <c r="AB4881" s="195">
        <v>37073.875</v>
      </c>
      <c r="AC4881" s="195">
        <v>37103.875</v>
      </c>
    </row>
    <row r="4882" spans="1:29" x14ac:dyDescent="0.25">
      <c r="A4882" s="43" t="str">
        <f t="shared" si="381"/>
        <v>US Power Physical</v>
      </c>
      <c r="B4882" s="43" t="str">
        <f t="shared" si="382"/>
        <v>US</v>
      </c>
      <c r="C4882" s="43" t="str">
        <f t="shared" si="383"/>
        <v>Power</v>
      </c>
      <c r="D4882" s="43" t="str">
        <f t="shared" si="384"/>
        <v>Physical</v>
      </c>
      <c r="E4882" s="43">
        <f>IF(VLOOKUP(S4882,'DD-Lookup'!$J$6:$L$50,3,FALSE)="Monthly",(YEAR(AC4882)-YEAR(AB4882))*12+MONTH(AC4882)-MONTH(AB4882)+1,(AC4882-AB4882+1))</f>
        <v>21</v>
      </c>
      <c r="F4882" s="210">
        <f t="shared" si="385"/>
        <v>525</v>
      </c>
      <c r="G4882" s="199">
        <v>1357838</v>
      </c>
      <c r="H4882" s="195">
        <v>37049.550937499997</v>
      </c>
      <c r="I4882" t="s">
        <v>2244</v>
      </c>
      <c r="M4882" t="s">
        <v>2766</v>
      </c>
      <c r="N4882" t="s">
        <v>3308</v>
      </c>
      <c r="O4882" t="s">
        <v>1573</v>
      </c>
      <c r="Q4882" s="196">
        <v>25</v>
      </c>
      <c r="S4882" t="s">
        <v>3340</v>
      </c>
      <c r="T4882" t="s">
        <v>3557</v>
      </c>
      <c r="U4882" s="198">
        <v>53</v>
      </c>
      <c r="V4882" t="s">
        <v>2412</v>
      </c>
      <c r="W4882" t="s">
        <v>1350</v>
      </c>
      <c r="X4882" t="s">
        <v>3309</v>
      </c>
      <c r="Y4882" t="s">
        <v>2662</v>
      </c>
      <c r="Z4882" t="s">
        <v>2990</v>
      </c>
      <c r="AA4882">
        <v>637595.1</v>
      </c>
      <c r="AB4882" s="195">
        <v>37052.875011574099</v>
      </c>
      <c r="AC4882" s="195">
        <v>37072.875011574099</v>
      </c>
    </row>
    <row r="4883" spans="1:29" x14ac:dyDescent="0.25">
      <c r="A4883" s="43" t="str">
        <f t="shared" si="381"/>
        <v>US Natural Gas Financial</v>
      </c>
      <c r="B4883" s="43" t="str">
        <f t="shared" si="382"/>
        <v>US</v>
      </c>
      <c r="C4883" s="43" t="str">
        <f t="shared" si="383"/>
        <v>Natural Gas</v>
      </c>
      <c r="D4883" s="43" t="str">
        <f t="shared" si="384"/>
        <v>Financial</v>
      </c>
      <c r="E4883" s="43">
        <f>IF(VLOOKUP(S4883,'DD-Lookup'!$J$6:$L$50,3,FALSE)="Monthly",(YEAR(AC4883)-YEAR(AB4883))*12+MONTH(AC4883)-MONTH(AB4883)+1,(AC4883-AB4883+1))</f>
        <v>151</v>
      </c>
      <c r="F4883" s="210">
        <f t="shared" si="385"/>
        <v>377500</v>
      </c>
      <c r="G4883" s="199">
        <v>1357843</v>
      </c>
      <c r="H4883" s="195">
        <v>37049.551574074103</v>
      </c>
      <c r="I4883" t="s">
        <v>2440</v>
      </c>
      <c r="M4883" t="s">
        <v>3341</v>
      </c>
      <c r="N4883" t="s">
        <v>2281</v>
      </c>
      <c r="O4883" t="s">
        <v>2491</v>
      </c>
      <c r="Q4883" s="196">
        <v>2500</v>
      </c>
      <c r="S4883" t="s">
        <v>3342</v>
      </c>
      <c r="T4883" t="s">
        <v>3557</v>
      </c>
      <c r="U4883" s="198">
        <v>4.2549999999999999</v>
      </c>
      <c r="V4883" t="s">
        <v>2614</v>
      </c>
      <c r="W4883" t="s">
        <v>2853</v>
      </c>
      <c r="X4883" t="s">
        <v>2282</v>
      </c>
      <c r="Y4883" t="s">
        <v>3575</v>
      </c>
      <c r="Z4883" t="s">
        <v>2995</v>
      </c>
      <c r="AA4883" t="s">
        <v>1574</v>
      </c>
      <c r="AB4883" s="195">
        <v>37196</v>
      </c>
      <c r="AC4883" s="195">
        <v>37346</v>
      </c>
    </row>
    <row r="4884" spans="1:29" x14ac:dyDescent="0.25">
      <c r="A4884" s="43" t="str">
        <f t="shared" si="381"/>
        <v>US Power Physical</v>
      </c>
      <c r="B4884" s="43" t="str">
        <f t="shared" si="382"/>
        <v>US</v>
      </c>
      <c r="C4884" s="43" t="str">
        <f t="shared" si="383"/>
        <v>Power</v>
      </c>
      <c r="D4884" s="43" t="str">
        <f t="shared" si="384"/>
        <v>Physical</v>
      </c>
      <c r="E4884" s="43">
        <f>IF(VLOOKUP(S4884,'DD-Lookup'!$J$6:$L$50,3,FALSE)="Monthly",(YEAR(AC4884)-YEAR(AB4884))*12+MONTH(AC4884)-MONTH(AB4884)+1,(AC4884-AB4884+1))</f>
        <v>1</v>
      </c>
      <c r="F4884" s="210">
        <f t="shared" si="385"/>
        <v>50</v>
      </c>
      <c r="G4884" s="199">
        <v>1357845</v>
      </c>
      <c r="H4884" s="195">
        <v>37049.551828703698</v>
      </c>
      <c r="I4884" t="s">
        <v>3530</v>
      </c>
      <c r="M4884" t="s">
        <v>2766</v>
      </c>
      <c r="N4884" t="s">
        <v>3361</v>
      </c>
      <c r="O4884" t="s">
        <v>1575</v>
      </c>
      <c r="Q4884" s="196">
        <v>50</v>
      </c>
      <c r="S4884" t="s">
        <v>3340</v>
      </c>
      <c r="T4884" t="s">
        <v>3557</v>
      </c>
      <c r="U4884" s="198">
        <v>43</v>
      </c>
      <c r="V4884" t="s">
        <v>1722</v>
      </c>
      <c r="W4884" t="s">
        <v>3365</v>
      </c>
      <c r="X4884" t="s">
        <v>3366</v>
      </c>
      <c r="Y4884" t="s">
        <v>2662</v>
      </c>
      <c r="Z4884" t="s">
        <v>2990</v>
      </c>
      <c r="AA4884">
        <v>637597.1</v>
      </c>
      <c r="AB4884" s="195">
        <v>37053.875011574099</v>
      </c>
      <c r="AC4884" s="195">
        <v>37053.875011574099</v>
      </c>
    </row>
    <row r="4885" spans="1:29" x14ac:dyDescent="0.25">
      <c r="A4885" s="43" t="str">
        <f t="shared" si="381"/>
        <v xml:space="preserve"> Natural Gas Physical</v>
      </c>
      <c r="B4885" s="43" t="str">
        <f t="shared" si="382"/>
        <v/>
      </c>
      <c r="C4885" s="43" t="str">
        <f t="shared" si="383"/>
        <v>Natural Gas</v>
      </c>
      <c r="D4885" s="43" t="str">
        <f t="shared" si="384"/>
        <v>Physical</v>
      </c>
      <c r="E4885" s="43">
        <f>IF(VLOOKUP(S4885,'DD-Lookup'!$J$6:$L$50,3,FALSE)="Monthly",(YEAR(AC4885)-YEAR(AB4885))*12+MONTH(AC4885)-MONTH(AB4885)+1,(AC4885-AB4885+1))</f>
        <v>1</v>
      </c>
      <c r="F4885" s="210">
        <f t="shared" si="385"/>
        <v>5000</v>
      </c>
      <c r="G4885" s="199">
        <v>1357846</v>
      </c>
      <c r="H4885" s="195">
        <v>37049.551840277803</v>
      </c>
      <c r="I4885" t="s">
        <v>3671</v>
      </c>
      <c r="M4885" t="s">
        <v>3341</v>
      </c>
      <c r="N4885" t="s">
        <v>3104</v>
      </c>
      <c r="O4885" t="s">
        <v>706</v>
      </c>
      <c r="Q4885" s="196">
        <v>5000</v>
      </c>
      <c r="S4885" t="s">
        <v>3719</v>
      </c>
      <c r="T4885" t="s">
        <v>3105</v>
      </c>
      <c r="U4885" s="198">
        <v>4.5</v>
      </c>
      <c r="V4885" t="s">
        <v>3672</v>
      </c>
      <c r="W4885" t="s">
        <v>635</v>
      </c>
      <c r="X4885" t="s">
        <v>3106</v>
      </c>
      <c r="Y4885" t="s">
        <v>2469</v>
      </c>
      <c r="Z4885" t="s">
        <v>2996</v>
      </c>
      <c r="AA4885">
        <v>838637</v>
      </c>
      <c r="AB4885" s="195">
        <v>37050.875011574099</v>
      </c>
      <c r="AC4885" s="195">
        <v>37050.875011574099</v>
      </c>
    </row>
    <row r="4886" spans="1:29" x14ac:dyDescent="0.25">
      <c r="A4886" s="43" t="str">
        <f t="shared" si="381"/>
        <v>US Natural Gas Financial</v>
      </c>
      <c r="B4886" s="43" t="str">
        <f t="shared" si="382"/>
        <v>US</v>
      </c>
      <c r="C4886" s="43" t="str">
        <f t="shared" si="383"/>
        <v>Natural Gas</v>
      </c>
      <c r="D4886" s="43" t="str">
        <f t="shared" si="384"/>
        <v>Financial</v>
      </c>
      <c r="E4886" s="43">
        <f>IF(VLOOKUP(S4886,'DD-Lookup'!$J$6:$L$50,3,FALSE)="Monthly",(YEAR(AC4886)-YEAR(AB4886))*12+MONTH(AC4886)-MONTH(AB4886)+1,(AC4886-AB4886+1))</f>
        <v>31</v>
      </c>
      <c r="F4886" s="210">
        <f t="shared" si="385"/>
        <v>155000</v>
      </c>
      <c r="G4886" s="199">
        <v>1357848</v>
      </c>
      <c r="H4886" s="195">
        <v>37049.551886574103</v>
      </c>
      <c r="I4886" t="s">
        <v>2284</v>
      </c>
      <c r="M4886" t="s">
        <v>3341</v>
      </c>
      <c r="N4886" t="s">
        <v>2281</v>
      </c>
      <c r="O4886" t="s">
        <v>2475</v>
      </c>
      <c r="P4886" s="196">
        <v>5000</v>
      </c>
      <c r="S4886" t="s">
        <v>3342</v>
      </c>
      <c r="T4886" t="s">
        <v>3557</v>
      </c>
      <c r="U4886" s="198">
        <v>3.78</v>
      </c>
      <c r="V4886" t="s">
        <v>2285</v>
      </c>
      <c r="W4886" t="s">
        <v>2853</v>
      </c>
      <c r="X4886" t="s">
        <v>2282</v>
      </c>
      <c r="Y4886" t="s">
        <v>3575</v>
      </c>
      <c r="Z4886" t="s">
        <v>2995</v>
      </c>
      <c r="AA4886" t="s">
        <v>1576</v>
      </c>
      <c r="AB4886" s="195">
        <v>37073.875</v>
      </c>
      <c r="AC4886" s="195">
        <v>37103.875</v>
      </c>
    </row>
    <row r="4887" spans="1:29" x14ac:dyDescent="0.25">
      <c r="A4887" s="43" t="str">
        <f t="shared" si="381"/>
        <v>US Natural Gas Physical</v>
      </c>
      <c r="B4887" s="43" t="str">
        <f t="shared" si="382"/>
        <v>US</v>
      </c>
      <c r="C4887" s="43" t="str">
        <f t="shared" si="383"/>
        <v>Natural Gas</v>
      </c>
      <c r="D4887" s="43" t="str">
        <f t="shared" si="384"/>
        <v>Physical</v>
      </c>
      <c r="E4887" s="43">
        <f>IF(VLOOKUP(S4887,'DD-Lookup'!$J$6:$L$50,3,FALSE)="Monthly",(YEAR(AC4887)-YEAR(AB4887))*12+MONTH(AC4887)-MONTH(AB4887)+1,(AC4887-AB4887+1))</f>
        <v>3</v>
      </c>
      <c r="F4887" s="210">
        <f t="shared" si="385"/>
        <v>75000</v>
      </c>
      <c r="G4887" s="199">
        <v>1357847</v>
      </c>
      <c r="H4887" s="195">
        <v>37049.551886574103</v>
      </c>
      <c r="I4887" t="s">
        <v>2487</v>
      </c>
      <c r="M4887" t="s">
        <v>3341</v>
      </c>
      <c r="N4887" t="s">
        <v>3747</v>
      </c>
      <c r="O4887" t="s">
        <v>1447</v>
      </c>
      <c r="P4887" s="196">
        <v>25000</v>
      </c>
      <c r="S4887" t="s">
        <v>3342</v>
      </c>
      <c r="T4887" t="s">
        <v>3557</v>
      </c>
      <c r="U4887" s="198">
        <v>3.6625000000000001</v>
      </c>
      <c r="V4887" t="s">
        <v>2348</v>
      </c>
      <c r="W4887" t="s">
        <v>2366</v>
      </c>
      <c r="X4887" t="s">
        <v>2176</v>
      </c>
      <c r="Y4887" t="s">
        <v>2469</v>
      </c>
      <c r="Z4887" t="s">
        <v>2995</v>
      </c>
      <c r="AA4887">
        <v>838639</v>
      </c>
      <c r="AB4887" s="195">
        <v>37051.875011574099</v>
      </c>
      <c r="AC4887" s="195">
        <v>37053.875011574099</v>
      </c>
    </row>
    <row r="4888" spans="1:29" x14ac:dyDescent="0.25">
      <c r="A4888" s="43" t="str">
        <f t="shared" si="381"/>
        <v>US Natural Gas Financial</v>
      </c>
      <c r="B4888" s="43" t="str">
        <f t="shared" si="382"/>
        <v>US</v>
      </c>
      <c r="C4888" s="43" t="str">
        <f t="shared" si="383"/>
        <v>Natural Gas</v>
      </c>
      <c r="D4888" s="43" t="str">
        <f t="shared" si="384"/>
        <v>Financial</v>
      </c>
      <c r="E4888" s="43">
        <f>IF(VLOOKUP(S4888,'DD-Lookup'!$J$6:$L$50,3,FALSE)="Monthly",(YEAR(AC4888)-YEAR(AB4888))*12+MONTH(AC4888)-MONTH(AB4888)+1,(AC4888-AB4888+1))</f>
        <v>123</v>
      </c>
      <c r="F4888" s="210">
        <f t="shared" si="385"/>
        <v>615000</v>
      </c>
      <c r="G4888" s="199">
        <v>1357849</v>
      </c>
      <c r="H4888" s="195">
        <v>37049.5519907407</v>
      </c>
      <c r="I4888" t="s">
        <v>2527</v>
      </c>
      <c r="M4888" t="s">
        <v>3341</v>
      </c>
      <c r="N4888" t="s">
        <v>2281</v>
      </c>
      <c r="O4888" t="s">
        <v>3139</v>
      </c>
      <c r="P4888" s="196">
        <v>5000</v>
      </c>
      <c r="S4888" t="s">
        <v>3342</v>
      </c>
      <c r="T4888" t="s">
        <v>3557</v>
      </c>
      <c r="U4888" s="198">
        <v>3.875</v>
      </c>
      <c r="V4888" t="s">
        <v>3461</v>
      </c>
      <c r="W4888" t="s">
        <v>2853</v>
      </c>
      <c r="X4888" t="s">
        <v>2282</v>
      </c>
      <c r="Y4888" t="s">
        <v>3575</v>
      </c>
      <c r="Z4888" t="s">
        <v>2995</v>
      </c>
      <c r="AA4888" t="s">
        <v>1577</v>
      </c>
      <c r="AB4888" s="195">
        <v>37073</v>
      </c>
      <c r="AC4888" s="195">
        <v>37195</v>
      </c>
    </row>
    <row r="4889" spans="1:29" x14ac:dyDescent="0.25">
      <c r="A4889" s="43" t="str">
        <f t="shared" si="381"/>
        <v>US Natural Gas Financial</v>
      </c>
      <c r="B4889" s="43" t="str">
        <f t="shared" si="382"/>
        <v>US</v>
      </c>
      <c r="C4889" s="43" t="str">
        <f t="shared" si="383"/>
        <v>Natural Gas</v>
      </c>
      <c r="D4889" s="43" t="str">
        <f t="shared" si="384"/>
        <v>Financial</v>
      </c>
      <c r="E4889" s="43">
        <f>IF(VLOOKUP(S4889,'DD-Lookup'!$J$6:$L$50,3,FALSE)="Monthly",(YEAR(AC4889)-YEAR(AB4889))*12+MONTH(AC4889)-MONTH(AB4889)+1,(AC4889-AB4889+1))</f>
        <v>31</v>
      </c>
      <c r="F4889" s="210">
        <f t="shared" si="385"/>
        <v>155000</v>
      </c>
      <c r="G4889" s="199">
        <v>1357850</v>
      </c>
      <c r="H4889" s="195">
        <v>37049.552013888897</v>
      </c>
      <c r="I4889" t="s">
        <v>2505</v>
      </c>
      <c r="M4889" t="s">
        <v>3341</v>
      </c>
      <c r="N4889" t="s">
        <v>2281</v>
      </c>
      <c r="O4889" t="s">
        <v>2475</v>
      </c>
      <c r="P4889" s="196">
        <v>5000</v>
      </c>
      <c r="S4889" t="s">
        <v>3342</v>
      </c>
      <c r="T4889" t="s">
        <v>3557</v>
      </c>
      <c r="U4889" s="198">
        <v>3.78</v>
      </c>
      <c r="V4889" t="s">
        <v>2506</v>
      </c>
      <c r="W4889" t="s">
        <v>2853</v>
      </c>
      <c r="X4889" t="s">
        <v>2282</v>
      </c>
      <c r="Y4889" t="s">
        <v>3575</v>
      </c>
      <c r="Z4889" t="s">
        <v>2995</v>
      </c>
      <c r="AA4889" t="s">
        <v>1578</v>
      </c>
      <c r="AB4889" s="195">
        <v>37073.875</v>
      </c>
      <c r="AC4889" s="195">
        <v>37103.875</v>
      </c>
    </row>
    <row r="4890" spans="1:29" x14ac:dyDescent="0.25">
      <c r="A4890" s="43" t="str">
        <f t="shared" si="381"/>
        <v>US Natural Gas Financial</v>
      </c>
      <c r="B4890" s="43" t="str">
        <f t="shared" si="382"/>
        <v>US</v>
      </c>
      <c r="C4890" s="43" t="str">
        <f t="shared" si="383"/>
        <v>Natural Gas</v>
      </c>
      <c r="D4890" s="43" t="str">
        <f t="shared" si="384"/>
        <v>Financial</v>
      </c>
      <c r="E4890" s="43">
        <f>IF(VLOOKUP(S4890,'DD-Lookup'!$J$6:$L$50,3,FALSE)="Monthly",(YEAR(AC4890)-YEAR(AB4890))*12+MONTH(AC4890)-MONTH(AB4890)+1,(AC4890-AB4890+1))</f>
        <v>31</v>
      </c>
      <c r="F4890" s="210">
        <f t="shared" si="385"/>
        <v>232500</v>
      </c>
      <c r="G4890" s="199">
        <v>1357853</v>
      </c>
      <c r="H4890" s="195">
        <v>37049.552245370403</v>
      </c>
      <c r="I4890" t="s">
        <v>3459</v>
      </c>
      <c r="M4890" t="s">
        <v>3341</v>
      </c>
      <c r="N4890" t="s">
        <v>2281</v>
      </c>
      <c r="O4890" t="s">
        <v>2475</v>
      </c>
      <c r="P4890" s="196">
        <v>7500</v>
      </c>
      <c r="S4890" t="s">
        <v>3342</v>
      </c>
      <c r="T4890" t="s">
        <v>3557</v>
      </c>
      <c r="U4890" s="198">
        <v>3.7749999999999999</v>
      </c>
      <c r="V4890" t="s">
        <v>3460</v>
      </c>
      <c r="W4890" t="s">
        <v>2853</v>
      </c>
      <c r="X4890" t="s">
        <v>2282</v>
      </c>
      <c r="Y4890" t="s">
        <v>3575</v>
      </c>
      <c r="Z4890" t="s">
        <v>2995</v>
      </c>
      <c r="AA4890" t="s">
        <v>1579</v>
      </c>
      <c r="AB4890" s="195">
        <v>37073.875</v>
      </c>
      <c r="AC4890" s="195">
        <v>37103.875</v>
      </c>
    </row>
    <row r="4891" spans="1:29" x14ac:dyDescent="0.25">
      <c r="A4891" s="43" t="str">
        <f t="shared" si="381"/>
        <v>US Power Physical</v>
      </c>
      <c r="B4891" s="43" t="str">
        <f t="shared" si="382"/>
        <v>US</v>
      </c>
      <c r="C4891" s="43" t="str">
        <f t="shared" si="383"/>
        <v>Power</v>
      </c>
      <c r="D4891" s="43" t="str">
        <f t="shared" si="384"/>
        <v>Physical</v>
      </c>
      <c r="E4891" s="43">
        <f>IF(VLOOKUP(S4891,'DD-Lookup'!$J$6:$L$50,3,FALSE)="Monthly",(YEAR(AC4891)-YEAR(AB4891))*12+MONTH(AC4891)-MONTH(AB4891)+1,(AC4891-AB4891+1))</f>
        <v>92</v>
      </c>
      <c r="F4891" s="210">
        <f t="shared" si="385"/>
        <v>4600</v>
      </c>
      <c r="G4891" s="199">
        <v>1357855</v>
      </c>
      <c r="H4891" s="195">
        <v>37049.552384259303</v>
      </c>
      <c r="I4891" t="s">
        <v>3375</v>
      </c>
      <c r="M4891" t="s">
        <v>2766</v>
      </c>
      <c r="N4891" t="s">
        <v>3361</v>
      </c>
      <c r="O4891" t="s">
        <v>3927</v>
      </c>
      <c r="P4891" s="196">
        <v>50</v>
      </c>
      <c r="S4891" t="s">
        <v>3340</v>
      </c>
      <c r="T4891" t="s">
        <v>3557</v>
      </c>
      <c r="U4891" s="198">
        <v>36.200000000000003</v>
      </c>
      <c r="V4891" t="s">
        <v>1717</v>
      </c>
      <c r="W4891" t="s">
        <v>3825</v>
      </c>
      <c r="X4891" t="s">
        <v>2263</v>
      </c>
      <c r="Y4891" t="s">
        <v>2662</v>
      </c>
      <c r="Z4891" t="s">
        <v>2990</v>
      </c>
      <c r="AA4891">
        <v>637598.1</v>
      </c>
      <c r="AB4891" s="195">
        <v>37165.591666666704</v>
      </c>
      <c r="AC4891" s="195">
        <v>37256.591666666704</v>
      </c>
    </row>
    <row r="4892" spans="1:29" x14ac:dyDescent="0.25">
      <c r="A4892" s="43" t="str">
        <f t="shared" si="381"/>
        <v>US Oil Products Financial</v>
      </c>
      <c r="B4892" s="43" t="str">
        <f t="shared" si="382"/>
        <v>US</v>
      </c>
      <c r="C4892" s="43" t="str">
        <f t="shared" si="383"/>
        <v>Oil Products</v>
      </c>
      <c r="D4892" s="43" t="str">
        <f t="shared" si="384"/>
        <v>Financial</v>
      </c>
      <c r="E4892" s="43">
        <f>IF(VLOOKUP(S4892,'DD-Lookup'!$J$6:$L$50,3,FALSE)="Monthly",(YEAR(AC4892)-YEAR(AB4892))*12+MONTH(AC4892)-MONTH(AB4892)+1,(AC4892-AB4892+1))</f>
        <v>1</v>
      </c>
      <c r="F4892" s="210">
        <f t="shared" si="385"/>
        <v>10000</v>
      </c>
      <c r="G4892" s="199">
        <v>1357856</v>
      </c>
      <c r="H4892" s="195">
        <v>37049.5524421296</v>
      </c>
      <c r="I4892" t="s">
        <v>3179</v>
      </c>
      <c r="M4892" t="s">
        <v>3344</v>
      </c>
      <c r="N4892" t="s">
        <v>3503</v>
      </c>
      <c r="O4892" t="s">
        <v>1024</v>
      </c>
      <c r="Q4892" s="196">
        <v>10000</v>
      </c>
      <c r="S4892" t="s">
        <v>2523</v>
      </c>
      <c r="T4892" t="s">
        <v>3557</v>
      </c>
      <c r="U4892" s="198">
        <v>77.5</v>
      </c>
      <c r="V4892" t="s">
        <v>3180</v>
      </c>
      <c r="W4892" t="s">
        <v>3504</v>
      </c>
      <c r="X4892" t="s">
        <v>3646</v>
      </c>
      <c r="Y4892" t="s">
        <v>2778</v>
      </c>
      <c r="Z4892" t="s">
        <v>2995</v>
      </c>
      <c r="AA4892">
        <v>115758</v>
      </c>
      <c r="AB4892" s="195">
        <v>37073.875011574099</v>
      </c>
      <c r="AC4892" s="195">
        <v>37103.875011574099</v>
      </c>
    </row>
    <row r="4893" spans="1:29" x14ac:dyDescent="0.25">
      <c r="A4893" s="43" t="str">
        <f t="shared" si="381"/>
        <v>US Natural Gas Financial</v>
      </c>
      <c r="B4893" s="43" t="str">
        <f t="shared" si="382"/>
        <v>US</v>
      </c>
      <c r="C4893" s="43" t="str">
        <f t="shared" si="383"/>
        <v>Natural Gas</v>
      </c>
      <c r="D4893" s="43" t="str">
        <f t="shared" si="384"/>
        <v>Financial</v>
      </c>
      <c r="E4893" s="43">
        <f>IF(VLOOKUP(S4893,'DD-Lookup'!$J$6:$L$50,3,FALSE)="Monthly",(YEAR(AC4893)-YEAR(AB4893))*12+MONTH(AC4893)-MONTH(AB4893)+1,(AC4893-AB4893+1))</f>
        <v>31</v>
      </c>
      <c r="F4893" s="210">
        <f t="shared" si="385"/>
        <v>310000</v>
      </c>
      <c r="G4893" s="199">
        <v>1357857</v>
      </c>
      <c r="H4893" s="195">
        <v>37049.552476851903</v>
      </c>
      <c r="I4893" t="s">
        <v>3692</v>
      </c>
      <c r="M4893" t="s">
        <v>3341</v>
      </c>
      <c r="N4893" t="s">
        <v>2281</v>
      </c>
      <c r="O4893" t="s">
        <v>2475</v>
      </c>
      <c r="P4893" s="196">
        <v>10000</v>
      </c>
      <c r="S4893" t="s">
        <v>3342</v>
      </c>
      <c r="T4893" t="s">
        <v>3557</v>
      </c>
      <c r="U4893" s="198">
        <v>3.7725</v>
      </c>
      <c r="V4893" t="s">
        <v>3693</v>
      </c>
      <c r="W4893" t="s">
        <v>2853</v>
      </c>
      <c r="X4893" t="s">
        <v>2282</v>
      </c>
      <c r="Y4893" t="s">
        <v>3575</v>
      </c>
      <c r="Z4893" t="s">
        <v>2995</v>
      </c>
      <c r="AA4893" t="s">
        <v>1580</v>
      </c>
      <c r="AB4893" s="195">
        <v>37073.875</v>
      </c>
      <c r="AC4893" s="195">
        <v>37103.875</v>
      </c>
    </row>
    <row r="4894" spans="1:29" x14ac:dyDescent="0.25">
      <c r="A4894" s="43" t="str">
        <f t="shared" si="381"/>
        <v>US Natural Gas Physical</v>
      </c>
      <c r="B4894" s="43" t="str">
        <f t="shared" si="382"/>
        <v>US</v>
      </c>
      <c r="C4894" s="43" t="str">
        <f t="shared" si="383"/>
        <v>Natural Gas</v>
      </c>
      <c r="D4894" s="43" t="str">
        <f t="shared" si="384"/>
        <v>Physical</v>
      </c>
      <c r="E4894" s="43">
        <f>IF(VLOOKUP(S4894,'DD-Lookup'!$J$6:$L$50,3,FALSE)="Monthly",(YEAR(AC4894)-YEAR(AB4894))*12+MONTH(AC4894)-MONTH(AB4894)+1,(AC4894-AB4894+1))</f>
        <v>3</v>
      </c>
      <c r="F4894" s="210">
        <f t="shared" si="385"/>
        <v>75000</v>
      </c>
      <c r="G4894" s="199">
        <v>1357858</v>
      </c>
      <c r="H4894" s="195">
        <v>37049.552592592598</v>
      </c>
      <c r="I4894" t="s">
        <v>3529</v>
      </c>
      <c r="M4894" t="s">
        <v>3341</v>
      </c>
      <c r="N4894" t="s">
        <v>3747</v>
      </c>
      <c r="O4894" t="s">
        <v>1447</v>
      </c>
      <c r="P4894" s="196">
        <v>25000</v>
      </c>
      <c r="S4894" t="s">
        <v>3342</v>
      </c>
      <c r="T4894" t="s">
        <v>3557</v>
      </c>
      <c r="U4894" s="198">
        <v>3.6575000000000002</v>
      </c>
      <c r="V4894" t="s">
        <v>3851</v>
      </c>
      <c r="W4894" t="s">
        <v>2366</v>
      </c>
      <c r="X4894" t="s">
        <v>2176</v>
      </c>
      <c r="Y4894" t="s">
        <v>2469</v>
      </c>
      <c r="Z4894" t="s">
        <v>2995</v>
      </c>
      <c r="AA4894">
        <v>838643</v>
      </c>
      <c r="AB4894" s="195">
        <v>37051.875011574099</v>
      </c>
      <c r="AC4894" s="195">
        <v>37053.875011574099</v>
      </c>
    </row>
    <row r="4895" spans="1:29" x14ac:dyDescent="0.25">
      <c r="A4895" s="43" t="str">
        <f t="shared" si="381"/>
        <v>US Natural Gas Financial</v>
      </c>
      <c r="B4895" s="43" t="str">
        <f t="shared" si="382"/>
        <v>US</v>
      </c>
      <c r="C4895" s="43" t="str">
        <f t="shared" si="383"/>
        <v>Natural Gas</v>
      </c>
      <c r="D4895" s="43" t="str">
        <f t="shared" si="384"/>
        <v>Financial</v>
      </c>
      <c r="E4895" s="43">
        <f>IF(VLOOKUP(S4895,'DD-Lookup'!$J$6:$L$50,3,FALSE)="Monthly",(YEAR(AC4895)-YEAR(AB4895))*12+MONTH(AC4895)-MONTH(AB4895)+1,(AC4895-AB4895+1))</f>
        <v>31</v>
      </c>
      <c r="F4895" s="210">
        <f t="shared" si="385"/>
        <v>310000</v>
      </c>
      <c r="G4895" s="199">
        <v>1357859</v>
      </c>
      <c r="H4895" s="195">
        <v>37049.5526157407</v>
      </c>
      <c r="I4895" t="s">
        <v>2505</v>
      </c>
      <c r="M4895" t="s">
        <v>3341</v>
      </c>
      <c r="N4895" t="s">
        <v>2281</v>
      </c>
      <c r="O4895" t="s">
        <v>2475</v>
      </c>
      <c r="Q4895" s="196">
        <v>10000</v>
      </c>
      <c r="S4895" t="s">
        <v>3342</v>
      </c>
      <c r="T4895" t="s">
        <v>3557</v>
      </c>
      <c r="U4895" s="198">
        <v>3.7749999999999999</v>
      </c>
      <c r="V4895" t="s">
        <v>2506</v>
      </c>
      <c r="W4895" t="s">
        <v>2853</v>
      </c>
      <c r="X4895" t="s">
        <v>2282</v>
      </c>
      <c r="Y4895" t="s">
        <v>3575</v>
      </c>
      <c r="Z4895" t="s">
        <v>2995</v>
      </c>
      <c r="AA4895" t="s">
        <v>1581</v>
      </c>
      <c r="AB4895" s="195">
        <v>37073.875</v>
      </c>
      <c r="AC4895" s="195">
        <v>37103.875</v>
      </c>
    </row>
    <row r="4896" spans="1:29" x14ac:dyDescent="0.25">
      <c r="A4896" s="43" t="str">
        <f t="shared" si="381"/>
        <v>US Natural Gas Financial</v>
      </c>
      <c r="B4896" s="43" t="str">
        <f t="shared" si="382"/>
        <v>US</v>
      </c>
      <c r="C4896" s="43" t="str">
        <f t="shared" si="383"/>
        <v>Natural Gas</v>
      </c>
      <c r="D4896" s="43" t="str">
        <f t="shared" si="384"/>
        <v>Financial</v>
      </c>
      <c r="E4896" s="43">
        <f>IF(VLOOKUP(S4896,'DD-Lookup'!$J$6:$L$50,3,FALSE)="Monthly",(YEAR(AC4896)-YEAR(AB4896))*12+MONTH(AC4896)-MONTH(AB4896)+1,(AC4896-AB4896+1))</f>
        <v>22</v>
      </c>
      <c r="F4896" s="210">
        <f t="shared" si="385"/>
        <v>110000</v>
      </c>
      <c r="G4896" s="199">
        <v>1357860</v>
      </c>
      <c r="H4896" s="195">
        <v>37049.552662037</v>
      </c>
      <c r="I4896" t="s">
        <v>2507</v>
      </c>
      <c r="M4896" t="s">
        <v>3341</v>
      </c>
      <c r="N4896" t="s">
        <v>2281</v>
      </c>
      <c r="O4896" t="s">
        <v>1295</v>
      </c>
      <c r="Q4896" s="196">
        <v>5000</v>
      </c>
      <c r="S4896" t="s">
        <v>3342</v>
      </c>
      <c r="T4896" t="s">
        <v>3557</v>
      </c>
      <c r="U4896" s="198">
        <v>3.67</v>
      </c>
      <c r="V4896" t="s">
        <v>2367</v>
      </c>
      <c r="W4896" t="s">
        <v>2512</v>
      </c>
      <c r="X4896" t="s">
        <v>2170</v>
      </c>
      <c r="Y4896" t="s">
        <v>3575</v>
      </c>
      <c r="Z4896" t="s">
        <v>2995</v>
      </c>
      <c r="AA4896" t="s">
        <v>1582</v>
      </c>
      <c r="AB4896" s="195">
        <v>37051.875011574099</v>
      </c>
      <c r="AC4896" s="195">
        <v>37072.875011574099</v>
      </c>
    </row>
    <row r="4897" spans="1:29" x14ac:dyDescent="0.25">
      <c r="A4897" s="43" t="str">
        <f t="shared" si="381"/>
        <v>US Natural Gas Financial</v>
      </c>
      <c r="B4897" s="43" t="str">
        <f t="shared" si="382"/>
        <v>US</v>
      </c>
      <c r="C4897" s="43" t="str">
        <f t="shared" si="383"/>
        <v>Natural Gas</v>
      </c>
      <c r="D4897" s="43" t="str">
        <f t="shared" si="384"/>
        <v>Financial</v>
      </c>
      <c r="E4897" s="43">
        <f>IF(VLOOKUP(S4897,'DD-Lookup'!$J$6:$L$50,3,FALSE)="Monthly",(YEAR(AC4897)-YEAR(AB4897))*12+MONTH(AC4897)-MONTH(AB4897)+1,(AC4897-AB4897+1))</f>
        <v>123</v>
      </c>
      <c r="F4897" s="210">
        <f t="shared" si="385"/>
        <v>615000</v>
      </c>
      <c r="G4897" s="199">
        <v>1357861</v>
      </c>
      <c r="H4897" s="195">
        <v>37049.5528009259</v>
      </c>
      <c r="I4897" t="s">
        <v>2652</v>
      </c>
      <c r="M4897" t="s">
        <v>3341</v>
      </c>
      <c r="N4897" t="s">
        <v>2281</v>
      </c>
      <c r="O4897" t="s">
        <v>3139</v>
      </c>
      <c r="Q4897" s="196">
        <v>5000</v>
      </c>
      <c r="S4897" t="s">
        <v>3342</v>
      </c>
      <c r="T4897" t="s">
        <v>3557</v>
      </c>
      <c r="U4897" s="198">
        <v>3.875</v>
      </c>
      <c r="V4897" t="s">
        <v>2332</v>
      </c>
      <c r="W4897" t="s">
        <v>2853</v>
      </c>
      <c r="X4897" t="s">
        <v>2282</v>
      </c>
      <c r="Y4897" t="s">
        <v>3575</v>
      </c>
      <c r="Z4897" t="s">
        <v>2995</v>
      </c>
      <c r="AA4897" t="s">
        <v>1583</v>
      </c>
      <c r="AB4897" s="195">
        <v>37073</v>
      </c>
      <c r="AC4897" s="195">
        <v>37195</v>
      </c>
    </row>
    <row r="4898" spans="1:29" x14ac:dyDescent="0.25">
      <c r="A4898" s="43" t="str">
        <f t="shared" si="381"/>
        <v>US Power Physical</v>
      </c>
      <c r="B4898" s="43" t="str">
        <f t="shared" si="382"/>
        <v>US</v>
      </c>
      <c r="C4898" s="43" t="str">
        <f t="shared" si="383"/>
        <v>Power</v>
      </c>
      <c r="D4898" s="43" t="str">
        <f t="shared" si="384"/>
        <v>Physical</v>
      </c>
      <c r="E4898" s="43">
        <f>IF(VLOOKUP(S4898,'DD-Lookup'!$J$6:$L$50,3,FALSE)="Monthly",(YEAR(AC4898)-YEAR(AB4898))*12+MONTH(AC4898)-MONTH(AB4898)+1,(AC4898-AB4898+1))</f>
        <v>5</v>
      </c>
      <c r="F4898" s="210">
        <f t="shared" si="385"/>
        <v>250</v>
      </c>
      <c r="G4898" s="199">
        <v>1357862</v>
      </c>
      <c r="H4898" s="195">
        <v>37049.552893518499</v>
      </c>
      <c r="I4898" t="s">
        <v>2266</v>
      </c>
      <c r="M4898" t="s">
        <v>2766</v>
      </c>
      <c r="N4898" t="s">
        <v>3361</v>
      </c>
      <c r="O4898" t="s">
        <v>3836</v>
      </c>
      <c r="Q4898" s="196">
        <v>50</v>
      </c>
      <c r="S4898" t="s">
        <v>3340</v>
      </c>
      <c r="T4898" t="s">
        <v>3557</v>
      </c>
      <c r="U4898" s="198">
        <v>45.5</v>
      </c>
      <c r="V4898" t="s">
        <v>3141</v>
      </c>
      <c r="W4898" t="s">
        <v>2781</v>
      </c>
      <c r="X4898" t="s">
        <v>3370</v>
      </c>
      <c r="Y4898" t="s">
        <v>2662</v>
      </c>
      <c r="Z4898" t="s">
        <v>2990</v>
      </c>
      <c r="AA4898">
        <v>637599.1</v>
      </c>
      <c r="AB4898" s="195">
        <v>37053.875011574099</v>
      </c>
      <c r="AC4898" s="195">
        <v>37057.875011574099</v>
      </c>
    </row>
    <row r="4899" spans="1:29" x14ac:dyDescent="0.25">
      <c r="A4899" s="43" t="str">
        <f t="shared" si="381"/>
        <v>US Natural Gas Financial</v>
      </c>
      <c r="B4899" s="43" t="str">
        <f t="shared" si="382"/>
        <v>US</v>
      </c>
      <c r="C4899" s="43" t="str">
        <f t="shared" si="383"/>
        <v>Natural Gas</v>
      </c>
      <c r="D4899" s="43" t="str">
        <f t="shared" si="384"/>
        <v>Financial</v>
      </c>
      <c r="E4899" s="43">
        <f>IF(VLOOKUP(S4899,'DD-Lookup'!$J$6:$L$50,3,FALSE)="Monthly",(YEAR(AC4899)-YEAR(AB4899))*12+MONTH(AC4899)-MONTH(AB4899)+1,(AC4899-AB4899+1))</f>
        <v>31</v>
      </c>
      <c r="F4899" s="210">
        <f t="shared" si="385"/>
        <v>310000</v>
      </c>
      <c r="G4899" s="199">
        <v>1357863</v>
      </c>
      <c r="H4899" s="195">
        <v>37049.552939814799</v>
      </c>
      <c r="I4899" t="s">
        <v>2280</v>
      </c>
      <c r="M4899" t="s">
        <v>3341</v>
      </c>
      <c r="N4899" t="s">
        <v>2281</v>
      </c>
      <c r="O4899" t="s">
        <v>2475</v>
      </c>
      <c r="Q4899" s="196">
        <v>10000</v>
      </c>
      <c r="S4899" t="s">
        <v>3342</v>
      </c>
      <c r="T4899" t="s">
        <v>3557</v>
      </c>
      <c r="U4899" s="198">
        <v>3.7774999999999999</v>
      </c>
      <c r="V4899" t="s">
        <v>3889</v>
      </c>
      <c r="W4899" t="s">
        <v>2853</v>
      </c>
      <c r="X4899" t="s">
        <v>2282</v>
      </c>
      <c r="Y4899" t="s">
        <v>3575</v>
      </c>
      <c r="Z4899" t="s">
        <v>2995</v>
      </c>
      <c r="AA4899" t="s">
        <v>1584</v>
      </c>
      <c r="AB4899" s="195">
        <v>37073.875</v>
      </c>
      <c r="AC4899" s="195">
        <v>37103.875</v>
      </c>
    </row>
    <row r="4900" spans="1:29" x14ac:dyDescent="0.25">
      <c r="A4900" s="43" t="str">
        <f t="shared" si="381"/>
        <v>US Power Physical</v>
      </c>
      <c r="B4900" s="43" t="str">
        <f t="shared" si="382"/>
        <v>US</v>
      </c>
      <c r="C4900" s="43" t="str">
        <f t="shared" si="383"/>
        <v>Power</v>
      </c>
      <c r="D4900" s="43" t="str">
        <f t="shared" si="384"/>
        <v>Physical</v>
      </c>
      <c r="E4900" s="43">
        <f>IF(VLOOKUP(S4900,'DD-Lookup'!$J$6:$L$50,3,FALSE)="Monthly",(YEAR(AC4900)-YEAR(AB4900))*12+MONTH(AC4900)-MONTH(AB4900)+1,(AC4900-AB4900+1))</f>
        <v>5</v>
      </c>
      <c r="F4900" s="210">
        <f t="shared" si="385"/>
        <v>250</v>
      </c>
      <c r="G4900" s="199">
        <v>1357865</v>
      </c>
      <c r="H4900" s="195">
        <v>37049.553194444401</v>
      </c>
      <c r="I4900" t="s">
        <v>3530</v>
      </c>
      <c r="M4900" t="s">
        <v>2766</v>
      </c>
      <c r="N4900" t="s">
        <v>3361</v>
      </c>
      <c r="O4900" t="s">
        <v>3307</v>
      </c>
      <c r="Q4900" s="196">
        <v>50</v>
      </c>
      <c r="S4900" t="s">
        <v>3340</v>
      </c>
      <c r="T4900" t="s">
        <v>3557</v>
      </c>
      <c r="U4900" s="198">
        <v>43.75</v>
      </c>
      <c r="V4900" t="s">
        <v>2270</v>
      </c>
      <c r="W4900" t="s">
        <v>3376</v>
      </c>
      <c r="X4900" t="s">
        <v>3377</v>
      </c>
      <c r="Y4900" t="s">
        <v>2662</v>
      </c>
      <c r="Z4900" t="s">
        <v>2990</v>
      </c>
      <c r="AA4900">
        <v>637601.1</v>
      </c>
      <c r="AB4900" s="195">
        <v>37053.875011574099</v>
      </c>
      <c r="AC4900" s="195">
        <v>37057.875011574099</v>
      </c>
    </row>
    <row r="4901" spans="1:29" x14ac:dyDescent="0.25">
      <c r="A4901" s="43" t="str">
        <f t="shared" si="381"/>
        <v>US Power Physical</v>
      </c>
      <c r="B4901" s="43" t="str">
        <f t="shared" si="382"/>
        <v>US</v>
      </c>
      <c r="C4901" s="43" t="str">
        <f t="shared" si="383"/>
        <v>Power</v>
      </c>
      <c r="D4901" s="43" t="str">
        <f t="shared" si="384"/>
        <v>Physical</v>
      </c>
      <c r="E4901" s="43">
        <f>IF(VLOOKUP(S4901,'DD-Lookup'!$J$6:$L$50,3,FALSE)="Monthly",(YEAR(AC4901)-YEAR(AB4901))*12+MONTH(AC4901)-MONTH(AB4901)+1,(AC4901-AB4901+1))</f>
        <v>1</v>
      </c>
      <c r="F4901" s="210">
        <f t="shared" si="385"/>
        <v>50</v>
      </c>
      <c r="G4901" s="199">
        <v>1357864</v>
      </c>
      <c r="H4901" s="195">
        <v>37049.553194444401</v>
      </c>
      <c r="I4901" t="s">
        <v>2251</v>
      </c>
      <c r="M4901" t="s">
        <v>2766</v>
      </c>
      <c r="N4901" t="s">
        <v>3361</v>
      </c>
      <c r="O4901" t="s">
        <v>1452</v>
      </c>
      <c r="Q4901" s="196">
        <v>50</v>
      </c>
      <c r="S4901" t="s">
        <v>3340</v>
      </c>
      <c r="T4901" t="s">
        <v>3557</v>
      </c>
      <c r="U4901" s="198">
        <v>39.75</v>
      </c>
      <c r="V4901" t="s">
        <v>3952</v>
      </c>
      <c r="W4901" t="s">
        <v>3376</v>
      </c>
      <c r="X4901" t="s">
        <v>3377</v>
      </c>
      <c r="Y4901" t="s">
        <v>2662</v>
      </c>
      <c r="Z4901" t="s">
        <v>2990</v>
      </c>
      <c r="AA4901">
        <v>637600.1</v>
      </c>
      <c r="AB4901" s="195">
        <v>37053.875011574099</v>
      </c>
      <c r="AC4901" s="195">
        <v>37053.875011574099</v>
      </c>
    </row>
    <row r="4902" spans="1:29" x14ac:dyDescent="0.25">
      <c r="A4902" s="43" t="str">
        <f t="shared" si="381"/>
        <v>US Natural Gas Financial</v>
      </c>
      <c r="B4902" s="43" t="str">
        <f t="shared" si="382"/>
        <v>US</v>
      </c>
      <c r="C4902" s="43" t="str">
        <f t="shared" si="383"/>
        <v>Natural Gas</v>
      </c>
      <c r="D4902" s="43" t="str">
        <f t="shared" si="384"/>
        <v>Financial</v>
      </c>
      <c r="E4902" s="43">
        <f>IF(VLOOKUP(S4902,'DD-Lookup'!$J$6:$L$50,3,FALSE)="Monthly",(YEAR(AC4902)-YEAR(AB4902))*12+MONTH(AC4902)-MONTH(AB4902)+1,(AC4902-AB4902+1))</f>
        <v>123</v>
      </c>
      <c r="F4902" s="210">
        <f t="shared" si="385"/>
        <v>615000</v>
      </c>
      <c r="G4902" s="199">
        <v>1357866</v>
      </c>
      <c r="H4902" s="195">
        <v>37049.553599537001</v>
      </c>
      <c r="I4902" t="s">
        <v>3375</v>
      </c>
      <c r="M4902" t="s">
        <v>3341</v>
      </c>
      <c r="N4902" t="s">
        <v>2281</v>
      </c>
      <c r="O4902" t="s">
        <v>3139</v>
      </c>
      <c r="P4902" s="196">
        <v>5000</v>
      </c>
      <c r="S4902" t="s">
        <v>3342</v>
      </c>
      <c r="T4902" t="s">
        <v>3557</v>
      </c>
      <c r="U4902" s="198">
        <v>3.87</v>
      </c>
      <c r="V4902" t="s">
        <v>3838</v>
      </c>
      <c r="W4902" t="s">
        <v>2853</v>
      </c>
      <c r="X4902" t="s">
        <v>2282</v>
      </c>
      <c r="Y4902" t="s">
        <v>3575</v>
      </c>
      <c r="Z4902" t="s">
        <v>2995</v>
      </c>
      <c r="AA4902" t="s">
        <v>1585</v>
      </c>
      <c r="AB4902" s="195">
        <v>37073</v>
      </c>
      <c r="AC4902" s="195">
        <v>37195</v>
      </c>
    </row>
    <row r="4903" spans="1:29" x14ac:dyDescent="0.25">
      <c r="A4903" s="43" t="str">
        <f t="shared" si="381"/>
        <v>US Natural Gas Financial</v>
      </c>
      <c r="B4903" s="43" t="str">
        <f t="shared" si="382"/>
        <v>US</v>
      </c>
      <c r="C4903" s="43" t="str">
        <f t="shared" si="383"/>
        <v>Natural Gas</v>
      </c>
      <c r="D4903" s="43" t="str">
        <f t="shared" si="384"/>
        <v>Financial</v>
      </c>
      <c r="E4903" s="43">
        <f>IF(VLOOKUP(S4903,'DD-Lookup'!$J$6:$L$50,3,FALSE)="Monthly",(YEAR(AC4903)-YEAR(AB4903))*12+MONTH(AC4903)-MONTH(AB4903)+1,(AC4903-AB4903+1))</f>
        <v>123</v>
      </c>
      <c r="F4903" s="210">
        <f t="shared" si="385"/>
        <v>615000</v>
      </c>
      <c r="G4903" s="199">
        <v>1357869</v>
      </c>
      <c r="H4903" s="195">
        <v>37049.553726851896</v>
      </c>
      <c r="I4903" t="s">
        <v>3375</v>
      </c>
      <c r="M4903" t="s">
        <v>3341</v>
      </c>
      <c r="N4903" t="s">
        <v>2281</v>
      </c>
      <c r="O4903" t="s">
        <v>3139</v>
      </c>
      <c r="P4903" s="196">
        <v>5000</v>
      </c>
      <c r="S4903" t="s">
        <v>3342</v>
      </c>
      <c r="T4903" t="s">
        <v>3557</v>
      </c>
      <c r="U4903" s="198">
        <v>3.8650000000000002</v>
      </c>
      <c r="V4903" t="s">
        <v>3838</v>
      </c>
      <c r="W4903" t="s">
        <v>2853</v>
      </c>
      <c r="X4903" t="s">
        <v>2282</v>
      </c>
      <c r="Y4903" t="s">
        <v>3575</v>
      </c>
      <c r="Z4903" t="s">
        <v>2995</v>
      </c>
      <c r="AA4903" t="s">
        <v>1586</v>
      </c>
      <c r="AB4903" s="195">
        <v>37073</v>
      </c>
      <c r="AC4903" s="195">
        <v>37195</v>
      </c>
    </row>
    <row r="4904" spans="1:29" x14ac:dyDescent="0.25">
      <c r="A4904" s="43" t="str">
        <f t="shared" si="381"/>
        <v>US Natural Gas Financial</v>
      </c>
      <c r="B4904" s="43" t="str">
        <f t="shared" si="382"/>
        <v>US</v>
      </c>
      <c r="C4904" s="43" t="str">
        <f t="shared" si="383"/>
        <v>Natural Gas</v>
      </c>
      <c r="D4904" s="43" t="str">
        <f t="shared" si="384"/>
        <v>Financial</v>
      </c>
      <c r="E4904" s="43">
        <f>IF(VLOOKUP(S4904,'DD-Lookup'!$J$6:$L$50,3,FALSE)="Monthly",(YEAR(AC4904)-YEAR(AB4904))*12+MONTH(AC4904)-MONTH(AB4904)+1,(AC4904-AB4904+1))</f>
        <v>31</v>
      </c>
      <c r="F4904" s="210">
        <f t="shared" si="385"/>
        <v>155000</v>
      </c>
      <c r="G4904" s="199">
        <v>1357870</v>
      </c>
      <c r="H4904" s="195">
        <v>37049.553796296299</v>
      </c>
      <c r="I4904" t="s">
        <v>2472</v>
      </c>
      <c r="M4904" t="s">
        <v>3341</v>
      </c>
      <c r="N4904" t="s">
        <v>2476</v>
      </c>
      <c r="O4904" t="s">
        <v>3221</v>
      </c>
      <c r="Q4904" s="196">
        <v>5000</v>
      </c>
      <c r="S4904" t="s">
        <v>3342</v>
      </c>
      <c r="T4904" t="s">
        <v>3557</v>
      </c>
      <c r="U4904" s="198">
        <v>-0.88</v>
      </c>
      <c r="V4904" t="s">
        <v>2393</v>
      </c>
      <c r="W4904" t="s">
        <v>2427</v>
      </c>
      <c r="X4904" t="s">
        <v>2428</v>
      </c>
      <c r="Y4904" t="s">
        <v>3575</v>
      </c>
      <c r="Z4904" t="s">
        <v>2995</v>
      </c>
      <c r="AA4904" t="s">
        <v>1587</v>
      </c>
      <c r="AB4904" s="195">
        <v>37073.875011574099</v>
      </c>
      <c r="AC4904" s="195">
        <v>37103.875011574099</v>
      </c>
    </row>
    <row r="4905" spans="1:29" x14ac:dyDescent="0.25">
      <c r="A4905" s="43" t="str">
        <f t="shared" si="381"/>
        <v>US Natural Gas Financial</v>
      </c>
      <c r="B4905" s="43" t="str">
        <f t="shared" si="382"/>
        <v>US</v>
      </c>
      <c r="C4905" s="43" t="str">
        <f t="shared" si="383"/>
        <v>Natural Gas</v>
      </c>
      <c r="D4905" s="43" t="str">
        <f t="shared" si="384"/>
        <v>Financial</v>
      </c>
      <c r="E4905" s="43">
        <f>IF(VLOOKUP(S4905,'DD-Lookup'!$J$6:$L$50,3,FALSE)="Monthly",(YEAR(AC4905)-YEAR(AB4905))*12+MONTH(AC4905)-MONTH(AB4905)+1,(AC4905-AB4905+1))</f>
        <v>22</v>
      </c>
      <c r="F4905" s="210">
        <f t="shared" si="385"/>
        <v>110000</v>
      </c>
      <c r="G4905" s="199">
        <v>1357871</v>
      </c>
      <c r="H4905" s="195">
        <v>37049.5538310185</v>
      </c>
      <c r="I4905" t="s">
        <v>2507</v>
      </c>
      <c r="M4905" t="s">
        <v>3341</v>
      </c>
      <c r="N4905" t="s">
        <v>2281</v>
      </c>
      <c r="O4905" t="s">
        <v>1588</v>
      </c>
      <c r="Q4905" s="196">
        <v>5000</v>
      </c>
      <c r="S4905" t="s">
        <v>3342</v>
      </c>
      <c r="T4905" t="s">
        <v>3557</v>
      </c>
      <c r="U4905" s="198">
        <v>5.95</v>
      </c>
      <c r="V4905" t="s">
        <v>3159</v>
      </c>
      <c r="W4905" t="s">
        <v>3091</v>
      </c>
      <c r="X4905" t="s">
        <v>3515</v>
      </c>
      <c r="Y4905" t="s">
        <v>3575</v>
      </c>
      <c r="Z4905" t="s">
        <v>2995</v>
      </c>
      <c r="AA4905" t="s">
        <v>1589</v>
      </c>
      <c r="AB4905" s="195">
        <v>37051.875011574099</v>
      </c>
      <c r="AC4905" s="195">
        <v>37072.875011574099</v>
      </c>
    </row>
    <row r="4906" spans="1:29" x14ac:dyDescent="0.25">
      <c r="A4906" s="43" t="str">
        <f t="shared" si="381"/>
        <v>US Power Financial</v>
      </c>
      <c r="B4906" s="43" t="str">
        <f t="shared" si="382"/>
        <v>US</v>
      </c>
      <c r="C4906" s="43" t="str">
        <f t="shared" si="383"/>
        <v>Power</v>
      </c>
      <c r="D4906" s="43" t="str">
        <f t="shared" si="384"/>
        <v>Financial</v>
      </c>
      <c r="E4906" s="43">
        <f>IF(VLOOKUP(S4906,'DD-Lookup'!$J$6:$L$50,3,FALSE)="Monthly",(YEAR(AC4906)-YEAR(AB4906))*12+MONTH(AC4906)-MONTH(AB4906)+1,(AC4906-AB4906+1))</f>
        <v>1</v>
      </c>
      <c r="F4906" s="210">
        <f t="shared" si="385"/>
        <v>50</v>
      </c>
      <c r="G4906" s="199">
        <v>1357872</v>
      </c>
      <c r="H4906" s="195">
        <v>37049.5538310185</v>
      </c>
      <c r="I4906" t="s">
        <v>2257</v>
      </c>
      <c r="M4906" t="s">
        <v>2766</v>
      </c>
      <c r="N4906" t="s">
        <v>2659</v>
      </c>
      <c r="O4906" t="s">
        <v>1232</v>
      </c>
      <c r="Q4906" s="196">
        <v>50</v>
      </c>
      <c r="S4906" t="s">
        <v>3340</v>
      </c>
      <c r="T4906" t="s">
        <v>3557</v>
      </c>
      <c r="U4906" s="198">
        <v>34.5</v>
      </c>
      <c r="V4906" t="s">
        <v>3845</v>
      </c>
      <c r="W4906" t="s">
        <v>2258</v>
      </c>
      <c r="X4906" t="s">
        <v>3368</v>
      </c>
      <c r="Y4906" t="s">
        <v>2662</v>
      </c>
      <c r="Z4906" t="s">
        <v>2995</v>
      </c>
      <c r="AA4906">
        <v>637604.1</v>
      </c>
      <c r="AB4906" s="195">
        <v>37053.875011574099</v>
      </c>
      <c r="AC4906" s="195">
        <v>37053.875011574099</v>
      </c>
    </row>
    <row r="4907" spans="1:29" x14ac:dyDescent="0.25">
      <c r="A4907" s="43" t="str">
        <f t="shared" si="381"/>
        <v>US Power Physical</v>
      </c>
      <c r="B4907" s="43" t="str">
        <f t="shared" si="382"/>
        <v>US</v>
      </c>
      <c r="C4907" s="43" t="str">
        <f t="shared" si="383"/>
        <v>Power</v>
      </c>
      <c r="D4907" s="43" t="str">
        <f t="shared" si="384"/>
        <v>Physical</v>
      </c>
      <c r="E4907" s="43">
        <f>IF(VLOOKUP(S4907,'DD-Lookup'!$J$6:$L$50,3,FALSE)="Monthly",(YEAR(AC4907)-YEAR(AB4907))*12+MONTH(AC4907)-MONTH(AB4907)+1,(AC4907-AB4907+1))</f>
        <v>1</v>
      </c>
      <c r="F4907" s="210">
        <f t="shared" si="385"/>
        <v>25</v>
      </c>
      <c r="G4907" s="199">
        <v>1357873</v>
      </c>
      <c r="H4907" s="195">
        <v>37049.553842592599</v>
      </c>
      <c r="I4907" t="s">
        <v>2244</v>
      </c>
      <c r="M4907" t="s">
        <v>2766</v>
      </c>
      <c r="N4907" t="s">
        <v>3308</v>
      </c>
      <c r="O4907" t="s">
        <v>1379</v>
      </c>
      <c r="Q4907" s="196">
        <v>25</v>
      </c>
      <c r="S4907" t="s">
        <v>3340</v>
      </c>
      <c r="T4907" t="s">
        <v>3557</v>
      </c>
      <c r="U4907" s="198">
        <v>80</v>
      </c>
      <c r="V4907" t="s">
        <v>2352</v>
      </c>
      <c r="W4907" t="s">
        <v>2519</v>
      </c>
      <c r="X4907" t="s">
        <v>3309</v>
      </c>
      <c r="Y4907" t="s">
        <v>2662</v>
      </c>
      <c r="Z4907" t="s">
        <v>2990</v>
      </c>
      <c r="AA4907">
        <v>637605.1</v>
      </c>
      <c r="AB4907" s="195">
        <v>37053.875011574099</v>
      </c>
      <c r="AC4907" s="195">
        <v>37053.875011574099</v>
      </c>
    </row>
    <row r="4908" spans="1:29" x14ac:dyDescent="0.25">
      <c r="A4908" s="43" t="str">
        <f t="shared" si="381"/>
        <v>US Power Physical</v>
      </c>
      <c r="B4908" s="43" t="str">
        <f t="shared" si="382"/>
        <v>US</v>
      </c>
      <c r="C4908" s="43" t="str">
        <f t="shared" si="383"/>
        <v>Power</v>
      </c>
      <c r="D4908" s="43" t="str">
        <f t="shared" si="384"/>
        <v>Physical</v>
      </c>
      <c r="E4908" s="43">
        <f>IF(VLOOKUP(S4908,'DD-Lookup'!$J$6:$L$50,3,FALSE)="Monthly",(YEAR(AC4908)-YEAR(AB4908))*12+MONTH(AC4908)-MONTH(AB4908)+1,(AC4908-AB4908+1))</f>
        <v>5</v>
      </c>
      <c r="F4908" s="210">
        <f t="shared" si="385"/>
        <v>250</v>
      </c>
      <c r="G4908" s="199">
        <v>1357874</v>
      </c>
      <c r="H4908" s="195">
        <v>37049.553854166697</v>
      </c>
      <c r="I4908" t="s">
        <v>2269</v>
      </c>
      <c r="M4908" t="s">
        <v>2766</v>
      </c>
      <c r="N4908" t="s">
        <v>3361</v>
      </c>
      <c r="O4908" t="s">
        <v>3307</v>
      </c>
      <c r="Q4908" s="196">
        <v>50</v>
      </c>
      <c r="S4908" t="s">
        <v>3340</v>
      </c>
      <c r="T4908" t="s">
        <v>3557</v>
      </c>
      <c r="U4908" s="198">
        <v>43.75</v>
      </c>
      <c r="V4908" t="s">
        <v>4117</v>
      </c>
      <c r="W4908" t="s">
        <v>3376</v>
      </c>
      <c r="X4908" t="s">
        <v>3377</v>
      </c>
      <c r="Y4908" t="s">
        <v>2662</v>
      </c>
      <c r="Z4908" t="s">
        <v>2990</v>
      </c>
      <c r="AA4908">
        <v>637606.1</v>
      </c>
      <c r="AB4908" s="195">
        <v>37053.875011574099</v>
      </c>
      <c r="AC4908" s="195">
        <v>37057.875011574099</v>
      </c>
    </row>
    <row r="4909" spans="1:29" x14ac:dyDescent="0.25">
      <c r="A4909" s="43" t="str">
        <f t="shared" si="381"/>
        <v>US Power Physical</v>
      </c>
      <c r="B4909" s="43" t="str">
        <f t="shared" si="382"/>
        <v>US</v>
      </c>
      <c r="C4909" s="43" t="str">
        <f t="shared" si="383"/>
        <v>Power</v>
      </c>
      <c r="D4909" s="43" t="str">
        <f t="shared" si="384"/>
        <v>Physical</v>
      </c>
      <c r="E4909" s="43">
        <f>IF(VLOOKUP(S4909,'DD-Lookup'!$J$6:$L$50,3,FALSE)="Monthly",(YEAR(AC4909)-YEAR(AB4909))*12+MONTH(AC4909)-MONTH(AB4909)+1,(AC4909-AB4909+1))</f>
        <v>92</v>
      </c>
      <c r="F4909" s="210">
        <f t="shared" si="385"/>
        <v>2300</v>
      </c>
      <c r="G4909" s="199">
        <v>1357876</v>
      </c>
      <c r="H4909" s="195">
        <v>37049.5538773148</v>
      </c>
      <c r="I4909" t="s">
        <v>3155</v>
      </c>
      <c r="M4909" t="s">
        <v>2766</v>
      </c>
      <c r="N4909" t="s">
        <v>3308</v>
      </c>
      <c r="O4909" t="s">
        <v>1404</v>
      </c>
      <c r="P4909" s="196">
        <v>25</v>
      </c>
      <c r="S4909" t="s">
        <v>3340</v>
      </c>
      <c r="T4909" t="s">
        <v>3557</v>
      </c>
      <c r="U4909" s="198">
        <v>47</v>
      </c>
      <c r="V4909" t="s">
        <v>1590</v>
      </c>
      <c r="W4909" t="s">
        <v>3038</v>
      </c>
      <c r="X4909" t="s">
        <v>1405</v>
      </c>
      <c r="Y4909" t="s">
        <v>2662</v>
      </c>
      <c r="Z4909" t="s">
        <v>2990</v>
      </c>
      <c r="AA4909">
        <v>637608.1</v>
      </c>
      <c r="AB4909" s="195">
        <v>37165.564583333296</v>
      </c>
      <c r="AC4909" s="195">
        <v>37256.564583333296</v>
      </c>
    </row>
    <row r="4910" spans="1:29" x14ac:dyDescent="0.25">
      <c r="A4910" s="43" t="str">
        <f t="shared" si="381"/>
        <v>US Natural Gas Financial</v>
      </c>
      <c r="B4910" s="43" t="str">
        <f t="shared" si="382"/>
        <v>US</v>
      </c>
      <c r="C4910" s="43" t="str">
        <f t="shared" si="383"/>
        <v>Natural Gas</v>
      </c>
      <c r="D4910" s="43" t="str">
        <f t="shared" si="384"/>
        <v>Financial</v>
      </c>
      <c r="E4910" s="43">
        <f>IF(VLOOKUP(S4910,'DD-Lookup'!$J$6:$L$50,3,FALSE)="Monthly",(YEAR(AC4910)-YEAR(AB4910))*12+MONTH(AC4910)-MONTH(AB4910)+1,(AC4910-AB4910+1))</f>
        <v>123</v>
      </c>
      <c r="F4910" s="210">
        <f t="shared" si="385"/>
        <v>615000</v>
      </c>
      <c r="G4910" s="199">
        <v>1357878</v>
      </c>
      <c r="H4910" s="195">
        <v>37049.5539699074</v>
      </c>
      <c r="I4910" t="s">
        <v>3474</v>
      </c>
      <c r="M4910" t="s">
        <v>3341</v>
      </c>
      <c r="N4910" t="s">
        <v>2281</v>
      </c>
      <c r="O4910" t="s">
        <v>3139</v>
      </c>
      <c r="Q4910" s="196">
        <v>5000</v>
      </c>
      <c r="S4910" t="s">
        <v>3342</v>
      </c>
      <c r="T4910" t="s">
        <v>3557</v>
      </c>
      <c r="U4910" s="198">
        <v>3.87</v>
      </c>
      <c r="V4910" t="s">
        <v>3223</v>
      </c>
      <c r="W4910" t="s">
        <v>2853</v>
      </c>
      <c r="X4910" t="s">
        <v>2282</v>
      </c>
      <c r="Y4910" t="s">
        <v>3575</v>
      </c>
      <c r="Z4910" t="s">
        <v>2995</v>
      </c>
      <c r="AA4910" t="s">
        <v>1591</v>
      </c>
      <c r="AB4910" s="195">
        <v>37073</v>
      </c>
      <c r="AC4910" s="195">
        <v>37195</v>
      </c>
    </row>
    <row r="4911" spans="1:29" x14ac:dyDescent="0.25">
      <c r="A4911" s="43" t="str">
        <f t="shared" si="381"/>
        <v>US Natural Gas Physical</v>
      </c>
      <c r="B4911" s="43" t="str">
        <f t="shared" si="382"/>
        <v>US</v>
      </c>
      <c r="C4911" s="43" t="str">
        <f t="shared" si="383"/>
        <v>Natural Gas</v>
      </c>
      <c r="D4911" s="43" t="str">
        <f t="shared" si="384"/>
        <v>Physical</v>
      </c>
      <c r="E4911" s="43">
        <f>IF(VLOOKUP(S4911,'DD-Lookup'!$J$6:$L$50,3,FALSE)="Monthly",(YEAR(AC4911)-YEAR(AB4911))*12+MONTH(AC4911)-MONTH(AB4911)+1,(AC4911-AB4911+1))</f>
        <v>3</v>
      </c>
      <c r="F4911" s="210">
        <f t="shared" si="385"/>
        <v>15000</v>
      </c>
      <c r="G4911" s="199">
        <v>1357884</v>
      </c>
      <c r="H4911" s="195">
        <v>37049.554074074098</v>
      </c>
      <c r="I4911" t="s">
        <v>2183</v>
      </c>
      <c r="M4911" t="s">
        <v>3341</v>
      </c>
      <c r="N4911" t="s">
        <v>3747</v>
      </c>
      <c r="O4911" t="s">
        <v>1547</v>
      </c>
      <c r="P4911" s="196">
        <v>5000</v>
      </c>
      <c r="S4911" t="s">
        <v>3342</v>
      </c>
      <c r="T4911" t="s">
        <v>3557</v>
      </c>
      <c r="U4911" s="198">
        <v>3.85</v>
      </c>
      <c r="V4911" t="s">
        <v>2184</v>
      </c>
      <c r="W4911" t="s">
        <v>431</v>
      </c>
      <c r="X4911" t="s">
        <v>3077</v>
      </c>
      <c r="Y4911" t="s">
        <v>2469</v>
      </c>
      <c r="Z4911" t="s">
        <v>2995</v>
      </c>
      <c r="AA4911">
        <v>838650</v>
      </c>
      <c r="AB4911" s="195">
        <v>37051.875011574099</v>
      </c>
      <c r="AC4911" s="195">
        <v>37053.875011574099</v>
      </c>
    </row>
    <row r="4912" spans="1:29" x14ac:dyDescent="0.25">
      <c r="A4912" s="43" t="str">
        <f t="shared" si="381"/>
        <v>US Power Physical</v>
      </c>
      <c r="B4912" s="43" t="str">
        <f t="shared" si="382"/>
        <v>US</v>
      </c>
      <c r="C4912" s="43" t="str">
        <f t="shared" si="383"/>
        <v>Power</v>
      </c>
      <c r="D4912" s="43" t="str">
        <f t="shared" si="384"/>
        <v>Physical</v>
      </c>
      <c r="E4912" s="43">
        <f>IF(VLOOKUP(S4912,'DD-Lookup'!$J$6:$L$50,3,FALSE)="Monthly",(YEAR(AC4912)-YEAR(AB4912))*12+MONTH(AC4912)-MONTH(AB4912)+1,(AC4912-AB4912+1))</f>
        <v>1</v>
      </c>
      <c r="F4912" s="210">
        <f t="shared" si="385"/>
        <v>25</v>
      </c>
      <c r="G4912" s="199">
        <v>1357885</v>
      </c>
      <c r="H4912" s="195">
        <v>37049.5541435185</v>
      </c>
      <c r="I4912" t="s">
        <v>2244</v>
      </c>
      <c r="M4912" t="s">
        <v>2766</v>
      </c>
      <c r="N4912" t="s">
        <v>3308</v>
      </c>
      <c r="O4912" t="s">
        <v>1379</v>
      </c>
      <c r="Q4912" s="196">
        <v>25</v>
      </c>
      <c r="S4912" t="s">
        <v>3340</v>
      </c>
      <c r="T4912" t="s">
        <v>3557</v>
      </c>
      <c r="U4912" s="198">
        <v>81</v>
      </c>
      <c r="V4912" t="s">
        <v>2352</v>
      </c>
      <c r="W4912" t="s">
        <v>2519</v>
      </c>
      <c r="X4912" t="s">
        <v>3309</v>
      </c>
      <c r="Y4912" t="s">
        <v>2662</v>
      </c>
      <c r="Z4912" t="s">
        <v>2990</v>
      </c>
      <c r="AA4912">
        <v>637609.1</v>
      </c>
      <c r="AB4912" s="195">
        <v>37053.875011574099</v>
      </c>
      <c r="AC4912" s="195">
        <v>37053.875011574099</v>
      </c>
    </row>
    <row r="4913" spans="1:29" x14ac:dyDescent="0.25">
      <c r="A4913" s="43" t="str">
        <f t="shared" si="381"/>
        <v>US Natural Gas Physical</v>
      </c>
      <c r="B4913" s="43" t="str">
        <f t="shared" si="382"/>
        <v>US</v>
      </c>
      <c r="C4913" s="43" t="str">
        <f t="shared" si="383"/>
        <v>Natural Gas</v>
      </c>
      <c r="D4913" s="43" t="str">
        <f t="shared" si="384"/>
        <v>Physical</v>
      </c>
      <c r="E4913" s="43">
        <f>IF(VLOOKUP(S4913,'DD-Lookup'!$J$6:$L$50,3,FALSE)="Monthly",(YEAR(AC4913)-YEAR(AB4913))*12+MONTH(AC4913)-MONTH(AB4913)+1,(AC4913-AB4913+1))</f>
        <v>3</v>
      </c>
      <c r="F4913" s="210">
        <f t="shared" si="385"/>
        <v>15000</v>
      </c>
      <c r="G4913" s="199">
        <v>1357889</v>
      </c>
      <c r="H4913" s="195">
        <v>37049.554270833301</v>
      </c>
      <c r="I4913" t="s">
        <v>2183</v>
      </c>
      <c r="M4913" t="s">
        <v>3341</v>
      </c>
      <c r="N4913" t="s">
        <v>3747</v>
      </c>
      <c r="O4913" t="s">
        <v>1447</v>
      </c>
      <c r="Q4913" s="196">
        <v>5000</v>
      </c>
      <c r="S4913" t="s">
        <v>3342</v>
      </c>
      <c r="T4913" t="s">
        <v>3557</v>
      </c>
      <c r="U4913" s="198">
        <v>3.6524999999999999</v>
      </c>
      <c r="V4913" t="s">
        <v>2184</v>
      </c>
      <c r="W4913" t="s">
        <v>2366</v>
      </c>
      <c r="X4913" t="s">
        <v>2176</v>
      </c>
      <c r="Y4913" t="s">
        <v>2469</v>
      </c>
      <c r="Z4913" t="s">
        <v>2995</v>
      </c>
      <c r="AA4913">
        <v>838651</v>
      </c>
      <c r="AB4913" s="195">
        <v>37051.875011574099</v>
      </c>
      <c r="AC4913" s="195">
        <v>37053.875011574099</v>
      </c>
    </row>
    <row r="4914" spans="1:29" x14ac:dyDescent="0.25">
      <c r="A4914" s="43" t="str">
        <f t="shared" si="381"/>
        <v>US Natural Gas Financial</v>
      </c>
      <c r="B4914" s="43" t="str">
        <f t="shared" si="382"/>
        <v>US</v>
      </c>
      <c r="C4914" s="43" t="str">
        <f t="shared" si="383"/>
        <v>Natural Gas</v>
      </c>
      <c r="D4914" s="43" t="str">
        <f t="shared" si="384"/>
        <v>Financial</v>
      </c>
      <c r="E4914" s="43">
        <f>IF(VLOOKUP(S4914,'DD-Lookup'!$J$6:$L$50,3,FALSE)="Monthly",(YEAR(AC4914)-YEAR(AB4914))*12+MONTH(AC4914)-MONTH(AB4914)+1,(AC4914-AB4914+1))</f>
        <v>31</v>
      </c>
      <c r="F4914" s="210">
        <f t="shared" si="385"/>
        <v>155000</v>
      </c>
      <c r="G4914" s="199">
        <v>1357890</v>
      </c>
      <c r="H4914" s="195">
        <v>37049.5543287037</v>
      </c>
      <c r="I4914" t="s">
        <v>2423</v>
      </c>
      <c r="M4914" t="s">
        <v>3341</v>
      </c>
      <c r="N4914" t="s">
        <v>2281</v>
      </c>
      <c r="O4914" t="s">
        <v>2475</v>
      </c>
      <c r="Q4914" s="196">
        <v>5000</v>
      </c>
      <c r="S4914" t="s">
        <v>3342</v>
      </c>
      <c r="T4914" t="s">
        <v>3557</v>
      </c>
      <c r="U4914" s="198">
        <v>3.7749999999999999</v>
      </c>
      <c r="V4914" t="s">
        <v>1568</v>
      </c>
      <c r="W4914" t="s">
        <v>2853</v>
      </c>
      <c r="X4914" t="s">
        <v>2282</v>
      </c>
      <c r="Y4914" t="s">
        <v>3575</v>
      </c>
      <c r="Z4914" t="s">
        <v>2995</v>
      </c>
      <c r="AA4914" t="s">
        <v>1592</v>
      </c>
      <c r="AB4914" s="195">
        <v>37073.875</v>
      </c>
      <c r="AC4914" s="195">
        <v>37103.875</v>
      </c>
    </row>
    <row r="4915" spans="1:29" x14ac:dyDescent="0.25">
      <c r="A4915" s="43" t="str">
        <f t="shared" si="381"/>
        <v>US Natural Gas Financial</v>
      </c>
      <c r="B4915" s="43" t="str">
        <f t="shared" si="382"/>
        <v>US</v>
      </c>
      <c r="C4915" s="43" t="str">
        <f t="shared" si="383"/>
        <v>Natural Gas</v>
      </c>
      <c r="D4915" s="43" t="str">
        <f t="shared" si="384"/>
        <v>Financial</v>
      </c>
      <c r="E4915" s="43">
        <f>IF(VLOOKUP(S4915,'DD-Lookup'!$J$6:$L$50,3,FALSE)="Monthly",(YEAR(AC4915)-YEAR(AB4915))*12+MONTH(AC4915)-MONTH(AB4915)+1,(AC4915-AB4915+1))</f>
        <v>31</v>
      </c>
      <c r="F4915" s="210">
        <f t="shared" si="385"/>
        <v>155000</v>
      </c>
      <c r="G4915" s="199">
        <v>1357891</v>
      </c>
      <c r="H4915" s="195">
        <v>37049.554409722201</v>
      </c>
      <c r="I4915" t="s">
        <v>2280</v>
      </c>
      <c r="M4915" t="s">
        <v>3341</v>
      </c>
      <c r="N4915" t="s">
        <v>2281</v>
      </c>
      <c r="O4915" t="s">
        <v>2475</v>
      </c>
      <c r="Q4915" s="196">
        <v>5000</v>
      </c>
      <c r="S4915" t="s">
        <v>3342</v>
      </c>
      <c r="T4915" t="s">
        <v>3557</v>
      </c>
      <c r="U4915" s="198">
        <v>3.7749999999999999</v>
      </c>
      <c r="V4915" t="s">
        <v>2344</v>
      </c>
      <c r="W4915" t="s">
        <v>2853</v>
      </c>
      <c r="X4915" t="s">
        <v>2282</v>
      </c>
      <c r="Y4915" t="s">
        <v>3575</v>
      </c>
      <c r="Z4915" t="s">
        <v>2995</v>
      </c>
      <c r="AA4915" t="s">
        <v>1593</v>
      </c>
      <c r="AB4915" s="195">
        <v>37073.875</v>
      </c>
      <c r="AC4915" s="195">
        <v>37103.875</v>
      </c>
    </row>
    <row r="4916" spans="1:29" x14ac:dyDescent="0.25">
      <c r="A4916" s="43" t="str">
        <f t="shared" si="381"/>
        <v>US Power Physical</v>
      </c>
      <c r="B4916" s="43" t="str">
        <f t="shared" si="382"/>
        <v>US</v>
      </c>
      <c r="C4916" s="43" t="str">
        <f t="shared" si="383"/>
        <v>Power</v>
      </c>
      <c r="D4916" s="43" t="str">
        <f t="shared" si="384"/>
        <v>Physical</v>
      </c>
      <c r="E4916" s="43">
        <f>IF(VLOOKUP(S4916,'DD-Lookup'!$J$6:$L$50,3,FALSE)="Monthly",(YEAR(AC4916)-YEAR(AB4916))*12+MONTH(AC4916)-MONTH(AB4916)+1,(AC4916-AB4916+1))</f>
        <v>5</v>
      </c>
      <c r="F4916" s="210">
        <f t="shared" si="385"/>
        <v>250</v>
      </c>
      <c r="G4916" s="199">
        <v>1357892</v>
      </c>
      <c r="H4916" s="195">
        <v>37049.554502314801</v>
      </c>
      <c r="I4916" t="s">
        <v>3841</v>
      </c>
      <c r="J4916" t="s">
        <v>2233</v>
      </c>
      <c r="K4916" t="s">
        <v>2272</v>
      </c>
      <c r="M4916" t="s">
        <v>2766</v>
      </c>
      <c r="N4916" t="s">
        <v>3361</v>
      </c>
      <c r="O4916" t="s">
        <v>3844</v>
      </c>
      <c r="P4916" s="196">
        <v>50</v>
      </c>
      <c r="S4916" t="s">
        <v>3340</v>
      </c>
      <c r="T4916" t="s">
        <v>3557</v>
      </c>
      <c r="U4916" s="198">
        <v>53.5</v>
      </c>
      <c r="V4916" t="s">
        <v>356</v>
      </c>
      <c r="W4916" t="s">
        <v>2278</v>
      </c>
      <c r="X4916" t="s">
        <v>3513</v>
      </c>
      <c r="Y4916" t="s">
        <v>2662</v>
      </c>
      <c r="Z4916" t="s">
        <v>2990</v>
      </c>
      <c r="AA4916">
        <v>637610.1</v>
      </c>
      <c r="AB4916" s="195">
        <v>37053.875</v>
      </c>
      <c r="AC4916" s="195">
        <v>37057.875</v>
      </c>
    </row>
    <row r="4917" spans="1:29" x14ac:dyDescent="0.25">
      <c r="A4917" s="43" t="str">
        <f t="shared" si="381"/>
        <v>US Natural Gas Financial</v>
      </c>
      <c r="B4917" s="43" t="str">
        <f t="shared" si="382"/>
        <v>US</v>
      </c>
      <c r="C4917" s="43" t="str">
        <f t="shared" si="383"/>
        <v>Natural Gas</v>
      </c>
      <c r="D4917" s="43" t="str">
        <f t="shared" si="384"/>
        <v>Financial</v>
      </c>
      <c r="E4917" s="43">
        <f>IF(VLOOKUP(S4917,'DD-Lookup'!$J$6:$L$50,3,FALSE)="Monthly",(YEAR(AC4917)-YEAR(AB4917))*12+MONTH(AC4917)-MONTH(AB4917)+1,(AC4917-AB4917+1))</f>
        <v>22</v>
      </c>
      <c r="F4917" s="210">
        <f t="shared" si="385"/>
        <v>110000</v>
      </c>
      <c r="G4917" s="199">
        <v>1357895</v>
      </c>
      <c r="H4917" s="195">
        <v>37049.554745370398</v>
      </c>
      <c r="I4917" t="s">
        <v>2507</v>
      </c>
      <c r="M4917" t="s">
        <v>3341</v>
      </c>
      <c r="N4917" t="s">
        <v>2281</v>
      </c>
      <c r="O4917" t="s">
        <v>1295</v>
      </c>
      <c r="Q4917" s="196">
        <v>5000</v>
      </c>
      <c r="S4917" t="s">
        <v>3342</v>
      </c>
      <c r="T4917" t="s">
        <v>3557</v>
      </c>
      <c r="U4917" s="198">
        <v>3.665</v>
      </c>
      <c r="V4917" t="s">
        <v>2367</v>
      </c>
      <c r="W4917" t="s">
        <v>2512</v>
      </c>
      <c r="X4917" t="s">
        <v>2170</v>
      </c>
      <c r="Y4917" t="s">
        <v>3575</v>
      </c>
      <c r="Z4917" t="s">
        <v>2995</v>
      </c>
      <c r="AA4917" t="s">
        <v>1594</v>
      </c>
      <c r="AB4917" s="195">
        <v>37051.875011574099</v>
      </c>
      <c r="AC4917" s="195">
        <v>37072.875011574099</v>
      </c>
    </row>
    <row r="4918" spans="1:29" x14ac:dyDescent="0.25">
      <c r="A4918" s="43" t="str">
        <f t="shared" si="381"/>
        <v>US Power Physical</v>
      </c>
      <c r="B4918" s="43" t="str">
        <f t="shared" si="382"/>
        <v>US</v>
      </c>
      <c r="C4918" s="43" t="str">
        <f t="shared" si="383"/>
        <v>Power</v>
      </c>
      <c r="D4918" s="43" t="str">
        <f t="shared" si="384"/>
        <v>Physical</v>
      </c>
      <c r="E4918" s="43">
        <f>IF(VLOOKUP(S4918,'DD-Lookup'!$J$6:$L$50,3,FALSE)="Monthly",(YEAR(AC4918)-YEAR(AB4918))*12+MONTH(AC4918)-MONTH(AB4918)+1,(AC4918-AB4918+1))</f>
        <v>1</v>
      </c>
      <c r="F4918" s="210">
        <f t="shared" si="385"/>
        <v>25</v>
      </c>
      <c r="G4918" s="199">
        <v>1357897</v>
      </c>
      <c r="H4918" s="195">
        <v>37049.5548263889</v>
      </c>
      <c r="I4918" t="s">
        <v>2244</v>
      </c>
      <c r="M4918" t="s">
        <v>2766</v>
      </c>
      <c r="N4918" t="s">
        <v>3308</v>
      </c>
      <c r="O4918" t="s">
        <v>1379</v>
      </c>
      <c r="Q4918" s="196">
        <v>25</v>
      </c>
      <c r="S4918" t="s">
        <v>3340</v>
      </c>
      <c r="T4918" t="s">
        <v>3557</v>
      </c>
      <c r="U4918" s="198">
        <v>82</v>
      </c>
      <c r="V4918" t="s">
        <v>2352</v>
      </c>
      <c r="W4918" t="s">
        <v>2519</v>
      </c>
      <c r="X4918" t="s">
        <v>3309</v>
      </c>
      <c r="Y4918" t="s">
        <v>2662</v>
      </c>
      <c r="Z4918" t="s">
        <v>2990</v>
      </c>
      <c r="AA4918">
        <v>637611.1</v>
      </c>
      <c r="AB4918" s="195">
        <v>37053.875011574099</v>
      </c>
      <c r="AC4918" s="195">
        <v>37053.875011574099</v>
      </c>
    </row>
    <row r="4919" spans="1:29" x14ac:dyDescent="0.25">
      <c r="A4919" s="43" t="str">
        <f t="shared" si="381"/>
        <v>US Crude Financial</v>
      </c>
      <c r="B4919" s="43" t="str">
        <f t="shared" si="382"/>
        <v>US</v>
      </c>
      <c r="C4919" s="43" t="str">
        <f t="shared" si="383"/>
        <v>Crude</v>
      </c>
      <c r="D4919" s="43" t="str">
        <f t="shared" si="384"/>
        <v>Financial</v>
      </c>
      <c r="E4919" s="43">
        <f>IF(VLOOKUP(S4919,'DD-Lookup'!$J$6:$L$50,3,FALSE)="Monthly",(YEAR(AC4919)-YEAR(AB4919))*12+MONTH(AC4919)-MONTH(AB4919)+1,(AC4919-AB4919+1))</f>
        <v>1</v>
      </c>
      <c r="F4919" s="210">
        <f t="shared" si="385"/>
        <v>50000</v>
      </c>
      <c r="G4919" s="199">
        <v>1357899</v>
      </c>
      <c r="H4919" s="195">
        <v>37049.554837962998</v>
      </c>
      <c r="I4919" t="s">
        <v>3339</v>
      </c>
      <c r="M4919" t="s">
        <v>3437</v>
      </c>
      <c r="N4919" t="s">
        <v>2653</v>
      </c>
      <c r="O4919" t="s">
        <v>3359</v>
      </c>
      <c r="Q4919" s="196">
        <v>50000</v>
      </c>
      <c r="S4919" t="s">
        <v>3347</v>
      </c>
      <c r="T4919" t="s">
        <v>3557</v>
      </c>
      <c r="U4919" s="198">
        <v>27.96</v>
      </c>
      <c r="V4919" t="s">
        <v>2788</v>
      </c>
      <c r="W4919" t="s">
        <v>2655</v>
      </c>
      <c r="X4919" t="s">
        <v>2656</v>
      </c>
      <c r="Y4919" t="s">
        <v>2778</v>
      </c>
      <c r="Z4919" t="s">
        <v>2995</v>
      </c>
      <c r="AA4919">
        <v>115759</v>
      </c>
      <c r="AB4919" s="195">
        <v>37073</v>
      </c>
      <c r="AC4919" s="195">
        <v>37103</v>
      </c>
    </row>
    <row r="4920" spans="1:29" x14ac:dyDescent="0.25">
      <c r="A4920" s="43" t="str">
        <f t="shared" si="381"/>
        <v>US Crude Financial</v>
      </c>
      <c r="B4920" s="43" t="str">
        <f t="shared" si="382"/>
        <v>US</v>
      </c>
      <c r="C4920" s="43" t="str">
        <f t="shared" si="383"/>
        <v>Crude</v>
      </c>
      <c r="D4920" s="43" t="str">
        <f t="shared" si="384"/>
        <v>Financial</v>
      </c>
      <c r="E4920" s="43">
        <f>IF(VLOOKUP(S4920,'DD-Lookup'!$J$6:$L$50,3,FALSE)="Monthly",(YEAR(AC4920)-YEAR(AB4920))*12+MONTH(AC4920)-MONTH(AB4920)+1,(AC4920-AB4920+1))</f>
        <v>1</v>
      </c>
      <c r="F4920" s="210">
        <f t="shared" si="385"/>
        <v>50000</v>
      </c>
      <c r="G4920" s="199">
        <v>1357901</v>
      </c>
      <c r="H4920" s="195">
        <v>37049.554907407401</v>
      </c>
      <c r="I4920" t="s">
        <v>3339</v>
      </c>
      <c r="M4920" t="s">
        <v>3437</v>
      </c>
      <c r="N4920" t="s">
        <v>2653</v>
      </c>
      <c r="O4920" t="s">
        <v>3359</v>
      </c>
      <c r="Q4920" s="196">
        <v>50000</v>
      </c>
      <c r="S4920" t="s">
        <v>3347</v>
      </c>
      <c r="T4920" t="s">
        <v>3557</v>
      </c>
      <c r="U4920" s="198">
        <v>27.98</v>
      </c>
      <c r="V4920" t="s">
        <v>2788</v>
      </c>
      <c r="W4920" t="s">
        <v>2655</v>
      </c>
      <c r="X4920" t="s">
        <v>2656</v>
      </c>
      <c r="Y4920" t="s">
        <v>2778</v>
      </c>
      <c r="Z4920" t="s">
        <v>2995</v>
      </c>
      <c r="AA4920">
        <v>115760</v>
      </c>
      <c r="AB4920" s="195">
        <v>37073</v>
      </c>
      <c r="AC4920" s="195">
        <v>37103</v>
      </c>
    </row>
    <row r="4921" spans="1:29" x14ac:dyDescent="0.25">
      <c r="A4921" s="43" t="str">
        <f t="shared" si="381"/>
        <v>US Natural Gas Physical</v>
      </c>
      <c r="B4921" s="43" t="str">
        <f t="shared" si="382"/>
        <v>US</v>
      </c>
      <c r="C4921" s="43" t="str">
        <f t="shared" si="383"/>
        <v>Natural Gas</v>
      </c>
      <c r="D4921" s="43" t="str">
        <f t="shared" si="384"/>
        <v>Physical</v>
      </c>
      <c r="E4921" s="43">
        <f>IF(VLOOKUP(S4921,'DD-Lookup'!$J$6:$L$50,3,FALSE)="Monthly",(YEAR(AC4921)-YEAR(AB4921))*12+MONTH(AC4921)-MONTH(AB4921)+1,(AC4921-AB4921+1))</f>
        <v>3</v>
      </c>
      <c r="F4921" s="210">
        <f t="shared" si="385"/>
        <v>45000</v>
      </c>
      <c r="G4921" s="199">
        <v>1357902</v>
      </c>
      <c r="H4921" s="195">
        <v>37049.554918981499</v>
      </c>
      <c r="I4921" t="s">
        <v>2487</v>
      </c>
      <c r="M4921" t="s">
        <v>3341</v>
      </c>
      <c r="N4921" t="s">
        <v>3747</v>
      </c>
      <c r="O4921" t="s">
        <v>1447</v>
      </c>
      <c r="Q4921" s="196">
        <v>15000</v>
      </c>
      <c r="S4921" t="s">
        <v>3342</v>
      </c>
      <c r="T4921" t="s">
        <v>3557</v>
      </c>
      <c r="U4921" s="198">
        <v>3.6524999999999999</v>
      </c>
      <c r="V4921" t="s">
        <v>2348</v>
      </c>
      <c r="W4921" t="s">
        <v>2366</v>
      </c>
      <c r="X4921" t="s">
        <v>2176</v>
      </c>
      <c r="Y4921" t="s">
        <v>2469</v>
      </c>
      <c r="Z4921" t="s">
        <v>2995</v>
      </c>
      <c r="AA4921">
        <v>838653</v>
      </c>
      <c r="AB4921" s="195">
        <v>37051.875011574099</v>
      </c>
      <c r="AC4921" s="195">
        <v>37053.875011574099</v>
      </c>
    </row>
    <row r="4922" spans="1:29" x14ac:dyDescent="0.25">
      <c r="A4922" s="43" t="str">
        <f t="shared" si="381"/>
        <v>US Power Physical</v>
      </c>
      <c r="B4922" s="43" t="str">
        <f t="shared" si="382"/>
        <v>US</v>
      </c>
      <c r="C4922" s="43" t="str">
        <f t="shared" si="383"/>
        <v>Power</v>
      </c>
      <c r="D4922" s="43" t="str">
        <f t="shared" si="384"/>
        <v>Physical</v>
      </c>
      <c r="E4922" s="43">
        <f>IF(VLOOKUP(S4922,'DD-Lookup'!$J$6:$L$50,3,FALSE)="Monthly",(YEAR(AC4922)-YEAR(AB4922))*12+MONTH(AC4922)-MONTH(AB4922)+1,(AC4922-AB4922+1))</f>
        <v>1</v>
      </c>
      <c r="F4922" s="210">
        <f t="shared" si="385"/>
        <v>25</v>
      </c>
      <c r="G4922" s="199">
        <v>1357906</v>
      </c>
      <c r="H4922" s="195">
        <v>37049.555034722202</v>
      </c>
      <c r="I4922" t="s">
        <v>3530</v>
      </c>
      <c r="M4922" t="s">
        <v>2766</v>
      </c>
      <c r="N4922" t="s">
        <v>3308</v>
      </c>
      <c r="O4922" t="s">
        <v>1379</v>
      </c>
      <c r="Q4922" s="196">
        <v>25</v>
      </c>
      <c r="S4922" t="s">
        <v>3340</v>
      </c>
      <c r="T4922" t="s">
        <v>3557</v>
      </c>
      <c r="U4922" s="198">
        <v>83</v>
      </c>
      <c r="V4922" t="s">
        <v>2651</v>
      </c>
      <c r="W4922" t="s">
        <v>2519</v>
      </c>
      <c r="X4922" t="s">
        <v>3309</v>
      </c>
      <c r="Y4922" t="s">
        <v>2662</v>
      </c>
      <c r="Z4922" t="s">
        <v>2990</v>
      </c>
      <c r="AA4922">
        <v>637613.1</v>
      </c>
      <c r="AB4922" s="195">
        <v>37053.875011574099</v>
      </c>
      <c r="AC4922" s="195">
        <v>37053.875011574099</v>
      </c>
    </row>
    <row r="4923" spans="1:29" x14ac:dyDescent="0.25">
      <c r="A4923" s="43" t="str">
        <f t="shared" si="381"/>
        <v>US Power Physical</v>
      </c>
      <c r="B4923" s="43" t="str">
        <f t="shared" si="382"/>
        <v>US</v>
      </c>
      <c r="C4923" s="43" t="str">
        <f t="shared" si="383"/>
        <v>Power</v>
      </c>
      <c r="D4923" s="43" t="str">
        <f t="shared" si="384"/>
        <v>Physical</v>
      </c>
      <c r="E4923" s="43">
        <f>IF(VLOOKUP(S4923,'DD-Lookup'!$J$6:$L$50,3,FALSE)="Monthly",(YEAR(AC4923)-YEAR(AB4923))*12+MONTH(AC4923)-MONTH(AB4923)+1,(AC4923-AB4923+1))</f>
        <v>62</v>
      </c>
      <c r="F4923" s="210">
        <f t="shared" si="385"/>
        <v>3100</v>
      </c>
      <c r="G4923" s="199">
        <v>1357907</v>
      </c>
      <c r="H4923" s="195">
        <v>37049.555162037002</v>
      </c>
      <c r="I4923" t="s">
        <v>2254</v>
      </c>
      <c r="M4923" t="s">
        <v>2766</v>
      </c>
      <c r="N4923" t="s">
        <v>3361</v>
      </c>
      <c r="O4923" t="s">
        <v>3954</v>
      </c>
      <c r="Q4923" s="196">
        <v>50</v>
      </c>
      <c r="S4923" t="s">
        <v>3340</v>
      </c>
      <c r="T4923" t="s">
        <v>3557</v>
      </c>
      <c r="U4923" s="198">
        <v>68.75</v>
      </c>
      <c r="V4923" t="s">
        <v>2665</v>
      </c>
      <c r="W4923" t="s">
        <v>3380</v>
      </c>
      <c r="X4923" t="s">
        <v>3381</v>
      </c>
      <c r="Y4923" t="s">
        <v>2662</v>
      </c>
      <c r="Z4923" t="s">
        <v>2990</v>
      </c>
      <c r="AA4923">
        <v>637614.1</v>
      </c>
      <c r="AB4923" s="195">
        <v>37438.715972222199</v>
      </c>
      <c r="AC4923" s="195">
        <v>37499.715972222199</v>
      </c>
    </row>
    <row r="4924" spans="1:29" x14ac:dyDescent="0.25">
      <c r="A4924" s="43" t="str">
        <f t="shared" si="381"/>
        <v>US Natural Gas Financial</v>
      </c>
      <c r="B4924" s="43" t="str">
        <f t="shared" si="382"/>
        <v>US</v>
      </c>
      <c r="C4924" s="43" t="str">
        <f t="shared" si="383"/>
        <v>Natural Gas</v>
      </c>
      <c r="D4924" s="43" t="str">
        <f t="shared" si="384"/>
        <v>Financial</v>
      </c>
      <c r="E4924" s="43">
        <f>IF(VLOOKUP(S4924,'DD-Lookup'!$J$6:$L$50,3,FALSE)="Monthly",(YEAR(AC4924)-YEAR(AB4924))*12+MONTH(AC4924)-MONTH(AB4924)+1,(AC4924-AB4924+1))</f>
        <v>31</v>
      </c>
      <c r="F4924" s="210">
        <f t="shared" si="385"/>
        <v>310000</v>
      </c>
      <c r="G4924" s="199">
        <v>1357908</v>
      </c>
      <c r="H4924" s="195">
        <v>37049.555300925902</v>
      </c>
      <c r="I4924" t="s">
        <v>3443</v>
      </c>
      <c r="M4924" t="s">
        <v>3341</v>
      </c>
      <c r="N4924" t="s">
        <v>2281</v>
      </c>
      <c r="O4924" t="s">
        <v>2475</v>
      </c>
      <c r="P4924" s="196">
        <v>10000</v>
      </c>
      <c r="S4924" t="s">
        <v>3342</v>
      </c>
      <c r="T4924" t="s">
        <v>3557</v>
      </c>
      <c r="U4924" s="198">
        <v>3.77</v>
      </c>
      <c r="V4924" t="s">
        <v>3120</v>
      </c>
      <c r="W4924" t="s">
        <v>2853</v>
      </c>
      <c r="X4924" t="s">
        <v>2282</v>
      </c>
      <c r="Y4924" t="s">
        <v>3575</v>
      </c>
      <c r="Z4924" t="s">
        <v>2995</v>
      </c>
      <c r="AA4924" t="s">
        <v>1595</v>
      </c>
      <c r="AB4924" s="195">
        <v>37073.875</v>
      </c>
      <c r="AC4924" s="195">
        <v>37103.875</v>
      </c>
    </row>
    <row r="4925" spans="1:29" x14ac:dyDescent="0.25">
      <c r="A4925" s="43" t="str">
        <f t="shared" si="381"/>
        <v>US Natural Gas Financial</v>
      </c>
      <c r="B4925" s="43" t="str">
        <f t="shared" si="382"/>
        <v>US</v>
      </c>
      <c r="C4925" s="43" t="str">
        <f t="shared" si="383"/>
        <v>Natural Gas</v>
      </c>
      <c r="D4925" s="43" t="str">
        <f t="shared" si="384"/>
        <v>Financial</v>
      </c>
      <c r="E4925" s="43">
        <f>IF(VLOOKUP(S4925,'DD-Lookup'!$J$6:$L$50,3,FALSE)="Monthly",(YEAR(AC4925)-YEAR(AB4925))*12+MONTH(AC4925)-MONTH(AB4925)+1,(AC4925-AB4925+1))</f>
        <v>123</v>
      </c>
      <c r="F4925" s="210">
        <f t="shared" si="385"/>
        <v>615000</v>
      </c>
      <c r="G4925" s="199">
        <v>1357909</v>
      </c>
      <c r="H4925" s="195">
        <v>37049.5553587963</v>
      </c>
      <c r="I4925" t="s">
        <v>2183</v>
      </c>
      <c r="M4925" t="s">
        <v>3341</v>
      </c>
      <c r="N4925" t="s">
        <v>2281</v>
      </c>
      <c r="O4925" t="s">
        <v>3139</v>
      </c>
      <c r="Q4925" s="196">
        <v>5000</v>
      </c>
      <c r="S4925" t="s">
        <v>3342</v>
      </c>
      <c r="T4925" t="s">
        <v>3557</v>
      </c>
      <c r="U4925" s="198">
        <v>3.8650000000000002</v>
      </c>
      <c r="V4925" t="s">
        <v>2439</v>
      </c>
      <c r="W4925" t="s">
        <v>2853</v>
      </c>
      <c r="X4925" t="s">
        <v>2282</v>
      </c>
      <c r="Y4925" t="s">
        <v>3575</v>
      </c>
      <c r="Z4925" t="s">
        <v>2995</v>
      </c>
      <c r="AA4925" t="s">
        <v>1596</v>
      </c>
      <c r="AB4925" s="195">
        <v>37073</v>
      </c>
      <c r="AC4925" s="195">
        <v>37195</v>
      </c>
    </row>
    <row r="4926" spans="1:29" x14ac:dyDescent="0.25">
      <c r="A4926" s="43" t="str">
        <f t="shared" si="381"/>
        <v>US Power Physical</v>
      </c>
      <c r="B4926" s="43" t="str">
        <f t="shared" si="382"/>
        <v>US</v>
      </c>
      <c r="C4926" s="43" t="str">
        <f t="shared" si="383"/>
        <v>Power</v>
      </c>
      <c r="D4926" s="43" t="str">
        <f t="shared" si="384"/>
        <v>Physical</v>
      </c>
      <c r="E4926" s="43">
        <f>IF(VLOOKUP(S4926,'DD-Lookup'!$J$6:$L$50,3,FALSE)="Monthly",(YEAR(AC4926)-YEAR(AB4926))*12+MONTH(AC4926)-MONTH(AB4926)+1,(AC4926-AB4926+1))</f>
        <v>1</v>
      </c>
      <c r="F4926" s="210">
        <f t="shared" si="385"/>
        <v>50</v>
      </c>
      <c r="G4926" s="199">
        <v>1357910</v>
      </c>
      <c r="H4926" s="195">
        <v>37049.555393518502</v>
      </c>
      <c r="I4926" t="s">
        <v>3530</v>
      </c>
      <c r="M4926" t="s">
        <v>2766</v>
      </c>
      <c r="N4926" t="s">
        <v>3361</v>
      </c>
      <c r="O4926" t="s">
        <v>1575</v>
      </c>
      <c r="Q4926" s="196">
        <v>50</v>
      </c>
      <c r="S4926" t="s">
        <v>3340</v>
      </c>
      <c r="T4926" t="s">
        <v>3557</v>
      </c>
      <c r="U4926" s="198">
        <v>42.5</v>
      </c>
      <c r="V4926" t="s">
        <v>1722</v>
      </c>
      <c r="W4926" t="s">
        <v>3365</v>
      </c>
      <c r="X4926" t="s">
        <v>3366</v>
      </c>
      <c r="Y4926" t="s">
        <v>2662</v>
      </c>
      <c r="Z4926" t="s">
        <v>2990</v>
      </c>
      <c r="AA4926">
        <v>637615.1</v>
      </c>
      <c r="AB4926" s="195">
        <v>37053.875011574099</v>
      </c>
      <c r="AC4926" s="195">
        <v>37053.875011574099</v>
      </c>
    </row>
    <row r="4927" spans="1:29" x14ac:dyDescent="0.25">
      <c r="A4927" s="43" t="str">
        <f t="shared" si="381"/>
        <v>US Natural Gas Financial</v>
      </c>
      <c r="B4927" s="43" t="str">
        <f t="shared" si="382"/>
        <v>US</v>
      </c>
      <c r="C4927" s="43" t="str">
        <f t="shared" si="383"/>
        <v>Natural Gas</v>
      </c>
      <c r="D4927" s="43" t="str">
        <f t="shared" si="384"/>
        <v>Financial</v>
      </c>
      <c r="E4927" s="43">
        <f>IF(VLOOKUP(S4927,'DD-Lookup'!$J$6:$L$50,3,FALSE)="Monthly",(YEAR(AC4927)-YEAR(AB4927))*12+MONTH(AC4927)-MONTH(AB4927)+1,(AC4927-AB4927+1))</f>
        <v>31</v>
      </c>
      <c r="F4927" s="210">
        <f t="shared" si="385"/>
        <v>310000</v>
      </c>
      <c r="G4927" s="199">
        <v>1357913</v>
      </c>
      <c r="H4927" s="195">
        <v>37049.555462962999</v>
      </c>
      <c r="I4927" t="s">
        <v>2472</v>
      </c>
      <c r="M4927" t="s">
        <v>3341</v>
      </c>
      <c r="N4927" t="s">
        <v>2281</v>
      </c>
      <c r="O4927" t="s">
        <v>2475</v>
      </c>
      <c r="Q4927" s="196">
        <v>10000</v>
      </c>
      <c r="S4927" t="s">
        <v>3342</v>
      </c>
      <c r="T4927" t="s">
        <v>3557</v>
      </c>
      <c r="U4927" s="198">
        <v>3.7725</v>
      </c>
      <c r="V4927" t="s">
        <v>2473</v>
      </c>
      <c r="W4927" t="s">
        <v>2853</v>
      </c>
      <c r="X4927" t="s">
        <v>2282</v>
      </c>
      <c r="Y4927" t="s">
        <v>3575</v>
      </c>
      <c r="Z4927" t="s">
        <v>2995</v>
      </c>
      <c r="AA4927" t="s">
        <v>1597</v>
      </c>
      <c r="AB4927" s="195">
        <v>37073.875</v>
      </c>
      <c r="AC4927" s="195">
        <v>37103.875</v>
      </c>
    </row>
    <row r="4928" spans="1:29" x14ac:dyDescent="0.25">
      <c r="A4928" s="43" t="str">
        <f t="shared" si="381"/>
        <v>US Power Physical</v>
      </c>
      <c r="B4928" s="43" t="str">
        <f t="shared" si="382"/>
        <v>US</v>
      </c>
      <c r="C4928" s="43" t="str">
        <f t="shared" si="383"/>
        <v>Power</v>
      </c>
      <c r="D4928" s="43" t="str">
        <f t="shared" si="384"/>
        <v>Physical</v>
      </c>
      <c r="E4928" s="43">
        <f>IF(VLOOKUP(S4928,'DD-Lookup'!$J$6:$L$50,3,FALSE)="Monthly",(YEAR(AC4928)-YEAR(AB4928))*12+MONTH(AC4928)-MONTH(AB4928)+1,(AC4928-AB4928+1))</f>
        <v>92</v>
      </c>
      <c r="F4928" s="210">
        <f t="shared" si="385"/>
        <v>4600</v>
      </c>
      <c r="G4928" s="199">
        <v>1357914</v>
      </c>
      <c r="H4928" s="195">
        <v>37049.555462962999</v>
      </c>
      <c r="I4928" t="s">
        <v>2259</v>
      </c>
      <c r="M4928" t="s">
        <v>2766</v>
      </c>
      <c r="N4928" t="s">
        <v>2274</v>
      </c>
      <c r="O4928" t="s">
        <v>1746</v>
      </c>
      <c r="P4928" s="196">
        <v>50</v>
      </c>
      <c r="S4928" t="s">
        <v>3340</v>
      </c>
      <c r="T4928" t="s">
        <v>3557</v>
      </c>
      <c r="U4928" s="198">
        <v>34.25</v>
      </c>
      <c r="V4928" t="s">
        <v>4175</v>
      </c>
      <c r="W4928" t="s">
        <v>2500</v>
      </c>
      <c r="X4928" t="s">
        <v>2501</v>
      </c>
      <c r="Y4928" t="s">
        <v>2662</v>
      </c>
      <c r="Z4928" t="s">
        <v>2990</v>
      </c>
      <c r="AA4928">
        <v>637616.1</v>
      </c>
      <c r="AB4928" s="195">
        <v>37165</v>
      </c>
      <c r="AC4928" s="195">
        <v>37256</v>
      </c>
    </row>
    <row r="4929" spans="1:30" x14ac:dyDescent="0.25">
      <c r="A4929" s="43" t="str">
        <f t="shared" si="381"/>
        <v>US Natural Gas Financial</v>
      </c>
      <c r="B4929" s="43" t="str">
        <f t="shared" si="382"/>
        <v>US</v>
      </c>
      <c r="C4929" s="43" t="str">
        <f t="shared" si="383"/>
        <v>Natural Gas</v>
      </c>
      <c r="D4929" s="43" t="str">
        <f t="shared" si="384"/>
        <v>Financial</v>
      </c>
      <c r="E4929" s="43">
        <f>IF(VLOOKUP(S4929,'DD-Lookup'!$J$6:$L$50,3,FALSE)="Monthly",(YEAR(AC4929)-YEAR(AB4929))*12+MONTH(AC4929)-MONTH(AB4929)+1,(AC4929-AB4929+1))</f>
        <v>22</v>
      </c>
      <c r="F4929" s="210">
        <f t="shared" si="385"/>
        <v>110000</v>
      </c>
      <c r="G4929" s="199">
        <v>1357912</v>
      </c>
      <c r="H4929" s="195">
        <v>37049.555462962999</v>
      </c>
      <c r="I4929" t="s">
        <v>2507</v>
      </c>
      <c r="M4929" t="s">
        <v>3341</v>
      </c>
      <c r="N4929" t="s">
        <v>2281</v>
      </c>
      <c r="O4929" t="s">
        <v>1295</v>
      </c>
      <c r="Q4929" s="196">
        <v>5000</v>
      </c>
      <c r="S4929" t="s">
        <v>3342</v>
      </c>
      <c r="T4929" t="s">
        <v>3557</v>
      </c>
      <c r="U4929" s="198">
        <v>3.66</v>
      </c>
      <c r="V4929" t="s">
        <v>2367</v>
      </c>
      <c r="W4929" t="s">
        <v>2512</v>
      </c>
      <c r="X4929" t="s">
        <v>2170</v>
      </c>
      <c r="Y4929" t="s">
        <v>3575</v>
      </c>
      <c r="Z4929" t="s">
        <v>2995</v>
      </c>
      <c r="AA4929" t="s">
        <v>1598</v>
      </c>
      <c r="AB4929" s="195">
        <v>37051.875011574099</v>
      </c>
      <c r="AC4929" s="195">
        <v>37072.875011574099</v>
      </c>
    </row>
    <row r="4930" spans="1:30" x14ac:dyDescent="0.25">
      <c r="A4930" s="43" t="str">
        <f t="shared" si="381"/>
        <v>US Power Physical</v>
      </c>
      <c r="B4930" s="43" t="str">
        <f t="shared" si="382"/>
        <v>US</v>
      </c>
      <c r="C4930" s="43" t="str">
        <f t="shared" si="383"/>
        <v>Power</v>
      </c>
      <c r="D4930" s="43" t="str">
        <f t="shared" si="384"/>
        <v>Physical</v>
      </c>
      <c r="E4930" s="43">
        <f>IF(VLOOKUP(S4930,'DD-Lookup'!$J$6:$L$50,3,FALSE)="Monthly",(YEAR(AC4930)-YEAR(AB4930))*12+MONTH(AC4930)-MONTH(AB4930)+1,(AC4930-AB4930+1))</f>
        <v>1</v>
      </c>
      <c r="F4930" s="210">
        <f t="shared" si="385"/>
        <v>25</v>
      </c>
      <c r="G4930" s="199">
        <v>1357915</v>
      </c>
      <c r="H4930" s="195">
        <v>37049.555509259299</v>
      </c>
      <c r="I4930" t="s">
        <v>2244</v>
      </c>
      <c r="M4930" t="s">
        <v>2766</v>
      </c>
      <c r="N4930" t="s">
        <v>3308</v>
      </c>
      <c r="O4930" t="s">
        <v>1379</v>
      </c>
      <c r="Q4930" s="196">
        <v>25</v>
      </c>
      <c r="S4930" t="s">
        <v>3340</v>
      </c>
      <c r="T4930" t="s">
        <v>3557</v>
      </c>
      <c r="U4930" s="198">
        <v>84</v>
      </c>
      <c r="V4930" t="s">
        <v>2352</v>
      </c>
      <c r="W4930" t="s">
        <v>2519</v>
      </c>
      <c r="X4930" t="s">
        <v>3309</v>
      </c>
      <c r="Y4930" t="s">
        <v>2662</v>
      </c>
      <c r="Z4930" t="s">
        <v>2990</v>
      </c>
      <c r="AA4930">
        <v>637617.1</v>
      </c>
      <c r="AB4930" s="195">
        <v>37053.875011574099</v>
      </c>
      <c r="AC4930" s="195">
        <v>37053.875011574099</v>
      </c>
    </row>
    <row r="4931" spans="1:30" x14ac:dyDescent="0.25">
      <c r="A4931" s="43" t="str">
        <f t="shared" si="381"/>
        <v>US Power Physical</v>
      </c>
      <c r="B4931" s="43" t="str">
        <f t="shared" si="382"/>
        <v>US</v>
      </c>
      <c r="C4931" s="43" t="str">
        <f t="shared" si="383"/>
        <v>Power</v>
      </c>
      <c r="D4931" s="43" t="str">
        <f t="shared" si="384"/>
        <v>Physical</v>
      </c>
      <c r="E4931" s="43">
        <f>IF(VLOOKUP(S4931,'DD-Lookup'!$J$6:$L$50,3,FALSE)="Monthly",(YEAR(AC4931)-YEAR(AB4931))*12+MONTH(AC4931)-MONTH(AB4931)+1,(AC4931-AB4931+1))</f>
        <v>5</v>
      </c>
      <c r="F4931" s="210">
        <f t="shared" si="385"/>
        <v>250</v>
      </c>
      <c r="G4931" s="199">
        <v>1357916</v>
      </c>
      <c r="H4931" s="195">
        <v>37049.555555555598</v>
      </c>
      <c r="I4931" t="s">
        <v>3375</v>
      </c>
      <c r="M4931" t="s">
        <v>2766</v>
      </c>
      <c r="N4931" t="s">
        <v>3361</v>
      </c>
      <c r="O4931" t="s">
        <v>3750</v>
      </c>
      <c r="Q4931" s="196">
        <v>50</v>
      </c>
      <c r="S4931" t="s">
        <v>3340</v>
      </c>
      <c r="T4931" t="s">
        <v>3557</v>
      </c>
      <c r="U4931" s="198">
        <v>45</v>
      </c>
      <c r="V4931" t="s">
        <v>2663</v>
      </c>
      <c r="W4931" t="s">
        <v>3365</v>
      </c>
      <c r="X4931" t="s">
        <v>3366</v>
      </c>
      <c r="Y4931" t="s">
        <v>2662</v>
      </c>
      <c r="Z4931" t="s">
        <v>2990</v>
      </c>
      <c r="AA4931">
        <v>637618.1</v>
      </c>
      <c r="AB4931" s="195">
        <v>37053.875011574099</v>
      </c>
      <c r="AC4931" s="195">
        <v>37057.875011574099</v>
      </c>
    </row>
    <row r="4932" spans="1:30" x14ac:dyDescent="0.25">
      <c r="A4932" s="43" t="str">
        <f t="shared" si="381"/>
        <v>US Natural Gas Financial</v>
      </c>
      <c r="B4932" s="43" t="str">
        <f t="shared" si="382"/>
        <v>US</v>
      </c>
      <c r="C4932" s="43" t="str">
        <f t="shared" si="383"/>
        <v>Natural Gas</v>
      </c>
      <c r="D4932" s="43" t="str">
        <f t="shared" si="384"/>
        <v>Financial</v>
      </c>
      <c r="E4932" s="43">
        <f>IF(VLOOKUP(S4932,'DD-Lookup'!$J$6:$L$50,3,FALSE)="Monthly",(YEAR(AC4932)-YEAR(AB4932))*12+MONTH(AC4932)-MONTH(AB4932)+1,(AC4932-AB4932+1))</f>
        <v>31</v>
      </c>
      <c r="F4932" s="210">
        <f t="shared" si="385"/>
        <v>155000</v>
      </c>
      <c r="G4932" s="199">
        <v>1357917</v>
      </c>
      <c r="H4932" s="195">
        <v>37049.555578703701</v>
      </c>
      <c r="I4932" t="s">
        <v>2472</v>
      </c>
      <c r="M4932" t="s">
        <v>3341</v>
      </c>
      <c r="N4932" t="s">
        <v>2281</v>
      </c>
      <c r="O4932" t="s">
        <v>2475</v>
      </c>
      <c r="Q4932" s="196">
        <v>5000</v>
      </c>
      <c r="S4932" t="s">
        <v>3342</v>
      </c>
      <c r="T4932" t="s">
        <v>3557</v>
      </c>
      <c r="U4932" s="198">
        <v>3.7749999999999999</v>
      </c>
      <c r="V4932" t="s">
        <v>2473</v>
      </c>
      <c r="W4932" t="s">
        <v>2853</v>
      </c>
      <c r="X4932" t="s">
        <v>2282</v>
      </c>
      <c r="Y4932" t="s">
        <v>3575</v>
      </c>
      <c r="Z4932" t="s">
        <v>2995</v>
      </c>
      <c r="AA4932" t="s">
        <v>1599</v>
      </c>
      <c r="AB4932" s="195">
        <v>37073.875</v>
      </c>
      <c r="AC4932" s="195">
        <v>37103.875</v>
      </c>
    </row>
    <row r="4933" spans="1:30" x14ac:dyDescent="0.25">
      <c r="A4933" s="43" t="str">
        <f t="shared" si="381"/>
        <v>US Power Physical</v>
      </c>
      <c r="B4933" s="43" t="str">
        <f t="shared" si="382"/>
        <v>US</v>
      </c>
      <c r="C4933" s="43" t="str">
        <f t="shared" si="383"/>
        <v>Power</v>
      </c>
      <c r="D4933" s="43" t="str">
        <f t="shared" si="384"/>
        <v>Physical</v>
      </c>
      <c r="E4933" s="43">
        <f>IF(VLOOKUP(S4933,'DD-Lookup'!$J$6:$L$50,3,FALSE)="Monthly",(YEAR(AC4933)-YEAR(AB4933))*12+MONTH(AC4933)-MONTH(AB4933)+1,(AC4933-AB4933+1))</f>
        <v>30</v>
      </c>
      <c r="F4933" s="210">
        <f t="shared" si="385"/>
        <v>1500</v>
      </c>
      <c r="G4933" s="199">
        <v>1357918</v>
      </c>
      <c r="H4933" s="195">
        <v>37049.555729166699</v>
      </c>
      <c r="I4933" t="s">
        <v>2269</v>
      </c>
      <c r="J4933" t="s">
        <v>2233</v>
      </c>
      <c r="K4933" t="s">
        <v>2272</v>
      </c>
      <c r="M4933" t="s">
        <v>2766</v>
      </c>
      <c r="N4933" t="s">
        <v>3361</v>
      </c>
      <c r="O4933" t="s">
        <v>2277</v>
      </c>
      <c r="P4933" s="196">
        <v>50</v>
      </c>
      <c r="S4933" t="s">
        <v>3340</v>
      </c>
      <c r="T4933" t="s">
        <v>3557</v>
      </c>
      <c r="U4933" s="198">
        <v>43</v>
      </c>
      <c r="V4933" t="s">
        <v>680</v>
      </c>
      <c r="W4933" t="s">
        <v>3369</v>
      </c>
      <c r="X4933" t="s">
        <v>2279</v>
      </c>
      <c r="Y4933" t="s">
        <v>2662</v>
      </c>
      <c r="Z4933" t="s">
        <v>2990</v>
      </c>
      <c r="AA4933">
        <v>637619.1</v>
      </c>
      <c r="AB4933" s="195">
        <v>37135.594444444403</v>
      </c>
      <c r="AC4933" s="195">
        <v>37164.594444444403</v>
      </c>
    </row>
    <row r="4934" spans="1:30" x14ac:dyDescent="0.25">
      <c r="A4934" s="43" t="str">
        <f t="shared" si="381"/>
        <v>US Natural Gas Physical</v>
      </c>
      <c r="B4934" s="43" t="str">
        <f t="shared" si="382"/>
        <v>US</v>
      </c>
      <c r="C4934" s="43" t="str">
        <f t="shared" si="383"/>
        <v>Natural Gas</v>
      </c>
      <c r="D4934" s="43" t="str">
        <f t="shared" si="384"/>
        <v>Physical</v>
      </c>
      <c r="E4934" s="43">
        <f>IF(VLOOKUP(S4934,'DD-Lookup'!$J$6:$L$50,3,FALSE)="Monthly",(YEAR(AC4934)-YEAR(AB4934))*12+MONTH(AC4934)-MONTH(AB4934)+1,(AC4934-AB4934+1))</f>
        <v>3</v>
      </c>
      <c r="F4934" s="210">
        <f t="shared" si="385"/>
        <v>75000</v>
      </c>
      <c r="G4934" s="199">
        <v>1357919</v>
      </c>
      <c r="H4934" s="195">
        <v>37049.555729166699</v>
      </c>
      <c r="I4934" t="s">
        <v>3529</v>
      </c>
      <c r="M4934" t="s">
        <v>3341</v>
      </c>
      <c r="N4934" t="s">
        <v>3747</v>
      </c>
      <c r="O4934" t="s">
        <v>1447</v>
      </c>
      <c r="Q4934" s="196">
        <v>25000</v>
      </c>
      <c r="S4934" t="s">
        <v>3342</v>
      </c>
      <c r="T4934" t="s">
        <v>3557</v>
      </c>
      <c r="U4934" s="198">
        <v>3.6549999999999998</v>
      </c>
      <c r="V4934" t="s">
        <v>3851</v>
      </c>
      <c r="W4934" t="s">
        <v>2366</v>
      </c>
      <c r="X4934" t="s">
        <v>2176</v>
      </c>
      <c r="Y4934" t="s">
        <v>2469</v>
      </c>
      <c r="Z4934" t="s">
        <v>2995</v>
      </c>
      <c r="AA4934">
        <v>838654</v>
      </c>
      <c r="AB4934" s="195">
        <v>37051.875011574099</v>
      </c>
      <c r="AC4934" s="195">
        <v>37053.875011574099</v>
      </c>
    </row>
    <row r="4935" spans="1:30" x14ac:dyDescent="0.25">
      <c r="A4935" s="43" t="str">
        <f t="shared" si="381"/>
        <v>US Natural Gas Financial</v>
      </c>
      <c r="B4935" s="43" t="str">
        <f t="shared" si="382"/>
        <v>US</v>
      </c>
      <c r="C4935" s="43" t="str">
        <f t="shared" si="383"/>
        <v>Natural Gas</v>
      </c>
      <c r="D4935" s="43" t="str">
        <f t="shared" si="384"/>
        <v>Financial</v>
      </c>
      <c r="E4935" s="43">
        <f>IF(VLOOKUP(S4935,'DD-Lookup'!$J$6:$L$50,3,FALSE)="Monthly",(YEAR(AC4935)-YEAR(AB4935))*12+MONTH(AC4935)-MONTH(AB4935)+1,(AC4935-AB4935+1))</f>
        <v>123</v>
      </c>
      <c r="F4935" s="210">
        <f t="shared" si="385"/>
        <v>615000</v>
      </c>
      <c r="G4935" s="199">
        <v>1357920</v>
      </c>
      <c r="H4935" s="195">
        <v>37049.555740740703</v>
      </c>
      <c r="I4935" t="s">
        <v>3474</v>
      </c>
      <c r="M4935" t="s">
        <v>3341</v>
      </c>
      <c r="N4935" t="s">
        <v>2281</v>
      </c>
      <c r="O4935" t="s">
        <v>3139</v>
      </c>
      <c r="Q4935" s="196">
        <v>5000</v>
      </c>
      <c r="S4935" t="s">
        <v>3342</v>
      </c>
      <c r="T4935" t="s">
        <v>3557</v>
      </c>
      <c r="U4935" s="198">
        <v>3.87</v>
      </c>
      <c r="V4935" t="s">
        <v>3223</v>
      </c>
      <c r="W4935" t="s">
        <v>2853</v>
      </c>
      <c r="X4935" t="s">
        <v>2282</v>
      </c>
      <c r="Y4935" t="s">
        <v>3575</v>
      </c>
      <c r="Z4935" t="s">
        <v>2995</v>
      </c>
      <c r="AA4935" t="s">
        <v>1600</v>
      </c>
      <c r="AB4935" s="195">
        <v>37073</v>
      </c>
      <c r="AC4935" s="195">
        <v>37195</v>
      </c>
    </row>
    <row r="4936" spans="1:30" x14ac:dyDescent="0.25">
      <c r="A4936" s="43" t="str">
        <f t="shared" si="381"/>
        <v>US Natural Gas Financial</v>
      </c>
      <c r="B4936" s="43" t="str">
        <f t="shared" si="382"/>
        <v>US</v>
      </c>
      <c r="C4936" s="43" t="str">
        <f t="shared" si="383"/>
        <v>Natural Gas</v>
      </c>
      <c r="D4936" s="43" t="str">
        <f t="shared" si="384"/>
        <v>Financial</v>
      </c>
      <c r="E4936" s="43">
        <f>IF(VLOOKUP(S4936,'DD-Lookup'!$J$6:$L$50,3,FALSE)="Monthly",(YEAR(AC4936)-YEAR(AB4936))*12+MONTH(AC4936)-MONTH(AB4936)+1,(AC4936-AB4936+1))</f>
        <v>31</v>
      </c>
      <c r="F4936" s="210">
        <f t="shared" si="385"/>
        <v>155000</v>
      </c>
      <c r="G4936" s="199">
        <v>1357921</v>
      </c>
      <c r="H4936" s="195">
        <v>37049.5558101852</v>
      </c>
      <c r="I4936" t="s">
        <v>3466</v>
      </c>
      <c r="M4936" t="s">
        <v>3341</v>
      </c>
      <c r="N4936" t="s">
        <v>2281</v>
      </c>
      <c r="O4936" t="s">
        <v>2475</v>
      </c>
      <c r="Q4936" s="196">
        <v>5000</v>
      </c>
      <c r="S4936" t="s">
        <v>3342</v>
      </c>
      <c r="T4936" t="s">
        <v>3557</v>
      </c>
      <c r="U4936" s="198">
        <v>3.7749999999999999</v>
      </c>
      <c r="V4936" t="s">
        <v>3874</v>
      </c>
      <c r="W4936" t="s">
        <v>2853</v>
      </c>
      <c r="X4936" t="s">
        <v>2282</v>
      </c>
      <c r="Y4936" t="s">
        <v>3575</v>
      </c>
      <c r="Z4936" t="s">
        <v>2995</v>
      </c>
      <c r="AA4936" t="s">
        <v>1601</v>
      </c>
      <c r="AB4936" s="195">
        <v>37073.875</v>
      </c>
      <c r="AC4936" s="195">
        <v>37103.875</v>
      </c>
    </row>
    <row r="4937" spans="1:30" x14ac:dyDescent="0.25">
      <c r="A4937" s="43" t="str">
        <f t="shared" si="381"/>
        <v>US Power Physical</v>
      </c>
      <c r="B4937" s="43" t="str">
        <f t="shared" si="382"/>
        <v>US</v>
      </c>
      <c r="C4937" s="43" t="str">
        <f t="shared" si="383"/>
        <v>Power</v>
      </c>
      <c r="D4937" s="43" t="str">
        <f t="shared" si="384"/>
        <v>Physical</v>
      </c>
      <c r="E4937" s="43">
        <f>IF(VLOOKUP(S4937,'DD-Lookup'!$J$6:$L$50,3,FALSE)="Monthly",(YEAR(AC4937)-YEAR(AB4937))*12+MONTH(AC4937)-MONTH(AB4937)+1,(AC4937-AB4937+1))</f>
        <v>5</v>
      </c>
      <c r="F4937" s="210">
        <f t="shared" si="385"/>
        <v>250</v>
      </c>
      <c r="G4937" s="199">
        <v>1357923</v>
      </c>
      <c r="H4937" s="195">
        <v>37049.555972222202</v>
      </c>
      <c r="I4937" t="s">
        <v>3841</v>
      </c>
      <c r="J4937" t="s">
        <v>2233</v>
      </c>
      <c r="K4937" t="s">
        <v>2272</v>
      </c>
      <c r="M4937" t="s">
        <v>2766</v>
      </c>
      <c r="N4937" t="s">
        <v>3361</v>
      </c>
      <c r="O4937" t="s">
        <v>3844</v>
      </c>
      <c r="Q4937" s="196">
        <v>50</v>
      </c>
      <c r="S4937" t="s">
        <v>3340</v>
      </c>
      <c r="T4937" t="s">
        <v>3557</v>
      </c>
      <c r="U4937" s="198">
        <v>52.5</v>
      </c>
      <c r="V4937" t="s">
        <v>356</v>
      </c>
      <c r="W4937" t="s">
        <v>2278</v>
      </c>
      <c r="X4937" t="s">
        <v>3513</v>
      </c>
      <c r="Y4937" t="s">
        <v>2662</v>
      </c>
      <c r="Z4937" t="s">
        <v>2990</v>
      </c>
      <c r="AA4937">
        <v>637620.1</v>
      </c>
      <c r="AB4937" s="195">
        <v>37053.875</v>
      </c>
      <c r="AC4937" s="195">
        <v>37057.875</v>
      </c>
    </row>
    <row r="4938" spans="1:30" x14ac:dyDescent="0.25">
      <c r="A4938" s="43" t="str">
        <f t="shared" ref="A4938:A5001" si="386">B4938&amp;" "&amp;C4938&amp;" "&amp;D4938</f>
        <v>US Natural Gas Financial</v>
      </c>
      <c r="B4938" s="43" t="str">
        <f t="shared" si="382"/>
        <v>US</v>
      </c>
      <c r="C4938" s="43" t="str">
        <f t="shared" si="383"/>
        <v>Natural Gas</v>
      </c>
      <c r="D4938" s="43" t="str">
        <f t="shared" si="384"/>
        <v>Financial</v>
      </c>
      <c r="E4938" s="43">
        <f>IF(VLOOKUP(S4938,'DD-Lookup'!$J$6:$L$50,3,FALSE)="Monthly",(YEAR(AC4938)-YEAR(AB4938))*12+MONTH(AC4938)-MONTH(AB4938)+1,(AC4938-AB4938+1))</f>
        <v>31</v>
      </c>
      <c r="F4938" s="210">
        <f t="shared" si="385"/>
        <v>155000</v>
      </c>
      <c r="G4938" s="199">
        <v>1357924</v>
      </c>
      <c r="H4938" s="195">
        <v>37049.556145833303</v>
      </c>
      <c r="I4938" t="s">
        <v>2423</v>
      </c>
      <c r="M4938" t="s">
        <v>3341</v>
      </c>
      <c r="N4938" t="s">
        <v>2281</v>
      </c>
      <c r="O4938" t="s">
        <v>2475</v>
      </c>
      <c r="Q4938" s="196">
        <v>5000</v>
      </c>
      <c r="S4938" t="s">
        <v>3342</v>
      </c>
      <c r="T4938" t="s">
        <v>3557</v>
      </c>
      <c r="U4938" s="198">
        <v>3.7774999999999999</v>
      </c>
      <c r="V4938" t="s">
        <v>1568</v>
      </c>
      <c r="W4938" t="s">
        <v>2853</v>
      </c>
      <c r="X4938" t="s">
        <v>2282</v>
      </c>
      <c r="Y4938" t="s">
        <v>3575</v>
      </c>
      <c r="Z4938" t="s">
        <v>2995</v>
      </c>
      <c r="AA4938" t="s">
        <v>1602</v>
      </c>
      <c r="AB4938" s="195">
        <v>37073.875</v>
      </c>
      <c r="AC4938" s="195">
        <v>37103.875</v>
      </c>
      <c r="AD4938" s="18">
        <f>SUBTOTAL(9,AD570:AD4937)</f>
        <v>0</v>
      </c>
    </row>
    <row r="4939" spans="1:30" x14ac:dyDescent="0.25">
      <c r="A4939" s="43" t="str">
        <f t="shared" si="386"/>
        <v>US Natural Gas Financial</v>
      </c>
      <c r="B4939" s="43" t="str">
        <f t="shared" ref="B4939:B5002" si="387">IF((LEFT(N4939,2)="US"),"US","")</f>
        <v>US</v>
      </c>
      <c r="C4939" s="43" t="str">
        <f t="shared" ref="C4939:C5002" si="388">M4939</f>
        <v>Natural Gas</v>
      </c>
      <c r="D4939" s="43" t="str">
        <f t="shared" ref="D4939:D5002" si="389">IF(ISNUMBER(FIND("Phy",N4939))=TRUE,"Physical","Financial")</f>
        <v>Financial</v>
      </c>
      <c r="E4939" s="43">
        <f>IF(VLOOKUP(S4939,'DD-Lookup'!$J$6:$L$50,3,FALSE)="Monthly",(YEAR(AC4939)-YEAR(AB4939))*12+MONTH(AC4939)-MONTH(AB4939)+1,(AC4939-AB4939+1))</f>
        <v>31</v>
      </c>
      <c r="F4939" s="210">
        <f t="shared" ref="F4939:F5002" si="390">E4939*SUM(P4939:Q4939)</f>
        <v>310000</v>
      </c>
      <c r="G4939" s="199">
        <v>1357926</v>
      </c>
      <c r="H4939" s="195">
        <v>37049.556238425903</v>
      </c>
      <c r="I4939" t="s">
        <v>3360</v>
      </c>
      <c r="M4939" t="s">
        <v>3341</v>
      </c>
      <c r="N4939" t="s">
        <v>2476</v>
      </c>
      <c r="O4939" t="s">
        <v>750</v>
      </c>
      <c r="P4939" s="196">
        <v>10000</v>
      </c>
      <c r="S4939" t="s">
        <v>3342</v>
      </c>
      <c r="T4939" t="s">
        <v>3557</v>
      </c>
      <c r="U4939" s="198">
        <v>-6.5000000000000002E-2</v>
      </c>
      <c r="V4939" t="s">
        <v>1603</v>
      </c>
      <c r="W4939" t="s">
        <v>2376</v>
      </c>
      <c r="X4939" t="s">
        <v>2377</v>
      </c>
      <c r="Y4939" t="s">
        <v>3575</v>
      </c>
      <c r="Z4939" t="s">
        <v>2995</v>
      </c>
      <c r="AA4939" t="s">
        <v>1604</v>
      </c>
      <c r="AB4939" s="195">
        <v>37165.875011574099</v>
      </c>
      <c r="AC4939" s="195">
        <v>37195.875011574099</v>
      </c>
    </row>
    <row r="4940" spans="1:30" x14ac:dyDescent="0.25">
      <c r="A4940" s="43" t="str">
        <f t="shared" si="386"/>
        <v>US Crude Financial</v>
      </c>
      <c r="B4940" s="43" t="str">
        <f t="shared" si="387"/>
        <v>US</v>
      </c>
      <c r="C4940" s="43" t="str">
        <f t="shared" si="388"/>
        <v>Crude</v>
      </c>
      <c r="D4940" s="43" t="str">
        <f t="shared" si="389"/>
        <v>Financial</v>
      </c>
      <c r="E4940" s="43">
        <f>IF(VLOOKUP(S4940,'DD-Lookup'!$J$6:$L$50,3,FALSE)="Monthly",(YEAR(AC4940)-YEAR(AB4940))*12+MONTH(AC4940)-MONTH(AB4940)+1,(AC4940-AB4940+1))</f>
        <v>1</v>
      </c>
      <c r="F4940" s="210">
        <f t="shared" si="390"/>
        <v>50000</v>
      </c>
      <c r="G4940" s="199">
        <v>1357927</v>
      </c>
      <c r="H4940" s="195">
        <v>37049.556250000001</v>
      </c>
      <c r="I4940" t="s">
        <v>2652</v>
      </c>
      <c r="M4940" t="s">
        <v>3437</v>
      </c>
      <c r="N4940" t="s">
        <v>2653</v>
      </c>
      <c r="O4940" t="s">
        <v>3359</v>
      </c>
      <c r="Q4940" s="196">
        <v>50000</v>
      </c>
      <c r="S4940" t="s">
        <v>3347</v>
      </c>
      <c r="T4940" t="s">
        <v>3557</v>
      </c>
      <c r="U4940" s="198">
        <v>28</v>
      </c>
      <c r="V4940" t="s">
        <v>3090</v>
      </c>
      <c r="W4940" t="s">
        <v>2655</v>
      </c>
      <c r="X4940" t="s">
        <v>2656</v>
      </c>
      <c r="Y4940" t="s">
        <v>2778</v>
      </c>
      <c r="Z4940" t="s">
        <v>2995</v>
      </c>
      <c r="AA4940">
        <v>115762</v>
      </c>
      <c r="AB4940" s="195">
        <v>37073</v>
      </c>
      <c r="AC4940" s="195">
        <v>37103</v>
      </c>
    </row>
    <row r="4941" spans="1:30" x14ac:dyDescent="0.25">
      <c r="A4941" s="43" t="str">
        <f t="shared" si="386"/>
        <v>US Natural Gas Financial</v>
      </c>
      <c r="B4941" s="43" t="str">
        <f t="shared" si="387"/>
        <v>US</v>
      </c>
      <c r="C4941" s="43" t="str">
        <f t="shared" si="388"/>
        <v>Natural Gas</v>
      </c>
      <c r="D4941" s="43" t="str">
        <f t="shared" si="389"/>
        <v>Financial</v>
      </c>
      <c r="E4941" s="43">
        <f>IF(VLOOKUP(S4941,'DD-Lookup'!$J$6:$L$50,3,FALSE)="Monthly",(YEAR(AC4941)-YEAR(AB4941))*12+MONTH(AC4941)-MONTH(AB4941)+1,(AC4941-AB4941+1))</f>
        <v>214</v>
      </c>
      <c r="F4941" s="210">
        <f t="shared" si="390"/>
        <v>2140000</v>
      </c>
      <c r="G4941" s="199">
        <v>1357929</v>
      </c>
      <c r="H4941" s="195">
        <v>37049.556319444397</v>
      </c>
      <c r="I4941" t="s">
        <v>3443</v>
      </c>
      <c r="M4941" t="s">
        <v>3341</v>
      </c>
      <c r="N4941" t="s">
        <v>2476</v>
      </c>
      <c r="O4941" t="s">
        <v>1780</v>
      </c>
      <c r="P4941" s="196">
        <v>10000</v>
      </c>
      <c r="S4941" t="s">
        <v>3342</v>
      </c>
      <c r="T4941" t="s">
        <v>3557</v>
      </c>
      <c r="U4941" s="198">
        <v>-5.2499999999999998E-2</v>
      </c>
      <c r="V4941" t="s">
        <v>2787</v>
      </c>
      <c r="W4941" t="s">
        <v>2376</v>
      </c>
      <c r="X4941" t="s">
        <v>2377</v>
      </c>
      <c r="Y4941" t="s">
        <v>3575</v>
      </c>
      <c r="Z4941" t="s">
        <v>2995</v>
      </c>
      <c r="AA4941" t="s">
        <v>1605</v>
      </c>
      <c r="AB4941" s="195">
        <v>37347</v>
      </c>
      <c r="AC4941" s="195">
        <v>37560</v>
      </c>
    </row>
    <row r="4942" spans="1:30" x14ac:dyDescent="0.25">
      <c r="A4942" s="43" t="str">
        <f t="shared" si="386"/>
        <v xml:space="preserve"> Natural Gas Physical</v>
      </c>
      <c r="B4942" s="43" t="str">
        <f t="shared" si="387"/>
        <v/>
      </c>
      <c r="C4942" s="43" t="str">
        <f t="shared" si="388"/>
        <v>Natural Gas</v>
      </c>
      <c r="D4942" s="43" t="str">
        <f t="shared" si="389"/>
        <v>Physical</v>
      </c>
      <c r="E4942" s="43">
        <f>IF(VLOOKUP(S4942,'DD-Lookup'!$J$6:$L$50,3,FALSE)="Monthly",(YEAR(AC4942)-YEAR(AB4942))*12+MONTH(AC4942)-MONTH(AB4942)+1,(AC4942-AB4942+1))</f>
        <v>31</v>
      </c>
      <c r="F4942" s="210">
        <f t="shared" si="390"/>
        <v>155000</v>
      </c>
      <c r="G4942" s="199">
        <v>1357935</v>
      </c>
      <c r="H4942" s="195">
        <v>37049.556643518503</v>
      </c>
      <c r="I4942" t="s">
        <v>2324</v>
      </c>
      <c r="M4942" t="s">
        <v>3341</v>
      </c>
      <c r="N4942" t="s">
        <v>3104</v>
      </c>
      <c r="O4942" t="s">
        <v>3794</v>
      </c>
      <c r="P4942" s="196">
        <v>5000</v>
      </c>
      <c r="S4942" t="s">
        <v>3719</v>
      </c>
      <c r="T4942" t="s">
        <v>3105</v>
      </c>
      <c r="U4942" s="198">
        <v>4.74</v>
      </c>
      <c r="V4942" t="s">
        <v>2325</v>
      </c>
      <c r="W4942" t="s">
        <v>2450</v>
      </c>
      <c r="X4942" t="s">
        <v>3106</v>
      </c>
      <c r="Y4942" t="s">
        <v>2469</v>
      </c>
      <c r="Z4942" t="s">
        <v>2996</v>
      </c>
      <c r="AA4942">
        <v>838656</v>
      </c>
      <c r="AB4942" s="195">
        <v>37073.875011574099</v>
      </c>
      <c r="AC4942" s="195">
        <v>37103.875011574099</v>
      </c>
    </row>
    <row r="4943" spans="1:30" x14ac:dyDescent="0.25">
      <c r="A4943" s="43" t="str">
        <f t="shared" si="386"/>
        <v>US Natural Gas Physical</v>
      </c>
      <c r="B4943" s="43" t="str">
        <f t="shared" si="387"/>
        <v>US</v>
      </c>
      <c r="C4943" s="43" t="str">
        <f t="shared" si="388"/>
        <v>Natural Gas</v>
      </c>
      <c r="D4943" s="43" t="str">
        <f t="shared" si="389"/>
        <v>Physical</v>
      </c>
      <c r="E4943" s="43">
        <f>IF(VLOOKUP(S4943,'DD-Lookup'!$J$6:$L$50,3,FALSE)="Monthly",(YEAR(AC4943)-YEAR(AB4943))*12+MONTH(AC4943)-MONTH(AB4943)+1,(AC4943-AB4943+1))</f>
        <v>3</v>
      </c>
      <c r="F4943" s="210">
        <f t="shared" si="390"/>
        <v>75000</v>
      </c>
      <c r="G4943" s="199">
        <v>1357939</v>
      </c>
      <c r="H4943" s="195">
        <v>37049.556956018503</v>
      </c>
      <c r="I4943" t="s">
        <v>3529</v>
      </c>
      <c r="M4943" t="s">
        <v>3341</v>
      </c>
      <c r="N4943" t="s">
        <v>3747</v>
      </c>
      <c r="O4943" t="s">
        <v>1447</v>
      </c>
      <c r="P4943" s="196">
        <v>25000</v>
      </c>
      <c r="S4943" t="s">
        <v>3342</v>
      </c>
      <c r="T4943" t="s">
        <v>3557</v>
      </c>
      <c r="U4943" s="198">
        <v>3.6524999999999999</v>
      </c>
      <c r="V4943" t="s">
        <v>3510</v>
      </c>
      <c r="W4943" t="s">
        <v>2366</v>
      </c>
      <c r="X4943" t="s">
        <v>2176</v>
      </c>
      <c r="Y4943" t="s">
        <v>2469</v>
      </c>
      <c r="Z4943" t="s">
        <v>2995</v>
      </c>
      <c r="AA4943">
        <v>838657</v>
      </c>
      <c r="AB4943" s="195">
        <v>37051.875011574099</v>
      </c>
      <c r="AC4943" s="195">
        <v>37053.875011574099</v>
      </c>
    </row>
    <row r="4944" spans="1:30" x14ac:dyDescent="0.25">
      <c r="A4944" s="43" t="str">
        <f t="shared" si="386"/>
        <v>US Natural Gas Financial</v>
      </c>
      <c r="B4944" s="43" t="str">
        <f t="shared" si="387"/>
        <v>US</v>
      </c>
      <c r="C4944" s="43" t="str">
        <f t="shared" si="388"/>
        <v>Natural Gas</v>
      </c>
      <c r="D4944" s="43" t="str">
        <f t="shared" si="389"/>
        <v>Financial</v>
      </c>
      <c r="E4944" s="43">
        <f>IF(VLOOKUP(S4944,'DD-Lookup'!$J$6:$L$50,3,FALSE)="Monthly",(YEAR(AC4944)-YEAR(AB4944))*12+MONTH(AC4944)-MONTH(AB4944)+1,(AC4944-AB4944+1))</f>
        <v>31</v>
      </c>
      <c r="F4944" s="210">
        <f t="shared" si="390"/>
        <v>155000</v>
      </c>
      <c r="G4944" s="199">
        <v>1357940</v>
      </c>
      <c r="H4944" s="195">
        <v>37049.557013888902</v>
      </c>
      <c r="I4944" t="s">
        <v>2472</v>
      </c>
      <c r="M4944" t="s">
        <v>3341</v>
      </c>
      <c r="N4944" t="s">
        <v>2281</v>
      </c>
      <c r="O4944" t="s">
        <v>2475</v>
      </c>
      <c r="Q4944" s="196">
        <v>5000</v>
      </c>
      <c r="S4944" t="s">
        <v>3342</v>
      </c>
      <c r="T4944" t="s">
        <v>3557</v>
      </c>
      <c r="U4944" s="198">
        <v>3.7725</v>
      </c>
      <c r="V4944" t="s">
        <v>2461</v>
      </c>
      <c r="W4944" t="s">
        <v>2853</v>
      </c>
      <c r="X4944" t="s">
        <v>2282</v>
      </c>
      <c r="Y4944" t="s">
        <v>3575</v>
      </c>
      <c r="Z4944" t="s">
        <v>2995</v>
      </c>
      <c r="AA4944" t="s">
        <v>1606</v>
      </c>
      <c r="AB4944" s="195">
        <v>37073.875</v>
      </c>
      <c r="AC4944" s="195">
        <v>37103.875</v>
      </c>
    </row>
    <row r="4945" spans="1:29" x14ac:dyDescent="0.25">
      <c r="A4945" s="43" t="str">
        <f t="shared" si="386"/>
        <v>US Power Physical</v>
      </c>
      <c r="B4945" s="43" t="str">
        <f t="shared" si="387"/>
        <v>US</v>
      </c>
      <c r="C4945" s="43" t="str">
        <f t="shared" si="388"/>
        <v>Power</v>
      </c>
      <c r="D4945" s="43" t="str">
        <f t="shared" si="389"/>
        <v>Physical</v>
      </c>
      <c r="E4945" s="43">
        <f>IF(VLOOKUP(S4945,'DD-Lookup'!$J$6:$L$50,3,FALSE)="Monthly",(YEAR(AC4945)-YEAR(AB4945))*12+MONTH(AC4945)-MONTH(AB4945)+1,(AC4945-AB4945+1))</f>
        <v>5</v>
      </c>
      <c r="F4945" s="210">
        <f t="shared" si="390"/>
        <v>250</v>
      </c>
      <c r="G4945" s="199">
        <v>1357941</v>
      </c>
      <c r="H4945" s="195">
        <v>37049.557048611103</v>
      </c>
      <c r="I4945" t="s">
        <v>3382</v>
      </c>
      <c r="M4945" t="s">
        <v>2766</v>
      </c>
      <c r="N4945" t="s">
        <v>3361</v>
      </c>
      <c r="O4945" t="s">
        <v>3835</v>
      </c>
      <c r="P4945" s="196">
        <v>50</v>
      </c>
      <c r="S4945" t="s">
        <v>3340</v>
      </c>
      <c r="T4945" t="s">
        <v>3557</v>
      </c>
      <c r="U4945" s="198">
        <v>63.25</v>
      </c>
      <c r="V4945" t="s">
        <v>3487</v>
      </c>
      <c r="W4945" t="s">
        <v>3380</v>
      </c>
      <c r="X4945" t="s">
        <v>3366</v>
      </c>
      <c r="Y4945" t="s">
        <v>2662</v>
      </c>
      <c r="Z4945" t="s">
        <v>2990</v>
      </c>
      <c r="AA4945">
        <v>637626.1</v>
      </c>
      <c r="AB4945" s="195">
        <v>37074.875</v>
      </c>
      <c r="AC4945" s="195">
        <v>37078.875</v>
      </c>
    </row>
    <row r="4946" spans="1:29" x14ac:dyDescent="0.25">
      <c r="A4946" s="43" t="str">
        <f t="shared" si="386"/>
        <v>US Natural Gas Physical</v>
      </c>
      <c r="B4946" s="43" t="str">
        <f t="shared" si="387"/>
        <v>US</v>
      </c>
      <c r="C4946" s="43" t="str">
        <f t="shared" si="388"/>
        <v>Natural Gas</v>
      </c>
      <c r="D4946" s="43" t="str">
        <f t="shared" si="389"/>
        <v>Physical</v>
      </c>
      <c r="E4946" s="43">
        <f>IF(VLOOKUP(S4946,'DD-Lookup'!$J$6:$L$50,3,FALSE)="Monthly",(YEAR(AC4946)-YEAR(AB4946))*12+MONTH(AC4946)-MONTH(AB4946)+1,(AC4946-AB4946+1))</f>
        <v>22</v>
      </c>
      <c r="F4946" s="210">
        <f t="shared" si="390"/>
        <v>110000</v>
      </c>
      <c r="G4946" s="199">
        <v>1357943</v>
      </c>
      <c r="H4946" s="195">
        <v>37049.557152777801</v>
      </c>
      <c r="I4946" t="s">
        <v>2288</v>
      </c>
      <c r="M4946" t="s">
        <v>3341</v>
      </c>
      <c r="N4946" t="s">
        <v>3747</v>
      </c>
      <c r="O4946" t="s">
        <v>1607</v>
      </c>
      <c r="Q4946" s="196">
        <v>5000</v>
      </c>
      <c r="S4946" t="s">
        <v>3342</v>
      </c>
      <c r="T4946" t="s">
        <v>3557</v>
      </c>
      <c r="U4946" s="198">
        <v>3.6549999999999998</v>
      </c>
      <c r="V4946" t="s">
        <v>3921</v>
      </c>
      <c r="W4946" t="s">
        <v>2366</v>
      </c>
      <c r="X4946" t="s">
        <v>2176</v>
      </c>
      <c r="Y4946" t="s">
        <v>2469</v>
      </c>
      <c r="Z4946" t="s">
        <v>2995</v>
      </c>
      <c r="AA4946">
        <v>838658</v>
      </c>
      <c r="AB4946" s="195">
        <v>37051.875011574099</v>
      </c>
      <c r="AC4946" s="195">
        <v>37072.875011574099</v>
      </c>
    </row>
    <row r="4947" spans="1:29" x14ac:dyDescent="0.25">
      <c r="A4947" s="43" t="str">
        <f t="shared" si="386"/>
        <v>US Natural Gas Financial</v>
      </c>
      <c r="B4947" s="43" t="str">
        <f t="shared" si="387"/>
        <v>US</v>
      </c>
      <c r="C4947" s="43" t="str">
        <f t="shared" si="388"/>
        <v>Natural Gas</v>
      </c>
      <c r="D4947" s="43" t="str">
        <f t="shared" si="389"/>
        <v>Financial</v>
      </c>
      <c r="E4947" s="43">
        <f>IF(VLOOKUP(S4947,'DD-Lookup'!$J$6:$L$50,3,FALSE)="Monthly",(YEAR(AC4947)-YEAR(AB4947))*12+MONTH(AC4947)-MONTH(AB4947)+1,(AC4947-AB4947+1))</f>
        <v>22</v>
      </c>
      <c r="F4947" s="210">
        <f t="shared" si="390"/>
        <v>220000</v>
      </c>
      <c r="G4947" s="199">
        <v>1357945</v>
      </c>
      <c r="H4947" s="195">
        <v>37049.557280092602</v>
      </c>
      <c r="I4947" t="s">
        <v>2244</v>
      </c>
      <c r="M4947" t="s">
        <v>3341</v>
      </c>
      <c r="N4947" t="s">
        <v>2281</v>
      </c>
      <c r="O4947" t="s">
        <v>1295</v>
      </c>
      <c r="Q4947" s="196">
        <v>10000</v>
      </c>
      <c r="S4947" t="s">
        <v>3342</v>
      </c>
      <c r="T4947" t="s">
        <v>3557</v>
      </c>
      <c r="U4947" s="198">
        <v>3.6549999999999998</v>
      </c>
      <c r="V4947" t="s">
        <v>3892</v>
      </c>
      <c r="W4947" t="s">
        <v>2512</v>
      </c>
      <c r="X4947" t="s">
        <v>2170</v>
      </c>
      <c r="Y4947" t="s">
        <v>3575</v>
      </c>
      <c r="Z4947" t="s">
        <v>2995</v>
      </c>
      <c r="AA4947" t="s">
        <v>1608</v>
      </c>
      <c r="AB4947" s="195">
        <v>37051.875011574099</v>
      </c>
      <c r="AC4947" s="195">
        <v>37072.875011574099</v>
      </c>
    </row>
    <row r="4948" spans="1:29" x14ac:dyDescent="0.25">
      <c r="A4948" s="43" t="str">
        <f t="shared" si="386"/>
        <v>US Natural Gas Financial</v>
      </c>
      <c r="B4948" s="43" t="str">
        <f t="shared" si="387"/>
        <v>US</v>
      </c>
      <c r="C4948" s="43" t="str">
        <f t="shared" si="388"/>
        <v>Natural Gas</v>
      </c>
      <c r="D4948" s="43" t="str">
        <f t="shared" si="389"/>
        <v>Financial</v>
      </c>
      <c r="E4948" s="43">
        <f>IF(VLOOKUP(S4948,'DD-Lookup'!$J$6:$L$50,3,FALSE)="Monthly",(YEAR(AC4948)-YEAR(AB4948))*12+MONTH(AC4948)-MONTH(AB4948)+1,(AC4948-AB4948+1))</f>
        <v>31</v>
      </c>
      <c r="F4948" s="210">
        <f t="shared" si="390"/>
        <v>310000</v>
      </c>
      <c r="G4948" s="199">
        <v>1357946</v>
      </c>
      <c r="H4948" s="195">
        <v>37049.557314814803</v>
      </c>
      <c r="I4948" t="s">
        <v>3482</v>
      </c>
      <c r="M4948" t="s">
        <v>3341</v>
      </c>
      <c r="N4948" t="s">
        <v>2281</v>
      </c>
      <c r="O4948" t="s">
        <v>2475</v>
      </c>
      <c r="Q4948" s="196">
        <v>10000</v>
      </c>
      <c r="S4948" t="s">
        <v>3342</v>
      </c>
      <c r="T4948" t="s">
        <v>3557</v>
      </c>
      <c r="U4948" s="198">
        <v>3.7725</v>
      </c>
      <c r="V4948" t="s">
        <v>2482</v>
      </c>
      <c r="W4948" t="s">
        <v>2853</v>
      </c>
      <c r="X4948" t="s">
        <v>2282</v>
      </c>
      <c r="Y4948" t="s">
        <v>3575</v>
      </c>
      <c r="Z4948" t="s">
        <v>2995</v>
      </c>
      <c r="AA4948" t="s">
        <v>1609</v>
      </c>
      <c r="AB4948" s="195">
        <v>37073.875</v>
      </c>
      <c r="AC4948" s="195">
        <v>37103.875</v>
      </c>
    </row>
    <row r="4949" spans="1:29" x14ac:dyDescent="0.25">
      <c r="A4949" s="43" t="str">
        <f t="shared" si="386"/>
        <v xml:space="preserve"> Natural Gas Physical</v>
      </c>
      <c r="B4949" s="43" t="str">
        <f t="shared" si="387"/>
        <v/>
      </c>
      <c r="C4949" s="43" t="str">
        <f t="shared" si="388"/>
        <v>Natural Gas</v>
      </c>
      <c r="D4949" s="43" t="str">
        <f t="shared" si="389"/>
        <v>Physical</v>
      </c>
      <c r="E4949" s="43">
        <f>IF(VLOOKUP(S4949,'DD-Lookup'!$J$6:$L$50,3,FALSE)="Monthly",(YEAR(AC4949)-YEAR(AB4949))*12+MONTH(AC4949)-MONTH(AB4949)+1,(AC4949-AB4949+1))</f>
        <v>1</v>
      </c>
      <c r="F4949" s="210">
        <f t="shared" si="390"/>
        <v>10000</v>
      </c>
      <c r="G4949" s="199">
        <v>1357948</v>
      </c>
      <c r="H4949" s="195">
        <v>37049.557465277801</v>
      </c>
      <c r="I4949" t="s">
        <v>2414</v>
      </c>
      <c r="M4949" t="s">
        <v>3341</v>
      </c>
      <c r="N4949" t="s">
        <v>3104</v>
      </c>
      <c r="O4949" t="s">
        <v>3620</v>
      </c>
      <c r="P4949" s="196">
        <v>10000</v>
      </c>
      <c r="S4949" t="s">
        <v>3719</v>
      </c>
      <c r="T4949" t="s">
        <v>3105</v>
      </c>
      <c r="U4949" s="198">
        <v>4.4800000000000004</v>
      </c>
      <c r="V4949" t="s">
        <v>3781</v>
      </c>
      <c r="W4949" t="s">
        <v>635</v>
      </c>
      <c r="X4949" t="s">
        <v>3106</v>
      </c>
      <c r="Y4949" t="s">
        <v>2469</v>
      </c>
      <c r="Z4949" t="s">
        <v>2996</v>
      </c>
      <c r="AA4949">
        <v>838660</v>
      </c>
      <c r="AB4949" s="195">
        <v>37049.875011574099</v>
      </c>
      <c r="AC4949" s="195">
        <v>37049.875011574099</v>
      </c>
    </row>
    <row r="4950" spans="1:29" x14ac:dyDescent="0.25">
      <c r="A4950" s="43" t="str">
        <f t="shared" si="386"/>
        <v>US Natural Gas Financial</v>
      </c>
      <c r="B4950" s="43" t="str">
        <f t="shared" si="387"/>
        <v>US</v>
      </c>
      <c r="C4950" s="43" t="str">
        <f t="shared" si="388"/>
        <v>Natural Gas</v>
      </c>
      <c r="D4950" s="43" t="str">
        <f t="shared" si="389"/>
        <v>Financial</v>
      </c>
      <c r="E4950" s="43">
        <f>IF(VLOOKUP(S4950,'DD-Lookup'!$J$6:$L$50,3,FALSE)="Monthly",(YEAR(AC4950)-YEAR(AB4950))*12+MONTH(AC4950)-MONTH(AB4950)+1,(AC4950-AB4950+1))</f>
        <v>31</v>
      </c>
      <c r="F4950" s="210">
        <f t="shared" si="390"/>
        <v>310000</v>
      </c>
      <c r="G4950" s="199">
        <v>1357949</v>
      </c>
      <c r="H4950" s="195">
        <v>37049.557523148098</v>
      </c>
      <c r="I4950" t="s">
        <v>2472</v>
      </c>
      <c r="M4950" t="s">
        <v>3341</v>
      </c>
      <c r="N4950" t="s">
        <v>2281</v>
      </c>
      <c r="O4950" t="s">
        <v>2475</v>
      </c>
      <c r="Q4950" s="196">
        <v>10000</v>
      </c>
      <c r="S4950" t="s">
        <v>3342</v>
      </c>
      <c r="T4950" t="s">
        <v>3557</v>
      </c>
      <c r="U4950" s="198">
        <v>3.7725</v>
      </c>
      <c r="V4950" t="s">
        <v>2473</v>
      </c>
      <c r="W4950" t="s">
        <v>2853</v>
      </c>
      <c r="X4950" t="s">
        <v>2282</v>
      </c>
      <c r="Y4950" t="s">
        <v>3575</v>
      </c>
      <c r="Z4950" t="s">
        <v>2995</v>
      </c>
      <c r="AA4950" t="s">
        <v>1610</v>
      </c>
      <c r="AB4950" s="195">
        <v>37073.875</v>
      </c>
      <c r="AC4950" s="195">
        <v>37103.875</v>
      </c>
    </row>
    <row r="4951" spans="1:29" x14ac:dyDescent="0.25">
      <c r="A4951" s="43" t="str">
        <f t="shared" si="386"/>
        <v xml:space="preserve"> Natural Gas Physical</v>
      </c>
      <c r="B4951" s="43" t="str">
        <f t="shared" si="387"/>
        <v/>
      </c>
      <c r="C4951" s="43" t="str">
        <f t="shared" si="388"/>
        <v>Natural Gas</v>
      </c>
      <c r="D4951" s="43" t="str">
        <f t="shared" si="389"/>
        <v>Physical</v>
      </c>
      <c r="E4951" s="43">
        <f>IF(VLOOKUP(S4951,'DD-Lookup'!$J$6:$L$50,3,FALSE)="Monthly",(YEAR(AC4951)-YEAR(AB4951))*12+MONTH(AC4951)-MONTH(AB4951)+1,(AC4951-AB4951+1))</f>
        <v>22</v>
      </c>
      <c r="F4951" s="210">
        <f t="shared" si="390"/>
        <v>110000</v>
      </c>
      <c r="G4951" s="199">
        <v>1357951</v>
      </c>
      <c r="H4951" s="195">
        <v>37049.557824074102</v>
      </c>
      <c r="I4951" t="s">
        <v>2440</v>
      </c>
      <c r="M4951" t="s">
        <v>3341</v>
      </c>
      <c r="N4951" t="s">
        <v>2492</v>
      </c>
      <c r="O4951" t="s">
        <v>1178</v>
      </c>
      <c r="Q4951" s="196">
        <v>5000</v>
      </c>
      <c r="S4951" t="s">
        <v>3342</v>
      </c>
      <c r="T4951" t="s">
        <v>3557</v>
      </c>
      <c r="U4951" s="198">
        <v>3.76</v>
      </c>
      <c r="V4951" t="s">
        <v>3723</v>
      </c>
      <c r="W4951" t="s">
        <v>2493</v>
      </c>
      <c r="X4951" t="s">
        <v>2494</v>
      </c>
      <c r="Y4951" t="s">
        <v>2469</v>
      </c>
      <c r="Z4951" t="s">
        <v>2995</v>
      </c>
      <c r="AA4951">
        <v>838661</v>
      </c>
      <c r="AB4951" s="195">
        <v>37051.875011574099</v>
      </c>
      <c r="AC4951" s="195">
        <v>37072.875011574099</v>
      </c>
    </row>
    <row r="4952" spans="1:29" x14ac:dyDescent="0.25">
      <c r="A4952" s="43" t="str">
        <f t="shared" si="386"/>
        <v>US Natural Gas Financial</v>
      </c>
      <c r="B4952" s="43" t="str">
        <f t="shared" si="387"/>
        <v>US</v>
      </c>
      <c r="C4952" s="43" t="str">
        <f t="shared" si="388"/>
        <v>Natural Gas</v>
      </c>
      <c r="D4952" s="43" t="str">
        <f t="shared" si="389"/>
        <v>Financial</v>
      </c>
      <c r="E4952" s="43">
        <f>IF(VLOOKUP(S4952,'DD-Lookup'!$J$6:$L$50,3,FALSE)="Monthly",(YEAR(AC4952)-YEAR(AB4952))*12+MONTH(AC4952)-MONTH(AB4952)+1,(AC4952-AB4952+1))</f>
        <v>31</v>
      </c>
      <c r="F4952" s="210">
        <f t="shared" si="390"/>
        <v>155000</v>
      </c>
      <c r="G4952" s="199">
        <v>1357952</v>
      </c>
      <c r="H4952" s="195">
        <v>37049.557835648098</v>
      </c>
      <c r="I4952" t="s">
        <v>3466</v>
      </c>
      <c r="M4952" t="s">
        <v>3341</v>
      </c>
      <c r="N4952" t="s">
        <v>2281</v>
      </c>
      <c r="O4952" t="s">
        <v>2475</v>
      </c>
      <c r="Q4952" s="196">
        <v>5000</v>
      </c>
      <c r="S4952" t="s">
        <v>3342</v>
      </c>
      <c r="T4952" t="s">
        <v>3557</v>
      </c>
      <c r="U4952" s="198">
        <v>3.7725</v>
      </c>
      <c r="V4952" t="s">
        <v>3874</v>
      </c>
      <c r="W4952" t="s">
        <v>2853</v>
      </c>
      <c r="X4952" t="s">
        <v>2282</v>
      </c>
      <c r="Y4952" t="s">
        <v>3575</v>
      </c>
      <c r="Z4952" t="s">
        <v>2995</v>
      </c>
      <c r="AA4952" t="s">
        <v>1611</v>
      </c>
      <c r="AB4952" s="195">
        <v>37073.875</v>
      </c>
      <c r="AC4952" s="195">
        <v>37103.875</v>
      </c>
    </row>
    <row r="4953" spans="1:29" x14ac:dyDescent="0.25">
      <c r="A4953" s="43" t="str">
        <f t="shared" si="386"/>
        <v>US Power Financial</v>
      </c>
      <c r="B4953" s="43" t="str">
        <f t="shared" si="387"/>
        <v>US</v>
      </c>
      <c r="C4953" s="43" t="str">
        <f t="shared" si="388"/>
        <v>Power</v>
      </c>
      <c r="D4953" s="43" t="str">
        <f t="shared" si="389"/>
        <v>Financial</v>
      </c>
      <c r="E4953" s="43">
        <f>IF(VLOOKUP(S4953,'DD-Lookup'!$J$6:$L$50,3,FALSE)="Monthly",(YEAR(AC4953)-YEAR(AB4953))*12+MONTH(AC4953)-MONTH(AB4953)+1,(AC4953-AB4953+1))</f>
        <v>5</v>
      </c>
      <c r="F4953" s="210">
        <f t="shared" si="390"/>
        <v>250</v>
      </c>
      <c r="G4953" s="199">
        <v>1357954</v>
      </c>
      <c r="H4953" s="195">
        <v>37049.557939814797</v>
      </c>
      <c r="I4953" t="s">
        <v>3064</v>
      </c>
      <c r="M4953" t="s">
        <v>2766</v>
      </c>
      <c r="N4953" t="s">
        <v>2659</v>
      </c>
      <c r="O4953" t="s">
        <v>948</v>
      </c>
      <c r="Q4953" s="196">
        <v>50</v>
      </c>
      <c r="S4953" t="s">
        <v>3340</v>
      </c>
      <c r="T4953" t="s">
        <v>3557</v>
      </c>
      <c r="U4953" s="198">
        <v>56.25</v>
      </c>
      <c r="V4953" t="s">
        <v>1714</v>
      </c>
      <c r="W4953" t="s">
        <v>2258</v>
      </c>
      <c r="X4953" t="s">
        <v>3368</v>
      </c>
      <c r="Y4953" t="s">
        <v>2662</v>
      </c>
      <c r="Z4953" t="s">
        <v>2995</v>
      </c>
      <c r="AA4953">
        <v>637628.1</v>
      </c>
      <c r="AB4953" s="195">
        <v>37067.875</v>
      </c>
      <c r="AC4953" s="195">
        <v>37071.875</v>
      </c>
    </row>
    <row r="4954" spans="1:29" x14ac:dyDescent="0.25">
      <c r="A4954" s="43" t="str">
        <f t="shared" si="386"/>
        <v xml:space="preserve"> Natural Gas Physical</v>
      </c>
      <c r="B4954" s="43" t="str">
        <f t="shared" si="387"/>
        <v/>
      </c>
      <c r="C4954" s="43" t="str">
        <f t="shared" si="388"/>
        <v>Natural Gas</v>
      </c>
      <c r="D4954" s="43" t="str">
        <f t="shared" si="389"/>
        <v>Physical</v>
      </c>
      <c r="E4954" s="43">
        <f>IF(VLOOKUP(S4954,'DD-Lookup'!$J$6:$L$50,3,FALSE)="Monthly",(YEAR(AC4954)-YEAR(AB4954))*12+MONTH(AC4954)-MONTH(AB4954)+1,(AC4954-AB4954+1))</f>
        <v>1</v>
      </c>
      <c r="F4954" s="210">
        <f t="shared" si="390"/>
        <v>5000</v>
      </c>
      <c r="G4954" s="199">
        <v>1357955</v>
      </c>
      <c r="H4954" s="195">
        <v>37049.557962963001</v>
      </c>
      <c r="I4954" t="s">
        <v>2505</v>
      </c>
      <c r="M4954" t="s">
        <v>3341</v>
      </c>
      <c r="N4954" t="s">
        <v>3104</v>
      </c>
      <c r="O4954" t="s">
        <v>706</v>
      </c>
      <c r="P4954" s="196">
        <v>5000</v>
      </c>
      <c r="S4954" t="s">
        <v>3719</v>
      </c>
      <c r="T4954" t="s">
        <v>3105</v>
      </c>
      <c r="U4954" s="198">
        <v>4.46</v>
      </c>
      <c r="V4954" t="s">
        <v>2198</v>
      </c>
      <c r="W4954" t="s">
        <v>635</v>
      </c>
      <c r="X4954" t="s">
        <v>3106</v>
      </c>
      <c r="Y4954" t="s">
        <v>2469</v>
      </c>
      <c r="Z4954" t="s">
        <v>2996</v>
      </c>
      <c r="AA4954">
        <v>838662</v>
      </c>
      <c r="AB4954" s="195">
        <v>37050.875011574099</v>
      </c>
      <c r="AC4954" s="195">
        <v>37050.875011574099</v>
      </c>
    </row>
    <row r="4955" spans="1:29" x14ac:dyDescent="0.25">
      <c r="A4955" s="43" t="str">
        <f t="shared" si="386"/>
        <v xml:space="preserve"> Natural Gas Financial</v>
      </c>
      <c r="B4955" s="43" t="str">
        <f t="shared" si="387"/>
        <v/>
      </c>
      <c r="C4955" s="43" t="str">
        <f t="shared" si="388"/>
        <v>Natural Gas</v>
      </c>
      <c r="D4955" s="43" t="str">
        <f t="shared" si="389"/>
        <v>Financial</v>
      </c>
      <c r="E4955" s="43">
        <f>IF(VLOOKUP(S4955,'DD-Lookup'!$J$6:$L$50,3,FALSE)="Monthly",(YEAR(AC4955)-YEAR(AB4955))*12+MONTH(AC4955)-MONTH(AB4955)+1,(AC4955-AB4955+1))</f>
        <v>31</v>
      </c>
      <c r="F4955" s="210">
        <f t="shared" si="390"/>
        <v>155000</v>
      </c>
      <c r="G4955" s="199">
        <v>1357956</v>
      </c>
      <c r="H4955" s="195">
        <v>37049.558078703703</v>
      </c>
      <c r="I4955" t="s">
        <v>2280</v>
      </c>
      <c r="M4955" t="s">
        <v>3341</v>
      </c>
      <c r="N4955" t="s">
        <v>3521</v>
      </c>
      <c r="O4955" t="s">
        <v>3230</v>
      </c>
      <c r="P4955" s="196">
        <v>5000</v>
      </c>
      <c r="S4955" t="s">
        <v>3342</v>
      </c>
      <c r="T4955" t="s">
        <v>3557</v>
      </c>
      <c r="U4955" s="198">
        <v>-0.495</v>
      </c>
      <c r="V4955" t="s">
        <v>2449</v>
      </c>
      <c r="W4955" t="s">
        <v>3522</v>
      </c>
      <c r="X4955" t="s">
        <v>3523</v>
      </c>
      <c r="Y4955" t="s">
        <v>3575</v>
      </c>
      <c r="Z4955" t="s">
        <v>2996</v>
      </c>
      <c r="AA4955" t="s">
        <v>1612</v>
      </c>
      <c r="AB4955" s="195">
        <v>37104.875011574099</v>
      </c>
      <c r="AC4955" s="195">
        <v>37134.875011574099</v>
      </c>
    </row>
    <row r="4956" spans="1:29" x14ac:dyDescent="0.25">
      <c r="A4956" s="43" t="str">
        <f t="shared" si="386"/>
        <v>US Natural Gas Physical</v>
      </c>
      <c r="B4956" s="43" t="str">
        <f t="shared" si="387"/>
        <v>US</v>
      </c>
      <c r="C4956" s="43" t="str">
        <f t="shared" si="388"/>
        <v>Natural Gas</v>
      </c>
      <c r="D4956" s="43" t="str">
        <f t="shared" si="389"/>
        <v>Physical</v>
      </c>
      <c r="E4956" s="43">
        <f>IF(VLOOKUP(S4956,'DD-Lookup'!$J$6:$L$50,3,FALSE)="Monthly",(YEAR(AC4956)-YEAR(AB4956))*12+MONTH(AC4956)-MONTH(AB4956)+1,(AC4956-AB4956+1))</f>
        <v>22</v>
      </c>
      <c r="F4956" s="210">
        <f t="shared" si="390"/>
        <v>220000</v>
      </c>
      <c r="G4956" s="199">
        <v>1357957</v>
      </c>
      <c r="H4956" s="195">
        <v>37049.558252314797</v>
      </c>
      <c r="I4956" t="s">
        <v>3443</v>
      </c>
      <c r="M4956" t="s">
        <v>3341</v>
      </c>
      <c r="N4956" t="s">
        <v>3747</v>
      </c>
      <c r="O4956" t="s">
        <v>1613</v>
      </c>
      <c r="Q4956" s="196">
        <v>10000</v>
      </c>
      <c r="S4956" t="s">
        <v>3342</v>
      </c>
      <c r="T4956" t="s">
        <v>3557</v>
      </c>
      <c r="U4956" s="198">
        <v>3.8149999999999999</v>
      </c>
      <c r="V4956" t="s">
        <v>4204</v>
      </c>
      <c r="W4956" t="s">
        <v>2190</v>
      </c>
      <c r="X4956" t="s">
        <v>2191</v>
      </c>
      <c r="Y4956" t="s">
        <v>2469</v>
      </c>
      <c r="Z4956" t="s">
        <v>2995</v>
      </c>
      <c r="AA4956">
        <v>838663</v>
      </c>
      <c r="AB4956" s="195">
        <v>37051.875011574099</v>
      </c>
      <c r="AC4956" s="195">
        <v>37072.875011574099</v>
      </c>
    </row>
    <row r="4957" spans="1:29" x14ac:dyDescent="0.25">
      <c r="A4957" s="43" t="str">
        <f t="shared" si="386"/>
        <v>US Natural Gas Physical</v>
      </c>
      <c r="B4957" s="43" t="str">
        <f t="shared" si="387"/>
        <v>US</v>
      </c>
      <c r="C4957" s="43" t="str">
        <f t="shared" si="388"/>
        <v>Natural Gas</v>
      </c>
      <c r="D4957" s="43" t="str">
        <f t="shared" si="389"/>
        <v>Physical</v>
      </c>
      <c r="E4957" s="43">
        <f>IF(VLOOKUP(S4957,'DD-Lookup'!$J$6:$L$50,3,FALSE)="Monthly",(YEAR(AC4957)-YEAR(AB4957))*12+MONTH(AC4957)-MONTH(AB4957)+1,(AC4957-AB4957+1))</f>
        <v>3</v>
      </c>
      <c r="F4957" s="210">
        <f t="shared" si="390"/>
        <v>150000</v>
      </c>
      <c r="G4957" s="199">
        <v>1357959</v>
      </c>
      <c r="H4957" s="195">
        <v>37049.558518518497</v>
      </c>
      <c r="I4957" t="s">
        <v>3529</v>
      </c>
      <c r="M4957" t="s">
        <v>3341</v>
      </c>
      <c r="N4957" t="s">
        <v>3747</v>
      </c>
      <c r="O4957" t="s">
        <v>1447</v>
      </c>
      <c r="P4957" s="196">
        <v>50000</v>
      </c>
      <c r="S4957" t="s">
        <v>3342</v>
      </c>
      <c r="T4957" t="s">
        <v>3557</v>
      </c>
      <c r="U4957" s="198">
        <v>3.6524999999999999</v>
      </c>
      <c r="V4957" t="s">
        <v>3510</v>
      </c>
      <c r="W4957" t="s">
        <v>2366</v>
      </c>
      <c r="X4957" t="s">
        <v>2176</v>
      </c>
      <c r="Y4957" t="s">
        <v>2469</v>
      </c>
      <c r="Z4957" t="s">
        <v>2995</v>
      </c>
      <c r="AA4957">
        <v>838664</v>
      </c>
      <c r="AB4957" s="195">
        <v>37051.875011574099</v>
      </c>
      <c r="AC4957" s="195">
        <v>37053.875011574099</v>
      </c>
    </row>
    <row r="4958" spans="1:29" x14ac:dyDescent="0.25">
      <c r="A4958" s="43" t="str">
        <f t="shared" si="386"/>
        <v>US Natural Gas Financial</v>
      </c>
      <c r="B4958" s="43" t="str">
        <f t="shared" si="387"/>
        <v>US</v>
      </c>
      <c r="C4958" s="43" t="str">
        <f t="shared" si="388"/>
        <v>Natural Gas</v>
      </c>
      <c r="D4958" s="43" t="str">
        <f t="shared" si="389"/>
        <v>Financial</v>
      </c>
      <c r="E4958" s="43">
        <f>IF(VLOOKUP(S4958,'DD-Lookup'!$J$6:$L$50,3,FALSE)="Monthly",(YEAR(AC4958)-YEAR(AB4958))*12+MONTH(AC4958)-MONTH(AB4958)+1,(AC4958-AB4958+1))</f>
        <v>31</v>
      </c>
      <c r="F4958" s="210">
        <f t="shared" si="390"/>
        <v>77500</v>
      </c>
      <c r="G4958" s="199">
        <v>1357960</v>
      </c>
      <c r="H4958" s="195">
        <v>37049.558530092603</v>
      </c>
      <c r="I4958" t="s">
        <v>3529</v>
      </c>
      <c r="M4958" t="s">
        <v>3341</v>
      </c>
      <c r="N4958" t="s">
        <v>2281</v>
      </c>
      <c r="O4958" t="s">
        <v>2475</v>
      </c>
      <c r="Q4958" s="196">
        <v>2500</v>
      </c>
      <c r="S4958" t="s">
        <v>3342</v>
      </c>
      <c r="T4958" t="s">
        <v>3557</v>
      </c>
      <c r="U4958" s="198">
        <v>3.7749999999999999</v>
      </c>
      <c r="V4958" t="s">
        <v>2283</v>
      </c>
      <c r="W4958" t="s">
        <v>2853</v>
      </c>
      <c r="X4958" t="s">
        <v>2282</v>
      </c>
      <c r="Y4958" t="s">
        <v>3575</v>
      </c>
      <c r="Z4958" t="s">
        <v>2995</v>
      </c>
      <c r="AA4958" t="s">
        <v>1614</v>
      </c>
      <c r="AB4958" s="195">
        <v>37073.875</v>
      </c>
      <c r="AC4958" s="195">
        <v>37103.875</v>
      </c>
    </row>
    <row r="4959" spans="1:29" x14ac:dyDescent="0.25">
      <c r="A4959" s="43" t="str">
        <f t="shared" si="386"/>
        <v>US Crude Financial</v>
      </c>
      <c r="B4959" s="43" t="str">
        <f t="shared" si="387"/>
        <v>US</v>
      </c>
      <c r="C4959" s="43" t="str">
        <f t="shared" si="388"/>
        <v>Crude</v>
      </c>
      <c r="D4959" s="43" t="str">
        <f t="shared" si="389"/>
        <v>Financial</v>
      </c>
      <c r="E4959" s="43">
        <f>IF(VLOOKUP(S4959,'DD-Lookup'!$J$6:$L$50,3,FALSE)="Monthly",(YEAR(AC4959)-YEAR(AB4959))*12+MONTH(AC4959)-MONTH(AB4959)+1,(AC4959-AB4959+1))</f>
        <v>1</v>
      </c>
      <c r="F4959" s="210">
        <f t="shared" si="390"/>
        <v>50000</v>
      </c>
      <c r="G4959" s="199">
        <v>1357963</v>
      </c>
      <c r="H4959" s="195">
        <v>37049.558888888903</v>
      </c>
      <c r="I4959" t="s">
        <v>2652</v>
      </c>
      <c r="M4959" t="s">
        <v>3437</v>
      </c>
      <c r="N4959" t="s">
        <v>2653</v>
      </c>
      <c r="O4959" t="s">
        <v>3359</v>
      </c>
      <c r="P4959" s="196">
        <v>50000</v>
      </c>
      <c r="S4959" t="s">
        <v>3347</v>
      </c>
      <c r="T4959" t="s">
        <v>3557</v>
      </c>
      <c r="U4959" s="198">
        <v>28</v>
      </c>
      <c r="V4959" t="s">
        <v>2460</v>
      </c>
      <c r="W4959" t="s">
        <v>2655</v>
      </c>
      <c r="X4959" t="s">
        <v>2656</v>
      </c>
      <c r="Y4959" t="s">
        <v>2778</v>
      </c>
      <c r="Z4959" t="s">
        <v>2995</v>
      </c>
      <c r="AA4959">
        <v>115765</v>
      </c>
      <c r="AB4959" s="195">
        <v>37073</v>
      </c>
      <c r="AC4959" s="195">
        <v>37103</v>
      </c>
    </row>
    <row r="4960" spans="1:29" x14ac:dyDescent="0.25">
      <c r="A4960" s="43" t="str">
        <f t="shared" si="386"/>
        <v>US Natural Gas Financial</v>
      </c>
      <c r="B4960" s="43" t="str">
        <f t="shared" si="387"/>
        <v>US</v>
      </c>
      <c r="C4960" s="43" t="str">
        <f t="shared" si="388"/>
        <v>Natural Gas</v>
      </c>
      <c r="D4960" s="43" t="str">
        <f t="shared" si="389"/>
        <v>Financial</v>
      </c>
      <c r="E4960" s="43">
        <f>IF(VLOOKUP(S4960,'DD-Lookup'!$J$6:$L$50,3,FALSE)="Monthly",(YEAR(AC4960)-YEAR(AB4960))*12+MONTH(AC4960)-MONTH(AB4960)+1,(AC4960-AB4960+1))</f>
        <v>151</v>
      </c>
      <c r="F4960" s="210">
        <f t="shared" si="390"/>
        <v>755000</v>
      </c>
      <c r="G4960" s="199">
        <v>1357964</v>
      </c>
      <c r="H4960" s="195">
        <v>37049.559143518498</v>
      </c>
      <c r="I4960" t="s">
        <v>2483</v>
      </c>
      <c r="M4960" t="s">
        <v>3341</v>
      </c>
      <c r="N4960" t="s">
        <v>2281</v>
      </c>
      <c r="O4960" t="s">
        <v>2491</v>
      </c>
      <c r="Q4960" s="196">
        <v>5000</v>
      </c>
      <c r="S4960" t="s">
        <v>3342</v>
      </c>
      <c r="T4960" t="s">
        <v>3557</v>
      </c>
      <c r="U4960" s="198">
        <v>4.24</v>
      </c>
      <c r="V4960" t="s">
        <v>2485</v>
      </c>
      <c r="W4960" t="s">
        <v>2853</v>
      </c>
      <c r="X4960" t="s">
        <v>2282</v>
      </c>
      <c r="Y4960" t="s">
        <v>3575</v>
      </c>
      <c r="Z4960" t="s">
        <v>2995</v>
      </c>
      <c r="AA4960" t="s">
        <v>1615</v>
      </c>
      <c r="AB4960" s="195">
        <v>37196</v>
      </c>
      <c r="AC4960" s="195">
        <v>37346</v>
      </c>
    </row>
    <row r="4961" spans="1:29" x14ac:dyDescent="0.25">
      <c r="A4961" s="43" t="str">
        <f t="shared" si="386"/>
        <v>US Natural Gas Financial</v>
      </c>
      <c r="B4961" s="43" t="str">
        <f t="shared" si="387"/>
        <v>US</v>
      </c>
      <c r="C4961" s="43" t="str">
        <f t="shared" si="388"/>
        <v>Natural Gas</v>
      </c>
      <c r="D4961" s="43" t="str">
        <f t="shared" si="389"/>
        <v>Financial</v>
      </c>
      <c r="E4961" s="43">
        <f>IF(VLOOKUP(S4961,'DD-Lookup'!$J$6:$L$50,3,FALSE)="Monthly",(YEAR(AC4961)-YEAR(AB4961))*12+MONTH(AC4961)-MONTH(AB4961)+1,(AC4961-AB4961+1))</f>
        <v>365</v>
      </c>
      <c r="F4961" s="210">
        <f t="shared" si="390"/>
        <v>1825000</v>
      </c>
      <c r="G4961" s="199">
        <v>1357966</v>
      </c>
      <c r="H4961" s="195">
        <v>37049.559328703697</v>
      </c>
      <c r="I4961" t="s">
        <v>3360</v>
      </c>
      <c r="M4961" t="s">
        <v>3341</v>
      </c>
      <c r="N4961" t="s">
        <v>2281</v>
      </c>
      <c r="O4961" t="s">
        <v>2511</v>
      </c>
      <c r="Q4961" s="196">
        <v>5000</v>
      </c>
      <c r="S4961" t="s">
        <v>3342</v>
      </c>
      <c r="T4961" t="s">
        <v>3557</v>
      </c>
      <c r="U4961" s="198">
        <v>3.9449999999999998</v>
      </c>
      <c r="V4961" t="s">
        <v>914</v>
      </c>
      <c r="W4961" t="s">
        <v>2853</v>
      </c>
      <c r="X4961" t="s">
        <v>2282</v>
      </c>
      <c r="Y4961" t="s">
        <v>3575</v>
      </c>
      <c r="Z4961" t="s">
        <v>2995</v>
      </c>
      <c r="AA4961" t="s">
        <v>1616</v>
      </c>
      <c r="AB4961" s="195">
        <v>37257.875</v>
      </c>
      <c r="AC4961" s="195">
        <v>37621.875</v>
      </c>
    </row>
    <row r="4962" spans="1:29" x14ac:dyDescent="0.25">
      <c r="A4962" s="43" t="str">
        <f t="shared" si="386"/>
        <v>US Natural Gas Physical</v>
      </c>
      <c r="B4962" s="43" t="str">
        <f t="shared" si="387"/>
        <v>US</v>
      </c>
      <c r="C4962" s="43" t="str">
        <f t="shared" si="388"/>
        <v>Natural Gas</v>
      </c>
      <c r="D4962" s="43" t="str">
        <f t="shared" si="389"/>
        <v>Physical</v>
      </c>
      <c r="E4962" s="43">
        <f>IF(VLOOKUP(S4962,'DD-Lookup'!$J$6:$L$50,3,FALSE)="Monthly",(YEAR(AC4962)-YEAR(AB4962))*12+MONTH(AC4962)-MONTH(AB4962)+1,(AC4962-AB4962+1))</f>
        <v>3</v>
      </c>
      <c r="F4962" s="210">
        <f t="shared" si="390"/>
        <v>75000</v>
      </c>
      <c r="G4962" s="199">
        <v>1357969</v>
      </c>
      <c r="H4962" s="195">
        <v>37049.5598032407</v>
      </c>
      <c r="I4962" t="s">
        <v>2387</v>
      </c>
      <c r="M4962" t="s">
        <v>3341</v>
      </c>
      <c r="N4962" t="s">
        <v>3747</v>
      </c>
      <c r="O4962" t="s">
        <v>1447</v>
      </c>
      <c r="Q4962" s="196">
        <v>25000</v>
      </c>
      <c r="S4962" t="s">
        <v>3342</v>
      </c>
      <c r="T4962" t="s">
        <v>3557</v>
      </c>
      <c r="U4962" s="198">
        <v>3.6549999999999998</v>
      </c>
      <c r="V4962" t="s">
        <v>660</v>
      </c>
      <c r="W4962" t="s">
        <v>2366</v>
      </c>
      <c r="X4962" t="s">
        <v>2176</v>
      </c>
      <c r="Y4962" t="s">
        <v>2469</v>
      </c>
      <c r="Z4962" t="s">
        <v>2995</v>
      </c>
      <c r="AA4962">
        <v>838666</v>
      </c>
      <c r="AB4962" s="195">
        <v>37051.875011574099</v>
      </c>
      <c r="AC4962" s="195">
        <v>37053.875011574099</v>
      </c>
    </row>
    <row r="4963" spans="1:29" x14ac:dyDescent="0.25">
      <c r="A4963" s="43" t="str">
        <f t="shared" si="386"/>
        <v>US Crude Financial</v>
      </c>
      <c r="B4963" s="43" t="str">
        <f t="shared" si="387"/>
        <v>US</v>
      </c>
      <c r="C4963" s="43" t="str">
        <f t="shared" si="388"/>
        <v>Crude</v>
      </c>
      <c r="D4963" s="43" t="str">
        <f t="shared" si="389"/>
        <v>Financial</v>
      </c>
      <c r="E4963" s="43">
        <f>IF(VLOOKUP(S4963,'DD-Lookup'!$J$6:$L$50,3,FALSE)="Monthly",(YEAR(AC4963)-YEAR(AB4963))*12+MONTH(AC4963)-MONTH(AB4963)+1,(AC4963-AB4963+1))</f>
        <v>1</v>
      </c>
      <c r="F4963" s="210">
        <f t="shared" si="390"/>
        <v>50000</v>
      </c>
      <c r="G4963" s="199">
        <v>1357970</v>
      </c>
      <c r="H4963" s="195">
        <v>37049.56</v>
      </c>
      <c r="I4963" t="s">
        <v>3480</v>
      </c>
      <c r="M4963" t="s">
        <v>3437</v>
      </c>
      <c r="N4963" t="s">
        <v>2653</v>
      </c>
      <c r="O4963" t="s">
        <v>3359</v>
      </c>
      <c r="P4963" s="196">
        <v>50000</v>
      </c>
      <c r="S4963" t="s">
        <v>3347</v>
      </c>
      <c r="T4963" t="s">
        <v>3557</v>
      </c>
      <c r="U4963" s="198">
        <v>27.98</v>
      </c>
      <c r="V4963" t="s">
        <v>2647</v>
      </c>
      <c r="W4963" t="s">
        <v>2655</v>
      </c>
      <c r="X4963" t="s">
        <v>2656</v>
      </c>
      <c r="Y4963" t="s">
        <v>2778</v>
      </c>
      <c r="Z4963" t="s">
        <v>2995</v>
      </c>
      <c r="AA4963">
        <v>115771</v>
      </c>
      <c r="AB4963" s="195">
        <v>37073</v>
      </c>
      <c r="AC4963" s="195">
        <v>37103</v>
      </c>
    </row>
    <row r="4964" spans="1:29" x14ac:dyDescent="0.25">
      <c r="A4964" s="43" t="str">
        <f t="shared" si="386"/>
        <v>US Natural Gas Physical</v>
      </c>
      <c r="B4964" s="43" t="str">
        <f t="shared" si="387"/>
        <v>US</v>
      </c>
      <c r="C4964" s="43" t="str">
        <f t="shared" si="388"/>
        <v>Natural Gas</v>
      </c>
      <c r="D4964" s="43" t="str">
        <f t="shared" si="389"/>
        <v>Physical</v>
      </c>
      <c r="E4964" s="43">
        <f>IF(VLOOKUP(S4964,'DD-Lookup'!$J$6:$L$50,3,FALSE)="Monthly",(YEAR(AC4964)-YEAR(AB4964))*12+MONTH(AC4964)-MONTH(AB4964)+1,(AC4964-AB4964+1))</f>
        <v>3</v>
      </c>
      <c r="F4964" s="210">
        <f t="shared" si="390"/>
        <v>150000</v>
      </c>
      <c r="G4964" s="199">
        <v>1357971</v>
      </c>
      <c r="H4964" s="195">
        <v>37049.5601157407</v>
      </c>
      <c r="I4964" t="s">
        <v>2423</v>
      </c>
      <c r="M4964" t="s">
        <v>3341</v>
      </c>
      <c r="N4964" t="s">
        <v>3747</v>
      </c>
      <c r="O4964" t="s">
        <v>1447</v>
      </c>
      <c r="P4964" s="196">
        <v>50000</v>
      </c>
      <c r="S4964" t="s">
        <v>3342</v>
      </c>
      <c r="T4964" t="s">
        <v>3557</v>
      </c>
      <c r="U4964" s="198">
        <v>3.65</v>
      </c>
      <c r="V4964" t="s">
        <v>1568</v>
      </c>
      <c r="W4964" t="s">
        <v>2366</v>
      </c>
      <c r="X4964" t="s">
        <v>2176</v>
      </c>
      <c r="Y4964" t="s">
        <v>2469</v>
      </c>
      <c r="Z4964" t="s">
        <v>2995</v>
      </c>
      <c r="AA4964">
        <v>838668</v>
      </c>
      <c r="AB4964" s="195">
        <v>37051.875011574099</v>
      </c>
      <c r="AC4964" s="195">
        <v>37053.875011574099</v>
      </c>
    </row>
    <row r="4965" spans="1:29" x14ac:dyDescent="0.25">
      <c r="A4965" s="43" t="str">
        <f t="shared" si="386"/>
        <v>US Natural Gas Physical</v>
      </c>
      <c r="B4965" s="43" t="str">
        <f t="shared" si="387"/>
        <v>US</v>
      </c>
      <c r="C4965" s="43" t="str">
        <f t="shared" si="388"/>
        <v>Natural Gas</v>
      </c>
      <c r="D4965" s="43" t="str">
        <f t="shared" si="389"/>
        <v>Physical</v>
      </c>
      <c r="E4965" s="43">
        <f>IF(VLOOKUP(S4965,'DD-Lookup'!$J$6:$L$50,3,FALSE)="Monthly",(YEAR(AC4965)-YEAR(AB4965))*12+MONTH(AC4965)-MONTH(AB4965)+1,(AC4965-AB4965+1))</f>
        <v>3</v>
      </c>
      <c r="F4965" s="210">
        <f t="shared" si="390"/>
        <v>150000</v>
      </c>
      <c r="G4965" s="199">
        <v>1357972</v>
      </c>
      <c r="H4965" s="195">
        <v>37049.560219907398</v>
      </c>
      <c r="I4965" t="s">
        <v>3085</v>
      </c>
      <c r="M4965" t="s">
        <v>3341</v>
      </c>
      <c r="N4965" t="s">
        <v>3747</v>
      </c>
      <c r="O4965" t="s">
        <v>1447</v>
      </c>
      <c r="P4965" s="196">
        <v>50000</v>
      </c>
      <c r="S4965" t="s">
        <v>3342</v>
      </c>
      <c r="T4965" t="s">
        <v>3557</v>
      </c>
      <c r="U4965" s="198">
        <v>3.645</v>
      </c>
      <c r="V4965" t="s">
        <v>2424</v>
      </c>
      <c r="W4965" t="s">
        <v>2366</v>
      </c>
      <c r="X4965" t="s">
        <v>2176</v>
      </c>
      <c r="Y4965" t="s">
        <v>2469</v>
      </c>
      <c r="Z4965" t="s">
        <v>2995</v>
      </c>
      <c r="AA4965">
        <v>838670</v>
      </c>
      <c r="AB4965" s="195">
        <v>37051.875011574099</v>
      </c>
      <c r="AC4965" s="195">
        <v>37053.875011574099</v>
      </c>
    </row>
    <row r="4966" spans="1:29" x14ac:dyDescent="0.25">
      <c r="A4966" s="43" t="str">
        <f t="shared" si="386"/>
        <v>US Power Physical</v>
      </c>
      <c r="B4966" s="43" t="str">
        <f t="shared" si="387"/>
        <v>US</v>
      </c>
      <c r="C4966" s="43" t="str">
        <f t="shared" si="388"/>
        <v>Power</v>
      </c>
      <c r="D4966" s="43" t="str">
        <f t="shared" si="389"/>
        <v>Physical</v>
      </c>
      <c r="E4966" s="43">
        <f>IF(VLOOKUP(S4966,'DD-Lookup'!$J$6:$L$50,3,FALSE)="Monthly",(YEAR(AC4966)-YEAR(AB4966))*12+MONTH(AC4966)-MONTH(AB4966)+1,(AC4966-AB4966+1))</f>
        <v>31</v>
      </c>
      <c r="F4966" s="210">
        <f t="shared" si="390"/>
        <v>775</v>
      </c>
      <c r="G4966" s="199">
        <v>1357973</v>
      </c>
      <c r="H4966" s="195">
        <v>37049.560312499998</v>
      </c>
      <c r="I4966" t="s">
        <v>2254</v>
      </c>
      <c r="M4966" t="s">
        <v>2766</v>
      </c>
      <c r="N4966" t="s">
        <v>3310</v>
      </c>
      <c r="O4966" t="s">
        <v>1158</v>
      </c>
      <c r="P4966" s="196">
        <v>25</v>
      </c>
      <c r="S4966" t="s">
        <v>3340</v>
      </c>
      <c r="T4966" t="s">
        <v>3557</v>
      </c>
      <c r="U4966" s="198">
        <v>79</v>
      </c>
      <c r="V4966" t="s">
        <v>3311</v>
      </c>
      <c r="W4966" t="s">
        <v>3038</v>
      </c>
      <c r="X4966" t="s">
        <v>3312</v>
      </c>
      <c r="Y4966" t="s">
        <v>2662</v>
      </c>
      <c r="Z4966" t="s">
        <v>2990</v>
      </c>
      <c r="AA4966">
        <v>637632.1</v>
      </c>
      <c r="AB4966" s="195">
        <v>37104.875011574099</v>
      </c>
      <c r="AC4966" s="195">
        <v>37134.875011574099</v>
      </c>
    </row>
    <row r="4967" spans="1:29" x14ac:dyDescent="0.25">
      <c r="A4967" s="43" t="str">
        <f t="shared" si="386"/>
        <v>US Natural Gas Physical</v>
      </c>
      <c r="B4967" s="43" t="str">
        <f t="shared" si="387"/>
        <v>US</v>
      </c>
      <c r="C4967" s="43" t="str">
        <f t="shared" si="388"/>
        <v>Natural Gas</v>
      </c>
      <c r="D4967" s="43" t="str">
        <f t="shared" si="389"/>
        <v>Physical</v>
      </c>
      <c r="E4967" s="43">
        <f>IF(VLOOKUP(S4967,'DD-Lookup'!$J$6:$L$50,3,FALSE)="Monthly",(YEAR(AC4967)-YEAR(AB4967))*12+MONTH(AC4967)-MONTH(AB4967)+1,(AC4967-AB4967+1))</f>
        <v>3</v>
      </c>
      <c r="F4967" s="210">
        <f t="shared" si="390"/>
        <v>150000</v>
      </c>
      <c r="G4967" s="199">
        <v>1357975</v>
      </c>
      <c r="H4967" s="195">
        <v>37049.560324074097</v>
      </c>
      <c r="I4967" t="s">
        <v>3085</v>
      </c>
      <c r="M4967" t="s">
        <v>3341</v>
      </c>
      <c r="N4967" t="s">
        <v>3747</v>
      </c>
      <c r="O4967" t="s">
        <v>1447</v>
      </c>
      <c r="P4967" s="196">
        <v>50000</v>
      </c>
      <c r="S4967" t="s">
        <v>3342</v>
      </c>
      <c r="T4967" t="s">
        <v>3557</v>
      </c>
      <c r="U4967" s="198">
        <v>3.64</v>
      </c>
      <c r="V4967" t="s">
        <v>2424</v>
      </c>
      <c r="W4967" t="s">
        <v>2366</v>
      </c>
      <c r="X4967" t="s">
        <v>2176</v>
      </c>
      <c r="Y4967" t="s">
        <v>2469</v>
      </c>
      <c r="Z4967" t="s">
        <v>2995</v>
      </c>
      <c r="AA4967">
        <v>838671</v>
      </c>
      <c r="AB4967" s="195">
        <v>37051.875011574099</v>
      </c>
      <c r="AC4967" s="195">
        <v>37053.875011574099</v>
      </c>
    </row>
    <row r="4968" spans="1:29" x14ac:dyDescent="0.25">
      <c r="A4968" s="43" t="str">
        <f t="shared" si="386"/>
        <v>US Crude Financial</v>
      </c>
      <c r="B4968" s="43" t="str">
        <f t="shared" si="387"/>
        <v>US</v>
      </c>
      <c r="C4968" s="43" t="str">
        <f t="shared" si="388"/>
        <v>Crude</v>
      </c>
      <c r="D4968" s="43" t="str">
        <f t="shared" si="389"/>
        <v>Financial</v>
      </c>
      <c r="E4968" s="43">
        <f>IF(VLOOKUP(S4968,'DD-Lookup'!$J$6:$L$50,3,FALSE)="Monthly",(YEAR(AC4968)-YEAR(AB4968))*12+MONTH(AC4968)-MONTH(AB4968)+1,(AC4968-AB4968+1))</f>
        <v>1</v>
      </c>
      <c r="F4968" s="210">
        <f t="shared" si="390"/>
        <v>50000</v>
      </c>
      <c r="G4968" s="199">
        <v>1357976</v>
      </c>
      <c r="H4968" s="195">
        <v>37049.560439814799</v>
      </c>
      <c r="I4968" t="s">
        <v>2652</v>
      </c>
      <c r="M4968" t="s">
        <v>3437</v>
      </c>
      <c r="N4968" t="s">
        <v>2653</v>
      </c>
      <c r="O4968" t="s">
        <v>3359</v>
      </c>
      <c r="P4968" s="196">
        <v>50000</v>
      </c>
      <c r="S4968" t="s">
        <v>3347</v>
      </c>
      <c r="T4968" t="s">
        <v>3557</v>
      </c>
      <c r="U4968" s="198">
        <v>27.94</v>
      </c>
      <c r="V4968" t="s">
        <v>2460</v>
      </c>
      <c r="W4968" t="s">
        <v>2655</v>
      </c>
      <c r="X4968" t="s">
        <v>2656</v>
      </c>
      <c r="Y4968" t="s">
        <v>2778</v>
      </c>
      <c r="Z4968" t="s">
        <v>2995</v>
      </c>
      <c r="AA4968">
        <v>115773</v>
      </c>
      <c r="AB4968" s="195">
        <v>37073</v>
      </c>
      <c r="AC4968" s="195">
        <v>37103</v>
      </c>
    </row>
    <row r="4969" spans="1:29" x14ac:dyDescent="0.25">
      <c r="A4969" s="43" t="str">
        <f t="shared" si="386"/>
        <v>US Natural Gas Financial</v>
      </c>
      <c r="B4969" s="43" t="str">
        <f t="shared" si="387"/>
        <v>US</v>
      </c>
      <c r="C4969" s="43" t="str">
        <f t="shared" si="388"/>
        <v>Natural Gas</v>
      </c>
      <c r="D4969" s="43" t="str">
        <f t="shared" si="389"/>
        <v>Financial</v>
      </c>
      <c r="E4969" s="43">
        <f>IF(VLOOKUP(S4969,'DD-Lookup'!$J$6:$L$50,3,FALSE)="Monthly",(YEAR(AC4969)-YEAR(AB4969))*12+MONTH(AC4969)-MONTH(AB4969)+1,(AC4969-AB4969+1))</f>
        <v>151</v>
      </c>
      <c r="F4969" s="210">
        <f t="shared" si="390"/>
        <v>1510000</v>
      </c>
      <c r="G4969" s="199">
        <v>1357982</v>
      </c>
      <c r="H4969" s="195">
        <v>37049.560648148101</v>
      </c>
      <c r="I4969" t="s">
        <v>3482</v>
      </c>
      <c r="M4969" t="s">
        <v>3341</v>
      </c>
      <c r="N4969" t="s">
        <v>2476</v>
      </c>
      <c r="O4969" t="s">
        <v>1617</v>
      </c>
      <c r="Q4969" s="196">
        <v>10000</v>
      </c>
      <c r="S4969" t="s">
        <v>3342</v>
      </c>
      <c r="T4969" t="s">
        <v>3557</v>
      </c>
      <c r="U4969" s="198">
        <v>-0.105</v>
      </c>
      <c r="V4969" t="s">
        <v>1742</v>
      </c>
      <c r="W4969" t="s">
        <v>3319</v>
      </c>
      <c r="X4969" t="s">
        <v>3320</v>
      </c>
      <c r="Y4969" t="s">
        <v>3575</v>
      </c>
      <c r="Z4969" t="s">
        <v>2995</v>
      </c>
      <c r="AA4969" t="s">
        <v>1618</v>
      </c>
      <c r="AB4969" s="195">
        <v>37196</v>
      </c>
      <c r="AC4969" s="195">
        <v>37346</v>
      </c>
    </row>
    <row r="4970" spans="1:29" x14ac:dyDescent="0.25">
      <c r="A4970" s="43" t="str">
        <f t="shared" si="386"/>
        <v>US Natural Gas Physical</v>
      </c>
      <c r="B4970" s="43" t="str">
        <f t="shared" si="387"/>
        <v>US</v>
      </c>
      <c r="C4970" s="43" t="str">
        <f t="shared" si="388"/>
        <v>Natural Gas</v>
      </c>
      <c r="D4970" s="43" t="str">
        <f t="shared" si="389"/>
        <v>Physical</v>
      </c>
      <c r="E4970" s="43">
        <f>IF(VLOOKUP(S4970,'DD-Lookup'!$J$6:$L$50,3,FALSE)="Monthly",(YEAR(AC4970)-YEAR(AB4970))*12+MONTH(AC4970)-MONTH(AB4970)+1,(AC4970-AB4970+1))</f>
        <v>3</v>
      </c>
      <c r="F4970" s="210">
        <f t="shared" si="390"/>
        <v>30000</v>
      </c>
      <c r="G4970" s="199">
        <v>1357983</v>
      </c>
      <c r="H4970" s="195">
        <v>37049.560752314799</v>
      </c>
      <c r="I4970" t="s">
        <v>3085</v>
      </c>
      <c r="M4970" t="s">
        <v>3341</v>
      </c>
      <c r="N4970" t="s">
        <v>3747</v>
      </c>
      <c r="O4970" t="s">
        <v>1482</v>
      </c>
      <c r="P4970" s="196">
        <v>10000</v>
      </c>
      <c r="S4970" t="s">
        <v>3342</v>
      </c>
      <c r="T4970" t="s">
        <v>3557</v>
      </c>
      <c r="U4970" s="198">
        <v>3.56</v>
      </c>
      <c r="V4970" t="s">
        <v>3086</v>
      </c>
      <c r="W4970" t="s">
        <v>2181</v>
      </c>
      <c r="X4970" t="s">
        <v>2182</v>
      </c>
      <c r="Y4970" t="s">
        <v>2469</v>
      </c>
      <c r="Z4970" t="s">
        <v>2995</v>
      </c>
      <c r="AA4970">
        <v>838672</v>
      </c>
      <c r="AB4970" s="195">
        <v>37051.875011574099</v>
      </c>
      <c r="AC4970" s="195">
        <v>37053.875011574099</v>
      </c>
    </row>
    <row r="4971" spans="1:29" x14ac:dyDescent="0.25">
      <c r="A4971" s="43" t="str">
        <f t="shared" si="386"/>
        <v>US Power Financial</v>
      </c>
      <c r="B4971" s="43" t="str">
        <f t="shared" si="387"/>
        <v>US</v>
      </c>
      <c r="C4971" s="43" t="str">
        <f t="shared" si="388"/>
        <v>Power</v>
      </c>
      <c r="D4971" s="43" t="str">
        <f t="shared" si="389"/>
        <v>Financial</v>
      </c>
      <c r="E4971" s="43">
        <f>IF(VLOOKUP(S4971,'DD-Lookup'!$J$6:$L$50,3,FALSE)="Monthly",(YEAR(AC4971)-YEAR(AB4971))*12+MONTH(AC4971)-MONTH(AB4971)+1,(AC4971-AB4971+1))</f>
        <v>5</v>
      </c>
      <c r="F4971" s="210">
        <f t="shared" si="390"/>
        <v>250</v>
      </c>
      <c r="G4971" s="199">
        <v>1357985</v>
      </c>
      <c r="H4971" s="195">
        <v>37049.5608333333</v>
      </c>
      <c r="I4971" t="s">
        <v>2257</v>
      </c>
      <c r="M4971" t="s">
        <v>2766</v>
      </c>
      <c r="N4971" t="s">
        <v>2659</v>
      </c>
      <c r="O4971" t="s">
        <v>2145</v>
      </c>
      <c r="Q4971" s="196">
        <v>50</v>
      </c>
      <c r="S4971" t="s">
        <v>3340</v>
      </c>
      <c r="T4971" t="s">
        <v>3557</v>
      </c>
      <c r="U4971" s="198">
        <v>36.25</v>
      </c>
      <c r="V4971" t="s">
        <v>3845</v>
      </c>
      <c r="W4971" t="s">
        <v>2258</v>
      </c>
      <c r="X4971" t="s">
        <v>3368</v>
      </c>
      <c r="Y4971" t="s">
        <v>2662</v>
      </c>
      <c r="Z4971" t="s">
        <v>2995</v>
      </c>
      <c r="AA4971">
        <v>637633.1</v>
      </c>
      <c r="AB4971" s="195">
        <v>37060.875</v>
      </c>
      <c r="AC4971" s="195">
        <v>37064.875</v>
      </c>
    </row>
    <row r="4972" spans="1:29" x14ac:dyDescent="0.25">
      <c r="A4972" s="43" t="str">
        <f t="shared" si="386"/>
        <v>US Power Financial</v>
      </c>
      <c r="B4972" s="43" t="str">
        <f t="shared" si="387"/>
        <v>US</v>
      </c>
      <c r="C4972" s="43" t="str">
        <f t="shared" si="388"/>
        <v>Power</v>
      </c>
      <c r="D4972" s="43" t="str">
        <f t="shared" si="389"/>
        <v>Financial</v>
      </c>
      <c r="E4972" s="43">
        <f>IF(VLOOKUP(S4972,'DD-Lookup'!$J$6:$L$50,3,FALSE)="Monthly",(YEAR(AC4972)-YEAR(AB4972))*12+MONTH(AC4972)-MONTH(AB4972)+1,(AC4972-AB4972+1))</f>
        <v>1</v>
      </c>
      <c r="F4972" s="210">
        <f t="shared" si="390"/>
        <v>50</v>
      </c>
      <c r="G4972" s="199">
        <v>1357986</v>
      </c>
      <c r="H4972" s="195">
        <v>37049.560844907399</v>
      </c>
      <c r="I4972" t="s">
        <v>3360</v>
      </c>
      <c r="M4972" t="s">
        <v>2766</v>
      </c>
      <c r="N4972" t="s">
        <v>2659</v>
      </c>
      <c r="O4972" t="s">
        <v>1619</v>
      </c>
      <c r="P4972" s="196">
        <v>50</v>
      </c>
      <c r="S4972" t="s">
        <v>3340</v>
      </c>
      <c r="T4972" t="s">
        <v>3557</v>
      </c>
      <c r="U4972" s="198">
        <v>32</v>
      </c>
      <c r="V4972" t="s">
        <v>331</v>
      </c>
      <c r="W4972" t="s">
        <v>2660</v>
      </c>
      <c r="X4972" t="s">
        <v>2661</v>
      </c>
      <c r="Y4972" t="s">
        <v>2662</v>
      </c>
      <c r="Z4972" t="s">
        <v>2995</v>
      </c>
      <c r="AA4972">
        <v>637634.1</v>
      </c>
      <c r="AB4972" s="195">
        <v>37049.875011574099</v>
      </c>
      <c r="AC4972" s="195">
        <v>37049.875011574099</v>
      </c>
    </row>
    <row r="4973" spans="1:29" x14ac:dyDescent="0.25">
      <c r="A4973" s="43" t="str">
        <f t="shared" si="386"/>
        <v xml:space="preserve"> Natural Gas Physical</v>
      </c>
      <c r="B4973" s="43" t="str">
        <f t="shared" si="387"/>
        <v/>
      </c>
      <c r="C4973" s="43" t="str">
        <f t="shared" si="388"/>
        <v>Natural Gas</v>
      </c>
      <c r="D4973" s="43" t="str">
        <f t="shared" si="389"/>
        <v>Physical</v>
      </c>
      <c r="E4973" s="43">
        <f>IF(VLOOKUP(S4973,'DD-Lookup'!$J$6:$L$50,3,FALSE)="Monthly",(YEAR(AC4973)-YEAR(AB4973))*12+MONTH(AC4973)-MONTH(AB4973)+1,(AC4973-AB4973+1))</f>
        <v>1</v>
      </c>
      <c r="F4973" s="210">
        <f t="shared" si="390"/>
        <v>10000</v>
      </c>
      <c r="G4973" s="199">
        <v>1357988</v>
      </c>
      <c r="H4973" s="195">
        <v>37049.561076388898</v>
      </c>
      <c r="I4973" t="s">
        <v>2422</v>
      </c>
      <c r="M4973" t="s">
        <v>3341</v>
      </c>
      <c r="N4973" t="s">
        <v>3104</v>
      </c>
      <c r="O4973" t="s">
        <v>3620</v>
      </c>
      <c r="P4973" s="196">
        <v>10000</v>
      </c>
      <c r="S4973" t="s">
        <v>3719</v>
      </c>
      <c r="T4973" t="s">
        <v>3105</v>
      </c>
      <c r="U4973" s="198">
        <v>4.47</v>
      </c>
      <c r="V4973" t="s">
        <v>3727</v>
      </c>
      <c r="W4973" t="s">
        <v>635</v>
      </c>
      <c r="X4973" t="s">
        <v>3106</v>
      </c>
      <c r="Y4973" t="s">
        <v>2469</v>
      </c>
      <c r="Z4973" t="s">
        <v>2996</v>
      </c>
      <c r="AA4973">
        <v>838674</v>
      </c>
      <c r="AB4973" s="195">
        <v>37049.875011574099</v>
      </c>
      <c r="AC4973" s="195">
        <v>37049.875011574099</v>
      </c>
    </row>
    <row r="4974" spans="1:29" x14ac:dyDescent="0.25">
      <c r="A4974" s="43" t="str">
        <f t="shared" si="386"/>
        <v>US Power Physical</v>
      </c>
      <c r="B4974" s="43" t="str">
        <f t="shared" si="387"/>
        <v>US</v>
      </c>
      <c r="C4974" s="43" t="str">
        <f t="shared" si="388"/>
        <v>Power</v>
      </c>
      <c r="D4974" s="43" t="str">
        <f t="shared" si="389"/>
        <v>Physical</v>
      </c>
      <c r="E4974" s="43">
        <f>IF(VLOOKUP(S4974,'DD-Lookup'!$J$6:$L$50,3,FALSE)="Monthly",(YEAR(AC4974)-YEAR(AB4974))*12+MONTH(AC4974)-MONTH(AB4974)+1,(AC4974-AB4974+1))</f>
        <v>59</v>
      </c>
      <c r="F4974" s="210">
        <f t="shared" si="390"/>
        <v>2950</v>
      </c>
      <c r="G4974" s="199">
        <v>1357990</v>
      </c>
      <c r="H4974" s="195">
        <v>37049.5613310185</v>
      </c>
      <c r="I4974" t="s">
        <v>2527</v>
      </c>
      <c r="M4974" t="s">
        <v>2766</v>
      </c>
      <c r="N4974" t="s">
        <v>3361</v>
      </c>
      <c r="O4974" t="s">
        <v>3829</v>
      </c>
      <c r="P4974" s="196">
        <v>50</v>
      </c>
      <c r="S4974" t="s">
        <v>3340</v>
      </c>
      <c r="T4974" t="s">
        <v>3557</v>
      </c>
      <c r="U4974" s="198">
        <v>41.5</v>
      </c>
      <c r="V4974" t="s">
        <v>1705</v>
      </c>
      <c r="W4974" t="s">
        <v>3825</v>
      </c>
      <c r="X4974" t="s">
        <v>2263</v>
      </c>
      <c r="Y4974" t="s">
        <v>2662</v>
      </c>
      <c r="Z4974" t="s">
        <v>2990</v>
      </c>
      <c r="AA4974">
        <v>637635.1</v>
      </c>
      <c r="AB4974" s="195">
        <v>37257.591666666704</v>
      </c>
      <c r="AC4974" s="195">
        <v>37315.591666666704</v>
      </c>
    </row>
    <row r="4975" spans="1:29" x14ac:dyDescent="0.25">
      <c r="A4975" s="43" t="str">
        <f t="shared" si="386"/>
        <v>US Natural Gas Physical</v>
      </c>
      <c r="B4975" s="43" t="str">
        <f t="shared" si="387"/>
        <v>US</v>
      </c>
      <c r="C4975" s="43" t="str">
        <f t="shared" si="388"/>
        <v>Natural Gas</v>
      </c>
      <c r="D4975" s="43" t="str">
        <f t="shared" si="389"/>
        <v>Physical</v>
      </c>
      <c r="E4975" s="43">
        <f>IF(VLOOKUP(S4975,'DD-Lookup'!$J$6:$L$50,3,FALSE)="Monthly",(YEAR(AC4975)-YEAR(AB4975))*12+MONTH(AC4975)-MONTH(AB4975)+1,(AC4975-AB4975+1))</f>
        <v>3</v>
      </c>
      <c r="F4975" s="210">
        <f t="shared" si="390"/>
        <v>30000</v>
      </c>
      <c r="G4975" s="199">
        <v>1357991</v>
      </c>
      <c r="H4975" s="195">
        <v>37049.561527777798</v>
      </c>
      <c r="I4975" t="s">
        <v>3509</v>
      </c>
      <c r="M4975" t="s">
        <v>3341</v>
      </c>
      <c r="N4975" t="s">
        <v>3747</v>
      </c>
      <c r="O4975" t="s">
        <v>1482</v>
      </c>
      <c r="Q4975" s="196">
        <v>10000</v>
      </c>
      <c r="S4975" t="s">
        <v>3342</v>
      </c>
      <c r="T4975" t="s">
        <v>3557</v>
      </c>
      <c r="U4975" s="198">
        <v>3.5674999999999999</v>
      </c>
      <c r="V4975" t="s">
        <v>3048</v>
      </c>
      <c r="W4975" t="s">
        <v>2181</v>
      </c>
      <c r="X4975" t="s">
        <v>2182</v>
      </c>
      <c r="Y4975" t="s">
        <v>2469</v>
      </c>
      <c r="Z4975" t="s">
        <v>2995</v>
      </c>
      <c r="AA4975">
        <v>838675</v>
      </c>
      <c r="AB4975" s="195">
        <v>37051.875011574099</v>
      </c>
      <c r="AC4975" s="195">
        <v>37053.875011574099</v>
      </c>
    </row>
    <row r="4976" spans="1:29" x14ac:dyDescent="0.25">
      <c r="A4976" s="43" t="str">
        <f t="shared" si="386"/>
        <v>US Natural Gas Financial</v>
      </c>
      <c r="B4976" s="43" t="str">
        <f t="shared" si="387"/>
        <v>US</v>
      </c>
      <c r="C4976" s="43" t="str">
        <f t="shared" si="388"/>
        <v>Natural Gas</v>
      </c>
      <c r="D4976" s="43" t="str">
        <f t="shared" si="389"/>
        <v>Financial</v>
      </c>
      <c r="E4976" s="43">
        <f>IF(VLOOKUP(S4976,'DD-Lookup'!$J$6:$L$50,3,FALSE)="Monthly",(YEAR(AC4976)-YEAR(AB4976))*12+MONTH(AC4976)-MONTH(AB4976)+1,(AC4976-AB4976+1))</f>
        <v>22</v>
      </c>
      <c r="F4976" s="210">
        <f t="shared" si="390"/>
        <v>110000</v>
      </c>
      <c r="G4976" s="199">
        <v>1357992</v>
      </c>
      <c r="H4976" s="195">
        <v>37049.561550925901</v>
      </c>
      <c r="I4976" t="s">
        <v>2244</v>
      </c>
      <c r="M4976" t="s">
        <v>3341</v>
      </c>
      <c r="N4976" t="s">
        <v>2281</v>
      </c>
      <c r="O4976" t="s">
        <v>1295</v>
      </c>
      <c r="Q4976" s="196">
        <v>5000</v>
      </c>
      <c r="S4976" t="s">
        <v>3342</v>
      </c>
      <c r="T4976" t="s">
        <v>3557</v>
      </c>
      <c r="U4976" s="198">
        <v>3.66</v>
      </c>
      <c r="V4976" t="s">
        <v>3892</v>
      </c>
      <c r="W4976" t="s">
        <v>2512</v>
      </c>
      <c r="X4976" t="s">
        <v>2170</v>
      </c>
      <c r="Y4976" t="s">
        <v>3575</v>
      </c>
      <c r="Z4976" t="s">
        <v>2995</v>
      </c>
      <c r="AA4976" t="s">
        <v>1620</v>
      </c>
      <c r="AB4976" s="195">
        <v>37051.875011574099</v>
      </c>
      <c r="AC4976" s="195">
        <v>37072.875011574099</v>
      </c>
    </row>
    <row r="4977" spans="1:29" x14ac:dyDescent="0.25">
      <c r="A4977" s="43" t="str">
        <f t="shared" si="386"/>
        <v>US Natural Gas Physical</v>
      </c>
      <c r="B4977" s="43" t="str">
        <f t="shared" si="387"/>
        <v>US</v>
      </c>
      <c r="C4977" s="43" t="str">
        <f t="shared" si="388"/>
        <v>Natural Gas</v>
      </c>
      <c r="D4977" s="43" t="str">
        <f t="shared" si="389"/>
        <v>Physical</v>
      </c>
      <c r="E4977" s="43">
        <f>IF(VLOOKUP(S4977,'DD-Lookup'!$J$6:$L$50,3,FALSE)="Monthly",(YEAR(AC4977)-YEAR(AB4977))*12+MONTH(AC4977)-MONTH(AB4977)+1,(AC4977-AB4977+1))</f>
        <v>3</v>
      </c>
      <c r="F4977" s="210">
        <f t="shared" si="390"/>
        <v>150000</v>
      </c>
      <c r="G4977" s="199">
        <v>1357994</v>
      </c>
      <c r="H4977" s="195">
        <v>37049.5620023148</v>
      </c>
      <c r="I4977" t="s">
        <v>3529</v>
      </c>
      <c r="M4977" t="s">
        <v>3341</v>
      </c>
      <c r="N4977" t="s">
        <v>3747</v>
      </c>
      <c r="O4977" t="s">
        <v>1447</v>
      </c>
      <c r="Q4977" s="196">
        <v>50000</v>
      </c>
      <c r="S4977" t="s">
        <v>3342</v>
      </c>
      <c r="T4977" t="s">
        <v>3557</v>
      </c>
      <c r="U4977" s="198">
        <v>3.6475</v>
      </c>
      <c r="V4977" t="s">
        <v>3510</v>
      </c>
      <c r="W4977" t="s">
        <v>2366</v>
      </c>
      <c r="X4977" t="s">
        <v>2176</v>
      </c>
      <c r="Y4977" t="s">
        <v>2469</v>
      </c>
      <c r="Z4977" t="s">
        <v>2995</v>
      </c>
      <c r="AA4977">
        <v>838676</v>
      </c>
      <c r="AB4977" s="195">
        <v>37051.875011574099</v>
      </c>
      <c r="AC4977" s="195">
        <v>37053.875011574099</v>
      </c>
    </row>
    <row r="4978" spans="1:29" x14ac:dyDescent="0.25">
      <c r="A4978" s="43" t="str">
        <f t="shared" si="386"/>
        <v>US Natural Gas Financial</v>
      </c>
      <c r="B4978" s="43" t="str">
        <f t="shared" si="387"/>
        <v>US</v>
      </c>
      <c r="C4978" s="43" t="str">
        <f t="shared" si="388"/>
        <v>Natural Gas</v>
      </c>
      <c r="D4978" s="43" t="str">
        <f t="shared" si="389"/>
        <v>Financial</v>
      </c>
      <c r="E4978" s="43">
        <f>IF(VLOOKUP(S4978,'DD-Lookup'!$J$6:$L$50,3,FALSE)="Monthly",(YEAR(AC4978)-YEAR(AB4978))*12+MONTH(AC4978)-MONTH(AB4978)+1,(AC4978-AB4978+1))</f>
        <v>31</v>
      </c>
      <c r="F4978" s="210">
        <f t="shared" si="390"/>
        <v>232500</v>
      </c>
      <c r="G4978" s="199">
        <v>1357995</v>
      </c>
      <c r="H4978" s="195">
        <v>37049.562025462998</v>
      </c>
      <c r="I4978" t="s">
        <v>3529</v>
      </c>
      <c r="M4978" t="s">
        <v>3341</v>
      </c>
      <c r="N4978" t="s">
        <v>2281</v>
      </c>
      <c r="O4978" t="s">
        <v>2475</v>
      </c>
      <c r="P4978" s="196">
        <v>7500</v>
      </c>
      <c r="S4978" t="s">
        <v>3342</v>
      </c>
      <c r="T4978" t="s">
        <v>3557</v>
      </c>
      <c r="U4978" s="198">
        <v>3.7749999999999999</v>
      </c>
      <c r="V4978" t="s">
        <v>3808</v>
      </c>
      <c r="W4978" t="s">
        <v>2853</v>
      </c>
      <c r="X4978" t="s">
        <v>2282</v>
      </c>
      <c r="Y4978" t="s">
        <v>3575</v>
      </c>
      <c r="Z4978" t="s">
        <v>2995</v>
      </c>
      <c r="AA4978" t="s">
        <v>1621</v>
      </c>
      <c r="AB4978" s="195">
        <v>37073.875</v>
      </c>
      <c r="AC4978" s="195">
        <v>37103.875</v>
      </c>
    </row>
    <row r="4979" spans="1:29" x14ac:dyDescent="0.25">
      <c r="A4979" s="43" t="str">
        <f t="shared" si="386"/>
        <v>US Crude Financial</v>
      </c>
      <c r="B4979" s="43" t="str">
        <f t="shared" si="387"/>
        <v>US</v>
      </c>
      <c r="C4979" s="43" t="str">
        <f t="shared" si="388"/>
        <v>Crude</v>
      </c>
      <c r="D4979" s="43" t="str">
        <f t="shared" si="389"/>
        <v>Financial</v>
      </c>
      <c r="E4979" s="43">
        <f>IF(VLOOKUP(S4979,'DD-Lookup'!$J$6:$L$50,3,FALSE)="Monthly",(YEAR(AC4979)-YEAR(AB4979))*12+MONTH(AC4979)-MONTH(AB4979)+1,(AC4979-AB4979+1))</f>
        <v>1</v>
      </c>
      <c r="F4979" s="210">
        <f t="shared" si="390"/>
        <v>50000</v>
      </c>
      <c r="G4979" s="199">
        <v>1357999</v>
      </c>
      <c r="H4979" s="195">
        <v>37049.562743055598</v>
      </c>
      <c r="I4979" t="s">
        <v>2257</v>
      </c>
      <c r="M4979" t="s">
        <v>3437</v>
      </c>
      <c r="N4979" t="s">
        <v>2653</v>
      </c>
      <c r="O4979" t="s">
        <v>2334</v>
      </c>
      <c r="Q4979" s="196">
        <v>50000</v>
      </c>
      <c r="S4979" t="s">
        <v>3347</v>
      </c>
      <c r="T4979" t="s">
        <v>3557</v>
      </c>
      <c r="U4979" s="198">
        <v>27.96</v>
      </c>
      <c r="V4979" t="s">
        <v>2495</v>
      </c>
      <c r="W4979" t="s">
        <v>2655</v>
      </c>
      <c r="X4979" t="s">
        <v>2193</v>
      </c>
      <c r="Y4979" t="s">
        <v>2778</v>
      </c>
      <c r="Z4979" t="s">
        <v>2995</v>
      </c>
      <c r="AA4979">
        <v>115774</v>
      </c>
      <c r="AB4979" s="195">
        <v>37073</v>
      </c>
      <c r="AC4979" s="195">
        <v>37103</v>
      </c>
    </row>
    <row r="4980" spans="1:29" x14ac:dyDescent="0.25">
      <c r="A4980" s="43" t="str">
        <f t="shared" si="386"/>
        <v>US Crude Financial</v>
      </c>
      <c r="B4980" s="43" t="str">
        <f t="shared" si="387"/>
        <v>US</v>
      </c>
      <c r="C4980" s="43" t="str">
        <f t="shared" si="388"/>
        <v>Crude</v>
      </c>
      <c r="D4980" s="43" t="str">
        <f t="shared" si="389"/>
        <v>Financial</v>
      </c>
      <c r="E4980" s="43">
        <f>IF(VLOOKUP(S4980,'DD-Lookup'!$J$6:$L$50,3,FALSE)="Monthly",(YEAR(AC4980)-YEAR(AB4980))*12+MONTH(AC4980)-MONTH(AB4980)+1,(AC4980-AB4980+1))</f>
        <v>1</v>
      </c>
      <c r="F4980" s="210">
        <f t="shared" si="390"/>
        <v>50000</v>
      </c>
      <c r="G4980" s="199">
        <v>1358000</v>
      </c>
      <c r="H4980" s="195">
        <v>37049.562881944403</v>
      </c>
      <c r="I4980" t="s">
        <v>2652</v>
      </c>
      <c r="M4980" t="s">
        <v>3437</v>
      </c>
      <c r="N4980" t="s">
        <v>2653</v>
      </c>
      <c r="O4980" t="s">
        <v>3359</v>
      </c>
      <c r="P4980" s="196">
        <v>50000</v>
      </c>
      <c r="S4980" t="s">
        <v>3347</v>
      </c>
      <c r="T4980" t="s">
        <v>3557</v>
      </c>
      <c r="U4980" s="198">
        <v>27.94</v>
      </c>
      <c r="V4980" t="s">
        <v>2460</v>
      </c>
      <c r="W4980" t="s">
        <v>2655</v>
      </c>
      <c r="X4980" t="s">
        <v>2656</v>
      </c>
      <c r="Y4980" t="s">
        <v>2778</v>
      </c>
      <c r="Z4980" t="s">
        <v>2995</v>
      </c>
      <c r="AA4980">
        <v>115775</v>
      </c>
      <c r="AB4980" s="195">
        <v>37073</v>
      </c>
      <c r="AC4980" s="195">
        <v>37103</v>
      </c>
    </row>
    <row r="4981" spans="1:29" x14ac:dyDescent="0.25">
      <c r="A4981" s="43" t="str">
        <f t="shared" si="386"/>
        <v>US Power Physical</v>
      </c>
      <c r="B4981" s="43" t="str">
        <f t="shared" si="387"/>
        <v>US</v>
      </c>
      <c r="C4981" s="43" t="str">
        <f t="shared" si="388"/>
        <v>Power</v>
      </c>
      <c r="D4981" s="43" t="str">
        <f t="shared" si="389"/>
        <v>Physical</v>
      </c>
      <c r="E4981" s="43">
        <f>IF(VLOOKUP(S4981,'DD-Lookup'!$J$6:$L$50,3,FALSE)="Monthly",(YEAR(AC4981)-YEAR(AB4981))*12+MONTH(AC4981)-MONTH(AB4981)+1,(AC4981-AB4981+1))</f>
        <v>31</v>
      </c>
      <c r="F4981" s="210">
        <f t="shared" si="390"/>
        <v>1550</v>
      </c>
      <c r="G4981" s="199">
        <v>1358002</v>
      </c>
      <c r="H4981" s="195">
        <v>37049.5629050926</v>
      </c>
      <c r="I4981" t="s">
        <v>3382</v>
      </c>
      <c r="M4981" t="s">
        <v>2766</v>
      </c>
      <c r="N4981" t="s">
        <v>3361</v>
      </c>
      <c r="O4981" t="s">
        <v>3745</v>
      </c>
      <c r="P4981" s="196">
        <v>50</v>
      </c>
      <c r="S4981" t="s">
        <v>3340</v>
      </c>
      <c r="T4981" t="s">
        <v>3557</v>
      </c>
      <c r="U4981" s="198">
        <v>79.5</v>
      </c>
      <c r="V4981" t="s">
        <v>3487</v>
      </c>
      <c r="W4981" t="s">
        <v>3380</v>
      </c>
      <c r="X4981" t="s">
        <v>3381</v>
      </c>
      <c r="Y4981" t="s">
        <v>2662</v>
      </c>
      <c r="Z4981" t="s">
        <v>2990</v>
      </c>
      <c r="AA4981">
        <v>637638.1</v>
      </c>
      <c r="AB4981" s="195">
        <v>37073.875011574099</v>
      </c>
      <c r="AC4981" s="195">
        <v>37103.875011574099</v>
      </c>
    </row>
    <row r="4982" spans="1:29" x14ac:dyDescent="0.25">
      <c r="A4982" s="43" t="str">
        <f t="shared" si="386"/>
        <v>US Natural Gas Physical</v>
      </c>
      <c r="B4982" s="43" t="str">
        <f t="shared" si="387"/>
        <v>US</v>
      </c>
      <c r="C4982" s="43" t="str">
        <f t="shared" si="388"/>
        <v>Natural Gas</v>
      </c>
      <c r="D4982" s="43" t="str">
        <f t="shared" si="389"/>
        <v>Physical</v>
      </c>
      <c r="E4982" s="43">
        <f>IF(VLOOKUP(S4982,'DD-Lookup'!$J$6:$L$50,3,FALSE)="Monthly",(YEAR(AC4982)-YEAR(AB4982))*12+MONTH(AC4982)-MONTH(AB4982)+1,(AC4982-AB4982+1))</f>
        <v>3</v>
      </c>
      <c r="F4982" s="210">
        <f t="shared" si="390"/>
        <v>75000</v>
      </c>
      <c r="G4982" s="199">
        <v>1358001</v>
      </c>
      <c r="H4982" s="195">
        <v>37049.5629050926</v>
      </c>
      <c r="I4982" t="s">
        <v>3529</v>
      </c>
      <c r="M4982" t="s">
        <v>3341</v>
      </c>
      <c r="N4982" t="s">
        <v>3747</v>
      </c>
      <c r="O4982" t="s">
        <v>1447</v>
      </c>
      <c r="Q4982" s="196">
        <v>25000</v>
      </c>
      <c r="S4982" t="s">
        <v>3342</v>
      </c>
      <c r="T4982" t="s">
        <v>3557</v>
      </c>
      <c r="U4982" s="198">
        <v>3.65</v>
      </c>
      <c r="V4982" t="s">
        <v>3510</v>
      </c>
      <c r="W4982" t="s">
        <v>2366</v>
      </c>
      <c r="X4982" t="s">
        <v>2176</v>
      </c>
      <c r="Y4982" t="s">
        <v>2469</v>
      </c>
      <c r="Z4982" t="s">
        <v>2995</v>
      </c>
      <c r="AA4982">
        <v>838677</v>
      </c>
      <c r="AB4982" s="195">
        <v>37051.875011574099</v>
      </c>
      <c r="AC4982" s="195">
        <v>37053.875011574099</v>
      </c>
    </row>
    <row r="4983" spans="1:29" x14ac:dyDescent="0.25">
      <c r="A4983" s="43" t="str">
        <f t="shared" si="386"/>
        <v>US Natural Gas Financial</v>
      </c>
      <c r="B4983" s="43" t="str">
        <f t="shared" si="387"/>
        <v>US</v>
      </c>
      <c r="C4983" s="43" t="str">
        <f t="shared" si="388"/>
        <v>Natural Gas</v>
      </c>
      <c r="D4983" s="43" t="str">
        <f t="shared" si="389"/>
        <v>Financial</v>
      </c>
      <c r="E4983" s="43">
        <f>IF(VLOOKUP(S4983,'DD-Lookup'!$J$6:$L$50,3,FALSE)="Monthly",(YEAR(AC4983)-YEAR(AB4983))*12+MONTH(AC4983)-MONTH(AB4983)+1,(AC4983-AB4983+1))</f>
        <v>151</v>
      </c>
      <c r="F4983" s="210">
        <f t="shared" si="390"/>
        <v>755000</v>
      </c>
      <c r="G4983" s="199">
        <v>1358003</v>
      </c>
      <c r="H4983" s="195">
        <v>37049.562986111101</v>
      </c>
      <c r="I4983" t="s">
        <v>2280</v>
      </c>
      <c r="M4983" t="s">
        <v>3341</v>
      </c>
      <c r="N4983" t="s">
        <v>2281</v>
      </c>
      <c r="O4983" t="s">
        <v>2491</v>
      </c>
      <c r="Q4983" s="196">
        <v>5000</v>
      </c>
      <c r="S4983" t="s">
        <v>3342</v>
      </c>
      <c r="T4983" t="s">
        <v>3557</v>
      </c>
      <c r="U4983" s="198">
        <v>4.25</v>
      </c>
      <c r="V4983" t="s">
        <v>2443</v>
      </c>
      <c r="W4983" t="s">
        <v>2853</v>
      </c>
      <c r="X4983" t="s">
        <v>2282</v>
      </c>
      <c r="Y4983" t="s">
        <v>3575</v>
      </c>
      <c r="Z4983" t="s">
        <v>2995</v>
      </c>
      <c r="AA4983" t="s">
        <v>1622</v>
      </c>
      <c r="AB4983" s="195">
        <v>37196</v>
      </c>
      <c r="AC4983" s="195">
        <v>37346</v>
      </c>
    </row>
    <row r="4984" spans="1:29" x14ac:dyDescent="0.25">
      <c r="A4984" s="43" t="str">
        <f t="shared" si="386"/>
        <v>US Natural Gas Financial</v>
      </c>
      <c r="B4984" s="43" t="str">
        <f t="shared" si="387"/>
        <v>US</v>
      </c>
      <c r="C4984" s="43" t="str">
        <f t="shared" si="388"/>
        <v>Natural Gas</v>
      </c>
      <c r="D4984" s="43" t="str">
        <f t="shared" si="389"/>
        <v>Financial</v>
      </c>
      <c r="E4984" s="43">
        <f>IF(VLOOKUP(S4984,'DD-Lookup'!$J$6:$L$50,3,FALSE)="Monthly",(YEAR(AC4984)-YEAR(AB4984))*12+MONTH(AC4984)-MONTH(AB4984)+1,(AC4984-AB4984+1))</f>
        <v>31</v>
      </c>
      <c r="F4984" s="210">
        <f t="shared" si="390"/>
        <v>77500</v>
      </c>
      <c r="G4984" s="199">
        <v>1358004</v>
      </c>
      <c r="H4984" s="195">
        <v>37049.563090277799</v>
      </c>
      <c r="I4984" t="s">
        <v>3360</v>
      </c>
      <c r="M4984" t="s">
        <v>3341</v>
      </c>
      <c r="N4984" t="s">
        <v>2281</v>
      </c>
      <c r="O4984" t="s">
        <v>2475</v>
      </c>
      <c r="Q4984" s="196">
        <v>2500</v>
      </c>
      <c r="S4984" t="s">
        <v>3342</v>
      </c>
      <c r="T4984" t="s">
        <v>3557</v>
      </c>
      <c r="U4984" s="198">
        <v>3.7774999999999999</v>
      </c>
      <c r="V4984" t="s">
        <v>354</v>
      </c>
      <c r="W4984" t="s">
        <v>2853</v>
      </c>
      <c r="X4984" t="s">
        <v>2282</v>
      </c>
      <c r="Y4984" t="s">
        <v>3575</v>
      </c>
      <c r="Z4984" t="s">
        <v>2995</v>
      </c>
      <c r="AA4984" t="s">
        <v>0</v>
      </c>
      <c r="AB4984" s="195">
        <v>37073.875</v>
      </c>
      <c r="AC4984" s="195">
        <v>37103.875</v>
      </c>
    </row>
    <row r="4985" spans="1:29" x14ac:dyDescent="0.25">
      <c r="A4985" s="43" t="str">
        <f t="shared" si="386"/>
        <v>US Natural Gas Financial</v>
      </c>
      <c r="B4985" s="43" t="str">
        <f t="shared" si="387"/>
        <v>US</v>
      </c>
      <c r="C4985" s="43" t="str">
        <f t="shared" si="388"/>
        <v>Natural Gas</v>
      </c>
      <c r="D4985" s="43" t="str">
        <f t="shared" si="389"/>
        <v>Financial</v>
      </c>
      <c r="E4985" s="43">
        <f>IF(VLOOKUP(S4985,'DD-Lookup'!$J$6:$L$50,3,FALSE)="Monthly",(YEAR(AC4985)-YEAR(AB4985))*12+MONTH(AC4985)-MONTH(AB4985)+1,(AC4985-AB4985+1))</f>
        <v>31</v>
      </c>
      <c r="F4985" s="210">
        <f t="shared" si="390"/>
        <v>232500</v>
      </c>
      <c r="G4985" s="199">
        <v>1358005</v>
      </c>
      <c r="H4985" s="195">
        <v>37049.563136574099</v>
      </c>
      <c r="I4985" t="s">
        <v>2280</v>
      </c>
      <c r="M4985" t="s">
        <v>3341</v>
      </c>
      <c r="N4985" t="s">
        <v>2281</v>
      </c>
      <c r="O4985" t="s">
        <v>2475</v>
      </c>
      <c r="Q4985" s="196">
        <v>7500</v>
      </c>
      <c r="S4985" t="s">
        <v>3342</v>
      </c>
      <c r="T4985" t="s">
        <v>3557</v>
      </c>
      <c r="U4985" s="198">
        <v>3.7774999999999999</v>
      </c>
      <c r="V4985" t="s">
        <v>2441</v>
      </c>
      <c r="W4985" t="s">
        <v>2853</v>
      </c>
      <c r="X4985" t="s">
        <v>2282</v>
      </c>
      <c r="Y4985" t="s">
        <v>3575</v>
      </c>
      <c r="Z4985" t="s">
        <v>2995</v>
      </c>
      <c r="AA4985" t="s">
        <v>1</v>
      </c>
      <c r="AB4985" s="195">
        <v>37073.875</v>
      </c>
      <c r="AC4985" s="195">
        <v>37103.875</v>
      </c>
    </row>
    <row r="4986" spans="1:29" x14ac:dyDescent="0.25">
      <c r="A4986" s="43" t="str">
        <f t="shared" si="386"/>
        <v>US Natural Gas Financial</v>
      </c>
      <c r="B4986" s="43" t="str">
        <f t="shared" si="387"/>
        <v>US</v>
      </c>
      <c r="C4986" s="43" t="str">
        <f t="shared" si="388"/>
        <v>Natural Gas</v>
      </c>
      <c r="D4986" s="43" t="str">
        <f t="shared" si="389"/>
        <v>Financial</v>
      </c>
      <c r="E4986" s="43">
        <f>IF(VLOOKUP(S4986,'DD-Lookup'!$J$6:$L$50,3,FALSE)="Monthly",(YEAR(AC4986)-YEAR(AB4986))*12+MONTH(AC4986)-MONTH(AB4986)+1,(AC4986-AB4986+1))</f>
        <v>31</v>
      </c>
      <c r="F4986" s="210">
        <f t="shared" si="390"/>
        <v>1550</v>
      </c>
      <c r="G4986" s="199">
        <v>1358006</v>
      </c>
      <c r="H4986" s="195">
        <v>37049.563333333303</v>
      </c>
      <c r="I4986" t="s">
        <v>2472</v>
      </c>
      <c r="M4986" t="s">
        <v>3341</v>
      </c>
      <c r="N4986" t="s">
        <v>2455</v>
      </c>
      <c r="O4986" t="s">
        <v>4189</v>
      </c>
      <c r="P4986" s="196">
        <v>50</v>
      </c>
      <c r="S4986" t="s">
        <v>2407</v>
      </c>
      <c r="T4986" t="s">
        <v>3557</v>
      </c>
      <c r="U4986" s="198">
        <v>7.7499999999999999E-2</v>
      </c>
      <c r="V4986" t="s">
        <v>3650</v>
      </c>
      <c r="W4986" t="s">
        <v>2408</v>
      </c>
      <c r="X4986" t="s">
        <v>2409</v>
      </c>
      <c r="Y4986" t="s">
        <v>3575</v>
      </c>
      <c r="Z4986" t="s">
        <v>2995</v>
      </c>
      <c r="AA4986" t="s">
        <v>2</v>
      </c>
      <c r="AB4986" s="195">
        <v>37073</v>
      </c>
      <c r="AC4986" s="195">
        <v>37103</v>
      </c>
    </row>
    <row r="4987" spans="1:29" x14ac:dyDescent="0.25">
      <c r="A4987" s="43" t="str">
        <f t="shared" si="386"/>
        <v>US Power Physical</v>
      </c>
      <c r="B4987" s="43" t="str">
        <f t="shared" si="387"/>
        <v>US</v>
      </c>
      <c r="C4987" s="43" t="str">
        <f t="shared" si="388"/>
        <v>Power</v>
      </c>
      <c r="D4987" s="43" t="str">
        <f t="shared" si="389"/>
        <v>Physical</v>
      </c>
      <c r="E4987" s="43">
        <f>IF(VLOOKUP(S4987,'DD-Lookup'!$J$6:$L$50,3,FALSE)="Monthly",(YEAR(AC4987)-YEAR(AB4987))*12+MONTH(AC4987)-MONTH(AB4987)+1,(AC4987-AB4987+1))</f>
        <v>59</v>
      </c>
      <c r="F4987" s="210">
        <f t="shared" si="390"/>
        <v>2950</v>
      </c>
      <c r="G4987" s="199">
        <v>1358008</v>
      </c>
      <c r="H4987" s="195">
        <v>37049.563344907401</v>
      </c>
      <c r="I4987" t="s">
        <v>2244</v>
      </c>
      <c r="M4987" t="s">
        <v>2766</v>
      </c>
      <c r="N4987" t="s">
        <v>3361</v>
      </c>
      <c r="O4987" t="s">
        <v>531</v>
      </c>
      <c r="Q4987" s="196">
        <v>50</v>
      </c>
      <c r="S4987" t="s">
        <v>3340</v>
      </c>
      <c r="T4987" t="s">
        <v>3557</v>
      </c>
      <c r="U4987" s="198">
        <v>42</v>
      </c>
      <c r="V4987" t="s">
        <v>3494</v>
      </c>
      <c r="W4987" t="s">
        <v>2278</v>
      </c>
      <c r="X4987" t="s">
        <v>3513</v>
      </c>
      <c r="Y4987" t="s">
        <v>2662</v>
      </c>
      <c r="Z4987" t="s">
        <v>2990</v>
      </c>
      <c r="AA4987">
        <v>637639.1</v>
      </c>
      <c r="AB4987" s="195">
        <v>37257.875</v>
      </c>
      <c r="AC4987" s="195">
        <v>37315.875</v>
      </c>
    </row>
    <row r="4988" spans="1:29" x14ac:dyDescent="0.25">
      <c r="A4988" s="43" t="str">
        <f t="shared" si="386"/>
        <v>US Natural Gas Financial</v>
      </c>
      <c r="B4988" s="43" t="str">
        <f t="shared" si="387"/>
        <v>US</v>
      </c>
      <c r="C4988" s="43" t="str">
        <f t="shared" si="388"/>
        <v>Natural Gas</v>
      </c>
      <c r="D4988" s="43" t="str">
        <f t="shared" si="389"/>
        <v>Financial</v>
      </c>
      <c r="E4988" s="43">
        <f>IF(VLOOKUP(S4988,'DD-Lookup'!$J$6:$L$50,3,FALSE)="Monthly",(YEAR(AC4988)-YEAR(AB4988))*12+MONTH(AC4988)-MONTH(AB4988)+1,(AC4988-AB4988+1))</f>
        <v>31</v>
      </c>
      <c r="F4988" s="210">
        <f t="shared" si="390"/>
        <v>310000</v>
      </c>
      <c r="G4988" s="199">
        <v>1358009</v>
      </c>
      <c r="H4988" s="195">
        <v>37049.564155092601</v>
      </c>
      <c r="I4988" t="s">
        <v>2472</v>
      </c>
      <c r="M4988" t="s">
        <v>3341</v>
      </c>
      <c r="N4988" t="s">
        <v>2476</v>
      </c>
      <c r="O4988" t="s">
        <v>3924</v>
      </c>
      <c r="Q4988" s="196">
        <v>10000</v>
      </c>
      <c r="S4988" t="s">
        <v>3342</v>
      </c>
      <c r="T4988" t="s">
        <v>3557</v>
      </c>
      <c r="U4988" s="198">
        <v>-0.05</v>
      </c>
      <c r="V4988" t="s">
        <v>3880</v>
      </c>
      <c r="W4988" t="s">
        <v>2376</v>
      </c>
      <c r="X4988" t="s">
        <v>2377</v>
      </c>
      <c r="Y4988" t="s">
        <v>3575</v>
      </c>
      <c r="Z4988" t="s">
        <v>2995</v>
      </c>
      <c r="AA4988" t="s">
        <v>3</v>
      </c>
      <c r="AB4988" s="195">
        <v>37073.875011574099</v>
      </c>
      <c r="AC4988" s="195">
        <v>37103.875011574099</v>
      </c>
    </row>
    <row r="4989" spans="1:29" x14ac:dyDescent="0.25">
      <c r="A4989" s="43" t="str">
        <f t="shared" si="386"/>
        <v>US Natural Gas Financial</v>
      </c>
      <c r="B4989" s="43" t="str">
        <f t="shared" si="387"/>
        <v>US</v>
      </c>
      <c r="C4989" s="43" t="str">
        <f t="shared" si="388"/>
        <v>Natural Gas</v>
      </c>
      <c r="D4989" s="43" t="str">
        <f t="shared" si="389"/>
        <v>Financial</v>
      </c>
      <c r="E4989" s="43">
        <f>IF(VLOOKUP(S4989,'DD-Lookup'!$J$6:$L$50,3,FALSE)="Monthly",(YEAR(AC4989)-YEAR(AB4989))*12+MONTH(AC4989)-MONTH(AB4989)+1,(AC4989-AB4989+1))</f>
        <v>31</v>
      </c>
      <c r="F4989" s="210">
        <f t="shared" si="390"/>
        <v>155000</v>
      </c>
      <c r="G4989" s="199">
        <v>1358010</v>
      </c>
      <c r="H4989" s="195">
        <v>37049.564201388901</v>
      </c>
      <c r="I4989" t="s">
        <v>3492</v>
      </c>
      <c r="M4989" t="s">
        <v>3341</v>
      </c>
      <c r="N4989" t="s">
        <v>2281</v>
      </c>
      <c r="O4989" t="s">
        <v>2475</v>
      </c>
      <c r="Q4989" s="196">
        <v>5000</v>
      </c>
      <c r="S4989" t="s">
        <v>3342</v>
      </c>
      <c r="T4989" t="s">
        <v>3557</v>
      </c>
      <c r="U4989" s="198">
        <v>3.78</v>
      </c>
      <c r="V4989" t="s">
        <v>2605</v>
      </c>
      <c r="W4989" t="s">
        <v>2853</v>
      </c>
      <c r="X4989" t="s">
        <v>2282</v>
      </c>
      <c r="Y4989" t="s">
        <v>3575</v>
      </c>
      <c r="Z4989" t="s">
        <v>2995</v>
      </c>
      <c r="AA4989" t="s">
        <v>4</v>
      </c>
      <c r="AB4989" s="195">
        <v>37073.875</v>
      </c>
      <c r="AC4989" s="195">
        <v>37103.875</v>
      </c>
    </row>
    <row r="4990" spans="1:29" x14ac:dyDescent="0.25">
      <c r="A4990" s="43" t="str">
        <f t="shared" si="386"/>
        <v>US Crude Financial</v>
      </c>
      <c r="B4990" s="43" t="str">
        <f t="shared" si="387"/>
        <v>US</v>
      </c>
      <c r="C4990" s="43" t="str">
        <f t="shared" si="388"/>
        <v>Crude</v>
      </c>
      <c r="D4990" s="43" t="str">
        <f t="shared" si="389"/>
        <v>Financial</v>
      </c>
      <c r="E4990" s="43">
        <f>IF(VLOOKUP(S4990,'DD-Lookup'!$J$6:$L$50,3,FALSE)="Monthly",(YEAR(AC4990)-YEAR(AB4990))*12+MONTH(AC4990)-MONTH(AB4990)+1,(AC4990-AB4990+1))</f>
        <v>1</v>
      </c>
      <c r="F4990" s="210">
        <f t="shared" si="390"/>
        <v>50000</v>
      </c>
      <c r="G4990" s="199">
        <v>1358012</v>
      </c>
      <c r="H4990" s="195">
        <v>37049.5648842593</v>
      </c>
      <c r="I4990" t="s">
        <v>3527</v>
      </c>
      <c r="M4990" t="s">
        <v>3437</v>
      </c>
      <c r="N4990" t="s">
        <v>2653</v>
      </c>
      <c r="O4990" t="s">
        <v>3359</v>
      </c>
      <c r="P4990" s="196">
        <v>50000</v>
      </c>
      <c r="S4990" t="s">
        <v>3347</v>
      </c>
      <c r="T4990" t="s">
        <v>3557</v>
      </c>
      <c r="U4990" s="198">
        <v>27.92</v>
      </c>
      <c r="V4990" t="s">
        <v>2608</v>
      </c>
      <c r="W4990" t="s">
        <v>2655</v>
      </c>
      <c r="X4990" t="s">
        <v>2656</v>
      </c>
      <c r="Y4990" t="s">
        <v>2778</v>
      </c>
      <c r="Z4990" t="s">
        <v>2995</v>
      </c>
      <c r="AA4990">
        <v>115784</v>
      </c>
      <c r="AB4990" s="195">
        <v>37073</v>
      </c>
      <c r="AC4990" s="195">
        <v>37103</v>
      </c>
    </row>
    <row r="4991" spans="1:29" x14ac:dyDescent="0.25">
      <c r="A4991" s="43" t="str">
        <f t="shared" si="386"/>
        <v>US Power Physical</v>
      </c>
      <c r="B4991" s="43" t="str">
        <f t="shared" si="387"/>
        <v>US</v>
      </c>
      <c r="C4991" s="43" t="str">
        <f t="shared" si="388"/>
        <v>Power</v>
      </c>
      <c r="D4991" s="43" t="str">
        <f t="shared" si="389"/>
        <v>Physical</v>
      </c>
      <c r="E4991" s="43">
        <f>IF(VLOOKUP(S4991,'DD-Lookup'!$J$6:$L$50,3,FALSE)="Monthly",(YEAR(AC4991)-YEAR(AB4991))*12+MONTH(AC4991)-MONTH(AB4991)+1,(AC4991-AB4991+1))</f>
        <v>92</v>
      </c>
      <c r="F4991" s="210">
        <f t="shared" si="390"/>
        <v>4600</v>
      </c>
      <c r="G4991" s="199">
        <v>1358014</v>
      </c>
      <c r="H4991" s="195">
        <v>37049.5655902777</v>
      </c>
      <c r="I4991" t="s">
        <v>2244</v>
      </c>
      <c r="M4991" t="s">
        <v>2766</v>
      </c>
      <c r="N4991" t="s">
        <v>3361</v>
      </c>
      <c r="O4991" t="s">
        <v>5</v>
      </c>
      <c r="Q4991" s="196">
        <v>50</v>
      </c>
      <c r="S4991" t="s">
        <v>3340</v>
      </c>
      <c r="T4991" t="s">
        <v>3557</v>
      </c>
      <c r="U4991" s="198">
        <v>34.25</v>
      </c>
      <c r="V4991" t="s">
        <v>3494</v>
      </c>
      <c r="W4991" t="s">
        <v>2278</v>
      </c>
      <c r="X4991" t="s">
        <v>3513</v>
      </c>
      <c r="Y4991" t="s">
        <v>2662</v>
      </c>
      <c r="Z4991" t="s">
        <v>2990</v>
      </c>
      <c r="AA4991">
        <v>637641.1</v>
      </c>
      <c r="AB4991" s="195">
        <v>37530.875</v>
      </c>
      <c r="AC4991" s="195">
        <v>37621.875</v>
      </c>
    </row>
    <row r="4992" spans="1:29" x14ac:dyDescent="0.25">
      <c r="A4992" s="43" t="str">
        <f t="shared" si="386"/>
        <v>US Natural Gas Physical</v>
      </c>
      <c r="B4992" s="43" t="str">
        <f t="shared" si="387"/>
        <v>US</v>
      </c>
      <c r="C4992" s="43" t="str">
        <f t="shared" si="388"/>
        <v>Natural Gas</v>
      </c>
      <c r="D4992" s="43" t="str">
        <f t="shared" si="389"/>
        <v>Physical</v>
      </c>
      <c r="E4992" s="43">
        <f>IF(VLOOKUP(S4992,'DD-Lookup'!$J$6:$L$50,3,FALSE)="Monthly",(YEAR(AC4992)-YEAR(AB4992))*12+MONTH(AC4992)-MONTH(AB4992)+1,(AC4992-AB4992+1))</f>
        <v>22</v>
      </c>
      <c r="F4992" s="210">
        <f t="shared" si="390"/>
        <v>110000</v>
      </c>
      <c r="G4992" s="199">
        <v>1358015</v>
      </c>
      <c r="H4992" s="195">
        <v>37049.565625000003</v>
      </c>
      <c r="I4992" t="s">
        <v>3443</v>
      </c>
      <c r="M4992" t="s">
        <v>3341</v>
      </c>
      <c r="N4992" t="s">
        <v>3747</v>
      </c>
      <c r="O4992" t="s">
        <v>6</v>
      </c>
      <c r="Q4992" s="196">
        <v>5000</v>
      </c>
      <c r="S4992" t="s">
        <v>3342</v>
      </c>
      <c r="T4992" t="s">
        <v>3557</v>
      </c>
      <c r="U4992" s="198">
        <v>3.59</v>
      </c>
      <c r="V4992" t="s">
        <v>4204</v>
      </c>
      <c r="W4992" t="s">
        <v>2181</v>
      </c>
      <c r="X4992" t="s">
        <v>2182</v>
      </c>
      <c r="Y4992" t="s">
        <v>2469</v>
      </c>
      <c r="Z4992" t="s">
        <v>2995</v>
      </c>
      <c r="AA4992">
        <v>838680</v>
      </c>
      <c r="AB4992" s="195">
        <v>37051.875011574099</v>
      </c>
      <c r="AC4992" s="195">
        <v>37072.875011574099</v>
      </c>
    </row>
    <row r="4993" spans="1:29" x14ac:dyDescent="0.25">
      <c r="A4993" s="43" t="str">
        <f t="shared" si="386"/>
        <v>US Power Physical</v>
      </c>
      <c r="B4993" s="43" t="str">
        <f t="shared" si="387"/>
        <v>US</v>
      </c>
      <c r="C4993" s="43" t="str">
        <f t="shared" si="388"/>
        <v>Power</v>
      </c>
      <c r="D4993" s="43" t="str">
        <f t="shared" si="389"/>
        <v>Physical</v>
      </c>
      <c r="E4993" s="43">
        <f>IF(VLOOKUP(S4993,'DD-Lookup'!$J$6:$L$50,3,FALSE)="Monthly",(YEAR(AC4993)-YEAR(AB4993))*12+MONTH(AC4993)-MONTH(AB4993)+1,(AC4993-AB4993+1))</f>
        <v>92</v>
      </c>
      <c r="F4993" s="210">
        <f t="shared" si="390"/>
        <v>4600</v>
      </c>
      <c r="G4993" s="199">
        <v>1358017</v>
      </c>
      <c r="H4993" s="195">
        <v>37049.565636574102</v>
      </c>
      <c r="I4993" t="s">
        <v>2244</v>
      </c>
      <c r="M4993" t="s">
        <v>2766</v>
      </c>
      <c r="N4993" t="s">
        <v>3361</v>
      </c>
      <c r="O4993" t="s">
        <v>1718</v>
      </c>
      <c r="P4993" s="196">
        <v>50</v>
      </c>
      <c r="S4993" t="s">
        <v>3340</v>
      </c>
      <c r="T4993" t="s">
        <v>3557</v>
      </c>
      <c r="U4993" s="198">
        <v>33.75</v>
      </c>
      <c r="V4993" t="s">
        <v>3494</v>
      </c>
      <c r="W4993" t="s">
        <v>2278</v>
      </c>
      <c r="X4993" t="s">
        <v>3513</v>
      </c>
      <c r="Y4993" t="s">
        <v>2662</v>
      </c>
      <c r="Z4993" t="s">
        <v>2990</v>
      </c>
      <c r="AA4993">
        <v>637642.1</v>
      </c>
      <c r="AB4993" s="195">
        <v>37895.875</v>
      </c>
      <c r="AC4993" s="195">
        <v>37986.875</v>
      </c>
    </row>
    <row r="4994" spans="1:29" x14ac:dyDescent="0.25">
      <c r="A4994" s="43" t="str">
        <f t="shared" si="386"/>
        <v>US Crude Financial</v>
      </c>
      <c r="B4994" s="43" t="str">
        <f t="shared" si="387"/>
        <v>US</v>
      </c>
      <c r="C4994" s="43" t="str">
        <f t="shared" si="388"/>
        <v>Crude</v>
      </c>
      <c r="D4994" s="43" t="str">
        <f t="shared" si="389"/>
        <v>Financial</v>
      </c>
      <c r="E4994" s="43">
        <f>IF(VLOOKUP(S4994,'DD-Lookup'!$J$6:$L$50,3,FALSE)="Monthly",(YEAR(AC4994)-YEAR(AB4994))*12+MONTH(AC4994)-MONTH(AB4994)+1,(AC4994-AB4994+1))</f>
        <v>1</v>
      </c>
      <c r="F4994" s="210">
        <f t="shared" si="390"/>
        <v>50000</v>
      </c>
      <c r="G4994" s="199">
        <v>1358018</v>
      </c>
      <c r="H4994" s="195">
        <v>37049.566157407397</v>
      </c>
      <c r="I4994" t="s">
        <v>2280</v>
      </c>
      <c r="M4994" t="s">
        <v>3437</v>
      </c>
      <c r="N4994" t="s">
        <v>2653</v>
      </c>
      <c r="O4994" t="s">
        <v>3359</v>
      </c>
      <c r="P4994" s="196">
        <v>50000</v>
      </c>
      <c r="S4994" t="s">
        <v>3347</v>
      </c>
      <c r="T4994" t="s">
        <v>3557</v>
      </c>
      <c r="U4994" s="198">
        <v>27.92</v>
      </c>
      <c r="V4994" t="s">
        <v>3468</v>
      </c>
      <c r="W4994" t="s">
        <v>2655</v>
      </c>
      <c r="X4994" t="s">
        <v>2656</v>
      </c>
      <c r="Y4994" t="s">
        <v>2778</v>
      </c>
      <c r="Z4994" t="s">
        <v>2995</v>
      </c>
      <c r="AA4994">
        <v>115787</v>
      </c>
      <c r="AB4994" s="195">
        <v>37073</v>
      </c>
      <c r="AC4994" s="195">
        <v>37103</v>
      </c>
    </row>
    <row r="4995" spans="1:29" x14ac:dyDescent="0.25">
      <c r="A4995" s="43" t="str">
        <f t="shared" si="386"/>
        <v>US Natural Gas Financial</v>
      </c>
      <c r="B4995" s="43" t="str">
        <f t="shared" si="387"/>
        <v>US</v>
      </c>
      <c r="C4995" s="43" t="str">
        <f t="shared" si="388"/>
        <v>Natural Gas</v>
      </c>
      <c r="D4995" s="43" t="str">
        <f t="shared" si="389"/>
        <v>Financial</v>
      </c>
      <c r="E4995" s="43">
        <f>IF(VLOOKUP(S4995,'DD-Lookup'!$J$6:$L$50,3,FALSE)="Monthly",(YEAR(AC4995)-YEAR(AB4995))*12+MONTH(AC4995)-MONTH(AB4995)+1,(AC4995-AB4995+1))</f>
        <v>151</v>
      </c>
      <c r="F4995" s="210">
        <f t="shared" si="390"/>
        <v>755000</v>
      </c>
      <c r="G4995" s="199">
        <v>1358020</v>
      </c>
      <c r="H4995" s="195">
        <v>37049.566342592603</v>
      </c>
      <c r="I4995" t="s">
        <v>3492</v>
      </c>
      <c r="M4995" t="s">
        <v>3341</v>
      </c>
      <c r="N4995" t="s">
        <v>2281</v>
      </c>
      <c r="O4995" t="s">
        <v>2491</v>
      </c>
      <c r="Q4995" s="196">
        <v>5000</v>
      </c>
      <c r="S4995" t="s">
        <v>3342</v>
      </c>
      <c r="T4995" t="s">
        <v>3557</v>
      </c>
      <c r="U4995" s="198">
        <v>4.2549999999999999</v>
      </c>
      <c r="V4995" t="s">
        <v>2605</v>
      </c>
      <c r="W4995" t="s">
        <v>2853</v>
      </c>
      <c r="X4995" t="s">
        <v>2282</v>
      </c>
      <c r="Y4995" t="s">
        <v>3575</v>
      </c>
      <c r="Z4995" t="s">
        <v>2995</v>
      </c>
      <c r="AA4995" t="s">
        <v>7</v>
      </c>
      <c r="AB4995" s="195">
        <v>37196</v>
      </c>
      <c r="AC4995" s="195">
        <v>37346</v>
      </c>
    </row>
    <row r="4996" spans="1:29" x14ac:dyDescent="0.25">
      <c r="A4996" s="43" t="str">
        <f t="shared" si="386"/>
        <v>US Crude Financial</v>
      </c>
      <c r="B4996" s="43" t="str">
        <f t="shared" si="387"/>
        <v>US</v>
      </c>
      <c r="C4996" s="43" t="str">
        <f t="shared" si="388"/>
        <v>Crude</v>
      </c>
      <c r="D4996" s="43" t="str">
        <f t="shared" si="389"/>
        <v>Financial</v>
      </c>
      <c r="E4996" s="43">
        <f>IF(VLOOKUP(S4996,'DD-Lookup'!$J$6:$L$50,3,FALSE)="Monthly",(YEAR(AC4996)-YEAR(AB4996))*12+MONTH(AC4996)-MONTH(AB4996)+1,(AC4996-AB4996+1))</f>
        <v>1</v>
      </c>
      <c r="F4996" s="210">
        <f t="shared" si="390"/>
        <v>50000</v>
      </c>
      <c r="G4996" s="199">
        <v>1358022</v>
      </c>
      <c r="H4996" s="195">
        <v>37049.566493055601</v>
      </c>
      <c r="I4996" t="s">
        <v>3527</v>
      </c>
      <c r="M4996" t="s">
        <v>3437</v>
      </c>
      <c r="N4996" t="s">
        <v>2653</v>
      </c>
      <c r="O4996" t="s">
        <v>3359</v>
      </c>
      <c r="P4996" s="196">
        <v>50000</v>
      </c>
      <c r="S4996" t="s">
        <v>3347</v>
      </c>
      <c r="T4996" t="s">
        <v>3557</v>
      </c>
      <c r="U4996" s="198">
        <v>27.92</v>
      </c>
      <c r="V4996" t="s">
        <v>2608</v>
      </c>
      <c r="W4996" t="s">
        <v>2655</v>
      </c>
      <c r="X4996" t="s">
        <v>2656</v>
      </c>
      <c r="Y4996" t="s">
        <v>2778</v>
      </c>
      <c r="Z4996" t="s">
        <v>2995</v>
      </c>
      <c r="AA4996">
        <v>115789</v>
      </c>
      <c r="AB4996" s="195">
        <v>37073</v>
      </c>
      <c r="AC4996" s="195">
        <v>37103</v>
      </c>
    </row>
    <row r="4997" spans="1:29" x14ac:dyDescent="0.25">
      <c r="A4997" s="43" t="str">
        <f t="shared" si="386"/>
        <v>US Power Physical</v>
      </c>
      <c r="B4997" s="43" t="str">
        <f t="shared" si="387"/>
        <v>US</v>
      </c>
      <c r="C4997" s="43" t="str">
        <f t="shared" si="388"/>
        <v>Power</v>
      </c>
      <c r="D4997" s="43" t="str">
        <f t="shared" si="389"/>
        <v>Physical</v>
      </c>
      <c r="E4997" s="43">
        <f>IF(VLOOKUP(S4997,'DD-Lookup'!$J$6:$L$50,3,FALSE)="Monthly",(YEAR(AC4997)-YEAR(AB4997))*12+MONTH(AC4997)-MONTH(AB4997)+1,(AC4997-AB4997+1))</f>
        <v>5</v>
      </c>
      <c r="F4997" s="210">
        <f t="shared" si="390"/>
        <v>250</v>
      </c>
      <c r="G4997" s="199">
        <v>1358026</v>
      </c>
      <c r="H4997" s="195">
        <v>37049.566655092603</v>
      </c>
      <c r="I4997" t="s">
        <v>2244</v>
      </c>
      <c r="M4997" t="s">
        <v>2766</v>
      </c>
      <c r="N4997" t="s">
        <v>3361</v>
      </c>
      <c r="O4997" t="s">
        <v>3839</v>
      </c>
      <c r="P4997" s="196">
        <v>50</v>
      </c>
      <c r="S4997" t="s">
        <v>3340</v>
      </c>
      <c r="T4997" t="s">
        <v>3557</v>
      </c>
      <c r="U4997" s="198">
        <v>51</v>
      </c>
      <c r="V4997" t="s">
        <v>3057</v>
      </c>
      <c r="W4997" t="s">
        <v>3369</v>
      </c>
      <c r="X4997" t="s">
        <v>2267</v>
      </c>
      <c r="Y4997" t="s">
        <v>2662</v>
      </c>
      <c r="Z4997" t="s">
        <v>2990</v>
      </c>
      <c r="AA4997">
        <v>637647.1</v>
      </c>
      <c r="AB4997" s="195">
        <v>37053.875011574099</v>
      </c>
      <c r="AC4997" s="195">
        <v>37057.875011574099</v>
      </c>
    </row>
    <row r="4998" spans="1:29" x14ac:dyDescent="0.25">
      <c r="A4998" s="43" t="str">
        <f t="shared" si="386"/>
        <v>US Power Physical</v>
      </c>
      <c r="B4998" s="43" t="str">
        <f t="shared" si="387"/>
        <v>US</v>
      </c>
      <c r="C4998" s="43" t="str">
        <f t="shared" si="388"/>
        <v>Power</v>
      </c>
      <c r="D4998" s="43" t="str">
        <f t="shared" si="389"/>
        <v>Physical</v>
      </c>
      <c r="E4998" s="43">
        <f>IF(VLOOKUP(S4998,'DD-Lookup'!$J$6:$L$50,3,FALSE)="Monthly",(YEAR(AC4998)-YEAR(AB4998))*12+MONTH(AC4998)-MONTH(AB4998)+1,(AC4998-AB4998+1))</f>
        <v>5</v>
      </c>
      <c r="F4998" s="210">
        <f t="shared" si="390"/>
        <v>250</v>
      </c>
      <c r="G4998" s="199">
        <v>1358025</v>
      </c>
      <c r="H4998" s="195">
        <v>37049.566655092603</v>
      </c>
      <c r="I4998" t="s">
        <v>2244</v>
      </c>
      <c r="M4998" t="s">
        <v>2766</v>
      </c>
      <c r="N4998" t="s">
        <v>3361</v>
      </c>
      <c r="O4998" t="s">
        <v>3844</v>
      </c>
      <c r="Q4998" s="196">
        <v>50</v>
      </c>
      <c r="S4998" t="s">
        <v>3340</v>
      </c>
      <c r="T4998" t="s">
        <v>3557</v>
      </c>
      <c r="U4998" s="198">
        <v>53</v>
      </c>
      <c r="V4998" t="s">
        <v>2164</v>
      </c>
      <c r="W4998" t="s">
        <v>2278</v>
      </c>
      <c r="X4998" t="s">
        <v>3513</v>
      </c>
      <c r="Y4998" t="s">
        <v>2662</v>
      </c>
      <c r="Z4998" t="s">
        <v>2990</v>
      </c>
      <c r="AA4998">
        <v>637646.1</v>
      </c>
      <c r="AB4998" s="195">
        <v>37053.875</v>
      </c>
      <c r="AC4998" s="195">
        <v>37057.875</v>
      </c>
    </row>
    <row r="4999" spans="1:29" x14ac:dyDescent="0.25">
      <c r="A4999" s="43" t="str">
        <f t="shared" si="386"/>
        <v>US Power Financial</v>
      </c>
      <c r="B4999" s="43" t="str">
        <f t="shared" si="387"/>
        <v>US</v>
      </c>
      <c r="C4999" s="43" t="str">
        <f t="shared" si="388"/>
        <v>Power</v>
      </c>
      <c r="D4999" s="43" t="str">
        <f t="shared" si="389"/>
        <v>Financial</v>
      </c>
      <c r="E4999" s="43">
        <f>IF(VLOOKUP(S4999,'DD-Lookup'!$J$6:$L$50,3,FALSE)="Monthly",(YEAR(AC4999)-YEAR(AB4999))*12+MONTH(AC4999)-MONTH(AB4999)+1,(AC4999-AB4999+1))</f>
        <v>5</v>
      </c>
      <c r="F4999" s="210">
        <f t="shared" si="390"/>
        <v>250</v>
      </c>
      <c r="G4999" s="199">
        <v>1358027</v>
      </c>
      <c r="H4999" s="195">
        <v>37049.566689814797</v>
      </c>
      <c r="I4999" t="s">
        <v>2286</v>
      </c>
      <c r="M4999" t="s">
        <v>2766</v>
      </c>
      <c r="N4999" t="s">
        <v>2659</v>
      </c>
      <c r="O4999" t="s">
        <v>1224</v>
      </c>
      <c r="Q4999" s="196">
        <v>50</v>
      </c>
      <c r="S4999" t="s">
        <v>3340</v>
      </c>
      <c r="T4999" t="s">
        <v>3557</v>
      </c>
      <c r="U4999" s="198">
        <v>43.5</v>
      </c>
      <c r="V4999" t="s">
        <v>3239</v>
      </c>
      <c r="W4999" t="s">
        <v>3376</v>
      </c>
      <c r="X4999" t="s">
        <v>3377</v>
      </c>
      <c r="Y4999" t="s">
        <v>2662</v>
      </c>
      <c r="Z4999" t="s">
        <v>2995</v>
      </c>
      <c r="AA4999">
        <v>637648.1</v>
      </c>
      <c r="AB4999" s="195">
        <v>37053.875011574099</v>
      </c>
      <c r="AC4999" s="195">
        <v>37057.875011574099</v>
      </c>
    </row>
    <row r="5000" spans="1:29" x14ac:dyDescent="0.25">
      <c r="A5000" s="43" t="str">
        <f t="shared" si="386"/>
        <v xml:space="preserve"> Metals Financial</v>
      </c>
      <c r="B5000" s="43" t="str">
        <f t="shared" si="387"/>
        <v/>
      </c>
      <c r="C5000" s="43" t="str">
        <f t="shared" si="388"/>
        <v>Metals</v>
      </c>
      <c r="D5000" s="43" t="str">
        <f t="shared" si="389"/>
        <v>Financial</v>
      </c>
      <c r="E5000" s="43">
        <f>IF(VLOOKUP(S5000,'DD-Lookup'!$J$6:$L$50,3,FALSE)="Monthly",(YEAR(AC5000)-YEAR(AB5000))*12+MONTH(AC5000)-MONTH(AB5000)+1,(AC5000-AB5000+1))</f>
        <v>1</v>
      </c>
      <c r="F5000" s="210">
        <f t="shared" si="390"/>
        <v>20</v>
      </c>
      <c r="G5000" s="199">
        <v>1358028</v>
      </c>
      <c r="H5000" s="195">
        <v>37049.566759259302</v>
      </c>
      <c r="I5000" t="s">
        <v>3694</v>
      </c>
      <c r="M5000" t="s">
        <v>3346</v>
      </c>
      <c r="N5000" t="s">
        <v>3566</v>
      </c>
      <c r="O5000" t="s">
        <v>3567</v>
      </c>
      <c r="P5000" s="196">
        <v>20</v>
      </c>
      <c r="S5000" t="s">
        <v>3556</v>
      </c>
      <c r="T5000" t="s">
        <v>3557</v>
      </c>
      <c r="U5000" s="198">
        <v>1513</v>
      </c>
      <c r="V5000" t="s">
        <v>3695</v>
      </c>
      <c r="W5000" t="s">
        <v>2299</v>
      </c>
      <c r="X5000" t="s">
        <v>3559</v>
      </c>
      <c r="Y5000" t="s">
        <v>3560</v>
      </c>
      <c r="Z5000" t="s">
        <v>3561</v>
      </c>
      <c r="AA5000">
        <v>2174798</v>
      </c>
    </row>
    <row r="5001" spans="1:29" x14ac:dyDescent="0.25">
      <c r="A5001" s="43" t="str">
        <f t="shared" si="386"/>
        <v xml:space="preserve"> Natural Gas Physical</v>
      </c>
      <c r="B5001" s="43" t="str">
        <f t="shared" si="387"/>
        <v/>
      </c>
      <c r="C5001" s="43" t="str">
        <f t="shared" si="388"/>
        <v>Natural Gas</v>
      </c>
      <c r="D5001" s="43" t="str">
        <f t="shared" si="389"/>
        <v>Physical</v>
      </c>
      <c r="E5001" s="43">
        <f>IF(VLOOKUP(S5001,'DD-Lookup'!$J$6:$L$50,3,FALSE)="Monthly",(YEAR(AC5001)-YEAR(AB5001))*12+MONTH(AC5001)-MONTH(AB5001)+1,(AC5001-AB5001+1))</f>
        <v>1</v>
      </c>
      <c r="F5001" s="210">
        <f t="shared" si="390"/>
        <v>5000</v>
      </c>
      <c r="G5001" s="199">
        <v>1358029</v>
      </c>
      <c r="H5001" s="195">
        <v>37049.566793981503</v>
      </c>
      <c r="I5001" t="s">
        <v>3916</v>
      </c>
      <c r="M5001" t="s">
        <v>3341</v>
      </c>
      <c r="N5001" t="s">
        <v>3104</v>
      </c>
      <c r="O5001" t="s">
        <v>706</v>
      </c>
      <c r="P5001" s="196">
        <v>5000</v>
      </c>
      <c r="S5001" t="s">
        <v>3719</v>
      </c>
      <c r="T5001" t="s">
        <v>3105</v>
      </c>
      <c r="U5001" s="198">
        <v>4.46</v>
      </c>
      <c r="V5001" t="s">
        <v>3917</v>
      </c>
      <c r="W5001" t="s">
        <v>635</v>
      </c>
      <c r="X5001" t="s">
        <v>3106</v>
      </c>
      <c r="Y5001" t="s">
        <v>2469</v>
      </c>
      <c r="Z5001" t="s">
        <v>2996</v>
      </c>
      <c r="AA5001">
        <v>838682</v>
      </c>
      <c r="AB5001" s="195">
        <v>37050.875011574099</v>
      </c>
      <c r="AC5001" s="195">
        <v>37050.875011574099</v>
      </c>
    </row>
    <row r="5002" spans="1:29" x14ac:dyDescent="0.25">
      <c r="A5002" s="43" t="str">
        <f t="shared" ref="A5002:A5065" si="391">B5002&amp;" "&amp;C5002&amp;" "&amp;D5002</f>
        <v>US Power Physical</v>
      </c>
      <c r="B5002" s="43" t="str">
        <f t="shared" si="387"/>
        <v>US</v>
      </c>
      <c r="C5002" s="43" t="str">
        <f t="shared" si="388"/>
        <v>Power</v>
      </c>
      <c r="D5002" s="43" t="str">
        <f t="shared" si="389"/>
        <v>Physical</v>
      </c>
      <c r="E5002" s="43">
        <f>IF(VLOOKUP(S5002,'DD-Lookup'!$J$6:$L$50,3,FALSE)="Monthly",(YEAR(AC5002)-YEAR(AB5002))*12+MONTH(AC5002)-MONTH(AB5002)+1,(AC5002-AB5002+1))</f>
        <v>5</v>
      </c>
      <c r="F5002" s="210">
        <f t="shared" si="390"/>
        <v>250</v>
      </c>
      <c r="G5002" s="199">
        <v>1358030</v>
      </c>
      <c r="H5002" s="195">
        <v>37049.566851851901</v>
      </c>
      <c r="I5002" t="s">
        <v>3374</v>
      </c>
      <c r="J5002" t="s">
        <v>2413</v>
      </c>
      <c r="K5002" t="s">
        <v>2272</v>
      </c>
      <c r="M5002" t="s">
        <v>2766</v>
      </c>
      <c r="N5002" t="s">
        <v>3361</v>
      </c>
      <c r="O5002" t="s">
        <v>3836</v>
      </c>
      <c r="Q5002" s="196">
        <v>50</v>
      </c>
      <c r="S5002" t="s">
        <v>3340</v>
      </c>
      <c r="T5002" t="s">
        <v>3557</v>
      </c>
      <c r="U5002" s="198">
        <v>45.5</v>
      </c>
      <c r="V5002" t="s">
        <v>2143</v>
      </c>
      <c r="W5002" t="s">
        <v>2781</v>
      </c>
      <c r="X5002" t="s">
        <v>3370</v>
      </c>
      <c r="Y5002" t="s">
        <v>2662</v>
      </c>
      <c r="Z5002" t="s">
        <v>2990</v>
      </c>
      <c r="AA5002">
        <v>637649.1</v>
      </c>
      <c r="AB5002" s="195">
        <v>37053.875011574099</v>
      </c>
      <c r="AC5002" s="195">
        <v>37057.875011574099</v>
      </c>
    </row>
    <row r="5003" spans="1:29" x14ac:dyDescent="0.25">
      <c r="A5003" s="43" t="str">
        <f t="shared" si="391"/>
        <v>US Power Physical</v>
      </c>
      <c r="B5003" s="43" t="str">
        <f t="shared" ref="B5003:B5066" si="392">IF((LEFT(N5003,2)="US"),"US","")</f>
        <v>US</v>
      </c>
      <c r="C5003" s="43" t="str">
        <f t="shared" ref="C5003:C5066" si="393">M5003</f>
        <v>Power</v>
      </c>
      <c r="D5003" s="43" t="str">
        <f t="shared" ref="D5003:D5066" si="394">IF(ISNUMBER(FIND("Phy",N5003))=TRUE,"Physical","Financial")</f>
        <v>Physical</v>
      </c>
      <c r="E5003" s="43">
        <f>IF(VLOOKUP(S5003,'DD-Lookup'!$J$6:$L$50,3,FALSE)="Monthly",(YEAR(AC5003)-YEAR(AB5003))*12+MONTH(AC5003)-MONTH(AB5003)+1,(AC5003-AB5003+1))</f>
        <v>5</v>
      </c>
      <c r="F5003" s="210">
        <f t="shared" ref="F5003:F5066" si="395">E5003*SUM(P5003:Q5003)</f>
        <v>250</v>
      </c>
      <c r="G5003" s="199">
        <v>1358031</v>
      </c>
      <c r="H5003" s="195">
        <v>37049.566898148201</v>
      </c>
      <c r="I5003" t="s">
        <v>3841</v>
      </c>
      <c r="J5003" t="s">
        <v>2233</v>
      </c>
      <c r="K5003" t="s">
        <v>2272</v>
      </c>
      <c r="M5003" t="s">
        <v>2766</v>
      </c>
      <c r="N5003" t="s">
        <v>3361</v>
      </c>
      <c r="O5003" t="s">
        <v>3844</v>
      </c>
      <c r="P5003" s="196">
        <v>50</v>
      </c>
      <c r="S5003" t="s">
        <v>3340</v>
      </c>
      <c r="T5003" t="s">
        <v>3557</v>
      </c>
      <c r="U5003" s="198">
        <v>52.5</v>
      </c>
      <c r="V5003" t="s">
        <v>356</v>
      </c>
      <c r="W5003" t="s">
        <v>2278</v>
      </c>
      <c r="X5003" t="s">
        <v>3513</v>
      </c>
      <c r="Y5003" t="s">
        <v>2662</v>
      </c>
      <c r="Z5003" t="s">
        <v>2990</v>
      </c>
      <c r="AA5003">
        <v>637650.1</v>
      </c>
      <c r="AB5003" s="195">
        <v>37053.875</v>
      </c>
      <c r="AC5003" s="195">
        <v>37057.875</v>
      </c>
    </row>
    <row r="5004" spans="1:29" x14ac:dyDescent="0.25">
      <c r="A5004" s="43" t="str">
        <f t="shared" si="391"/>
        <v>US Power Physical</v>
      </c>
      <c r="B5004" s="43" t="str">
        <f t="shared" si="392"/>
        <v>US</v>
      </c>
      <c r="C5004" s="43" t="str">
        <f t="shared" si="393"/>
        <v>Power</v>
      </c>
      <c r="D5004" s="43" t="str">
        <f t="shared" si="394"/>
        <v>Physical</v>
      </c>
      <c r="E5004" s="43">
        <f>IF(VLOOKUP(S5004,'DD-Lookup'!$J$6:$L$50,3,FALSE)="Monthly",(YEAR(AC5004)-YEAR(AB5004))*12+MONTH(AC5004)-MONTH(AB5004)+1,(AC5004-AB5004+1))</f>
        <v>5</v>
      </c>
      <c r="F5004" s="210">
        <f t="shared" si="395"/>
        <v>250</v>
      </c>
      <c r="G5004" s="199">
        <v>1358032</v>
      </c>
      <c r="H5004" s="195">
        <v>37049.567071759302</v>
      </c>
      <c r="I5004" t="s">
        <v>3841</v>
      </c>
      <c r="J5004" t="s">
        <v>2233</v>
      </c>
      <c r="K5004" t="s">
        <v>2272</v>
      </c>
      <c r="M5004" t="s">
        <v>2766</v>
      </c>
      <c r="N5004" t="s">
        <v>3361</v>
      </c>
      <c r="O5004" t="s">
        <v>3844</v>
      </c>
      <c r="P5004" s="196">
        <v>50</v>
      </c>
      <c r="S5004" t="s">
        <v>3340</v>
      </c>
      <c r="T5004" t="s">
        <v>3557</v>
      </c>
      <c r="U5004" s="198">
        <v>52</v>
      </c>
      <c r="V5004" t="s">
        <v>356</v>
      </c>
      <c r="W5004" t="s">
        <v>2278</v>
      </c>
      <c r="X5004" t="s">
        <v>3513</v>
      </c>
      <c r="Y5004" t="s">
        <v>2662</v>
      </c>
      <c r="Z5004" t="s">
        <v>2990</v>
      </c>
      <c r="AA5004">
        <v>637651.1</v>
      </c>
      <c r="AB5004" s="195">
        <v>37053.875</v>
      </c>
      <c r="AC5004" s="195">
        <v>37057.875</v>
      </c>
    </row>
    <row r="5005" spans="1:29" x14ac:dyDescent="0.25">
      <c r="A5005" s="43" t="str">
        <f t="shared" si="391"/>
        <v>US Natural Gas Financial</v>
      </c>
      <c r="B5005" s="43" t="str">
        <f t="shared" si="392"/>
        <v>US</v>
      </c>
      <c r="C5005" s="43" t="str">
        <f t="shared" si="393"/>
        <v>Natural Gas</v>
      </c>
      <c r="D5005" s="43" t="str">
        <f t="shared" si="394"/>
        <v>Financial</v>
      </c>
      <c r="E5005" s="43">
        <f>IF(VLOOKUP(S5005,'DD-Lookup'!$J$6:$L$50,3,FALSE)="Monthly",(YEAR(AC5005)-YEAR(AB5005))*12+MONTH(AC5005)-MONTH(AB5005)+1,(AC5005-AB5005+1))</f>
        <v>22</v>
      </c>
      <c r="F5005" s="210">
        <f t="shared" si="395"/>
        <v>110000</v>
      </c>
      <c r="G5005" s="199">
        <v>1358033</v>
      </c>
      <c r="H5005" s="195">
        <v>37049.567233796297</v>
      </c>
      <c r="I5005" t="s">
        <v>2269</v>
      </c>
      <c r="M5005" t="s">
        <v>3341</v>
      </c>
      <c r="N5005" t="s">
        <v>2281</v>
      </c>
      <c r="O5005" t="s">
        <v>1295</v>
      </c>
      <c r="Q5005" s="196">
        <v>5000</v>
      </c>
      <c r="S5005" t="s">
        <v>3342</v>
      </c>
      <c r="T5005" t="s">
        <v>3557</v>
      </c>
      <c r="U5005" s="198">
        <v>3.665</v>
      </c>
      <c r="V5005" t="s">
        <v>2361</v>
      </c>
      <c r="W5005" t="s">
        <v>2512</v>
      </c>
      <c r="X5005" t="s">
        <v>2170</v>
      </c>
      <c r="Y5005" t="s">
        <v>3575</v>
      </c>
      <c r="Z5005" t="s">
        <v>2995</v>
      </c>
      <c r="AA5005" t="s">
        <v>8</v>
      </c>
      <c r="AB5005" s="195">
        <v>37051.875011574099</v>
      </c>
      <c r="AC5005" s="195">
        <v>37072.875011574099</v>
      </c>
    </row>
    <row r="5006" spans="1:29" x14ac:dyDescent="0.25">
      <c r="A5006" s="43" t="str">
        <f t="shared" si="391"/>
        <v>US Power Physical</v>
      </c>
      <c r="B5006" s="43" t="str">
        <f t="shared" si="392"/>
        <v>US</v>
      </c>
      <c r="C5006" s="43" t="str">
        <f t="shared" si="393"/>
        <v>Power</v>
      </c>
      <c r="D5006" s="43" t="str">
        <f t="shared" si="394"/>
        <v>Physical</v>
      </c>
      <c r="E5006" s="43">
        <f>IF(VLOOKUP(S5006,'DD-Lookup'!$J$6:$L$50,3,FALSE)="Monthly",(YEAR(AC5006)-YEAR(AB5006))*12+MONTH(AC5006)-MONTH(AB5006)+1,(AC5006-AB5006+1))</f>
        <v>5</v>
      </c>
      <c r="F5006" s="210">
        <f t="shared" si="395"/>
        <v>250</v>
      </c>
      <c r="G5006" s="199">
        <v>1358034</v>
      </c>
      <c r="H5006" s="195">
        <v>37049.567291666703</v>
      </c>
      <c r="I5006" t="s">
        <v>2251</v>
      </c>
      <c r="M5006" t="s">
        <v>2766</v>
      </c>
      <c r="N5006" t="s">
        <v>3361</v>
      </c>
      <c r="O5006" t="s">
        <v>3307</v>
      </c>
      <c r="Q5006" s="196">
        <v>50</v>
      </c>
      <c r="S5006" t="s">
        <v>3340</v>
      </c>
      <c r="T5006" t="s">
        <v>3557</v>
      </c>
      <c r="U5006" s="198">
        <v>43.5</v>
      </c>
      <c r="V5006" t="s">
        <v>3952</v>
      </c>
      <c r="W5006" t="s">
        <v>3376</v>
      </c>
      <c r="X5006" t="s">
        <v>3377</v>
      </c>
      <c r="Y5006" t="s">
        <v>2662</v>
      </c>
      <c r="Z5006" t="s">
        <v>2990</v>
      </c>
      <c r="AA5006">
        <v>637652.1</v>
      </c>
      <c r="AB5006" s="195">
        <v>37053.875011574099</v>
      </c>
      <c r="AC5006" s="195">
        <v>37057.875011574099</v>
      </c>
    </row>
    <row r="5007" spans="1:29" x14ac:dyDescent="0.25">
      <c r="A5007" s="43" t="str">
        <f t="shared" si="391"/>
        <v>US Power Physical</v>
      </c>
      <c r="B5007" s="43" t="str">
        <f t="shared" si="392"/>
        <v>US</v>
      </c>
      <c r="C5007" s="43" t="str">
        <f t="shared" si="393"/>
        <v>Power</v>
      </c>
      <c r="D5007" s="43" t="str">
        <f t="shared" si="394"/>
        <v>Physical</v>
      </c>
      <c r="E5007" s="43">
        <f>IF(VLOOKUP(S5007,'DD-Lookup'!$J$6:$L$50,3,FALSE)="Monthly",(YEAR(AC5007)-YEAR(AB5007))*12+MONTH(AC5007)-MONTH(AB5007)+1,(AC5007-AB5007+1))</f>
        <v>31</v>
      </c>
      <c r="F5007" s="210">
        <f t="shared" si="395"/>
        <v>1550</v>
      </c>
      <c r="G5007" s="199">
        <v>1358035</v>
      </c>
      <c r="H5007" s="195">
        <v>37049.567314814798</v>
      </c>
      <c r="I5007" t="s">
        <v>2254</v>
      </c>
      <c r="M5007" t="s">
        <v>2766</v>
      </c>
      <c r="N5007" t="s">
        <v>3361</v>
      </c>
      <c r="O5007" t="s">
        <v>3745</v>
      </c>
      <c r="P5007" s="196">
        <v>50</v>
      </c>
      <c r="S5007" t="s">
        <v>3340</v>
      </c>
      <c r="T5007" t="s">
        <v>3557</v>
      </c>
      <c r="U5007" s="198">
        <v>79.25</v>
      </c>
      <c r="V5007" t="s">
        <v>2665</v>
      </c>
      <c r="W5007" t="s">
        <v>3380</v>
      </c>
      <c r="X5007" t="s">
        <v>3381</v>
      </c>
      <c r="Y5007" t="s">
        <v>2662</v>
      </c>
      <c r="Z5007" t="s">
        <v>2990</v>
      </c>
      <c r="AA5007">
        <v>637653.1</v>
      </c>
      <c r="AB5007" s="195">
        <v>37073.875011574099</v>
      </c>
      <c r="AC5007" s="195">
        <v>37103.875011574099</v>
      </c>
    </row>
    <row r="5008" spans="1:29" x14ac:dyDescent="0.25">
      <c r="A5008" s="43" t="str">
        <f t="shared" si="391"/>
        <v>US Power Physical</v>
      </c>
      <c r="B5008" s="43" t="str">
        <f t="shared" si="392"/>
        <v>US</v>
      </c>
      <c r="C5008" s="43" t="str">
        <f t="shared" si="393"/>
        <v>Power</v>
      </c>
      <c r="D5008" s="43" t="str">
        <f t="shared" si="394"/>
        <v>Physical</v>
      </c>
      <c r="E5008" s="43">
        <f>IF(VLOOKUP(S5008,'DD-Lookup'!$J$6:$L$50,3,FALSE)="Monthly",(YEAR(AC5008)-YEAR(AB5008))*12+MONTH(AC5008)-MONTH(AB5008)+1,(AC5008-AB5008+1))</f>
        <v>5</v>
      </c>
      <c r="F5008" s="210">
        <f t="shared" si="395"/>
        <v>250</v>
      </c>
      <c r="G5008" s="199">
        <v>1358036</v>
      </c>
      <c r="H5008" s="195">
        <v>37049.567453703698</v>
      </c>
      <c r="I5008" t="s">
        <v>2251</v>
      </c>
      <c r="M5008" t="s">
        <v>2766</v>
      </c>
      <c r="N5008" t="s">
        <v>3361</v>
      </c>
      <c r="O5008" t="s">
        <v>2602</v>
      </c>
      <c r="P5008" s="196">
        <v>50</v>
      </c>
      <c r="S5008" t="s">
        <v>3340</v>
      </c>
      <c r="T5008" t="s">
        <v>3557</v>
      </c>
      <c r="U5008" s="198">
        <v>43.5</v>
      </c>
      <c r="V5008" t="s">
        <v>2178</v>
      </c>
      <c r="W5008" t="s">
        <v>3372</v>
      </c>
      <c r="X5008" t="s">
        <v>3362</v>
      </c>
      <c r="Y5008" t="s">
        <v>2662</v>
      </c>
      <c r="Z5008" t="s">
        <v>2990</v>
      </c>
      <c r="AA5008">
        <v>637654.1</v>
      </c>
      <c r="AB5008" s="195">
        <v>37053.875011574099</v>
      </c>
      <c r="AC5008" s="195">
        <v>37057.875011574099</v>
      </c>
    </row>
    <row r="5009" spans="1:29" x14ac:dyDescent="0.25">
      <c r="A5009" s="43" t="str">
        <f t="shared" si="391"/>
        <v>US Crude Financial</v>
      </c>
      <c r="B5009" s="43" t="str">
        <f t="shared" si="392"/>
        <v>US</v>
      </c>
      <c r="C5009" s="43" t="str">
        <f t="shared" si="393"/>
        <v>Crude</v>
      </c>
      <c r="D5009" s="43" t="str">
        <f t="shared" si="394"/>
        <v>Financial</v>
      </c>
      <c r="E5009" s="43">
        <f>IF(VLOOKUP(S5009,'DD-Lookup'!$J$6:$L$50,3,FALSE)="Monthly",(YEAR(AC5009)-YEAR(AB5009))*12+MONTH(AC5009)-MONTH(AB5009)+1,(AC5009-AB5009+1))</f>
        <v>1</v>
      </c>
      <c r="F5009" s="210">
        <f t="shared" si="395"/>
        <v>50000</v>
      </c>
      <c r="G5009" s="199">
        <v>1358039</v>
      </c>
      <c r="H5009" s="195">
        <v>37049.567650462901</v>
      </c>
      <c r="I5009" t="s">
        <v>2652</v>
      </c>
      <c r="M5009" t="s">
        <v>3437</v>
      </c>
      <c r="N5009" t="s">
        <v>2653</v>
      </c>
      <c r="O5009" t="s">
        <v>3359</v>
      </c>
      <c r="Q5009" s="196">
        <v>50000</v>
      </c>
      <c r="S5009" t="s">
        <v>3347</v>
      </c>
      <c r="T5009" t="s">
        <v>3557</v>
      </c>
      <c r="U5009" s="198">
        <v>27.94</v>
      </c>
      <c r="V5009" t="s">
        <v>2654</v>
      </c>
      <c r="W5009" t="s">
        <v>2655</v>
      </c>
      <c r="X5009" t="s">
        <v>2656</v>
      </c>
      <c r="Y5009" t="s">
        <v>2778</v>
      </c>
      <c r="Z5009" t="s">
        <v>2995</v>
      </c>
      <c r="AA5009">
        <v>115790</v>
      </c>
      <c r="AB5009" s="195">
        <v>37073</v>
      </c>
      <c r="AC5009" s="195">
        <v>37103</v>
      </c>
    </row>
    <row r="5010" spans="1:29" x14ac:dyDescent="0.25">
      <c r="A5010" s="43" t="str">
        <f t="shared" si="391"/>
        <v>US Power Physical</v>
      </c>
      <c r="B5010" s="43" t="str">
        <f t="shared" si="392"/>
        <v>US</v>
      </c>
      <c r="C5010" s="43" t="str">
        <f t="shared" si="393"/>
        <v>Power</v>
      </c>
      <c r="D5010" s="43" t="str">
        <f t="shared" si="394"/>
        <v>Physical</v>
      </c>
      <c r="E5010" s="43">
        <f>IF(VLOOKUP(S5010,'DD-Lookup'!$J$6:$L$50,3,FALSE)="Monthly",(YEAR(AC5010)-YEAR(AB5010))*12+MONTH(AC5010)-MONTH(AB5010)+1,(AC5010-AB5010+1))</f>
        <v>5</v>
      </c>
      <c r="F5010" s="210">
        <f t="shared" si="395"/>
        <v>250</v>
      </c>
      <c r="G5010" s="199">
        <v>1358041</v>
      </c>
      <c r="H5010" s="195">
        <v>37049.567743055602</v>
      </c>
      <c r="I5010" t="s">
        <v>3529</v>
      </c>
      <c r="M5010" t="s">
        <v>2766</v>
      </c>
      <c r="N5010" t="s">
        <v>3361</v>
      </c>
      <c r="O5010" t="s">
        <v>3307</v>
      </c>
      <c r="Q5010" s="196">
        <v>50</v>
      </c>
      <c r="S5010" t="s">
        <v>3340</v>
      </c>
      <c r="T5010" t="s">
        <v>3557</v>
      </c>
      <c r="U5010" s="198">
        <v>43.75</v>
      </c>
      <c r="V5010" t="s">
        <v>1727</v>
      </c>
      <c r="W5010" t="s">
        <v>3376</v>
      </c>
      <c r="X5010" t="s">
        <v>3377</v>
      </c>
      <c r="Y5010" t="s">
        <v>2662</v>
      </c>
      <c r="Z5010" t="s">
        <v>2990</v>
      </c>
      <c r="AA5010">
        <v>637656.1</v>
      </c>
      <c r="AB5010" s="195">
        <v>37053.875011574099</v>
      </c>
      <c r="AC5010" s="195">
        <v>37057.875011574099</v>
      </c>
    </row>
    <row r="5011" spans="1:29" x14ac:dyDescent="0.25">
      <c r="A5011" s="43" t="str">
        <f t="shared" si="391"/>
        <v>US Natural Gas Financial</v>
      </c>
      <c r="B5011" s="43" t="str">
        <f t="shared" si="392"/>
        <v>US</v>
      </c>
      <c r="C5011" s="43" t="str">
        <f t="shared" si="393"/>
        <v>Natural Gas</v>
      </c>
      <c r="D5011" s="43" t="str">
        <f t="shared" si="394"/>
        <v>Financial</v>
      </c>
      <c r="E5011" s="43">
        <f>IF(VLOOKUP(S5011,'DD-Lookup'!$J$6:$L$50,3,FALSE)="Monthly",(YEAR(AC5011)-YEAR(AB5011))*12+MONTH(AC5011)-MONTH(AB5011)+1,(AC5011-AB5011+1))</f>
        <v>22</v>
      </c>
      <c r="F5011" s="210">
        <f t="shared" si="395"/>
        <v>110000</v>
      </c>
      <c r="G5011" s="199">
        <v>1358048</v>
      </c>
      <c r="H5011" s="195">
        <v>37049.568611111099</v>
      </c>
      <c r="I5011" t="s">
        <v>3443</v>
      </c>
      <c r="M5011" t="s">
        <v>3341</v>
      </c>
      <c r="N5011" t="s">
        <v>2281</v>
      </c>
      <c r="O5011" t="s">
        <v>1295</v>
      </c>
      <c r="Q5011" s="196">
        <v>5000</v>
      </c>
      <c r="S5011" t="s">
        <v>3342</v>
      </c>
      <c r="T5011" t="s">
        <v>3557</v>
      </c>
      <c r="U5011" s="198">
        <v>3.665</v>
      </c>
      <c r="V5011" t="s">
        <v>3191</v>
      </c>
      <c r="W5011" t="s">
        <v>2512</v>
      </c>
      <c r="X5011" t="s">
        <v>2170</v>
      </c>
      <c r="Y5011" t="s">
        <v>3575</v>
      </c>
      <c r="Z5011" t="s">
        <v>2995</v>
      </c>
      <c r="AA5011" t="s">
        <v>9</v>
      </c>
      <c r="AB5011" s="195">
        <v>37051.875011574099</v>
      </c>
      <c r="AC5011" s="195">
        <v>37072.875011574099</v>
      </c>
    </row>
    <row r="5012" spans="1:29" x14ac:dyDescent="0.25">
      <c r="A5012" s="43" t="str">
        <f t="shared" si="391"/>
        <v>US Power Physical</v>
      </c>
      <c r="B5012" s="43" t="str">
        <f t="shared" si="392"/>
        <v>US</v>
      </c>
      <c r="C5012" s="43" t="str">
        <f t="shared" si="393"/>
        <v>Power</v>
      </c>
      <c r="D5012" s="43" t="str">
        <f t="shared" si="394"/>
        <v>Physical</v>
      </c>
      <c r="E5012" s="43">
        <f>IF(VLOOKUP(S5012,'DD-Lookup'!$J$6:$L$50,3,FALSE)="Monthly",(YEAR(AC5012)-YEAR(AB5012))*12+MONTH(AC5012)-MONTH(AB5012)+1,(AC5012-AB5012+1))</f>
        <v>31</v>
      </c>
      <c r="F5012" s="210">
        <f t="shared" si="395"/>
        <v>1550</v>
      </c>
      <c r="G5012" s="199">
        <v>1358049</v>
      </c>
      <c r="H5012" s="195">
        <v>37049.568796296298</v>
      </c>
      <c r="I5012" t="s">
        <v>2266</v>
      </c>
      <c r="M5012" t="s">
        <v>2766</v>
      </c>
      <c r="N5012" t="s">
        <v>3361</v>
      </c>
      <c r="O5012" t="s">
        <v>10</v>
      </c>
      <c r="Q5012" s="196">
        <v>50</v>
      </c>
      <c r="S5012" t="s">
        <v>3340</v>
      </c>
      <c r="T5012" t="s">
        <v>3557</v>
      </c>
      <c r="U5012" s="198">
        <v>41</v>
      </c>
      <c r="V5012" t="s">
        <v>4236</v>
      </c>
      <c r="W5012" t="s">
        <v>3369</v>
      </c>
      <c r="X5012" t="s">
        <v>3197</v>
      </c>
      <c r="Y5012" t="s">
        <v>2662</v>
      </c>
      <c r="Z5012" t="s">
        <v>2990</v>
      </c>
      <c r="AA5012">
        <v>637664.1</v>
      </c>
      <c r="AB5012" s="195">
        <v>37377.875</v>
      </c>
      <c r="AC5012" s="195">
        <v>37407.875</v>
      </c>
    </row>
    <row r="5013" spans="1:29" x14ac:dyDescent="0.25">
      <c r="A5013" s="43" t="str">
        <f t="shared" si="391"/>
        <v>US Power Physical</v>
      </c>
      <c r="B5013" s="43" t="str">
        <f t="shared" si="392"/>
        <v>US</v>
      </c>
      <c r="C5013" s="43" t="str">
        <f t="shared" si="393"/>
        <v>Power</v>
      </c>
      <c r="D5013" s="43" t="str">
        <f t="shared" si="394"/>
        <v>Physical</v>
      </c>
      <c r="E5013" s="43">
        <f>IF(VLOOKUP(S5013,'DD-Lookup'!$J$6:$L$50,3,FALSE)="Monthly",(YEAR(AC5013)-YEAR(AB5013))*12+MONTH(AC5013)-MONTH(AB5013)+1,(AC5013-AB5013+1))</f>
        <v>30</v>
      </c>
      <c r="F5013" s="210">
        <f t="shared" si="395"/>
        <v>1500</v>
      </c>
      <c r="G5013" s="199">
        <v>1358050</v>
      </c>
      <c r="H5013" s="195">
        <v>37049.568877314799</v>
      </c>
      <c r="I5013" t="s">
        <v>2244</v>
      </c>
      <c r="M5013" t="s">
        <v>2766</v>
      </c>
      <c r="N5013" t="s">
        <v>3361</v>
      </c>
      <c r="O5013" t="s">
        <v>349</v>
      </c>
      <c r="P5013" s="196">
        <v>50</v>
      </c>
      <c r="S5013" t="s">
        <v>3340</v>
      </c>
      <c r="T5013" t="s">
        <v>3557</v>
      </c>
      <c r="U5013" s="198">
        <v>46.5</v>
      </c>
      <c r="V5013" t="s">
        <v>3494</v>
      </c>
      <c r="W5013" t="s">
        <v>2278</v>
      </c>
      <c r="X5013" t="s">
        <v>3513</v>
      </c>
      <c r="Y5013" t="s">
        <v>2662</v>
      </c>
      <c r="Z5013" t="s">
        <v>2990</v>
      </c>
      <c r="AA5013">
        <v>637665.1</v>
      </c>
      <c r="AB5013" s="195">
        <v>37135.875</v>
      </c>
      <c r="AC5013" s="195">
        <v>37164.875</v>
      </c>
    </row>
    <row r="5014" spans="1:29" x14ac:dyDescent="0.25">
      <c r="A5014" s="43" t="str">
        <f t="shared" si="391"/>
        <v>US Natural Gas Financial</v>
      </c>
      <c r="B5014" s="43" t="str">
        <f t="shared" si="392"/>
        <v>US</v>
      </c>
      <c r="C5014" s="43" t="str">
        <f t="shared" si="393"/>
        <v>Natural Gas</v>
      </c>
      <c r="D5014" s="43" t="str">
        <f t="shared" si="394"/>
        <v>Financial</v>
      </c>
      <c r="E5014" s="43">
        <f>IF(VLOOKUP(S5014,'DD-Lookup'!$J$6:$L$50,3,FALSE)="Monthly",(YEAR(AC5014)-YEAR(AB5014))*12+MONTH(AC5014)-MONTH(AB5014)+1,(AC5014-AB5014+1))</f>
        <v>151</v>
      </c>
      <c r="F5014" s="210">
        <f t="shared" si="395"/>
        <v>755000</v>
      </c>
      <c r="G5014" s="199">
        <v>1358053</v>
      </c>
      <c r="H5014" s="195">
        <v>37049.569363425901</v>
      </c>
      <c r="I5014" t="s">
        <v>2368</v>
      </c>
      <c r="M5014" t="s">
        <v>3341</v>
      </c>
      <c r="N5014" t="s">
        <v>2476</v>
      </c>
      <c r="O5014" t="s">
        <v>1627</v>
      </c>
      <c r="P5014" s="196">
        <v>5000</v>
      </c>
      <c r="S5014" t="s">
        <v>3342</v>
      </c>
      <c r="T5014" t="s">
        <v>3557</v>
      </c>
      <c r="U5014" s="198">
        <v>-0.34</v>
      </c>
      <c r="V5014" t="s">
        <v>2369</v>
      </c>
      <c r="W5014" t="s">
        <v>481</v>
      </c>
      <c r="X5014" t="s">
        <v>482</v>
      </c>
      <c r="Y5014" t="s">
        <v>3575</v>
      </c>
      <c r="Z5014" t="s">
        <v>2995</v>
      </c>
      <c r="AA5014" t="s">
        <v>11</v>
      </c>
      <c r="AB5014" s="195">
        <v>37196</v>
      </c>
      <c r="AC5014" s="195">
        <v>37346</v>
      </c>
    </row>
    <row r="5015" spans="1:29" x14ac:dyDescent="0.25">
      <c r="A5015" s="43" t="str">
        <f t="shared" si="391"/>
        <v>US Natural Gas Financial</v>
      </c>
      <c r="B5015" s="43" t="str">
        <f t="shared" si="392"/>
        <v>US</v>
      </c>
      <c r="C5015" s="43" t="str">
        <f t="shared" si="393"/>
        <v>Natural Gas</v>
      </c>
      <c r="D5015" s="43" t="str">
        <f t="shared" si="394"/>
        <v>Financial</v>
      </c>
      <c r="E5015" s="43">
        <f>IF(VLOOKUP(S5015,'DD-Lookup'!$J$6:$L$50,3,FALSE)="Monthly",(YEAR(AC5015)-YEAR(AB5015))*12+MONTH(AC5015)-MONTH(AB5015)+1,(AC5015-AB5015+1))</f>
        <v>31</v>
      </c>
      <c r="F5015" s="210">
        <f t="shared" si="395"/>
        <v>310000</v>
      </c>
      <c r="G5015" s="199">
        <v>1358059</v>
      </c>
      <c r="H5015" s="195">
        <v>37049.569675925901</v>
      </c>
      <c r="I5015" t="s">
        <v>2472</v>
      </c>
      <c r="M5015" t="s">
        <v>3341</v>
      </c>
      <c r="N5015" t="s">
        <v>2281</v>
      </c>
      <c r="O5015" t="s">
        <v>2475</v>
      </c>
      <c r="P5015" s="196">
        <v>10000</v>
      </c>
      <c r="S5015" t="s">
        <v>3342</v>
      </c>
      <c r="T5015" t="s">
        <v>3557</v>
      </c>
      <c r="U5015" s="198">
        <v>3.7749999999999999</v>
      </c>
      <c r="V5015" t="s">
        <v>2473</v>
      </c>
      <c r="W5015" t="s">
        <v>2853</v>
      </c>
      <c r="X5015" t="s">
        <v>2282</v>
      </c>
      <c r="Y5015" t="s">
        <v>3575</v>
      </c>
      <c r="Z5015" t="s">
        <v>2995</v>
      </c>
      <c r="AA5015" t="s">
        <v>12</v>
      </c>
      <c r="AB5015" s="195">
        <v>37073.875</v>
      </c>
      <c r="AC5015" s="195">
        <v>37103.875</v>
      </c>
    </row>
    <row r="5016" spans="1:29" x14ac:dyDescent="0.25">
      <c r="A5016" s="43" t="str">
        <f t="shared" si="391"/>
        <v>US Natural Gas Financial</v>
      </c>
      <c r="B5016" s="43" t="str">
        <f t="shared" si="392"/>
        <v>US</v>
      </c>
      <c r="C5016" s="43" t="str">
        <f t="shared" si="393"/>
        <v>Natural Gas</v>
      </c>
      <c r="D5016" s="43" t="str">
        <f t="shared" si="394"/>
        <v>Financial</v>
      </c>
      <c r="E5016" s="43">
        <f>IF(VLOOKUP(S5016,'DD-Lookup'!$J$6:$L$50,3,FALSE)="Monthly",(YEAR(AC5016)-YEAR(AB5016))*12+MONTH(AC5016)-MONTH(AB5016)+1,(AC5016-AB5016+1))</f>
        <v>31</v>
      </c>
      <c r="F5016" s="210">
        <f t="shared" si="395"/>
        <v>310000</v>
      </c>
      <c r="G5016" s="199">
        <v>1358060</v>
      </c>
      <c r="H5016" s="195">
        <v>37049.569826388899</v>
      </c>
      <c r="I5016" t="s">
        <v>2472</v>
      </c>
      <c r="M5016" t="s">
        <v>3341</v>
      </c>
      <c r="N5016" t="s">
        <v>2281</v>
      </c>
      <c r="O5016" t="s">
        <v>2475</v>
      </c>
      <c r="P5016" s="196">
        <v>10000</v>
      </c>
      <c r="S5016" t="s">
        <v>3342</v>
      </c>
      <c r="T5016" t="s">
        <v>3557</v>
      </c>
      <c r="U5016" s="198">
        <v>3.7725</v>
      </c>
      <c r="V5016" t="s">
        <v>2473</v>
      </c>
      <c r="W5016" t="s">
        <v>2853</v>
      </c>
      <c r="X5016" t="s">
        <v>2282</v>
      </c>
      <c r="Y5016" t="s">
        <v>3575</v>
      </c>
      <c r="Z5016" t="s">
        <v>2995</v>
      </c>
      <c r="AA5016" t="s">
        <v>13</v>
      </c>
      <c r="AB5016" s="195">
        <v>37073.875</v>
      </c>
      <c r="AC5016" s="195">
        <v>37103.875</v>
      </c>
    </row>
    <row r="5017" spans="1:29" x14ac:dyDescent="0.25">
      <c r="A5017" s="43" t="str">
        <f t="shared" si="391"/>
        <v>US Natural Gas Financial</v>
      </c>
      <c r="B5017" s="43" t="str">
        <f t="shared" si="392"/>
        <v>US</v>
      </c>
      <c r="C5017" s="43" t="str">
        <f t="shared" si="393"/>
        <v>Natural Gas</v>
      </c>
      <c r="D5017" s="43" t="str">
        <f t="shared" si="394"/>
        <v>Financial</v>
      </c>
      <c r="E5017" s="43">
        <f>IF(VLOOKUP(S5017,'DD-Lookup'!$J$6:$L$50,3,FALSE)="Monthly",(YEAR(AC5017)-YEAR(AB5017))*12+MONTH(AC5017)-MONTH(AB5017)+1,(AC5017-AB5017+1))</f>
        <v>22</v>
      </c>
      <c r="F5017" s="210">
        <f t="shared" si="395"/>
        <v>110000</v>
      </c>
      <c r="G5017" s="199">
        <v>1358061</v>
      </c>
      <c r="H5017" s="195">
        <v>37049.569884259297</v>
      </c>
      <c r="I5017" t="s">
        <v>2487</v>
      </c>
      <c r="M5017" t="s">
        <v>3341</v>
      </c>
      <c r="N5017" t="s">
        <v>2281</v>
      </c>
      <c r="O5017" t="s">
        <v>14</v>
      </c>
      <c r="P5017" s="196">
        <v>5000</v>
      </c>
      <c r="S5017" t="s">
        <v>3342</v>
      </c>
      <c r="T5017" t="s">
        <v>3557</v>
      </c>
      <c r="U5017" s="198">
        <v>3.56</v>
      </c>
      <c r="V5017" t="s">
        <v>2348</v>
      </c>
      <c r="W5017" t="s">
        <v>3319</v>
      </c>
      <c r="X5017" t="s">
        <v>3320</v>
      </c>
      <c r="Y5017" t="s">
        <v>3575</v>
      </c>
      <c r="Z5017" t="s">
        <v>2995</v>
      </c>
      <c r="AA5017" t="s">
        <v>15</v>
      </c>
      <c r="AB5017" s="195">
        <v>37051.875011574099</v>
      </c>
      <c r="AC5017" s="195">
        <v>37072.875011574099</v>
      </c>
    </row>
    <row r="5018" spans="1:29" x14ac:dyDescent="0.25">
      <c r="A5018" s="43" t="str">
        <f t="shared" si="391"/>
        <v>US Natural Gas Financial</v>
      </c>
      <c r="B5018" s="43" t="str">
        <f t="shared" si="392"/>
        <v>US</v>
      </c>
      <c r="C5018" s="43" t="str">
        <f t="shared" si="393"/>
        <v>Natural Gas</v>
      </c>
      <c r="D5018" s="43" t="str">
        <f t="shared" si="394"/>
        <v>Financial</v>
      </c>
      <c r="E5018" s="43">
        <f>IF(VLOOKUP(S5018,'DD-Lookup'!$J$6:$L$50,3,FALSE)="Monthly",(YEAR(AC5018)-YEAR(AB5018))*12+MONTH(AC5018)-MONTH(AB5018)+1,(AC5018-AB5018+1))</f>
        <v>31</v>
      </c>
      <c r="F5018" s="210">
        <f t="shared" si="395"/>
        <v>155000</v>
      </c>
      <c r="G5018" s="199">
        <v>1358062</v>
      </c>
      <c r="H5018" s="195">
        <v>37049.570185185199</v>
      </c>
      <c r="I5018" t="s">
        <v>2440</v>
      </c>
      <c r="M5018" t="s">
        <v>3341</v>
      </c>
      <c r="N5018" t="s">
        <v>2281</v>
      </c>
      <c r="O5018" t="s">
        <v>2475</v>
      </c>
      <c r="Q5018" s="196">
        <v>5000</v>
      </c>
      <c r="S5018" t="s">
        <v>3342</v>
      </c>
      <c r="T5018" t="s">
        <v>3557</v>
      </c>
      <c r="U5018" s="198">
        <v>3.7749999999999999</v>
      </c>
      <c r="V5018" t="s">
        <v>2614</v>
      </c>
      <c r="W5018" t="s">
        <v>2853</v>
      </c>
      <c r="X5018" t="s">
        <v>2282</v>
      </c>
      <c r="Y5018" t="s">
        <v>3575</v>
      </c>
      <c r="Z5018" t="s">
        <v>2995</v>
      </c>
      <c r="AA5018" t="s">
        <v>16</v>
      </c>
      <c r="AB5018" s="195">
        <v>37073.875</v>
      </c>
      <c r="AC5018" s="195">
        <v>37103.875</v>
      </c>
    </row>
    <row r="5019" spans="1:29" x14ac:dyDescent="0.25">
      <c r="A5019" s="43" t="str">
        <f t="shared" si="391"/>
        <v xml:space="preserve"> Natural Gas Financial</v>
      </c>
      <c r="B5019" s="43" t="str">
        <f t="shared" si="392"/>
        <v/>
      </c>
      <c r="C5019" s="43" t="str">
        <f t="shared" si="393"/>
        <v>Natural Gas</v>
      </c>
      <c r="D5019" s="43" t="str">
        <f t="shared" si="394"/>
        <v>Financial</v>
      </c>
      <c r="E5019" s="43">
        <f>IF(VLOOKUP(S5019,'DD-Lookup'!$J$6:$L$50,3,FALSE)="Monthly",(YEAR(AC5019)-YEAR(AB5019))*12+MONTH(AC5019)-MONTH(AB5019)+1,(AC5019-AB5019+1))</f>
        <v>31</v>
      </c>
      <c r="F5019" s="210">
        <f t="shared" si="395"/>
        <v>155000</v>
      </c>
      <c r="G5019" s="199">
        <v>1358063</v>
      </c>
      <c r="H5019" s="195">
        <v>37049.5704513889</v>
      </c>
      <c r="I5019" t="s">
        <v>2280</v>
      </c>
      <c r="M5019" t="s">
        <v>3341</v>
      </c>
      <c r="N5019" t="s">
        <v>3521</v>
      </c>
      <c r="O5019" t="s">
        <v>3230</v>
      </c>
      <c r="P5019" s="196">
        <v>5000</v>
      </c>
      <c r="S5019" t="s">
        <v>3342</v>
      </c>
      <c r="T5019" t="s">
        <v>3557</v>
      </c>
      <c r="U5019" s="198">
        <v>-0.495</v>
      </c>
      <c r="V5019" t="s">
        <v>2449</v>
      </c>
      <c r="W5019" t="s">
        <v>3522</v>
      </c>
      <c r="X5019" t="s">
        <v>3523</v>
      </c>
      <c r="Y5019" t="s">
        <v>3575</v>
      </c>
      <c r="Z5019" t="s">
        <v>2996</v>
      </c>
      <c r="AA5019" t="s">
        <v>17</v>
      </c>
      <c r="AB5019" s="195">
        <v>37104.875011574099</v>
      </c>
      <c r="AC5019" s="195">
        <v>37134.875011574099</v>
      </c>
    </row>
    <row r="5020" spans="1:29" x14ac:dyDescent="0.25">
      <c r="A5020" s="43" t="str">
        <f t="shared" si="391"/>
        <v>US Natural Gas Financial</v>
      </c>
      <c r="B5020" s="43" t="str">
        <f t="shared" si="392"/>
        <v>US</v>
      </c>
      <c r="C5020" s="43" t="str">
        <f t="shared" si="393"/>
        <v>Natural Gas</v>
      </c>
      <c r="D5020" s="43" t="str">
        <f t="shared" si="394"/>
        <v>Financial</v>
      </c>
      <c r="E5020" s="43">
        <f>IF(VLOOKUP(S5020,'DD-Lookup'!$J$6:$L$50,3,FALSE)="Monthly",(YEAR(AC5020)-YEAR(AB5020))*12+MONTH(AC5020)-MONTH(AB5020)+1,(AC5020-AB5020+1))</f>
        <v>31</v>
      </c>
      <c r="F5020" s="210">
        <f t="shared" si="395"/>
        <v>310000</v>
      </c>
      <c r="G5020" s="199">
        <v>1358064</v>
      </c>
      <c r="H5020" s="195">
        <v>37049.570509259298</v>
      </c>
      <c r="I5020" t="s">
        <v>2472</v>
      </c>
      <c r="M5020" t="s">
        <v>3341</v>
      </c>
      <c r="N5020" t="s">
        <v>2281</v>
      </c>
      <c r="O5020" t="s">
        <v>2475</v>
      </c>
      <c r="P5020" s="196">
        <v>10000</v>
      </c>
      <c r="S5020" t="s">
        <v>3342</v>
      </c>
      <c r="T5020" t="s">
        <v>3557</v>
      </c>
      <c r="U5020" s="198">
        <v>3.77</v>
      </c>
      <c r="V5020" t="s">
        <v>2473</v>
      </c>
      <c r="W5020" t="s">
        <v>2853</v>
      </c>
      <c r="X5020" t="s">
        <v>2282</v>
      </c>
      <c r="Y5020" t="s">
        <v>3575</v>
      </c>
      <c r="Z5020" t="s">
        <v>2995</v>
      </c>
      <c r="AA5020" t="s">
        <v>18</v>
      </c>
      <c r="AB5020" s="195">
        <v>37073.875</v>
      </c>
      <c r="AC5020" s="195">
        <v>37103.875</v>
      </c>
    </row>
    <row r="5021" spans="1:29" x14ac:dyDescent="0.25">
      <c r="A5021" s="43" t="str">
        <f t="shared" si="391"/>
        <v>US Power Physical</v>
      </c>
      <c r="B5021" s="43" t="str">
        <f t="shared" si="392"/>
        <v>US</v>
      </c>
      <c r="C5021" s="43" t="str">
        <f t="shared" si="393"/>
        <v>Power</v>
      </c>
      <c r="D5021" s="43" t="str">
        <f t="shared" si="394"/>
        <v>Physical</v>
      </c>
      <c r="E5021" s="43">
        <f>IF(VLOOKUP(S5021,'DD-Lookup'!$J$6:$L$50,3,FALSE)="Monthly",(YEAR(AC5021)-YEAR(AB5021))*12+MONTH(AC5021)-MONTH(AB5021)+1,(AC5021-AB5021+1))</f>
        <v>1</v>
      </c>
      <c r="F5021" s="210">
        <f t="shared" si="395"/>
        <v>50</v>
      </c>
      <c r="G5021" s="199">
        <v>1358065</v>
      </c>
      <c r="H5021" s="195">
        <v>37049.570659722202</v>
      </c>
      <c r="I5021" t="s">
        <v>2244</v>
      </c>
      <c r="M5021" t="s">
        <v>2766</v>
      </c>
      <c r="N5021" t="s">
        <v>3361</v>
      </c>
      <c r="O5021" t="s">
        <v>19</v>
      </c>
      <c r="P5021" s="196">
        <v>50</v>
      </c>
      <c r="S5021" t="s">
        <v>3340</v>
      </c>
      <c r="T5021" t="s">
        <v>3557</v>
      </c>
      <c r="U5021" s="198">
        <v>15</v>
      </c>
      <c r="V5021" t="s">
        <v>3298</v>
      </c>
      <c r="W5021" t="s">
        <v>3376</v>
      </c>
      <c r="X5021" t="s">
        <v>3377</v>
      </c>
      <c r="Y5021" t="s">
        <v>2662</v>
      </c>
      <c r="Z5021" t="s">
        <v>2990</v>
      </c>
      <c r="AA5021">
        <v>637668.1</v>
      </c>
      <c r="AB5021" s="195">
        <v>37053.875011574099</v>
      </c>
      <c r="AC5021" s="195">
        <v>37053.875011574099</v>
      </c>
    </row>
    <row r="5022" spans="1:29" x14ac:dyDescent="0.25">
      <c r="A5022" s="43" t="str">
        <f t="shared" si="391"/>
        <v>US Natural Gas Financial</v>
      </c>
      <c r="B5022" s="43" t="str">
        <f t="shared" si="392"/>
        <v>US</v>
      </c>
      <c r="C5022" s="43" t="str">
        <f t="shared" si="393"/>
        <v>Natural Gas</v>
      </c>
      <c r="D5022" s="43" t="str">
        <f t="shared" si="394"/>
        <v>Financial</v>
      </c>
      <c r="E5022" s="43">
        <f>IF(VLOOKUP(S5022,'DD-Lookup'!$J$6:$L$50,3,FALSE)="Monthly",(YEAR(AC5022)-YEAR(AB5022))*12+MONTH(AC5022)-MONTH(AB5022)+1,(AC5022-AB5022+1))</f>
        <v>30</v>
      </c>
      <c r="F5022" s="210">
        <f t="shared" si="395"/>
        <v>19500</v>
      </c>
      <c r="G5022" s="199">
        <v>1358067</v>
      </c>
      <c r="H5022" s="195">
        <v>37049.570879629602</v>
      </c>
      <c r="I5022" t="s">
        <v>2257</v>
      </c>
      <c r="M5022" t="s">
        <v>3341</v>
      </c>
      <c r="N5022" t="s">
        <v>2476</v>
      </c>
      <c r="O5022" t="s">
        <v>2385</v>
      </c>
      <c r="Q5022" s="196">
        <v>650</v>
      </c>
      <c r="S5022" t="s">
        <v>3342</v>
      </c>
      <c r="T5022" t="s">
        <v>3557</v>
      </c>
      <c r="U5022" s="198">
        <v>2.0499999999999998</v>
      </c>
      <c r="V5022" t="s">
        <v>2726</v>
      </c>
      <c r="W5022" t="s">
        <v>2381</v>
      </c>
      <c r="X5022" t="s">
        <v>2382</v>
      </c>
      <c r="Y5022" t="s">
        <v>3575</v>
      </c>
      <c r="Z5022" t="s">
        <v>2995</v>
      </c>
      <c r="AA5022" t="s">
        <v>20</v>
      </c>
      <c r="AB5022" s="195">
        <v>37135.875011574099</v>
      </c>
      <c r="AC5022" s="195">
        <v>37164.875011574099</v>
      </c>
    </row>
    <row r="5023" spans="1:29" x14ac:dyDescent="0.25">
      <c r="A5023" s="43" t="str">
        <f t="shared" si="391"/>
        <v>US Natural Gas Financial</v>
      </c>
      <c r="B5023" s="43" t="str">
        <f t="shared" si="392"/>
        <v>US</v>
      </c>
      <c r="C5023" s="43" t="str">
        <f t="shared" si="393"/>
        <v>Natural Gas</v>
      </c>
      <c r="D5023" s="43" t="str">
        <f t="shared" si="394"/>
        <v>Financial</v>
      </c>
      <c r="E5023" s="43">
        <f>IF(VLOOKUP(S5023,'DD-Lookup'!$J$6:$L$50,3,FALSE)="Monthly",(YEAR(AC5023)-YEAR(AB5023))*12+MONTH(AC5023)-MONTH(AB5023)+1,(AC5023-AB5023+1))</f>
        <v>31</v>
      </c>
      <c r="F5023" s="210">
        <f t="shared" si="395"/>
        <v>155000</v>
      </c>
      <c r="G5023" s="199">
        <v>1358068</v>
      </c>
      <c r="H5023" s="195">
        <v>37049.570925925902</v>
      </c>
      <c r="I5023" t="s">
        <v>3079</v>
      </c>
      <c r="M5023" t="s">
        <v>3341</v>
      </c>
      <c r="N5023" t="s">
        <v>2281</v>
      </c>
      <c r="O5023" t="s">
        <v>2475</v>
      </c>
      <c r="Q5023" s="196">
        <v>5000</v>
      </c>
      <c r="S5023" t="s">
        <v>3342</v>
      </c>
      <c r="T5023" t="s">
        <v>3557</v>
      </c>
      <c r="U5023" s="198">
        <v>3.7725</v>
      </c>
      <c r="V5023" t="s">
        <v>1767</v>
      </c>
      <c r="W5023" t="s">
        <v>2853</v>
      </c>
      <c r="X5023" t="s">
        <v>2282</v>
      </c>
      <c r="Y5023" t="s">
        <v>3575</v>
      </c>
      <c r="Z5023" t="s">
        <v>2995</v>
      </c>
      <c r="AA5023" t="s">
        <v>21</v>
      </c>
      <c r="AB5023" s="195">
        <v>37073.875</v>
      </c>
      <c r="AC5023" s="195">
        <v>37103.875</v>
      </c>
    </row>
    <row r="5024" spans="1:29" x14ac:dyDescent="0.25">
      <c r="A5024" s="43" t="str">
        <f t="shared" si="391"/>
        <v xml:space="preserve"> Natural Gas Physical</v>
      </c>
      <c r="B5024" s="43" t="str">
        <f t="shared" si="392"/>
        <v/>
      </c>
      <c r="C5024" s="43" t="str">
        <f t="shared" si="393"/>
        <v>Natural Gas</v>
      </c>
      <c r="D5024" s="43" t="str">
        <f t="shared" si="394"/>
        <v>Physical</v>
      </c>
      <c r="E5024" s="43">
        <f>IF(VLOOKUP(S5024,'DD-Lookup'!$J$6:$L$50,3,FALSE)="Monthly",(YEAR(AC5024)-YEAR(AB5024))*12+MONTH(AC5024)-MONTH(AB5024)+1,(AC5024-AB5024+1))</f>
        <v>22</v>
      </c>
      <c r="F5024" s="210">
        <f t="shared" si="395"/>
        <v>110000</v>
      </c>
      <c r="G5024" s="199">
        <v>1358069</v>
      </c>
      <c r="H5024" s="195">
        <v>37049.571157407401</v>
      </c>
      <c r="I5024" t="s">
        <v>2280</v>
      </c>
      <c r="M5024" t="s">
        <v>3341</v>
      </c>
      <c r="N5024" t="s">
        <v>2492</v>
      </c>
      <c r="O5024" t="s">
        <v>1178</v>
      </c>
      <c r="Q5024" s="196">
        <v>5000</v>
      </c>
      <c r="S5024" t="s">
        <v>3342</v>
      </c>
      <c r="T5024" t="s">
        <v>3557</v>
      </c>
      <c r="U5024" s="198">
        <v>3.7625000000000002</v>
      </c>
      <c r="V5024" t="s">
        <v>3889</v>
      </c>
      <c r="W5024" t="s">
        <v>2493</v>
      </c>
      <c r="X5024" t="s">
        <v>2494</v>
      </c>
      <c r="Y5024" t="s">
        <v>2469</v>
      </c>
      <c r="Z5024" t="s">
        <v>2995</v>
      </c>
      <c r="AA5024">
        <v>838690</v>
      </c>
      <c r="AB5024" s="195">
        <v>37051.875011574099</v>
      </c>
      <c r="AC5024" s="195">
        <v>37072.875011574099</v>
      </c>
    </row>
    <row r="5025" spans="1:29" x14ac:dyDescent="0.25">
      <c r="A5025" s="43" t="str">
        <f t="shared" si="391"/>
        <v>US Natural Gas Financial</v>
      </c>
      <c r="B5025" s="43" t="str">
        <f t="shared" si="392"/>
        <v>US</v>
      </c>
      <c r="C5025" s="43" t="str">
        <f t="shared" si="393"/>
        <v>Natural Gas</v>
      </c>
      <c r="D5025" s="43" t="str">
        <f t="shared" si="394"/>
        <v>Financial</v>
      </c>
      <c r="E5025" s="43">
        <f>IF(VLOOKUP(S5025,'DD-Lookup'!$J$6:$L$50,3,FALSE)="Monthly",(YEAR(AC5025)-YEAR(AB5025))*12+MONTH(AC5025)-MONTH(AB5025)+1,(AC5025-AB5025+1))</f>
        <v>31</v>
      </c>
      <c r="F5025" s="210">
        <f t="shared" si="395"/>
        <v>310000</v>
      </c>
      <c r="G5025" s="199">
        <v>1358072</v>
      </c>
      <c r="H5025" s="195">
        <v>37049.571712962999</v>
      </c>
      <c r="I5025" t="s">
        <v>2280</v>
      </c>
      <c r="M5025" t="s">
        <v>3341</v>
      </c>
      <c r="N5025" t="s">
        <v>2281</v>
      </c>
      <c r="O5025" t="s">
        <v>2475</v>
      </c>
      <c r="P5025" s="196">
        <v>10000</v>
      </c>
      <c r="S5025" t="s">
        <v>3342</v>
      </c>
      <c r="T5025" t="s">
        <v>3557</v>
      </c>
      <c r="U5025" s="198">
        <v>3.77</v>
      </c>
      <c r="V5025" t="s">
        <v>2441</v>
      </c>
      <c r="W5025" t="s">
        <v>2853</v>
      </c>
      <c r="X5025" t="s">
        <v>2282</v>
      </c>
      <c r="Y5025" t="s">
        <v>3575</v>
      </c>
      <c r="Z5025" t="s">
        <v>2995</v>
      </c>
      <c r="AA5025" t="s">
        <v>22</v>
      </c>
      <c r="AB5025" s="195">
        <v>37073.875</v>
      </c>
      <c r="AC5025" s="195">
        <v>37103.875</v>
      </c>
    </row>
    <row r="5026" spans="1:29" x14ac:dyDescent="0.25">
      <c r="A5026" s="43" t="str">
        <f t="shared" si="391"/>
        <v>US Natural Gas Financial</v>
      </c>
      <c r="B5026" s="43" t="str">
        <f t="shared" si="392"/>
        <v>US</v>
      </c>
      <c r="C5026" s="43" t="str">
        <f t="shared" si="393"/>
        <v>Natural Gas</v>
      </c>
      <c r="D5026" s="43" t="str">
        <f t="shared" si="394"/>
        <v>Financial</v>
      </c>
      <c r="E5026" s="43">
        <f>IF(VLOOKUP(S5026,'DD-Lookup'!$J$6:$L$50,3,FALSE)="Monthly",(YEAR(AC5026)-YEAR(AB5026))*12+MONTH(AC5026)-MONTH(AB5026)+1,(AC5026-AB5026+1))</f>
        <v>22</v>
      </c>
      <c r="F5026" s="210">
        <f t="shared" si="395"/>
        <v>220000</v>
      </c>
      <c r="G5026" s="199">
        <v>1358073</v>
      </c>
      <c r="H5026" s="195">
        <v>37049.571759259299</v>
      </c>
      <c r="I5026" t="s">
        <v>3529</v>
      </c>
      <c r="M5026" t="s">
        <v>3341</v>
      </c>
      <c r="N5026" t="s">
        <v>2281</v>
      </c>
      <c r="O5026" t="s">
        <v>1465</v>
      </c>
      <c r="Q5026" s="196">
        <v>10000</v>
      </c>
      <c r="S5026" t="s">
        <v>3342</v>
      </c>
      <c r="T5026" t="s">
        <v>3557</v>
      </c>
      <c r="U5026" s="198">
        <v>3.4550000000000001</v>
      </c>
      <c r="V5026" t="s">
        <v>3913</v>
      </c>
      <c r="W5026" t="s">
        <v>3099</v>
      </c>
      <c r="X5026" t="s">
        <v>2291</v>
      </c>
      <c r="Y5026" t="s">
        <v>3575</v>
      </c>
      <c r="Z5026" t="s">
        <v>2995</v>
      </c>
      <c r="AA5026" t="s">
        <v>23</v>
      </c>
      <c r="AB5026" s="195">
        <v>37051.875011574099</v>
      </c>
      <c r="AC5026" s="195">
        <v>37072.875011574099</v>
      </c>
    </row>
    <row r="5027" spans="1:29" x14ac:dyDescent="0.25">
      <c r="A5027" s="43" t="str">
        <f t="shared" si="391"/>
        <v>US Natural Gas Financial</v>
      </c>
      <c r="B5027" s="43" t="str">
        <f t="shared" si="392"/>
        <v>US</v>
      </c>
      <c r="C5027" s="43" t="str">
        <f t="shared" si="393"/>
        <v>Natural Gas</v>
      </c>
      <c r="D5027" s="43" t="str">
        <f t="shared" si="394"/>
        <v>Financial</v>
      </c>
      <c r="E5027" s="43">
        <f>IF(VLOOKUP(S5027,'DD-Lookup'!$J$6:$L$50,3,FALSE)="Monthly",(YEAR(AC5027)-YEAR(AB5027))*12+MONTH(AC5027)-MONTH(AB5027)+1,(AC5027-AB5027+1))</f>
        <v>22</v>
      </c>
      <c r="F5027" s="210">
        <f t="shared" si="395"/>
        <v>220000</v>
      </c>
      <c r="G5027" s="199">
        <v>1358074</v>
      </c>
      <c r="H5027" s="195">
        <v>37049.5718865741</v>
      </c>
      <c r="I5027" t="s">
        <v>3529</v>
      </c>
      <c r="M5027" t="s">
        <v>3341</v>
      </c>
      <c r="N5027" t="s">
        <v>2281</v>
      </c>
      <c r="O5027" t="s">
        <v>1295</v>
      </c>
      <c r="P5027" s="196">
        <v>10000</v>
      </c>
      <c r="S5027" t="s">
        <v>3342</v>
      </c>
      <c r="T5027" t="s">
        <v>3557</v>
      </c>
      <c r="U5027" s="198">
        <v>3.6549999999999998</v>
      </c>
      <c r="V5027" t="s">
        <v>3913</v>
      </c>
      <c r="W5027" t="s">
        <v>2512</v>
      </c>
      <c r="X5027" t="s">
        <v>2170</v>
      </c>
      <c r="Y5027" t="s">
        <v>3575</v>
      </c>
      <c r="Z5027" t="s">
        <v>2995</v>
      </c>
      <c r="AA5027" t="s">
        <v>24</v>
      </c>
      <c r="AB5027" s="195">
        <v>37051.875011574099</v>
      </c>
      <c r="AC5027" s="195">
        <v>37072.875011574099</v>
      </c>
    </row>
    <row r="5028" spans="1:29" x14ac:dyDescent="0.25">
      <c r="A5028" s="43" t="str">
        <f t="shared" si="391"/>
        <v>US Power Physical</v>
      </c>
      <c r="B5028" s="43" t="str">
        <f t="shared" si="392"/>
        <v>US</v>
      </c>
      <c r="C5028" s="43" t="str">
        <f t="shared" si="393"/>
        <v>Power</v>
      </c>
      <c r="D5028" s="43" t="str">
        <f t="shared" si="394"/>
        <v>Physical</v>
      </c>
      <c r="E5028" s="43">
        <f>IF(VLOOKUP(S5028,'DD-Lookup'!$J$6:$L$50,3,FALSE)="Monthly",(YEAR(AC5028)-YEAR(AB5028))*12+MONTH(AC5028)-MONTH(AB5028)+1,(AC5028-AB5028+1))</f>
        <v>5</v>
      </c>
      <c r="F5028" s="210">
        <f t="shared" si="395"/>
        <v>250</v>
      </c>
      <c r="G5028" s="199">
        <v>1358080</v>
      </c>
      <c r="H5028" s="195">
        <v>37049.572141203702</v>
      </c>
      <c r="I5028" t="s">
        <v>2266</v>
      </c>
      <c r="M5028" t="s">
        <v>2766</v>
      </c>
      <c r="N5028" t="s">
        <v>3361</v>
      </c>
      <c r="O5028" t="s">
        <v>3836</v>
      </c>
      <c r="Q5028" s="196">
        <v>50</v>
      </c>
      <c r="S5028" t="s">
        <v>3340</v>
      </c>
      <c r="T5028" t="s">
        <v>3557</v>
      </c>
      <c r="U5028" s="198">
        <v>44</v>
      </c>
      <c r="V5028" t="s">
        <v>3141</v>
      </c>
      <c r="W5028" t="s">
        <v>2781</v>
      </c>
      <c r="X5028" t="s">
        <v>3370</v>
      </c>
      <c r="Y5028" t="s">
        <v>2662</v>
      </c>
      <c r="Z5028" t="s">
        <v>2990</v>
      </c>
      <c r="AA5028">
        <v>637674.1</v>
      </c>
      <c r="AB5028" s="195">
        <v>37053.875011574099</v>
      </c>
      <c r="AC5028" s="195">
        <v>37057.875011574099</v>
      </c>
    </row>
    <row r="5029" spans="1:29" x14ac:dyDescent="0.25">
      <c r="A5029" s="43" t="str">
        <f t="shared" si="391"/>
        <v>US Natural Gas Financial</v>
      </c>
      <c r="B5029" s="43" t="str">
        <f t="shared" si="392"/>
        <v>US</v>
      </c>
      <c r="C5029" s="43" t="str">
        <f t="shared" si="393"/>
        <v>Natural Gas</v>
      </c>
      <c r="D5029" s="43" t="str">
        <f t="shared" si="394"/>
        <v>Financial</v>
      </c>
      <c r="E5029" s="43">
        <f>IF(VLOOKUP(S5029,'DD-Lookup'!$J$6:$L$50,3,FALSE)="Monthly",(YEAR(AC5029)-YEAR(AB5029))*12+MONTH(AC5029)-MONTH(AB5029)+1,(AC5029-AB5029+1))</f>
        <v>31</v>
      </c>
      <c r="F5029" s="210">
        <f t="shared" si="395"/>
        <v>310000</v>
      </c>
      <c r="G5029" s="199">
        <v>1358084</v>
      </c>
      <c r="H5029" s="195">
        <v>37049.572615740697</v>
      </c>
      <c r="I5029" t="s">
        <v>2472</v>
      </c>
      <c r="M5029" t="s">
        <v>3341</v>
      </c>
      <c r="N5029" t="s">
        <v>2281</v>
      </c>
      <c r="O5029" t="s">
        <v>2475</v>
      </c>
      <c r="P5029" s="196">
        <v>10000</v>
      </c>
      <c r="S5029" t="s">
        <v>3342</v>
      </c>
      <c r="T5029" t="s">
        <v>3557</v>
      </c>
      <c r="U5029" s="198">
        <v>3.7675000000000001</v>
      </c>
      <c r="V5029" t="s">
        <v>2473</v>
      </c>
      <c r="W5029" t="s">
        <v>2853</v>
      </c>
      <c r="X5029" t="s">
        <v>2282</v>
      </c>
      <c r="Y5029" t="s">
        <v>3575</v>
      </c>
      <c r="Z5029" t="s">
        <v>2995</v>
      </c>
      <c r="AA5029" t="s">
        <v>25</v>
      </c>
      <c r="AB5029" s="195">
        <v>37073.875</v>
      </c>
      <c r="AC5029" s="195">
        <v>37103.875</v>
      </c>
    </row>
    <row r="5030" spans="1:29" x14ac:dyDescent="0.25">
      <c r="A5030" s="43" t="str">
        <f t="shared" si="391"/>
        <v>US Natural Gas Physical</v>
      </c>
      <c r="B5030" s="43" t="str">
        <f t="shared" si="392"/>
        <v>US</v>
      </c>
      <c r="C5030" s="43" t="str">
        <f t="shared" si="393"/>
        <v>Natural Gas</v>
      </c>
      <c r="D5030" s="43" t="str">
        <f t="shared" si="394"/>
        <v>Physical</v>
      </c>
      <c r="E5030" s="43">
        <f>IF(VLOOKUP(S5030,'DD-Lookup'!$J$6:$L$50,3,FALSE)="Monthly",(YEAR(AC5030)-YEAR(AB5030))*12+MONTH(AC5030)-MONTH(AB5030)+1,(AC5030-AB5030+1))</f>
        <v>3</v>
      </c>
      <c r="F5030" s="210">
        <f t="shared" si="395"/>
        <v>75000</v>
      </c>
      <c r="G5030" s="199">
        <v>1358086</v>
      </c>
      <c r="H5030" s="195">
        <v>37049.5726967593</v>
      </c>
      <c r="I5030" t="s">
        <v>2387</v>
      </c>
      <c r="M5030" t="s">
        <v>3341</v>
      </c>
      <c r="N5030" t="s">
        <v>3747</v>
      </c>
      <c r="O5030" t="s">
        <v>1447</v>
      </c>
      <c r="P5030" s="196">
        <v>25000</v>
      </c>
      <c r="S5030" t="s">
        <v>3342</v>
      </c>
      <c r="T5030" t="s">
        <v>3557</v>
      </c>
      <c r="U5030" s="198">
        <v>3.645</v>
      </c>
      <c r="V5030" t="s">
        <v>660</v>
      </c>
      <c r="W5030" t="s">
        <v>2366</v>
      </c>
      <c r="X5030" t="s">
        <v>2176</v>
      </c>
      <c r="Y5030" t="s">
        <v>2469</v>
      </c>
      <c r="Z5030" t="s">
        <v>2995</v>
      </c>
      <c r="AA5030">
        <v>838693</v>
      </c>
      <c r="AB5030" s="195">
        <v>37051.875011574099</v>
      </c>
      <c r="AC5030" s="195">
        <v>37053.875011574099</v>
      </c>
    </row>
    <row r="5031" spans="1:29" x14ac:dyDescent="0.25">
      <c r="A5031" s="43" t="str">
        <f t="shared" si="391"/>
        <v>US Natural Gas Financial</v>
      </c>
      <c r="B5031" s="43" t="str">
        <f t="shared" si="392"/>
        <v>US</v>
      </c>
      <c r="C5031" s="43" t="str">
        <f t="shared" si="393"/>
        <v>Natural Gas</v>
      </c>
      <c r="D5031" s="43" t="str">
        <f t="shared" si="394"/>
        <v>Financial</v>
      </c>
      <c r="E5031" s="43">
        <f>IF(VLOOKUP(S5031,'DD-Lookup'!$J$6:$L$50,3,FALSE)="Monthly",(YEAR(AC5031)-YEAR(AB5031))*12+MONTH(AC5031)-MONTH(AB5031)+1,(AC5031-AB5031+1))</f>
        <v>31</v>
      </c>
      <c r="F5031" s="210">
        <f t="shared" si="395"/>
        <v>310000</v>
      </c>
      <c r="G5031" s="199">
        <v>1358088</v>
      </c>
      <c r="H5031" s="195">
        <v>37049.573263888902</v>
      </c>
      <c r="I5031" t="s">
        <v>2280</v>
      </c>
      <c r="M5031" t="s">
        <v>3341</v>
      </c>
      <c r="N5031" t="s">
        <v>2281</v>
      </c>
      <c r="O5031" t="s">
        <v>2475</v>
      </c>
      <c r="P5031" s="196">
        <v>10000</v>
      </c>
      <c r="S5031" t="s">
        <v>3342</v>
      </c>
      <c r="T5031" t="s">
        <v>3557</v>
      </c>
      <c r="U5031" s="198">
        <v>3.7650000000000001</v>
      </c>
      <c r="V5031" t="s">
        <v>2441</v>
      </c>
      <c r="W5031" t="s">
        <v>2853</v>
      </c>
      <c r="X5031" t="s">
        <v>2282</v>
      </c>
      <c r="Y5031" t="s">
        <v>3575</v>
      </c>
      <c r="Z5031" t="s">
        <v>2995</v>
      </c>
      <c r="AA5031" t="s">
        <v>26</v>
      </c>
      <c r="AB5031" s="195">
        <v>37073.875</v>
      </c>
      <c r="AC5031" s="195">
        <v>37103.875</v>
      </c>
    </row>
    <row r="5032" spans="1:29" x14ac:dyDescent="0.25">
      <c r="A5032" s="43" t="str">
        <f t="shared" si="391"/>
        <v xml:space="preserve"> Natural Gas Physical</v>
      </c>
      <c r="B5032" s="43" t="str">
        <f t="shared" si="392"/>
        <v/>
      </c>
      <c r="C5032" s="43" t="str">
        <f t="shared" si="393"/>
        <v>Natural Gas</v>
      </c>
      <c r="D5032" s="43" t="str">
        <f t="shared" si="394"/>
        <v>Physical</v>
      </c>
      <c r="E5032" s="43">
        <f>IF(VLOOKUP(S5032,'DD-Lookup'!$J$6:$L$50,3,FALSE)="Monthly",(YEAR(AC5032)-YEAR(AB5032))*12+MONTH(AC5032)-MONTH(AB5032)+1,(AC5032-AB5032+1))</f>
        <v>1</v>
      </c>
      <c r="F5032" s="210">
        <f t="shared" si="395"/>
        <v>10000</v>
      </c>
      <c r="G5032" s="199">
        <v>1358087</v>
      </c>
      <c r="H5032" s="195">
        <v>37049.573263888902</v>
      </c>
      <c r="I5032" t="s">
        <v>2422</v>
      </c>
      <c r="M5032" t="s">
        <v>3341</v>
      </c>
      <c r="N5032" t="s">
        <v>3104</v>
      </c>
      <c r="O5032" t="s">
        <v>3620</v>
      </c>
      <c r="P5032" s="196">
        <v>10000</v>
      </c>
      <c r="S5032" t="s">
        <v>3719</v>
      </c>
      <c r="T5032" t="s">
        <v>3105</v>
      </c>
      <c r="U5032" s="198">
        <v>4.5</v>
      </c>
      <c r="V5032" t="s">
        <v>3727</v>
      </c>
      <c r="W5032" t="s">
        <v>635</v>
      </c>
      <c r="X5032" t="s">
        <v>3106</v>
      </c>
      <c r="Y5032" t="s">
        <v>2469</v>
      </c>
      <c r="Z5032" t="s">
        <v>2996</v>
      </c>
      <c r="AA5032">
        <v>838694</v>
      </c>
      <c r="AB5032" s="195">
        <v>37049.875011574099</v>
      </c>
      <c r="AC5032" s="195">
        <v>37049.875011574099</v>
      </c>
    </row>
    <row r="5033" spans="1:29" x14ac:dyDescent="0.25">
      <c r="A5033" s="43" t="str">
        <f t="shared" si="391"/>
        <v>US Natural Gas Financial</v>
      </c>
      <c r="B5033" s="43" t="str">
        <f t="shared" si="392"/>
        <v>US</v>
      </c>
      <c r="C5033" s="43" t="str">
        <f t="shared" si="393"/>
        <v>Natural Gas</v>
      </c>
      <c r="D5033" s="43" t="str">
        <f t="shared" si="394"/>
        <v>Financial</v>
      </c>
      <c r="E5033" s="43">
        <f>IF(VLOOKUP(S5033,'DD-Lookup'!$J$6:$L$50,3,FALSE)="Monthly",(YEAR(AC5033)-YEAR(AB5033))*12+MONTH(AC5033)-MONTH(AB5033)+1,(AC5033-AB5033+1))</f>
        <v>31</v>
      </c>
      <c r="F5033" s="210">
        <f t="shared" si="395"/>
        <v>155000</v>
      </c>
      <c r="G5033" s="199">
        <v>1358090</v>
      </c>
      <c r="H5033" s="195">
        <v>37049.573391203703</v>
      </c>
      <c r="I5033" t="s">
        <v>2280</v>
      </c>
      <c r="M5033" t="s">
        <v>3341</v>
      </c>
      <c r="N5033" t="s">
        <v>2281</v>
      </c>
      <c r="O5033" t="s">
        <v>2475</v>
      </c>
      <c r="Q5033" s="196">
        <v>5000</v>
      </c>
      <c r="S5033" t="s">
        <v>3342</v>
      </c>
      <c r="T5033" t="s">
        <v>3557</v>
      </c>
      <c r="U5033" s="198">
        <v>3.7675000000000001</v>
      </c>
      <c r="V5033" t="s">
        <v>2344</v>
      </c>
      <c r="W5033" t="s">
        <v>2853</v>
      </c>
      <c r="X5033" t="s">
        <v>2282</v>
      </c>
      <c r="Y5033" t="s">
        <v>3575</v>
      </c>
      <c r="Z5033" t="s">
        <v>2995</v>
      </c>
      <c r="AA5033" t="s">
        <v>27</v>
      </c>
      <c r="AB5033" s="195">
        <v>37073.875</v>
      </c>
      <c r="AC5033" s="195">
        <v>37103.875</v>
      </c>
    </row>
    <row r="5034" spans="1:29" x14ac:dyDescent="0.25">
      <c r="A5034" s="43" t="str">
        <f t="shared" si="391"/>
        <v>US Power Physical</v>
      </c>
      <c r="B5034" s="43" t="str">
        <f t="shared" si="392"/>
        <v>US</v>
      </c>
      <c r="C5034" s="43" t="str">
        <f t="shared" si="393"/>
        <v>Power</v>
      </c>
      <c r="D5034" s="43" t="str">
        <f t="shared" si="394"/>
        <v>Physical</v>
      </c>
      <c r="E5034" s="43">
        <f>IF(VLOOKUP(S5034,'DD-Lookup'!$J$6:$L$50,3,FALSE)="Monthly",(YEAR(AC5034)-YEAR(AB5034))*12+MONTH(AC5034)-MONTH(AB5034)+1,(AC5034-AB5034+1))</f>
        <v>5</v>
      </c>
      <c r="F5034" s="210">
        <f t="shared" si="395"/>
        <v>250</v>
      </c>
      <c r="G5034" s="199">
        <v>1358089</v>
      </c>
      <c r="H5034" s="195">
        <v>37049.573391203703</v>
      </c>
      <c r="I5034" t="s">
        <v>3363</v>
      </c>
      <c r="M5034" t="s">
        <v>2766</v>
      </c>
      <c r="N5034" t="s">
        <v>3361</v>
      </c>
      <c r="O5034" t="s">
        <v>3836</v>
      </c>
      <c r="Q5034" s="196">
        <v>50</v>
      </c>
      <c r="S5034" t="s">
        <v>3340</v>
      </c>
      <c r="T5034" t="s">
        <v>3557</v>
      </c>
      <c r="U5034" s="198">
        <v>44.5</v>
      </c>
      <c r="V5034" t="s">
        <v>3134</v>
      </c>
      <c r="W5034" t="s">
        <v>2781</v>
      </c>
      <c r="X5034" t="s">
        <v>3370</v>
      </c>
      <c r="Y5034" t="s">
        <v>2662</v>
      </c>
      <c r="Z5034" t="s">
        <v>2990</v>
      </c>
      <c r="AA5034">
        <v>637675.1</v>
      </c>
      <c r="AB5034" s="195">
        <v>37053.875011574099</v>
      </c>
      <c r="AC5034" s="195">
        <v>37057.875011574099</v>
      </c>
    </row>
    <row r="5035" spans="1:29" x14ac:dyDescent="0.25">
      <c r="A5035" s="43" t="str">
        <f t="shared" si="391"/>
        <v xml:space="preserve"> Natural Gas Physical</v>
      </c>
      <c r="B5035" s="43" t="str">
        <f t="shared" si="392"/>
        <v/>
      </c>
      <c r="C5035" s="43" t="str">
        <f t="shared" si="393"/>
        <v>Natural Gas</v>
      </c>
      <c r="D5035" s="43" t="str">
        <f t="shared" si="394"/>
        <v>Physical</v>
      </c>
      <c r="E5035" s="43">
        <f>IF(VLOOKUP(S5035,'DD-Lookup'!$J$6:$L$50,3,FALSE)="Monthly",(YEAR(AC5035)-YEAR(AB5035))*12+MONTH(AC5035)-MONTH(AB5035)+1,(AC5035-AB5035+1))</f>
        <v>1</v>
      </c>
      <c r="F5035" s="210">
        <f t="shared" si="395"/>
        <v>10000</v>
      </c>
      <c r="G5035" s="199">
        <v>1358092</v>
      </c>
      <c r="H5035" s="195">
        <v>37049.573530092603</v>
      </c>
      <c r="I5035" t="s">
        <v>2440</v>
      </c>
      <c r="M5035" t="s">
        <v>3341</v>
      </c>
      <c r="N5035" t="s">
        <v>3104</v>
      </c>
      <c r="O5035" t="s">
        <v>3620</v>
      </c>
      <c r="P5035" s="196">
        <v>10000</v>
      </c>
      <c r="S5035" t="s">
        <v>3719</v>
      </c>
      <c r="T5035" t="s">
        <v>3105</v>
      </c>
      <c r="U5035" s="198">
        <v>4.5</v>
      </c>
      <c r="V5035" t="s">
        <v>3912</v>
      </c>
      <c r="W5035" t="s">
        <v>635</v>
      </c>
      <c r="X5035" t="s">
        <v>3106</v>
      </c>
      <c r="Y5035" t="s">
        <v>2469</v>
      </c>
      <c r="Z5035" t="s">
        <v>2996</v>
      </c>
      <c r="AA5035">
        <v>838695</v>
      </c>
      <c r="AB5035" s="195">
        <v>37049.875011574099</v>
      </c>
      <c r="AC5035" s="195">
        <v>37049.875011574099</v>
      </c>
    </row>
    <row r="5036" spans="1:29" x14ac:dyDescent="0.25">
      <c r="A5036" s="43" t="str">
        <f t="shared" si="391"/>
        <v>US Natural Gas Financial</v>
      </c>
      <c r="B5036" s="43" t="str">
        <f t="shared" si="392"/>
        <v>US</v>
      </c>
      <c r="C5036" s="43" t="str">
        <f t="shared" si="393"/>
        <v>Natural Gas</v>
      </c>
      <c r="D5036" s="43" t="str">
        <f t="shared" si="394"/>
        <v>Financial</v>
      </c>
      <c r="E5036" s="43">
        <f>IF(VLOOKUP(S5036,'DD-Lookup'!$J$6:$L$50,3,FALSE)="Monthly",(YEAR(AC5036)-YEAR(AB5036))*12+MONTH(AC5036)-MONTH(AB5036)+1,(AC5036-AB5036+1))</f>
        <v>22</v>
      </c>
      <c r="F5036" s="210">
        <f t="shared" si="395"/>
        <v>220000</v>
      </c>
      <c r="G5036" s="199">
        <v>1358095</v>
      </c>
      <c r="H5036" s="195">
        <v>37049.573865740698</v>
      </c>
      <c r="I5036" t="s">
        <v>2276</v>
      </c>
      <c r="M5036" t="s">
        <v>3341</v>
      </c>
      <c r="N5036" t="s">
        <v>2281</v>
      </c>
      <c r="O5036" t="s">
        <v>28</v>
      </c>
      <c r="P5036" s="196">
        <v>10000</v>
      </c>
      <c r="S5036" t="s">
        <v>3342</v>
      </c>
      <c r="T5036" t="s">
        <v>3557</v>
      </c>
      <c r="U5036" s="198">
        <v>3.4950000000000001</v>
      </c>
      <c r="V5036" t="s">
        <v>3160</v>
      </c>
      <c r="W5036" t="s">
        <v>3333</v>
      </c>
      <c r="X5036" t="s">
        <v>3334</v>
      </c>
      <c r="Y5036" t="s">
        <v>3575</v>
      </c>
      <c r="Z5036" t="s">
        <v>2995</v>
      </c>
      <c r="AA5036" t="s">
        <v>29</v>
      </c>
      <c r="AB5036" s="195">
        <v>37051.875011574099</v>
      </c>
      <c r="AC5036" s="195">
        <v>37072.875011574099</v>
      </c>
    </row>
    <row r="5037" spans="1:29" x14ac:dyDescent="0.25">
      <c r="A5037" s="43" t="str">
        <f t="shared" si="391"/>
        <v>US Natural Gas Financial</v>
      </c>
      <c r="B5037" s="43" t="str">
        <f t="shared" si="392"/>
        <v>US</v>
      </c>
      <c r="C5037" s="43" t="str">
        <f t="shared" si="393"/>
        <v>Natural Gas</v>
      </c>
      <c r="D5037" s="43" t="str">
        <f t="shared" si="394"/>
        <v>Financial</v>
      </c>
      <c r="E5037" s="43">
        <f>IF(VLOOKUP(S5037,'DD-Lookup'!$J$6:$L$50,3,FALSE)="Monthly",(YEAR(AC5037)-YEAR(AB5037))*12+MONTH(AC5037)-MONTH(AB5037)+1,(AC5037-AB5037+1))</f>
        <v>31</v>
      </c>
      <c r="F5037" s="210">
        <f t="shared" si="395"/>
        <v>155000</v>
      </c>
      <c r="G5037" s="199">
        <v>1358096</v>
      </c>
      <c r="H5037" s="195">
        <v>37049.573923611097</v>
      </c>
      <c r="I5037" t="s">
        <v>2244</v>
      </c>
      <c r="M5037" t="s">
        <v>3341</v>
      </c>
      <c r="N5037" t="s">
        <v>2281</v>
      </c>
      <c r="O5037" t="s">
        <v>3176</v>
      </c>
      <c r="Q5037" s="196">
        <v>5000</v>
      </c>
      <c r="S5037" t="s">
        <v>3342</v>
      </c>
      <c r="T5037" t="s">
        <v>3557</v>
      </c>
      <c r="U5037" s="198">
        <v>3.7625000000000002</v>
      </c>
      <c r="V5037" t="s">
        <v>3892</v>
      </c>
      <c r="W5037" t="s">
        <v>2853</v>
      </c>
      <c r="X5037" t="s">
        <v>2282</v>
      </c>
      <c r="Y5037" t="s">
        <v>3575</v>
      </c>
      <c r="Z5037" t="s">
        <v>2995</v>
      </c>
      <c r="AA5037" t="s">
        <v>30</v>
      </c>
      <c r="AB5037" s="195">
        <v>37073.915972222203</v>
      </c>
      <c r="AC5037" s="195">
        <v>37103.915972222203</v>
      </c>
    </row>
    <row r="5038" spans="1:29" x14ac:dyDescent="0.25">
      <c r="A5038" s="43" t="str">
        <f t="shared" si="391"/>
        <v>US Natural Gas Financial</v>
      </c>
      <c r="B5038" s="43" t="str">
        <f t="shared" si="392"/>
        <v>US</v>
      </c>
      <c r="C5038" s="43" t="str">
        <f t="shared" si="393"/>
        <v>Natural Gas</v>
      </c>
      <c r="D5038" s="43" t="str">
        <f t="shared" si="394"/>
        <v>Financial</v>
      </c>
      <c r="E5038" s="43">
        <f>IF(VLOOKUP(S5038,'DD-Lookup'!$J$6:$L$50,3,FALSE)="Monthly",(YEAR(AC5038)-YEAR(AB5038))*12+MONTH(AC5038)-MONTH(AB5038)+1,(AC5038-AB5038+1))</f>
        <v>31</v>
      </c>
      <c r="F5038" s="210">
        <f t="shared" si="395"/>
        <v>155000</v>
      </c>
      <c r="G5038" s="199">
        <v>1358099</v>
      </c>
      <c r="H5038" s="195">
        <v>37049.574305555601</v>
      </c>
      <c r="I5038" t="s">
        <v>2244</v>
      </c>
      <c r="M5038" t="s">
        <v>3341</v>
      </c>
      <c r="N5038" t="s">
        <v>2281</v>
      </c>
      <c r="O5038" t="s">
        <v>3176</v>
      </c>
      <c r="Q5038" s="196">
        <v>5000</v>
      </c>
      <c r="S5038" t="s">
        <v>3342</v>
      </c>
      <c r="T5038" t="s">
        <v>3557</v>
      </c>
      <c r="U5038" s="198">
        <v>3.76</v>
      </c>
      <c r="V5038" t="s">
        <v>3892</v>
      </c>
      <c r="W5038" t="s">
        <v>2853</v>
      </c>
      <c r="X5038" t="s">
        <v>2282</v>
      </c>
      <c r="Y5038" t="s">
        <v>3575</v>
      </c>
      <c r="Z5038" t="s">
        <v>2995</v>
      </c>
      <c r="AA5038" t="s">
        <v>31</v>
      </c>
      <c r="AB5038" s="195">
        <v>37073.915972222203</v>
      </c>
      <c r="AC5038" s="195">
        <v>37103.915972222203</v>
      </c>
    </row>
    <row r="5039" spans="1:29" x14ac:dyDescent="0.25">
      <c r="A5039" s="43" t="str">
        <f t="shared" si="391"/>
        <v>US Natural Gas Financial</v>
      </c>
      <c r="B5039" s="43" t="str">
        <f t="shared" si="392"/>
        <v>US</v>
      </c>
      <c r="C5039" s="43" t="str">
        <f t="shared" si="393"/>
        <v>Natural Gas</v>
      </c>
      <c r="D5039" s="43" t="str">
        <f t="shared" si="394"/>
        <v>Financial</v>
      </c>
      <c r="E5039" s="43">
        <f>IF(VLOOKUP(S5039,'DD-Lookup'!$J$6:$L$50,3,FALSE)="Monthly",(YEAR(AC5039)-YEAR(AB5039))*12+MONTH(AC5039)-MONTH(AB5039)+1,(AC5039-AB5039+1))</f>
        <v>30</v>
      </c>
      <c r="F5039" s="210">
        <f t="shared" si="395"/>
        <v>150000</v>
      </c>
      <c r="G5039" s="199">
        <v>1358102</v>
      </c>
      <c r="H5039" s="195">
        <v>37049.574722222198</v>
      </c>
      <c r="I5039" t="s">
        <v>3079</v>
      </c>
      <c r="M5039" t="s">
        <v>3341</v>
      </c>
      <c r="N5039" t="s">
        <v>2281</v>
      </c>
      <c r="O5039" t="s">
        <v>3110</v>
      </c>
      <c r="Q5039" s="196">
        <v>5000</v>
      </c>
      <c r="S5039" t="s">
        <v>3342</v>
      </c>
      <c r="T5039" t="s">
        <v>3557</v>
      </c>
      <c r="U5039" s="198">
        <v>3.9</v>
      </c>
      <c r="V5039" t="s">
        <v>3352</v>
      </c>
      <c r="W5039" t="s">
        <v>2853</v>
      </c>
      <c r="X5039" t="s">
        <v>2282</v>
      </c>
      <c r="Y5039" t="s">
        <v>3575</v>
      </c>
      <c r="Z5039" t="s">
        <v>2995</v>
      </c>
      <c r="AA5039" t="s">
        <v>32</v>
      </c>
      <c r="AB5039" s="195">
        <v>37135.875</v>
      </c>
      <c r="AC5039" s="195">
        <v>37164.875</v>
      </c>
    </row>
    <row r="5040" spans="1:29" x14ac:dyDescent="0.25">
      <c r="A5040" s="43" t="str">
        <f t="shared" si="391"/>
        <v>US Natural Gas Financial</v>
      </c>
      <c r="B5040" s="43" t="str">
        <f t="shared" si="392"/>
        <v>US</v>
      </c>
      <c r="C5040" s="43" t="str">
        <f t="shared" si="393"/>
        <v>Natural Gas</v>
      </c>
      <c r="D5040" s="43" t="str">
        <f t="shared" si="394"/>
        <v>Financial</v>
      </c>
      <c r="E5040" s="43">
        <f>IF(VLOOKUP(S5040,'DD-Lookup'!$J$6:$L$50,3,FALSE)="Monthly",(YEAR(AC5040)-YEAR(AB5040))*12+MONTH(AC5040)-MONTH(AB5040)+1,(AC5040-AB5040+1))</f>
        <v>22</v>
      </c>
      <c r="F5040" s="210">
        <f t="shared" si="395"/>
        <v>110000</v>
      </c>
      <c r="G5040" s="199">
        <v>1358103</v>
      </c>
      <c r="H5040" s="195">
        <v>37049.574722222198</v>
      </c>
      <c r="I5040" t="s">
        <v>2487</v>
      </c>
      <c r="M5040" t="s">
        <v>3341</v>
      </c>
      <c r="N5040" t="s">
        <v>2281</v>
      </c>
      <c r="O5040" t="s">
        <v>33</v>
      </c>
      <c r="Q5040" s="196">
        <v>5000</v>
      </c>
      <c r="S5040" t="s">
        <v>3342</v>
      </c>
      <c r="T5040" t="s">
        <v>3557</v>
      </c>
      <c r="U5040" s="198">
        <v>3.51</v>
      </c>
      <c r="V5040" t="s">
        <v>2348</v>
      </c>
      <c r="W5040" t="s">
        <v>3333</v>
      </c>
      <c r="X5040" t="s">
        <v>3334</v>
      </c>
      <c r="Y5040" t="s">
        <v>3575</v>
      </c>
      <c r="Z5040" t="s">
        <v>2995</v>
      </c>
      <c r="AA5040" t="s">
        <v>34</v>
      </c>
      <c r="AB5040" s="195">
        <v>37051.875011574099</v>
      </c>
      <c r="AC5040" s="195">
        <v>37072.875011574099</v>
      </c>
    </row>
    <row r="5041" spans="1:29" x14ac:dyDescent="0.25">
      <c r="A5041" s="43" t="str">
        <f t="shared" si="391"/>
        <v>US Natural Gas Financial</v>
      </c>
      <c r="B5041" s="43" t="str">
        <f t="shared" si="392"/>
        <v>US</v>
      </c>
      <c r="C5041" s="43" t="str">
        <f t="shared" si="393"/>
        <v>Natural Gas</v>
      </c>
      <c r="D5041" s="43" t="str">
        <f t="shared" si="394"/>
        <v>Financial</v>
      </c>
      <c r="E5041" s="43">
        <f>IF(VLOOKUP(S5041,'DD-Lookup'!$J$6:$L$50,3,FALSE)="Monthly",(YEAR(AC5041)-YEAR(AB5041))*12+MONTH(AC5041)-MONTH(AB5041)+1,(AC5041-AB5041+1))</f>
        <v>31</v>
      </c>
      <c r="F5041" s="210">
        <f t="shared" si="395"/>
        <v>310000</v>
      </c>
      <c r="G5041" s="199">
        <v>1358106</v>
      </c>
      <c r="H5041" s="195">
        <v>37049.574861111098</v>
      </c>
      <c r="I5041" t="s">
        <v>2483</v>
      </c>
      <c r="M5041" t="s">
        <v>3341</v>
      </c>
      <c r="N5041" t="s">
        <v>2281</v>
      </c>
      <c r="O5041" t="s">
        <v>2475</v>
      </c>
      <c r="Q5041" s="196">
        <v>10000</v>
      </c>
      <c r="S5041" t="s">
        <v>3342</v>
      </c>
      <c r="T5041" t="s">
        <v>3557</v>
      </c>
      <c r="U5041" s="198">
        <v>3.77</v>
      </c>
      <c r="V5041" t="s">
        <v>2485</v>
      </c>
      <c r="W5041" t="s">
        <v>2853</v>
      </c>
      <c r="X5041" t="s">
        <v>2282</v>
      </c>
      <c r="Y5041" t="s">
        <v>3575</v>
      </c>
      <c r="Z5041" t="s">
        <v>2995</v>
      </c>
      <c r="AA5041" t="s">
        <v>35</v>
      </c>
      <c r="AB5041" s="195">
        <v>37073.875</v>
      </c>
      <c r="AC5041" s="195">
        <v>37103.875</v>
      </c>
    </row>
    <row r="5042" spans="1:29" x14ac:dyDescent="0.25">
      <c r="A5042" s="43" t="str">
        <f t="shared" si="391"/>
        <v>US Power Physical</v>
      </c>
      <c r="B5042" s="43" t="str">
        <f t="shared" si="392"/>
        <v>US</v>
      </c>
      <c r="C5042" s="43" t="str">
        <f t="shared" si="393"/>
        <v>Power</v>
      </c>
      <c r="D5042" s="43" t="str">
        <f t="shared" si="394"/>
        <v>Physical</v>
      </c>
      <c r="E5042" s="43">
        <f>IF(VLOOKUP(S5042,'DD-Lookup'!$J$6:$L$50,3,FALSE)="Monthly",(YEAR(AC5042)-YEAR(AB5042))*12+MONTH(AC5042)-MONTH(AB5042)+1,(AC5042-AB5042+1))</f>
        <v>5</v>
      </c>
      <c r="F5042" s="210">
        <f t="shared" si="395"/>
        <v>250</v>
      </c>
      <c r="G5042" s="199">
        <v>1358107</v>
      </c>
      <c r="H5042" s="195">
        <v>37049.574861111098</v>
      </c>
      <c r="I5042" t="s">
        <v>2264</v>
      </c>
      <c r="J5042" t="s">
        <v>2233</v>
      </c>
      <c r="K5042" t="s">
        <v>2272</v>
      </c>
      <c r="M5042" t="s">
        <v>2766</v>
      </c>
      <c r="N5042" t="s">
        <v>3361</v>
      </c>
      <c r="O5042" t="s">
        <v>3836</v>
      </c>
      <c r="Q5042" s="196">
        <v>50</v>
      </c>
      <c r="S5042" t="s">
        <v>3340</v>
      </c>
      <c r="T5042" t="s">
        <v>3557</v>
      </c>
      <c r="U5042" s="198">
        <v>45</v>
      </c>
      <c r="V5042" t="s">
        <v>4142</v>
      </c>
      <c r="W5042" t="s">
        <v>2781</v>
      </c>
      <c r="X5042" t="s">
        <v>3370</v>
      </c>
      <c r="Y5042" t="s">
        <v>2662</v>
      </c>
      <c r="Z5042" t="s">
        <v>2990</v>
      </c>
      <c r="AA5042">
        <v>637682.1</v>
      </c>
      <c r="AB5042" s="195">
        <v>37053.875011574099</v>
      </c>
      <c r="AC5042" s="195">
        <v>37057.875011574099</v>
      </c>
    </row>
    <row r="5043" spans="1:29" x14ac:dyDescent="0.25">
      <c r="A5043" s="43" t="str">
        <f t="shared" si="391"/>
        <v>US Power Physical</v>
      </c>
      <c r="B5043" s="43" t="str">
        <f t="shared" si="392"/>
        <v>US</v>
      </c>
      <c r="C5043" s="43" t="str">
        <f t="shared" si="393"/>
        <v>Power</v>
      </c>
      <c r="D5043" s="43" t="str">
        <f t="shared" si="394"/>
        <v>Physical</v>
      </c>
      <c r="E5043" s="43">
        <f>IF(VLOOKUP(S5043,'DD-Lookup'!$J$6:$L$50,3,FALSE)="Monthly",(YEAR(AC5043)-YEAR(AB5043))*12+MONTH(AC5043)-MONTH(AB5043)+1,(AC5043-AB5043+1))</f>
        <v>30</v>
      </c>
      <c r="F5043" s="210">
        <f t="shared" si="395"/>
        <v>1500</v>
      </c>
      <c r="G5043" s="199">
        <v>1358108</v>
      </c>
      <c r="H5043" s="195">
        <v>37049.575138888897</v>
      </c>
      <c r="I5043" t="s">
        <v>2255</v>
      </c>
      <c r="M5043" t="s">
        <v>2766</v>
      </c>
      <c r="N5043" t="s">
        <v>3361</v>
      </c>
      <c r="O5043" t="s">
        <v>2256</v>
      </c>
      <c r="P5043" s="196">
        <v>50</v>
      </c>
      <c r="S5043" t="s">
        <v>3340</v>
      </c>
      <c r="T5043" t="s">
        <v>3557</v>
      </c>
      <c r="U5043" s="198">
        <v>36.700000000000003</v>
      </c>
      <c r="V5043" t="s">
        <v>3795</v>
      </c>
      <c r="W5043" t="s">
        <v>3380</v>
      </c>
      <c r="X5043" t="s">
        <v>3366</v>
      </c>
      <c r="Y5043" t="s">
        <v>2662</v>
      </c>
      <c r="Z5043" t="s">
        <v>2990</v>
      </c>
      <c r="AA5043">
        <v>637690.1</v>
      </c>
      <c r="AB5043" s="195">
        <v>37135.715972222199</v>
      </c>
      <c r="AC5043" s="195">
        <v>37164.715972222199</v>
      </c>
    </row>
    <row r="5044" spans="1:29" x14ac:dyDescent="0.25">
      <c r="A5044" s="43" t="str">
        <f t="shared" si="391"/>
        <v xml:space="preserve"> Natural Gas Physical</v>
      </c>
      <c r="B5044" s="43" t="str">
        <f t="shared" si="392"/>
        <v/>
      </c>
      <c r="C5044" s="43" t="str">
        <f t="shared" si="393"/>
        <v>Natural Gas</v>
      </c>
      <c r="D5044" s="43" t="str">
        <f t="shared" si="394"/>
        <v>Physical</v>
      </c>
      <c r="E5044" s="43">
        <f>IF(VLOOKUP(S5044,'DD-Lookup'!$J$6:$L$50,3,FALSE)="Monthly",(YEAR(AC5044)-YEAR(AB5044))*12+MONTH(AC5044)-MONTH(AB5044)+1,(AC5044-AB5044+1))</f>
        <v>1</v>
      </c>
      <c r="F5044" s="210">
        <f t="shared" si="395"/>
        <v>10000</v>
      </c>
      <c r="G5044" s="199">
        <v>1358111</v>
      </c>
      <c r="H5044" s="195">
        <v>37049.575717592597</v>
      </c>
      <c r="I5044" t="s">
        <v>2422</v>
      </c>
      <c r="M5044" t="s">
        <v>3341</v>
      </c>
      <c r="N5044" t="s">
        <v>3104</v>
      </c>
      <c r="O5044" t="s">
        <v>3620</v>
      </c>
      <c r="P5044" s="196">
        <v>10000</v>
      </c>
      <c r="S5044" t="s">
        <v>3719</v>
      </c>
      <c r="T5044" t="s">
        <v>3105</v>
      </c>
      <c r="U5044" s="198">
        <v>4.5</v>
      </c>
      <c r="V5044" t="s">
        <v>3727</v>
      </c>
      <c r="W5044" t="s">
        <v>635</v>
      </c>
      <c r="X5044" t="s">
        <v>3106</v>
      </c>
      <c r="Y5044" t="s">
        <v>2469</v>
      </c>
      <c r="Z5044" t="s">
        <v>2996</v>
      </c>
      <c r="AA5044">
        <v>838702</v>
      </c>
      <c r="AB5044" s="195">
        <v>37049.875011574099</v>
      </c>
      <c r="AC5044" s="195">
        <v>37049.875011574099</v>
      </c>
    </row>
    <row r="5045" spans="1:29" x14ac:dyDescent="0.25">
      <c r="A5045" s="43" t="str">
        <f t="shared" si="391"/>
        <v>US Power Physical</v>
      </c>
      <c r="B5045" s="43" t="str">
        <f t="shared" si="392"/>
        <v>US</v>
      </c>
      <c r="C5045" s="43" t="str">
        <f t="shared" si="393"/>
        <v>Power</v>
      </c>
      <c r="D5045" s="43" t="str">
        <f t="shared" si="394"/>
        <v>Physical</v>
      </c>
      <c r="E5045" s="43">
        <f>IF(VLOOKUP(S5045,'DD-Lookup'!$J$6:$L$50,3,FALSE)="Monthly",(YEAR(AC5045)-YEAR(AB5045))*12+MONTH(AC5045)-MONTH(AB5045)+1,(AC5045-AB5045+1))</f>
        <v>5</v>
      </c>
      <c r="F5045" s="210">
        <f t="shared" si="395"/>
        <v>250</v>
      </c>
      <c r="G5045" s="199">
        <v>1358112</v>
      </c>
      <c r="H5045" s="195">
        <v>37049.575810185197</v>
      </c>
      <c r="I5045" t="s">
        <v>3382</v>
      </c>
      <c r="M5045" t="s">
        <v>2766</v>
      </c>
      <c r="N5045" t="s">
        <v>3361</v>
      </c>
      <c r="O5045" t="s">
        <v>3839</v>
      </c>
      <c r="Q5045" s="196">
        <v>50</v>
      </c>
      <c r="S5045" t="s">
        <v>3340</v>
      </c>
      <c r="T5045" t="s">
        <v>3557</v>
      </c>
      <c r="U5045" s="198">
        <v>51.5</v>
      </c>
      <c r="V5045" t="s">
        <v>3053</v>
      </c>
      <c r="W5045" t="s">
        <v>3369</v>
      </c>
      <c r="X5045" t="s">
        <v>2267</v>
      </c>
      <c r="Y5045" t="s">
        <v>2662</v>
      </c>
      <c r="Z5045" t="s">
        <v>2990</v>
      </c>
      <c r="AA5045">
        <v>637692.1</v>
      </c>
      <c r="AB5045" s="195">
        <v>37053.875011574099</v>
      </c>
      <c r="AC5045" s="195">
        <v>37057.875011574099</v>
      </c>
    </row>
    <row r="5046" spans="1:29" x14ac:dyDescent="0.25">
      <c r="A5046" s="43" t="str">
        <f t="shared" si="391"/>
        <v>US Natural Gas Financial</v>
      </c>
      <c r="B5046" s="43" t="str">
        <f t="shared" si="392"/>
        <v>US</v>
      </c>
      <c r="C5046" s="43" t="str">
        <f t="shared" si="393"/>
        <v>Natural Gas</v>
      </c>
      <c r="D5046" s="43" t="str">
        <f t="shared" si="394"/>
        <v>Financial</v>
      </c>
      <c r="E5046" s="43">
        <f>IF(VLOOKUP(S5046,'DD-Lookup'!$J$6:$L$50,3,FALSE)="Monthly",(YEAR(AC5046)-YEAR(AB5046))*12+MONTH(AC5046)-MONTH(AB5046)+1,(AC5046-AB5046+1))</f>
        <v>31</v>
      </c>
      <c r="F5046" s="210">
        <f t="shared" si="395"/>
        <v>155000</v>
      </c>
      <c r="G5046" s="199">
        <v>1358115</v>
      </c>
      <c r="H5046" s="195">
        <v>37049.576296296298</v>
      </c>
      <c r="I5046" t="s">
        <v>3482</v>
      </c>
      <c r="M5046" t="s">
        <v>3341</v>
      </c>
      <c r="N5046" t="s">
        <v>2476</v>
      </c>
      <c r="O5046" t="s">
        <v>1303</v>
      </c>
      <c r="P5046" s="196">
        <v>5000</v>
      </c>
      <c r="S5046" t="s">
        <v>3342</v>
      </c>
      <c r="T5046" t="s">
        <v>3557</v>
      </c>
      <c r="U5046" s="198">
        <v>1.0649999999999999</v>
      </c>
      <c r="V5046" t="s">
        <v>4227</v>
      </c>
      <c r="W5046" t="s">
        <v>481</v>
      </c>
      <c r="X5046" t="s">
        <v>482</v>
      </c>
      <c r="Y5046" t="s">
        <v>3575</v>
      </c>
      <c r="Z5046" t="s">
        <v>2995</v>
      </c>
      <c r="AA5046" t="s">
        <v>36</v>
      </c>
      <c r="AB5046" s="195">
        <v>37073.875011574099</v>
      </c>
      <c r="AC5046" s="195">
        <v>37103.875011574099</v>
      </c>
    </row>
    <row r="5047" spans="1:29" x14ac:dyDescent="0.25">
      <c r="A5047" s="43" t="str">
        <f t="shared" si="391"/>
        <v xml:space="preserve"> Natural Gas Physical</v>
      </c>
      <c r="B5047" s="43" t="str">
        <f t="shared" si="392"/>
        <v/>
      </c>
      <c r="C5047" s="43" t="str">
        <f t="shared" si="393"/>
        <v>Natural Gas</v>
      </c>
      <c r="D5047" s="43" t="str">
        <f t="shared" si="394"/>
        <v>Physical</v>
      </c>
      <c r="E5047" s="43">
        <f>IF(VLOOKUP(S5047,'DD-Lookup'!$J$6:$L$50,3,FALSE)="Monthly",(YEAR(AC5047)-YEAR(AB5047))*12+MONTH(AC5047)-MONTH(AB5047)+1,(AC5047-AB5047+1))</f>
        <v>1</v>
      </c>
      <c r="F5047" s="210">
        <f t="shared" si="395"/>
        <v>10000</v>
      </c>
      <c r="G5047" s="199">
        <v>1358116</v>
      </c>
      <c r="H5047" s="195">
        <v>37049.576388888898</v>
      </c>
      <c r="I5047" t="s">
        <v>2280</v>
      </c>
      <c r="M5047" t="s">
        <v>3341</v>
      </c>
      <c r="N5047" t="s">
        <v>3104</v>
      </c>
      <c r="O5047" t="s">
        <v>3620</v>
      </c>
      <c r="Q5047" s="196">
        <v>10000</v>
      </c>
      <c r="S5047" t="s">
        <v>3719</v>
      </c>
      <c r="T5047" t="s">
        <v>3105</v>
      </c>
      <c r="U5047" s="198">
        <v>4.5149999999999997</v>
      </c>
      <c r="V5047" t="s">
        <v>3394</v>
      </c>
      <c r="W5047" t="s">
        <v>635</v>
      </c>
      <c r="X5047" t="s">
        <v>3106</v>
      </c>
      <c r="Y5047" t="s">
        <v>2469</v>
      </c>
      <c r="Z5047" t="s">
        <v>2996</v>
      </c>
      <c r="AA5047">
        <v>838704</v>
      </c>
      <c r="AB5047" s="195">
        <v>37049.875011574099</v>
      </c>
      <c r="AC5047" s="195">
        <v>37049.875011574099</v>
      </c>
    </row>
    <row r="5048" spans="1:29" x14ac:dyDescent="0.25">
      <c r="A5048" s="43" t="str">
        <f t="shared" si="391"/>
        <v>US Power Physical</v>
      </c>
      <c r="B5048" s="43" t="str">
        <f t="shared" si="392"/>
        <v>US</v>
      </c>
      <c r="C5048" s="43" t="str">
        <f t="shared" si="393"/>
        <v>Power</v>
      </c>
      <c r="D5048" s="43" t="str">
        <f t="shared" si="394"/>
        <v>Physical</v>
      </c>
      <c r="E5048" s="43">
        <f>IF(VLOOKUP(S5048,'DD-Lookup'!$J$6:$L$50,3,FALSE)="Monthly",(YEAR(AC5048)-YEAR(AB5048))*12+MONTH(AC5048)-MONTH(AB5048)+1,(AC5048-AB5048+1))</f>
        <v>5</v>
      </c>
      <c r="F5048" s="210">
        <f t="shared" si="395"/>
        <v>250</v>
      </c>
      <c r="G5048" s="199">
        <v>1358117</v>
      </c>
      <c r="H5048" s="195">
        <v>37049.576585648101</v>
      </c>
      <c r="I5048" t="s">
        <v>2264</v>
      </c>
      <c r="M5048" t="s">
        <v>2766</v>
      </c>
      <c r="N5048" t="s">
        <v>3361</v>
      </c>
      <c r="O5048" t="s">
        <v>3307</v>
      </c>
      <c r="Q5048" s="196">
        <v>50</v>
      </c>
      <c r="S5048" t="s">
        <v>3340</v>
      </c>
      <c r="T5048" t="s">
        <v>3557</v>
      </c>
      <c r="U5048" s="198">
        <v>43.75</v>
      </c>
      <c r="V5048" t="s">
        <v>2265</v>
      </c>
      <c r="W5048" t="s">
        <v>3376</v>
      </c>
      <c r="X5048" t="s">
        <v>3377</v>
      </c>
      <c r="Y5048" t="s">
        <v>2662</v>
      </c>
      <c r="Z5048" t="s">
        <v>2990</v>
      </c>
      <c r="AA5048">
        <v>637691.1</v>
      </c>
      <c r="AB5048" s="195">
        <v>37053.875011574099</v>
      </c>
      <c r="AC5048" s="195">
        <v>37057.875011574099</v>
      </c>
    </row>
    <row r="5049" spans="1:29" x14ac:dyDescent="0.25">
      <c r="A5049" s="43" t="str">
        <f t="shared" si="391"/>
        <v>US Natural Gas Physical</v>
      </c>
      <c r="B5049" s="43" t="str">
        <f t="shared" si="392"/>
        <v>US</v>
      </c>
      <c r="C5049" s="43" t="str">
        <f t="shared" si="393"/>
        <v>Natural Gas</v>
      </c>
      <c r="D5049" s="43" t="str">
        <f t="shared" si="394"/>
        <v>Physical</v>
      </c>
      <c r="E5049" s="43">
        <f>IF(VLOOKUP(S5049,'DD-Lookup'!$J$6:$L$50,3,FALSE)="Monthly",(YEAR(AC5049)-YEAR(AB5049))*12+MONTH(AC5049)-MONTH(AB5049)+1,(AC5049-AB5049+1))</f>
        <v>31</v>
      </c>
      <c r="F5049" s="210">
        <f t="shared" si="395"/>
        <v>310000</v>
      </c>
      <c r="G5049" s="199">
        <v>1358118</v>
      </c>
      <c r="H5049" s="195">
        <v>37049.576689814799</v>
      </c>
      <c r="I5049" t="s">
        <v>37</v>
      </c>
      <c r="M5049" t="s">
        <v>3341</v>
      </c>
      <c r="N5049" t="s">
        <v>3770</v>
      </c>
      <c r="O5049" t="s">
        <v>38</v>
      </c>
      <c r="P5049" s="196">
        <v>10000</v>
      </c>
      <c r="S5049" t="s">
        <v>3342</v>
      </c>
      <c r="T5049" t="s">
        <v>3557</v>
      </c>
      <c r="U5049" s="198">
        <v>-7.4999999999999997E-3</v>
      </c>
      <c r="V5049" t="s">
        <v>39</v>
      </c>
      <c r="W5049" t="s">
        <v>2366</v>
      </c>
      <c r="X5049" t="s">
        <v>3093</v>
      </c>
      <c r="Y5049" t="s">
        <v>2469</v>
      </c>
      <c r="Z5049" t="s">
        <v>2995</v>
      </c>
      <c r="AA5049" t="s">
        <v>40</v>
      </c>
      <c r="AB5049" s="195">
        <v>37073.875011574099</v>
      </c>
      <c r="AC5049" s="195">
        <v>37103.875011574099</v>
      </c>
    </row>
    <row r="5050" spans="1:29" x14ac:dyDescent="0.25">
      <c r="A5050" s="43" t="str">
        <f t="shared" si="391"/>
        <v>US Natural Gas Physical</v>
      </c>
      <c r="B5050" s="43" t="str">
        <f t="shared" si="392"/>
        <v>US</v>
      </c>
      <c r="C5050" s="43" t="str">
        <f t="shared" si="393"/>
        <v>Natural Gas</v>
      </c>
      <c r="D5050" s="43" t="str">
        <f t="shared" si="394"/>
        <v>Physical</v>
      </c>
      <c r="E5050" s="43">
        <f>IF(VLOOKUP(S5050,'DD-Lookup'!$J$6:$L$50,3,FALSE)="Monthly",(YEAR(AC5050)-YEAR(AB5050))*12+MONTH(AC5050)-MONTH(AB5050)+1,(AC5050-AB5050+1))</f>
        <v>3</v>
      </c>
      <c r="F5050" s="210">
        <f t="shared" si="395"/>
        <v>150000</v>
      </c>
      <c r="G5050" s="199">
        <v>1358119</v>
      </c>
      <c r="H5050" s="195">
        <v>37049.576932870397</v>
      </c>
      <c r="I5050" t="s">
        <v>2483</v>
      </c>
      <c r="M5050" t="s">
        <v>3341</v>
      </c>
      <c r="N5050" t="s">
        <v>3747</v>
      </c>
      <c r="O5050" t="s">
        <v>1447</v>
      </c>
      <c r="P5050" s="196">
        <v>50000</v>
      </c>
      <c r="S5050" t="s">
        <v>3342</v>
      </c>
      <c r="T5050" t="s">
        <v>3557</v>
      </c>
      <c r="U5050" s="198">
        <v>3.6349999999999998</v>
      </c>
      <c r="V5050" t="s">
        <v>3512</v>
      </c>
      <c r="W5050" t="s">
        <v>2366</v>
      </c>
      <c r="X5050" t="s">
        <v>2176</v>
      </c>
      <c r="Y5050" t="s">
        <v>2469</v>
      </c>
      <c r="Z5050" t="s">
        <v>2995</v>
      </c>
      <c r="AA5050">
        <v>838709</v>
      </c>
      <c r="AB5050" s="195">
        <v>37051.875011574099</v>
      </c>
      <c r="AC5050" s="195">
        <v>37053.875011574099</v>
      </c>
    </row>
    <row r="5051" spans="1:29" x14ac:dyDescent="0.25">
      <c r="A5051" s="43" t="str">
        <f t="shared" si="391"/>
        <v xml:space="preserve"> Natural Gas Physical</v>
      </c>
      <c r="B5051" s="43" t="str">
        <f t="shared" si="392"/>
        <v/>
      </c>
      <c r="C5051" s="43" t="str">
        <f t="shared" si="393"/>
        <v>Natural Gas</v>
      </c>
      <c r="D5051" s="43" t="str">
        <f t="shared" si="394"/>
        <v>Physical</v>
      </c>
      <c r="E5051" s="43">
        <f>IF(VLOOKUP(S5051,'DD-Lookup'!$J$6:$L$50,3,FALSE)="Monthly",(YEAR(AC5051)-YEAR(AB5051))*12+MONTH(AC5051)-MONTH(AB5051)+1,(AC5051-AB5051+1))</f>
        <v>1</v>
      </c>
      <c r="F5051" s="210">
        <f t="shared" si="395"/>
        <v>10000</v>
      </c>
      <c r="G5051" s="199">
        <v>1358120</v>
      </c>
      <c r="H5051" s="195">
        <v>37049.577303240701</v>
      </c>
      <c r="I5051" t="s">
        <v>2422</v>
      </c>
      <c r="M5051" t="s">
        <v>3341</v>
      </c>
      <c r="N5051" t="s">
        <v>3104</v>
      </c>
      <c r="O5051" t="s">
        <v>3620</v>
      </c>
      <c r="P5051" s="196">
        <v>10000</v>
      </c>
      <c r="S5051" t="s">
        <v>3719</v>
      </c>
      <c r="T5051" t="s">
        <v>3105</v>
      </c>
      <c r="U5051" s="198">
        <v>4.5</v>
      </c>
      <c r="V5051" t="s">
        <v>3727</v>
      </c>
      <c r="W5051" t="s">
        <v>635</v>
      </c>
      <c r="X5051" t="s">
        <v>3106</v>
      </c>
      <c r="Y5051" t="s">
        <v>2469</v>
      </c>
      <c r="Z5051" t="s">
        <v>2996</v>
      </c>
      <c r="AA5051">
        <v>838711</v>
      </c>
      <c r="AB5051" s="195">
        <v>37049.875011574099</v>
      </c>
      <c r="AC5051" s="195">
        <v>37049.875011574099</v>
      </c>
    </row>
    <row r="5052" spans="1:29" x14ac:dyDescent="0.25">
      <c r="A5052" s="43" t="str">
        <f t="shared" si="391"/>
        <v>US Natural Gas Physical</v>
      </c>
      <c r="B5052" s="43" t="str">
        <f t="shared" si="392"/>
        <v>US</v>
      </c>
      <c r="C5052" s="43" t="str">
        <f t="shared" si="393"/>
        <v>Natural Gas</v>
      </c>
      <c r="D5052" s="43" t="str">
        <f t="shared" si="394"/>
        <v>Physical</v>
      </c>
      <c r="E5052" s="43">
        <f>IF(VLOOKUP(S5052,'DD-Lookup'!$J$6:$L$50,3,FALSE)="Monthly",(YEAR(AC5052)-YEAR(AB5052))*12+MONTH(AC5052)-MONTH(AB5052)+1,(AC5052-AB5052+1))</f>
        <v>22</v>
      </c>
      <c r="F5052" s="210">
        <f t="shared" si="395"/>
        <v>49720</v>
      </c>
      <c r="G5052" s="199">
        <v>1358123</v>
      </c>
      <c r="H5052" s="195">
        <v>37049.577939814801</v>
      </c>
      <c r="I5052" t="s">
        <v>3443</v>
      </c>
      <c r="M5052" t="s">
        <v>3341</v>
      </c>
      <c r="N5052" t="s">
        <v>3747</v>
      </c>
      <c r="O5052" t="s">
        <v>6</v>
      </c>
      <c r="Q5052" s="196">
        <v>2260</v>
      </c>
      <c r="S5052" t="s">
        <v>3342</v>
      </c>
      <c r="T5052" t="s">
        <v>3557</v>
      </c>
      <c r="U5052" s="198">
        <v>3.5950000000000002</v>
      </c>
      <c r="V5052" t="s">
        <v>4204</v>
      </c>
      <c r="W5052" t="s">
        <v>2181</v>
      </c>
      <c r="X5052" t="s">
        <v>2182</v>
      </c>
      <c r="Y5052" t="s">
        <v>2469</v>
      </c>
      <c r="Z5052" t="s">
        <v>2995</v>
      </c>
      <c r="AA5052">
        <v>838714</v>
      </c>
      <c r="AB5052" s="195">
        <v>37051.875011574099</v>
      </c>
      <c r="AC5052" s="195">
        <v>37072.875011574099</v>
      </c>
    </row>
    <row r="5053" spans="1:29" x14ac:dyDescent="0.25">
      <c r="A5053" s="43" t="str">
        <f t="shared" si="391"/>
        <v>US Natural Gas Physical</v>
      </c>
      <c r="B5053" s="43" t="str">
        <f t="shared" si="392"/>
        <v>US</v>
      </c>
      <c r="C5053" s="43" t="str">
        <f t="shared" si="393"/>
        <v>Natural Gas</v>
      </c>
      <c r="D5053" s="43" t="str">
        <f t="shared" si="394"/>
        <v>Physical</v>
      </c>
      <c r="E5053" s="43">
        <f>IF(VLOOKUP(S5053,'DD-Lookup'!$J$6:$L$50,3,FALSE)="Monthly",(YEAR(AC5053)-YEAR(AB5053))*12+MONTH(AC5053)-MONTH(AB5053)+1,(AC5053-AB5053+1))</f>
        <v>3</v>
      </c>
      <c r="F5053" s="210">
        <f t="shared" si="395"/>
        <v>150000</v>
      </c>
      <c r="G5053" s="199">
        <v>1358125</v>
      </c>
      <c r="H5053" s="195">
        <v>37049.577951388899</v>
      </c>
      <c r="I5053" t="s">
        <v>2483</v>
      </c>
      <c r="M5053" t="s">
        <v>3341</v>
      </c>
      <c r="N5053" t="s">
        <v>3747</v>
      </c>
      <c r="O5053" t="s">
        <v>1447</v>
      </c>
      <c r="P5053" s="196">
        <v>50000</v>
      </c>
      <c r="S5053" t="s">
        <v>3342</v>
      </c>
      <c r="T5053" t="s">
        <v>3557</v>
      </c>
      <c r="U5053" s="198">
        <v>3.6324999999999998</v>
      </c>
      <c r="V5053" t="s">
        <v>3696</v>
      </c>
      <c r="W5053" t="s">
        <v>2366</v>
      </c>
      <c r="X5053" t="s">
        <v>2176</v>
      </c>
      <c r="Y5053" t="s">
        <v>2469</v>
      </c>
      <c r="Z5053" t="s">
        <v>2995</v>
      </c>
      <c r="AA5053">
        <v>838713</v>
      </c>
      <c r="AB5053" s="195">
        <v>37051.875011574099</v>
      </c>
      <c r="AC5053" s="195">
        <v>37053.875011574099</v>
      </c>
    </row>
    <row r="5054" spans="1:29" x14ac:dyDescent="0.25">
      <c r="A5054" s="43" t="str">
        <f t="shared" si="391"/>
        <v>US Natural Gas Financial</v>
      </c>
      <c r="B5054" s="43" t="str">
        <f t="shared" si="392"/>
        <v>US</v>
      </c>
      <c r="C5054" s="43" t="str">
        <f t="shared" si="393"/>
        <v>Natural Gas</v>
      </c>
      <c r="D5054" s="43" t="str">
        <f t="shared" si="394"/>
        <v>Financial</v>
      </c>
      <c r="E5054" s="43">
        <f>IF(VLOOKUP(S5054,'DD-Lookup'!$J$6:$L$50,3,FALSE)="Monthly",(YEAR(AC5054)-YEAR(AB5054))*12+MONTH(AC5054)-MONTH(AB5054)+1,(AC5054-AB5054+1))</f>
        <v>123</v>
      </c>
      <c r="F5054" s="210">
        <f t="shared" si="395"/>
        <v>615000</v>
      </c>
      <c r="G5054" s="199">
        <v>1358126</v>
      </c>
      <c r="H5054" s="195">
        <v>37049.578055555598</v>
      </c>
      <c r="I5054" t="s">
        <v>2280</v>
      </c>
      <c r="M5054" t="s">
        <v>3341</v>
      </c>
      <c r="N5054" t="s">
        <v>2281</v>
      </c>
      <c r="O5054" t="s">
        <v>3139</v>
      </c>
      <c r="Q5054" s="196">
        <v>5000</v>
      </c>
      <c r="S5054" t="s">
        <v>3342</v>
      </c>
      <c r="T5054" t="s">
        <v>3557</v>
      </c>
      <c r="U5054" s="198">
        <v>3.875</v>
      </c>
      <c r="V5054" t="s">
        <v>2359</v>
      </c>
      <c r="W5054" t="s">
        <v>2853</v>
      </c>
      <c r="X5054" t="s">
        <v>2282</v>
      </c>
      <c r="Y5054" t="s">
        <v>3575</v>
      </c>
      <c r="Z5054" t="s">
        <v>2995</v>
      </c>
      <c r="AA5054" t="s">
        <v>41</v>
      </c>
      <c r="AB5054" s="195">
        <v>37073</v>
      </c>
      <c r="AC5054" s="195">
        <v>37195</v>
      </c>
    </row>
    <row r="5055" spans="1:29" x14ac:dyDescent="0.25">
      <c r="A5055" s="43" t="str">
        <f t="shared" si="391"/>
        <v>US Natural Gas Financial</v>
      </c>
      <c r="B5055" s="43" t="str">
        <f t="shared" si="392"/>
        <v>US</v>
      </c>
      <c r="C5055" s="43" t="str">
        <f t="shared" si="393"/>
        <v>Natural Gas</v>
      </c>
      <c r="D5055" s="43" t="str">
        <f t="shared" si="394"/>
        <v>Financial</v>
      </c>
      <c r="E5055" s="43">
        <f>IF(VLOOKUP(S5055,'DD-Lookup'!$J$6:$L$50,3,FALSE)="Monthly",(YEAR(AC5055)-YEAR(AB5055))*12+MONTH(AC5055)-MONTH(AB5055)+1,(AC5055-AB5055+1))</f>
        <v>22</v>
      </c>
      <c r="F5055" s="210">
        <f t="shared" si="395"/>
        <v>110000</v>
      </c>
      <c r="G5055" s="199">
        <v>1358128</v>
      </c>
      <c r="H5055" s="195">
        <v>37049.5782175926</v>
      </c>
      <c r="I5055" t="s">
        <v>3360</v>
      </c>
      <c r="M5055" t="s">
        <v>3341</v>
      </c>
      <c r="N5055" t="s">
        <v>2281</v>
      </c>
      <c r="O5055" t="s">
        <v>1295</v>
      </c>
      <c r="Q5055" s="196">
        <v>5000</v>
      </c>
      <c r="S5055" t="s">
        <v>3342</v>
      </c>
      <c r="T5055" t="s">
        <v>3557</v>
      </c>
      <c r="U5055" s="198">
        <v>3.66</v>
      </c>
      <c r="V5055" t="s">
        <v>3520</v>
      </c>
      <c r="W5055" t="s">
        <v>2512</v>
      </c>
      <c r="X5055" t="s">
        <v>2170</v>
      </c>
      <c r="Y5055" t="s">
        <v>3575</v>
      </c>
      <c r="Z5055" t="s">
        <v>2995</v>
      </c>
      <c r="AA5055" t="s">
        <v>42</v>
      </c>
      <c r="AB5055" s="195">
        <v>37051.875011574099</v>
      </c>
      <c r="AC5055" s="195">
        <v>37072.875011574099</v>
      </c>
    </row>
    <row r="5056" spans="1:29" x14ac:dyDescent="0.25">
      <c r="A5056" s="43" t="str">
        <f t="shared" si="391"/>
        <v>US Power Physical</v>
      </c>
      <c r="B5056" s="43" t="str">
        <f t="shared" si="392"/>
        <v>US</v>
      </c>
      <c r="C5056" s="43" t="str">
        <f t="shared" si="393"/>
        <v>Power</v>
      </c>
      <c r="D5056" s="43" t="str">
        <f t="shared" si="394"/>
        <v>Physical</v>
      </c>
      <c r="E5056" s="43">
        <f>IF(VLOOKUP(S5056,'DD-Lookup'!$J$6:$L$50,3,FALSE)="Monthly",(YEAR(AC5056)-YEAR(AB5056))*12+MONTH(AC5056)-MONTH(AB5056)+1,(AC5056-AB5056+1))</f>
        <v>5</v>
      </c>
      <c r="F5056" s="210">
        <f t="shared" si="395"/>
        <v>250</v>
      </c>
      <c r="G5056" s="199">
        <v>1358130</v>
      </c>
      <c r="H5056" s="195">
        <v>37049.5785300926</v>
      </c>
      <c r="I5056" t="s">
        <v>3371</v>
      </c>
      <c r="M5056" t="s">
        <v>2766</v>
      </c>
      <c r="N5056" t="s">
        <v>3361</v>
      </c>
      <c r="O5056" t="s">
        <v>2602</v>
      </c>
      <c r="Q5056" s="196">
        <v>50</v>
      </c>
      <c r="S5056" t="s">
        <v>3340</v>
      </c>
      <c r="T5056" t="s">
        <v>3557</v>
      </c>
      <c r="U5056" s="198">
        <v>43.75</v>
      </c>
      <c r="V5056" t="s">
        <v>3951</v>
      </c>
      <c r="W5056" t="s">
        <v>3372</v>
      </c>
      <c r="X5056" t="s">
        <v>3362</v>
      </c>
      <c r="Y5056" t="s">
        <v>2662</v>
      </c>
      <c r="Z5056" t="s">
        <v>2990</v>
      </c>
      <c r="AA5056">
        <v>637697.1</v>
      </c>
      <c r="AB5056" s="195">
        <v>37053.875011574099</v>
      </c>
      <c r="AC5056" s="195">
        <v>37057.875011574099</v>
      </c>
    </row>
    <row r="5057" spans="1:29" x14ac:dyDescent="0.25">
      <c r="A5057" s="43" t="str">
        <f t="shared" si="391"/>
        <v>US Crude Financial</v>
      </c>
      <c r="B5057" s="43" t="str">
        <f t="shared" si="392"/>
        <v>US</v>
      </c>
      <c r="C5057" s="43" t="str">
        <f t="shared" si="393"/>
        <v>Crude</v>
      </c>
      <c r="D5057" s="43" t="str">
        <f t="shared" si="394"/>
        <v>Financial</v>
      </c>
      <c r="E5057" s="43">
        <f>IF(VLOOKUP(S5057,'DD-Lookup'!$J$6:$L$50,3,FALSE)="Monthly",(YEAR(AC5057)-YEAR(AB5057))*12+MONTH(AC5057)-MONTH(AB5057)+1,(AC5057-AB5057+1))</f>
        <v>1</v>
      </c>
      <c r="F5057" s="210">
        <f t="shared" si="395"/>
        <v>50000</v>
      </c>
      <c r="G5057" s="199">
        <v>1358131</v>
      </c>
      <c r="H5057" s="195">
        <v>37049.578703703701</v>
      </c>
      <c r="I5057" t="s">
        <v>2257</v>
      </c>
      <c r="M5057" t="s">
        <v>3437</v>
      </c>
      <c r="N5057" t="s">
        <v>2653</v>
      </c>
      <c r="O5057" t="s">
        <v>2334</v>
      </c>
      <c r="Q5057" s="196">
        <v>50000</v>
      </c>
      <c r="S5057" t="s">
        <v>3347</v>
      </c>
      <c r="T5057" t="s">
        <v>3557</v>
      </c>
      <c r="U5057" s="198">
        <v>28</v>
      </c>
      <c r="V5057" t="s">
        <v>2495</v>
      </c>
      <c r="W5057" t="s">
        <v>2655</v>
      </c>
      <c r="X5057" t="s">
        <v>2193</v>
      </c>
      <c r="Y5057" t="s">
        <v>2778</v>
      </c>
      <c r="Z5057" t="s">
        <v>2995</v>
      </c>
      <c r="AA5057">
        <v>115794</v>
      </c>
      <c r="AB5057" s="195">
        <v>37073</v>
      </c>
      <c r="AC5057" s="195">
        <v>37103</v>
      </c>
    </row>
    <row r="5058" spans="1:29" x14ac:dyDescent="0.25">
      <c r="A5058" s="43" t="str">
        <f t="shared" si="391"/>
        <v>US Natural Gas Financial</v>
      </c>
      <c r="B5058" s="43" t="str">
        <f t="shared" si="392"/>
        <v>US</v>
      </c>
      <c r="C5058" s="43" t="str">
        <f t="shared" si="393"/>
        <v>Natural Gas</v>
      </c>
      <c r="D5058" s="43" t="str">
        <f t="shared" si="394"/>
        <v>Financial</v>
      </c>
      <c r="E5058" s="43">
        <f>IF(VLOOKUP(S5058,'DD-Lookup'!$J$6:$L$50,3,FALSE)="Monthly",(YEAR(AC5058)-YEAR(AB5058))*12+MONTH(AC5058)-MONTH(AB5058)+1,(AC5058-AB5058+1))</f>
        <v>31</v>
      </c>
      <c r="F5058" s="210">
        <f t="shared" si="395"/>
        <v>155000</v>
      </c>
      <c r="G5058" s="199">
        <v>1358133</v>
      </c>
      <c r="H5058" s="195">
        <v>37049.578993055598</v>
      </c>
      <c r="I5058" t="s">
        <v>3482</v>
      </c>
      <c r="M5058" t="s">
        <v>3341</v>
      </c>
      <c r="N5058" t="s">
        <v>2281</v>
      </c>
      <c r="O5058" t="s">
        <v>2475</v>
      </c>
      <c r="P5058" s="196">
        <v>5000</v>
      </c>
      <c r="S5058" t="s">
        <v>3342</v>
      </c>
      <c r="T5058" t="s">
        <v>3557</v>
      </c>
      <c r="U5058" s="198">
        <v>3.77</v>
      </c>
      <c r="V5058" t="s">
        <v>2482</v>
      </c>
      <c r="W5058" t="s">
        <v>2853</v>
      </c>
      <c r="X5058" t="s">
        <v>2282</v>
      </c>
      <c r="Y5058" t="s">
        <v>3575</v>
      </c>
      <c r="Z5058" t="s">
        <v>2995</v>
      </c>
      <c r="AA5058" t="s">
        <v>43</v>
      </c>
      <c r="AB5058" s="195">
        <v>37073.875</v>
      </c>
      <c r="AC5058" s="195">
        <v>37103.875</v>
      </c>
    </row>
    <row r="5059" spans="1:29" x14ac:dyDescent="0.25">
      <c r="A5059" s="43" t="str">
        <f t="shared" si="391"/>
        <v>US Natural Gas Physical</v>
      </c>
      <c r="B5059" s="43" t="str">
        <f t="shared" si="392"/>
        <v>US</v>
      </c>
      <c r="C5059" s="43" t="str">
        <f t="shared" si="393"/>
        <v>Natural Gas</v>
      </c>
      <c r="D5059" s="43" t="str">
        <f t="shared" si="394"/>
        <v>Physical</v>
      </c>
      <c r="E5059" s="43">
        <f>IF(VLOOKUP(S5059,'DD-Lookup'!$J$6:$L$50,3,FALSE)="Monthly",(YEAR(AC5059)-YEAR(AB5059))*12+MONTH(AC5059)-MONTH(AB5059)+1,(AC5059-AB5059+1))</f>
        <v>3</v>
      </c>
      <c r="F5059" s="210">
        <f t="shared" si="395"/>
        <v>30000</v>
      </c>
      <c r="G5059" s="199">
        <v>1358136</v>
      </c>
      <c r="H5059" s="195">
        <v>37049.5792013889</v>
      </c>
      <c r="I5059" t="s">
        <v>3509</v>
      </c>
      <c r="M5059" t="s">
        <v>3341</v>
      </c>
      <c r="N5059" t="s">
        <v>3747</v>
      </c>
      <c r="O5059" t="s">
        <v>1482</v>
      </c>
      <c r="Q5059" s="196">
        <v>10000</v>
      </c>
      <c r="S5059" t="s">
        <v>3342</v>
      </c>
      <c r="T5059" t="s">
        <v>3557</v>
      </c>
      <c r="U5059" s="198">
        <v>3.5525000000000002</v>
      </c>
      <c r="V5059" t="s">
        <v>3048</v>
      </c>
      <c r="W5059" t="s">
        <v>2181</v>
      </c>
      <c r="X5059" t="s">
        <v>2182</v>
      </c>
      <c r="Y5059" t="s">
        <v>2469</v>
      </c>
      <c r="Z5059" t="s">
        <v>2995</v>
      </c>
      <c r="AA5059">
        <v>838717</v>
      </c>
      <c r="AB5059" s="195">
        <v>37051.875011574099</v>
      </c>
      <c r="AC5059" s="195">
        <v>37053.875011574099</v>
      </c>
    </row>
    <row r="5060" spans="1:29" x14ac:dyDescent="0.25">
      <c r="A5060" s="43" t="str">
        <f t="shared" si="391"/>
        <v>US Natural Gas Financial</v>
      </c>
      <c r="B5060" s="43" t="str">
        <f t="shared" si="392"/>
        <v>US</v>
      </c>
      <c r="C5060" s="43" t="str">
        <f t="shared" si="393"/>
        <v>Natural Gas</v>
      </c>
      <c r="D5060" s="43" t="str">
        <f t="shared" si="394"/>
        <v>Financial</v>
      </c>
      <c r="E5060" s="43">
        <f>IF(VLOOKUP(S5060,'DD-Lookup'!$J$6:$L$50,3,FALSE)="Monthly",(YEAR(AC5060)-YEAR(AB5060))*12+MONTH(AC5060)-MONTH(AB5060)+1,(AC5060-AB5060+1))</f>
        <v>31</v>
      </c>
      <c r="F5060" s="210">
        <f t="shared" si="395"/>
        <v>310000</v>
      </c>
      <c r="G5060" s="199">
        <v>1358139</v>
      </c>
      <c r="H5060" s="195">
        <v>37049.579317129603</v>
      </c>
      <c r="I5060" t="s">
        <v>3482</v>
      </c>
      <c r="M5060" t="s">
        <v>3341</v>
      </c>
      <c r="N5060" t="s">
        <v>2281</v>
      </c>
      <c r="O5060" t="s">
        <v>2475</v>
      </c>
      <c r="P5060" s="196">
        <v>10000</v>
      </c>
      <c r="S5060" t="s">
        <v>3342</v>
      </c>
      <c r="T5060" t="s">
        <v>3557</v>
      </c>
      <c r="U5060" s="198">
        <v>3.77</v>
      </c>
      <c r="V5060" t="s">
        <v>3046</v>
      </c>
      <c r="W5060" t="s">
        <v>2853</v>
      </c>
      <c r="X5060" t="s">
        <v>2282</v>
      </c>
      <c r="Y5060" t="s">
        <v>3575</v>
      </c>
      <c r="Z5060" t="s">
        <v>2995</v>
      </c>
      <c r="AA5060" t="s">
        <v>44</v>
      </c>
      <c r="AB5060" s="195">
        <v>37073.875</v>
      </c>
      <c r="AC5060" s="195">
        <v>37103.875</v>
      </c>
    </row>
    <row r="5061" spans="1:29" x14ac:dyDescent="0.25">
      <c r="A5061" s="43" t="str">
        <f t="shared" si="391"/>
        <v>US Natural Gas Financial</v>
      </c>
      <c r="B5061" s="43" t="str">
        <f t="shared" si="392"/>
        <v>US</v>
      </c>
      <c r="C5061" s="43" t="str">
        <f t="shared" si="393"/>
        <v>Natural Gas</v>
      </c>
      <c r="D5061" s="43" t="str">
        <f t="shared" si="394"/>
        <v>Financial</v>
      </c>
      <c r="E5061" s="43">
        <f>IF(VLOOKUP(S5061,'DD-Lookup'!$J$6:$L$50,3,FALSE)="Monthly",(YEAR(AC5061)-YEAR(AB5061))*12+MONTH(AC5061)-MONTH(AB5061)+1,(AC5061-AB5061+1))</f>
        <v>365</v>
      </c>
      <c r="F5061" s="210">
        <f t="shared" si="395"/>
        <v>1825000</v>
      </c>
      <c r="G5061" s="199">
        <v>1358140</v>
      </c>
      <c r="H5061" s="195">
        <v>37049.579317129603</v>
      </c>
      <c r="I5061" t="s">
        <v>3339</v>
      </c>
      <c r="M5061" t="s">
        <v>3341</v>
      </c>
      <c r="N5061" t="s">
        <v>2281</v>
      </c>
      <c r="O5061" t="s">
        <v>2511</v>
      </c>
      <c r="Q5061" s="196">
        <v>5000</v>
      </c>
      <c r="S5061" t="s">
        <v>3342</v>
      </c>
      <c r="T5061" t="s">
        <v>3557</v>
      </c>
      <c r="U5061" s="198">
        <v>3.95</v>
      </c>
      <c r="V5061" t="s">
        <v>3628</v>
      </c>
      <c r="W5061" t="s">
        <v>2853</v>
      </c>
      <c r="X5061" t="s">
        <v>2282</v>
      </c>
      <c r="Y5061" t="s">
        <v>3575</v>
      </c>
      <c r="Z5061" t="s">
        <v>2995</v>
      </c>
      <c r="AA5061" t="s">
        <v>45</v>
      </c>
      <c r="AB5061" s="195">
        <v>37257.875</v>
      </c>
      <c r="AC5061" s="195">
        <v>37621.875</v>
      </c>
    </row>
    <row r="5062" spans="1:29" x14ac:dyDescent="0.25">
      <c r="A5062" s="43" t="str">
        <f t="shared" si="391"/>
        <v>US Natural Gas Financial</v>
      </c>
      <c r="B5062" s="43" t="str">
        <f t="shared" si="392"/>
        <v>US</v>
      </c>
      <c r="C5062" s="43" t="str">
        <f t="shared" si="393"/>
        <v>Natural Gas</v>
      </c>
      <c r="D5062" s="43" t="str">
        <f t="shared" si="394"/>
        <v>Financial</v>
      </c>
      <c r="E5062" s="43">
        <f>IF(VLOOKUP(S5062,'DD-Lookup'!$J$6:$L$50,3,FALSE)="Monthly",(YEAR(AC5062)-YEAR(AB5062))*12+MONTH(AC5062)-MONTH(AB5062)+1,(AC5062-AB5062+1))</f>
        <v>22</v>
      </c>
      <c r="F5062" s="210">
        <f t="shared" si="395"/>
        <v>330000</v>
      </c>
      <c r="G5062" s="199">
        <v>1358141</v>
      </c>
      <c r="H5062" s="195">
        <v>37049.5794328704</v>
      </c>
      <c r="I5062" t="s">
        <v>3316</v>
      </c>
      <c r="M5062" t="s">
        <v>3341</v>
      </c>
      <c r="N5062" t="s">
        <v>2281</v>
      </c>
      <c r="O5062" t="s">
        <v>46</v>
      </c>
      <c r="Q5062" s="196">
        <v>15000</v>
      </c>
      <c r="S5062" t="s">
        <v>3342</v>
      </c>
      <c r="T5062" t="s">
        <v>3557</v>
      </c>
      <c r="U5062" s="198">
        <v>3.61</v>
      </c>
      <c r="V5062" t="s">
        <v>3350</v>
      </c>
      <c r="W5062" t="s">
        <v>2399</v>
      </c>
      <c r="X5062" t="s">
        <v>2400</v>
      </c>
      <c r="Y5062" t="s">
        <v>3575</v>
      </c>
      <c r="Z5062" t="s">
        <v>2995</v>
      </c>
      <c r="AA5062" t="s">
        <v>47</v>
      </c>
      <c r="AB5062" s="195">
        <v>37051.875011574099</v>
      </c>
      <c r="AC5062" s="195">
        <v>37072.875011574099</v>
      </c>
    </row>
    <row r="5063" spans="1:29" x14ac:dyDescent="0.25">
      <c r="A5063" s="43" t="str">
        <f t="shared" si="391"/>
        <v>US Natural Gas Physical</v>
      </c>
      <c r="B5063" s="43" t="str">
        <f t="shared" si="392"/>
        <v>US</v>
      </c>
      <c r="C5063" s="43" t="str">
        <f t="shared" si="393"/>
        <v>Natural Gas</v>
      </c>
      <c r="D5063" s="43" t="str">
        <f t="shared" si="394"/>
        <v>Physical</v>
      </c>
      <c r="E5063" s="43">
        <f>IF(VLOOKUP(S5063,'DD-Lookup'!$J$6:$L$50,3,FALSE)="Monthly",(YEAR(AC5063)-YEAR(AB5063))*12+MONTH(AC5063)-MONTH(AB5063)+1,(AC5063-AB5063+1))</f>
        <v>22</v>
      </c>
      <c r="F5063" s="210">
        <f t="shared" si="395"/>
        <v>3564</v>
      </c>
      <c r="G5063" s="199">
        <v>1358142</v>
      </c>
      <c r="H5063" s="195">
        <v>37049.579502314802</v>
      </c>
      <c r="I5063" t="s">
        <v>2780</v>
      </c>
      <c r="M5063" t="s">
        <v>3341</v>
      </c>
      <c r="N5063" t="s">
        <v>3747</v>
      </c>
      <c r="O5063" t="s">
        <v>48</v>
      </c>
      <c r="Q5063" s="196">
        <v>162</v>
      </c>
      <c r="S5063" t="s">
        <v>3342</v>
      </c>
      <c r="T5063" t="s">
        <v>3557</v>
      </c>
      <c r="U5063" s="198">
        <v>3.9550000000000001</v>
      </c>
      <c r="V5063" t="s">
        <v>3679</v>
      </c>
      <c r="W5063" t="s">
        <v>3138</v>
      </c>
      <c r="X5063" t="s">
        <v>3081</v>
      </c>
      <c r="Y5063" t="s">
        <v>2469</v>
      </c>
      <c r="Z5063" t="s">
        <v>2995</v>
      </c>
      <c r="AA5063">
        <v>838719</v>
      </c>
      <c r="AB5063" s="195">
        <v>37051.875011574099</v>
      </c>
      <c r="AC5063" s="195">
        <v>37072.875011574099</v>
      </c>
    </row>
    <row r="5064" spans="1:29" x14ac:dyDescent="0.25">
      <c r="A5064" s="43" t="str">
        <f t="shared" si="391"/>
        <v>US Power Financial</v>
      </c>
      <c r="B5064" s="43" t="str">
        <f t="shared" si="392"/>
        <v>US</v>
      </c>
      <c r="C5064" s="43" t="str">
        <f t="shared" si="393"/>
        <v>Power</v>
      </c>
      <c r="D5064" s="43" t="str">
        <f t="shared" si="394"/>
        <v>Financial</v>
      </c>
      <c r="E5064" s="43">
        <f>IF(VLOOKUP(S5064,'DD-Lookup'!$J$6:$L$50,3,FALSE)="Monthly",(YEAR(AC5064)-YEAR(AB5064))*12+MONTH(AC5064)-MONTH(AB5064)+1,(AC5064-AB5064+1))</f>
        <v>4</v>
      </c>
      <c r="F5064" s="210">
        <f t="shared" si="395"/>
        <v>200</v>
      </c>
      <c r="G5064" s="199">
        <v>1358144</v>
      </c>
      <c r="H5064" s="195">
        <v>37049.579548611102</v>
      </c>
      <c r="I5064" t="s">
        <v>2483</v>
      </c>
      <c r="M5064" t="s">
        <v>2766</v>
      </c>
      <c r="N5064" t="s">
        <v>2659</v>
      </c>
      <c r="O5064" t="s">
        <v>1140</v>
      </c>
      <c r="Q5064" s="196">
        <v>50</v>
      </c>
      <c r="S5064" t="s">
        <v>3340</v>
      </c>
      <c r="T5064" t="s">
        <v>3557</v>
      </c>
      <c r="U5064" s="198">
        <v>50.5</v>
      </c>
      <c r="V5064" t="s">
        <v>3270</v>
      </c>
      <c r="W5064" t="s">
        <v>2258</v>
      </c>
      <c r="X5064" t="s">
        <v>3368</v>
      </c>
      <c r="Y5064" t="s">
        <v>2662</v>
      </c>
      <c r="Z5064" t="s">
        <v>2995</v>
      </c>
      <c r="AA5064">
        <v>637703.1</v>
      </c>
      <c r="AB5064" s="195">
        <v>37054.875</v>
      </c>
      <c r="AC5064" s="195">
        <v>37057.875</v>
      </c>
    </row>
    <row r="5065" spans="1:29" x14ac:dyDescent="0.25">
      <c r="A5065" s="43" t="str">
        <f t="shared" si="391"/>
        <v>US Power Financial</v>
      </c>
      <c r="B5065" s="43" t="str">
        <f t="shared" si="392"/>
        <v>US</v>
      </c>
      <c r="C5065" s="43" t="str">
        <f t="shared" si="393"/>
        <v>Power</v>
      </c>
      <c r="D5065" s="43" t="str">
        <f t="shared" si="394"/>
        <v>Financial</v>
      </c>
      <c r="E5065" s="43">
        <f>IF(VLOOKUP(S5065,'DD-Lookup'!$J$6:$L$50,3,FALSE)="Monthly",(YEAR(AC5065)-YEAR(AB5065))*12+MONTH(AC5065)-MONTH(AB5065)+1,(AC5065-AB5065+1))</f>
        <v>1</v>
      </c>
      <c r="F5065" s="210">
        <f t="shared" si="395"/>
        <v>50</v>
      </c>
      <c r="G5065" s="199">
        <v>1358145</v>
      </c>
      <c r="H5065" s="195">
        <v>37049.579560185201</v>
      </c>
      <c r="I5065" t="s">
        <v>2483</v>
      </c>
      <c r="M5065" t="s">
        <v>2766</v>
      </c>
      <c r="N5065" t="s">
        <v>2659</v>
      </c>
      <c r="O5065" t="s">
        <v>398</v>
      </c>
      <c r="Q5065" s="196">
        <v>50</v>
      </c>
      <c r="S5065" t="s">
        <v>3340</v>
      </c>
      <c r="T5065" t="s">
        <v>3557</v>
      </c>
      <c r="U5065" s="198">
        <v>46.25</v>
      </c>
      <c r="V5065" t="s">
        <v>2342</v>
      </c>
      <c r="W5065" t="s">
        <v>2258</v>
      </c>
      <c r="X5065" t="s">
        <v>3368</v>
      </c>
      <c r="Y5065" t="s">
        <v>2662</v>
      </c>
      <c r="Z5065" t="s">
        <v>2995</v>
      </c>
      <c r="AA5065">
        <v>637702.1</v>
      </c>
      <c r="AB5065" s="195">
        <v>37053.875011574099</v>
      </c>
      <c r="AC5065" s="195">
        <v>37053.875011574099</v>
      </c>
    </row>
    <row r="5066" spans="1:29" x14ac:dyDescent="0.25">
      <c r="A5066" s="43" t="str">
        <f t="shared" ref="A5066:A5129" si="396">B5066&amp;" "&amp;C5066&amp;" "&amp;D5066</f>
        <v>US Power Financial</v>
      </c>
      <c r="B5066" s="43" t="str">
        <f t="shared" si="392"/>
        <v>US</v>
      </c>
      <c r="C5066" s="43" t="str">
        <f t="shared" si="393"/>
        <v>Power</v>
      </c>
      <c r="D5066" s="43" t="str">
        <f t="shared" si="394"/>
        <v>Financial</v>
      </c>
      <c r="E5066" s="43">
        <f>IF(VLOOKUP(S5066,'DD-Lookup'!$J$6:$L$50,3,FALSE)="Monthly",(YEAR(AC5066)-YEAR(AB5066))*12+MONTH(AC5066)-MONTH(AB5066)+1,(AC5066-AB5066+1))</f>
        <v>5</v>
      </c>
      <c r="F5066" s="210">
        <f t="shared" si="395"/>
        <v>250</v>
      </c>
      <c r="G5066" s="199">
        <v>1358146</v>
      </c>
      <c r="H5066" s="195">
        <v>37049.579571759299</v>
      </c>
      <c r="I5066" t="s">
        <v>2257</v>
      </c>
      <c r="M5066" t="s">
        <v>2766</v>
      </c>
      <c r="N5066" t="s">
        <v>2659</v>
      </c>
      <c r="O5066" t="s">
        <v>2144</v>
      </c>
      <c r="Q5066" s="196">
        <v>50</v>
      </c>
      <c r="S5066" t="s">
        <v>3340</v>
      </c>
      <c r="T5066" t="s">
        <v>3557</v>
      </c>
      <c r="U5066" s="198">
        <v>50</v>
      </c>
      <c r="V5066" t="s">
        <v>3845</v>
      </c>
      <c r="W5066" t="s">
        <v>2258</v>
      </c>
      <c r="X5066" t="s">
        <v>3368</v>
      </c>
      <c r="Y5066" t="s">
        <v>2662</v>
      </c>
      <c r="Z5066" t="s">
        <v>2995</v>
      </c>
      <c r="AA5066">
        <v>637701.1</v>
      </c>
      <c r="AB5066" s="195">
        <v>37060.875</v>
      </c>
      <c r="AC5066" s="195">
        <v>37064.875</v>
      </c>
    </row>
    <row r="5067" spans="1:29" x14ac:dyDescent="0.25">
      <c r="A5067" s="43" t="str">
        <f t="shared" si="396"/>
        <v>US Crude Financial</v>
      </c>
      <c r="B5067" s="43" t="str">
        <f t="shared" ref="B5067:B5130" si="397">IF((LEFT(N5067,2)="US"),"US","")</f>
        <v>US</v>
      </c>
      <c r="C5067" s="43" t="str">
        <f t="shared" ref="C5067:C5130" si="398">M5067</f>
        <v>Crude</v>
      </c>
      <c r="D5067" s="43" t="str">
        <f t="shared" ref="D5067:D5130" si="399">IF(ISNUMBER(FIND("Phy",N5067))=TRUE,"Physical","Financial")</f>
        <v>Financial</v>
      </c>
      <c r="E5067" s="43">
        <f>IF(VLOOKUP(S5067,'DD-Lookup'!$J$6:$L$50,3,FALSE)="Monthly",(YEAR(AC5067)-YEAR(AB5067))*12+MONTH(AC5067)-MONTH(AB5067)+1,(AC5067-AB5067+1))</f>
        <v>1</v>
      </c>
      <c r="F5067" s="210">
        <f t="shared" ref="F5067:F5130" si="400">E5067*SUM(P5067:Q5067)</f>
        <v>50000</v>
      </c>
      <c r="G5067" s="199">
        <v>1358147</v>
      </c>
      <c r="H5067" s="195">
        <v>37049.579756944397</v>
      </c>
      <c r="I5067" t="s">
        <v>2652</v>
      </c>
      <c r="M5067" t="s">
        <v>3437</v>
      </c>
      <c r="N5067" t="s">
        <v>2653</v>
      </c>
      <c r="O5067" t="s">
        <v>3359</v>
      </c>
      <c r="P5067" s="196">
        <v>50000</v>
      </c>
      <c r="S5067" t="s">
        <v>3347</v>
      </c>
      <c r="T5067" t="s">
        <v>3557</v>
      </c>
      <c r="U5067" s="198">
        <v>28</v>
      </c>
      <c r="V5067" t="s">
        <v>2460</v>
      </c>
      <c r="W5067" t="s">
        <v>2655</v>
      </c>
      <c r="X5067" t="s">
        <v>2656</v>
      </c>
      <c r="Y5067" t="s">
        <v>2778</v>
      </c>
      <c r="Z5067" t="s">
        <v>2995</v>
      </c>
      <c r="AA5067">
        <v>115796</v>
      </c>
      <c r="AB5067" s="195">
        <v>37073</v>
      </c>
      <c r="AC5067" s="195">
        <v>37103</v>
      </c>
    </row>
    <row r="5068" spans="1:29" x14ac:dyDescent="0.25">
      <c r="A5068" s="43" t="str">
        <f t="shared" si="396"/>
        <v>US Natural Gas Financial</v>
      </c>
      <c r="B5068" s="43" t="str">
        <f t="shared" si="397"/>
        <v>US</v>
      </c>
      <c r="C5068" s="43" t="str">
        <f t="shared" si="398"/>
        <v>Natural Gas</v>
      </c>
      <c r="D5068" s="43" t="str">
        <f t="shared" si="399"/>
        <v>Financial</v>
      </c>
      <c r="E5068" s="43">
        <f>IF(VLOOKUP(S5068,'DD-Lookup'!$J$6:$L$50,3,FALSE)="Monthly",(YEAR(AC5068)-YEAR(AB5068))*12+MONTH(AC5068)-MONTH(AB5068)+1,(AC5068-AB5068+1))</f>
        <v>31</v>
      </c>
      <c r="F5068" s="210">
        <f t="shared" si="400"/>
        <v>310000</v>
      </c>
      <c r="G5068" s="199">
        <v>1358148</v>
      </c>
      <c r="H5068" s="195">
        <v>37049.579837963</v>
      </c>
      <c r="I5068" t="s">
        <v>2273</v>
      </c>
      <c r="M5068" t="s">
        <v>3341</v>
      </c>
      <c r="N5068" t="s">
        <v>2281</v>
      </c>
      <c r="O5068" t="s">
        <v>2475</v>
      </c>
      <c r="Q5068" s="196">
        <v>10000</v>
      </c>
      <c r="S5068" t="s">
        <v>3342</v>
      </c>
      <c r="T5068" t="s">
        <v>3557</v>
      </c>
      <c r="U5068" s="198">
        <v>3.7725</v>
      </c>
      <c r="V5068" t="s">
        <v>2610</v>
      </c>
      <c r="W5068" t="s">
        <v>2853</v>
      </c>
      <c r="X5068" t="s">
        <v>2282</v>
      </c>
      <c r="Y5068" t="s">
        <v>3575</v>
      </c>
      <c r="Z5068" t="s">
        <v>2995</v>
      </c>
      <c r="AA5068" t="s">
        <v>49</v>
      </c>
      <c r="AB5068" s="195">
        <v>37073.875</v>
      </c>
      <c r="AC5068" s="195">
        <v>37103.875</v>
      </c>
    </row>
    <row r="5069" spans="1:29" x14ac:dyDescent="0.25">
      <c r="A5069" s="43" t="str">
        <f t="shared" si="396"/>
        <v>US Natural Gas Physical</v>
      </c>
      <c r="B5069" s="43" t="str">
        <f t="shared" si="397"/>
        <v>US</v>
      </c>
      <c r="C5069" s="43" t="str">
        <f t="shared" si="398"/>
        <v>Natural Gas</v>
      </c>
      <c r="D5069" s="43" t="str">
        <f t="shared" si="399"/>
        <v>Physical</v>
      </c>
      <c r="E5069" s="43">
        <f>IF(VLOOKUP(S5069,'DD-Lookup'!$J$6:$L$50,3,FALSE)="Monthly",(YEAR(AC5069)-YEAR(AB5069))*12+MONTH(AC5069)-MONTH(AB5069)+1,(AC5069-AB5069+1))</f>
        <v>3</v>
      </c>
      <c r="F5069" s="210">
        <f t="shared" si="400"/>
        <v>75000</v>
      </c>
      <c r="G5069" s="199">
        <v>1358149</v>
      </c>
      <c r="H5069" s="195">
        <v>37049.579907407402</v>
      </c>
      <c r="I5069" t="s">
        <v>2387</v>
      </c>
      <c r="M5069" t="s">
        <v>3341</v>
      </c>
      <c r="N5069" t="s">
        <v>3747</v>
      </c>
      <c r="O5069" t="s">
        <v>1447</v>
      </c>
      <c r="Q5069" s="196">
        <v>25000</v>
      </c>
      <c r="S5069" t="s">
        <v>3342</v>
      </c>
      <c r="T5069" t="s">
        <v>3557</v>
      </c>
      <c r="U5069" s="198">
        <v>3.6375000000000002</v>
      </c>
      <c r="V5069" t="s">
        <v>660</v>
      </c>
      <c r="W5069" t="s">
        <v>2366</v>
      </c>
      <c r="X5069" t="s">
        <v>2176</v>
      </c>
      <c r="Y5069" t="s">
        <v>2469</v>
      </c>
      <c r="Z5069" t="s">
        <v>2995</v>
      </c>
      <c r="AA5069">
        <v>838720</v>
      </c>
      <c r="AB5069" s="195">
        <v>37051.875011574099</v>
      </c>
      <c r="AC5069" s="195">
        <v>37053.875011574099</v>
      </c>
    </row>
    <row r="5070" spans="1:29" x14ac:dyDescent="0.25">
      <c r="A5070" s="43" t="str">
        <f t="shared" si="396"/>
        <v>US Natural Gas Physical</v>
      </c>
      <c r="B5070" s="43" t="str">
        <f t="shared" si="397"/>
        <v>US</v>
      </c>
      <c r="C5070" s="43" t="str">
        <f t="shared" si="398"/>
        <v>Natural Gas</v>
      </c>
      <c r="D5070" s="43" t="str">
        <f t="shared" si="399"/>
        <v>Physical</v>
      </c>
      <c r="E5070" s="43">
        <f>IF(VLOOKUP(S5070,'DD-Lookup'!$J$6:$L$50,3,FALSE)="Monthly",(YEAR(AC5070)-YEAR(AB5070))*12+MONTH(AC5070)-MONTH(AB5070)+1,(AC5070-AB5070+1))</f>
        <v>3</v>
      </c>
      <c r="F5070" s="210">
        <f t="shared" si="400"/>
        <v>45000</v>
      </c>
      <c r="G5070" s="199">
        <v>1358150</v>
      </c>
      <c r="H5070" s="195">
        <v>37049.579930555599</v>
      </c>
      <c r="I5070" t="s">
        <v>3337</v>
      </c>
      <c r="M5070" t="s">
        <v>3341</v>
      </c>
      <c r="N5070" t="s">
        <v>3747</v>
      </c>
      <c r="O5070" t="s">
        <v>1447</v>
      </c>
      <c r="Q5070" s="196">
        <v>15000</v>
      </c>
      <c r="S5070" t="s">
        <v>3342</v>
      </c>
      <c r="T5070" t="s">
        <v>3557</v>
      </c>
      <c r="U5070" s="198">
        <v>3.6375000000000002</v>
      </c>
      <c r="V5070" t="s">
        <v>3881</v>
      </c>
      <c r="W5070" t="s">
        <v>2366</v>
      </c>
      <c r="X5070" t="s">
        <v>2176</v>
      </c>
      <c r="Y5070" t="s">
        <v>2469</v>
      </c>
      <c r="Z5070" t="s">
        <v>2995</v>
      </c>
      <c r="AA5070">
        <v>838721</v>
      </c>
      <c r="AB5070" s="195">
        <v>37051.875011574099</v>
      </c>
      <c r="AC5070" s="195">
        <v>37053.875011574099</v>
      </c>
    </row>
    <row r="5071" spans="1:29" x14ac:dyDescent="0.25">
      <c r="A5071" s="43" t="str">
        <f t="shared" si="396"/>
        <v>US Natural Gas Financial</v>
      </c>
      <c r="B5071" s="43" t="str">
        <f t="shared" si="397"/>
        <v>US</v>
      </c>
      <c r="C5071" s="43" t="str">
        <f t="shared" si="398"/>
        <v>Natural Gas</v>
      </c>
      <c r="D5071" s="43" t="str">
        <f t="shared" si="399"/>
        <v>Financial</v>
      </c>
      <c r="E5071" s="43">
        <f>IF(VLOOKUP(S5071,'DD-Lookup'!$J$6:$L$50,3,FALSE)="Monthly",(YEAR(AC5071)-YEAR(AB5071))*12+MONTH(AC5071)-MONTH(AB5071)+1,(AC5071-AB5071+1))</f>
        <v>31</v>
      </c>
      <c r="F5071" s="210">
        <f t="shared" si="400"/>
        <v>310000</v>
      </c>
      <c r="G5071" s="199">
        <v>1358151</v>
      </c>
      <c r="H5071" s="195">
        <v>37049.579953703702</v>
      </c>
      <c r="I5071" t="s">
        <v>3466</v>
      </c>
      <c r="M5071" t="s">
        <v>3341</v>
      </c>
      <c r="N5071" t="s">
        <v>2281</v>
      </c>
      <c r="O5071" t="s">
        <v>2475</v>
      </c>
      <c r="Q5071" s="196">
        <v>10000</v>
      </c>
      <c r="S5071" t="s">
        <v>3342</v>
      </c>
      <c r="T5071" t="s">
        <v>3557</v>
      </c>
      <c r="U5071" s="198">
        <v>3.7749999999999999</v>
      </c>
      <c r="V5071" t="s">
        <v>3874</v>
      </c>
      <c r="W5071" t="s">
        <v>2853</v>
      </c>
      <c r="X5071" t="s">
        <v>2282</v>
      </c>
      <c r="Y5071" t="s">
        <v>3575</v>
      </c>
      <c r="Z5071" t="s">
        <v>2995</v>
      </c>
      <c r="AA5071" t="s">
        <v>50</v>
      </c>
      <c r="AB5071" s="195">
        <v>37073.875</v>
      </c>
      <c r="AC5071" s="195">
        <v>37103.875</v>
      </c>
    </row>
    <row r="5072" spans="1:29" x14ac:dyDescent="0.25">
      <c r="A5072" s="43" t="str">
        <f t="shared" si="396"/>
        <v>US Power Financial</v>
      </c>
      <c r="B5072" s="43" t="str">
        <f t="shared" si="397"/>
        <v>US</v>
      </c>
      <c r="C5072" s="43" t="str">
        <f t="shared" si="398"/>
        <v>Power</v>
      </c>
      <c r="D5072" s="43" t="str">
        <f t="shared" si="399"/>
        <v>Financial</v>
      </c>
      <c r="E5072" s="43">
        <f>IF(VLOOKUP(S5072,'DD-Lookup'!$J$6:$L$50,3,FALSE)="Monthly",(YEAR(AC5072)-YEAR(AB5072))*12+MONTH(AC5072)-MONTH(AB5072)+1,(AC5072-AB5072+1))</f>
        <v>1</v>
      </c>
      <c r="F5072" s="210">
        <f t="shared" si="400"/>
        <v>50</v>
      </c>
      <c r="G5072" s="199">
        <v>1358152</v>
      </c>
      <c r="H5072" s="195">
        <v>37049.579965277801</v>
      </c>
      <c r="I5072" t="s">
        <v>2483</v>
      </c>
      <c r="M5072" t="s">
        <v>2766</v>
      </c>
      <c r="N5072" t="s">
        <v>2659</v>
      </c>
      <c r="O5072" t="s">
        <v>398</v>
      </c>
      <c r="Q5072" s="196">
        <v>50</v>
      </c>
      <c r="S5072" t="s">
        <v>3340</v>
      </c>
      <c r="T5072" t="s">
        <v>3557</v>
      </c>
      <c r="U5072" s="198">
        <v>46.75</v>
      </c>
      <c r="V5072" t="s">
        <v>3270</v>
      </c>
      <c r="W5072" t="s">
        <v>2258</v>
      </c>
      <c r="X5072" t="s">
        <v>3368</v>
      </c>
      <c r="Y5072" t="s">
        <v>2662</v>
      </c>
      <c r="Z5072" t="s">
        <v>2995</v>
      </c>
      <c r="AA5072">
        <v>637704.1</v>
      </c>
      <c r="AB5072" s="195">
        <v>37053.875011574099</v>
      </c>
      <c r="AC5072" s="195">
        <v>37053.875011574099</v>
      </c>
    </row>
    <row r="5073" spans="1:29" x14ac:dyDescent="0.25">
      <c r="A5073" s="43" t="str">
        <f t="shared" si="396"/>
        <v>US Natural Gas Financial</v>
      </c>
      <c r="B5073" s="43" t="str">
        <f t="shared" si="397"/>
        <v>US</v>
      </c>
      <c r="C5073" s="43" t="str">
        <f t="shared" si="398"/>
        <v>Natural Gas</v>
      </c>
      <c r="D5073" s="43" t="str">
        <f t="shared" si="399"/>
        <v>Financial</v>
      </c>
      <c r="E5073" s="43">
        <f>IF(VLOOKUP(S5073,'DD-Lookup'!$J$6:$L$50,3,FALSE)="Monthly",(YEAR(AC5073)-YEAR(AB5073))*12+MONTH(AC5073)-MONTH(AB5073)+1,(AC5073-AB5073+1))</f>
        <v>123</v>
      </c>
      <c r="F5073" s="210">
        <f t="shared" si="400"/>
        <v>123000</v>
      </c>
      <c r="G5073" s="199">
        <v>1358156</v>
      </c>
      <c r="H5073" s="195">
        <v>37049.580486111103</v>
      </c>
      <c r="I5073" t="s">
        <v>2301</v>
      </c>
      <c r="M5073" t="s">
        <v>3341</v>
      </c>
      <c r="N5073" t="s">
        <v>2476</v>
      </c>
      <c r="O5073" t="s">
        <v>906</v>
      </c>
      <c r="Q5073" s="196">
        <v>1000</v>
      </c>
      <c r="S5073" t="s">
        <v>3342</v>
      </c>
      <c r="T5073" t="s">
        <v>3557</v>
      </c>
      <c r="U5073" s="198">
        <v>-0.14249999999999999</v>
      </c>
      <c r="V5073" t="s">
        <v>683</v>
      </c>
      <c r="W5073" t="s">
        <v>3333</v>
      </c>
      <c r="X5073" t="s">
        <v>3334</v>
      </c>
      <c r="Y5073" t="s">
        <v>3575</v>
      </c>
      <c r="Z5073" t="s">
        <v>2995</v>
      </c>
      <c r="AA5073" t="s">
        <v>51</v>
      </c>
      <c r="AB5073" s="195">
        <v>37073</v>
      </c>
      <c r="AC5073" s="195">
        <v>37195</v>
      </c>
    </row>
    <row r="5074" spans="1:29" x14ac:dyDescent="0.25">
      <c r="A5074" s="43" t="str">
        <f t="shared" si="396"/>
        <v>US Natural Gas Physical</v>
      </c>
      <c r="B5074" s="43" t="str">
        <f t="shared" si="397"/>
        <v>US</v>
      </c>
      <c r="C5074" s="43" t="str">
        <f t="shared" si="398"/>
        <v>Natural Gas</v>
      </c>
      <c r="D5074" s="43" t="str">
        <f t="shared" si="399"/>
        <v>Physical</v>
      </c>
      <c r="E5074" s="43">
        <f>IF(VLOOKUP(S5074,'DD-Lookup'!$J$6:$L$50,3,FALSE)="Monthly",(YEAR(AC5074)-YEAR(AB5074))*12+MONTH(AC5074)-MONTH(AB5074)+1,(AC5074-AB5074+1))</f>
        <v>22</v>
      </c>
      <c r="F5074" s="210">
        <f t="shared" si="400"/>
        <v>73326</v>
      </c>
      <c r="G5074" s="199">
        <v>1358157</v>
      </c>
      <c r="H5074" s="195">
        <v>37049.580543981501</v>
      </c>
      <c r="I5074" t="s">
        <v>2227</v>
      </c>
      <c r="M5074" t="s">
        <v>3341</v>
      </c>
      <c r="N5074" t="s">
        <v>3747</v>
      </c>
      <c r="O5074" t="s">
        <v>1607</v>
      </c>
      <c r="Q5074" s="196">
        <v>3333</v>
      </c>
      <c r="S5074" t="s">
        <v>3342</v>
      </c>
      <c r="T5074" t="s">
        <v>3557</v>
      </c>
      <c r="U5074" s="198">
        <v>3.6549999999999998</v>
      </c>
      <c r="V5074" t="s">
        <v>2232</v>
      </c>
      <c r="W5074" t="s">
        <v>2366</v>
      </c>
      <c r="X5074" t="s">
        <v>2176</v>
      </c>
      <c r="Y5074" t="s">
        <v>2469</v>
      </c>
      <c r="Z5074" t="s">
        <v>2995</v>
      </c>
      <c r="AA5074">
        <v>838723</v>
      </c>
      <c r="AB5074" s="195">
        <v>37051.875011574099</v>
      </c>
      <c r="AC5074" s="195">
        <v>37072.875011574099</v>
      </c>
    </row>
    <row r="5075" spans="1:29" x14ac:dyDescent="0.25">
      <c r="A5075" s="43" t="str">
        <f t="shared" si="396"/>
        <v>US Power Physical</v>
      </c>
      <c r="B5075" s="43" t="str">
        <f t="shared" si="397"/>
        <v>US</v>
      </c>
      <c r="C5075" s="43" t="str">
        <f t="shared" si="398"/>
        <v>Power</v>
      </c>
      <c r="D5075" s="43" t="str">
        <f t="shared" si="399"/>
        <v>Physical</v>
      </c>
      <c r="E5075" s="43">
        <f>IF(VLOOKUP(S5075,'DD-Lookup'!$J$6:$L$50,3,FALSE)="Monthly",(YEAR(AC5075)-YEAR(AB5075))*12+MONTH(AC5075)-MONTH(AB5075)+1,(AC5075-AB5075+1))</f>
        <v>31</v>
      </c>
      <c r="F5075" s="210">
        <f t="shared" si="400"/>
        <v>1550</v>
      </c>
      <c r="G5075" s="199">
        <v>1358159</v>
      </c>
      <c r="H5075" s="195">
        <v>37049.580752314803</v>
      </c>
      <c r="I5075" t="s">
        <v>2288</v>
      </c>
      <c r="M5075" t="s">
        <v>2766</v>
      </c>
      <c r="N5075" t="s">
        <v>3361</v>
      </c>
      <c r="O5075" t="s">
        <v>52</v>
      </c>
      <c r="P5075" s="196">
        <v>50</v>
      </c>
      <c r="S5075" t="s">
        <v>3340</v>
      </c>
      <c r="T5075" t="s">
        <v>3557</v>
      </c>
      <c r="U5075" s="198">
        <v>81.75</v>
      </c>
      <c r="V5075" t="s">
        <v>2784</v>
      </c>
      <c r="W5075" t="s">
        <v>2781</v>
      </c>
      <c r="X5075" t="s">
        <v>3370</v>
      </c>
      <c r="Y5075" t="s">
        <v>2662</v>
      </c>
      <c r="Z5075" t="s">
        <v>2990</v>
      </c>
      <c r="AA5075">
        <v>637708.1</v>
      </c>
      <c r="AB5075" s="195">
        <v>37073.875011574099</v>
      </c>
      <c r="AC5075" s="195">
        <v>37103.875011574099</v>
      </c>
    </row>
    <row r="5076" spans="1:29" x14ac:dyDescent="0.25">
      <c r="A5076" s="43" t="str">
        <f t="shared" si="396"/>
        <v>US Power Physical</v>
      </c>
      <c r="B5076" s="43" t="str">
        <f t="shared" si="397"/>
        <v>US</v>
      </c>
      <c r="C5076" s="43" t="str">
        <f t="shared" si="398"/>
        <v>Power</v>
      </c>
      <c r="D5076" s="43" t="str">
        <f t="shared" si="399"/>
        <v>Physical</v>
      </c>
      <c r="E5076" s="43">
        <f>IF(VLOOKUP(S5076,'DD-Lookup'!$J$6:$L$50,3,FALSE)="Monthly",(YEAR(AC5076)-YEAR(AB5076))*12+MONTH(AC5076)-MONTH(AB5076)+1,(AC5076-AB5076+1))</f>
        <v>1</v>
      </c>
      <c r="F5076" s="210">
        <f t="shared" si="400"/>
        <v>50</v>
      </c>
      <c r="G5076" s="199">
        <v>1358160</v>
      </c>
      <c r="H5076" s="195">
        <v>37049.581111111103</v>
      </c>
      <c r="I5076" t="s">
        <v>3459</v>
      </c>
      <c r="M5076" t="s">
        <v>2766</v>
      </c>
      <c r="N5076" t="s">
        <v>3361</v>
      </c>
      <c r="O5076" t="s">
        <v>1452</v>
      </c>
      <c r="Q5076" s="196">
        <v>50</v>
      </c>
      <c r="S5076" t="s">
        <v>3340</v>
      </c>
      <c r="T5076" t="s">
        <v>3557</v>
      </c>
      <c r="U5076" s="198">
        <v>39.75</v>
      </c>
      <c r="V5076" t="s">
        <v>2607</v>
      </c>
      <c r="W5076" t="s">
        <v>3376</v>
      </c>
      <c r="X5076" t="s">
        <v>3377</v>
      </c>
      <c r="Y5076" t="s">
        <v>2662</v>
      </c>
      <c r="Z5076" t="s">
        <v>2990</v>
      </c>
      <c r="AA5076">
        <v>637710.1</v>
      </c>
      <c r="AB5076" s="195">
        <v>37053.875011574099</v>
      </c>
      <c r="AC5076" s="195">
        <v>37053.875011574099</v>
      </c>
    </row>
    <row r="5077" spans="1:29" x14ac:dyDescent="0.25">
      <c r="A5077" s="43" t="str">
        <f t="shared" si="396"/>
        <v>US Natural Gas Financial</v>
      </c>
      <c r="B5077" s="43" t="str">
        <f t="shared" si="397"/>
        <v>US</v>
      </c>
      <c r="C5077" s="43" t="str">
        <f t="shared" si="398"/>
        <v>Natural Gas</v>
      </c>
      <c r="D5077" s="43" t="str">
        <f t="shared" si="399"/>
        <v>Financial</v>
      </c>
      <c r="E5077" s="43">
        <f>IF(VLOOKUP(S5077,'DD-Lookup'!$J$6:$L$50,3,FALSE)="Monthly",(YEAR(AC5077)-YEAR(AB5077))*12+MONTH(AC5077)-MONTH(AB5077)+1,(AC5077-AB5077+1))</f>
        <v>22</v>
      </c>
      <c r="F5077" s="210">
        <f t="shared" si="400"/>
        <v>110000</v>
      </c>
      <c r="G5077" s="199">
        <v>1358161</v>
      </c>
      <c r="H5077" s="195">
        <v>37049.581342592603</v>
      </c>
      <c r="I5077" t="s">
        <v>3360</v>
      </c>
      <c r="M5077" t="s">
        <v>3341</v>
      </c>
      <c r="N5077" t="s">
        <v>2281</v>
      </c>
      <c r="O5077" t="s">
        <v>1295</v>
      </c>
      <c r="Q5077" s="196">
        <v>5000</v>
      </c>
      <c r="S5077" t="s">
        <v>3342</v>
      </c>
      <c r="T5077" t="s">
        <v>3557</v>
      </c>
      <c r="U5077" s="198">
        <v>3.6549999999999998</v>
      </c>
      <c r="V5077" t="s">
        <v>3520</v>
      </c>
      <c r="W5077" t="s">
        <v>2512</v>
      </c>
      <c r="X5077" t="s">
        <v>2170</v>
      </c>
      <c r="Y5077" t="s">
        <v>3575</v>
      </c>
      <c r="Z5077" t="s">
        <v>2995</v>
      </c>
      <c r="AA5077" t="s">
        <v>53</v>
      </c>
      <c r="AB5077" s="195">
        <v>37051.875011574099</v>
      </c>
      <c r="AC5077" s="195">
        <v>37072.875011574099</v>
      </c>
    </row>
    <row r="5078" spans="1:29" x14ac:dyDescent="0.25">
      <c r="A5078" s="43" t="str">
        <f t="shared" si="396"/>
        <v>US Crude Financial</v>
      </c>
      <c r="B5078" s="43" t="str">
        <f t="shared" si="397"/>
        <v>US</v>
      </c>
      <c r="C5078" s="43" t="str">
        <f t="shared" si="398"/>
        <v>Crude</v>
      </c>
      <c r="D5078" s="43" t="str">
        <f t="shared" si="399"/>
        <v>Financial</v>
      </c>
      <c r="E5078" s="43">
        <f>IF(VLOOKUP(S5078,'DD-Lookup'!$J$6:$L$50,3,FALSE)="Monthly",(YEAR(AC5078)-YEAR(AB5078))*12+MONTH(AC5078)-MONTH(AB5078)+1,(AC5078-AB5078+1))</f>
        <v>1</v>
      </c>
      <c r="F5078" s="210">
        <f t="shared" si="400"/>
        <v>50000</v>
      </c>
      <c r="G5078" s="199">
        <v>1358162</v>
      </c>
      <c r="H5078" s="195">
        <v>37049.581400463001</v>
      </c>
      <c r="I5078" t="s">
        <v>2652</v>
      </c>
      <c r="M5078" t="s">
        <v>3437</v>
      </c>
      <c r="N5078" t="s">
        <v>2653</v>
      </c>
      <c r="O5078" t="s">
        <v>3359</v>
      </c>
      <c r="P5078" s="196">
        <v>50000</v>
      </c>
      <c r="S5078" t="s">
        <v>3347</v>
      </c>
      <c r="T5078" t="s">
        <v>3557</v>
      </c>
      <c r="U5078" s="198">
        <v>27.96</v>
      </c>
      <c r="V5078" t="s">
        <v>2460</v>
      </c>
      <c r="W5078" t="s">
        <v>2655</v>
      </c>
      <c r="X5078" t="s">
        <v>2656</v>
      </c>
      <c r="Y5078" t="s">
        <v>2778</v>
      </c>
      <c r="Z5078" t="s">
        <v>2995</v>
      </c>
      <c r="AA5078">
        <v>115798</v>
      </c>
      <c r="AB5078" s="195">
        <v>37073</v>
      </c>
      <c r="AC5078" s="195">
        <v>37103</v>
      </c>
    </row>
    <row r="5079" spans="1:29" x14ac:dyDescent="0.25">
      <c r="A5079" s="43" t="str">
        <f t="shared" si="396"/>
        <v>US Natural Gas Physical</v>
      </c>
      <c r="B5079" s="43" t="str">
        <f t="shared" si="397"/>
        <v>US</v>
      </c>
      <c r="C5079" s="43" t="str">
        <f t="shared" si="398"/>
        <v>Natural Gas</v>
      </c>
      <c r="D5079" s="43" t="str">
        <f t="shared" si="399"/>
        <v>Physical</v>
      </c>
      <c r="E5079" s="43">
        <f>IF(VLOOKUP(S5079,'DD-Lookup'!$J$6:$L$50,3,FALSE)="Monthly",(YEAR(AC5079)-YEAR(AB5079))*12+MONTH(AC5079)-MONTH(AB5079)+1,(AC5079-AB5079+1))</f>
        <v>151</v>
      </c>
      <c r="F5079" s="210">
        <f t="shared" si="400"/>
        <v>453000</v>
      </c>
      <c r="G5079" s="199">
        <v>1358163</v>
      </c>
      <c r="H5079" s="195">
        <v>37049.581562500003</v>
      </c>
      <c r="I5079" t="s">
        <v>3083</v>
      </c>
      <c r="M5079" t="s">
        <v>3341</v>
      </c>
      <c r="N5079" t="s">
        <v>3785</v>
      </c>
      <c r="O5079" t="s">
        <v>2737</v>
      </c>
      <c r="Q5079" s="196">
        <v>3000</v>
      </c>
      <c r="S5079" t="s">
        <v>3342</v>
      </c>
      <c r="T5079" t="s">
        <v>3557</v>
      </c>
      <c r="U5079" s="198">
        <v>-1.7500000000000002E-2</v>
      </c>
      <c r="V5079" t="s">
        <v>3268</v>
      </c>
      <c r="W5079" t="s">
        <v>2703</v>
      </c>
      <c r="X5079" t="s">
        <v>2510</v>
      </c>
      <c r="Y5079" t="s">
        <v>2469</v>
      </c>
      <c r="Z5079" t="s">
        <v>2995</v>
      </c>
      <c r="AA5079" t="s">
        <v>54</v>
      </c>
      <c r="AB5079" s="195">
        <v>37196</v>
      </c>
      <c r="AC5079" s="195">
        <v>37346</v>
      </c>
    </row>
    <row r="5080" spans="1:29" x14ac:dyDescent="0.25">
      <c r="A5080" s="43" t="str">
        <f t="shared" si="396"/>
        <v>US Power Physical</v>
      </c>
      <c r="B5080" s="43" t="str">
        <f t="shared" si="397"/>
        <v>US</v>
      </c>
      <c r="C5080" s="43" t="str">
        <f t="shared" si="398"/>
        <v>Power</v>
      </c>
      <c r="D5080" s="43" t="str">
        <f t="shared" si="399"/>
        <v>Physical</v>
      </c>
      <c r="E5080" s="43">
        <f>IF(VLOOKUP(S5080,'DD-Lookup'!$J$6:$L$50,3,FALSE)="Monthly",(YEAR(AC5080)-YEAR(AB5080))*12+MONTH(AC5080)-MONTH(AB5080)+1,(AC5080-AB5080+1))</f>
        <v>1</v>
      </c>
      <c r="F5080" s="210">
        <f t="shared" si="400"/>
        <v>50</v>
      </c>
      <c r="G5080" s="199">
        <v>1358164</v>
      </c>
      <c r="H5080" s="195">
        <v>37049.581666666701</v>
      </c>
      <c r="I5080" t="s">
        <v>2259</v>
      </c>
      <c r="M5080" t="s">
        <v>2766</v>
      </c>
      <c r="N5080" t="s">
        <v>3361</v>
      </c>
      <c r="O5080" t="s">
        <v>1452</v>
      </c>
      <c r="Q5080" s="196">
        <v>50</v>
      </c>
      <c r="S5080" t="s">
        <v>3340</v>
      </c>
      <c r="T5080" t="s">
        <v>3557</v>
      </c>
      <c r="U5080" s="198">
        <v>40</v>
      </c>
      <c r="V5080" t="s">
        <v>2260</v>
      </c>
      <c r="W5080" t="s">
        <v>3376</v>
      </c>
      <c r="X5080" t="s">
        <v>3377</v>
      </c>
      <c r="Y5080" t="s">
        <v>2662</v>
      </c>
      <c r="Z5080" t="s">
        <v>2990</v>
      </c>
      <c r="AA5080">
        <v>637711.1</v>
      </c>
      <c r="AB5080" s="195">
        <v>37053.875011574099</v>
      </c>
      <c r="AC5080" s="195">
        <v>37053.875011574099</v>
      </c>
    </row>
    <row r="5081" spans="1:29" x14ac:dyDescent="0.25">
      <c r="A5081" s="43" t="str">
        <f t="shared" si="396"/>
        <v>US Natural Gas Financial</v>
      </c>
      <c r="B5081" s="43" t="str">
        <f t="shared" si="397"/>
        <v>US</v>
      </c>
      <c r="C5081" s="43" t="str">
        <f t="shared" si="398"/>
        <v>Natural Gas</v>
      </c>
      <c r="D5081" s="43" t="str">
        <f t="shared" si="399"/>
        <v>Financial</v>
      </c>
      <c r="E5081" s="43">
        <f>IF(VLOOKUP(S5081,'DD-Lookup'!$J$6:$L$50,3,FALSE)="Monthly",(YEAR(AC5081)-YEAR(AB5081))*12+MONTH(AC5081)-MONTH(AB5081)+1,(AC5081-AB5081+1))</f>
        <v>123</v>
      </c>
      <c r="F5081" s="210">
        <f t="shared" si="400"/>
        <v>615000</v>
      </c>
      <c r="G5081" s="199">
        <v>1358165</v>
      </c>
      <c r="H5081" s="195">
        <v>37049.581759259301</v>
      </c>
      <c r="I5081" t="s">
        <v>3474</v>
      </c>
      <c r="M5081" t="s">
        <v>3341</v>
      </c>
      <c r="N5081" t="s">
        <v>2281</v>
      </c>
      <c r="O5081" t="s">
        <v>3139</v>
      </c>
      <c r="Q5081" s="196">
        <v>5000</v>
      </c>
      <c r="S5081" t="s">
        <v>3342</v>
      </c>
      <c r="T5081" t="s">
        <v>3557</v>
      </c>
      <c r="U5081" s="198">
        <v>3.88</v>
      </c>
      <c r="V5081" t="s">
        <v>4207</v>
      </c>
      <c r="W5081" t="s">
        <v>2853</v>
      </c>
      <c r="X5081" t="s">
        <v>2282</v>
      </c>
      <c r="Y5081" t="s">
        <v>3575</v>
      </c>
      <c r="Z5081" t="s">
        <v>2995</v>
      </c>
      <c r="AA5081" t="s">
        <v>55</v>
      </c>
      <c r="AB5081" s="195">
        <v>37073</v>
      </c>
      <c r="AC5081" s="195">
        <v>37195</v>
      </c>
    </row>
    <row r="5082" spans="1:29" x14ac:dyDescent="0.25">
      <c r="A5082" s="43" t="str">
        <f t="shared" si="396"/>
        <v>US Power Physical</v>
      </c>
      <c r="B5082" s="43" t="str">
        <f t="shared" si="397"/>
        <v>US</v>
      </c>
      <c r="C5082" s="43" t="str">
        <f t="shared" si="398"/>
        <v>Power</v>
      </c>
      <c r="D5082" s="43" t="str">
        <f t="shared" si="399"/>
        <v>Physical</v>
      </c>
      <c r="E5082" s="43">
        <f>IF(VLOOKUP(S5082,'DD-Lookup'!$J$6:$L$50,3,FALSE)="Monthly",(YEAR(AC5082)-YEAR(AB5082))*12+MONTH(AC5082)-MONTH(AB5082)+1,(AC5082-AB5082+1))</f>
        <v>5</v>
      </c>
      <c r="F5082" s="210">
        <f t="shared" si="400"/>
        <v>250</v>
      </c>
      <c r="G5082" s="199">
        <v>1358166</v>
      </c>
      <c r="H5082" s="195">
        <v>37049.582118055601</v>
      </c>
      <c r="I5082" t="s">
        <v>3367</v>
      </c>
      <c r="J5082" t="s">
        <v>2271</v>
      </c>
      <c r="K5082" t="s">
        <v>2272</v>
      </c>
      <c r="M5082" t="s">
        <v>2766</v>
      </c>
      <c r="N5082" t="s">
        <v>3361</v>
      </c>
      <c r="O5082" t="s">
        <v>3957</v>
      </c>
      <c r="Q5082" s="196">
        <v>50</v>
      </c>
      <c r="S5082" t="s">
        <v>3340</v>
      </c>
      <c r="T5082" t="s">
        <v>3557</v>
      </c>
      <c r="U5082" s="198">
        <v>42.5</v>
      </c>
      <c r="V5082" t="s">
        <v>3146</v>
      </c>
      <c r="W5082" t="s">
        <v>3296</v>
      </c>
      <c r="X5082" t="s">
        <v>3368</v>
      </c>
      <c r="Y5082" t="s">
        <v>2662</v>
      </c>
      <c r="Z5082" t="s">
        <v>2990</v>
      </c>
      <c r="AA5082">
        <v>637715.1</v>
      </c>
      <c r="AB5082" s="195">
        <v>37053.875011574099</v>
      </c>
      <c r="AC5082" s="195">
        <v>37057.875011574099</v>
      </c>
    </row>
    <row r="5083" spans="1:29" x14ac:dyDescent="0.25">
      <c r="A5083" s="43" t="str">
        <f t="shared" si="396"/>
        <v>US Crude Financial</v>
      </c>
      <c r="B5083" s="43" t="str">
        <f t="shared" si="397"/>
        <v>US</v>
      </c>
      <c r="C5083" s="43" t="str">
        <f t="shared" si="398"/>
        <v>Crude</v>
      </c>
      <c r="D5083" s="43" t="str">
        <f t="shared" si="399"/>
        <v>Financial</v>
      </c>
      <c r="E5083" s="43">
        <f>IF(VLOOKUP(S5083,'DD-Lookup'!$J$6:$L$50,3,FALSE)="Monthly",(YEAR(AC5083)-YEAR(AB5083))*12+MONTH(AC5083)-MONTH(AB5083)+1,(AC5083-AB5083+1))</f>
        <v>1</v>
      </c>
      <c r="F5083" s="210">
        <f t="shared" si="400"/>
        <v>50000</v>
      </c>
      <c r="G5083" s="199">
        <v>1358167</v>
      </c>
      <c r="H5083" s="195">
        <v>37049.582175925898</v>
      </c>
      <c r="I5083" t="s">
        <v>2652</v>
      </c>
      <c r="M5083" t="s">
        <v>3437</v>
      </c>
      <c r="N5083" t="s">
        <v>2653</v>
      </c>
      <c r="O5083" t="s">
        <v>3359</v>
      </c>
      <c r="P5083" s="196">
        <v>50000</v>
      </c>
      <c r="S5083" t="s">
        <v>3347</v>
      </c>
      <c r="T5083" t="s">
        <v>3557</v>
      </c>
      <c r="U5083" s="198">
        <v>27.94</v>
      </c>
      <c r="V5083" t="s">
        <v>2654</v>
      </c>
      <c r="W5083" t="s">
        <v>2655</v>
      </c>
      <c r="X5083" t="s">
        <v>2656</v>
      </c>
      <c r="Y5083" t="s">
        <v>2778</v>
      </c>
      <c r="Z5083" t="s">
        <v>2995</v>
      </c>
      <c r="AA5083">
        <v>115799</v>
      </c>
      <c r="AB5083" s="195">
        <v>37073</v>
      </c>
      <c r="AC5083" s="195">
        <v>37103</v>
      </c>
    </row>
    <row r="5084" spans="1:29" x14ac:dyDescent="0.25">
      <c r="A5084" s="43" t="str">
        <f t="shared" si="396"/>
        <v>US Natural Gas Financial</v>
      </c>
      <c r="B5084" s="43" t="str">
        <f t="shared" si="397"/>
        <v>US</v>
      </c>
      <c r="C5084" s="43" t="str">
        <f t="shared" si="398"/>
        <v>Natural Gas</v>
      </c>
      <c r="D5084" s="43" t="str">
        <f t="shared" si="399"/>
        <v>Financial</v>
      </c>
      <c r="E5084" s="43">
        <f>IF(VLOOKUP(S5084,'DD-Lookup'!$J$6:$L$50,3,FALSE)="Monthly",(YEAR(AC5084)-YEAR(AB5084))*12+MONTH(AC5084)-MONTH(AB5084)+1,(AC5084-AB5084+1))</f>
        <v>365</v>
      </c>
      <c r="F5084" s="210">
        <f t="shared" si="400"/>
        <v>1825000</v>
      </c>
      <c r="G5084" s="199">
        <v>1358168</v>
      </c>
      <c r="H5084" s="195">
        <v>37049.582581018498</v>
      </c>
      <c r="I5084" t="s">
        <v>2472</v>
      </c>
      <c r="M5084" t="s">
        <v>3341</v>
      </c>
      <c r="N5084" t="s">
        <v>2281</v>
      </c>
      <c r="O5084" t="s">
        <v>2511</v>
      </c>
      <c r="Q5084" s="196">
        <v>5000</v>
      </c>
      <c r="S5084" t="s">
        <v>3342</v>
      </c>
      <c r="T5084" t="s">
        <v>3557</v>
      </c>
      <c r="U5084" s="198">
        <v>3.9550000000000001</v>
      </c>
      <c r="V5084" t="s">
        <v>2473</v>
      </c>
      <c r="W5084" t="s">
        <v>2853</v>
      </c>
      <c r="X5084" t="s">
        <v>2282</v>
      </c>
      <c r="Y5084" t="s">
        <v>3575</v>
      </c>
      <c r="Z5084" t="s">
        <v>2995</v>
      </c>
      <c r="AA5084" t="s">
        <v>56</v>
      </c>
      <c r="AB5084" s="195">
        <v>37257.875</v>
      </c>
      <c r="AC5084" s="195">
        <v>37621.875</v>
      </c>
    </row>
    <row r="5085" spans="1:29" x14ac:dyDescent="0.25">
      <c r="A5085" s="43" t="str">
        <f t="shared" si="396"/>
        <v>US Natural Gas Financial</v>
      </c>
      <c r="B5085" s="43" t="str">
        <f t="shared" si="397"/>
        <v>US</v>
      </c>
      <c r="C5085" s="43" t="str">
        <f t="shared" si="398"/>
        <v>Natural Gas</v>
      </c>
      <c r="D5085" s="43" t="str">
        <f t="shared" si="399"/>
        <v>Financial</v>
      </c>
      <c r="E5085" s="43">
        <f>IF(VLOOKUP(S5085,'DD-Lookup'!$J$6:$L$50,3,FALSE)="Monthly",(YEAR(AC5085)-YEAR(AB5085))*12+MONTH(AC5085)-MONTH(AB5085)+1,(AC5085-AB5085+1))</f>
        <v>31</v>
      </c>
      <c r="F5085" s="210">
        <f t="shared" si="400"/>
        <v>310000</v>
      </c>
      <c r="G5085" s="199">
        <v>1358169</v>
      </c>
      <c r="H5085" s="195">
        <v>37049.582604166702</v>
      </c>
      <c r="I5085" t="s">
        <v>2440</v>
      </c>
      <c r="M5085" t="s">
        <v>3341</v>
      </c>
      <c r="N5085" t="s">
        <v>2281</v>
      </c>
      <c r="O5085" t="s">
        <v>2475</v>
      </c>
      <c r="Q5085" s="196">
        <v>10000</v>
      </c>
      <c r="S5085" t="s">
        <v>3342</v>
      </c>
      <c r="T5085" t="s">
        <v>3557</v>
      </c>
      <c r="U5085" s="198">
        <v>3.7774999999999999</v>
      </c>
      <c r="V5085" t="s">
        <v>2448</v>
      </c>
      <c r="W5085" t="s">
        <v>2853</v>
      </c>
      <c r="X5085" t="s">
        <v>2282</v>
      </c>
      <c r="Y5085" t="s">
        <v>3575</v>
      </c>
      <c r="Z5085" t="s">
        <v>2995</v>
      </c>
      <c r="AA5085" t="s">
        <v>57</v>
      </c>
      <c r="AB5085" s="195">
        <v>37073.875</v>
      </c>
      <c r="AC5085" s="195">
        <v>37103.875</v>
      </c>
    </row>
    <row r="5086" spans="1:29" x14ac:dyDescent="0.25">
      <c r="A5086" s="43" t="str">
        <f t="shared" si="396"/>
        <v>US Natural Gas Financial</v>
      </c>
      <c r="B5086" s="43" t="str">
        <f t="shared" si="397"/>
        <v>US</v>
      </c>
      <c r="C5086" s="43" t="str">
        <f t="shared" si="398"/>
        <v>Natural Gas</v>
      </c>
      <c r="D5086" s="43" t="str">
        <f t="shared" si="399"/>
        <v>Financial</v>
      </c>
      <c r="E5086" s="43">
        <f>IF(VLOOKUP(S5086,'DD-Lookup'!$J$6:$L$50,3,FALSE)="Monthly",(YEAR(AC5086)-YEAR(AB5086))*12+MONTH(AC5086)-MONTH(AB5086)+1,(AC5086-AB5086+1))</f>
        <v>151</v>
      </c>
      <c r="F5086" s="210">
        <f t="shared" si="400"/>
        <v>755000</v>
      </c>
      <c r="G5086" s="199">
        <v>1358170</v>
      </c>
      <c r="H5086" s="195">
        <v>37049.582719907397</v>
      </c>
      <c r="I5086" t="s">
        <v>2280</v>
      </c>
      <c r="M5086" t="s">
        <v>3341</v>
      </c>
      <c r="N5086" t="s">
        <v>2281</v>
      </c>
      <c r="O5086" t="s">
        <v>2491</v>
      </c>
      <c r="Q5086" s="196">
        <v>5000</v>
      </c>
      <c r="S5086" t="s">
        <v>3342</v>
      </c>
      <c r="T5086" t="s">
        <v>3557</v>
      </c>
      <c r="U5086" s="198">
        <v>4.25</v>
      </c>
      <c r="V5086" t="s">
        <v>2443</v>
      </c>
      <c r="W5086" t="s">
        <v>2853</v>
      </c>
      <c r="X5086" t="s">
        <v>2282</v>
      </c>
      <c r="Y5086" t="s">
        <v>3575</v>
      </c>
      <c r="Z5086" t="s">
        <v>2995</v>
      </c>
      <c r="AA5086" t="s">
        <v>58</v>
      </c>
      <c r="AB5086" s="195">
        <v>37196</v>
      </c>
      <c r="AC5086" s="195">
        <v>37346</v>
      </c>
    </row>
    <row r="5087" spans="1:29" x14ac:dyDescent="0.25">
      <c r="A5087" s="43" t="str">
        <f t="shared" si="396"/>
        <v>US Natural Gas Financial</v>
      </c>
      <c r="B5087" s="43" t="str">
        <f t="shared" si="397"/>
        <v>US</v>
      </c>
      <c r="C5087" s="43" t="str">
        <f t="shared" si="398"/>
        <v>Natural Gas</v>
      </c>
      <c r="D5087" s="43" t="str">
        <f t="shared" si="399"/>
        <v>Financial</v>
      </c>
      <c r="E5087" s="43">
        <f>IF(VLOOKUP(S5087,'DD-Lookup'!$J$6:$L$50,3,FALSE)="Monthly",(YEAR(AC5087)-YEAR(AB5087))*12+MONTH(AC5087)-MONTH(AB5087)+1,(AC5087-AB5087+1))</f>
        <v>22</v>
      </c>
      <c r="F5087" s="210">
        <f t="shared" si="400"/>
        <v>220000</v>
      </c>
      <c r="G5087" s="199">
        <v>1358171</v>
      </c>
      <c r="H5087" s="195">
        <v>37049.582777777803</v>
      </c>
      <c r="I5087" t="s">
        <v>2472</v>
      </c>
      <c r="M5087" t="s">
        <v>3341</v>
      </c>
      <c r="N5087" t="s">
        <v>2281</v>
      </c>
      <c r="O5087" t="s">
        <v>59</v>
      </c>
      <c r="Q5087" s="196">
        <v>10000</v>
      </c>
      <c r="S5087" t="s">
        <v>3342</v>
      </c>
      <c r="T5087" t="s">
        <v>3557</v>
      </c>
      <c r="U5087" s="198">
        <v>3.6</v>
      </c>
      <c r="V5087" t="s">
        <v>4235</v>
      </c>
      <c r="W5087" t="s">
        <v>3319</v>
      </c>
      <c r="X5087" t="s">
        <v>3320</v>
      </c>
      <c r="Y5087" t="s">
        <v>3575</v>
      </c>
      <c r="Z5087" t="s">
        <v>2995</v>
      </c>
      <c r="AA5087" t="s">
        <v>60</v>
      </c>
      <c r="AB5087" s="195">
        <v>37051.875011574099</v>
      </c>
      <c r="AC5087" s="195">
        <v>37072.875011574099</v>
      </c>
    </row>
    <row r="5088" spans="1:29" x14ac:dyDescent="0.25">
      <c r="A5088" s="43" t="str">
        <f t="shared" si="396"/>
        <v>US Power Physical</v>
      </c>
      <c r="B5088" s="43" t="str">
        <f t="shared" si="397"/>
        <v>US</v>
      </c>
      <c r="C5088" s="43" t="str">
        <f t="shared" si="398"/>
        <v>Power</v>
      </c>
      <c r="D5088" s="43" t="str">
        <f t="shared" si="399"/>
        <v>Physical</v>
      </c>
      <c r="E5088" s="43">
        <f>IF(VLOOKUP(S5088,'DD-Lookup'!$J$6:$L$50,3,FALSE)="Monthly",(YEAR(AC5088)-YEAR(AB5088))*12+MONTH(AC5088)-MONTH(AB5088)+1,(AC5088-AB5088+1))</f>
        <v>31</v>
      </c>
      <c r="F5088" s="210">
        <f t="shared" si="400"/>
        <v>1550</v>
      </c>
      <c r="G5088" s="199">
        <v>1358172</v>
      </c>
      <c r="H5088" s="195">
        <v>37049.582777777803</v>
      </c>
      <c r="I5088" t="s">
        <v>2244</v>
      </c>
      <c r="M5088" t="s">
        <v>2766</v>
      </c>
      <c r="N5088" t="s">
        <v>3361</v>
      </c>
      <c r="O5088" t="s">
        <v>1771</v>
      </c>
      <c r="Q5088" s="196">
        <v>50</v>
      </c>
      <c r="S5088" t="s">
        <v>3340</v>
      </c>
      <c r="T5088" t="s">
        <v>3557</v>
      </c>
      <c r="U5088" s="198">
        <v>95.5</v>
      </c>
      <c r="V5088" t="s">
        <v>3494</v>
      </c>
      <c r="W5088" t="s">
        <v>2278</v>
      </c>
      <c r="X5088" t="s">
        <v>3381</v>
      </c>
      <c r="Y5088" t="s">
        <v>2662</v>
      </c>
      <c r="Z5088" t="s">
        <v>2990</v>
      </c>
      <c r="AA5088">
        <v>637718.1</v>
      </c>
      <c r="AB5088" s="195">
        <v>37073.875</v>
      </c>
      <c r="AC5088" s="195">
        <v>37103.875</v>
      </c>
    </row>
    <row r="5089" spans="1:29" x14ac:dyDescent="0.25">
      <c r="A5089" s="43" t="str">
        <f t="shared" si="396"/>
        <v>US Power Physical</v>
      </c>
      <c r="B5089" s="43" t="str">
        <f t="shared" si="397"/>
        <v>US</v>
      </c>
      <c r="C5089" s="43" t="str">
        <f t="shared" si="398"/>
        <v>Power</v>
      </c>
      <c r="D5089" s="43" t="str">
        <f t="shared" si="399"/>
        <v>Physical</v>
      </c>
      <c r="E5089" s="43">
        <f>IF(VLOOKUP(S5089,'DD-Lookup'!$J$6:$L$50,3,FALSE)="Monthly",(YEAR(AC5089)-YEAR(AB5089))*12+MONTH(AC5089)-MONTH(AB5089)+1,(AC5089-AB5089+1))</f>
        <v>31</v>
      </c>
      <c r="F5089" s="210">
        <f t="shared" si="400"/>
        <v>1550</v>
      </c>
      <c r="G5089" s="199">
        <v>1358173</v>
      </c>
      <c r="H5089" s="195">
        <v>37049.582824074103</v>
      </c>
      <c r="I5089" t="s">
        <v>2244</v>
      </c>
      <c r="M5089" t="s">
        <v>2766</v>
      </c>
      <c r="N5089" t="s">
        <v>3361</v>
      </c>
      <c r="O5089" t="s">
        <v>1772</v>
      </c>
      <c r="Q5089" s="196">
        <v>50</v>
      </c>
      <c r="S5089" t="s">
        <v>3340</v>
      </c>
      <c r="T5089" t="s">
        <v>3557</v>
      </c>
      <c r="U5089" s="198">
        <v>87</v>
      </c>
      <c r="V5089" t="s">
        <v>3494</v>
      </c>
      <c r="W5089" t="s">
        <v>2278</v>
      </c>
      <c r="X5089" t="s">
        <v>3381</v>
      </c>
      <c r="Y5089" t="s">
        <v>2662</v>
      </c>
      <c r="Z5089" t="s">
        <v>2990</v>
      </c>
      <c r="AA5089">
        <v>637719.1</v>
      </c>
      <c r="AB5089" s="195">
        <v>37104.875011574099</v>
      </c>
      <c r="AC5089" s="195">
        <v>37134.875011574099</v>
      </c>
    </row>
    <row r="5090" spans="1:29" x14ac:dyDescent="0.25">
      <c r="A5090" s="43" t="str">
        <f t="shared" si="396"/>
        <v>US Crude Financial</v>
      </c>
      <c r="B5090" s="43" t="str">
        <f t="shared" si="397"/>
        <v>US</v>
      </c>
      <c r="C5090" s="43" t="str">
        <f t="shared" si="398"/>
        <v>Crude</v>
      </c>
      <c r="D5090" s="43" t="str">
        <f t="shared" si="399"/>
        <v>Financial</v>
      </c>
      <c r="E5090" s="43">
        <f>IF(VLOOKUP(S5090,'DD-Lookup'!$J$6:$L$50,3,FALSE)="Monthly",(YEAR(AC5090)-YEAR(AB5090))*12+MONTH(AC5090)-MONTH(AB5090)+1,(AC5090-AB5090+1))</f>
        <v>1</v>
      </c>
      <c r="F5090" s="210">
        <f t="shared" si="400"/>
        <v>50000</v>
      </c>
      <c r="G5090" s="199">
        <v>1358174</v>
      </c>
      <c r="H5090" s="195">
        <v>37049.582951388897</v>
      </c>
      <c r="I5090" t="s">
        <v>2652</v>
      </c>
      <c r="M5090" t="s">
        <v>3437</v>
      </c>
      <c r="N5090" t="s">
        <v>2653</v>
      </c>
      <c r="O5090" t="s">
        <v>3359</v>
      </c>
      <c r="Q5090" s="196">
        <v>50000</v>
      </c>
      <c r="S5090" t="s">
        <v>3347</v>
      </c>
      <c r="T5090" t="s">
        <v>3557</v>
      </c>
      <c r="U5090" s="198">
        <v>27.96</v>
      </c>
      <c r="V5090" t="s">
        <v>2654</v>
      </c>
      <c r="W5090" t="s">
        <v>2655</v>
      </c>
      <c r="X5090" t="s">
        <v>2656</v>
      </c>
      <c r="Y5090" t="s">
        <v>2778</v>
      </c>
      <c r="Z5090" t="s">
        <v>2995</v>
      </c>
      <c r="AA5090">
        <v>115801</v>
      </c>
      <c r="AB5090" s="195">
        <v>37073</v>
      </c>
      <c r="AC5090" s="195">
        <v>37103</v>
      </c>
    </row>
    <row r="5091" spans="1:29" x14ac:dyDescent="0.25">
      <c r="A5091" s="43" t="str">
        <f t="shared" si="396"/>
        <v>US Power Physical</v>
      </c>
      <c r="B5091" s="43" t="str">
        <f t="shared" si="397"/>
        <v>US</v>
      </c>
      <c r="C5091" s="43" t="str">
        <f t="shared" si="398"/>
        <v>Power</v>
      </c>
      <c r="D5091" s="43" t="str">
        <f t="shared" si="399"/>
        <v>Physical</v>
      </c>
      <c r="E5091" s="43">
        <f>IF(VLOOKUP(S5091,'DD-Lookup'!$J$6:$L$50,3,FALSE)="Monthly",(YEAR(AC5091)-YEAR(AB5091))*12+MONTH(AC5091)-MONTH(AB5091)+1,(AC5091-AB5091+1))</f>
        <v>62</v>
      </c>
      <c r="F5091" s="210">
        <f t="shared" si="400"/>
        <v>3100</v>
      </c>
      <c r="G5091" s="199">
        <v>1358175</v>
      </c>
      <c r="H5091" s="195">
        <v>37049.582997685196</v>
      </c>
      <c r="I5091" t="s">
        <v>2264</v>
      </c>
      <c r="M5091" t="s">
        <v>2766</v>
      </c>
      <c r="N5091" t="s">
        <v>3361</v>
      </c>
      <c r="O5091" t="s">
        <v>3954</v>
      </c>
      <c r="Q5091" s="196">
        <v>50</v>
      </c>
      <c r="S5091" t="s">
        <v>3340</v>
      </c>
      <c r="T5091" t="s">
        <v>3557</v>
      </c>
      <c r="U5091" s="198">
        <v>68.5</v>
      </c>
      <c r="V5091" t="s">
        <v>2718</v>
      </c>
      <c r="W5091" t="s">
        <v>3380</v>
      </c>
      <c r="X5091" t="s">
        <v>3381</v>
      </c>
      <c r="Y5091" t="s">
        <v>2662</v>
      </c>
      <c r="Z5091" t="s">
        <v>2990</v>
      </c>
      <c r="AA5091">
        <v>637720.1</v>
      </c>
      <c r="AB5091" s="195">
        <v>37438.715972222199</v>
      </c>
      <c r="AC5091" s="195">
        <v>37499.715972222199</v>
      </c>
    </row>
    <row r="5092" spans="1:29" x14ac:dyDescent="0.25">
      <c r="A5092" s="43" t="str">
        <f t="shared" si="396"/>
        <v>US Natural Gas Financial</v>
      </c>
      <c r="B5092" s="43" t="str">
        <f t="shared" si="397"/>
        <v>US</v>
      </c>
      <c r="C5092" s="43" t="str">
        <f t="shared" si="398"/>
        <v>Natural Gas</v>
      </c>
      <c r="D5092" s="43" t="str">
        <f t="shared" si="399"/>
        <v>Financial</v>
      </c>
      <c r="E5092" s="43">
        <f>IF(VLOOKUP(S5092,'DD-Lookup'!$J$6:$L$50,3,FALSE)="Monthly",(YEAR(AC5092)-YEAR(AB5092))*12+MONTH(AC5092)-MONTH(AB5092)+1,(AC5092-AB5092+1))</f>
        <v>31</v>
      </c>
      <c r="F5092" s="210">
        <f t="shared" si="400"/>
        <v>310000</v>
      </c>
      <c r="G5092" s="199">
        <v>1358177</v>
      </c>
      <c r="H5092" s="195">
        <v>37049.583032407398</v>
      </c>
      <c r="I5092" t="s">
        <v>3079</v>
      </c>
      <c r="M5092" t="s">
        <v>3341</v>
      </c>
      <c r="N5092" t="s">
        <v>2281</v>
      </c>
      <c r="O5092" t="s">
        <v>2475</v>
      </c>
      <c r="Q5092" s="196">
        <v>10000</v>
      </c>
      <c r="S5092" t="s">
        <v>3342</v>
      </c>
      <c r="T5092" t="s">
        <v>3557</v>
      </c>
      <c r="U5092" s="198">
        <v>3.78</v>
      </c>
      <c r="V5092" t="s">
        <v>3352</v>
      </c>
      <c r="W5092" t="s">
        <v>2853</v>
      </c>
      <c r="X5092" t="s">
        <v>2282</v>
      </c>
      <c r="Y5092" t="s">
        <v>3575</v>
      </c>
      <c r="Z5092" t="s">
        <v>2995</v>
      </c>
      <c r="AA5092" t="s">
        <v>61</v>
      </c>
      <c r="AB5092" s="195">
        <v>37073.875</v>
      </c>
      <c r="AC5092" s="195">
        <v>37103.875</v>
      </c>
    </row>
    <row r="5093" spans="1:29" x14ac:dyDescent="0.25">
      <c r="A5093" s="43" t="str">
        <f t="shared" si="396"/>
        <v>US Natural Gas Financial</v>
      </c>
      <c r="B5093" s="43" t="str">
        <f t="shared" si="397"/>
        <v>US</v>
      </c>
      <c r="C5093" s="43" t="str">
        <f t="shared" si="398"/>
        <v>Natural Gas</v>
      </c>
      <c r="D5093" s="43" t="str">
        <f t="shared" si="399"/>
        <v>Financial</v>
      </c>
      <c r="E5093" s="43">
        <f>IF(VLOOKUP(S5093,'DD-Lookup'!$J$6:$L$50,3,FALSE)="Monthly",(YEAR(AC5093)-YEAR(AB5093))*12+MONTH(AC5093)-MONTH(AB5093)+1,(AC5093-AB5093+1))</f>
        <v>31</v>
      </c>
      <c r="F5093" s="210">
        <f t="shared" si="400"/>
        <v>620000</v>
      </c>
      <c r="G5093" s="199">
        <v>1358176</v>
      </c>
      <c r="H5093" s="195">
        <v>37049.583032407398</v>
      </c>
      <c r="I5093" t="s">
        <v>2588</v>
      </c>
      <c r="M5093" t="s">
        <v>3341</v>
      </c>
      <c r="N5093" t="s">
        <v>2476</v>
      </c>
      <c r="O5093" t="s">
        <v>3203</v>
      </c>
      <c r="P5093" s="196">
        <v>20000</v>
      </c>
      <c r="S5093" t="s">
        <v>3342</v>
      </c>
      <c r="T5093" t="s">
        <v>3557</v>
      </c>
      <c r="U5093" s="198">
        <v>3.7499999999999999E-2</v>
      </c>
      <c r="V5093" t="s">
        <v>2589</v>
      </c>
      <c r="W5093" t="s">
        <v>2376</v>
      </c>
      <c r="X5093" t="s">
        <v>2377</v>
      </c>
      <c r="Y5093" t="s">
        <v>3575</v>
      </c>
      <c r="Z5093" t="s">
        <v>2995</v>
      </c>
      <c r="AA5093" t="s">
        <v>62</v>
      </c>
      <c r="AB5093" s="195">
        <v>37073</v>
      </c>
      <c r="AC5093" s="195">
        <v>37103</v>
      </c>
    </row>
    <row r="5094" spans="1:29" x14ac:dyDescent="0.25">
      <c r="A5094" s="43" t="str">
        <f t="shared" si="396"/>
        <v>US Crude Financial</v>
      </c>
      <c r="B5094" s="43" t="str">
        <f t="shared" si="397"/>
        <v>US</v>
      </c>
      <c r="C5094" s="43" t="str">
        <f t="shared" si="398"/>
        <v>Crude</v>
      </c>
      <c r="D5094" s="43" t="str">
        <f t="shared" si="399"/>
        <v>Financial</v>
      </c>
      <c r="E5094" s="43">
        <f>IF(VLOOKUP(S5094,'DD-Lookup'!$J$6:$L$50,3,FALSE)="Monthly",(YEAR(AC5094)-YEAR(AB5094))*12+MONTH(AC5094)-MONTH(AB5094)+1,(AC5094-AB5094+1))</f>
        <v>1</v>
      </c>
      <c r="F5094" s="210">
        <f t="shared" si="400"/>
        <v>50000</v>
      </c>
      <c r="G5094" s="199">
        <v>1358179</v>
      </c>
      <c r="H5094" s="195">
        <v>37049.583356481497</v>
      </c>
      <c r="I5094" t="s">
        <v>2652</v>
      </c>
      <c r="M5094" t="s">
        <v>3437</v>
      </c>
      <c r="N5094" t="s">
        <v>2653</v>
      </c>
      <c r="O5094" t="s">
        <v>3359</v>
      </c>
      <c r="Q5094" s="196">
        <v>50000</v>
      </c>
      <c r="S5094" t="s">
        <v>3347</v>
      </c>
      <c r="T5094" t="s">
        <v>3557</v>
      </c>
      <c r="U5094" s="198">
        <v>27.98</v>
      </c>
      <c r="V5094" t="s">
        <v>2460</v>
      </c>
      <c r="W5094" t="s">
        <v>2655</v>
      </c>
      <c r="X5094" t="s">
        <v>2656</v>
      </c>
      <c r="Y5094" t="s">
        <v>2778</v>
      </c>
      <c r="Z5094" t="s">
        <v>2995</v>
      </c>
      <c r="AA5094">
        <v>115802</v>
      </c>
      <c r="AB5094" s="195">
        <v>37073</v>
      </c>
      <c r="AC5094" s="195">
        <v>37103</v>
      </c>
    </row>
    <row r="5095" spans="1:29" x14ac:dyDescent="0.25">
      <c r="A5095" s="43" t="str">
        <f t="shared" si="396"/>
        <v>US Natural Gas Financial</v>
      </c>
      <c r="B5095" s="43" t="str">
        <f t="shared" si="397"/>
        <v>US</v>
      </c>
      <c r="C5095" s="43" t="str">
        <f t="shared" si="398"/>
        <v>Natural Gas</v>
      </c>
      <c r="D5095" s="43" t="str">
        <f t="shared" si="399"/>
        <v>Financial</v>
      </c>
      <c r="E5095" s="43">
        <f>IF(VLOOKUP(S5095,'DD-Lookup'!$J$6:$L$50,3,FALSE)="Monthly",(YEAR(AC5095)-YEAR(AB5095))*12+MONTH(AC5095)-MONTH(AB5095)+1,(AC5095-AB5095+1))</f>
        <v>22</v>
      </c>
      <c r="F5095" s="210">
        <f t="shared" si="400"/>
        <v>110000</v>
      </c>
      <c r="G5095" s="199">
        <v>1358180</v>
      </c>
      <c r="H5095" s="195">
        <v>37049.583425925899</v>
      </c>
      <c r="I5095" t="s">
        <v>2276</v>
      </c>
      <c r="M5095" t="s">
        <v>3341</v>
      </c>
      <c r="N5095" t="s">
        <v>2281</v>
      </c>
      <c r="O5095" t="s">
        <v>33</v>
      </c>
      <c r="Q5095" s="196">
        <v>5000</v>
      </c>
      <c r="S5095" t="s">
        <v>3342</v>
      </c>
      <c r="T5095" t="s">
        <v>3557</v>
      </c>
      <c r="U5095" s="198">
        <v>3.51</v>
      </c>
      <c r="V5095" t="s">
        <v>3160</v>
      </c>
      <c r="W5095" t="s">
        <v>3333</v>
      </c>
      <c r="X5095" t="s">
        <v>3334</v>
      </c>
      <c r="Y5095" t="s">
        <v>3575</v>
      </c>
      <c r="Z5095" t="s">
        <v>2995</v>
      </c>
      <c r="AA5095" t="s">
        <v>63</v>
      </c>
      <c r="AB5095" s="195">
        <v>37051.875011574099</v>
      </c>
      <c r="AC5095" s="195">
        <v>37072.875011574099</v>
      </c>
    </row>
    <row r="5096" spans="1:29" x14ac:dyDescent="0.25">
      <c r="A5096" s="43" t="str">
        <f t="shared" si="396"/>
        <v>US Natural Gas Financial</v>
      </c>
      <c r="B5096" s="43" t="str">
        <f t="shared" si="397"/>
        <v>US</v>
      </c>
      <c r="C5096" s="43" t="str">
        <f t="shared" si="398"/>
        <v>Natural Gas</v>
      </c>
      <c r="D5096" s="43" t="str">
        <f t="shared" si="399"/>
        <v>Financial</v>
      </c>
      <c r="E5096" s="43">
        <f>IF(VLOOKUP(S5096,'DD-Lookup'!$J$6:$L$50,3,FALSE)="Monthly",(YEAR(AC5096)-YEAR(AB5096))*12+MONTH(AC5096)-MONTH(AB5096)+1,(AC5096-AB5096+1))</f>
        <v>22</v>
      </c>
      <c r="F5096" s="210">
        <f t="shared" si="400"/>
        <v>440000</v>
      </c>
      <c r="G5096" s="199">
        <v>1358181</v>
      </c>
      <c r="H5096" s="195">
        <v>37049.583425925899</v>
      </c>
      <c r="I5096" t="s">
        <v>3529</v>
      </c>
      <c r="M5096" t="s">
        <v>3341</v>
      </c>
      <c r="N5096" t="s">
        <v>2281</v>
      </c>
      <c r="O5096" t="s">
        <v>1411</v>
      </c>
      <c r="Q5096" s="196">
        <v>20000</v>
      </c>
      <c r="S5096" t="s">
        <v>3342</v>
      </c>
      <c r="T5096" t="s">
        <v>3557</v>
      </c>
      <c r="U5096" s="198">
        <v>3.6850000000000001</v>
      </c>
      <c r="V5096" t="s">
        <v>3913</v>
      </c>
      <c r="W5096" t="s">
        <v>2376</v>
      </c>
      <c r="X5096" t="s">
        <v>435</v>
      </c>
      <c r="Y5096" t="s">
        <v>3575</v>
      </c>
      <c r="Z5096" t="s">
        <v>2995</v>
      </c>
      <c r="AA5096" t="s">
        <v>64</v>
      </c>
      <c r="AB5096" s="195">
        <v>37051.875011574099</v>
      </c>
      <c r="AC5096" s="195">
        <v>37072.875011574099</v>
      </c>
    </row>
    <row r="5097" spans="1:29" x14ac:dyDescent="0.25">
      <c r="A5097" s="43" t="str">
        <f t="shared" si="396"/>
        <v>US Natural Gas Financial</v>
      </c>
      <c r="B5097" s="43" t="str">
        <f t="shared" si="397"/>
        <v>US</v>
      </c>
      <c r="C5097" s="43" t="str">
        <f t="shared" si="398"/>
        <v>Natural Gas</v>
      </c>
      <c r="D5097" s="43" t="str">
        <f t="shared" si="399"/>
        <v>Financial</v>
      </c>
      <c r="E5097" s="43">
        <f>IF(VLOOKUP(S5097,'DD-Lookup'!$J$6:$L$50,3,FALSE)="Monthly",(YEAR(AC5097)-YEAR(AB5097))*12+MONTH(AC5097)-MONTH(AB5097)+1,(AC5097-AB5097+1))</f>
        <v>31</v>
      </c>
      <c r="F5097" s="210">
        <f t="shared" si="400"/>
        <v>310000</v>
      </c>
      <c r="G5097" s="199">
        <v>1358186</v>
      </c>
      <c r="H5097" s="195">
        <v>37049.584247685198</v>
      </c>
      <c r="I5097" t="s">
        <v>2719</v>
      </c>
      <c r="M5097" t="s">
        <v>3341</v>
      </c>
      <c r="N5097" t="s">
        <v>2281</v>
      </c>
      <c r="O5097" t="s">
        <v>2475</v>
      </c>
      <c r="Q5097" s="196">
        <v>10000</v>
      </c>
      <c r="S5097" t="s">
        <v>3342</v>
      </c>
      <c r="T5097" t="s">
        <v>3557</v>
      </c>
      <c r="U5097" s="198">
        <v>3.7850000000000001</v>
      </c>
      <c r="V5097" t="s">
        <v>2720</v>
      </c>
      <c r="W5097" t="s">
        <v>2853</v>
      </c>
      <c r="X5097" t="s">
        <v>2282</v>
      </c>
      <c r="Y5097" t="s">
        <v>3575</v>
      </c>
      <c r="Z5097" t="s">
        <v>2995</v>
      </c>
      <c r="AA5097" t="s">
        <v>65</v>
      </c>
      <c r="AB5097" s="195">
        <v>37073.875</v>
      </c>
      <c r="AC5097" s="195">
        <v>37103.875</v>
      </c>
    </row>
    <row r="5098" spans="1:29" x14ac:dyDescent="0.25">
      <c r="A5098" s="43" t="str">
        <f t="shared" si="396"/>
        <v xml:space="preserve"> Natural Gas Physical</v>
      </c>
      <c r="B5098" s="43" t="str">
        <f t="shared" si="397"/>
        <v/>
      </c>
      <c r="C5098" s="43" t="str">
        <f t="shared" si="398"/>
        <v>Natural Gas</v>
      </c>
      <c r="D5098" s="43" t="str">
        <f t="shared" si="399"/>
        <v>Physical</v>
      </c>
      <c r="E5098" s="43">
        <f>IF(VLOOKUP(S5098,'DD-Lookup'!$J$6:$L$50,3,FALSE)="Monthly",(YEAR(AC5098)-YEAR(AB5098))*12+MONTH(AC5098)-MONTH(AB5098)+1,(AC5098-AB5098+1))</f>
        <v>1</v>
      </c>
      <c r="F5098" s="210">
        <f t="shared" si="400"/>
        <v>2000</v>
      </c>
      <c r="G5098" s="199">
        <v>1358189</v>
      </c>
      <c r="H5098" s="195">
        <v>37049.584537037001</v>
      </c>
      <c r="I5098" t="s">
        <v>3916</v>
      </c>
      <c r="M5098" t="s">
        <v>3341</v>
      </c>
      <c r="N5098" t="s">
        <v>3104</v>
      </c>
      <c r="O5098" t="s">
        <v>3620</v>
      </c>
      <c r="P5098" s="196">
        <v>2000</v>
      </c>
      <c r="S5098" t="s">
        <v>3719</v>
      </c>
      <c r="T5098" t="s">
        <v>3105</v>
      </c>
      <c r="U5098" s="198">
        <v>4.51</v>
      </c>
      <c r="V5098" t="s">
        <v>3917</v>
      </c>
      <c r="W5098" t="s">
        <v>635</v>
      </c>
      <c r="X5098" t="s">
        <v>3106</v>
      </c>
      <c r="Y5098" t="s">
        <v>2469</v>
      </c>
      <c r="Z5098" t="s">
        <v>2996</v>
      </c>
      <c r="AA5098">
        <v>838727</v>
      </c>
      <c r="AB5098" s="195">
        <v>37049.875011574099</v>
      </c>
      <c r="AC5098" s="195">
        <v>37049.875011574099</v>
      </c>
    </row>
    <row r="5099" spans="1:29" x14ac:dyDescent="0.25">
      <c r="A5099" s="43" t="str">
        <f t="shared" si="396"/>
        <v>US Crude Financial</v>
      </c>
      <c r="B5099" s="43" t="str">
        <f t="shared" si="397"/>
        <v>US</v>
      </c>
      <c r="C5099" s="43" t="str">
        <f t="shared" si="398"/>
        <v>Crude</v>
      </c>
      <c r="D5099" s="43" t="str">
        <f t="shared" si="399"/>
        <v>Financial</v>
      </c>
      <c r="E5099" s="43">
        <f>IF(VLOOKUP(S5099,'DD-Lookup'!$J$6:$L$50,3,FALSE)="Monthly",(YEAR(AC5099)-YEAR(AB5099))*12+MONTH(AC5099)-MONTH(AB5099)+1,(AC5099-AB5099+1))</f>
        <v>1</v>
      </c>
      <c r="F5099" s="210">
        <f t="shared" si="400"/>
        <v>50000</v>
      </c>
      <c r="G5099" s="199">
        <v>1358190</v>
      </c>
      <c r="H5099" s="195">
        <v>37049.584606481403</v>
      </c>
      <c r="I5099" t="s">
        <v>2652</v>
      </c>
      <c r="M5099" t="s">
        <v>3437</v>
      </c>
      <c r="N5099" t="s">
        <v>2653</v>
      </c>
      <c r="O5099" t="s">
        <v>3359</v>
      </c>
      <c r="P5099" s="196">
        <v>50000</v>
      </c>
      <c r="S5099" t="s">
        <v>3347</v>
      </c>
      <c r="T5099" t="s">
        <v>3557</v>
      </c>
      <c r="U5099" s="198">
        <v>27.94</v>
      </c>
      <c r="V5099" t="s">
        <v>2460</v>
      </c>
      <c r="W5099" t="s">
        <v>2655</v>
      </c>
      <c r="X5099" t="s">
        <v>2656</v>
      </c>
      <c r="Y5099" t="s">
        <v>2778</v>
      </c>
      <c r="Z5099" t="s">
        <v>2995</v>
      </c>
      <c r="AA5099">
        <v>115804</v>
      </c>
      <c r="AB5099" s="195">
        <v>37073</v>
      </c>
      <c r="AC5099" s="195">
        <v>37103</v>
      </c>
    </row>
    <row r="5100" spans="1:29" x14ac:dyDescent="0.25">
      <c r="A5100" s="43" t="str">
        <f t="shared" si="396"/>
        <v>US Crude Financial</v>
      </c>
      <c r="B5100" s="43" t="str">
        <f t="shared" si="397"/>
        <v>US</v>
      </c>
      <c r="C5100" s="43" t="str">
        <f t="shared" si="398"/>
        <v>Crude</v>
      </c>
      <c r="D5100" s="43" t="str">
        <f t="shared" si="399"/>
        <v>Financial</v>
      </c>
      <c r="E5100" s="43">
        <f>IF(VLOOKUP(S5100,'DD-Lookup'!$J$6:$L$50,3,FALSE)="Monthly",(YEAR(AC5100)-YEAR(AB5100))*12+MONTH(AC5100)-MONTH(AB5100)+1,(AC5100-AB5100+1))</f>
        <v>1</v>
      </c>
      <c r="F5100" s="210">
        <f t="shared" si="400"/>
        <v>50000</v>
      </c>
      <c r="G5100" s="199">
        <v>1358191</v>
      </c>
      <c r="H5100" s="195">
        <v>37049.5847685185</v>
      </c>
      <c r="I5100" t="s">
        <v>2280</v>
      </c>
      <c r="M5100" t="s">
        <v>3437</v>
      </c>
      <c r="N5100" t="s">
        <v>2653</v>
      </c>
      <c r="O5100" t="s">
        <v>3359</v>
      </c>
      <c r="P5100" s="196">
        <v>50000</v>
      </c>
      <c r="S5100" t="s">
        <v>3347</v>
      </c>
      <c r="T5100" t="s">
        <v>3557</v>
      </c>
      <c r="U5100" s="198">
        <v>27.92</v>
      </c>
      <c r="V5100" t="s">
        <v>3722</v>
      </c>
      <c r="W5100" t="s">
        <v>2655</v>
      </c>
      <c r="X5100" t="s">
        <v>2656</v>
      </c>
      <c r="Y5100" t="s">
        <v>2778</v>
      </c>
      <c r="Z5100" t="s">
        <v>2995</v>
      </c>
      <c r="AA5100">
        <v>115805</v>
      </c>
      <c r="AB5100" s="195">
        <v>37073</v>
      </c>
      <c r="AC5100" s="195">
        <v>37103</v>
      </c>
    </row>
    <row r="5101" spans="1:29" x14ac:dyDescent="0.25">
      <c r="A5101" s="43" t="str">
        <f t="shared" si="396"/>
        <v>US Natural Gas Financial</v>
      </c>
      <c r="B5101" s="43" t="str">
        <f t="shared" si="397"/>
        <v>US</v>
      </c>
      <c r="C5101" s="43" t="str">
        <f t="shared" si="398"/>
        <v>Natural Gas</v>
      </c>
      <c r="D5101" s="43" t="str">
        <f t="shared" si="399"/>
        <v>Financial</v>
      </c>
      <c r="E5101" s="43">
        <f>IF(VLOOKUP(S5101,'DD-Lookup'!$J$6:$L$50,3,FALSE)="Monthly",(YEAR(AC5101)-YEAR(AB5101))*12+MONTH(AC5101)-MONTH(AB5101)+1,(AC5101-AB5101+1))</f>
        <v>31</v>
      </c>
      <c r="F5101" s="210">
        <f t="shared" si="400"/>
        <v>310000</v>
      </c>
      <c r="G5101" s="199">
        <v>1358192</v>
      </c>
      <c r="H5101" s="195">
        <v>37049.584884259297</v>
      </c>
      <c r="I5101" t="s">
        <v>2507</v>
      </c>
      <c r="M5101" t="s">
        <v>3341</v>
      </c>
      <c r="N5101" t="s">
        <v>2476</v>
      </c>
      <c r="O5101" t="s">
        <v>66</v>
      </c>
      <c r="P5101" s="196">
        <v>10000</v>
      </c>
      <c r="S5101" t="s">
        <v>3342</v>
      </c>
      <c r="T5101" t="s">
        <v>3557</v>
      </c>
      <c r="U5101" s="198">
        <v>-0.13</v>
      </c>
      <c r="V5101" t="s">
        <v>2237</v>
      </c>
      <c r="W5101" t="s">
        <v>3333</v>
      </c>
      <c r="X5101" t="s">
        <v>3334</v>
      </c>
      <c r="Y5101" t="s">
        <v>3575</v>
      </c>
      <c r="Z5101" t="s">
        <v>2995</v>
      </c>
      <c r="AA5101" t="s">
        <v>67</v>
      </c>
      <c r="AB5101" s="195">
        <v>37073.875011574099</v>
      </c>
      <c r="AC5101" s="195">
        <v>37103.875011574099</v>
      </c>
    </row>
    <row r="5102" spans="1:29" x14ac:dyDescent="0.25">
      <c r="A5102" s="43" t="str">
        <f t="shared" si="396"/>
        <v>US Power Physical</v>
      </c>
      <c r="B5102" s="43" t="str">
        <f t="shared" si="397"/>
        <v>US</v>
      </c>
      <c r="C5102" s="43" t="str">
        <f t="shared" si="398"/>
        <v>Power</v>
      </c>
      <c r="D5102" s="43" t="str">
        <f t="shared" si="399"/>
        <v>Physical</v>
      </c>
      <c r="E5102" s="43">
        <f>IF(VLOOKUP(S5102,'DD-Lookup'!$J$6:$L$50,3,FALSE)="Monthly",(YEAR(AC5102)-YEAR(AB5102))*12+MONTH(AC5102)-MONTH(AB5102)+1,(AC5102-AB5102+1))</f>
        <v>31</v>
      </c>
      <c r="F5102" s="210">
        <f t="shared" si="400"/>
        <v>1550</v>
      </c>
      <c r="G5102" s="199">
        <v>1358193</v>
      </c>
      <c r="H5102" s="195">
        <v>37049.585277777798</v>
      </c>
      <c r="I5102" t="s">
        <v>3382</v>
      </c>
      <c r="M5102" t="s">
        <v>2766</v>
      </c>
      <c r="N5102" t="s">
        <v>3361</v>
      </c>
      <c r="O5102" t="s">
        <v>3745</v>
      </c>
      <c r="P5102" s="196">
        <v>50</v>
      </c>
      <c r="S5102" t="s">
        <v>3340</v>
      </c>
      <c r="T5102" t="s">
        <v>3557</v>
      </c>
      <c r="U5102" s="198">
        <v>79</v>
      </c>
      <c r="V5102" t="s">
        <v>3487</v>
      </c>
      <c r="W5102" t="s">
        <v>3380</v>
      </c>
      <c r="X5102" t="s">
        <v>3381</v>
      </c>
      <c r="Y5102" t="s">
        <v>2662</v>
      </c>
      <c r="Z5102" t="s">
        <v>2990</v>
      </c>
      <c r="AA5102">
        <v>637724.1</v>
      </c>
      <c r="AB5102" s="195">
        <v>37073.875011574099</v>
      </c>
      <c r="AC5102" s="195">
        <v>37103.875011574099</v>
      </c>
    </row>
    <row r="5103" spans="1:29" x14ac:dyDescent="0.25">
      <c r="A5103" s="43" t="str">
        <f t="shared" si="396"/>
        <v>US Natural Gas Financial</v>
      </c>
      <c r="B5103" s="43" t="str">
        <f t="shared" si="397"/>
        <v>US</v>
      </c>
      <c r="C5103" s="43" t="str">
        <f t="shared" si="398"/>
        <v>Natural Gas</v>
      </c>
      <c r="D5103" s="43" t="str">
        <f t="shared" si="399"/>
        <v>Financial</v>
      </c>
      <c r="E5103" s="43">
        <f>IF(VLOOKUP(S5103,'DD-Lookup'!$J$6:$L$50,3,FALSE)="Monthly",(YEAR(AC5103)-YEAR(AB5103))*12+MONTH(AC5103)-MONTH(AB5103)+1,(AC5103-AB5103+1))</f>
        <v>61</v>
      </c>
      <c r="F5103" s="210">
        <f t="shared" si="400"/>
        <v>305000</v>
      </c>
      <c r="G5103" s="199">
        <v>1358194</v>
      </c>
      <c r="H5103" s="195">
        <v>37049.585509259297</v>
      </c>
      <c r="I5103" t="s">
        <v>2244</v>
      </c>
      <c r="M5103" t="s">
        <v>3341</v>
      </c>
      <c r="N5103" t="s">
        <v>2476</v>
      </c>
      <c r="O5103" t="s">
        <v>2415</v>
      </c>
      <c r="P5103" s="196">
        <v>5000</v>
      </c>
      <c r="S5103" t="s">
        <v>3342</v>
      </c>
      <c r="T5103" t="s">
        <v>3557</v>
      </c>
      <c r="U5103" s="198">
        <v>1.3</v>
      </c>
      <c r="V5103" t="s">
        <v>3043</v>
      </c>
      <c r="W5103" t="s">
        <v>2381</v>
      </c>
      <c r="X5103" t="s">
        <v>2382</v>
      </c>
      <c r="Y5103" t="s">
        <v>3575</v>
      </c>
      <c r="Z5103" t="s">
        <v>2995</v>
      </c>
      <c r="AA5103" t="s">
        <v>68</v>
      </c>
      <c r="AB5103" s="195">
        <v>37196</v>
      </c>
      <c r="AC5103" s="195">
        <v>37256</v>
      </c>
    </row>
    <row r="5104" spans="1:29" x14ac:dyDescent="0.25">
      <c r="A5104" s="43" t="str">
        <f t="shared" si="396"/>
        <v>US Oil Products Financial</v>
      </c>
      <c r="B5104" s="43" t="str">
        <f t="shared" si="397"/>
        <v>US</v>
      </c>
      <c r="C5104" s="43" t="str">
        <f t="shared" si="398"/>
        <v>Oil Products</v>
      </c>
      <c r="D5104" s="43" t="str">
        <f t="shared" si="399"/>
        <v>Financial</v>
      </c>
      <c r="E5104" s="43">
        <f>IF(VLOOKUP(S5104,'DD-Lookup'!$J$6:$L$50,3,FALSE)="Monthly",(YEAR(AC5104)-YEAR(AB5104))*12+MONTH(AC5104)-MONTH(AB5104)+1,(AC5104-AB5104+1))</f>
        <v>1</v>
      </c>
      <c r="F5104" s="210">
        <f t="shared" si="400"/>
        <v>50000</v>
      </c>
      <c r="G5104" s="199">
        <v>1358195</v>
      </c>
      <c r="H5104" s="195">
        <v>37049.585648148102</v>
      </c>
      <c r="I5104" t="s">
        <v>69</v>
      </c>
      <c r="M5104" t="s">
        <v>3344</v>
      </c>
      <c r="N5104" t="s">
        <v>3661</v>
      </c>
      <c r="O5104" t="s">
        <v>70</v>
      </c>
      <c r="P5104" s="196">
        <v>50000</v>
      </c>
      <c r="S5104" t="s">
        <v>2523</v>
      </c>
      <c r="T5104" t="s">
        <v>3557</v>
      </c>
      <c r="U5104" s="198">
        <v>0</v>
      </c>
      <c r="V5104" t="s">
        <v>71</v>
      </c>
      <c r="W5104" t="s">
        <v>3942</v>
      </c>
      <c r="X5104" t="s">
        <v>3943</v>
      </c>
      <c r="Y5104" t="s">
        <v>2778</v>
      </c>
      <c r="Z5104" t="s">
        <v>2995</v>
      </c>
      <c r="AA5104">
        <v>115806</v>
      </c>
      <c r="AB5104" s="195">
        <v>37073.875011574099</v>
      </c>
      <c r="AC5104" s="195">
        <v>37103.875011574099</v>
      </c>
    </row>
    <row r="5105" spans="1:29" x14ac:dyDescent="0.25">
      <c r="A5105" s="43" t="str">
        <f t="shared" si="396"/>
        <v>US Power Physical</v>
      </c>
      <c r="B5105" s="43" t="str">
        <f t="shared" si="397"/>
        <v>US</v>
      </c>
      <c r="C5105" s="43" t="str">
        <f t="shared" si="398"/>
        <v>Power</v>
      </c>
      <c r="D5105" s="43" t="str">
        <f t="shared" si="399"/>
        <v>Physical</v>
      </c>
      <c r="E5105" s="43">
        <f>IF(VLOOKUP(S5105,'DD-Lookup'!$J$6:$L$50,3,FALSE)="Monthly",(YEAR(AC5105)-YEAR(AB5105))*12+MONTH(AC5105)-MONTH(AB5105)+1,(AC5105-AB5105+1))</f>
        <v>30</v>
      </c>
      <c r="F5105" s="210">
        <f t="shared" si="400"/>
        <v>1500</v>
      </c>
      <c r="G5105" s="199">
        <v>1358196</v>
      </c>
      <c r="H5105" s="195">
        <v>37049.585659722201</v>
      </c>
      <c r="I5105" t="s">
        <v>2244</v>
      </c>
      <c r="M5105" t="s">
        <v>2766</v>
      </c>
      <c r="N5105" t="s">
        <v>3361</v>
      </c>
      <c r="O5105" t="s">
        <v>1735</v>
      </c>
      <c r="P5105" s="196">
        <v>50</v>
      </c>
      <c r="S5105" t="s">
        <v>3340</v>
      </c>
      <c r="T5105" t="s">
        <v>3557</v>
      </c>
      <c r="U5105" s="198">
        <v>38.6</v>
      </c>
      <c r="V5105" t="s">
        <v>3494</v>
      </c>
      <c r="W5105" t="s">
        <v>2781</v>
      </c>
      <c r="X5105" t="s">
        <v>3513</v>
      </c>
      <c r="Y5105" t="s">
        <v>2662</v>
      </c>
      <c r="Z5105" t="s">
        <v>2990</v>
      </c>
      <c r="AA5105">
        <v>637725.1</v>
      </c>
      <c r="AB5105" s="195">
        <v>37135.600694444402</v>
      </c>
      <c r="AC5105" s="195">
        <v>37164.600694444402</v>
      </c>
    </row>
    <row r="5106" spans="1:29" x14ac:dyDescent="0.25">
      <c r="A5106" s="43" t="str">
        <f t="shared" si="396"/>
        <v>US Natural Gas Financial</v>
      </c>
      <c r="B5106" s="43" t="str">
        <f t="shared" si="397"/>
        <v>US</v>
      </c>
      <c r="C5106" s="43" t="str">
        <f t="shared" si="398"/>
        <v>Natural Gas</v>
      </c>
      <c r="D5106" s="43" t="str">
        <f t="shared" si="399"/>
        <v>Financial</v>
      </c>
      <c r="E5106" s="43">
        <f>IF(VLOOKUP(S5106,'DD-Lookup'!$J$6:$L$50,3,FALSE)="Monthly",(YEAR(AC5106)-YEAR(AB5106))*12+MONTH(AC5106)-MONTH(AB5106)+1,(AC5106-AB5106+1))</f>
        <v>151</v>
      </c>
      <c r="F5106" s="210">
        <f t="shared" si="400"/>
        <v>377500</v>
      </c>
      <c r="G5106" s="199">
        <v>1358198</v>
      </c>
      <c r="H5106" s="195">
        <v>37049.585775462998</v>
      </c>
      <c r="I5106" t="s">
        <v>2440</v>
      </c>
      <c r="M5106" t="s">
        <v>3341</v>
      </c>
      <c r="N5106" t="s">
        <v>2281</v>
      </c>
      <c r="O5106" t="s">
        <v>2491</v>
      </c>
      <c r="Q5106" s="196">
        <v>2500</v>
      </c>
      <c r="S5106" t="s">
        <v>3342</v>
      </c>
      <c r="T5106" t="s">
        <v>3557</v>
      </c>
      <c r="U5106" s="198">
        <v>4.2549999999999999</v>
      </c>
      <c r="V5106" t="s">
        <v>3497</v>
      </c>
      <c r="W5106" t="s">
        <v>2853</v>
      </c>
      <c r="X5106" t="s">
        <v>2282</v>
      </c>
      <c r="Y5106" t="s">
        <v>3575</v>
      </c>
      <c r="Z5106" t="s">
        <v>2995</v>
      </c>
      <c r="AA5106" t="s">
        <v>72</v>
      </c>
      <c r="AB5106" s="195">
        <v>37196</v>
      </c>
      <c r="AC5106" s="195">
        <v>37346</v>
      </c>
    </row>
    <row r="5107" spans="1:29" x14ac:dyDescent="0.25">
      <c r="A5107" s="43" t="str">
        <f t="shared" si="396"/>
        <v>US Crude Financial</v>
      </c>
      <c r="B5107" s="43" t="str">
        <f t="shared" si="397"/>
        <v>US</v>
      </c>
      <c r="C5107" s="43" t="str">
        <f t="shared" si="398"/>
        <v>Crude</v>
      </c>
      <c r="D5107" s="43" t="str">
        <f t="shared" si="399"/>
        <v>Financial</v>
      </c>
      <c r="E5107" s="43">
        <f>IF(VLOOKUP(S5107,'DD-Lookup'!$J$6:$L$50,3,FALSE)="Monthly",(YEAR(AC5107)-YEAR(AB5107))*12+MONTH(AC5107)-MONTH(AB5107)+1,(AC5107-AB5107+1))</f>
        <v>1</v>
      </c>
      <c r="F5107" s="210">
        <f t="shared" si="400"/>
        <v>50000</v>
      </c>
      <c r="G5107" s="199">
        <v>1358199</v>
      </c>
      <c r="H5107" s="195">
        <v>37049.585925925901</v>
      </c>
      <c r="I5107" t="s">
        <v>3527</v>
      </c>
      <c r="M5107" t="s">
        <v>3437</v>
      </c>
      <c r="N5107" t="s">
        <v>2653</v>
      </c>
      <c r="O5107" t="s">
        <v>3359</v>
      </c>
      <c r="P5107" s="196">
        <v>50000</v>
      </c>
      <c r="S5107" t="s">
        <v>3347</v>
      </c>
      <c r="T5107" t="s">
        <v>3557</v>
      </c>
      <c r="U5107" s="198">
        <v>27.9</v>
      </c>
      <c r="V5107" t="s">
        <v>2200</v>
      </c>
      <c r="W5107" t="s">
        <v>2655</v>
      </c>
      <c r="X5107" t="s">
        <v>2656</v>
      </c>
      <c r="Y5107" t="s">
        <v>2778</v>
      </c>
      <c r="Z5107" t="s">
        <v>2995</v>
      </c>
      <c r="AA5107">
        <v>115807</v>
      </c>
      <c r="AB5107" s="195">
        <v>37073</v>
      </c>
      <c r="AC5107" s="195">
        <v>37103</v>
      </c>
    </row>
    <row r="5108" spans="1:29" x14ac:dyDescent="0.25">
      <c r="A5108" s="43" t="str">
        <f t="shared" si="396"/>
        <v>US Natural Gas Financial</v>
      </c>
      <c r="B5108" s="43" t="str">
        <f t="shared" si="397"/>
        <v>US</v>
      </c>
      <c r="C5108" s="43" t="str">
        <f t="shared" si="398"/>
        <v>Natural Gas</v>
      </c>
      <c r="D5108" s="43" t="str">
        <f t="shared" si="399"/>
        <v>Financial</v>
      </c>
      <c r="E5108" s="43">
        <f>IF(VLOOKUP(S5108,'DD-Lookup'!$J$6:$L$50,3,FALSE)="Monthly",(YEAR(AC5108)-YEAR(AB5108))*12+MONTH(AC5108)-MONTH(AB5108)+1,(AC5108-AB5108+1))</f>
        <v>31</v>
      </c>
      <c r="F5108" s="210">
        <f t="shared" si="400"/>
        <v>310000</v>
      </c>
      <c r="G5108" s="199">
        <v>1358200</v>
      </c>
      <c r="H5108" s="195">
        <v>37049.586006944402</v>
      </c>
      <c r="I5108" t="s">
        <v>2286</v>
      </c>
      <c r="M5108" t="s">
        <v>3341</v>
      </c>
      <c r="N5108" t="s">
        <v>2281</v>
      </c>
      <c r="O5108" t="s">
        <v>2475</v>
      </c>
      <c r="P5108" s="196">
        <v>10000</v>
      </c>
      <c r="S5108" t="s">
        <v>3342</v>
      </c>
      <c r="T5108" t="s">
        <v>3557</v>
      </c>
      <c r="U5108" s="198">
        <v>3.7825000000000002</v>
      </c>
      <c r="V5108" t="s">
        <v>2287</v>
      </c>
      <c r="W5108" t="s">
        <v>2853</v>
      </c>
      <c r="X5108" t="s">
        <v>2282</v>
      </c>
      <c r="Y5108" t="s">
        <v>3575</v>
      </c>
      <c r="Z5108" t="s">
        <v>2995</v>
      </c>
      <c r="AA5108" t="s">
        <v>73</v>
      </c>
      <c r="AB5108" s="195">
        <v>37073.875</v>
      </c>
      <c r="AC5108" s="195">
        <v>37103.875</v>
      </c>
    </row>
    <row r="5109" spans="1:29" x14ac:dyDescent="0.25">
      <c r="A5109" s="43" t="str">
        <f t="shared" si="396"/>
        <v>US Power Physical</v>
      </c>
      <c r="B5109" s="43" t="str">
        <f t="shared" si="397"/>
        <v>US</v>
      </c>
      <c r="C5109" s="43" t="str">
        <f t="shared" si="398"/>
        <v>Power</v>
      </c>
      <c r="D5109" s="43" t="str">
        <f t="shared" si="399"/>
        <v>Physical</v>
      </c>
      <c r="E5109" s="43">
        <f>IF(VLOOKUP(S5109,'DD-Lookup'!$J$6:$L$50,3,FALSE)="Monthly",(YEAR(AC5109)-YEAR(AB5109))*12+MONTH(AC5109)-MONTH(AB5109)+1,(AC5109-AB5109+1))</f>
        <v>30</v>
      </c>
      <c r="F5109" s="210">
        <f t="shared" si="400"/>
        <v>1500</v>
      </c>
      <c r="G5109" s="199">
        <v>1358201</v>
      </c>
      <c r="H5109" s="195">
        <v>37049.586041666698</v>
      </c>
      <c r="I5109" t="s">
        <v>3375</v>
      </c>
      <c r="M5109" t="s">
        <v>2766</v>
      </c>
      <c r="N5109" t="s">
        <v>2274</v>
      </c>
      <c r="O5109" t="s">
        <v>3830</v>
      </c>
      <c r="P5109" s="196">
        <v>50</v>
      </c>
      <c r="S5109" t="s">
        <v>3340</v>
      </c>
      <c r="T5109" t="s">
        <v>3557</v>
      </c>
      <c r="U5109" s="198">
        <v>43.9</v>
      </c>
      <c r="V5109" t="s">
        <v>370</v>
      </c>
      <c r="W5109" t="s">
        <v>2500</v>
      </c>
      <c r="X5109" t="s">
        <v>2501</v>
      </c>
      <c r="Y5109" t="s">
        <v>2662</v>
      </c>
      <c r="Z5109" t="s">
        <v>2990</v>
      </c>
      <c r="AA5109">
        <v>637726.1</v>
      </c>
      <c r="AB5109" s="195">
        <v>37135.875011574099</v>
      </c>
      <c r="AC5109" s="195">
        <v>37164.875011574099</v>
      </c>
    </row>
    <row r="5110" spans="1:29" x14ac:dyDescent="0.25">
      <c r="A5110" s="43" t="str">
        <f t="shared" si="396"/>
        <v>US Natural Gas Financial</v>
      </c>
      <c r="B5110" s="43" t="str">
        <f t="shared" si="397"/>
        <v>US</v>
      </c>
      <c r="C5110" s="43" t="str">
        <f t="shared" si="398"/>
        <v>Natural Gas</v>
      </c>
      <c r="D5110" s="43" t="str">
        <f t="shared" si="399"/>
        <v>Financial</v>
      </c>
      <c r="E5110" s="43">
        <f>IF(VLOOKUP(S5110,'DD-Lookup'!$J$6:$L$50,3,FALSE)="Monthly",(YEAR(AC5110)-YEAR(AB5110))*12+MONTH(AC5110)-MONTH(AB5110)+1,(AC5110-AB5110+1))</f>
        <v>31</v>
      </c>
      <c r="F5110" s="210">
        <f t="shared" si="400"/>
        <v>310000</v>
      </c>
      <c r="G5110" s="199">
        <v>1358202</v>
      </c>
      <c r="H5110" s="195">
        <v>37049.586157407401</v>
      </c>
      <c r="I5110" t="s">
        <v>2280</v>
      </c>
      <c r="M5110" t="s">
        <v>3341</v>
      </c>
      <c r="N5110" t="s">
        <v>2281</v>
      </c>
      <c r="O5110" t="s">
        <v>2475</v>
      </c>
      <c r="Q5110" s="196">
        <v>10000</v>
      </c>
      <c r="S5110" t="s">
        <v>3342</v>
      </c>
      <c r="T5110" t="s">
        <v>3557</v>
      </c>
      <c r="U5110" s="198">
        <v>3.7850000000000001</v>
      </c>
      <c r="V5110" t="s">
        <v>3889</v>
      </c>
      <c r="W5110" t="s">
        <v>2853</v>
      </c>
      <c r="X5110" t="s">
        <v>2282</v>
      </c>
      <c r="Y5110" t="s">
        <v>3575</v>
      </c>
      <c r="Z5110" t="s">
        <v>2995</v>
      </c>
      <c r="AA5110" t="s">
        <v>74</v>
      </c>
      <c r="AB5110" s="195">
        <v>37073.875</v>
      </c>
      <c r="AC5110" s="195">
        <v>37103.875</v>
      </c>
    </row>
    <row r="5111" spans="1:29" x14ac:dyDescent="0.25">
      <c r="A5111" s="43" t="str">
        <f t="shared" si="396"/>
        <v>US Natural Gas Financial</v>
      </c>
      <c r="B5111" s="43" t="str">
        <f t="shared" si="397"/>
        <v>US</v>
      </c>
      <c r="C5111" s="43" t="str">
        <f t="shared" si="398"/>
        <v>Natural Gas</v>
      </c>
      <c r="D5111" s="43" t="str">
        <f t="shared" si="399"/>
        <v>Financial</v>
      </c>
      <c r="E5111" s="43">
        <f>IF(VLOOKUP(S5111,'DD-Lookup'!$J$6:$L$50,3,FALSE)="Monthly",(YEAR(AC5111)-YEAR(AB5111))*12+MONTH(AC5111)-MONTH(AB5111)+1,(AC5111-AB5111+1))</f>
        <v>31</v>
      </c>
      <c r="F5111" s="210">
        <f t="shared" si="400"/>
        <v>310000</v>
      </c>
      <c r="G5111" s="199">
        <v>1358205</v>
      </c>
      <c r="H5111" s="195">
        <v>37049.586504629602</v>
      </c>
      <c r="I5111" t="s">
        <v>3529</v>
      </c>
      <c r="M5111" t="s">
        <v>3341</v>
      </c>
      <c r="N5111" t="s">
        <v>2281</v>
      </c>
      <c r="O5111" t="s">
        <v>2475</v>
      </c>
      <c r="P5111" s="196">
        <v>10000</v>
      </c>
      <c r="S5111" t="s">
        <v>3342</v>
      </c>
      <c r="T5111" t="s">
        <v>3557</v>
      </c>
      <c r="U5111" s="198">
        <v>3.7825000000000002</v>
      </c>
      <c r="V5111" t="s">
        <v>3808</v>
      </c>
      <c r="W5111" t="s">
        <v>2853</v>
      </c>
      <c r="X5111" t="s">
        <v>2282</v>
      </c>
      <c r="Y5111" t="s">
        <v>3575</v>
      </c>
      <c r="Z5111" t="s">
        <v>2995</v>
      </c>
      <c r="AA5111" t="s">
        <v>75</v>
      </c>
      <c r="AB5111" s="195">
        <v>37073.875</v>
      </c>
      <c r="AC5111" s="195">
        <v>37103.875</v>
      </c>
    </row>
    <row r="5112" spans="1:29" x14ac:dyDescent="0.25">
      <c r="A5112" s="43" t="str">
        <f t="shared" si="396"/>
        <v>US Natural Gas Financial</v>
      </c>
      <c r="B5112" s="43" t="str">
        <f t="shared" si="397"/>
        <v>US</v>
      </c>
      <c r="C5112" s="43" t="str">
        <f t="shared" si="398"/>
        <v>Natural Gas</v>
      </c>
      <c r="D5112" s="43" t="str">
        <f t="shared" si="399"/>
        <v>Financial</v>
      </c>
      <c r="E5112" s="43">
        <f>IF(VLOOKUP(S5112,'DD-Lookup'!$J$6:$L$50,3,FALSE)="Monthly",(YEAR(AC5112)-YEAR(AB5112))*12+MONTH(AC5112)-MONTH(AB5112)+1,(AC5112-AB5112+1))</f>
        <v>151</v>
      </c>
      <c r="F5112" s="210">
        <f t="shared" si="400"/>
        <v>755000</v>
      </c>
      <c r="G5112" s="199">
        <v>1358206</v>
      </c>
      <c r="H5112" s="195">
        <v>37049.586736111101</v>
      </c>
      <c r="I5112" t="s">
        <v>2257</v>
      </c>
      <c r="M5112" t="s">
        <v>3341</v>
      </c>
      <c r="N5112" t="s">
        <v>2281</v>
      </c>
      <c r="O5112" t="s">
        <v>2491</v>
      </c>
      <c r="Q5112" s="196">
        <v>5000</v>
      </c>
      <c r="S5112" t="s">
        <v>3342</v>
      </c>
      <c r="T5112" t="s">
        <v>3557</v>
      </c>
      <c r="U5112" s="198">
        <v>4.2549999999999999</v>
      </c>
      <c r="V5112" t="s">
        <v>3225</v>
      </c>
      <c r="W5112" t="s">
        <v>2853</v>
      </c>
      <c r="X5112" t="s">
        <v>2282</v>
      </c>
      <c r="Y5112" t="s">
        <v>3575</v>
      </c>
      <c r="Z5112" t="s">
        <v>2995</v>
      </c>
      <c r="AA5112" t="s">
        <v>76</v>
      </c>
      <c r="AB5112" s="195">
        <v>37196</v>
      </c>
      <c r="AC5112" s="195">
        <v>37346</v>
      </c>
    </row>
    <row r="5113" spans="1:29" x14ac:dyDescent="0.25">
      <c r="A5113" s="43" t="str">
        <f t="shared" si="396"/>
        <v>US Natural Gas Financial</v>
      </c>
      <c r="B5113" s="43" t="str">
        <f t="shared" si="397"/>
        <v>US</v>
      </c>
      <c r="C5113" s="43" t="str">
        <f t="shared" si="398"/>
        <v>Natural Gas</v>
      </c>
      <c r="D5113" s="43" t="str">
        <f t="shared" si="399"/>
        <v>Financial</v>
      </c>
      <c r="E5113" s="43">
        <f>IF(VLOOKUP(S5113,'DD-Lookup'!$J$6:$L$50,3,FALSE)="Monthly",(YEAR(AC5113)-YEAR(AB5113))*12+MONTH(AC5113)-MONTH(AB5113)+1,(AC5113-AB5113+1))</f>
        <v>22</v>
      </c>
      <c r="F5113" s="210">
        <f t="shared" si="400"/>
        <v>66000</v>
      </c>
      <c r="G5113" s="199">
        <v>1358207</v>
      </c>
      <c r="H5113" s="195">
        <v>37049.5867476852</v>
      </c>
      <c r="I5113" t="s">
        <v>3087</v>
      </c>
      <c r="M5113" t="s">
        <v>3341</v>
      </c>
      <c r="N5113" t="s">
        <v>2281</v>
      </c>
      <c r="O5113" t="s">
        <v>1295</v>
      </c>
      <c r="P5113" s="196">
        <v>3000</v>
      </c>
      <c r="S5113" t="s">
        <v>3342</v>
      </c>
      <c r="T5113" t="s">
        <v>3557</v>
      </c>
      <c r="U5113" s="198">
        <v>3.66</v>
      </c>
      <c r="V5113" t="s">
        <v>3047</v>
      </c>
      <c r="W5113" t="s">
        <v>2512</v>
      </c>
      <c r="X5113" t="s">
        <v>2170</v>
      </c>
      <c r="Y5113" t="s">
        <v>3575</v>
      </c>
      <c r="Z5113" t="s">
        <v>2995</v>
      </c>
      <c r="AA5113" t="s">
        <v>77</v>
      </c>
      <c r="AB5113" s="195">
        <v>37051.875011574099</v>
      </c>
      <c r="AC5113" s="195">
        <v>37072.875011574099</v>
      </c>
    </row>
    <row r="5114" spans="1:29" x14ac:dyDescent="0.25">
      <c r="A5114" s="43" t="str">
        <f t="shared" si="396"/>
        <v>US Crude Financial</v>
      </c>
      <c r="B5114" s="43" t="str">
        <f t="shared" si="397"/>
        <v>US</v>
      </c>
      <c r="C5114" s="43" t="str">
        <f t="shared" si="398"/>
        <v>Crude</v>
      </c>
      <c r="D5114" s="43" t="str">
        <f t="shared" si="399"/>
        <v>Financial</v>
      </c>
      <c r="E5114" s="43">
        <f>IF(VLOOKUP(S5114,'DD-Lookup'!$J$6:$L$50,3,FALSE)="Monthly",(YEAR(AC5114)-YEAR(AB5114))*12+MONTH(AC5114)-MONTH(AB5114)+1,(AC5114-AB5114+1))</f>
        <v>1</v>
      </c>
      <c r="F5114" s="210">
        <f t="shared" si="400"/>
        <v>50000</v>
      </c>
      <c r="G5114" s="199">
        <v>1358210</v>
      </c>
      <c r="H5114" s="195">
        <v>37049.586990740703</v>
      </c>
      <c r="I5114" t="s">
        <v>2652</v>
      </c>
      <c r="M5114" t="s">
        <v>3437</v>
      </c>
      <c r="N5114" t="s">
        <v>2653</v>
      </c>
      <c r="O5114" t="s">
        <v>3359</v>
      </c>
      <c r="P5114" s="196">
        <v>50000</v>
      </c>
      <c r="S5114" t="s">
        <v>3347</v>
      </c>
      <c r="T5114" t="s">
        <v>3557</v>
      </c>
      <c r="U5114" s="198">
        <v>27.86</v>
      </c>
      <c r="V5114" t="s">
        <v>2460</v>
      </c>
      <c r="W5114" t="s">
        <v>2655</v>
      </c>
      <c r="X5114" t="s">
        <v>2656</v>
      </c>
      <c r="Y5114" t="s">
        <v>2778</v>
      </c>
      <c r="Z5114" t="s">
        <v>2995</v>
      </c>
      <c r="AA5114">
        <v>115809</v>
      </c>
      <c r="AB5114" s="195">
        <v>37073</v>
      </c>
      <c r="AC5114" s="195">
        <v>37103</v>
      </c>
    </row>
    <row r="5115" spans="1:29" x14ac:dyDescent="0.25">
      <c r="A5115" s="43" t="str">
        <f t="shared" si="396"/>
        <v>US Power Physical</v>
      </c>
      <c r="B5115" s="43" t="str">
        <f t="shared" si="397"/>
        <v>US</v>
      </c>
      <c r="C5115" s="43" t="str">
        <f t="shared" si="398"/>
        <v>Power</v>
      </c>
      <c r="D5115" s="43" t="str">
        <f t="shared" si="399"/>
        <v>Physical</v>
      </c>
      <c r="E5115" s="43">
        <f>IF(VLOOKUP(S5115,'DD-Lookup'!$J$6:$L$50,3,FALSE)="Monthly",(YEAR(AC5115)-YEAR(AB5115))*12+MONTH(AC5115)-MONTH(AB5115)+1,(AC5115-AB5115+1))</f>
        <v>5</v>
      </c>
      <c r="F5115" s="210">
        <f t="shared" si="400"/>
        <v>250</v>
      </c>
      <c r="G5115" s="199">
        <v>1358211</v>
      </c>
      <c r="H5115" s="195">
        <v>37049.587025462999</v>
      </c>
      <c r="I5115" t="s">
        <v>2276</v>
      </c>
      <c r="M5115" t="s">
        <v>2766</v>
      </c>
      <c r="N5115" t="s">
        <v>3361</v>
      </c>
      <c r="O5115" t="s">
        <v>3706</v>
      </c>
      <c r="Q5115" s="196">
        <v>50</v>
      </c>
      <c r="S5115" t="s">
        <v>3340</v>
      </c>
      <c r="T5115" t="s">
        <v>3557</v>
      </c>
      <c r="U5115" s="198">
        <v>42.5</v>
      </c>
      <c r="V5115" t="s">
        <v>4234</v>
      </c>
      <c r="W5115" t="s">
        <v>3365</v>
      </c>
      <c r="X5115" t="s">
        <v>3366</v>
      </c>
      <c r="Y5115" t="s">
        <v>2662</v>
      </c>
      <c r="Z5115" t="s">
        <v>2990</v>
      </c>
      <c r="AA5115">
        <v>637728.1</v>
      </c>
      <c r="AB5115" s="195">
        <v>37060.875</v>
      </c>
      <c r="AC5115" s="195">
        <v>37064.875</v>
      </c>
    </row>
    <row r="5116" spans="1:29" x14ac:dyDescent="0.25">
      <c r="A5116" s="43" t="str">
        <f t="shared" si="396"/>
        <v>US LPG Financial</v>
      </c>
      <c r="B5116" s="43" t="str">
        <f t="shared" si="397"/>
        <v>US</v>
      </c>
      <c r="C5116" s="43" t="str">
        <f t="shared" si="398"/>
        <v>LPG</v>
      </c>
      <c r="D5116" s="43" t="str">
        <f t="shared" si="399"/>
        <v>Financial</v>
      </c>
      <c r="E5116" s="43">
        <f>IF(VLOOKUP(S5116,'DD-Lookup'!$J$6:$L$50,3,FALSE)="Monthly",(YEAR(AC5116)-YEAR(AB5116))*12+MONTH(AC5116)-MONTH(AB5116)+1,(AC5116-AB5116+1))</f>
        <v>1</v>
      </c>
      <c r="F5116" s="210">
        <f t="shared" si="400"/>
        <v>10000</v>
      </c>
      <c r="G5116" s="199">
        <v>1358212</v>
      </c>
      <c r="H5116" s="195">
        <v>37049.587361111102</v>
      </c>
      <c r="I5116" t="s">
        <v>3360</v>
      </c>
      <c r="M5116" t="s">
        <v>3345</v>
      </c>
      <c r="N5116" t="s">
        <v>2146</v>
      </c>
      <c r="O5116" t="s">
        <v>2147</v>
      </c>
      <c r="Q5116" s="196">
        <v>10000</v>
      </c>
      <c r="S5116" t="s">
        <v>2523</v>
      </c>
      <c r="T5116" t="s">
        <v>3557</v>
      </c>
      <c r="U5116" s="198">
        <v>33</v>
      </c>
      <c r="V5116" t="s">
        <v>2135</v>
      </c>
      <c r="W5116" t="s">
        <v>2136</v>
      </c>
      <c r="X5116" t="s">
        <v>2148</v>
      </c>
      <c r="Y5116" t="s">
        <v>2778</v>
      </c>
      <c r="Z5116" t="s">
        <v>2995</v>
      </c>
      <c r="AA5116">
        <v>115810</v>
      </c>
      <c r="AB5116" s="195">
        <v>37073.875011574099</v>
      </c>
      <c r="AC5116" s="195">
        <v>37103.875011574099</v>
      </c>
    </row>
    <row r="5117" spans="1:29" x14ac:dyDescent="0.25">
      <c r="A5117" s="43" t="str">
        <f t="shared" si="396"/>
        <v>US Natural Gas Financial</v>
      </c>
      <c r="B5117" s="43" t="str">
        <f t="shared" si="397"/>
        <v>US</v>
      </c>
      <c r="C5117" s="43" t="str">
        <f t="shared" si="398"/>
        <v>Natural Gas</v>
      </c>
      <c r="D5117" s="43" t="str">
        <f t="shared" si="399"/>
        <v>Financial</v>
      </c>
      <c r="E5117" s="43">
        <f>IF(VLOOKUP(S5117,'DD-Lookup'!$J$6:$L$50,3,FALSE)="Monthly",(YEAR(AC5117)-YEAR(AB5117))*12+MONTH(AC5117)-MONTH(AB5117)+1,(AC5117-AB5117+1))</f>
        <v>151</v>
      </c>
      <c r="F5117" s="210">
        <f t="shared" si="400"/>
        <v>1510000</v>
      </c>
      <c r="G5117" s="199">
        <v>1358213</v>
      </c>
      <c r="H5117" s="195">
        <v>37049.587500000001</v>
      </c>
      <c r="I5117" t="s">
        <v>2507</v>
      </c>
      <c r="M5117" t="s">
        <v>3341</v>
      </c>
      <c r="N5117" t="s">
        <v>2476</v>
      </c>
      <c r="O5117" t="s">
        <v>78</v>
      </c>
      <c r="P5117" s="196">
        <v>10000</v>
      </c>
      <c r="S5117" t="s">
        <v>3342</v>
      </c>
      <c r="T5117" t="s">
        <v>3557</v>
      </c>
      <c r="U5117" s="198">
        <v>-9.2499999999999999E-2</v>
      </c>
      <c r="V5117" t="s">
        <v>2237</v>
      </c>
      <c r="W5117" t="s">
        <v>3319</v>
      </c>
      <c r="X5117" t="s">
        <v>3320</v>
      </c>
      <c r="Y5117" t="s">
        <v>3575</v>
      </c>
      <c r="Z5117" t="s">
        <v>2995</v>
      </c>
      <c r="AA5117" t="s">
        <v>79</v>
      </c>
      <c r="AB5117" s="195">
        <v>37196</v>
      </c>
      <c r="AC5117" s="195">
        <v>37346</v>
      </c>
    </row>
    <row r="5118" spans="1:29" x14ac:dyDescent="0.25">
      <c r="A5118" s="43" t="str">
        <f t="shared" si="396"/>
        <v>US Power Physical</v>
      </c>
      <c r="B5118" s="43" t="str">
        <f t="shared" si="397"/>
        <v>US</v>
      </c>
      <c r="C5118" s="43" t="str">
        <f t="shared" si="398"/>
        <v>Power</v>
      </c>
      <c r="D5118" s="43" t="str">
        <f t="shared" si="399"/>
        <v>Physical</v>
      </c>
      <c r="E5118" s="43">
        <f>IF(VLOOKUP(S5118,'DD-Lookup'!$J$6:$L$50,3,FALSE)="Monthly",(YEAR(AC5118)-YEAR(AB5118))*12+MONTH(AC5118)-MONTH(AB5118)+1,(AC5118-AB5118+1))</f>
        <v>1</v>
      </c>
      <c r="F5118" s="210">
        <f t="shared" si="400"/>
        <v>25</v>
      </c>
      <c r="G5118" s="199">
        <v>1358214</v>
      </c>
      <c r="H5118" s="195">
        <v>37049.587662037004</v>
      </c>
      <c r="I5118" t="s">
        <v>3063</v>
      </c>
      <c r="M5118" t="s">
        <v>2766</v>
      </c>
      <c r="N5118" t="s">
        <v>3308</v>
      </c>
      <c r="O5118" t="s">
        <v>1379</v>
      </c>
      <c r="Q5118" s="196">
        <v>25</v>
      </c>
      <c r="S5118" t="s">
        <v>3340</v>
      </c>
      <c r="T5118" t="s">
        <v>3557</v>
      </c>
      <c r="U5118" s="198">
        <v>88</v>
      </c>
      <c r="V5118" t="s">
        <v>3860</v>
      </c>
      <c r="W5118" t="s">
        <v>2519</v>
      </c>
      <c r="X5118" t="s">
        <v>3309</v>
      </c>
      <c r="Y5118" t="s">
        <v>2662</v>
      </c>
      <c r="Z5118" t="s">
        <v>2990</v>
      </c>
      <c r="AA5118">
        <v>637736.1</v>
      </c>
      <c r="AB5118" s="195">
        <v>37053.875011574099</v>
      </c>
      <c r="AC5118" s="195">
        <v>37053.875011574099</v>
      </c>
    </row>
    <row r="5119" spans="1:29" x14ac:dyDescent="0.25">
      <c r="A5119" s="43" t="str">
        <f t="shared" si="396"/>
        <v>US Natural Gas Financial</v>
      </c>
      <c r="B5119" s="43" t="str">
        <f t="shared" si="397"/>
        <v>US</v>
      </c>
      <c r="C5119" s="43" t="str">
        <f t="shared" si="398"/>
        <v>Natural Gas</v>
      </c>
      <c r="D5119" s="43" t="str">
        <f t="shared" si="399"/>
        <v>Financial</v>
      </c>
      <c r="E5119" s="43">
        <f>IF(VLOOKUP(S5119,'DD-Lookup'!$J$6:$L$50,3,FALSE)="Monthly",(YEAR(AC5119)-YEAR(AB5119))*12+MONTH(AC5119)-MONTH(AB5119)+1,(AC5119-AB5119+1))</f>
        <v>22</v>
      </c>
      <c r="F5119" s="210">
        <f t="shared" si="400"/>
        <v>22000</v>
      </c>
      <c r="G5119" s="199">
        <v>1358215</v>
      </c>
      <c r="H5119" s="195">
        <v>37049.587696759299</v>
      </c>
      <c r="I5119" t="s">
        <v>3316</v>
      </c>
      <c r="M5119" t="s">
        <v>3341</v>
      </c>
      <c r="N5119" t="s">
        <v>2281</v>
      </c>
      <c r="O5119" t="s">
        <v>80</v>
      </c>
      <c r="Q5119" s="196">
        <v>1000</v>
      </c>
      <c r="S5119" t="s">
        <v>3342</v>
      </c>
      <c r="T5119" t="s">
        <v>3557</v>
      </c>
      <c r="U5119" s="198">
        <v>3.5375000000000001</v>
      </c>
      <c r="V5119" t="s">
        <v>3350</v>
      </c>
      <c r="W5119" t="s">
        <v>2399</v>
      </c>
      <c r="X5119" t="s">
        <v>2400</v>
      </c>
      <c r="Y5119" t="s">
        <v>3575</v>
      </c>
      <c r="Z5119" t="s">
        <v>2995</v>
      </c>
      <c r="AA5119" t="s">
        <v>81</v>
      </c>
      <c r="AB5119" s="195">
        <v>37051.875011574099</v>
      </c>
      <c r="AC5119" s="195">
        <v>37072.875011574099</v>
      </c>
    </row>
    <row r="5120" spans="1:29" x14ac:dyDescent="0.25">
      <c r="A5120" s="43" t="str">
        <f t="shared" si="396"/>
        <v>US Power Physical</v>
      </c>
      <c r="B5120" s="43" t="str">
        <f t="shared" si="397"/>
        <v>US</v>
      </c>
      <c r="C5120" s="43" t="str">
        <f t="shared" si="398"/>
        <v>Power</v>
      </c>
      <c r="D5120" s="43" t="str">
        <f t="shared" si="399"/>
        <v>Physical</v>
      </c>
      <c r="E5120" s="43">
        <f>IF(VLOOKUP(S5120,'DD-Lookup'!$J$6:$L$50,3,FALSE)="Monthly",(YEAR(AC5120)-YEAR(AB5120))*12+MONTH(AC5120)-MONTH(AB5120)+1,(AC5120-AB5120+1))</f>
        <v>5</v>
      </c>
      <c r="F5120" s="210">
        <f t="shared" si="400"/>
        <v>250</v>
      </c>
      <c r="G5120" s="199">
        <v>1358216</v>
      </c>
      <c r="H5120" s="195">
        <v>37049.587766203702</v>
      </c>
      <c r="I5120" t="s">
        <v>3382</v>
      </c>
      <c r="M5120" t="s">
        <v>2766</v>
      </c>
      <c r="N5120" t="s">
        <v>3361</v>
      </c>
      <c r="O5120" t="s">
        <v>3706</v>
      </c>
      <c r="P5120" s="196">
        <v>50</v>
      </c>
      <c r="S5120" t="s">
        <v>3340</v>
      </c>
      <c r="T5120" t="s">
        <v>3557</v>
      </c>
      <c r="U5120" s="198">
        <v>42</v>
      </c>
      <c r="V5120" t="s">
        <v>3487</v>
      </c>
      <c r="W5120" t="s">
        <v>3365</v>
      </c>
      <c r="X5120" t="s">
        <v>3366</v>
      </c>
      <c r="Y5120" t="s">
        <v>2662</v>
      </c>
      <c r="Z5120" t="s">
        <v>2990</v>
      </c>
      <c r="AA5120">
        <v>637737.1</v>
      </c>
      <c r="AB5120" s="195">
        <v>37060.875</v>
      </c>
      <c r="AC5120" s="195">
        <v>37064.875</v>
      </c>
    </row>
    <row r="5121" spans="1:29" x14ac:dyDescent="0.25">
      <c r="A5121" s="43" t="str">
        <f t="shared" si="396"/>
        <v>US Power Physical</v>
      </c>
      <c r="B5121" s="43" t="str">
        <f t="shared" si="397"/>
        <v>US</v>
      </c>
      <c r="C5121" s="43" t="str">
        <f t="shared" si="398"/>
        <v>Power</v>
      </c>
      <c r="D5121" s="43" t="str">
        <f t="shared" si="399"/>
        <v>Physical</v>
      </c>
      <c r="E5121" s="43">
        <f>IF(VLOOKUP(S5121,'DD-Lookup'!$J$6:$L$50,3,FALSE)="Monthly",(YEAR(AC5121)-YEAR(AB5121))*12+MONTH(AC5121)-MONTH(AB5121)+1,(AC5121-AB5121+1))</f>
        <v>1</v>
      </c>
      <c r="F5121" s="210">
        <f t="shared" si="400"/>
        <v>25</v>
      </c>
      <c r="G5121" s="199">
        <v>1358217</v>
      </c>
      <c r="H5121" s="195">
        <v>37049.5880092593</v>
      </c>
      <c r="I5121" t="s">
        <v>2244</v>
      </c>
      <c r="M5121" t="s">
        <v>2766</v>
      </c>
      <c r="N5121" t="s">
        <v>3308</v>
      </c>
      <c r="O5121" t="s">
        <v>1379</v>
      </c>
      <c r="P5121" s="196">
        <v>25</v>
      </c>
      <c r="S5121" t="s">
        <v>3340</v>
      </c>
      <c r="T5121" t="s">
        <v>3557</v>
      </c>
      <c r="U5121" s="198">
        <v>87</v>
      </c>
      <c r="V5121" t="s">
        <v>2352</v>
      </c>
      <c r="W5121" t="s">
        <v>2519</v>
      </c>
      <c r="X5121" t="s">
        <v>3309</v>
      </c>
      <c r="Y5121" t="s">
        <v>2662</v>
      </c>
      <c r="Z5121" t="s">
        <v>2990</v>
      </c>
      <c r="AA5121">
        <v>637738.1</v>
      </c>
      <c r="AB5121" s="195">
        <v>37053.875011574099</v>
      </c>
      <c r="AC5121" s="195">
        <v>37053.875011574099</v>
      </c>
    </row>
    <row r="5122" spans="1:29" x14ac:dyDescent="0.25">
      <c r="A5122" s="43" t="str">
        <f t="shared" si="396"/>
        <v>US Crude Financial</v>
      </c>
      <c r="B5122" s="43" t="str">
        <f t="shared" si="397"/>
        <v>US</v>
      </c>
      <c r="C5122" s="43" t="str">
        <f t="shared" si="398"/>
        <v>Crude</v>
      </c>
      <c r="D5122" s="43" t="str">
        <f t="shared" si="399"/>
        <v>Financial</v>
      </c>
      <c r="E5122" s="43">
        <f>IF(VLOOKUP(S5122,'DD-Lookup'!$J$6:$L$50,3,FALSE)="Monthly",(YEAR(AC5122)-YEAR(AB5122))*12+MONTH(AC5122)-MONTH(AB5122)+1,(AC5122-AB5122+1))</f>
        <v>1</v>
      </c>
      <c r="F5122" s="210">
        <f t="shared" si="400"/>
        <v>50000</v>
      </c>
      <c r="G5122" s="199">
        <v>1358218</v>
      </c>
      <c r="H5122" s="195">
        <v>37049.588113425903</v>
      </c>
      <c r="I5122" t="s">
        <v>2652</v>
      </c>
      <c r="M5122" t="s">
        <v>3437</v>
      </c>
      <c r="N5122" t="s">
        <v>2653</v>
      </c>
      <c r="O5122" t="s">
        <v>3359</v>
      </c>
      <c r="P5122" s="196">
        <v>50000</v>
      </c>
      <c r="S5122" t="s">
        <v>3347</v>
      </c>
      <c r="T5122" t="s">
        <v>3557</v>
      </c>
      <c r="U5122" s="198">
        <v>27.84</v>
      </c>
      <c r="V5122" t="s">
        <v>2460</v>
      </c>
      <c r="W5122" t="s">
        <v>2655</v>
      </c>
      <c r="X5122" t="s">
        <v>2656</v>
      </c>
      <c r="Y5122" t="s">
        <v>2778</v>
      </c>
      <c r="Z5122" t="s">
        <v>2995</v>
      </c>
      <c r="AA5122">
        <v>115811</v>
      </c>
      <c r="AB5122" s="195">
        <v>37073</v>
      </c>
      <c r="AC5122" s="195">
        <v>37103</v>
      </c>
    </row>
    <row r="5123" spans="1:29" x14ac:dyDescent="0.25">
      <c r="A5123" s="43" t="str">
        <f t="shared" si="396"/>
        <v>US Natural Gas Financial</v>
      </c>
      <c r="B5123" s="43" t="str">
        <f t="shared" si="397"/>
        <v>US</v>
      </c>
      <c r="C5123" s="43" t="str">
        <f t="shared" si="398"/>
        <v>Natural Gas</v>
      </c>
      <c r="D5123" s="43" t="str">
        <f t="shared" si="399"/>
        <v>Financial</v>
      </c>
      <c r="E5123" s="43">
        <f>IF(VLOOKUP(S5123,'DD-Lookup'!$J$6:$L$50,3,FALSE)="Monthly",(YEAR(AC5123)-YEAR(AB5123))*12+MONTH(AC5123)-MONTH(AB5123)+1,(AC5123-AB5123+1))</f>
        <v>30</v>
      </c>
      <c r="F5123" s="210">
        <f t="shared" si="400"/>
        <v>300000</v>
      </c>
      <c r="G5123" s="199">
        <v>1358219</v>
      </c>
      <c r="H5123" s="195">
        <v>37049.588125000002</v>
      </c>
      <c r="I5123" t="s">
        <v>2280</v>
      </c>
      <c r="M5123" t="s">
        <v>3341</v>
      </c>
      <c r="N5123" t="s">
        <v>2281</v>
      </c>
      <c r="O5123" t="s">
        <v>3110</v>
      </c>
      <c r="Q5123" s="196">
        <v>10000</v>
      </c>
      <c r="S5123" t="s">
        <v>3342</v>
      </c>
      <c r="T5123" t="s">
        <v>3557</v>
      </c>
      <c r="U5123" s="198">
        <v>3.92</v>
      </c>
      <c r="V5123" t="s">
        <v>2449</v>
      </c>
      <c r="W5123" t="s">
        <v>2853</v>
      </c>
      <c r="X5123" t="s">
        <v>2282</v>
      </c>
      <c r="Y5123" t="s">
        <v>3575</v>
      </c>
      <c r="Z5123" t="s">
        <v>2995</v>
      </c>
      <c r="AA5123" t="s">
        <v>82</v>
      </c>
      <c r="AB5123" s="195">
        <v>37135.875</v>
      </c>
      <c r="AC5123" s="195">
        <v>37164.875</v>
      </c>
    </row>
    <row r="5124" spans="1:29" x14ac:dyDescent="0.25">
      <c r="A5124" s="43" t="str">
        <f t="shared" si="396"/>
        <v>US Crude Financial</v>
      </c>
      <c r="B5124" s="43" t="str">
        <f t="shared" si="397"/>
        <v>US</v>
      </c>
      <c r="C5124" s="43" t="str">
        <f t="shared" si="398"/>
        <v>Crude</v>
      </c>
      <c r="D5124" s="43" t="str">
        <f t="shared" si="399"/>
        <v>Financial</v>
      </c>
      <c r="E5124" s="43">
        <f>IF(VLOOKUP(S5124,'DD-Lookup'!$J$6:$L$50,3,FALSE)="Monthly",(YEAR(AC5124)-YEAR(AB5124))*12+MONTH(AC5124)-MONTH(AB5124)+1,(AC5124-AB5124+1))</f>
        <v>1</v>
      </c>
      <c r="F5124" s="210">
        <f t="shared" si="400"/>
        <v>50000</v>
      </c>
      <c r="G5124" s="199">
        <v>1358222</v>
      </c>
      <c r="H5124" s="195">
        <v>37049.588206018503</v>
      </c>
      <c r="I5124" t="s">
        <v>2280</v>
      </c>
      <c r="M5124" t="s">
        <v>3437</v>
      </c>
      <c r="N5124" t="s">
        <v>2653</v>
      </c>
      <c r="O5124" t="s">
        <v>3359</v>
      </c>
      <c r="P5124" s="196">
        <v>50000</v>
      </c>
      <c r="S5124" t="s">
        <v>3347</v>
      </c>
      <c r="T5124" t="s">
        <v>3557</v>
      </c>
      <c r="U5124" s="198">
        <v>27.82</v>
      </c>
      <c r="V5124" t="s">
        <v>3468</v>
      </c>
      <c r="W5124" t="s">
        <v>2655</v>
      </c>
      <c r="X5124" t="s">
        <v>2656</v>
      </c>
      <c r="Y5124" t="s">
        <v>2778</v>
      </c>
      <c r="Z5124" t="s">
        <v>2995</v>
      </c>
      <c r="AA5124">
        <v>115812</v>
      </c>
      <c r="AB5124" s="195">
        <v>37073</v>
      </c>
      <c r="AC5124" s="195">
        <v>37103</v>
      </c>
    </row>
    <row r="5125" spans="1:29" x14ac:dyDescent="0.25">
      <c r="A5125" s="43" t="str">
        <f t="shared" si="396"/>
        <v>US Crude Financial</v>
      </c>
      <c r="B5125" s="43" t="str">
        <f t="shared" si="397"/>
        <v>US</v>
      </c>
      <c r="C5125" s="43" t="str">
        <f t="shared" si="398"/>
        <v>Crude</v>
      </c>
      <c r="D5125" s="43" t="str">
        <f t="shared" si="399"/>
        <v>Financial</v>
      </c>
      <c r="E5125" s="43">
        <f>IF(VLOOKUP(S5125,'DD-Lookup'!$J$6:$L$50,3,FALSE)="Monthly",(YEAR(AC5125)-YEAR(AB5125))*12+MONTH(AC5125)-MONTH(AB5125)+1,(AC5125-AB5125+1))</f>
        <v>1</v>
      </c>
      <c r="F5125" s="210">
        <f t="shared" si="400"/>
        <v>50000</v>
      </c>
      <c r="G5125" s="199">
        <v>1358224</v>
      </c>
      <c r="H5125" s="195">
        <v>37049.588379629597</v>
      </c>
      <c r="I5125" t="s">
        <v>2257</v>
      </c>
      <c r="M5125" t="s">
        <v>3437</v>
      </c>
      <c r="N5125" t="s">
        <v>2653</v>
      </c>
      <c r="O5125" t="s">
        <v>2334</v>
      </c>
      <c r="P5125" s="196">
        <v>50000</v>
      </c>
      <c r="S5125" t="s">
        <v>3347</v>
      </c>
      <c r="T5125" t="s">
        <v>3557</v>
      </c>
      <c r="U5125" s="198">
        <v>27.8</v>
      </c>
      <c r="V5125" t="s">
        <v>2495</v>
      </c>
      <c r="W5125" t="s">
        <v>2655</v>
      </c>
      <c r="X5125" t="s">
        <v>2193</v>
      </c>
      <c r="Y5125" t="s">
        <v>2778</v>
      </c>
      <c r="Z5125" t="s">
        <v>2995</v>
      </c>
      <c r="AA5125">
        <v>115813</v>
      </c>
      <c r="AB5125" s="195">
        <v>37073</v>
      </c>
      <c r="AC5125" s="195">
        <v>37103</v>
      </c>
    </row>
    <row r="5126" spans="1:29" x14ac:dyDescent="0.25">
      <c r="A5126" s="43" t="str">
        <f t="shared" si="396"/>
        <v>US Natural Gas Financial</v>
      </c>
      <c r="B5126" s="43" t="str">
        <f t="shared" si="397"/>
        <v>US</v>
      </c>
      <c r="C5126" s="43" t="str">
        <f t="shared" si="398"/>
        <v>Natural Gas</v>
      </c>
      <c r="D5126" s="43" t="str">
        <f t="shared" si="399"/>
        <v>Financial</v>
      </c>
      <c r="E5126" s="43">
        <f>IF(VLOOKUP(S5126,'DD-Lookup'!$J$6:$L$50,3,FALSE)="Monthly",(YEAR(AC5126)-YEAR(AB5126))*12+MONTH(AC5126)-MONTH(AB5126)+1,(AC5126-AB5126+1))</f>
        <v>31</v>
      </c>
      <c r="F5126" s="210">
        <f t="shared" si="400"/>
        <v>310000</v>
      </c>
      <c r="G5126" s="199">
        <v>1358227</v>
      </c>
      <c r="H5126" s="195">
        <v>37049.588587963</v>
      </c>
      <c r="I5126" t="s">
        <v>2269</v>
      </c>
      <c r="M5126" t="s">
        <v>3341</v>
      </c>
      <c r="N5126" t="s">
        <v>2281</v>
      </c>
      <c r="O5126" t="s">
        <v>2475</v>
      </c>
      <c r="Q5126" s="196">
        <v>10000</v>
      </c>
      <c r="S5126" t="s">
        <v>3342</v>
      </c>
      <c r="T5126" t="s">
        <v>3557</v>
      </c>
      <c r="U5126" s="198">
        <v>3.79</v>
      </c>
      <c r="V5126" t="s">
        <v>3524</v>
      </c>
      <c r="W5126" t="s">
        <v>2853</v>
      </c>
      <c r="X5126" t="s">
        <v>2282</v>
      </c>
      <c r="Y5126" t="s">
        <v>3575</v>
      </c>
      <c r="Z5126" t="s">
        <v>2995</v>
      </c>
      <c r="AA5126" t="s">
        <v>83</v>
      </c>
      <c r="AB5126" s="195">
        <v>37073.875</v>
      </c>
      <c r="AC5126" s="195">
        <v>37103.875</v>
      </c>
    </row>
    <row r="5127" spans="1:29" x14ac:dyDescent="0.25">
      <c r="A5127" s="43" t="str">
        <f t="shared" si="396"/>
        <v>US Crude Financial</v>
      </c>
      <c r="B5127" s="43" t="str">
        <f t="shared" si="397"/>
        <v>US</v>
      </c>
      <c r="C5127" s="43" t="str">
        <f t="shared" si="398"/>
        <v>Crude</v>
      </c>
      <c r="D5127" s="43" t="str">
        <f t="shared" si="399"/>
        <v>Financial</v>
      </c>
      <c r="E5127" s="43">
        <f>IF(VLOOKUP(S5127,'DD-Lookup'!$J$6:$L$50,3,FALSE)="Monthly",(YEAR(AC5127)-YEAR(AB5127))*12+MONTH(AC5127)-MONTH(AB5127)+1,(AC5127-AB5127+1))</f>
        <v>1</v>
      </c>
      <c r="F5127" s="210">
        <f t="shared" si="400"/>
        <v>50000</v>
      </c>
      <c r="G5127" s="199">
        <v>1358226</v>
      </c>
      <c r="H5127" s="195">
        <v>37049.588587963</v>
      </c>
      <c r="I5127" t="s">
        <v>2652</v>
      </c>
      <c r="M5127" t="s">
        <v>3437</v>
      </c>
      <c r="N5127" t="s">
        <v>2653</v>
      </c>
      <c r="O5127" t="s">
        <v>2334</v>
      </c>
      <c r="P5127" s="196">
        <v>50000</v>
      </c>
      <c r="S5127" t="s">
        <v>3347</v>
      </c>
      <c r="T5127" t="s">
        <v>3557</v>
      </c>
      <c r="U5127" s="198">
        <v>27.78</v>
      </c>
      <c r="V5127" t="s">
        <v>3953</v>
      </c>
      <c r="W5127" t="s">
        <v>2655</v>
      </c>
      <c r="X5127" t="s">
        <v>2193</v>
      </c>
      <c r="Y5127" t="s">
        <v>2778</v>
      </c>
      <c r="Z5127" t="s">
        <v>2995</v>
      </c>
      <c r="AA5127">
        <v>115814</v>
      </c>
      <c r="AB5127" s="195">
        <v>37073</v>
      </c>
      <c r="AC5127" s="195">
        <v>37103</v>
      </c>
    </row>
    <row r="5128" spans="1:29" x14ac:dyDescent="0.25">
      <c r="A5128" s="43" t="str">
        <f t="shared" si="396"/>
        <v>US Crude Financial</v>
      </c>
      <c r="B5128" s="43" t="str">
        <f t="shared" si="397"/>
        <v>US</v>
      </c>
      <c r="C5128" s="43" t="str">
        <f t="shared" si="398"/>
        <v>Crude</v>
      </c>
      <c r="D5128" s="43" t="str">
        <f t="shared" si="399"/>
        <v>Financial</v>
      </c>
      <c r="E5128" s="43">
        <f>IF(VLOOKUP(S5128,'DD-Lookup'!$J$6:$L$50,3,FALSE)="Monthly",(YEAR(AC5128)-YEAR(AB5128))*12+MONTH(AC5128)-MONTH(AB5128)+1,(AC5128-AB5128+1))</f>
        <v>1</v>
      </c>
      <c r="F5128" s="210">
        <f t="shared" si="400"/>
        <v>50000</v>
      </c>
      <c r="G5128" s="199">
        <v>1358229</v>
      </c>
      <c r="H5128" s="195">
        <v>37049.588645833297</v>
      </c>
      <c r="I5128" t="s">
        <v>2280</v>
      </c>
      <c r="M5128" t="s">
        <v>3437</v>
      </c>
      <c r="N5128" t="s">
        <v>2653</v>
      </c>
      <c r="O5128" t="s">
        <v>3359</v>
      </c>
      <c r="P5128" s="196">
        <v>50000</v>
      </c>
      <c r="S5128" t="s">
        <v>3347</v>
      </c>
      <c r="T5128" t="s">
        <v>3557</v>
      </c>
      <c r="U5128" s="198">
        <v>27.76</v>
      </c>
      <c r="V5128" t="s">
        <v>3468</v>
      </c>
      <c r="W5128" t="s">
        <v>2655</v>
      </c>
      <c r="X5128" t="s">
        <v>2656</v>
      </c>
      <c r="Y5128" t="s">
        <v>2778</v>
      </c>
      <c r="Z5128" t="s">
        <v>2995</v>
      </c>
      <c r="AA5128">
        <v>115815</v>
      </c>
      <c r="AB5128" s="195">
        <v>37073</v>
      </c>
      <c r="AC5128" s="195">
        <v>37103</v>
      </c>
    </row>
    <row r="5129" spans="1:29" x14ac:dyDescent="0.25">
      <c r="A5129" s="43" t="str">
        <f t="shared" si="396"/>
        <v>US Natural Gas Financial</v>
      </c>
      <c r="B5129" s="43" t="str">
        <f t="shared" si="397"/>
        <v>US</v>
      </c>
      <c r="C5129" s="43" t="str">
        <f t="shared" si="398"/>
        <v>Natural Gas</v>
      </c>
      <c r="D5129" s="43" t="str">
        <f t="shared" si="399"/>
        <v>Financial</v>
      </c>
      <c r="E5129" s="43">
        <f>IF(VLOOKUP(S5129,'DD-Lookup'!$J$6:$L$50,3,FALSE)="Monthly",(YEAR(AC5129)-YEAR(AB5129))*12+MONTH(AC5129)-MONTH(AB5129)+1,(AC5129-AB5129+1))</f>
        <v>123</v>
      </c>
      <c r="F5129" s="210">
        <f t="shared" si="400"/>
        <v>615000</v>
      </c>
      <c r="G5129" s="199">
        <v>1358230</v>
      </c>
      <c r="H5129" s="195">
        <v>37049.588692129597</v>
      </c>
      <c r="I5129" t="s">
        <v>2527</v>
      </c>
      <c r="M5129" t="s">
        <v>3341</v>
      </c>
      <c r="N5129" t="s">
        <v>2281</v>
      </c>
      <c r="O5129" t="s">
        <v>3139</v>
      </c>
      <c r="Q5129" s="196">
        <v>5000</v>
      </c>
      <c r="S5129" t="s">
        <v>3342</v>
      </c>
      <c r="T5129" t="s">
        <v>3557</v>
      </c>
      <c r="U5129" s="198">
        <v>3.89</v>
      </c>
      <c r="V5129" t="s">
        <v>3461</v>
      </c>
      <c r="W5129" t="s">
        <v>2853</v>
      </c>
      <c r="X5129" t="s">
        <v>2282</v>
      </c>
      <c r="Y5129" t="s">
        <v>3575</v>
      </c>
      <c r="Z5129" t="s">
        <v>2995</v>
      </c>
      <c r="AA5129" t="s">
        <v>84</v>
      </c>
      <c r="AB5129" s="195">
        <v>37073</v>
      </c>
      <c r="AC5129" s="195">
        <v>37195</v>
      </c>
    </row>
    <row r="5130" spans="1:29" x14ac:dyDescent="0.25">
      <c r="A5130" s="43" t="str">
        <f t="shared" ref="A5130:A5193" si="401">B5130&amp;" "&amp;C5130&amp;" "&amp;D5130</f>
        <v xml:space="preserve"> Natural Gas Physical</v>
      </c>
      <c r="B5130" s="43" t="str">
        <f t="shared" si="397"/>
        <v/>
      </c>
      <c r="C5130" s="43" t="str">
        <f t="shared" si="398"/>
        <v>Natural Gas</v>
      </c>
      <c r="D5130" s="43" t="str">
        <f t="shared" si="399"/>
        <v>Physical</v>
      </c>
      <c r="E5130" s="43">
        <f>IF(VLOOKUP(S5130,'DD-Lookup'!$J$6:$L$50,3,FALSE)="Monthly",(YEAR(AC5130)-YEAR(AB5130))*12+MONTH(AC5130)-MONTH(AB5130)+1,(AC5130-AB5130+1))</f>
        <v>1</v>
      </c>
      <c r="F5130" s="210">
        <f t="shared" si="400"/>
        <v>1200</v>
      </c>
      <c r="G5130" s="199">
        <v>1358232</v>
      </c>
      <c r="H5130" s="195">
        <v>37049.588831018496</v>
      </c>
      <c r="I5130" t="s">
        <v>85</v>
      </c>
      <c r="M5130" t="s">
        <v>3341</v>
      </c>
      <c r="N5130" t="s">
        <v>3104</v>
      </c>
      <c r="O5130" t="s">
        <v>3620</v>
      </c>
      <c r="P5130" s="196">
        <v>1200</v>
      </c>
      <c r="S5130" t="s">
        <v>3719</v>
      </c>
      <c r="T5130" t="s">
        <v>3105</v>
      </c>
      <c r="U5130" s="198">
        <v>4.53</v>
      </c>
      <c r="V5130" t="s">
        <v>86</v>
      </c>
      <c r="W5130" t="s">
        <v>635</v>
      </c>
      <c r="X5130" t="s">
        <v>3106</v>
      </c>
      <c r="Y5130" t="s">
        <v>2469</v>
      </c>
      <c r="Z5130" t="s">
        <v>2996</v>
      </c>
      <c r="AA5130">
        <v>838731</v>
      </c>
      <c r="AB5130" s="195">
        <v>37049.875011574099</v>
      </c>
      <c r="AC5130" s="195">
        <v>37049.875011574099</v>
      </c>
    </row>
    <row r="5131" spans="1:29" x14ac:dyDescent="0.25">
      <c r="A5131" s="43" t="str">
        <f t="shared" si="401"/>
        <v>US Crude Financial</v>
      </c>
      <c r="B5131" s="43" t="str">
        <f t="shared" ref="B5131:B5194" si="402">IF((LEFT(N5131,2)="US"),"US","")</f>
        <v>US</v>
      </c>
      <c r="C5131" s="43" t="str">
        <f t="shared" ref="C5131:C5194" si="403">M5131</f>
        <v>Crude</v>
      </c>
      <c r="D5131" s="43" t="str">
        <f t="shared" ref="D5131:D5194" si="404">IF(ISNUMBER(FIND("Phy",N5131))=TRUE,"Physical","Financial")</f>
        <v>Financial</v>
      </c>
      <c r="E5131" s="43">
        <f>IF(VLOOKUP(S5131,'DD-Lookup'!$J$6:$L$50,3,FALSE)="Monthly",(YEAR(AC5131)-YEAR(AB5131))*12+MONTH(AC5131)-MONTH(AB5131)+1,(AC5131-AB5131+1))</f>
        <v>1</v>
      </c>
      <c r="F5131" s="210">
        <f t="shared" ref="F5131:F5194" si="405">E5131*SUM(P5131:Q5131)</f>
        <v>50000</v>
      </c>
      <c r="G5131" s="199">
        <v>1358238</v>
      </c>
      <c r="H5131" s="195">
        <v>37049.588935185202</v>
      </c>
      <c r="I5131" t="s">
        <v>2371</v>
      </c>
      <c r="M5131" t="s">
        <v>3437</v>
      </c>
      <c r="N5131" t="s">
        <v>2653</v>
      </c>
      <c r="O5131" t="s">
        <v>2334</v>
      </c>
      <c r="Q5131" s="196">
        <v>50000</v>
      </c>
      <c r="S5131" t="s">
        <v>3347</v>
      </c>
      <c r="T5131" t="s">
        <v>3557</v>
      </c>
      <c r="U5131" s="198">
        <v>27.76</v>
      </c>
      <c r="V5131" t="s">
        <v>3619</v>
      </c>
      <c r="W5131" t="s">
        <v>2655</v>
      </c>
      <c r="X5131" t="s">
        <v>2193</v>
      </c>
      <c r="Y5131" t="s">
        <v>2778</v>
      </c>
      <c r="Z5131" t="s">
        <v>2995</v>
      </c>
      <c r="AA5131">
        <v>115819</v>
      </c>
      <c r="AB5131" s="195">
        <v>37073</v>
      </c>
      <c r="AC5131" s="195">
        <v>37103</v>
      </c>
    </row>
    <row r="5132" spans="1:29" x14ac:dyDescent="0.25">
      <c r="A5132" s="43" t="str">
        <f t="shared" si="401"/>
        <v>US Natural Gas Financial</v>
      </c>
      <c r="B5132" s="43" t="str">
        <f t="shared" si="402"/>
        <v>US</v>
      </c>
      <c r="C5132" s="43" t="str">
        <f t="shared" si="403"/>
        <v>Natural Gas</v>
      </c>
      <c r="D5132" s="43" t="str">
        <f t="shared" si="404"/>
        <v>Financial</v>
      </c>
      <c r="E5132" s="43">
        <f>IF(VLOOKUP(S5132,'DD-Lookup'!$J$6:$L$50,3,FALSE)="Monthly",(YEAR(AC5132)-YEAR(AB5132))*12+MONTH(AC5132)-MONTH(AB5132)+1,(AC5132-AB5132+1))</f>
        <v>31</v>
      </c>
      <c r="F5132" s="210">
        <f t="shared" si="405"/>
        <v>77500</v>
      </c>
      <c r="G5132" s="199">
        <v>1358242</v>
      </c>
      <c r="H5132" s="195">
        <v>37049.589201388902</v>
      </c>
      <c r="I5132" t="s">
        <v>2284</v>
      </c>
      <c r="M5132" t="s">
        <v>3341</v>
      </c>
      <c r="N5132" t="s">
        <v>2281</v>
      </c>
      <c r="O5132" t="s">
        <v>2475</v>
      </c>
      <c r="Q5132" s="196">
        <v>2500</v>
      </c>
      <c r="S5132" t="s">
        <v>3342</v>
      </c>
      <c r="T5132" t="s">
        <v>3557</v>
      </c>
      <c r="U5132" s="198">
        <v>3.7925</v>
      </c>
      <c r="V5132" t="s">
        <v>2285</v>
      </c>
      <c r="W5132" t="s">
        <v>2853</v>
      </c>
      <c r="X5132" t="s">
        <v>2282</v>
      </c>
      <c r="Y5132" t="s">
        <v>3575</v>
      </c>
      <c r="Z5132" t="s">
        <v>2995</v>
      </c>
      <c r="AA5132" t="s">
        <v>87</v>
      </c>
      <c r="AB5132" s="195">
        <v>37073.875</v>
      </c>
      <c r="AC5132" s="195">
        <v>37103.875</v>
      </c>
    </row>
    <row r="5133" spans="1:29" x14ac:dyDescent="0.25">
      <c r="A5133" s="43" t="str">
        <f t="shared" si="401"/>
        <v>US Natural Gas Financial</v>
      </c>
      <c r="B5133" s="43" t="str">
        <f t="shared" si="402"/>
        <v>US</v>
      </c>
      <c r="C5133" s="43" t="str">
        <f t="shared" si="403"/>
        <v>Natural Gas</v>
      </c>
      <c r="D5133" s="43" t="str">
        <f t="shared" si="404"/>
        <v>Financial</v>
      </c>
      <c r="E5133" s="43">
        <f>IF(VLOOKUP(S5133,'DD-Lookup'!$J$6:$L$50,3,FALSE)="Monthly",(YEAR(AC5133)-YEAR(AB5133))*12+MONTH(AC5133)-MONTH(AB5133)+1,(AC5133-AB5133+1))</f>
        <v>151</v>
      </c>
      <c r="F5133" s="210">
        <f t="shared" si="405"/>
        <v>755000</v>
      </c>
      <c r="G5133" s="199">
        <v>1358243</v>
      </c>
      <c r="H5133" s="195">
        <v>37049.589259259301</v>
      </c>
      <c r="I5133" t="s">
        <v>3443</v>
      </c>
      <c r="M5133" t="s">
        <v>3341</v>
      </c>
      <c r="N5133" t="s">
        <v>2281</v>
      </c>
      <c r="O5133" t="s">
        <v>2491</v>
      </c>
      <c r="Q5133" s="196">
        <v>5000</v>
      </c>
      <c r="S5133" t="s">
        <v>3342</v>
      </c>
      <c r="T5133" t="s">
        <v>3557</v>
      </c>
      <c r="U5133" s="198">
        <v>4.2649999999999997</v>
      </c>
      <c r="V5133" t="s">
        <v>3082</v>
      </c>
      <c r="W5133" t="s">
        <v>2853</v>
      </c>
      <c r="X5133" t="s">
        <v>2282</v>
      </c>
      <c r="Y5133" t="s">
        <v>3575</v>
      </c>
      <c r="Z5133" t="s">
        <v>2995</v>
      </c>
      <c r="AA5133" t="s">
        <v>88</v>
      </c>
      <c r="AB5133" s="195">
        <v>37196</v>
      </c>
      <c r="AC5133" s="195">
        <v>37346</v>
      </c>
    </row>
    <row r="5134" spans="1:29" x14ac:dyDescent="0.25">
      <c r="A5134" s="43" t="str">
        <f t="shared" si="401"/>
        <v>US Power Physical</v>
      </c>
      <c r="B5134" s="43" t="str">
        <f t="shared" si="402"/>
        <v>US</v>
      </c>
      <c r="C5134" s="43" t="str">
        <f t="shared" si="403"/>
        <v>Power</v>
      </c>
      <c r="D5134" s="43" t="str">
        <f t="shared" si="404"/>
        <v>Physical</v>
      </c>
      <c r="E5134" s="43">
        <f>IF(VLOOKUP(S5134,'DD-Lookup'!$J$6:$L$50,3,FALSE)="Monthly",(YEAR(AC5134)-YEAR(AB5134))*12+MONTH(AC5134)-MONTH(AB5134)+1,(AC5134-AB5134+1))</f>
        <v>5</v>
      </c>
      <c r="F5134" s="210">
        <f t="shared" si="405"/>
        <v>250</v>
      </c>
      <c r="G5134" s="199">
        <v>1358244</v>
      </c>
      <c r="H5134" s="195">
        <v>37049.589479166701</v>
      </c>
      <c r="I5134" t="s">
        <v>3530</v>
      </c>
      <c r="M5134" t="s">
        <v>2766</v>
      </c>
      <c r="N5134" t="s">
        <v>3361</v>
      </c>
      <c r="O5134" t="s">
        <v>3957</v>
      </c>
      <c r="Q5134" s="196">
        <v>50</v>
      </c>
      <c r="S5134" t="s">
        <v>3340</v>
      </c>
      <c r="T5134" t="s">
        <v>3557</v>
      </c>
      <c r="U5134" s="198">
        <v>43</v>
      </c>
      <c r="V5134" t="s">
        <v>2270</v>
      </c>
      <c r="W5134" t="s">
        <v>3296</v>
      </c>
      <c r="X5134" t="s">
        <v>3368</v>
      </c>
      <c r="Y5134" t="s">
        <v>2662</v>
      </c>
      <c r="Z5134" t="s">
        <v>2990</v>
      </c>
      <c r="AA5134">
        <v>637745.1</v>
      </c>
      <c r="AB5134" s="195">
        <v>37053.875011574099</v>
      </c>
      <c r="AC5134" s="195">
        <v>37057.875011574099</v>
      </c>
    </row>
    <row r="5135" spans="1:29" x14ac:dyDescent="0.25">
      <c r="A5135" s="43" t="str">
        <f t="shared" si="401"/>
        <v>US Natural Gas Financial</v>
      </c>
      <c r="B5135" s="43" t="str">
        <f t="shared" si="402"/>
        <v>US</v>
      </c>
      <c r="C5135" s="43" t="str">
        <f t="shared" si="403"/>
        <v>Natural Gas</v>
      </c>
      <c r="D5135" s="43" t="str">
        <f t="shared" si="404"/>
        <v>Financial</v>
      </c>
      <c r="E5135" s="43">
        <f>IF(VLOOKUP(S5135,'DD-Lookup'!$J$6:$L$50,3,FALSE)="Monthly",(YEAR(AC5135)-YEAR(AB5135))*12+MONTH(AC5135)-MONTH(AB5135)+1,(AC5135-AB5135+1))</f>
        <v>22</v>
      </c>
      <c r="F5135" s="210">
        <f t="shared" si="405"/>
        <v>74800</v>
      </c>
      <c r="G5135" s="199">
        <v>1358245</v>
      </c>
      <c r="H5135" s="195">
        <v>37049.589537036998</v>
      </c>
      <c r="I5135" t="s">
        <v>2276</v>
      </c>
      <c r="M5135" t="s">
        <v>3341</v>
      </c>
      <c r="N5135" t="s">
        <v>2281</v>
      </c>
      <c r="O5135" t="s">
        <v>89</v>
      </c>
      <c r="Q5135" s="196">
        <v>3400</v>
      </c>
      <c r="S5135" t="s">
        <v>3342</v>
      </c>
      <c r="T5135" t="s">
        <v>3557</v>
      </c>
      <c r="U5135" s="198">
        <v>3.73</v>
      </c>
      <c r="V5135" t="s">
        <v>3164</v>
      </c>
      <c r="W5135" t="s">
        <v>3097</v>
      </c>
      <c r="X5135" t="s">
        <v>3098</v>
      </c>
      <c r="Y5135" t="s">
        <v>3575</v>
      </c>
      <c r="Z5135" t="s">
        <v>2995</v>
      </c>
      <c r="AA5135" t="s">
        <v>90</v>
      </c>
      <c r="AB5135" s="195">
        <v>37051.875011574099</v>
      </c>
      <c r="AC5135" s="195">
        <v>37072.875011574099</v>
      </c>
    </row>
    <row r="5136" spans="1:29" x14ac:dyDescent="0.25">
      <c r="A5136" s="43" t="str">
        <f t="shared" si="401"/>
        <v>US Natural Gas Financial</v>
      </c>
      <c r="B5136" s="43" t="str">
        <f t="shared" si="402"/>
        <v>US</v>
      </c>
      <c r="C5136" s="43" t="str">
        <f t="shared" si="403"/>
        <v>Natural Gas</v>
      </c>
      <c r="D5136" s="43" t="str">
        <f t="shared" si="404"/>
        <v>Financial</v>
      </c>
      <c r="E5136" s="43">
        <f>IF(VLOOKUP(S5136,'DD-Lookup'!$J$6:$L$50,3,FALSE)="Monthly",(YEAR(AC5136)-YEAR(AB5136))*12+MONTH(AC5136)-MONTH(AB5136)+1,(AC5136-AB5136+1))</f>
        <v>22</v>
      </c>
      <c r="F5136" s="210">
        <f t="shared" si="405"/>
        <v>110000</v>
      </c>
      <c r="G5136" s="199">
        <v>1358247</v>
      </c>
      <c r="H5136" s="195">
        <v>37049.589606481502</v>
      </c>
      <c r="I5136" t="s">
        <v>2276</v>
      </c>
      <c r="M5136" t="s">
        <v>3341</v>
      </c>
      <c r="N5136" t="s">
        <v>2281</v>
      </c>
      <c r="O5136" t="s">
        <v>33</v>
      </c>
      <c r="Q5136" s="196">
        <v>5000</v>
      </c>
      <c r="S5136" t="s">
        <v>3342</v>
      </c>
      <c r="T5136" t="s">
        <v>3557</v>
      </c>
      <c r="U5136" s="198">
        <v>3.53</v>
      </c>
      <c r="V5136" t="s">
        <v>3160</v>
      </c>
      <c r="W5136" t="s">
        <v>3333</v>
      </c>
      <c r="X5136" t="s">
        <v>3334</v>
      </c>
      <c r="Y5136" t="s">
        <v>3575</v>
      </c>
      <c r="Z5136" t="s">
        <v>2995</v>
      </c>
      <c r="AA5136" t="s">
        <v>91</v>
      </c>
      <c r="AB5136" s="195">
        <v>37051.875011574099</v>
      </c>
      <c r="AC5136" s="195">
        <v>37072.875011574099</v>
      </c>
    </row>
    <row r="5137" spans="1:29" x14ac:dyDescent="0.25">
      <c r="A5137" s="43" t="str">
        <f t="shared" si="401"/>
        <v>US Crude Financial</v>
      </c>
      <c r="B5137" s="43" t="str">
        <f t="shared" si="402"/>
        <v>US</v>
      </c>
      <c r="C5137" s="43" t="str">
        <f t="shared" si="403"/>
        <v>Crude</v>
      </c>
      <c r="D5137" s="43" t="str">
        <f t="shared" si="404"/>
        <v>Financial</v>
      </c>
      <c r="E5137" s="43">
        <f>IF(VLOOKUP(S5137,'DD-Lookup'!$J$6:$L$50,3,FALSE)="Monthly",(YEAR(AC5137)-YEAR(AB5137))*12+MONTH(AC5137)-MONTH(AB5137)+1,(AC5137-AB5137+1))</f>
        <v>1</v>
      </c>
      <c r="F5137" s="210">
        <f t="shared" si="405"/>
        <v>25000</v>
      </c>
      <c r="G5137" s="199">
        <v>1358248</v>
      </c>
      <c r="H5137" s="195">
        <v>37049.589618055601</v>
      </c>
      <c r="I5137" t="s">
        <v>2652</v>
      </c>
      <c r="M5137" t="s">
        <v>3437</v>
      </c>
      <c r="N5137" t="s">
        <v>2653</v>
      </c>
      <c r="O5137" t="s">
        <v>3359</v>
      </c>
      <c r="Q5137" s="196">
        <v>25000</v>
      </c>
      <c r="S5137" t="s">
        <v>3347</v>
      </c>
      <c r="T5137" t="s">
        <v>3557</v>
      </c>
      <c r="U5137" s="198">
        <v>27.8</v>
      </c>
      <c r="V5137" t="s">
        <v>2503</v>
      </c>
      <c r="W5137" t="s">
        <v>2655</v>
      </c>
      <c r="X5137" t="s">
        <v>2656</v>
      </c>
      <c r="Y5137" t="s">
        <v>2778</v>
      </c>
      <c r="Z5137" t="s">
        <v>2995</v>
      </c>
      <c r="AA5137">
        <v>115821</v>
      </c>
      <c r="AB5137" s="195">
        <v>37073</v>
      </c>
      <c r="AC5137" s="195">
        <v>37103</v>
      </c>
    </row>
    <row r="5138" spans="1:29" x14ac:dyDescent="0.25">
      <c r="A5138" s="43" t="str">
        <f t="shared" si="401"/>
        <v>US Natural Gas Financial</v>
      </c>
      <c r="B5138" s="43" t="str">
        <f t="shared" si="402"/>
        <v>US</v>
      </c>
      <c r="C5138" s="43" t="str">
        <f t="shared" si="403"/>
        <v>Natural Gas</v>
      </c>
      <c r="D5138" s="43" t="str">
        <f t="shared" si="404"/>
        <v>Financial</v>
      </c>
      <c r="E5138" s="43">
        <f>IF(VLOOKUP(S5138,'DD-Lookup'!$J$6:$L$50,3,FALSE)="Monthly",(YEAR(AC5138)-YEAR(AB5138))*12+MONTH(AC5138)-MONTH(AB5138)+1,(AC5138-AB5138+1))</f>
        <v>31</v>
      </c>
      <c r="F5138" s="210">
        <f t="shared" si="405"/>
        <v>310000</v>
      </c>
      <c r="G5138" s="199">
        <v>1358251</v>
      </c>
      <c r="H5138" s="195">
        <v>37049.589803240699</v>
      </c>
      <c r="I5138" t="s">
        <v>2273</v>
      </c>
      <c r="M5138" t="s">
        <v>3341</v>
      </c>
      <c r="N5138" t="s">
        <v>2281</v>
      </c>
      <c r="O5138" t="s">
        <v>2475</v>
      </c>
      <c r="P5138" s="196">
        <v>10000</v>
      </c>
      <c r="S5138" t="s">
        <v>3342</v>
      </c>
      <c r="T5138" t="s">
        <v>3557</v>
      </c>
      <c r="U5138" s="198">
        <v>3.7875000000000001</v>
      </c>
      <c r="V5138" t="s">
        <v>2610</v>
      </c>
      <c r="W5138" t="s">
        <v>2853</v>
      </c>
      <c r="X5138" t="s">
        <v>2282</v>
      </c>
      <c r="Y5138" t="s">
        <v>3575</v>
      </c>
      <c r="Z5138" t="s">
        <v>2995</v>
      </c>
      <c r="AA5138" t="s">
        <v>92</v>
      </c>
      <c r="AB5138" s="195">
        <v>37073.875</v>
      </c>
      <c r="AC5138" s="195">
        <v>37103.875</v>
      </c>
    </row>
    <row r="5139" spans="1:29" x14ac:dyDescent="0.25">
      <c r="A5139" s="43" t="str">
        <f t="shared" si="401"/>
        <v xml:space="preserve"> Natural Gas Physical</v>
      </c>
      <c r="B5139" s="43" t="str">
        <f t="shared" si="402"/>
        <v/>
      </c>
      <c r="C5139" s="43" t="str">
        <f t="shared" si="403"/>
        <v>Natural Gas</v>
      </c>
      <c r="D5139" s="43" t="str">
        <f t="shared" si="404"/>
        <v>Physical</v>
      </c>
      <c r="E5139" s="43">
        <f>IF(VLOOKUP(S5139,'DD-Lookup'!$J$6:$L$50,3,FALSE)="Monthly",(YEAR(AC5139)-YEAR(AB5139))*12+MONTH(AC5139)-MONTH(AB5139)+1,(AC5139-AB5139+1))</f>
        <v>1</v>
      </c>
      <c r="F5139" s="210">
        <f t="shared" si="405"/>
        <v>5000</v>
      </c>
      <c r="G5139" s="199">
        <v>1358254</v>
      </c>
      <c r="H5139" s="195">
        <v>37049.590069444399</v>
      </c>
      <c r="I5139" t="s">
        <v>3740</v>
      </c>
      <c r="M5139" t="s">
        <v>3341</v>
      </c>
      <c r="N5139" t="s">
        <v>3104</v>
      </c>
      <c r="O5139" t="s">
        <v>3620</v>
      </c>
      <c r="P5139" s="196">
        <v>5000</v>
      </c>
      <c r="S5139" t="s">
        <v>3719</v>
      </c>
      <c r="T5139" t="s">
        <v>3105</v>
      </c>
      <c r="U5139" s="198">
        <v>4.54</v>
      </c>
      <c r="V5139" t="s">
        <v>3909</v>
      </c>
      <c r="W5139" t="s">
        <v>635</v>
      </c>
      <c r="X5139" t="s">
        <v>3106</v>
      </c>
      <c r="Y5139" t="s">
        <v>2469</v>
      </c>
      <c r="Z5139" t="s">
        <v>2996</v>
      </c>
      <c r="AA5139">
        <v>838734</v>
      </c>
      <c r="AB5139" s="195">
        <v>37049.875011574099</v>
      </c>
      <c r="AC5139" s="195">
        <v>37049.875011574099</v>
      </c>
    </row>
    <row r="5140" spans="1:29" x14ac:dyDescent="0.25">
      <c r="A5140" s="43" t="str">
        <f t="shared" si="401"/>
        <v>US Power Physical</v>
      </c>
      <c r="B5140" s="43" t="str">
        <f t="shared" si="402"/>
        <v>US</v>
      </c>
      <c r="C5140" s="43" t="str">
        <f t="shared" si="403"/>
        <v>Power</v>
      </c>
      <c r="D5140" s="43" t="str">
        <f t="shared" si="404"/>
        <v>Physical</v>
      </c>
      <c r="E5140" s="43">
        <f>IF(VLOOKUP(S5140,'DD-Lookup'!$J$6:$L$50,3,FALSE)="Monthly",(YEAR(AC5140)-YEAR(AB5140))*12+MONTH(AC5140)-MONTH(AB5140)+1,(AC5140-AB5140+1))</f>
        <v>30</v>
      </c>
      <c r="F5140" s="210">
        <f t="shared" si="405"/>
        <v>1500</v>
      </c>
      <c r="G5140" s="199">
        <v>1358255</v>
      </c>
      <c r="H5140" s="195">
        <v>37049.590219907397</v>
      </c>
      <c r="I5140" t="s">
        <v>2255</v>
      </c>
      <c r="M5140" t="s">
        <v>2766</v>
      </c>
      <c r="N5140" t="s">
        <v>3361</v>
      </c>
      <c r="O5140" t="s">
        <v>2256</v>
      </c>
      <c r="Q5140" s="196">
        <v>50</v>
      </c>
      <c r="S5140" t="s">
        <v>3340</v>
      </c>
      <c r="T5140" t="s">
        <v>3557</v>
      </c>
      <c r="U5140" s="198">
        <v>36.75</v>
      </c>
      <c r="V5140" t="s">
        <v>3795</v>
      </c>
      <c r="W5140" t="s">
        <v>3380</v>
      </c>
      <c r="X5140" t="s">
        <v>3366</v>
      </c>
      <c r="Y5140" t="s">
        <v>2662</v>
      </c>
      <c r="Z5140" t="s">
        <v>2990</v>
      </c>
      <c r="AA5140">
        <v>637750.1</v>
      </c>
      <c r="AB5140" s="195">
        <v>37135.715972222199</v>
      </c>
      <c r="AC5140" s="195">
        <v>37164.715972222199</v>
      </c>
    </row>
    <row r="5141" spans="1:29" x14ac:dyDescent="0.25">
      <c r="A5141" s="43" t="str">
        <f t="shared" si="401"/>
        <v>US Power Physical</v>
      </c>
      <c r="B5141" s="43" t="str">
        <f t="shared" si="402"/>
        <v>US</v>
      </c>
      <c r="C5141" s="43" t="str">
        <f t="shared" si="403"/>
        <v>Power</v>
      </c>
      <c r="D5141" s="43" t="str">
        <f t="shared" si="404"/>
        <v>Physical</v>
      </c>
      <c r="E5141" s="43">
        <f>IF(VLOOKUP(S5141,'DD-Lookup'!$J$6:$L$50,3,FALSE)="Monthly",(YEAR(AC5141)-YEAR(AB5141))*12+MONTH(AC5141)-MONTH(AB5141)+1,(AC5141-AB5141+1))</f>
        <v>31</v>
      </c>
      <c r="F5141" s="210">
        <f t="shared" si="405"/>
        <v>1550</v>
      </c>
      <c r="G5141" s="199">
        <v>1358257</v>
      </c>
      <c r="H5141" s="195">
        <v>37049.590324074103</v>
      </c>
      <c r="I5141" t="s">
        <v>3382</v>
      </c>
      <c r="M5141" t="s">
        <v>2766</v>
      </c>
      <c r="N5141" t="s">
        <v>3361</v>
      </c>
      <c r="O5141" t="s">
        <v>3745</v>
      </c>
      <c r="P5141" s="196">
        <v>50</v>
      </c>
      <c r="S5141" t="s">
        <v>3340</v>
      </c>
      <c r="T5141" t="s">
        <v>3557</v>
      </c>
      <c r="U5141" s="198">
        <v>79</v>
      </c>
      <c r="V5141" t="s">
        <v>3487</v>
      </c>
      <c r="W5141" t="s">
        <v>3380</v>
      </c>
      <c r="X5141" t="s">
        <v>3381</v>
      </c>
      <c r="Y5141" t="s">
        <v>2662</v>
      </c>
      <c r="Z5141" t="s">
        <v>2990</v>
      </c>
      <c r="AA5141">
        <v>637752.1</v>
      </c>
      <c r="AB5141" s="195">
        <v>37073.875011574099</v>
      </c>
      <c r="AC5141" s="195">
        <v>37103.875011574099</v>
      </c>
    </row>
    <row r="5142" spans="1:29" x14ac:dyDescent="0.25">
      <c r="A5142" s="43" t="str">
        <f t="shared" si="401"/>
        <v>US Crude Financial</v>
      </c>
      <c r="B5142" s="43" t="str">
        <f t="shared" si="402"/>
        <v>US</v>
      </c>
      <c r="C5142" s="43" t="str">
        <f t="shared" si="403"/>
        <v>Crude</v>
      </c>
      <c r="D5142" s="43" t="str">
        <f t="shared" si="404"/>
        <v>Financial</v>
      </c>
      <c r="E5142" s="43">
        <f>IF(VLOOKUP(S5142,'DD-Lookup'!$J$6:$L$50,3,FALSE)="Monthly",(YEAR(AC5142)-YEAR(AB5142))*12+MONTH(AC5142)-MONTH(AB5142)+1,(AC5142-AB5142+1))</f>
        <v>1</v>
      </c>
      <c r="F5142" s="210">
        <f t="shared" si="405"/>
        <v>50000</v>
      </c>
      <c r="G5142" s="199">
        <v>1358258</v>
      </c>
      <c r="H5142" s="195">
        <v>37049.590324074103</v>
      </c>
      <c r="I5142" t="s">
        <v>2652</v>
      </c>
      <c r="M5142" t="s">
        <v>3437</v>
      </c>
      <c r="N5142" t="s">
        <v>2653</v>
      </c>
      <c r="O5142" t="s">
        <v>2334</v>
      </c>
      <c r="P5142" s="196">
        <v>50000</v>
      </c>
      <c r="S5142" t="s">
        <v>3347</v>
      </c>
      <c r="T5142" t="s">
        <v>3557</v>
      </c>
      <c r="U5142" s="198">
        <v>27.78</v>
      </c>
      <c r="V5142" t="s">
        <v>3953</v>
      </c>
      <c r="W5142" t="s">
        <v>2655</v>
      </c>
      <c r="X5142" t="s">
        <v>2193</v>
      </c>
      <c r="Y5142" t="s">
        <v>2778</v>
      </c>
      <c r="Z5142" t="s">
        <v>2995</v>
      </c>
      <c r="AA5142">
        <v>115824</v>
      </c>
      <c r="AB5142" s="195">
        <v>37073</v>
      </c>
      <c r="AC5142" s="195">
        <v>37103</v>
      </c>
    </row>
    <row r="5143" spans="1:29" x14ac:dyDescent="0.25">
      <c r="A5143" s="43" t="str">
        <f t="shared" si="401"/>
        <v>US Natural Gas Financial</v>
      </c>
      <c r="B5143" s="43" t="str">
        <f t="shared" si="402"/>
        <v>US</v>
      </c>
      <c r="C5143" s="43" t="str">
        <f t="shared" si="403"/>
        <v>Natural Gas</v>
      </c>
      <c r="D5143" s="43" t="str">
        <f t="shared" si="404"/>
        <v>Financial</v>
      </c>
      <c r="E5143" s="43">
        <f>IF(VLOOKUP(S5143,'DD-Lookup'!$J$6:$L$50,3,FALSE)="Monthly",(YEAR(AC5143)-YEAR(AB5143))*12+MONTH(AC5143)-MONTH(AB5143)+1,(AC5143-AB5143+1))</f>
        <v>31</v>
      </c>
      <c r="F5143" s="210">
        <f t="shared" si="405"/>
        <v>310000</v>
      </c>
      <c r="G5143" s="199">
        <v>1358259</v>
      </c>
      <c r="H5143" s="195">
        <v>37049.590347222198</v>
      </c>
      <c r="I5143" t="s">
        <v>2719</v>
      </c>
      <c r="M5143" t="s">
        <v>3341</v>
      </c>
      <c r="N5143" t="s">
        <v>2281</v>
      </c>
      <c r="O5143" t="s">
        <v>2475</v>
      </c>
      <c r="P5143" s="196">
        <v>10000</v>
      </c>
      <c r="S5143" t="s">
        <v>3342</v>
      </c>
      <c r="T5143" t="s">
        <v>3557</v>
      </c>
      <c r="U5143" s="198">
        <v>3.7850000000000001</v>
      </c>
      <c r="V5143" t="s">
        <v>2720</v>
      </c>
      <c r="W5143" t="s">
        <v>2853</v>
      </c>
      <c r="X5143" t="s">
        <v>2282</v>
      </c>
      <c r="Y5143" t="s">
        <v>3575</v>
      </c>
      <c r="Z5143" t="s">
        <v>2995</v>
      </c>
      <c r="AA5143" t="s">
        <v>93</v>
      </c>
      <c r="AB5143" s="195">
        <v>37073.875</v>
      </c>
      <c r="AC5143" s="195">
        <v>37103.875</v>
      </c>
    </row>
    <row r="5144" spans="1:29" x14ac:dyDescent="0.25">
      <c r="A5144" s="43" t="str">
        <f t="shared" si="401"/>
        <v>US Crude Financial</v>
      </c>
      <c r="B5144" s="43" t="str">
        <f t="shared" si="402"/>
        <v>US</v>
      </c>
      <c r="C5144" s="43" t="str">
        <f t="shared" si="403"/>
        <v>Crude</v>
      </c>
      <c r="D5144" s="43" t="str">
        <f t="shared" si="404"/>
        <v>Financial</v>
      </c>
      <c r="E5144" s="43">
        <f>IF(VLOOKUP(S5144,'DD-Lookup'!$J$6:$L$50,3,FALSE)="Monthly",(YEAR(AC5144)-YEAR(AB5144))*12+MONTH(AC5144)-MONTH(AB5144)+1,(AC5144-AB5144+1))</f>
        <v>1</v>
      </c>
      <c r="F5144" s="210">
        <f t="shared" si="405"/>
        <v>50000</v>
      </c>
      <c r="G5144" s="199">
        <v>1358260</v>
      </c>
      <c r="H5144" s="195">
        <v>37049.590393518498</v>
      </c>
      <c r="I5144" t="s">
        <v>2371</v>
      </c>
      <c r="M5144" t="s">
        <v>3437</v>
      </c>
      <c r="N5144" t="s">
        <v>2653</v>
      </c>
      <c r="O5144" t="s">
        <v>2334</v>
      </c>
      <c r="P5144" s="196">
        <v>50000</v>
      </c>
      <c r="S5144" t="s">
        <v>3347</v>
      </c>
      <c r="T5144" t="s">
        <v>3557</v>
      </c>
      <c r="U5144" s="198">
        <v>27.76</v>
      </c>
      <c r="V5144" t="s">
        <v>3619</v>
      </c>
      <c r="W5144" t="s">
        <v>2655</v>
      </c>
      <c r="X5144" t="s">
        <v>2193</v>
      </c>
      <c r="Y5144" t="s">
        <v>2778</v>
      </c>
      <c r="Z5144" t="s">
        <v>2995</v>
      </c>
      <c r="AA5144">
        <v>115825</v>
      </c>
      <c r="AB5144" s="195">
        <v>37073</v>
      </c>
      <c r="AC5144" s="195">
        <v>37103</v>
      </c>
    </row>
    <row r="5145" spans="1:29" x14ac:dyDescent="0.25">
      <c r="A5145" s="43" t="str">
        <f t="shared" si="401"/>
        <v>US Natural Gas Financial</v>
      </c>
      <c r="B5145" s="43" t="str">
        <f t="shared" si="402"/>
        <v>US</v>
      </c>
      <c r="C5145" s="43" t="str">
        <f t="shared" si="403"/>
        <v>Natural Gas</v>
      </c>
      <c r="D5145" s="43" t="str">
        <f t="shared" si="404"/>
        <v>Financial</v>
      </c>
      <c r="E5145" s="43">
        <f>IF(VLOOKUP(S5145,'DD-Lookup'!$J$6:$L$50,3,FALSE)="Monthly",(YEAR(AC5145)-YEAR(AB5145))*12+MONTH(AC5145)-MONTH(AB5145)+1,(AC5145-AB5145+1))</f>
        <v>31</v>
      </c>
      <c r="F5145" s="210">
        <f t="shared" si="405"/>
        <v>542500</v>
      </c>
      <c r="G5145" s="199">
        <v>1358261</v>
      </c>
      <c r="H5145" s="195">
        <v>37049.590497685203</v>
      </c>
      <c r="I5145" t="s">
        <v>3339</v>
      </c>
      <c r="M5145" t="s">
        <v>3341</v>
      </c>
      <c r="N5145" t="s">
        <v>2281</v>
      </c>
      <c r="O5145" t="s">
        <v>2290</v>
      </c>
      <c r="Q5145" s="196">
        <v>17500</v>
      </c>
      <c r="S5145" t="s">
        <v>3342</v>
      </c>
      <c r="T5145" t="s">
        <v>3557</v>
      </c>
      <c r="U5145" s="198">
        <v>3.8774999999999999</v>
      </c>
      <c r="V5145" t="s">
        <v>3628</v>
      </c>
      <c r="W5145" t="s">
        <v>2853</v>
      </c>
      <c r="X5145" t="s">
        <v>2282</v>
      </c>
      <c r="Y5145" t="s">
        <v>3575</v>
      </c>
      <c r="Z5145" t="s">
        <v>2995</v>
      </c>
      <c r="AA5145" t="s">
        <v>94</v>
      </c>
      <c r="AB5145" s="195">
        <v>37104.875</v>
      </c>
      <c r="AC5145" s="195">
        <v>37134.875</v>
      </c>
    </row>
    <row r="5146" spans="1:29" x14ac:dyDescent="0.25">
      <c r="A5146" s="43" t="str">
        <f t="shared" si="401"/>
        <v xml:space="preserve"> Natural Gas Physical</v>
      </c>
      <c r="B5146" s="43" t="str">
        <f t="shared" si="402"/>
        <v/>
      </c>
      <c r="C5146" s="43" t="str">
        <f t="shared" si="403"/>
        <v>Natural Gas</v>
      </c>
      <c r="D5146" s="43" t="str">
        <f t="shared" si="404"/>
        <v>Physical</v>
      </c>
      <c r="E5146" s="43">
        <f>IF(VLOOKUP(S5146,'DD-Lookup'!$J$6:$L$50,3,FALSE)="Monthly",(YEAR(AC5146)-YEAR(AB5146))*12+MONTH(AC5146)-MONTH(AB5146)+1,(AC5146-AB5146+1))</f>
        <v>1</v>
      </c>
      <c r="F5146" s="210">
        <f t="shared" si="405"/>
        <v>5000</v>
      </c>
      <c r="G5146" s="199">
        <v>1358263</v>
      </c>
      <c r="H5146" s="195">
        <v>37049.590509259302</v>
      </c>
      <c r="I5146" t="s">
        <v>3740</v>
      </c>
      <c r="M5146" t="s">
        <v>3341</v>
      </c>
      <c r="N5146" t="s">
        <v>3104</v>
      </c>
      <c r="O5146" t="s">
        <v>3620</v>
      </c>
      <c r="P5146" s="196">
        <v>5000</v>
      </c>
      <c r="S5146" t="s">
        <v>3719</v>
      </c>
      <c r="T5146" t="s">
        <v>3105</v>
      </c>
      <c r="U5146" s="198">
        <v>4.54</v>
      </c>
      <c r="V5146" t="s">
        <v>3909</v>
      </c>
      <c r="W5146" t="s">
        <v>635</v>
      </c>
      <c r="X5146" t="s">
        <v>3106</v>
      </c>
      <c r="Y5146" t="s">
        <v>2469</v>
      </c>
      <c r="Z5146" t="s">
        <v>2996</v>
      </c>
      <c r="AA5146">
        <v>838736</v>
      </c>
      <c r="AB5146" s="195">
        <v>37049.875011574099</v>
      </c>
      <c r="AC5146" s="195">
        <v>37049.875011574099</v>
      </c>
    </row>
    <row r="5147" spans="1:29" x14ac:dyDescent="0.25">
      <c r="A5147" s="43" t="str">
        <f t="shared" si="401"/>
        <v>US Natural Gas Financial</v>
      </c>
      <c r="B5147" s="43" t="str">
        <f t="shared" si="402"/>
        <v>US</v>
      </c>
      <c r="C5147" s="43" t="str">
        <f t="shared" si="403"/>
        <v>Natural Gas</v>
      </c>
      <c r="D5147" s="43" t="str">
        <f t="shared" si="404"/>
        <v>Financial</v>
      </c>
      <c r="E5147" s="43">
        <f>IF(VLOOKUP(S5147,'DD-Lookup'!$J$6:$L$50,3,FALSE)="Monthly",(YEAR(AC5147)-YEAR(AB5147))*12+MONTH(AC5147)-MONTH(AB5147)+1,(AC5147-AB5147+1))</f>
        <v>22</v>
      </c>
      <c r="F5147" s="210">
        <f t="shared" si="405"/>
        <v>330000</v>
      </c>
      <c r="G5147" s="199">
        <v>1358266</v>
      </c>
      <c r="H5147" s="195">
        <v>37049.590659722198</v>
      </c>
      <c r="I5147" t="s">
        <v>2402</v>
      </c>
      <c r="M5147" t="s">
        <v>3341</v>
      </c>
      <c r="N5147" t="s">
        <v>2281</v>
      </c>
      <c r="O5147" t="s">
        <v>1295</v>
      </c>
      <c r="P5147" s="196">
        <v>15000</v>
      </c>
      <c r="S5147" t="s">
        <v>3342</v>
      </c>
      <c r="T5147" t="s">
        <v>3557</v>
      </c>
      <c r="U5147" s="198">
        <v>3.66</v>
      </c>
      <c r="V5147" t="s">
        <v>4233</v>
      </c>
      <c r="W5147" t="s">
        <v>2512</v>
      </c>
      <c r="X5147" t="s">
        <v>2170</v>
      </c>
      <c r="Y5147" t="s">
        <v>3575</v>
      </c>
      <c r="Z5147" t="s">
        <v>2995</v>
      </c>
      <c r="AA5147" t="s">
        <v>95</v>
      </c>
      <c r="AB5147" s="195">
        <v>37051.875011574099</v>
      </c>
      <c r="AC5147" s="195">
        <v>37072.875011574099</v>
      </c>
    </row>
    <row r="5148" spans="1:29" x14ac:dyDescent="0.25">
      <c r="A5148" s="43" t="str">
        <f t="shared" si="401"/>
        <v>US Power Physical</v>
      </c>
      <c r="B5148" s="43" t="str">
        <f t="shared" si="402"/>
        <v>US</v>
      </c>
      <c r="C5148" s="43" t="str">
        <f t="shared" si="403"/>
        <v>Power</v>
      </c>
      <c r="D5148" s="43" t="str">
        <f t="shared" si="404"/>
        <v>Physical</v>
      </c>
      <c r="E5148" s="43">
        <f>IF(VLOOKUP(S5148,'DD-Lookup'!$J$6:$L$50,3,FALSE)="Monthly",(YEAR(AC5148)-YEAR(AB5148))*12+MONTH(AC5148)-MONTH(AB5148)+1,(AC5148-AB5148+1))</f>
        <v>30</v>
      </c>
      <c r="F5148" s="210">
        <f t="shared" si="405"/>
        <v>1500</v>
      </c>
      <c r="G5148" s="199">
        <v>1358267</v>
      </c>
      <c r="H5148" s="195">
        <v>37049.591030092597</v>
      </c>
      <c r="I5148" t="s">
        <v>2269</v>
      </c>
      <c r="J5148" t="s">
        <v>2233</v>
      </c>
      <c r="K5148" t="s">
        <v>2272</v>
      </c>
      <c r="M5148" t="s">
        <v>2766</v>
      </c>
      <c r="N5148" t="s">
        <v>3361</v>
      </c>
      <c r="O5148" t="s">
        <v>2277</v>
      </c>
      <c r="Q5148" s="196">
        <v>50</v>
      </c>
      <c r="S5148" t="s">
        <v>3340</v>
      </c>
      <c r="T5148" t="s">
        <v>3557</v>
      </c>
      <c r="U5148" s="198">
        <v>43</v>
      </c>
      <c r="V5148" t="s">
        <v>680</v>
      </c>
      <c r="W5148" t="s">
        <v>3369</v>
      </c>
      <c r="X5148" t="s">
        <v>2279</v>
      </c>
      <c r="Y5148" t="s">
        <v>2662</v>
      </c>
      <c r="Z5148" t="s">
        <v>2990</v>
      </c>
      <c r="AA5148">
        <v>637758.1</v>
      </c>
      <c r="AB5148" s="195">
        <v>37135.594444444403</v>
      </c>
      <c r="AC5148" s="195">
        <v>37164.594444444403</v>
      </c>
    </row>
    <row r="5149" spans="1:29" x14ac:dyDescent="0.25">
      <c r="A5149" s="43" t="str">
        <f t="shared" si="401"/>
        <v>US Power Physical</v>
      </c>
      <c r="B5149" s="43" t="str">
        <f t="shared" si="402"/>
        <v>US</v>
      </c>
      <c r="C5149" s="43" t="str">
        <f t="shared" si="403"/>
        <v>Power</v>
      </c>
      <c r="D5149" s="43" t="str">
        <f t="shared" si="404"/>
        <v>Physical</v>
      </c>
      <c r="E5149" s="43">
        <f>IF(VLOOKUP(S5149,'DD-Lookup'!$J$6:$L$50,3,FALSE)="Monthly",(YEAR(AC5149)-YEAR(AB5149))*12+MONTH(AC5149)-MONTH(AB5149)+1,(AC5149-AB5149+1))</f>
        <v>62</v>
      </c>
      <c r="F5149" s="210">
        <f t="shared" si="405"/>
        <v>3100</v>
      </c>
      <c r="G5149" s="199">
        <v>1358268</v>
      </c>
      <c r="H5149" s="195">
        <v>37049.591446759303</v>
      </c>
      <c r="I5149" t="s">
        <v>2527</v>
      </c>
      <c r="M5149" t="s">
        <v>2766</v>
      </c>
      <c r="N5149" t="s">
        <v>3361</v>
      </c>
      <c r="O5149" t="s">
        <v>3954</v>
      </c>
      <c r="Q5149" s="196">
        <v>50</v>
      </c>
      <c r="S5149" t="s">
        <v>3340</v>
      </c>
      <c r="T5149" t="s">
        <v>3557</v>
      </c>
      <c r="U5149" s="198">
        <v>68.5</v>
      </c>
      <c r="V5149" t="s">
        <v>2480</v>
      </c>
      <c r="W5149" t="s">
        <v>3380</v>
      </c>
      <c r="X5149" t="s">
        <v>3381</v>
      </c>
      <c r="Y5149" t="s">
        <v>2662</v>
      </c>
      <c r="Z5149" t="s">
        <v>2990</v>
      </c>
      <c r="AA5149">
        <v>637764.1</v>
      </c>
      <c r="AB5149" s="195">
        <v>37438.715972222199</v>
      </c>
      <c r="AC5149" s="195">
        <v>37499.715972222199</v>
      </c>
    </row>
    <row r="5150" spans="1:29" x14ac:dyDescent="0.25">
      <c r="A5150" s="43" t="str">
        <f t="shared" si="401"/>
        <v>US Power Physical</v>
      </c>
      <c r="B5150" s="43" t="str">
        <f t="shared" si="402"/>
        <v>US</v>
      </c>
      <c r="C5150" s="43" t="str">
        <f t="shared" si="403"/>
        <v>Power</v>
      </c>
      <c r="D5150" s="43" t="str">
        <f t="shared" si="404"/>
        <v>Physical</v>
      </c>
      <c r="E5150" s="43">
        <f>IF(VLOOKUP(S5150,'DD-Lookup'!$J$6:$L$50,3,FALSE)="Monthly",(YEAR(AC5150)-YEAR(AB5150))*12+MONTH(AC5150)-MONTH(AB5150)+1,(AC5150-AB5150+1))</f>
        <v>62</v>
      </c>
      <c r="F5150" s="210">
        <f t="shared" si="405"/>
        <v>3100</v>
      </c>
      <c r="G5150" s="199">
        <v>1358269</v>
      </c>
      <c r="H5150" s="195">
        <v>37049.591493055603</v>
      </c>
      <c r="I5150" t="s">
        <v>2527</v>
      </c>
      <c r="M5150" t="s">
        <v>2766</v>
      </c>
      <c r="N5150" t="s">
        <v>3361</v>
      </c>
      <c r="O5150" t="s">
        <v>2577</v>
      </c>
      <c r="Q5150" s="196">
        <v>50</v>
      </c>
      <c r="S5150" t="s">
        <v>3340</v>
      </c>
      <c r="T5150" t="s">
        <v>3557</v>
      </c>
      <c r="U5150" s="198">
        <v>68.25</v>
      </c>
      <c r="V5150" t="s">
        <v>1705</v>
      </c>
      <c r="W5150" t="s">
        <v>3825</v>
      </c>
      <c r="X5150" t="s">
        <v>2263</v>
      </c>
      <c r="Y5150" t="s">
        <v>2662</v>
      </c>
      <c r="Z5150" t="s">
        <v>2990</v>
      </c>
      <c r="AA5150">
        <v>637765.1</v>
      </c>
      <c r="AB5150" s="195">
        <v>37438.591666666704</v>
      </c>
      <c r="AC5150" s="195">
        <v>37499.591666666704</v>
      </c>
    </row>
    <row r="5151" spans="1:29" x14ac:dyDescent="0.25">
      <c r="A5151" s="43" t="str">
        <f t="shared" si="401"/>
        <v xml:space="preserve"> Metals Financial</v>
      </c>
      <c r="B5151" s="43" t="str">
        <f t="shared" si="402"/>
        <v/>
      </c>
      <c r="C5151" s="43" t="str">
        <f t="shared" si="403"/>
        <v>Metals</v>
      </c>
      <c r="D5151" s="43" t="str">
        <f t="shared" si="404"/>
        <v>Financial</v>
      </c>
      <c r="E5151" s="43">
        <f>IF(VLOOKUP(S5151,'DD-Lookup'!$J$6:$L$50,3,FALSE)="Monthly",(YEAR(AC5151)-YEAR(AB5151))*12+MONTH(AC5151)-MONTH(AB5151)+1,(AC5151-AB5151+1))</f>
        <v>1</v>
      </c>
      <c r="F5151" s="210">
        <f t="shared" si="405"/>
        <v>1</v>
      </c>
      <c r="G5151" s="199">
        <v>1358270</v>
      </c>
      <c r="H5151" s="195">
        <v>37049.5917708333</v>
      </c>
      <c r="I5151" t="s">
        <v>3940</v>
      </c>
      <c r="M5151" t="s">
        <v>3346</v>
      </c>
      <c r="N5151" t="s">
        <v>3566</v>
      </c>
      <c r="O5151" t="s">
        <v>2338</v>
      </c>
      <c r="P5151" s="196">
        <v>1</v>
      </c>
      <c r="S5151" t="s">
        <v>3556</v>
      </c>
      <c r="T5151" t="s">
        <v>3557</v>
      </c>
      <c r="U5151" s="198">
        <v>1492.5</v>
      </c>
      <c r="V5151" t="s">
        <v>3137</v>
      </c>
      <c r="W5151" t="s">
        <v>2299</v>
      </c>
      <c r="X5151" t="s">
        <v>3559</v>
      </c>
      <c r="Y5151" t="s">
        <v>3560</v>
      </c>
      <c r="Z5151" t="s">
        <v>3561</v>
      </c>
      <c r="AA5151">
        <v>2174796</v>
      </c>
      <c r="AB5151" s="195">
        <v>37062</v>
      </c>
      <c r="AC5151" s="195">
        <v>37062</v>
      </c>
    </row>
    <row r="5152" spans="1:29" x14ac:dyDescent="0.25">
      <c r="A5152" s="43" t="str">
        <f t="shared" si="401"/>
        <v>US Natural Gas Financial</v>
      </c>
      <c r="B5152" s="43" t="str">
        <f t="shared" si="402"/>
        <v>US</v>
      </c>
      <c r="C5152" s="43" t="str">
        <f t="shared" si="403"/>
        <v>Natural Gas</v>
      </c>
      <c r="D5152" s="43" t="str">
        <f t="shared" si="404"/>
        <v>Financial</v>
      </c>
      <c r="E5152" s="43">
        <f>IF(VLOOKUP(S5152,'DD-Lookup'!$J$6:$L$50,3,FALSE)="Monthly",(YEAR(AC5152)-YEAR(AB5152))*12+MONTH(AC5152)-MONTH(AB5152)+1,(AC5152-AB5152+1))</f>
        <v>31</v>
      </c>
      <c r="F5152" s="210">
        <f t="shared" si="405"/>
        <v>155000</v>
      </c>
      <c r="G5152" s="199">
        <v>1358271</v>
      </c>
      <c r="H5152" s="195">
        <v>37049.592349537001</v>
      </c>
      <c r="I5152" t="s">
        <v>2371</v>
      </c>
      <c r="M5152" t="s">
        <v>3341</v>
      </c>
      <c r="N5152" t="s">
        <v>2476</v>
      </c>
      <c r="O5152" t="s">
        <v>3042</v>
      </c>
      <c r="P5152" s="196">
        <v>5000</v>
      </c>
      <c r="S5152" t="s">
        <v>3342</v>
      </c>
      <c r="T5152" t="s">
        <v>3557</v>
      </c>
      <c r="U5152" s="198">
        <v>0.4375</v>
      </c>
      <c r="V5152" t="s">
        <v>2599</v>
      </c>
      <c r="W5152" t="s">
        <v>2477</v>
      </c>
      <c r="X5152" t="s">
        <v>2478</v>
      </c>
      <c r="Y5152" t="s">
        <v>3575</v>
      </c>
      <c r="Z5152" t="s">
        <v>2995</v>
      </c>
      <c r="AA5152" t="s">
        <v>96</v>
      </c>
      <c r="AB5152" s="195">
        <v>37165.875011574099</v>
      </c>
      <c r="AC5152" s="195">
        <v>37195.875011574099</v>
      </c>
    </row>
    <row r="5153" spans="1:29" x14ac:dyDescent="0.25">
      <c r="A5153" s="43" t="str">
        <f t="shared" si="401"/>
        <v>US Power Physical</v>
      </c>
      <c r="B5153" s="43" t="str">
        <f t="shared" si="402"/>
        <v>US</v>
      </c>
      <c r="C5153" s="43" t="str">
        <f t="shared" si="403"/>
        <v>Power</v>
      </c>
      <c r="D5153" s="43" t="str">
        <f t="shared" si="404"/>
        <v>Physical</v>
      </c>
      <c r="E5153" s="43">
        <f>IF(VLOOKUP(S5153,'DD-Lookup'!$J$6:$L$50,3,FALSE)="Monthly",(YEAR(AC5153)-YEAR(AB5153))*12+MONTH(AC5153)-MONTH(AB5153)+1,(AC5153-AB5153+1))</f>
        <v>30</v>
      </c>
      <c r="F5153" s="210">
        <f t="shared" si="405"/>
        <v>1500</v>
      </c>
      <c r="G5153" s="199">
        <v>1358272</v>
      </c>
      <c r="H5153" s="195">
        <v>37049.592476851903</v>
      </c>
      <c r="I5153" t="s">
        <v>2255</v>
      </c>
      <c r="M5153" t="s">
        <v>2766</v>
      </c>
      <c r="N5153" t="s">
        <v>3361</v>
      </c>
      <c r="O5153" t="s">
        <v>2341</v>
      </c>
      <c r="Q5153" s="196">
        <v>50</v>
      </c>
      <c r="S5153" t="s">
        <v>3340</v>
      </c>
      <c r="T5153" t="s">
        <v>3557</v>
      </c>
      <c r="U5153" s="198">
        <v>39.1</v>
      </c>
      <c r="V5153" t="s">
        <v>4134</v>
      </c>
      <c r="W5153" t="s">
        <v>3825</v>
      </c>
      <c r="X5153" t="s">
        <v>2263</v>
      </c>
      <c r="Y5153" t="s">
        <v>2662</v>
      </c>
      <c r="Z5153" t="s">
        <v>2990</v>
      </c>
      <c r="AA5153">
        <v>637769.1</v>
      </c>
      <c r="AB5153" s="195">
        <v>37135.591666666704</v>
      </c>
      <c r="AC5153" s="195">
        <v>37164.591666666704</v>
      </c>
    </row>
    <row r="5154" spans="1:29" x14ac:dyDescent="0.25">
      <c r="A5154" s="43" t="str">
        <f t="shared" si="401"/>
        <v>US Power Physical</v>
      </c>
      <c r="B5154" s="43" t="str">
        <f t="shared" si="402"/>
        <v>US</v>
      </c>
      <c r="C5154" s="43" t="str">
        <f t="shared" si="403"/>
        <v>Power</v>
      </c>
      <c r="D5154" s="43" t="str">
        <f t="shared" si="404"/>
        <v>Physical</v>
      </c>
      <c r="E5154" s="43">
        <f>IF(VLOOKUP(S5154,'DD-Lookup'!$J$6:$L$50,3,FALSE)="Monthly",(YEAR(AC5154)-YEAR(AB5154))*12+MONTH(AC5154)-MONTH(AB5154)+1,(AC5154-AB5154+1))</f>
        <v>1</v>
      </c>
      <c r="F5154" s="210">
        <f t="shared" si="405"/>
        <v>50</v>
      </c>
      <c r="G5154" s="199">
        <v>1358273</v>
      </c>
      <c r="H5154" s="195">
        <v>37049.5926273148</v>
      </c>
      <c r="I5154" t="s">
        <v>2259</v>
      </c>
      <c r="M5154" t="s">
        <v>2766</v>
      </c>
      <c r="N5154" t="s">
        <v>3361</v>
      </c>
      <c r="O5154" t="s">
        <v>1452</v>
      </c>
      <c r="P5154" s="196">
        <v>50</v>
      </c>
      <c r="S5154" t="s">
        <v>3340</v>
      </c>
      <c r="T5154" t="s">
        <v>3557</v>
      </c>
      <c r="U5154" s="198">
        <v>39.75</v>
      </c>
      <c r="V5154" t="s">
        <v>2260</v>
      </c>
      <c r="W5154" t="s">
        <v>3376</v>
      </c>
      <c r="X5154" t="s">
        <v>3377</v>
      </c>
      <c r="Y5154" t="s">
        <v>2662</v>
      </c>
      <c r="Z5154" t="s">
        <v>2990</v>
      </c>
      <c r="AA5154">
        <v>637770.1</v>
      </c>
      <c r="AB5154" s="195">
        <v>37053.875011574099</v>
      </c>
      <c r="AC5154" s="195">
        <v>37053.875011574099</v>
      </c>
    </row>
    <row r="5155" spans="1:29" x14ac:dyDescent="0.25">
      <c r="A5155" s="43" t="str">
        <f t="shared" si="401"/>
        <v>US Power Financial</v>
      </c>
      <c r="B5155" s="43" t="str">
        <f t="shared" si="402"/>
        <v>US</v>
      </c>
      <c r="C5155" s="43" t="str">
        <f t="shared" si="403"/>
        <v>Power</v>
      </c>
      <c r="D5155" s="43" t="str">
        <f t="shared" si="404"/>
        <v>Financial</v>
      </c>
      <c r="E5155" s="43">
        <f>IF(VLOOKUP(S5155,'DD-Lookup'!$J$6:$L$50,3,FALSE)="Monthly",(YEAR(AC5155)-YEAR(AB5155))*12+MONTH(AC5155)-MONTH(AB5155)+1,(AC5155-AB5155+1))</f>
        <v>92</v>
      </c>
      <c r="F5155" s="210">
        <f t="shared" si="405"/>
        <v>4600</v>
      </c>
      <c r="G5155" s="199">
        <v>1358274</v>
      </c>
      <c r="H5155" s="195">
        <v>37049.592696759297</v>
      </c>
      <c r="I5155" t="s">
        <v>2483</v>
      </c>
      <c r="M5155" t="s">
        <v>2766</v>
      </c>
      <c r="N5155" t="s">
        <v>2659</v>
      </c>
      <c r="O5155" t="s">
        <v>3150</v>
      </c>
      <c r="Q5155" s="196">
        <v>50</v>
      </c>
      <c r="S5155" t="s">
        <v>3340</v>
      </c>
      <c r="T5155" t="s">
        <v>3557</v>
      </c>
      <c r="U5155" s="198">
        <v>51.5</v>
      </c>
      <c r="V5155" t="s">
        <v>2342</v>
      </c>
      <c r="W5155" t="s">
        <v>2268</v>
      </c>
      <c r="X5155" t="s">
        <v>3383</v>
      </c>
      <c r="Y5155" t="s">
        <v>2662</v>
      </c>
      <c r="Z5155" t="s">
        <v>2995</v>
      </c>
      <c r="AA5155">
        <v>637771.1</v>
      </c>
      <c r="AB5155" s="195">
        <v>37165</v>
      </c>
      <c r="AC5155" s="195">
        <v>37256</v>
      </c>
    </row>
    <row r="5156" spans="1:29" x14ac:dyDescent="0.25">
      <c r="A5156" s="43" t="str">
        <f t="shared" si="401"/>
        <v>US Natural Gas Financial</v>
      </c>
      <c r="B5156" s="43" t="str">
        <f t="shared" si="402"/>
        <v>US</v>
      </c>
      <c r="C5156" s="43" t="str">
        <f t="shared" si="403"/>
        <v>Natural Gas</v>
      </c>
      <c r="D5156" s="43" t="str">
        <f t="shared" si="404"/>
        <v>Financial</v>
      </c>
      <c r="E5156" s="43">
        <f>IF(VLOOKUP(S5156,'DD-Lookup'!$J$6:$L$50,3,FALSE)="Monthly",(YEAR(AC5156)-YEAR(AB5156))*12+MONTH(AC5156)-MONTH(AB5156)+1,(AC5156-AB5156+1))</f>
        <v>31</v>
      </c>
      <c r="F5156" s="210">
        <f t="shared" si="405"/>
        <v>310000</v>
      </c>
      <c r="G5156" s="199">
        <v>1358278</v>
      </c>
      <c r="H5156" s="195">
        <v>37049.5938888889</v>
      </c>
      <c r="I5156" t="s">
        <v>2402</v>
      </c>
      <c r="M5156" t="s">
        <v>3341</v>
      </c>
      <c r="N5156" t="s">
        <v>2281</v>
      </c>
      <c r="O5156" t="s">
        <v>2475</v>
      </c>
      <c r="P5156" s="196">
        <v>10000</v>
      </c>
      <c r="S5156" t="s">
        <v>3342</v>
      </c>
      <c r="T5156" t="s">
        <v>3557</v>
      </c>
      <c r="U5156" s="198">
        <v>3.7850000000000001</v>
      </c>
      <c r="V5156" t="s">
        <v>4233</v>
      </c>
      <c r="W5156" t="s">
        <v>2853</v>
      </c>
      <c r="X5156" t="s">
        <v>2282</v>
      </c>
      <c r="Y5156" t="s">
        <v>3575</v>
      </c>
      <c r="Z5156" t="s">
        <v>2995</v>
      </c>
      <c r="AA5156" t="s">
        <v>97</v>
      </c>
      <c r="AB5156" s="195">
        <v>37073.875</v>
      </c>
      <c r="AC5156" s="195">
        <v>37103.875</v>
      </c>
    </row>
    <row r="5157" spans="1:29" x14ac:dyDescent="0.25">
      <c r="A5157" s="43" t="str">
        <f t="shared" si="401"/>
        <v>US Natural Gas Financial</v>
      </c>
      <c r="B5157" s="43" t="str">
        <f t="shared" si="402"/>
        <v>US</v>
      </c>
      <c r="C5157" s="43" t="str">
        <f t="shared" si="403"/>
        <v>Natural Gas</v>
      </c>
      <c r="D5157" s="43" t="str">
        <f t="shared" si="404"/>
        <v>Financial</v>
      </c>
      <c r="E5157" s="43">
        <f>IF(VLOOKUP(S5157,'DD-Lookup'!$J$6:$L$50,3,FALSE)="Monthly",(YEAR(AC5157)-YEAR(AB5157))*12+MONTH(AC5157)-MONTH(AB5157)+1,(AC5157-AB5157+1))</f>
        <v>30</v>
      </c>
      <c r="F5157" s="210">
        <f t="shared" si="405"/>
        <v>150000</v>
      </c>
      <c r="G5157" s="199">
        <v>1358279</v>
      </c>
      <c r="H5157" s="195">
        <v>37049.594166666699</v>
      </c>
      <c r="I5157" t="s">
        <v>3509</v>
      </c>
      <c r="M5157" t="s">
        <v>3341</v>
      </c>
      <c r="N5157" t="s">
        <v>2281</v>
      </c>
      <c r="O5157" t="s">
        <v>3110</v>
      </c>
      <c r="P5157" s="196">
        <v>5000</v>
      </c>
      <c r="S5157" t="s">
        <v>3342</v>
      </c>
      <c r="T5157" t="s">
        <v>3557</v>
      </c>
      <c r="U5157" s="198">
        <v>3.9125000000000001</v>
      </c>
      <c r="V5157" t="s">
        <v>3526</v>
      </c>
      <c r="W5157" t="s">
        <v>2853</v>
      </c>
      <c r="X5157" t="s">
        <v>2282</v>
      </c>
      <c r="Y5157" t="s">
        <v>3575</v>
      </c>
      <c r="Z5157" t="s">
        <v>2995</v>
      </c>
      <c r="AA5157" t="s">
        <v>98</v>
      </c>
      <c r="AB5157" s="195">
        <v>37135.875</v>
      </c>
      <c r="AC5157" s="195">
        <v>37164.875</v>
      </c>
    </row>
    <row r="5158" spans="1:29" x14ac:dyDescent="0.25">
      <c r="A5158" s="43" t="str">
        <f t="shared" si="401"/>
        <v>US Power Physical</v>
      </c>
      <c r="B5158" s="43" t="str">
        <f t="shared" si="402"/>
        <v>US</v>
      </c>
      <c r="C5158" s="43" t="str">
        <f t="shared" si="403"/>
        <v>Power</v>
      </c>
      <c r="D5158" s="43" t="str">
        <f t="shared" si="404"/>
        <v>Physical</v>
      </c>
      <c r="E5158" s="43">
        <f>IF(VLOOKUP(S5158,'DD-Lookup'!$J$6:$L$50,3,FALSE)="Monthly",(YEAR(AC5158)-YEAR(AB5158))*12+MONTH(AC5158)-MONTH(AB5158)+1,(AC5158-AB5158+1))</f>
        <v>31</v>
      </c>
      <c r="F5158" s="210">
        <f t="shared" si="405"/>
        <v>1550</v>
      </c>
      <c r="G5158" s="199">
        <v>1358282</v>
      </c>
      <c r="H5158" s="195">
        <v>37049.594398148103</v>
      </c>
      <c r="I5158" t="s">
        <v>2244</v>
      </c>
      <c r="M5158" t="s">
        <v>2766</v>
      </c>
      <c r="N5158" t="s">
        <v>3361</v>
      </c>
      <c r="O5158" t="s">
        <v>1509</v>
      </c>
      <c r="Q5158" s="196">
        <v>50</v>
      </c>
      <c r="S5158" t="s">
        <v>3340</v>
      </c>
      <c r="T5158" t="s">
        <v>3557</v>
      </c>
      <c r="U5158" s="198">
        <v>41.5</v>
      </c>
      <c r="V5158" t="s">
        <v>3494</v>
      </c>
      <c r="W5158" t="s">
        <v>2278</v>
      </c>
      <c r="X5158" t="s">
        <v>3513</v>
      </c>
      <c r="Y5158" t="s">
        <v>2662</v>
      </c>
      <c r="Z5158" t="s">
        <v>2990</v>
      </c>
      <c r="AA5158">
        <v>637775.1</v>
      </c>
      <c r="AB5158" s="195">
        <v>37377.875</v>
      </c>
      <c r="AC5158" s="195">
        <v>37407.875</v>
      </c>
    </row>
    <row r="5159" spans="1:29" x14ac:dyDescent="0.25">
      <c r="A5159" s="43" t="str">
        <f t="shared" si="401"/>
        <v>US Natural Gas Financial</v>
      </c>
      <c r="B5159" s="43" t="str">
        <f t="shared" si="402"/>
        <v>US</v>
      </c>
      <c r="C5159" s="43" t="str">
        <f t="shared" si="403"/>
        <v>Natural Gas</v>
      </c>
      <c r="D5159" s="43" t="str">
        <f t="shared" si="404"/>
        <v>Financial</v>
      </c>
      <c r="E5159" s="43">
        <f>IF(VLOOKUP(S5159,'DD-Lookup'!$J$6:$L$50,3,FALSE)="Monthly",(YEAR(AC5159)-YEAR(AB5159))*12+MONTH(AC5159)-MONTH(AB5159)+1,(AC5159-AB5159+1))</f>
        <v>31</v>
      </c>
      <c r="F5159" s="210">
        <f t="shared" si="405"/>
        <v>232500</v>
      </c>
      <c r="G5159" s="199">
        <v>1358283</v>
      </c>
      <c r="H5159" s="195">
        <v>37049.595023148097</v>
      </c>
      <c r="I5159" t="s">
        <v>2483</v>
      </c>
      <c r="M5159" t="s">
        <v>3341</v>
      </c>
      <c r="N5159" t="s">
        <v>2281</v>
      </c>
      <c r="O5159" t="s">
        <v>2475</v>
      </c>
      <c r="P5159" s="196">
        <v>7500</v>
      </c>
      <c r="S5159" t="s">
        <v>3342</v>
      </c>
      <c r="T5159" t="s">
        <v>3557</v>
      </c>
      <c r="U5159" s="198">
        <v>3.7825000000000002</v>
      </c>
      <c r="V5159" t="s">
        <v>2300</v>
      </c>
      <c r="W5159" t="s">
        <v>2853</v>
      </c>
      <c r="X5159" t="s">
        <v>2282</v>
      </c>
      <c r="Y5159" t="s">
        <v>3575</v>
      </c>
      <c r="Z5159" t="s">
        <v>2995</v>
      </c>
      <c r="AA5159" t="s">
        <v>99</v>
      </c>
      <c r="AB5159" s="195">
        <v>37073.875</v>
      </c>
      <c r="AC5159" s="195">
        <v>37103.875</v>
      </c>
    </row>
    <row r="5160" spans="1:29" x14ac:dyDescent="0.25">
      <c r="A5160" s="43" t="str">
        <f t="shared" si="401"/>
        <v>US Power Physical</v>
      </c>
      <c r="B5160" s="43" t="str">
        <f t="shared" si="402"/>
        <v>US</v>
      </c>
      <c r="C5160" s="43" t="str">
        <f t="shared" si="403"/>
        <v>Power</v>
      </c>
      <c r="D5160" s="43" t="str">
        <f t="shared" si="404"/>
        <v>Physical</v>
      </c>
      <c r="E5160" s="43">
        <f>IF(VLOOKUP(S5160,'DD-Lookup'!$J$6:$L$50,3,FALSE)="Monthly",(YEAR(AC5160)-YEAR(AB5160))*12+MONTH(AC5160)-MONTH(AB5160)+1,(AC5160-AB5160+1))</f>
        <v>59</v>
      </c>
      <c r="F5160" s="210">
        <f t="shared" si="405"/>
        <v>2950</v>
      </c>
      <c r="G5160" s="199">
        <v>1358284</v>
      </c>
      <c r="H5160" s="195">
        <v>37049.5950578704</v>
      </c>
      <c r="I5160" t="s">
        <v>2244</v>
      </c>
      <c r="J5160" t="s">
        <v>2233</v>
      </c>
      <c r="K5160" t="s">
        <v>2272</v>
      </c>
      <c r="M5160" t="s">
        <v>2766</v>
      </c>
      <c r="N5160" t="s">
        <v>3361</v>
      </c>
      <c r="O5160" t="s">
        <v>2197</v>
      </c>
      <c r="Q5160" s="196">
        <v>50</v>
      </c>
      <c r="S5160" t="s">
        <v>3340</v>
      </c>
      <c r="T5160" t="s">
        <v>3557</v>
      </c>
      <c r="U5160" s="198">
        <v>39.25</v>
      </c>
      <c r="V5160" t="s">
        <v>3054</v>
      </c>
      <c r="W5160" t="s">
        <v>3369</v>
      </c>
      <c r="X5160" t="s">
        <v>2267</v>
      </c>
      <c r="Y5160" t="s">
        <v>2662</v>
      </c>
      <c r="Z5160" t="s">
        <v>2990</v>
      </c>
      <c r="AA5160">
        <v>637777.1</v>
      </c>
      <c r="AB5160" s="195">
        <v>37257.594444444403</v>
      </c>
      <c r="AC5160" s="195">
        <v>37315.594444444403</v>
      </c>
    </row>
    <row r="5161" spans="1:29" x14ac:dyDescent="0.25">
      <c r="A5161" s="43" t="str">
        <f t="shared" si="401"/>
        <v>US Natural Gas Financial</v>
      </c>
      <c r="B5161" s="43" t="str">
        <f t="shared" si="402"/>
        <v>US</v>
      </c>
      <c r="C5161" s="43" t="str">
        <f t="shared" si="403"/>
        <v>Natural Gas</v>
      </c>
      <c r="D5161" s="43" t="str">
        <f t="shared" si="404"/>
        <v>Financial</v>
      </c>
      <c r="E5161" s="43">
        <f>IF(VLOOKUP(S5161,'DD-Lookup'!$J$6:$L$50,3,FALSE)="Monthly",(YEAR(AC5161)-YEAR(AB5161))*12+MONTH(AC5161)-MONTH(AB5161)+1,(AC5161-AB5161+1))</f>
        <v>31</v>
      </c>
      <c r="F5161" s="210">
        <f t="shared" si="405"/>
        <v>620</v>
      </c>
      <c r="G5161" s="199">
        <v>1358286</v>
      </c>
      <c r="H5161" s="195">
        <v>37049.596157407403</v>
      </c>
      <c r="I5161" t="s">
        <v>2371</v>
      </c>
      <c r="M5161" t="s">
        <v>3341</v>
      </c>
      <c r="N5161" t="s">
        <v>2455</v>
      </c>
      <c r="O5161" t="s">
        <v>3907</v>
      </c>
      <c r="P5161" s="196">
        <v>20</v>
      </c>
      <c r="S5161" t="s">
        <v>2407</v>
      </c>
      <c r="T5161" t="s">
        <v>3557</v>
      </c>
      <c r="U5161" s="198">
        <v>0.17</v>
      </c>
      <c r="V5161" t="s">
        <v>2599</v>
      </c>
      <c r="W5161" t="s">
        <v>2408</v>
      </c>
      <c r="X5161" t="s">
        <v>2409</v>
      </c>
      <c r="Y5161" t="s">
        <v>3575</v>
      </c>
      <c r="Z5161" t="s">
        <v>2995</v>
      </c>
      <c r="AA5161" t="s">
        <v>100</v>
      </c>
      <c r="AB5161" s="195">
        <v>37073</v>
      </c>
      <c r="AC5161" s="195">
        <v>37103</v>
      </c>
    </row>
    <row r="5162" spans="1:29" x14ac:dyDescent="0.25">
      <c r="A5162" s="43" t="str">
        <f t="shared" si="401"/>
        <v>US Natural Gas Financial</v>
      </c>
      <c r="B5162" s="43" t="str">
        <f t="shared" si="402"/>
        <v>US</v>
      </c>
      <c r="C5162" s="43" t="str">
        <f t="shared" si="403"/>
        <v>Natural Gas</v>
      </c>
      <c r="D5162" s="43" t="str">
        <f t="shared" si="404"/>
        <v>Financial</v>
      </c>
      <c r="E5162" s="43">
        <f>IF(VLOOKUP(S5162,'DD-Lookup'!$J$6:$L$50,3,FALSE)="Monthly",(YEAR(AC5162)-YEAR(AB5162))*12+MONTH(AC5162)-MONTH(AB5162)+1,(AC5162-AB5162+1))</f>
        <v>123</v>
      </c>
      <c r="F5162" s="210">
        <f t="shared" si="405"/>
        <v>307500</v>
      </c>
      <c r="G5162" s="199">
        <v>1358288</v>
      </c>
      <c r="H5162" s="195">
        <v>37049.596261574101</v>
      </c>
      <c r="I5162" t="s">
        <v>2269</v>
      </c>
      <c r="M5162" t="s">
        <v>3341</v>
      </c>
      <c r="N5162" t="s">
        <v>2281</v>
      </c>
      <c r="O5162" t="s">
        <v>3139</v>
      </c>
      <c r="Q5162" s="196">
        <v>2500</v>
      </c>
      <c r="S5162" t="s">
        <v>3342</v>
      </c>
      <c r="T5162" t="s">
        <v>3557</v>
      </c>
      <c r="U5162" s="198">
        <v>3.89</v>
      </c>
      <c r="V5162" t="s">
        <v>4194</v>
      </c>
      <c r="W5162" t="s">
        <v>2853</v>
      </c>
      <c r="X5162" t="s">
        <v>2282</v>
      </c>
      <c r="Y5162" t="s">
        <v>3575</v>
      </c>
      <c r="Z5162" t="s">
        <v>2995</v>
      </c>
      <c r="AA5162" t="s">
        <v>101</v>
      </c>
      <c r="AB5162" s="195">
        <v>37073</v>
      </c>
      <c r="AC5162" s="195">
        <v>37195</v>
      </c>
    </row>
    <row r="5163" spans="1:29" x14ac:dyDescent="0.25">
      <c r="A5163" s="43" t="str">
        <f t="shared" si="401"/>
        <v>US Natural Gas Financial</v>
      </c>
      <c r="B5163" s="43" t="str">
        <f t="shared" si="402"/>
        <v>US</v>
      </c>
      <c r="C5163" s="43" t="str">
        <f t="shared" si="403"/>
        <v>Natural Gas</v>
      </c>
      <c r="D5163" s="43" t="str">
        <f t="shared" si="404"/>
        <v>Financial</v>
      </c>
      <c r="E5163" s="43">
        <f>IF(VLOOKUP(S5163,'DD-Lookup'!$J$6:$L$50,3,FALSE)="Monthly",(YEAR(AC5163)-YEAR(AB5163))*12+MONTH(AC5163)-MONTH(AB5163)+1,(AC5163-AB5163+1))</f>
        <v>151</v>
      </c>
      <c r="F5163" s="210">
        <f t="shared" si="405"/>
        <v>755000</v>
      </c>
      <c r="G5163" s="199">
        <v>1358290</v>
      </c>
      <c r="H5163" s="195">
        <v>37049.596550925897</v>
      </c>
      <c r="I5163" t="s">
        <v>2269</v>
      </c>
      <c r="M5163" t="s">
        <v>3341</v>
      </c>
      <c r="N5163" t="s">
        <v>2281</v>
      </c>
      <c r="O5163" t="s">
        <v>2491</v>
      </c>
      <c r="Q5163" s="196">
        <v>5000</v>
      </c>
      <c r="S5163" t="s">
        <v>3342</v>
      </c>
      <c r="T5163" t="s">
        <v>3557</v>
      </c>
      <c r="U5163" s="198">
        <v>4.2549999999999999</v>
      </c>
      <c r="V5163" t="s">
        <v>4194</v>
      </c>
      <c r="W5163" t="s">
        <v>2853</v>
      </c>
      <c r="X5163" t="s">
        <v>2282</v>
      </c>
      <c r="Y5163" t="s">
        <v>3575</v>
      </c>
      <c r="Z5163" t="s">
        <v>2995</v>
      </c>
      <c r="AA5163" t="s">
        <v>102</v>
      </c>
      <c r="AB5163" s="195">
        <v>37196</v>
      </c>
      <c r="AC5163" s="195">
        <v>37346</v>
      </c>
    </row>
    <row r="5164" spans="1:29" x14ac:dyDescent="0.25">
      <c r="A5164" s="43" t="str">
        <f t="shared" si="401"/>
        <v>US Natural Gas Financial</v>
      </c>
      <c r="B5164" s="43" t="str">
        <f t="shared" si="402"/>
        <v>US</v>
      </c>
      <c r="C5164" s="43" t="str">
        <f t="shared" si="403"/>
        <v>Natural Gas</v>
      </c>
      <c r="D5164" s="43" t="str">
        <f t="shared" si="404"/>
        <v>Financial</v>
      </c>
      <c r="E5164" s="43">
        <f>IF(VLOOKUP(S5164,'DD-Lookup'!$J$6:$L$50,3,FALSE)="Monthly",(YEAR(AC5164)-YEAR(AB5164))*12+MONTH(AC5164)-MONTH(AB5164)+1,(AC5164-AB5164+1))</f>
        <v>151</v>
      </c>
      <c r="F5164" s="210">
        <f t="shared" si="405"/>
        <v>755000</v>
      </c>
      <c r="G5164" s="199">
        <v>1358292</v>
      </c>
      <c r="H5164" s="195">
        <v>37049.596979166701</v>
      </c>
      <c r="I5164" t="s">
        <v>2269</v>
      </c>
      <c r="M5164" t="s">
        <v>3341</v>
      </c>
      <c r="N5164" t="s">
        <v>2281</v>
      </c>
      <c r="O5164" t="s">
        <v>2491</v>
      </c>
      <c r="P5164" s="196">
        <v>5000</v>
      </c>
      <c r="S5164" t="s">
        <v>3342</v>
      </c>
      <c r="T5164" t="s">
        <v>3557</v>
      </c>
      <c r="U5164" s="198">
        <v>4.26</v>
      </c>
      <c r="V5164" t="s">
        <v>4194</v>
      </c>
      <c r="W5164" t="s">
        <v>2853</v>
      </c>
      <c r="X5164" t="s">
        <v>2282</v>
      </c>
      <c r="Y5164" t="s">
        <v>3575</v>
      </c>
      <c r="Z5164" t="s">
        <v>2995</v>
      </c>
      <c r="AA5164" t="s">
        <v>103</v>
      </c>
      <c r="AB5164" s="195">
        <v>37196</v>
      </c>
      <c r="AC5164" s="195">
        <v>37346</v>
      </c>
    </row>
    <row r="5165" spans="1:29" x14ac:dyDescent="0.25">
      <c r="A5165" s="43" t="str">
        <f t="shared" si="401"/>
        <v>US Power Physical</v>
      </c>
      <c r="B5165" s="43" t="str">
        <f t="shared" si="402"/>
        <v>US</v>
      </c>
      <c r="C5165" s="43" t="str">
        <f t="shared" si="403"/>
        <v>Power</v>
      </c>
      <c r="D5165" s="43" t="str">
        <f t="shared" si="404"/>
        <v>Physical</v>
      </c>
      <c r="E5165" s="43">
        <f>IF(VLOOKUP(S5165,'DD-Lookup'!$J$6:$L$50,3,FALSE)="Monthly",(YEAR(AC5165)-YEAR(AB5165))*12+MONTH(AC5165)-MONTH(AB5165)+1,(AC5165-AB5165+1))</f>
        <v>20</v>
      </c>
      <c r="F5165" s="210">
        <f t="shared" si="405"/>
        <v>500</v>
      </c>
      <c r="G5165" s="199">
        <v>1358293</v>
      </c>
      <c r="H5165" s="195">
        <v>37049.597094907404</v>
      </c>
      <c r="I5165" t="s">
        <v>2527</v>
      </c>
      <c r="M5165" t="s">
        <v>2766</v>
      </c>
      <c r="N5165" t="s">
        <v>3310</v>
      </c>
      <c r="O5165" t="s">
        <v>1201</v>
      </c>
      <c r="P5165" s="196">
        <v>25</v>
      </c>
      <c r="S5165" t="s">
        <v>3340</v>
      </c>
      <c r="T5165" t="s">
        <v>3557</v>
      </c>
      <c r="U5165" s="198">
        <v>97</v>
      </c>
      <c r="V5165" t="s">
        <v>3156</v>
      </c>
      <c r="W5165" t="s">
        <v>3315</v>
      </c>
      <c r="X5165" t="s">
        <v>3312</v>
      </c>
      <c r="Y5165" t="s">
        <v>2662</v>
      </c>
      <c r="Z5165" t="s">
        <v>2990</v>
      </c>
      <c r="AA5165">
        <v>637783.1</v>
      </c>
      <c r="AB5165" s="195">
        <v>37053.875011574099</v>
      </c>
      <c r="AC5165" s="195">
        <v>37072.875011574099</v>
      </c>
    </row>
    <row r="5166" spans="1:29" x14ac:dyDescent="0.25">
      <c r="A5166" s="43" t="str">
        <f t="shared" si="401"/>
        <v>US Natural Gas Financial</v>
      </c>
      <c r="B5166" s="43" t="str">
        <f t="shared" si="402"/>
        <v>US</v>
      </c>
      <c r="C5166" s="43" t="str">
        <f t="shared" si="403"/>
        <v>Natural Gas</v>
      </c>
      <c r="D5166" s="43" t="str">
        <f t="shared" si="404"/>
        <v>Financial</v>
      </c>
      <c r="E5166" s="43">
        <f>IF(VLOOKUP(S5166,'DD-Lookup'!$J$6:$L$50,3,FALSE)="Monthly",(YEAR(AC5166)-YEAR(AB5166))*12+MONTH(AC5166)-MONTH(AB5166)+1,(AC5166-AB5166+1))</f>
        <v>31</v>
      </c>
      <c r="F5166" s="210">
        <f t="shared" si="405"/>
        <v>310000</v>
      </c>
      <c r="G5166" s="199">
        <v>1358294</v>
      </c>
      <c r="H5166" s="195">
        <v>37049.597314814797</v>
      </c>
      <c r="I5166" t="s">
        <v>2472</v>
      </c>
      <c r="M5166" t="s">
        <v>3341</v>
      </c>
      <c r="N5166" t="s">
        <v>2281</v>
      </c>
      <c r="O5166" t="s">
        <v>2475</v>
      </c>
      <c r="Q5166" s="196">
        <v>10000</v>
      </c>
      <c r="S5166" t="s">
        <v>3342</v>
      </c>
      <c r="T5166" t="s">
        <v>3557</v>
      </c>
      <c r="U5166" s="198">
        <v>3.7875000000000001</v>
      </c>
      <c r="V5166" t="s">
        <v>2231</v>
      </c>
      <c r="W5166" t="s">
        <v>2853</v>
      </c>
      <c r="X5166" t="s">
        <v>2282</v>
      </c>
      <c r="Y5166" t="s">
        <v>3575</v>
      </c>
      <c r="Z5166" t="s">
        <v>2995</v>
      </c>
      <c r="AA5166" t="s">
        <v>104</v>
      </c>
      <c r="AB5166" s="195">
        <v>37073.875</v>
      </c>
      <c r="AC5166" s="195">
        <v>37103.875</v>
      </c>
    </row>
    <row r="5167" spans="1:29" x14ac:dyDescent="0.25">
      <c r="A5167" s="43" t="str">
        <f t="shared" si="401"/>
        <v xml:space="preserve"> Natural Gas Physical</v>
      </c>
      <c r="B5167" s="43" t="str">
        <f t="shared" si="402"/>
        <v/>
      </c>
      <c r="C5167" s="43" t="str">
        <f t="shared" si="403"/>
        <v>Natural Gas</v>
      </c>
      <c r="D5167" s="43" t="str">
        <f t="shared" si="404"/>
        <v>Physical</v>
      </c>
      <c r="E5167" s="43">
        <f>IF(VLOOKUP(S5167,'DD-Lookup'!$J$6:$L$50,3,FALSE)="Monthly",(YEAR(AC5167)-YEAR(AB5167))*12+MONTH(AC5167)-MONTH(AB5167)+1,(AC5167-AB5167+1))</f>
        <v>1</v>
      </c>
      <c r="F5167" s="210">
        <f t="shared" si="405"/>
        <v>5000</v>
      </c>
      <c r="G5167" s="199">
        <v>1358295</v>
      </c>
      <c r="H5167" s="195">
        <v>37049.597708333298</v>
      </c>
      <c r="I5167" t="s">
        <v>3375</v>
      </c>
      <c r="M5167" t="s">
        <v>3341</v>
      </c>
      <c r="N5167" t="s">
        <v>3104</v>
      </c>
      <c r="O5167" t="s">
        <v>3620</v>
      </c>
      <c r="Q5167" s="196">
        <v>5000</v>
      </c>
      <c r="S5167" t="s">
        <v>3719</v>
      </c>
      <c r="T5167" t="s">
        <v>3105</v>
      </c>
      <c r="U5167" s="198">
        <v>4.55</v>
      </c>
      <c r="V5167" t="s">
        <v>3926</v>
      </c>
      <c r="W5167" t="s">
        <v>635</v>
      </c>
      <c r="X5167" t="s">
        <v>3106</v>
      </c>
      <c r="Y5167" t="s">
        <v>2469</v>
      </c>
      <c r="Z5167" t="s">
        <v>2996</v>
      </c>
      <c r="AA5167">
        <v>838740</v>
      </c>
      <c r="AB5167" s="195">
        <v>37049.875011574099</v>
      </c>
      <c r="AC5167" s="195">
        <v>37049.875011574099</v>
      </c>
    </row>
    <row r="5168" spans="1:29" x14ac:dyDescent="0.25">
      <c r="A5168" s="43" t="str">
        <f t="shared" si="401"/>
        <v>US Natural Gas Financial</v>
      </c>
      <c r="B5168" s="43" t="str">
        <f t="shared" si="402"/>
        <v>US</v>
      </c>
      <c r="C5168" s="43" t="str">
        <f t="shared" si="403"/>
        <v>Natural Gas</v>
      </c>
      <c r="D5168" s="43" t="str">
        <f t="shared" si="404"/>
        <v>Financial</v>
      </c>
      <c r="E5168" s="43">
        <f>IF(VLOOKUP(S5168,'DD-Lookup'!$J$6:$L$50,3,FALSE)="Monthly",(YEAR(AC5168)-YEAR(AB5168))*12+MONTH(AC5168)-MONTH(AB5168)+1,(AC5168-AB5168+1))</f>
        <v>31</v>
      </c>
      <c r="F5168" s="210">
        <f t="shared" si="405"/>
        <v>155000</v>
      </c>
      <c r="G5168" s="199">
        <v>1358297</v>
      </c>
      <c r="H5168" s="195">
        <v>37049.597881944399</v>
      </c>
      <c r="I5168" t="s">
        <v>2507</v>
      </c>
      <c r="M5168" t="s">
        <v>3341</v>
      </c>
      <c r="N5168" t="s">
        <v>2476</v>
      </c>
      <c r="O5168" t="s">
        <v>2592</v>
      </c>
      <c r="P5168" s="196">
        <v>5000</v>
      </c>
      <c r="S5168" t="s">
        <v>3342</v>
      </c>
      <c r="T5168" t="s">
        <v>3557</v>
      </c>
      <c r="U5168" s="198">
        <v>8.5000000000000006E-2</v>
      </c>
      <c r="V5168" t="s">
        <v>2237</v>
      </c>
      <c r="W5168" t="s">
        <v>3097</v>
      </c>
      <c r="X5168" t="s">
        <v>3098</v>
      </c>
      <c r="Y5168" t="s">
        <v>3575</v>
      </c>
      <c r="Z5168" t="s">
        <v>2995</v>
      </c>
      <c r="AA5168" t="s">
        <v>105</v>
      </c>
      <c r="AB5168" s="195">
        <v>37073.875011574099</v>
      </c>
      <c r="AC5168" s="195">
        <v>37103.875011574099</v>
      </c>
    </row>
    <row r="5169" spans="1:29" x14ac:dyDescent="0.25">
      <c r="A5169" s="43" t="str">
        <f t="shared" si="401"/>
        <v xml:space="preserve"> Natural Gas Physical</v>
      </c>
      <c r="B5169" s="43" t="str">
        <f t="shared" si="402"/>
        <v/>
      </c>
      <c r="C5169" s="43" t="str">
        <f t="shared" si="403"/>
        <v>Natural Gas</v>
      </c>
      <c r="D5169" s="43" t="str">
        <f t="shared" si="404"/>
        <v>Physical</v>
      </c>
      <c r="E5169" s="43">
        <f>IF(VLOOKUP(S5169,'DD-Lookup'!$J$6:$L$50,3,FALSE)="Monthly",(YEAR(AC5169)-YEAR(AB5169))*12+MONTH(AC5169)-MONTH(AB5169)+1,(AC5169-AB5169+1))</f>
        <v>1</v>
      </c>
      <c r="F5169" s="210">
        <f t="shared" si="405"/>
        <v>4000</v>
      </c>
      <c r="G5169" s="199">
        <v>1358298</v>
      </c>
      <c r="H5169" s="195">
        <v>37049.597951388903</v>
      </c>
      <c r="I5169" t="s">
        <v>3375</v>
      </c>
      <c r="M5169" t="s">
        <v>3341</v>
      </c>
      <c r="N5169" t="s">
        <v>3104</v>
      </c>
      <c r="O5169" t="s">
        <v>3620</v>
      </c>
      <c r="Q5169" s="196">
        <v>4000</v>
      </c>
      <c r="S5169" t="s">
        <v>3719</v>
      </c>
      <c r="T5169" t="s">
        <v>3105</v>
      </c>
      <c r="U5169" s="198">
        <v>4.57</v>
      </c>
      <c r="V5169" t="s">
        <v>3926</v>
      </c>
      <c r="W5169" t="s">
        <v>635</v>
      </c>
      <c r="X5169" t="s">
        <v>3106</v>
      </c>
      <c r="Y5169" t="s">
        <v>2469</v>
      </c>
      <c r="Z5169" t="s">
        <v>2996</v>
      </c>
      <c r="AA5169">
        <v>838741</v>
      </c>
      <c r="AB5169" s="195">
        <v>37049.875011574099</v>
      </c>
      <c r="AC5169" s="195">
        <v>37049.875011574099</v>
      </c>
    </row>
    <row r="5170" spans="1:29" x14ac:dyDescent="0.25">
      <c r="A5170" s="43" t="str">
        <f t="shared" si="401"/>
        <v>US Natural Gas Financial</v>
      </c>
      <c r="B5170" s="43" t="str">
        <f t="shared" si="402"/>
        <v>US</v>
      </c>
      <c r="C5170" s="43" t="str">
        <f t="shared" si="403"/>
        <v>Natural Gas</v>
      </c>
      <c r="D5170" s="43" t="str">
        <f t="shared" si="404"/>
        <v>Financial</v>
      </c>
      <c r="E5170" s="43">
        <f>IF(VLOOKUP(S5170,'DD-Lookup'!$J$6:$L$50,3,FALSE)="Monthly",(YEAR(AC5170)-YEAR(AB5170))*12+MONTH(AC5170)-MONTH(AB5170)+1,(AC5170-AB5170+1))</f>
        <v>30</v>
      </c>
      <c r="F5170" s="210">
        <f t="shared" si="405"/>
        <v>300000</v>
      </c>
      <c r="G5170" s="199">
        <v>1358299</v>
      </c>
      <c r="H5170" s="195">
        <v>37049.598043981503</v>
      </c>
      <c r="I5170" t="s">
        <v>3079</v>
      </c>
      <c r="M5170" t="s">
        <v>3341</v>
      </c>
      <c r="N5170" t="s">
        <v>2281</v>
      </c>
      <c r="O5170" t="s">
        <v>3110</v>
      </c>
      <c r="Q5170" s="196">
        <v>10000</v>
      </c>
      <c r="S5170" t="s">
        <v>3342</v>
      </c>
      <c r="T5170" t="s">
        <v>3557</v>
      </c>
      <c r="U5170" s="198">
        <v>3.9224999999999999</v>
      </c>
      <c r="V5170" t="s">
        <v>3352</v>
      </c>
      <c r="W5170" t="s">
        <v>2853</v>
      </c>
      <c r="X5170" t="s">
        <v>2282</v>
      </c>
      <c r="Y5170" t="s">
        <v>3575</v>
      </c>
      <c r="Z5170" t="s">
        <v>2995</v>
      </c>
      <c r="AA5170" t="s">
        <v>106</v>
      </c>
      <c r="AB5170" s="195">
        <v>37135.875</v>
      </c>
      <c r="AC5170" s="195">
        <v>37164.875</v>
      </c>
    </row>
    <row r="5171" spans="1:29" x14ac:dyDescent="0.25">
      <c r="A5171" s="43" t="str">
        <f t="shared" si="401"/>
        <v xml:space="preserve"> Natural Gas Physical</v>
      </c>
      <c r="B5171" s="43" t="str">
        <f t="shared" si="402"/>
        <v/>
      </c>
      <c r="C5171" s="43" t="str">
        <f t="shared" si="403"/>
        <v>Natural Gas</v>
      </c>
      <c r="D5171" s="43" t="str">
        <f t="shared" si="404"/>
        <v>Physical</v>
      </c>
      <c r="E5171" s="43">
        <f>IF(VLOOKUP(S5171,'DD-Lookup'!$J$6:$L$50,3,FALSE)="Monthly",(YEAR(AC5171)-YEAR(AB5171))*12+MONTH(AC5171)-MONTH(AB5171)+1,(AC5171-AB5171+1))</f>
        <v>1</v>
      </c>
      <c r="F5171" s="210">
        <f t="shared" si="405"/>
        <v>2000</v>
      </c>
      <c r="G5171" s="199">
        <v>1358302</v>
      </c>
      <c r="H5171" s="195">
        <v>37049.598067129598</v>
      </c>
      <c r="I5171" t="s">
        <v>3916</v>
      </c>
      <c r="M5171" t="s">
        <v>3341</v>
      </c>
      <c r="N5171" t="s">
        <v>3104</v>
      </c>
      <c r="O5171" t="s">
        <v>3620</v>
      </c>
      <c r="P5171" s="196">
        <v>2000</v>
      </c>
      <c r="S5171" t="s">
        <v>3719</v>
      </c>
      <c r="T5171" t="s">
        <v>3105</v>
      </c>
      <c r="U5171" s="198">
        <v>4.55</v>
      </c>
      <c r="V5171" t="s">
        <v>3917</v>
      </c>
      <c r="W5171" t="s">
        <v>635</v>
      </c>
      <c r="X5171" t="s">
        <v>3106</v>
      </c>
      <c r="Y5171" t="s">
        <v>2469</v>
      </c>
      <c r="Z5171" t="s">
        <v>2996</v>
      </c>
      <c r="AA5171">
        <v>838742</v>
      </c>
      <c r="AB5171" s="195">
        <v>37049.875011574099</v>
      </c>
      <c r="AC5171" s="195">
        <v>37049.875011574099</v>
      </c>
    </row>
    <row r="5172" spans="1:29" x14ac:dyDescent="0.25">
      <c r="A5172" s="43" t="str">
        <f t="shared" si="401"/>
        <v>US Natural Gas Financial</v>
      </c>
      <c r="B5172" s="43" t="str">
        <f t="shared" si="402"/>
        <v>US</v>
      </c>
      <c r="C5172" s="43" t="str">
        <f t="shared" si="403"/>
        <v>Natural Gas</v>
      </c>
      <c r="D5172" s="43" t="str">
        <f t="shared" si="404"/>
        <v>Financial</v>
      </c>
      <c r="E5172" s="43">
        <f>IF(VLOOKUP(S5172,'DD-Lookup'!$J$6:$L$50,3,FALSE)="Monthly",(YEAR(AC5172)-YEAR(AB5172))*12+MONTH(AC5172)-MONTH(AB5172)+1,(AC5172-AB5172+1))</f>
        <v>365</v>
      </c>
      <c r="F5172" s="210">
        <f t="shared" si="405"/>
        <v>1825000</v>
      </c>
      <c r="G5172" s="199">
        <v>1358303</v>
      </c>
      <c r="H5172" s="195">
        <v>37049.598310185203</v>
      </c>
      <c r="I5172" t="s">
        <v>3443</v>
      </c>
      <c r="M5172" t="s">
        <v>3341</v>
      </c>
      <c r="N5172" t="s">
        <v>2281</v>
      </c>
      <c r="O5172" t="s">
        <v>2511</v>
      </c>
      <c r="Q5172" s="196">
        <v>5000</v>
      </c>
      <c r="S5172" t="s">
        <v>3342</v>
      </c>
      <c r="T5172" t="s">
        <v>3557</v>
      </c>
      <c r="U5172" s="198">
        <v>3.9550000000000001</v>
      </c>
      <c r="V5172" t="s">
        <v>3082</v>
      </c>
      <c r="W5172" t="s">
        <v>2853</v>
      </c>
      <c r="X5172" t="s">
        <v>2282</v>
      </c>
      <c r="Y5172" t="s">
        <v>3575</v>
      </c>
      <c r="Z5172" t="s">
        <v>2995</v>
      </c>
      <c r="AA5172" t="s">
        <v>107</v>
      </c>
      <c r="AB5172" s="195">
        <v>37257.875</v>
      </c>
      <c r="AC5172" s="195">
        <v>37621.875</v>
      </c>
    </row>
    <row r="5173" spans="1:29" x14ac:dyDescent="0.25">
      <c r="A5173" s="43" t="str">
        <f t="shared" si="401"/>
        <v xml:space="preserve"> Natural Gas Physical</v>
      </c>
      <c r="B5173" s="43" t="str">
        <f t="shared" si="402"/>
        <v/>
      </c>
      <c r="C5173" s="43" t="str">
        <f t="shared" si="403"/>
        <v>Natural Gas</v>
      </c>
      <c r="D5173" s="43" t="str">
        <f t="shared" si="404"/>
        <v>Physical</v>
      </c>
      <c r="E5173" s="43">
        <f>IF(VLOOKUP(S5173,'DD-Lookup'!$J$6:$L$50,3,FALSE)="Monthly",(YEAR(AC5173)-YEAR(AB5173))*12+MONTH(AC5173)-MONTH(AB5173)+1,(AC5173-AB5173+1))</f>
        <v>22</v>
      </c>
      <c r="F5173" s="210">
        <f t="shared" si="405"/>
        <v>30602</v>
      </c>
      <c r="G5173" s="199">
        <v>1358304</v>
      </c>
      <c r="H5173" s="195">
        <v>37049.5985069444</v>
      </c>
      <c r="I5173" t="s">
        <v>2280</v>
      </c>
      <c r="M5173" t="s">
        <v>3341</v>
      </c>
      <c r="N5173" t="s">
        <v>2492</v>
      </c>
      <c r="O5173" t="s">
        <v>1178</v>
      </c>
      <c r="Q5173" s="196">
        <v>1391</v>
      </c>
      <c r="S5173" t="s">
        <v>3342</v>
      </c>
      <c r="T5173" t="s">
        <v>3557</v>
      </c>
      <c r="U5173" s="198">
        <v>3.8</v>
      </c>
      <c r="V5173" t="s">
        <v>3889</v>
      </c>
      <c r="W5173" t="s">
        <v>2493</v>
      </c>
      <c r="X5173" t="s">
        <v>2494</v>
      </c>
      <c r="Y5173" t="s">
        <v>2469</v>
      </c>
      <c r="Z5173" t="s">
        <v>2995</v>
      </c>
      <c r="AA5173">
        <v>838743</v>
      </c>
      <c r="AB5173" s="195">
        <v>37051.875011574099</v>
      </c>
      <c r="AC5173" s="195">
        <v>37072.875011574099</v>
      </c>
    </row>
    <row r="5174" spans="1:29" x14ac:dyDescent="0.25">
      <c r="A5174" s="43" t="str">
        <f t="shared" si="401"/>
        <v>US Natural Gas Financial</v>
      </c>
      <c r="B5174" s="43" t="str">
        <f t="shared" si="402"/>
        <v>US</v>
      </c>
      <c r="C5174" s="43" t="str">
        <f t="shared" si="403"/>
        <v>Natural Gas</v>
      </c>
      <c r="D5174" s="43" t="str">
        <f t="shared" si="404"/>
        <v>Financial</v>
      </c>
      <c r="E5174" s="43">
        <f>IF(VLOOKUP(S5174,'DD-Lookup'!$J$6:$L$50,3,FALSE)="Monthly",(YEAR(AC5174)-YEAR(AB5174))*12+MONTH(AC5174)-MONTH(AB5174)+1,(AC5174-AB5174+1))</f>
        <v>31</v>
      </c>
      <c r="F5174" s="210">
        <f t="shared" si="405"/>
        <v>310000</v>
      </c>
      <c r="G5174" s="199">
        <v>1358305</v>
      </c>
      <c r="H5174" s="195">
        <v>37049.598541666703</v>
      </c>
      <c r="I5174" t="s">
        <v>2276</v>
      </c>
      <c r="M5174" t="s">
        <v>3341</v>
      </c>
      <c r="N5174" t="s">
        <v>2281</v>
      </c>
      <c r="O5174" t="s">
        <v>2475</v>
      </c>
      <c r="P5174" s="196">
        <v>10000</v>
      </c>
      <c r="S5174" t="s">
        <v>3342</v>
      </c>
      <c r="T5174" t="s">
        <v>3557</v>
      </c>
      <c r="U5174" s="198">
        <v>3.7875000000000001</v>
      </c>
      <c r="V5174" t="s">
        <v>3868</v>
      </c>
      <c r="W5174" t="s">
        <v>2853</v>
      </c>
      <c r="X5174" t="s">
        <v>2282</v>
      </c>
      <c r="Y5174" t="s">
        <v>3575</v>
      </c>
      <c r="Z5174" t="s">
        <v>2995</v>
      </c>
      <c r="AA5174" t="s">
        <v>108</v>
      </c>
      <c r="AB5174" s="195">
        <v>37073.875</v>
      </c>
      <c r="AC5174" s="195">
        <v>37103.875</v>
      </c>
    </row>
    <row r="5175" spans="1:29" x14ac:dyDescent="0.25">
      <c r="A5175" s="43" t="str">
        <f t="shared" si="401"/>
        <v xml:space="preserve"> Natural Gas Physical</v>
      </c>
      <c r="B5175" s="43" t="str">
        <f t="shared" si="402"/>
        <v/>
      </c>
      <c r="C5175" s="43" t="str">
        <f t="shared" si="403"/>
        <v>Natural Gas</v>
      </c>
      <c r="D5175" s="43" t="str">
        <f t="shared" si="404"/>
        <v>Physical</v>
      </c>
      <c r="E5175" s="43">
        <f>IF(VLOOKUP(S5175,'DD-Lookup'!$J$6:$L$50,3,FALSE)="Monthly",(YEAR(AC5175)-YEAR(AB5175))*12+MONTH(AC5175)-MONTH(AB5175)+1,(AC5175-AB5175+1))</f>
        <v>1</v>
      </c>
      <c r="F5175" s="210">
        <f t="shared" si="405"/>
        <v>5000</v>
      </c>
      <c r="G5175" s="199">
        <v>1358308</v>
      </c>
      <c r="H5175" s="195">
        <v>37049.599745370397</v>
      </c>
      <c r="I5175" t="s">
        <v>2440</v>
      </c>
      <c r="M5175" t="s">
        <v>3341</v>
      </c>
      <c r="N5175" t="s">
        <v>3104</v>
      </c>
      <c r="O5175" t="s">
        <v>3620</v>
      </c>
      <c r="P5175" s="196">
        <v>5000</v>
      </c>
      <c r="S5175" t="s">
        <v>3719</v>
      </c>
      <c r="T5175" t="s">
        <v>3105</v>
      </c>
      <c r="U5175" s="198">
        <v>4.55</v>
      </c>
      <c r="V5175" t="s">
        <v>3912</v>
      </c>
      <c r="W5175" t="s">
        <v>635</v>
      </c>
      <c r="X5175" t="s">
        <v>3106</v>
      </c>
      <c r="Y5175" t="s">
        <v>2469</v>
      </c>
      <c r="Z5175" t="s">
        <v>2996</v>
      </c>
      <c r="AA5175">
        <v>838746</v>
      </c>
      <c r="AB5175" s="195">
        <v>37049.875011574099</v>
      </c>
      <c r="AC5175" s="195">
        <v>37049.875011574099</v>
      </c>
    </row>
    <row r="5176" spans="1:29" x14ac:dyDescent="0.25">
      <c r="A5176" s="43" t="str">
        <f t="shared" si="401"/>
        <v>US Power Physical</v>
      </c>
      <c r="B5176" s="43" t="str">
        <f t="shared" si="402"/>
        <v>US</v>
      </c>
      <c r="C5176" s="43" t="str">
        <f t="shared" si="403"/>
        <v>Power</v>
      </c>
      <c r="D5176" s="43" t="str">
        <f t="shared" si="404"/>
        <v>Physical</v>
      </c>
      <c r="E5176" s="43">
        <f>IF(VLOOKUP(S5176,'DD-Lookup'!$J$6:$L$50,3,FALSE)="Monthly",(YEAR(AC5176)-YEAR(AB5176))*12+MONTH(AC5176)-MONTH(AB5176)+1,(AC5176-AB5176+1))</f>
        <v>1</v>
      </c>
      <c r="F5176" s="210">
        <f t="shared" si="405"/>
        <v>50</v>
      </c>
      <c r="G5176" s="199">
        <v>1358312</v>
      </c>
      <c r="H5176" s="195">
        <v>37049.600949074098</v>
      </c>
      <c r="I5176" t="s">
        <v>3382</v>
      </c>
      <c r="M5176" t="s">
        <v>2766</v>
      </c>
      <c r="N5176" t="s">
        <v>3361</v>
      </c>
      <c r="O5176" t="s">
        <v>321</v>
      </c>
      <c r="P5176" s="196">
        <v>50</v>
      </c>
      <c r="S5176" t="s">
        <v>3340</v>
      </c>
      <c r="T5176" t="s">
        <v>3557</v>
      </c>
      <c r="U5176" s="198">
        <v>41.5</v>
      </c>
      <c r="V5176" t="s">
        <v>3055</v>
      </c>
      <c r="W5176" t="s">
        <v>3296</v>
      </c>
      <c r="X5176" t="s">
        <v>3368</v>
      </c>
      <c r="Y5176" t="s">
        <v>2662</v>
      </c>
      <c r="Z5176" t="s">
        <v>2990</v>
      </c>
      <c r="AA5176">
        <v>637792.1</v>
      </c>
      <c r="AB5176" s="195">
        <v>37053.875011574099</v>
      </c>
      <c r="AC5176" s="195">
        <v>37053.875011574099</v>
      </c>
    </row>
    <row r="5177" spans="1:29" x14ac:dyDescent="0.25">
      <c r="A5177" s="43" t="str">
        <f t="shared" si="401"/>
        <v>US Natural Gas Financial</v>
      </c>
      <c r="B5177" s="43" t="str">
        <f t="shared" si="402"/>
        <v>US</v>
      </c>
      <c r="C5177" s="43" t="str">
        <f t="shared" si="403"/>
        <v>Natural Gas</v>
      </c>
      <c r="D5177" s="43" t="str">
        <f t="shared" si="404"/>
        <v>Financial</v>
      </c>
      <c r="E5177" s="43">
        <f>IF(VLOOKUP(S5177,'DD-Lookup'!$J$6:$L$50,3,FALSE)="Monthly",(YEAR(AC5177)-YEAR(AB5177))*12+MONTH(AC5177)-MONTH(AB5177)+1,(AC5177-AB5177+1))</f>
        <v>31</v>
      </c>
      <c r="F5177" s="210">
        <f t="shared" si="405"/>
        <v>310000</v>
      </c>
      <c r="G5177" s="199">
        <v>1358314</v>
      </c>
      <c r="H5177" s="195">
        <v>37049.601388888899</v>
      </c>
      <c r="I5177" t="s">
        <v>3443</v>
      </c>
      <c r="M5177" t="s">
        <v>3341</v>
      </c>
      <c r="N5177" t="s">
        <v>2281</v>
      </c>
      <c r="O5177" t="s">
        <v>2475</v>
      </c>
      <c r="Q5177" s="196">
        <v>10000</v>
      </c>
      <c r="S5177" t="s">
        <v>3342</v>
      </c>
      <c r="T5177" t="s">
        <v>3557</v>
      </c>
      <c r="U5177" s="198">
        <v>3.79</v>
      </c>
      <c r="V5177" t="s">
        <v>3120</v>
      </c>
      <c r="W5177" t="s">
        <v>2853</v>
      </c>
      <c r="X5177" t="s">
        <v>2282</v>
      </c>
      <c r="Y5177" t="s">
        <v>3575</v>
      </c>
      <c r="Z5177" t="s">
        <v>2995</v>
      </c>
      <c r="AA5177" t="s">
        <v>109</v>
      </c>
      <c r="AB5177" s="195">
        <v>37073.875</v>
      </c>
      <c r="AC5177" s="195">
        <v>37103.875</v>
      </c>
    </row>
    <row r="5178" spans="1:29" x14ac:dyDescent="0.25">
      <c r="A5178" s="43" t="str">
        <f t="shared" si="401"/>
        <v>US Power Physical</v>
      </c>
      <c r="B5178" s="43" t="str">
        <f t="shared" si="402"/>
        <v>US</v>
      </c>
      <c r="C5178" s="43" t="str">
        <f t="shared" si="403"/>
        <v>Power</v>
      </c>
      <c r="D5178" s="43" t="str">
        <f t="shared" si="404"/>
        <v>Physical</v>
      </c>
      <c r="E5178" s="43">
        <f>IF(VLOOKUP(S5178,'DD-Lookup'!$J$6:$L$50,3,FALSE)="Monthly",(YEAR(AC5178)-YEAR(AB5178))*12+MONTH(AC5178)-MONTH(AB5178)+1,(AC5178-AB5178+1))</f>
        <v>31</v>
      </c>
      <c r="F5178" s="210">
        <f t="shared" si="405"/>
        <v>1550</v>
      </c>
      <c r="G5178" s="199">
        <v>1358315</v>
      </c>
      <c r="H5178" s="195">
        <v>37049.601585648103</v>
      </c>
      <c r="I5178" t="s">
        <v>3382</v>
      </c>
      <c r="M5178" t="s">
        <v>2766</v>
      </c>
      <c r="N5178" t="s">
        <v>3361</v>
      </c>
      <c r="O5178" t="s">
        <v>3745</v>
      </c>
      <c r="P5178" s="196">
        <v>50</v>
      </c>
      <c r="S5178" t="s">
        <v>3340</v>
      </c>
      <c r="T5178" t="s">
        <v>3557</v>
      </c>
      <c r="U5178" s="198">
        <v>79</v>
      </c>
      <c r="V5178" t="s">
        <v>3487</v>
      </c>
      <c r="W5178" t="s">
        <v>3380</v>
      </c>
      <c r="X5178" t="s">
        <v>3381</v>
      </c>
      <c r="Y5178" t="s">
        <v>2662</v>
      </c>
      <c r="Z5178" t="s">
        <v>2990</v>
      </c>
      <c r="AA5178">
        <v>637793.1</v>
      </c>
      <c r="AB5178" s="195">
        <v>37073.875011574099</v>
      </c>
      <c r="AC5178" s="195">
        <v>37103.875011574099</v>
      </c>
    </row>
    <row r="5179" spans="1:29" x14ac:dyDescent="0.25">
      <c r="A5179" s="43" t="str">
        <f t="shared" si="401"/>
        <v>US Natural Gas Financial</v>
      </c>
      <c r="B5179" s="43" t="str">
        <f t="shared" si="402"/>
        <v>US</v>
      </c>
      <c r="C5179" s="43" t="str">
        <f t="shared" si="403"/>
        <v>Natural Gas</v>
      </c>
      <c r="D5179" s="43" t="str">
        <f t="shared" si="404"/>
        <v>Financial</v>
      </c>
      <c r="E5179" s="43">
        <f>IF(VLOOKUP(S5179,'DD-Lookup'!$J$6:$L$50,3,FALSE)="Monthly",(YEAR(AC5179)-YEAR(AB5179))*12+MONTH(AC5179)-MONTH(AB5179)+1,(AC5179-AB5179+1))</f>
        <v>123</v>
      </c>
      <c r="F5179" s="210">
        <f t="shared" si="405"/>
        <v>615000</v>
      </c>
      <c r="G5179" s="199">
        <v>1358316</v>
      </c>
      <c r="H5179" s="195">
        <v>37049.601631944402</v>
      </c>
      <c r="I5179" t="s">
        <v>3360</v>
      </c>
      <c r="M5179" t="s">
        <v>3341</v>
      </c>
      <c r="N5179" t="s">
        <v>2281</v>
      </c>
      <c r="O5179" t="s">
        <v>3139</v>
      </c>
      <c r="Q5179" s="196">
        <v>5000</v>
      </c>
      <c r="S5179" t="s">
        <v>3342</v>
      </c>
      <c r="T5179" t="s">
        <v>3557</v>
      </c>
      <c r="U5179" s="198">
        <v>3.895</v>
      </c>
      <c r="V5179" t="s">
        <v>1766</v>
      </c>
      <c r="W5179" t="s">
        <v>2853</v>
      </c>
      <c r="X5179" t="s">
        <v>2282</v>
      </c>
      <c r="Y5179" t="s">
        <v>3575</v>
      </c>
      <c r="Z5179" t="s">
        <v>2995</v>
      </c>
      <c r="AA5179" t="s">
        <v>110</v>
      </c>
      <c r="AB5179" s="195">
        <v>37073</v>
      </c>
      <c r="AC5179" s="195">
        <v>37195</v>
      </c>
    </row>
    <row r="5180" spans="1:29" x14ac:dyDescent="0.25">
      <c r="A5180" s="43" t="str">
        <f t="shared" si="401"/>
        <v>US Power Physical</v>
      </c>
      <c r="B5180" s="43" t="str">
        <f t="shared" si="402"/>
        <v>US</v>
      </c>
      <c r="C5180" s="43" t="str">
        <f t="shared" si="403"/>
        <v>Power</v>
      </c>
      <c r="D5180" s="43" t="str">
        <f t="shared" si="404"/>
        <v>Physical</v>
      </c>
      <c r="E5180" s="43">
        <f>IF(VLOOKUP(S5180,'DD-Lookup'!$J$6:$L$50,3,FALSE)="Monthly",(YEAR(AC5180)-YEAR(AB5180))*12+MONTH(AC5180)-MONTH(AB5180)+1,(AC5180-AB5180+1))</f>
        <v>5</v>
      </c>
      <c r="F5180" s="210">
        <f t="shared" si="405"/>
        <v>250</v>
      </c>
      <c r="G5180" s="199">
        <v>1358317</v>
      </c>
      <c r="H5180" s="195">
        <v>37049.601793981499</v>
      </c>
      <c r="I5180" t="s">
        <v>2465</v>
      </c>
      <c r="M5180" t="s">
        <v>2766</v>
      </c>
      <c r="N5180" t="s">
        <v>2274</v>
      </c>
      <c r="O5180" t="s">
        <v>2159</v>
      </c>
      <c r="P5180" s="196">
        <v>50</v>
      </c>
      <c r="S5180" t="s">
        <v>3340</v>
      </c>
      <c r="T5180" t="s">
        <v>3557</v>
      </c>
      <c r="U5180" s="198">
        <v>43</v>
      </c>
      <c r="V5180" t="s">
        <v>3843</v>
      </c>
      <c r="W5180" t="s">
        <v>2275</v>
      </c>
      <c r="X5180" t="s">
        <v>2463</v>
      </c>
      <c r="Y5180" t="s">
        <v>2662</v>
      </c>
      <c r="Z5180" t="s">
        <v>2990</v>
      </c>
      <c r="AA5180">
        <v>637794.1</v>
      </c>
      <c r="AB5180" s="195">
        <v>37067.875</v>
      </c>
      <c r="AC5180" s="195">
        <v>37071.875</v>
      </c>
    </row>
    <row r="5181" spans="1:29" x14ac:dyDescent="0.25">
      <c r="A5181" s="43" t="str">
        <f t="shared" si="401"/>
        <v>US Crude Financial</v>
      </c>
      <c r="B5181" s="43" t="str">
        <f t="shared" si="402"/>
        <v>US</v>
      </c>
      <c r="C5181" s="43" t="str">
        <f t="shared" si="403"/>
        <v>Crude</v>
      </c>
      <c r="D5181" s="43" t="str">
        <f t="shared" si="404"/>
        <v>Financial</v>
      </c>
      <c r="E5181" s="43">
        <f>IF(VLOOKUP(S5181,'DD-Lookup'!$J$6:$L$50,3,FALSE)="Monthly",(YEAR(AC5181)-YEAR(AB5181))*12+MONTH(AC5181)-MONTH(AB5181)+1,(AC5181-AB5181+1))</f>
        <v>1</v>
      </c>
      <c r="F5181" s="210">
        <f t="shared" si="405"/>
        <v>50000</v>
      </c>
      <c r="G5181" s="199">
        <v>1358318</v>
      </c>
      <c r="H5181" s="195">
        <v>37049.602199074099</v>
      </c>
      <c r="I5181" t="s">
        <v>2280</v>
      </c>
      <c r="M5181" t="s">
        <v>3437</v>
      </c>
      <c r="N5181" t="s">
        <v>2653</v>
      </c>
      <c r="O5181" t="s">
        <v>3359</v>
      </c>
      <c r="Q5181" s="196">
        <v>50000</v>
      </c>
      <c r="S5181" t="s">
        <v>3347</v>
      </c>
      <c r="T5181" t="s">
        <v>3557</v>
      </c>
      <c r="U5181" s="198">
        <v>27.78</v>
      </c>
      <c r="V5181" t="s">
        <v>3722</v>
      </c>
      <c r="W5181" t="s">
        <v>2655</v>
      </c>
      <c r="X5181" t="s">
        <v>2656</v>
      </c>
      <c r="Y5181" t="s">
        <v>2778</v>
      </c>
      <c r="Z5181" t="s">
        <v>2995</v>
      </c>
      <c r="AA5181">
        <v>115834</v>
      </c>
      <c r="AB5181" s="195">
        <v>37073</v>
      </c>
      <c r="AC5181" s="195">
        <v>37103</v>
      </c>
    </row>
    <row r="5182" spans="1:29" x14ac:dyDescent="0.25">
      <c r="A5182" s="43" t="str">
        <f t="shared" si="401"/>
        <v>US Power Physical</v>
      </c>
      <c r="B5182" s="43" t="str">
        <f t="shared" si="402"/>
        <v>US</v>
      </c>
      <c r="C5182" s="43" t="str">
        <f t="shared" si="403"/>
        <v>Power</v>
      </c>
      <c r="D5182" s="43" t="str">
        <f t="shared" si="404"/>
        <v>Physical</v>
      </c>
      <c r="E5182" s="43">
        <f>IF(VLOOKUP(S5182,'DD-Lookup'!$J$6:$L$50,3,FALSE)="Monthly",(YEAR(AC5182)-YEAR(AB5182))*12+MONTH(AC5182)-MONTH(AB5182)+1,(AC5182-AB5182+1))</f>
        <v>30</v>
      </c>
      <c r="F5182" s="210">
        <f t="shared" si="405"/>
        <v>1500</v>
      </c>
      <c r="G5182" s="199">
        <v>1358320</v>
      </c>
      <c r="H5182" s="195">
        <v>37049.602962962999</v>
      </c>
      <c r="I5182" t="s">
        <v>2264</v>
      </c>
      <c r="M5182" t="s">
        <v>2766</v>
      </c>
      <c r="N5182" t="s">
        <v>3361</v>
      </c>
      <c r="O5182" t="s">
        <v>2341</v>
      </c>
      <c r="Q5182" s="196">
        <v>50</v>
      </c>
      <c r="S5182" t="s">
        <v>3340</v>
      </c>
      <c r="T5182" t="s">
        <v>3557</v>
      </c>
      <c r="U5182" s="198">
        <v>39.25</v>
      </c>
      <c r="V5182" t="s">
        <v>343</v>
      </c>
      <c r="W5182" t="s">
        <v>3825</v>
      </c>
      <c r="X5182" t="s">
        <v>2263</v>
      </c>
      <c r="Y5182" t="s">
        <v>2662</v>
      </c>
      <c r="Z5182" t="s">
        <v>2990</v>
      </c>
      <c r="AA5182">
        <v>637796.1</v>
      </c>
      <c r="AB5182" s="195">
        <v>37135.591666666704</v>
      </c>
      <c r="AC5182" s="195">
        <v>37164.591666666704</v>
      </c>
    </row>
    <row r="5183" spans="1:29" x14ac:dyDescent="0.25">
      <c r="A5183" s="43" t="str">
        <f t="shared" si="401"/>
        <v>US Power Physical</v>
      </c>
      <c r="B5183" s="43" t="str">
        <f t="shared" si="402"/>
        <v>US</v>
      </c>
      <c r="C5183" s="43" t="str">
        <f t="shared" si="403"/>
        <v>Power</v>
      </c>
      <c r="D5183" s="43" t="str">
        <f t="shared" si="404"/>
        <v>Physical</v>
      </c>
      <c r="E5183" s="43">
        <f>IF(VLOOKUP(S5183,'DD-Lookup'!$J$6:$L$50,3,FALSE)="Monthly",(YEAR(AC5183)-YEAR(AB5183))*12+MONTH(AC5183)-MONTH(AB5183)+1,(AC5183-AB5183+1))</f>
        <v>30</v>
      </c>
      <c r="F5183" s="210">
        <f t="shared" si="405"/>
        <v>1500</v>
      </c>
      <c r="G5183" s="199">
        <v>1358321</v>
      </c>
      <c r="H5183" s="195">
        <v>37049.603726851798</v>
      </c>
      <c r="I5183" t="s">
        <v>2255</v>
      </c>
      <c r="M5183" t="s">
        <v>2766</v>
      </c>
      <c r="N5183" t="s">
        <v>3361</v>
      </c>
      <c r="O5183" t="s">
        <v>2256</v>
      </c>
      <c r="Q5183" s="196">
        <v>50</v>
      </c>
      <c r="S5183" t="s">
        <v>3340</v>
      </c>
      <c r="T5183" t="s">
        <v>3557</v>
      </c>
      <c r="U5183" s="198">
        <v>36.799999999999997</v>
      </c>
      <c r="V5183" t="s">
        <v>4134</v>
      </c>
      <c r="W5183" t="s">
        <v>3380</v>
      </c>
      <c r="X5183" t="s">
        <v>3366</v>
      </c>
      <c r="Y5183" t="s">
        <v>2662</v>
      </c>
      <c r="Z5183" t="s">
        <v>2990</v>
      </c>
      <c r="AA5183">
        <v>637801.1</v>
      </c>
      <c r="AB5183" s="195">
        <v>37135.715972222199</v>
      </c>
      <c r="AC5183" s="195">
        <v>37164.715972222199</v>
      </c>
    </row>
    <row r="5184" spans="1:29" x14ac:dyDescent="0.25">
      <c r="A5184" s="43" t="str">
        <f t="shared" si="401"/>
        <v xml:space="preserve"> Metals Financial</v>
      </c>
      <c r="B5184" s="43" t="str">
        <f t="shared" si="402"/>
        <v/>
      </c>
      <c r="C5184" s="43" t="str">
        <f t="shared" si="403"/>
        <v>Metals</v>
      </c>
      <c r="D5184" s="43" t="str">
        <f t="shared" si="404"/>
        <v>Financial</v>
      </c>
      <c r="E5184" s="43">
        <f>IF(VLOOKUP(S5184,'DD-Lookup'!$J$6:$L$50,3,FALSE)="Monthly",(YEAR(AC5184)-YEAR(AB5184))*12+MONTH(AC5184)-MONTH(AB5184)+1,(AC5184-AB5184+1))</f>
        <v>1</v>
      </c>
      <c r="F5184" s="210">
        <f t="shared" si="405"/>
        <v>5</v>
      </c>
      <c r="G5184" s="199">
        <v>1358322</v>
      </c>
      <c r="H5184" s="195">
        <v>37049.604131944398</v>
      </c>
      <c r="I5184" t="s">
        <v>1640</v>
      </c>
      <c r="M5184" t="s">
        <v>3346</v>
      </c>
      <c r="N5184" t="s">
        <v>3614</v>
      </c>
      <c r="O5184" t="s">
        <v>3235</v>
      </c>
      <c r="Q5184" s="196">
        <v>5</v>
      </c>
      <c r="S5184" t="s">
        <v>3556</v>
      </c>
      <c r="T5184" t="s">
        <v>3557</v>
      </c>
      <c r="U5184" s="198">
        <v>912.25</v>
      </c>
      <c r="V5184" t="s">
        <v>1641</v>
      </c>
      <c r="W5184" t="s">
        <v>2299</v>
      </c>
      <c r="X5184" t="s">
        <v>3559</v>
      </c>
      <c r="Y5184" t="s">
        <v>3560</v>
      </c>
      <c r="Z5184" t="s">
        <v>3561</v>
      </c>
      <c r="AA5184">
        <v>2174794</v>
      </c>
      <c r="AB5184" s="195">
        <v>37090.875</v>
      </c>
      <c r="AC5184" s="195">
        <v>37090.875</v>
      </c>
    </row>
    <row r="5185" spans="1:29" x14ac:dyDescent="0.25">
      <c r="A5185" s="43" t="str">
        <f t="shared" si="401"/>
        <v>US Natural Gas Financial</v>
      </c>
      <c r="B5185" s="43" t="str">
        <f t="shared" si="402"/>
        <v>US</v>
      </c>
      <c r="C5185" s="43" t="str">
        <f t="shared" si="403"/>
        <v>Natural Gas</v>
      </c>
      <c r="D5185" s="43" t="str">
        <f t="shared" si="404"/>
        <v>Financial</v>
      </c>
      <c r="E5185" s="43">
        <f>IF(VLOOKUP(S5185,'DD-Lookup'!$J$6:$L$50,3,FALSE)="Monthly",(YEAR(AC5185)-YEAR(AB5185))*12+MONTH(AC5185)-MONTH(AB5185)+1,(AC5185-AB5185+1))</f>
        <v>31</v>
      </c>
      <c r="F5185" s="210">
        <f t="shared" si="405"/>
        <v>9300</v>
      </c>
      <c r="G5185" s="199">
        <v>1358323</v>
      </c>
      <c r="H5185" s="195">
        <v>37049.604502314804</v>
      </c>
      <c r="I5185" t="s">
        <v>2257</v>
      </c>
      <c r="M5185" t="s">
        <v>3341</v>
      </c>
      <c r="N5185" t="s">
        <v>2476</v>
      </c>
      <c r="O5185" t="s">
        <v>2380</v>
      </c>
      <c r="Q5185" s="196">
        <v>300</v>
      </c>
      <c r="S5185" t="s">
        <v>3342</v>
      </c>
      <c r="T5185" t="s">
        <v>3557</v>
      </c>
      <c r="U5185" s="198">
        <v>2.6</v>
      </c>
      <c r="V5185" t="s">
        <v>2726</v>
      </c>
      <c r="W5185" t="s">
        <v>2381</v>
      </c>
      <c r="X5185" t="s">
        <v>2382</v>
      </c>
      <c r="Y5185" t="s">
        <v>3575</v>
      </c>
      <c r="Z5185" t="s">
        <v>2995</v>
      </c>
      <c r="AA5185" t="s">
        <v>111</v>
      </c>
      <c r="AB5185" s="195">
        <v>37073.875011574099</v>
      </c>
      <c r="AC5185" s="195">
        <v>37103.875011574099</v>
      </c>
    </row>
    <row r="5186" spans="1:29" x14ac:dyDescent="0.25">
      <c r="A5186" s="43" t="str">
        <f t="shared" si="401"/>
        <v>US Natural Gas Financial</v>
      </c>
      <c r="B5186" s="43" t="str">
        <f t="shared" si="402"/>
        <v>US</v>
      </c>
      <c r="C5186" s="43" t="str">
        <f t="shared" si="403"/>
        <v>Natural Gas</v>
      </c>
      <c r="D5186" s="43" t="str">
        <f t="shared" si="404"/>
        <v>Financial</v>
      </c>
      <c r="E5186" s="43">
        <f>IF(VLOOKUP(S5186,'DD-Lookup'!$J$6:$L$50,3,FALSE)="Monthly",(YEAR(AC5186)-YEAR(AB5186))*12+MONTH(AC5186)-MONTH(AB5186)+1,(AC5186-AB5186+1))</f>
        <v>31</v>
      </c>
      <c r="F5186" s="210">
        <f t="shared" si="405"/>
        <v>9300</v>
      </c>
      <c r="G5186" s="199">
        <v>1358324</v>
      </c>
      <c r="H5186" s="195">
        <v>37049.604560185202</v>
      </c>
      <c r="I5186" t="s">
        <v>2257</v>
      </c>
      <c r="M5186" t="s">
        <v>3341</v>
      </c>
      <c r="N5186" t="s">
        <v>2476</v>
      </c>
      <c r="O5186" t="s">
        <v>2384</v>
      </c>
      <c r="Q5186" s="196">
        <v>300</v>
      </c>
      <c r="S5186" t="s">
        <v>3342</v>
      </c>
      <c r="T5186" t="s">
        <v>3557</v>
      </c>
      <c r="U5186" s="198">
        <v>2.6</v>
      </c>
      <c r="V5186" t="s">
        <v>2726</v>
      </c>
      <c r="W5186" t="s">
        <v>2381</v>
      </c>
      <c r="X5186" t="s">
        <v>2382</v>
      </c>
      <c r="Y5186" t="s">
        <v>3575</v>
      </c>
      <c r="Z5186" t="s">
        <v>2995</v>
      </c>
      <c r="AA5186" t="s">
        <v>112</v>
      </c>
      <c r="AB5186" s="195">
        <v>37104.875011574099</v>
      </c>
      <c r="AC5186" s="195">
        <v>37134.875011574099</v>
      </c>
    </row>
    <row r="5187" spans="1:29" x14ac:dyDescent="0.25">
      <c r="A5187" s="43" t="str">
        <f t="shared" si="401"/>
        <v>US Power Physical</v>
      </c>
      <c r="B5187" s="43" t="str">
        <f t="shared" si="402"/>
        <v>US</v>
      </c>
      <c r="C5187" s="43" t="str">
        <f t="shared" si="403"/>
        <v>Power</v>
      </c>
      <c r="D5187" s="43" t="str">
        <f t="shared" si="404"/>
        <v>Physical</v>
      </c>
      <c r="E5187" s="43">
        <f>IF(VLOOKUP(S5187,'DD-Lookup'!$J$6:$L$50,3,FALSE)="Monthly",(YEAR(AC5187)-YEAR(AB5187))*12+MONTH(AC5187)-MONTH(AB5187)+1,(AC5187-AB5187+1))</f>
        <v>62</v>
      </c>
      <c r="F5187" s="210">
        <f t="shared" si="405"/>
        <v>3100</v>
      </c>
      <c r="G5187" s="199">
        <v>1358325</v>
      </c>
      <c r="H5187" s="195">
        <v>37049.604930555601</v>
      </c>
      <c r="I5187" t="s">
        <v>3375</v>
      </c>
      <c r="M5187" t="s">
        <v>2766</v>
      </c>
      <c r="N5187" t="s">
        <v>3361</v>
      </c>
      <c r="O5187" t="s">
        <v>113</v>
      </c>
      <c r="Q5187" s="196">
        <v>50</v>
      </c>
      <c r="S5187" t="s">
        <v>3340</v>
      </c>
      <c r="T5187" t="s">
        <v>3557</v>
      </c>
      <c r="U5187" s="198">
        <v>61.5</v>
      </c>
      <c r="V5187" t="s">
        <v>1717</v>
      </c>
      <c r="W5187" t="s">
        <v>3825</v>
      </c>
      <c r="X5187" t="s">
        <v>2263</v>
      </c>
      <c r="Y5187" t="s">
        <v>2662</v>
      </c>
      <c r="Z5187" t="s">
        <v>2990</v>
      </c>
      <c r="AA5187">
        <v>637802.1</v>
      </c>
      <c r="AB5187" s="195">
        <v>37803.591666666704</v>
      </c>
      <c r="AC5187" s="195">
        <v>37864.591666666704</v>
      </c>
    </row>
    <row r="5188" spans="1:29" x14ac:dyDescent="0.25">
      <c r="A5188" s="43" t="str">
        <f t="shared" si="401"/>
        <v>US Natural Gas Financial</v>
      </c>
      <c r="B5188" s="43" t="str">
        <f t="shared" si="402"/>
        <v>US</v>
      </c>
      <c r="C5188" s="43" t="str">
        <f t="shared" si="403"/>
        <v>Natural Gas</v>
      </c>
      <c r="D5188" s="43" t="str">
        <f t="shared" si="404"/>
        <v>Financial</v>
      </c>
      <c r="E5188" s="43">
        <f>IF(VLOOKUP(S5188,'DD-Lookup'!$J$6:$L$50,3,FALSE)="Monthly",(YEAR(AC5188)-YEAR(AB5188))*12+MONTH(AC5188)-MONTH(AB5188)+1,(AC5188-AB5188+1))</f>
        <v>214</v>
      </c>
      <c r="F5188" s="210">
        <f t="shared" si="405"/>
        <v>1070000</v>
      </c>
      <c r="G5188" s="199">
        <v>1358327</v>
      </c>
      <c r="H5188" s="195">
        <v>37049.605474536998</v>
      </c>
      <c r="I5188" t="s">
        <v>3085</v>
      </c>
      <c r="M5188" t="s">
        <v>3341</v>
      </c>
      <c r="N5188" t="s">
        <v>2476</v>
      </c>
      <c r="O5188" t="s">
        <v>1780</v>
      </c>
      <c r="P5188" s="196">
        <v>5000</v>
      </c>
      <c r="S5188" t="s">
        <v>3342</v>
      </c>
      <c r="T5188" t="s">
        <v>3557</v>
      </c>
      <c r="U5188" s="198">
        <v>-0.06</v>
      </c>
      <c r="V5188" t="s">
        <v>114</v>
      </c>
      <c r="W5188" t="s">
        <v>2376</v>
      </c>
      <c r="X5188" t="s">
        <v>2377</v>
      </c>
      <c r="Y5188" t="s">
        <v>3575</v>
      </c>
      <c r="Z5188" t="s">
        <v>2995</v>
      </c>
      <c r="AA5188" t="s">
        <v>115</v>
      </c>
      <c r="AB5188" s="195">
        <v>37347</v>
      </c>
      <c r="AC5188" s="195">
        <v>37560</v>
      </c>
    </row>
    <row r="5189" spans="1:29" x14ac:dyDescent="0.25">
      <c r="A5189" s="43" t="str">
        <f t="shared" si="401"/>
        <v>US Natural Gas Financial</v>
      </c>
      <c r="B5189" s="43" t="str">
        <f t="shared" si="402"/>
        <v>US</v>
      </c>
      <c r="C5189" s="43" t="str">
        <f t="shared" si="403"/>
        <v>Natural Gas</v>
      </c>
      <c r="D5189" s="43" t="str">
        <f t="shared" si="404"/>
        <v>Financial</v>
      </c>
      <c r="E5189" s="43">
        <f>IF(VLOOKUP(S5189,'DD-Lookup'!$J$6:$L$50,3,FALSE)="Monthly",(YEAR(AC5189)-YEAR(AB5189))*12+MONTH(AC5189)-MONTH(AB5189)+1,(AC5189-AB5189+1))</f>
        <v>31</v>
      </c>
      <c r="F5189" s="210">
        <f t="shared" si="405"/>
        <v>310000</v>
      </c>
      <c r="G5189" s="199">
        <v>1358328</v>
      </c>
      <c r="H5189" s="195">
        <v>37049.606134259302</v>
      </c>
      <c r="I5189" t="s">
        <v>2280</v>
      </c>
      <c r="M5189" t="s">
        <v>3341</v>
      </c>
      <c r="N5189" t="s">
        <v>2281</v>
      </c>
      <c r="O5189" t="s">
        <v>2475</v>
      </c>
      <c r="Q5189" s="196">
        <v>10000</v>
      </c>
      <c r="S5189" t="s">
        <v>3342</v>
      </c>
      <c r="T5189" t="s">
        <v>3557</v>
      </c>
      <c r="U5189" s="198">
        <v>3.7925</v>
      </c>
      <c r="V5189" t="s">
        <v>2333</v>
      </c>
      <c r="W5189" t="s">
        <v>2853</v>
      </c>
      <c r="X5189" t="s">
        <v>2282</v>
      </c>
      <c r="Y5189" t="s">
        <v>3575</v>
      </c>
      <c r="Z5189" t="s">
        <v>2995</v>
      </c>
      <c r="AA5189" t="s">
        <v>116</v>
      </c>
      <c r="AB5189" s="195">
        <v>37073.875</v>
      </c>
      <c r="AC5189" s="195">
        <v>37103.875</v>
      </c>
    </row>
    <row r="5190" spans="1:29" x14ac:dyDescent="0.25">
      <c r="A5190" s="43" t="str">
        <f t="shared" si="401"/>
        <v>US Natural Gas Financial</v>
      </c>
      <c r="B5190" s="43" t="str">
        <f t="shared" si="402"/>
        <v>US</v>
      </c>
      <c r="C5190" s="43" t="str">
        <f t="shared" si="403"/>
        <v>Natural Gas</v>
      </c>
      <c r="D5190" s="43" t="str">
        <f t="shared" si="404"/>
        <v>Financial</v>
      </c>
      <c r="E5190" s="43">
        <f>IF(VLOOKUP(S5190,'DD-Lookup'!$J$6:$L$50,3,FALSE)="Monthly",(YEAR(AC5190)-YEAR(AB5190))*12+MONTH(AC5190)-MONTH(AB5190)+1,(AC5190-AB5190+1))</f>
        <v>22</v>
      </c>
      <c r="F5190" s="210">
        <f t="shared" si="405"/>
        <v>110000</v>
      </c>
      <c r="G5190" s="199">
        <v>1358329</v>
      </c>
      <c r="H5190" s="195">
        <v>37049.606331018498</v>
      </c>
      <c r="I5190" t="s">
        <v>2244</v>
      </c>
      <c r="M5190" t="s">
        <v>3341</v>
      </c>
      <c r="N5190" t="s">
        <v>2281</v>
      </c>
      <c r="O5190" t="s">
        <v>1295</v>
      </c>
      <c r="Q5190" s="196">
        <v>5000</v>
      </c>
      <c r="S5190" t="s">
        <v>3342</v>
      </c>
      <c r="T5190" t="s">
        <v>3557</v>
      </c>
      <c r="U5190" s="198">
        <v>3.665</v>
      </c>
      <c r="V5190" t="s">
        <v>3892</v>
      </c>
      <c r="W5190" t="s">
        <v>2512</v>
      </c>
      <c r="X5190" t="s">
        <v>2170</v>
      </c>
      <c r="Y5190" t="s">
        <v>3575</v>
      </c>
      <c r="Z5190" t="s">
        <v>2995</v>
      </c>
      <c r="AA5190" t="s">
        <v>117</v>
      </c>
      <c r="AB5190" s="195">
        <v>37051.875011574099</v>
      </c>
      <c r="AC5190" s="195">
        <v>37072.875011574099</v>
      </c>
    </row>
    <row r="5191" spans="1:29" x14ac:dyDescent="0.25">
      <c r="A5191" s="43" t="str">
        <f t="shared" si="401"/>
        <v xml:space="preserve"> Metals Financial</v>
      </c>
      <c r="B5191" s="43" t="str">
        <f t="shared" si="402"/>
        <v/>
      </c>
      <c r="C5191" s="43" t="str">
        <f t="shared" si="403"/>
        <v>Metals</v>
      </c>
      <c r="D5191" s="43" t="str">
        <f t="shared" si="404"/>
        <v>Financial</v>
      </c>
      <c r="E5191" s="43">
        <f>IF(VLOOKUP(S5191,'DD-Lookup'!$J$6:$L$50,3,FALSE)="Monthly",(YEAR(AC5191)-YEAR(AB5191))*12+MONTH(AC5191)-MONTH(AB5191)+1,(AC5191-AB5191+1))</f>
        <v>1</v>
      </c>
      <c r="F5191" s="210">
        <f t="shared" si="405"/>
        <v>1</v>
      </c>
      <c r="G5191" s="199">
        <v>1358330</v>
      </c>
      <c r="H5191" s="195">
        <v>37049.606377314798</v>
      </c>
      <c r="I5191" t="s">
        <v>3570</v>
      </c>
      <c r="M5191" t="s">
        <v>3346</v>
      </c>
      <c r="N5191" t="s">
        <v>3580</v>
      </c>
      <c r="O5191" t="s">
        <v>3581</v>
      </c>
      <c r="Q5191" s="196">
        <v>1</v>
      </c>
      <c r="S5191" t="s">
        <v>3582</v>
      </c>
      <c r="T5191" t="s">
        <v>3557</v>
      </c>
      <c r="U5191" s="198">
        <v>6985</v>
      </c>
      <c r="V5191" t="s">
        <v>3820</v>
      </c>
      <c r="W5191" t="s">
        <v>2299</v>
      </c>
      <c r="X5191" t="s">
        <v>3559</v>
      </c>
      <c r="Y5191" t="s">
        <v>3560</v>
      </c>
      <c r="Z5191" t="s">
        <v>3561</v>
      </c>
      <c r="AA5191">
        <v>2174792</v>
      </c>
    </row>
    <row r="5192" spans="1:29" x14ac:dyDescent="0.25">
      <c r="A5192" s="43" t="str">
        <f t="shared" si="401"/>
        <v>US Natural Gas Financial</v>
      </c>
      <c r="B5192" s="43" t="str">
        <f t="shared" si="402"/>
        <v>US</v>
      </c>
      <c r="C5192" s="43" t="str">
        <f t="shared" si="403"/>
        <v>Natural Gas</v>
      </c>
      <c r="D5192" s="43" t="str">
        <f t="shared" si="404"/>
        <v>Financial</v>
      </c>
      <c r="E5192" s="43">
        <f>IF(VLOOKUP(S5192,'DD-Lookup'!$J$6:$L$50,3,FALSE)="Monthly",(YEAR(AC5192)-YEAR(AB5192))*12+MONTH(AC5192)-MONTH(AB5192)+1,(AC5192-AB5192+1))</f>
        <v>30</v>
      </c>
      <c r="F5192" s="210">
        <f t="shared" si="405"/>
        <v>150000</v>
      </c>
      <c r="G5192" s="199">
        <v>1358332</v>
      </c>
      <c r="H5192" s="195">
        <v>37049.607141203698</v>
      </c>
      <c r="I5192" t="s">
        <v>2273</v>
      </c>
      <c r="M5192" t="s">
        <v>3341</v>
      </c>
      <c r="N5192" t="s">
        <v>2476</v>
      </c>
      <c r="O5192" t="s">
        <v>1723</v>
      </c>
      <c r="Q5192" s="196">
        <v>5000</v>
      </c>
      <c r="S5192" t="s">
        <v>3342</v>
      </c>
      <c r="T5192" t="s">
        <v>3557</v>
      </c>
      <c r="U5192" s="198">
        <v>2.5000000000000001E-2</v>
      </c>
      <c r="V5192" t="s">
        <v>3751</v>
      </c>
      <c r="W5192" t="s">
        <v>2376</v>
      </c>
      <c r="X5192" t="s">
        <v>2377</v>
      </c>
      <c r="Y5192" t="s">
        <v>3575</v>
      </c>
      <c r="Z5192" t="s">
        <v>2995</v>
      </c>
      <c r="AA5192" t="s">
        <v>118</v>
      </c>
      <c r="AB5192" s="195">
        <v>37135</v>
      </c>
      <c r="AC5192" s="195">
        <v>37164</v>
      </c>
    </row>
    <row r="5193" spans="1:29" x14ac:dyDescent="0.25">
      <c r="A5193" s="43" t="str">
        <f t="shared" si="401"/>
        <v>US Power Physical</v>
      </c>
      <c r="B5193" s="43" t="str">
        <f t="shared" si="402"/>
        <v>US</v>
      </c>
      <c r="C5193" s="43" t="str">
        <f t="shared" si="403"/>
        <v>Power</v>
      </c>
      <c r="D5193" s="43" t="str">
        <f t="shared" si="404"/>
        <v>Physical</v>
      </c>
      <c r="E5193" s="43">
        <f>IF(VLOOKUP(S5193,'DD-Lookup'!$J$6:$L$50,3,FALSE)="Monthly",(YEAR(AC5193)-YEAR(AB5193))*12+MONTH(AC5193)-MONTH(AB5193)+1,(AC5193-AB5193+1))</f>
        <v>1</v>
      </c>
      <c r="F5193" s="210">
        <f t="shared" si="405"/>
        <v>50</v>
      </c>
      <c r="G5193" s="199">
        <v>1358334</v>
      </c>
      <c r="H5193" s="195">
        <v>37049.6082060185</v>
      </c>
      <c r="I5193" t="s">
        <v>2288</v>
      </c>
      <c r="M5193" t="s">
        <v>2766</v>
      </c>
      <c r="N5193" t="s">
        <v>3361</v>
      </c>
      <c r="O5193" t="s">
        <v>1452</v>
      </c>
      <c r="P5193" s="196">
        <v>50</v>
      </c>
      <c r="S5193" t="s">
        <v>3340</v>
      </c>
      <c r="T5193" t="s">
        <v>3557</v>
      </c>
      <c r="U5193" s="198">
        <v>39.5</v>
      </c>
      <c r="V5193" t="s">
        <v>2784</v>
      </c>
      <c r="W5193" t="s">
        <v>3376</v>
      </c>
      <c r="X5193" t="s">
        <v>3377</v>
      </c>
      <c r="Y5193" t="s">
        <v>2662</v>
      </c>
      <c r="Z5193" t="s">
        <v>2990</v>
      </c>
      <c r="AA5193">
        <v>637804.1</v>
      </c>
      <c r="AB5193" s="195">
        <v>37053.875011574099</v>
      </c>
      <c r="AC5193" s="195">
        <v>37053.875011574099</v>
      </c>
    </row>
    <row r="5194" spans="1:29" x14ac:dyDescent="0.25">
      <c r="A5194" s="43" t="str">
        <f t="shared" ref="A5194:A5257" si="406">B5194&amp;" "&amp;C5194&amp;" "&amp;D5194</f>
        <v>US Crude Financial</v>
      </c>
      <c r="B5194" s="43" t="str">
        <f t="shared" si="402"/>
        <v>US</v>
      </c>
      <c r="C5194" s="43" t="str">
        <f t="shared" si="403"/>
        <v>Crude</v>
      </c>
      <c r="D5194" s="43" t="str">
        <f t="shared" si="404"/>
        <v>Financial</v>
      </c>
      <c r="E5194" s="43">
        <f>IF(VLOOKUP(S5194,'DD-Lookup'!$J$6:$L$50,3,FALSE)="Monthly",(YEAR(AC5194)-YEAR(AB5194))*12+MONTH(AC5194)-MONTH(AB5194)+1,(AC5194-AB5194+1))</f>
        <v>1</v>
      </c>
      <c r="F5194" s="210">
        <f t="shared" si="405"/>
        <v>50000</v>
      </c>
      <c r="G5194" s="199">
        <v>1358335</v>
      </c>
      <c r="H5194" s="195">
        <v>37049.609189814801</v>
      </c>
      <c r="I5194" t="s">
        <v>2273</v>
      </c>
      <c r="M5194" t="s">
        <v>3437</v>
      </c>
      <c r="N5194" t="s">
        <v>2653</v>
      </c>
      <c r="O5194" t="s">
        <v>2334</v>
      </c>
      <c r="P5194" s="196">
        <v>50000</v>
      </c>
      <c r="S5194" t="s">
        <v>3347</v>
      </c>
      <c r="T5194" t="s">
        <v>3557</v>
      </c>
      <c r="U5194" s="198">
        <v>27.76</v>
      </c>
      <c r="V5194" t="s">
        <v>3849</v>
      </c>
      <c r="W5194" t="s">
        <v>2655</v>
      </c>
      <c r="X5194" t="s">
        <v>2193</v>
      </c>
      <c r="Y5194" t="s">
        <v>2778</v>
      </c>
      <c r="Z5194" t="s">
        <v>2995</v>
      </c>
      <c r="AA5194">
        <v>115865</v>
      </c>
      <c r="AB5194" s="195">
        <v>37073</v>
      </c>
      <c r="AC5194" s="195">
        <v>37103</v>
      </c>
    </row>
    <row r="5195" spans="1:29" x14ac:dyDescent="0.25">
      <c r="A5195" s="43" t="str">
        <f t="shared" si="406"/>
        <v>US Power Financial</v>
      </c>
      <c r="B5195" s="43" t="str">
        <f t="shared" ref="B5195:B5203" si="407">IF((LEFT(N5195,2)="US"),"US","")</f>
        <v>US</v>
      </c>
      <c r="C5195" s="43" t="str">
        <f t="shared" ref="C5195:C5203" si="408">M5195</f>
        <v>Power</v>
      </c>
      <c r="D5195" s="43" t="str">
        <f t="shared" ref="D5195:D5203" si="409">IF(ISNUMBER(FIND("Phy",N5195))=TRUE,"Physical","Financial")</f>
        <v>Financial</v>
      </c>
      <c r="E5195" s="43">
        <f>IF(VLOOKUP(S5195,'DD-Lookup'!$J$6:$L$50,3,FALSE)="Monthly",(YEAR(AC5195)-YEAR(AB5195))*12+MONTH(AC5195)-MONTH(AB5195)+1,(AC5195-AB5195+1))</f>
        <v>1</v>
      </c>
      <c r="F5195" s="210">
        <f t="shared" ref="F5195:F5203" si="410">E5195*SUM(P5195:Q5195)</f>
        <v>50</v>
      </c>
      <c r="G5195" s="199">
        <v>1358336</v>
      </c>
      <c r="H5195" s="195">
        <v>37049.609386574099</v>
      </c>
      <c r="I5195" t="s">
        <v>3371</v>
      </c>
      <c r="M5195" t="s">
        <v>2766</v>
      </c>
      <c r="N5195" t="s">
        <v>2659</v>
      </c>
      <c r="O5195" t="s">
        <v>119</v>
      </c>
      <c r="Q5195" s="196">
        <v>50</v>
      </c>
      <c r="S5195" t="s">
        <v>3340</v>
      </c>
      <c r="T5195" t="s">
        <v>3557</v>
      </c>
      <c r="U5195" s="198">
        <v>32</v>
      </c>
      <c r="V5195" t="s">
        <v>1715</v>
      </c>
      <c r="W5195" t="s">
        <v>2660</v>
      </c>
      <c r="X5195" t="s">
        <v>2661</v>
      </c>
      <c r="Y5195" t="s">
        <v>2662</v>
      </c>
      <c r="Z5195" t="s">
        <v>2995</v>
      </c>
      <c r="AA5195">
        <v>637806.1</v>
      </c>
      <c r="AB5195" s="195">
        <v>37049.875011574099</v>
      </c>
      <c r="AC5195" s="195">
        <v>37049.875011574099</v>
      </c>
    </row>
    <row r="5196" spans="1:29" x14ac:dyDescent="0.25">
      <c r="A5196" s="43" t="str">
        <f t="shared" si="406"/>
        <v>US Power Physical</v>
      </c>
      <c r="B5196" s="43" t="str">
        <f t="shared" si="407"/>
        <v>US</v>
      </c>
      <c r="C5196" s="43" t="str">
        <f t="shared" si="408"/>
        <v>Power</v>
      </c>
      <c r="D5196" s="43" t="str">
        <f t="shared" si="409"/>
        <v>Physical</v>
      </c>
      <c r="E5196" s="43">
        <f>IF(VLOOKUP(S5196,'DD-Lookup'!$J$6:$L$50,3,FALSE)="Monthly",(YEAR(AC5196)-YEAR(AB5196))*12+MONTH(AC5196)-MONTH(AB5196)+1,(AC5196-AB5196+1))</f>
        <v>62</v>
      </c>
      <c r="F5196" s="210">
        <f t="shared" si="410"/>
        <v>3100</v>
      </c>
      <c r="G5196" s="199">
        <v>1358337</v>
      </c>
      <c r="H5196" s="195">
        <v>37049.609479166698</v>
      </c>
      <c r="I5196" t="s">
        <v>2276</v>
      </c>
      <c r="M5196" t="s">
        <v>2766</v>
      </c>
      <c r="N5196" t="s">
        <v>3361</v>
      </c>
      <c r="O5196" t="s">
        <v>3954</v>
      </c>
      <c r="Q5196" s="196">
        <v>50</v>
      </c>
      <c r="S5196" t="s">
        <v>3340</v>
      </c>
      <c r="T5196" t="s">
        <v>3557</v>
      </c>
      <c r="U5196" s="198">
        <v>68.5</v>
      </c>
      <c r="V5196" t="s">
        <v>4202</v>
      </c>
      <c r="W5196" t="s">
        <v>3380</v>
      </c>
      <c r="X5196" t="s">
        <v>3381</v>
      </c>
      <c r="Y5196" t="s">
        <v>2662</v>
      </c>
      <c r="Z5196" t="s">
        <v>2990</v>
      </c>
      <c r="AA5196">
        <v>637807.1</v>
      </c>
      <c r="AB5196" s="195">
        <v>37438.715972222199</v>
      </c>
      <c r="AC5196" s="195">
        <v>37499.715972222199</v>
      </c>
    </row>
    <row r="5197" spans="1:29" x14ac:dyDescent="0.25">
      <c r="A5197" s="43" t="str">
        <f t="shared" si="406"/>
        <v>US Natural Gas Financial</v>
      </c>
      <c r="B5197" s="43" t="str">
        <f t="shared" si="407"/>
        <v>US</v>
      </c>
      <c r="C5197" s="43" t="str">
        <f t="shared" si="408"/>
        <v>Natural Gas</v>
      </c>
      <c r="D5197" s="43" t="str">
        <f t="shared" si="409"/>
        <v>Financial</v>
      </c>
      <c r="E5197" s="43">
        <f>IF(VLOOKUP(S5197,'DD-Lookup'!$J$6:$L$50,3,FALSE)="Monthly",(YEAR(AC5197)-YEAR(AB5197))*12+MONTH(AC5197)-MONTH(AB5197)+1,(AC5197-AB5197+1))</f>
        <v>31</v>
      </c>
      <c r="F5197" s="210">
        <f t="shared" si="410"/>
        <v>310000</v>
      </c>
      <c r="G5197" s="199">
        <v>1358338</v>
      </c>
      <c r="H5197" s="195">
        <v>37049.611932870401</v>
      </c>
      <c r="I5197" t="s">
        <v>3339</v>
      </c>
      <c r="M5197" t="s">
        <v>3341</v>
      </c>
      <c r="N5197" t="s">
        <v>2281</v>
      </c>
      <c r="O5197" t="s">
        <v>2290</v>
      </c>
      <c r="Q5197" s="196">
        <v>10000</v>
      </c>
      <c r="S5197" t="s">
        <v>3342</v>
      </c>
      <c r="T5197" t="s">
        <v>3557</v>
      </c>
      <c r="U5197" s="198">
        <v>3.88</v>
      </c>
      <c r="V5197" t="s">
        <v>3628</v>
      </c>
      <c r="W5197" t="s">
        <v>2853</v>
      </c>
      <c r="X5197" t="s">
        <v>2282</v>
      </c>
      <c r="Y5197" t="s">
        <v>3575</v>
      </c>
      <c r="Z5197" t="s">
        <v>2995</v>
      </c>
      <c r="AA5197" t="s">
        <v>120</v>
      </c>
      <c r="AB5197" s="195">
        <v>37104.875</v>
      </c>
      <c r="AC5197" s="195">
        <v>37134.875</v>
      </c>
    </row>
    <row r="5198" spans="1:29" x14ac:dyDescent="0.25">
      <c r="A5198" s="43" t="str">
        <f t="shared" si="406"/>
        <v>US Natural Gas Financial</v>
      </c>
      <c r="B5198" s="43" t="str">
        <f t="shared" si="407"/>
        <v>US</v>
      </c>
      <c r="C5198" s="43" t="str">
        <f t="shared" si="408"/>
        <v>Natural Gas</v>
      </c>
      <c r="D5198" s="43" t="str">
        <f t="shared" si="409"/>
        <v>Financial</v>
      </c>
      <c r="E5198" s="43">
        <f>IF(VLOOKUP(S5198,'DD-Lookup'!$J$6:$L$50,3,FALSE)="Monthly",(YEAR(AC5198)-YEAR(AB5198))*12+MONTH(AC5198)-MONTH(AB5198)+1,(AC5198-AB5198+1))</f>
        <v>151</v>
      </c>
      <c r="F5198" s="210">
        <f t="shared" si="410"/>
        <v>755000</v>
      </c>
      <c r="G5198" s="199">
        <v>1358340</v>
      </c>
      <c r="H5198" s="195">
        <v>37049.612037036997</v>
      </c>
      <c r="I5198" t="s">
        <v>2269</v>
      </c>
      <c r="M5198" t="s">
        <v>3341</v>
      </c>
      <c r="N5198" t="s">
        <v>2281</v>
      </c>
      <c r="O5198" t="s">
        <v>2491</v>
      </c>
      <c r="Q5198" s="196">
        <v>5000</v>
      </c>
      <c r="S5198" t="s">
        <v>3342</v>
      </c>
      <c r="T5198" t="s">
        <v>3557</v>
      </c>
      <c r="U5198" s="198">
        <v>4.2699999999999996</v>
      </c>
      <c r="V5198" t="s">
        <v>4194</v>
      </c>
      <c r="W5198" t="s">
        <v>2853</v>
      </c>
      <c r="X5198" t="s">
        <v>2282</v>
      </c>
      <c r="Y5198" t="s">
        <v>3575</v>
      </c>
      <c r="Z5198" t="s">
        <v>2995</v>
      </c>
      <c r="AA5198" t="s">
        <v>121</v>
      </c>
      <c r="AB5198" s="195">
        <v>37196</v>
      </c>
      <c r="AC5198" s="195">
        <v>37346</v>
      </c>
    </row>
    <row r="5199" spans="1:29" x14ac:dyDescent="0.25">
      <c r="A5199" s="43" t="str">
        <f t="shared" si="406"/>
        <v>US Natural Gas Financial</v>
      </c>
      <c r="B5199" s="43" t="str">
        <f t="shared" si="407"/>
        <v>US</v>
      </c>
      <c r="C5199" s="43" t="str">
        <f t="shared" si="408"/>
        <v>Natural Gas</v>
      </c>
      <c r="D5199" s="43" t="str">
        <f t="shared" si="409"/>
        <v>Financial</v>
      </c>
      <c r="E5199" s="43">
        <f>IF(VLOOKUP(S5199,'DD-Lookup'!$J$6:$L$50,3,FALSE)="Monthly",(YEAR(AC5199)-YEAR(AB5199))*12+MONTH(AC5199)-MONTH(AB5199)+1,(AC5199-AB5199+1))</f>
        <v>31</v>
      </c>
      <c r="F5199" s="210">
        <f t="shared" si="410"/>
        <v>310000</v>
      </c>
      <c r="G5199" s="199">
        <v>1358344</v>
      </c>
      <c r="H5199" s="195">
        <v>37049.612858796303</v>
      </c>
      <c r="I5199" t="s">
        <v>3482</v>
      </c>
      <c r="M5199" t="s">
        <v>3341</v>
      </c>
      <c r="N5199" t="s">
        <v>2476</v>
      </c>
      <c r="O5199" t="s">
        <v>3203</v>
      </c>
      <c r="P5199" s="196">
        <v>10000</v>
      </c>
      <c r="S5199" t="s">
        <v>3342</v>
      </c>
      <c r="T5199" t="s">
        <v>3557</v>
      </c>
      <c r="U5199" s="198">
        <v>3.7499999999999999E-2</v>
      </c>
      <c r="V5199" t="s">
        <v>1744</v>
      </c>
      <c r="W5199" t="s">
        <v>2376</v>
      </c>
      <c r="X5199" t="s">
        <v>2377</v>
      </c>
      <c r="Y5199" t="s">
        <v>3575</v>
      </c>
      <c r="Z5199" t="s">
        <v>2995</v>
      </c>
      <c r="AA5199" t="s">
        <v>122</v>
      </c>
      <c r="AB5199" s="195">
        <v>37073</v>
      </c>
      <c r="AC5199" s="195">
        <v>37103</v>
      </c>
    </row>
    <row r="5200" spans="1:29" x14ac:dyDescent="0.25">
      <c r="A5200" s="43" t="str">
        <f t="shared" si="406"/>
        <v>US Crude Financial</v>
      </c>
      <c r="B5200" s="43" t="str">
        <f t="shared" si="407"/>
        <v>US</v>
      </c>
      <c r="C5200" s="43" t="str">
        <f t="shared" si="408"/>
        <v>Crude</v>
      </c>
      <c r="D5200" s="43" t="str">
        <f t="shared" si="409"/>
        <v>Financial</v>
      </c>
      <c r="E5200" s="43">
        <f>IF(VLOOKUP(S5200,'DD-Lookup'!$J$6:$L$50,3,FALSE)="Monthly",(YEAR(AC5200)-YEAR(AB5200))*12+MONTH(AC5200)-MONTH(AB5200)+1,(AC5200-AB5200+1))</f>
        <v>1</v>
      </c>
      <c r="F5200" s="210">
        <f t="shared" si="410"/>
        <v>50000</v>
      </c>
      <c r="G5200" s="199">
        <v>1358346</v>
      </c>
      <c r="H5200" s="195">
        <v>37049.614050925898</v>
      </c>
      <c r="I5200" t="s">
        <v>3339</v>
      </c>
      <c r="M5200" t="s">
        <v>3437</v>
      </c>
      <c r="N5200" t="s">
        <v>2653</v>
      </c>
      <c r="O5200" t="s">
        <v>3359</v>
      </c>
      <c r="Q5200" s="196">
        <v>50000</v>
      </c>
      <c r="S5200" t="s">
        <v>3347</v>
      </c>
      <c r="T5200" t="s">
        <v>3557</v>
      </c>
      <c r="U5200" s="198">
        <v>27.78</v>
      </c>
      <c r="V5200" t="s">
        <v>123</v>
      </c>
      <c r="W5200" t="s">
        <v>2655</v>
      </c>
      <c r="X5200" t="s">
        <v>2656</v>
      </c>
      <c r="Y5200" t="s">
        <v>2778</v>
      </c>
      <c r="Z5200" t="s">
        <v>2995</v>
      </c>
      <c r="AA5200">
        <v>115923</v>
      </c>
      <c r="AB5200" s="195">
        <v>37073</v>
      </c>
      <c r="AC5200" s="195">
        <v>37103</v>
      </c>
    </row>
    <row r="5201" spans="1:29" x14ac:dyDescent="0.25">
      <c r="A5201" s="43" t="str">
        <f t="shared" si="406"/>
        <v>US Power Physical</v>
      </c>
      <c r="B5201" s="43" t="str">
        <f t="shared" si="407"/>
        <v>US</v>
      </c>
      <c r="C5201" s="43" t="str">
        <f t="shared" si="408"/>
        <v>Power</v>
      </c>
      <c r="D5201" s="43" t="str">
        <f t="shared" si="409"/>
        <v>Physical</v>
      </c>
      <c r="E5201" s="43">
        <f>IF(VLOOKUP(S5201,'DD-Lookup'!$J$6:$L$50,3,FALSE)="Monthly",(YEAR(AC5201)-YEAR(AB5201))*12+MONTH(AC5201)-MONTH(AB5201)+1,(AC5201-AB5201+1))</f>
        <v>92</v>
      </c>
      <c r="F5201" s="210">
        <f t="shared" si="410"/>
        <v>4600</v>
      </c>
      <c r="G5201" s="199">
        <v>1358347</v>
      </c>
      <c r="H5201" s="195">
        <v>37049.614780092597</v>
      </c>
      <c r="I5201" t="s">
        <v>2254</v>
      </c>
      <c r="M5201" t="s">
        <v>2766</v>
      </c>
      <c r="N5201" t="s">
        <v>3361</v>
      </c>
      <c r="O5201" t="s">
        <v>2234</v>
      </c>
      <c r="Q5201" s="196">
        <v>50</v>
      </c>
      <c r="S5201" t="s">
        <v>3340</v>
      </c>
      <c r="T5201" t="s">
        <v>3557</v>
      </c>
      <c r="U5201" s="198">
        <v>48</v>
      </c>
      <c r="V5201" t="s">
        <v>2235</v>
      </c>
      <c r="W5201" t="s">
        <v>2268</v>
      </c>
      <c r="X5201" t="s">
        <v>3383</v>
      </c>
      <c r="Y5201" t="s">
        <v>2662</v>
      </c>
      <c r="Z5201" t="s">
        <v>2990</v>
      </c>
      <c r="AA5201">
        <v>637815.1</v>
      </c>
      <c r="AB5201" s="195">
        <v>37165.715972222199</v>
      </c>
      <c r="AC5201" s="195">
        <v>37256.715972222199</v>
      </c>
    </row>
    <row r="5202" spans="1:29" x14ac:dyDescent="0.25">
      <c r="A5202" s="43" t="str">
        <f t="shared" si="406"/>
        <v>US Power Physical</v>
      </c>
      <c r="B5202" s="43" t="str">
        <f t="shared" si="407"/>
        <v>US</v>
      </c>
      <c r="C5202" s="43" t="str">
        <f t="shared" si="408"/>
        <v>Power</v>
      </c>
      <c r="D5202" s="43" t="str">
        <f t="shared" si="409"/>
        <v>Physical</v>
      </c>
      <c r="E5202" s="43">
        <f>IF(VLOOKUP(S5202,'DD-Lookup'!$J$6:$L$50,3,FALSE)="Monthly",(YEAR(AC5202)-YEAR(AB5202))*12+MONTH(AC5202)-MONTH(AB5202)+1,(AC5202-AB5202+1))</f>
        <v>30</v>
      </c>
      <c r="F5202" s="210">
        <f t="shared" si="410"/>
        <v>750</v>
      </c>
      <c r="G5202" s="199">
        <v>1358349</v>
      </c>
      <c r="H5202" s="195">
        <v>37049.615219907399</v>
      </c>
      <c r="I5202" t="s">
        <v>2254</v>
      </c>
      <c r="M5202" t="s">
        <v>2766</v>
      </c>
      <c r="N5202" t="s">
        <v>3361</v>
      </c>
      <c r="O5202" t="s">
        <v>2205</v>
      </c>
      <c r="Q5202" s="196">
        <v>25</v>
      </c>
      <c r="S5202" t="s">
        <v>3340</v>
      </c>
      <c r="T5202" t="s">
        <v>3557</v>
      </c>
      <c r="U5202" s="198">
        <v>48</v>
      </c>
      <c r="V5202" t="s">
        <v>2235</v>
      </c>
      <c r="W5202" t="s">
        <v>2268</v>
      </c>
      <c r="X5202" t="s">
        <v>3383</v>
      </c>
      <c r="Y5202" t="s">
        <v>2662</v>
      </c>
      <c r="Z5202" t="s">
        <v>2990</v>
      </c>
      <c r="AA5202">
        <v>637818.1</v>
      </c>
      <c r="AB5202" s="195">
        <v>37135.715972222199</v>
      </c>
      <c r="AC5202" s="195">
        <v>37164.715972222199</v>
      </c>
    </row>
    <row r="5203" spans="1:29" x14ac:dyDescent="0.25">
      <c r="A5203" s="43" t="str">
        <f t="shared" si="406"/>
        <v>US Natural Gas Physical</v>
      </c>
      <c r="B5203" s="43" t="str">
        <f t="shared" si="407"/>
        <v>US</v>
      </c>
      <c r="C5203" s="43" t="str">
        <f t="shared" si="408"/>
        <v>Natural Gas</v>
      </c>
      <c r="D5203" s="43" t="str">
        <f t="shared" si="409"/>
        <v>Physical</v>
      </c>
      <c r="E5203" s="43">
        <f>IF(VLOOKUP(S5203,'DD-Lookup'!$J$6:$L$50,3,FALSE)="Monthly",(YEAR(AC5203)-YEAR(AB5203))*12+MONTH(AC5203)-MONTH(AB5203)+1,(AC5203-AB5203+1))</f>
        <v>31</v>
      </c>
      <c r="F5203" s="210">
        <f t="shared" si="410"/>
        <v>77500</v>
      </c>
      <c r="G5203" s="199">
        <v>1358352</v>
      </c>
      <c r="H5203" s="195">
        <v>37049.615624999999</v>
      </c>
      <c r="I5203" t="s">
        <v>2483</v>
      </c>
      <c r="M5203" t="s">
        <v>3341</v>
      </c>
      <c r="N5203" t="s">
        <v>3770</v>
      </c>
      <c r="O5203" t="s">
        <v>124</v>
      </c>
      <c r="Q5203" s="196">
        <v>2500</v>
      </c>
      <c r="S5203" t="s">
        <v>3342</v>
      </c>
      <c r="T5203" t="s">
        <v>3557</v>
      </c>
      <c r="U5203" s="198">
        <v>0.15</v>
      </c>
      <c r="V5203" t="s">
        <v>3665</v>
      </c>
      <c r="W5203" t="s">
        <v>431</v>
      </c>
      <c r="X5203" t="s">
        <v>125</v>
      </c>
      <c r="Y5203" t="s">
        <v>2469</v>
      </c>
      <c r="Z5203" t="s">
        <v>2995</v>
      </c>
      <c r="AA5203" t="s">
        <v>126</v>
      </c>
      <c r="AB5203" s="195">
        <v>37073.875011574099</v>
      </c>
      <c r="AC5203" s="195">
        <v>37103.875011574099</v>
      </c>
    </row>
    <row r="5204" spans="1:29" x14ac:dyDescent="0.25">
      <c r="A5204" s="43" t="str">
        <f t="shared" si="406"/>
        <v>US Natural Gas Physical</v>
      </c>
      <c r="B5204" s="43" t="str">
        <f t="shared" ref="B5204:B5257" si="411">IF((LEFT(N5204,2)="US"),"US","")</f>
        <v>US</v>
      </c>
      <c r="C5204" s="43" t="str">
        <f t="shared" ref="C5204:C5257" si="412">M5204</f>
        <v>Natural Gas</v>
      </c>
      <c r="D5204" s="43" t="str">
        <f t="shared" ref="D5204:D5257" si="413">IF(ISNUMBER(FIND("Phy",N5204))=TRUE,"Physical","Financial")</f>
        <v>Physical</v>
      </c>
      <c r="E5204" s="43">
        <f>IF(VLOOKUP(S5204,'DD-Lookup'!$J$6:$L$50,3,FALSE)="Monthly",(YEAR(AC5204)-YEAR(AB5204))*12+MONTH(AC5204)-MONTH(AB5204)+1,(AC5204-AB5204+1))</f>
        <v>31</v>
      </c>
      <c r="F5204" s="210">
        <f t="shared" ref="F5204:F5257" si="414">E5204*SUM(P5204:Q5204)</f>
        <v>77500</v>
      </c>
      <c r="G5204" s="199">
        <v>1358350</v>
      </c>
      <c r="H5204" s="195">
        <v>37049.615624999999</v>
      </c>
      <c r="I5204" t="s">
        <v>2483</v>
      </c>
      <c r="M5204" t="s">
        <v>3341</v>
      </c>
      <c r="N5204" t="s">
        <v>3747</v>
      </c>
      <c r="O5204" t="s">
        <v>127</v>
      </c>
      <c r="P5204" s="196">
        <v>2500</v>
      </c>
      <c r="S5204" t="s">
        <v>3342</v>
      </c>
      <c r="T5204" t="s">
        <v>3557</v>
      </c>
      <c r="U5204" s="198">
        <v>3.9449999999999998</v>
      </c>
      <c r="V5204" t="s">
        <v>3800</v>
      </c>
      <c r="W5204" t="s">
        <v>431</v>
      </c>
      <c r="X5204" t="s">
        <v>125</v>
      </c>
      <c r="Y5204" t="s">
        <v>2469</v>
      </c>
      <c r="Z5204" t="s">
        <v>2995</v>
      </c>
      <c r="AA5204" t="s">
        <v>128</v>
      </c>
      <c r="AB5204" s="195">
        <v>37073.875011574099</v>
      </c>
      <c r="AC5204" s="195">
        <v>37103.875011574099</v>
      </c>
    </row>
    <row r="5205" spans="1:29" x14ac:dyDescent="0.25">
      <c r="A5205" s="43" t="str">
        <f t="shared" si="406"/>
        <v>US Natural Gas Financial</v>
      </c>
      <c r="B5205" s="43" t="str">
        <f t="shared" si="411"/>
        <v>US</v>
      </c>
      <c r="C5205" s="43" t="str">
        <f t="shared" si="412"/>
        <v>Natural Gas</v>
      </c>
      <c r="D5205" s="43" t="str">
        <f t="shared" si="413"/>
        <v>Financial</v>
      </c>
      <c r="E5205" s="43">
        <f>IF(VLOOKUP(S5205,'DD-Lookup'!$J$6:$L$50,3,FALSE)="Monthly",(YEAR(AC5205)-YEAR(AB5205))*12+MONTH(AC5205)-MONTH(AB5205)+1,(AC5205-AB5205+1))</f>
        <v>365</v>
      </c>
      <c r="F5205" s="210">
        <f t="shared" si="414"/>
        <v>912500</v>
      </c>
      <c r="G5205" s="199">
        <v>1358353</v>
      </c>
      <c r="H5205" s="195">
        <v>37049.615902777798</v>
      </c>
      <c r="I5205" t="s">
        <v>3529</v>
      </c>
      <c r="M5205" t="s">
        <v>3341</v>
      </c>
      <c r="N5205" t="s">
        <v>2281</v>
      </c>
      <c r="O5205" t="s">
        <v>2511</v>
      </c>
      <c r="P5205" s="196">
        <v>2500</v>
      </c>
      <c r="S5205" t="s">
        <v>3342</v>
      </c>
      <c r="T5205" t="s">
        <v>3557</v>
      </c>
      <c r="U5205" s="198">
        <v>3.95</v>
      </c>
      <c r="V5205" t="s">
        <v>2209</v>
      </c>
      <c r="W5205" t="s">
        <v>2853</v>
      </c>
      <c r="X5205" t="s">
        <v>2282</v>
      </c>
      <c r="Y5205" t="s">
        <v>3575</v>
      </c>
      <c r="Z5205" t="s">
        <v>2995</v>
      </c>
      <c r="AA5205" t="s">
        <v>129</v>
      </c>
      <c r="AB5205" s="195">
        <v>37257.875</v>
      </c>
      <c r="AC5205" s="195">
        <v>37621.875</v>
      </c>
    </row>
    <row r="5206" spans="1:29" x14ac:dyDescent="0.25">
      <c r="A5206" s="43" t="str">
        <f t="shared" si="406"/>
        <v xml:space="preserve"> Natural Gas Physical</v>
      </c>
      <c r="B5206" s="43" t="str">
        <f t="shared" si="411"/>
        <v/>
      </c>
      <c r="C5206" s="43" t="str">
        <f t="shared" si="412"/>
        <v>Natural Gas</v>
      </c>
      <c r="D5206" s="43" t="str">
        <f t="shared" si="413"/>
        <v>Physical</v>
      </c>
      <c r="E5206" s="43">
        <f>IF(VLOOKUP(S5206,'DD-Lookup'!$J$6:$L$50,3,FALSE)="Monthly",(YEAR(AC5206)-YEAR(AB5206))*12+MONTH(AC5206)-MONTH(AB5206)+1,(AC5206-AB5206+1))</f>
        <v>1</v>
      </c>
      <c r="F5206" s="210">
        <f t="shared" si="414"/>
        <v>5000</v>
      </c>
      <c r="G5206" s="199">
        <v>1358354</v>
      </c>
      <c r="H5206" s="195">
        <v>37049.616076388898</v>
      </c>
      <c r="I5206" t="s">
        <v>3731</v>
      </c>
      <c r="M5206" t="s">
        <v>3341</v>
      </c>
      <c r="N5206" t="s">
        <v>3104</v>
      </c>
      <c r="O5206" t="s">
        <v>3620</v>
      </c>
      <c r="P5206" s="196">
        <v>5000</v>
      </c>
      <c r="S5206" t="s">
        <v>3719</v>
      </c>
      <c r="T5206" t="s">
        <v>3105</v>
      </c>
      <c r="U5206" s="198">
        <v>4.55</v>
      </c>
      <c r="V5206" t="s">
        <v>3789</v>
      </c>
      <c r="W5206" t="s">
        <v>635</v>
      </c>
      <c r="X5206" t="s">
        <v>3106</v>
      </c>
      <c r="Y5206" t="s">
        <v>2469</v>
      </c>
      <c r="Z5206" t="s">
        <v>2996</v>
      </c>
      <c r="AA5206">
        <v>838758</v>
      </c>
      <c r="AB5206" s="195">
        <v>37049.875011574099</v>
      </c>
      <c r="AC5206" s="195">
        <v>37049.875011574099</v>
      </c>
    </row>
    <row r="5207" spans="1:29" x14ac:dyDescent="0.25">
      <c r="A5207" s="43" t="str">
        <f t="shared" si="406"/>
        <v>US Natural Gas Financial</v>
      </c>
      <c r="B5207" s="43" t="str">
        <f t="shared" si="411"/>
        <v>US</v>
      </c>
      <c r="C5207" s="43" t="str">
        <f t="shared" si="412"/>
        <v>Natural Gas</v>
      </c>
      <c r="D5207" s="43" t="str">
        <f t="shared" si="413"/>
        <v>Financial</v>
      </c>
      <c r="E5207" s="43">
        <f>IF(VLOOKUP(S5207,'DD-Lookup'!$J$6:$L$50,3,FALSE)="Monthly",(YEAR(AC5207)-YEAR(AB5207))*12+MONTH(AC5207)-MONTH(AB5207)+1,(AC5207-AB5207+1))</f>
        <v>31</v>
      </c>
      <c r="F5207" s="210">
        <f t="shared" si="414"/>
        <v>77500</v>
      </c>
      <c r="G5207" s="199">
        <v>1358355</v>
      </c>
      <c r="H5207" s="195">
        <v>37049.616168981498</v>
      </c>
      <c r="I5207" t="s">
        <v>2483</v>
      </c>
      <c r="M5207" t="s">
        <v>3341</v>
      </c>
      <c r="N5207" t="s">
        <v>2281</v>
      </c>
      <c r="O5207" t="s">
        <v>2475</v>
      </c>
      <c r="Q5207" s="196">
        <v>2500</v>
      </c>
      <c r="S5207" t="s">
        <v>3342</v>
      </c>
      <c r="T5207" t="s">
        <v>3557</v>
      </c>
      <c r="U5207" s="198">
        <v>3.79</v>
      </c>
      <c r="V5207" t="s">
        <v>2452</v>
      </c>
      <c r="W5207" t="s">
        <v>2853</v>
      </c>
      <c r="X5207" t="s">
        <v>2282</v>
      </c>
      <c r="Y5207" t="s">
        <v>3575</v>
      </c>
      <c r="Z5207" t="s">
        <v>2995</v>
      </c>
      <c r="AA5207" t="s">
        <v>130</v>
      </c>
      <c r="AB5207" s="195">
        <v>37073.875</v>
      </c>
      <c r="AC5207" s="195">
        <v>37103.875</v>
      </c>
    </row>
    <row r="5208" spans="1:29" x14ac:dyDescent="0.25">
      <c r="A5208" s="43" t="str">
        <f t="shared" si="406"/>
        <v>US Natural Gas Financial</v>
      </c>
      <c r="B5208" s="43" t="str">
        <f t="shared" si="411"/>
        <v>US</v>
      </c>
      <c r="C5208" s="43" t="str">
        <f t="shared" si="412"/>
        <v>Natural Gas</v>
      </c>
      <c r="D5208" s="43" t="str">
        <f t="shared" si="413"/>
        <v>Financial</v>
      </c>
      <c r="E5208" s="43">
        <f>IF(VLOOKUP(S5208,'DD-Lookup'!$J$6:$L$50,3,FALSE)="Monthly",(YEAR(AC5208)-YEAR(AB5208))*12+MONTH(AC5208)-MONTH(AB5208)+1,(AC5208-AB5208+1))</f>
        <v>31</v>
      </c>
      <c r="F5208" s="210">
        <f t="shared" si="414"/>
        <v>310000</v>
      </c>
      <c r="G5208" s="199">
        <v>1358360</v>
      </c>
      <c r="H5208" s="195">
        <v>37049.6179976852</v>
      </c>
      <c r="I5208" t="s">
        <v>3371</v>
      </c>
      <c r="M5208" t="s">
        <v>3341</v>
      </c>
      <c r="N5208" t="s">
        <v>2281</v>
      </c>
      <c r="O5208" t="s">
        <v>2475</v>
      </c>
      <c r="Q5208" s="196">
        <v>10000</v>
      </c>
      <c r="S5208" t="s">
        <v>3342</v>
      </c>
      <c r="T5208" t="s">
        <v>3557</v>
      </c>
      <c r="U5208" s="198">
        <v>3.7850000000000001</v>
      </c>
      <c r="V5208" t="s">
        <v>4220</v>
      </c>
      <c r="W5208" t="s">
        <v>2853</v>
      </c>
      <c r="X5208" t="s">
        <v>2282</v>
      </c>
      <c r="Y5208" t="s">
        <v>3575</v>
      </c>
      <c r="Z5208" t="s">
        <v>2995</v>
      </c>
      <c r="AA5208" t="s">
        <v>131</v>
      </c>
      <c r="AB5208" s="195">
        <v>37073.875</v>
      </c>
      <c r="AC5208" s="195">
        <v>37103.875</v>
      </c>
    </row>
    <row r="5209" spans="1:29" x14ac:dyDescent="0.25">
      <c r="A5209" s="43" t="str">
        <f t="shared" si="406"/>
        <v>US Natural Gas Financial</v>
      </c>
      <c r="B5209" s="43" t="str">
        <f t="shared" si="411"/>
        <v>US</v>
      </c>
      <c r="C5209" s="43" t="str">
        <f t="shared" si="412"/>
        <v>Natural Gas</v>
      </c>
      <c r="D5209" s="43" t="str">
        <f t="shared" si="413"/>
        <v>Financial</v>
      </c>
      <c r="E5209" s="43">
        <f>IF(VLOOKUP(S5209,'DD-Lookup'!$J$6:$L$50,3,FALSE)="Monthly",(YEAR(AC5209)-YEAR(AB5209))*12+MONTH(AC5209)-MONTH(AB5209)+1,(AC5209-AB5209+1))</f>
        <v>31</v>
      </c>
      <c r="F5209" s="210">
        <f t="shared" si="414"/>
        <v>310000</v>
      </c>
      <c r="G5209" s="199">
        <v>1358367</v>
      </c>
      <c r="H5209" s="195">
        <v>37049.619062500002</v>
      </c>
      <c r="I5209" t="s">
        <v>2286</v>
      </c>
      <c r="M5209" t="s">
        <v>3341</v>
      </c>
      <c r="N5209" t="s">
        <v>2281</v>
      </c>
      <c r="O5209" t="s">
        <v>2475</v>
      </c>
      <c r="Q5209" s="196">
        <v>10000</v>
      </c>
      <c r="S5209" t="s">
        <v>3342</v>
      </c>
      <c r="T5209" t="s">
        <v>3557</v>
      </c>
      <c r="U5209" s="198">
        <v>3.78</v>
      </c>
      <c r="V5209" t="s">
        <v>2287</v>
      </c>
      <c r="W5209" t="s">
        <v>2853</v>
      </c>
      <c r="X5209" t="s">
        <v>2282</v>
      </c>
      <c r="Y5209" t="s">
        <v>3575</v>
      </c>
      <c r="Z5209" t="s">
        <v>2995</v>
      </c>
      <c r="AA5209" t="s">
        <v>132</v>
      </c>
      <c r="AB5209" s="195">
        <v>37073.875</v>
      </c>
      <c r="AC5209" s="195">
        <v>37103.875</v>
      </c>
    </row>
    <row r="5210" spans="1:29" x14ac:dyDescent="0.25">
      <c r="A5210" s="43" t="str">
        <f t="shared" si="406"/>
        <v>US Natural Gas Physical</v>
      </c>
      <c r="B5210" s="43" t="str">
        <f t="shared" si="411"/>
        <v>US</v>
      </c>
      <c r="C5210" s="43" t="str">
        <f t="shared" si="412"/>
        <v>Natural Gas</v>
      </c>
      <c r="D5210" s="43" t="str">
        <f t="shared" si="413"/>
        <v>Physical</v>
      </c>
      <c r="E5210" s="43">
        <f>IF(VLOOKUP(S5210,'DD-Lookup'!$J$6:$L$50,3,FALSE)="Monthly",(YEAR(AC5210)-YEAR(AB5210))*12+MONTH(AC5210)-MONTH(AB5210)+1,(AC5210-AB5210+1))</f>
        <v>22</v>
      </c>
      <c r="F5210" s="210">
        <f t="shared" si="414"/>
        <v>220000</v>
      </c>
      <c r="G5210" s="199">
        <v>1358368</v>
      </c>
      <c r="H5210" s="195">
        <v>37049.619976851798</v>
      </c>
      <c r="I5210" t="s">
        <v>2504</v>
      </c>
      <c r="M5210" t="s">
        <v>3341</v>
      </c>
      <c r="N5210" t="s">
        <v>3747</v>
      </c>
      <c r="O5210" t="s">
        <v>133</v>
      </c>
      <c r="Q5210" s="196">
        <v>10000</v>
      </c>
      <c r="S5210" t="s">
        <v>3342</v>
      </c>
      <c r="T5210" t="s">
        <v>3557</v>
      </c>
      <c r="U5210" s="198">
        <v>3.665</v>
      </c>
      <c r="V5210" t="s">
        <v>3508</v>
      </c>
      <c r="W5210" t="s">
        <v>2366</v>
      </c>
      <c r="X5210" t="s">
        <v>2420</v>
      </c>
      <c r="Y5210" t="s">
        <v>2469</v>
      </c>
      <c r="Z5210" t="s">
        <v>2995</v>
      </c>
      <c r="AA5210">
        <v>838765</v>
      </c>
      <c r="AB5210" s="195">
        <v>37051.875011574099</v>
      </c>
      <c r="AC5210" s="195">
        <v>37072.875011574099</v>
      </c>
    </row>
    <row r="5211" spans="1:29" x14ac:dyDescent="0.25">
      <c r="A5211" s="43" t="str">
        <f t="shared" si="406"/>
        <v>US Natural Gas Financial</v>
      </c>
      <c r="B5211" s="43" t="str">
        <f t="shared" si="411"/>
        <v>US</v>
      </c>
      <c r="C5211" s="43" t="str">
        <f t="shared" si="412"/>
        <v>Natural Gas</v>
      </c>
      <c r="D5211" s="43" t="str">
        <f t="shared" si="413"/>
        <v>Financial</v>
      </c>
      <c r="E5211" s="43">
        <f>IF(VLOOKUP(S5211,'DD-Lookup'!$J$6:$L$50,3,FALSE)="Monthly",(YEAR(AC5211)-YEAR(AB5211))*12+MONTH(AC5211)-MONTH(AB5211)+1,(AC5211-AB5211+1))</f>
        <v>31</v>
      </c>
      <c r="F5211" s="210">
        <f t="shared" si="414"/>
        <v>310000</v>
      </c>
      <c r="G5211" s="199">
        <v>1358371</v>
      </c>
      <c r="H5211" s="195">
        <v>37049.620393518497</v>
      </c>
      <c r="I5211" t="s">
        <v>3371</v>
      </c>
      <c r="M5211" t="s">
        <v>3341</v>
      </c>
      <c r="N5211" t="s">
        <v>2281</v>
      </c>
      <c r="O5211" t="s">
        <v>2475</v>
      </c>
      <c r="Q5211" s="196">
        <v>10000</v>
      </c>
      <c r="S5211" t="s">
        <v>3342</v>
      </c>
      <c r="T5211" t="s">
        <v>3557</v>
      </c>
      <c r="U5211" s="198">
        <v>3.7825000000000002</v>
      </c>
      <c r="V5211" t="s">
        <v>4220</v>
      </c>
      <c r="W5211" t="s">
        <v>2853</v>
      </c>
      <c r="X5211" t="s">
        <v>2282</v>
      </c>
      <c r="Y5211" t="s">
        <v>3575</v>
      </c>
      <c r="Z5211" t="s">
        <v>2995</v>
      </c>
      <c r="AA5211" t="s">
        <v>134</v>
      </c>
      <c r="AB5211" s="195">
        <v>37073.875</v>
      </c>
      <c r="AC5211" s="195">
        <v>37103.875</v>
      </c>
    </row>
    <row r="5212" spans="1:29" x14ac:dyDescent="0.25">
      <c r="A5212" s="43" t="str">
        <f t="shared" si="406"/>
        <v>US Crude Financial</v>
      </c>
      <c r="B5212" s="43" t="str">
        <f t="shared" si="411"/>
        <v>US</v>
      </c>
      <c r="C5212" s="43" t="str">
        <f t="shared" si="412"/>
        <v>Crude</v>
      </c>
      <c r="D5212" s="43" t="str">
        <f t="shared" si="413"/>
        <v>Financial</v>
      </c>
      <c r="E5212" s="43">
        <f>IF(VLOOKUP(S5212,'DD-Lookup'!$J$6:$L$50,3,FALSE)="Monthly",(YEAR(AC5212)-YEAR(AB5212))*12+MONTH(AC5212)-MONTH(AB5212)+1,(AC5212-AB5212+1))</f>
        <v>1</v>
      </c>
      <c r="F5212" s="210">
        <f t="shared" si="414"/>
        <v>50000</v>
      </c>
      <c r="G5212" s="199">
        <v>1358372</v>
      </c>
      <c r="H5212" s="195">
        <v>37049.621446759302</v>
      </c>
      <c r="I5212" t="s">
        <v>3339</v>
      </c>
      <c r="M5212" t="s">
        <v>3437</v>
      </c>
      <c r="N5212" t="s">
        <v>2653</v>
      </c>
      <c r="O5212" t="s">
        <v>3359</v>
      </c>
      <c r="Q5212" s="196">
        <v>50000</v>
      </c>
      <c r="S5212" t="s">
        <v>3347</v>
      </c>
      <c r="T5212" t="s">
        <v>3557</v>
      </c>
      <c r="U5212" s="198">
        <v>27.8</v>
      </c>
      <c r="V5212" t="s">
        <v>123</v>
      </c>
      <c r="W5212" t="s">
        <v>2655</v>
      </c>
      <c r="X5212" t="s">
        <v>2656</v>
      </c>
      <c r="Y5212" t="s">
        <v>2778</v>
      </c>
      <c r="Z5212" t="s">
        <v>2995</v>
      </c>
      <c r="AA5212">
        <v>115957</v>
      </c>
      <c r="AB5212" s="195">
        <v>37073</v>
      </c>
      <c r="AC5212" s="195">
        <v>37103</v>
      </c>
    </row>
    <row r="5213" spans="1:29" x14ac:dyDescent="0.25">
      <c r="A5213" s="43" t="str">
        <f t="shared" si="406"/>
        <v>US Power Physical</v>
      </c>
      <c r="B5213" s="43" t="str">
        <f t="shared" si="411"/>
        <v>US</v>
      </c>
      <c r="C5213" s="43" t="str">
        <f t="shared" si="412"/>
        <v>Power</v>
      </c>
      <c r="D5213" s="43" t="str">
        <f t="shared" si="413"/>
        <v>Physical</v>
      </c>
      <c r="E5213" s="43">
        <f>IF(VLOOKUP(S5213,'DD-Lookup'!$J$6:$L$50,3,FALSE)="Monthly",(YEAR(AC5213)-YEAR(AB5213))*12+MONTH(AC5213)-MONTH(AB5213)+1,(AC5213-AB5213+1))</f>
        <v>31</v>
      </c>
      <c r="F5213" s="210">
        <f t="shared" si="414"/>
        <v>1550</v>
      </c>
      <c r="G5213" s="199">
        <v>1358374</v>
      </c>
      <c r="H5213" s="195">
        <v>37049.623298611099</v>
      </c>
      <c r="I5213" t="s">
        <v>3382</v>
      </c>
      <c r="M5213" t="s">
        <v>2766</v>
      </c>
      <c r="N5213" t="s">
        <v>3361</v>
      </c>
      <c r="O5213" t="s">
        <v>4121</v>
      </c>
      <c r="P5213" s="196">
        <v>50</v>
      </c>
      <c r="S5213" t="s">
        <v>3340</v>
      </c>
      <c r="T5213" t="s">
        <v>3557</v>
      </c>
      <c r="U5213" s="198">
        <v>75.75</v>
      </c>
      <c r="V5213" t="s">
        <v>3487</v>
      </c>
      <c r="W5213" t="s">
        <v>3380</v>
      </c>
      <c r="X5213" t="s">
        <v>3381</v>
      </c>
      <c r="Y5213" t="s">
        <v>2662</v>
      </c>
      <c r="Z5213" t="s">
        <v>2990</v>
      </c>
      <c r="AA5213">
        <v>637839.1</v>
      </c>
      <c r="AB5213" s="195">
        <v>37073.875011574099</v>
      </c>
      <c r="AC5213" s="195">
        <v>37103.875011574099</v>
      </c>
    </row>
    <row r="5214" spans="1:29" x14ac:dyDescent="0.25">
      <c r="A5214" s="43" t="str">
        <f t="shared" si="406"/>
        <v>US Power Physical</v>
      </c>
      <c r="B5214" s="43" t="str">
        <f t="shared" si="411"/>
        <v>US</v>
      </c>
      <c r="C5214" s="43" t="str">
        <f t="shared" si="412"/>
        <v>Power</v>
      </c>
      <c r="D5214" s="43" t="str">
        <f t="shared" si="413"/>
        <v>Physical</v>
      </c>
      <c r="E5214" s="43">
        <f>IF(VLOOKUP(S5214,'DD-Lookup'!$J$6:$L$50,3,FALSE)="Monthly",(YEAR(AC5214)-YEAR(AB5214))*12+MONTH(AC5214)-MONTH(AB5214)+1,(AC5214-AB5214+1))</f>
        <v>31</v>
      </c>
      <c r="F5214" s="210">
        <f t="shared" si="414"/>
        <v>1550</v>
      </c>
      <c r="G5214" s="199">
        <v>1358376</v>
      </c>
      <c r="H5214" s="195">
        <v>37049.623356481497</v>
      </c>
      <c r="I5214" t="s">
        <v>3382</v>
      </c>
      <c r="M5214" t="s">
        <v>2766</v>
      </c>
      <c r="N5214" t="s">
        <v>3361</v>
      </c>
      <c r="O5214" t="s">
        <v>4121</v>
      </c>
      <c r="P5214" s="196">
        <v>50</v>
      </c>
      <c r="S5214" t="s">
        <v>3340</v>
      </c>
      <c r="T5214" t="s">
        <v>3557</v>
      </c>
      <c r="U5214" s="198">
        <v>75.5</v>
      </c>
      <c r="V5214" t="s">
        <v>3487</v>
      </c>
      <c r="W5214" t="s">
        <v>3380</v>
      </c>
      <c r="X5214" t="s">
        <v>3381</v>
      </c>
      <c r="Y5214" t="s">
        <v>2662</v>
      </c>
      <c r="Z5214" t="s">
        <v>2990</v>
      </c>
      <c r="AA5214">
        <v>637840.1</v>
      </c>
      <c r="AB5214" s="195">
        <v>37073.875011574099</v>
      </c>
      <c r="AC5214" s="195">
        <v>37103.875011574099</v>
      </c>
    </row>
    <row r="5215" spans="1:29" x14ac:dyDescent="0.25">
      <c r="A5215" s="43" t="str">
        <f t="shared" si="406"/>
        <v>US Natural Gas Financial</v>
      </c>
      <c r="B5215" s="43" t="str">
        <f t="shared" si="411"/>
        <v>US</v>
      </c>
      <c r="C5215" s="43" t="str">
        <f t="shared" si="412"/>
        <v>Natural Gas</v>
      </c>
      <c r="D5215" s="43" t="str">
        <f t="shared" si="413"/>
        <v>Financial</v>
      </c>
      <c r="E5215" s="43">
        <f>IF(VLOOKUP(S5215,'DD-Lookup'!$J$6:$L$50,3,FALSE)="Monthly",(YEAR(AC5215)-YEAR(AB5215))*12+MONTH(AC5215)-MONTH(AB5215)+1,(AC5215-AB5215+1))</f>
        <v>31</v>
      </c>
      <c r="F5215" s="210">
        <f t="shared" si="414"/>
        <v>310000</v>
      </c>
      <c r="G5215" s="199">
        <v>1358378</v>
      </c>
      <c r="H5215" s="195">
        <v>37049.624062499999</v>
      </c>
      <c r="I5215" t="s">
        <v>3371</v>
      </c>
      <c r="M5215" t="s">
        <v>3341</v>
      </c>
      <c r="N5215" t="s">
        <v>2281</v>
      </c>
      <c r="O5215" t="s">
        <v>2475</v>
      </c>
      <c r="Q5215" s="196">
        <v>10000</v>
      </c>
      <c r="S5215" t="s">
        <v>3342</v>
      </c>
      <c r="T5215" t="s">
        <v>3557</v>
      </c>
      <c r="U5215" s="198">
        <v>3.7850000000000001</v>
      </c>
      <c r="V5215" t="s">
        <v>4220</v>
      </c>
      <c r="W5215" t="s">
        <v>2853</v>
      </c>
      <c r="X5215" t="s">
        <v>2282</v>
      </c>
      <c r="Y5215" t="s">
        <v>3575</v>
      </c>
      <c r="Z5215" t="s">
        <v>2995</v>
      </c>
      <c r="AA5215" t="s">
        <v>135</v>
      </c>
      <c r="AB5215" s="195">
        <v>37073.875</v>
      </c>
      <c r="AC5215" s="195">
        <v>37103.875</v>
      </c>
    </row>
    <row r="5216" spans="1:29" x14ac:dyDescent="0.25">
      <c r="A5216" s="43" t="str">
        <f t="shared" si="406"/>
        <v>US Power Physical</v>
      </c>
      <c r="B5216" s="43" t="str">
        <f t="shared" si="411"/>
        <v>US</v>
      </c>
      <c r="C5216" s="43" t="str">
        <f t="shared" si="412"/>
        <v>Power</v>
      </c>
      <c r="D5216" s="43" t="str">
        <f t="shared" si="413"/>
        <v>Physical</v>
      </c>
      <c r="E5216" s="43">
        <f>IF(VLOOKUP(S5216,'DD-Lookup'!$J$6:$L$50,3,FALSE)="Monthly",(YEAR(AC5216)-YEAR(AB5216))*12+MONTH(AC5216)-MONTH(AB5216)+1,(AC5216-AB5216+1))</f>
        <v>1</v>
      </c>
      <c r="F5216" s="210">
        <f t="shared" si="414"/>
        <v>25</v>
      </c>
      <c r="G5216" s="199">
        <v>1358379</v>
      </c>
      <c r="H5216" s="195">
        <v>37049.624166666697</v>
      </c>
      <c r="I5216" t="s">
        <v>2465</v>
      </c>
      <c r="M5216" t="s">
        <v>2766</v>
      </c>
      <c r="N5216" t="s">
        <v>3308</v>
      </c>
      <c r="O5216" t="s">
        <v>1379</v>
      </c>
      <c r="P5216" s="196">
        <v>25</v>
      </c>
      <c r="S5216" t="s">
        <v>3340</v>
      </c>
      <c r="T5216" t="s">
        <v>3557</v>
      </c>
      <c r="U5216" s="198">
        <v>86</v>
      </c>
      <c r="V5216" t="s">
        <v>3153</v>
      </c>
      <c r="W5216" t="s">
        <v>2519</v>
      </c>
      <c r="X5216" t="s">
        <v>3309</v>
      </c>
      <c r="Y5216" t="s">
        <v>2662</v>
      </c>
      <c r="Z5216" t="s">
        <v>2990</v>
      </c>
      <c r="AA5216">
        <v>637841.1</v>
      </c>
      <c r="AB5216" s="195">
        <v>37053.875011574099</v>
      </c>
      <c r="AC5216" s="195">
        <v>37053.875011574099</v>
      </c>
    </row>
    <row r="5217" spans="1:29" x14ac:dyDescent="0.25">
      <c r="A5217" s="43" t="str">
        <f t="shared" si="406"/>
        <v xml:space="preserve"> Metals Financial</v>
      </c>
      <c r="B5217" s="43" t="str">
        <f t="shared" si="411"/>
        <v/>
      </c>
      <c r="C5217" s="43" t="str">
        <f t="shared" si="412"/>
        <v>Metals</v>
      </c>
      <c r="D5217" s="43" t="str">
        <f t="shared" si="413"/>
        <v>Financial</v>
      </c>
      <c r="E5217" s="43">
        <f>IF(VLOOKUP(S5217,'DD-Lookup'!$J$6:$L$50,3,FALSE)="Monthly",(YEAR(AC5217)-YEAR(AB5217))*12+MONTH(AC5217)-MONTH(AB5217)+1,(AC5217-AB5217+1))</f>
        <v>1</v>
      </c>
      <c r="F5217" s="210">
        <f t="shared" si="414"/>
        <v>1</v>
      </c>
      <c r="G5217" s="199">
        <v>1358380</v>
      </c>
      <c r="H5217" s="195">
        <v>37049.624178240701</v>
      </c>
      <c r="I5217" t="s">
        <v>3940</v>
      </c>
      <c r="M5217" t="s">
        <v>3346</v>
      </c>
      <c r="N5217" t="s">
        <v>3566</v>
      </c>
      <c r="O5217" t="s">
        <v>2338</v>
      </c>
      <c r="P5217" s="196">
        <v>1</v>
      </c>
      <c r="S5217" t="s">
        <v>3556</v>
      </c>
      <c r="T5217" t="s">
        <v>3557</v>
      </c>
      <c r="U5217" s="198">
        <v>1492.5</v>
      </c>
      <c r="V5217" t="s">
        <v>3137</v>
      </c>
      <c r="W5217" t="s">
        <v>2299</v>
      </c>
      <c r="X5217" t="s">
        <v>3559</v>
      </c>
      <c r="Y5217" t="s">
        <v>3560</v>
      </c>
      <c r="Z5217" t="s">
        <v>3561</v>
      </c>
      <c r="AA5217">
        <v>2174790</v>
      </c>
      <c r="AB5217" s="195">
        <v>37062</v>
      </c>
      <c r="AC5217" s="195">
        <v>37062</v>
      </c>
    </row>
    <row r="5218" spans="1:29" x14ac:dyDescent="0.25">
      <c r="A5218" s="43" t="str">
        <f t="shared" si="406"/>
        <v>US Crude Financial</v>
      </c>
      <c r="B5218" s="43" t="str">
        <f t="shared" si="411"/>
        <v>US</v>
      </c>
      <c r="C5218" s="43" t="str">
        <f t="shared" si="412"/>
        <v>Crude</v>
      </c>
      <c r="D5218" s="43" t="str">
        <f t="shared" si="413"/>
        <v>Financial</v>
      </c>
      <c r="E5218" s="43">
        <f>IF(VLOOKUP(S5218,'DD-Lookup'!$J$6:$L$50,3,FALSE)="Monthly",(YEAR(AC5218)-YEAR(AB5218))*12+MONTH(AC5218)-MONTH(AB5218)+1,(AC5218-AB5218+1))</f>
        <v>1</v>
      </c>
      <c r="F5218" s="210">
        <f t="shared" si="414"/>
        <v>50000</v>
      </c>
      <c r="G5218" s="199">
        <v>1358381</v>
      </c>
      <c r="H5218" s="195">
        <v>37049.624259259297</v>
      </c>
      <c r="I5218" t="s">
        <v>3339</v>
      </c>
      <c r="M5218" t="s">
        <v>3437</v>
      </c>
      <c r="N5218" t="s">
        <v>2653</v>
      </c>
      <c r="O5218" t="s">
        <v>3359</v>
      </c>
      <c r="Q5218" s="196">
        <v>50000</v>
      </c>
      <c r="S5218" t="s">
        <v>3347</v>
      </c>
      <c r="T5218" t="s">
        <v>3557</v>
      </c>
      <c r="U5218" s="198">
        <v>27.82</v>
      </c>
      <c r="V5218" t="s">
        <v>123</v>
      </c>
      <c r="W5218" t="s">
        <v>2655</v>
      </c>
      <c r="X5218" t="s">
        <v>2656</v>
      </c>
      <c r="Y5218" t="s">
        <v>2778</v>
      </c>
      <c r="Z5218" t="s">
        <v>2995</v>
      </c>
      <c r="AA5218">
        <v>115980</v>
      </c>
      <c r="AB5218" s="195">
        <v>37073</v>
      </c>
      <c r="AC5218" s="195">
        <v>37103</v>
      </c>
    </row>
    <row r="5219" spans="1:29" x14ac:dyDescent="0.25">
      <c r="A5219" s="43" t="str">
        <f t="shared" si="406"/>
        <v>US Power Physical</v>
      </c>
      <c r="B5219" s="43" t="str">
        <f t="shared" si="411"/>
        <v>US</v>
      </c>
      <c r="C5219" s="43" t="str">
        <f t="shared" si="412"/>
        <v>Power</v>
      </c>
      <c r="D5219" s="43" t="str">
        <f t="shared" si="413"/>
        <v>Physical</v>
      </c>
      <c r="E5219" s="43">
        <f>IF(VLOOKUP(S5219,'DD-Lookup'!$J$6:$L$50,3,FALSE)="Monthly",(YEAR(AC5219)-YEAR(AB5219))*12+MONTH(AC5219)-MONTH(AB5219)+1,(AC5219-AB5219+1))</f>
        <v>1</v>
      </c>
      <c r="F5219" s="210">
        <f t="shared" si="414"/>
        <v>25</v>
      </c>
      <c r="G5219" s="199">
        <v>1358382</v>
      </c>
      <c r="H5219" s="195">
        <v>37049.625034722201</v>
      </c>
      <c r="I5219" t="s">
        <v>2465</v>
      </c>
      <c r="M5219" t="s">
        <v>2766</v>
      </c>
      <c r="N5219" t="s">
        <v>3308</v>
      </c>
      <c r="O5219" t="s">
        <v>1379</v>
      </c>
      <c r="P5219" s="196">
        <v>25</v>
      </c>
      <c r="S5219" t="s">
        <v>3340</v>
      </c>
      <c r="T5219" t="s">
        <v>3557</v>
      </c>
      <c r="U5219" s="198">
        <v>84</v>
      </c>
      <c r="V5219" t="s">
        <v>3153</v>
      </c>
      <c r="W5219" t="s">
        <v>2519</v>
      </c>
      <c r="X5219" t="s">
        <v>3309</v>
      </c>
      <c r="Y5219" t="s">
        <v>2662</v>
      </c>
      <c r="Z5219" t="s">
        <v>2990</v>
      </c>
      <c r="AA5219">
        <v>637845.1</v>
      </c>
      <c r="AB5219" s="195">
        <v>37053.875011574099</v>
      </c>
      <c r="AC5219" s="195">
        <v>37053.875011574099</v>
      </c>
    </row>
    <row r="5220" spans="1:29" x14ac:dyDescent="0.25">
      <c r="A5220" s="43" t="str">
        <f t="shared" si="406"/>
        <v>US Power Physical</v>
      </c>
      <c r="B5220" s="43" t="str">
        <f t="shared" si="411"/>
        <v>US</v>
      </c>
      <c r="C5220" s="43" t="str">
        <f t="shared" si="412"/>
        <v>Power</v>
      </c>
      <c r="D5220" s="43" t="str">
        <f t="shared" si="413"/>
        <v>Physical</v>
      </c>
      <c r="E5220" s="43">
        <f>IF(VLOOKUP(S5220,'DD-Lookup'!$J$6:$L$50,3,FALSE)="Monthly",(YEAR(AC5220)-YEAR(AB5220))*12+MONTH(AC5220)-MONTH(AB5220)+1,(AC5220-AB5220+1))</f>
        <v>1</v>
      </c>
      <c r="F5220" s="210">
        <f t="shared" si="414"/>
        <v>25</v>
      </c>
      <c r="G5220" s="199">
        <v>1358383</v>
      </c>
      <c r="H5220" s="195">
        <v>37049.625069444402</v>
      </c>
      <c r="I5220" t="s">
        <v>2465</v>
      </c>
      <c r="M5220" t="s">
        <v>2766</v>
      </c>
      <c r="N5220" t="s">
        <v>3308</v>
      </c>
      <c r="O5220" t="s">
        <v>1379</v>
      </c>
      <c r="P5220" s="196">
        <v>25</v>
      </c>
      <c r="S5220" t="s">
        <v>3340</v>
      </c>
      <c r="T5220" t="s">
        <v>3557</v>
      </c>
      <c r="U5220" s="198">
        <v>83</v>
      </c>
      <c r="V5220" t="s">
        <v>3153</v>
      </c>
      <c r="W5220" t="s">
        <v>2519</v>
      </c>
      <c r="X5220" t="s">
        <v>3309</v>
      </c>
      <c r="Y5220" t="s">
        <v>2662</v>
      </c>
      <c r="Z5220" t="s">
        <v>2990</v>
      </c>
      <c r="AA5220">
        <v>637846.1</v>
      </c>
      <c r="AB5220" s="195">
        <v>37053.875011574099</v>
      </c>
      <c r="AC5220" s="195">
        <v>37053.875011574099</v>
      </c>
    </row>
    <row r="5221" spans="1:29" x14ac:dyDescent="0.25">
      <c r="A5221" s="43" t="str">
        <f t="shared" si="406"/>
        <v>US Power Physical</v>
      </c>
      <c r="B5221" s="43" t="str">
        <f t="shared" si="411"/>
        <v>US</v>
      </c>
      <c r="C5221" s="43" t="str">
        <f t="shared" si="412"/>
        <v>Power</v>
      </c>
      <c r="D5221" s="43" t="str">
        <f t="shared" si="413"/>
        <v>Physical</v>
      </c>
      <c r="E5221" s="43">
        <f>IF(VLOOKUP(S5221,'DD-Lookup'!$J$6:$L$50,3,FALSE)="Monthly",(YEAR(AC5221)-YEAR(AB5221))*12+MONTH(AC5221)-MONTH(AB5221)+1,(AC5221-AB5221+1))</f>
        <v>1</v>
      </c>
      <c r="F5221" s="210">
        <f t="shared" si="414"/>
        <v>25</v>
      </c>
      <c r="G5221" s="199">
        <v>1358384</v>
      </c>
      <c r="H5221" s="195">
        <v>37049.625127314801</v>
      </c>
      <c r="I5221" t="s">
        <v>2465</v>
      </c>
      <c r="M5221" t="s">
        <v>2766</v>
      </c>
      <c r="N5221" t="s">
        <v>3308</v>
      </c>
      <c r="O5221" t="s">
        <v>1379</v>
      </c>
      <c r="P5221" s="196">
        <v>25</v>
      </c>
      <c r="S5221" t="s">
        <v>3340</v>
      </c>
      <c r="T5221" t="s">
        <v>3557</v>
      </c>
      <c r="U5221" s="198">
        <v>82</v>
      </c>
      <c r="V5221" t="s">
        <v>3153</v>
      </c>
      <c r="W5221" t="s">
        <v>2519</v>
      </c>
      <c r="X5221" t="s">
        <v>3309</v>
      </c>
      <c r="Y5221" t="s">
        <v>2662</v>
      </c>
      <c r="Z5221" t="s">
        <v>2990</v>
      </c>
      <c r="AA5221">
        <v>637847.1</v>
      </c>
      <c r="AB5221" s="195">
        <v>37053.875011574099</v>
      </c>
      <c r="AC5221" s="195">
        <v>37053.875011574099</v>
      </c>
    </row>
    <row r="5222" spans="1:29" x14ac:dyDescent="0.25">
      <c r="A5222" s="43" t="str">
        <f t="shared" si="406"/>
        <v>US Crude Financial</v>
      </c>
      <c r="B5222" s="43" t="str">
        <f t="shared" si="411"/>
        <v>US</v>
      </c>
      <c r="C5222" s="43" t="str">
        <f t="shared" si="412"/>
        <v>Crude</v>
      </c>
      <c r="D5222" s="43" t="str">
        <f t="shared" si="413"/>
        <v>Financial</v>
      </c>
      <c r="E5222" s="43">
        <f>IF(VLOOKUP(S5222,'DD-Lookup'!$J$6:$L$50,3,FALSE)="Monthly",(YEAR(AC5222)-YEAR(AB5222))*12+MONTH(AC5222)-MONTH(AB5222)+1,(AC5222-AB5222+1))</f>
        <v>1</v>
      </c>
      <c r="F5222" s="210">
        <f t="shared" si="414"/>
        <v>50000</v>
      </c>
      <c r="G5222" s="199">
        <v>1358385</v>
      </c>
      <c r="H5222" s="195">
        <v>37049.625150462998</v>
      </c>
      <c r="I5222" t="s">
        <v>2652</v>
      </c>
      <c r="M5222" t="s">
        <v>3437</v>
      </c>
      <c r="N5222" t="s">
        <v>2653</v>
      </c>
      <c r="O5222" t="s">
        <v>3359</v>
      </c>
      <c r="Q5222" s="196">
        <v>50000</v>
      </c>
      <c r="S5222" t="s">
        <v>3347</v>
      </c>
      <c r="T5222" t="s">
        <v>3557</v>
      </c>
      <c r="U5222" s="198">
        <v>27.84</v>
      </c>
      <c r="V5222" t="s">
        <v>2460</v>
      </c>
      <c r="W5222" t="s">
        <v>2655</v>
      </c>
      <c r="X5222" t="s">
        <v>2656</v>
      </c>
      <c r="Y5222" t="s">
        <v>2778</v>
      </c>
      <c r="Z5222" t="s">
        <v>2995</v>
      </c>
      <c r="AA5222">
        <v>116089</v>
      </c>
      <c r="AB5222" s="195">
        <v>37073</v>
      </c>
      <c r="AC5222" s="195">
        <v>37103</v>
      </c>
    </row>
    <row r="5223" spans="1:29" x14ac:dyDescent="0.25">
      <c r="A5223" s="43" t="str">
        <f t="shared" si="406"/>
        <v>US Crude Financial</v>
      </c>
      <c r="B5223" s="43" t="str">
        <f t="shared" si="411"/>
        <v>US</v>
      </c>
      <c r="C5223" s="43" t="str">
        <f t="shared" si="412"/>
        <v>Crude</v>
      </c>
      <c r="D5223" s="43" t="str">
        <f t="shared" si="413"/>
        <v>Financial</v>
      </c>
      <c r="E5223" s="43">
        <f>IF(VLOOKUP(S5223,'DD-Lookup'!$J$6:$L$50,3,FALSE)="Monthly",(YEAR(AC5223)-YEAR(AB5223))*12+MONTH(AC5223)-MONTH(AB5223)+1,(AC5223-AB5223+1))</f>
        <v>1</v>
      </c>
      <c r="F5223" s="210">
        <f t="shared" si="414"/>
        <v>50000</v>
      </c>
      <c r="G5223" s="199">
        <v>1358386</v>
      </c>
      <c r="H5223" s="195">
        <v>37049.625208333302</v>
      </c>
      <c r="I5223" t="s">
        <v>3076</v>
      </c>
      <c r="M5223" t="s">
        <v>3437</v>
      </c>
      <c r="N5223" t="s">
        <v>2653</v>
      </c>
      <c r="O5223" t="s">
        <v>3359</v>
      </c>
      <c r="Q5223" s="196">
        <v>50000</v>
      </c>
      <c r="S5223" t="s">
        <v>3347</v>
      </c>
      <c r="T5223" t="s">
        <v>3557</v>
      </c>
      <c r="U5223" s="198">
        <v>27.86</v>
      </c>
      <c r="V5223" t="s">
        <v>2457</v>
      </c>
      <c r="W5223" t="s">
        <v>2655</v>
      </c>
      <c r="X5223" t="s">
        <v>2656</v>
      </c>
      <c r="Y5223" t="s">
        <v>2778</v>
      </c>
      <c r="Z5223" t="s">
        <v>2995</v>
      </c>
      <c r="AA5223">
        <v>116088</v>
      </c>
      <c r="AB5223" s="195">
        <v>37073</v>
      </c>
      <c r="AC5223" s="195">
        <v>37103</v>
      </c>
    </row>
    <row r="5224" spans="1:29" x14ac:dyDescent="0.25">
      <c r="A5224" s="43" t="str">
        <f t="shared" si="406"/>
        <v>US Natural Gas Financial</v>
      </c>
      <c r="B5224" s="43" t="str">
        <f t="shared" si="411"/>
        <v>US</v>
      </c>
      <c r="C5224" s="43" t="str">
        <f t="shared" si="412"/>
        <v>Natural Gas</v>
      </c>
      <c r="D5224" s="43" t="str">
        <f t="shared" si="413"/>
        <v>Financial</v>
      </c>
      <c r="E5224" s="43">
        <f>IF(VLOOKUP(S5224,'DD-Lookup'!$J$6:$L$50,3,FALSE)="Monthly",(YEAR(AC5224)-YEAR(AB5224))*12+MONTH(AC5224)-MONTH(AB5224)+1,(AC5224-AB5224+1))</f>
        <v>22</v>
      </c>
      <c r="F5224" s="210">
        <f t="shared" si="414"/>
        <v>110000</v>
      </c>
      <c r="G5224" s="199">
        <v>1358387</v>
      </c>
      <c r="H5224" s="195">
        <v>37049.625555555598</v>
      </c>
      <c r="I5224" t="s">
        <v>3509</v>
      </c>
      <c r="M5224" t="s">
        <v>3341</v>
      </c>
      <c r="N5224" t="s">
        <v>2281</v>
      </c>
      <c r="O5224" t="s">
        <v>136</v>
      </c>
      <c r="Q5224" s="196">
        <v>5000</v>
      </c>
      <c r="S5224" t="s">
        <v>3342</v>
      </c>
      <c r="T5224" t="s">
        <v>3557</v>
      </c>
      <c r="U5224" s="198">
        <v>3.7949999999999999</v>
      </c>
      <c r="V5224" t="s">
        <v>3526</v>
      </c>
      <c r="W5224" t="s">
        <v>3097</v>
      </c>
      <c r="X5224" t="s">
        <v>3098</v>
      </c>
      <c r="Y5224" t="s">
        <v>3575</v>
      </c>
      <c r="Z5224" t="s">
        <v>2995</v>
      </c>
      <c r="AA5224" t="s">
        <v>137</v>
      </c>
      <c r="AB5224" s="195">
        <v>37051.875011574099</v>
      </c>
      <c r="AC5224" s="195">
        <v>37072.875011574099</v>
      </c>
    </row>
    <row r="5225" spans="1:29" x14ac:dyDescent="0.25">
      <c r="A5225" s="43" t="str">
        <f t="shared" si="406"/>
        <v>US Crude Financial</v>
      </c>
      <c r="B5225" s="43" t="str">
        <f t="shared" si="411"/>
        <v>US</v>
      </c>
      <c r="C5225" s="43" t="str">
        <f t="shared" si="412"/>
        <v>Crude</v>
      </c>
      <c r="D5225" s="43" t="str">
        <f t="shared" si="413"/>
        <v>Financial</v>
      </c>
      <c r="E5225" s="43">
        <f>IF(VLOOKUP(S5225,'DD-Lookup'!$J$6:$L$50,3,FALSE)="Monthly",(YEAR(AC5225)-YEAR(AB5225))*12+MONTH(AC5225)-MONTH(AB5225)+1,(AC5225-AB5225+1))</f>
        <v>1</v>
      </c>
      <c r="F5225" s="210">
        <f t="shared" si="414"/>
        <v>50000</v>
      </c>
      <c r="G5225" s="199">
        <v>1358389</v>
      </c>
      <c r="H5225" s="195">
        <v>37049.625729166597</v>
      </c>
      <c r="I5225" t="s">
        <v>2652</v>
      </c>
      <c r="M5225" t="s">
        <v>3437</v>
      </c>
      <c r="N5225" t="s">
        <v>2653</v>
      </c>
      <c r="O5225" t="s">
        <v>3359</v>
      </c>
      <c r="P5225" s="196">
        <v>50000</v>
      </c>
      <c r="S5225" t="s">
        <v>3347</v>
      </c>
      <c r="T5225" t="s">
        <v>3557</v>
      </c>
      <c r="U5225" s="198">
        <v>27.84</v>
      </c>
      <c r="V5225" t="s">
        <v>2654</v>
      </c>
      <c r="W5225" t="s">
        <v>2655</v>
      </c>
      <c r="X5225" t="s">
        <v>2656</v>
      </c>
      <c r="Y5225" t="s">
        <v>2778</v>
      </c>
      <c r="Z5225" t="s">
        <v>2995</v>
      </c>
      <c r="AA5225">
        <v>116085</v>
      </c>
      <c r="AB5225" s="195">
        <v>37073</v>
      </c>
      <c r="AC5225" s="195">
        <v>37103</v>
      </c>
    </row>
    <row r="5226" spans="1:29" x14ac:dyDescent="0.25">
      <c r="A5226" s="43" t="str">
        <f t="shared" si="406"/>
        <v>US Power Physical</v>
      </c>
      <c r="B5226" s="43" t="str">
        <f t="shared" si="411"/>
        <v>US</v>
      </c>
      <c r="C5226" s="43" t="str">
        <f t="shared" si="412"/>
        <v>Power</v>
      </c>
      <c r="D5226" s="43" t="str">
        <f t="shared" si="413"/>
        <v>Physical</v>
      </c>
      <c r="E5226" s="43">
        <f>IF(VLOOKUP(S5226,'DD-Lookup'!$J$6:$L$50,3,FALSE)="Monthly",(YEAR(AC5226)-YEAR(AB5226))*12+MONTH(AC5226)-MONTH(AB5226)+1,(AC5226-AB5226+1))</f>
        <v>30</v>
      </c>
      <c r="F5226" s="210">
        <f t="shared" si="414"/>
        <v>1500</v>
      </c>
      <c r="G5226" s="199">
        <v>1358390</v>
      </c>
      <c r="H5226" s="195">
        <v>37049.6263078704</v>
      </c>
      <c r="I5226" t="s">
        <v>2266</v>
      </c>
      <c r="M5226" t="s">
        <v>2766</v>
      </c>
      <c r="N5226" t="s">
        <v>3361</v>
      </c>
      <c r="O5226" t="s">
        <v>2256</v>
      </c>
      <c r="P5226" s="196">
        <v>50</v>
      </c>
      <c r="S5226" t="s">
        <v>3340</v>
      </c>
      <c r="T5226" t="s">
        <v>3557</v>
      </c>
      <c r="U5226" s="198">
        <v>36.75</v>
      </c>
      <c r="V5226" t="s">
        <v>4236</v>
      </c>
      <c r="W5226" t="s">
        <v>3380</v>
      </c>
      <c r="X5226" t="s">
        <v>3366</v>
      </c>
      <c r="Y5226" t="s">
        <v>2662</v>
      </c>
      <c r="Z5226" t="s">
        <v>2990</v>
      </c>
      <c r="AA5226">
        <v>637849.1</v>
      </c>
      <c r="AB5226" s="195">
        <v>37135.715972222199</v>
      </c>
      <c r="AC5226" s="195">
        <v>37164.715972222199</v>
      </c>
    </row>
    <row r="5227" spans="1:29" x14ac:dyDescent="0.25">
      <c r="A5227" s="43" t="str">
        <f t="shared" si="406"/>
        <v>US Natural Gas Financial</v>
      </c>
      <c r="B5227" s="43" t="str">
        <f t="shared" si="411"/>
        <v>US</v>
      </c>
      <c r="C5227" s="43" t="str">
        <f t="shared" si="412"/>
        <v>Natural Gas</v>
      </c>
      <c r="D5227" s="43" t="str">
        <f t="shared" si="413"/>
        <v>Financial</v>
      </c>
      <c r="E5227" s="43">
        <f>IF(VLOOKUP(S5227,'DD-Lookup'!$J$6:$L$50,3,FALSE)="Monthly",(YEAR(AC5227)-YEAR(AB5227))*12+MONTH(AC5227)-MONTH(AB5227)+1,(AC5227-AB5227+1))</f>
        <v>22</v>
      </c>
      <c r="F5227" s="210">
        <f t="shared" si="414"/>
        <v>220000</v>
      </c>
      <c r="G5227" s="199">
        <v>1358393</v>
      </c>
      <c r="H5227" s="195">
        <v>37049.626631944397</v>
      </c>
      <c r="I5227" t="s">
        <v>3360</v>
      </c>
      <c r="M5227" t="s">
        <v>3341</v>
      </c>
      <c r="N5227" t="s">
        <v>2281</v>
      </c>
      <c r="O5227" t="s">
        <v>138</v>
      </c>
      <c r="Q5227" s="196">
        <v>10000</v>
      </c>
      <c r="S5227" t="s">
        <v>3342</v>
      </c>
      <c r="T5227" t="s">
        <v>3557</v>
      </c>
      <c r="U5227" s="198">
        <v>3.61</v>
      </c>
      <c r="V5227" t="s">
        <v>139</v>
      </c>
      <c r="W5227" t="s">
        <v>2399</v>
      </c>
      <c r="X5227" t="s">
        <v>2400</v>
      </c>
      <c r="Y5227" t="s">
        <v>3575</v>
      </c>
      <c r="Z5227" t="s">
        <v>2995</v>
      </c>
      <c r="AA5227" t="s">
        <v>140</v>
      </c>
      <c r="AB5227" s="195">
        <v>37051.875011574099</v>
      </c>
      <c r="AC5227" s="195">
        <v>37072.875011574099</v>
      </c>
    </row>
    <row r="5228" spans="1:29" x14ac:dyDescent="0.25">
      <c r="A5228" s="43" t="str">
        <f t="shared" si="406"/>
        <v>US Natural Gas Financial</v>
      </c>
      <c r="B5228" s="43" t="str">
        <f t="shared" si="411"/>
        <v>US</v>
      </c>
      <c r="C5228" s="43" t="str">
        <f t="shared" si="412"/>
        <v>Natural Gas</v>
      </c>
      <c r="D5228" s="43" t="str">
        <f t="shared" si="413"/>
        <v>Financial</v>
      </c>
      <c r="E5228" s="43">
        <f>IF(VLOOKUP(S5228,'DD-Lookup'!$J$6:$L$50,3,FALSE)="Monthly",(YEAR(AC5228)-YEAR(AB5228))*12+MONTH(AC5228)-MONTH(AB5228)+1,(AC5228-AB5228+1))</f>
        <v>22</v>
      </c>
      <c r="F5228" s="210">
        <f t="shared" si="414"/>
        <v>220000</v>
      </c>
      <c r="G5228" s="199">
        <v>1358394</v>
      </c>
      <c r="H5228" s="195">
        <v>37049.626655092601</v>
      </c>
      <c r="I5228" t="s">
        <v>3360</v>
      </c>
      <c r="M5228" t="s">
        <v>3341</v>
      </c>
      <c r="N5228" t="s">
        <v>2281</v>
      </c>
      <c r="O5228" t="s">
        <v>1295</v>
      </c>
      <c r="P5228" s="196">
        <v>10000</v>
      </c>
      <c r="S5228" t="s">
        <v>3342</v>
      </c>
      <c r="T5228" t="s">
        <v>3557</v>
      </c>
      <c r="U5228" s="198">
        <v>3.66</v>
      </c>
      <c r="V5228" t="s">
        <v>3520</v>
      </c>
      <c r="W5228" t="s">
        <v>2512</v>
      </c>
      <c r="X5228" t="s">
        <v>2170</v>
      </c>
      <c r="Y5228" t="s">
        <v>3575</v>
      </c>
      <c r="Z5228" t="s">
        <v>2995</v>
      </c>
      <c r="AA5228" t="s">
        <v>141</v>
      </c>
      <c r="AB5228" s="195">
        <v>37051.875011574099</v>
      </c>
      <c r="AC5228" s="195">
        <v>37072.875011574099</v>
      </c>
    </row>
    <row r="5229" spans="1:29" x14ac:dyDescent="0.25">
      <c r="A5229" s="43" t="str">
        <f t="shared" si="406"/>
        <v>US Power Physical</v>
      </c>
      <c r="B5229" s="43" t="str">
        <f t="shared" si="411"/>
        <v>US</v>
      </c>
      <c r="C5229" s="43" t="str">
        <f t="shared" si="412"/>
        <v>Power</v>
      </c>
      <c r="D5229" s="43" t="str">
        <f t="shared" si="413"/>
        <v>Physical</v>
      </c>
      <c r="E5229" s="43">
        <f>IF(VLOOKUP(S5229,'DD-Lookup'!$J$6:$L$50,3,FALSE)="Monthly",(YEAR(AC5229)-YEAR(AB5229))*12+MONTH(AC5229)-MONTH(AB5229)+1,(AC5229-AB5229+1))</f>
        <v>1</v>
      </c>
      <c r="F5229" s="210">
        <f t="shared" si="414"/>
        <v>50</v>
      </c>
      <c r="G5229" s="199">
        <v>1358396</v>
      </c>
      <c r="H5229" s="195">
        <v>37049.627881944398</v>
      </c>
      <c r="I5229" t="s">
        <v>3530</v>
      </c>
      <c r="M5229" t="s">
        <v>2766</v>
      </c>
      <c r="N5229" t="s">
        <v>3361</v>
      </c>
      <c r="O5229" t="s">
        <v>1452</v>
      </c>
      <c r="Q5229" s="196">
        <v>50</v>
      </c>
      <c r="S5229" t="s">
        <v>3340</v>
      </c>
      <c r="T5229" t="s">
        <v>3557</v>
      </c>
      <c r="U5229" s="198">
        <v>39.75</v>
      </c>
      <c r="V5229" t="s">
        <v>2270</v>
      </c>
      <c r="W5229" t="s">
        <v>3376</v>
      </c>
      <c r="X5229" t="s">
        <v>3377</v>
      </c>
      <c r="Y5229" t="s">
        <v>2662</v>
      </c>
      <c r="Z5229" t="s">
        <v>2990</v>
      </c>
      <c r="AA5229">
        <v>637853.1</v>
      </c>
      <c r="AB5229" s="195">
        <v>37053.875011574099</v>
      </c>
      <c r="AC5229" s="195">
        <v>37053.875011574099</v>
      </c>
    </row>
    <row r="5230" spans="1:29" x14ac:dyDescent="0.25">
      <c r="A5230" s="43" t="str">
        <f t="shared" si="406"/>
        <v>US Natural Gas Physical</v>
      </c>
      <c r="B5230" s="43" t="str">
        <f t="shared" si="411"/>
        <v>US</v>
      </c>
      <c r="C5230" s="43" t="str">
        <f t="shared" si="412"/>
        <v>Natural Gas</v>
      </c>
      <c r="D5230" s="43" t="str">
        <f t="shared" si="413"/>
        <v>Physical</v>
      </c>
      <c r="E5230" s="43">
        <f>IF(VLOOKUP(S5230,'DD-Lookup'!$J$6:$L$50,3,FALSE)="Monthly",(YEAR(AC5230)-YEAR(AB5230))*12+MONTH(AC5230)-MONTH(AB5230)+1,(AC5230-AB5230+1))</f>
        <v>151</v>
      </c>
      <c r="F5230" s="210">
        <f t="shared" si="414"/>
        <v>211400</v>
      </c>
      <c r="G5230" s="199">
        <v>1358397</v>
      </c>
      <c r="H5230" s="195">
        <v>37049.630277777796</v>
      </c>
      <c r="I5230" t="s">
        <v>3083</v>
      </c>
      <c r="M5230" t="s">
        <v>3341</v>
      </c>
      <c r="N5230" t="s">
        <v>3785</v>
      </c>
      <c r="O5230" t="s">
        <v>1779</v>
      </c>
      <c r="Q5230" s="196">
        <v>1400</v>
      </c>
      <c r="S5230" t="s">
        <v>3342</v>
      </c>
      <c r="T5230" t="s">
        <v>3557</v>
      </c>
      <c r="U5230" s="198">
        <v>0.185</v>
      </c>
      <c r="V5230" t="s">
        <v>3268</v>
      </c>
      <c r="W5230" t="s">
        <v>3097</v>
      </c>
      <c r="X5230" t="s">
        <v>2510</v>
      </c>
      <c r="Y5230" t="s">
        <v>2469</v>
      </c>
      <c r="Z5230" t="s">
        <v>2995</v>
      </c>
      <c r="AA5230" t="s">
        <v>142</v>
      </c>
      <c r="AB5230" s="195">
        <v>37196</v>
      </c>
      <c r="AC5230" s="195">
        <v>37346</v>
      </c>
    </row>
    <row r="5231" spans="1:29" x14ac:dyDescent="0.25">
      <c r="A5231" s="43" t="str">
        <f t="shared" si="406"/>
        <v xml:space="preserve"> Metals Financial</v>
      </c>
      <c r="B5231" s="43" t="str">
        <f t="shared" si="411"/>
        <v/>
      </c>
      <c r="C5231" s="43" t="str">
        <f t="shared" si="412"/>
        <v>Metals</v>
      </c>
      <c r="D5231" s="43" t="str">
        <f t="shared" si="413"/>
        <v>Financial</v>
      </c>
      <c r="E5231" s="43">
        <f>IF(VLOOKUP(S5231,'DD-Lookup'!$J$6:$L$50,3,FALSE)="Monthly",(YEAR(AC5231)-YEAR(AB5231))*12+MONTH(AC5231)-MONTH(AB5231)+1,(AC5231-AB5231+1))</f>
        <v>1</v>
      </c>
      <c r="F5231" s="210">
        <f t="shared" si="414"/>
        <v>1</v>
      </c>
      <c r="G5231" s="199">
        <v>1358400</v>
      </c>
      <c r="H5231" s="195">
        <v>37049.630405092597</v>
      </c>
      <c r="I5231" t="s">
        <v>1640</v>
      </c>
      <c r="M5231" t="s">
        <v>3346</v>
      </c>
      <c r="N5231" t="s">
        <v>3614</v>
      </c>
      <c r="O5231" t="s">
        <v>3234</v>
      </c>
      <c r="Q5231" s="196">
        <v>1</v>
      </c>
      <c r="S5231" t="s">
        <v>3556</v>
      </c>
      <c r="T5231" t="s">
        <v>3557</v>
      </c>
      <c r="U5231" s="198">
        <v>904.75</v>
      </c>
      <c r="V5231" t="s">
        <v>1641</v>
      </c>
      <c r="W5231" t="s">
        <v>2299</v>
      </c>
      <c r="X5231" t="s">
        <v>3559</v>
      </c>
      <c r="Y5231" t="s">
        <v>3560</v>
      </c>
      <c r="Z5231" t="s">
        <v>3561</v>
      </c>
      <c r="AA5231">
        <v>2174788</v>
      </c>
      <c r="AB5231" s="195">
        <v>37062.875</v>
      </c>
      <c r="AC5231" s="195">
        <v>37062.875</v>
      </c>
    </row>
    <row r="5232" spans="1:29" x14ac:dyDescent="0.25">
      <c r="A5232" s="43" t="str">
        <f t="shared" si="406"/>
        <v>US Power Physical</v>
      </c>
      <c r="B5232" s="43" t="str">
        <f t="shared" si="411"/>
        <v>US</v>
      </c>
      <c r="C5232" s="43" t="str">
        <f t="shared" si="412"/>
        <v>Power</v>
      </c>
      <c r="D5232" s="43" t="str">
        <f t="shared" si="413"/>
        <v>Physical</v>
      </c>
      <c r="E5232" s="43">
        <f>IF(VLOOKUP(S5232,'DD-Lookup'!$J$6:$L$50,3,FALSE)="Monthly",(YEAR(AC5232)-YEAR(AB5232))*12+MONTH(AC5232)-MONTH(AB5232)+1,(AC5232-AB5232+1))</f>
        <v>1</v>
      </c>
      <c r="F5232" s="210">
        <f t="shared" si="414"/>
        <v>50</v>
      </c>
      <c r="G5232" s="199">
        <v>1358403</v>
      </c>
      <c r="H5232" s="195">
        <v>37049.630949074097</v>
      </c>
      <c r="I5232" t="s">
        <v>2273</v>
      </c>
      <c r="M5232" t="s">
        <v>2766</v>
      </c>
      <c r="N5232" t="s">
        <v>3361</v>
      </c>
      <c r="O5232" t="s">
        <v>1452</v>
      </c>
      <c r="Q5232" s="196">
        <v>50</v>
      </c>
      <c r="S5232" t="s">
        <v>3340</v>
      </c>
      <c r="T5232" t="s">
        <v>3557</v>
      </c>
      <c r="U5232" s="198">
        <v>40</v>
      </c>
      <c r="V5232" t="s">
        <v>3393</v>
      </c>
      <c r="W5232" t="s">
        <v>3376</v>
      </c>
      <c r="X5232" t="s">
        <v>3377</v>
      </c>
      <c r="Y5232" t="s">
        <v>2662</v>
      </c>
      <c r="Z5232" t="s">
        <v>2990</v>
      </c>
      <c r="AA5232">
        <v>637860.1</v>
      </c>
      <c r="AB5232" s="195">
        <v>37053.875011574099</v>
      </c>
      <c r="AC5232" s="195">
        <v>37053.875011574099</v>
      </c>
    </row>
    <row r="5233" spans="1:29" x14ac:dyDescent="0.25">
      <c r="A5233" s="43" t="str">
        <f t="shared" si="406"/>
        <v>US Natural Gas Financial</v>
      </c>
      <c r="B5233" s="43" t="str">
        <f t="shared" si="411"/>
        <v>US</v>
      </c>
      <c r="C5233" s="43" t="str">
        <f t="shared" si="412"/>
        <v>Natural Gas</v>
      </c>
      <c r="D5233" s="43" t="str">
        <f t="shared" si="413"/>
        <v>Financial</v>
      </c>
      <c r="E5233" s="43">
        <f>IF(VLOOKUP(S5233,'DD-Lookup'!$J$6:$L$50,3,FALSE)="Monthly",(YEAR(AC5233)-YEAR(AB5233))*12+MONTH(AC5233)-MONTH(AB5233)+1,(AC5233-AB5233+1))</f>
        <v>151</v>
      </c>
      <c r="F5233" s="210">
        <f t="shared" si="414"/>
        <v>102529</v>
      </c>
      <c r="G5233" s="199">
        <v>1358404</v>
      </c>
      <c r="H5233" s="195">
        <v>37049.631539351903</v>
      </c>
      <c r="I5233" t="s">
        <v>3083</v>
      </c>
      <c r="M5233" t="s">
        <v>3341</v>
      </c>
      <c r="N5233" t="s">
        <v>2476</v>
      </c>
      <c r="O5233" t="s">
        <v>4135</v>
      </c>
      <c r="Q5233" s="196">
        <v>679</v>
      </c>
      <c r="S5233" t="s">
        <v>3342</v>
      </c>
      <c r="T5233" t="s">
        <v>3557</v>
      </c>
      <c r="U5233" s="198">
        <v>0.16500000000000001</v>
      </c>
      <c r="V5233" t="s">
        <v>3268</v>
      </c>
      <c r="W5233" t="s">
        <v>3097</v>
      </c>
      <c r="X5233" t="s">
        <v>3098</v>
      </c>
      <c r="Y5233" t="s">
        <v>3575</v>
      </c>
      <c r="Z5233" t="s">
        <v>2995</v>
      </c>
      <c r="AA5233" t="s">
        <v>143</v>
      </c>
      <c r="AB5233" s="195">
        <v>37196</v>
      </c>
      <c r="AC5233" s="195">
        <v>37346</v>
      </c>
    </row>
    <row r="5234" spans="1:29" x14ac:dyDescent="0.25">
      <c r="A5234" s="43" t="str">
        <f t="shared" si="406"/>
        <v>US Natural Gas Physical</v>
      </c>
      <c r="B5234" s="43" t="str">
        <f t="shared" si="411"/>
        <v>US</v>
      </c>
      <c r="C5234" s="43" t="str">
        <f t="shared" si="412"/>
        <v>Natural Gas</v>
      </c>
      <c r="D5234" s="43" t="str">
        <f t="shared" si="413"/>
        <v>Physical</v>
      </c>
      <c r="E5234" s="43">
        <f>IF(VLOOKUP(S5234,'DD-Lookup'!$J$6:$L$50,3,FALSE)="Monthly",(YEAR(AC5234)-YEAR(AB5234))*12+MONTH(AC5234)-MONTH(AB5234)+1,(AC5234-AB5234+1))</f>
        <v>151</v>
      </c>
      <c r="F5234" s="210">
        <f t="shared" si="414"/>
        <v>102529</v>
      </c>
      <c r="G5234" s="199">
        <v>1358406</v>
      </c>
      <c r="H5234" s="195">
        <v>37049.631712962997</v>
      </c>
      <c r="I5234" t="s">
        <v>3083</v>
      </c>
      <c r="M5234" t="s">
        <v>3341</v>
      </c>
      <c r="N5234" t="s">
        <v>3785</v>
      </c>
      <c r="O5234" t="s">
        <v>2737</v>
      </c>
      <c r="Q5234" s="196">
        <v>679</v>
      </c>
      <c r="S5234" t="s">
        <v>3342</v>
      </c>
      <c r="T5234" t="s">
        <v>3557</v>
      </c>
      <c r="U5234" s="198">
        <v>-1.7500000000000002E-2</v>
      </c>
      <c r="V5234" t="s">
        <v>3268</v>
      </c>
      <c r="W5234" t="s">
        <v>2703</v>
      </c>
      <c r="X5234" t="s">
        <v>2510</v>
      </c>
      <c r="Y5234" t="s">
        <v>2469</v>
      </c>
      <c r="Z5234" t="s">
        <v>2995</v>
      </c>
      <c r="AA5234" t="s">
        <v>144</v>
      </c>
      <c r="AB5234" s="195">
        <v>37196</v>
      </c>
      <c r="AC5234" s="195">
        <v>37346</v>
      </c>
    </row>
    <row r="5235" spans="1:29" x14ac:dyDescent="0.25">
      <c r="A5235" s="43" t="str">
        <f t="shared" si="406"/>
        <v>US Natural Gas Financial</v>
      </c>
      <c r="B5235" s="43" t="str">
        <f t="shared" si="411"/>
        <v>US</v>
      </c>
      <c r="C5235" s="43" t="str">
        <f t="shared" si="412"/>
        <v>Natural Gas</v>
      </c>
      <c r="D5235" s="43" t="str">
        <f t="shared" si="413"/>
        <v>Financial</v>
      </c>
      <c r="E5235" s="43">
        <f>IF(VLOOKUP(S5235,'DD-Lookup'!$J$6:$L$50,3,FALSE)="Monthly",(YEAR(AC5235)-YEAR(AB5235))*12+MONTH(AC5235)-MONTH(AB5235)+1,(AC5235-AB5235+1))</f>
        <v>31</v>
      </c>
      <c r="F5235" s="210">
        <f t="shared" si="414"/>
        <v>155000</v>
      </c>
      <c r="G5235" s="199">
        <v>1358410</v>
      </c>
      <c r="H5235" s="195">
        <v>37049.632488425901</v>
      </c>
      <c r="I5235" t="s">
        <v>3360</v>
      </c>
      <c r="M5235" t="s">
        <v>3341</v>
      </c>
      <c r="N5235" t="s">
        <v>2281</v>
      </c>
      <c r="O5235" t="s">
        <v>2475</v>
      </c>
      <c r="Q5235" s="196">
        <v>5000</v>
      </c>
      <c r="S5235" t="s">
        <v>3342</v>
      </c>
      <c r="T5235" t="s">
        <v>3557</v>
      </c>
      <c r="U5235" s="198">
        <v>3.7875000000000001</v>
      </c>
      <c r="V5235" t="s">
        <v>3520</v>
      </c>
      <c r="W5235" t="s">
        <v>2853</v>
      </c>
      <c r="X5235" t="s">
        <v>2282</v>
      </c>
      <c r="Y5235" t="s">
        <v>3575</v>
      </c>
      <c r="Z5235" t="s">
        <v>2995</v>
      </c>
      <c r="AA5235" t="s">
        <v>145</v>
      </c>
      <c r="AB5235" s="195">
        <v>37073.875</v>
      </c>
      <c r="AC5235" s="195">
        <v>37103.875</v>
      </c>
    </row>
    <row r="5236" spans="1:29" x14ac:dyDescent="0.25">
      <c r="A5236" s="43" t="str">
        <f t="shared" si="406"/>
        <v>US Natural Gas Financial</v>
      </c>
      <c r="B5236" s="43" t="str">
        <f t="shared" si="411"/>
        <v>US</v>
      </c>
      <c r="C5236" s="43" t="str">
        <f t="shared" si="412"/>
        <v>Natural Gas</v>
      </c>
      <c r="D5236" s="43" t="str">
        <f t="shared" si="413"/>
        <v>Financial</v>
      </c>
      <c r="E5236" s="43">
        <f>IF(VLOOKUP(S5236,'DD-Lookup'!$J$6:$L$50,3,FALSE)="Monthly",(YEAR(AC5236)-YEAR(AB5236))*12+MONTH(AC5236)-MONTH(AB5236)+1,(AC5236-AB5236+1))</f>
        <v>31</v>
      </c>
      <c r="F5236" s="210">
        <f t="shared" si="414"/>
        <v>77500</v>
      </c>
      <c r="G5236" s="199">
        <v>1358414</v>
      </c>
      <c r="H5236" s="195">
        <v>37049.633020833302</v>
      </c>
      <c r="I5236" t="s">
        <v>2470</v>
      </c>
      <c r="M5236" t="s">
        <v>3341</v>
      </c>
      <c r="N5236" t="s">
        <v>2281</v>
      </c>
      <c r="O5236" t="s">
        <v>2475</v>
      </c>
      <c r="P5236" s="196">
        <v>2500</v>
      </c>
      <c r="S5236" t="s">
        <v>3342</v>
      </c>
      <c r="T5236" t="s">
        <v>3557</v>
      </c>
      <c r="U5236" s="198">
        <v>3.7850000000000001</v>
      </c>
      <c r="V5236" t="s">
        <v>146</v>
      </c>
      <c r="W5236" t="s">
        <v>2853</v>
      </c>
      <c r="X5236" t="s">
        <v>2282</v>
      </c>
      <c r="Y5236" t="s">
        <v>3575</v>
      </c>
      <c r="Z5236" t="s">
        <v>2995</v>
      </c>
      <c r="AA5236" t="s">
        <v>147</v>
      </c>
      <c r="AB5236" s="195">
        <v>37073.875</v>
      </c>
      <c r="AC5236" s="195">
        <v>37103.875</v>
      </c>
    </row>
    <row r="5237" spans="1:29" x14ac:dyDescent="0.25">
      <c r="A5237" s="43" t="str">
        <f t="shared" si="406"/>
        <v>US Natural Gas Financial</v>
      </c>
      <c r="B5237" s="43" t="str">
        <f t="shared" si="411"/>
        <v>US</v>
      </c>
      <c r="C5237" s="43" t="str">
        <f t="shared" si="412"/>
        <v>Natural Gas</v>
      </c>
      <c r="D5237" s="43" t="str">
        <f t="shared" si="413"/>
        <v>Financial</v>
      </c>
      <c r="E5237" s="43">
        <f>IF(VLOOKUP(S5237,'DD-Lookup'!$J$6:$L$50,3,FALSE)="Monthly",(YEAR(AC5237)-YEAR(AB5237))*12+MONTH(AC5237)-MONTH(AB5237)+1,(AC5237-AB5237+1))</f>
        <v>30</v>
      </c>
      <c r="F5237" s="210">
        <f t="shared" si="414"/>
        <v>150000</v>
      </c>
      <c r="G5237" s="199">
        <v>1358415</v>
      </c>
      <c r="H5237" s="195">
        <v>37049.633379629602</v>
      </c>
      <c r="I5237" t="s">
        <v>3509</v>
      </c>
      <c r="M5237" t="s">
        <v>3341</v>
      </c>
      <c r="N5237" t="s">
        <v>2281</v>
      </c>
      <c r="O5237" t="s">
        <v>3110</v>
      </c>
      <c r="P5237" s="196">
        <v>5000</v>
      </c>
      <c r="S5237" t="s">
        <v>3342</v>
      </c>
      <c r="T5237" t="s">
        <v>3557</v>
      </c>
      <c r="U5237" s="198">
        <v>3.915</v>
      </c>
      <c r="V5237" t="s">
        <v>3526</v>
      </c>
      <c r="W5237" t="s">
        <v>2853</v>
      </c>
      <c r="X5237" t="s">
        <v>2282</v>
      </c>
      <c r="Y5237" t="s">
        <v>3575</v>
      </c>
      <c r="Z5237" t="s">
        <v>2995</v>
      </c>
      <c r="AA5237" t="s">
        <v>148</v>
      </c>
      <c r="AB5237" s="195">
        <v>37135.875</v>
      </c>
      <c r="AC5237" s="195">
        <v>37164.875</v>
      </c>
    </row>
    <row r="5238" spans="1:29" x14ac:dyDescent="0.25">
      <c r="A5238" s="43" t="str">
        <f t="shared" si="406"/>
        <v>US Power Physical</v>
      </c>
      <c r="B5238" s="43" t="str">
        <f t="shared" si="411"/>
        <v>US</v>
      </c>
      <c r="C5238" s="43" t="str">
        <f t="shared" si="412"/>
        <v>Power</v>
      </c>
      <c r="D5238" s="43" t="str">
        <f t="shared" si="413"/>
        <v>Physical</v>
      </c>
      <c r="E5238" s="43">
        <f>IF(VLOOKUP(S5238,'DD-Lookup'!$J$6:$L$50,3,FALSE)="Monthly",(YEAR(AC5238)-YEAR(AB5238))*12+MONTH(AC5238)-MONTH(AB5238)+1,(AC5238-AB5238+1))</f>
        <v>1</v>
      </c>
      <c r="F5238" s="210">
        <f t="shared" si="414"/>
        <v>25</v>
      </c>
      <c r="G5238" s="199">
        <v>1358422</v>
      </c>
      <c r="H5238" s="195">
        <v>37049.6338888889</v>
      </c>
      <c r="I5238" t="s">
        <v>2465</v>
      </c>
      <c r="M5238" t="s">
        <v>2766</v>
      </c>
      <c r="N5238" t="s">
        <v>3308</v>
      </c>
      <c r="O5238" t="s">
        <v>1379</v>
      </c>
      <c r="Q5238" s="196">
        <v>25</v>
      </c>
      <c r="S5238" t="s">
        <v>3340</v>
      </c>
      <c r="T5238" t="s">
        <v>3557</v>
      </c>
      <c r="U5238" s="198">
        <v>83</v>
      </c>
      <c r="V5238" t="s">
        <v>3153</v>
      </c>
      <c r="W5238" t="s">
        <v>2519</v>
      </c>
      <c r="X5238" t="s">
        <v>3309</v>
      </c>
      <c r="Y5238" t="s">
        <v>2662</v>
      </c>
      <c r="Z5238" t="s">
        <v>2990</v>
      </c>
      <c r="AA5238">
        <v>637864.1</v>
      </c>
      <c r="AB5238" s="195">
        <v>37053.875011574099</v>
      </c>
      <c r="AC5238" s="195">
        <v>37053.875011574099</v>
      </c>
    </row>
    <row r="5239" spans="1:29" x14ac:dyDescent="0.25">
      <c r="A5239" s="43" t="str">
        <f t="shared" si="406"/>
        <v>US Power Physical</v>
      </c>
      <c r="B5239" s="43" t="str">
        <f t="shared" si="411"/>
        <v>US</v>
      </c>
      <c r="C5239" s="43" t="str">
        <f t="shared" si="412"/>
        <v>Power</v>
      </c>
      <c r="D5239" s="43" t="str">
        <f t="shared" si="413"/>
        <v>Physical</v>
      </c>
      <c r="E5239" s="43">
        <f>IF(VLOOKUP(S5239,'DD-Lookup'!$J$6:$L$50,3,FALSE)="Monthly",(YEAR(AC5239)-YEAR(AB5239))*12+MONTH(AC5239)-MONTH(AB5239)+1,(AC5239-AB5239+1))</f>
        <v>30</v>
      </c>
      <c r="F5239" s="210">
        <f t="shared" si="414"/>
        <v>1500</v>
      </c>
      <c r="G5239" s="199">
        <v>1358423</v>
      </c>
      <c r="H5239" s="195">
        <v>37049.633912037003</v>
      </c>
      <c r="I5239" t="s">
        <v>2254</v>
      </c>
      <c r="M5239" t="s">
        <v>2766</v>
      </c>
      <c r="N5239" t="s">
        <v>3361</v>
      </c>
      <c r="O5239" t="s">
        <v>3763</v>
      </c>
      <c r="Q5239" s="196">
        <v>50</v>
      </c>
      <c r="S5239" t="s">
        <v>3340</v>
      </c>
      <c r="T5239" t="s">
        <v>3557</v>
      </c>
      <c r="U5239" s="198">
        <v>35.5</v>
      </c>
      <c r="V5239" t="s">
        <v>373</v>
      </c>
      <c r="W5239" t="s">
        <v>3380</v>
      </c>
      <c r="X5239" t="s">
        <v>3381</v>
      </c>
      <c r="Y5239" t="s">
        <v>2662</v>
      </c>
      <c r="Z5239" t="s">
        <v>2990</v>
      </c>
      <c r="AA5239">
        <v>637865.1</v>
      </c>
      <c r="AB5239" s="195">
        <v>37135.875011574099</v>
      </c>
      <c r="AC5239" s="195">
        <v>37164.875011574099</v>
      </c>
    </row>
    <row r="5240" spans="1:29" x14ac:dyDescent="0.25">
      <c r="A5240" s="43" t="str">
        <f t="shared" si="406"/>
        <v>US Power Physical</v>
      </c>
      <c r="B5240" s="43" t="str">
        <f t="shared" si="411"/>
        <v>US</v>
      </c>
      <c r="C5240" s="43" t="str">
        <f t="shared" si="412"/>
        <v>Power</v>
      </c>
      <c r="D5240" s="43" t="str">
        <f t="shared" si="413"/>
        <v>Physical</v>
      </c>
      <c r="E5240" s="43">
        <f>IF(VLOOKUP(S5240,'DD-Lookup'!$J$6:$L$50,3,FALSE)="Monthly",(YEAR(AC5240)-YEAR(AB5240))*12+MONTH(AC5240)-MONTH(AB5240)+1,(AC5240-AB5240+1))</f>
        <v>1</v>
      </c>
      <c r="F5240" s="210">
        <f t="shared" si="414"/>
        <v>25</v>
      </c>
      <c r="G5240" s="199">
        <v>1358426</v>
      </c>
      <c r="H5240" s="195">
        <v>37049.634085648097</v>
      </c>
      <c r="I5240" t="s">
        <v>2280</v>
      </c>
      <c r="M5240" t="s">
        <v>2766</v>
      </c>
      <c r="N5240" t="s">
        <v>3310</v>
      </c>
      <c r="O5240" t="s">
        <v>149</v>
      </c>
      <c r="Q5240" s="196">
        <v>25</v>
      </c>
      <c r="S5240" t="s">
        <v>3340</v>
      </c>
      <c r="T5240" t="s">
        <v>3557</v>
      </c>
      <c r="U5240" s="198">
        <v>71</v>
      </c>
      <c r="V5240" t="s">
        <v>4148</v>
      </c>
      <c r="W5240" t="s">
        <v>3315</v>
      </c>
      <c r="X5240" t="s">
        <v>3312</v>
      </c>
      <c r="Y5240" t="s">
        <v>2662</v>
      </c>
      <c r="Z5240" t="s">
        <v>2990</v>
      </c>
      <c r="AA5240">
        <v>637866.1</v>
      </c>
      <c r="AB5240" s="195">
        <v>37053.875011574099</v>
      </c>
      <c r="AC5240" s="195">
        <v>37053.875011574099</v>
      </c>
    </row>
    <row r="5241" spans="1:29" x14ac:dyDescent="0.25">
      <c r="A5241" s="43" t="str">
        <f t="shared" si="406"/>
        <v>US Power Physical</v>
      </c>
      <c r="B5241" s="43" t="str">
        <f t="shared" si="411"/>
        <v>US</v>
      </c>
      <c r="C5241" s="43" t="str">
        <f t="shared" si="412"/>
        <v>Power</v>
      </c>
      <c r="D5241" s="43" t="str">
        <f t="shared" si="413"/>
        <v>Physical</v>
      </c>
      <c r="E5241" s="43">
        <f>IF(VLOOKUP(S5241,'DD-Lookup'!$J$6:$L$50,3,FALSE)="Monthly",(YEAR(AC5241)-YEAR(AB5241))*12+MONTH(AC5241)-MONTH(AB5241)+1,(AC5241-AB5241+1))</f>
        <v>61</v>
      </c>
      <c r="F5241" s="210">
        <f t="shared" si="414"/>
        <v>3050</v>
      </c>
      <c r="G5241" s="199">
        <v>1358427</v>
      </c>
      <c r="H5241" s="195">
        <v>37049.634305555599</v>
      </c>
      <c r="I5241" t="s">
        <v>150</v>
      </c>
      <c r="M5241" t="s">
        <v>2766</v>
      </c>
      <c r="N5241" t="s">
        <v>3361</v>
      </c>
      <c r="O5241" t="s">
        <v>151</v>
      </c>
      <c r="Q5241" s="196">
        <v>50</v>
      </c>
      <c r="S5241" t="s">
        <v>3340</v>
      </c>
      <c r="T5241" t="s">
        <v>3557</v>
      </c>
      <c r="U5241" s="198">
        <v>34.5</v>
      </c>
      <c r="V5241" t="s">
        <v>152</v>
      </c>
      <c r="W5241" t="s">
        <v>3380</v>
      </c>
      <c r="X5241" t="s">
        <v>3513</v>
      </c>
      <c r="Y5241" t="s">
        <v>2662</v>
      </c>
      <c r="Z5241" t="s">
        <v>2990</v>
      </c>
      <c r="AA5241">
        <v>637869.1</v>
      </c>
      <c r="AB5241" s="195">
        <v>37316.600694444402</v>
      </c>
      <c r="AC5241" s="195">
        <v>37376.600694444402</v>
      </c>
    </row>
    <row r="5242" spans="1:29" x14ac:dyDescent="0.25">
      <c r="A5242" s="43" t="str">
        <f t="shared" si="406"/>
        <v>US Power Physical</v>
      </c>
      <c r="B5242" s="43" t="str">
        <f t="shared" si="411"/>
        <v>US</v>
      </c>
      <c r="C5242" s="43" t="str">
        <f t="shared" si="412"/>
        <v>Power</v>
      </c>
      <c r="D5242" s="43" t="str">
        <f t="shared" si="413"/>
        <v>Physical</v>
      </c>
      <c r="E5242" s="43">
        <f>IF(VLOOKUP(S5242,'DD-Lookup'!$J$6:$L$50,3,FALSE)="Monthly",(YEAR(AC5242)-YEAR(AB5242))*12+MONTH(AC5242)-MONTH(AB5242)+1,(AC5242-AB5242+1))</f>
        <v>5</v>
      </c>
      <c r="F5242" s="210">
        <f t="shared" si="414"/>
        <v>250</v>
      </c>
      <c r="G5242" s="199">
        <v>1358430</v>
      </c>
      <c r="H5242" s="195">
        <v>37049.634583333303</v>
      </c>
      <c r="I5242" t="s">
        <v>2363</v>
      </c>
      <c r="M5242" t="s">
        <v>2766</v>
      </c>
      <c r="N5242" t="s">
        <v>3361</v>
      </c>
      <c r="O5242" t="s">
        <v>3698</v>
      </c>
      <c r="Q5242" s="196">
        <v>50</v>
      </c>
      <c r="S5242" t="s">
        <v>3340</v>
      </c>
      <c r="T5242" t="s">
        <v>3557</v>
      </c>
      <c r="U5242" s="198">
        <v>42.5</v>
      </c>
      <c r="V5242" t="s">
        <v>1639</v>
      </c>
      <c r="W5242" t="s">
        <v>3376</v>
      </c>
      <c r="X5242" t="s">
        <v>3377</v>
      </c>
      <c r="Y5242" t="s">
        <v>2662</v>
      </c>
      <c r="Z5242" t="s">
        <v>2990</v>
      </c>
      <c r="AA5242">
        <v>637874.1</v>
      </c>
      <c r="AB5242" s="195">
        <v>37060.875</v>
      </c>
      <c r="AC5242" s="195">
        <v>37064.875</v>
      </c>
    </row>
    <row r="5243" spans="1:29" x14ac:dyDescent="0.25">
      <c r="A5243" s="43" t="str">
        <f t="shared" si="406"/>
        <v>US Natural Gas Physical</v>
      </c>
      <c r="B5243" s="43" t="str">
        <f t="shared" si="411"/>
        <v>US</v>
      </c>
      <c r="C5243" s="43" t="str">
        <f t="shared" si="412"/>
        <v>Natural Gas</v>
      </c>
      <c r="D5243" s="43" t="str">
        <f t="shared" si="413"/>
        <v>Physical</v>
      </c>
      <c r="E5243" s="43">
        <f>IF(VLOOKUP(S5243,'DD-Lookup'!$J$6:$L$50,3,FALSE)="Monthly",(YEAR(AC5243)-YEAR(AB5243))*12+MONTH(AC5243)-MONTH(AB5243)+1,(AC5243-AB5243+1))</f>
        <v>3</v>
      </c>
      <c r="F5243" s="210">
        <f t="shared" si="414"/>
        <v>120000</v>
      </c>
      <c r="G5243" s="199">
        <v>1358431</v>
      </c>
      <c r="H5243" s="195">
        <v>37049.634606481501</v>
      </c>
      <c r="I5243" t="s">
        <v>3337</v>
      </c>
      <c r="M5243" t="s">
        <v>3341</v>
      </c>
      <c r="N5243" t="s">
        <v>3747</v>
      </c>
      <c r="O5243" t="s">
        <v>1447</v>
      </c>
      <c r="P5243" s="196">
        <v>40000</v>
      </c>
      <c r="S5243" t="s">
        <v>3342</v>
      </c>
      <c r="T5243" t="s">
        <v>3557</v>
      </c>
      <c r="U5243" s="198">
        <v>3.645</v>
      </c>
      <c r="V5243" t="s">
        <v>3881</v>
      </c>
      <c r="W5243" t="s">
        <v>2366</v>
      </c>
      <c r="X5243" t="s">
        <v>2176</v>
      </c>
      <c r="Y5243" t="s">
        <v>2469</v>
      </c>
      <c r="Z5243" t="s">
        <v>2995</v>
      </c>
      <c r="AA5243">
        <v>838796</v>
      </c>
      <c r="AB5243" s="195">
        <v>37051.875011574099</v>
      </c>
      <c r="AC5243" s="195">
        <v>37053.875011574099</v>
      </c>
    </row>
    <row r="5244" spans="1:29" x14ac:dyDescent="0.25">
      <c r="A5244" s="43" t="str">
        <f t="shared" si="406"/>
        <v>US Power Physical</v>
      </c>
      <c r="B5244" s="43" t="str">
        <f t="shared" si="411"/>
        <v>US</v>
      </c>
      <c r="C5244" s="43" t="str">
        <f t="shared" si="412"/>
        <v>Power</v>
      </c>
      <c r="D5244" s="43" t="str">
        <f t="shared" si="413"/>
        <v>Physical</v>
      </c>
      <c r="E5244" s="43">
        <f>IF(VLOOKUP(S5244,'DD-Lookup'!$J$6:$L$50,3,FALSE)="Monthly",(YEAR(AC5244)-YEAR(AB5244))*12+MONTH(AC5244)-MONTH(AB5244)+1,(AC5244-AB5244+1))</f>
        <v>1</v>
      </c>
      <c r="F5244" s="210">
        <f t="shared" si="414"/>
        <v>25</v>
      </c>
      <c r="G5244" s="199">
        <v>1358454</v>
      </c>
      <c r="H5244" s="195">
        <v>37049.635937500003</v>
      </c>
      <c r="I5244" t="s">
        <v>2259</v>
      </c>
      <c r="J5244" t="s">
        <v>2615</v>
      </c>
      <c r="K5244" t="s">
        <v>3050</v>
      </c>
      <c r="L5244">
        <v>5542</v>
      </c>
      <c r="M5244" t="s">
        <v>2766</v>
      </c>
      <c r="N5244" t="s">
        <v>3310</v>
      </c>
      <c r="O5244" t="s">
        <v>149</v>
      </c>
      <c r="P5244" s="196">
        <v>25</v>
      </c>
      <c r="S5244" t="s">
        <v>3340</v>
      </c>
      <c r="T5244" t="s">
        <v>3557</v>
      </c>
      <c r="U5244" s="198">
        <v>70</v>
      </c>
      <c r="V5244" t="s">
        <v>2616</v>
      </c>
      <c r="W5244" t="s">
        <v>3315</v>
      </c>
      <c r="X5244" t="s">
        <v>3312</v>
      </c>
      <c r="Y5244" t="s">
        <v>2662</v>
      </c>
      <c r="Z5244" t="s">
        <v>2990</v>
      </c>
      <c r="AA5244">
        <v>637888.1</v>
      </c>
      <c r="AB5244" s="195">
        <v>37053.875011574099</v>
      </c>
      <c r="AC5244" s="195">
        <v>37053.875011574099</v>
      </c>
    </row>
    <row r="5245" spans="1:29" x14ac:dyDescent="0.25">
      <c r="A5245" s="43" t="str">
        <f t="shared" si="406"/>
        <v>US Power Physical</v>
      </c>
      <c r="B5245" s="43" t="str">
        <f t="shared" si="411"/>
        <v>US</v>
      </c>
      <c r="C5245" s="43" t="str">
        <f t="shared" si="412"/>
        <v>Power</v>
      </c>
      <c r="D5245" s="43" t="str">
        <f t="shared" si="413"/>
        <v>Physical</v>
      </c>
      <c r="E5245" s="43">
        <f>IF(VLOOKUP(S5245,'DD-Lookup'!$J$6:$L$50,3,FALSE)="Monthly",(YEAR(AC5245)-YEAR(AB5245))*12+MONTH(AC5245)-MONTH(AB5245)+1,(AC5245-AB5245+1))</f>
        <v>30</v>
      </c>
      <c r="F5245" s="210">
        <f t="shared" si="414"/>
        <v>1500</v>
      </c>
      <c r="G5245" s="199">
        <v>1358458</v>
      </c>
      <c r="H5245" s="195">
        <v>37049.636273148099</v>
      </c>
      <c r="I5245" t="s">
        <v>2254</v>
      </c>
      <c r="J5245" t="s">
        <v>2233</v>
      </c>
      <c r="K5245" t="s">
        <v>2272</v>
      </c>
      <c r="M5245" t="s">
        <v>2766</v>
      </c>
      <c r="N5245" t="s">
        <v>3361</v>
      </c>
      <c r="O5245" t="s">
        <v>2256</v>
      </c>
      <c r="P5245" s="196">
        <v>50</v>
      </c>
      <c r="S5245" t="s">
        <v>3340</v>
      </c>
      <c r="T5245" t="s">
        <v>3557</v>
      </c>
      <c r="U5245" s="198">
        <v>36.700000000000003</v>
      </c>
      <c r="V5245" t="s">
        <v>3054</v>
      </c>
      <c r="W5245" t="s">
        <v>3380</v>
      </c>
      <c r="X5245" t="s">
        <v>3366</v>
      </c>
      <c r="Y5245" t="s">
        <v>2662</v>
      </c>
      <c r="Z5245" t="s">
        <v>2990</v>
      </c>
      <c r="AA5245">
        <v>637891.1</v>
      </c>
      <c r="AB5245" s="195">
        <v>37135.715972222199</v>
      </c>
      <c r="AC5245" s="195">
        <v>37164.715972222199</v>
      </c>
    </row>
    <row r="5246" spans="1:29" x14ac:dyDescent="0.25">
      <c r="A5246" s="43" t="str">
        <f t="shared" si="406"/>
        <v>US Power Physical</v>
      </c>
      <c r="B5246" s="43" t="str">
        <f t="shared" si="411"/>
        <v>US</v>
      </c>
      <c r="C5246" s="43" t="str">
        <f t="shared" si="412"/>
        <v>Power</v>
      </c>
      <c r="D5246" s="43" t="str">
        <f t="shared" si="413"/>
        <v>Physical</v>
      </c>
      <c r="E5246" s="43">
        <f>IF(VLOOKUP(S5246,'DD-Lookup'!$J$6:$L$50,3,FALSE)="Monthly",(YEAR(AC5246)-YEAR(AB5246))*12+MONTH(AC5246)-MONTH(AB5246)+1,(AC5246-AB5246+1))</f>
        <v>30</v>
      </c>
      <c r="F5246" s="210">
        <f t="shared" si="414"/>
        <v>1500</v>
      </c>
      <c r="G5246" s="199">
        <v>1358461</v>
      </c>
      <c r="H5246" s="195">
        <v>37049.636365740698</v>
      </c>
      <c r="I5246" t="s">
        <v>3375</v>
      </c>
      <c r="M5246" t="s">
        <v>2766</v>
      </c>
      <c r="N5246" t="s">
        <v>3361</v>
      </c>
      <c r="O5246" t="s">
        <v>153</v>
      </c>
      <c r="Q5246" s="196">
        <v>50</v>
      </c>
      <c r="S5246" t="s">
        <v>3340</v>
      </c>
      <c r="T5246" t="s">
        <v>3557</v>
      </c>
      <c r="U5246" s="198">
        <v>35.25</v>
      </c>
      <c r="V5246" t="s">
        <v>1717</v>
      </c>
      <c r="W5246" t="s">
        <v>3825</v>
      </c>
      <c r="X5246" t="s">
        <v>2263</v>
      </c>
      <c r="Y5246" t="s">
        <v>2662</v>
      </c>
      <c r="Z5246" t="s">
        <v>2990</v>
      </c>
      <c r="AA5246">
        <v>637893.1</v>
      </c>
      <c r="AB5246" s="195">
        <v>37500.591666666704</v>
      </c>
      <c r="AC5246" s="195">
        <v>37529.591666666704</v>
      </c>
    </row>
    <row r="5247" spans="1:29" x14ac:dyDescent="0.25">
      <c r="A5247" s="43" t="str">
        <f t="shared" si="406"/>
        <v>US Power Physical</v>
      </c>
      <c r="B5247" s="43" t="str">
        <f t="shared" si="411"/>
        <v>US</v>
      </c>
      <c r="C5247" s="43" t="str">
        <f t="shared" si="412"/>
        <v>Power</v>
      </c>
      <c r="D5247" s="43" t="str">
        <f t="shared" si="413"/>
        <v>Physical</v>
      </c>
      <c r="E5247" s="43">
        <f>IF(VLOOKUP(S5247,'DD-Lookup'!$J$6:$L$50,3,FALSE)="Monthly",(YEAR(AC5247)-YEAR(AB5247))*12+MONTH(AC5247)-MONTH(AB5247)+1,(AC5247-AB5247+1))</f>
        <v>1</v>
      </c>
      <c r="F5247" s="210">
        <f t="shared" si="414"/>
        <v>25</v>
      </c>
      <c r="G5247" s="199">
        <v>1358462</v>
      </c>
      <c r="H5247" s="195">
        <v>37049.636643518497</v>
      </c>
      <c r="I5247" t="s">
        <v>2259</v>
      </c>
      <c r="J5247" t="s">
        <v>2615</v>
      </c>
      <c r="K5247" t="s">
        <v>3050</v>
      </c>
      <c r="L5247">
        <v>5543</v>
      </c>
      <c r="M5247" t="s">
        <v>2766</v>
      </c>
      <c r="N5247" t="s">
        <v>3310</v>
      </c>
      <c r="O5247" t="s">
        <v>154</v>
      </c>
      <c r="P5247" s="196">
        <v>25</v>
      </c>
      <c r="S5247" t="s">
        <v>3340</v>
      </c>
      <c r="T5247" t="s">
        <v>3557</v>
      </c>
      <c r="U5247" s="198">
        <v>67</v>
      </c>
      <c r="V5247" t="s">
        <v>2616</v>
      </c>
      <c r="W5247" t="s">
        <v>3315</v>
      </c>
      <c r="X5247" t="s">
        <v>3312</v>
      </c>
      <c r="Y5247" t="s">
        <v>2662</v>
      </c>
      <c r="Z5247" t="s">
        <v>2990</v>
      </c>
      <c r="AA5247">
        <v>637894.1</v>
      </c>
      <c r="AB5247" s="195">
        <v>37053.875011574099</v>
      </c>
      <c r="AC5247" s="195">
        <v>37053.875011574099</v>
      </c>
    </row>
    <row r="5248" spans="1:29" x14ac:dyDescent="0.25">
      <c r="A5248" s="43" t="str">
        <f t="shared" si="406"/>
        <v>US Natural Gas Financial</v>
      </c>
      <c r="B5248" s="43" t="str">
        <f t="shared" si="411"/>
        <v>US</v>
      </c>
      <c r="C5248" s="43" t="str">
        <f t="shared" si="412"/>
        <v>Natural Gas</v>
      </c>
      <c r="D5248" s="43" t="str">
        <f t="shared" si="413"/>
        <v>Financial</v>
      </c>
      <c r="E5248" s="43">
        <f>IF(VLOOKUP(S5248,'DD-Lookup'!$J$6:$L$50,3,FALSE)="Monthly",(YEAR(AC5248)-YEAR(AB5248))*12+MONTH(AC5248)-MONTH(AB5248)+1,(AC5248-AB5248+1))</f>
        <v>31</v>
      </c>
      <c r="F5248" s="210">
        <f t="shared" si="414"/>
        <v>155000</v>
      </c>
      <c r="G5248" s="199">
        <v>1358463</v>
      </c>
      <c r="H5248" s="195">
        <v>37049.636990740699</v>
      </c>
      <c r="I5248" t="s">
        <v>2273</v>
      </c>
      <c r="J5248" t="s">
        <v>2615</v>
      </c>
      <c r="K5248" t="s">
        <v>3050</v>
      </c>
      <c r="L5248">
        <v>5544</v>
      </c>
      <c r="M5248" t="s">
        <v>3341</v>
      </c>
      <c r="N5248" t="s">
        <v>2476</v>
      </c>
      <c r="O5248" t="s">
        <v>3959</v>
      </c>
      <c r="P5248" s="196">
        <v>5000</v>
      </c>
      <c r="S5248" t="s">
        <v>3342</v>
      </c>
      <c r="T5248" t="s">
        <v>3557</v>
      </c>
      <c r="U5248" s="198">
        <v>-0.79</v>
      </c>
      <c r="V5248" t="s">
        <v>2616</v>
      </c>
      <c r="W5248" t="s">
        <v>2427</v>
      </c>
      <c r="X5248" t="s">
        <v>2428</v>
      </c>
      <c r="Y5248" t="s">
        <v>3575</v>
      </c>
      <c r="Z5248" t="s">
        <v>2995</v>
      </c>
      <c r="AA5248" t="s">
        <v>155</v>
      </c>
      <c r="AB5248" s="195">
        <v>37104.875011574099</v>
      </c>
      <c r="AC5248" s="195">
        <v>37134.875011574099</v>
      </c>
    </row>
    <row r="5249" spans="1:29" x14ac:dyDescent="0.25">
      <c r="A5249" s="43" t="str">
        <f t="shared" si="406"/>
        <v>US Natural Gas Financial</v>
      </c>
      <c r="B5249" s="43" t="str">
        <f t="shared" si="411"/>
        <v>US</v>
      </c>
      <c r="C5249" s="43" t="str">
        <f t="shared" si="412"/>
        <v>Natural Gas</v>
      </c>
      <c r="D5249" s="43" t="str">
        <f t="shared" si="413"/>
        <v>Financial</v>
      </c>
      <c r="E5249" s="43">
        <f>IF(VLOOKUP(S5249,'DD-Lookup'!$J$6:$L$50,3,FALSE)="Monthly",(YEAR(AC5249)-YEAR(AB5249))*12+MONTH(AC5249)-MONTH(AB5249)+1,(AC5249-AB5249+1))</f>
        <v>31</v>
      </c>
      <c r="F5249" s="210">
        <f t="shared" si="414"/>
        <v>155000</v>
      </c>
      <c r="G5249" s="199">
        <v>1358464</v>
      </c>
      <c r="H5249" s="195">
        <v>37049.637210648201</v>
      </c>
      <c r="I5249" t="s">
        <v>2273</v>
      </c>
      <c r="J5249" t="s">
        <v>2615</v>
      </c>
      <c r="K5249" t="s">
        <v>3050</v>
      </c>
      <c r="L5249">
        <v>5545</v>
      </c>
      <c r="M5249" t="s">
        <v>3341</v>
      </c>
      <c r="N5249" t="s">
        <v>2476</v>
      </c>
      <c r="O5249" t="s">
        <v>3221</v>
      </c>
      <c r="P5249" s="196">
        <v>5000</v>
      </c>
      <c r="S5249" t="s">
        <v>3342</v>
      </c>
      <c r="T5249" t="s">
        <v>3557</v>
      </c>
      <c r="U5249" s="198">
        <v>-0.89</v>
      </c>
      <c r="V5249" t="s">
        <v>2616</v>
      </c>
      <c r="W5249" t="s">
        <v>2427</v>
      </c>
      <c r="X5249" t="s">
        <v>2428</v>
      </c>
      <c r="Y5249" t="s">
        <v>3575</v>
      </c>
      <c r="Z5249" t="s">
        <v>2995</v>
      </c>
      <c r="AA5249" t="s">
        <v>156</v>
      </c>
      <c r="AB5249" s="195">
        <v>37073.875011574099</v>
      </c>
      <c r="AC5249" s="195">
        <v>37103.875011574099</v>
      </c>
    </row>
    <row r="5250" spans="1:29" x14ac:dyDescent="0.25">
      <c r="A5250" s="43" t="str">
        <f t="shared" si="406"/>
        <v>US Natural Gas Financial</v>
      </c>
      <c r="B5250" s="43" t="str">
        <f t="shared" si="411"/>
        <v>US</v>
      </c>
      <c r="C5250" s="43" t="str">
        <f t="shared" si="412"/>
        <v>Natural Gas</v>
      </c>
      <c r="D5250" s="43" t="str">
        <f t="shared" si="413"/>
        <v>Financial</v>
      </c>
      <c r="E5250" s="43">
        <f>IF(VLOOKUP(S5250,'DD-Lookup'!$J$6:$L$50,3,FALSE)="Monthly",(YEAR(AC5250)-YEAR(AB5250))*12+MONTH(AC5250)-MONTH(AB5250)+1,(AC5250-AB5250+1))</f>
        <v>31</v>
      </c>
      <c r="F5250" s="210">
        <f t="shared" si="414"/>
        <v>155000</v>
      </c>
      <c r="G5250" s="199">
        <v>1358465</v>
      </c>
      <c r="H5250" s="195">
        <v>37049.637337963002</v>
      </c>
      <c r="I5250" t="s">
        <v>2273</v>
      </c>
      <c r="J5250" t="s">
        <v>2615</v>
      </c>
      <c r="K5250" t="s">
        <v>3050</v>
      </c>
      <c r="L5250">
        <v>5546</v>
      </c>
      <c r="M5250" t="s">
        <v>3341</v>
      </c>
      <c r="N5250" t="s">
        <v>2476</v>
      </c>
      <c r="O5250" t="s">
        <v>2704</v>
      </c>
      <c r="P5250" s="196">
        <v>5000</v>
      </c>
      <c r="S5250" t="s">
        <v>3342</v>
      </c>
      <c r="T5250" t="s">
        <v>3557</v>
      </c>
      <c r="U5250" s="198">
        <v>-1.34</v>
      </c>
      <c r="V5250" t="s">
        <v>2616</v>
      </c>
      <c r="W5250" t="s">
        <v>481</v>
      </c>
      <c r="X5250" t="s">
        <v>482</v>
      </c>
      <c r="Y5250" t="s">
        <v>3575</v>
      </c>
      <c r="Z5250" t="s">
        <v>2995</v>
      </c>
      <c r="AA5250" t="s">
        <v>157</v>
      </c>
      <c r="AB5250" s="195">
        <v>37104.875011574099</v>
      </c>
      <c r="AC5250" s="195">
        <v>37134.875011574099</v>
      </c>
    </row>
    <row r="5251" spans="1:29" x14ac:dyDescent="0.25">
      <c r="A5251" s="43" t="str">
        <f t="shared" si="406"/>
        <v>US Natural Gas Financial</v>
      </c>
      <c r="B5251" s="43" t="str">
        <f t="shared" si="411"/>
        <v>US</v>
      </c>
      <c r="C5251" s="43" t="str">
        <f t="shared" si="412"/>
        <v>Natural Gas</v>
      </c>
      <c r="D5251" s="43" t="str">
        <f t="shared" si="413"/>
        <v>Financial</v>
      </c>
      <c r="E5251" s="43">
        <f>IF(VLOOKUP(S5251,'DD-Lookup'!$J$6:$L$50,3,FALSE)="Monthly",(YEAR(AC5251)-YEAR(AB5251))*12+MONTH(AC5251)-MONTH(AB5251)+1,(AC5251-AB5251+1))</f>
        <v>31</v>
      </c>
      <c r="F5251" s="210">
        <f t="shared" si="414"/>
        <v>155000</v>
      </c>
      <c r="G5251" s="199">
        <v>1358467</v>
      </c>
      <c r="H5251" s="195">
        <v>37049.637442129599</v>
      </c>
      <c r="I5251" t="s">
        <v>2273</v>
      </c>
      <c r="J5251" t="s">
        <v>2615</v>
      </c>
      <c r="K5251" t="s">
        <v>3050</v>
      </c>
      <c r="L5251">
        <v>5547</v>
      </c>
      <c r="M5251" t="s">
        <v>3341</v>
      </c>
      <c r="N5251" t="s">
        <v>2476</v>
      </c>
      <c r="O5251" t="s">
        <v>3300</v>
      </c>
      <c r="P5251" s="196">
        <v>5000</v>
      </c>
      <c r="S5251" t="s">
        <v>3342</v>
      </c>
      <c r="T5251" t="s">
        <v>3557</v>
      </c>
      <c r="U5251" s="198">
        <v>-1.33</v>
      </c>
      <c r="V5251" t="s">
        <v>2616</v>
      </c>
      <c r="W5251" t="s">
        <v>481</v>
      </c>
      <c r="X5251" t="s">
        <v>482</v>
      </c>
      <c r="Y5251" t="s">
        <v>3575</v>
      </c>
      <c r="Z5251" t="s">
        <v>2995</v>
      </c>
      <c r="AA5251" t="s">
        <v>158</v>
      </c>
      <c r="AB5251" s="195">
        <v>37073.875011574099</v>
      </c>
      <c r="AC5251" s="195">
        <v>37103.875011574099</v>
      </c>
    </row>
    <row r="5252" spans="1:29" x14ac:dyDescent="0.25">
      <c r="A5252" s="43" t="str">
        <f t="shared" si="406"/>
        <v>US Natural Gas Financial</v>
      </c>
      <c r="B5252" s="43" t="str">
        <f t="shared" si="411"/>
        <v>US</v>
      </c>
      <c r="C5252" s="43" t="str">
        <f t="shared" si="412"/>
        <v>Natural Gas</v>
      </c>
      <c r="D5252" s="43" t="str">
        <f t="shared" si="413"/>
        <v>Financial</v>
      </c>
      <c r="E5252" s="43">
        <f>IF(VLOOKUP(S5252,'DD-Lookup'!$J$6:$L$50,3,FALSE)="Monthly",(YEAR(AC5252)-YEAR(AB5252))*12+MONTH(AC5252)-MONTH(AB5252)+1,(AC5252-AB5252+1))</f>
        <v>31</v>
      </c>
      <c r="F5252" s="210">
        <f t="shared" si="414"/>
        <v>310000</v>
      </c>
      <c r="G5252" s="199">
        <v>1358468</v>
      </c>
      <c r="H5252" s="195">
        <v>37049.637708333299</v>
      </c>
      <c r="I5252" t="s">
        <v>2273</v>
      </c>
      <c r="J5252" t="s">
        <v>2615</v>
      </c>
      <c r="K5252" t="s">
        <v>3050</v>
      </c>
      <c r="L5252">
        <v>5548</v>
      </c>
      <c r="M5252" t="s">
        <v>3341</v>
      </c>
      <c r="N5252" t="s">
        <v>2476</v>
      </c>
      <c r="O5252" t="s">
        <v>4211</v>
      </c>
      <c r="P5252" s="196">
        <v>10000</v>
      </c>
      <c r="S5252" t="s">
        <v>3342</v>
      </c>
      <c r="T5252" t="s">
        <v>3557</v>
      </c>
      <c r="U5252" s="198">
        <v>-0.13</v>
      </c>
      <c r="V5252" t="s">
        <v>2616</v>
      </c>
      <c r="W5252" t="s">
        <v>3333</v>
      </c>
      <c r="X5252" t="s">
        <v>3334</v>
      </c>
      <c r="Y5252" t="s">
        <v>3575</v>
      </c>
      <c r="Z5252" t="s">
        <v>2995</v>
      </c>
      <c r="AA5252" t="s">
        <v>159</v>
      </c>
      <c r="AB5252" s="195">
        <v>37073.875011574099</v>
      </c>
      <c r="AC5252" s="195">
        <v>37103.875011574099</v>
      </c>
    </row>
    <row r="5253" spans="1:29" x14ac:dyDescent="0.25">
      <c r="A5253" s="43" t="str">
        <f t="shared" si="406"/>
        <v>US Power Physical</v>
      </c>
      <c r="B5253" s="43" t="str">
        <f t="shared" si="411"/>
        <v>US</v>
      </c>
      <c r="C5253" s="43" t="str">
        <f t="shared" si="412"/>
        <v>Power</v>
      </c>
      <c r="D5253" s="43" t="str">
        <f t="shared" si="413"/>
        <v>Physical</v>
      </c>
      <c r="E5253" s="43">
        <f>IF(VLOOKUP(S5253,'DD-Lookup'!$J$6:$L$50,3,FALSE)="Monthly",(YEAR(AC5253)-YEAR(AB5253))*12+MONTH(AC5253)-MONTH(AB5253)+1,(AC5253-AB5253+1))</f>
        <v>1</v>
      </c>
      <c r="F5253" s="210">
        <f t="shared" si="414"/>
        <v>50</v>
      </c>
      <c r="G5253" s="199">
        <v>1358470</v>
      </c>
      <c r="H5253" s="195">
        <v>37049.637812499997</v>
      </c>
      <c r="I5253" t="s">
        <v>2262</v>
      </c>
      <c r="M5253" t="s">
        <v>2766</v>
      </c>
      <c r="N5253" t="s">
        <v>3361</v>
      </c>
      <c r="O5253" t="s">
        <v>1452</v>
      </c>
      <c r="Q5253" s="196">
        <v>50</v>
      </c>
      <c r="S5253" t="s">
        <v>3340</v>
      </c>
      <c r="T5253" t="s">
        <v>3557</v>
      </c>
      <c r="U5253" s="198">
        <v>40</v>
      </c>
      <c r="V5253" t="s">
        <v>4214</v>
      </c>
      <c r="W5253" t="s">
        <v>3376</v>
      </c>
      <c r="X5253" t="s">
        <v>3377</v>
      </c>
      <c r="Y5253" t="s">
        <v>2662</v>
      </c>
      <c r="Z5253" t="s">
        <v>2990</v>
      </c>
      <c r="AA5253">
        <v>637897.1</v>
      </c>
      <c r="AB5253" s="195">
        <v>37053.875011574099</v>
      </c>
      <c r="AC5253" s="195">
        <v>37053.875011574099</v>
      </c>
    </row>
    <row r="5254" spans="1:29" x14ac:dyDescent="0.25">
      <c r="A5254" s="43" t="str">
        <f t="shared" si="406"/>
        <v>US Natural Gas Financial</v>
      </c>
      <c r="B5254" s="43" t="str">
        <f t="shared" si="411"/>
        <v>US</v>
      </c>
      <c r="C5254" s="43" t="str">
        <f t="shared" si="412"/>
        <v>Natural Gas</v>
      </c>
      <c r="D5254" s="43" t="str">
        <f t="shared" si="413"/>
        <v>Financial</v>
      </c>
      <c r="E5254" s="43">
        <f>IF(VLOOKUP(S5254,'DD-Lookup'!$J$6:$L$50,3,FALSE)="Monthly",(YEAR(AC5254)-YEAR(AB5254))*12+MONTH(AC5254)-MONTH(AB5254)+1,(AC5254-AB5254+1))</f>
        <v>31</v>
      </c>
      <c r="F5254" s="210">
        <f t="shared" si="414"/>
        <v>310000</v>
      </c>
      <c r="G5254" s="199">
        <v>1358479</v>
      </c>
      <c r="H5254" s="195">
        <v>37049.639884259297</v>
      </c>
      <c r="I5254" t="s">
        <v>3482</v>
      </c>
      <c r="M5254" t="s">
        <v>3341</v>
      </c>
      <c r="N5254" t="s">
        <v>2281</v>
      </c>
      <c r="O5254" t="s">
        <v>2475</v>
      </c>
      <c r="Q5254" s="196">
        <v>10000</v>
      </c>
      <c r="S5254" t="s">
        <v>3342</v>
      </c>
      <c r="T5254" t="s">
        <v>3557</v>
      </c>
      <c r="U5254" s="198">
        <v>3.7850000000000001</v>
      </c>
      <c r="V5254" t="s">
        <v>3046</v>
      </c>
      <c r="W5254" t="s">
        <v>2853</v>
      </c>
      <c r="X5254" t="s">
        <v>2282</v>
      </c>
      <c r="Y5254" t="s">
        <v>3575</v>
      </c>
      <c r="Z5254" t="s">
        <v>2995</v>
      </c>
      <c r="AA5254" t="s">
        <v>160</v>
      </c>
      <c r="AB5254" s="195">
        <v>37073.875</v>
      </c>
      <c r="AC5254" s="195">
        <v>37103.875</v>
      </c>
    </row>
    <row r="5255" spans="1:29" x14ac:dyDescent="0.25">
      <c r="A5255" s="43" t="str">
        <f t="shared" si="406"/>
        <v>US Power Physical</v>
      </c>
      <c r="B5255" s="43" t="str">
        <f t="shared" si="411"/>
        <v>US</v>
      </c>
      <c r="C5255" s="43" t="str">
        <f t="shared" si="412"/>
        <v>Power</v>
      </c>
      <c r="D5255" s="43" t="str">
        <f t="shared" si="413"/>
        <v>Physical</v>
      </c>
      <c r="E5255" s="43">
        <f>IF(VLOOKUP(S5255,'DD-Lookup'!$J$6:$L$50,3,FALSE)="Monthly",(YEAR(AC5255)-YEAR(AB5255))*12+MONTH(AC5255)-MONTH(AB5255)+1,(AC5255-AB5255+1))</f>
        <v>1</v>
      </c>
      <c r="F5255" s="210">
        <f t="shared" si="414"/>
        <v>25</v>
      </c>
      <c r="G5255" s="199">
        <v>1358485</v>
      </c>
      <c r="H5255" s="195">
        <v>37049.640752314801</v>
      </c>
      <c r="I5255" t="s">
        <v>2259</v>
      </c>
      <c r="J5255" t="s">
        <v>2615</v>
      </c>
      <c r="K5255" t="s">
        <v>3050</v>
      </c>
      <c r="L5255">
        <v>5549</v>
      </c>
      <c r="M5255" t="s">
        <v>2766</v>
      </c>
      <c r="N5255" t="s">
        <v>3310</v>
      </c>
      <c r="O5255" t="s">
        <v>154</v>
      </c>
      <c r="P5255" s="196">
        <v>25</v>
      </c>
      <c r="S5255" t="s">
        <v>3340</v>
      </c>
      <c r="T5255" t="s">
        <v>3557</v>
      </c>
      <c r="U5255" s="198">
        <v>64</v>
      </c>
      <c r="V5255" t="s">
        <v>2616</v>
      </c>
      <c r="W5255" t="s">
        <v>3315</v>
      </c>
      <c r="X5255" t="s">
        <v>3312</v>
      </c>
      <c r="Y5255" t="s">
        <v>2662</v>
      </c>
      <c r="Z5255" t="s">
        <v>2990</v>
      </c>
      <c r="AA5255">
        <v>637919.1</v>
      </c>
      <c r="AB5255" s="195">
        <v>37053.875011574099</v>
      </c>
      <c r="AC5255" s="195">
        <v>37053.875011574099</v>
      </c>
    </row>
    <row r="5256" spans="1:29" x14ac:dyDescent="0.25">
      <c r="A5256" s="43" t="str">
        <f t="shared" si="406"/>
        <v>US Natural Gas Financial</v>
      </c>
      <c r="B5256" s="43" t="str">
        <f t="shared" si="411"/>
        <v>US</v>
      </c>
      <c r="C5256" s="43" t="str">
        <f t="shared" si="412"/>
        <v>Natural Gas</v>
      </c>
      <c r="D5256" s="43" t="str">
        <f t="shared" si="413"/>
        <v>Financial</v>
      </c>
      <c r="E5256" s="43">
        <f>IF(VLOOKUP(S5256,'DD-Lookup'!$J$6:$L$50,3,FALSE)="Monthly",(YEAR(AC5256)-YEAR(AB5256))*12+MONTH(AC5256)-MONTH(AB5256)+1,(AC5256-AB5256+1))</f>
        <v>31</v>
      </c>
      <c r="F5256" s="210">
        <f t="shared" si="414"/>
        <v>310000</v>
      </c>
      <c r="G5256" s="199">
        <v>1358486</v>
      </c>
      <c r="H5256" s="195">
        <v>37049.6409837963</v>
      </c>
      <c r="I5256" t="s">
        <v>2286</v>
      </c>
      <c r="M5256" t="s">
        <v>3341</v>
      </c>
      <c r="N5256" t="s">
        <v>2281</v>
      </c>
      <c r="O5256" t="s">
        <v>2475</v>
      </c>
      <c r="Q5256" s="196">
        <v>10000</v>
      </c>
      <c r="S5256" t="s">
        <v>3342</v>
      </c>
      <c r="T5256" t="s">
        <v>3557</v>
      </c>
      <c r="U5256" s="198">
        <v>3.7850000000000001</v>
      </c>
      <c r="V5256" t="s">
        <v>2287</v>
      </c>
      <c r="W5256" t="s">
        <v>2853</v>
      </c>
      <c r="X5256" t="s">
        <v>2282</v>
      </c>
      <c r="Y5256" t="s">
        <v>3575</v>
      </c>
      <c r="Z5256" t="s">
        <v>2995</v>
      </c>
      <c r="AA5256" t="s">
        <v>161</v>
      </c>
      <c r="AB5256" s="195">
        <v>37073.875</v>
      </c>
      <c r="AC5256" s="195">
        <v>37103.875</v>
      </c>
    </row>
    <row r="5257" spans="1:29" x14ac:dyDescent="0.25">
      <c r="A5257" s="43" t="str">
        <f t="shared" si="406"/>
        <v>US Power Physical</v>
      </c>
      <c r="B5257" s="43" t="str">
        <f t="shared" si="411"/>
        <v>US</v>
      </c>
      <c r="C5257" s="43" t="str">
        <f t="shared" si="412"/>
        <v>Power</v>
      </c>
      <c r="D5257" s="43" t="str">
        <f t="shared" si="413"/>
        <v>Physical</v>
      </c>
      <c r="E5257" s="43">
        <f>IF(VLOOKUP(S5257,'DD-Lookup'!$J$6:$L$50,3,FALSE)="Monthly",(YEAR(AC5257)-YEAR(AB5257))*12+MONTH(AC5257)-MONTH(AB5257)+1,(AC5257-AB5257+1))</f>
        <v>1</v>
      </c>
      <c r="F5257" s="210">
        <f t="shared" si="414"/>
        <v>25</v>
      </c>
      <c r="G5257" s="199">
        <v>1358487</v>
      </c>
      <c r="H5257" s="195">
        <v>37049.6410763889</v>
      </c>
      <c r="I5257" t="s">
        <v>2259</v>
      </c>
      <c r="J5257" t="s">
        <v>2615</v>
      </c>
      <c r="K5257" t="s">
        <v>3050</v>
      </c>
      <c r="L5257">
        <v>5550</v>
      </c>
      <c r="M5257" t="s">
        <v>2766</v>
      </c>
      <c r="N5257" t="s">
        <v>3310</v>
      </c>
      <c r="O5257" t="s">
        <v>149</v>
      </c>
      <c r="P5257" s="196">
        <v>25</v>
      </c>
      <c r="S5257" t="s">
        <v>3340</v>
      </c>
      <c r="T5257" t="s">
        <v>3557</v>
      </c>
      <c r="U5257" s="198">
        <v>67</v>
      </c>
      <c r="V5257" t="s">
        <v>2616</v>
      </c>
      <c r="W5257" t="s">
        <v>3315</v>
      </c>
      <c r="X5257" t="s">
        <v>3312</v>
      </c>
      <c r="Y5257" t="s">
        <v>2662</v>
      </c>
      <c r="Z5257" t="s">
        <v>2990</v>
      </c>
      <c r="AA5257">
        <v>637920.1</v>
      </c>
      <c r="AB5257" s="195">
        <v>37053.875011574099</v>
      </c>
      <c r="AC5257" s="195">
        <v>37053.875011574099</v>
      </c>
    </row>
    <row r="5258" spans="1:29" x14ac:dyDescent="0.25">
      <c r="A5258" s="43" t="str">
        <f t="shared" ref="A5258:A5321" si="415">B5258&amp;" "&amp;C5258&amp;" "&amp;D5258</f>
        <v>US Natural Gas Financial</v>
      </c>
      <c r="B5258" s="43" t="str">
        <f t="shared" ref="B5258:B5321" si="416">IF((LEFT(N5258,2)="US"),"US","")</f>
        <v>US</v>
      </c>
      <c r="C5258" s="43" t="str">
        <f t="shared" ref="C5258:C5321" si="417">M5258</f>
        <v>Natural Gas</v>
      </c>
      <c r="D5258" s="43" t="str">
        <f t="shared" ref="D5258:D5321" si="418">IF(ISNUMBER(FIND("Phy",N5258))=TRUE,"Physical","Financial")</f>
        <v>Financial</v>
      </c>
      <c r="E5258" s="43">
        <f>IF(VLOOKUP(S5258,'DD-Lookup'!$J$6:$L$50,3,FALSE)="Monthly",(YEAR(AC5258)-YEAR(AB5258))*12+MONTH(AC5258)-MONTH(AB5258)+1,(AC5258-AB5258+1))</f>
        <v>365</v>
      </c>
      <c r="F5258" s="210">
        <f t="shared" ref="F5258:F5321" si="419">E5258*SUM(P5258:Q5258)</f>
        <v>1825000</v>
      </c>
      <c r="G5258" s="199">
        <v>1358490</v>
      </c>
      <c r="H5258" s="195">
        <v>37049.641192129602</v>
      </c>
      <c r="I5258" t="s">
        <v>2244</v>
      </c>
      <c r="M5258" t="s">
        <v>3341</v>
      </c>
      <c r="N5258" t="s">
        <v>2281</v>
      </c>
      <c r="O5258" t="s">
        <v>2511</v>
      </c>
      <c r="Q5258" s="196">
        <v>5000</v>
      </c>
      <c r="S5258" t="s">
        <v>3342</v>
      </c>
      <c r="T5258" t="s">
        <v>3557</v>
      </c>
      <c r="U5258" s="198">
        <v>3.9550000000000001</v>
      </c>
      <c r="V5258" t="s">
        <v>162</v>
      </c>
      <c r="W5258" t="s">
        <v>2853</v>
      </c>
      <c r="X5258" t="s">
        <v>2282</v>
      </c>
      <c r="Y5258" t="s">
        <v>3575</v>
      </c>
      <c r="Z5258" t="s">
        <v>2995</v>
      </c>
      <c r="AA5258" t="s">
        <v>163</v>
      </c>
      <c r="AB5258" s="195">
        <v>37257.875</v>
      </c>
      <c r="AC5258" s="195">
        <v>37621.875</v>
      </c>
    </row>
    <row r="5259" spans="1:29" x14ac:dyDescent="0.25">
      <c r="A5259" s="43" t="str">
        <f t="shared" si="415"/>
        <v>US Crude Financial</v>
      </c>
      <c r="B5259" s="43" t="str">
        <f t="shared" si="416"/>
        <v>US</v>
      </c>
      <c r="C5259" s="43" t="str">
        <f t="shared" si="417"/>
        <v>Crude</v>
      </c>
      <c r="D5259" s="43" t="str">
        <f t="shared" si="418"/>
        <v>Financial</v>
      </c>
      <c r="E5259" s="43">
        <f>IF(VLOOKUP(S5259,'DD-Lookup'!$J$6:$L$50,3,FALSE)="Monthly",(YEAR(AC5259)-YEAR(AB5259))*12+MONTH(AC5259)-MONTH(AB5259)+1,(AC5259-AB5259+1))</f>
        <v>1</v>
      </c>
      <c r="F5259" s="210">
        <f t="shared" si="419"/>
        <v>50000</v>
      </c>
      <c r="G5259" s="199">
        <v>1358491</v>
      </c>
      <c r="H5259" s="195">
        <v>37049.641238425902</v>
      </c>
      <c r="I5259" t="s">
        <v>2652</v>
      </c>
      <c r="M5259" t="s">
        <v>3437</v>
      </c>
      <c r="N5259" t="s">
        <v>2653</v>
      </c>
      <c r="O5259" t="s">
        <v>3359</v>
      </c>
      <c r="Q5259" s="196">
        <v>50000</v>
      </c>
      <c r="S5259" t="s">
        <v>3347</v>
      </c>
      <c r="T5259" t="s">
        <v>3557</v>
      </c>
      <c r="U5259" s="198">
        <v>27.84</v>
      </c>
      <c r="V5259" t="s">
        <v>2654</v>
      </c>
      <c r="W5259" t="s">
        <v>2655</v>
      </c>
      <c r="X5259" t="s">
        <v>2656</v>
      </c>
      <c r="Y5259" t="s">
        <v>2778</v>
      </c>
      <c r="Z5259" t="s">
        <v>2995</v>
      </c>
      <c r="AA5259">
        <v>116090</v>
      </c>
      <c r="AB5259" s="195">
        <v>37073</v>
      </c>
      <c r="AC5259" s="195">
        <v>37103</v>
      </c>
    </row>
    <row r="5260" spans="1:29" x14ac:dyDescent="0.25">
      <c r="A5260" s="43" t="str">
        <f t="shared" si="415"/>
        <v>US Natural Gas Financial</v>
      </c>
      <c r="B5260" s="43" t="str">
        <f t="shared" si="416"/>
        <v>US</v>
      </c>
      <c r="C5260" s="43" t="str">
        <f t="shared" si="417"/>
        <v>Natural Gas</v>
      </c>
      <c r="D5260" s="43" t="str">
        <f t="shared" si="418"/>
        <v>Financial</v>
      </c>
      <c r="E5260" s="43">
        <f>IF(VLOOKUP(S5260,'DD-Lookup'!$J$6:$L$50,3,FALSE)="Monthly",(YEAR(AC5260)-YEAR(AB5260))*12+MONTH(AC5260)-MONTH(AB5260)+1,(AC5260-AB5260+1))</f>
        <v>151</v>
      </c>
      <c r="F5260" s="210">
        <f t="shared" si="419"/>
        <v>377500</v>
      </c>
      <c r="G5260" s="199">
        <v>1358493</v>
      </c>
      <c r="H5260" s="195">
        <v>37049.641307870399</v>
      </c>
      <c r="I5260" t="s">
        <v>2280</v>
      </c>
      <c r="M5260" t="s">
        <v>3341</v>
      </c>
      <c r="N5260" t="s">
        <v>2281</v>
      </c>
      <c r="O5260" t="s">
        <v>2491</v>
      </c>
      <c r="Q5260" s="196">
        <v>2500</v>
      </c>
      <c r="S5260" t="s">
        <v>3342</v>
      </c>
      <c r="T5260" t="s">
        <v>3557</v>
      </c>
      <c r="U5260" s="198">
        <v>4.26</v>
      </c>
      <c r="V5260" t="s">
        <v>2449</v>
      </c>
      <c r="W5260" t="s">
        <v>2853</v>
      </c>
      <c r="X5260" t="s">
        <v>2282</v>
      </c>
      <c r="Y5260" t="s">
        <v>3575</v>
      </c>
      <c r="Z5260" t="s">
        <v>2995</v>
      </c>
      <c r="AA5260" t="s">
        <v>164</v>
      </c>
      <c r="AB5260" s="195">
        <v>37196</v>
      </c>
      <c r="AC5260" s="195">
        <v>37346</v>
      </c>
    </row>
    <row r="5261" spans="1:29" x14ac:dyDescent="0.25">
      <c r="A5261" s="43" t="str">
        <f t="shared" si="415"/>
        <v>US Power Physical</v>
      </c>
      <c r="B5261" s="43" t="str">
        <f t="shared" si="416"/>
        <v>US</v>
      </c>
      <c r="C5261" s="43" t="str">
        <f t="shared" si="417"/>
        <v>Power</v>
      </c>
      <c r="D5261" s="43" t="str">
        <f t="shared" si="418"/>
        <v>Physical</v>
      </c>
      <c r="E5261" s="43">
        <f>IF(VLOOKUP(S5261,'DD-Lookup'!$J$6:$L$50,3,FALSE)="Monthly",(YEAR(AC5261)-YEAR(AB5261))*12+MONTH(AC5261)-MONTH(AB5261)+1,(AC5261-AB5261+1))</f>
        <v>1</v>
      </c>
      <c r="F5261" s="210">
        <f t="shared" si="419"/>
        <v>25</v>
      </c>
      <c r="G5261" s="199">
        <v>1358492</v>
      </c>
      <c r="H5261" s="195">
        <v>37049.641307870399</v>
      </c>
      <c r="I5261" t="s">
        <v>2259</v>
      </c>
      <c r="J5261" t="s">
        <v>2615</v>
      </c>
      <c r="K5261" t="s">
        <v>3050</v>
      </c>
      <c r="L5261">
        <v>5551</v>
      </c>
      <c r="M5261" t="s">
        <v>2766</v>
      </c>
      <c r="N5261" t="s">
        <v>3310</v>
      </c>
      <c r="O5261" t="s">
        <v>149</v>
      </c>
      <c r="P5261" s="196">
        <v>25</v>
      </c>
      <c r="S5261" t="s">
        <v>3340</v>
      </c>
      <c r="T5261" t="s">
        <v>3557</v>
      </c>
      <c r="U5261" s="198">
        <v>64.5</v>
      </c>
      <c r="V5261" t="s">
        <v>2616</v>
      </c>
      <c r="W5261" t="s">
        <v>3315</v>
      </c>
      <c r="X5261" t="s">
        <v>3312</v>
      </c>
      <c r="Y5261" t="s">
        <v>2662</v>
      </c>
      <c r="Z5261" t="s">
        <v>2990</v>
      </c>
      <c r="AA5261">
        <v>637921.1</v>
      </c>
      <c r="AB5261" s="195">
        <v>37053.875011574099</v>
      </c>
      <c r="AC5261" s="195">
        <v>37053.875011574099</v>
      </c>
    </row>
    <row r="5262" spans="1:29" x14ac:dyDescent="0.25">
      <c r="A5262" s="43" t="str">
        <f t="shared" si="415"/>
        <v>US Power Physical</v>
      </c>
      <c r="B5262" s="43" t="str">
        <f t="shared" si="416"/>
        <v>US</v>
      </c>
      <c r="C5262" s="43" t="str">
        <f t="shared" si="417"/>
        <v>Power</v>
      </c>
      <c r="D5262" s="43" t="str">
        <f t="shared" si="418"/>
        <v>Physical</v>
      </c>
      <c r="E5262" s="43">
        <f>IF(VLOOKUP(S5262,'DD-Lookup'!$J$6:$L$50,3,FALSE)="Monthly",(YEAR(AC5262)-YEAR(AB5262))*12+MONTH(AC5262)-MONTH(AB5262)+1,(AC5262-AB5262+1))</f>
        <v>1</v>
      </c>
      <c r="F5262" s="210">
        <f t="shared" si="419"/>
        <v>25</v>
      </c>
      <c r="G5262" s="199">
        <v>1358494</v>
      </c>
      <c r="H5262" s="195">
        <v>37049.641365740703</v>
      </c>
      <c r="I5262" t="s">
        <v>3374</v>
      </c>
      <c r="M5262" t="s">
        <v>2766</v>
      </c>
      <c r="N5262" t="s">
        <v>3308</v>
      </c>
      <c r="O5262" t="s">
        <v>1379</v>
      </c>
      <c r="P5262" s="196">
        <v>25</v>
      </c>
      <c r="S5262" t="s">
        <v>3340</v>
      </c>
      <c r="T5262" t="s">
        <v>3557</v>
      </c>
      <c r="U5262" s="198">
        <v>81</v>
      </c>
      <c r="V5262" t="s">
        <v>3336</v>
      </c>
      <c r="W5262" t="s">
        <v>2519</v>
      </c>
      <c r="X5262" t="s">
        <v>3309</v>
      </c>
      <c r="Y5262" t="s">
        <v>2662</v>
      </c>
      <c r="Z5262" t="s">
        <v>2990</v>
      </c>
      <c r="AA5262">
        <v>637922.1</v>
      </c>
      <c r="AB5262" s="195">
        <v>37053.875011574099</v>
      </c>
      <c r="AC5262" s="195">
        <v>37053.875011574099</v>
      </c>
    </row>
    <row r="5263" spans="1:29" x14ac:dyDescent="0.25">
      <c r="A5263" s="43" t="str">
        <f t="shared" si="415"/>
        <v>US Power Physical</v>
      </c>
      <c r="B5263" s="43" t="str">
        <f t="shared" si="416"/>
        <v>US</v>
      </c>
      <c r="C5263" s="43" t="str">
        <f t="shared" si="417"/>
        <v>Power</v>
      </c>
      <c r="D5263" s="43" t="str">
        <f t="shared" si="418"/>
        <v>Physical</v>
      </c>
      <c r="E5263" s="43">
        <f>IF(VLOOKUP(S5263,'DD-Lookup'!$J$6:$L$50,3,FALSE)="Monthly",(YEAR(AC5263)-YEAR(AB5263))*12+MONTH(AC5263)-MONTH(AB5263)+1,(AC5263-AB5263+1))</f>
        <v>1</v>
      </c>
      <c r="F5263" s="210">
        <f t="shared" si="419"/>
        <v>25</v>
      </c>
      <c r="G5263" s="199">
        <v>1358495</v>
      </c>
      <c r="H5263" s="195">
        <v>37049.641550925902</v>
      </c>
      <c r="I5263" t="s">
        <v>2259</v>
      </c>
      <c r="J5263" t="s">
        <v>2615</v>
      </c>
      <c r="K5263" t="s">
        <v>3050</v>
      </c>
      <c r="L5263">
        <v>5552</v>
      </c>
      <c r="M5263" t="s">
        <v>2766</v>
      </c>
      <c r="N5263" t="s">
        <v>3310</v>
      </c>
      <c r="O5263" t="s">
        <v>154</v>
      </c>
      <c r="P5263" s="196">
        <v>25</v>
      </c>
      <c r="S5263" t="s">
        <v>3340</v>
      </c>
      <c r="T5263" t="s">
        <v>3557</v>
      </c>
      <c r="U5263" s="198">
        <v>60.5</v>
      </c>
      <c r="V5263" t="s">
        <v>2616</v>
      </c>
      <c r="W5263" t="s">
        <v>3315</v>
      </c>
      <c r="X5263" t="s">
        <v>3312</v>
      </c>
      <c r="Y5263" t="s">
        <v>2662</v>
      </c>
      <c r="Z5263" t="s">
        <v>2990</v>
      </c>
      <c r="AA5263">
        <v>637923.1</v>
      </c>
      <c r="AB5263" s="195">
        <v>37053.875011574099</v>
      </c>
      <c r="AC5263" s="195">
        <v>37053.875011574099</v>
      </c>
    </row>
    <row r="5264" spans="1:29" x14ac:dyDescent="0.25">
      <c r="A5264" s="43" t="str">
        <f t="shared" si="415"/>
        <v>US Power Physical</v>
      </c>
      <c r="B5264" s="43" t="str">
        <f t="shared" si="416"/>
        <v>US</v>
      </c>
      <c r="C5264" s="43" t="str">
        <f t="shared" si="417"/>
        <v>Power</v>
      </c>
      <c r="D5264" s="43" t="str">
        <f t="shared" si="418"/>
        <v>Physical</v>
      </c>
      <c r="E5264" s="43">
        <f>IF(VLOOKUP(S5264,'DD-Lookup'!$J$6:$L$50,3,FALSE)="Monthly",(YEAR(AC5264)-YEAR(AB5264))*12+MONTH(AC5264)-MONTH(AB5264)+1,(AC5264-AB5264+1))</f>
        <v>1</v>
      </c>
      <c r="F5264" s="210">
        <f t="shared" si="419"/>
        <v>25</v>
      </c>
      <c r="G5264" s="199">
        <v>1358496</v>
      </c>
      <c r="H5264" s="195">
        <v>37049.641574074099</v>
      </c>
      <c r="I5264" t="s">
        <v>2280</v>
      </c>
      <c r="M5264" t="s">
        <v>2766</v>
      </c>
      <c r="N5264" t="s">
        <v>3310</v>
      </c>
      <c r="O5264" t="s">
        <v>149</v>
      </c>
      <c r="Q5264" s="196">
        <v>25</v>
      </c>
      <c r="S5264" t="s">
        <v>3340</v>
      </c>
      <c r="T5264" t="s">
        <v>3557</v>
      </c>
      <c r="U5264" s="198">
        <v>65</v>
      </c>
      <c r="V5264" t="s">
        <v>4148</v>
      </c>
      <c r="W5264" t="s">
        <v>3315</v>
      </c>
      <c r="X5264" t="s">
        <v>3312</v>
      </c>
      <c r="Y5264" t="s">
        <v>2662</v>
      </c>
      <c r="Z5264" t="s">
        <v>2990</v>
      </c>
      <c r="AA5264">
        <v>637924.1</v>
      </c>
      <c r="AB5264" s="195">
        <v>37053.875011574099</v>
      </c>
      <c r="AC5264" s="195">
        <v>37053.875011574099</v>
      </c>
    </row>
    <row r="5265" spans="1:29" x14ac:dyDescent="0.25">
      <c r="A5265" s="43" t="str">
        <f t="shared" si="415"/>
        <v>US Natural Gas Financial</v>
      </c>
      <c r="B5265" s="43" t="str">
        <f t="shared" si="416"/>
        <v>US</v>
      </c>
      <c r="C5265" s="43" t="str">
        <f t="shared" si="417"/>
        <v>Natural Gas</v>
      </c>
      <c r="D5265" s="43" t="str">
        <f t="shared" si="418"/>
        <v>Financial</v>
      </c>
      <c r="E5265" s="43">
        <f>IF(VLOOKUP(S5265,'DD-Lookup'!$J$6:$L$50,3,FALSE)="Monthly",(YEAR(AC5265)-YEAR(AB5265))*12+MONTH(AC5265)-MONTH(AB5265)+1,(AC5265-AB5265+1))</f>
        <v>31</v>
      </c>
      <c r="F5265" s="210">
        <f t="shared" si="419"/>
        <v>310000</v>
      </c>
      <c r="G5265" s="199">
        <v>1358497</v>
      </c>
      <c r="H5265" s="195">
        <v>37049.641956018502</v>
      </c>
      <c r="I5265" t="s">
        <v>2286</v>
      </c>
      <c r="M5265" t="s">
        <v>3341</v>
      </c>
      <c r="N5265" t="s">
        <v>2281</v>
      </c>
      <c r="O5265" t="s">
        <v>2475</v>
      </c>
      <c r="Q5265" s="196">
        <v>10000</v>
      </c>
      <c r="S5265" t="s">
        <v>3342</v>
      </c>
      <c r="T5265" t="s">
        <v>3557</v>
      </c>
      <c r="U5265" s="198">
        <v>3.7875000000000001</v>
      </c>
      <c r="V5265" t="s">
        <v>3149</v>
      </c>
      <c r="W5265" t="s">
        <v>2853</v>
      </c>
      <c r="X5265" t="s">
        <v>2282</v>
      </c>
      <c r="Y5265" t="s">
        <v>3575</v>
      </c>
      <c r="Z5265" t="s">
        <v>2995</v>
      </c>
      <c r="AA5265" t="s">
        <v>165</v>
      </c>
      <c r="AB5265" s="195">
        <v>37073.875</v>
      </c>
      <c r="AC5265" s="195">
        <v>37103.875</v>
      </c>
    </row>
    <row r="5266" spans="1:29" x14ac:dyDescent="0.25">
      <c r="A5266" s="43" t="str">
        <f t="shared" si="415"/>
        <v>US Power Physical</v>
      </c>
      <c r="B5266" s="43" t="str">
        <f t="shared" si="416"/>
        <v>US</v>
      </c>
      <c r="C5266" s="43" t="str">
        <f t="shared" si="417"/>
        <v>Power</v>
      </c>
      <c r="D5266" s="43" t="str">
        <f t="shared" si="418"/>
        <v>Physical</v>
      </c>
      <c r="E5266" s="43">
        <f>IF(VLOOKUP(S5266,'DD-Lookup'!$J$6:$L$50,3,FALSE)="Monthly",(YEAR(AC5266)-YEAR(AB5266))*12+MONTH(AC5266)-MONTH(AB5266)+1,(AC5266-AB5266+1))</f>
        <v>1</v>
      </c>
      <c r="F5266" s="210">
        <f t="shared" si="419"/>
        <v>25</v>
      </c>
      <c r="G5266" s="199">
        <v>1358498</v>
      </c>
      <c r="H5266" s="195">
        <v>37049.642002314802</v>
      </c>
      <c r="I5266" t="s">
        <v>3530</v>
      </c>
      <c r="M5266" t="s">
        <v>2766</v>
      </c>
      <c r="N5266" t="s">
        <v>3308</v>
      </c>
      <c r="O5266" t="s">
        <v>1379</v>
      </c>
      <c r="P5266" s="196">
        <v>25</v>
      </c>
      <c r="S5266" t="s">
        <v>3340</v>
      </c>
      <c r="T5266" t="s">
        <v>3557</v>
      </c>
      <c r="U5266" s="198">
        <v>80</v>
      </c>
      <c r="V5266" t="s">
        <v>2651</v>
      </c>
      <c r="W5266" t="s">
        <v>2519</v>
      </c>
      <c r="X5266" t="s">
        <v>3309</v>
      </c>
      <c r="Y5266" t="s">
        <v>2662</v>
      </c>
      <c r="Z5266" t="s">
        <v>2990</v>
      </c>
      <c r="AA5266">
        <v>637926.1</v>
      </c>
      <c r="AB5266" s="195">
        <v>37053.875011574099</v>
      </c>
      <c r="AC5266" s="195">
        <v>37053.875011574099</v>
      </c>
    </row>
    <row r="5267" spans="1:29" x14ac:dyDescent="0.25">
      <c r="A5267" s="43" t="str">
        <f t="shared" si="415"/>
        <v>US Natural Gas Financial</v>
      </c>
      <c r="B5267" s="43" t="str">
        <f t="shared" si="416"/>
        <v>US</v>
      </c>
      <c r="C5267" s="43" t="str">
        <f t="shared" si="417"/>
        <v>Natural Gas</v>
      </c>
      <c r="D5267" s="43" t="str">
        <f t="shared" si="418"/>
        <v>Financial</v>
      </c>
      <c r="E5267" s="43">
        <f>IF(VLOOKUP(S5267,'DD-Lookup'!$J$6:$L$50,3,FALSE)="Monthly",(YEAR(AC5267)-YEAR(AB5267))*12+MONTH(AC5267)-MONTH(AB5267)+1,(AC5267-AB5267+1))</f>
        <v>31</v>
      </c>
      <c r="F5267" s="210">
        <f t="shared" si="419"/>
        <v>77500</v>
      </c>
      <c r="G5267" s="199">
        <v>1358500</v>
      </c>
      <c r="H5267" s="195">
        <v>37049.642187500001</v>
      </c>
      <c r="I5267" t="s">
        <v>2472</v>
      </c>
      <c r="M5267" t="s">
        <v>3341</v>
      </c>
      <c r="N5267" t="s">
        <v>2281</v>
      </c>
      <c r="O5267" t="s">
        <v>2475</v>
      </c>
      <c r="Q5267" s="196">
        <v>2500</v>
      </c>
      <c r="S5267" t="s">
        <v>3342</v>
      </c>
      <c r="T5267" t="s">
        <v>3557</v>
      </c>
      <c r="U5267" s="198">
        <v>3.79</v>
      </c>
      <c r="V5267" t="s">
        <v>2461</v>
      </c>
      <c r="W5267" t="s">
        <v>2853</v>
      </c>
      <c r="X5267" t="s">
        <v>2282</v>
      </c>
      <c r="Y5267" t="s">
        <v>3575</v>
      </c>
      <c r="Z5267" t="s">
        <v>2995</v>
      </c>
      <c r="AA5267" t="s">
        <v>166</v>
      </c>
      <c r="AB5267" s="195">
        <v>37073.875</v>
      </c>
      <c r="AC5267" s="195">
        <v>37103.875</v>
      </c>
    </row>
    <row r="5268" spans="1:29" x14ac:dyDescent="0.25">
      <c r="A5268" s="43" t="str">
        <f t="shared" si="415"/>
        <v>US Natural Gas Financial</v>
      </c>
      <c r="B5268" s="43" t="str">
        <f t="shared" si="416"/>
        <v>US</v>
      </c>
      <c r="C5268" s="43" t="str">
        <f t="shared" si="417"/>
        <v>Natural Gas</v>
      </c>
      <c r="D5268" s="43" t="str">
        <f t="shared" si="418"/>
        <v>Financial</v>
      </c>
      <c r="E5268" s="43">
        <f>IF(VLOOKUP(S5268,'DD-Lookup'!$J$6:$L$50,3,FALSE)="Monthly",(YEAR(AC5268)-YEAR(AB5268))*12+MONTH(AC5268)-MONTH(AB5268)+1,(AC5268-AB5268+1))</f>
        <v>22</v>
      </c>
      <c r="F5268" s="210">
        <f t="shared" si="419"/>
        <v>110000</v>
      </c>
      <c r="G5268" s="199">
        <v>1358504</v>
      </c>
      <c r="H5268" s="195">
        <v>37049.642361111102</v>
      </c>
      <c r="I5268" t="s">
        <v>2472</v>
      </c>
      <c r="M5268" t="s">
        <v>3341</v>
      </c>
      <c r="N5268" t="s">
        <v>2281</v>
      </c>
      <c r="O5268" t="s">
        <v>1411</v>
      </c>
      <c r="Q5268" s="196">
        <v>5000</v>
      </c>
      <c r="S5268" t="s">
        <v>3342</v>
      </c>
      <c r="T5268" t="s">
        <v>3557</v>
      </c>
      <c r="U5268" s="198">
        <v>3.6949999999999998</v>
      </c>
      <c r="V5268" t="s">
        <v>4235</v>
      </c>
      <c r="W5268" t="s">
        <v>2376</v>
      </c>
      <c r="X5268" t="s">
        <v>435</v>
      </c>
      <c r="Y5268" t="s">
        <v>3575</v>
      </c>
      <c r="Z5268" t="s">
        <v>2995</v>
      </c>
      <c r="AA5268" t="s">
        <v>167</v>
      </c>
      <c r="AB5268" s="195">
        <v>37051.875011574099</v>
      </c>
      <c r="AC5268" s="195">
        <v>37072.875011574099</v>
      </c>
    </row>
    <row r="5269" spans="1:29" x14ac:dyDescent="0.25">
      <c r="A5269" s="43" t="str">
        <f t="shared" si="415"/>
        <v>US Natural Gas Financial</v>
      </c>
      <c r="B5269" s="43" t="str">
        <f t="shared" si="416"/>
        <v>US</v>
      </c>
      <c r="C5269" s="43" t="str">
        <f t="shared" si="417"/>
        <v>Natural Gas</v>
      </c>
      <c r="D5269" s="43" t="str">
        <f t="shared" si="418"/>
        <v>Financial</v>
      </c>
      <c r="E5269" s="43">
        <f>IF(VLOOKUP(S5269,'DD-Lookup'!$J$6:$L$50,3,FALSE)="Monthly",(YEAR(AC5269)-YEAR(AB5269))*12+MONTH(AC5269)-MONTH(AB5269)+1,(AC5269-AB5269+1))</f>
        <v>31</v>
      </c>
      <c r="F5269" s="210">
        <f t="shared" si="419"/>
        <v>3100</v>
      </c>
      <c r="G5269" s="199">
        <v>1358514</v>
      </c>
      <c r="H5269" s="195">
        <v>37049.642650463</v>
      </c>
      <c r="I5269" t="s">
        <v>2507</v>
      </c>
      <c r="M5269" t="s">
        <v>3341</v>
      </c>
      <c r="N5269" t="s">
        <v>2406</v>
      </c>
      <c r="O5269" t="s">
        <v>3273</v>
      </c>
      <c r="P5269" s="196">
        <v>100</v>
      </c>
      <c r="S5269" t="s">
        <v>2407</v>
      </c>
      <c r="T5269" t="s">
        <v>3557</v>
      </c>
      <c r="U5269" s="198">
        <v>0.105</v>
      </c>
      <c r="V5269" t="s">
        <v>3496</v>
      </c>
      <c r="W5269" t="s">
        <v>2408</v>
      </c>
      <c r="X5269" t="s">
        <v>2409</v>
      </c>
      <c r="Y5269" t="s">
        <v>3575</v>
      </c>
      <c r="Z5269" t="s">
        <v>2995</v>
      </c>
      <c r="AA5269" t="s">
        <v>168</v>
      </c>
      <c r="AB5269" s="195">
        <v>37073</v>
      </c>
      <c r="AC5269" s="195">
        <v>37103</v>
      </c>
    </row>
    <row r="5270" spans="1:29" x14ac:dyDescent="0.25">
      <c r="A5270" s="43" t="str">
        <f t="shared" si="415"/>
        <v>US Power Physical</v>
      </c>
      <c r="B5270" s="43" t="str">
        <f t="shared" si="416"/>
        <v>US</v>
      </c>
      <c r="C5270" s="43" t="str">
        <f t="shared" si="417"/>
        <v>Power</v>
      </c>
      <c r="D5270" s="43" t="str">
        <f t="shared" si="418"/>
        <v>Physical</v>
      </c>
      <c r="E5270" s="43">
        <f>IF(VLOOKUP(S5270,'DD-Lookup'!$J$6:$L$50,3,FALSE)="Monthly",(YEAR(AC5270)-YEAR(AB5270))*12+MONTH(AC5270)-MONTH(AB5270)+1,(AC5270-AB5270+1))</f>
        <v>1</v>
      </c>
      <c r="F5270" s="210">
        <f t="shared" si="419"/>
        <v>50</v>
      </c>
      <c r="G5270" s="199">
        <v>1358627</v>
      </c>
      <c r="H5270" s="195">
        <v>37049.644016203703</v>
      </c>
      <c r="I5270" t="s">
        <v>3375</v>
      </c>
      <c r="M5270" t="s">
        <v>2766</v>
      </c>
      <c r="N5270" t="s">
        <v>3361</v>
      </c>
      <c r="O5270" t="s">
        <v>1452</v>
      </c>
      <c r="Q5270" s="196">
        <v>50</v>
      </c>
      <c r="S5270" t="s">
        <v>3340</v>
      </c>
      <c r="T5270" t="s">
        <v>3557</v>
      </c>
      <c r="U5270" s="198">
        <v>40.25</v>
      </c>
      <c r="V5270" t="s">
        <v>2663</v>
      </c>
      <c r="W5270" t="s">
        <v>3376</v>
      </c>
      <c r="X5270" t="s">
        <v>3377</v>
      </c>
      <c r="Y5270" t="s">
        <v>2662</v>
      </c>
      <c r="Z5270" t="s">
        <v>2990</v>
      </c>
      <c r="AA5270">
        <v>637927.1</v>
      </c>
      <c r="AB5270" s="195">
        <v>37053.875011574099</v>
      </c>
      <c r="AC5270" s="195">
        <v>37053.875011574099</v>
      </c>
    </row>
    <row r="5271" spans="1:29" x14ac:dyDescent="0.25">
      <c r="A5271" s="43" t="str">
        <f t="shared" si="415"/>
        <v>US Power Physical</v>
      </c>
      <c r="B5271" s="43" t="str">
        <f t="shared" si="416"/>
        <v>US</v>
      </c>
      <c r="C5271" s="43" t="str">
        <f t="shared" si="417"/>
        <v>Power</v>
      </c>
      <c r="D5271" s="43" t="str">
        <f t="shared" si="418"/>
        <v>Physical</v>
      </c>
      <c r="E5271" s="43">
        <f>IF(VLOOKUP(S5271,'DD-Lookup'!$J$6:$L$50,3,FALSE)="Monthly",(YEAR(AC5271)-YEAR(AB5271))*12+MONTH(AC5271)-MONTH(AB5271)+1,(AC5271-AB5271+1))</f>
        <v>1</v>
      </c>
      <c r="F5271" s="210">
        <f t="shared" si="419"/>
        <v>25</v>
      </c>
      <c r="G5271" s="199">
        <v>1358645</v>
      </c>
      <c r="H5271" s="195">
        <v>37049.644236111097</v>
      </c>
      <c r="I5271" t="s">
        <v>2255</v>
      </c>
      <c r="M5271" t="s">
        <v>2766</v>
      </c>
      <c r="N5271" t="s">
        <v>3310</v>
      </c>
      <c r="O5271" t="s">
        <v>154</v>
      </c>
      <c r="Q5271" s="196">
        <v>25</v>
      </c>
      <c r="S5271" t="s">
        <v>3340</v>
      </c>
      <c r="T5271" t="s">
        <v>3557</v>
      </c>
      <c r="U5271" s="198">
        <v>63</v>
      </c>
      <c r="V5271" t="s">
        <v>3771</v>
      </c>
      <c r="W5271" t="s">
        <v>3315</v>
      </c>
      <c r="X5271" t="s">
        <v>3312</v>
      </c>
      <c r="Y5271" t="s">
        <v>2662</v>
      </c>
      <c r="Z5271" t="s">
        <v>2990</v>
      </c>
      <c r="AA5271">
        <v>637928.1</v>
      </c>
      <c r="AB5271" s="195">
        <v>37053.875011574099</v>
      </c>
      <c r="AC5271" s="195">
        <v>37053.875011574099</v>
      </c>
    </row>
    <row r="5272" spans="1:29" x14ac:dyDescent="0.25">
      <c r="A5272" s="43" t="str">
        <f t="shared" si="415"/>
        <v>US Power Physical</v>
      </c>
      <c r="B5272" s="43" t="str">
        <f t="shared" si="416"/>
        <v>US</v>
      </c>
      <c r="C5272" s="43" t="str">
        <f t="shared" si="417"/>
        <v>Power</v>
      </c>
      <c r="D5272" s="43" t="str">
        <f t="shared" si="418"/>
        <v>Physical</v>
      </c>
      <c r="E5272" s="43">
        <f>IF(VLOOKUP(S5272,'DD-Lookup'!$J$6:$L$50,3,FALSE)="Monthly",(YEAR(AC5272)-YEAR(AB5272))*12+MONTH(AC5272)-MONTH(AB5272)+1,(AC5272-AB5272+1))</f>
        <v>1</v>
      </c>
      <c r="F5272" s="210">
        <f t="shared" si="419"/>
        <v>25</v>
      </c>
      <c r="G5272" s="199">
        <v>1358657</v>
      </c>
      <c r="H5272" s="195">
        <v>37049.644375000003</v>
      </c>
      <c r="I5272" t="s">
        <v>2259</v>
      </c>
      <c r="J5272" t="s">
        <v>2615</v>
      </c>
      <c r="K5272" t="s">
        <v>3050</v>
      </c>
      <c r="L5272">
        <v>5703</v>
      </c>
      <c r="M5272" t="s">
        <v>2766</v>
      </c>
      <c r="N5272" t="s">
        <v>3310</v>
      </c>
      <c r="O5272" t="s">
        <v>154</v>
      </c>
      <c r="P5272" s="196">
        <v>25</v>
      </c>
      <c r="S5272" t="s">
        <v>3340</v>
      </c>
      <c r="T5272" t="s">
        <v>3557</v>
      </c>
      <c r="U5272" s="198">
        <v>60.5</v>
      </c>
      <c r="V5272" t="s">
        <v>2616</v>
      </c>
      <c r="W5272" t="s">
        <v>3315</v>
      </c>
      <c r="X5272" t="s">
        <v>3312</v>
      </c>
      <c r="Y5272" t="s">
        <v>2662</v>
      </c>
      <c r="Z5272" t="s">
        <v>2990</v>
      </c>
      <c r="AA5272">
        <v>637929.1</v>
      </c>
      <c r="AB5272" s="195">
        <v>37053.875011574099</v>
      </c>
      <c r="AC5272" s="195">
        <v>37053.875011574099</v>
      </c>
    </row>
    <row r="5273" spans="1:29" x14ac:dyDescent="0.25">
      <c r="A5273" s="43" t="str">
        <f t="shared" si="415"/>
        <v>US Crude Financial</v>
      </c>
      <c r="B5273" s="43" t="str">
        <f t="shared" si="416"/>
        <v>US</v>
      </c>
      <c r="C5273" s="43" t="str">
        <f t="shared" si="417"/>
        <v>Crude</v>
      </c>
      <c r="D5273" s="43" t="str">
        <f t="shared" si="418"/>
        <v>Financial</v>
      </c>
      <c r="E5273" s="43">
        <f>IF(VLOOKUP(S5273,'DD-Lookup'!$J$6:$L$50,3,FALSE)="Monthly",(YEAR(AC5273)-YEAR(AB5273))*12+MONTH(AC5273)-MONTH(AB5273)+1,(AC5273-AB5273+1))</f>
        <v>1</v>
      </c>
      <c r="F5273" s="210">
        <f t="shared" si="419"/>
        <v>50000</v>
      </c>
      <c r="G5273" s="199">
        <v>1358662</v>
      </c>
      <c r="H5273" s="195">
        <v>37049.644421296303</v>
      </c>
      <c r="I5273" t="s">
        <v>2652</v>
      </c>
      <c r="M5273" t="s">
        <v>3437</v>
      </c>
      <c r="N5273" t="s">
        <v>2653</v>
      </c>
      <c r="O5273" t="s">
        <v>3359</v>
      </c>
      <c r="Q5273" s="196">
        <v>50000</v>
      </c>
      <c r="S5273" t="s">
        <v>3347</v>
      </c>
      <c r="T5273" t="s">
        <v>3557</v>
      </c>
      <c r="U5273" s="198">
        <v>27.86</v>
      </c>
      <c r="V5273" t="s">
        <v>2654</v>
      </c>
      <c r="W5273" t="s">
        <v>2655</v>
      </c>
      <c r="X5273" t="s">
        <v>2656</v>
      </c>
      <c r="Y5273" t="s">
        <v>2778</v>
      </c>
      <c r="Z5273" t="s">
        <v>2995</v>
      </c>
      <c r="AA5273">
        <v>116086</v>
      </c>
      <c r="AB5273" s="195">
        <v>37073</v>
      </c>
      <c r="AC5273" s="195">
        <v>37103</v>
      </c>
    </row>
    <row r="5274" spans="1:29" x14ac:dyDescent="0.25">
      <c r="A5274" s="43" t="str">
        <f t="shared" si="415"/>
        <v>US Natural Gas Financial</v>
      </c>
      <c r="B5274" s="43" t="str">
        <f t="shared" si="416"/>
        <v>US</v>
      </c>
      <c r="C5274" s="43" t="str">
        <f t="shared" si="417"/>
        <v>Natural Gas</v>
      </c>
      <c r="D5274" s="43" t="str">
        <f t="shared" si="418"/>
        <v>Financial</v>
      </c>
      <c r="E5274" s="43">
        <f>IF(VLOOKUP(S5274,'DD-Lookup'!$J$6:$L$50,3,FALSE)="Monthly",(YEAR(AC5274)-YEAR(AB5274))*12+MONTH(AC5274)-MONTH(AB5274)+1,(AC5274-AB5274+1))</f>
        <v>22</v>
      </c>
      <c r="F5274" s="210">
        <f t="shared" si="419"/>
        <v>220000</v>
      </c>
      <c r="G5274" s="199">
        <v>1358664</v>
      </c>
      <c r="H5274" s="195">
        <v>37049.644432870402</v>
      </c>
      <c r="I5274" t="s">
        <v>2472</v>
      </c>
      <c r="M5274" t="s">
        <v>3341</v>
      </c>
      <c r="N5274" t="s">
        <v>2281</v>
      </c>
      <c r="O5274" t="s">
        <v>1295</v>
      </c>
      <c r="P5274" s="196">
        <v>10000</v>
      </c>
      <c r="S5274" t="s">
        <v>3342</v>
      </c>
      <c r="T5274" t="s">
        <v>3557</v>
      </c>
      <c r="U5274" s="198">
        <v>3.66</v>
      </c>
      <c r="V5274" t="s">
        <v>4235</v>
      </c>
      <c r="W5274" t="s">
        <v>2512</v>
      </c>
      <c r="X5274" t="s">
        <v>2170</v>
      </c>
      <c r="Y5274" t="s">
        <v>3575</v>
      </c>
      <c r="Z5274" t="s">
        <v>2995</v>
      </c>
      <c r="AA5274" t="s">
        <v>169</v>
      </c>
      <c r="AB5274" s="195">
        <v>37051.875011574099</v>
      </c>
      <c r="AC5274" s="195">
        <v>37072.875011574099</v>
      </c>
    </row>
    <row r="5275" spans="1:29" x14ac:dyDescent="0.25">
      <c r="A5275" s="43" t="str">
        <f t="shared" si="415"/>
        <v>US Crude Financial</v>
      </c>
      <c r="B5275" s="43" t="str">
        <f t="shared" si="416"/>
        <v>US</v>
      </c>
      <c r="C5275" s="43" t="str">
        <f t="shared" si="417"/>
        <v>Crude</v>
      </c>
      <c r="D5275" s="43" t="str">
        <f t="shared" si="418"/>
        <v>Financial</v>
      </c>
      <c r="E5275" s="43">
        <f>IF(VLOOKUP(S5275,'DD-Lookup'!$J$6:$L$50,3,FALSE)="Monthly",(YEAR(AC5275)-YEAR(AB5275))*12+MONTH(AC5275)-MONTH(AB5275)+1,(AC5275-AB5275+1))</f>
        <v>1</v>
      </c>
      <c r="F5275" s="210">
        <f t="shared" si="419"/>
        <v>50000</v>
      </c>
      <c r="G5275" s="199">
        <v>1358680</v>
      </c>
      <c r="H5275" s="195">
        <v>37049.644629629598</v>
      </c>
      <c r="I5275" t="s">
        <v>2280</v>
      </c>
      <c r="M5275" t="s">
        <v>3437</v>
      </c>
      <c r="N5275" t="s">
        <v>2653</v>
      </c>
      <c r="O5275" t="s">
        <v>3359</v>
      </c>
      <c r="Q5275" s="196">
        <v>50000</v>
      </c>
      <c r="S5275" t="s">
        <v>3347</v>
      </c>
      <c r="T5275" t="s">
        <v>3557</v>
      </c>
      <c r="U5275" s="198">
        <v>27.88</v>
      </c>
      <c r="V5275" t="s">
        <v>3468</v>
      </c>
      <c r="W5275" t="s">
        <v>2655</v>
      </c>
      <c r="X5275" t="s">
        <v>2656</v>
      </c>
      <c r="Y5275" t="s">
        <v>2778</v>
      </c>
      <c r="Z5275" t="s">
        <v>2995</v>
      </c>
      <c r="AA5275">
        <v>116091</v>
      </c>
      <c r="AB5275" s="195">
        <v>37073</v>
      </c>
      <c r="AC5275" s="195">
        <v>37103</v>
      </c>
    </row>
    <row r="5276" spans="1:29" x14ac:dyDescent="0.25">
      <c r="A5276" s="43" t="str">
        <f t="shared" si="415"/>
        <v xml:space="preserve"> Metals Financial</v>
      </c>
      <c r="B5276" s="43" t="str">
        <f t="shared" si="416"/>
        <v/>
      </c>
      <c r="C5276" s="43" t="str">
        <f t="shared" si="417"/>
        <v>Metals</v>
      </c>
      <c r="D5276" s="43" t="str">
        <f t="shared" si="418"/>
        <v>Financial</v>
      </c>
      <c r="E5276" s="43">
        <f>IF(VLOOKUP(S5276,'DD-Lookup'!$J$6:$L$50,3,FALSE)="Monthly",(YEAR(AC5276)-YEAR(AB5276))*12+MONTH(AC5276)-MONTH(AB5276)+1,(AC5276-AB5276+1))</f>
        <v>1</v>
      </c>
      <c r="F5276" s="210">
        <f t="shared" si="419"/>
        <v>2</v>
      </c>
      <c r="G5276" s="199">
        <v>1358695</v>
      </c>
      <c r="H5276" s="195">
        <v>37049.644826388903</v>
      </c>
      <c r="I5276" t="s">
        <v>1511</v>
      </c>
      <c r="M5276" t="s">
        <v>3346</v>
      </c>
      <c r="N5276" t="s">
        <v>3566</v>
      </c>
      <c r="O5276" t="s">
        <v>2338</v>
      </c>
      <c r="Q5276" s="196">
        <v>2</v>
      </c>
      <c r="S5276" t="s">
        <v>3556</v>
      </c>
      <c r="T5276" t="s">
        <v>3557</v>
      </c>
      <c r="U5276" s="198">
        <v>1496.5</v>
      </c>
      <c r="V5276" t="s">
        <v>170</v>
      </c>
      <c r="W5276" t="s">
        <v>2299</v>
      </c>
      <c r="X5276" t="s">
        <v>3559</v>
      </c>
      <c r="Y5276" t="s">
        <v>3560</v>
      </c>
      <c r="Z5276" t="s">
        <v>3561</v>
      </c>
      <c r="AA5276">
        <v>2174786</v>
      </c>
      <c r="AB5276" s="195">
        <v>37062</v>
      </c>
      <c r="AC5276" s="195">
        <v>37062</v>
      </c>
    </row>
    <row r="5277" spans="1:29" x14ac:dyDescent="0.25">
      <c r="A5277" s="43" t="str">
        <f t="shared" si="415"/>
        <v>US Natural Gas Physical</v>
      </c>
      <c r="B5277" s="43" t="str">
        <f t="shared" si="416"/>
        <v>US</v>
      </c>
      <c r="C5277" s="43" t="str">
        <f t="shared" si="417"/>
        <v>Natural Gas</v>
      </c>
      <c r="D5277" s="43" t="str">
        <f t="shared" si="418"/>
        <v>Physical</v>
      </c>
      <c r="E5277" s="43">
        <f>IF(VLOOKUP(S5277,'DD-Lookup'!$J$6:$L$50,3,FALSE)="Monthly",(YEAR(AC5277)-YEAR(AB5277))*12+MONTH(AC5277)-MONTH(AB5277)+1,(AC5277-AB5277+1))</f>
        <v>3</v>
      </c>
      <c r="F5277" s="210">
        <f t="shared" si="419"/>
        <v>15000</v>
      </c>
      <c r="G5277" s="199">
        <v>1358708</v>
      </c>
      <c r="H5277" s="195">
        <v>37049.644953703697</v>
      </c>
      <c r="I5277" t="s">
        <v>3109</v>
      </c>
      <c r="M5277" t="s">
        <v>3341</v>
      </c>
      <c r="N5277" t="s">
        <v>3747</v>
      </c>
      <c r="O5277" t="s">
        <v>171</v>
      </c>
      <c r="Q5277" s="196">
        <v>5000</v>
      </c>
      <c r="S5277" t="s">
        <v>3342</v>
      </c>
      <c r="T5277" t="s">
        <v>3557</v>
      </c>
      <c r="U5277" s="198">
        <v>3.7875000000000001</v>
      </c>
      <c r="V5277" t="s">
        <v>2590</v>
      </c>
      <c r="W5277" t="s">
        <v>2190</v>
      </c>
      <c r="X5277" t="s">
        <v>2191</v>
      </c>
      <c r="Y5277" t="s">
        <v>2469</v>
      </c>
      <c r="Z5277" t="s">
        <v>2995</v>
      </c>
      <c r="AA5277">
        <v>838828</v>
      </c>
      <c r="AB5277" s="195">
        <v>37051.875011574099</v>
      </c>
      <c r="AC5277" s="195">
        <v>37053.875011574099</v>
      </c>
    </row>
    <row r="5278" spans="1:29" x14ac:dyDescent="0.25">
      <c r="A5278" s="43" t="str">
        <f t="shared" si="415"/>
        <v>US Power Physical</v>
      </c>
      <c r="B5278" s="43" t="str">
        <f t="shared" si="416"/>
        <v>US</v>
      </c>
      <c r="C5278" s="43" t="str">
        <f t="shared" si="417"/>
        <v>Power</v>
      </c>
      <c r="D5278" s="43" t="str">
        <f t="shared" si="418"/>
        <v>Physical</v>
      </c>
      <c r="E5278" s="43">
        <f>IF(VLOOKUP(S5278,'DD-Lookup'!$J$6:$L$50,3,FALSE)="Monthly",(YEAR(AC5278)-YEAR(AB5278))*12+MONTH(AC5278)-MONTH(AB5278)+1,(AC5278-AB5278+1))</f>
        <v>1</v>
      </c>
      <c r="F5278" s="210">
        <f t="shared" si="419"/>
        <v>50</v>
      </c>
      <c r="G5278" s="199">
        <v>1358719</v>
      </c>
      <c r="H5278" s="195">
        <v>37049.645185185203</v>
      </c>
      <c r="I5278" t="s">
        <v>2262</v>
      </c>
      <c r="M5278" t="s">
        <v>2766</v>
      </c>
      <c r="N5278" t="s">
        <v>3361</v>
      </c>
      <c r="O5278" t="s">
        <v>1452</v>
      </c>
      <c r="Q5278" s="196">
        <v>50</v>
      </c>
      <c r="S5278" t="s">
        <v>3340</v>
      </c>
      <c r="T5278" t="s">
        <v>3557</v>
      </c>
      <c r="U5278" s="198">
        <v>40</v>
      </c>
      <c r="V5278" t="s">
        <v>4214</v>
      </c>
      <c r="W5278" t="s">
        <v>3376</v>
      </c>
      <c r="X5278" t="s">
        <v>3377</v>
      </c>
      <c r="Y5278" t="s">
        <v>2662</v>
      </c>
      <c r="Z5278" t="s">
        <v>2990</v>
      </c>
      <c r="AA5278">
        <v>637933.1</v>
      </c>
      <c r="AB5278" s="195">
        <v>37053.875011574099</v>
      </c>
      <c r="AC5278" s="195">
        <v>37053.875011574099</v>
      </c>
    </row>
    <row r="5279" spans="1:29" x14ac:dyDescent="0.25">
      <c r="A5279" s="43" t="str">
        <f t="shared" si="415"/>
        <v>US Natural Gas Physical</v>
      </c>
      <c r="B5279" s="43" t="str">
        <f t="shared" si="416"/>
        <v>US</v>
      </c>
      <c r="C5279" s="43" t="str">
        <f t="shared" si="417"/>
        <v>Natural Gas</v>
      </c>
      <c r="D5279" s="43" t="str">
        <f t="shared" si="418"/>
        <v>Physical</v>
      </c>
      <c r="E5279" s="43">
        <f>IF(VLOOKUP(S5279,'DD-Lookup'!$J$6:$L$50,3,FALSE)="Monthly",(YEAR(AC5279)-YEAR(AB5279))*12+MONTH(AC5279)-MONTH(AB5279)+1,(AC5279-AB5279+1))</f>
        <v>3</v>
      </c>
      <c r="F5279" s="210">
        <f t="shared" si="419"/>
        <v>15000</v>
      </c>
      <c r="G5279" s="199">
        <v>1358722</v>
      </c>
      <c r="H5279" s="195">
        <v>37049.645590277803</v>
      </c>
      <c r="I5279" t="s">
        <v>2527</v>
      </c>
      <c r="M5279" t="s">
        <v>3341</v>
      </c>
      <c r="N5279" t="s">
        <v>3747</v>
      </c>
      <c r="O5279" t="s">
        <v>1547</v>
      </c>
      <c r="Q5279" s="196">
        <v>5000</v>
      </c>
      <c r="S5279" t="s">
        <v>3342</v>
      </c>
      <c r="T5279" t="s">
        <v>3557</v>
      </c>
      <c r="U5279" s="198">
        <v>3.8650000000000002</v>
      </c>
      <c r="V5279" t="s">
        <v>1759</v>
      </c>
      <c r="W5279" t="s">
        <v>431</v>
      </c>
      <c r="X5279" t="s">
        <v>3077</v>
      </c>
      <c r="Y5279" t="s">
        <v>2469</v>
      </c>
      <c r="Z5279" t="s">
        <v>2995</v>
      </c>
      <c r="AA5279">
        <v>838830</v>
      </c>
      <c r="AB5279" s="195">
        <v>37051.875011574099</v>
      </c>
      <c r="AC5279" s="195">
        <v>37053.875011574099</v>
      </c>
    </row>
    <row r="5280" spans="1:29" x14ac:dyDescent="0.25">
      <c r="A5280" s="43" t="str">
        <f t="shared" si="415"/>
        <v>US Natural Gas Physical</v>
      </c>
      <c r="B5280" s="43" t="str">
        <f t="shared" si="416"/>
        <v>US</v>
      </c>
      <c r="C5280" s="43" t="str">
        <f t="shared" si="417"/>
        <v>Natural Gas</v>
      </c>
      <c r="D5280" s="43" t="str">
        <f t="shared" si="418"/>
        <v>Physical</v>
      </c>
      <c r="E5280" s="43">
        <f>IF(VLOOKUP(S5280,'DD-Lookup'!$J$6:$L$50,3,FALSE)="Monthly",(YEAR(AC5280)-YEAR(AB5280))*12+MONTH(AC5280)-MONTH(AB5280)+1,(AC5280-AB5280+1))</f>
        <v>31</v>
      </c>
      <c r="F5280" s="210">
        <f t="shared" si="419"/>
        <v>31000</v>
      </c>
      <c r="G5280" s="199">
        <v>1358723</v>
      </c>
      <c r="H5280" s="195">
        <v>37049.6460069444</v>
      </c>
      <c r="I5280" t="s">
        <v>3470</v>
      </c>
      <c r="M5280" t="s">
        <v>3341</v>
      </c>
      <c r="N5280" t="s">
        <v>3747</v>
      </c>
      <c r="O5280" t="s">
        <v>4205</v>
      </c>
      <c r="Q5280" s="196">
        <v>1000</v>
      </c>
      <c r="S5280" t="s">
        <v>3342</v>
      </c>
      <c r="T5280" t="s">
        <v>3557</v>
      </c>
      <c r="U5280" s="198">
        <v>3.9449999999999998</v>
      </c>
      <c r="V5280" t="s">
        <v>4154</v>
      </c>
      <c r="W5280" t="s">
        <v>2190</v>
      </c>
      <c r="X5280" t="s">
        <v>2191</v>
      </c>
      <c r="Y5280" t="s">
        <v>2469</v>
      </c>
      <c r="Z5280" t="s">
        <v>2995</v>
      </c>
      <c r="AA5280" t="s">
        <v>172</v>
      </c>
      <c r="AB5280" s="195">
        <v>37073.875011574099</v>
      </c>
      <c r="AC5280" s="195">
        <v>37103.875011574099</v>
      </c>
    </row>
    <row r="5281" spans="1:29" x14ac:dyDescent="0.25">
      <c r="A5281" s="43" t="str">
        <f t="shared" si="415"/>
        <v>US Power Physical</v>
      </c>
      <c r="B5281" s="43" t="str">
        <f t="shared" si="416"/>
        <v>US</v>
      </c>
      <c r="C5281" s="43" t="str">
        <f t="shared" si="417"/>
        <v>Power</v>
      </c>
      <c r="D5281" s="43" t="str">
        <f t="shared" si="418"/>
        <v>Physical</v>
      </c>
      <c r="E5281" s="43">
        <f>IF(VLOOKUP(S5281,'DD-Lookup'!$J$6:$L$50,3,FALSE)="Monthly",(YEAR(AC5281)-YEAR(AB5281))*12+MONTH(AC5281)-MONTH(AB5281)+1,(AC5281-AB5281+1))</f>
        <v>1</v>
      </c>
      <c r="F5281" s="210">
        <f t="shared" si="419"/>
        <v>25</v>
      </c>
      <c r="G5281" s="199">
        <v>1358725</v>
      </c>
      <c r="H5281" s="195">
        <v>37049.646018518499</v>
      </c>
      <c r="I5281" t="s">
        <v>2465</v>
      </c>
      <c r="M5281" t="s">
        <v>2766</v>
      </c>
      <c r="N5281" t="s">
        <v>3308</v>
      </c>
      <c r="O5281" t="s">
        <v>1379</v>
      </c>
      <c r="Q5281" s="196">
        <v>25</v>
      </c>
      <c r="S5281" t="s">
        <v>3340</v>
      </c>
      <c r="T5281" t="s">
        <v>3557</v>
      </c>
      <c r="U5281" s="198">
        <v>82</v>
      </c>
      <c r="V5281" t="s">
        <v>3153</v>
      </c>
      <c r="W5281" t="s">
        <v>2519</v>
      </c>
      <c r="X5281" t="s">
        <v>3309</v>
      </c>
      <c r="Y5281" t="s">
        <v>2662</v>
      </c>
      <c r="Z5281" t="s">
        <v>2990</v>
      </c>
      <c r="AA5281">
        <v>637934.1</v>
      </c>
      <c r="AB5281" s="195">
        <v>37053.875011574099</v>
      </c>
      <c r="AC5281" s="195">
        <v>37053.875011574099</v>
      </c>
    </row>
    <row r="5282" spans="1:29" x14ac:dyDescent="0.25">
      <c r="A5282" s="43" t="str">
        <f t="shared" si="415"/>
        <v>US Natural Gas Financial</v>
      </c>
      <c r="B5282" s="43" t="str">
        <f t="shared" si="416"/>
        <v>US</v>
      </c>
      <c r="C5282" s="43" t="str">
        <f t="shared" si="417"/>
        <v>Natural Gas</v>
      </c>
      <c r="D5282" s="43" t="str">
        <f t="shared" si="418"/>
        <v>Financial</v>
      </c>
      <c r="E5282" s="43">
        <f>IF(VLOOKUP(S5282,'DD-Lookup'!$J$6:$L$50,3,FALSE)="Monthly",(YEAR(AC5282)-YEAR(AB5282))*12+MONTH(AC5282)-MONTH(AB5282)+1,(AC5282-AB5282+1))</f>
        <v>22</v>
      </c>
      <c r="F5282" s="210">
        <f t="shared" si="419"/>
        <v>140888</v>
      </c>
      <c r="G5282" s="199">
        <v>1358726</v>
      </c>
      <c r="H5282" s="195">
        <v>37049.646840277797</v>
      </c>
      <c r="I5282" t="s">
        <v>2269</v>
      </c>
      <c r="M5282" t="s">
        <v>3341</v>
      </c>
      <c r="N5282" t="s">
        <v>2281</v>
      </c>
      <c r="O5282" t="s">
        <v>1295</v>
      </c>
      <c r="Q5282" s="196">
        <v>6404</v>
      </c>
      <c r="S5282" t="s">
        <v>3342</v>
      </c>
      <c r="T5282" t="s">
        <v>3557</v>
      </c>
      <c r="U5282" s="198">
        <v>3.665</v>
      </c>
      <c r="V5282" t="s">
        <v>2361</v>
      </c>
      <c r="W5282" t="s">
        <v>2512</v>
      </c>
      <c r="X5282" t="s">
        <v>2170</v>
      </c>
      <c r="Y5282" t="s">
        <v>3575</v>
      </c>
      <c r="Z5282" t="s">
        <v>2995</v>
      </c>
      <c r="AA5282" t="s">
        <v>173</v>
      </c>
      <c r="AB5282" s="195">
        <v>37051.875011574099</v>
      </c>
      <c r="AC5282" s="195">
        <v>37072.875011574099</v>
      </c>
    </row>
    <row r="5283" spans="1:29" x14ac:dyDescent="0.25">
      <c r="A5283" s="43" t="str">
        <f t="shared" si="415"/>
        <v>US Power Physical</v>
      </c>
      <c r="B5283" s="43" t="str">
        <f t="shared" si="416"/>
        <v>US</v>
      </c>
      <c r="C5283" s="43" t="str">
        <f t="shared" si="417"/>
        <v>Power</v>
      </c>
      <c r="D5283" s="43" t="str">
        <f t="shared" si="418"/>
        <v>Physical</v>
      </c>
      <c r="E5283" s="43">
        <f>IF(VLOOKUP(S5283,'DD-Lookup'!$J$6:$L$50,3,FALSE)="Monthly",(YEAR(AC5283)-YEAR(AB5283))*12+MONTH(AC5283)-MONTH(AB5283)+1,(AC5283-AB5283+1))</f>
        <v>31</v>
      </c>
      <c r="F5283" s="210">
        <f t="shared" si="419"/>
        <v>1550</v>
      </c>
      <c r="G5283" s="199">
        <v>1358727</v>
      </c>
      <c r="H5283" s="195">
        <v>37049.647245370397</v>
      </c>
      <c r="I5283" t="s">
        <v>3371</v>
      </c>
      <c r="J5283" t="s">
        <v>2413</v>
      </c>
      <c r="K5283" t="s">
        <v>2272</v>
      </c>
      <c r="M5283" t="s">
        <v>2766</v>
      </c>
      <c r="N5283" t="s">
        <v>3361</v>
      </c>
      <c r="O5283" t="s">
        <v>4121</v>
      </c>
      <c r="Q5283" s="196">
        <v>50</v>
      </c>
      <c r="S5283" t="s">
        <v>3340</v>
      </c>
      <c r="T5283" t="s">
        <v>3557</v>
      </c>
      <c r="U5283" s="198">
        <v>75.5</v>
      </c>
      <c r="V5283" t="s">
        <v>3041</v>
      </c>
      <c r="W5283" t="s">
        <v>3380</v>
      </c>
      <c r="X5283" t="s">
        <v>3381</v>
      </c>
      <c r="Y5283" t="s">
        <v>2662</v>
      </c>
      <c r="Z5283" t="s">
        <v>2990</v>
      </c>
      <c r="AA5283">
        <v>637943.1</v>
      </c>
      <c r="AB5283" s="195">
        <v>37073.875011574099</v>
      </c>
      <c r="AC5283" s="195">
        <v>37103.875011574099</v>
      </c>
    </row>
    <row r="5284" spans="1:29" x14ac:dyDescent="0.25">
      <c r="A5284" s="43" t="str">
        <f t="shared" si="415"/>
        <v>US Crude Financial</v>
      </c>
      <c r="B5284" s="43" t="str">
        <f t="shared" si="416"/>
        <v>US</v>
      </c>
      <c r="C5284" s="43" t="str">
        <f t="shared" si="417"/>
        <v>Crude</v>
      </c>
      <c r="D5284" s="43" t="str">
        <f t="shared" si="418"/>
        <v>Financial</v>
      </c>
      <c r="E5284" s="43">
        <f>IF(VLOOKUP(S5284,'DD-Lookup'!$J$6:$L$50,3,FALSE)="Monthly",(YEAR(AC5284)-YEAR(AB5284))*12+MONTH(AC5284)-MONTH(AB5284)+1,(AC5284-AB5284+1))</f>
        <v>1</v>
      </c>
      <c r="F5284" s="210">
        <f t="shared" si="419"/>
        <v>50000</v>
      </c>
      <c r="G5284" s="199">
        <v>1358733</v>
      </c>
      <c r="H5284" s="195">
        <v>37049.6478935185</v>
      </c>
      <c r="I5284" t="s">
        <v>2652</v>
      </c>
      <c r="M5284" t="s">
        <v>3437</v>
      </c>
      <c r="N5284" t="s">
        <v>2653</v>
      </c>
      <c r="O5284" t="s">
        <v>3359</v>
      </c>
      <c r="P5284" s="196">
        <v>50000</v>
      </c>
      <c r="S5284" t="s">
        <v>3347</v>
      </c>
      <c r="T5284" t="s">
        <v>3557</v>
      </c>
      <c r="U5284" s="198">
        <v>27.94</v>
      </c>
      <c r="V5284" t="s">
        <v>3090</v>
      </c>
      <c r="W5284" t="s">
        <v>2655</v>
      </c>
      <c r="X5284" t="s">
        <v>2656</v>
      </c>
      <c r="Y5284" t="s">
        <v>2778</v>
      </c>
      <c r="Z5284" t="s">
        <v>2995</v>
      </c>
      <c r="AA5284">
        <v>116083</v>
      </c>
      <c r="AB5284" s="195">
        <v>37073</v>
      </c>
      <c r="AC5284" s="195">
        <v>37103</v>
      </c>
    </row>
    <row r="5285" spans="1:29" x14ac:dyDescent="0.25">
      <c r="A5285" s="43" t="str">
        <f t="shared" si="415"/>
        <v>US Power Physical</v>
      </c>
      <c r="B5285" s="43" t="str">
        <f t="shared" si="416"/>
        <v>US</v>
      </c>
      <c r="C5285" s="43" t="str">
        <f t="shared" si="417"/>
        <v>Power</v>
      </c>
      <c r="D5285" s="43" t="str">
        <f t="shared" si="418"/>
        <v>Physical</v>
      </c>
      <c r="E5285" s="43">
        <f>IF(VLOOKUP(S5285,'DD-Lookup'!$J$6:$L$50,3,FALSE)="Monthly",(YEAR(AC5285)-YEAR(AB5285))*12+MONTH(AC5285)-MONTH(AB5285)+1,(AC5285-AB5285+1))</f>
        <v>30</v>
      </c>
      <c r="F5285" s="210">
        <f t="shared" si="419"/>
        <v>1500</v>
      </c>
      <c r="G5285" s="199">
        <v>1358734</v>
      </c>
      <c r="H5285" s="195">
        <v>37049.648275462998</v>
      </c>
      <c r="I5285" t="s">
        <v>2288</v>
      </c>
      <c r="M5285" t="s">
        <v>2766</v>
      </c>
      <c r="N5285" t="s">
        <v>3361</v>
      </c>
      <c r="O5285" t="s">
        <v>2341</v>
      </c>
      <c r="P5285" s="196">
        <v>50</v>
      </c>
      <c r="S5285" t="s">
        <v>3340</v>
      </c>
      <c r="T5285" t="s">
        <v>3557</v>
      </c>
      <c r="U5285" s="198">
        <v>39.15</v>
      </c>
      <c r="V5285" t="s">
        <v>2784</v>
      </c>
      <c r="W5285" t="s">
        <v>3825</v>
      </c>
      <c r="X5285" t="s">
        <v>2263</v>
      </c>
      <c r="Y5285" t="s">
        <v>2662</v>
      </c>
      <c r="Z5285" t="s">
        <v>2990</v>
      </c>
      <c r="AA5285">
        <v>637947.1</v>
      </c>
      <c r="AB5285" s="195">
        <v>37135.591666666704</v>
      </c>
      <c r="AC5285" s="195">
        <v>37164.591666666704</v>
      </c>
    </row>
    <row r="5286" spans="1:29" x14ac:dyDescent="0.25">
      <c r="A5286" s="43" t="str">
        <f t="shared" si="415"/>
        <v>US Crude Financial</v>
      </c>
      <c r="B5286" s="43" t="str">
        <f t="shared" si="416"/>
        <v>US</v>
      </c>
      <c r="C5286" s="43" t="str">
        <f t="shared" si="417"/>
        <v>Crude</v>
      </c>
      <c r="D5286" s="43" t="str">
        <f t="shared" si="418"/>
        <v>Financial</v>
      </c>
      <c r="E5286" s="43">
        <f>IF(VLOOKUP(S5286,'DD-Lookup'!$J$6:$L$50,3,FALSE)="Monthly",(YEAR(AC5286)-YEAR(AB5286))*12+MONTH(AC5286)-MONTH(AB5286)+1,(AC5286-AB5286+1))</f>
        <v>1</v>
      </c>
      <c r="F5286" s="210">
        <f t="shared" si="419"/>
        <v>50000</v>
      </c>
      <c r="G5286" s="199">
        <v>1358735</v>
      </c>
      <c r="H5286" s="195">
        <v>37049.648287037002</v>
      </c>
      <c r="I5286" t="s">
        <v>2280</v>
      </c>
      <c r="M5286" t="s">
        <v>3437</v>
      </c>
      <c r="N5286" t="s">
        <v>2653</v>
      </c>
      <c r="O5286" t="s">
        <v>3359</v>
      </c>
      <c r="P5286" s="196">
        <v>50000</v>
      </c>
      <c r="S5286" t="s">
        <v>3347</v>
      </c>
      <c r="T5286" t="s">
        <v>3557</v>
      </c>
      <c r="U5286" s="198">
        <v>27.92</v>
      </c>
      <c r="V5286" t="s">
        <v>3468</v>
      </c>
      <c r="W5286" t="s">
        <v>2655</v>
      </c>
      <c r="X5286" t="s">
        <v>2656</v>
      </c>
      <c r="Y5286" t="s">
        <v>2778</v>
      </c>
      <c r="Z5286" t="s">
        <v>2995</v>
      </c>
      <c r="AA5286">
        <v>116080</v>
      </c>
      <c r="AB5286" s="195">
        <v>37073</v>
      </c>
      <c r="AC5286" s="195">
        <v>37103</v>
      </c>
    </row>
    <row r="5287" spans="1:29" x14ac:dyDescent="0.25">
      <c r="A5287" s="43" t="str">
        <f t="shared" si="415"/>
        <v>US Natural Gas Financial</v>
      </c>
      <c r="B5287" s="43" t="str">
        <f t="shared" si="416"/>
        <v>US</v>
      </c>
      <c r="C5287" s="43" t="str">
        <f t="shared" si="417"/>
        <v>Natural Gas</v>
      </c>
      <c r="D5287" s="43" t="str">
        <f t="shared" si="418"/>
        <v>Financial</v>
      </c>
      <c r="E5287" s="43">
        <f>IF(VLOOKUP(S5287,'DD-Lookup'!$J$6:$L$50,3,FALSE)="Monthly",(YEAR(AC5287)-YEAR(AB5287))*12+MONTH(AC5287)-MONTH(AB5287)+1,(AC5287-AB5287+1))</f>
        <v>31</v>
      </c>
      <c r="F5287" s="210">
        <f t="shared" si="419"/>
        <v>310000</v>
      </c>
      <c r="G5287" s="199">
        <v>1358737</v>
      </c>
      <c r="H5287" s="195">
        <v>37049.6482986111</v>
      </c>
      <c r="I5287" t="s">
        <v>3692</v>
      </c>
      <c r="M5287" t="s">
        <v>3341</v>
      </c>
      <c r="N5287" t="s">
        <v>2281</v>
      </c>
      <c r="O5287" t="s">
        <v>2475</v>
      </c>
      <c r="P5287" s="196">
        <v>10000</v>
      </c>
      <c r="S5287" t="s">
        <v>3342</v>
      </c>
      <c r="T5287" t="s">
        <v>3557</v>
      </c>
      <c r="U5287" s="198">
        <v>3.7875000000000001</v>
      </c>
      <c r="V5287" t="s">
        <v>3693</v>
      </c>
      <c r="W5287" t="s">
        <v>2853</v>
      </c>
      <c r="X5287" t="s">
        <v>2282</v>
      </c>
      <c r="Y5287" t="s">
        <v>3575</v>
      </c>
      <c r="Z5287" t="s">
        <v>2995</v>
      </c>
      <c r="AA5287" t="s">
        <v>174</v>
      </c>
      <c r="AB5287" s="195">
        <v>37073.875</v>
      </c>
      <c r="AC5287" s="195">
        <v>37103.875</v>
      </c>
    </row>
    <row r="5288" spans="1:29" x14ac:dyDescent="0.25">
      <c r="A5288" s="43" t="str">
        <f t="shared" si="415"/>
        <v>US Power Physical</v>
      </c>
      <c r="B5288" s="43" t="str">
        <f t="shared" si="416"/>
        <v>US</v>
      </c>
      <c r="C5288" s="43" t="str">
        <f t="shared" si="417"/>
        <v>Power</v>
      </c>
      <c r="D5288" s="43" t="str">
        <f t="shared" si="418"/>
        <v>Physical</v>
      </c>
      <c r="E5288" s="43">
        <f>IF(VLOOKUP(S5288,'DD-Lookup'!$J$6:$L$50,3,FALSE)="Monthly",(YEAR(AC5288)-YEAR(AB5288))*12+MONTH(AC5288)-MONTH(AB5288)+1,(AC5288-AB5288+1))</f>
        <v>30</v>
      </c>
      <c r="F5288" s="210">
        <f t="shared" si="419"/>
        <v>1500</v>
      </c>
      <c r="G5288" s="199">
        <v>1358736</v>
      </c>
      <c r="H5288" s="195">
        <v>37049.6482986111</v>
      </c>
      <c r="I5288" t="s">
        <v>2288</v>
      </c>
      <c r="M5288" t="s">
        <v>2766</v>
      </c>
      <c r="N5288" t="s">
        <v>3361</v>
      </c>
      <c r="O5288" t="s">
        <v>2256</v>
      </c>
      <c r="Q5288" s="196">
        <v>50</v>
      </c>
      <c r="S5288" t="s">
        <v>3340</v>
      </c>
      <c r="T5288" t="s">
        <v>3557</v>
      </c>
      <c r="U5288" s="198">
        <v>36.75</v>
      </c>
      <c r="V5288" t="s">
        <v>3269</v>
      </c>
      <c r="W5288" t="s">
        <v>3380</v>
      </c>
      <c r="X5288" t="s">
        <v>3366</v>
      </c>
      <c r="Y5288" t="s">
        <v>2662</v>
      </c>
      <c r="Z5288" t="s">
        <v>2990</v>
      </c>
      <c r="AA5288">
        <v>637948.1</v>
      </c>
      <c r="AB5288" s="195">
        <v>37135.715972222199</v>
      </c>
      <c r="AC5288" s="195">
        <v>37164.715972222199</v>
      </c>
    </row>
    <row r="5289" spans="1:29" x14ac:dyDescent="0.25">
      <c r="A5289" s="43" t="str">
        <f t="shared" si="415"/>
        <v>US Natural Gas Financial</v>
      </c>
      <c r="B5289" s="43" t="str">
        <f t="shared" si="416"/>
        <v>US</v>
      </c>
      <c r="C5289" s="43" t="str">
        <f t="shared" si="417"/>
        <v>Natural Gas</v>
      </c>
      <c r="D5289" s="43" t="str">
        <f t="shared" si="418"/>
        <v>Financial</v>
      </c>
      <c r="E5289" s="43">
        <f>IF(VLOOKUP(S5289,'DD-Lookup'!$J$6:$L$50,3,FALSE)="Monthly",(YEAR(AC5289)-YEAR(AB5289))*12+MONTH(AC5289)-MONTH(AB5289)+1,(AC5289-AB5289+1))</f>
        <v>31</v>
      </c>
      <c r="F5289" s="210">
        <f t="shared" si="419"/>
        <v>155000</v>
      </c>
      <c r="G5289" s="199">
        <v>1358739</v>
      </c>
      <c r="H5289" s="195">
        <v>37049.651712963001</v>
      </c>
      <c r="I5289" t="s">
        <v>3692</v>
      </c>
      <c r="M5289" t="s">
        <v>3341</v>
      </c>
      <c r="N5289" t="s">
        <v>2281</v>
      </c>
      <c r="O5289" t="s">
        <v>2475</v>
      </c>
      <c r="P5289" s="196">
        <v>5000</v>
      </c>
      <c r="S5289" t="s">
        <v>3342</v>
      </c>
      <c r="T5289" t="s">
        <v>3557</v>
      </c>
      <c r="U5289" s="198">
        <v>3.7850000000000001</v>
      </c>
      <c r="V5289" t="s">
        <v>3693</v>
      </c>
      <c r="W5289" t="s">
        <v>2853</v>
      </c>
      <c r="X5289" t="s">
        <v>2282</v>
      </c>
      <c r="Y5289" t="s">
        <v>3575</v>
      </c>
      <c r="Z5289" t="s">
        <v>2995</v>
      </c>
      <c r="AA5289" t="s">
        <v>175</v>
      </c>
      <c r="AB5289" s="195">
        <v>37073.875</v>
      </c>
      <c r="AC5289" s="195">
        <v>37103.875</v>
      </c>
    </row>
    <row r="5290" spans="1:29" x14ac:dyDescent="0.25">
      <c r="A5290" s="43" t="str">
        <f t="shared" si="415"/>
        <v xml:space="preserve"> Metals Financial</v>
      </c>
      <c r="B5290" s="43" t="str">
        <f t="shared" si="416"/>
        <v/>
      </c>
      <c r="C5290" s="43" t="str">
        <f t="shared" si="417"/>
        <v>Metals</v>
      </c>
      <c r="D5290" s="43" t="str">
        <f t="shared" si="418"/>
        <v>Financial</v>
      </c>
      <c r="E5290" s="43">
        <f>IF(VLOOKUP(S5290,'DD-Lookup'!$J$6:$L$50,3,FALSE)="Monthly",(YEAR(AC5290)-YEAR(AB5290))*12+MONTH(AC5290)-MONTH(AB5290)+1,(AC5290-AB5290+1))</f>
        <v>1</v>
      </c>
      <c r="F5290" s="210">
        <f t="shared" si="419"/>
        <v>1</v>
      </c>
      <c r="G5290" s="199">
        <v>1358740</v>
      </c>
      <c r="H5290" s="195">
        <v>37049.652673611097</v>
      </c>
      <c r="I5290" t="s">
        <v>1511</v>
      </c>
      <c r="M5290" t="s">
        <v>3346</v>
      </c>
      <c r="N5290" t="s">
        <v>3566</v>
      </c>
      <c r="O5290" t="s">
        <v>449</v>
      </c>
      <c r="P5290" s="196">
        <v>1</v>
      </c>
      <c r="S5290" t="s">
        <v>3556</v>
      </c>
      <c r="T5290" t="s">
        <v>3557</v>
      </c>
      <c r="U5290" s="198">
        <v>1500.25</v>
      </c>
      <c r="V5290" t="s">
        <v>1512</v>
      </c>
      <c r="W5290" t="s">
        <v>2299</v>
      </c>
      <c r="X5290" t="s">
        <v>3559</v>
      </c>
      <c r="Y5290" t="s">
        <v>3560</v>
      </c>
      <c r="Z5290" t="s">
        <v>3561</v>
      </c>
      <c r="AA5290">
        <v>2174784</v>
      </c>
      <c r="AB5290" s="195">
        <v>37090</v>
      </c>
      <c r="AC5290" s="195">
        <v>37090</v>
      </c>
    </row>
    <row r="5291" spans="1:29" x14ac:dyDescent="0.25">
      <c r="A5291" s="43" t="str">
        <f t="shared" si="415"/>
        <v>US Natural Gas Physical</v>
      </c>
      <c r="B5291" s="43" t="str">
        <f t="shared" si="416"/>
        <v>US</v>
      </c>
      <c r="C5291" s="43" t="str">
        <f t="shared" si="417"/>
        <v>Natural Gas</v>
      </c>
      <c r="D5291" s="43" t="str">
        <f t="shared" si="418"/>
        <v>Physical</v>
      </c>
      <c r="E5291" s="43">
        <f>IF(VLOOKUP(S5291,'DD-Lookup'!$J$6:$L$50,3,FALSE)="Monthly",(YEAR(AC5291)-YEAR(AB5291))*12+MONTH(AC5291)-MONTH(AB5291)+1,(AC5291-AB5291+1))</f>
        <v>3</v>
      </c>
      <c r="F5291" s="210">
        <f t="shared" si="419"/>
        <v>30000</v>
      </c>
      <c r="G5291" s="199">
        <v>1358744</v>
      </c>
      <c r="H5291" s="195">
        <v>37049.653935185197</v>
      </c>
      <c r="I5291" t="s">
        <v>2527</v>
      </c>
      <c r="M5291" t="s">
        <v>3341</v>
      </c>
      <c r="N5291" t="s">
        <v>3747</v>
      </c>
      <c r="O5291" t="s">
        <v>1447</v>
      </c>
      <c r="P5291" s="196">
        <v>10000</v>
      </c>
      <c r="S5291" t="s">
        <v>3342</v>
      </c>
      <c r="T5291" t="s">
        <v>3557</v>
      </c>
      <c r="U5291" s="198">
        <v>3.64</v>
      </c>
      <c r="V5291" t="s">
        <v>3464</v>
      </c>
      <c r="W5291" t="s">
        <v>2366</v>
      </c>
      <c r="X5291" t="s">
        <v>2176</v>
      </c>
      <c r="Y5291" t="s">
        <v>2469</v>
      </c>
      <c r="Z5291" t="s">
        <v>2995</v>
      </c>
      <c r="AA5291">
        <v>838846</v>
      </c>
      <c r="AB5291" s="195">
        <v>37051.875011574099</v>
      </c>
      <c r="AC5291" s="195">
        <v>37053.875011574099</v>
      </c>
    </row>
    <row r="5292" spans="1:29" x14ac:dyDescent="0.25">
      <c r="A5292" s="43" t="str">
        <f t="shared" si="415"/>
        <v>US Natural Gas Financial</v>
      </c>
      <c r="B5292" s="43" t="str">
        <f t="shared" si="416"/>
        <v>US</v>
      </c>
      <c r="C5292" s="43" t="str">
        <f t="shared" si="417"/>
        <v>Natural Gas</v>
      </c>
      <c r="D5292" s="43" t="str">
        <f t="shared" si="418"/>
        <v>Financial</v>
      </c>
      <c r="E5292" s="43">
        <f>IF(VLOOKUP(S5292,'DD-Lookup'!$J$6:$L$50,3,FALSE)="Monthly",(YEAR(AC5292)-YEAR(AB5292))*12+MONTH(AC5292)-MONTH(AB5292)+1,(AC5292-AB5292+1))</f>
        <v>31</v>
      </c>
      <c r="F5292" s="210">
        <f t="shared" si="419"/>
        <v>155000</v>
      </c>
      <c r="G5292" s="199">
        <v>1358748</v>
      </c>
      <c r="H5292" s="195">
        <v>37049.654513888898</v>
      </c>
      <c r="I5292" t="s">
        <v>3474</v>
      </c>
      <c r="M5292" t="s">
        <v>3341</v>
      </c>
      <c r="N5292" t="s">
        <v>2476</v>
      </c>
      <c r="O5292" t="s">
        <v>3300</v>
      </c>
      <c r="Q5292" s="196">
        <v>5000</v>
      </c>
      <c r="S5292" t="s">
        <v>3342</v>
      </c>
      <c r="T5292" t="s">
        <v>3557</v>
      </c>
      <c r="U5292" s="198">
        <v>-1.32</v>
      </c>
      <c r="V5292" t="s">
        <v>176</v>
      </c>
      <c r="W5292" t="s">
        <v>481</v>
      </c>
      <c r="X5292" t="s">
        <v>482</v>
      </c>
      <c r="Y5292" t="s">
        <v>3575</v>
      </c>
      <c r="Z5292" t="s">
        <v>2995</v>
      </c>
      <c r="AA5292" t="s">
        <v>177</v>
      </c>
      <c r="AB5292" s="195">
        <v>37073.875011574099</v>
      </c>
      <c r="AC5292" s="195">
        <v>37103.875011574099</v>
      </c>
    </row>
    <row r="5293" spans="1:29" x14ac:dyDescent="0.25">
      <c r="A5293" s="43" t="str">
        <f t="shared" si="415"/>
        <v>US Natural Gas Financial</v>
      </c>
      <c r="B5293" s="43" t="str">
        <f t="shared" si="416"/>
        <v>US</v>
      </c>
      <c r="C5293" s="43" t="str">
        <f t="shared" si="417"/>
        <v>Natural Gas</v>
      </c>
      <c r="D5293" s="43" t="str">
        <f t="shared" si="418"/>
        <v>Financial</v>
      </c>
      <c r="E5293" s="43">
        <f>IF(VLOOKUP(S5293,'DD-Lookup'!$J$6:$L$50,3,FALSE)="Monthly",(YEAR(AC5293)-YEAR(AB5293))*12+MONTH(AC5293)-MONTH(AB5293)+1,(AC5293-AB5293+1))</f>
        <v>31</v>
      </c>
      <c r="F5293" s="210">
        <f t="shared" si="419"/>
        <v>155000</v>
      </c>
      <c r="G5293" s="199">
        <v>1358749</v>
      </c>
      <c r="H5293" s="195">
        <v>37049.654571759304</v>
      </c>
      <c r="I5293" t="s">
        <v>3474</v>
      </c>
      <c r="M5293" t="s">
        <v>3341</v>
      </c>
      <c r="N5293" t="s">
        <v>2476</v>
      </c>
      <c r="O5293" t="s">
        <v>2704</v>
      </c>
      <c r="Q5293" s="196">
        <v>5000</v>
      </c>
      <c r="S5293" t="s">
        <v>3342</v>
      </c>
      <c r="T5293" t="s">
        <v>3557</v>
      </c>
      <c r="U5293" s="198">
        <v>-1.32</v>
      </c>
      <c r="V5293" t="s">
        <v>176</v>
      </c>
      <c r="W5293" t="s">
        <v>481</v>
      </c>
      <c r="X5293" t="s">
        <v>482</v>
      </c>
      <c r="Y5293" t="s">
        <v>3575</v>
      </c>
      <c r="Z5293" t="s">
        <v>2995</v>
      </c>
      <c r="AA5293" t="s">
        <v>178</v>
      </c>
      <c r="AB5293" s="195">
        <v>37104.875011574099</v>
      </c>
      <c r="AC5293" s="195">
        <v>37134.875011574099</v>
      </c>
    </row>
    <row r="5294" spans="1:29" x14ac:dyDescent="0.25">
      <c r="A5294" s="43" t="str">
        <f t="shared" si="415"/>
        <v>US Natural Gas Financial</v>
      </c>
      <c r="B5294" s="43" t="str">
        <f t="shared" si="416"/>
        <v>US</v>
      </c>
      <c r="C5294" s="43" t="str">
        <f t="shared" si="417"/>
        <v>Natural Gas</v>
      </c>
      <c r="D5294" s="43" t="str">
        <f t="shared" si="418"/>
        <v>Financial</v>
      </c>
      <c r="E5294" s="43">
        <f>IF(VLOOKUP(S5294,'DD-Lookup'!$J$6:$L$50,3,FALSE)="Monthly",(YEAR(AC5294)-YEAR(AB5294))*12+MONTH(AC5294)-MONTH(AB5294)+1,(AC5294-AB5294+1))</f>
        <v>30</v>
      </c>
      <c r="F5294" s="210">
        <f t="shared" si="419"/>
        <v>150000</v>
      </c>
      <c r="G5294" s="199">
        <v>1358750</v>
      </c>
      <c r="H5294" s="195">
        <v>37049.6546296296</v>
      </c>
      <c r="I5294" t="s">
        <v>3474</v>
      </c>
      <c r="M5294" t="s">
        <v>3341</v>
      </c>
      <c r="N5294" t="s">
        <v>2476</v>
      </c>
      <c r="O5294" t="s">
        <v>502</v>
      </c>
      <c r="Q5294" s="196">
        <v>5000</v>
      </c>
      <c r="S5294" t="s">
        <v>3342</v>
      </c>
      <c r="T5294" t="s">
        <v>3557</v>
      </c>
      <c r="U5294" s="198">
        <v>-1.3</v>
      </c>
      <c r="V5294" t="s">
        <v>176</v>
      </c>
      <c r="W5294" t="s">
        <v>481</v>
      </c>
      <c r="X5294" t="s">
        <v>482</v>
      </c>
      <c r="Y5294" t="s">
        <v>3575</v>
      </c>
      <c r="Z5294" t="s">
        <v>2995</v>
      </c>
      <c r="AA5294" t="s">
        <v>179</v>
      </c>
      <c r="AB5294" s="195">
        <v>37135.875011574099</v>
      </c>
      <c r="AC5294" s="195">
        <v>37164.875011574099</v>
      </c>
    </row>
    <row r="5295" spans="1:29" x14ac:dyDescent="0.25">
      <c r="A5295" s="43" t="str">
        <f t="shared" si="415"/>
        <v>US Natural Gas Financial</v>
      </c>
      <c r="B5295" s="43" t="str">
        <f t="shared" si="416"/>
        <v>US</v>
      </c>
      <c r="C5295" s="43" t="str">
        <f t="shared" si="417"/>
        <v>Natural Gas</v>
      </c>
      <c r="D5295" s="43" t="str">
        <f t="shared" si="418"/>
        <v>Financial</v>
      </c>
      <c r="E5295" s="43">
        <f>IF(VLOOKUP(S5295,'DD-Lookup'!$J$6:$L$50,3,FALSE)="Monthly",(YEAR(AC5295)-YEAR(AB5295))*12+MONTH(AC5295)-MONTH(AB5295)+1,(AC5295-AB5295+1))</f>
        <v>31</v>
      </c>
      <c r="F5295" s="210">
        <f t="shared" si="419"/>
        <v>155000</v>
      </c>
      <c r="G5295" s="199">
        <v>1358751</v>
      </c>
      <c r="H5295" s="195">
        <v>37049.654664351903</v>
      </c>
      <c r="I5295" t="s">
        <v>3474</v>
      </c>
      <c r="M5295" t="s">
        <v>3341</v>
      </c>
      <c r="N5295" t="s">
        <v>2476</v>
      </c>
      <c r="O5295" t="s">
        <v>3638</v>
      </c>
      <c r="Q5295" s="196">
        <v>5000</v>
      </c>
      <c r="S5295" t="s">
        <v>3342</v>
      </c>
      <c r="T5295" t="s">
        <v>3557</v>
      </c>
      <c r="U5295" s="198">
        <v>-0.88</v>
      </c>
      <c r="V5295" t="s">
        <v>176</v>
      </c>
      <c r="W5295" t="s">
        <v>481</v>
      </c>
      <c r="X5295" t="s">
        <v>482</v>
      </c>
      <c r="Y5295" t="s">
        <v>3575</v>
      </c>
      <c r="Z5295" t="s">
        <v>2995</v>
      </c>
      <c r="AA5295" t="s">
        <v>180</v>
      </c>
      <c r="AB5295" s="195">
        <v>37165.875011574099</v>
      </c>
      <c r="AC5295" s="195">
        <v>37195.875011574099</v>
      </c>
    </row>
    <row r="5296" spans="1:29" x14ac:dyDescent="0.25">
      <c r="A5296" s="43" t="str">
        <f t="shared" si="415"/>
        <v xml:space="preserve"> Metals Financial</v>
      </c>
      <c r="B5296" s="43" t="str">
        <f t="shared" si="416"/>
        <v/>
      </c>
      <c r="C5296" s="43" t="str">
        <f t="shared" si="417"/>
        <v>Metals</v>
      </c>
      <c r="D5296" s="43" t="str">
        <f t="shared" si="418"/>
        <v>Financial</v>
      </c>
      <c r="E5296" s="43">
        <f>IF(VLOOKUP(S5296,'DD-Lookup'!$J$6:$L$50,3,FALSE)="Monthly",(YEAR(AC5296)-YEAR(AB5296))*12+MONTH(AC5296)-MONTH(AB5296)+1,(AC5296-AB5296+1))</f>
        <v>1</v>
      </c>
      <c r="F5296" s="210">
        <f t="shared" si="419"/>
        <v>20</v>
      </c>
      <c r="G5296" s="199">
        <v>1358752</v>
      </c>
      <c r="H5296" s="195">
        <v>37049.6550810185</v>
      </c>
      <c r="I5296" t="s">
        <v>3553</v>
      </c>
      <c r="M5296" t="s">
        <v>3346</v>
      </c>
      <c r="N5296" t="s">
        <v>3554</v>
      </c>
      <c r="O5296" t="s">
        <v>3555</v>
      </c>
      <c r="P5296" s="196">
        <v>20</v>
      </c>
      <c r="S5296" t="s">
        <v>3556</v>
      </c>
      <c r="T5296" t="s">
        <v>3557</v>
      </c>
      <c r="U5296" s="198">
        <v>1668</v>
      </c>
      <c r="V5296" t="s">
        <v>3121</v>
      </c>
      <c r="W5296" t="s">
        <v>2299</v>
      </c>
      <c r="X5296" t="s">
        <v>3559</v>
      </c>
      <c r="Y5296" t="s">
        <v>3560</v>
      </c>
      <c r="Z5296" t="s">
        <v>3561</v>
      </c>
      <c r="AA5296">
        <v>2174782</v>
      </c>
    </row>
    <row r="5297" spans="1:29" x14ac:dyDescent="0.25">
      <c r="A5297" s="43" t="str">
        <f t="shared" si="415"/>
        <v>US Natural Gas Financial</v>
      </c>
      <c r="B5297" s="43" t="str">
        <f t="shared" si="416"/>
        <v>US</v>
      </c>
      <c r="C5297" s="43" t="str">
        <f t="shared" si="417"/>
        <v>Natural Gas</v>
      </c>
      <c r="D5297" s="43" t="str">
        <f t="shared" si="418"/>
        <v>Financial</v>
      </c>
      <c r="E5297" s="43">
        <f>IF(VLOOKUP(S5297,'DD-Lookup'!$J$6:$L$50,3,FALSE)="Monthly",(YEAR(AC5297)-YEAR(AB5297))*12+MONTH(AC5297)-MONTH(AB5297)+1,(AC5297-AB5297+1))</f>
        <v>31</v>
      </c>
      <c r="F5297" s="210">
        <f t="shared" si="419"/>
        <v>310000</v>
      </c>
      <c r="G5297" s="199">
        <v>1358753</v>
      </c>
      <c r="H5297" s="195">
        <v>37049.655300925901</v>
      </c>
      <c r="I5297" t="s">
        <v>3360</v>
      </c>
      <c r="M5297" t="s">
        <v>3341</v>
      </c>
      <c r="N5297" t="s">
        <v>2281</v>
      </c>
      <c r="O5297" t="s">
        <v>2475</v>
      </c>
      <c r="Q5297" s="196">
        <v>10000</v>
      </c>
      <c r="S5297" t="s">
        <v>3342</v>
      </c>
      <c r="T5297" t="s">
        <v>3557</v>
      </c>
      <c r="U5297" s="198">
        <v>3.79</v>
      </c>
      <c r="V5297" t="s">
        <v>1323</v>
      </c>
      <c r="W5297" t="s">
        <v>2853</v>
      </c>
      <c r="X5297" t="s">
        <v>2282</v>
      </c>
      <c r="Y5297" t="s">
        <v>3575</v>
      </c>
      <c r="Z5297" t="s">
        <v>2995</v>
      </c>
      <c r="AA5297" t="s">
        <v>181</v>
      </c>
      <c r="AB5297" s="195">
        <v>37073.875</v>
      </c>
      <c r="AC5297" s="195">
        <v>37103.875</v>
      </c>
    </row>
    <row r="5298" spans="1:29" x14ac:dyDescent="0.25">
      <c r="A5298" s="43" t="str">
        <f t="shared" si="415"/>
        <v>US Natural Gas Financial</v>
      </c>
      <c r="B5298" s="43" t="str">
        <f t="shared" si="416"/>
        <v>US</v>
      </c>
      <c r="C5298" s="43" t="str">
        <f t="shared" si="417"/>
        <v>Natural Gas</v>
      </c>
      <c r="D5298" s="43" t="str">
        <f t="shared" si="418"/>
        <v>Financial</v>
      </c>
      <c r="E5298" s="43">
        <f>IF(VLOOKUP(S5298,'DD-Lookup'!$J$6:$L$50,3,FALSE)="Monthly",(YEAR(AC5298)-YEAR(AB5298))*12+MONTH(AC5298)-MONTH(AB5298)+1,(AC5298-AB5298+1))</f>
        <v>31</v>
      </c>
      <c r="F5298" s="210">
        <f t="shared" si="419"/>
        <v>77500</v>
      </c>
      <c r="G5298" s="199">
        <v>1358754</v>
      </c>
      <c r="H5298" s="195">
        <v>37049.6563888889</v>
      </c>
      <c r="I5298" t="s">
        <v>2284</v>
      </c>
      <c r="M5298" t="s">
        <v>3341</v>
      </c>
      <c r="N5298" t="s">
        <v>2281</v>
      </c>
      <c r="O5298" t="s">
        <v>2475</v>
      </c>
      <c r="P5298" s="196">
        <v>2500</v>
      </c>
      <c r="S5298" t="s">
        <v>3342</v>
      </c>
      <c r="T5298" t="s">
        <v>3557</v>
      </c>
      <c r="U5298" s="198">
        <v>3.7875000000000001</v>
      </c>
      <c r="V5298" t="s">
        <v>2285</v>
      </c>
      <c r="W5298" t="s">
        <v>2853</v>
      </c>
      <c r="X5298" t="s">
        <v>2282</v>
      </c>
      <c r="Y5298" t="s">
        <v>3575</v>
      </c>
      <c r="Z5298" t="s">
        <v>2995</v>
      </c>
      <c r="AA5298" t="s">
        <v>182</v>
      </c>
      <c r="AB5298" s="195">
        <v>37073.875</v>
      </c>
      <c r="AC5298" s="195">
        <v>37103.875</v>
      </c>
    </row>
    <row r="5299" spans="1:29" x14ac:dyDescent="0.25">
      <c r="A5299" s="43" t="str">
        <f t="shared" si="415"/>
        <v>US Natural Gas Financial</v>
      </c>
      <c r="B5299" s="43" t="str">
        <f t="shared" si="416"/>
        <v>US</v>
      </c>
      <c r="C5299" s="43" t="str">
        <f t="shared" si="417"/>
        <v>Natural Gas</v>
      </c>
      <c r="D5299" s="43" t="str">
        <f t="shared" si="418"/>
        <v>Financial</v>
      </c>
      <c r="E5299" s="43">
        <f>IF(VLOOKUP(S5299,'DD-Lookup'!$J$6:$L$50,3,FALSE)="Monthly",(YEAR(AC5299)-YEAR(AB5299))*12+MONTH(AC5299)-MONTH(AB5299)+1,(AC5299-AB5299+1))</f>
        <v>31</v>
      </c>
      <c r="F5299" s="210">
        <f t="shared" si="419"/>
        <v>77500</v>
      </c>
      <c r="G5299" s="199">
        <v>1358755</v>
      </c>
      <c r="H5299" s="195">
        <v>37049.6565162037</v>
      </c>
      <c r="I5299" t="s">
        <v>3085</v>
      </c>
      <c r="M5299" t="s">
        <v>3341</v>
      </c>
      <c r="N5299" t="s">
        <v>2281</v>
      </c>
      <c r="O5299" t="s">
        <v>2475</v>
      </c>
      <c r="P5299" s="196">
        <v>2500</v>
      </c>
      <c r="S5299" t="s">
        <v>3342</v>
      </c>
      <c r="T5299" t="s">
        <v>3557</v>
      </c>
      <c r="U5299" s="198">
        <v>3.7875000000000001</v>
      </c>
      <c r="V5299" t="s">
        <v>3086</v>
      </c>
      <c r="W5299" t="s">
        <v>2853</v>
      </c>
      <c r="X5299" t="s">
        <v>2282</v>
      </c>
      <c r="Y5299" t="s">
        <v>3575</v>
      </c>
      <c r="Z5299" t="s">
        <v>2995</v>
      </c>
      <c r="AA5299" t="s">
        <v>183</v>
      </c>
      <c r="AB5299" s="195">
        <v>37073.875</v>
      </c>
      <c r="AC5299" s="195">
        <v>37103.875</v>
      </c>
    </row>
    <row r="5300" spans="1:29" x14ac:dyDescent="0.25">
      <c r="A5300" s="43" t="str">
        <f t="shared" si="415"/>
        <v>US Natural Gas Physical</v>
      </c>
      <c r="B5300" s="43" t="str">
        <f t="shared" si="416"/>
        <v>US</v>
      </c>
      <c r="C5300" s="43" t="str">
        <f t="shared" si="417"/>
        <v>Natural Gas</v>
      </c>
      <c r="D5300" s="43" t="str">
        <f t="shared" si="418"/>
        <v>Physical</v>
      </c>
      <c r="E5300" s="43">
        <f>IF(VLOOKUP(S5300,'DD-Lookup'!$J$6:$L$50,3,FALSE)="Monthly",(YEAR(AC5300)-YEAR(AB5300))*12+MONTH(AC5300)-MONTH(AB5300)+1,(AC5300-AB5300+1))</f>
        <v>3</v>
      </c>
      <c r="F5300" s="210">
        <f t="shared" si="419"/>
        <v>60000</v>
      </c>
      <c r="G5300" s="199">
        <v>1358756</v>
      </c>
      <c r="H5300" s="195">
        <v>37049.656782407401</v>
      </c>
      <c r="I5300" t="s">
        <v>2183</v>
      </c>
      <c r="M5300" t="s">
        <v>3341</v>
      </c>
      <c r="N5300" t="s">
        <v>3747</v>
      </c>
      <c r="O5300" t="s">
        <v>1447</v>
      </c>
      <c r="Q5300" s="196">
        <v>20000</v>
      </c>
      <c r="S5300" t="s">
        <v>3342</v>
      </c>
      <c r="T5300" t="s">
        <v>3557</v>
      </c>
      <c r="U5300" s="198">
        <v>3.65</v>
      </c>
      <c r="V5300" t="s">
        <v>2184</v>
      </c>
      <c r="W5300" t="s">
        <v>2366</v>
      </c>
      <c r="X5300" t="s">
        <v>2176</v>
      </c>
      <c r="Y5300" t="s">
        <v>2469</v>
      </c>
      <c r="Z5300" t="s">
        <v>2995</v>
      </c>
      <c r="AA5300">
        <v>838847</v>
      </c>
      <c r="AB5300" s="195">
        <v>37051.875011574099</v>
      </c>
      <c r="AC5300" s="195">
        <v>37053.875011574099</v>
      </c>
    </row>
    <row r="5301" spans="1:29" x14ac:dyDescent="0.25">
      <c r="A5301" s="43" t="str">
        <f t="shared" si="415"/>
        <v>US Natural Gas Financial</v>
      </c>
      <c r="B5301" s="43" t="str">
        <f t="shared" si="416"/>
        <v>US</v>
      </c>
      <c r="C5301" s="43" t="str">
        <f t="shared" si="417"/>
        <v>Natural Gas</v>
      </c>
      <c r="D5301" s="43" t="str">
        <f t="shared" si="418"/>
        <v>Financial</v>
      </c>
      <c r="E5301" s="43">
        <f>IF(VLOOKUP(S5301,'DD-Lookup'!$J$6:$L$50,3,FALSE)="Monthly",(YEAR(AC5301)-YEAR(AB5301))*12+MONTH(AC5301)-MONTH(AB5301)+1,(AC5301-AB5301+1))</f>
        <v>31</v>
      </c>
      <c r="F5301" s="210">
        <f t="shared" si="419"/>
        <v>310000</v>
      </c>
      <c r="G5301" s="199">
        <v>1358757</v>
      </c>
      <c r="H5301" s="195">
        <v>37049.657951388901</v>
      </c>
      <c r="I5301" t="s">
        <v>2286</v>
      </c>
      <c r="M5301" t="s">
        <v>3341</v>
      </c>
      <c r="N5301" t="s">
        <v>2281</v>
      </c>
      <c r="O5301" t="s">
        <v>2475</v>
      </c>
      <c r="P5301" s="196">
        <v>10000</v>
      </c>
      <c r="S5301" t="s">
        <v>3342</v>
      </c>
      <c r="T5301" t="s">
        <v>3557</v>
      </c>
      <c r="U5301" s="198">
        <v>3.7850000000000001</v>
      </c>
      <c r="V5301" t="s">
        <v>3149</v>
      </c>
      <c r="W5301" t="s">
        <v>2853</v>
      </c>
      <c r="X5301" t="s">
        <v>2282</v>
      </c>
      <c r="Y5301" t="s">
        <v>3575</v>
      </c>
      <c r="Z5301" t="s">
        <v>2995</v>
      </c>
      <c r="AA5301" t="s">
        <v>184</v>
      </c>
      <c r="AB5301" s="195">
        <v>37073.875</v>
      </c>
      <c r="AC5301" s="195">
        <v>37103.875</v>
      </c>
    </row>
    <row r="5302" spans="1:29" x14ac:dyDescent="0.25">
      <c r="A5302" s="43" t="str">
        <f t="shared" si="415"/>
        <v>US Natural Gas Financial</v>
      </c>
      <c r="B5302" s="43" t="str">
        <f t="shared" si="416"/>
        <v>US</v>
      </c>
      <c r="C5302" s="43" t="str">
        <f t="shared" si="417"/>
        <v>Natural Gas</v>
      </c>
      <c r="D5302" s="43" t="str">
        <f t="shared" si="418"/>
        <v>Financial</v>
      </c>
      <c r="E5302" s="43">
        <f>IF(VLOOKUP(S5302,'DD-Lookup'!$J$6:$L$50,3,FALSE)="Monthly",(YEAR(AC5302)-YEAR(AB5302))*12+MONTH(AC5302)-MONTH(AB5302)+1,(AC5302-AB5302+1))</f>
        <v>151</v>
      </c>
      <c r="F5302" s="210">
        <f t="shared" si="419"/>
        <v>377500</v>
      </c>
      <c r="G5302" s="199">
        <v>1358758</v>
      </c>
      <c r="H5302" s="195">
        <v>37049.659409722197</v>
      </c>
      <c r="I5302" t="s">
        <v>2280</v>
      </c>
      <c r="M5302" t="s">
        <v>3341</v>
      </c>
      <c r="N5302" t="s">
        <v>2281</v>
      </c>
      <c r="O5302" t="s">
        <v>2491</v>
      </c>
      <c r="Q5302" s="196">
        <v>2500</v>
      </c>
      <c r="S5302" t="s">
        <v>3342</v>
      </c>
      <c r="T5302" t="s">
        <v>3557</v>
      </c>
      <c r="U5302" s="198">
        <v>4.2649999999999997</v>
      </c>
      <c r="V5302" t="s">
        <v>2441</v>
      </c>
      <c r="W5302" t="s">
        <v>2853</v>
      </c>
      <c r="X5302" t="s">
        <v>2282</v>
      </c>
      <c r="Y5302" t="s">
        <v>3575</v>
      </c>
      <c r="Z5302" t="s">
        <v>2995</v>
      </c>
      <c r="AA5302" t="s">
        <v>185</v>
      </c>
      <c r="AB5302" s="195">
        <v>37196</v>
      </c>
      <c r="AC5302" s="195">
        <v>37346</v>
      </c>
    </row>
    <row r="5303" spans="1:29" x14ac:dyDescent="0.25">
      <c r="A5303" s="43" t="str">
        <f t="shared" si="415"/>
        <v>US Natural Gas Physical</v>
      </c>
      <c r="B5303" s="43" t="str">
        <f t="shared" si="416"/>
        <v>US</v>
      </c>
      <c r="C5303" s="43" t="str">
        <f t="shared" si="417"/>
        <v>Natural Gas</v>
      </c>
      <c r="D5303" s="43" t="str">
        <f t="shared" si="418"/>
        <v>Physical</v>
      </c>
      <c r="E5303" s="43">
        <f>IF(VLOOKUP(S5303,'DD-Lookup'!$J$6:$L$50,3,FALSE)="Monthly",(YEAR(AC5303)-YEAR(AB5303))*12+MONTH(AC5303)-MONTH(AB5303)+1,(AC5303-AB5303+1))</f>
        <v>3</v>
      </c>
      <c r="F5303" s="210">
        <f t="shared" si="419"/>
        <v>30000</v>
      </c>
      <c r="G5303" s="199">
        <v>1358759</v>
      </c>
      <c r="H5303" s="195">
        <v>37049.660937499997</v>
      </c>
      <c r="I5303" t="s">
        <v>2527</v>
      </c>
      <c r="M5303" t="s">
        <v>3341</v>
      </c>
      <c r="N5303" t="s">
        <v>3747</v>
      </c>
      <c r="O5303" t="s">
        <v>1447</v>
      </c>
      <c r="P5303" s="196">
        <v>10000</v>
      </c>
      <c r="S5303" t="s">
        <v>3342</v>
      </c>
      <c r="T5303" t="s">
        <v>3557</v>
      </c>
      <c r="U5303" s="198">
        <v>3.6425000000000001</v>
      </c>
      <c r="V5303" t="s">
        <v>3464</v>
      </c>
      <c r="W5303" t="s">
        <v>2366</v>
      </c>
      <c r="X5303" t="s">
        <v>2176</v>
      </c>
      <c r="Y5303" t="s">
        <v>2469</v>
      </c>
      <c r="Z5303" t="s">
        <v>2995</v>
      </c>
      <c r="AA5303">
        <v>838849</v>
      </c>
      <c r="AB5303" s="195">
        <v>37051.875011574099</v>
      </c>
      <c r="AC5303" s="195">
        <v>37053.875011574099</v>
      </c>
    </row>
    <row r="5304" spans="1:29" x14ac:dyDescent="0.25">
      <c r="A5304" s="43" t="str">
        <f t="shared" si="415"/>
        <v>US Natural Gas Financial</v>
      </c>
      <c r="B5304" s="43" t="str">
        <f t="shared" si="416"/>
        <v>US</v>
      </c>
      <c r="C5304" s="43" t="str">
        <f t="shared" si="417"/>
        <v>Natural Gas</v>
      </c>
      <c r="D5304" s="43" t="str">
        <f t="shared" si="418"/>
        <v>Financial</v>
      </c>
      <c r="E5304" s="43">
        <f>IF(VLOOKUP(S5304,'DD-Lookup'!$J$6:$L$50,3,FALSE)="Monthly",(YEAR(AC5304)-YEAR(AB5304))*12+MONTH(AC5304)-MONTH(AB5304)+1,(AC5304-AB5304+1))</f>
        <v>31</v>
      </c>
      <c r="F5304" s="210">
        <f t="shared" si="419"/>
        <v>77500</v>
      </c>
      <c r="G5304" s="199">
        <v>1358760</v>
      </c>
      <c r="H5304" s="195">
        <v>37049.661192129599</v>
      </c>
      <c r="I5304" t="s">
        <v>3482</v>
      </c>
      <c r="M5304" t="s">
        <v>3341</v>
      </c>
      <c r="N5304" t="s">
        <v>2281</v>
      </c>
      <c r="O5304" t="s">
        <v>2290</v>
      </c>
      <c r="Q5304" s="196">
        <v>2500</v>
      </c>
      <c r="S5304" t="s">
        <v>3342</v>
      </c>
      <c r="T5304" t="s">
        <v>3557</v>
      </c>
      <c r="U5304" s="198">
        <v>3.8774999999999999</v>
      </c>
      <c r="V5304" t="s">
        <v>2482</v>
      </c>
      <c r="W5304" t="s">
        <v>2853</v>
      </c>
      <c r="X5304" t="s">
        <v>2282</v>
      </c>
      <c r="Y5304" t="s">
        <v>3575</v>
      </c>
      <c r="Z5304" t="s">
        <v>2995</v>
      </c>
      <c r="AA5304" t="s">
        <v>186</v>
      </c>
      <c r="AB5304" s="195">
        <v>37104.875</v>
      </c>
      <c r="AC5304" s="195">
        <v>37134.875</v>
      </c>
    </row>
    <row r="5305" spans="1:29" x14ac:dyDescent="0.25">
      <c r="A5305" s="43" t="str">
        <f t="shared" si="415"/>
        <v>US Natural Gas Financial</v>
      </c>
      <c r="B5305" s="43" t="str">
        <f t="shared" si="416"/>
        <v>US</v>
      </c>
      <c r="C5305" s="43" t="str">
        <f t="shared" si="417"/>
        <v>Natural Gas</v>
      </c>
      <c r="D5305" s="43" t="str">
        <f t="shared" si="418"/>
        <v>Financial</v>
      </c>
      <c r="E5305" s="43">
        <f>IF(VLOOKUP(S5305,'DD-Lookup'!$J$6:$L$50,3,FALSE)="Monthly",(YEAR(AC5305)-YEAR(AB5305))*12+MONTH(AC5305)-MONTH(AB5305)+1,(AC5305-AB5305+1))</f>
        <v>22</v>
      </c>
      <c r="F5305" s="210">
        <f t="shared" si="419"/>
        <v>220000</v>
      </c>
      <c r="G5305" s="199">
        <v>1358762</v>
      </c>
      <c r="H5305" s="195">
        <v>37049.6621759259</v>
      </c>
      <c r="I5305" t="s">
        <v>3482</v>
      </c>
      <c r="M5305" t="s">
        <v>3341</v>
      </c>
      <c r="N5305" t="s">
        <v>2281</v>
      </c>
      <c r="O5305" t="s">
        <v>33</v>
      </c>
      <c r="Q5305" s="196">
        <v>10000</v>
      </c>
      <c r="S5305" t="s">
        <v>3342</v>
      </c>
      <c r="T5305" t="s">
        <v>3557</v>
      </c>
      <c r="U5305" s="198">
        <v>3.52</v>
      </c>
      <c r="V5305" t="s">
        <v>1742</v>
      </c>
      <c r="W5305" t="s">
        <v>3333</v>
      </c>
      <c r="X5305" t="s">
        <v>3334</v>
      </c>
      <c r="Y5305" t="s">
        <v>3575</v>
      </c>
      <c r="Z5305" t="s">
        <v>2995</v>
      </c>
      <c r="AA5305" t="s">
        <v>187</v>
      </c>
      <c r="AB5305" s="195">
        <v>37051.875011574099</v>
      </c>
      <c r="AC5305" s="195">
        <v>37072.875011574099</v>
      </c>
    </row>
    <row r="5306" spans="1:29" x14ac:dyDescent="0.25">
      <c r="A5306" s="43" t="str">
        <f t="shared" si="415"/>
        <v>US Natural Gas Financial</v>
      </c>
      <c r="B5306" s="43" t="str">
        <f t="shared" si="416"/>
        <v>US</v>
      </c>
      <c r="C5306" s="43" t="str">
        <f t="shared" si="417"/>
        <v>Natural Gas</v>
      </c>
      <c r="D5306" s="43" t="str">
        <f t="shared" si="418"/>
        <v>Financial</v>
      </c>
      <c r="E5306" s="43">
        <f>IF(VLOOKUP(S5306,'DD-Lookup'!$J$6:$L$50,3,FALSE)="Monthly",(YEAR(AC5306)-YEAR(AB5306))*12+MONTH(AC5306)-MONTH(AB5306)+1,(AC5306-AB5306+1))</f>
        <v>151</v>
      </c>
      <c r="F5306" s="210">
        <f t="shared" si="419"/>
        <v>755000</v>
      </c>
      <c r="G5306" s="199">
        <v>1358763</v>
      </c>
      <c r="H5306" s="195">
        <v>37049.663888888899</v>
      </c>
      <c r="I5306" t="s">
        <v>3482</v>
      </c>
      <c r="M5306" t="s">
        <v>3341</v>
      </c>
      <c r="N5306" t="s">
        <v>2281</v>
      </c>
      <c r="O5306" t="s">
        <v>2491</v>
      </c>
      <c r="Q5306" s="196">
        <v>5000</v>
      </c>
      <c r="S5306" t="s">
        <v>3342</v>
      </c>
      <c r="T5306" t="s">
        <v>3557</v>
      </c>
      <c r="U5306" s="198">
        <v>4.2649999999999997</v>
      </c>
      <c r="V5306" t="s">
        <v>2482</v>
      </c>
      <c r="W5306" t="s">
        <v>2853</v>
      </c>
      <c r="X5306" t="s">
        <v>2282</v>
      </c>
      <c r="Y5306" t="s">
        <v>3575</v>
      </c>
      <c r="Z5306" t="s">
        <v>2995</v>
      </c>
      <c r="AA5306" t="s">
        <v>188</v>
      </c>
      <c r="AB5306" s="195">
        <v>37196</v>
      </c>
      <c r="AC5306" s="195">
        <v>37346</v>
      </c>
    </row>
    <row r="5307" spans="1:29" x14ac:dyDescent="0.25">
      <c r="A5307" s="43" t="str">
        <f t="shared" si="415"/>
        <v>US Power Physical</v>
      </c>
      <c r="B5307" s="43" t="str">
        <f t="shared" si="416"/>
        <v>US</v>
      </c>
      <c r="C5307" s="43" t="str">
        <f t="shared" si="417"/>
        <v>Power</v>
      </c>
      <c r="D5307" s="43" t="str">
        <f t="shared" si="418"/>
        <v>Physical</v>
      </c>
      <c r="E5307" s="43">
        <f>IF(VLOOKUP(S5307,'DD-Lookup'!$J$6:$L$50,3,FALSE)="Monthly",(YEAR(AC5307)-YEAR(AB5307))*12+MONTH(AC5307)-MONTH(AB5307)+1,(AC5307-AB5307+1))</f>
        <v>5</v>
      </c>
      <c r="F5307" s="210">
        <f t="shared" si="419"/>
        <v>250</v>
      </c>
      <c r="G5307" s="199">
        <v>1358767</v>
      </c>
      <c r="H5307" s="195">
        <v>37049.665405092601</v>
      </c>
      <c r="I5307" t="s">
        <v>2255</v>
      </c>
      <c r="M5307" t="s">
        <v>2766</v>
      </c>
      <c r="N5307" t="s">
        <v>3361</v>
      </c>
      <c r="O5307" t="s">
        <v>3307</v>
      </c>
      <c r="P5307" s="196">
        <v>50</v>
      </c>
      <c r="S5307" t="s">
        <v>3340</v>
      </c>
      <c r="T5307" t="s">
        <v>3557</v>
      </c>
      <c r="U5307" s="198">
        <v>43.5</v>
      </c>
      <c r="V5307" t="s">
        <v>3743</v>
      </c>
      <c r="W5307" t="s">
        <v>3376</v>
      </c>
      <c r="X5307" t="s">
        <v>3377</v>
      </c>
      <c r="Y5307" t="s">
        <v>2662</v>
      </c>
      <c r="Z5307" t="s">
        <v>2990</v>
      </c>
      <c r="AA5307">
        <v>637988.1</v>
      </c>
      <c r="AB5307" s="195">
        <v>37053.875011574099</v>
      </c>
      <c r="AC5307" s="195">
        <v>37057.875011574099</v>
      </c>
    </row>
    <row r="5308" spans="1:29" x14ac:dyDescent="0.25">
      <c r="A5308" s="43" t="str">
        <f t="shared" si="415"/>
        <v>US Natural Gas Financial</v>
      </c>
      <c r="B5308" s="43" t="str">
        <f t="shared" si="416"/>
        <v>US</v>
      </c>
      <c r="C5308" s="43" t="str">
        <f t="shared" si="417"/>
        <v>Natural Gas</v>
      </c>
      <c r="D5308" s="43" t="str">
        <f t="shared" si="418"/>
        <v>Financial</v>
      </c>
      <c r="E5308" s="43">
        <f>IF(VLOOKUP(S5308,'DD-Lookup'!$J$6:$L$50,3,FALSE)="Monthly",(YEAR(AC5308)-YEAR(AB5308))*12+MONTH(AC5308)-MONTH(AB5308)+1,(AC5308-AB5308+1))</f>
        <v>31</v>
      </c>
      <c r="F5308" s="210">
        <f t="shared" si="419"/>
        <v>155000</v>
      </c>
      <c r="G5308" s="199">
        <v>1358768</v>
      </c>
      <c r="H5308" s="195">
        <v>37049.666076388901</v>
      </c>
      <c r="I5308" t="s">
        <v>3085</v>
      </c>
      <c r="M5308" t="s">
        <v>3341</v>
      </c>
      <c r="N5308" t="s">
        <v>2281</v>
      </c>
      <c r="O5308" t="s">
        <v>2475</v>
      </c>
      <c r="Q5308" s="196">
        <v>5000</v>
      </c>
      <c r="S5308" t="s">
        <v>3342</v>
      </c>
      <c r="T5308" t="s">
        <v>3557</v>
      </c>
      <c r="U5308" s="198">
        <v>3.7850000000000001</v>
      </c>
      <c r="V5308" t="s">
        <v>2353</v>
      </c>
      <c r="W5308" t="s">
        <v>2853</v>
      </c>
      <c r="X5308" t="s">
        <v>2282</v>
      </c>
      <c r="Y5308" t="s">
        <v>3575</v>
      </c>
      <c r="Z5308" t="s">
        <v>2995</v>
      </c>
      <c r="AA5308" t="s">
        <v>189</v>
      </c>
      <c r="AB5308" s="195">
        <v>37073.875</v>
      </c>
      <c r="AC5308" s="195">
        <v>37103.875</v>
      </c>
    </row>
    <row r="5309" spans="1:29" x14ac:dyDescent="0.25">
      <c r="A5309" s="43" t="str">
        <f t="shared" si="415"/>
        <v>US Natural Gas Financial</v>
      </c>
      <c r="B5309" s="43" t="str">
        <f t="shared" si="416"/>
        <v>US</v>
      </c>
      <c r="C5309" s="43" t="str">
        <f t="shared" si="417"/>
        <v>Natural Gas</v>
      </c>
      <c r="D5309" s="43" t="str">
        <f t="shared" si="418"/>
        <v>Financial</v>
      </c>
      <c r="E5309" s="43">
        <f>IF(VLOOKUP(S5309,'DD-Lookup'!$J$6:$L$50,3,FALSE)="Monthly",(YEAR(AC5309)-YEAR(AB5309))*12+MONTH(AC5309)-MONTH(AB5309)+1,(AC5309-AB5309+1))</f>
        <v>31</v>
      </c>
      <c r="F5309" s="210">
        <f t="shared" si="419"/>
        <v>77500</v>
      </c>
      <c r="G5309" s="199">
        <v>1358769</v>
      </c>
      <c r="H5309" s="195">
        <v>37049.666400463</v>
      </c>
      <c r="I5309" t="s">
        <v>2286</v>
      </c>
      <c r="M5309" t="s">
        <v>3341</v>
      </c>
      <c r="N5309" t="s">
        <v>2281</v>
      </c>
      <c r="O5309" t="s">
        <v>2475</v>
      </c>
      <c r="Q5309" s="196">
        <v>2500</v>
      </c>
      <c r="S5309" t="s">
        <v>3342</v>
      </c>
      <c r="T5309" t="s">
        <v>3557</v>
      </c>
      <c r="U5309" s="198">
        <v>3.7850000000000001</v>
      </c>
      <c r="V5309" t="s">
        <v>2287</v>
      </c>
      <c r="W5309" t="s">
        <v>2853</v>
      </c>
      <c r="X5309" t="s">
        <v>2282</v>
      </c>
      <c r="Y5309" t="s">
        <v>3575</v>
      </c>
      <c r="Z5309" t="s">
        <v>2995</v>
      </c>
      <c r="AA5309" t="s">
        <v>190</v>
      </c>
      <c r="AB5309" s="195">
        <v>37073.875</v>
      </c>
      <c r="AC5309" s="195">
        <v>37103.875</v>
      </c>
    </row>
    <row r="5310" spans="1:29" x14ac:dyDescent="0.25">
      <c r="A5310" s="43" t="str">
        <f t="shared" si="415"/>
        <v>US Natural Gas Physical</v>
      </c>
      <c r="B5310" s="43" t="str">
        <f t="shared" si="416"/>
        <v>US</v>
      </c>
      <c r="C5310" s="43" t="str">
        <f t="shared" si="417"/>
        <v>Natural Gas</v>
      </c>
      <c r="D5310" s="43" t="str">
        <f t="shared" si="418"/>
        <v>Physical</v>
      </c>
      <c r="E5310" s="43">
        <f>IF(VLOOKUP(S5310,'DD-Lookup'!$J$6:$L$50,3,FALSE)="Monthly",(YEAR(AC5310)-YEAR(AB5310))*12+MONTH(AC5310)-MONTH(AB5310)+1,(AC5310-AB5310+1))</f>
        <v>3</v>
      </c>
      <c r="F5310" s="210">
        <f t="shared" si="419"/>
        <v>2145</v>
      </c>
      <c r="G5310" s="199">
        <v>1358770</v>
      </c>
      <c r="H5310" s="195">
        <v>37049.666412036997</v>
      </c>
      <c r="I5310" t="s">
        <v>3316</v>
      </c>
      <c r="M5310" t="s">
        <v>3341</v>
      </c>
      <c r="N5310" t="s">
        <v>3747</v>
      </c>
      <c r="O5310" t="s">
        <v>191</v>
      </c>
      <c r="P5310" s="196">
        <v>715</v>
      </c>
      <c r="S5310" t="s">
        <v>3342</v>
      </c>
      <c r="T5310" t="s">
        <v>3557</v>
      </c>
      <c r="U5310" s="198">
        <v>3.5449999999999999</v>
      </c>
      <c r="V5310" t="s">
        <v>3331</v>
      </c>
      <c r="W5310" t="s">
        <v>2366</v>
      </c>
      <c r="X5310" t="s">
        <v>3093</v>
      </c>
      <c r="Y5310" t="s">
        <v>2469</v>
      </c>
      <c r="Z5310" t="s">
        <v>2995</v>
      </c>
      <c r="AA5310">
        <v>838854</v>
      </c>
      <c r="AB5310" s="195">
        <v>37051.875011574099</v>
      </c>
      <c r="AC5310" s="195">
        <v>37053.875011574099</v>
      </c>
    </row>
    <row r="5311" spans="1:29" x14ac:dyDescent="0.25">
      <c r="A5311" s="43" t="str">
        <f t="shared" si="415"/>
        <v>US Natural Gas Financial</v>
      </c>
      <c r="B5311" s="43" t="str">
        <f t="shared" si="416"/>
        <v>US</v>
      </c>
      <c r="C5311" s="43" t="str">
        <f t="shared" si="417"/>
        <v>Natural Gas</v>
      </c>
      <c r="D5311" s="43" t="str">
        <f t="shared" si="418"/>
        <v>Financial</v>
      </c>
      <c r="E5311" s="43">
        <f>IF(VLOOKUP(S5311,'DD-Lookup'!$J$6:$L$50,3,FALSE)="Monthly",(YEAR(AC5311)-YEAR(AB5311))*12+MONTH(AC5311)-MONTH(AB5311)+1,(AC5311-AB5311+1))</f>
        <v>31</v>
      </c>
      <c r="F5311" s="210">
        <f t="shared" si="419"/>
        <v>310000</v>
      </c>
      <c r="G5311" s="199">
        <v>1358771</v>
      </c>
      <c r="H5311" s="195">
        <v>37049.667141203703</v>
      </c>
      <c r="I5311" t="s">
        <v>3339</v>
      </c>
      <c r="M5311" t="s">
        <v>3341</v>
      </c>
      <c r="N5311" t="s">
        <v>2281</v>
      </c>
      <c r="O5311" t="s">
        <v>2290</v>
      </c>
      <c r="Q5311" s="196">
        <v>10000</v>
      </c>
      <c r="S5311" t="s">
        <v>3342</v>
      </c>
      <c r="T5311" t="s">
        <v>3557</v>
      </c>
      <c r="U5311" s="198">
        <v>3.8774999999999999</v>
      </c>
      <c r="V5311" t="s">
        <v>3628</v>
      </c>
      <c r="W5311" t="s">
        <v>2853</v>
      </c>
      <c r="X5311" t="s">
        <v>2282</v>
      </c>
      <c r="Y5311" t="s">
        <v>3575</v>
      </c>
      <c r="Z5311" t="s">
        <v>2995</v>
      </c>
      <c r="AA5311" t="s">
        <v>192</v>
      </c>
      <c r="AB5311" s="195">
        <v>37104.875</v>
      </c>
      <c r="AC5311" s="195">
        <v>37134.875</v>
      </c>
    </row>
    <row r="5312" spans="1:29" x14ac:dyDescent="0.25">
      <c r="A5312" s="43" t="str">
        <f t="shared" si="415"/>
        <v>US Natural Gas Financial</v>
      </c>
      <c r="B5312" s="43" t="str">
        <f t="shared" si="416"/>
        <v>US</v>
      </c>
      <c r="C5312" s="43" t="str">
        <f t="shared" si="417"/>
        <v>Natural Gas</v>
      </c>
      <c r="D5312" s="43" t="str">
        <f t="shared" si="418"/>
        <v>Financial</v>
      </c>
      <c r="E5312" s="43">
        <f>IF(VLOOKUP(S5312,'DD-Lookup'!$J$6:$L$50,3,FALSE)="Monthly",(YEAR(AC5312)-YEAR(AB5312))*12+MONTH(AC5312)-MONTH(AB5312)+1,(AC5312-AB5312+1))</f>
        <v>31</v>
      </c>
      <c r="F5312" s="210">
        <f t="shared" si="419"/>
        <v>310000</v>
      </c>
      <c r="G5312" s="199">
        <v>1358773</v>
      </c>
      <c r="H5312" s="195">
        <v>37049.667361111096</v>
      </c>
      <c r="I5312" t="s">
        <v>3339</v>
      </c>
      <c r="M5312" t="s">
        <v>3341</v>
      </c>
      <c r="N5312" t="s">
        <v>2281</v>
      </c>
      <c r="O5312" t="s">
        <v>2290</v>
      </c>
      <c r="Q5312" s="196">
        <v>10000</v>
      </c>
      <c r="S5312" t="s">
        <v>3342</v>
      </c>
      <c r="T5312" t="s">
        <v>3557</v>
      </c>
      <c r="U5312" s="198">
        <v>3.88</v>
      </c>
      <c r="V5312" t="s">
        <v>3628</v>
      </c>
      <c r="W5312" t="s">
        <v>2853</v>
      </c>
      <c r="X5312" t="s">
        <v>2282</v>
      </c>
      <c r="Y5312" t="s">
        <v>3575</v>
      </c>
      <c r="Z5312" t="s">
        <v>2995</v>
      </c>
      <c r="AA5312" t="s">
        <v>193</v>
      </c>
      <c r="AB5312" s="195">
        <v>37104.875</v>
      </c>
      <c r="AC5312" s="195">
        <v>37134.875</v>
      </c>
    </row>
    <row r="5313" spans="1:29" x14ac:dyDescent="0.25">
      <c r="A5313" s="43" t="str">
        <f t="shared" si="415"/>
        <v>US Natural Gas Financial</v>
      </c>
      <c r="B5313" s="43" t="str">
        <f t="shared" si="416"/>
        <v>US</v>
      </c>
      <c r="C5313" s="43" t="str">
        <f t="shared" si="417"/>
        <v>Natural Gas</v>
      </c>
      <c r="D5313" s="43" t="str">
        <f t="shared" si="418"/>
        <v>Financial</v>
      </c>
      <c r="E5313" s="43">
        <f>IF(VLOOKUP(S5313,'DD-Lookup'!$J$6:$L$50,3,FALSE)="Monthly",(YEAR(AC5313)-YEAR(AB5313))*12+MONTH(AC5313)-MONTH(AB5313)+1,(AC5313-AB5313+1))</f>
        <v>31</v>
      </c>
      <c r="F5313" s="210">
        <f t="shared" si="419"/>
        <v>310000</v>
      </c>
      <c r="G5313" s="199">
        <v>1358775</v>
      </c>
      <c r="H5313" s="195">
        <v>37049.673472222203</v>
      </c>
      <c r="I5313" t="s">
        <v>2257</v>
      </c>
      <c r="M5313" t="s">
        <v>3341</v>
      </c>
      <c r="N5313" t="s">
        <v>2281</v>
      </c>
      <c r="O5313" t="s">
        <v>2475</v>
      </c>
      <c r="P5313" s="196">
        <v>10000</v>
      </c>
      <c r="S5313" t="s">
        <v>3342</v>
      </c>
      <c r="T5313" t="s">
        <v>3557</v>
      </c>
      <c r="U5313" s="198">
        <v>3.7850000000000001</v>
      </c>
      <c r="V5313" t="s">
        <v>194</v>
      </c>
      <c r="W5313" t="s">
        <v>2853</v>
      </c>
      <c r="X5313" t="s">
        <v>2282</v>
      </c>
      <c r="Y5313" t="s">
        <v>3575</v>
      </c>
      <c r="Z5313" t="s">
        <v>2995</v>
      </c>
      <c r="AA5313" t="s">
        <v>195</v>
      </c>
      <c r="AB5313" s="195">
        <v>37073.875</v>
      </c>
      <c r="AC5313" s="195">
        <v>37103.875</v>
      </c>
    </row>
    <row r="5314" spans="1:29" x14ac:dyDescent="0.25">
      <c r="A5314" s="43" t="str">
        <f t="shared" si="415"/>
        <v>US Natural Gas Financial</v>
      </c>
      <c r="B5314" s="43" t="str">
        <f t="shared" si="416"/>
        <v>US</v>
      </c>
      <c r="C5314" s="43" t="str">
        <f t="shared" si="417"/>
        <v>Natural Gas</v>
      </c>
      <c r="D5314" s="43" t="str">
        <f t="shared" si="418"/>
        <v>Financial</v>
      </c>
      <c r="E5314" s="43">
        <f>IF(VLOOKUP(S5314,'DD-Lookup'!$J$6:$L$50,3,FALSE)="Monthly",(YEAR(AC5314)-YEAR(AB5314))*12+MONTH(AC5314)-MONTH(AB5314)+1,(AC5314-AB5314+1))</f>
        <v>31</v>
      </c>
      <c r="F5314" s="210">
        <f t="shared" si="419"/>
        <v>310000</v>
      </c>
      <c r="G5314" s="199">
        <v>1358776</v>
      </c>
      <c r="H5314" s="195">
        <v>37049.674583333297</v>
      </c>
      <c r="I5314" t="s">
        <v>2257</v>
      </c>
      <c r="M5314" t="s">
        <v>3341</v>
      </c>
      <c r="N5314" t="s">
        <v>2281</v>
      </c>
      <c r="O5314" t="s">
        <v>2475</v>
      </c>
      <c r="P5314" s="196">
        <v>10000</v>
      </c>
      <c r="S5314" t="s">
        <v>3342</v>
      </c>
      <c r="T5314" t="s">
        <v>3557</v>
      </c>
      <c r="U5314" s="198">
        <v>3.7825000000000002</v>
      </c>
      <c r="V5314" t="s">
        <v>196</v>
      </c>
      <c r="W5314" t="s">
        <v>2853</v>
      </c>
      <c r="X5314" t="s">
        <v>2282</v>
      </c>
      <c r="Y5314" t="s">
        <v>3575</v>
      </c>
      <c r="Z5314" t="s">
        <v>2995</v>
      </c>
      <c r="AA5314" t="s">
        <v>197</v>
      </c>
      <c r="AB5314" s="195">
        <v>37073.875</v>
      </c>
      <c r="AC5314" s="195">
        <v>37103.875</v>
      </c>
    </row>
    <row r="5315" spans="1:29" x14ac:dyDescent="0.25">
      <c r="A5315" s="43" t="str">
        <f t="shared" si="415"/>
        <v>US Natural Gas Financial</v>
      </c>
      <c r="B5315" s="43" t="str">
        <f t="shared" si="416"/>
        <v>US</v>
      </c>
      <c r="C5315" s="43" t="str">
        <f t="shared" si="417"/>
        <v>Natural Gas</v>
      </c>
      <c r="D5315" s="43" t="str">
        <f t="shared" si="418"/>
        <v>Financial</v>
      </c>
      <c r="E5315" s="43">
        <f>IF(VLOOKUP(S5315,'DD-Lookup'!$J$6:$L$50,3,FALSE)="Monthly",(YEAR(AC5315)-YEAR(AB5315))*12+MONTH(AC5315)-MONTH(AB5315)+1,(AC5315-AB5315+1))</f>
        <v>31</v>
      </c>
      <c r="F5315" s="210">
        <f t="shared" si="419"/>
        <v>310000</v>
      </c>
      <c r="G5315" s="199">
        <v>1358778</v>
      </c>
      <c r="H5315" s="195">
        <v>37049.677858796298</v>
      </c>
      <c r="I5315" t="s">
        <v>198</v>
      </c>
      <c r="M5315" t="s">
        <v>3341</v>
      </c>
      <c r="N5315" t="s">
        <v>2281</v>
      </c>
      <c r="O5315" t="s">
        <v>2475</v>
      </c>
      <c r="P5315" s="196">
        <v>10000</v>
      </c>
      <c r="S5315" t="s">
        <v>3342</v>
      </c>
      <c r="T5315" t="s">
        <v>3557</v>
      </c>
      <c r="U5315" s="198">
        <v>3.7774999999999999</v>
      </c>
      <c r="V5315" t="s">
        <v>199</v>
      </c>
      <c r="W5315" t="s">
        <v>2853</v>
      </c>
      <c r="X5315" t="s">
        <v>2282</v>
      </c>
      <c r="Y5315" t="s">
        <v>3575</v>
      </c>
      <c r="Z5315" t="s">
        <v>2995</v>
      </c>
      <c r="AA5315" t="s">
        <v>200</v>
      </c>
      <c r="AB5315" s="195">
        <v>37073.875</v>
      </c>
      <c r="AC5315" s="195">
        <v>37103.875</v>
      </c>
    </row>
    <row r="5316" spans="1:29" x14ac:dyDescent="0.25">
      <c r="A5316" s="43" t="str">
        <f t="shared" si="415"/>
        <v>US Crude Financial</v>
      </c>
      <c r="B5316" s="43" t="str">
        <f t="shared" si="416"/>
        <v>US</v>
      </c>
      <c r="C5316" s="43" t="str">
        <f t="shared" si="417"/>
        <v>Crude</v>
      </c>
      <c r="D5316" s="43" t="str">
        <f t="shared" si="418"/>
        <v>Financial</v>
      </c>
      <c r="E5316" s="43">
        <f>IF(VLOOKUP(S5316,'DD-Lookup'!$J$6:$L$50,3,FALSE)="Monthly",(YEAR(AC5316)-YEAR(AB5316))*12+MONTH(AC5316)-MONTH(AB5316)+1,(AC5316-AB5316+1))</f>
        <v>1</v>
      </c>
      <c r="F5316" s="210">
        <f t="shared" si="419"/>
        <v>50000</v>
      </c>
      <c r="G5316" s="199">
        <v>1358782</v>
      </c>
      <c r="H5316" s="195">
        <v>37049.6809027778</v>
      </c>
      <c r="I5316" t="s">
        <v>3076</v>
      </c>
      <c r="M5316" t="s">
        <v>3437</v>
      </c>
      <c r="N5316" t="s">
        <v>2653</v>
      </c>
      <c r="O5316" t="s">
        <v>3359</v>
      </c>
      <c r="P5316" s="196">
        <v>50000</v>
      </c>
      <c r="S5316" t="s">
        <v>3347</v>
      </c>
      <c r="T5316" t="s">
        <v>3557</v>
      </c>
      <c r="U5316" s="198">
        <v>27.88</v>
      </c>
      <c r="V5316" t="s">
        <v>2457</v>
      </c>
      <c r="W5316" t="s">
        <v>2655</v>
      </c>
      <c r="X5316" t="s">
        <v>2656</v>
      </c>
      <c r="Y5316" t="s">
        <v>2778</v>
      </c>
      <c r="Z5316" t="s">
        <v>2995</v>
      </c>
      <c r="AA5316">
        <v>116076</v>
      </c>
      <c r="AB5316" s="195">
        <v>37073</v>
      </c>
      <c r="AC5316" s="195">
        <v>37103</v>
      </c>
    </row>
    <row r="5317" spans="1:29" x14ac:dyDescent="0.25">
      <c r="A5317" s="43" t="str">
        <f t="shared" si="415"/>
        <v>US Natural Gas Financial</v>
      </c>
      <c r="B5317" s="43" t="str">
        <f t="shared" si="416"/>
        <v>US</v>
      </c>
      <c r="C5317" s="43" t="str">
        <f t="shared" si="417"/>
        <v>Natural Gas</v>
      </c>
      <c r="D5317" s="43" t="str">
        <f t="shared" si="418"/>
        <v>Financial</v>
      </c>
      <c r="E5317" s="43">
        <f>IF(VLOOKUP(S5317,'DD-Lookup'!$J$6:$L$50,3,FALSE)="Monthly",(YEAR(AC5317)-YEAR(AB5317))*12+MONTH(AC5317)-MONTH(AB5317)+1,(AC5317-AB5317+1))</f>
        <v>30</v>
      </c>
      <c r="F5317" s="210">
        <f t="shared" si="419"/>
        <v>150000</v>
      </c>
      <c r="G5317" s="199">
        <v>1358783</v>
      </c>
      <c r="H5317" s="195">
        <v>37049.6827777777</v>
      </c>
      <c r="I5317" t="s">
        <v>2257</v>
      </c>
      <c r="M5317" t="s">
        <v>3341</v>
      </c>
      <c r="N5317" t="s">
        <v>2281</v>
      </c>
      <c r="O5317" t="s">
        <v>3110</v>
      </c>
      <c r="Q5317" s="196">
        <v>5000</v>
      </c>
      <c r="S5317" t="s">
        <v>3342</v>
      </c>
      <c r="T5317" t="s">
        <v>3557</v>
      </c>
      <c r="U5317" s="198">
        <v>3.9125000000000001</v>
      </c>
      <c r="V5317" t="s">
        <v>3796</v>
      </c>
      <c r="W5317" t="s">
        <v>2853</v>
      </c>
      <c r="X5317" t="s">
        <v>2282</v>
      </c>
      <c r="Y5317" t="s">
        <v>3575</v>
      </c>
      <c r="Z5317" t="s">
        <v>2995</v>
      </c>
      <c r="AA5317" t="s">
        <v>201</v>
      </c>
      <c r="AB5317" s="195">
        <v>37135.875</v>
      </c>
      <c r="AC5317" s="195">
        <v>37164.875</v>
      </c>
    </row>
    <row r="5318" spans="1:29" x14ac:dyDescent="0.25">
      <c r="A5318" s="43" t="str">
        <f t="shared" si="415"/>
        <v>US Natural Gas Financial</v>
      </c>
      <c r="B5318" s="43" t="str">
        <f t="shared" si="416"/>
        <v>US</v>
      </c>
      <c r="C5318" s="43" t="str">
        <f t="shared" si="417"/>
        <v>Natural Gas</v>
      </c>
      <c r="D5318" s="43" t="str">
        <f t="shared" si="418"/>
        <v>Financial</v>
      </c>
      <c r="E5318" s="43">
        <f>IF(VLOOKUP(S5318,'DD-Lookup'!$J$6:$L$50,3,FALSE)="Monthly",(YEAR(AC5318)-YEAR(AB5318))*12+MONTH(AC5318)-MONTH(AB5318)+1,(AC5318-AB5318+1))</f>
        <v>31</v>
      </c>
      <c r="F5318" s="210">
        <f t="shared" si="419"/>
        <v>155000</v>
      </c>
      <c r="G5318" s="199">
        <v>1358786</v>
      </c>
      <c r="H5318" s="195">
        <v>37049.682893518497</v>
      </c>
      <c r="I5318" t="s">
        <v>2286</v>
      </c>
      <c r="M5318" t="s">
        <v>3341</v>
      </c>
      <c r="N5318" t="s">
        <v>2281</v>
      </c>
      <c r="O5318" t="s">
        <v>2475</v>
      </c>
      <c r="Q5318" s="196">
        <v>5000</v>
      </c>
      <c r="S5318" t="s">
        <v>3342</v>
      </c>
      <c r="T5318" t="s">
        <v>3557</v>
      </c>
      <c r="U5318" s="198">
        <v>3.78</v>
      </c>
      <c r="V5318" t="s">
        <v>2287</v>
      </c>
      <c r="W5318" t="s">
        <v>2853</v>
      </c>
      <c r="X5318" t="s">
        <v>2282</v>
      </c>
      <c r="Y5318" t="s">
        <v>3575</v>
      </c>
      <c r="Z5318" t="s">
        <v>2995</v>
      </c>
      <c r="AA5318" t="s">
        <v>202</v>
      </c>
      <c r="AB5318" s="195">
        <v>37073.875</v>
      </c>
      <c r="AC5318" s="195">
        <v>37103.875</v>
      </c>
    </row>
    <row r="5319" spans="1:29" x14ac:dyDescent="0.25">
      <c r="A5319" s="43" t="str">
        <f t="shared" si="415"/>
        <v>US Natural Gas Financial</v>
      </c>
      <c r="B5319" s="43" t="str">
        <f t="shared" si="416"/>
        <v>US</v>
      </c>
      <c r="C5319" s="43" t="str">
        <f t="shared" si="417"/>
        <v>Natural Gas</v>
      </c>
      <c r="D5319" s="43" t="str">
        <f t="shared" si="418"/>
        <v>Financial</v>
      </c>
      <c r="E5319" s="43">
        <f>IF(VLOOKUP(S5319,'DD-Lookup'!$J$6:$L$50,3,FALSE)="Monthly",(YEAR(AC5319)-YEAR(AB5319))*12+MONTH(AC5319)-MONTH(AB5319)+1,(AC5319-AB5319+1))</f>
        <v>31</v>
      </c>
      <c r="F5319" s="210">
        <f t="shared" si="419"/>
        <v>310000</v>
      </c>
      <c r="G5319" s="199">
        <v>1358788</v>
      </c>
      <c r="H5319" s="195">
        <v>37049.683611111097</v>
      </c>
      <c r="I5319" t="s">
        <v>2286</v>
      </c>
      <c r="M5319" t="s">
        <v>3341</v>
      </c>
      <c r="N5319" t="s">
        <v>2281</v>
      </c>
      <c r="O5319" t="s">
        <v>2475</v>
      </c>
      <c r="Q5319" s="196">
        <v>10000</v>
      </c>
      <c r="S5319" t="s">
        <v>3342</v>
      </c>
      <c r="T5319" t="s">
        <v>3557</v>
      </c>
      <c r="U5319" s="198">
        <v>3.78</v>
      </c>
      <c r="V5319" t="s">
        <v>2287</v>
      </c>
      <c r="W5319" t="s">
        <v>2853</v>
      </c>
      <c r="X5319" t="s">
        <v>2282</v>
      </c>
      <c r="Y5319" t="s">
        <v>3575</v>
      </c>
      <c r="Z5319" t="s">
        <v>2995</v>
      </c>
      <c r="AA5319" t="s">
        <v>203</v>
      </c>
      <c r="AB5319" s="195">
        <v>37073.875</v>
      </c>
      <c r="AC5319" s="195">
        <v>37103.875</v>
      </c>
    </row>
    <row r="5320" spans="1:29" x14ac:dyDescent="0.25">
      <c r="A5320" s="43" t="str">
        <f t="shared" si="415"/>
        <v>US Natural Gas Financial</v>
      </c>
      <c r="B5320" s="43" t="str">
        <f t="shared" si="416"/>
        <v>US</v>
      </c>
      <c r="C5320" s="43" t="str">
        <f t="shared" si="417"/>
        <v>Natural Gas</v>
      </c>
      <c r="D5320" s="43" t="str">
        <f t="shared" si="418"/>
        <v>Financial</v>
      </c>
      <c r="E5320" s="43">
        <f>IF(VLOOKUP(S5320,'DD-Lookup'!$J$6:$L$50,3,FALSE)="Monthly",(YEAR(AC5320)-YEAR(AB5320))*12+MONTH(AC5320)-MONTH(AB5320)+1,(AC5320-AB5320+1))</f>
        <v>31</v>
      </c>
      <c r="F5320" s="210">
        <f t="shared" si="419"/>
        <v>310000</v>
      </c>
      <c r="G5320" s="199">
        <v>1358790</v>
      </c>
      <c r="H5320" s="195">
        <v>37049.685648148101</v>
      </c>
      <c r="I5320" t="s">
        <v>3482</v>
      </c>
      <c r="M5320" t="s">
        <v>3341</v>
      </c>
      <c r="N5320" t="s">
        <v>2281</v>
      </c>
      <c r="O5320" t="s">
        <v>3176</v>
      </c>
      <c r="Q5320" s="196">
        <v>10000</v>
      </c>
      <c r="S5320" t="s">
        <v>3342</v>
      </c>
      <c r="T5320" t="s">
        <v>3557</v>
      </c>
      <c r="U5320" s="198">
        <v>3.7749999999999999</v>
      </c>
      <c r="V5320" t="s">
        <v>1742</v>
      </c>
      <c r="W5320" t="s">
        <v>2853</v>
      </c>
      <c r="X5320" t="s">
        <v>2282</v>
      </c>
      <c r="Y5320" t="s">
        <v>3575</v>
      </c>
      <c r="Z5320" t="s">
        <v>2995</v>
      </c>
      <c r="AA5320" t="s">
        <v>204</v>
      </c>
      <c r="AB5320" s="195">
        <v>37073.915972222203</v>
      </c>
      <c r="AC5320" s="195">
        <v>37103.915972222203</v>
      </c>
    </row>
    <row r="5321" spans="1:29" x14ac:dyDescent="0.25">
      <c r="A5321" s="43" t="str">
        <f t="shared" si="415"/>
        <v>US Natural Gas Financial</v>
      </c>
      <c r="B5321" s="43" t="str">
        <f t="shared" si="416"/>
        <v>US</v>
      </c>
      <c r="C5321" s="43" t="str">
        <f t="shared" si="417"/>
        <v>Natural Gas</v>
      </c>
      <c r="D5321" s="43" t="str">
        <f t="shared" si="418"/>
        <v>Financial</v>
      </c>
      <c r="E5321" s="43">
        <f>IF(VLOOKUP(S5321,'DD-Lookup'!$J$6:$L$50,3,FALSE)="Monthly",(YEAR(AC5321)-YEAR(AB5321))*12+MONTH(AC5321)-MONTH(AB5321)+1,(AC5321-AB5321+1))</f>
        <v>31</v>
      </c>
      <c r="F5321" s="210">
        <f t="shared" si="419"/>
        <v>310000</v>
      </c>
      <c r="G5321" s="199">
        <v>1358792</v>
      </c>
      <c r="H5321" s="195">
        <v>37049.688344907401</v>
      </c>
      <c r="I5321" t="s">
        <v>3459</v>
      </c>
      <c r="M5321" t="s">
        <v>3341</v>
      </c>
      <c r="N5321" t="s">
        <v>2281</v>
      </c>
      <c r="O5321" t="s">
        <v>2475</v>
      </c>
      <c r="P5321" s="196">
        <v>10000</v>
      </c>
      <c r="S5321" t="s">
        <v>3342</v>
      </c>
      <c r="T5321" t="s">
        <v>3557</v>
      </c>
      <c r="U5321" s="198">
        <v>3.7749999999999999</v>
      </c>
      <c r="V5321" t="s">
        <v>3460</v>
      </c>
      <c r="W5321" t="s">
        <v>2853</v>
      </c>
      <c r="X5321" t="s">
        <v>2282</v>
      </c>
      <c r="Y5321" t="s">
        <v>3575</v>
      </c>
      <c r="Z5321" t="s">
        <v>2995</v>
      </c>
      <c r="AA5321" t="s">
        <v>205</v>
      </c>
      <c r="AB5321" s="195">
        <v>37073.875</v>
      </c>
      <c r="AC5321" s="195">
        <v>37103.875</v>
      </c>
    </row>
    <row r="5322" spans="1:29" x14ac:dyDescent="0.25">
      <c r="A5322" s="43" t="str">
        <f t="shared" ref="A5322:A5385" si="420">B5322&amp;" "&amp;C5322&amp;" "&amp;D5322</f>
        <v>US Natural Gas Financial</v>
      </c>
      <c r="B5322" s="43" t="str">
        <f t="shared" ref="B5322:B5385" si="421">IF((LEFT(N5322,2)="US"),"US","")</f>
        <v>US</v>
      </c>
      <c r="C5322" s="43" t="str">
        <f t="shared" ref="C5322:C5385" si="422">M5322</f>
        <v>Natural Gas</v>
      </c>
      <c r="D5322" s="43" t="str">
        <f t="shared" ref="D5322:D5385" si="423">IF(ISNUMBER(FIND("Phy",N5322))=TRUE,"Physical","Financial")</f>
        <v>Financial</v>
      </c>
      <c r="E5322" s="43">
        <f>IF(VLOOKUP(S5322,'DD-Lookup'!$J$6:$L$50,3,FALSE)="Monthly",(YEAR(AC5322)-YEAR(AB5322))*12+MONTH(AC5322)-MONTH(AB5322)+1,(AC5322-AB5322+1))</f>
        <v>31</v>
      </c>
      <c r="F5322" s="210">
        <f t="shared" ref="F5322:F5385" si="424">E5322*SUM(P5322:Q5322)</f>
        <v>77500</v>
      </c>
      <c r="G5322" s="199">
        <v>1358793</v>
      </c>
      <c r="H5322" s="195">
        <v>37049.688865740703</v>
      </c>
      <c r="I5322" t="s">
        <v>3087</v>
      </c>
      <c r="M5322" t="s">
        <v>3341</v>
      </c>
      <c r="N5322" t="s">
        <v>2281</v>
      </c>
      <c r="O5322" t="s">
        <v>2475</v>
      </c>
      <c r="Q5322" s="196">
        <v>2500</v>
      </c>
      <c r="S5322" t="s">
        <v>3342</v>
      </c>
      <c r="T5322" t="s">
        <v>3557</v>
      </c>
      <c r="U5322" s="198">
        <v>3.78</v>
      </c>
      <c r="V5322" t="s">
        <v>2236</v>
      </c>
      <c r="W5322" t="s">
        <v>2853</v>
      </c>
      <c r="X5322" t="s">
        <v>2282</v>
      </c>
      <c r="Y5322" t="s">
        <v>3575</v>
      </c>
      <c r="Z5322" t="s">
        <v>2995</v>
      </c>
      <c r="AA5322" t="s">
        <v>206</v>
      </c>
      <c r="AB5322" s="195">
        <v>37073.875</v>
      </c>
      <c r="AC5322" s="195">
        <v>37103.875</v>
      </c>
    </row>
    <row r="5323" spans="1:29" x14ac:dyDescent="0.25">
      <c r="A5323" s="43" t="str">
        <f t="shared" si="420"/>
        <v>US Natural Gas Financial</v>
      </c>
      <c r="B5323" s="43" t="str">
        <f t="shared" si="421"/>
        <v>US</v>
      </c>
      <c r="C5323" s="43" t="str">
        <f t="shared" si="422"/>
        <v>Natural Gas</v>
      </c>
      <c r="D5323" s="43" t="str">
        <f t="shared" si="423"/>
        <v>Financial</v>
      </c>
      <c r="E5323" s="43">
        <f>IF(VLOOKUP(S5323,'DD-Lookup'!$J$6:$L$50,3,FALSE)="Monthly",(YEAR(AC5323)-YEAR(AB5323))*12+MONTH(AC5323)-MONTH(AB5323)+1,(AC5323-AB5323+1))</f>
        <v>31</v>
      </c>
      <c r="F5323" s="210">
        <f t="shared" si="424"/>
        <v>232500</v>
      </c>
      <c r="G5323" s="199">
        <v>1358794</v>
      </c>
      <c r="H5323" s="195">
        <v>37049.689085648097</v>
      </c>
      <c r="I5323" t="s">
        <v>3482</v>
      </c>
      <c r="M5323" t="s">
        <v>3341</v>
      </c>
      <c r="N5323" t="s">
        <v>2281</v>
      </c>
      <c r="O5323" t="s">
        <v>3176</v>
      </c>
      <c r="Q5323" s="196">
        <v>7500</v>
      </c>
      <c r="S5323" t="s">
        <v>3342</v>
      </c>
      <c r="T5323" t="s">
        <v>3557</v>
      </c>
      <c r="U5323" s="198">
        <v>3.7749999999999999</v>
      </c>
      <c r="V5323" t="s">
        <v>1742</v>
      </c>
      <c r="W5323" t="s">
        <v>2853</v>
      </c>
      <c r="X5323" t="s">
        <v>2282</v>
      </c>
      <c r="Y5323" t="s">
        <v>3575</v>
      </c>
      <c r="Z5323" t="s">
        <v>2995</v>
      </c>
      <c r="AA5323" t="s">
        <v>207</v>
      </c>
      <c r="AB5323" s="195">
        <v>37073.915972222203</v>
      </c>
      <c r="AC5323" s="195">
        <v>37103.915972222203</v>
      </c>
    </row>
    <row r="5324" spans="1:29" x14ac:dyDescent="0.25">
      <c r="A5324" s="43" t="str">
        <f t="shared" si="420"/>
        <v>US Natural Gas Financial</v>
      </c>
      <c r="B5324" s="43" t="str">
        <f t="shared" si="421"/>
        <v>US</v>
      </c>
      <c r="C5324" s="43" t="str">
        <f t="shared" si="422"/>
        <v>Natural Gas</v>
      </c>
      <c r="D5324" s="43" t="str">
        <f t="shared" si="423"/>
        <v>Financial</v>
      </c>
      <c r="E5324" s="43">
        <f>IF(VLOOKUP(S5324,'DD-Lookup'!$J$6:$L$50,3,FALSE)="Monthly",(YEAR(AC5324)-YEAR(AB5324))*12+MONTH(AC5324)-MONTH(AB5324)+1,(AC5324-AB5324+1))</f>
        <v>31</v>
      </c>
      <c r="F5324" s="210">
        <f t="shared" si="424"/>
        <v>310000</v>
      </c>
      <c r="G5324" s="199">
        <v>1358798</v>
      </c>
      <c r="H5324" s="195">
        <v>37049.692777777796</v>
      </c>
      <c r="I5324" t="s">
        <v>2286</v>
      </c>
      <c r="M5324" t="s">
        <v>3341</v>
      </c>
      <c r="N5324" t="s">
        <v>2281</v>
      </c>
      <c r="O5324" t="s">
        <v>2475</v>
      </c>
      <c r="Q5324" s="196">
        <v>10000</v>
      </c>
      <c r="S5324" t="s">
        <v>3342</v>
      </c>
      <c r="T5324" t="s">
        <v>3557</v>
      </c>
      <c r="U5324" s="198">
        <v>3.7749999999999999</v>
      </c>
      <c r="V5324" t="s">
        <v>2287</v>
      </c>
      <c r="W5324" t="s">
        <v>2853</v>
      </c>
      <c r="X5324" t="s">
        <v>2282</v>
      </c>
      <c r="Y5324" t="s">
        <v>3575</v>
      </c>
      <c r="Z5324" t="s">
        <v>2995</v>
      </c>
      <c r="AA5324" t="s">
        <v>208</v>
      </c>
      <c r="AB5324" s="195">
        <v>37073.875</v>
      </c>
      <c r="AC5324" s="195">
        <v>37103.875</v>
      </c>
    </row>
    <row r="5325" spans="1:29" x14ac:dyDescent="0.25">
      <c r="A5325" s="43" t="str">
        <f t="shared" si="420"/>
        <v>US Natural Gas Financial</v>
      </c>
      <c r="B5325" s="43" t="str">
        <f t="shared" si="421"/>
        <v>US</v>
      </c>
      <c r="C5325" s="43" t="str">
        <f t="shared" si="422"/>
        <v>Natural Gas</v>
      </c>
      <c r="D5325" s="43" t="str">
        <f t="shared" si="423"/>
        <v>Financial</v>
      </c>
      <c r="E5325" s="43">
        <f>IF(VLOOKUP(S5325,'DD-Lookup'!$J$6:$L$50,3,FALSE)="Monthly",(YEAR(AC5325)-YEAR(AB5325))*12+MONTH(AC5325)-MONTH(AB5325)+1,(AC5325-AB5325+1))</f>
        <v>31</v>
      </c>
      <c r="F5325" s="210">
        <f t="shared" si="424"/>
        <v>310000</v>
      </c>
      <c r="G5325" s="199">
        <v>1358803</v>
      </c>
      <c r="H5325" s="195">
        <v>37049.692939814799</v>
      </c>
      <c r="I5325" t="s">
        <v>2286</v>
      </c>
      <c r="M5325" t="s">
        <v>3341</v>
      </c>
      <c r="N5325" t="s">
        <v>2281</v>
      </c>
      <c r="O5325" t="s">
        <v>2475</v>
      </c>
      <c r="Q5325" s="196">
        <v>10000</v>
      </c>
      <c r="S5325" t="s">
        <v>3342</v>
      </c>
      <c r="T5325" t="s">
        <v>3557</v>
      </c>
      <c r="U5325" s="198">
        <v>3.77</v>
      </c>
      <c r="V5325" t="s">
        <v>2287</v>
      </c>
      <c r="W5325" t="s">
        <v>2853</v>
      </c>
      <c r="X5325" t="s">
        <v>2282</v>
      </c>
      <c r="Y5325" t="s">
        <v>3575</v>
      </c>
      <c r="Z5325" t="s">
        <v>2995</v>
      </c>
      <c r="AA5325" t="s">
        <v>209</v>
      </c>
      <c r="AB5325" s="195">
        <v>37073.875</v>
      </c>
      <c r="AC5325" s="195">
        <v>37103.875</v>
      </c>
    </row>
    <row r="5326" spans="1:29" x14ac:dyDescent="0.25">
      <c r="A5326" s="43" t="str">
        <f t="shared" si="420"/>
        <v>US Natural Gas Financial</v>
      </c>
      <c r="B5326" s="43" t="str">
        <f t="shared" si="421"/>
        <v>US</v>
      </c>
      <c r="C5326" s="43" t="str">
        <f t="shared" si="422"/>
        <v>Natural Gas</v>
      </c>
      <c r="D5326" s="43" t="str">
        <f t="shared" si="423"/>
        <v>Financial</v>
      </c>
      <c r="E5326" s="43">
        <f>IF(VLOOKUP(S5326,'DD-Lookup'!$J$6:$L$50,3,FALSE)="Monthly",(YEAR(AC5326)-YEAR(AB5326))*12+MONTH(AC5326)-MONTH(AB5326)+1,(AC5326-AB5326+1))</f>
        <v>31</v>
      </c>
      <c r="F5326" s="210">
        <f t="shared" si="424"/>
        <v>77500</v>
      </c>
      <c r="G5326" s="199">
        <v>1358804</v>
      </c>
      <c r="H5326" s="195">
        <v>37049.692974537</v>
      </c>
      <c r="I5326" t="s">
        <v>2322</v>
      </c>
      <c r="M5326" t="s">
        <v>3341</v>
      </c>
      <c r="N5326" t="s">
        <v>2281</v>
      </c>
      <c r="O5326" t="s">
        <v>2475</v>
      </c>
      <c r="Q5326" s="196">
        <v>2500</v>
      </c>
      <c r="S5326" t="s">
        <v>3342</v>
      </c>
      <c r="T5326" t="s">
        <v>3557</v>
      </c>
      <c r="U5326" s="198">
        <v>3.7749999999999999</v>
      </c>
      <c r="V5326" t="s">
        <v>4193</v>
      </c>
      <c r="W5326" t="s">
        <v>2853</v>
      </c>
      <c r="X5326" t="s">
        <v>2282</v>
      </c>
      <c r="Y5326" t="s">
        <v>3575</v>
      </c>
      <c r="Z5326" t="s">
        <v>2995</v>
      </c>
      <c r="AA5326" t="s">
        <v>210</v>
      </c>
      <c r="AB5326" s="195">
        <v>37073.875</v>
      </c>
      <c r="AC5326" s="195">
        <v>37103.875</v>
      </c>
    </row>
    <row r="5327" spans="1:29" x14ac:dyDescent="0.25">
      <c r="A5327" s="43" t="str">
        <f t="shared" si="420"/>
        <v>US Natural Gas Financial</v>
      </c>
      <c r="B5327" s="43" t="str">
        <f t="shared" si="421"/>
        <v>US</v>
      </c>
      <c r="C5327" s="43" t="str">
        <f t="shared" si="422"/>
        <v>Natural Gas</v>
      </c>
      <c r="D5327" s="43" t="str">
        <f t="shared" si="423"/>
        <v>Financial</v>
      </c>
      <c r="E5327" s="43">
        <f>IF(VLOOKUP(S5327,'DD-Lookup'!$J$6:$L$50,3,FALSE)="Monthly",(YEAR(AC5327)-YEAR(AB5327))*12+MONTH(AC5327)-MONTH(AB5327)+1,(AC5327-AB5327+1))</f>
        <v>31</v>
      </c>
      <c r="F5327" s="210">
        <f t="shared" si="424"/>
        <v>232500</v>
      </c>
      <c r="G5327" s="199">
        <v>1358805</v>
      </c>
      <c r="H5327" s="195">
        <v>37049.693090277797</v>
      </c>
      <c r="I5327" t="s">
        <v>2171</v>
      </c>
      <c r="M5327" t="s">
        <v>3341</v>
      </c>
      <c r="N5327" t="s">
        <v>2281</v>
      </c>
      <c r="O5327" t="s">
        <v>2475</v>
      </c>
      <c r="Q5327" s="196">
        <v>7500</v>
      </c>
      <c r="S5327" t="s">
        <v>3342</v>
      </c>
      <c r="T5327" t="s">
        <v>3557</v>
      </c>
      <c r="U5327" s="198">
        <v>3.7749999999999999</v>
      </c>
      <c r="V5327" t="s">
        <v>3170</v>
      </c>
      <c r="W5327" t="s">
        <v>2853</v>
      </c>
      <c r="X5327" t="s">
        <v>2282</v>
      </c>
      <c r="Y5327" t="s">
        <v>3575</v>
      </c>
      <c r="Z5327" t="s">
        <v>2995</v>
      </c>
      <c r="AA5327" t="s">
        <v>211</v>
      </c>
      <c r="AB5327" s="195">
        <v>37073.875</v>
      </c>
      <c r="AC5327" s="195">
        <v>37103.875</v>
      </c>
    </row>
    <row r="5328" spans="1:29" x14ac:dyDescent="0.25">
      <c r="A5328" s="43" t="str">
        <f t="shared" si="420"/>
        <v>US Natural Gas Financial</v>
      </c>
      <c r="B5328" s="43" t="str">
        <f t="shared" si="421"/>
        <v>US</v>
      </c>
      <c r="C5328" s="43" t="str">
        <f t="shared" si="422"/>
        <v>Natural Gas</v>
      </c>
      <c r="D5328" s="43" t="str">
        <f t="shared" si="423"/>
        <v>Financial</v>
      </c>
      <c r="E5328" s="43">
        <f>IF(VLOOKUP(S5328,'DD-Lookup'!$J$6:$L$50,3,FALSE)="Monthly",(YEAR(AC5328)-YEAR(AB5328))*12+MONTH(AC5328)-MONTH(AB5328)+1,(AC5328-AB5328+1))</f>
        <v>31</v>
      </c>
      <c r="F5328" s="210">
        <f t="shared" si="424"/>
        <v>310000</v>
      </c>
      <c r="G5328" s="199">
        <v>1358806</v>
      </c>
      <c r="H5328" s="195">
        <v>37049.693576388898</v>
      </c>
      <c r="I5328" t="s">
        <v>2244</v>
      </c>
      <c r="M5328" t="s">
        <v>3341</v>
      </c>
      <c r="N5328" t="s">
        <v>2281</v>
      </c>
      <c r="O5328" t="s">
        <v>3176</v>
      </c>
      <c r="Q5328" s="196">
        <v>10000</v>
      </c>
      <c r="S5328" t="s">
        <v>3342</v>
      </c>
      <c r="T5328" t="s">
        <v>3557</v>
      </c>
      <c r="U5328" s="198">
        <v>3.7749999999999999</v>
      </c>
      <c r="V5328" t="s">
        <v>3862</v>
      </c>
      <c r="W5328" t="s">
        <v>2853</v>
      </c>
      <c r="X5328" t="s">
        <v>2282</v>
      </c>
      <c r="Y5328" t="s">
        <v>3575</v>
      </c>
      <c r="Z5328" t="s">
        <v>2995</v>
      </c>
      <c r="AA5328" t="s">
        <v>212</v>
      </c>
      <c r="AB5328" s="195">
        <v>37073.915972222203</v>
      </c>
      <c r="AC5328" s="195">
        <v>37103.915972222203</v>
      </c>
    </row>
    <row r="5329" spans="1:29" x14ac:dyDescent="0.25">
      <c r="A5329" s="43" t="str">
        <f t="shared" si="420"/>
        <v>US Natural Gas Financial</v>
      </c>
      <c r="B5329" s="43" t="str">
        <f t="shared" si="421"/>
        <v>US</v>
      </c>
      <c r="C5329" s="43" t="str">
        <f t="shared" si="422"/>
        <v>Natural Gas</v>
      </c>
      <c r="D5329" s="43" t="str">
        <f t="shared" si="423"/>
        <v>Financial</v>
      </c>
      <c r="E5329" s="43">
        <f>IF(VLOOKUP(S5329,'DD-Lookup'!$J$6:$L$50,3,FALSE)="Monthly",(YEAR(AC5329)-YEAR(AB5329))*12+MONTH(AC5329)-MONTH(AB5329)+1,(AC5329-AB5329+1))</f>
        <v>31</v>
      </c>
      <c r="F5329" s="210">
        <f t="shared" si="424"/>
        <v>232500</v>
      </c>
      <c r="G5329" s="199">
        <v>1358811</v>
      </c>
      <c r="H5329" s="195">
        <v>37049.694490740701</v>
      </c>
      <c r="I5329" t="s">
        <v>2286</v>
      </c>
      <c r="M5329" t="s">
        <v>3341</v>
      </c>
      <c r="N5329" t="s">
        <v>2281</v>
      </c>
      <c r="O5329" t="s">
        <v>2475</v>
      </c>
      <c r="Q5329" s="196">
        <v>7500</v>
      </c>
      <c r="S5329" t="s">
        <v>3342</v>
      </c>
      <c r="T5329" t="s">
        <v>3557</v>
      </c>
      <c r="U5329" s="198">
        <v>3.77</v>
      </c>
      <c r="V5329" t="s">
        <v>2287</v>
      </c>
      <c r="W5329" t="s">
        <v>2853</v>
      </c>
      <c r="X5329" t="s">
        <v>2282</v>
      </c>
      <c r="Y5329" t="s">
        <v>3575</v>
      </c>
      <c r="Z5329" t="s">
        <v>2995</v>
      </c>
      <c r="AA5329" t="s">
        <v>213</v>
      </c>
      <c r="AB5329" s="195">
        <v>37073.875</v>
      </c>
      <c r="AC5329" s="195">
        <v>37103.875</v>
      </c>
    </row>
    <row r="5330" spans="1:29" x14ac:dyDescent="0.25">
      <c r="A5330" s="43" t="str">
        <f t="shared" si="420"/>
        <v xml:space="preserve"> Metals Financial</v>
      </c>
      <c r="B5330" s="43" t="str">
        <f t="shared" si="421"/>
        <v/>
      </c>
      <c r="C5330" s="43" t="str">
        <f t="shared" si="422"/>
        <v>Metals</v>
      </c>
      <c r="D5330" s="43" t="str">
        <f t="shared" si="423"/>
        <v>Financial</v>
      </c>
      <c r="E5330" s="43">
        <f>IF(VLOOKUP(S5330,'DD-Lookup'!$J$6:$L$50,3,FALSE)="Monthly",(YEAR(AC5330)-YEAR(AB5330))*12+MONTH(AC5330)-MONTH(AB5330)+1,(AC5330-AB5330+1))</f>
        <v>1</v>
      </c>
      <c r="F5330" s="210">
        <f t="shared" si="424"/>
        <v>13</v>
      </c>
      <c r="G5330" s="199">
        <v>1358816</v>
      </c>
      <c r="H5330" s="195">
        <v>37049.701701388898</v>
      </c>
      <c r="I5330" t="s">
        <v>3694</v>
      </c>
      <c r="M5330" t="s">
        <v>3346</v>
      </c>
      <c r="N5330" t="s">
        <v>3566</v>
      </c>
      <c r="O5330" t="s">
        <v>3567</v>
      </c>
      <c r="Q5330" s="196">
        <v>13</v>
      </c>
      <c r="S5330" t="s">
        <v>3556</v>
      </c>
      <c r="T5330" t="s">
        <v>3557</v>
      </c>
      <c r="U5330" s="198">
        <v>1514</v>
      </c>
      <c r="V5330" t="s">
        <v>3695</v>
      </c>
      <c r="W5330" t="s">
        <v>2299</v>
      </c>
      <c r="X5330" t="s">
        <v>3559</v>
      </c>
      <c r="Y5330" t="s">
        <v>3560</v>
      </c>
      <c r="Z5330" t="s">
        <v>3561</v>
      </c>
      <c r="AA5330">
        <v>2174778</v>
      </c>
    </row>
    <row r="5331" spans="1:29" x14ac:dyDescent="0.25">
      <c r="A5331" s="43" t="str">
        <f t="shared" si="420"/>
        <v>US Natural Gas Financial</v>
      </c>
      <c r="B5331" s="43" t="str">
        <f t="shared" si="421"/>
        <v>US</v>
      </c>
      <c r="C5331" s="43" t="str">
        <f t="shared" si="422"/>
        <v>Natural Gas</v>
      </c>
      <c r="D5331" s="43" t="str">
        <f t="shared" si="423"/>
        <v>Financial</v>
      </c>
      <c r="E5331" s="43">
        <f>IF(VLOOKUP(S5331,'DD-Lookup'!$J$6:$L$50,3,FALSE)="Monthly",(YEAR(AC5331)-YEAR(AB5331))*12+MONTH(AC5331)-MONTH(AB5331)+1,(AC5331-AB5331+1))</f>
        <v>31</v>
      </c>
      <c r="F5331" s="210">
        <f t="shared" si="424"/>
        <v>310000</v>
      </c>
      <c r="G5331" s="199">
        <v>1358817</v>
      </c>
      <c r="H5331" s="195">
        <v>37049.702754629601</v>
      </c>
      <c r="I5331" t="s">
        <v>2244</v>
      </c>
      <c r="M5331" t="s">
        <v>3341</v>
      </c>
      <c r="N5331" t="s">
        <v>2281</v>
      </c>
      <c r="O5331" t="s">
        <v>3176</v>
      </c>
      <c r="Q5331" s="196">
        <v>10000</v>
      </c>
      <c r="S5331" t="s">
        <v>3342</v>
      </c>
      <c r="T5331" t="s">
        <v>3557</v>
      </c>
      <c r="U5331" s="198">
        <v>3.78</v>
      </c>
      <c r="V5331" t="s">
        <v>3862</v>
      </c>
      <c r="W5331" t="s">
        <v>2853</v>
      </c>
      <c r="X5331" t="s">
        <v>2282</v>
      </c>
      <c r="Y5331" t="s">
        <v>3575</v>
      </c>
      <c r="Z5331" t="s">
        <v>2995</v>
      </c>
      <c r="AA5331" t="s">
        <v>214</v>
      </c>
      <c r="AB5331" s="195">
        <v>37073.915972222203</v>
      </c>
      <c r="AC5331" s="195">
        <v>37103.915972222203</v>
      </c>
    </row>
    <row r="5332" spans="1:29" x14ac:dyDescent="0.25">
      <c r="A5332" s="43" t="str">
        <f t="shared" si="420"/>
        <v>US Natural Gas Financial</v>
      </c>
      <c r="B5332" s="43" t="str">
        <f t="shared" si="421"/>
        <v>US</v>
      </c>
      <c r="C5332" s="43" t="str">
        <f t="shared" si="422"/>
        <v>Natural Gas</v>
      </c>
      <c r="D5332" s="43" t="str">
        <f t="shared" si="423"/>
        <v>Financial</v>
      </c>
      <c r="E5332" s="43">
        <f>IF(VLOOKUP(S5332,'DD-Lookup'!$J$6:$L$50,3,FALSE)="Monthly",(YEAR(AC5332)-YEAR(AB5332))*12+MONTH(AC5332)-MONTH(AB5332)+1,(AC5332-AB5332+1))</f>
        <v>31</v>
      </c>
      <c r="F5332" s="210">
        <f t="shared" si="424"/>
        <v>310000</v>
      </c>
      <c r="G5332" s="199">
        <v>1358818</v>
      </c>
      <c r="H5332" s="195">
        <v>37049.7036226852</v>
      </c>
      <c r="I5332" t="s">
        <v>2257</v>
      </c>
      <c r="M5332" t="s">
        <v>3341</v>
      </c>
      <c r="N5332" t="s">
        <v>2281</v>
      </c>
      <c r="O5332" t="s">
        <v>2475</v>
      </c>
      <c r="P5332" s="196">
        <v>10000</v>
      </c>
      <c r="S5332" t="s">
        <v>3342</v>
      </c>
      <c r="T5332" t="s">
        <v>3557</v>
      </c>
      <c r="U5332" s="198">
        <v>3.78</v>
      </c>
      <c r="V5332" t="s">
        <v>2617</v>
      </c>
      <c r="W5332" t="s">
        <v>2853</v>
      </c>
      <c r="X5332" t="s">
        <v>2282</v>
      </c>
      <c r="Y5332" t="s">
        <v>3575</v>
      </c>
      <c r="Z5332" t="s">
        <v>2995</v>
      </c>
      <c r="AA5332" t="s">
        <v>215</v>
      </c>
      <c r="AB5332" s="195">
        <v>37073.875</v>
      </c>
      <c r="AC5332" s="195">
        <v>37103.875</v>
      </c>
    </row>
    <row r="5333" spans="1:29" x14ac:dyDescent="0.25">
      <c r="A5333" s="43" t="str">
        <f t="shared" si="420"/>
        <v>US Natural Gas Financial</v>
      </c>
      <c r="B5333" s="43" t="str">
        <f t="shared" si="421"/>
        <v>US</v>
      </c>
      <c r="C5333" s="43" t="str">
        <f t="shared" si="422"/>
        <v>Natural Gas</v>
      </c>
      <c r="D5333" s="43" t="str">
        <f t="shared" si="423"/>
        <v>Financial</v>
      </c>
      <c r="E5333" s="43">
        <f>IF(VLOOKUP(S5333,'DD-Lookup'!$J$6:$L$50,3,FALSE)="Monthly",(YEAR(AC5333)-YEAR(AB5333))*12+MONTH(AC5333)-MONTH(AB5333)+1,(AC5333-AB5333+1))</f>
        <v>31</v>
      </c>
      <c r="F5333" s="210">
        <f t="shared" si="424"/>
        <v>310000</v>
      </c>
      <c r="G5333" s="199">
        <v>1358819</v>
      </c>
      <c r="H5333" s="195">
        <v>37049.707928240699</v>
      </c>
      <c r="I5333" t="s">
        <v>2257</v>
      </c>
      <c r="M5333" t="s">
        <v>3341</v>
      </c>
      <c r="N5333" t="s">
        <v>2281</v>
      </c>
      <c r="O5333" t="s">
        <v>2475</v>
      </c>
      <c r="P5333" s="196">
        <v>10000</v>
      </c>
      <c r="S5333" t="s">
        <v>3342</v>
      </c>
      <c r="T5333" t="s">
        <v>3557</v>
      </c>
      <c r="U5333" s="198">
        <v>3.7749999999999999</v>
      </c>
      <c r="V5333" t="s">
        <v>2617</v>
      </c>
      <c r="W5333" t="s">
        <v>2853</v>
      </c>
      <c r="X5333" t="s">
        <v>2282</v>
      </c>
      <c r="Y5333" t="s">
        <v>3575</v>
      </c>
      <c r="Z5333" t="s">
        <v>2995</v>
      </c>
      <c r="AA5333" t="s">
        <v>216</v>
      </c>
      <c r="AB5333" s="195">
        <v>37073.875</v>
      </c>
      <c r="AC5333" s="195">
        <v>37103.875</v>
      </c>
    </row>
    <row r="5334" spans="1:29" x14ac:dyDescent="0.25">
      <c r="A5334" s="43" t="str">
        <f t="shared" si="420"/>
        <v>US Natural Gas Financial</v>
      </c>
      <c r="B5334" s="43" t="str">
        <f t="shared" si="421"/>
        <v>US</v>
      </c>
      <c r="C5334" s="43" t="str">
        <f t="shared" si="422"/>
        <v>Natural Gas</v>
      </c>
      <c r="D5334" s="43" t="str">
        <f t="shared" si="423"/>
        <v>Financial</v>
      </c>
      <c r="E5334" s="43">
        <f>IF(VLOOKUP(S5334,'DD-Lookup'!$J$6:$L$50,3,FALSE)="Monthly",(YEAR(AC5334)-YEAR(AB5334))*12+MONTH(AC5334)-MONTH(AB5334)+1,(AC5334-AB5334+1))</f>
        <v>31</v>
      </c>
      <c r="F5334" s="210">
        <f t="shared" si="424"/>
        <v>155000</v>
      </c>
      <c r="G5334" s="199">
        <v>1358820</v>
      </c>
      <c r="H5334" s="195">
        <v>37049.7136342593</v>
      </c>
      <c r="I5334" t="s">
        <v>2171</v>
      </c>
      <c r="M5334" t="s">
        <v>3341</v>
      </c>
      <c r="N5334" t="s">
        <v>2281</v>
      </c>
      <c r="O5334" t="s">
        <v>2475</v>
      </c>
      <c r="Q5334" s="196">
        <v>5000</v>
      </c>
      <c r="S5334" t="s">
        <v>3342</v>
      </c>
      <c r="T5334" t="s">
        <v>3557</v>
      </c>
      <c r="U5334" s="198">
        <v>3.78</v>
      </c>
      <c r="V5334" t="s">
        <v>3170</v>
      </c>
      <c r="W5334" t="s">
        <v>2853</v>
      </c>
      <c r="X5334" t="s">
        <v>2282</v>
      </c>
      <c r="Y5334" t="s">
        <v>3575</v>
      </c>
      <c r="Z5334" t="s">
        <v>2995</v>
      </c>
      <c r="AA5334" t="s">
        <v>217</v>
      </c>
      <c r="AB5334" s="195">
        <v>37073.875</v>
      </c>
      <c r="AC5334" s="195">
        <v>37103.875</v>
      </c>
    </row>
    <row r="5335" spans="1:29" x14ac:dyDescent="0.25">
      <c r="A5335" s="43" t="str">
        <f t="shared" si="420"/>
        <v xml:space="preserve"> Metals Financial</v>
      </c>
      <c r="B5335" s="43" t="str">
        <f t="shared" si="421"/>
        <v/>
      </c>
      <c r="C5335" s="43" t="str">
        <f t="shared" si="422"/>
        <v>Metals</v>
      </c>
      <c r="D5335" s="43" t="str">
        <f t="shared" si="423"/>
        <v>Financial</v>
      </c>
      <c r="E5335" s="43">
        <f>IF(VLOOKUP(S5335,'DD-Lookup'!$J$6:$L$50,3,FALSE)="Monthly",(YEAR(AC5335)-YEAR(AB5335))*12+MONTH(AC5335)-MONTH(AB5335)+1,(AC5335-AB5335+1))</f>
        <v>1</v>
      </c>
      <c r="F5335" s="210">
        <f t="shared" si="424"/>
        <v>20</v>
      </c>
      <c r="G5335" s="199">
        <v>1358821</v>
      </c>
      <c r="H5335" s="195">
        <v>37049.7416435185</v>
      </c>
      <c r="I5335" t="s">
        <v>3579</v>
      </c>
      <c r="M5335" t="s">
        <v>3346</v>
      </c>
      <c r="N5335" t="s">
        <v>3554</v>
      </c>
      <c r="O5335" t="s">
        <v>3555</v>
      </c>
      <c r="Q5335" s="196">
        <v>20</v>
      </c>
      <c r="S5335" t="s">
        <v>3556</v>
      </c>
      <c r="T5335" t="s">
        <v>3557</v>
      </c>
      <c r="U5335" s="198">
        <v>1669</v>
      </c>
      <c r="V5335" t="s">
        <v>3810</v>
      </c>
      <c r="W5335" t="s">
        <v>3558</v>
      </c>
      <c r="X5335" t="s">
        <v>3559</v>
      </c>
      <c r="Y5335" t="s">
        <v>3560</v>
      </c>
      <c r="Z5335" t="s">
        <v>3561</v>
      </c>
      <c r="AA5335">
        <v>2174776</v>
      </c>
    </row>
    <row r="5336" spans="1:29" x14ac:dyDescent="0.25">
      <c r="A5336" s="43" t="str">
        <f t="shared" si="420"/>
        <v>US Natural Gas Financial</v>
      </c>
      <c r="B5336" s="43" t="str">
        <f t="shared" si="421"/>
        <v>US</v>
      </c>
      <c r="C5336" s="43" t="str">
        <f t="shared" si="422"/>
        <v>Natural Gas</v>
      </c>
      <c r="D5336" s="43" t="str">
        <f t="shared" si="423"/>
        <v>Financial</v>
      </c>
      <c r="E5336" s="43">
        <f>IF(VLOOKUP(S5336,'DD-Lookup'!$J$6:$L$50,3,FALSE)="Monthly",(YEAR(AC5336)-YEAR(AB5336))*12+MONTH(AC5336)-MONTH(AB5336)+1,(AC5336-AB5336+1))</f>
        <v>31</v>
      </c>
      <c r="F5336" s="210">
        <f t="shared" si="424"/>
        <v>310000</v>
      </c>
      <c r="G5336" s="199">
        <v>1358824</v>
      </c>
      <c r="H5336" s="195">
        <v>37049.828587962998</v>
      </c>
      <c r="I5336" t="s">
        <v>3529</v>
      </c>
      <c r="M5336" t="s">
        <v>3341</v>
      </c>
      <c r="N5336" t="s">
        <v>2281</v>
      </c>
      <c r="O5336" t="s">
        <v>2475</v>
      </c>
      <c r="P5336" s="196">
        <v>10000</v>
      </c>
      <c r="S5336" t="s">
        <v>3342</v>
      </c>
      <c r="T5336" t="s">
        <v>3557</v>
      </c>
      <c r="U5336" s="198">
        <v>3.7749999999999999</v>
      </c>
      <c r="V5336" t="s">
        <v>3510</v>
      </c>
      <c r="W5336" t="s">
        <v>2853</v>
      </c>
      <c r="X5336" t="s">
        <v>2282</v>
      </c>
      <c r="Y5336" t="s">
        <v>3575</v>
      </c>
      <c r="Z5336" t="s">
        <v>2995</v>
      </c>
      <c r="AA5336" t="s">
        <v>218</v>
      </c>
      <c r="AB5336" s="195">
        <v>37073.875</v>
      </c>
      <c r="AC5336" s="195">
        <v>37103.875</v>
      </c>
    </row>
    <row r="5337" spans="1:29" x14ac:dyDescent="0.25">
      <c r="A5337" s="43" t="str">
        <f t="shared" si="420"/>
        <v>US Natural Gas Financial</v>
      </c>
      <c r="B5337" s="43" t="str">
        <f t="shared" si="421"/>
        <v>US</v>
      </c>
      <c r="C5337" s="43" t="str">
        <f t="shared" si="422"/>
        <v>Natural Gas</v>
      </c>
      <c r="D5337" s="43" t="str">
        <f t="shared" si="423"/>
        <v>Financial</v>
      </c>
      <c r="E5337" s="43">
        <f>IF(VLOOKUP(S5337,'DD-Lookup'!$J$6:$L$50,3,FALSE)="Monthly",(YEAR(AC5337)-YEAR(AB5337))*12+MONTH(AC5337)-MONTH(AB5337)+1,(AC5337-AB5337+1))</f>
        <v>31</v>
      </c>
      <c r="F5337" s="210">
        <f t="shared" si="424"/>
        <v>155000</v>
      </c>
      <c r="G5337" s="199">
        <v>1358826</v>
      </c>
      <c r="H5337" s="195">
        <v>37049.845034722202</v>
      </c>
      <c r="I5337" t="s">
        <v>2483</v>
      </c>
      <c r="M5337" t="s">
        <v>3341</v>
      </c>
      <c r="N5337" t="s">
        <v>2281</v>
      </c>
      <c r="O5337" t="s">
        <v>2290</v>
      </c>
      <c r="Q5337" s="196">
        <v>5000</v>
      </c>
      <c r="S5337" t="s">
        <v>3342</v>
      </c>
      <c r="T5337" t="s">
        <v>3557</v>
      </c>
      <c r="U5337" s="198">
        <v>3.87</v>
      </c>
      <c r="V5337" t="s">
        <v>2452</v>
      </c>
      <c r="W5337" t="s">
        <v>2853</v>
      </c>
      <c r="X5337" t="s">
        <v>2282</v>
      </c>
      <c r="Y5337" t="s">
        <v>3575</v>
      </c>
      <c r="Z5337" t="s">
        <v>2995</v>
      </c>
      <c r="AA5337" t="s">
        <v>219</v>
      </c>
      <c r="AB5337" s="195">
        <v>37104.875</v>
      </c>
      <c r="AC5337" s="195">
        <v>37134.875</v>
      </c>
    </row>
    <row r="5338" spans="1:29" x14ac:dyDescent="0.25">
      <c r="A5338" s="43" t="str">
        <f t="shared" si="420"/>
        <v>US Natural Gas Financial</v>
      </c>
      <c r="B5338" s="43" t="str">
        <f t="shared" si="421"/>
        <v>US</v>
      </c>
      <c r="C5338" s="43" t="str">
        <f t="shared" si="422"/>
        <v>Natural Gas</v>
      </c>
      <c r="D5338" s="43" t="str">
        <f t="shared" si="423"/>
        <v>Financial</v>
      </c>
      <c r="E5338" s="43">
        <f>IF(VLOOKUP(S5338,'DD-Lookup'!$J$6:$L$50,3,FALSE)="Monthly",(YEAR(AC5338)-YEAR(AB5338))*12+MONTH(AC5338)-MONTH(AB5338)+1,(AC5338-AB5338+1))</f>
        <v>31</v>
      </c>
      <c r="F5338" s="210">
        <f t="shared" si="424"/>
        <v>155000</v>
      </c>
      <c r="G5338" s="199">
        <v>1358857</v>
      </c>
      <c r="H5338" s="195">
        <v>37049.994236111103</v>
      </c>
      <c r="I5338" t="s">
        <v>2507</v>
      </c>
      <c r="M5338" t="s">
        <v>3341</v>
      </c>
      <c r="N5338" t="s">
        <v>2281</v>
      </c>
      <c r="O5338" t="s">
        <v>3176</v>
      </c>
      <c r="Q5338" s="196">
        <v>5000</v>
      </c>
      <c r="S5338" t="s">
        <v>3342</v>
      </c>
      <c r="T5338" t="s">
        <v>3557</v>
      </c>
      <c r="U5338" s="198">
        <v>3.78</v>
      </c>
      <c r="V5338" t="s">
        <v>220</v>
      </c>
      <c r="W5338" t="s">
        <v>2853</v>
      </c>
      <c r="X5338" t="s">
        <v>2282</v>
      </c>
      <c r="Y5338" t="s">
        <v>3575</v>
      </c>
      <c r="Z5338" t="s">
        <v>2995</v>
      </c>
      <c r="AA5338" t="s">
        <v>221</v>
      </c>
      <c r="AB5338" s="195">
        <v>37073.915972222203</v>
      </c>
      <c r="AC5338" s="195">
        <v>37103.915972222203</v>
      </c>
    </row>
    <row r="5339" spans="1:29" x14ac:dyDescent="0.25">
      <c r="A5339" s="43" t="str">
        <f t="shared" si="420"/>
        <v>US Natural Gas Financial</v>
      </c>
      <c r="B5339" s="43" t="str">
        <f t="shared" si="421"/>
        <v>US</v>
      </c>
      <c r="C5339" s="43" t="str">
        <f t="shared" si="422"/>
        <v>Natural Gas</v>
      </c>
      <c r="D5339" s="43" t="str">
        <f t="shared" si="423"/>
        <v>Financial</v>
      </c>
      <c r="E5339" s="43">
        <f>IF(VLOOKUP(S5339,'DD-Lookup'!$J$6:$L$50,3,FALSE)="Monthly",(YEAR(AC5339)-YEAR(AB5339))*12+MONTH(AC5339)-MONTH(AB5339)+1,(AC5339-AB5339+1))</f>
        <v>31</v>
      </c>
      <c r="F5339" s="210">
        <f t="shared" si="424"/>
        <v>155000</v>
      </c>
      <c r="G5339" s="199">
        <v>1358858</v>
      </c>
      <c r="H5339" s="195">
        <v>37049.996666666702</v>
      </c>
      <c r="I5339" t="s">
        <v>2507</v>
      </c>
      <c r="M5339" t="s">
        <v>3341</v>
      </c>
      <c r="N5339" t="s">
        <v>2281</v>
      </c>
      <c r="O5339" t="s">
        <v>2475</v>
      </c>
      <c r="Q5339" s="196">
        <v>5000</v>
      </c>
      <c r="S5339" t="s">
        <v>3342</v>
      </c>
      <c r="T5339" t="s">
        <v>3557</v>
      </c>
      <c r="U5339" s="198">
        <v>3.7850000000000001</v>
      </c>
      <c r="V5339" t="s">
        <v>220</v>
      </c>
      <c r="W5339" t="s">
        <v>2853</v>
      </c>
      <c r="X5339" t="s">
        <v>2282</v>
      </c>
      <c r="Y5339" t="s">
        <v>3575</v>
      </c>
      <c r="Z5339" t="s">
        <v>2995</v>
      </c>
      <c r="AA5339" t="s">
        <v>222</v>
      </c>
      <c r="AB5339" s="195">
        <v>37073.875</v>
      </c>
      <c r="AC5339" s="195">
        <v>37103.875</v>
      </c>
    </row>
    <row r="5340" spans="1:29" x14ac:dyDescent="0.25">
      <c r="A5340" s="43" t="str">
        <f t="shared" si="420"/>
        <v xml:space="preserve"> 0 Financial</v>
      </c>
      <c r="B5340" s="43" t="str">
        <f t="shared" si="421"/>
        <v/>
      </c>
      <c r="C5340" s="43">
        <f t="shared" si="422"/>
        <v>0</v>
      </c>
      <c r="D5340" s="43" t="str">
        <f t="shared" si="423"/>
        <v>Financial</v>
      </c>
      <c r="E5340" s="43" t="e">
        <f>IF(VLOOKUP(S5340,'DD-Lookup'!$J$6:$L$50,3,FALSE)="Monthly",(YEAR(AC5340)-YEAR(AB5340))*12+MONTH(AC5340)-MONTH(AB5340)+1,(AC5340-AB5340+1))</f>
        <v>#N/A</v>
      </c>
      <c r="F5340" s="210" t="e">
        <f t="shared" si="424"/>
        <v>#N/A</v>
      </c>
    </row>
    <row r="5341" spans="1:29" x14ac:dyDescent="0.25">
      <c r="A5341" s="43" t="str">
        <f t="shared" si="420"/>
        <v xml:space="preserve"> 0 Financial</v>
      </c>
      <c r="B5341" s="43" t="str">
        <f t="shared" si="421"/>
        <v/>
      </c>
      <c r="C5341" s="43">
        <f t="shared" si="422"/>
        <v>0</v>
      </c>
      <c r="D5341" s="43" t="str">
        <f t="shared" si="423"/>
        <v>Financial</v>
      </c>
      <c r="E5341" s="43" t="e">
        <f>IF(VLOOKUP(S5341,'DD-Lookup'!$J$6:$L$50,3,FALSE)="Monthly",(YEAR(AC5341)-YEAR(AB5341))*12+MONTH(AC5341)-MONTH(AB5341)+1,(AC5341-AB5341+1))</f>
        <v>#N/A</v>
      </c>
      <c r="F5341" s="210" t="e">
        <f t="shared" si="424"/>
        <v>#N/A</v>
      </c>
    </row>
    <row r="5342" spans="1:29" x14ac:dyDescent="0.25">
      <c r="A5342" s="43" t="str">
        <f t="shared" si="420"/>
        <v xml:space="preserve"> 0 Financial</v>
      </c>
      <c r="B5342" s="43" t="str">
        <f t="shared" si="421"/>
        <v/>
      </c>
      <c r="C5342" s="43">
        <f t="shared" si="422"/>
        <v>0</v>
      </c>
      <c r="D5342" s="43" t="str">
        <f t="shared" si="423"/>
        <v>Financial</v>
      </c>
      <c r="E5342" s="43" t="e">
        <f>IF(VLOOKUP(S5342,'DD-Lookup'!$J$6:$L$50,3,FALSE)="Monthly",(YEAR(AC5342)-YEAR(AB5342))*12+MONTH(AC5342)-MONTH(AB5342)+1,(AC5342-AB5342+1))</f>
        <v>#N/A</v>
      </c>
      <c r="F5342" s="210" t="e">
        <f t="shared" si="424"/>
        <v>#N/A</v>
      </c>
    </row>
    <row r="5343" spans="1:29" x14ac:dyDescent="0.25">
      <c r="A5343" s="43" t="str">
        <f t="shared" si="420"/>
        <v xml:space="preserve"> 0 Financial</v>
      </c>
      <c r="B5343" s="43" t="str">
        <f t="shared" si="421"/>
        <v/>
      </c>
      <c r="C5343" s="43">
        <f t="shared" si="422"/>
        <v>0</v>
      </c>
      <c r="D5343" s="43" t="str">
        <f t="shared" si="423"/>
        <v>Financial</v>
      </c>
      <c r="E5343" s="43" t="e">
        <f>IF(VLOOKUP(S5343,'DD-Lookup'!$J$6:$L$50,3,FALSE)="Monthly",(YEAR(AC5343)-YEAR(AB5343))*12+MONTH(AC5343)-MONTH(AB5343)+1,(AC5343-AB5343+1))</f>
        <v>#N/A</v>
      </c>
      <c r="F5343" s="210" t="e">
        <f t="shared" si="424"/>
        <v>#N/A</v>
      </c>
    </row>
    <row r="5344" spans="1:29" x14ac:dyDescent="0.25">
      <c r="A5344" s="43" t="str">
        <f t="shared" si="420"/>
        <v xml:space="preserve"> 0 Financial</v>
      </c>
      <c r="B5344" s="43" t="str">
        <f t="shared" si="421"/>
        <v/>
      </c>
      <c r="C5344" s="43">
        <f t="shared" si="422"/>
        <v>0</v>
      </c>
      <c r="D5344" s="43" t="str">
        <f t="shared" si="423"/>
        <v>Financial</v>
      </c>
      <c r="E5344" s="43" t="e">
        <f>IF(VLOOKUP(S5344,'DD-Lookup'!$J$6:$L$50,3,FALSE)="Monthly",(YEAR(AC5344)-YEAR(AB5344))*12+MONTH(AC5344)-MONTH(AB5344)+1,(AC5344-AB5344+1))</f>
        <v>#N/A</v>
      </c>
      <c r="F5344" s="210" t="e">
        <f t="shared" si="424"/>
        <v>#N/A</v>
      </c>
    </row>
    <row r="5345" spans="1:6" x14ac:dyDescent="0.25">
      <c r="A5345" s="43" t="str">
        <f t="shared" si="420"/>
        <v xml:space="preserve"> 0 Financial</v>
      </c>
      <c r="B5345" s="43" t="str">
        <f t="shared" si="421"/>
        <v/>
      </c>
      <c r="C5345" s="43">
        <f t="shared" si="422"/>
        <v>0</v>
      </c>
      <c r="D5345" s="43" t="str">
        <f t="shared" si="423"/>
        <v>Financial</v>
      </c>
      <c r="E5345" s="43" t="e">
        <f>IF(VLOOKUP(S5345,'DD-Lookup'!$J$6:$L$50,3,FALSE)="Monthly",(YEAR(AC5345)-YEAR(AB5345))*12+MONTH(AC5345)-MONTH(AB5345)+1,(AC5345-AB5345+1))</f>
        <v>#N/A</v>
      </c>
      <c r="F5345" s="210" t="e">
        <f t="shared" si="424"/>
        <v>#N/A</v>
      </c>
    </row>
    <row r="5346" spans="1:6" x14ac:dyDescent="0.25">
      <c r="A5346" s="43" t="str">
        <f t="shared" si="420"/>
        <v xml:space="preserve"> 0 Financial</v>
      </c>
      <c r="B5346" s="43" t="str">
        <f t="shared" si="421"/>
        <v/>
      </c>
      <c r="C5346" s="43">
        <f t="shared" si="422"/>
        <v>0</v>
      </c>
      <c r="D5346" s="43" t="str">
        <f t="shared" si="423"/>
        <v>Financial</v>
      </c>
      <c r="E5346" s="43" t="e">
        <f>IF(VLOOKUP(S5346,'DD-Lookup'!$J$6:$L$50,3,FALSE)="Monthly",(YEAR(AC5346)-YEAR(AB5346))*12+MONTH(AC5346)-MONTH(AB5346)+1,(AC5346-AB5346+1))</f>
        <v>#N/A</v>
      </c>
      <c r="F5346" s="210" t="e">
        <f t="shared" si="424"/>
        <v>#N/A</v>
      </c>
    </row>
    <row r="5347" spans="1:6" x14ac:dyDescent="0.25">
      <c r="A5347" s="43" t="str">
        <f t="shared" si="420"/>
        <v xml:space="preserve"> 0 Financial</v>
      </c>
      <c r="B5347" s="43" t="str">
        <f t="shared" si="421"/>
        <v/>
      </c>
      <c r="C5347" s="43">
        <f t="shared" si="422"/>
        <v>0</v>
      </c>
      <c r="D5347" s="43" t="str">
        <f t="shared" si="423"/>
        <v>Financial</v>
      </c>
      <c r="E5347" s="43" t="e">
        <f>IF(VLOOKUP(S5347,'DD-Lookup'!$J$6:$L$50,3,FALSE)="Monthly",(YEAR(AC5347)-YEAR(AB5347))*12+MONTH(AC5347)-MONTH(AB5347)+1,(AC5347-AB5347+1))</f>
        <v>#N/A</v>
      </c>
      <c r="F5347" s="210" t="e">
        <f t="shared" si="424"/>
        <v>#N/A</v>
      </c>
    </row>
    <row r="5348" spans="1:6" x14ac:dyDescent="0.25">
      <c r="A5348" s="43" t="str">
        <f t="shared" si="420"/>
        <v xml:space="preserve"> 0 Financial</v>
      </c>
      <c r="B5348" s="43" t="str">
        <f t="shared" si="421"/>
        <v/>
      </c>
      <c r="C5348" s="43">
        <f t="shared" si="422"/>
        <v>0</v>
      </c>
      <c r="D5348" s="43" t="str">
        <f t="shared" si="423"/>
        <v>Financial</v>
      </c>
      <c r="E5348" s="43" t="e">
        <f>IF(VLOOKUP(S5348,'DD-Lookup'!$J$6:$L$50,3,FALSE)="Monthly",(YEAR(AC5348)-YEAR(AB5348))*12+MONTH(AC5348)-MONTH(AB5348)+1,(AC5348-AB5348+1))</f>
        <v>#N/A</v>
      </c>
      <c r="F5348" s="210" t="e">
        <f t="shared" si="424"/>
        <v>#N/A</v>
      </c>
    </row>
    <row r="5349" spans="1:6" x14ac:dyDescent="0.25">
      <c r="A5349" s="43" t="str">
        <f t="shared" si="420"/>
        <v xml:space="preserve"> 0 Financial</v>
      </c>
      <c r="B5349" s="43" t="str">
        <f t="shared" si="421"/>
        <v/>
      </c>
      <c r="C5349" s="43">
        <f t="shared" si="422"/>
        <v>0</v>
      </c>
      <c r="D5349" s="43" t="str">
        <f t="shared" si="423"/>
        <v>Financial</v>
      </c>
      <c r="E5349" s="43" t="e">
        <f>IF(VLOOKUP(S5349,'DD-Lookup'!$J$6:$L$50,3,FALSE)="Monthly",(YEAR(AC5349)-YEAR(AB5349))*12+MONTH(AC5349)-MONTH(AB5349)+1,(AC5349-AB5349+1))</f>
        <v>#N/A</v>
      </c>
      <c r="F5349" s="210" t="e">
        <f t="shared" si="424"/>
        <v>#N/A</v>
      </c>
    </row>
    <row r="5350" spans="1:6" x14ac:dyDescent="0.25">
      <c r="A5350" s="43" t="str">
        <f t="shared" si="420"/>
        <v xml:space="preserve"> 0 Financial</v>
      </c>
      <c r="B5350" s="43" t="str">
        <f t="shared" si="421"/>
        <v/>
      </c>
      <c r="C5350" s="43">
        <f t="shared" si="422"/>
        <v>0</v>
      </c>
      <c r="D5350" s="43" t="str">
        <f t="shared" si="423"/>
        <v>Financial</v>
      </c>
      <c r="E5350" s="43" t="e">
        <f>IF(VLOOKUP(S5350,'DD-Lookup'!$J$6:$L$50,3,FALSE)="Monthly",(YEAR(AC5350)-YEAR(AB5350))*12+MONTH(AC5350)-MONTH(AB5350)+1,(AC5350-AB5350+1))</f>
        <v>#N/A</v>
      </c>
      <c r="F5350" s="210" t="e">
        <f t="shared" si="424"/>
        <v>#N/A</v>
      </c>
    </row>
    <row r="5351" spans="1:6" x14ac:dyDescent="0.25">
      <c r="A5351" s="43" t="str">
        <f t="shared" si="420"/>
        <v xml:space="preserve"> 0 Financial</v>
      </c>
      <c r="B5351" s="43" t="str">
        <f t="shared" si="421"/>
        <v/>
      </c>
      <c r="C5351" s="43">
        <f t="shared" si="422"/>
        <v>0</v>
      </c>
      <c r="D5351" s="43" t="str">
        <f t="shared" si="423"/>
        <v>Financial</v>
      </c>
      <c r="E5351" s="43" t="e">
        <f>IF(VLOOKUP(S5351,'DD-Lookup'!$J$6:$L$50,3,FALSE)="Monthly",(YEAR(AC5351)-YEAR(AB5351))*12+MONTH(AC5351)-MONTH(AB5351)+1,(AC5351-AB5351+1))</f>
        <v>#N/A</v>
      </c>
      <c r="F5351" s="210" t="e">
        <f t="shared" si="424"/>
        <v>#N/A</v>
      </c>
    </row>
    <row r="5352" spans="1:6" x14ac:dyDescent="0.25">
      <c r="A5352" s="43" t="str">
        <f t="shared" si="420"/>
        <v xml:space="preserve"> 0 Financial</v>
      </c>
      <c r="B5352" s="43" t="str">
        <f t="shared" si="421"/>
        <v/>
      </c>
      <c r="C5352" s="43">
        <f t="shared" si="422"/>
        <v>0</v>
      </c>
      <c r="D5352" s="43" t="str">
        <f t="shared" si="423"/>
        <v>Financial</v>
      </c>
      <c r="E5352" s="43" t="e">
        <f>IF(VLOOKUP(S5352,'DD-Lookup'!$J$6:$L$50,3,FALSE)="Monthly",(YEAR(AC5352)-YEAR(AB5352))*12+MONTH(AC5352)-MONTH(AB5352)+1,(AC5352-AB5352+1))</f>
        <v>#N/A</v>
      </c>
      <c r="F5352" s="210" t="e">
        <f t="shared" si="424"/>
        <v>#N/A</v>
      </c>
    </row>
    <row r="5353" spans="1:6" x14ac:dyDescent="0.25">
      <c r="A5353" s="43" t="str">
        <f t="shared" si="420"/>
        <v xml:space="preserve"> 0 Financial</v>
      </c>
      <c r="B5353" s="43" t="str">
        <f t="shared" si="421"/>
        <v/>
      </c>
      <c r="C5353" s="43">
        <f t="shared" si="422"/>
        <v>0</v>
      </c>
      <c r="D5353" s="43" t="str">
        <f t="shared" si="423"/>
        <v>Financial</v>
      </c>
      <c r="E5353" s="43" t="e">
        <f>IF(VLOOKUP(S5353,'DD-Lookup'!$J$6:$L$50,3,FALSE)="Monthly",(YEAR(AC5353)-YEAR(AB5353))*12+MONTH(AC5353)-MONTH(AB5353)+1,(AC5353-AB5353+1))</f>
        <v>#N/A</v>
      </c>
      <c r="F5353" s="210" t="e">
        <f t="shared" si="424"/>
        <v>#N/A</v>
      </c>
    </row>
    <row r="5354" spans="1:6" x14ac:dyDescent="0.25">
      <c r="A5354" s="43" t="str">
        <f t="shared" si="420"/>
        <v xml:space="preserve"> 0 Financial</v>
      </c>
      <c r="B5354" s="43" t="str">
        <f t="shared" si="421"/>
        <v/>
      </c>
      <c r="C5354" s="43">
        <f t="shared" si="422"/>
        <v>0</v>
      </c>
      <c r="D5354" s="43" t="str">
        <f t="shared" si="423"/>
        <v>Financial</v>
      </c>
      <c r="E5354" s="43" t="e">
        <f>IF(VLOOKUP(S5354,'DD-Lookup'!$J$6:$L$50,3,FALSE)="Monthly",(YEAR(AC5354)-YEAR(AB5354))*12+MONTH(AC5354)-MONTH(AB5354)+1,(AC5354-AB5354+1))</f>
        <v>#N/A</v>
      </c>
      <c r="F5354" s="210" t="e">
        <f t="shared" si="424"/>
        <v>#N/A</v>
      </c>
    </row>
    <row r="5355" spans="1:6" x14ac:dyDescent="0.25">
      <c r="A5355" s="43" t="str">
        <f t="shared" si="420"/>
        <v xml:space="preserve"> 0 Financial</v>
      </c>
      <c r="B5355" s="43" t="str">
        <f t="shared" si="421"/>
        <v/>
      </c>
      <c r="C5355" s="43">
        <f t="shared" si="422"/>
        <v>0</v>
      </c>
      <c r="D5355" s="43" t="str">
        <f t="shared" si="423"/>
        <v>Financial</v>
      </c>
      <c r="E5355" s="43" t="e">
        <f>IF(VLOOKUP(S5355,'DD-Lookup'!$J$6:$L$50,3,FALSE)="Monthly",(YEAR(AC5355)-YEAR(AB5355))*12+MONTH(AC5355)-MONTH(AB5355)+1,(AC5355-AB5355+1))</f>
        <v>#N/A</v>
      </c>
      <c r="F5355" s="210" t="e">
        <f t="shared" si="424"/>
        <v>#N/A</v>
      </c>
    </row>
    <row r="5356" spans="1:6" x14ac:dyDescent="0.25">
      <c r="A5356" s="43" t="str">
        <f t="shared" si="420"/>
        <v xml:space="preserve"> 0 Financial</v>
      </c>
      <c r="B5356" s="43" t="str">
        <f t="shared" si="421"/>
        <v/>
      </c>
      <c r="C5356" s="43">
        <f t="shared" si="422"/>
        <v>0</v>
      </c>
      <c r="D5356" s="43" t="str">
        <f t="shared" si="423"/>
        <v>Financial</v>
      </c>
      <c r="E5356" s="43" t="e">
        <f>IF(VLOOKUP(S5356,'DD-Lookup'!$J$6:$L$50,3,FALSE)="Monthly",(YEAR(AC5356)-YEAR(AB5356))*12+MONTH(AC5356)-MONTH(AB5356)+1,(AC5356-AB5356+1))</f>
        <v>#N/A</v>
      </c>
      <c r="F5356" s="210" t="e">
        <f t="shared" si="424"/>
        <v>#N/A</v>
      </c>
    </row>
    <row r="5357" spans="1:6" x14ac:dyDescent="0.25">
      <c r="A5357" s="43" t="str">
        <f t="shared" si="420"/>
        <v xml:space="preserve"> 0 Financial</v>
      </c>
      <c r="B5357" s="43" t="str">
        <f t="shared" si="421"/>
        <v/>
      </c>
      <c r="C5357" s="43">
        <f t="shared" si="422"/>
        <v>0</v>
      </c>
      <c r="D5357" s="43" t="str">
        <f t="shared" si="423"/>
        <v>Financial</v>
      </c>
      <c r="E5357" s="43" t="e">
        <f>IF(VLOOKUP(S5357,'DD-Lookup'!$J$6:$L$50,3,FALSE)="Monthly",(YEAR(AC5357)-YEAR(AB5357))*12+MONTH(AC5357)-MONTH(AB5357)+1,(AC5357-AB5357+1))</f>
        <v>#N/A</v>
      </c>
      <c r="F5357" s="210" t="e">
        <f t="shared" si="424"/>
        <v>#N/A</v>
      </c>
    </row>
    <row r="5358" spans="1:6" x14ac:dyDescent="0.25">
      <c r="A5358" s="43" t="str">
        <f t="shared" si="420"/>
        <v xml:space="preserve"> 0 Financial</v>
      </c>
      <c r="B5358" s="43" t="str">
        <f t="shared" si="421"/>
        <v/>
      </c>
      <c r="C5358" s="43">
        <f t="shared" si="422"/>
        <v>0</v>
      </c>
      <c r="D5358" s="43" t="str">
        <f t="shared" si="423"/>
        <v>Financial</v>
      </c>
      <c r="E5358" s="43" t="e">
        <f>IF(VLOOKUP(S5358,'DD-Lookup'!$J$6:$L$50,3,FALSE)="Monthly",(YEAR(AC5358)-YEAR(AB5358))*12+MONTH(AC5358)-MONTH(AB5358)+1,(AC5358-AB5358+1))</f>
        <v>#N/A</v>
      </c>
      <c r="F5358" s="210" t="e">
        <f t="shared" si="424"/>
        <v>#N/A</v>
      </c>
    </row>
    <row r="5359" spans="1:6" x14ac:dyDescent="0.25">
      <c r="A5359" s="43" t="str">
        <f t="shared" si="420"/>
        <v xml:space="preserve"> 0 Financial</v>
      </c>
      <c r="B5359" s="43" t="str">
        <f t="shared" si="421"/>
        <v/>
      </c>
      <c r="C5359" s="43">
        <f t="shared" si="422"/>
        <v>0</v>
      </c>
      <c r="D5359" s="43" t="str">
        <f t="shared" si="423"/>
        <v>Financial</v>
      </c>
      <c r="E5359" s="43" t="e">
        <f>IF(VLOOKUP(S5359,'DD-Lookup'!$J$6:$L$50,3,FALSE)="Monthly",(YEAR(AC5359)-YEAR(AB5359))*12+MONTH(AC5359)-MONTH(AB5359)+1,(AC5359-AB5359+1))</f>
        <v>#N/A</v>
      </c>
      <c r="F5359" s="210" t="e">
        <f t="shared" si="424"/>
        <v>#N/A</v>
      </c>
    </row>
    <row r="5360" spans="1:6" x14ac:dyDescent="0.25">
      <c r="A5360" s="43" t="str">
        <f t="shared" si="420"/>
        <v xml:space="preserve"> 0 Financial</v>
      </c>
      <c r="B5360" s="43" t="str">
        <f t="shared" si="421"/>
        <v/>
      </c>
      <c r="C5360" s="43">
        <f t="shared" si="422"/>
        <v>0</v>
      </c>
      <c r="D5360" s="43" t="str">
        <f t="shared" si="423"/>
        <v>Financial</v>
      </c>
      <c r="E5360" s="43" t="e">
        <f>IF(VLOOKUP(S5360,'DD-Lookup'!$J$6:$L$50,3,FALSE)="Monthly",(YEAR(AC5360)-YEAR(AB5360))*12+MONTH(AC5360)-MONTH(AB5360)+1,(AC5360-AB5360+1))</f>
        <v>#N/A</v>
      </c>
      <c r="F5360" s="210" t="e">
        <f t="shared" si="424"/>
        <v>#N/A</v>
      </c>
    </row>
    <row r="5361" spans="1:6" x14ac:dyDescent="0.25">
      <c r="A5361" s="43" t="str">
        <f t="shared" si="420"/>
        <v xml:space="preserve"> 0 Financial</v>
      </c>
      <c r="B5361" s="43" t="str">
        <f t="shared" si="421"/>
        <v/>
      </c>
      <c r="C5361" s="43">
        <f t="shared" si="422"/>
        <v>0</v>
      </c>
      <c r="D5361" s="43" t="str">
        <f t="shared" si="423"/>
        <v>Financial</v>
      </c>
      <c r="E5361" s="43" t="e">
        <f>IF(VLOOKUP(S5361,'DD-Lookup'!$J$6:$L$50,3,FALSE)="Monthly",(YEAR(AC5361)-YEAR(AB5361))*12+MONTH(AC5361)-MONTH(AB5361)+1,(AC5361-AB5361+1))</f>
        <v>#N/A</v>
      </c>
      <c r="F5361" s="210" t="e">
        <f t="shared" si="424"/>
        <v>#N/A</v>
      </c>
    </row>
    <row r="5362" spans="1:6" x14ac:dyDescent="0.25">
      <c r="A5362" s="43" t="str">
        <f t="shared" si="420"/>
        <v xml:space="preserve"> 0 Financial</v>
      </c>
      <c r="B5362" s="43" t="str">
        <f t="shared" si="421"/>
        <v/>
      </c>
      <c r="C5362" s="43">
        <f t="shared" si="422"/>
        <v>0</v>
      </c>
      <c r="D5362" s="43" t="str">
        <f t="shared" si="423"/>
        <v>Financial</v>
      </c>
      <c r="E5362" s="43" t="e">
        <f>IF(VLOOKUP(S5362,'DD-Lookup'!$J$6:$L$50,3,FALSE)="Monthly",(YEAR(AC5362)-YEAR(AB5362))*12+MONTH(AC5362)-MONTH(AB5362)+1,(AC5362-AB5362+1))</f>
        <v>#N/A</v>
      </c>
      <c r="F5362" s="210" t="e">
        <f t="shared" si="424"/>
        <v>#N/A</v>
      </c>
    </row>
    <row r="5363" spans="1:6" x14ac:dyDescent="0.25">
      <c r="A5363" s="43" t="str">
        <f t="shared" si="420"/>
        <v xml:space="preserve"> 0 Financial</v>
      </c>
      <c r="B5363" s="43" t="str">
        <f t="shared" si="421"/>
        <v/>
      </c>
      <c r="C5363" s="43">
        <f t="shared" si="422"/>
        <v>0</v>
      </c>
      <c r="D5363" s="43" t="str">
        <f t="shared" si="423"/>
        <v>Financial</v>
      </c>
      <c r="E5363" s="43" t="e">
        <f>IF(VLOOKUP(S5363,'DD-Lookup'!$J$6:$L$50,3,FALSE)="Monthly",(YEAR(AC5363)-YEAR(AB5363))*12+MONTH(AC5363)-MONTH(AB5363)+1,(AC5363-AB5363+1))</f>
        <v>#N/A</v>
      </c>
      <c r="F5363" s="210" t="e">
        <f t="shared" si="424"/>
        <v>#N/A</v>
      </c>
    </row>
    <row r="5364" spans="1:6" x14ac:dyDescent="0.25">
      <c r="A5364" s="43" t="str">
        <f t="shared" si="420"/>
        <v xml:space="preserve"> 0 Financial</v>
      </c>
      <c r="B5364" s="43" t="str">
        <f t="shared" si="421"/>
        <v/>
      </c>
      <c r="C5364" s="43">
        <f t="shared" si="422"/>
        <v>0</v>
      </c>
      <c r="D5364" s="43" t="str">
        <f t="shared" si="423"/>
        <v>Financial</v>
      </c>
      <c r="E5364" s="43" t="e">
        <f>IF(VLOOKUP(S5364,'DD-Lookup'!$J$6:$L$50,3,FALSE)="Monthly",(YEAR(AC5364)-YEAR(AB5364))*12+MONTH(AC5364)-MONTH(AB5364)+1,(AC5364-AB5364+1))</f>
        <v>#N/A</v>
      </c>
      <c r="F5364" s="210" t="e">
        <f t="shared" si="424"/>
        <v>#N/A</v>
      </c>
    </row>
    <row r="5365" spans="1:6" x14ac:dyDescent="0.25">
      <c r="A5365" s="43" t="str">
        <f t="shared" si="420"/>
        <v xml:space="preserve"> 0 Financial</v>
      </c>
      <c r="B5365" s="43" t="str">
        <f t="shared" si="421"/>
        <v/>
      </c>
      <c r="C5365" s="43">
        <f t="shared" si="422"/>
        <v>0</v>
      </c>
      <c r="D5365" s="43" t="str">
        <f t="shared" si="423"/>
        <v>Financial</v>
      </c>
      <c r="E5365" s="43" t="e">
        <f>IF(VLOOKUP(S5365,'DD-Lookup'!$J$6:$L$50,3,FALSE)="Monthly",(YEAR(AC5365)-YEAR(AB5365))*12+MONTH(AC5365)-MONTH(AB5365)+1,(AC5365-AB5365+1))</f>
        <v>#N/A</v>
      </c>
      <c r="F5365" s="210" t="e">
        <f t="shared" si="424"/>
        <v>#N/A</v>
      </c>
    </row>
    <row r="5366" spans="1:6" x14ac:dyDescent="0.25">
      <c r="A5366" s="43" t="str">
        <f t="shared" si="420"/>
        <v xml:space="preserve"> 0 Financial</v>
      </c>
      <c r="B5366" s="43" t="str">
        <f t="shared" si="421"/>
        <v/>
      </c>
      <c r="C5366" s="43">
        <f t="shared" si="422"/>
        <v>0</v>
      </c>
      <c r="D5366" s="43" t="str">
        <f t="shared" si="423"/>
        <v>Financial</v>
      </c>
      <c r="E5366" s="43" t="e">
        <f>IF(VLOOKUP(S5366,'DD-Lookup'!$J$6:$L$50,3,FALSE)="Monthly",(YEAR(AC5366)-YEAR(AB5366))*12+MONTH(AC5366)-MONTH(AB5366)+1,(AC5366-AB5366+1))</f>
        <v>#N/A</v>
      </c>
      <c r="F5366" s="210" t="e">
        <f t="shared" si="424"/>
        <v>#N/A</v>
      </c>
    </row>
    <row r="5367" spans="1:6" x14ac:dyDescent="0.25">
      <c r="A5367" s="43" t="str">
        <f t="shared" si="420"/>
        <v xml:space="preserve"> 0 Financial</v>
      </c>
      <c r="B5367" s="43" t="str">
        <f t="shared" si="421"/>
        <v/>
      </c>
      <c r="C5367" s="43">
        <f t="shared" si="422"/>
        <v>0</v>
      </c>
      <c r="D5367" s="43" t="str">
        <f t="shared" si="423"/>
        <v>Financial</v>
      </c>
      <c r="E5367" s="43" t="e">
        <f>IF(VLOOKUP(S5367,'DD-Lookup'!$J$6:$L$50,3,FALSE)="Monthly",(YEAR(AC5367)-YEAR(AB5367))*12+MONTH(AC5367)-MONTH(AB5367)+1,(AC5367-AB5367+1))</f>
        <v>#N/A</v>
      </c>
      <c r="F5367" s="210" t="e">
        <f t="shared" si="424"/>
        <v>#N/A</v>
      </c>
    </row>
    <row r="5368" spans="1:6" x14ac:dyDescent="0.25">
      <c r="A5368" s="43" t="str">
        <f t="shared" si="420"/>
        <v xml:space="preserve"> 0 Financial</v>
      </c>
      <c r="B5368" s="43" t="str">
        <f t="shared" si="421"/>
        <v/>
      </c>
      <c r="C5368" s="43">
        <f t="shared" si="422"/>
        <v>0</v>
      </c>
      <c r="D5368" s="43" t="str">
        <f t="shared" si="423"/>
        <v>Financial</v>
      </c>
      <c r="E5368" s="43" t="e">
        <f>IF(VLOOKUP(S5368,'DD-Lookup'!$J$6:$L$50,3,FALSE)="Monthly",(YEAR(AC5368)-YEAR(AB5368))*12+MONTH(AC5368)-MONTH(AB5368)+1,(AC5368-AB5368+1))</f>
        <v>#N/A</v>
      </c>
      <c r="F5368" s="210" t="e">
        <f t="shared" si="424"/>
        <v>#N/A</v>
      </c>
    </row>
    <row r="5369" spans="1:6" x14ac:dyDescent="0.25">
      <c r="A5369" s="43" t="str">
        <f t="shared" si="420"/>
        <v xml:space="preserve"> 0 Financial</v>
      </c>
      <c r="B5369" s="43" t="str">
        <f t="shared" si="421"/>
        <v/>
      </c>
      <c r="C5369" s="43">
        <f t="shared" si="422"/>
        <v>0</v>
      </c>
      <c r="D5369" s="43" t="str">
        <f t="shared" si="423"/>
        <v>Financial</v>
      </c>
      <c r="E5369" s="43" t="e">
        <f>IF(VLOOKUP(S5369,'DD-Lookup'!$J$6:$L$50,3,FALSE)="Monthly",(YEAR(AC5369)-YEAR(AB5369))*12+MONTH(AC5369)-MONTH(AB5369)+1,(AC5369-AB5369+1))</f>
        <v>#N/A</v>
      </c>
      <c r="F5369" s="210" t="e">
        <f t="shared" si="424"/>
        <v>#N/A</v>
      </c>
    </row>
    <row r="5370" spans="1:6" x14ac:dyDescent="0.25">
      <c r="A5370" s="43" t="str">
        <f t="shared" si="420"/>
        <v xml:space="preserve"> 0 Financial</v>
      </c>
      <c r="B5370" s="43" t="str">
        <f t="shared" si="421"/>
        <v/>
      </c>
      <c r="C5370" s="43">
        <f t="shared" si="422"/>
        <v>0</v>
      </c>
      <c r="D5370" s="43" t="str">
        <f t="shared" si="423"/>
        <v>Financial</v>
      </c>
      <c r="E5370" s="43" t="e">
        <f>IF(VLOOKUP(S5370,'DD-Lookup'!$J$6:$L$50,3,FALSE)="Monthly",(YEAR(AC5370)-YEAR(AB5370))*12+MONTH(AC5370)-MONTH(AB5370)+1,(AC5370-AB5370+1))</f>
        <v>#N/A</v>
      </c>
      <c r="F5370" s="210" t="e">
        <f t="shared" si="424"/>
        <v>#N/A</v>
      </c>
    </row>
    <row r="5371" spans="1:6" x14ac:dyDescent="0.25">
      <c r="A5371" s="43" t="str">
        <f t="shared" si="420"/>
        <v xml:space="preserve"> 0 Financial</v>
      </c>
      <c r="B5371" s="43" t="str">
        <f t="shared" si="421"/>
        <v/>
      </c>
      <c r="C5371" s="43">
        <f t="shared" si="422"/>
        <v>0</v>
      </c>
      <c r="D5371" s="43" t="str">
        <f t="shared" si="423"/>
        <v>Financial</v>
      </c>
      <c r="E5371" s="43" t="e">
        <f>IF(VLOOKUP(S5371,'DD-Lookup'!$J$6:$L$50,3,FALSE)="Monthly",(YEAR(AC5371)-YEAR(AB5371))*12+MONTH(AC5371)-MONTH(AB5371)+1,(AC5371-AB5371+1))</f>
        <v>#N/A</v>
      </c>
      <c r="F5371" s="210" t="e">
        <f t="shared" si="424"/>
        <v>#N/A</v>
      </c>
    </row>
    <row r="5372" spans="1:6" x14ac:dyDescent="0.25">
      <c r="A5372" s="43" t="str">
        <f t="shared" si="420"/>
        <v xml:space="preserve"> 0 Financial</v>
      </c>
      <c r="B5372" s="43" t="str">
        <f t="shared" si="421"/>
        <v/>
      </c>
      <c r="C5372" s="43">
        <f t="shared" si="422"/>
        <v>0</v>
      </c>
      <c r="D5372" s="43" t="str">
        <f t="shared" si="423"/>
        <v>Financial</v>
      </c>
      <c r="E5372" s="43" t="e">
        <f>IF(VLOOKUP(S5372,'DD-Lookup'!$J$6:$L$50,3,FALSE)="Monthly",(YEAR(AC5372)-YEAR(AB5372))*12+MONTH(AC5372)-MONTH(AB5372)+1,(AC5372-AB5372+1))</f>
        <v>#N/A</v>
      </c>
      <c r="F5372" s="210" t="e">
        <f t="shared" si="424"/>
        <v>#N/A</v>
      </c>
    </row>
    <row r="5373" spans="1:6" x14ac:dyDescent="0.25">
      <c r="A5373" s="43" t="str">
        <f t="shared" si="420"/>
        <v xml:space="preserve"> 0 Financial</v>
      </c>
      <c r="B5373" s="43" t="str">
        <f t="shared" si="421"/>
        <v/>
      </c>
      <c r="C5373" s="43">
        <f t="shared" si="422"/>
        <v>0</v>
      </c>
      <c r="D5373" s="43" t="str">
        <f t="shared" si="423"/>
        <v>Financial</v>
      </c>
      <c r="E5373" s="43" t="e">
        <f>IF(VLOOKUP(S5373,'DD-Lookup'!$J$6:$L$50,3,FALSE)="Monthly",(YEAR(AC5373)-YEAR(AB5373))*12+MONTH(AC5373)-MONTH(AB5373)+1,(AC5373-AB5373+1))</f>
        <v>#N/A</v>
      </c>
      <c r="F5373" s="210" t="e">
        <f t="shared" si="424"/>
        <v>#N/A</v>
      </c>
    </row>
    <row r="5374" spans="1:6" x14ac:dyDescent="0.25">
      <c r="A5374" s="43" t="str">
        <f t="shared" si="420"/>
        <v xml:space="preserve"> 0 Financial</v>
      </c>
      <c r="B5374" s="43" t="str">
        <f t="shared" si="421"/>
        <v/>
      </c>
      <c r="C5374" s="43">
        <f t="shared" si="422"/>
        <v>0</v>
      </c>
      <c r="D5374" s="43" t="str">
        <f t="shared" si="423"/>
        <v>Financial</v>
      </c>
      <c r="E5374" s="43" t="e">
        <f>IF(VLOOKUP(S5374,'DD-Lookup'!$J$6:$L$50,3,FALSE)="Monthly",(YEAR(AC5374)-YEAR(AB5374))*12+MONTH(AC5374)-MONTH(AB5374)+1,(AC5374-AB5374+1))</f>
        <v>#N/A</v>
      </c>
      <c r="F5374" s="210" t="e">
        <f t="shared" si="424"/>
        <v>#N/A</v>
      </c>
    </row>
    <row r="5375" spans="1:6" x14ac:dyDescent="0.25">
      <c r="A5375" s="43" t="str">
        <f t="shared" si="420"/>
        <v xml:space="preserve"> 0 Financial</v>
      </c>
      <c r="B5375" s="43" t="str">
        <f t="shared" si="421"/>
        <v/>
      </c>
      <c r="C5375" s="43">
        <f t="shared" si="422"/>
        <v>0</v>
      </c>
      <c r="D5375" s="43" t="str">
        <f t="shared" si="423"/>
        <v>Financial</v>
      </c>
      <c r="E5375" s="43" t="e">
        <f>IF(VLOOKUP(S5375,'DD-Lookup'!$J$6:$L$50,3,FALSE)="Monthly",(YEAR(AC5375)-YEAR(AB5375))*12+MONTH(AC5375)-MONTH(AB5375)+1,(AC5375-AB5375+1))</f>
        <v>#N/A</v>
      </c>
      <c r="F5375" s="210" t="e">
        <f t="shared" si="424"/>
        <v>#N/A</v>
      </c>
    </row>
    <row r="5376" spans="1:6" x14ac:dyDescent="0.25">
      <c r="A5376" s="43" t="str">
        <f t="shared" si="420"/>
        <v xml:space="preserve"> 0 Financial</v>
      </c>
      <c r="B5376" s="43" t="str">
        <f t="shared" si="421"/>
        <v/>
      </c>
      <c r="C5376" s="43">
        <f t="shared" si="422"/>
        <v>0</v>
      </c>
      <c r="D5376" s="43" t="str">
        <f t="shared" si="423"/>
        <v>Financial</v>
      </c>
      <c r="E5376" s="43" t="e">
        <f>IF(VLOOKUP(S5376,'DD-Lookup'!$J$6:$L$50,3,FALSE)="Monthly",(YEAR(AC5376)-YEAR(AB5376))*12+MONTH(AC5376)-MONTH(AB5376)+1,(AC5376-AB5376+1))</f>
        <v>#N/A</v>
      </c>
      <c r="F5376" s="210" t="e">
        <f t="shared" si="424"/>
        <v>#N/A</v>
      </c>
    </row>
    <row r="5377" spans="1:6" x14ac:dyDescent="0.25">
      <c r="A5377" s="43" t="str">
        <f t="shared" si="420"/>
        <v xml:space="preserve"> 0 Financial</v>
      </c>
      <c r="B5377" s="43" t="str">
        <f t="shared" si="421"/>
        <v/>
      </c>
      <c r="C5377" s="43">
        <f t="shared" si="422"/>
        <v>0</v>
      </c>
      <c r="D5377" s="43" t="str">
        <f t="shared" si="423"/>
        <v>Financial</v>
      </c>
      <c r="E5377" s="43" t="e">
        <f>IF(VLOOKUP(S5377,'DD-Lookup'!$J$6:$L$50,3,FALSE)="Monthly",(YEAR(AC5377)-YEAR(AB5377))*12+MONTH(AC5377)-MONTH(AB5377)+1,(AC5377-AB5377+1))</f>
        <v>#N/A</v>
      </c>
      <c r="F5377" s="210" t="e">
        <f t="shared" si="424"/>
        <v>#N/A</v>
      </c>
    </row>
    <row r="5378" spans="1:6" x14ac:dyDescent="0.25">
      <c r="A5378" s="43" t="str">
        <f t="shared" si="420"/>
        <v xml:space="preserve"> 0 Financial</v>
      </c>
      <c r="B5378" s="43" t="str">
        <f t="shared" si="421"/>
        <v/>
      </c>
      <c r="C5378" s="43">
        <f t="shared" si="422"/>
        <v>0</v>
      </c>
      <c r="D5378" s="43" t="str">
        <f t="shared" si="423"/>
        <v>Financial</v>
      </c>
      <c r="E5378" s="43" t="e">
        <f>IF(VLOOKUP(S5378,'DD-Lookup'!$J$6:$L$50,3,FALSE)="Monthly",(YEAR(AC5378)-YEAR(AB5378))*12+MONTH(AC5378)-MONTH(AB5378)+1,(AC5378-AB5378+1))</f>
        <v>#N/A</v>
      </c>
      <c r="F5378" s="210" t="e">
        <f t="shared" si="424"/>
        <v>#N/A</v>
      </c>
    </row>
    <row r="5379" spans="1:6" x14ac:dyDescent="0.25">
      <c r="A5379" s="43" t="str">
        <f t="shared" si="420"/>
        <v xml:space="preserve"> 0 Financial</v>
      </c>
      <c r="B5379" s="43" t="str">
        <f t="shared" si="421"/>
        <v/>
      </c>
      <c r="C5379" s="43">
        <f t="shared" si="422"/>
        <v>0</v>
      </c>
      <c r="D5379" s="43" t="str">
        <f t="shared" si="423"/>
        <v>Financial</v>
      </c>
      <c r="E5379" s="43" t="e">
        <f>IF(VLOOKUP(S5379,'DD-Lookup'!$J$6:$L$50,3,FALSE)="Monthly",(YEAR(AC5379)-YEAR(AB5379))*12+MONTH(AC5379)-MONTH(AB5379)+1,(AC5379-AB5379+1))</f>
        <v>#N/A</v>
      </c>
      <c r="F5379" s="210" t="e">
        <f t="shared" si="424"/>
        <v>#N/A</v>
      </c>
    </row>
    <row r="5380" spans="1:6" x14ac:dyDescent="0.25">
      <c r="A5380" s="43" t="str">
        <f t="shared" si="420"/>
        <v xml:space="preserve"> 0 Financial</v>
      </c>
      <c r="B5380" s="43" t="str">
        <f t="shared" si="421"/>
        <v/>
      </c>
      <c r="C5380" s="43">
        <f t="shared" si="422"/>
        <v>0</v>
      </c>
      <c r="D5380" s="43" t="str">
        <f t="shared" si="423"/>
        <v>Financial</v>
      </c>
      <c r="E5380" s="43" t="e">
        <f>IF(VLOOKUP(S5380,'DD-Lookup'!$J$6:$L$50,3,FALSE)="Monthly",(YEAR(AC5380)-YEAR(AB5380))*12+MONTH(AC5380)-MONTH(AB5380)+1,(AC5380-AB5380+1))</f>
        <v>#N/A</v>
      </c>
      <c r="F5380" s="210" t="e">
        <f t="shared" si="424"/>
        <v>#N/A</v>
      </c>
    </row>
    <row r="5381" spans="1:6" x14ac:dyDescent="0.25">
      <c r="A5381" s="43" t="str">
        <f t="shared" si="420"/>
        <v xml:space="preserve"> 0 Financial</v>
      </c>
      <c r="B5381" s="43" t="str">
        <f t="shared" si="421"/>
        <v/>
      </c>
      <c r="C5381" s="43">
        <f t="shared" si="422"/>
        <v>0</v>
      </c>
      <c r="D5381" s="43" t="str">
        <f t="shared" si="423"/>
        <v>Financial</v>
      </c>
      <c r="E5381" s="43" t="e">
        <f>IF(VLOOKUP(S5381,'DD-Lookup'!$J$6:$L$50,3,FALSE)="Monthly",(YEAR(AC5381)-YEAR(AB5381))*12+MONTH(AC5381)-MONTH(AB5381)+1,(AC5381-AB5381+1))</f>
        <v>#N/A</v>
      </c>
      <c r="F5381" s="210" t="e">
        <f t="shared" si="424"/>
        <v>#N/A</v>
      </c>
    </row>
    <row r="5382" spans="1:6" x14ac:dyDescent="0.25">
      <c r="A5382" s="43" t="str">
        <f t="shared" si="420"/>
        <v xml:space="preserve"> 0 Financial</v>
      </c>
      <c r="B5382" s="43" t="str">
        <f t="shared" si="421"/>
        <v/>
      </c>
      <c r="C5382" s="43">
        <f t="shared" si="422"/>
        <v>0</v>
      </c>
      <c r="D5382" s="43" t="str">
        <f t="shared" si="423"/>
        <v>Financial</v>
      </c>
      <c r="E5382" s="43" t="e">
        <f>IF(VLOOKUP(S5382,'DD-Lookup'!$J$6:$L$50,3,FALSE)="Monthly",(YEAR(AC5382)-YEAR(AB5382))*12+MONTH(AC5382)-MONTH(AB5382)+1,(AC5382-AB5382+1))</f>
        <v>#N/A</v>
      </c>
      <c r="F5382" s="210" t="e">
        <f t="shared" si="424"/>
        <v>#N/A</v>
      </c>
    </row>
    <row r="5383" spans="1:6" x14ac:dyDescent="0.25">
      <c r="A5383" s="43" t="str">
        <f t="shared" si="420"/>
        <v xml:space="preserve"> 0 Financial</v>
      </c>
      <c r="B5383" s="43" t="str">
        <f t="shared" si="421"/>
        <v/>
      </c>
      <c r="C5383" s="43">
        <f t="shared" si="422"/>
        <v>0</v>
      </c>
      <c r="D5383" s="43" t="str">
        <f t="shared" si="423"/>
        <v>Financial</v>
      </c>
      <c r="E5383" s="43" t="e">
        <f>IF(VLOOKUP(S5383,'DD-Lookup'!$J$6:$L$50,3,FALSE)="Monthly",(YEAR(AC5383)-YEAR(AB5383))*12+MONTH(AC5383)-MONTH(AB5383)+1,(AC5383-AB5383+1))</f>
        <v>#N/A</v>
      </c>
      <c r="F5383" s="210" t="e">
        <f t="shared" si="424"/>
        <v>#N/A</v>
      </c>
    </row>
    <row r="5384" spans="1:6" x14ac:dyDescent="0.25">
      <c r="A5384" s="43" t="str">
        <f t="shared" si="420"/>
        <v xml:space="preserve"> 0 Financial</v>
      </c>
      <c r="B5384" s="43" t="str">
        <f t="shared" si="421"/>
        <v/>
      </c>
      <c r="C5384" s="43">
        <f t="shared" si="422"/>
        <v>0</v>
      </c>
      <c r="D5384" s="43" t="str">
        <f t="shared" si="423"/>
        <v>Financial</v>
      </c>
      <c r="E5384" s="43" t="e">
        <f>IF(VLOOKUP(S5384,'DD-Lookup'!$J$6:$L$50,3,FALSE)="Monthly",(YEAR(AC5384)-YEAR(AB5384))*12+MONTH(AC5384)-MONTH(AB5384)+1,(AC5384-AB5384+1))</f>
        <v>#N/A</v>
      </c>
      <c r="F5384" s="210" t="e">
        <f t="shared" si="424"/>
        <v>#N/A</v>
      </c>
    </row>
    <row r="5385" spans="1:6" x14ac:dyDescent="0.25">
      <c r="A5385" s="43" t="str">
        <f t="shared" si="420"/>
        <v xml:space="preserve"> 0 Financial</v>
      </c>
      <c r="B5385" s="43" t="str">
        <f t="shared" si="421"/>
        <v/>
      </c>
      <c r="C5385" s="43">
        <f t="shared" si="422"/>
        <v>0</v>
      </c>
      <c r="D5385" s="43" t="str">
        <f t="shared" si="423"/>
        <v>Financial</v>
      </c>
      <c r="E5385" s="43" t="e">
        <f>IF(VLOOKUP(S5385,'DD-Lookup'!$J$6:$L$50,3,FALSE)="Monthly",(YEAR(AC5385)-YEAR(AB5385))*12+MONTH(AC5385)-MONTH(AB5385)+1,(AC5385-AB5385+1))</f>
        <v>#N/A</v>
      </c>
      <c r="F5385" s="210" t="e">
        <f t="shared" si="424"/>
        <v>#N/A</v>
      </c>
    </row>
    <row r="5386" spans="1:6" x14ac:dyDescent="0.25">
      <c r="A5386" s="43" t="str">
        <f t="shared" ref="A5386:A5449" si="425">B5386&amp;" "&amp;C5386&amp;" "&amp;D5386</f>
        <v xml:space="preserve"> 0 Financial</v>
      </c>
      <c r="B5386" s="43" t="str">
        <f t="shared" ref="B5386:B5449" si="426">IF((LEFT(N5386,2)="US"),"US","")</f>
        <v/>
      </c>
      <c r="C5386" s="43">
        <f t="shared" ref="C5386:C5449" si="427">M5386</f>
        <v>0</v>
      </c>
      <c r="D5386" s="43" t="str">
        <f t="shared" ref="D5386:D5449" si="428">IF(ISNUMBER(FIND("Phy",N5386))=TRUE,"Physical","Financial")</f>
        <v>Financial</v>
      </c>
      <c r="E5386" s="43" t="e">
        <f>IF(VLOOKUP(S5386,'DD-Lookup'!$J$6:$L$50,3,FALSE)="Monthly",(YEAR(AC5386)-YEAR(AB5386))*12+MONTH(AC5386)-MONTH(AB5386)+1,(AC5386-AB5386+1))</f>
        <v>#N/A</v>
      </c>
      <c r="F5386" s="210" t="e">
        <f t="shared" ref="F5386:F5449" si="429">E5386*SUM(P5386:Q5386)</f>
        <v>#N/A</v>
      </c>
    </row>
    <row r="5387" spans="1:6" x14ac:dyDescent="0.25">
      <c r="A5387" s="43" t="str">
        <f t="shared" si="425"/>
        <v xml:space="preserve"> 0 Financial</v>
      </c>
      <c r="B5387" s="43" t="str">
        <f t="shared" si="426"/>
        <v/>
      </c>
      <c r="C5387" s="43">
        <f t="shared" si="427"/>
        <v>0</v>
      </c>
      <c r="D5387" s="43" t="str">
        <f t="shared" si="428"/>
        <v>Financial</v>
      </c>
      <c r="E5387" s="43" t="e">
        <f>IF(VLOOKUP(S5387,'DD-Lookup'!$J$6:$L$50,3,FALSE)="Monthly",(YEAR(AC5387)-YEAR(AB5387))*12+MONTH(AC5387)-MONTH(AB5387)+1,(AC5387-AB5387+1))</f>
        <v>#N/A</v>
      </c>
      <c r="F5387" s="210" t="e">
        <f t="shared" si="429"/>
        <v>#N/A</v>
      </c>
    </row>
    <row r="5388" spans="1:6" x14ac:dyDescent="0.25">
      <c r="A5388" s="43" t="str">
        <f t="shared" si="425"/>
        <v xml:space="preserve"> 0 Financial</v>
      </c>
      <c r="B5388" s="43" t="str">
        <f t="shared" si="426"/>
        <v/>
      </c>
      <c r="C5388" s="43">
        <f t="shared" si="427"/>
        <v>0</v>
      </c>
      <c r="D5388" s="43" t="str">
        <f t="shared" si="428"/>
        <v>Financial</v>
      </c>
      <c r="E5388" s="43" t="e">
        <f>IF(VLOOKUP(S5388,'DD-Lookup'!$J$6:$L$50,3,FALSE)="Monthly",(YEAR(AC5388)-YEAR(AB5388))*12+MONTH(AC5388)-MONTH(AB5388)+1,(AC5388-AB5388+1))</f>
        <v>#N/A</v>
      </c>
      <c r="F5388" s="210" t="e">
        <f t="shared" si="429"/>
        <v>#N/A</v>
      </c>
    </row>
    <row r="5389" spans="1:6" x14ac:dyDescent="0.25">
      <c r="A5389" s="43" t="str">
        <f t="shared" si="425"/>
        <v xml:space="preserve"> 0 Financial</v>
      </c>
      <c r="B5389" s="43" t="str">
        <f t="shared" si="426"/>
        <v/>
      </c>
      <c r="C5389" s="43">
        <f t="shared" si="427"/>
        <v>0</v>
      </c>
      <c r="D5389" s="43" t="str">
        <f t="shared" si="428"/>
        <v>Financial</v>
      </c>
      <c r="E5389" s="43" t="e">
        <f>IF(VLOOKUP(S5389,'DD-Lookup'!$J$6:$L$50,3,FALSE)="Monthly",(YEAR(AC5389)-YEAR(AB5389))*12+MONTH(AC5389)-MONTH(AB5389)+1,(AC5389-AB5389+1))</f>
        <v>#N/A</v>
      </c>
      <c r="F5389" s="210" t="e">
        <f t="shared" si="429"/>
        <v>#N/A</v>
      </c>
    </row>
    <row r="5390" spans="1:6" x14ac:dyDescent="0.25">
      <c r="A5390" s="43" t="str">
        <f t="shared" si="425"/>
        <v xml:space="preserve"> 0 Financial</v>
      </c>
      <c r="B5390" s="43" t="str">
        <f t="shared" si="426"/>
        <v/>
      </c>
      <c r="C5390" s="43">
        <f t="shared" si="427"/>
        <v>0</v>
      </c>
      <c r="D5390" s="43" t="str">
        <f t="shared" si="428"/>
        <v>Financial</v>
      </c>
      <c r="E5390" s="43" t="e">
        <f>IF(VLOOKUP(S5390,'DD-Lookup'!$J$6:$L$50,3,FALSE)="Monthly",(YEAR(AC5390)-YEAR(AB5390))*12+MONTH(AC5390)-MONTH(AB5390)+1,(AC5390-AB5390+1))</f>
        <v>#N/A</v>
      </c>
      <c r="F5390" s="210" t="e">
        <f t="shared" si="429"/>
        <v>#N/A</v>
      </c>
    </row>
    <row r="5391" spans="1:6" x14ac:dyDescent="0.25">
      <c r="A5391" s="43" t="str">
        <f t="shared" si="425"/>
        <v xml:space="preserve"> 0 Financial</v>
      </c>
      <c r="B5391" s="43" t="str">
        <f t="shared" si="426"/>
        <v/>
      </c>
      <c r="C5391" s="43">
        <f t="shared" si="427"/>
        <v>0</v>
      </c>
      <c r="D5391" s="43" t="str">
        <f t="shared" si="428"/>
        <v>Financial</v>
      </c>
      <c r="E5391" s="43" t="e">
        <f>IF(VLOOKUP(S5391,'DD-Lookup'!$J$6:$L$50,3,FALSE)="Monthly",(YEAR(AC5391)-YEAR(AB5391))*12+MONTH(AC5391)-MONTH(AB5391)+1,(AC5391-AB5391+1))</f>
        <v>#N/A</v>
      </c>
      <c r="F5391" s="210" t="e">
        <f t="shared" si="429"/>
        <v>#N/A</v>
      </c>
    </row>
    <row r="5392" spans="1:6" x14ac:dyDescent="0.25">
      <c r="A5392" s="43" t="str">
        <f t="shared" si="425"/>
        <v xml:space="preserve"> 0 Financial</v>
      </c>
      <c r="B5392" s="43" t="str">
        <f t="shared" si="426"/>
        <v/>
      </c>
      <c r="C5392" s="43">
        <f t="shared" si="427"/>
        <v>0</v>
      </c>
      <c r="D5392" s="43" t="str">
        <f t="shared" si="428"/>
        <v>Financial</v>
      </c>
      <c r="E5392" s="43" t="e">
        <f>IF(VLOOKUP(S5392,'DD-Lookup'!$J$6:$L$50,3,FALSE)="Monthly",(YEAR(AC5392)-YEAR(AB5392))*12+MONTH(AC5392)-MONTH(AB5392)+1,(AC5392-AB5392+1))</f>
        <v>#N/A</v>
      </c>
      <c r="F5392" s="210" t="e">
        <f t="shared" si="429"/>
        <v>#N/A</v>
      </c>
    </row>
    <row r="5393" spans="1:6" x14ac:dyDescent="0.25">
      <c r="A5393" s="43" t="str">
        <f t="shared" si="425"/>
        <v xml:space="preserve"> 0 Financial</v>
      </c>
      <c r="B5393" s="43" t="str">
        <f t="shared" si="426"/>
        <v/>
      </c>
      <c r="C5393" s="43">
        <f t="shared" si="427"/>
        <v>0</v>
      </c>
      <c r="D5393" s="43" t="str">
        <f t="shared" si="428"/>
        <v>Financial</v>
      </c>
      <c r="E5393" s="43" t="e">
        <f>IF(VLOOKUP(S5393,'DD-Lookup'!$J$6:$L$50,3,FALSE)="Monthly",(YEAR(AC5393)-YEAR(AB5393))*12+MONTH(AC5393)-MONTH(AB5393)+1,(AC5393-AB5393+1))</f>
        <v>#N/A</v>
      </c>
      <c r="F5393" s="210" t="e">
        <f t="shared" si="429"/>
        <v>#N/A</v>
      </c>
    </row>
    <row r="5394" spans="1:6" x14ac:dyDescent="0.25">
      <c r="A5394" s="43" t="str">
        <f t="shared" si="425"/>
        <v xml:space="preserve"> 0 Financial</v>
      </c>
      <c r="B5394" s="43" t="str">
        <f t="shared" si="426"/>
        <v/>
      </c>
      <c r="C5394" s="43">
        <f t="shared" si="427"/>
        <v>0</v>
      </c>
      <c r="D5394" s="43" t="str">
        <f t="shared" si="428"/>
        <v>Financial</v>
      </c>
      <c r="E5394" s="43" t="e">
        <f>IF(VLOOKUP(S5394,'DD-Lookup'!$J$6:$L$50,3,FALSE)="Monthly",(YEAR(AC5394)-YEAR(AB5394))*12+MONTH(AC5394)-MONTH(AB5394)+1,(AC5394-AB5394+1))</f>
        <v>#N/A</v>
      </c>
      <c r="F5394" s="210" t="e">
        <f t="shared" si="429"/>
        <v>#N/A</v>
      </c>
    </row>
    <row r="5395" spans="1:6" x14ac:dyDescent="0.25">
      <c r="A5395" s="43" t="str">
        <f t="shared" si="425"/>
        <v xml:space="preserve"> 0 Financial</v>
      </c>
      <c r="B5395" s="43" t="str">
        <f t="shared" si="426"/>
        <v/>
      </c>
      <c r="C5395" s="43">
        <f t="shared" si="427"/>
        <v>0</v>
      </c>
      <c r="D5395" s="43" t="str">
        <f t="shared" si="428"/>
        <v>Financial</v>
      </c>
      <c r="E5395" s="43" t="e">
        <f>IF(VLOOKUP(S5395,'DD-Lookup'!$J$6:$L$50,3,FALSE)="Monthly",(YEAR(AC5395)-YEAR(AB5395))*12+MONTH(AC5395)-MONTH(AB5395)+1,(AC5395-AB5395+1))</f>
        <v>#N/A</v>
      </c>
      <c r="F5395" s="210" t="e">
        <f t="shared" si="429"/>
        <v>#N/A</v>
      </c>
    </row>
    <row r="5396" spans="1:6" x14ac:dyDescent="0.25">
      <c r="A5396" s="43" t="str">
        <f t="shared" si="425"/>
        <v xml:space="preserve"> 0 Financial</v>
      </c>
      <c r="B5396" s="43" t="str">
        <f t="shared" si="426"/>
        <v/>
      </c>
      <c r="C5396" s="43">
        <f t="shared" si="427"/>
        <v>0</v>
      </c>
      <c r="D5396" s="43" t="str">
        <f t="shared" si="428"/>
        <v>Financial</v>
      </c>
      <c r="E5396" s="43" t="e">
        <f>IF(VLOOKUP(S5396,'DD-Lookup'!$J$6:$L$50,3,FALSE)="Monthly",(YEAR(AC5396)-YEAR(AB5396))*12+MONTH(AC5396)-MONTH(AB5396)+1,(AC5396-AB5396+1))</f>
        <v>#N/A</v>
      </c>
      <c r="F5396" s="210" t="e">
        <f t="shared" si="429"/>
        <v>#N/A</v>
      </c>
    </row>
    <row r="5397" spans="1:6" x14ac:dyDescent="0.25">
      <c r="A5397" s="43" t="str">
        <f t="shared" si="425"/>
        <v xml:space="preserve"> 0 Financial</v>
      </c>
      <c r="B5397" s="43" t="str">
        <f t="shared" si="426"/>
        <v/>
      </c>
      <c r="C5397" s="43">
        <f t="shared" si="427"/>
        <v>0</v>
      </c>
      <c r="D5397" s="43" t="str">
        <f t="shared" si="428"/>
        <v>Financial</v>
      </c>
      <c r="E5397" s="43" t="e">
        <f>IF(VLOOKUP(S5397,'DD-Lookup'!$J$6:$L$50,3,FALSE)="Monthly",(YEAR(AC5397)-YEAR(AB5397))*12+MONTH(AC5397)-MONTH(AB5397)+1,(AC5397-AB5397+1))</f>
        <v>#N/A</v>
      </c>
      <c r="F5397" s="210" t="e">
        <f t="shared" si="429"/>
        <v>#N/A</v>
      </c>
    </row>
    <row r="5398" spans="1:6" x14ac:dyDescent="0.25">
      <c r="A5398" s="43" t="str">
        <f t="shared" si="425"/>
        <v xml:space="preserve"> 0 Financial</v>
      </c>
      <c r="B5398" s="43" t="str">
        <f t="shared" si="426"/>
        <v/>
      </c>
      <c r="C5398" s="43">
        <f t="shared" si="427"/>
        <v>0</v>
      </c>
      <c r="D5398" s="43" t="str">
        <f t="shared" si="428"/>
        <v>Financial</v>
      </c>
      <c r="E5398" s="43" t="e">
        <f>IF(VLOOKUP(S5398,'DD-Lookup'!$J$6:$L$50,3,FALSE)="Monthly",(YEAR(AC5398)-YEAR(AB5398))*12+MONTH(AC5398)-MONTH(AB5398)+1,(AC5398-AB5398+1))</f>
        <v>#N/A</v>
      </c>
      <c r="F5398" s="210" t="e">
        <f t="shared" si="429"/>
        <v>#N/A</v>
      </c>
    </row>
    <row r="5399" spans="1:6" x14ac:dyDescent="0.25">
      <c r="A5399" s="43" t="str">
        <f t="shared" si="425"/>
        <v xml:space="preserve"> 0 Financial</v>
      </c>
      <c r="B5399" s="43" t="str">
        <f t="shared" si="426"/>
        <v/>
      </c>
      <c r="C5399" s="43">
        <f t="shared" si="427"/>
        <v>0</v>
      </c>
      <c r="D5399" s="43" t="str">
        <f t="shared" si="428"/>
        <v>Financial</v>
      </c>
      <c r="E5399" s="43" t="e">
        <f>IF(VLOOKUP(S5399,'DD-Lookup'!$J$6:$L$50,3,FALSE)="Monthly",(YEAR(AC5399)-YEAR(AB5399))*12+MONTH(AC5399)-MONTH(AB5399)+1,(AC5399-AB5399+1))</f>
        <v>#N/A</v>
      </c>
      <c r="F5399" s="210" t="e">
        <f t="shared" si="429"/>
        <v>#N/A</v>
      </c>
    </row>
    <row r="5400" spans="1:6" x14ac:dyDescent="0.25">
      <c r="A5400" s="43" t="str">
        <f t="shared" si="425"/>
        <v xml:space="preserve"> 0 Financial</v>
      </c>
      <c r="B5400" s="43" t="str">
        <f t="shared" si="426"/>
        <v/>
      </c>
      <c r="C5400" s="43">
        <f t="shared" si="427"/>
        <v>0</v>
      </c>
      <c r="D5400" s="43" t="str">
        <f t="shared" si="428"/>
        <v>Financial</v>
      </c>
      <c r="E5400" s="43" t="e">
        <f>IF(VLOOKUP(S5400,'DD-Lookup'!$J$6:$L$50,3,FALSE)="Monthly",(YEAR(AC5400)-YEAR(AB5400))*12+MONTH(AC5400)-MONTH(AB5400)+1,(AC5400-AB5400+1))</f>
        <v>#N/A</v>
      </c>
      <c r="F5400" s="210" t="e">
        <f t="shared" si="429"/>
        <v>#N/A</v>
      </c>
    </row>
    <row r="5401" spans="1:6" x14ac:dyDescent="0.25">
      <c r="A5401" s="43" t="str">
        <f t="shared" si="425"/>
        <v xml:space="preserve"> 0 Financial</v>
      </c>
      <c r="B5401" s="43" t="str">
        <f t="shared" si="426"/>
        <v/>
      </c>
      <c r="C5401" s="43">
        <f t="shared" si="427"/>
        <v>0</v>
      </c>
      <c r="D5401" s="43" t="str">
        <f t="shared" si="428"/>
        <v>Financial</v>
      </c>
      <c r="E5401" s="43" t="e">
        <f>IF(VLOOKUP(S5401,'DD-Lookup'!$J$6:$L$50,3,FALSE)="Monthly",(YEAR(AC5401)-YEAR(AB5401))*12+MONTH(AC5401)-MONTH(AB5401)+1,(AC5401-AB5401+1))</f>
        <v>#N/A</v>
      </c>
      <c r="F5401" s="210" t="e">
        <f t="shared" si="429"/>
        <v>#N/A</v>
      </c>
    </row>
    <row r="5402" spans="1:6" x14ac:dyDescent="0.25">
      <c r="A5402" s="43" t="str">
        <f t="shared" si="425"/>
        <v xml:space="preserve"> 0 Financial</v>
      </c>
      <c r="B5402" s="43" t="str">
        <f t="shared" si="426"/>
        <v/>
      </c>
      <c r="C5402" s="43">
        <f t="shared" si="427"/>
        <v>0</v>
      </c>
      <c r="D5402" s="43" t="str">
        <f t="shared" si="428"/>
        <v>Financial</v>
      </c>
      <c r="E5402" s="43" t="e">
        <f>IF(VLOOKUP(S5402,'DD-Lookup'!$J$6:$L$50,3,FALSE)="Monthly",(YEAR(AC5402)-YEAR(AB5402))*12+MONTH(AC5402)-MONTH(AB5402)+1,(AC5402-AB5402+1))</f>
        <v>#N/A</v>
      </c>
      <c r="F5402" s="210" t="e">
        <f t="shared" si="429"/>
        <v>#N/A</v>
      </c>
    </row>
    <row r="5403" spans="1:6" x14ac:dyDescent="0.25">
      <c r="A5403" s="43" t="str">
        <f t="shared" si="425"/>
        <v xml:space="preserve"> 0 Financial</v>
      </c>
      <c r="B5403" s="43" t="str">
        <f t="shared" si="426"/>
        <v/>
      </c>
      <c r="C5403" s="43">
        <f t="shared" si="427"/>
        <v>0</v>
      </c>
      <c r="D5403" s="43" t="str">
        <f t="shared" si="428"/>
        <v>Financial</v>
      </c>
      <c r="E5403" s="43" t="e">
        <f>IF(VLOOKUP(S5403,'DD-Lookup'!$J$6:$L$50,3,FALSE)="Monthly",(YEAR(AC5403)-YEAR(AB5403))*12+MONTH(AC5403)-MONTH(AB5403)+1,(AC5403-AB5403+1))</f>
        <v>#N/A</v>
      </c>
      <c r="F5403" s="210" t="e">
        <f t="shared" si="429"/>
        <v>#N/A</v>
      </c>
    </row>
    <row r="5404" spans="1:6" x14ac:dyDescent="0.25">
      <c r="A5404" s="43" t="str">
        <f t="shared" si="425"/>
        <v xml:space="preserve"> 0 Financial</v>
      </c>
      <c r="B5404" s="43" t="str">
        <f t="shared" si="426"/>
        <v/>
      </c>
      <c r="C5404" s="43">
        <f t="shared" si="427"/>
        <v>0</v>
      </c>
      <c r="D5404" s="43" t="str">
        <f t="shared" si="428"/>
        <v>Financial</v>
      </c>
      <c r="E5404" s="43" t="e">
        <f>IF(VLOOKUP(S5404,'DD-Lookup'!$J$6:$L$50,3,FALSE)="Monthly",(YEAR(AC5404)-YEAR(AB5404))*12+MONTH(AC5404)-MONTH(AB5404)+1,(AC5404-AB5404+1))</f>
        <v>#N/A</v>
      </c>
      <c r="F5404" s="210" t="e">
        <f t="shared" si="429"/>
        <v>#N/A</v>
      </c>
    </row>
    <row r="5405" spans="1:6" x14ac:dyDescent="0.25">
      <c r="A5405" s="43" t="str">
        <f t="shared" si="425"/>
        <v xml:space="preserve"> 0 Financial</v>
      </c>
      <c r="B5405" s="43" t="str">
        <f t="shared" si="426"/>
        <v/>
      </c>
      <c r="C5405" s="43">
        <f t="shared" si="427"/>
        <v>0</v>
      </c>
      <c r="D5405" s="43" t="str">
        <f t="shared" si="428"/>
        <v>Financial</v>
      </c>
      <c r="E5405" s="43" t="e">
        <f>IF(VLOOKUP(S5405,'DD-Lookup'!$J$6:$L$50,3,FALSE)="Monthly",(YEAR(AC5405)-YEAR(AB5405))*12+MONTH(AC5405)-MONTH(AB5405)+1,(AC5405-AB5405+1))</f>
        <v>#N/A</v>
      </c>
      <c r="F5405" s="210" t="e">
        <f t="shared" si="429"/>
        <v>#N/A</v>
      </c>
    </row>
    <row r="5406" spans="1:6" x14ac:dyDescent="0.25">
      <c r="A5406" s="43" t="str">
        <f t="shared" si="425"/>
        <v xml:space="preserve"> 0 Financial</v>
      </c>
      <c r="B5406" s="43" t="str">
        <f t="shared" si="426"/>
        <v/>
      </c>
      <c r="C5406" s="43">
        <f t="shared" si="427"/>
        <v>0</v>
      </c>
      <c r="D5406" s="43" t="str">
        <f t="shared" si="428"/>
        <v>Financial</v>
      </c>
      <c r="E5406" s="43" t="e">
        <f>IF(VLOOKUP(S5406,'DD-Lookup'!$J$6:$L$50,3,FALSE)="Monthly",(YEAR(AC5406)-YEAR(AB5406))*12+MONTH(AC5406)-MONTH(AB5406)+1,(AC5406-AB5406+1))</f>
        <v>#N/A</v>
      </c>
      <c r="F5406" s="210" t="e">
        <f t="shared" si="429"/>
        <v>#N/A</v>
      </c>
    </row>
    <row r="5407" spans="1:6" x14ac:dyDescent="0.25">
      <c r="A5407" s="43" t="str">
        <f t="shared" si="425"/>
        <v xml:space="preserve"> 0 Financial</v>
      </c>
      <c r="B5407" s="43" t="str">
        <f t="shared" si="426"/>
        <v/>
      </c>
      <c r="C5407" s="43">
        <f t="shared" si="427"/>
        <v>0</v>
      </c>
      <c r="D5407" s="43" t="str">
        <f t="shared" si="428"/>
        <v>Financial</v>
      </c>
      <c r="E5407" s="43" t="e">
        <f>IF(VLOOKUP(S5407,'DD-Lookup'!$J$6:$L$50,3,FALSE)="Monthly",(YEAR(AC5407)-YEAR(AB5407))*12+MONTH(AC5407)-MONTH(AB5407)+1,(AC5407-AB5407+1))</f>
        <v>#N/A</v>
      </c>
      <c r="F5407" s="210" t="e">
        <f t="shared" si="429"/>
        <v>#N/A</v>
      </c>
    </row>
    <row r="5408" spans="1:6" x14ac:dyDescent="0.25">
      <c r="A5408" s="43" t="str">
        <f t="shared" si="425"/>
        <v xml:space="preserve"> 0 Financial</v>
      </c>
      <c r="B5408" s="43" t="str">
        <f t="shared" si="426"/>
        <v/>
      </c>
      <c r="C5408" s="43">
        <f t="shared" si="427"/>
        <v>0</v>
      </c>
      <c r="D5408" s="43" t="str">
        <f t="shared" si="428"/>
        <v>Financial</v>
      </c>
      <c r="E5408" s="43" t="e">
        <f>IF(VLOOKUP(S5408,'DD-Lookup'!$J$6:$L$50,3,FALSE)="Monthly",(YEAR(AC5408)-YEAR(AB5408))*12+MONTH(AC5408)-MONTH(AB5408)+1,(AC5408-AB5408+1))</f>
        <v>#N/A</v>
      </c>
      <c r="F5408" s="210" t="e">
        <f t="shared" si="429"/>
        <v>#N/A</v>
      </c>
    </row>
    <row r="5409" spans="1:6" x14ac:dyDescent="0.25">
      <c r="A5409" s="43" t="str">
        <f t="shared" si="425"/>
        <v xml:space="preserve"> 0 Financial</v>
      </c>
      <c r="B5409" s="43" t="str">
        <f t="shared" si="426"/>
        <v/>
      </c>
      <c r="C5409" s="43">
        <f t="shared" si="427"/>
        <v>0</v>
      </c>
      <c r="D5409" s="43" t="str">
        <f t="shared" si="428"/>
        <v>Financial</v>
      </c>
      <c r="E5409" s="43" t="e">
        <f>IF(VLOOKUP(S5409,'DD-Lookup'!$J$6:$L$50,3,FALSE)="Monthly",(YEAR(AC5409)-YEAR(AB5409))*12+MONTH(AC5409)-MONTH(AB5409)+1,(AC5409-AB5409+1))</f>
        <v>#N/A</v>
      </c>
      <c r="F5409" s="210" t="e">
        <f t="shared" si="429"/>
        <v>#N/A</v>
      </c>
    </row>
    <row r="5410" spans="1:6" x14ac:dyDescent="0.25">
      <c r="A5410" s="43" t="str">
        <f t="shared" si="425"/>
        <v xml:space="preserve"> 0 Financial</v>
      </c>
      <c r="B5410" s="43" t="str">
        <f t="shared" si="426"/>
        <v/>
      </c>
      <c r="C5410" s="43">
        <f t="shared" si="427"/>
        <v>0</v>
      </c>
      <c r="D5410" s="43" t="str">
        <f t="shared" si="428"/>
        <v>Financial</v>
      </c>
      <c r="E5410" s="43" t="e">
        <f>IF(VLOOKUP(S5410,'DD-Lookup'!$J$6:$L$50,3,FALSE)="Monthly",(YEAR(AC5410)-YEAR(AB5410))*12+MONTH(AC5410)-MONTH(AB5410)+1,(AC5410-AB5410+1))</f>
        <v>#N/A</v>
      </c>
      <c r="F5410" s="210" t="e">
        <f t="shared" si="429"/>
        <v>#N/A</v>
      </c>
    </row>
    <row r="5411" spans="1:6" x14ac:dyDescent="0.25">
      <c r="A5411" s="43" t="str">
        <f t="shared" si="425"/>
        <v xml:space="preserve"> 0 Financial</v>
      </c>
      <c r="B5411" s="43" t="str">
        <f t="shared" si="426"/>
        <v/>
      </c>
      <c r="C5411" s="43">
        <f t="shared" si="427"/>
        <v>0</v>
      </c>
      <c r="D5411" s="43" t="str">
        <f t="shared" si="428"/>
        <v>Financial</v>
      </c>
      <c r="E5411" s="43" t="e">
        <f>IF(VLOOKUP(S5411,'DD-Lookup'!$J$6:$L$50,3,FALSE)="Monthly",(YEAR(AC5411)-YEAR(AB5411))*12+MONTH(AC5411)-MONTH(AB5411)+1,(AC5411-AB5411+1))</f>
        <v>#N/A</v>
      </c>
      <c r="F5411" s="210" t="e">
        <f t="shared" si="429"/>
        <v>#N/A</v>
      </c>
    </row>
    <row r="5412" spans="1:6" x14ac:dyDescent="0.25">
      <c r="A5412" s="43" t="str">
        <f t="shared" si="425"/>
        <v xml:space="preserve"> 0 Financial</v>
      </c>
      <c r="B5412" s="43" t="str">
        <f t="shared" si="426"/>
        <v/>
      </c>
      <c r="C5412" s="43">
        <f t="shared" si="427"/>
        <v>0</v>
      </c>
      <c r="D5412" s="43" t="str">
        <f t="shared" si="428"/>
        <v>Financial</v>
      </c>
      <c r="E5412" s="43" t="e">
        <f>IF(VLOOKUP(S5412,'DD-Lookup'!$J$6:$L$50,3,FALSE)="Monthly",(YEAR(AC5412)-YEAR(AB5412))*12+MONTH(AC5412)-MONTH(AB5412)+1,(AC5412-AB5412+1))</f>
        <v>#N/A</v>
      </c>
      <c r="F5412" s="210" t="e">
        <f t="shared" si="429"/>
        <v>#N/A</v>
      </c>
    </row>
    <row r="5413" spans="1:6" x14ac:dyDescent="0.25">
      <c r="A5413" s="43" t="str">
        <f t="shared" si="425"/>
        <v xml:space="preserve"> 0 Financial</v>
      </c>
      <c r="B5413" s="43" t="str">
        <f t="shared" si="426"/>
        <v/>
      </c>
      <c r="C5413" s="43">
        <f t="shared" si="427"/>
        <v>0</v>
      </c>
      <c r="D5413" s="43" t="str">
        <f t="shared" si="428"/>
        <v>Financial</v>
      </c>
      <c r="E5413" s="43" t="e">
        <f>IF(VLOOKUP(S5413,'DD-Lookup'!$J$6:$L$50,3,FALSE)="Monthly",(YEAR(AC5413)-YEAR(AB5413))*12+MONTH(AC5413)-MONTH(AB5413)+1,(AC5413-AB5413+1))</f>
        <v>#N/A</v>
      </c>
      <c r="F5413" s="210" t="e">
        <f t="shared" si="429"/>
        <v>#N/A</v>
      </c>
    </row>
    <row r="5414" spans="1:6" x14ac:dyDescent="0.25">
      <c r="A5414" s="43" t="str">
        <f t="shared" si="425"/>
        <v xml:space="preserve"> 0 Financial</v>
      </c>
      <c r="B5414" s="43" t="str">
        <f t="shared" si="426"/>
        <v/>
      </c>
      <c r="C5414" s="43">
        <f t="shared" si="427"/>
        <v>0</v>
      </c>
      <c r="D5414" s="43" t="str">
        <f t="shared" si="428"/>
        <v>Financial</v>
      </c>
      <c r="E5414" s="43" t="e">
        <f>IF(VLOOKUP(S5414,'DD-Lookup'!$J$6:$L$50,3,FALSE)="Monthly",(YEAR(AC5414)-YEAR(AB5414))*12+MONTH(AC5414)-MONTH(AB5414)+1,(AC5414-AB5414+1))</f>
        <v>#N/A</v>
      </c>
      <c r="F5414" s="210" t="e">
        <f t="shared" si="429"/>
        <v>#N/A</v>
      </c>
    </row>
    <row r="5415" spans="1:6" x14ac:dyDescent="0.25">
      <c r="A5415" s="43" t="str">
        <f t="shared" si="425"/>
        <v xml:space="preserve"> 0 Financial</v>
      </c>
      <c r="B5415" s="43" t="str">
        <f t="shared" si="426"/>
        <v/>
      </c>
      <c r="C5415" s="43">
        <f t="shared" si="427"/>
        <v>0</v>
      </c>
      <c r="D5415" s="43" t="str">
        <f t="shared" si="428"/>
        <v>Financial</v>
      </c>
      <c r="E5415" s="43" t="e">
        <f>IF(VLOOKUP(S5415,'DD-Lookup'!$J$6:$L$50,3,FALSE)="Monthly",(YEAR(AC5415)-YEAR(AB5415))*12+MONTH(AC5415)-MONTH(AB5415)+1,(AC5415-AB5415+1))</f>
        <v>#N/A</v>
      </c>
      <c r="F5415" s="210" t="e">
        <f t="shared" si="429"/>
        <v>#N/A</v>
      </c>
    </row>
    <row r="5416" spans="1:6" x14ac:dyDescent="0.25">
      <c r="A5416" s="43" t="str">
        <f t="shared" si="425"/>
        <v xml:space="preserve"> 0 Financial</v>
      </c>
      <c r="B5416" s="43" t="str">
        <f t="shared" si="426"/>
        <v/>
      </c>
      <c r="C5416" s="43">
        <f t="shared" si="427"/>
        <v>0</v>
      </c>
      <c r="D5416" s="43" t="str">
        <f t="shared" si="428"/>
        <v>Financial</v>
      </c>
      <c r="E5416" s="43" t="e">
        <f>IF(VLOOKUP(S5416,'DD-Lookup'!$J$6:$L$50,3,FALSE)="Monthly",(YEAR(AC5416)-YEAR(AB5416))*12+MONTH(AC5416)-MONTH(AB5416)+1,(AC5416-AB5416+1))</f>
        <v>#N/A</v>
      </c>
      <c r="F5416" s="210" t="e">
        <f t="shared" si="429"/>
        <v>#N/A</v>
      </c>
    </row>
    <row r="5417" spans="1:6" x14ac:dyDescent="0.25">
      <c r="A5417" s="43" t="str">
        <f t="shared" si="425"/>
        <v xml:space="preserve"> 0 Financial</v>
      </c>
      <c r="B5417" s="43" t="str">
        <f t="shared" si="426"/>
        <v/>
      </c>
      <c r="C5417" s="43">
        <f t="shared" si="427"/>
        <v>0</v>
      </c>
      <c r="D5417" s="43" t="str">
        <f t="shared" si="428"/>
        <v>Financial</v>
      </c>
      <c r="E5417" s="43" t="e">
        <f>IF(VLOOKUP(S5417,'DD-Lookup'!$J$6:$L$50,3,FALSE)="Monthly",(YEAR(AC5417)-YEAR(AB5417))*12+MONTH(AC5417)-MONTH(AB5417)+1,(AC5417-AB5417+1))</f>
        <v>#N/A</v>
      </c>
      <c r="F5417" s="210" t="e">
        <f t="shared" si="429"/>
        <v>#N/A</v>
      </c>
    </row>
    <row r="5418" spans="1:6" x14ac:dyDescent="0.25">
      <c r="A5418" s="43" t="str">
        <f t="shared" si="425"/>
        <v xml:space="preserve"> 0 Financial</v>
      </c>
      <c r="B5418" s="43" t="str">
        <f t="shared" si="426"/>
        <v/>
      </c>
      <c r="C5418" s="43">
        <f t="shared" si="427"/>
        <v>0</v>
      </c>
      <c r="D5418" s="43" t="str">
        <f t="shared" si="428"/>
        <v>Financial</v>
      </c>
      <c r="E5418" s="43" t="e">
        <f>IF(VLOOKUP(S5418,'DD-Lookup'!$J$6:$L$50,3,FALSE)="Monthly",(YEAR(AC5418)-YEAR(AB5418))*12+MONTH(AC5418)-MONTH(AB5418)+1,(AC5418-AB5418+1))</f>
        <v>#N/A</v>
      </c>
      <c r="F5418" s="210" t="e">
        <f t="shared" si="429"/>
        <v>#N/A</v>
      </c>
    </row>
    <row r="5419" spans="1:6" x14ac:dyDescent="0.25">
      <c r="A5419" s="43" t="str">
        <f t="shared" si="425"/>
        <v xml:space="preserve"> 0 Financial</v>
      </c>
      <c r="B5419" s="43" t="str">
        <f t="shared" si="426"/>
        <v/>
      </c>
      <c r="C5419" s="43">
        <f t="shared" si="427"/>
        <v>0</v>
      </c>
      <c r="D5419" s="43" t="str">
        <f t="shared" si="428"/>
        <v>Financial</v>
      </c>
      <c r="E5419" s="43" t="e">
        <f>IF(VLOOKUP(S5419,'DD-Lookup'!$J$6:$L$50,3,FALSE)="Monthly",(YEAR(AC5419)-YEAR(AB5419))*12+MONTH(AC5419)-MONTH(AB5419)+1,(AC5419-AB5419+1))</f>
        <v>#N/A</v>
      </c>
      <c r="F5419" s="210" t="e">
        <f t="shared" si="429"/>
        <v>#N/A</v>
      </c>
    </row>
    <row r="5420" spans="1:6" x14ac:dyDescent="0.25">
      <c r="A5420" s="43" t="str">
        <f t="shared" si="425"/>
        <v xml:space="preserve"> 0 Financial</v>
      </c>
      <c r="B5420" s="43" t="str">
        <f t="shared" si="426"/>
        <v/>
      </c>
      <c r="C5420" s="43">
        <f t="shared" si="427"/>
        <v>0</v>
      </c>
      <c r="D5420" s="43" t="str">
        <f t="shared" si="428"/>
        <v>Financial</v>
      </c>
      <c r="E5420" s="43" t="e">
        <f>IF(VLOOKUP(S5420,'DD-Lookup'!$J$6:$L$50,3,FALSE)="Monthly",(YEAR(AC5420)-YEAR(AB5420))*12+MONTH(AC5420)-MONTH(AB5420)+1,(AC5420-AB5420+1))</f>
        <v>#N/A</v>
      </c>
      <c r="F5420" s="210" t="e">
        <f t="shared" si="429"/>
        <v>#N/A</v>
      </c>
    </row>
    <row r="5421" spans="1:6" x14ac:dyDescent="0.25">
      <c r="A5421" s="43" t="str">
        <f t="shared" si="425"/>
        <v xml:space="preserve"> 0 Financial</v>
      </c>
      <c r="B5421" s="43" t="str">
        <f t="shared" si="426"/>
        <v/>
      </c>
      <c r="C5421" s="43">
        <f t="shared" si="427"/>
        <v>0</v>
      </c>
      <c r="D5421" s="43" t="str">
        <f t="shared" si="428"/>
        <v>Financial</v>
      </c>
      <c r="E5421" s="43" t="e">
        <f>IF(VLOOKUP(S5421,'DD-Lookup'!$J$6:$L$50,3,FALSE)="Monthly",(YEAR(AC5421)-YEAR(AB5421))*12+MONTH(AC5421)-MONTH(AB5421)+1,(AC5421-AB5421+1))</f>
        <v>#N/A</v>
      </c>
      <c r="F5421" s="210" t="e">
        <f t="shared" si="429"/>
        <v>#N/A</v>
      </c>
    </row>
    <row r="5422" spans="1:6" x14ac:dyDescent="0.25">
      <c r="A5422" s="43" t="str">
        <f t="shared" si="425"/>
        <v xml:space="preserve"> 0 Financial</v>
      </c>
      <c r="B5422" s="43" t="str">
        <f t="shared" si="426"/>
        <v/>
      </c>
      <c r="C5422" s="43">
        <f t="shared" si="427"/>
        <v>0</v>
      </c>
      <c r="D5422" s="43" t="str">
        <f t="shared" si="428"/>
        <v>Financial</v>
      </c>
      <c r="E5422" s="43" t="e">
        <f>IF(VLOOKUP(S5422,'DD-Lookup'!$J$6:$L$50,3,FALSE)="Monthly",(YEAR(AC5422)-YEAR(AB5422))*12+MONTH(AC5422)-MONTH(AB5422)+1,(AC5422-AB5422+1))</f>
        <v>#N/A</v>
      </c>
      <c r="F5422" s="210" t="e">
        <f t="shared" si="429"/>
        <v>#N/A</v>
      </c>
    </row>
    <row r="5423" spans="1:6" x14ac:dyDescent="0.25">
      <c r="A5423" s="43" t="str">
        <f t="shared" si="425"/>
        <v xml:space="preserve"> 0 Financial</v>
      </c>
      <c r="B5423" s="43" t="str">
        <f t="shared" si="426"/>
        <v/>
      </c>
      <c r="C5423" s="43">
        <f t="shared" si="427"/>
        <v>0</v>
      </c>
      <c r="D5423" s="43" t="str">
        <f t="shared" si="428"/>
        <v>Financial</v>
      </c>
      <c r="E5423" s="43" t="e">
        <f>IF(VLOOKUP(S5423,'DD-Lookup'!$J$6:$L$50,3,FALSE)="Monthly",(YEAR(AC5423)-YEAR(AB5423))*12+MONTH(AC5423)-MONTH(AB5423)+1,(AC5423-AB5423+1))</f>
        <v>#N/A</v>
      </c>
      <c r="F5423" s="210" t="e">
        <f t="shared" si="429"/>
        <v>#N/A</v>
      </c>
    </row>
    <row r="5424" spans="1:6" x14ac:dyDescent="0.25">
      <c r="A5424" s="43" t="str">
        <f t="shared" si="425"/>
        <v xml:space="preserve"> 0 Financial</v>
      </c>
      <c r="B5424" s="43" t="str">
        <f t="shared" si="426"/>
        <v/>
      </c>
      <c r="C5424" s="43">
        <f t="shared" si="427"/>
        <v>0</v>
      </c>
      <c r="D5424" s="43" t="str">
        <f t="shared" si="428"/>
        <v>Financial</v>
      </c>
      <c r="E5424" s="43" t="e">
        <f>IF(VLOOKUP(S5424,'DD-Lookup'!$J$6:$L$50,3,FALSE)="Monthly",(YEAR(AC5424)-YEAR(AB5424))*12+MONTH(AC5424)-MONTH(AB5424)+1,(AC5424-AB5424+1))</f>
        <v>#N/A</v>
      </c>
      <c r="F5424" s="210" t="e">
        <f t="shared" si="429"/>
        <v>#N/A</v>
      </c>
    </row>
    <row r="5425" spans="1:6" x14ac:dyDescent="0.25">
      <c r="A5425" s="43" t="str">
        <f t="shared" si="425"/>
        <v xml:space="preserve"> 0 Financial</v>
      </c>
      <c r="B5425" s="43" t="str">
        <f t="shared" si="426"/>
        <v/>
      </c>
      <c r="C5425" s="43">
        <f t="shared" si="427"/>
        <v>0</v>
      </c>
      <c r="D5425" s="43" t="str">
        <f t="shared" si="428"/>
        <v>Financial</v>
      </c>
      <c r="E5425" s="43" t="e">
        <f>IF(VLOOKUP(S5425,'DD-Lookup'!$J$6:$L$50,3,FALSE)="Monthly",(YEAR(AC5425)-YEAR(AB5425))*12+MONTH(AC5425)-MONTH(AB5425)+1,(AC5425-AB5425+1))</f>
        <v>#N/A</v>
      </c>
      <c r="F5425" s="210" t="e">
        <f t="shared" si="429"/>
        <v>#N/A</v>
      </c>
    </row>
    <row r="5426" spans="1:6" x14ac:dyDescent="0.25">
      <c r="A5426" s="43" t="str">
        <f t="shared" si="425"/>
        <v xml:space="preserve"> 0 Financial</v>
      </c>
      <c r="B5426" s="43" t="str">
        <f t="shared" si="426"/>
        <v/>
      </c>
      <c r="C5426" s="43">
        <f t="shared" si="427"/>
        <v>0</v>
      </c>
      <c r="D5426" s="43" t="str">
        <f t="shared" si="428"/>
        <v>Financial</v>
      </c>
      <c r="E5426" s="43" t="e">
        <f>IF(VLOOKUP(S5426,'DD-Lookup'!$J$6:$L$50,3,FALSE)="Monthly",(YEAR(AC5426)-YEAR(AB5426))*12+MONTH(AC5426)-MONTH(AB5426)+1,(AC5426-AB5426+1))</f>
        <v>#N/A</v>
      </c>
      <c r="F5426" s="210" t="e">
        <f t="shared" si="429"/>
        <v>#N/A</v>
      </c>
    </row>
    <row r="5427" spans="1:6" x14ac:dyDescent="0.25">
      <c r="A5427" s="43" t="str">
        <f t="shared" si="425"/>
        <v xml:space="preserve"> 0 Financial</v>
      </c>
      <c r="B5427" s="43" t="str">
        <f t="shared" si="426"/>
        <v/>
      </c>
      <c r="C5427" s="43">
        <f t="shared" si="427"/>
        <v>0</v>
      </c>
      <c r="D5427" s="43" t="str">
        <f t="shared" si="428"/>
        <v>Financial</v>
      </c>
      <c r="E5427" s="43" t="e">
        <f>IF(VLOOKUP(S5427,'DD-Lookup'!$J$6:$L$50,3,FALSE)="Monthly",(YEAR(AC5427)-YEAR(AB5427))*12+MONTH(AC5427)-MONTH(AB5427)+1,(AC5427-AB5427+1))</f>
        <v>#N/A</v>
      </c>
      <c r="F5427" s="210" t="e">
        <f t="shared" si="429"/>
        <v>#N/A</v>
      </c>
    </row>
    <row r="5428" spans="1:6" x14ac:dyDescent="0.25">
      <c r="A5428" s="43" t="str">
        <f t="shared" si="425"/>
        <v xml:space="preserve"> 0 Financial</v>
      </c>
      <c r="B5428" s="43" t="str">
        <f t="shared" si="426"/>
        <v/>
      </c>
      <c r="C5428" s="43">
        <f t="shared" si="427"/>
        <v>0</v>
      </c>
      <c r="D5428" s="43" t="str">
        <f t="shared" si="428"/>
        <v>Financial</v>
      </c>
      <c r="E5428" s="43" t="e">
        <f>IF(VLOOKUP(S5428,'DD-Lookup'!$J$6:$L$50,3,FALSE)="Monthly",(YEAR(AC5428)-YEAR(AB5428))*12+MONTH(AC5428)-MONTH(AB5428)+1,(AC5428-AB5428+1))</f>
        <v>#N/A</v>
      </c>
      <c r="F5428" s="210" t="e">
        <f t="shared" si="429"/>
        <v>#N/A</v>
      </c>
    </row>
    <row r="5429" spans="1:6" x14ac:dyDescent="0.25">
      <c r="A5429" s="43" t="str">
        <f t="shared" si="425"/>
        <v xml:space="preserve"> 0 Financial</v>
      </c>
      <c r="B5429" s="43" t="str">
        <f t="shared" si="426"/>
        <v/>
      </c>
      <c r="C5429" s="43">
        <f t="shared" si="427"/>
        <v>0</v>
      </c>
      <c r="D5429" s="43" t="str">
        <f t="shared" si="428"/>
        <v>Financial</v>
      </c>
      <c r="E5429" s="43" t="e">
        <f>IF(VLOOKUP(S5429,'DD-Lookup'!$J$6:$L$50,3,FALSE)="Monthly",(YEAR(AC5429)-YEAR(AB5429))*12+MONTH(AC5429)-MONTH(AB5429)+1,(AC5429-AB5429+1))</f>
        <v>#N/A</v>
      </c>
      <c r="F5429" s="210" t="e">
        <f t="shared" si="429"/>
        <v>#N/A</v>
      </c>
    </row>
    <row r="5430" spans="1:6" x14ac:dyDescent="0.25">
      <c r="A5430" s="43" t="str">
        <f t="shared" si="425"/>
        <v xml:space="preserve"> 0 Financial</v>
      </c>
      <c r="B5430" s="43" t="str">
        <f t="shared" si="426"/>
        <v/>
      </c>
      <c r="C5430" s="43">
        <f t="shared" si="427"/>
        <v>0</v>
      </c>
      <c r="D5430" s="43" t="str">
        <f t="shared" si="428"/>
        <v>Financial</v>
      </c>
      <c r="E5430" s="43" t="e">
        <f>IF(VLOOKUP(S5430,'DD-Lookup'!$J$6:$L$50,3,FALSE)="Monthly",(YEAR(AC5430)-YEAR(AB5430))*12+MONTH(AC5430)-MONTH(AB5430)+1,(AC5430-AB5430+1))</f>
        <v>#N/A</v>
      </c>
      <c r="F5430" s="210" t="e">
        <f t="shared" si="429"/>
        <v>#N/A</v>
      </c>
    </row>
    <row r="5431" spans="1:6" x14ac:dyDescent="0.25">
      <c r="A5431" s="43" t="str">
        <f t="shared" si="425"/>
        <v xml:space="preserve"> 0 Financial</v>
      </c>
      <c r="B5431" s="43" t="str">
        <f t="shared" si="426"/>
        <v/>
      </c>
      <c r="C5431" s="43">
        <f t="shared" si="427"/>
        <v>0</v>
      </c>
      <c r="D5431" s="43" t="str">
        <f t="shared" si="428"/>
        <v>Financial</v>
      </c>
      <c r="E5431" s="43" t="e">
        <f>IF(VLOOKUP(S5431,'DD-Lookup'!$J$6:$L$50,3,FALSE)="Monthly",(YEAR(AC5431)-YEAR(AB5431))*12+MONTH(AC5431)-MONTH(AB5431)+1,(AC5431-AB5431+1))</f>
        <v>#N/A</v>
      </c>
      <c r="F5431" s="210" t="e">
        <f t="shared" si="429"/>
        <v>#N/A</v>
      </c>
    </row>
    <row r="5432" spans="1:6" x14ac:dyDescent="0.25">
      <c r="A5432" s="43" t="str">
        <f t="shared" si="425"/>
        <v xml:space="preserve"> 0 Financial</v>
      </c>
      <c r="B5432" s="43" t="str">
        <f t="shared" si="426"/>
        <v/>
      </c>
      <c r="C5432" s="43">
        <f t="shared" si="427"/>
        <v>0</v>
      </c>
      <c r="D5432" s="43" t="str">
        <f t="shared" si="428"/>
        <v>Financial</v>
      </c>
      <c r="E5432" s="43" t="e">
        <f>IF(VLOOKUP(S5432,'DD-Lookup'!$J$6:$L$50,3,FALSE)="Monthly",(YEAR(AC5432)-YEAR(AB5432))*12+MONTH(AC5432)-MONTH(AB5432)+1,(AC5432-AB5432+1))</f>
        <v>#N/A</v>
      </c>
      <c r="F5432" s="210" t="e">
        <f t="shared" si="429"/>
        <v>#N/A</v>
      </c>
    </row>
    <row r="5433" spans="1:6" x14ac:dyDescent="0.25">
      <c r="A5433" s="43" t="str">
        <f t="shared" si="425"/>
        <v xml:space="preserve"> 0 Financial</v>
      </c>
      <c r="B5433" s="43" t="str">
        <f t="shared" si="426"/>
        <v/>
      </c>
      <c r="C5433" s="43">
        <f t="shared" si="427"/>
        <v>0</v>
      </c>
      <c r="D5433" s="43" t="str">
        <f t="shared" si="428"/>
        <v>Financial</v>
      </c>
      <c r="E5433" s="43" t="e">
        <f>IF(VLOOKUP(S5433,'DD-Lookup'!$J$6:$L$50,3,FALSE)="Monthly",(YEAR(AC5433)-YEAR(AB5433))*12+MONTH(AC5433)-MONTH(AB5433)+1,(AC5433-AB5433+1))</f>
        <v>#N/A</v>
      </c>
      <c r="F5433" s="210" t="e">
        <f t="shared" si="429"/>
        <v>#N/A</v>
      </c>
    </row>
    <row r="5434" spans="1:6" x14ac:dyDescent="0.25">
      <c r="A5434" s="43" t="str">
        <f t="shared" si="425"/>
        <v xml:space="preserve"> 0 Financial</v>
      </c>
      <c r="B5434" s="43" t="str">
        <f t="shared" si="426"/>
        <v/>
      </c>
      <c r="C5434" s="43">
        <f t="shared" si="427"/>
        <v>0</v>
      </c>
      <c r="D5434" s="43" t="str">
        <f t="shared" si="428"/>
        <v>Financial</v>
      </c>
      <c r="E5434" s="43" t="e">
        <f>IF(VLOOKUP(S5434,'DD-Lookup'!$J$6:$L$50,3,FALSE)="Monthly",(YEAR(AC5434)-YEAR(AB5434))*12+MONTH(AC5434)-MONTH(AB5434)+1,(AC5434-AB5434+1))</f>
        <v>#N/A</v>
      </c>
      <c r="F5434" s="210" t="e">
        <f t="shared" si="429"/>
        <v>#N/A</v>
      </c>
    </row>
    <row r="5435" spans="1:6" x14ac:dyDescent="0.25">
      <c r="A5435" s="43" t="str">
        <f t="shared" si="425"/>
        <v xml:space="preserve"> 0 Financial</v>
      </c>
      <c r="B5435" s="43" t="str">
        <f t="shared" si="426"/>
        <v/>
      </c>
      <c r="C5435" s="43">
        <f t="shared" si="427"/>
        <v>0</v>
      </c>
      <c r="D5435" s="43" t="str">
        <f t="shared" si="428"/>
        <v>Financial</v>
      </c>
      <c r="E5435" s="43" t="e">
        <f>IF(VLOOKUP(S5435,'DD-Lookup'!$J$6:$L$50,3,FALSE)="Monthly",(YEAR(AC5435)-YEAR(AB5435))*12+MONTH(AC5435)-MONTH(AB5435)+1,(AC5435-AB5435+1))</f>
        <v>#N/A</v>
      </c>
      <c r="F5435" s="210" t="e">
        <f t="shared" si="429"/>
        <v>#N/A</v>
      </c>
    </row>
    <row r="5436" spans="1:6" x14ac:dyDescent="0.25">
      <c r="A5436" s="43" t="str">
        <f t="shared" si="425"/>
        <v xml:space="preserve"> 0 Financial</v>
      </c>
      <c r="B5436" s="43" t="str">
        <f t="shared" si="426"/>
        <v/>
      </c>
      <c r="C5436" s="43">
        <f t="shared" si="427"/>
        <v>0</v>
      </c>
      <c r="D5436" s="43" t="str">
        <f t="shared" si="428"/>
        <v>Financial</v>
      </c>
      <c r="E5436" s="43" t="e">
        <f>IF(VLOOKUP(S5436,'DD-Lookup'!$J$6:$L$50,3,FALSE)="Monthly",(YEAR(AC5436)-YEAR(AB5436))*12+MONTH(AC5436)-MONTH(AB5436)+1,(AC5436-AB5436+1))</f>
        <v>#N/A</v>
      </c>
      <c r="F5436" s="210" t="e">
        <f t="shared" si="429"/>
        <v>#N/A</v>
      </c>
    </row>
    <row r="5437" spans="1:6" x14ac:dyDescent="0.25">
      <c r="A5437" s="43" t="str">
        <f t="shared" si="425"/>
        <v xml:space="preserve"> 0 Financial</v>
      </c>
      <c r="B5437" s="43" t="str">
        <f t="shared" si="426"/>
        <v/>
      </c>
      <c r="C5437" s="43">
        <f t="shared" si="427"/>
        <v>0</v>
      </c>
      <c r="D5437" s="43" t="str">
        <f t="shared" si="428"/>
        <v>Financial</v>
      </c>
      <c r="E5437" s="43" t="e">
        <f>IF(VLOOKUP(S5437,'DD-Lookup'!$J$6:$L$50,3,FALSE)="Monthly",(YEAR(AC5437)-YEAR(AB5437))*12+MONTH(AC5437)-MONTH(AB5437)+1,(AC5437-AB5437+1))</f>
        <v>#N/A</v>
      </c>
      <c r="F5437" s="210" t="e">
        <f t="shared" si="429"/>
        <v>#N/A</v>
      </c>
    </row>
    <row r="5438" spans="1:6" x14ac:dyDescent="0.25">
      <c r="A5438" s="43" t="str">
        <f t="shared" si="425"/>
        <v xml:space="preserve"> 0 Financial</v>
      </c>
      <c r="B5438" s="43" t="str">
        <f t="shared" si="426"/>
        <v/>
      </c>
      <c r="C5438" s="43">
        <f t="shared" si="427"/>
        <v>0</v>
      </c>
      <c r="D5438" s="43" t="str">
        <f t="shared" si="428"/>
        <v>Financial</v>
      </c>
      <c r="E5438" s="43" t="e">
        <f>IF(VLOOKUP(S5438,'DD-Lookup'!$J$6:$L$50,3,FALSE)="Monthly",(YEAR(AC5438)-YEAR(AB5438))*12+MONTH(AC5438)-MONTH(AB5438)+1,(AC5438-AB5438+1))</f>
        <v>#N/A</v>
      </c>
      <c r="F5438" s="210" t="e">
        <f t="shared" si="429"/>
        <v>#N/A</v>
      </c>
    </row>
    <row r="5439" spans="1:6" x14ac:dyDescent="0.25">
      <c r="A5439" s="43" t="str">
        <f t="shared" si="425"/>
        <v xml:space="preserve"> 0 Financial</v>
      </c>
      <c r="B5439" s="43" t="str">
        <f t="shared" si="426"/>
        <v/>
      </c>
      <c r="C5439" s="43">
        <f t="shared" si="427"/>
        <v>0</v>
      </c>
      <c r="D5439" s="43" t="str">
        <f t="shared" si="428"/>
        <v>Financial</v>
      </c>
      <c r="E5439" s="43" t="e">
        <f>IF(VLOOKUP(S5439,'DD-Lookup'!$J$6:$L$50,3,FALSE)="Monthly",(YEAR(AC5439)-YEAR(AB5439))*12+MONTH(AC5439)-MONTH(AB5439)+1,(AC5439-AB5439+1))</f>
        <v>#N/A</v>
      </c>
      <c r="F5439" s="210" t="e">
        <f t="shared" si="429"/>
        <v>#N/A</v>
      </c>
    </row>
    <row r="5440" spans="1:6" x14ac:dyDescent="0.25">
      <c r="A5440" s="43" t="str">
        <f t="shared" si="425"/>
        <v xml:space="preserve"> 0 Financial</v>
      </c>
      <c r="B5440" s="43" t="str">
        <f t="shared" si="426"/>
        <v/>
      </c>
      <c r="C5440" s="43">
        <f t="shared" si="427"/>
        <v>0</v>
      </c>
      <c r="D5440" s="43" t="str">
        <f t="shared" si="428"/>
        <v>Financial</v>
      </c>
      <c r="E5440" s="43" t="e">
        <f>IF(VLOOKUP(S5440,'DD-Lookup'!$J$6:$L$50,3,FALSE)="Monthly",(YEAR(AC5440)-YEAR(AB5440))*12+MONTH(AC5440)-MONTH(AB5440)+1,(AC5440-AB5440+1))</f>
        <v>#N/A</v>
      </c>
      <c r="F5440" s="210" t="e">
        <f t="shared" si="429"/>
        <v>#N/A</v>
      </c>
    </row>
    <row r="5441" spans="1:6" x14ac:dyDescent="0.25">
      <c r="A5441" s="43" t="str">
        <f t="shared" si="425"/>
        <v xml:space="preserve"> 0 Financial</v>
      </c>
      <c r="B5441" s="43" t="str">
        <f t="shared" si="426"/>
        <v/>
      </c>
      <c r="C5441" s="43">
        <f t="shared" si="427"/>
        <v>0</v>
      </c>
      <c r="D5441" s="43" t="str">
        <f t="shared" si="428"/>
        <v>Financial</v>
      </c>
      <c r="E5441" s="43" t="e">
        <f>IF(VLOOKUP(S5441,'DD-Lookup'!$J$6:$L$50,3,FALSE)="Monthly",(YEAR(AC5441)-YEAR(AB5441))*12+MONTH(AC5441)-MONTH(AB5441)+1,(AC5441-AB5441+1))</f>
        <v>#N/A</v>
      </c>
      <c r="F5441" s="210" t="e">
        <f t="shared" si="429"/>
        <v>#N/A</v>
      </c>
    </row>
    <row r="5442" spans="1:6" x14ac:dyDescent="0.25">
      <c r="A5442" s="43" t="str">
        <f t="shared" si="425"/>
        <v xml:space="preserve"> 0 Financial</v>
      </c>
      <c r="B5442" s="43" t="str">
        <f t="shared" si="426"/>
        <v/>
      </c>
      <c r="C5442" s="43">
        <f t="shared" si="427"/>
        <v>0</v>
      </c>
      <c r="D5442" s="43" t="str">
        <f t="shared" si="428"/>
        <v>Financial</v>
      </c>
      <c r="E5442" s="43" t="e">
        <f>IF(VLOOKUP(S5442,'DD-Lookup'!$J$6:$L$50,3,FALSE)="Monthly",(YEAR(AC5442)-YEAR(AB5442))*12+MONTH(AC5442)-MONTH(AB5442)+1,(AC5442-AB5442+1))</f>
        <v>#N/A</v>
      </c>
      <c r="F5442" s="210" t="e">
        <f t="shared" si="429"/>
        <v>#N/A</v>
      </c>
    </row>
    <row r="5443" spans="1:6" x14ac:dyDescent="0.25">
      <c r="A5443" s="43" t="str">
        <f t="shared" si="425"/>
        <v xml:space="preserve"> 0 Financial</v>
      </c>
      <c r="B5443" s="43" t="str">
        <f t="shared" si="426"/>
        <v/>
      </c>
      <c r="C5443" s="43">
        <f t="shared" si="427"/>
        <v>0</v>
      </c>
      <c r="D5443" s="43" t="str">
        <f t="shared" si="428"/>
        <v>Financial</v>
      </c>
      <c r="E5443" s="43" t="e">
        <f>IF(VLOOKUP(S5443,'DD-Lookup'!$J$6:$L$50,3,FALSE)="Monthly",(YEAR(AC5443)-YEAR(AB5443))*12+MONTH(AC5443)-MONTH(AB5443)+1,(AC5443-AB5443+1))</f>
        <v>#N/A</v>
      </c>
      <c r="F5443" s="210" t="e">
        <f t="shared" si="429"/>
        <v>#N/A</v>
      </c>
    </row>
    <row r="5444" spans="1:6" x14ac:dyDescent="0.25">
      <c r="A5444" s="43" t="str">
        <f t="shared" si="425"/>
        <v xml:space="preserve"> 0 Financial</v>
      </c>
      <c r="B5444" s="43" t="str">
        <f t="shared" si="426"/>
        <v/>
      </c>
      <c r="C5444" s="43">
        <f t="shared" si="427"/>
        <v>0</v>
      </c>
      <c r="D5444" s="43" t="str">
        <f t="shared" si="428"/>
        <v>Financial</v>
      </c>
      <c r="E5444" s="43" t="e">
        <f>IF(VLOOKUP(S5444,'DD-Lookup'!$J$6:$L$50,3,FALSE)="Monthly",(YEAR(AC5444)-YEAR(AB5444))*12+MONTH(AC5444)-MONTH(AB5444)+1,(AC5444-AB5444+1))</f>
        <v>#N/A</v>
      </c>
      <c r="F5444" s="210" t="e">
        <f t="shared" si="429"/>
        <v>#N/A</v>
      </c>
    </row>
    <row r="5445" spans="1:6" x14ac:dyDescent="0.25">
      <c r="A5445" s="43" t="str">
        <f t="shared" si="425"/>
        <v xml:space="preserve"> 0 Financial</v>
      </c>
      <c r="B5445" s="43" t="str">
        <f t="shared" si="426"/>
        <v/>
      </c>
      <c r="C5445" s="43">
        <f t="shared" si="427"/>
        <v>0</v>
      </c>
      <c r="D5445" s="43" t="str">
        <f t="shared" si="428"/>
        <v>Financial</v>
      </c>
      <c r="E5445" s="43" t="e">
        <f>IF(VLOOKUP(S5445,'DD-Lookup'!$J$6:$L$50,3,FALSE)="Monthly",(YEAR(AC5445)-YEAR(AB5445))*12+MONTH(AC5445)-MONTH(AB5445)+1,(AC5445-AB5445+1))</f>
        <v>#N/A</v>
      </c>
      <c r="F5445" s="210" t="e">
        <f t="shared" si="429"/>
        <v>#N/A</v>
      </c>
    </row>
    <row r="5446" spans="1:6" x14ac:dyDescent="0.25">
      <c r="A5446" s="43" t="str">
        <f t="shared" si="425"/>
        <v xml:space="preserve"> 0 Financial</v>
      </c>
      <c r="B5446" s="43" t="str">
        <f t="shared" si="426"/>
        <v/>
      </c>
      <c r="C5446" s="43">
        <f t="shared" si="427"/>
        <v>0</v>
      </c>
      <c r="D5446" s="43" t="str">
        <f t="shared" si="428"/>
        <v>Financial</v>
      </c>
      <c r="E5446" s="43" t="e">
        <f>IF(VLOOKUP(S5446,'DD-Lookup'!$J$6:$L$50,3,FALSE)="Monthly",(YEAR(AC5446)-YEAR(AB5446))*12+MONTH(AC5446)-MONTH(AB5446)+1,(AC5446-AB5446+1))</f>
        <v>#N/A</v>
      </c>
      <c r="F5446" s="210" t="e">
        <f t="shared" si="429"/>
        <v>#N/A</v>
      </c>
    </row>
    <row r="5447" spans="1:6" x14ac:dyDescent="0.25">
      <c r="A5447" s="43" t="str">
        <f t="shared" si="425"/>
        <v xml:space="preserve"> 0 Financial</v>
      </c>
      <c r="B5447" s="43" t="str">
        <f t="shared" si="426"/>
        <v/>
      </c>
      <c r="C5447" s="43">
        <f t="shared" si="427"/>
        <v>0</v>
      </c>
      <c r="D5447" s="43" t="str">
        <f t="shared" si="428"/>
        <v>Financial</v>
      </c>
      <c r="E5447" s="43" t="e">
        <f>IF(VLOOKUP(S5447,'DD-Lookup'!$J$6:$L$50,3,FALSE)="Monthly",(YEAR(AC5447)-YEAR(AB5447))*12+MONTH(AC5447)-MONTH(AB5447)+1,(AC5447-AB5447+1))</f>
        <v>#N/A</v>
      </c>
      <c r="F5447" s="210" t="e">
        <f t="shared" si="429"/>
        <v>#N/A</v>
      </c>
    </row>
    <row r="5448" spans="1:6" x14ac:dyDescent="0.25">
      <c r="A5448" s="43" t="str">
        <f t="shared" si="425"/>
        <v xml:space="preserve"> 0 Financial</v>
      </c>
      <c r="B5448" s="43" t="str">
        <f t="shared" si="426"/>
        <v/>
      </c>
      <c r="C5448" s="43">
        <f t="shared" si="427"/>
        <v>0</v>
      </c>
      <c r="D5448" s="43" t="str">
        <f t="shared" si="428"/>
        <v>Financial</v>
      </c>
      <c r="E5448" s="43" t="e">
        <f>IF(VLOOKUP(S5448,'DD-Lookup'!$J$6:$L$50,3,FALSE)="Monthly",(YEAR(AC5448)-YEAR(AB5448))*12+MONTH(AC5448)-MONTH(AB5448)+1,(AC5448-AB5448+1))</f>
        <v>#N/A</v>
      </c>
      <c r="F5448" s="210" t="e">
        <f t="shared" si="429"/>
        <v>#N/A</v>
      </c>
    </row>
    <row r="5449" spans="1:6" x14ac:dyDescent="0.25">
      <c r="A5449" s="43" t="str">
        <f t="shared" si="425"/>
        <v xml:space="preserve"> 0 Financial</v>
      </c>
      <c r="B5449" s="43" t="str">
        <f t="shared" si="426"/>
        <v/>
      </c>
      <c r="C5449" s="43">
        <f t="shared" si="427"/>
        <v>0</v>
      </c>
      <c r="D5449" s="43" t="str">
        <f t="shared" si="428"/>
        <v>Financial</v>
      </c>
      <c r="E5449" s="43" t="e">
        <f>IF(VLOOKUP(S5449,'DD-Lookup'!$J$6:$L$50,3,FALSE)="Monthly",(YEAR(AC5449)-YEAR(AB5449))*12+MONTH(AC5449)-MONTH(AB5449)+1,(AC5449-AB5449+1))</f>
        <v>#N/A</v>
      </c>
      <c r="F5449" s="210" t="e">
        <f t="shared" si="429"/>
        <v>#N/A</v>
      </c>
    </row>
    <row r="5450" spans="1:6" x14ac:dyDescent="0.25">
      <c r="A5450" s="43" t="str">
        <f t="shared" ref="A5450:A5513" si="430">B5450&amp;" "&amp;C5450&amp;" "&amp;D5450</f>
        <v xml:space="preserve"> 0 Financial</v>
      </c>
      <c r="B5450" s="43" t="str">
        <f t="shared" ref="B5450:B5513" si="431">IF((LEFT(N5450,2)="US"),"US","")</f>
        <v/>
      </c>
      <c r="C5450" s="43">
        <f t="shared" ref="C5450:C5513" si="432">M5450</f>
        <v>0</v>
      </c>
      <c r="D5450" s="43" t="str">
        <f t="shared" ref="D5450:D5513" si="433">IF(ISNUMBER(FIND("Phy",N5450))=TRUE,"Physical","Financial")</f>
        <v>Financial</v>
      </c>
      <c r="E5450" s="43" t="e">
        <f>IF(VLOOKUP(S5450,'DD-Lookup'!$J$6:$L$50,3,FALSE)="Monthly",(YEAR(AC5450)-YEAR(AB5450))*12+MONTH(AC5450)-MONTH(AB5450)+1,(AC5450-AB5450+1))</f>
        <v>#N/A</v>
      </c>
      <c r="F5450" s="210" t="e">
        <f t="shared" ref="F5450:F5513" si="434">E5450*SUM(P5450:Q5450)</f>
        <v>#N/A</v>
      </c>
    </row>
    <row r="5451" spans="1:6" x14ac:dyDescent="0.25">
      <c r="A5451" s="43" t="str">
        <f t="shared" si="430"/>
        <v xml:space="preserve"> 0 Financial</v>
      </c>
      <c r="B5451" s="43" t="str">
        <f t="shared" si="431"/>
        <v/>
      </c>
      <c r="C5451" s="43">
        <f t="shared" si="432"/>
        <v>0</v>
      </c>
      <c r="D5451" s="43" t="str">
        <f t="shared" si="433"/>
        <v>Financial</v>
      </c>
      <c r="E5451" s="43" t="e">
        <f>IF(VLOOKUP(S5451,'DD-Lookup'!$J$6:$L$50,3,FALSE)="Monthly",(YEAR(AC5451)-YEAR(AB5451))*12+MONTH(AC5451)-MONTH(AB5451)+1,(AC5451-AB5451+1))</f>
        <v>#N/A</v>
      </c>
      <c r="F5451" s="210" t="e">
        <f t="shared" si="434"/>
        <v>#N/A</v>
      </c>
    </row>
    <row r="5452" spans="1:6" x14ac:dyDescent="0.25">
      <c r="A5452" s="43" t="str">
        <f t="shared" si="430"/>
        <v xml:space="preserve"> 0 Financial</v>
      </c>
      <c r="B5452" s="43" t="str">
        <f t="shared" si="431"/>
        <v/>
      </c>
      <c r="C5452" s="43">
        <f t="shared" si="432"/>
        <v>0</v>
      </c>
      <c r="D5452" s="43" t="str">
        <f t="shared" si="433"/>
        <v>Financial</v>
      </c>
      <c r="E5452" s="43" t="e">
        <f>IF(VLOOKUP(S5452,'DD-Lookup'!$J$6:$L$50,3,FALSE)="Monthly",(YEAR(AC5452)-YEAR(AB5452))*12+MONTH(AC5452)-MONTH(AB5452)+1,(AC5452-AB5452+1))</f>
        <v>#N/A</v>
      </c>
      <c r="F5452" s="210" t="e">
        <f t="shared" si="434"/>
        <v>#N/A</v>
      </c>
    </row>
    <row r="5453" spans="1:6" x14ac:dyDescent="0.25">
      <c r="A5453" s="43" t="str">
        <f t="shared" si="430"/>
        <v xml:space="preserve"> 0 Financial</v>
      </c>
      <c r="B5453" s="43" t="str">
        <f t="shared" si="431"/>
        <v/>
      </c>
      <c r="C5453" s="43">
        <f t="shared" si="432"/>
        <v>0</v>
      </c>
      <c r="D5453" s="43" t="str">
        <f t="shared" si="433"/>
        <v>Financial</v>
      </c>
      <c r="E5453" s="43" t="e">
        <f>IF(VLOOKUP(S5453,'DD-Lookup'!$J$6:$L$50,3,FALSE)="Monthly",(YEAR(AC5453)-YEAR(AB5453))*12+MONTH(AC5453)-MONTH(AB5453)+1,(AC5453-AB5453+1))</f>
        <v>#N/A</v>
      </c>
      <c r="F5453" s="210" t="e">
        <f t="shared" si="434"/>
        <v>#N/A</v>
      </c>
    </row>
    <row r="5454" spans="1:6" x14ac:dyDescent="0.25">
      <c r="A5454" s="43" t="str">
        <f t="shared" si="430"/>
        <v xml:space="preserve"> 0 Financial</v>
      </c>
      <c r="B5454" s="43" t="str">
        <f t="shared" si="431"/>
        <v/>
      </c>
      <c r="C5454" s="43">
        <f t="shared" si="432"/>
        <v>0</v>
      </c>
      <c r="D5454" s="43" t="str">
        <f t="shared" si="433"/>
        <v>Financial</v>
      </c>
      <c r="E5454" s="43" t="e">
        <f>IF(VLOOKUP(S5454,'DD-Lookup'!$J$6:$L$50,3,FALSE)="Monthly",(YEAR(AC5454)-YEAR(AB5454))*12+MONTH(AC5454)-MONTH(AB5454)+1,(AC5454-AB5454+1))</f>
        <v>#N/A</v>
      </c>
      <c r="F5454" s="210" t="e">
        <f t="shared" si="434"/>
        <v>#N/A</v>
      </c>
    </row>
    <row r="5455" spans="1:6" x14ac:dyDescent="0.25">
      <c r="A5455" s="43" t="str">
        <f t="shared" si="430"/>
        <v xml:space="preserve"> 0 Financial</v>
      </c>
      <c r="B5455" s="43" t="str">
        <f t="shared" si="431"/>
        <v/>
      </c>
      <c r="C5455" s="43">
        <f t="shared" si="432"/>
        <v>0</v>
      </c>
      <c r="D5455" s="43" t="str">
        <f t="shared" si="433"/>
        <v>Financial</v>
      </c>
      <c r="E5455" s="43" t="e">
        <f>IF(VLOOKUP(S5455,'DD-Lookup'!$J$6:$L$50,3,FALSE)="Monthly",(YEAR(AC5455)-YEAR(AB5455))*12+MONTH(AC5455)-MONTH(AB5455)+1,(AC5455-AB5455+1))</f>
        <v>#N/A</v>
      </c>
      <c r="F5455" s="210" t="e">
        <f t="shared" si="434"/>
        <v>#N/A</v>
      </c>
    </row>
    <row r="5456" spans="1:6" x14ac:dyDescent="0.25">
      <c r="A5456" s="43" t="str">
        <f t="shared" si="430"/>
        <v xml:space="preserve"> 0 Financial</v>
      </c>
      <c r="B5456" s="43" t="str">
        <f t="shared" si="431"/>
        <v/>
      </c>
      <c r="C5456" s="43">
        <f t="shared" si="432"/>
        <v>0</v>
      </c>
      <c r="D5456" s="43" t="str">
        <f t="shared" si="433"/>
        <v>Financial</v>
      </c>
      <c r="E5456" s="43" t="e">
        <f>IF(VLOOKUP(S5456,'DD-Lookup'!$J$6:$L$50,3,FALSE)="Monthly",(YEAR(AC5456)-YEAR(AB5456))*12+MONTH(AC5456)-MONTH(AB5456)+1,(AC5456-AB5456+1))</f>
        <v>#N/A</v>
      </c>
      <c r="F5456" s="210" t="e">
        <f t="shared" si="434"/>
        <v>#N/A</v>
      </c>
    </row>
    <row r="5457" spans="1:6" x14ac:dyDescent="0.25">
      <c r="A5457" s="43" t="str">
        <f t="shared" si="430"/>
        <v xml:space="preserve"> 0 Financial</v>
      </c>
      <c r="B5457" s="43" t="str">
        <f t="shared" si="431"/>
        <v/>
      </c>
      <c r="C5457" s="43">
        <f t="shared" si="432"/>
        <v>0</v>
      </c>
      <c r="D5457" s="43" t="str">
        <f t="shared" si="433"/>
        <v>Financial</v>
      </c>
      <c r="E5457" s="43" t="e">
        <f>IF(VLOOKUP(S5457,'DD-Lookup'!$J$6:$L$50,3,FALSE)="Monthly",(YEAR(AC5457)-YEAR(AB5457))*12+MONTH(AC5457)-MONTH(AB5457)+1,(AC5457-AB5457+1))</f>
        <v>#N/A</v>
      </c>
      <c r="F5457" s="210" t="e">
        <f t="shared" si="434"/>
        <v>#N/A</v>
      </c>
    </row>
    <row r="5458" spans="1:6" x14ac:dyDescent="0.25">
      <c r="A5458" s="43" t="str">
        <f t="shared" si="430"/>
        <v xml:space="preserve"> 0 Financial</v>
      </c>
      <c r="B5458" s="43" t="str">
        <f t="shared" si="431"/>
        <v/>
      </c>
      <c r="C5458" s="43">
        <f t="shared" si="432"/>
        <v>0</v>
      </c>
      <c r="D5458" s="43" t="str">
        <f t="shared" si="433"/>
        <v>Financial</v>
      </c>
      <c r="E5458" s="43" t="e">
        <f>IF(VLOOKUP(S5458,'DD-Lookup'!$J$6:$L$50,3,FALSE)="Monthly",(YEAR(AC5458)-YEAR(AB5458))*12+MONTH(AC5458)-MONTH(AB5458)+1,(AC5458-AB5458+1))</f>
        <v>#N/A</v>
      </c>
      <c r="F5458" s="210" t="e">
        <f t="shared" si="434"/>
        <v>#N/A</v>
      </c>
    </row>
    <row r="5459" spans="1:6" x14ac:dyDescent="0.25">
      <c r="A5459" s="43" t="str">
        <f t="shared" si="430"/>
        <v xml:space="preserve"> 0 Financial</v>
      </c>
      <c r="B5459" s="43" t="str">
        <f t="shared" si="431"/>
        <v/>
      </c>
      <c r="C5459" s="43">
        <f t="shared" si="432"/>
        <v>0</v>
      </c>
      <c r="D5459" s="43" t="str">
        <f t="shared" si="433"/>
        <v>Financial</v>
      </c>
      <c r="E5459" s="43" t="e">
        <f>IF(VLOOKUP(S5459,'DD-Lookup'!$J$6:$L$50,3,FALSE)="Monthly",(YEAR(AC5459)-YEAR(AB5459))*12+MONTH(AC5459)-MONTH(AB5459)+1,(AC5459-AB5459+1))</f>
        <v>#N/A</v>
      </c>
      <c r="F5459" s="210" t="e">
        <f t="shared" si="434"/>
        <v>#N/A</v>
      </c>
    </row>
    <row r="5460" spans="1:6" x14ac:dyDescent="0.25">
      <c r="A5460" s="43" t="str">
        <f t="shared" si="430"/>
        <v xml:space="preserve"> 0 Financial</v>
      </c>
      <c r="B5460" s="43" t="str">
        <f t="shared" si="431"/>
        <v/>
      </c>
      <c r="C5460" s="43">
        <f t="shared" si="432"/>
        <v>0</v>
      </c>
      <c r="D5460" s="43" t="str">
        <f t="shared" si="433"/>
        <v>Financial</v>
      </c>
      <c r="E5460" s="43" t="e">
        <f>IF(VLOOKUP(S5460,'DD-Lookup'!$J$6:$L$50,3,FALSE)="Monthly",(YEAR(AC5460)-YEAR(AB5460))*12+MONTH(AC5460)-MONTH(AB5460)+1,(AC5460-AB5460+1))</f>
        <v>#N/A</v>
      </c>
      <c r="F5460" s="210" t="e">
        <f t="shared" si="434"/>
        <v>#N/A</v>
      </c>
    </row>
    <row r="5461" spans="1:6" x14ac:dyDescent="0.25">
      <c r="A5461" s="43" t="str">
        <f t="shared" si="430"/>
        <v xml:space="preserve"> 0 Financial</v>
      </c>
      <c r="B5461" s="43" t="str">
        <f t="shared" si="431"/>
        <v/>
      </c>
      <c r="C5461" s="43">
        <f t="shared" si="432"/>
        <v>0</v>
      </c>
      <c r="D5461" s="43" t="str">
        <f t="shared" si="433"/>
        <v>Financial</v>
      </c>
      <c r="E5461" s="43" t="e">
        <f>IF(VLOOKUP(S5461,'DD-Lookup'!$J$6:$L$50,3,FALSE)="Monthly",(YEAR(AC5461)-YEAR(AB5461))*12+MONTH(AC5461)-MONTH(AB5461)+1,(AC5461-AB5461+1))</f>
        <v>#N/A</v>
      </c>
      <c r="F5461" s="210" t="e">
        <f t="shared" si="434"/>
        <v>#N/A</v>
      </c>
    </row>
    <row r="5462" spans="1:6" x14ac:dyDescent="0.25">
      <c r="A5462" s="43" t="str">
        <f t="shared" si="430"/>
        <v xml:space="preserve"> 0 Financial</v>
      </c>
      <c r="B5462" s="43" t="str">
        <f t="shared" si="431"/>
        <v/>
      </c>
      <c r="C5462" s="43">
        <f t="shared" si="432"/>
        <v>0</v>
      </c>
      <c r="D5462" s="43" t="str">
        <f t="shared" si="433"/>
        <v>Financial</v>
      </c>
      <c r="E5462" s="43" t="e">
        <f>IF(VLOOKUP(S5462,'DD-Lookup'!$J$6:$L$50,3,FALSE)="Monthly",(YEAR(AC5462)-YEAR(AB5462))*12+MONTH(AC5462)-MONTH(AB5462)+1,(AC5462-AB5462+1))</f>
        <v>#N/A</v>
      </c>
      <c r="F5462" s="210" t="e">
        <f t="shared" si="434"/>
        <v>#N/A</v>
      </c>
    </row>
    <row r="5463" spans="1:6" x14ac:dyDescent="0.25">
      <c r="A5463" s="43" t="str">
        <f t="shared" si="430"/>
        <v xml:space="preserve"> 0 Financial</v>
      </c>
      <c r="B5463" s="43" t="str">
        <f t="shared" si="431"/>
        <v/>
      </c>
      <c r="C5463" s="43">
        <f t="shared" si="432"/>
        <v>0</v>
      </c>
      <c r="D5463" s="43" t="str">
        <f t="shared" si="433"/>
        <v>Financial</v>
      </c>
      <c r="E5463" s="43" t="e">
        <f>IF(VLOOKUP(S5463,'DD-Lookup'!$J$6:$L$50,3,FALSE)="Monthly",(YEAR(AC5463)-YEAR(AB5463))*12+MONTH(AC5463)-MONTH(AB5463)+1,(AC5463-AB5463+1))</f>
        <v>#N/A</v>
      </c>
      <c r="F5463" s="210" t="e">
        <f t="shared" si="434"/>
        <v>#N/A</v>
      </c>
    </row>
    <row r="5464" spans="1:6" x14ac:dyDescent="0.25">
      <c r="A5464" s="43" t="str">
        <f t="shared" si="430"/>
        <v xml:space="preserve"> 0 Financial</v>
      </c>
      <c r="B5464" s="43" t="str">
        <f t="shared" si="431"/>
        <v/>
      </c>
      <c r="C5464" s="43">
        <f t="shared" si="432"/>
        <v>0</v>
      </c>
      <c r="D5464" s="43" t="str">
        <f t="shared" si="433"/>
        <v>Financial</v>
      </c>
      <c r="E5464" s="43" t="e">
        <f>IF(VLOOKUP(S5464,'DD-Lookup'!$J$6:$L$50,3,FALSE)="Monthly",(YEAR(AC5464)-YEAR(AB5464))*12+MONTH(AC5464)-MONTH(AB5464)+1,(AC5464-AB5464+1))</f>
        <v>#N/A</v>
      </c>
      <c r="F5464" s="210" t="e">
        <f t="shared" si="434"/>
        <v>#N/A</v>
      </c>
    </row>
    <row r="5465" spans="1:6" x14ac:dyDescent="0.25">
      <c r="A5465" s="43" t="str">
        <f t="shared" si="430"/>
        <v xml:space="preserve"> 0 Financial</v>
      </c>
      <c r="B5465" s="43" t="str">
        <f t="shared" si="431"/>
        <v/>
      </c>
      <c r="C5465" s="43">
        <f t="shared" si="432"/>
        <v>0</v>
      </c>
      <c r="D5465" s="43" t="str">
        <f t="shared" si="433"/>
        <v>Financial</v>
      </c>
      <c r="E5465" s="43" t="e">
        <f>IF(VLOOKUP(S5465,'DD-Lookup'!$J$6:$L$50,3,FALSE)="Monthly",(YEAR(AC5465)-YEAR(AB5465))*12+MONTH(AC5465)-MONTH(AB5465)+1,(AC5465-AB5465+1))</f>
        <v>#N/A</v>
      </c>
      <c r="F5465" s="210" t="e">
        <f t="shared" si="434"/>
        <v>#N/A</v>
      </c>
    </row>
    <row r="5466" spans="1:6" x14ac:dyDescent="0.25">
      <c r="A5466" s="43" t="str">
        <f t="shared" si="430"/>
        <v xml:space="preserve"> 0 Financial</v>
      </c>
      <c r="B5466" s="43" t="str">
        <f t="shared" si="431"/>
        <v/>
      </c>
      <c r="C5466" s="43">
        <f t="shared" si="432"/>
        <v>0</v>
      </c>
      <c r="D5466" s="43" t="str">
        <f t="shared" si="433"/>
        <v>Financial</v>
      </c>
      <c r="E5466" s="43" t="e">
        <f>IF(VLOOKUP(S5466,'DD-Lookup'!$J$6:$L$50,3,FALSE)="Monthly",(YEAR(AC5466)-YEAR(AB5466))*12+MONTH(AC5466)-MONTH(AB5466)+1,(AC5466-AB5466+1))</f>
        <v>#N/A</v>
      </c>
      <c r="F5466" s="210" t="e">
        <f t="shared" si="434"/>
        <v>#N/A</v>
      </c>
    </row>
    <row r="5467" spans="1:6" x14ac:dyDescent="0.25">
      <c r="A5467" s="43" t="str">
        <f t="shared" si="430"/>
        <v xml:space="preserve"> 0 Financial</v>
      </c>
      <c r="B5467" s="43" t="str">
        <f t="shared" si="431"/>
        <v/>
      </c>
      <c r="C5467" s="43">
        <f t="shared" si="432"/>
        <v>0</v>
      </c>
      <c r="D5467" s="43" t="str">
        <f t="shared" si="433"/>
        <v>Financial</v>
      </c>
      <c r="E5467" s="43" t="e">
        <f>IF(VLOOKUP(S5467,'DD-Lookup'!$J$6:$L$50,3,FALSE)="Monthly",(YEAR(AC5467)-YEAR(AB5467))*12+MONTH(AC5467)-MONTH(AB5467)+1,(AC5467-AB5467+1))</f>
        <v>#N/A</v>
      </c>
      <c r="F5467" s="210" t="e">
        <f t="shared" si="434"/>
        <v>#N/A</v>
      </c>
    </row>
    <row r="5468" spans="1:6" x14ac:dyDescent="0.25">
      <c r="A5468" s="43" t="str">
        <f t="shared" si="430"/>
        <v xml:space="preserve"> 0 Financial</v>
      </c>
      <c r="B5468" s="43" t="str">
        <f t="shared" si="431"/>
        <v/>
      </c>
      <c r="C5468" s="43">
        <f t="shared" si="432"/>
        <v>0</v>
      </c>
      <c r="D5468" s="43" t="str">
        <f t="shared" si="433"/>
        <v>Financial</v>
      </c>
      <c r="E5468" s="43" t="e">
        <f>IF(VLOOKUP(S5468,'DD-Lookup'!$J$6:$L$50,3,FALSE)="Monthly",(YEAR(AC5468)-YEAR(AB5468))*12+MONTH(AC5468)-MONTH(AB5468)+1,(AC5468-AB5468+1))</f>
        <v>#N/A</v>
      </c>
      <c r="F5468" s="210" t="e">
        <f t="shared" si="434"/>
        <v>#N/A</v>
      </c>
    </row>
    <row r="5469" spans="1:6" x14ac:dyDescent="0.25">
      <c r="A5469" s="43" t="str">
        <f t="shared" si="430"/>
        <v xml:space="preserve"> 0 Financial</v>
      </c>
      <c r="B5469" s="43" t="str">
        <f t="shared" si="431"/>
        <v/>
      </c>
      <c r="C5469" s="43">
        <f t="shared" si="432"/>
        <v>0</v>
      </c>
      <c r="D5469" s="43" t="str">
        <f t="shared" si="433"/>
        <v>Financial</v>
      </c>
      <c r="E5469" s="43" t="e">
        <f>IF(VLOOKUP(S5469,'DD-Lookup'!$J$6:$L$50,3,FALSE)="Monthly",(YEAR(AC5469)-YEAR(AB5469))*12+MONTH(AC5469)-MONTH(AB5469)+1,(AC5469-AB5469+1))</f>
        <v>#N/A</v>
      </c>
      <c r="F5469" s="210" t="e">
        <f t="shared" si="434"/>
        <v>#N/A</v>
      </c>
    </row>
    <row r="5470" spans="1:6" x14ac:dyDescent="0.25">
      <c r="A5470" s="43" t="str">
        <f t="shared" si="430"/>
        <v xml:space="preserve"> 0 Financial</v>
      </c>
      <c r="B5470" s="43" t="str">
        <f t="shared" si="431"/>
        <v/>
      </c>
      <c r="C5470" s="43">
        <f t="shared" si="432"/>
        <v>0</v>
      </c>
      <c r="D5470" s="43" t="str">
        <f t="shared" si="433"/>
        <v>Financial</v>
      </c>
      <c r="E5470" s="43" t="e">
        <f>IF(VLOOKUP(S5470,'DD-Lookup'!$J$6:$L$50,3,FALSE)="Monthly",(YEAR(AC5470)-YEAR(AB5470))*12+MONTH(AC5470)-MONTH(AB5470)+1,(AC5470-AB5470+1))</f>
        <v>#N/A</v>
      </c>
      <c r="F5470" s="210" t="e">
        <f t="shared" si="434"/>
        <v>#N/A</v>
      </c>
    </row>
    <row r="5471" spans="1:6" x14ac:dyDescent="0.25">
      <c r="A5471" s="43" t="str">
        <f t="shared" si="430"/>
        <v xml:space="preserve"> 0 Financial</v>
      </c>
      <c r="B5471" s="43" t="str">
        <f t="shared" si="431"/>
        <v/>
      </c>
      <c r="C5471" s="43">
        <f t="shared" si="432"/>
        <v>0</v>
      </c>
      <c r="D5471" s="43" t="str">
        <f t="shared" si="433"/>
        <v>Financial</v>
      </c>
      <c r="E5471" s="43" t="e">
        <f>IF(VLOOKUP(S5471,'DD-Lookup'!$J$6:$L$50,3,FALSE)="Monthly",(YEAR(AC5471)-YEAR(AB5471))*12+MONTH(AC5471)-MONTH(AB5471)+1,(AC5471-AB5471+1))</f>
        <v>#N/A</v>
      </c>
      <c r="F5471" s="210" t="e">
        <f t="shared" si="434"/>
        <v>#N/A</v>
      </c>
    </row>
    <row r="5472" spans="1:6" x14ac:dyDescent="0.25">
      <c r="A5472" s="43" t="str">
        <f t="shared" si="430"/>
        <v xml:space="preserve"> 0 Financial</v>
      </c>
      <c r="B5472" s="43" t="str">
        <f t="shared" si="431"/>
        <v/>
      </c>
      <c r="C5472" s="43">
        <f t="shared" si="432"/>
        <v>0</v>
      </c>
      <c r="D5472" s="43" t="str">
        <f t="shared" si="433"/>
        <v>Financial</v>
      </c>
      <c r="E5472" s="43" t="e">
        <f>IF(VLOOKUP(S5472,'DD-Lookup'!$J$6:$L$50,3,FALSE)="Monthly",(YEAR(AC5472)-YEAR(AB5472))*12+MONTH(AC5472)-MONTH(AB5472)+1,(AC5472-AB5472+1))</f>
        <v>#N/A</v>
      </c>
      <c r="F5472" s="210" t="e">
        <f t="shared" si="434"/>
        <v>#N/A</v>
      </c>
    </row>
    <row r="5473" spans="1:6" x14ac:dyDescent="0.25">
      <c r="A5473" s="43" t="str">
        <f t="shared" si="430"/>
        <v xml:space="preserve"> 0 Financial</v>
      </c>
      <c r="B5473" s="43" t="str">
        <f t="shared" si="431"/>
        <v/>
      </c>
      <c r="C5473" s="43">
        <f t="shared" si="432"/>
        <v>0</v>
      </c>
      <c r="D5473" s="43" t="str">
        <f t="shared" si="433"/>
        <v>Financial</v>
      </c>
      <c r="E5473" s="43" t="e">
        <f>IF(VLOOKUP(S5473,'DD-Lookup'!$J$6:$L$50,3,FALSE)="Monthly",(YEAR(AC5473)-YEAR(AB5473))*12+MONTH(AC5473)-MONTH(AB5473)+1,(AC5473-AB5473+1))</f>
        <v>#N/A</v>
      </c>
      <c r="F5473" s="210" t="e">
        <f t="shared" si="434"/>
        <v>#N/A</v>
      </c>
    </row>
    <row r="5474" spans="1:6" x14ac:dyDescent="0.25">
      <c r="A5474" s="43" t="str">
        <f t="shared" si="430"/>
        <v xml:space="preserve"> 0 Financial</v>
      </c>
      <c r="B5474" s="43" t="str">
        <f t="shared" si="431"/>
        <v/>
      </c>
      <c r="C5474" s="43">
        <f t="shared" si="432"/>
        <v>0</v>
      </c>
      <c r="D5474" s="43" t="str">
        <f t="shared" si="433"/>
        <v>Financial</v>
      </c>
      <c r="E5474" s="43" t="e">
        <f>IF(VLOOKUP(S5474,'DD-Lookup'!$J$6:$L$50,3,FALSE)="Monthly",(YEAR(AC5474)-YEAR(AB5474))*12+MONTH(AC5474)-MONTH(AB5474)+1,(AC5474-AB5474+1))</f>
        <v>#N/A</v>
      </c>
      <c r="F5474" s="210" t="e">
        <f t="shared" si="434"/>
        <v>#N/A</v>
      </c>
    </row>
    <row r="5475" spans="1:6" x14ac:dyDescent="0.25">
      <c r="A5475" s="43" t="str">
        <f t="shared" si="430"/>
        <v xml:space="preserve"> 0 Financial</v>
      </c>
      <c r="B5475" s="43" t="str">
        <f t="shared" si="431"/>
        <v/>
      </c>
      <c r="C5475" s="43">
        <f t="shared" si="432"/>
        <v>0</v>
      </c>
      <c r="D5475" s="43" t="str">
        <f t="shared" si="433"/>
        <v>Financial</v>
      </c>
      <c r="E5475" s="43" t="e">
        <f>IF(VLOOKUP(S5475,'DD-Lookup'!$J$6:$L$50,3,FALSE)="Monthly",(YEAR(AC5475)-YEAR(AB5475))*12+MONTH(AC5475)-MONTH(AB5475)+1,(AC5475-AB5475+1))</f>
        <v>#N/A</v>
      </c>
      <c r="F5475" s="210" t="e">
        <f t="shared" si="434"/>
        <v>#N/A</v>
      </c>
    </row>
    <row r="5476" spans="1:6" x14ac:dyDescent="0.25">
      <c r="A5476" s="43" t="str">
        <f t="shared" si="430"/>
        <v xml:space="preserve"> 0 Financial</v>
      </c>
      <c r="B5476" s="43" t="str">
        <f t="shared" si="431"/>
        <v/>
      </c>
      <c r="C5476" s="43">
        <f t="shared" si="432"/>
        <v>0</v>
      </c>
      <c r="D5476" s="43" t="str">
        <f t="shared" si="433"/>
        <v>Financial</v>
      </c>
      <c r="E5476" s="43" t="e">
        <f>IF(VLOOKUP(S5476,'DD-Lookup'!$J$6:$L$50,3,FALSE)="Monthly",(YEAR(AC5476)-YEAR(AB5476))*12+MONTH(AC5476)-MONTH(AB5476)+1,(AC5476-AB5476+1))</f>
        <v>#N/A</v>
      </c>
      <c r="F5476" s="210" t="e">
        <f t="shared" si="434"/>
        <v>#N/A</v>
      </c>
    </row>
    <row r="5477" spans="1:6" x14ac:dyDescent="0.25">
      <c r="A5477" s="43" t="str">
        <f t="shared" si="430"/>
        <v xml:space="preserve"> 0 Financial</v>
      </c>
      <c r="B5477" s="43" t="str">
        <f t="shared" si="431"/>
        <v/>
      </c>
      <c r="C5477" s="43">
        <f t="shared" si="432"/>
        <v>0</v>
      </c>
      <c r="D5477" s="43" t="str">
        <f t="shared" si="433"/>
        <v>Financial</v>
      </c>
      <c r="E5477" s="43" t="e">
        <f>IF(VLOOKUP(S5477,'DD-Lookup'!$J$6:$L$50,3,FALSE)="Monthly",(YEAR(AC5477)-YEAR(AB5477))*12+MONTH(AC5477)-MONTH(AB5477)+1,(AC5477-AB5477+1))</f>
        <v>#N/A</v>
      </c>
      <c r="F5477" s="210" t="e">
        <f t="shared" si="434"/>
        <v>#N/A</v>
      </c>
    </row>
    <row r="5478" spans="1:6" x14ac:dyDescent="0.25">
      <c r="A5478" s="43" t="str">
        <f t="shared" si="430"/>
        <v xml:space="preserve"> 0 Financial</v>
      </c>
      <c r="B5478" s="43" t="str">
        <f t="shared" si="431"/>
        <v/>
      </c>
      <c r="C5478" s="43">
        <f t="shared" si="432"/>
        <v>0</v>
      </c>
      <c r="D5478" s="43" t="str">
        <f t="shared" si="433"/>
        <v>Financial</v>
      </c>
      <c r="E5478" s="43" t="e">
        <f>IF(VLOOKUP(S5478,'DD-Lookup'!$J$6:$L$50,3,FALSE)="Monthly",(YEAR(AC5478)-YEAR(AB5478))*12+MONTH(AC5478)-MONTH(AB5478)+1,(AC5478-AB5478+1))</f>
        <v>#N/A</v>
      </c>
      <c r="F5478" s="210" t="e">
        <f t="shared" si="434"/>
        <v>#N/A</v>
      </c>
    </row>
    <row r="5479" spans="1:6" x14ac:dyDescent="0.25">
      <c r="A5479" s="43" t="str">
        <f t="shared" si="430"/>
        <v xml:space="preserve"> 0 Financial</v>
      </c>
      <c r="B5479" s="43" t="str">
        <f t="shared" si="431"/>
        <v/>
      </c>
      <c r="C5479" s="43">
        <f t="shared" si="432"/>
        <v>0</v>
      </c>
      <c r="D5479" s="43" t="str">
        <f t="shared" si="433"/>
        <v>Financial</v>
      </c>
      <c r="E5479" s="43" t="e">
        <f>IF(VLOOKUP(S5479,'DD-Lookup'!$J$6:$L$50,3,FALSE)="Monthly",(YEAR(AC5479)-YEAR(AB5479))*12+MONTH(AC5479)-MONTH(AB5479)+1,(AC5479-AB5479+1))</f>
        <v>#N/A</v>
      </c>
      <c r="F5479" s="210" t="e">
        <f t="shared" si="434"/>
        <v>#N/A</v>
      </c>
    </row>
    <row r="5480" spans="1:6" x14ac:dyDescent="0.25">
      <c r="A5480" s="43" t="str">
        <f t="shared" si="430"/>
        <v xml:space="preserve"> 0 Financial</v>
      </c>
      <c r="B5480" s="43" t="str">
        <f t="shared" si="431"/>
        <v/>
      </c>
      <c r="C5480" s="43">
        <f t="shared" si="432"/>
        <v>0</v>
      </c>
      <c r="D5480" s="43" t="str">
        <f t="shared" si="433"/>
        <v>Financial</v>
      </c>
      <c r="E5480" s="43" t="e">
        <f>IF(VLOOKUP(S5480,'DD-Lookup'!$J$6:$L$50,3,FALSE)="Monthly",(YEAR(AC5480)-YEAR(AB5480))*12+MONTH(AC5480)-MONTH(AB5480)+1,(AC5480-AB5480+1))</f>
        <v>#N/A</v>
      </c>
      <c r="F5480" s="210" t="e">
        <f t="shared" si="434"/>
        <v>#N/A</v>
      </c>
    </row>
    <row r="5481" spans="1:6" x14ac:dyDescent="0.25">
      <c r="A5481" s="43" t="str">
        <f t="shared" si="430"/>
        <v xml:space="preserve"> 0 Financial</v>
      </c>
      <c r="B5481" s="43" t="str">
        <f t="shared" si="431"/>
        <v/>
      </c>
      <c r="C5481" s="43">
        <f t="shared" si="432"/>
        <v>0</v>
      </c>
      <c r="D5481" s="43" t="str">
        <f t="shared" si="433"/>
        <v>Financial</v>
      </c>
      <c r="E5481" s="43" t="e">
        <f>IF(VLOOKUP(S5481,'DD-Lookup'!$J$6:$L$50,3,FALSE)="Monthly",(YEAR(AC5481)-YEAR(AB5481))*12+MONTH(AC5481)-MONTH(AB5481)+1,(AC5481-AB5481+1))</f>
        <v>#N/A</v>
      </c>
      <c r="F5481" s="210" t="e">
        <f t="shared" si="434"/>
        <v>#N/A</v>
      </c>
    </row>
    <row r="5482" spans="1:6" x14ac:dyDescent="0.25">
      <c r="A5482" s="43" t="str">
        <f t="shared" si="430"/>
        <v xml:space="preserve"> 0 Financial</v>
      </c>
      <c r="B5482" s="43" t="str">
        <f t="shared" si="431"/>
        <v/>
      </c>
      <c r="C5482" s="43">
        <f t="shared" si="432"/>
        <v>0</v>
      </c>
      <c r="D5482" s="43" t="str">
        <f t="shared" si="433"/>
        <v>Financial</v>
      </c>
      <c r="E5482" s="43" t="e">
        <f>IF(VLOOKUP(S5482,'DD-Lookup'!$J$6:$L$50,3,FALSE)="Monthly",(YEAR(AC5482)-YEAR(AB5482))*12+MONTH(AC5482)-MONTH(AB5482)+1,(AC5482-AB5482+1))</f>
        <v>#N/A</v>
      </c>
      <c r="F5482" s="210" t="e">
        <f t="shared" si="434"/>
        <v>#N/A</v>
      </c>
    </row>
    <row r="5483" spans="1:6" x14ac:dyDescent="0.25">
      <c r="A5483" s="43" t="str">
        <f t="shared" si="430"/>
        <v xml:space="preserve"> 0 Financial</v>
      </c>
      <c r="B5483" s="43" t="str">
        <f t="shared" si="431"/>
        <v/>
      </c>
      <c r="C5483" s="43">
        <f t="shared" si="432"/>
        <v>0</v>
      </c>
      <c r="D5483" s="43" t="str">
        <f t="shared" si="433"/>
        <v>Financial</v>
      </c>
      <c r="E5483" s="43" t="e">
        <f>IF(VLOOKUP(S5483,'DD-Lookup'!$J$6:$L$50,3,FALSE)="Monthly",(YEAR(AC5483)-YEAR(AB5483))*12+MONTH(AC5483)-MONTH(AB5483)+1,(AC5483-AB5483+1))</f>
        <v>#N/A</v>
      </c>
      <c r="F5483" s="210" t="e">
        <f t="shared" si="434"/>
        <v>#N/A</v>
      </c>
    </row>
    <row r="5484" spans="1:6" x14ac:dyDescent="0.25">
      <c r="A5484" s="43" t="str">
        <f t="shared" si="430"/>
        <v xml:space="preserve"> 0 Financial</v>
      </c>
      <c r="B5484" s="43" t="str">
        <f t="shared" si="431"/>
        <v/>
      </c>
      <c r="C5484" s="43">
        <f t="shared" si="432"/>
        <v>0</v>
      </c>
      <c r="D5484" s="43" t="str">
        <f t="shared" si="433"/>
        <v>Financial</v>
      </c>
      <c r="E5484" s="43" t="e">
        <f>IF(VLOOKUP(S5484,'DD-Lookup'!$J$6:$L$50,3,FALSE)="Monthly",(YEAR(AC5484)-YEAR(AB5484))*12+MONTH(AC5484)-MONTH(AB5484)+1,(AC5484-AB5484+1))</f>
        <v>#N/A</v>
      </c>
      <c r="F5484" s="210" t="e">
        <f t="shared" si="434"/>
        <v>#N/A</v>
      </c>
    </row>
    <row r="5485" spans="1:6" x14ac:dyDescent="0.25">
      <c r="A5485" s="43" t="str">
        <f t="shared" si="430"/>
        <v xml:space="preserve"> 0 Financial</v>
      </c>
      <c r="B5485" s="43" t="str">
        <f t="shared" si="431"/>
        <v/>
      </c>
      <c r="C5485" s="43">
        <f t="shared" si="432"/>
        <v>0</v>
      </c>
      <c r="D5485" s="43" t="str">
        <f t="shared" si="433"/>
        <v>Financial</v>
      </c>
      <c r="E5485" s="43" t="e">
        <f>IF(VLOOKUP(S5485,'DD-Lookup'!$J$6:$L$50,3,FALSE)="Monthly",(YEAR(AC5485)-YEAR(AB5485))*12+MONTH(AC5485)-MONTH(AB5485)+1,(AC5485-AB5485+1))</f>
        <v>#N/A</v>
      </c>
      <c r="F5485" s="210" t="e">
        <f t="shared" si="434"/>
        <v>#N/A</v>
      </c>
    </row>
    <row r="5486" spans="1:6" x14ac:dyDescent="0.25">
      <c r="A5486" s="43" t="str">
        <f t="shared" si="430"/>
        <v xml:space="preserve"> 0 Financial</v>
      </c>
      <c r="B5486" s="43" t="str">
        <f t="shared" si="431"/>
        <v/>
      </c>
      <c r="C5486" s="43">
        <f t="shared" si="432"/>
        <v>0</v>
      </c>
      <c r="D5486" s="43" t="str">
        <f t="shared" si="433"/>
        <v>Financial</v>
      </c>
      <c r="E5486" s="43" t="e">
        <f>IF(VLOOKUP(S5486,'DD-Lookup'!$J$6:$L$50,3,FALSE)="Monthly",(YEAR(AC5486)-YEAR(AB5486))*12+MONTH(AC5486)-MONTH(AB5486)+1,(AC5486-AB5486+1))</f>
        <v>#N/A</v>
      </c>
      <c r="F5486" s="210" t="e">
        <f t="shared" si="434"/>
        <v>#N/A</v>
      </c>
    </row>
    <row r="5487" spans="1:6" x14ac:dyDescent="0.25">
      <c r="A5487" s="43" t="str">
        <f t="shared" si="430"/>
        <v xml:space="preserve"> 0 Financial</v>
      </c>
      <c r="B5487" s="43" t="str">
        <f t="shared" si="431"/>
        <v/>
      </c>
      <c r="C5487" s="43">
        <f t="shared" si="432"/>
        <v>0</v>
      </c>
      <c r="D5487" s="43" t="str">
        <f t="shared" si="433"/>
        <v>Financial</v>
      </c>
      <c r="E5487" s="43" t="e">
        <f>IF(VLOOKUP(S5487,'DD-Lookup'!$J$6:$L$50,3,FALSE)="Monthly",(YEAR(AC5487)-YEAR(AB5487))*12+MONTH(AC5487)-MONTH(AB5487)+1,(AC5487-AB5487+1))</f>
        <v>#N/A</v>
      </c>
      <c r="F5487" s="210" t="e">
        <f t="shared" si="434"/>
        <v>#N/A</v>
      </c>
    </row>
    <row r="5488" spans="1:6" x14ac:dyDescent="0.25">
      <c r="A5488" s="43" t="str">
        <f t="shared" si="430"/>
        <v xml:space="preserve"> 0 Financial</v>
      </c>
      <c r="B5488" s="43" t="str">
        <f t="shared" si="431"/>
        <v/>
      </c>
      <c r="C5488" s="43">
        <f t="shared" si="432"/>
        <v>0</v>
      </c>
      <c r="D5488" s="43" t="str">
        <f t="shared" si="433"/>
        <v>Financial</v>
      </c>
      <c r="E5488" s="43" t="e">
        <f>IF(VLOOKUP(S5488,'DD-Lookup'!$J$6:$L$50,3,FALSE)="Monthly",(YEAR(AC5488)-YEAR(AB5488))*12+MONTH(AC5488)-MONTH(AB5488)+1,(AC5488-AB5488+1))</f>
        <v>#N/A</v>
      </c>
      <c r="F5488" s="210" t="e">
        <f t="shared" si="434"/>
        <v>#N/A</v>
      </c>
    </row>
    <row r="5489" spans="1:6" x14ac:dyDescent="0.25">
      <c r="A5489" s="43" t="str">
        <f t="shared" si="430"/>
        <v xml:space="preserve"> 0 Financial</v>
      </c>
      <c r="B5489" s="43" t="str">
        <f t="shared" si="431"/>
        <v/>
      </c>
      <c r="C5489" s="43">
        <f t="shared" si="432"/>
        <v>0</v>
      </c>
      <c r="D5489" s="43" t="str">
        <f t="shared" si="433"/>
        <v>Financial</v>
      </c>
      <c r="E5489" s="43" t="e">
        <f>IF(VLOOKUP(S5489,'DD-Lookup'!$J$6:$L$50,3,FALSE)="Monthly",(YEAR(AC5489)-YEAR(AB5489))*12+MONTH(AC5489)-MONTH(AB5489)+1,(AC5489-AB5489+1))</f>
        <v>#N/A</v>
      </c>
      <c r="F5489" s="210" t="e">
        <f t="shared" si="434"/>
        <v>#N/A</v>
      </c>
    </row>
    <row r="5490" spans="1:6" x14ac:dyDescent="0.25">
      <c r="A5490" s="43" t="str">
        <f t="shared" si="430"/>
        <v xml:space="preserve"> 0 Financial</v>
      </c>
      <c r="B5490" s="43" t="str">
        <f t="shared" si="431"/>
        <v/>
      </c>
      <c r="C5490" s="43">
        <f t="shared" si="432"/>
        <v>0</v>
      </c>
      <c r="D5490" s="43" t="str">
        <f t="shared" si="433"/>
        <v>Financial</v>
      </c>
      <c r="E5490" s="43" t="e">
        <f>IF(VLOOKUP(S5490,'DD-Lookup'!$J$6:$L$50,3,FALSE)="Monthly",(YEAR(AC5490)-YEAR(AB5490))*12+MONTH(AC5490)-MONTH(AB5490)+1,(AC5490-AB5490+1))</f>
        <v>#N/A</v>
      </c>
      <c r="F5490" s="210" t="e">
        <f t="shared" si="434"/>
        <v>#N/A</v>
      </c>
    </row>
    <row r="5491" spans="1:6" x14ac:dyDescent="0.25">
      <c r="A5491" s="43" t="str">
        <f t="shared" si="430"/>
        <v xml:space="preserve"> 0 Financial</v>
      </c>
      <c r="B5491" s="43" t="str">
        <f t="shared" si="431"/>
        <v/>
      </c>
      <c r="C5491" s="43">
        <f t="shared" si="432"/>
        <v>0</v>
      </c>
      <c r="D5491" s="43" t="str">
        <f t="shared" si="433"/>
        <v>Financial</v>
      </c>
      <c r="E5491" s="43" t="e">
        <f>IF(VLOOKUP(S5491,'DD-Lookup'!$J$6:$L$50,3,FALSE)="Monthly",(YEAR(AC5491)-YEAR(AB5491))*12+MONTH(AC5491)-MONTH(AB5491)+1,(AC5491-AB5491+1))</f>
        <v>#N/A</v>
      </c>
      <c r="F5491" s="210" t="e">
        <f t="shared" si="434"/>
        <v>#N/A</v>
      </c>
    </row>
    <row r="5492" spans="1:6" x14ac:dyDescent="0.25">
      <c r="A5492" s="43" t="str">
        <f t="shared" si="430"/>
        <v xml:space="preserve"> 0 Financial</v>
      </c>
      <c r="B5492" s="43" t="str">
        <f t="shared" si="431"/>
        <v/>
      </c>
      <c r="C5492" s="43">
        <f t="shared" si="432"/>
        <v>0</v>
      </c>
      <c r="D5492" s="43" t="str">
        <f t="shared" si="433"/>
        <v>Financial</v>
      </c>
      <c r="E5492" s="43" t="e">
        <f>IF(VLOOKUP(S5492,'DD-Lookup'!$J$6:$L$50,3,FALSE)="Monthly",(YEAR(AC5492)-YEAR(AB5492))*12+MONTH(AC5492)-MONTH(AB5492)+1,(AC5492-AB5492+1))</f>
        <v>#N/A</v>
      </c>
      <c r="F5492" s="210" t="e">
        <f t="shared" si="434"/>
        <v>#N/A</v>
      </c>
    </row>
    <row r="5493" spans="1:6" x14ac:dyDescent="0.25">
      <c r="A5493" s="43" t="str">
        <f t="shared" si="430"/>
        <v xml:space="preserve"> 0 Financial</v>
      </c>
      <c r="B5493" s="43" t="str">
        <f t="shared" si="431"/>
        <v/>
      </c>
      <c r="C5493" s="43">
        <f t="shared" si="432"/>
        <v>0</v>
      </c>
      <c r="D5493" s="43" t="str">
        <f t="shared" si="433"/>
        <v>Financial</v>
      </c>
      <c r="E5493" s="43" t="e">
        <f>IF(VLOOKUP(S5493,'DD-Lookup'!$J$6:$L$50,3,FALSE)="Monthly",(YEAR(AC5493)-YEAR(AB5493))*12+MONTH(AC5493)-MONTH(AB5493)+1,(AC5493-AB5493+1))</f>
        <v>#N/A</v>
      </c>
      <c r="F5493" s="210" t="e">
        <f t="shared" si="434"/>
        <v>#N/A</v>
      </c>
    </row>
    <row r="5494" spans="1:6" x14ac:dyDescent="0.25">
      <c r="A5494" s="43" t="str">
        <f t="shared" si="430"/>
        <v xml:space="preserve"> 0 Financial</v>
      </c>
      <c r="B5494" s="43" t="str">
        <f t="shared" si="431"/>
        <v/>
      </c>
      <c r="C5494" s="43">
        <f t="shared" si="432"/>
        <v>0</v>
      </c>
      <c r="D5494" s="43" t="str">
        <f t="shared" si="433"/>
        <v>Financial</v>
      </c>
      <c r="E5494" s="43" t="e">
        <f>IF(VLOOKUP(S5494,'DD-Lookup'!$J$6:$L$50,3,FALSE)="Monthly",(YEAR(AC5494)-YEAR(AB5494))*12+MONTH(AC5494)-MONTH(AB5494)+1,(AC5494-AB5494+1))</f>
        <v>#N/A</v>
      </c>
      <c r="F5494" s="210" t="e">
        <f t="shared" si="434"/>
        <v>#N/A</v>
      </c>
    </row>
    <row r="5495" spans="1:6" x14ac:dyDescent="0.25">
      <c r="A5495" s="43" t="str">
        <f t="shared" si="430"/>
        <v xml:space="preserve"> 0 Financial</v>
      </c>
      <c r="B5495" s="43" t="str">
        <f t="shared" si="431"/>
        <v/>
      </c>
      <c r="C5495" s="43">
        <f t="shared" si="432"/>
        <v>0</v>
      </c>
      <c r="D5495" s="43" t="str">
        <f t="shared" si="433"/>
        <v>Financial</v>
      </c>
      <c r="E5495" s="43" t="e">
        <f>IF(VLOOKUP(S5495,'DD-Lookup'!$J$6:$L$50,3,FALSE)="Monthly",(YEAR(AC5495)-YEAR(AB5495))*12+MONTH(AC5495)-MONTH(AB5495)+1,(AC5495-AB5495+1))</f>
        <v>#N/A</v>
      </c>
      <c r="F5495" s="210" t="e">
        <f t="shared" si="434"/>
        <v>#N/A</v>
      </c>
    </row>
    <row r="5496" spans="1:6" x14ac:dyDescent="0.25">
      <c r="A5496" s="43" t="str">
        <f t="shared" si="430"/>
        <v xml:space="preserve"> 0 Financial</v>
      </c>
      <c r="B5496" s="43" t="str">
        <f t="shared" si="431"/>
        <v/>
      </c>
      <c r="C5496" s="43">
        <f t="shared" si="432"/>
        <v>0</v>
      </c>
      <c r="D5496" s="43" t="str">
        <f t="shared" si="433"/>
        <v>Financial</v>
      </c>
      <c r="E5496" s="43" t="e">
        <f>IF(VLOOKUP(S5496,'DD-Lookup'!$J$6:$L$50,3,FALSE)="Monthly",(YEAR(AC5496)-YEAR(AB5496))*12+MONTH(AC5496)-MONTH(AB5496)+1,(AC5496-AB5496+1))</f>
        <v>#N/A</v>
      </c>
      <c r="F5496" s="210" t="e">
        <f t="shared" si="434"/>
        <v>#N/A</v>
      </c>
    </row>
    <row r="5497" spans="1:6" x14ac:dyDescent="0.25">
      <c r="A5497" s="43" t="str">
        <f t="shared" si="430"/>
        <v xml:space="preserve"> 0 Financial</v>
      </c>
      <c r="B5497" s="43" t="str">
        <f t="shared" si="431"/>
        <v/>
      </c>
      <c r="C5497" s="43">
        <f t="shared" si="432"/>
        <v>0</v>
      </c>
      <c r="D5497" s="43" t="str">
        <f t="shared" si="433"/>
        <v>Financial</v>
      </c>
      <c r="E5497" s="43" t="e">
        <f>IF(VLOOKUP(S5497,'DD-Lookup'!$J$6:$L$50,3,FALSE)="Monthly",(YEAR(AC5497)-YEAR(AB5497))*12+MONTH(AC5497)-MONTH(AB5497)+1,(AC5497-AB5497+1))</f>
        <v>#N/A</v>
      </c>
      <c r="F5497" s="210" t="e">
        <f t="shared" si="434"/>
        <v>#N/A</v>
      </c>
    </row>
    <row r="5498" spans="1:6" x14ac:dyDescent="0.25">
      <c r="A5498" s="43" t="str">
        <f t="shared" si="430"/>
        <v xml:space="preserve"> 0 Financial</v>
      </c>
      <c r="B5498" s="43" t="str">
        <f t="shared" si="431"/>
        <v/>
      </c>
      <c r="C5498" s="43">
        <f t="shared" si="432"/>
        <v>0</v>
      </c>
      <c r="D5498" s="43" t="str">
        <f t="shared" si="433"/>
        <v>Financial</v>
      </c>
      <c r="E5498" s="43" t="e">
        <f>IF(VLOOKUP(S5498,'DD-Lookup'!$J$6:$L$50,3,FALSE)="Monthly",(YEAR(AC5498)-YEAR(AB5498))*12+MONTH(AC5498)-MONTH(AB5498)+1,(AC5498-AB5498+1))</f>
        <v>#N/A</v>
      </c>
      <c r="F5498" s="210" t="e">
        <f t="shared" si="434"/>
        <v>#N/A</v>
      </c>
    </row>
    <row r="5499" spans="1:6" x14ac:dyDescent="0.25">
      <c r="A5499" s="43" t="str">
        <f t="shared" si="430"/>
        <v xml:space="preserve"> 0 Financial</v>
      </c>
      <c r="B5499" s="43" t="str">
        <f t="shared" si="431"/>
        <v/>
      </c>
      <c r="C5499" s="43">
        <f t="shared" si="432"/>
        <v>0</v>
      </c>
      <c r="D5499" s="43" t="str">
        <f t="shared" si="433"/>
        <v>Financial</v>
      </c>
      <c r="E5499" s="43" t="e">
        <f>IF(VLOOKUP(S5499,'DD-Lookup'!$J$6:$L$50,3,FALSE)="Monthly",(YEAR(AC5499)-YEAR(AB5499))*12+MONTH(AC5499)-MONTH(AB5499)+1,(AC5499-AB5499+1))</f>
        <v>#N/A</v>
      </c>
      <c r="F5499" s="210" t="e">
        <f t="shared" si="434"/>
        <v>#N/A</v>
      </c>
    </row>
    <row r="5500" spans="1:6" x14ac:dyDescent="0.25">
      <c r="A5500" s="43" t="str">
        <f t="shared" si="430"/>
        <v xml:space="preserve"> 0 Financial</v>
      </c>
      <c r="B5500" s="43" t="str">
        <f t="shared" si="431"/>
        <v/>
      </c>
      <c r="C5500" s="43">
        <f t="shared" si="432"/>
        <v>0</v>
      </c>
      <c r="D5500" s="43" t="str">
        <f t="shared" si="433"/>
        <v>Financial</v>
      </c>
      <c r="E5500" s="43" t="e">
        <f>IF(VLOOKUP(S5500,'DD-Lookup'!$J$6:$L$50,3,FALSE)="Monthly",(YEAR(AC5500)-YEAR(AB5500))*12+MONTH(AC5500)-MONTH(AB5500)+1,(AC5500-AB5500+1))</f>
        <v>#N/A</v>
      </c>
      <c r="F5500" s="210" t="e">
        <f t="shared" si="434"/>
        <v>#N/A</v>
      </c>
    </row>
    <row r="5501" spans="1:6" x14ac:dyDescent="0.25">
      <c r="A5501" s="43" t="str">
        <f t="shared" si="430"/>
        <v xml:space="preserve"> 0 Financial</v>
      </c>
      <c r="B5501" s="43" t="str">
        <f t="shared" si="431"/>
        <v/>
      </c>
      <c r="C5501" s="43">
        <f t="shared" si="432"/>
        <v>0</v>
      </c>
      <c r="D5501" s="43" t="str">
        <f t="shared" si="433"/>
        <v>Financial</v>
      </c>
      <c r="E5501" s="43" t="e">
        <f>IF(VLOOKUP(S5501,'DD-Lookup'!$J$6:$L$50,3,FALSE)="Monthly",(YEAR(AC5501)-YEAR(AB5501))*12+MONTH(AC5501)-MONTH(AB5501)+1,(AC5501-AB5501+1))</f>
        <v>#N/A</v>
      </c>
      <c r="F5501" s="210" t="e">
        <f t="shared" si="434"/>
        <v>#N/A</v>
      </c>
    </row>
    <row r="5502" spans="1:6" x14ac:dyDescent="0.25">
      <c r="A5502" s="43" t="str">
        <f t="shared" si="430"/>
        <v xml:space="preserve"> 0 Financial</v>
      </c>
      <c r="B5502" s="43" t="str">
        <f t="shared" si="431"/>
        <v/>
      </c>
      <c r="C5502" s="43">
        <f t="shared" si="432"/>
        <v>0</v>
      </c>
      <c r="D5502" s="43" t="str">
        <f t="shared" si="433"/>
        <v>Financial</v>
      </c>
      <c r="E5502" s="43" t="e">
        <f>IF(VLOOKUP(S5502,'DD-Lookup'!$J$6:$L$50,3,FALSE)="Monthly",(YEAR(AC5502)-YEAR(AB5502))*12+MONTH(AC5502)-MONTH(AB5502)+1,(AC5502-AB5502+1))</f>
        <v>#N/A</v>
      </c>
      <c r="F5502" s="210" t="e">
        <f t="shared" si="434"/>
        <v>#N/A</v>
      </c>
    </row>
    <row r="5503" spans="1:6" x14ac:dyDescent="0.25">
      <c r="A5503" s="43" t="str">
        <f t="shared" si="430"/>
        <v xml:space="preserve"> 0 Financial</v>
      </c>
      <c r="B5503" s="43" t="str">
        <f t="shared" si="431"/>
        <v/>
      </c>
      <c r="C5503" s="43">
        <f t="shared" si="432"/>
        <v>0</v>
      </c>
      <c r="D5503" s="43" t="str">
        <f t="shared" si="433"/>
        <v>Financial</v>
      </c>
      <c r="E5503" s="43" t="e">
        <f>IF(VLOOKUP(S5503,'DD-Lookup'!$J$6:$L$50,3,FALSE)="Monthly",(YEAR(AC5503)-YEAR(AB5503))*12+MONTH(AC5503)-MONTH(AB5503)+1,(AC5503-AB5503+1))</f>
        <v>#N/A</v>
      </c>
      <c r="F5503" s="210" t="e">
        <f t="shared" si="434"/>
        <v>#N/A</v>
      </c>
    </row>
    <row r="5504" spans="1:6" x14ac:dyDescent="0.25">
      <c r="A5504" s="43" t="str">
        <f t="shared" si="430"/>
        <v xml:space="preserve"> 0 Financial</v>
      </c>
      <c r="B5504" s="43" t="str">
        <f t="shared" si="431"/>
        <v/>
      </c>
      <c r="C5504" s="43">
        <f t="shared" si="432"/>
        <v>0</v>
      </c>
      <c r="D5504" s="43" t="str">
        <f t="shared" si="433"/>
        <v>Financial</v>
      </c>
      <c r="E5504" s="43" t="e">
        <f>IF(VLOOKUP(S5504,'DD-Lookup'!$J$6:$L$50,3,FALSE)="Monthly",(YEAR(AC5504)-YEAR(AB5504))*12+MONTH(AC5504)-MONTH(AB5504)+1,(AC5504-AB5504+1))</f>
        <v>#N/A</v>
      </c>
      <c r="F5504" s="210" t="e">
        <f t="shared" si="434"/>
        <v>#N/A</v>
      </c>
    </row>
    <row r="5505" spans="1:6" x14ac:dyDescent="0.25">
      <c r="A5505" s="43" t="str">
        <f t="shared" si="430"/>
        <v xml:space="preserve"> 0 Financial</v>
      </c>
      <c r="B5505" s="43" t="str">
        <f t="shared" si="431"/>
        <v/>
      </c>
      <c r="C5505" s="43">
        <f t="shared" si="432"/>
        <v>0</v>
      </c>
      <c r="D5505" s="43" t="str">
        <f t="shared" si="433"/>
        <v>Financial</v>
      </c>
      <c r="E5505" s="43" t="e">
        <f>IF(VLOOKUP(S5505,'DD-Lookup'!$J$6:$L$50,3,FALSE)="Monthly",(YEAR(AC5505)-YEAR(AB5505))*12+MONTH(AC5505)-MONTH(AB5505)+1,(AC5505-AB5505+1))</f>
        <v>#N/A</v>
      </c>
      <c r="F5505" s="210" t="e">
        <f t="shared" si="434"/>
        <v>#N/A</v>
      </c>
    </row>
    <row r="5506" spans="1:6" x14ac:dyDescent="0.25">
      <c r="A5506" s="43" t="str">
        <f t="shared" si="430"/>
        <v xml:space="preserve"> 0 Financial</v>
      </c>
      <c r="B5506" s="43" t="str">
        <f t="shared" si="431"/>
        <v/>
      </c>
      <c r="C5506" s="43">
        <f t="shared" si="432"/>
        <v>0</v>
      </c>
      <c r="D5506" s="43" t="str">
        <f t="shared" si="433"/>
        <v>Financial</v>
      </c>
      <c r="E5506" s="43" t="e">
        <f>IF(VLOOKUP(S5506,'DD-Lookup'!$J$6:$L$50,3,FALSE)="Monthly",(YEAR(AC5506)-YEAR(AB5506))*12+MONTH(AC5506)-MONTH(AB5506)+1,(AC5506-AB5506+1))</f>
        <v>#N/A</v>
      </c>
      <c r="F5506" s="210" t="e">
        <f t="shared" si="434"/>
        <v>#N/A</v>
      </c>
    </row>
    <row r="5507" spans="1:6" x14ac:dyDescent="0.25">
      <c r="A5507" s="43" t="str">
        <f t="shared" si="430"/>
        <v xml:space="preserve"> 0 Financial</v>
      </c>
      <c r="B5507" s="43" t="str">
        <f t="shared" si="431"/>
        <v/>
      </c>
      <c r="C5507" s="43">
        <f t="shared" si="432"/>
        <v>0</v>
      </c>
      <c r="D5507" s="43" t="str">
        <f t="shared" si="433"/>
        <v>Financial</v>
      </c>
      <c r="E5507" s="43" t="e">
        <f>IF(VLOOKUP(S5507,'DD-Lookup'!$J$6:$L$50,3,FALSE)="Monthly",(YEAR(AC5507)-YEAR(AB5507))*12+MONTH(AC5507)-MONTH(AB5507)+1,(AC5507-AB5507+1))</f>
        <v>#N/A</v>
      </c>
      <c r="F5507" s="210" t="e">
        <f t="shared" si="434"/>
        <v>#N/A</v>
      </c>
    </row>
    <row r="5508" spans="1:6" x14ac:dyDescent="0.25">
      <c r="A5508" s="43" t="str">
        <f t="shared" si="430"/>
        <v xml:space="preserve"> 0 Financial</v>
      </c>
      <c r="B5508" s="43" t="str">
        <f t="shared" si="431"/>
        <v/>
      </c>
      <c r="C5508" s="43">
        <f t="shared" si="432"/>
        <v>0</v>
      </c>
      <c r="D5508" s="43" t="str">
        <f t="shared" si="433"/>
        <v>Financial</v>
      </c>
      <c r="E5508" s="43" t="e">
        <f>IF(VLOOKUP(S5508,'DD-Lookup'!$J$6:$L$50,3,FALSE)="Monthly",(YEAR(AC5508)-YEAR(AB5508))*12+MONTH(AC5508)-MONTH(AB5508)+1,(AC5508-AB5508+1))</f>
        <v>#N/A</v>
      </c>
      <c r="F5508" s="210" t="e">
        <f t="shared" si="434"/>
        <v>#N/A</v>
      </c>
    </row>
    <row r="5509" spans="1:6" x14ac:dyDescent="0.25">
      <c r="A5509" s="43" t="str">
        <f t="shared" si="430"/>
        <v xml:space="preserve"> 0 Financial</v>
      </c>
      <c r="B5509" s="43" t="str">
        <f t="shared" si="431"/>
        <v/>
      </c>
      <c r="C5509" s="43">
        <f t="shared" si="432"/>
        <v>0</v>
      </c>
      <c r="D5509" s="43" t="str">
        <f t="shared" si="433"/>
        <v>Financial</v>
      </c>
      <c r="E5509" s="43" t="e">
        <f>IF(VLOOKUP(S5509,'DD-Lookup'!$J$6:$L$50,3,FALSE)="Monthly",(YEAR(AC5509)-YEAR(AB5509))*12+MONTH(AC5509)-MONTH(AB5509)+1,(AC5509-AB5509+1))</f>
        <v>#N/A</v>
      </c>
      <c r="F5509" s="210" t="e">
        <f t="shared" si="434"/>
        <v>#N/A</v>
      </c>
    </row>
    <row r="5510" spans="1:6" x14ac:dyDescent="0.25">
      <c r="A5510" s="43" t="str">
        <f t="shared" si="430"/>
        <v xml:space="preserve"> 0 Financial</v>
      </c>
      <c r="B5510" s="43" t="str">
        <f t="shared" si="431"/>
        <v/>
      </c>
      <c r="C5510" s="43">
        <f t="shared" si="432"/>
        <v>0</v>
      </c>
      <c r="D5510" s="43" t="str">
        <f t="shared" si="433"/>
        <v>Financial</v>
      </c>
      <c r="E5510" s="43" t="e">
        <f>IF(VLOOKUP(S5510,'DD-Lookup'!$J$6:$L$50,3,FALSE)="Monthly",(YEAR(AC5510)-YEAR(AB5510))*12+MONTH(AC5510)-MONTH(AB5510)+1,(AC5510-AB5510+1))</f>
        <v>#N/A</v>
      </c>
      <c r="F5510" s="210" t="e">
        <f t="shared" si="434"/>
        <v>#N/A</v>
      </c>
    </row>
    <row r="5511" spans="1:6" x14ac:dyDescent="0.25">
      <c r="A5511" s="43" t="str">
        <f t="shared" si="430"/>
        <v xml:space="preserve"> 0 Financial</v>
      </c>
      <c r="B5511" s="43" t="str">
        <f t="shared" si="431"/>
        <v/>
      </c>
      <c r="C5511" s="43">
        <f t="shared" si="432"/>
        <v>0</v>
      </c>
      <c r="D5511" s="43" t="str">
        <f t="shared" si="433"/>
        <v>Financial</v>
      </c>
      <c r="E5511" s="43" t="e">
        <f>IF(VLOOKUP(S5511,'DD-Lookup'!$J$6:$L$50,3,FALSE)="Monthly",(YEAR(AC5511)-YEAR(AB5511))*12+MONTH(AC5511)-MONTH(AB5511)+1,(AC5511-AB5511+1))</f>
        <v>#N/A</v>
      </c>
      <c r="F5511" s="210" t="e">
        <f t="shared" si="434"/>
        <v>#N/A</v>
      </c>
    </row>
    <row r="5512" spans="1:6" x14ac:dyDescent="0.25">
      <c r="A5512" s="43" t="str">
        <f t="shared" si="430"/>
        <v xml:space="preserve"> 0 Financial</v>
      </c>
      <c r="B5512" s="43" t="str">
        <f t="shared" si="431"/>
        <v/>
      </c>
      <c r="C5512" s="43">
        <f t="shared" si="432"/>
        <v>0</v>
      </c>
      <c r="D5512" s="43" t="str">
        <f t="shared" si="433"/>
        <v>Financial</v>
      </c>
      <c r="E5512" s="43" t="e">
        <f>IF(VLOOKUP(S5512,'DD-Lookup'!$J$6:$L$50,3,FALSE)="Monthly",(YEAR(AC5512)-YEAR(AB5512))*12+MONTH(AC5512)-MONTH(AB5512)+1,(AC5512-AB5512+1))</f>
        <v>#N/A</v>
      </c>
      <c r="F5512" s="210" t="e">
        <f t="shared" si="434"/>
        <v>#N/A</v>
      </c>
    </row>
    <row r="5513" spans="1:6" x14ac:dyDescent="0.25">
      <c r="A5513" s="43" t="str">
        <f t="shared" si="430"/>
        <v xml:space="preserve"> 0 Financial</v>
      </c>
      <c r="B5513" s="43" t="str">
        <f t="shared" si="431"/>
        <v/>
      </c>
      <c r="C5513" s="43">
        <f t="shared" si="432"/>
        <v>0</v>
      </c>
      <c r="D5513" s="43" t="str">
        <f t="shared" si="433"/>
        <v>Financial</v>
      </c>
      <c r="E5513" s="43" t="e">
        <f>IF(VLOOKUP(S5513,'DD-Lookup'!$J$6:$L$50,3,FALSE)="Monthly",(YEAR(AC5513)-YEAR(AB5513))*12+MONTH(AC5513)-MONTH(AB5513)+1,(AC5513-AB5513+1))</f>
        <v>#N/A</v>
      </c>
      <c r="F5513" s="210" t="e">
        <f t="shared" si="434"/>
        <v>#N/A</v>
      </c>
    </row>
    <row r="5514" spans="1:6" x14ac:dyDescent="0.25">
      <c r="A5514" s="43" t="str">
        <f t="shared" ref="A5514:A5577" si="435">B5514&amp;" "&amp;C5514&amp;" "&amp;D5514</f>
        <v xml:space="preserve"> 0 Financial</v>
      </c>
      <c r="B5514" s="43" t="str">
        <f t="shared" ref="B5514:B5577" si="436">IF((LEFT(N5514,2)="US"),"US","")</f>
        <v/>
      </c>
      <c r="C5514" s="43">
        <f t="shared" ref="C5514:C5577" si="437">M5514</f>
        <v>0</v>
      </c>
      <c r="D5514" s="43" t="str">
        <f t="shared" ref="D5514:D5577" si="438">IF(ISNUMBER(FIND("Phy",N5514))=TRUE,"Physical","Financial")</f>
        <v>Financial</v>
      </c>
      <c r="E5514" s="43" t="e">
        <f>IF(VLOOKUP(S5514,'DD-Lookup'!$J$6:$L$50,3,FALSE)="Monthly",(YEAR(AC5514)-YEAR(AB5514))*12+MONTH(AC5514)-MONTH(AB5514)+1,(AC5514-AB5514+1))</f>
        <v>#N/A</v>
      </c>
      <c r="F5514" s="210" t="e">
        <f t="shared" ref="F5514:F5577" si="439">E5514*SUM(P5514:Q5514)</f>
        <v>#N/A</v>
      </c>
    </row>
    <row r="5515" spans="1:6" x14ac:dyDescent="0.25">
      <c r="A5515" s="43" t="str">
        <f t="shared" si="435"/>
        <v xml:space="preserve"> 0 Financial</v>
      </c>
      <c r="B5515" s="43" t="str">
        <f t="shared" si="436"/>
        <v/>
      </c>
      <c r="C5515" s="43">
        <f t="shared" si="437"/>
        <v>0</v>
      </c>
      <c r="D5515" s="43" t="str">
        <f t="shared" si="438"/>
        <v>Financial</v>
      </c>
      <c r="E5515" s="43" t="e">
        <f>IF(VLOOKUP(S5515,'DD-Lookup'!$J$6:$L$50,3,FALSE)="Monthly",(YEAR(AC5515)-YEAR(AB5515))*12+MONTH(AC5515)-MONTH(AB5515)+1,(AC5515-AB5515+1))</f>
        <v>#N/A</v>
      </c>
      <c r="F5515" s="210" t="e">
        <f t="shared" si="439"/>
        <v>#N/A</v>
      </c>
    </row>
    <row r="5516" spans="1:6" x14ac:dyDescent="0.25">
      <c r="A5516" s="43" t="str">
        <f t="shared" si="435"/>
        <v xml:space="preserve"> 0 Financial</v>
      </c>
      <c r="B5516" s="43" t="str">
        <f t="shared" si="436"/>
        <v/>
      </c>
      <c r="C5516" s="43">
        <f t="shared" si="437"/>
        <v>0</v>
      </c>
      <c r="D5516" s="43" t="str">
        <f t="shared" si="438"/>
        <v>Financial</v>
      </c>
      <c r="E5516" s="43" t="e">
        <f>IF(VLOOKUP(S5516,'DD-Lookup'!$J$6:$L$50,3,FALSE)="Monthly",(YEAR(AC5516)-YEAR(AB5516))*12+MONTH(AC5516)-MONTH(AB5516)+1,(AC5516-AB5516+1))</f>
        <v>#N/A</v>
      </c>
      <c r="F5516" s="210" t="e">
        <f t="shared" si="439"/>
        <v>#N/A</v>
      </c>
    </row>
    <row r="5517" spans="1:6" x14ac:dyDescent="0.25">
      <c r="A5517" s="43" t="str">
        <f t="shared" si="435"/>
        <v xml:space="preserve"> 0 Financial</v>
      </c>
      <c r="B5517" s="43" t="str">
        <f t="shared" si="436"/>
        <v/>
      </c>
      <c r="C5517" s="43">
        <f t="shared" si="437"/>
        <v>0</v>
      </c>
      <c r="D5517" s="43" t="str">
        <f t="shared" si="438"/>
        <v>Financial</v>
      </c>
      <c r="E5517" s="43" t="e">
        <f>IF(VLOOKUP(S5517,'DD-Lookup'!$J$6:$L$50,3,FALSE)="Monthly",(YEAR(AC5517)-YEAR(AB5517))*12+MONTH(AC5517)-MONTH(AB5517)+1,(AC5517-AB5517+1))</f>
        <v>#N/A</v>
      </c>
      <c r="F5517" s="210" t="e">
        <f t="shared" si="439"/>
        <v>#N/A</v>
      </c>
    </row>
    <row r="5518" spans="1:6" x14ac:dyDescent="0.25">
      <c r="A5518" s="43" t="str">
        <f t="shared" si="435"/>
        <v xml:space="preserve"> 0 Financial</v>
      </c>
      <c r="B5518" s="43" t="str">
        <f t="shared" si="436"/>
        <v/>
      </c>
      <c r="C5518" s="43">
        <f t="shared" si="437"/>
        <v>0</v>
      </c>
      <c r="D5518" s="43" t="str">
        <f t="shared" si="438"/>
        <v>Financial</v>
      </c>
      <c r="E5518" s="43" t="e">
        <f>IF(VLOOKUP(S5518,'DD-Lookup'!$J$6:$L$50,3,FALSE)="Monthly",(YEAR(AC5518)-YEAR(AB5518))*12+MONTH(AC5518)-MONTH(AB5518)+1,(AC5518-AB5518+1))</f>
        <v>#N/A</v>
      </c>
      <c r="F5518" s="210" t="e">
        <f t="shared" si="439"/>
        <v>#N/A</v>
      </c>
    </row>
    <row r="5519" spans="1:6" x14ac:dyDescent="0.25">
      <c r="A5519" s="43" t="str">
        <f t="shared" si="435"/>
        <v xml:space="preserve"> 0 Financial</v>
      </c>
      <c r="B5519" s="43" t="str">
        <f t="shared" si="436"/>
        <v/>
      </c>
      <c r="C5519" s="43">
        <f t="shared" si="437"/>
        <v>0</v>
      </c>
      <c r="D5519" s="43" t="str">
        <f t="shared" si="438"/>
        <v>Financial</v>
      </c>
      <c r="E5519" s="43" t="e">
        <f>IF(VLOOKUP(S5519,'DD-Lookup'!$J$6:$L$50,3,FALSE)="Monthly",(YEAR(AC5519)-YEAR(AB5519))*12+MONTH(AC5519)-MONTH(AB5519)+1,(AC5519-AB5519+1))</f>
        <v>#N/A</v>
      </c>
      <c r="F5519" s="210" t="e">
        <f t="shared" si="439"/>
        <v>#N/A</v>
      </c>
    </row>
    <row r="5520" spans="1:6" x14ac:dyDescent="0.25">
      <c r="A5520" s="43" t="str">
        <f t="shared" si="435"/>
        <v xml:space="preserve"> 0 Financial</v>
      </c>
      <c r="B5520" s="43" t="str">
        <f t="shared" si="436"/>
        <v/>
      </c>
      <c r="C5520" s="43">
        <f t="shared" si="437"/>
        <v>0</v>
      </c>
      <c r="D5520" s="43" t="str">
        <f t="shared" si="438"/>
        <v>Financial</v>
      </c>
      <c r="E5520" s="43" t="e">
        <f>IF(VLOOKUP(S5520,'DD-Lookup'!$J$6:$L$50,3,FALSE)="Monthly",(YEAR(AC5520)-YEAR(AB5520))*12+MONTH(AC5520)-MONTH(AB5520)+1,(AC5520-AB5520+1))</f>
        <v>#N/A</v>
      </c>
      <c r="F5520" s="210" t="e">
        <f t="shared" si="439"/>
        <v>#N/A</v>
      </c>
    </row>
    <row r="5521" spans="1:6" x14ac:dyDescent="0.25">
      <c r="A5521" s="43" t="str">
        <f t="shared" si="435"/>
        <v xml:space="preserve"> 0 Financial</v>
      </c>
      <c r="B5521" s="43" t="str">
        <f t="shared" si="436"/>
        <v/>
      </c>
      <c r="C5521" s="43">
        <f t="shared" si="437"/>
        <v>0</v>
      </c>
      <c r="D5521" s="43" t="str">
        <f t="shared" si="438"/>
        <v>Financial</v>
      </c>
      <c r="E5521" s="43" t="e">
        <f>IF(VLOOKUP(S5521,'DD-Lookup'!$J$6:$L$50,3,FALSE)="Monthly",(YEAR(AC5521)-YEAR(AB5521))*12+MONTH(AC5521)-MONTH(AB5521)+1,(AC5521-AB5521+1))</f>
        <v>#N/A</v>
      </c>
      <c r="F5521" s="210" t="e">
        <f t="shared" si="439"/>
        <v>#N/A</v>
      </c>
    </row>
    <row r="5522" spans="1:6" x14ac:dyDescent="0.25">
      <c r="A5522" s="43" t="str">
        <f t="shared" si="435"/>
        <v xml:space="preserve"> 0 Financial</v>
      </c>
      <c r="B5522" s="43" t="str">
        <f t="shared" si="436"/>
        <v/>
      </c>
      <c r="C5522" s="43">
        <f t="shared" si="437"/>
        <v>0</v>
      </c>
      <c r="D5522" s="43" t="str">
        <f t="shared" si="438"/>
        <v>Financial</v>
      </c>
      <c r="E5522" s="43" t="e">
        <f>IF(VLOOKUP(S5522,'DD-Lookup'!$J$6:$L$50,3,FALSE)="Monthly",(YEAR(AC5522)-YEAR(AB5522))*12+MONTH(AC5522)-MONTH(AB5522)+1,(AC5522-AB5522+1))</f>
        <v>#N/A</v>
      </c>
      <c r="F5522" s="210" t="e">
        <f t="shared" si="439"/>
        <v>#N/A</v>
      </c>
    </row>
    <row r="5523" spans="1:6" x14ac:dyDescent="0.25">
      <c r="A5523" s="43" t="str">
        <f t="shared" si="435"/>
        <v xml:space="preserve"> 0 Financial</v>
      </c>
      <c r="B5523" s="43" t="str">
        <f t="shared" si="436"/>
        <v/>
      </c>
      <c r="C5523" s="43">
        <f t="shared" si="437"/>
        <v>0</v>
      </c>
      <c r="D5523" s="43" t="str">
        <f t="shared" si="438"/>
        <v>Financial</v>
      </c>
      <c r="E5523" s="43" t="e">
        <f>IF(VLOOKUP(S5523,'DD-Lookup'!$J$6:$L$50,3,FALSE)="Monthly",(YEAR(AC5523)-YEAR(AB5523))*12+MONTH(AC5523)-MONTH(AB5523)+1,(AC5523-AB5523+1))</f>
        <v>#N/A</v>
      </c>
      <c r="F5523" s="210" t="e">
        <f t="shared" si="439"/>
        <v>#N/A</v>
      </c>
    </row>
    <row r="5524" spans="1:6" x14ac:dyDescent="0.25">
      <c r="A5524" s="43" t="str">
        <f t="shared" si="435"/>
        <v xml:space="preserve"> 0 Financial</v>
      </c>
      <c r="B5524" s="43" t="str">
        <f t="shared" si="436"/>
        <v/>
      </c>
      <c r="C5524" s="43">
        <f t="shared" si="437"/>
        <v>0</v>
      </c>
      <c r="D5524" s="43" t="str">
        <f t="shared" si="438"/>
        <v>Financial</v>
      </c>
      <c r="E5524" s="43" t="e">
        <f>IF(VLOOKUP(S5524,'DD-Lookup'!$J$6:$L$50,3,FALSE)="Monthly",(YEAR(AC5524)-YEAR(AB5524))*12+MONTH(AC5524)-MONTH(AB5524)+1,(AC5524-AB5524+1))</f>
        <v>#N/A</v>
      </c>
      <c r="F5524" s="210" t="e">
        <f t="shared" si="439"/>
        <v>#N/A</v>
      </c>
    </row>
    <row r="5525" spans="1:6" x14ac:dyDescent="0.25">
      <c r="A5525" s="43" t="str">
        <f t="shared" si="435"/>
        <v xml:space="preserve"> 0 Financial</v>
      </c>
      <c r="B5525" s="43" t="str">
        <f t="shared" si="436"/>
        <v/>
      </c>
      <c r="C5525" s="43">
        <f t="shared" si="437"/>
        <v>0</v>
      </c>
      <c r="D5525" s="43" t="str">
        <f t="shared" si="438"/>
        <v>Financial</v>
      </c>
      <c r="E5525" s="43" t="e">
        <f>IF(VLOOKUP(S5525,'DD-Lookup'!$J$6:$L$50,3,FALSE)="Monthly",(YEAR(AC5525)-YEAR(AB5525))*12+MONTH(AC5525)-MONTH(AB5525)+1,(AC5525-AB5525+1))</f>
        <v>#N/A</v>
      </c>
      <c r="F5525" s="210" t="e">
        <f t="shared" si="439"/>
        <v>#N/A</v>
      </c>
    </row>
    <row r="5526" spans="1:6" x14ac:dyDescent="0.25">
      <c r="A5526" s="43" t="str">
        <f t="shared" si="435"/>
        <v xml:space="preserve"> 0 Financial</v>
      </c>
      <c r="B5526" s="43" t="str">
        <f t="shared" si="436"/>
        <v/>
      </c>
      <c r="C5526" s="43">
        <f t="shared" si="437"/>
        <v>0</v>
      </c>
      <c r="D5526" s="43" t="str">
        <f t="shared" si="438"/>
        <v>Financial</v>
      </c>
      <c r="E5526" s="43" t="e">
        <f>IF(VLOOKUP(S5526,'DD-Lookup'!$J$6:$L$50,3,FALSE)="Monthly",(YEAR(AC5526)-YEAR(AB5526))*12+MONTH(AC5526)-MONTH(AB5526)+1,(AC5526-AB5526+1))</f>
        <v>#N/A</v>
      </c>
      <c r="F5526" s="210" t="e">
        <f t="shared" si="439"/>
        <v>#N/A</v>
      </c>
    </row>
    <row r="5527" spans="1:6" x14ac:dyDescent="0.25">
      <c r="A5527" s="43" t="str">
        <f t="shared" si="435"/>
        <v xml:space="preserve"> 0 Financial</v>
      </c>
      <c r="B5527" s="43" t="str">
        <f t="shared" si="436"/>
        <v/>
      </c>
      <c r="C5527" s="43">
        <f t="shared" si="437"/>
        <v>0</v>
      </c>
      <c r="D5527" s="43" t="str">
        <f t="shared" si="438"/>
        <v>Financial</v>
      </c>
      <c r="E5527" s="43" t="e">
        <f>IF(VLOOKUP(S5527,'DD-Lookup'!$J$6:$L$50,3,FALSE)="Monthly",(YEAR(AC5527)-YEAR(AB5527))*12+MONTH(AC5527)-MONTH(AB5527)+1,(AC5527-AB5527+1))</f>
        <v>#N/A</v>
      </c>
      <c r="F5527" s="210" t="e">
        <f t="shared" si="439"/>
        <v>#N/A</v>
      </c>
    </row>
    <row r="5528" spans="1:6" x14ac:dyDescent="0.25">
      <c r="A5528" s="43" t="str">
        <f t="shared" si="435"/>
        <v xml:space="preserve"> 0 Financial</v>
      </c>
      <c r="B5528" s="43" t="str">
        <f t="shared" si="436"/>
        <v/>
      </c>
      <c r="C5528" s="43">
        <f t="shared" si="437"/>
        <v>0</v>
      </c>
      <c r="D5528" s="43" t="str">
        <f t="shared" si="438"/>
        <v>Financial</v>
      </c>
      <c r="E5528" s="43" t="e">
        <f>IF(VLOOKUP(S5528,'DD-Lookup'!$J$6:$L$50,3,FALSE)="Monthly",(YEAR(AC5528)-YEAR(AB5528))*12+MONTH(AC5528)-MONTH(AB5528)+1,(AC5528-AB5528+1))</f>
        <v>#N/A</v>
      </c>
      <c r="F5528" s="210" t="e">
        <f t="shared" si="439"/>
        <v>#N/A</v>
      </c>
    </row>
    <row r="5529" spans="1:6" x14ac:dyDescent="0.25">
      <c r="A5529" s="43" t="str">
        <f t="shared" si="435"/>
        <v xml:space="preserve"> 0 Financial</v>
      </c>
      <c r="B5529" s="43" t="str">
        <f t="shared" si="436"/>
        <v/>
      </c>
      <c r="C5529" s="43">
        <f t="shared" si="437"/>
        <v>0</v>
      </c>
      <c r="D5529" s="43" t="str">
        <f t="shared" si="438"/>
        <v>Financial</v>
      </c>
      <c r="E5529" s="43" t="e">
        <f>IF(VLOOKUP(S5529,'DD-Lookup'!$J$6:$L$50,3,FALSE)="Monthly",(YEAR(AC5529)-YEAR(AB5529))*12+MONTH(AC5529)-MONTH(AB5529)+1,(AC5529-AB5529+1))</f>
        <v>#N/A</v>
      </c>
      <c r="F5529" s="210" t="e">
        <f t="shared" si="439"/>
        <v>#N/A</v>
      </c>
    </row>
    <row r="5530" spans="1:6" x14ac:dyDescent="0.25">
      <c r="A5530" s="43" t="str">
        <f t="shared" si="435"/>
        <v xml:space="preserve"> 0 Financial</v>
      </c>
      <c r="B5530" s="43" t="str">
        <f t="shared" si="436"/>
        <v/>
      </c>
      <c r="C5530" s="43">
        <f t="shared" si="437"/>
        <v>0</v>
      </c>
      <c r="D5530" s="43" t="str">
        <f t="shared" si="438"/>
        <v>Financial</v>
      </c>
      <c r="E5530" s="43" t="e">
        <f>IF(VLOOKUP(S5530,'DD-Lookup'!$J$6:$L$50,3,FALSE)="Monthly",(YEAR(AC5530)-YEAR(AB5530))*12+MONTH(AC5530)-MONTH(AB5530)+1,(AC5530-AB5530+1))</f>
        <v>#N/A</v>
      </c>
      <c r="F5530" s="210" t="e">
        <f t="shared" si="439"/>
        <v>#N/A</v>
      </c>
    </row>
    <row r="5531" spans="1:6" x14ac:dyDescent="0.25">
      <c r="A5531" s="43" t="str">
        <f t="shared" si="435"/>
        <v xml:space="preserve"> 0 Financial</v>
      </c>
      <c r="B5531" s="43" t="str">
        <f t="shared" si="436"/>
        <v/>
      </c>
      <c r="C5531" s="43">
        <f t="shared" si="437"/>
        <v>0</v>
      </c>
      <c r="D5531" s="43" t="str">
        <f t="shared" si="438"/>
        <v>Financial</v>
      </c>
      <c r="E5531" s="43" t="e">
        <f>IF(VLOOKUP(S5531,'DD-Lookup'!$J$6:$L$50,3,FALSE)="Monthly",(YEAR(AC5531)-YEAR(AB5531))*12+MONTH(AC5531)-MONTH(AB5531)+1,(AC5531-AB5531+1))</f>
        <v>#N/A</v>
      </c>
      <c r="F5531" s="210" t="e">
        <f t="shared" si="439"/>
        <v>#N/A</v>
      </c>
    </row>
    <row r="5532" spans="1:6" x14ac:dyDescent="0.25">
      <c r="A5532" s="43" t="str">
        <f t="shared" si="435"/>
        <v xml:space="preserve"> 0 Financial</v>
      </c>
      <c r="B5532" s="43" t="str">
        <f t="shared" si="436"/>
        <v/>
      </c>
      <c r="C5532" s="43">
        <f t="shared" si="437"/>
        <v>0</v>
      </c>
      <c r="D5532" s="43" t="str">
        <f t="shared" si="438"/>
        <v>Financial</v>
      </c>
      <c r="E5532" s="43" t="e">
        <f>IF(VLOOKUP(S5532,'DD-Lookup'!$J$6:$L$50,3,FALSE)="Monthly",(YEAR(AC5532)-YEAR(AB5532))*12+MONTH(AC5532)-MONTH(AB5532)+1,(AC5532-AB5532+1))</f>
        <v>#N/A</v>
      </c>
      <c r="F5532" s="210" t="e">
        <f t="shared" si="439"/>
        <v>#N/A</v>
      </c>
    </row>
    <row r="5533" spans="1:6" x14ac:dyDescent="0.25">
      <c r="A5533" s="43" t="str">
        <f t="shared" si="435"/>
        <v xml:space="preserve"> 0 Financial</v>
      </c>
      <c r="B5533" s="43" t="str">
        <f t="shared" si="436"/>
        <v/>
      </c>
      <c r="C5533" s="43">
        <f t="shared" si="437"/>
        <v>0</v>
      </c>
      <c r="D5533" s="43" t="str">
        <f t="shared" si="438"/>
        <v>Financial</v>
      </c>
      <c r="E5533" s="43" t="e">
        <f>IF(VLOOKUP(S5533,'DD-Lookup'!$J$6:$L$50,3,FALSE)="Monthly",(YEAR(AC5533)-YEAR(AB5533))*12+MONTH(AC5533)-MONTH(AB5533)+1,(AC5533-AB5533+1))</f>
        <v>#N/A</v>
      </c>
      <c r="F5533" s="210" t="e">
        <f t="shared" si="439"/>
        <v>#N/A</v>
      </c>
    </row>
    <row r="5534" spans="1:6" x14ac:dyDescent="0.25">
      <c r="A5534" s="43" t="str">
        <f t="shared" si="435"/>
        <v xml:space="preserve"> 0 Financial</v>
      </c>
      <c r="B5534" s="43" t="str">
        <f t="shared" si="436"/>
        <v/>
      </c>
      <c r="C5534" s="43">
        <f t="shared" si="437"/>
        <v>0</v>
      </c>
      <c r="D5534" s="43" t="str">
        <f t="shared" si="438"/>
        <v>Financial</v>
      </c>
      <c r="E5534" s="43" t="e">
        <f>IF(VLOOKUP(S5534,'DD-Lookup'!$J$6:$L$50,3,FALSE)="Monthly",(YEAR(AC5534)-YEAR(AB5534))*12+MONTH(AC5534)-MONTH(AB5534)+1,(AC5534-AB5534+1))</f>
        <v>#N/A</v>
      </c>
      <c r="F5534" s="210" t="e">
        <f t="shared" si="439"/>
        <v>#N/A</v>
      </c>
    </row>
    <row r="5535" spans="1:6" x14ac:dyDescent="0.25">
      <c r="A5535" s="43" t="str">
        <f t="shared" si="435"/>
        <v xml:space="preserve"> 0 Financial</v>
      </c>
      <c r="B5535" s="43" t="str">
        <f t="shared" si="436"/>
        <v/>
      </c>
      <c r="C5535" s="43">
        <f t="shared" si="437"/>
        <v>0</v>
      </c>
      <c r="D5535" s="43" t="str">
        <f t="shared" si="438"/>
        <v>Financial</v>
      </c>
      <c r="E5535" s="43" t="e">
        <f>IF(VLOOKUP(S5535,'DD-Lookup'!$J$6:$L$50,3,FALSE)="Monthly",(YEAR(AC5535)-YEAR(AB5535))*12+MONTH(AC5535)-MONTH(AB5535)+1,(AC5535-AB5535+1))</f>
        <v>#N/A</v>
      </c>
      <c r="F5535" s="210" t="e">
        <f t="shared" si="439"/>
        <v>#N/A</v>
      </c>
    </row>
    <row r="5536" spans="1:6" x14ac:dyDescent="0.25">
      <c r="A5536" s="43" t="str">
        <f t="shared" si="435"/>
        <v xml:space="preserve"> 0 Financial</v>
      </c>
      <c r="B5536" s="43" t="str">
        <f t="shared" si="436"/>
        <v/>
      </c>
      <c r="C5536" s="43">
        <f t="shared" si="437"/>
        <v>0</v>
      </c>
      <c r="D5536" s="43" t="str">
        <f t="shared" si="438"/>
        <v>Financial</v>
      </c>
      <c r="E5536" s="43" t="e">
        <f>IF(VLOOKUP(S5536,'DD-Lookup'!$J$6:$L$50,3,FALSE)="Monthly",(YEAR(AC5536)-YEAR(AB5536))*12+MONTH(AC5536)-MONTH(AB5536)+1,(AC5536-AB5536+1))</f>
        <v>#N/A</v>
      </c>
      <c r="F5536" s="210" t="e">
        <f t="shared" si="439"/>
        <v>#N/A</v>
      </c>
    </row>
    <row r="5537" spans="1:6" x14ac:dyDescent="0.25">
      <c r="A5537" s="43" t="str">
        <f t="shared" si="435"/>
        <v xml:space="preserve"> 0 Financial</v>
      </c>
      <c r="B5537" s="43" t="str">
        <f t="shared" si="436"/>
        <v/>
      </c>
      <c r="C5537" s="43">
        <f t="shared" si="437"/>
        <v>0</v>
      </c>
      <c r="D5537" s="43" t="str">
        <f t="shared" si="438"/>
        <v>Financial</v>
      </c>
      <c r="E5537" s="43" t="e">
        <f>IF(VLOOKUP(S5537,'DD-Lookup'!$J$6:$L$50,3,FALSE)="Monthly",(YEAR(AC5537)-YEAR(AB5537))*12+MONTH(AC5537)-MONTH(AB5537)+1,(AC5537-AB5537+1))</f>
        <v>#N/A</v>
      </c>
      <c r="F5537" s="210" t="e">
        <f t="shared" si="439"/>
        <v>#N/A</v>
      </c>
    </row>
    <row r="5538" spans="1:6" x14ac:dyDescent="0.25">
      <c r="A5538" s="43" t="str">
        <f t="shared" si="435"/>
        <v xml:space="preserve"> 0 Financial</v>
      </c>
      <c r="B5538" s="43" t="str">
        <f t="shared" si="436"/>
        <v/>
      </c>
      <c r="C5538" s="43">
        <f t="shared" si="437"/>
        <v>0</v>
      </c>
      <c r="D5538" s="43" t="str">
        <f t="shared" si="438"/>
        <v>Financial</v>
      </c>
      <c r="E5538" s="43" t="e">
        <f>IF(VLOOKUP(S5538,'DD-Lookup'!$J$6:$L$50,3,FALSE)="Monthly",(YEAR(AC5538)-YEAR(AB5538))*12+MONTH(AC5538)-MONTH(AB5538)+1,(AC5538-AB5538+1))</f>
        <v>#N/A</v>
      </c>
      <c r="F5538" s="210" t="e">
        <f t="shared" si="439"/>
        <v>#N/A</v>
      </c>
    </row>
    <row r="5539" spans="1:6" x14ac:dyDescent="0.25">
      <c r="A5539" s="43" t="str">
        <f t="shared" si="435"/>
        <v xml:space="preserve"> 0 Financial</v>
      </c>
      <c r="B5539" s="43" t="str">
        <f t="shared" si="436"/>
        <v/>
      </c>
      <c r="C5539" s="43">
        <f t="shared" si="437"/>
        <v>0</v>
      </c>
      <c r="D5539" s="43" t="str">
        <f t="shared" si="438"/>
        <v>Financial</v>
      </c>
      <c r="E5539" s="43" t="e">
        <f>IF(VLOOKUP(S5539,'DD-Lookup'!$J$6:$L$50,3,FALSE)="Monthly",(YEAR(AC5539)-YEAR(AB5539))*12+MONTH(AC5539)-MONTH(AB5539)+1,(AC5539-AB5539+1))</f>
        <v>#N/A</v>
      </c>
      <c r="F5539" s="210" t="e">
        <f t="shared" si="439"/>
        <v>#N/A</v>
      </c>
    </row>
    <row r="5540" spans="1:6" x14ac:dyDescent="0.25">
      <c r="A5540" s="43" t="str">
        <f t="shared" si="435"/>
        <v xml:space="preserve"> 0 Financial</v>
      </c>
      <c r="B5540" s="43" t="str">
        <f t="shared" si="436"/>
        <v/>
      </c>
      <c r="C5540" s="43">
        <f t="shared" si="437"/>
        <v>0</v>
      </c>
      <c r="D5540" s="43" t="str">
        <f t="shared" si="438"/>
        <v>Financial</v>
      </c>
      <c r="E5540" s="43" t="e">
        <f>IF(VLOOKUP(S5540,'DD-Lookup'!$J$6:$L$50,3,FALSE)="Monthly",(YEAR(AC5540)-YEAR(AB5540))*12+MONTH(AC5540)-MONTH(AB5540)+1,(AC5540-AB5540+1))</f>
        <v>#N/A</v>
      </c>
      <c r="F5540" s="210" t="e">
        <f t="shared" si="439"/>
        <v>#N/A</v>
      </c>
    </row>
    <row r="5541" spans="1:6" x14ac:dyDescent="0.25">
      <c r="A5541" s="43" t="str">
        <f t="shared" si="435"/>
        <v xml:space="preserve"> 0 Financial</v>
      </c>
      <c r="B5541" s="43" t="str">
        <f t="shared" si="436"/>
        <v/>
      </c>
      <c r="C5541" s="43">
        <f t="shared" si="437"/>
        <v>0</v>
      </c>
      <c r="D5541" s="43" t="str">
        <f t="shared" si="438"/>
        <v>Financial</v>
      </c>
      <c r="E5541" s="43" t="e">
        <f>IF(VLOOKUP(S5541,'DD-Lookup'!$J$6:$L$50,3,FALSE)="Monthly",(YEAR(AC5541)-YEAR(AB5541))*12+MONTH(AC5541)-MONTH(AB5541)+1,(AC5541-AB5541+1))</f>
        <v>#N/A</v>
      </c>
      <c r="F5541" s="210" t="e">
        <f t="shared" si="439"/>
        <v>#N/A</v>
      </c>
    </row>
    <row r="5542" spans="1:6" x14ac:dyDescent="0.25">
      <c r="A5542" s="43" t="str">
        <f t="shared" si="435"/>
        <v xml:space="preserve"> 0 Financial</v>
      </c>
      <c r="B5542" s="43" t="str">
        <f t="shared" si="436"/>
        <v/>
      </c>
      <c r="C5542" s="43">
        <f t="shared" si="437"/>
        <v>0</v>
      </c>
      <c r="D5542" s="43" t="str">
        <f t="shared" si="438"/>
        <v>Financial</v>
      </c>
      <c r="E5542" s="43" t="e">
        <f>IF(VLOOKUP(S5542,'DD-Lookup'!$J$6:$L$50,3,FALSE)="Monthly",(YEAR(AC5542)-YEAR(AB5542))*12+MONTH(AC5542)-MONTH(AB5542)+1,(AC5542-AB5542+1))</f>
        <v>#N/A</v>
      </c>
      <c r="F5542" s="210" t="e">
        <f t="shared" si="439"/>
        <v>#N/A</v>
      </c>
    </row>
    <row r="5543" spans="1:6" x14ac:dyDescent="0.25">
      <c r="A5543" s="43" t="str">
        <f t="shared" si="435"/>
        <v xml:space="preserve"> 0 Financial</v>
      </c>
      <c r="B5543" s="43" t="str">
        <f t="shared" si="436"/>
        <v/>
      </c>
      <c r="C5543" s="43">
        <f t="shared" si="437"/>
        <v>0</v>
      </c>
      <c r="D5543" s="43" t="str">
        <f t="shared" si="438"/>
        <v>Financial</v>
      </c>
      <c r="E5543" s="43" t="e">
        <f>IF(VLOOKUP(S5543,'DD-Lookup'!$J$6:$L$50,3,FALSE)="Monthly",(YEAR(AC5543)-YEAR(AB5543))*12+MONTH(AC5543)-MONTH(AB5543)+1,(AC5543-AB5543+1))</f>
        <v>#N/A</v>
      </c>
      <c r="F5543" s="210" t="e">
        <f t="shared" si="439"/>
        <v>#N/A</v>
      </c>
    </row>
    <row r="5544" spans="1:6" x14ac:dyDescent="0.25">
      <c r="A5544" s="43" t="str">
        <f t="shared" si="435"/>
        <v xml:space="preserve"> 0 Financial</v>
      </c>
      <c r="B5544" s="43" t="str">
        <f t="shared" si="436"/>
        <v/>
      </c>
      <c r="C5544" s="43">
        <f t="shared" si="437"/>
        <v>0</v>
      </c>
      <c r="D5544" s="43" t="str">
        <f t="shared" si="438"/>
        <v>Financial</v>
      </c>
      <c r="E5544" s="43" t="e">
        <f>IF(VLOOKUP(S5544,'DD-Lookup'!$J$6:$L$50,3,FALSE)="Monthly",(YEAR(AC5544)-YEAR(AB5544))*12+MONTH(AC5544)-MONTH(AB5544)+1,(AC5544-AB5544+1))</f>
        <v>#N/A</v>
      </c>
      <c r="F5544" s="210" t="e">
        <f t="shared" si="439"/>
        <v>#N/A</v>
      </c>
    </row>
    <row r="5545" spans="1:6" x14ac:dyDescent="0.25">
      <c r="A5545" s="43" t="str">
        <f t="shared" si="435"/>
        <v xml:space="preserve"> 0 Financial</v>
      </c>
      <c r="B5545" s="43" t="str">
        <f t="shared" si="436"/>
        <v/>
      </c>
      <c r="C5545" s="43">
        <f t="shared" si="437"/>
        <v>0</v>
      </c>
      <c r="D5545" s="43" t="str">
        <f t="shared" si="438"/>
        <v>Financial</v>
      </c>
      <c r="E5545" s="43" t="e">
        <f>IF(VLOOKUP(S5545,'DD-Lookup'!$J$6:$L$50,3,FALSE)="Monthly",(YEAR(AC5545)-YEAR(AB5545))*12+MONTH(AC5545)-MONTH(AB5545)+1,(AC5545-AB5545+1))</f>
        <v>#N/A</v>
      </c>
      <c r="F5545" s="210" t="e">
        <f t="shared" si="439"/>
        <v>#N/A</v>
      </c>
    </row>
    <row r="5546" spans="1:6" x14ac:dyDescent="0.25">
      <c r="A5546" s="43" t="str">
        <f t="shared" si="435"/>
        <v xml:space="preserve"> 0 Financial</v>
      </c>
      <c r="B5546" s="43" t="str">
        <f t="shared" si="436"/>
        <v/>
      </c>
      <c r="C5546" s="43">
        <f t="shared" si="437"/>
        <v>0</v>
      </c>
      <c r="D5546" s="43" t="str">
        <f t="shared" si="438"/>
        <v>Financial</v>
      </c>
      <c r="E5546" s="43" t="e">
        <f>IF(VLOOKUP(S5546,'DD-Lookup'!$J$6:$L$50,3,FALSE)="Monthly",(YEAR(AC5546)-YEAR(AB5546))*12+MONTH(AC5546)-MONTH(AB5546)+1,(AC5546-AB5546+1))</f>
        <v>#N/A</v>
      </c>
      <c r="F5546" s="210" t="e">
        <f t="shared" si="439"/>
        <v>#N/A</v>
      </c>
    </row>
    <row r="5547" spans="1:6" x14ac:dyDescent="0.25">
      <c r="A5547" s="43" t="str">
        <f t="shared" si="435"/>
        <v xml:space="preserve"> 0 Financial</v>
      </c>
      <c r="B5547" s="43" t="str">
        <f t="shared" si="436"/>
        <v/>
      </c>
      <c r="C5547" s="43">
        <f t="shared" si="437"/>
        <v>0</v>
      </c>
      <c r="D5547" s="43" t="str">
        <f t="shared" si="438"/>
        <v>Financial</v>
      </c>
      <c r="E5547" s="43" t="e">
        <f>IF(VLOOKUP(S5547,'DD-Lookup'!$J$6:$L$50,3,FALSE)="Monthly",(YEAR(AC5547)-YEAR(AB5547))*12+MONTH(AC5547)-MONTH(AB5547)+1,(AC5547-AB5547+1))</f>
        <v>#N/A</v>
      </c>
      <c r="F5547" s="210" t="e">
        <f t="shared" si="439"/>
        <v>#N/A</v>
      </c>
    </row>
    <row r="5548" spans="1:6" x14ac:dyDescent="0.25">
      <c r="A5548" s="43" t="str">
        <f t="shared" si="435"/>
        <v xml:space="preserve"> 0 Financial</v>
      </c>
      <c r="B5548" s="43" t="str">
        <f t="shared" si="436"/>
        <v/>
      </c>
      <c r="C5548" s="43">
        <f t="shared" si="437"/>
        <v>0</v>
      </c>
      <c r="D5548" s="43" t="str">
        <f t="shared" si="438"/>
        <v>Financial</v>
      </c>
      <c r="E5548" s="43" t="e">
        <f>IF(VLOOKUP(S5548,'DD-Lookup'!$J$6:$L$50,3,FALSE)="Monthly",(YEAR(AC5548)-YEAR(AB5548))*12+MONTH(AC5548)-MONTH(AB5548)+1,(AC5548-AB5548+1))</f>
        <v>#N/A</v>
      </c>
      <c r="F5548" s="210" t="e">
        <f t="shared" si="439"/>
        <v>#N/A</v>
      </c>
    </row>
    <row r="5549" spans="1:6" x14ac:dyDescent="0.25">
      <c r="A5549" s="43" t="str">
        <f t="shared" si="435"/>
        <v xml:space="preserve"> 0 Financial</v>
      </c>
      <c r="B5549" s="43" t="str">
        <f t="shared" si="436"/>
        <v/>
      </c>
      <c r="C5549" s="43">
        <f t="shared" si="437"/>
        <v>0</v>
      </c>
      <c r="D5549" s="43" t="str">
        <f t="shared" si="438"/>
        <v>Financial</v>
      </c>
      <c r="E5549" s="43" t="e">
        <f>IF(VLOOKUP(S5549,'DD-Lookup'!$J$6:$L$50,3,FALSE)="Monthly",(YEAR(AC5549)-YEAR(AB5549))*12+MONTH(AC5549)-MONTH(AB5549)+1,(AC5549-AB5549+1))</f>
        <v>#N/A</v>
      </c>
      <c r="F5549" s="210" t="e">
        <f t="shared" si="439"/>
        <v>#N/A</v>
      </c>
    </row>
    <row r="5550" spans="1:6" x14ac:dyDescent="0.25">
      <c r="A5550" s="43" t="str">
        <f t="shared" si="435"/>
        <v xml:space="preserve"> 0 Financial</v>
      </c>
      <c r="B5550" s="43" t="str">
        <f t="shared" si="436"/>
        <v/>
      </c>
      <c r="C5550" s="43">
        <f t="shared" si="437"/>
        <v>0</v>
      </c>
      <c r="D5550" s="43" t="str">
        <f t="shared" si="438"/>
        <v>Financial</v>
      </c>
      <c r="E5550" s="43" t="e">
        <f>IF(VLOOKUP(S5550,'DD-Lookup'!$J$6:$L$50,3,FALSE)="Monthly",(YEAR(AC5550)-YEAR(AB5550))*12+MONTH(AC5550)-MONTH(AB5550)+1,(AC5550-AB5550+1))</f>
        <v>#N/A</v>
      </c>
      <c r="F5550" s="210" t="e">
        <f t="shared" si="439"/>
        <v>#N/A</v>
      </c>
    </row>
    <row r="5551" spans="1:6" x14ac:dyDescent="0.25">
      <c r="A5551" s="43" t="str">
        <f t="shared" si="435"/>
        <v xml:space="preserve"> 0 Financial</v>
      </c>
      <c r="B5551" s="43" t="str">
        <f t="shared" si="436"/>
        <v/>
      </c>
      <c r="C5551" s="43">
        <f t="shared" si="437"/>
        <v>0</v>
      </c>
      <c r="D5551" s="43" t="str">
        <f t="shared" si="438"/>
        <v>Financial</v>
      </c>
      <c r="E5551" s="43" t="e">
        <f>IF(VLOOKUP(S5551,'DD-Lookup'!$J$6:$L$50,3,FALSE)="Monthly",(YEAR(AC5551)-YEAR(AB5551))*12+MONTH(AC5551)-MONTH(AB5551)+1,(AC5551-AB5551+1))</f>
        <v>#N/A</v>
      </c>
      <c r="F5551" s="210" t="e">
        <f t="shared" si="439"/>
        <v>#N/A</v>
      </c>
    </row>
    <row r="5552" spans="1:6" x14ac:dyDescent="0.25">
      <c r="A5552" s="43" t="str">
        <f t="shared" si="435"/>
        <v xml:space="preserve"> 0 Financial</v>
      </c>
      <c r="B5552" s="43" t="str">
        <f t="shared" si="436"/>
        <v/>
      </c>
      <c r="C5552" s="43">
        <f t="shared" si="437"/>
        <v>0</v>
      </c>
      <c r="D5552" s="43" t="str">
        <f t="shared" si="438"/>
        <v>Financial</v>
      </c>
      <c r="E5552" s="43" t="e">
        <f>IF(VLOOKUP(S5552,'DD-Lookup'!$J$6:$L$50,3,FALSE)="Monthly",(YEAR(AC5552)-YEAR(AB5552))*12+MONTH(AC5552)-MONTH(AB5552)+1,(AC5552-AB5552+1))</f>
        <v>#N/A</v>
      </c>
      <c r="F5552" s="210" t="e">
        <f t="shared" si="439"/>
        <v>#N/A</v>
      </c>
    </row>
    <row r="5553" spans="1:6" x14ac:dyDescent="0.25">
      <c r="A5553" s="43" t="str">
        <f t="shared" si="435"/>
        <v xml:space="preserve"> 0 Financial</v>
      </c>
      <c r="B5553" s="43" t="str">
        <f t="shared" si="436"/>
        <v/>
      </c>
      <c r="C5553" s="43">
        <f t="shared" si="437"/>
        <v>0</v>
      </c>
      <c r="D5553" s="43" t="str">
        <f t="shared" si="438"/>
        <v>Financial</v>
      </c>
      <c r="E5553" s="43" t="e">
        <f>IF(VLOOKUP(S5553,'DD-Lookup'!$J$6:$L$50,3,FALSE)="Monthly",(YEAR(AC5553)-YEAR(AB5553))*12+MONTH(AC5553)-MONTH(AB5553)+1,(AC5553-AB5553+1))</f>
        <v>#N/A</v>
      </c>
      <c r="F5553" s="210" t="e">
        <f t="shared" si="439"/>
        <v>#N/A</v>
      </c>
    </row>
    <row r="5554" spans="1:6" x14ac:dyDescent="0.25">
      <c r="A5554" s="43" t="str">
        <f t="shared" si="435"/>
        <v xml:space="preserve"> 0 Financial</v>
      </c>
      <c r="B5554" s="43" t="str">
        <f t="shared" si="436"/>
        <v/>
      </c>
      <c r="C5554" s="43">
        <f t="shared" si="437"/>
        <v>0</v>
      </c>
      <c r="D5554" s="43" t="str">
        <f t="shared" si="438"/>
        <v>Financial</v>
      </c>
      <c r="E5554" s="43" t="e">
        <f>IF(VLOOKUP(S5554,'DD-Lookup'!$J$6:$L$50,3,FALSE)="Monthly",(YEAR(AC5554)-YEAR(AB5554))*12+MONTH(AC5554)-MONTH(AB5554)+1,(AC5554-AB5554+1))</f>
        <v>#N/A</v>
      </c>
      <c r="F5554" s="210" t="e">
        <f t="shared" si="439"/>
        <v>#N/A</v>
      </c>
    </row>
    <row r="5555" spans="1:6" x14ac:dyDescent="0.25">
      <c r="A5555" s="43" t="str">
        <f t="shared" si="435"/>
        <v xml:space="preserve"> 0 Financial</v>
      </c>
      <c r="B5555" s="43" t="str">
        <f t="shared" si="436"/>
        <v/>
      </c>
      <c r="C5555" s="43">
        <f t="shared" si="437"/>
        <v>0</v>
      </c>
      <c r="D5555" s="43" t="str">
        <f t="shared" si="438"/>
        <v>Financial</v>
      </c>
      <c r="E5555" s="43" t="e">
        <f>IF(VLOOKUP(S5555,'DD-Lookup'!$J$6:$L$50,3,FALSE)="Monthly",(YEAR(AC5555)-YEAR(AB5555))*12+MONTH(AC5555)-MONTH(AB5555)+1,(AC5555-AB5555+1))</f>
        <v>#N/A</v>
      </c>
      <c r="F5555" s="210" t="e">
        <f t="shared" si="439"/>
        <v>#N/A</v>
      </c>
    </row>
    <row r="5556" spans="1:6" x14ac:dyDescent="0.25">
      <c r="A5556" s="43" t="str">
        <f t="shared" si="435"/>
        <v xml:space="preserve"> 0 Financial</v>
      </c>
      <c r="B5556" s="43" t="str">
        <f t="shared" si="436"/>
        <v/>
      </c>
      <c r="C5556" s="43">
        <f t="shared" si="437"/>
        <v>0</v>
      </c>
      <c r="D5556" s="43" t="str">
        <f t="shared" si="438"/>
        <v>Financial</v>
      </c>
      <c r="E5556" s="43" t="e">
        <f>IF(VLOOKUP(S5556,'DD-Lookup'!$J$6:$L$50,3,FALSE)="Monthly",(YEAR(AC5556)-YEAR(AB5556))*12+MONTH(AC5556)-MONTH(AB5556)+1,(AC5556-AB5556+1))</f>
        <v>#N/A</v>
      </c>
      <c r="F5556" s="210" t="e">
        <f t="shared" si="439"/>
        <v>#N/A</v>
      </c>
    </row>
    <row r="5557" spans="1:6" x14ac:dyDescent="0.25">
      <c r="A5557" s="43" t="str">
        <f t="shared" si="435"/>
        <v xml:space="preserve"> 0 Financial</v>
      </c>
      <c r="B5557" s="43" t="str">
        <f t="shared" si="436"/>
        <v/>
      </c>
      <c r="C5557" s="43">
        <f t="shared" si="437"/>
        <v>0</v>
      </c>
      <c r="D5557" s="43" t="str">
        <f t="shared" si="438"/>
        <v>Financial</v>
      </c>
      <c r="E5557" s="43" t="e">
        <f>IF(VLOOKUP(S5557,'DD-Lookup'!$J$6:$L$50,3,FALSE)="Monthly",(YEAR(AC5557)-YEAR(AB5557))*12+MONTH(AC5557)-MONTH(AB5557)+1,(AC5557-AB5557+1))</f>
        <v>#N/A</v>
      </c>
      <c r="F5557" s="210" t="e">
        <f t="shared" si="439"/>
        <v>#N/A</v>
      </c>
    </row>
    <row r="5558" spans="1:6" x14ac:dyDescent="0.25">
      <c r="A5558" s="43" t="str">
        <f t="shared" si="435"/>
        <v xml:space="preserve"> 0 Financial</v>
      </c>
      <c r="B5558" s="43" t="str">
        <f t="shared" si="436"/>
        <v/>
      </c>
      <c r="C5558" s="43">
        <f t="shared" si="437"/>
        <v>0</v>
      </c>
      <c r="D5558" s="43" t="str">
        <f t="shared" si="438"/>
        <v>Financial</v>
      </c>
      <c r="E5558" s="43" t="e">
        <f>IF(VLOOKUP(S5558,'DD-Lookup'!$J$6:$L$50,3,FALSE)="Monthly",(YEAR(AC5558)-YEAR(AB5558))*12+MONTH(AC5558)-MONTH(AB5558)+1,(AC5558-AB5558+1))</f>
        <v>#N/A</v>
      </c>
      <c r="F5558" s="210" t="e">
        <f t="shared" si="439"/>
        <v>#N/A</v>
      </c>
    </row>
    <row r="5559" spans="1:6" x14ac:dyDescent="0.25">
      <c r="A5559" s="43" t="str">
        <f t="shared" si="435"/>
        <v xml:space="preserve"> 0 Financial</v>
      </c>
      <c r="B5559" s="43" t="str">
        <f t="shared" si="436"/>
        <v/>
      </c>
      <c r="C5559" s="43">
        <f t="shared" si="437"/>
        <v>0</v>
      </c>
      <c r="D5559" s="43" t="str">
        <f t="shared" si="438"/>
        <v>Financial</v>
      </c>
      <c r="E5559" s="43" t="e">
        <f>IF(VLOOKUP(S5559,'DD-Lookup'!$J$6:$L$50,3,FALSE)="Monthly",(YEAR(AC5559)-YEAR(AB5559))*12+MONTH(AC5559)-MONTH(AB5559)+1,(AC5559-AB5559+1))</f>
        <v>#N/A</v>
      </c>
      <c r="F5559" s="210" t="e">
        <f t="shared" si="439"/>
        <v>#N/A</v>
      </c>
    </row>
    <row r="5560" spans="1:6" x14ac:dyDescent="0.25">
      <c r="A5560" s="43" t="str">
        <f t="shared" si="435"/>
        <v xml:space="preserve"> 0 Financial</v>
      </c>
      <c r="B5560" s="43" t="str">
        <f t="shared" si="436"/>
        <v/>
      </c>
      <c r="C5560" s="43">
        <f t="shared" si="437"/>
        <v>0</v>
      </c>
      <c r="D5560" s="43" t="str">
        <f t="shared" si="438"/>
        <v>Financial</v>
      </c>
      <c r="E5560" s="43" t="e">
        <f>IF(VLOOKUP(S5560,'DD-Lookup'!$J$6:$L$50,3,FALSE)="Monthly",(YEAR(AC5560)-YEAR(AB5560))*12+MONTH(AC5560)-MONTH(AB5560)+1,(AC5560-AB5560+1))</f>
        <v>#N/A</v>
      </c>
      <c r="F5560" s="210" t="e">
        <f t="shared" si="439"/>
        <v>#N/A</v>
      </c>
    </row>
    <row r="5561" spans="1:6" x14ac:dyDescent="0.25">
      <c r="A5561" s="43" t="str">
        <f t="shared" si="435"/>
        <v xml:space="preserve"> 0 Financial</v>
      </c>
      <c r="B5561" s="43" t="str">
        <f t="shared" si="436"/>
        <v/>
      </c>
      <c r="C5561" s="43">
        <f t="shared" si="437"/>
        <v>0</v>
      </c>
      <c r="D5561" s="43" t="str">
        <f t="shared" si="438"/>
        <v>Financial</v>
      </c>
      <c r="E5561" s="43" t="e">
        <f>IF(VLOOKUP(S5561,'DD-Lookup'!$J$6:$L$50,3,FALSE)="Monthly",(YEAR(AC5561)-YEAR(AB5561))*12+MONTH(AC5561)-MONTH(AB5561)+1,(AC5561-AB5561+1))</f>
        <v>#N/A</v>
      </c>
      <c r="F5561" s="210" t="e">
        <f t="shared" si="439"/>
        <v>#N/A</v>
      </c>
    </row>
    <row r="5562" spans="1:6" x14ac:dyDescent="0.25">
      <c r="A5562" s="43" t="str">
        <f t="shared" si="435"/>
        <v xml:space="preserve"> 0 Financial</v>
      </c>
      <c r="B5562" s="43" t="str">
        <f t="shared" si="436"/>
        <v/>
      </c>
      <c r="C5562" s="43">
        <f t="shared" si="437"/>
        <v>0</v>
      </c>
      <c r="D5562" s="43" t="str">
        <f t="shared" si="438"/>
        <v>Financial</v>
      </c>
      <c r="E5562" s="43" t="e">
        <f>IF(VLOOKUP(S5562,'DD-Lookup'!$J$6:$L$50,3,FALSE)="Monthly",(YEAR(AC5562)-YEAR(AB5562))*12+MONTH(AC5562)-MONTH(AB5562)+1,(AC5562-AB5562+1))</f>
        <v>#N/A</v>
      </c>
      <c r="F5562" s="210" t="e">
        <f t="shared" si="439"/>
        <v>#N/A</v>
      </c>
    </row>
    <row r="5563" spans="1:6" x14ac:dyDescent="0.25">
      <c r="A5563" s="43" t="str">
        <f t="shared" si="435"/>
        <v xml:space="preserve"> 0 Financial</v>
      </c>
      <c r="B5563" s="43" t="str">
        <f t="shared" si="436"/>
        <v/>
      </c>
      <c r="C5563" s="43">
        <f t="shared" si="437"/>
        <v>0</v>
      </c>
      <c r="D5563" s="43" t="str">
        <f t="shared" si="438"/>
        <v>Financial</v>
      </c>
      <c r="E5563" s="43" t="e">
        <f>IF(VLOOKUP(S5563,'DD-Lookup'!$J$6:$L$50,3,FALSE)="Monthly",(YEAR(AC5563)-YEAR(AB5563))*12+MONTH(AC5563)-MONTH(AB5563)+1,(AC5563-AB5563+1))</f>
        <v>#N/A</v>
      </c>
      <c r="F5563" s="210" t="e">
        <f t="shared" si="439"/>
        <v>#N/A</v>
      </c>
    </row>
    <row r="5564" spans="1:6" x14ac:dyDescent="0.25">
      <c r="A5564" s="43" t="str">
        <f t="shared" si="435"/>
        <v xml:space="preserve"> 0 Financial</v>
      </c>
      <c r="B5564" s="43" t="str">
        <f t="shared" si="436"/>
        <v/>
      </c>
      <c r="C5564" s="43">
        <f t="shared" si="437"/>
        <v>0</v>
      </c>
      <c r="D5564" s="43" t="str">
        <f t="shared" si="438"/>
        <v>Financial</v>
      </c>
      <c r="E5564" s="43" t="e">
        <f>IF(VLOOKUP(S5564,'DD-Lookup'!$J$6:$L$50,3,FALSE)="Monthly",(YEAR(AC5564)-YEAR(AB5564))*12+MONTH(AC5564)-MONTH(AB5564)+1,(AC5564-AB5564+1))</f>
        <v>#N/A</v>
      </c>
      <c r="F5564" s="210" t="e">
        <f t="shared" si="439"/>
        <v>#N/A</v>
      </c>
    </row>
    <row r="5565" spans="1:6" x14ac:dyDescent="0.25">
      <c r="A5565" s="43" t="str">
        <f t="shared" si="435"/>
        <v xml:space="preserve"> 0 Financial</v>
      </c>
      <c r="B5565" s="43" t="str">
        <f t="shared" si="436"/>
        <v/>
      </c>
      <c r="C5565" s="43">
        <f t="shared" si="437"/>
        <v>0</v>
      </c>
      <c r="D5565" s="43" t="str">
        <f t="shared" si="438"/>
        <v>Financial</v>
      </c>
      <c r="E5565" s="43" t="e">
        <f>IF(VLOOKUP(S5565,'DD-Lookup'!$J$6:$L$50,3,FALSE)="Monthly",(YEAR(AC5565)-YEAR(AB5565))*12+MONTH(AC5565)-MONTH(AB5565)+1,(AC5565-AB5565+1))</f>
        <v>#N/A</v>
      </c>
      <c r="F5565" s="210" t="e">
        <f t="shared" si="439"/>
        <v>#N/A</v>
      </c>
    </row>
    <row r="5566" spans="1:6" x14ac:dyDescent="0.25">
      <c r="A5566" s="43" t="str">
        <f t="shared" si="435"/>
        <v xml:space="preserve"> 0 Financial</v>
      </c>
      <c r="B5566" s="43" t="str">
        <f t="shared" si="436"/>
        <v/>
      </c>
      <c r="C5566" s="43">
        <f t="shared" si="437"/>
        <v>0</v>
      </c>
      <c r="D5566" s="43" t="str">
        <f t="shared" si="438"/>
        <v>Financial</v>
      </c>
      <c r="E5566" s="43" t="e">
        <f>IF(VLOOKUP(S5566,'DD-Lookup'!$J$6:$L$50,3,FALSE)="Monthly",(YEAR(AC5566)-YEAR(AB5566))*12+MONTH(AC5566)-MONTH(AB5566)+1,(AC5566-AB5566+1))</f>
        <v>#N/A</v>
      </c>
      <c r="F5566" s="210" t="e">
        <f t="shared" si="439"/>
        <v>#N/A</v>
      </c>
    </row>
    <row r="5567" spans="1:6" x14ac:dyDescent="0.25">
      <c r="A5567" s="43" t="str">
        <f t="shared" si="435"/>
        <v xml:space="preserve"> 0 Financial</v>
      </c>
      <c r="B5567" s="43" t="str">
        <f t="shared" si="436"/>
        <v/>
      </c>
      <c r="C5567" s="43">
        <f t="shared" si="437"/>
        <v>0</v>
      </c>
      <c r="D5567" s="43" t="str">
        <f t="shared" si="438"/>
        <v>Financial</v>
      </c>
      <c r="E5567" s="43" t="e">
        <f>IF(VLOOKUP(S5567,'DD-Lookup'!$J$6:$L$50,3,FALSE)="Monthly",(YEAR(AC5567)-YEAR(AB5567))*12+MONTH(AC5567)-MONTH(AB5567)+1,(AC5567-AB5567+1))</f>
        <v>#N/A</v>
      </c>
      <c r="F5567" s="210" t="e">
        <f t="shared" si="439"/>
        <v>#N/A</v>
      </c>
    </row>
    <row r="5568" spans="1:6" x14ac:dyDescent="0.25">
      <c r="A5568" s="43" t="str">
        <f t="shared" si="435"/>
        <v xml:space="preserve"> 0 Financial</v>
      </c>
      <c r="B5568" s="43" t="str">
        <f t="shared" si="436"/>
        <v/>
      </c>
      <c r="C5568" s="43">
        <f t="shared" si="437"/>
        <v>0</v>
      </c>
      <c r="D5568" s="43" t="str">
        <f t="shared" si="438"/>
        <v>Financial</v>
      </c>
      <c r="E5568" s="43" t="e">
        <f>IF(VLOOKUP(S5568,'DD-Lookup'!$J$6:$L$50,3,FALSE)="Monthly",(YEAR(AC5568)-YEAR(AB5568))*12+MONTH(AC5568)-MONTH(AB5568)+1,(AC5568-AB5568+1))</f>
        <v>#N/A</v>
      </c>
      <c r="F5568" s="210" t="e">
        <f t="shared" si="439"/>
        <v>#N/A</v>
      </c>
    </row>
    <row r="5569" spans="1:6" x14ac:dyDescent="0.25">
      <c r="A5569" s="43" t="str">
        <f t="shared" si="435"/>
        <v xml:space="preserve"> 0 Financial</v>
      </c>
      <c r="B5569" s="43" t="str">
        <f t="shared" si="436"/>
        <v/>
      </c>
      <c r="C5569" s="43">
        <f t="shared" si="437"/>
        <v>0</v>
      </c>
      <c r="D5569" s="43" t="str">
        <f t="shared" si="438"/>
        <v>Financial</v>
      </c>
      <c r="E5569" s="43" t="e">
        <f>IF(VLOOKUP(S5569,'DD-Lookup'!$J$6:$L$50,3,FALSE)="Monthly",(YEAR(AC5569)-YEAR(AB5569))*12+MONTH(AC5569)-MONTH(AB5569)+1,(AC5569-AB5569+1))</f>
        <v>#N/A</v>
      </c>
      <c r="F5569" s="210" t="e">
        <f t="shared" si="439"/>
        <v>#N/A</v>
      </c>
    </row>
    <row r="5570" spans="1:6" x14ac:dyDescent="0.25">
      <c r="A5570" s="43" t="str">
        <f t="shared" si="435"/>
        <v xml:space="preserve"> 0 Financial</v>
      </c>
      <c r="B5570" s="43" t="str">
        <f t="shared" si="436"/>
        <v/>
      </c>
      <c r="C5570" s="43">
        <f t="shared" si="437"/>
        <v>0</v>
      </c>
      <c r="D5570" s="43" t="str">
        <f t="shared" si="438"/>
        <v>Financial</v>
      </c>
      <c r="E5570" s="43" t="e">
        <f>IF(VLOOKUP(S5570,'DD-Lookup'!$J$6:$L$50,3,FALSE)="Monthly",(YEAR(AC5570)-YEAR(AB5570))*12+MONTH(AC5570)-MONTH(AB5570)+1,(AC5570-AB5570+1))</f>
        <v>#N/A</v>
      </c>
      <c r="F5570" s="210" t="e">
        <f t="shared" si="439"/>
        <v>#N/A</v>
      </c>
    </row>
    <row r="5571" spans="1:6" x14ac:dyDescent="0.25">
      <c r="A5571" s="43" t="str">
        <f t="shared" si="435"/>
        <v xml:space="preserve"> 0 Financial</v>
      </c>
      <c r="B5571" s="43" t="str">
        <f t="shared" si="436"/>
        <v/>
      </c>
      <c r="C5571" s="43">
        <f t="shared" si="437"/>
        <v>0</v>
      </c>
      <c r="D5571" s="43" t="str">
        <f t="shared" si="438"/>
        <v>Financial</v>
      </c>
      <c r="E5571" s="43" t="e">
        <f>IF(VLOOKUP(S5571,'DD-Lookup'!$J$6:$L$50,3,FALSE)="Monthly",(YEAR(AC5571)-YEAR(AB5571))*12+MONTH(AC5571)-MONTH(AB5571)+1,(AC5571-AB5571+1))</f>
        <v>#N/A</v>
      </c>
      <c r="F5571" s="210" t="e">
        <f t="shared" si="439"/>
        <v>#N/A</v>
      </c>
    </row>
    <row r="5572" spans="1:6" x14ac:dyDescent="0.25">
      <c r="A5572" s="43" t="str">
        <f t="shared" si="435"/>
        <v xml:space="preserve"> 0 Financial</v>
      </c>
      <c r="B5572" s="43" t="str">
        <f t="shared" si="436"/>
        <v/>
      </c>
      <c r="C5572" s="43">
        <f t="shared" si="437"/>
        <v>0</v>
      </c>
      <c r="D5572" s="43" t="str">
        <f t="shared" si="438"/>
        <v>Financial</v>
      </c>
      <c r="E5572" s="43" t="e">
        <f>IF(VLOOKUP(S5572,'DD-Lookup'!$J$6:$L$50,3,FALSE)="Monthly",(YEAR(AC5572)-YEAR(AB5572))*12+MONTH(AC5572)-MONTH(AB5572)+1,(AC5572-AB5572+1))</f>
        <v>#N/A</v>
      </c>
      <c r="F5572" s="210" t="e">
        <f t="shared" si="439"/>
        <v>#N/A</v>
      </c>
    </row>
    <row r="5573" spans="1:6" x14ac:dyDescent="0.25">
      <c r="A5573" s="43" t="str">
        <f t="shared" si="435"/>
        <v xml:space="preserve"> 0 Financial</v>
      </c>
      <c r="B5573" s="43" t="str">
        <f t="shared" si="436"/>
        <v/>
      </c>
      <c r="C5573" s="43">
        <f t="shared" si="437"/>
        <v>0</v>
      </c>
      <c r="D5573" s="43" t="str">
        <f t="shared" si="438"/>
        <v>Financial</v>
      </c>
      <c r="E5573" s="43" t="e">
        <f>IF(VLOOKUP(S5573,'DD-Lookup'!$J$6:$L$50,3,FALSE)="Monthly",(YEAR(AC5573)-YEAR(AB5573))*12+MONTH(AC5573)-MONTH(AB5573)+1,(AC5573-AB5573+1))</f>
        <v>#N/A</v>
      </c>
      <c r="F5573" s="210" t="e">
        <f t="shared" si="439"/>
        <v>#N/A</v>
      </c>
    </row>
    <row r="5574" spans="1:6" x14ac:dyDescent="0.25">
      <c r="A5574" s="43" t="str">
        <f t="shared" si="435"/>
        <v xml:space="preserve"> 0 Financial</v>
      </c>
      <c r="B5574" s="43" t="str">
        <f t="shared" si="436"/>
        <v/>
      </c>
      <c r="C5574" s="43">
        <f t="shared" si="437"/>
        <v>0</v>
      </c>
      <c r="D5574" s="43" t="str">
        <f t="shared" si="438"/>
        <v>Financial</v>
      </c>
      <c r="E5574" s="43" t="e">
        <f>IF(VLOOKUP(S5574,'DD-Lookup'!$J$6:$L$50,3,FALSE)="Monthly",(YEAR(AC5574)-YEAR(AB5574))*12+MONTH(AC5574)-MONTH(AB5574)+1,(AC5574-AB5574+1))</f>
        <v>#N/A</v>
      </c>
      <c r="F5574" s="210" t="e">
        <f t="shared" si="439"/>
        <v>#N/A</v>
      </c>
    </row>
    <row r="5575" spans="1:6" x14ac:dyDescent="0.25">
      <c r="A5575" s="43" t="str">
        <f t="shared" si="435"/>
        <v xml:space="preserve"> 0 Financial</v>
      </c>
      <c r="B5575" s="43" t="str">
        <f t="shared" si="436"/>
        <v/>
      </c>
      <c r="C5575" s="43">
        <f t="shared" si="437"/>
        <v>0</v>
      </c>
      <c r="D5575" s="43" t="str">
        <f t="shared" si="438"/>
        <v>Financial</v>
      </c>
      <c r="E5575" s="43" t="e">
        <f>IF(VLOOKUP(S5575,'DD-Lookup'!$J$6:$L$50,3,FALSE)="Monthly",(YEAR(AC5575)-YEAR(AB5575))*12+MONTH(AC5575)-MONTH(AB5575)+1,(AC5575-AB5575+1))</f>
        <v>#N/A</v>
      </c>
      <c r="F5575" s="210" t="e">
        <f t="shared" si="439"/>
        <v>#N/A</v>
      </c>
    </row>
    <row r="5576" spans="1:6" x14ac:dyDescent="0.25">
      <c r="A5576" s="43" t="str">
        <f t="shared" si="435"/>
        <v xml:space="preserve"> 0 Financial</v>
      </c>
      <c r="B5576" s="43" t="str">
        <f t="shared" si="436"/>
        <v/>
      </c>
      <c r="C5576" s="43">
        <f t="shared" si="437"/>
        <v>0</v>
      </c>
      <c r="D5576" s="43" t="str">
        <f t="shared" si="438"/>
        <v>Financial</v>
      </c>
      <c r="E5576" s="43" t="e">
        <f>IF(VLOOKUP(S5576,'DD-Lookup'!$J$6:$L$50,3,FALSE)="Monthly",(YEAR(AC5576)-YEAR(AB5576))*12+MONTH(AC5576)-MONTH(AB5576)+1,(AC5576-AB5576+1))</f>
        <v>#N/A</v>
      </c>
      <c r="F5576" s="210" t="e">
        <f t="shared" si="439"/>
        <v>#N/A</v>
      </c>
    </row>
    <row r="5577" spans="1:6" x14ac:dyDescent="0.25">
      <c r="A5577" s="43" t="str">
        <f t="shared" si="435"/>
        <v xml:space="preserve"> 0 Financial</v>
      </c>
      <c r="B5577" s="43" t="str">
        <f t="shared" si="436"/>
        <v/>
      </c>
      <c r="C5577" s="43">
        <f t="shared" si="437"/>
        <v>0</v>
      </c>
      <c r="D5577" s="43" t="str">
        <f t="shared" si="438"/>
        <v>Financial</v>
      </c>
      <c r="E5577" s="43" t="e">
        <f>IF(VLOOKUP(S5577,'DD-Lookup'!$J$6:$L$50,3,FALSE)="Monthly",(YEAR(AC5577)-YEAR(AB5577))*12+MONTH(AC5577)-MONTH(AB5577)+1,(AC5577-AB5577+1))</f>
        <v>#N/A</v>
      </c>
      <c r="F5577" s="210" t="e">
        <f t="shared" si="439"/>
        <v>#N/A</v>
      </c>
    </row>
    <row r="5578" spans="1:6" x14ac:dyDescent="0.25">
      <c r="A5578" s="43" t="str">
        <f t="shared" ref="A5578:A5641" si="440">B5578&amp;" "&amp;C5578&amp;" "&amp;D5578</f>
        <v xml:space="preserve"> 0 Financial</v>
      </c>
      <c r="B5578" s="43" t="str">
        <f t="shared" ref="B5578:B5641" si="441">IF((LEFT(N5578,2)="US"),"US","")</f>
        <v/>
      </c>
      <c r="C5578" s="43">
        <f t="shared" ref="C5578:C5641" si="442">M5578</f>
        <v>0</v>
      </c>
      <c r="D5578" s="43" t="str">
        <f t="shared" ref="D5578:D5641" si="443">IF(ISNUMBER(FIND("Phy",N5578))=TRUE,"Physical","Financial")</f>
        <v>Financial</v>
      </c>
      <c r="E5578" s="43" t="e">
        <f>IF(VLOOKUP(S5578,'DD-Lookup'!$J$6:$L$50,3,FALSE)="Monthly",(YEAR(AC5578)-YEAR(AB5578))*12+MONTH(AC5578)-MONTH(AB5578)+1,(AC5578-AB5578+1))</f>
        <v>#N/A</v>
      </c>
      <c r="F5578" s="210" t="e">
        <f t="shared" ref="F5578:F5641" si="444">E5578*SUM(P5578:Q5578)</f>
        <v>#N/A</v>
      </c>
    </row>
    <row r="5579" spans="1:6" x14ac:dyDescent="0.25">
      <c r="A5579" s="43" t="str">
        <f t="shared" si="440"/>
        <v xml:space="preserve"> 0 Financial</v>
      </c>
      <c r="B5579" s="43" t="str">
        <f t="shared" si="441"/>
        <v/>
      </c>
      <c r="C5579" s="43">
        <f t="shared" si="442"/>
        <v>0</v>
      </c>
      <c r="D5579" s="43" t="str">
        <f t="shared" si="443"/>
        <v>Financial</v>
      </c>
      <c r="E5579" s="43" t="e">
        <f>IF(VLOOKUP(S5579,'DD-Lookup'!$J$6:$L$50,3,FALSE)="Monthly",(YEAR(AC5579)-YEAR(AB5579))*12+MONTH(AC5579)-MONTH(AB5579)+1,(AC5579-AB5579+1))</f>
        <v>#N/A</v>
      </c>
      <c r="F5579" s="210" t="e">
        <f t="shared" si="444"/>
        <v>#N/A</v>
      </c>
    </row>
    <row r="5580" spans="1:6" x14ac:dyDescent="0.25">
      <c r="A5580" s="43" t="str">
        <f t="shared" si="440"/>
        <v xml:space="preserve"> 0 Financial</v>
      </c>
      <c r="B5580" s="43" t="str">
        <f t="shared" si="441"/>
        <v/>
      </c>
      <c r="C5580" s="43">
        <f t="shared" si="442"/>
        <v>0</v>
      </c>
      <c r="D5580" s="43" t="str">
        <f t="shared" si="443"/>
        <v>Financial</v>
      </c>
      <c r="E5580" s="43" t="e">
        <f>IF(VLOOKUP(S5580,'DD-Lookup'!$J$6:$L$50,3,FALSE)="Monthly",(YEAR(AC5580)-YEAR(AB5580))*12+MONTH(AC5580)-MONTH(AB5580)+1,(AC5580-AB5580+1))</f>
        <v>#N/A</v>
      </c>
      <c r="F5580" s="210" t="e">
        <f t="shared" si="444"/>
        <v>#N/A</v>
      </c>
    </row>
    <row r="5581" spans="1:6" x14ac:dyDescent="0.25">
      <c r="A5581" s="43" t="str">
        <f t="shared" si="440"/>
        <v xml:space="preserve"> 0 Financial</v>
      </c>
      <c r="B5581" s="43" t="str">
        <f t="shared" si="441"/>
        <v/>
      </c>
      <c r="C5581" s="43">
        <f t="shared" si="442"/>
        <v>0</v>
      </c>
      <c r="D5581" s="43" t="str">
        <f t="shared" si="443"/>
        <v>Financial</v>
      </c>
      <c r="E5581" s="43" t="e">
        <f>IF(VLOOKUP(S5581,'DD-Lookup'!$J$6:$L$50,3,FALSE)="Monthly",(YEAR(AC5581)-YEAR(AB5581))*12+MONTH(AC5581)-MONTH(AB5581)+1,(AC5581-AB5581+1))</f>
        <v>#N/A</v>
      </c>
      <c r="F5581" s="210" t="e">
        <f t="shared" si="444"/>
        <v>#N/A</v>
      </c>
    </row>
    <row r="5582" spans="1:6" x14ac:dyDescent="0.25">
      <c r="A5582" s="43" t="str">
        <f t="shared" si="440"/>
        <v xml:space="preserve"> 0 Financial</v>
      </c>
      <c r="B5582" s="43" t="str">
        <f t="shared" si="441"/>
        <v/>
      </c>
      <c r="C5582" s="43">
        <f t="shared" si="442"/>
        <v>0</v>
      </c>
      <c r="D5582" s="43" t="str">
        <f t="shared" si="443"/>
        <v>Financial</v>
      </c>
      <c r="E5582" s="43" t="e">
        <f>IF(VLOOKUP(S5582,'DD-Lookup'!$J$6:$L$50,3,FALSE)="Monthly",(YEAR(AC5582)-YEAR(AB5582))*12+MONTH(AC5582)-MONTH(AB5582)+1,(AC5582-AB5582+1))</f>
        <v>#N/A</v>
      </c>
      <c r="F5582" s="210" t="e">
        <f t="shared" si="444"/>
        <v>#N/A</v>
      </c>
    </row>
    <row r="5583" spans="1:6" x14ac:dyDescent="0.25">
      <c r="A5583" s="43" t="str">
        <f t="shared" si="440"/>
        <v xml:space="preserve"> 0 Financial</v>
      </c>
      <c r="B5583" s="43" t="str">
        <f t="shared" si="441"/>
        <v/>
      </c>
      <c r="C5583" s="43">
        <f t="shared" si="442"/>
        <v>0</v>
      </c>
      <c r="D5583" s="43" t="str">
        <f t="shared" si="443"/>
        <v>Financial</v>
      </c>
      <c r="E5583" s="43" t="e">
        <f>IF(VLOOKUP(S5583,'DD-Lookup'!$J$6:$L$50,3,FALSE)="Monthly",(YEAR(AC5583)-YEAR(AB5583))*12+MONTH(AC5583)-MONTH(AB5583)+1,(AC5583-AB5583+1))</f>
        <v>#N/A</v>
      </c>
      <c r="F5583" s="210" t="e">
        <f t="shared" si="444"/>
        <v>#N/A</v>
      </c>
    </row>
    <row r="5584" spans="1:6" x14ac:dyDescent="0.25">
      <c r="A5584" s="43" t="str">
        <f t="shared" si="440"/>
        <v xml:space="preserve"> 0 Financial</v>
      </c>
      <c r="B5584" s="43" t="str">
        <f t="shared" si="441"/>
        <v/>
      </c>
      <c r="C5584" s="43">
        <f t="shared" si="442"/>
        <v>0</v>
      </c>
      <c r="D5584" s="43" t="str">
        <f t="shared" si="443"/>
        <v>Financial</v>
      </c>
      <c r="E5584" s="43" t="e">
        <f>IF(VLOOKUP(S5584,'DD-Lookup'!$J$6:$L$50,3,FALSE)="Monthly",(YEAR(AC5584)-YEAR(AB5584))*12+MONTH(AC5584)-MONTH(AB5584)+1,(AC5584-AB5584+1))</f>
        <v>#N/A</v>
      </c>
      <c r="F5584" s="210" t="e">
        <f t="shared" si="444"/>
        <v>#N/A</v>
      </c>
    </row>
    <row r="5585" spans="1:6" x14ac:dyDescent="0.25">
      <c r="A5585" s="43" t="str">
        <f t="shared" si="440"/>
        <v xml:space="preserve"> 0 Financial</v>
      </c>
      <c r="B5585" s="43" t="str">
        <f t="shared" si="441"/>
        <v/>
      </c>
      <c r="C5585" s="43">
        <f t="shared" si="442"/>
        <v>0</v>
      </c>
      <c r="D5585" s="43" t="str">
        <f t="shared" si="443"/>
        <v>Financial</v>
      </c>
      <c r="E5585" s="43" t="e">
        <f>IF(VLOOKUP(S5585,'DD-Lookup'!$J$6:$L$50,3,FALSE)="Monthly",(YEAR(AC5585)-YEAR(AB5585))*12+MONTH(AC5585)-MONTH(AB5585)+1,(AC5585-AB5585+1))</f>
        <v>#N/A</v>
      </c>
      <c r="F5585" s="210" t="e">
        <f t="shared" si="444"/>
        <v>#N/A</v>
      </c>
    </row>
    <row r="5586" spans="1:6" x14ac:dyDescent="0.25">
      <c r="A5586" s="43" t="str">
        <f t="shared" si="440"/>
        <v xml:space="preserve"> 0 Financial</v>
      </c>
      <c r="B5586" s="43" t="str">
        <f t="shared" si="441"/>
        <v/>
      </c>
      <c r="C5586" s="43">
        <f t="shared" si="442"/>
        <v>0</v>
      </c>
      <c r="D5586" s="43" t="str">
        <f t="shared" si="443"/>
        <v>Financial</v>
      </c>
      <c r="E5586" s="43" t="e">
        <f>IF(VLOOKUP(S5586,'DD-Lookup'!$J$6:$L$50,3,FALSE)="Monthly",(YEAR(AC5586)-YEAR(AB5586))*12+MONTH(AC5586)-MONTH(AB5586)+1,(AC5586-AB5586+1))</f>
        <v>#N/A</v>
      </c>
      <c r="F5586" s="210" t="e">
        <f t="shared" si="444"/>
        <v>#N/A</v>
      </c>
    </row>
    <row r="5587" spans="1:6" x14ac:dyDescent="0.25">
      <c r="A5587" s="43" t="str">
        <f t="shared" si="440"/>
        <v xml:space="preserve"> 0 Financial</v>
      </c>
      <c r="B5587" s="43" t="str">
        <f t="shared" si="441"/>
        <v/>
      </c>
      <c r="C5587" s="43">
        <f t="shared" si="442"/>
        <v>0</v>
      </c>
      <c r="D5587" s="43" t="str">
        <f t="shared" si="443"/>
        <v>Financial</v>
      </c>
      <c r="E5587" s="43" t="e">
        <f>IF(VLOOKUP(S5587,'DD-Lookup'!$J$6:$L$50,3,FALSE)="Monthly",(YEAR(AC5587)-YEAR(AB5587))*12+MONTH(AC5587)-MONTH(AB5587)+1,(AC5587-AB5587+1))</f>
        <v>#N/A</v>
      </c>
      <c r="F5587" s="210" t="e">
        <f t="shared" si="444"/>
        <v>#N/A</v>
      </c>
    </row>
    <row r="5588" spans="1:6" x14ac:dyDescent="0.25">
      <c r="A5588" s="43" t="str">
        <f t="shared" si="440"/>
        <v xml:space="preserve"> 0 Financial</v>
      </c>
      <c r="B5588" s="43" t="str">
        <f t="shared" si="441"/>
        <v/>
      </c>
      <c r="C5588" s="43">
        <f t="shared" si="442"/>
        <v>0</v>
      </c>
      <c r="D5588" s="43" t="str">
        <f t="shared" si="443"/>
        <v>Financial</v>
      </c>
      <c r="E5588" s="43" t="e">
        <f>IF(VLOOKUP(S5588,'DD-Lookup'!$J$6:$L$50,3,FALSE)="Monthly",(YEAR(AC5588)-YEAR(AB5588))*12+MONTH(AC5588)-MONTH(AB5588)+1,(AC5588-AB5588+1))</f>
        <v>#N/A</v>
      </c>
      <c r="F5588" s="210" t="e">
        <f t="shared" si="444"/>
        <v>#N/A</v>
      </c>
    </row>
    <row r="5589" spans="1:6" x14ac:dyDescent="0.25">
      <c r="A5589" s="43" t="str">
        <f t="shared" si="440"/>
        <v xml:space="preserve"> 0 Financial</v>
      </c>
      <c r="B5589" s="43" t="str">
        <f t="shared" si="441"/>
        <v/>
      </c>
      <c r="C5589" s="43">
        <f t="shared" si="442"/>
        <v>0</v>
      </c>
      <c r="D5589" s="43" t="str">
        <f t="shared" si="443"/>
        <v>Financial</v>
      </c>
      <c r="E5589" s="43" t="e">
        <f>IF(VLOOKUP(S5589,'DD-Lookup'!$J$6:$L$50,3,FALSE)="Monthly",(YEAR(AC5589)-YEAR(AB5589))*12+MONTH(AC5589)-MONTH(AB5589)+1,(AC5589-AB5589+1))</f>
        <v>#N/A</v>
      </c>
      <c r="F5589" s="210" t="e">
        <f t="shared" si="444"/>
        <v>#N/A</v>
      </c>
    </row>
    <row r="5590" spans="1:6" x14ac:dyDescent="0.25">
      <c r="A5590" s="43" t="str">
        <f t="shared" si="440"/>
        <v xml:space="preserve"> 0 Financial</v>
      </c>
      <c r="B5590" s="43" t="str">
        <f t="shared" si="441"/>
        <v/>
      </c>
      <c r="C5590" s="43">
        <f t="shared" si="442"/>
        <v>0</v>
      </c>
      <c r="D5590" s="43" t="str">
        <f t="shared" si="443"/>
        <v>Financial</v>
      </c>
      <c r="E5590" s="43" t="e">
        <f>IF(VLOOKUP(S5590,'DD-Lookup'!$J$6:$L$50,3,FALSE)="Monthly",(YEAR(AC5590)-YEAR(AB5590))*12+MONTH(AC5590)-MONTH(AB5590)+1,(AC5590-AB5590+1))</f>
        <v>#N/A</v>
      </c>
      <c r="F5590" s="210" t="e">
        <f t="shared" si="444"/>
        <v>#N/A</v>
      </c>
    </row>
    <row r="5591" spans="1:6" x14ac:dyDescent="0.25">
      <c r="A5591" s="43" t="str">
        <f t="shared" si="440"/>
        <v xml:space="preserve"> 0 Financial</v>
      </c>
      <c r="B5591" s="43" t="str">
        <f t="shared" si="441"/>
        <v/>
      </c>
      <c r="C5591" s="43">
        <f t="shared" si="442"/>
        <v>0</v>
      </c>
      <c r="D5591" s="43" t="str">
        <f t="shared" si="443"/>
        <v>Financial</v>
      </c>
      <c r="E5591" s="43" t="e">
        <f>IF(VLOOKUP(S5591,'DD-Lookup'!$J$6:$L$50,3,FALSE)="Monthly",(YEAR(AC5591)-YEAR(AB5591))*12+MONTH(AC5591)-MONTH(AB5591)+1,(AC5591-AB5591+1))</f>
        <v>#N/A</v>
      </c>
      <c r="F5591" s="210" t="e">
        <f t="shared" si="444"/>
        <v>#N/A</v>
      </c>
    </row>
    <row r="5592" spans="1:6" x14ac:dyDescent="0.25">
      <c r="A5592" s="43" t="str">
        <f t="shared" si="440"/>
        <v xml:space="preserve"> 0 Financial</v>
      </c>
      <c r="B5592" s="43" t="str">
        <f t="shared" si="441"/>
        <v/>
      </c>
      <c r="C5592" s="43">
        <f t="shared" si="442"/>
        <v>0</v>
      </c>
      <c r="D5592" s="43" t="str">
        <f t="shared" si="443"/>
        <v>Financial</v>
      </c>
      <c r="E5592" s="43" t="e">
        <f>IF(VLOOKUP(S5592,'DD-Lookup'!$J$6:$L$50,3,FALSE)="Monthly",(YEAR(AC5592)-YEAR(AB5592))*12+MONTH(AC5592)-MONTH(AB5592)+1,(AC5592-AB5592+1))</f>
        <v>#N/A</v>
      </c>
      <c r="F5592" s="210" t="e">
        <f t="shared" si="444"/>
        <v>#N/A</v>
      </c>
    </row>
    <row r="5593" spans="1:6" x14ac:dyDescent="0.25">
      <c r="A5593" s="43" t="str">
        <f t="shared" si="440"/>
        <v xml:space="preserve"> 0 Financial</v>
      </c>
      <c r="B5593" s="43" t="str">
        <f t="shared" si="441"/>
        <v/>
      </c>
      <c r="C5593" s="43">
        <f t="shared" si="442"/>
        <v>0</v>
      </c>
      <c r="D5593" s="43" t="str">
        <f t="shared" si="443"/>
        <v>Financial</v>
      </c>
      <c r="E5593" s="43" t="e">
        <f>IF(VLOOKUP(S5593,'DD-Lookup'!$J$6:$L$50,3,FALSE)="Monthly",(YEAR(AC5593)-YEAR(AB5593))*12+MONTH(AC5593)-MONTH(AB5593)+1,(AC5593-AB5593+1))</f>
        <v>#N/A</v>
      </c>
      <c r="F5593" s="210" t="e">
        <f t="shared" si="444"/>
        <v>#N/A</v>
      </c>
    </row>
    <row r="5594" spans="1:6" x14ac:dyDescent="0.25">
      <c r="A5594" s="43" t="str">
        <f t="shared" si="440"/>
        <v xml:space="preserve"> 0 Financial</v>
      </c>
      <c r="B5594" s="43" t="str">
        <f t="shared" si="441"/>
        <v/>
      </c>
      <c r="C5594" s="43">
        <f t="shared" si="442"/>
        <v>0</v>
      </c>
      <c r="D5594" s="43" t="str">
        <f t="shared" si="443"/>
        <v>Financial</v>
      </c>
      <c r="E5594" s="43" t="e">
        <f>IF(VLOOKUP(S5594,'DD-Lookup'!$J$6:$L$50,3,FALSE)="Monthly",(YEAR(AC5594)-YEAR(AB5594))*12+MONTH(AC5594)-MONTH(AB5594)+1,(AC5594-AB5594+1))</f>
        <v>#N/A</v>
      </c>
      <c r="F5594" s="210" t="e">
        <f t="shared" si="444"/>
        <v>#N/A</v>
      </c>
    </row>
    <row r="5595" spans="1:6" x14ac:dyDescent="0.25">
      <c r="A5595" s="43" t="str">
        <f t="shared" si="440"/>
        <v xml:space="preserve"> 0 Financial</v>
      </c>
      <c r="B5595" s="43" t="str">
        <f t="shared" si="441"/>
        <v/>
      </c>
      <c r="C5595" s="43">
        <f t="shared" si="442"/>
        <v>0</v>
      </c>
      <c r="D5595" s="43" t="str">
        <f t="shared" si="443"/>
        <v>Financial</v>
      </c>
      <c r="E5595" s="43" t="e">
        <f>IF(VLOOKUP(S5595,'DD-Lookup'!$J$6:$L$50,3,FALSE)="Monthly",(YEAR(AC5595)-YEAR(AB5595))*12+MONTH(AC5595)-MONTH(AB5595)+1,(AC5595-AB5595+1))</f>
        <v>#N/A</v>
      </c>
      <c r="F5595" s="210" t="e">
        <f t="shared" si="444"/>
        <v>#N/A</v>
      </c>
    </row>
    <row r="5596" spans="1:6" x14ac:dyDescent="0.25">
      <c r="A5596" s="43" t="str">
        <f t="shared" si="440"/>
        <v xml:space="preserve"> 0 Financial</v>
      </c>
      <c r="B5596" s="43" t="str">
        <f t="shared" si="441"/>
        <v/>
      </c>
      <c r="C5596" s="43">
        <f t="shared" si="442"/>
        <v>0</v>
      </c>
      <c r="D5596" s="43" t="str">
        <f t="shared" si="443"/>
        <v>Financial</v>
      </c>
      <c r="E5596" s="43" t="e">
        <f>IF(VLOOKUP(S5596,'DD-Lookup'!$J$6:$L$50,3,FALSE)="Monthly",(YEAR(AC5596)-YEAR(AB5596))*12+MONTH(AC5596)-MONTH(AB5596)+1,(AC5596-AB5596+1))</f>
        <v>#N/A</v>
      </c>
      <c r="F5596" s="210" t="e">
        <f t="shared" si="444"/>
        <v>#N/A</v>
      </c>
    </row>
    <row r="5597" spans="1:6" x14ac:dyDescent="0.25">
      <c r="A5597" s="43" t="str">
        <f t="shared" si="440"/>
        <v xml:space="preserve"> 0 Financial</v>
      </c>
      <c r="B5597" s="43" t="str">
        <f t="shared" si="441"/>
        <v/>
      </c>
      <c r="C5597" s="43">
        <f t="shared" si="442"/>
        <v>0</v>
      </c>
      <c r="D5597" s="43" t="str">
        <f t="shared" si="443"/>
        <v>Financial</v>
      </c>
      <c r="E5597" s="43" t="e">
        <f>IF(VLOOKUP(S5597,'DD-Lookup'!$J$6:$L$50,3,FALSE)="Monthly",(YEAR(AC5597)-YEAR(AB5597))*12+MONTH(AC5597)-MONTH(AB5597)+1,(AC5597-AB5597+1))</f>
        <v>#N/A</v>
      </c>
      <c r="F5597" s="210" t="e">
        <f t="shared" si="444"/>
        <v>#N/A</v>
      </c>
    </row>
    <row r="5598" spans="1:6" x14ac:dyDescent="0.25">
      <c r="A5598" s="43" t="str">
        <f t="shared" si="440"/>
        <v xml:space="preserve"> 0 Financial</v>
      </c>
      <c r="B5598" s="43" t="str">
        <f t="shared" si="441"/>
        <v/>
      </c>
      <c r="C5598" s="43">
        <f t="shared" si="442"/>
        <v>0</v>
      </c>
      <c r="D5598" s="43" t="str">
        <f t="shared" si="443"/>
        <v>Financial</v>
      </c>
      <c r="E5598" s="43" t="e">
        <f>IF(VLOOKUP(S5598,'DD-Lookup'!$J$6:$L$50,3,FALSE)="Monthly",(YEAR(AC5598)-YEAR(AB5598))*12+MONTH(AC5598)-MONTH(AB5598)+1,(AC5598-AB5598+1))</f>
        <v>#N/A</v>
      </c>
      <c r="F5598" s="210" t="e">
        <f t="shared" si="444"/>
        <v>#N/A</v>
      </c>
    </row>
    <row r="5599" spans="1:6" x14ac:dyDescent="0.25">
      <c r="A5599" s="43" t="str">
        <f t="shared" si="440"/>
        <v xml:space="preserve"> 0 Financial</v>
      </c>
      <c r="B5599" s="43" t="str">
        <f t="shared" si="441"/>
        <v/>
      </c>
      <c r="C5599" s="43">
        <f t="shared" si="442"/>
        <v>0</v>
      </c>
      <c r="D5599" s="43" t="str">
        <f t="shared" si="443"/>
        <v>Financial</v>
      </c>
      <c r="E5599" s="43" t="e">
        <f>IF(VLOOKUP(S5599,'DD-Lookup'!$J$6:$L$50,3,FALSE)="Monthly",(YEAR(AC5599)-YEAR(AB5599))*12+MONTH(AC5599)-MONTH(AB5599)+1,(AC5599-AB5599+1))</f>
        <v>#N/A</v>
      </c>
      <c r="F5599" s="210" t="e">
        <f t="shared" si="444"/>
        <v>#N/A</v>
      </c>
    </row>
    <row r="5600" spans="1:6" x14ac:dyDescent="0.25">
      <c r="A5600" s="43" t="str">
        <f t="shared" si="440"/>
        <v xml:space="preserve"> 0 Financial</v>
      </c>
      <c r="B5600" s="43" t="str">
        <f t="shared" si="441"/>
        <v/>
      </c>
      <c r="C5600" s="43">
        <f t="shared" si="442"/>
        <v>0</v>
      </c>
      <c r="D5600" s="43" t="str">
        <f t="shared" si="443"/>
        <v>Financial</v>
      </c>
      <c r="E5600" s="43" t="e">
        <f>IF(VLOOKUP(S5600,'DD-Lookup'!$J$6:$L$50,3,FALSE)="Monthly",(YEAR(AC5600)-YEAR(AB5600))*12+MONTH(AC5600)-MONTH(AB5600)+1,(AC5600-AB5600+1))</f>
        <v>#N/A</v>
      </c>
      <c r="F5600" s="210" t="e">
        <f t="shared" si="444"/>
        <v>#N/A</v>
      </c>
    </row>
    <row r="5601" spans="1:6" x14ac:dyDescent="0.25">
      <c r="A5601" s="43" t="str">
        <f t="shared" si="440"/>
        <v xml:space="preserve"> 0 Financial</v>
      </c>
      <c r="B5601" s="43" t="str">
        <f t="shared" si="441"/>
        <v/>
      </c>
      <c r="C5601" s="43">
        <f t="shared" si="442"/>
        <v>0</v>
      </c>
      <c r="D5601" s="43" t="str">
        <f t="shared" si="443"/>
        <v>Financial</v>
      </c>
      <c r="E5601" s="43" t="e">
        <f>IF(VLOOKUP(S5601,'DD-Lookup'!$J$6:$L$50,3,FALSE)="Monthly",(YEAR(AC5601)-YEAR(AB5601))*12+MONTH(AC5601)-MONTH(AB5601)+1,(AC5601-AB5601+1))</f>
        <v>#N/A</v>
      </c>
      <c r="F5601" s="210" t="e">
        <f t="shared" si="444"/>
        <v>#N/A</v>
      </c>
    </row>
    <row r="5602" spans="1:6" x14ac:dyDescent="0.25">
      <c r="A5602" s="43" t="str">
        <f t="shared" si="440"/>
        <v xml:space="preserve"> 0 Financial</v>
      </c>
      <c r="B5602" s="43" t="str">
        <f t="shared" si="441"/>
        <v/>
      </c>
      <c r="C5602" s="43">
        <f t="shared" si="442"/>
        <v>0</v>
      </c>
      <c r="D5602" s="43" t="str">
        <f t="shared" si="443"/>
        <v>Financial</v>
      </c>
      <c r="E5602" s="43" t="e">
        <f>IF(VLOOKUP(S5602,'DD-Lookup'!$J$6:$L$50,3,FALSE)="Monthly",(YEAR(AC5602)-YEAR(AB5602))*12+MONTH(AC5602)-MONTH(AB5602)+1,(AC5602-AB5602+1))</f>
        <v>#N/A</v>
      </c>
      <c r="F5602" s="210" t="e">
        <f t="shared" si="444"/>
        <v>#N/A</v>
      </c>
    </row>
    <row r="5603" spans="1:6" x14ac:dyDescent="0.25">
      <c r="A5603" s="43" t="str">
        <f t="shared" si="440"/>
        <v xml:space="preserve"> 0 Financial</v>
      </c>
      <c r="B5603" s="43" t="str">
        <f t="shared" si="441"/>
        <v/>
      </c>
      <c r="C5603" s="43">
        <f t="shared" si="442"/>
        <v>0</v>
      </c>
      <c r="D5603" s="43" t="str">
        <f t="shared" si="443"/>
        <v>Financial</v>
      </c>
      <c r="E5603" s="43" t="e">
        <f>IF(VLOOKUP(S5603,'DD-Lookup'!$J$6:$L$50,3,FALSE)="Monthly",(YEAR(AC5603)-YEAR(AB5603))*12+MONTH(AC5603)-MONTH(AB5603)+1,(AC5603-AB5603+1))</f>
        <v>#N/A</v>
      </c>
      <c r="F5603" s="210" t="e">
        <f t="shared" si="444"/>
        <v>#N/A</v>
      </c>
    </row>
    <row r="5604" spans="1:6" x14ac:dyDescent="0.25">
      <c r="A5604" s="43" t="str">
        <f t="shared" si="440"/>
        <v xml:space="preserve"> 0 Financial</v>
      </c>
      <c r="B5604" s="43" t="str">
        <f t="shared" si="441"/>
        <v/>
      </c>
      <c r="C5604" s="43">
        <f t="shared" si="442"/>
        <v>0</v>
      </c>
      <c r="D5604" s="43" t="str">
        <f t="shared" si="443"/>
        <v>Financial</v>
      </c>
      <c r="E5604" s="43" t="e">
        <f>IF(VLOOKUP(S5604,'DD-Lookup'!$J$6:$L$50,3,FALSE)="Monthly",(YEAR(AC5604)-YEAR(AB5604))*12+MONTH(AC5604)-MONTH(AB5604)+1,(AC5604-AB5604+1))</f>
        <v>#N/A</v>
      </c>
      <c r="F5604" s="210" t="e">
        <f t="shared" si="444"/>
        <v>#N/A</v>
      </c>
    </row>
    <row r="5605" spans="1:6" x14ac:dyDescent="0.25">
      <c r="A5605" s="43" t="str">
        <f t="shared" si="440"/>
        <v xml:space="preserve"> 0 Financial</v>
      </c>
      <c r="B5605" s="43" t="str">
        <f t="shared" si="441"/>
        <v/>
      </c>
      <c r="C5605" s="43">
        <f t="shared" si="442"/>
        <v>0</v>
      </c>
      <c r="D5605" s="43" t="str">
        <f t="shared" si="443"/>
        <v>Financial</v>
      </c>
      <c r="E5605" s="43" t="e">
        <f>IF(VLOOKUP(S5605,'DD-Lookup'!$J$6:$L$50,3,FALSE)="Monthly",(YEAR(AC5605)-YEAR(AB5605))*12+MONTH(AC5605)-MONTH(AB5605)+1,(AC5605-AB5605+1))</f>
        <v>#N/A</v>
      </c>
      <c r="F5605" s="210" t="e">
        <f t="shared" si="444"/>
        <v>#N/A</v>
      </c>
    </row>
    <row r="5606" spans="1:6" x14ac:dyDescent="0.25">
      <c r="A5606" s="43" t="str">
        <f t="shared" si="440"/>
        <v xml:space="preserve"> 0 Financial</v>
      </c>
      <c r="B5606" s="43" t="str">
        <f t="shared" si="441"/>
        <v/>
      </c>
      <c r="C5606" s="43">
        <f t="shared" si="442"/>
        <v>0</v>
      </c>
      <c r="D5606" s="43" t="str">
        <f t="shared" si="443"/>
        <v>Financial</v>
      </c>
      <c r="E5606" s="43" t="e">
        <f>IF(VLOOKUP(S5606,'DD-Lookup'!$J$6:$L$50,3,FALSE)="Monthly",(YEAR(AC5606)-YEAR(AB5606))*12+MONTH(AC5606)-MONTH(AB5606)+1,(AC5606-AB5606+1))</f>
        <v>#N/A</v>
      </c>
      <c r="F5606" s="210" t="e">
        <f t="shared" si="444"/>
        <v>#N/A</v>
      </c>
    </row>
    <row r="5607" spans="1:6" x14ac:dyDescent="0.25">
      <c r="A5607" s="43" t="str">
        <f t="shared" si="440"/>
        <v xml:space="preserve"> 0 Financial</v>
      </c>
      <c r="B5607" s="43" t="str">
        <f t="shared" si="441"/>
        <v/>
      </c>
      <c r="C5607" s="43">
        <f t="shared" si="442"/>
        <v>0</v>
      </c>
      <c r="D5607" s="43" t="str">
        <f t="shared" si="443"/>
        <v>Financial</v>
      </c>
      <c r="E5607" s="43" t="e">
        <f>IF(VLOOKUP(S5607,'DD-Lookup'!$J$6:$L$50,3,FALSE)="Monthly",(YEAR(AC5607)-YEAR(AB5607))*12+MONTH(AC5607)-MONTH(AB5607)+1,(AC5607-AB5607+1))</f>
        <v>#N/A</v>
      </c>
      <c r="F5607" s="210" t="e">
        <f t="shared" si="444"/>
        <v>#N/A</v>
      </c>
    </row>
    <row r="5608" spans="1:6" x14ac:dyDescent="0.25">
      <c r="A5608" s="43" t="str">
        <f t="shared" si="440"/>
        <v xml:space="preserve"> 0 Financial</v>
      </c>
      <c r="B5608" s="43" t="str">
        <f t="shared" si="441"/>
        <v/>
      </c>
      <c r="C5608" s="43">
        <f t="shared" si="442"/>
        <v>0</v>
      </c>
      <c r="D5608" s="43" t="str">
        <f t="shared" si="443"/>
        <v>Financial</v>
      </c>
      <c r="E5608" s="43" t="e">
        <f>IF(VLOOKUP(S5608,'DD-Lookup'!$J$6:$L$50,3,FALSE)="Monthly",(YEAR(AC5608)-YEAR(AB5608))*12+MONTH(AC5608)-MONTH(AB5608)+1,(AC5608-AB5608+1))</f>
        <v>#N/A</v>
      </c>
      <c r="F5608" s="210" t="e">
        <f t="shared" si="444"/>
        <v>#N/A</v>
      </c>
    </row>
    <row r="5609" spans="1:6" x14ac:dyDescent="0.25">
      <c r="A5609" s="43" t="str">
        <f t="shared" si="440"/>
        <v xml:space="preserve"> 0 Financial</v>
      </c>
      <c r="B5609" s="43" t="str">
        <f t="shared" si="441"/>
        <v/>
      </c>
      <c r="C5609" s="43">
        <f t="shared" si="442"/>
        <v>0</v>
      </c>
      <c r="D5609" s="43" t="str">
        <f t="shared" si="443"/>
        <v>Financial</v>
      </c>
      <c r="E5609" s="43" t="e">
        <f>IF(VLOOKUP(S5609,'DD-Lookup'!$J$6:$L$50,3,FALSE)="Monthly",(YEAR(AC5609)-YEAR(AB5609))*12+MONTH(AC5609)-MONTH(AB5609)+1,(AC5609-AB5609+1))</f>
        <v>#N/A</v>
      </c>
      <c r="F5609" s="210" t="e">
        <f t="shared" si="444"/>
        <v>#N/A</v>
      </c>
    </row>
    <row r="5610" spans="1:6" x14ac:dyDescent="0.25">
      <c r="A5610" s="43" t="str">
        <f t="shared" si="440"/>
        <v xml:space="preserve"> 0 Financial</v>
      </c>
      <c r="B5610" s="43" t="str">
        <f t="shared" si="441"/>
        <v/>
      </c>
      <c r="C5610" s="43">
        <f t="shared" si="442"/>
        <v>0</v>
      </c>
      <c r="D5610" s="43" t="str">
        <f t="shared" si="443"/>
        <v>Financial</v>
      </c>
      <c r="E5610" s="43" t="e">
        <f>IF(VLOOKUP(S5610,'DD-Lookup'!$J$6:$L$50,3,FALSE)="Monthly",(YEAR(AC5610)-YEAR(AB5610))*12+MONTH(AC5610)-MONTH(AB5610)+1,(AC5610-AB5610+1))</f>
        <v>#N/A</v>
      </c>
      <c r="F5610" s="210" t="e">
        <f t="shared" si="444"/>
        <v>#N/A</v>
      </c>
    </row>
    <row r="5611" spans="1:6" x14ac:dyDescent="0.25">
      <c r="A5611" s="43" t="str">
        <f t="shared" si="440"/>
        <v xml:space="preserve"> 0 Financial</v>
      </c>
      <c r="B5611" s="43" t="str">
        <f t="shared" si="441"/>
        <v/>
      </c>
      <c r="C5611" s="43">
        <f t="shared" si="442"/>
        <v>0</v>
      </c>
      <c r="D5611" s="43" t="str">
        <f t="shared" si="443"/>
        <v>Financial</v>
      </c>
      <c r="E5611" s="43" t="e">
        <f>IF(VLOOKUP(S5611,'DD-Lookup'!$J$6:$L$50,3,FALSE)="Monthly",(YEAR(AC5611)-YEAR(AB5611))*12+MONTH(AC5611)-MONTH(AB5611)+1,(AC5611-AB5611+1))</f>
        <v>#N/A</v>
      </c>
      <c r="F5611" s="210" t="e">
        <f t="shared" si="444"/>
        <v>#N/A</v>
      </c>
    </row>
    <row r="5612" spans="1:6" x14ac:dyDescent="0.25">
      <c r="A5612" s="43" t="str">
        <f t="shared" si="440"/>
        <v xml:space="preserve"> 0 Financial</v>
      </c>
      <c r="B5612" s="43" t="str">
        <f t="shared" si="441"/>
        <v/>
      </c>
      <c r="C5612" s="43">
        <f t="shared" si="442"/>
        <v>0</v>
      </c>
      <c r="D5612" s="43" t="str">
        <f t="shared" si="443"/>
        <v>Financial</v>
      </c>
      <c r="E5612" s="43" t="e">
        <f>IF(VLOOKUP(S5612,'DD-Lookup'!$J$6:$L$50,3,FALSE)="Monthly",(YEAR(AC5612)-YEAR(AB5612))*12+MONTH(AC5612)-MONTH(AB5612)+1,(AC5612-AB5612+1))</f>
        <v>#N/A</v>
      </c>
      <c r="F5612" s="210" t="e">
        <f t="shared" si="444"/>
        <v>#N/A</v>
      </c>
    </row>
    <row r="5613" spans="1:6" x14ac:dyDescent="0.25">
      <c r="A5613" s="43" t="str">
        <f t="shared" si="440"/>
        <v xml:space="preserve"> 0 Financial</v>
      </c>
      <c r="B5613" s="43" t="str">
        <f t="shared" si="441"/>
        <v/>
      </c>
      <c r="C5613" s="43">
        <f t="shared" si="442"/>
        <v>0</v>
      </c>
      <c r="D5613" s="43" t="str">
        <f t="shared" si="443"/>
        <v>Financial</v>
      </c>
      <c r="E5613" s="43" t="e">
        <f>IF(VLOOKUP(S5613,'DD-Lookup'!$J$6:$L$50,3,FALSE)="Monthly",(YEAR(AC5613)-YEAR(AB5613))*12+MONTH(AC5613)-MONTH(AB5613)+1,(AC5613-AB5613+1))</f>
        <v>#N/A</v>
      </c>
      <c r="F5613" s="210" t="e">
        <f t="shared" si="444"/>
        <v>#N/A</v>
      </c>
    </row>
    <row r="5614" spans="1:6" x14ac:dyDescent="0.25">
      <c r="A5614" s="43" t="str">
        <f t="shared" si="440"/>
        <v xml:space="preserve"> 0 Financial</v>
      </c>
      <c r="B5614" s="43" t="str">
        <f t="shared" si="441"/>
        <v/>
      </c>
      <c r="C5614" s="43">
        <f t="shared" si="442"/>
        <v>0</v>
      </c>
      <c r="D5614" s="43" t="str">
        <f t="shared" si="443"/>
        <v>Financial</v>
      </c>
      <c r="E5614" s="43" t="e">
        <f>IF(VLOOKUP(S5614,'DD-Lookup'!$J$6:$L$50,3,FALSE)="Monthly",(YEAR(AC5614)-YEAR(AB5614))*12+MONTH(AC5614)-MONTH(AB5614)+1,(AC5614-AB5614+1))</f>
        <v>#N/A</v>
      </c>
      <c r="F5614" s="210" t="e">
        <f t="shared" si="444"/>
        <v>#N/A</v>
      </c>
    </row>
    <row r="5615" spans="1:6" x14ac:dyDescent="0.25">
      <c r="A5615" s="43" t="str">
        <f t="shared" si="440"/>
        <v xml:space="preserve"> 0 Financial</v>
      </c>
      <c r="B5615" s="43" t="str">
        <f t="shared" si="441"/>
        <v/>
      </c>
      <c r="C5615" s="43">
        <f t="shared" si="442"/>
        <v>0</v>
      </c>
      <c r="D5615" s="43" t="str">
        <f t="shared" si="443"/>
        <v>Financial</v>
      </c>
      <c r="E5615" s="43" t="e">
        <f>IF(VLOOKUP(S5615,'DD-Lookup'!$J$6:$L$50,3,FALSE)="Monthly",(YEAR(AC5615)-YEAR(AB5615))*12+MONTH(AC5615)-MONTH(AB5615)+1,(AC5615-AB5615+1))</f>
        <v>#N/A</v>
      </c>
      <c r="F5615" s="210" t="e">
        <f t="shared" si="444"/>
        <v>#N/A</v>
      </c>
    </row>
    <row r="5616" spans="1:6" x14ac:dyDescent="0.25">
      <c r="A5616" s="43" t="str">
        <f t="shared" si="440"/>
        <v xml:space="preserve"> 0 Financial</v>
      </c>
      <c r="B5616" s="43" t="str">
        <f t="shared" si="441"/>
        <v/>
      </c>
      <c r="C5616" s="43">
        <f t="shared" si="442"/>
        <v>0</v>
      </c>
      <c r="D5616" s="43" t="str">
        <f t="shared" si="443"/>
        <v>Financial</v>
      </c>
      <c r="E5616" s="43" t="e">
        <f>IF(VLOOKUP(S5616,'DD-Lookup'!$J$6:$L$50,3,FALSE)="Monthly",(YEAR(AC5616)-YEAR(AB5616))*12+MONTH(AC5616)-MONTH(AB5616)+1,(AC5616-AB5616+1))</f>
        <v>#N/A</v>
      </c>
      <c r="F5616" s="210" t="e">
        <f t="shared" si="444"/>
        <v>#N/A</v>
      </c>
    </row>
    <row r="5617" spans="1:6" x14ac:dyDescent="0.25">
      <c r="A5617" s="43" t="str">
        <f t="shared" si="440"/>
        <v xml:space="preserve"> 0 Financial</v>
      </c>
      <c r="B5617" s="43" t="str">
        <f t="shared" si="441"/>
        <v/>
      </c>
      <c r="C5617" s="43">
        <f t="shared" si="442"/>
        <v>0</v>
      </c>
      <c r="D5617" s="43" t="str">
        <f t="shared" si="443"/>
        <v>Financial</v>
      </c>
      <c r="E5617" s="43" t="e">
        <f>IF(VLOOKUP(S5617,'DD-Lookup'!$J$6:$L$50,3,FALSE)="Monthly",(YEAR(AC5617)-YEAR(AB5617))*12+MONTH(AC5617)-MONTH(AB5617)+1,(AC5617-AB5617+1))</f>
        <v>#N/A</v>
      </c>
      <c r="F5617" s="210" t="e">
        <f t="shared" si="444"/>
        <v>#N/A</v>
      </c>
    </row>
    <row r="5618" spans="1:6" x14ac:dyDescent="0.25">
      <c r="A5618" s="43" t="str">
        <f t="shared" si="440"/>
        <v xml:space="preserve"> 0 Financial</v>
      </c>
      <c r="B5618" s="43" t="str">
        <f t="shared" si="441"/>
        <v/>
      </c>
      <c r="C5618" s="43">
        <f t="shared" si="442"/>
        <v>0</v>
      </c>
      <c r="D5618" s="43" t="str">
        <f t="shared" si="443"/>
        <v>Financial</v>
      </c>
      <c r="E5618" s="43" t="e">
        <f>IF(VLOOKUP(S5618,'DD-Lookup'!$J$6:$L$50,3,FALSE)="Monthly",(YEAR(AC5618)-YEAR(AB5618))*12+MONTH(AC5618)-MONTH(AB5618)+1,(AC5618-AB5618+1))</f>
        <v>#N/A</v>
      </c>
      <c r="F5618" s="210" t="e">
        <f t="shared" si="444"/>
        <v>#N/A</v>
      </c>
    </row>
    <row r="5619" spans="1:6" x14ac:dyDescent="0.25">
      <c r="A5619" s="43" t="str">
        <f t="shared" si="440"/>
        <v xml:space="preserve"> 0 Financial</v>
      </c>
      <c r="B5619" s="43" t="str">
        <f t="shared" si="441"/>
        <v/>
      </c>
      <c r="C5619" s="43">
        <f t="shared" si="442"/>
        <v>0</v>
      </c>
      <c r="D5619" s="43" t="str">
        <f t="shared" si="443"/>
        <v>Financial</v>
      </c>
      <c r="E5619" s="43" t="e">
        <f>IF(VLOOKUP(S5619,'DD-Lookup'!$J$6:$L$50,3,FALSE)="Monthly",(YEAR(AC5619)-YEAR(AB5619))*12+MONTH(AC5619)-MONTH(AB5619)+1,(AC5619-AB5619+1))</f>
        <v>#N/A</v>
      </c>
      <c r="F5619" s="210" t="e">
        <f t="shared" si="444"/>
        <v>#N/A</v>
      </c>
    </row>
    <row r="5620" spans="1:6" x14ac:dyDescent="0.25">
      <c r="A5620" s="43" t="str">
        <f t="shared" si="440"/>
        <v xml:space="preserve"> 0 Financial</v>
      </c>
      <c r="B5620" s="43" t="str">
        <f t="shared" si="441"/>
        <v/>
      </c>
      <c r="C5620" s="43">
        <f t="shared" si="442"/>
        <v>0</v>
      </c>
      <c r="D5620" s="43" t="str">
        <f t="shared" si="443"/>
        <v>Financial</v>
      </c>
      <c r="E5620" s="43" t="e">
        <f>IF(VLOOKUP(S5620,'DD-Lookup'!$J$6:$L$50,3,FALSE)="Monthly",(YEAR(AC5620)-YEAR(AB5620))*12+MONTH(AC5620)-MONTH(AB5620)+1,(AC5620-AB5620+1))</f>
        <v>#N/A</v>
      </c>
      <c r="F5620" s="210" t="e">
        <f t="shared" si="444"/>
        <v>#N/A</v>
      </c>
    </row>
    <row r="5621" spans="1:6" x14ac:dyDescent="0.25">
      <c r="A5621" s="43" t="str">
        <f t="shared" si="440"/>
        <v xml:space="preserve"> 0 Financial</v>
      </c>
      <c r="B5621" s="43" t="str">
        <f t="shared" si="441"/>
        <v/>
      </c>
      <c r="C5621" s="43">
        <f t="shared" si="442"/>
        <v>0</v>
      </c>
      <c r="D5621" s="43" t="str">
        <f t="shared" si="443"/>
        <v>Financial</v>
      </c>
      <c r="E5621" s="43" t="e">
        <f>IF(VLOOKUP(S5621,'DD-Lookup'!$J$6:$L$50,3,FALSE)="Monthly",(YEAR(AC5621)-YEAR(AB5621))*12+MONTH(AC5621)-MONTH(AB5621)+1,(AC5621-AB5621+1))</f>
        <v>#N/A</v>
      </c>
      <c r="F5621" s="210" t="e">
        <f t="shared" si="444"/>
        <v>#N/A</v>
      </c>
    </row>
    <row r="5622" spans="1:6" x14ac:dyDescent="0.25">
      <c r="A5622" s="43" t="str">
        <f t="shared" si="440"/>
        <v xml:space="preserve"> 0 Financial</v>
      </c>
      <c r="B5622" s="43" t="str">
        <f t="shared" si="441"/>
        <v/>
      </c>
      <c r="C5622" s="43">
        <f t="shared" si="442"/>
        <v>0</v>
      </c>
      <c r="D5622" s="43" t="str">
        <f t="shared" si="443"/>
        <v>Financial</v>
      </c>
      <c r="E5622" s="43" t="e">
        <f>IF(VLOOKUP(S5622,'DD-Lookup'!$J$6:$L$50,3,FALSE)="Monthly",(YEAR(AC5622)-YEAR(AB5622))*12+MONTH(AC5622)-MONTH(AB5622)+1,(AC5622-AB5622+1))</f>
        <v>#N/A</v>
      </c>
      <c r="F5622" s="210" t="e">
        <f t="shared" si="444"/>
        <v>#N/A</v>
      </c>
    </row>
    <row r="5623" spans="1:6" x14ac:dyDescent="0.25">
      <c r="A5623" s="43" t="str">
        <f t="shared" si="440"/>
        <v xml:space="preserve"> 0 Financial</v>
      </c>
      <c r="B5623" s="43" t="str">
        <f t="shared" si="441"/>
        <v/>
      </c>
      <c r="C5623" s="43">
        <f t="shared" si="442"/>
        <v>0</v>
      </c>
      <c r="D5623" s="43" t="str">
        <f t="shared" si="443"/>
        <v>Financial</v>
      </c>
      <c r="E5623" s="43" t="e">
        <f>IF(VLOOKUP(S5623,'DD-Lookup'!$J$6:$L$50,3,FALSE)="Monthly",(YEAR(AC5623)-YEAR(AB5623))*12+MONTH(AC5623)-MONTH(AB5623)+1,(AC5623-AB5623+1))</f>
        <v>#N/A</v>
      </c>
      <c r="F5623" s="210" t="e">
        <f t="shared" si="444"/>
        <v>#N/A</v>
      </c>
    </row>
    <row r="5624" spans="1:6" x14ac:dyDescent="0.25">
      <c r="A5624" s="43" t="str">
        <f t="shared" si="440"/>
        <v xml:space="preserve"> 0 Financial</v>
      </c>
      <c r="B5624" s="43" t="str">
        <f t="shared" si="441"/>
        <v/>
      </c>
      <c r="C5624" s="43">
        <f t="shared" si="442"/>
        <v>0</v>
      </c>
      <c r="D5624" s="43" t="str">
        <f t="shared" si="443"/>
        <v>Financial</v>
      </c>
      <c r="E5624" s="43" t="e">
        <f>IF(VLOOKUP(S5624,'DD-Lookup'!$J$6:$L$50,3,FALSE)="Monthly",(YEAR(AC5624)-YEAR(AB5624))*12+MONTH(AC5624)-MONTH(AB5624)+1,(AC5624-AB5624+1))</f>
        <v>#N/A</v>
      </c>
      <c r="F5624" s="210" t="e">
        <f t="shared" si="444"/>
        <v>#N/A</v>
      </c>
    </row>
    <row r="5625" spans="1:6" x14ac:dyDescent="0.25">
      <c r="A5625" s="43" t="str">
        <f t="shared" si="440"/>
        <v xml:space="preserve"> 0 Financial</v>
      </c>
      <c r="B5625" s="43" t="str">
        <f t="shared" si="441"/>
        <v/>
      </c>
      <c r="C5625" s="43">
        <f t="shared" si="442"/>
        <v>0</v>
      </c>
      <c r="D5625" s="43" t="str">
        <f t="shared" si="443"/>
        <v>Financial</v>
      </c>
      <c r="E5625" s="43" t="e">
        <f>IF(VLOOKUP(S5625,'DD-Lookup'!$J$6:$L$50,3,FALSE)="Monthly",(YEAR(AC5625)-YEAR(AB5625))*12+MONTH(AC5625)-MONTH(AB5625)+1,(AC5625-AB5625+1))</f>
        <v>#N/A</v>
      </c>
      <c r="F5625" s="210" t="e">
        <f t="shared" si="444"/>
        <v>#N/A</v>
      </c>
    </row>
    <row r="5626" spans="1:6" x14ac:dyDescent="0.25">
      <c r="A5626" s="43" t="str">
        <f t="shared" si="440"/>
        <v xml:space="preserve"> 0 Financial</v>
      </c>
      <c r="B5626" s="43" t="str">
        <f t="shared" si="441"/>
        <v/>
      </c>
      <c r="C5626" s="43">
        <f t="shared" si="442"/>
        <v>0</v>
      </c>
      <c r="D5626" s="43" t="str">
        <f t="shared" si="443"/>
        <v>Financial</v>
      </c>
      <c r="E5626" s="43" t="e">
        <f>IF(VLOOKUP(S5626,'DD-Lookup'!$J$6:$L$50,3,FALSE)="Monthly",(YEAR(AC5626)-YEAR(AB5626))*12+MONTH(AC5626)-MONTH(AB5626)+1,(AC5626-AB5626+1))</f>
        <v>#N/A</v>
      </c>
      <c r="F5626" s="210" t="e">
        <f t="shared" si="444"/>
        <v>#N/A</v>
      </c>
    </row>
    <row r="5627" spans="1:6" x14ac:dyDescent="0.25">
      <c r="A5627" s="43" t="str">
        <f t="shared" si="440"/>
        <v xml:space="preserve"> 0 Financial</v>
      </c>
      <c r="B5627" s="43" t="str">
        <f t="shared" si="441"/>
        <v/>
      </c>
      <c r="C5627" s="43">
        <f t="shared" si="442"/>
        <v>0</v>
      </c>
      <c r="D5627" s="43" t="str">
        <f t="shared" si="443"/>
        <v>Financial</v>
      </c>
      <c r="E5627" s="43" t="e">
        <f>IF(VLOOKUP(S5627,'DD-Lookup'!$J$6:$L$50,3,FALSE)="Monthly",(YEAR(AC5627)-YEAR(AB5627))*12+MONTH(AC5627)-MONTH(AB5627)+1,(AC5627-AB5627+1))</f>
        <v>#N/A</v>
      </c>
      <c r="F5627" s="210" t="e">
        <f t="shared" si="444"/>
        <v>#N/A</v>
      </c>
    </row>
    <row r="5628" spans="1:6" x14ac:dyDescent="0.25">
      <c r="A5628" s="43" t="str">
        <f t="shared" si="440"/>
        <v xml:space="preserve"> 0 Financial</v>
      </c>
      <c r="B5628" s="43" t="str">
        <f t="shared" si="441"/>
        <v/>
      </c>
      <c r="C5628" s="43">
        <f t="shared" si="442"/>
        <v>0</v>
      </c>
      <c r="D5628" s="43" t="str">
        <f t="shared" si="443"/>
        <v>Financial</v>
      </c>
      <c r="E5628" s="43" t="e">
        <f>IF(VLOOKUP(S5628,'DD-Lookup'!$J$6:$L$50,3,FALSE)="Monthly",(YEAR(AC5628)-YEAR(AB5628))*12+MONTH(AC5628)-MONTH(AB5628)+1,(AC5628-AB5628+1))</f>
        <v>#N/A</v>
      </c>
      <c r="F5628" s="210" t="e">
        <f t="shared" si="444"/>
        <v>#N/A</v>
      </c>
    </row>
    <row r="5629" spans="1:6" x14ac:dyDescent="0.25">
      <c r="A5629" s="43" t="str">
        <f t="shared" si="440"/>
        <v xml:space="preserve"> 0 Financial</v>
      </c>
      <c r="B5629" s="43" t="str">
        <f t="shared" si="441"/>
        <v/>
      </c>
      <c r="C5629" s="43">
        <f t="shared" si="442"/>
        <v>0</v>
      </c>
      <c r="D5629" s="43" t="str">
        <f t="shared" si="443"/>
        <v>Financial</v>
      </c>
      <c r="E5629" s="43" t="e">
        <f>IF(VLOOKUP(S5629,'DD-Lookup'!$J$6:$L$50,3,FALSE)="Monthly",(YEAR(AC5629)-YEAR(AB5629))*12+MONTH(AC5629)-MONTH(AB5629)+1,(AC5629-AB5629+1))</f>
        <v>#N/A</v>
      </c>
      <c r="F5629" s="210" t="e">
        <f t="shared" si="444"/>
        <v>#N/A</v>
      </c>
    </row>
    <row r="5630" spans="1:6" x14ac:dyDescent="0.25">
      <c r="A5630" s="43" t="str">
        <f t="shared" si="440"/>
        <v xml:space="preserve"> 0 Financial</v>
      </c>
      <c r="B5630" s="43" t="str">
        <f t="shared" si="441"/>
        <v/>
      </c>
      <c r="C5630" s="43">
        <f t="shared" si="442"/>
        <v>0</v>
      </c>
      <c r="D5630" s="43" t="str">
        <f t="shared" si="443"/>
        <v>Financial</v>
      </c>
      <c r="E5630" s="43" t="e">
        <f>IF(VLOOKUP(S5630,'DD-Lookup'!$J$6:$L$50,3,FALSE)="Monthly",(YEAR(AC5630)-YEAR(AB5630))*12+MONTH(AC5630)-MONTH(AB5630)+1,(AC5630-AB5630+1))</f>
        <v>#N/A</v>
      </c>
      <c r="F5630" s="210" t="e">
        <f t="shared" si="444"/>
        <v>#N/A</v>
      </c>
    </row>
    <row r="5631" spans="1:6" x14ac:dyDescent="0.25">
      <c r="A5631" s="43" t="str">
        <f t="shared" si="440"/>
        <v xml:space="preserve"> 0 Financial</v>
      </c>
      <c r="B5631" s="43" t="str">
        <f t="shared" si="441"/>
        <v/>
      </c>
      <c r="C5631" s="43">
        <f t="shared" si="442"/>
        <v>0</v>
      </c>
      <c r="D5631" s="43" t="str">
        <f t="shared" si="443"/>
        <v>Financial</v>
      </c>
      <c r="E5631" s="43" t="e">
        <f>IF(VLOOKUP(S5631,'DD-Lookup'!$J$6:$L$50,3,FALSE)="Monthly",(YEAR(AC5631)-YEAR(AB5631))*12+MONTH(AC5631)-MONTH(AB5631)+1,(AC5631-AB5631+1))</f>
        <v>#N/A</v>
      </c>
      <c r="F5631" s="210" t="e">
        <f t="shared" si="444"/>
        <v>#N/A</v>
      </c>
    </row>
    <row r="5632" spans="1:6" x14ac:dyDescent="0.25">
      <c r="A5632" s="43" t="str">
        <f t="shared" si="440"/>
        <v xml:space="preserve"> 0 Financial</v>
      </c>
      <c r="B5632" s="43" t="str">
        <f t="shared" si="441"/>
        <v/>
      </c>
      <c r="C5632" s="43">
        <f t="shared" si="442"/>
        <v>0</v>
      </c>
      <c r="D5632" s="43" t="str">
        <f t="shared" si="443"/>
        <v>Financial</v>
      </c>
      <c r="E5632" s="43" t="e">
        <f>IF(VLOOKUP(S5632,'DD-Lookup'!$J$6:$L$50,3,FALSE)="Monthly",(YEAR(AC5632)-YEAR(AB5632))*12+MONTH(AC5632)-MONTH(AB5632)+1,(AC5632-AB5632+1))</f>
        <v>#N/A</v>
      </c>
      <c r="F5632" s="210" t="e">
        <f t="shared" si="444"/>
        <v>#N/A</v>
      </c>
    </row>
    <row r="5633" spans="1:6" x14ac:dyDescent="0.25">
      <c r="A5633" s="43" t="str">
        <f t="shared" si="440"/>
        <v xml:space="preserve"> 0 Financial</v>
      </c>
      <c r="B5633" s="43" t="str">
        <f t="shared" si="441"/>
        <v/>
      </c>
      <c r="C5633" s="43">
        <f t="shared" si="442"/>
        <v>0</v>
      </c>
      <c r="D5633" s="43" t="str">
        <f t="shared" si="443"/>
        <v>Financial</v>
      </c>
      <c r="E5633" s="43" t="e">
        <f>IF(VLOOKUP(S5633,'DD-Lookup'!$J$6:$L$50,3,FALSE)="Monthly",(YEAR(AC5633)-YEAR(AB5633))*12+MONTH(AC5633)-MONTH(AB5633)+1,(AC5633-AB5633+1))</f>
        <v>#N/A</v>
      </c>
      <c r="F5633" s="210" t="e">
        <f t="shared" si="444"/>
        <v>#N/A</v>
      </c>
    </row>
    <row r="5634" spans="1:6" x14ac:dyDescent="0.25">
      <c r="A5634" s="43" t="str">
        <f t="shared" si="440"/>
        <v xml:space="preserve"> 0 Financial</v>
      </c>
      <c r="B5634" s="43" t="str">
        <f t="shared" si="441"/>
        <v/>
      </c>
      <c r="C5634" s="43">
        <f t="shared" si="442"/>
        <v>0</v>
      </c>
      <c r="D5634" s="43" t="str">
        <f t="shared" si="443"/>
        <v>Financial</v>
      </c>
      <c r="E5634" s="43" t="e">
        <f>IF(VLOOKUP(S5634,'DD-Lookup'!$J$6:$L$50,3,FALSE)="Monthly",(YEAR(AC5634)-YEAR(AB5634))*12+MONTH(AC5634)-MONTH(AB5634)+1,(AC5634-AB5634+1))</f>
        <v>#N/A</v>
      </c>
      <c r="F5634" s="210" t="e">
        <f t="shared" si="444"/>
        <v>#N/A</v>
      </c>
    </row>
    <row r="5635" spans="1:6" x14ac:dyDescent="0.25">
      <c r="A5635" s="43" t="str">
        <f t="shared" si="440"/>
        <v xml:space="preserve"> 0 Financial</v>
      </c>
      <c r="B5635" s="43" t="str">
        <f t="shared" si="441"/>
        <v/>
      </c>
      <c r="C5635" s="43">
        <f t="shared" si="442"/>
        <v>0</v>
      </c>
      <c r="D5635" s="43" t="str">
        <f t="shared" si="443"/>
        <v>Financial</v>
      </c>
      <c r="E5635" s="43" t="e">
        <f>IF(VLOOKUP(S5635,'DD-Lookup'!$J$6:$L$50,3,FALSE)="Monthly",(YEAR(AC5635)-YEAR(AB5635))*12+MONTH(AC5635)-MONTH(AB5635)+1,(AC5635-AB5635+1))</f>
        <v>#N/A</v>
      </c>
      <c r="F5635" s="210" t="e">
        <f t="shared" si="444"/>
        <v>#N/A</v>
      </c>
    </row>
    <row r="5636" spans="1:6" x14ac:dyDescent="0.25">
      <c r="A5636" s="43" t="str">
        <f t="shared" si="440"/>
        <v xml:space="preserve"> 0 Financial</v>
      </c>
      <c r="B5636" s="43" t="str">
        <f t="shared" si="441"/>
        <v/>
      </c>
      <c r="C5636" s="43">
        <f t="shared" si="442"/>
        <v>0</v>
      </c>
      <c r="D5636" s="43" t="str">
        <f t="shared" si="443"/>
        <v>Financial</v>
      </c>
      <c r="E5636" s="43" t="e">
        <f>IF(VLOOKUP(S5636,'DD-Lookup'!$J$6:$L$50,3,FALSE)="Monthly",(YEAR(AC5636)-YEAR(AB5636))*12+MONTH(AC5636)-MONTH(AB5636)+1,(AC5636-AB5636+1))</f>
        <v>#N/A</v>
      </c>
      <c r="F5636" s="210" t="e">
        <f t="shared" si="444"/>
        <v>#N/A</v>
      </c>
    </row>
    <row r="5637" spans="1:6" x14ac:dyDescent="0.25">
      <c r="A5637" s="43" t="str">
        <f t="shared" si="440"/>
        <v xml:space="preserve"> 0 Financial</v>
      </c>
      <c r="B5637" s="43" t="str">
        <f t="shared" si="441"/>
        <v/>
      </c>
      <c r="C5637" s="43">
        <f t="shared" si="442"/>
        <v>0</v>
      </c>
      <c r="D5637" s="43" t="str">
        <f t="shared" si="443"/>
        <v>Financial</v>
      </c>
      <c r="E5637" s="43" t="e">
        <f>IF(VLOOKUP(S5637,'DD-Lookup'!$J$6:$L$50,3,FALSE)="Monthly",(YEAR(AC5637)-YEAR(AB5637))*12+MONTH(AC5637)-MONTH(AB5637)+1,(AC5637-AB5637+1))</f>
        <v>#N/A</v>
      </c>
      <c r="F5637" s="210" t="e">
        <f t="shared" si="444"/>
        <v>#N/A</v>
      </c>
    </row>
    <row r="5638" spans="1:6" x14ac:dyDescent="0.25">
      <c r="A5638" s="43" t="str">
        <f t="shared" si="440"/>
        <v xml:space="preserve"> 0 Financial</v>
      </c>
      <c r="B5638" s="43" t="str">
        <f t="shared" si="441"/>
        <v/>
      </c>
      <c r="C5638" s="43">
        <f t="shared" si="442"/>
        <v>0</v>
      </c>
      <c r="D5638" s="43" t="str">
        <f t="shared" si="443"/>
        <v>Financial</v>
      </c>
      <c r="E5638" s="43" t="e">
        <f>IF(VLOOKUP(S5638,'DD-Lookup'!$J$6:$L$50,3,FALSE)="Monthly",(YEAR(AC5638)-YEAR(AB5638))*12+MONTH(AC5638)-MONTH(AB5638)+1,(AC5638-AB5638+1))</f>
        <v>#N/A</v>
      </c>
      <c r="F5638" s="210" t="e">
        <f t="shared" si="444"/>
        <v>#N/A</v>
      </c>
    </row>
    <row r="5639" spans="1:6" x14ac:dyDescent="0.25">
      <c r="A5639" s="43" t="str">
        <f t="shared" si="440"/>
        <v xml:space="preserve"> 0 Financial</v>
      </c>
      <c r="B5639" s="43" t="str">
        <f t="shared" si="441"/>
        <v/>
      </c>
      <c r="C5639" s="43">
        <f t="shared" si="442"/>
        <v>0</v>
      </c>
      <c r="D5639" s="43" t="str">
        <f t="shared" si="443"/>
        <v>Financial</v>
      </c>
      <c r="E5639" s="43" t="e">
        <f>IF(VLOOKUP(S5639,'DD-Lookup'!$J$6:$L$50,3,FALSE)="Monthly",(YEAR(AC5639)-YEAR(AB5639))*12+MONTH(AC5639)-MONTH(AB5639)+1,(AC5639-AB5639+1))</f>
        <v>#N/A</v>
      </c>
      <c r="F5639" s="210" t="e">
        <f t="shared" si="444"/>
        <v>#N/A</v>
      </c>
    </row>
    <row r="5640" spans="1:6" x14ac:dyDescent="0.25">
      <c r="A5640" s="43" t="str">
        <f t="shared" si="440"/>
        <v xml:space="preserve"> 0 Financial</v>
      </c>
      <c r="B5640" s="43" t="str">
        <f t="shared" si="441"/>
        <v/>
      </c>
      <c r="C5640" s="43">
        <f t="shared" si="442"/>
        <v>0</v>
      </c>
      <c r="D5640" s="43" t="str">
        <f t="shared" si="443"/>
        <v>Financial</v>
      </c>
      <c r="E5640" s="43" t="e">
        <f>IF(VLOOKUP(S5640,'DD-Lookup'!$J$6:$L$50,3,FALSE)="Monthly",(YEAR(AC5640)-YEAR(AB5640))*12+MONTH(AC5640)-MONTH(AB5640)+1,(AC5640-AB5640+1))</f>
        <v>#N/A</v>
      </c>
      <c r="F5640" s="210" t="e">
        <f t="shared" si="444"/>
        <v>#N/A</v>
      </c>
    </row>
    <row r="5641" spans="1:6" x14ac:dyDescent="0.25">
      <c r="A5641" s="43" t="str">
        <f t="shared" si="440"/>
        <v xml:space="preserve"> 0 Financial</v>
      </c>
      <c r="B5641" s="43" t="str">
        <f t="shared" si="441"/>
        <v/>
      </c>
      <c r="C5641" s="43">
        <f t="shared" si="442"/>
        <v>0</v>
      </c>
      <c r="D5641" s="43" t="str">
        <f t="shared" si="443"/>
        <v>Financial</v>
      </c>
      <c r="E5641" s="43" t="e">
        <f>IF(VLOOKUP(S5641,'DD-Lookup'!$J$6:$L$50,3,FALSE)="Monthly",(YEAR(AC5641)-YEAR(AB5641))*12+MONTH(AC5641)-MONTH(AB5641)+1,(AC5641-AB5641+1))</f>
        <v>#N/A</v>
      </c>
      <c r="F5641" s="210" t="e">
        <f t="shared" si="444"/>
        <v>#N/A</v>
      </c>
    </row>
    <row r="5642" spans="1:6" x14ac:dyDescent="0.25">
      <c r="A5642" s="43" t="str">
        <f t="shared" ref="A5642:A5705" si="445">B5642&amp;" "&amp;C5642&amp;" "&amp;D5642</f>
        <v xml:space="preserve"> 0 Financial</v>
      </c>
      <c r="B5642" s="43" t="str">
        <f t="shared" ref="B5642:B5705" si="446">IF((LEFT(N5642,2)="US"),"US","")</f>
        <v/>
      </c>
      <c r="C5642" s="43">
        <f t="shared" ref="C5642:C5705" si="447">M5642</f>
        <v>0</v>
      </c>
      <c r="D5642" s="43" t="str">
        <f t="shared" ref="D5642:D5705" si="448">IF(ISNUMBER(FIND("Phy",N5642))=TRUE,"Physical","Financial")</f>
        <v>Financial</v>
      </c>
      <c r="E5642" s="43" t="e">
        <f>IF(VLOOKUP(S5642,'DD-Lookup'!$J$6:$L$50,3,FALSE)="Monthly",(YEAR(AC5642)-YEAR(AB5642))*12+MONTH(AC5642)-MONTH(AB5642)+1,(AC5642-AB5642+1))</f>
        <v>#N/A</v>
      </c>
      <c r="F5642" s="210" t="e">
        <f t="shared" ref="F5642:F5705" si="449">E5642*SUM(P5642:Q5642)</f>
        <v>#N/A</v>
      </c>
    </row>
    <row r="5643" spans="1:6" x14ac:dyDescent="0.25">
      <c r="A5643" s="43" t="str">
        <f t="shared" si="445"/>
        <v xml:space="preserve"> 0 Financial</v>
      </c>
      <c r="B5643" s="43" t="str">
        <f t="shared" si="446"/>
        <v/>
      </c>
      <c r="C5643" s="43">
        <f t="shared" si="447"/>
        <v>0</v>
      </c>
      <c r="D5643" s="43" t="str">
        <f t="shared" si="448"/>
        <v>Financial</v>
      </c>
      <c r="E5643" s="43" t="e">
        <f>IF(VLOOKUP(S5643,'DD-Lookup'!$J$6:$L$50,3,FALSE)="Monthly",(YEAR(AC5643)-YEAR(AB5643))*12+MONTH(AC5643)-MONTH(AB5643)+1,(AC5643-AB5643+1))</f>
        <v>#N/A</v>
      </c>
      <c r="F5643" s="210" t="e">
        <f t="shared" si="449"/>
        <v>#N/A</v>
      </c>
    </row>
    <row r="5644" spans="1:6" x14ac:dyDescent="0.25">
      <c r="A5644" s="43" t="str">
        <f t="shared" si="445"/>
        <v xml:space="preserve"> 0 Financial</v>
      </c>
      <c r="B5644" s="43" t="str">
        <f t="shared" si="446"/>
        <v/>
      </c>
      <c r="C5644" s="43">
        <f t="shared" si="447"/>
        <v>0</v>
      </c>
      <c r="D5644" s="43" t="str">
        <f t="shared" si="448"/>
        <v>Financial</v>
      </c>
      <c r="E5644" s="43" t="e">
        <f>IF(VLOOKUP(S5644,'DD-Lookup'!$J$6:$L$50,3,FALSE)="Monthly",(YEAR(AC5644)-YEAR(AB5644))*12+MONTH(AC5644)-MONTH(AB5644)+1,(AC5644-AB5644+1))</f>
        <v>#N/A</v>
      </c>
      <c r="F5644" s="210" t="e">
        <f t="shared" si="449"/>
        <v>#N/A</v>
      </c>
    </row>
    <row r="5645" spans="1:6" x14ac:dyDescent="0.25">
      <c r="A5645" s="43" t="str">
        <f t="shared" si="445"/>
        <v xml:space="preserve"> 0 Financial</v>
      </c>
      <c r="B5645" s="43" t="str">
        <f t="shared" si="446"/>
        <v/>
      </c>
      <c r="C5645" s="43">
        <f t="shared" si="447"/>
        <v>0</v>
      </c>
      <c r="D5645" s="43" t="str">
        <f t="shared" si="448"/>
        <v>Financial</v>
      </c>
      <c r="E5645" s="43" t="e">
        <f>IF(VLOOKUP(S5645,'DD-Lookup'!$J$6:$L$50,3,FALSE)="Monthly",(YEAR(AC5645)-YEAR(AB5645))*12+MONTH(AC5645)-MONTH(AB5645)+1,(AC5645-AB5645+1))</f>
        <v>#N/A</v>
      </c>
      <c r="F5645" s="210" t="e">
        <f t="shared" si="449"/>
        <v>#N/A</v>
      </c>
    </row>
    <row r="5646" spans="1:6" x14ac:dyDescent="0.25">
      <c r="A5646" s="43" t="str">
        <f t="shared" si="445"/>
        <v xml:space="preserve"> 0 Financial</v>
      </c>
      <c r="B5646" s="43" t="str">
        <f t="shared" si="446"/>
        <v/>
      </c>
      <c r="C5646" s="43">
        <f t="shared" si="447"/>
        <v>0</v>
      </c>
      <c r="D5646" s="43" t="str">
        <f t="shared" si="448"/>
        <v>Financial</v>
      </c>
      <c r="E5646" s="43" t="e">
        <f>IF(VLOOKUP(S5646,'DD-Lookup'!$J$6:$L$50,3,FALSE)="Monthly",(YEAR(AC5646)-YEAR(AB5646))*12+MONTH(AC5646)-MONTH(AB5646)+1,(AC5646-AB5646+1))</f>
        <v>#N/A</v>
      </c>
      <c r="F5646" s="210" t="e">
        <f t="shared" si="449"/>
        <v>#N/A</v>
      </c>
    </row>
    <row r="5647" spans="1:6" x14ac:dyDescent="0.25">
      <c r="A5647" s="43" t="str">
        <f t="shared" si="445"/>
        <v xml:space="preserve"> 0 Financial</v>
      </c>
      <c r="B5647" s="43" t="str">
        <f t="shared" si="446"/>
        <v/>
      </c>
      <c r="C5647" s="43">
        <f t="shared" si="447"/>
        <v>0</v>
      </c>
      <c r="D5647" s="43" t="str">
        <f t="shared" si="448"/>
        <v>Financial</v>
      </c>
      <c r="E5647" s="43" t="e">
        <f>IF(VLOOKUP(S5647,'DD-Lookup'!$J$6:$L$50,3,FALSE)="Monthly",(YEAR(AC5647)-YEAR(AB5647))*12+MONTH(AC5647)-MONTH(AB5647)+1,(AC5647-AB5647+1))</f>
        <v>#N/A</v>
      </c>
      <c r="F5647" s="210" t="e">
        <f t="shared" si="449"/>
        <v>#N/A</v>
      </c>
    </row>
    <row r="5648" spans="1:6" x14ac:dyDescent="0.25">
      <c r="A5648" s="43" t="str">
        <f t="shared" si="445"/>
        <v xml:space="preserve"> 0 Financial</v>
      </c>
      <c r="B5648" s="43" t="str">
        <f t="shared" si="446"/>
        <v/>
      </c>
      <c r="C5648" s="43">
        <f t="shared" si="447"/>
        <v>0</v>
      </c>
      <c r="D5648" s="43" t="str">
        <f t="shared" si="448"/>
        <v>Financial</v>
      </c>
      <c r="E5648" s="43" t="e">
        <f>IF(VLOOKUP(S5648,'DD-Lookup'!$J$6:$L$50,3,FALSE)="Monthly",(YEAR(AC5648)-YEAR(AB5648))*12+MONTH(AC5648)-MONTH(AB5648)+1,(AC5648-AB5648+1))</f>
        <v>#N/A</v>
      </c>
      <c r="F5648" s="210" t="e">
        <f t="shared" si="449"/>
        <v>#N/A</v>
      </c>
    </row>
    <row r="5649" spans="1:6" x14ac:dyDescent="0.25">
      <c r="A5649" s="43" t="str">
        <f t="shared" si="445"/>
        <v xml:space="preserve"> 0 Financial</v>
      </c>
      <c r="B5649" s="43" t="str">
        <f t="shared" si="446"/>
        <v/>
      </c>
      <c r="C5649" s="43">
        <f t="shared" si="447"/>
        <v>0</v>
      </c>
      <c r="D5649" s="43" t="str">
        <f t="shared" si="448"/>
        <v>Financial</v>
      </c>
      <c r="E5649" s="43" t="e">
        <f>IF(VLOOKUP(S5649,'DD-Lookup'!$J$6:$L$50,3,FALSE)="Monthly",(YEAR(AC5649)-YEAR(AB5649))*12+MONTH(AC5649)-MONTH(AB5649)+1,(AC5649-AB5649+1))</f>
        <v>#N/A</v>
      </c>
      <c r="F5649" s="210" t="e">
        <f t="shared" si="449"/>
        <v>#N/A</v>
      </c>
    </row>
    <row r="5650" spans="1:6" x14ac:dyDescent="0.25">
      <c r="A5650" s="43" t="str">
        <f t="shared" si="445"/>
        <v xml:space="preserve"> 0 Financial</v>
      </c>
      <c r="B5650" s="43" t="str">
        <f t="shared" si="446"/>
        <v/>
      </c>
      <c r="C5650" s="43">
        <f t="shared" si="447"/>
        <v>0</v>
      </c>
      <c r="D5650" s="43" t="str">
        <f t="shared" si="448"/>
        <v>Financial</v>
      </c>
      <c r="E5650" s="43" t="e">
        <f>IF(VLOOKUP(S5650,'DD-Lookup'!$J$6:$L$50,3,FALSE)="Monthly",(YEAR(AC5650)-YEAR(AB5650))*12+MONTH(AC5650)-MONTH(AB5650)+1,(AC5650-AB5650+1))</f>
        <v>#N/A</v>
      </c>
      <c r="F5650" s="210" t="e">
        <f t="shared" si="449"/>
        <v>#N/A</v>
      </c>
    </row>
    <row r="5651" spans="1:6" x14ac:dyDescent="0.25">
      <c r="A5651" s="43" t="str">
        <f t="shared" si="445"/>
        <v xml:space="preserve"> 0 Financial</v>
      </c>
      <c r="B5651" s="43" t="str">
        <f t="shared" si="446"/>
        <v/>
      </c>
      <c r="C5651" s="43">
        <f t="shared" si="447"/>
        <v>0</v>
      </c>
      <c r="D5651" s="43" t="str">
        <f t="shared" si="448"/>
        <v>Financial</v>
      </c>
      <c r="E5651" s="43" t="e">
        <f>IF(VLOOKUP(S5651,'DD-Lookup'!$J$6:$L$50,3,FALSE)="Monthly",(YEAR(AC5651)-YEAR(AB5651))*12+MONTH(AC5651)-MONTH(AB5651)+1,(AC5651-AB5651+1))</f>
        <v>#N/A</v>
      </c>
      <c r="F5651" s="210" t="e">
        <f t="shared" si="449"/>
        <v>#N/A</v>
      </c>
    </row>
    <row r="5652" spans="1:6" x14ac:dyDescent="0.25">
      <c r="A5652" s="43" t="str">
        <f t="shared" si="445"/>
        <v xml:space="preserve"> 0 Financial</v>
      </c>
      <c r="B5652" s="43" t="str">
        <f t="shared" si="446"/>
        <v/>
      </c>
      <c r="C5652" s="43">
        <f t="shared" si="447"/>
        <v>0</v>
      </c>
      <c r="D5652" s="43" t="str">
        <f t="shared" si="448"/>
        <v>Financial</v>
      </c>
      <c r="E5652" s="43" t="e">
        <f>IF(VLOOKUP(S5652,'DD-Lookup'!$J$6:$L$50,3,FALSE)="Monthly",(YEAR(AC5652)-YEAR(AB5652))*12+MONTH(AC5652)-MONTH(AB5652)+1,(AC5652-AB5652+1))</f>
        <v>#N/A</v>
      </c>
      <c r="F5652" s="210" t="e">
        <f t="shared" si="449"/>
        <v>#N/A</v>
      </c>
    </row>
    <row r="5653" spans="1:6" x14ac:dyDescent="0.25">
      <c r="A5653" s="43" t="str">
        <f t="shared" si="445"/>
        <v xml:space="preserve"> 0 Financial</v>
      </c>
      <c r="B5653" s="43" t="str">
        <f t="shared" si="446"/>
        <v/>
      </c>
      <c r="C5653" s="43">
        <f t="shared" si="447"/>
        <v>0</v>
      </c>
      <c r="D5653" s="43" t="str">
        <f t="shared" si="448"/>
        <v>Financial</v>
      </c>
      <c r="E5653" s="43" t="e">
        <f>IF(VLOOKUP(S5653,'DD-Lookup'!$J$6:$L$50,3,FALSE)="Monthly",(YEAR(AC5653)-YEAR(AB5653))*12+MONTH(AC5653)-MONTH(AB5653)+1,(AC5653-AB5653+1))</f>
        <v>#N/A</v>
      </c>
      <c r="F5653" s="210" t="e">
        <f t="shared" si="449"/>
        <v>#N/A</v>
      </c>
    </row>
    <row r="5654" spans="1:6" x14ac:dyDescent="0.25">
      <c r="A5654" s="43" t="str">
        <f t="shared" si="445"/>
        <v xml:space="preserve"> 0 Financial</v>
      </c>
      <c r="B5654" s="43" t="str">
        <f t="shared" si="446"/>
        <v/>
      </c>
      <c r="C5654" s="43">
        <f t="shared" si="447"/>
        <v>0</v>
      </c>
      <c r="D5654" s="43" t="str">
        <f t="shared" si="448"/>
        <v>Financial</v>
      </c>
      <c r="E5654" s="43" t="e">
        <f>IF(VLOOKUP(S5654,'DD-Lookup'!$J$6:$L$50,3,FALSE)="Monthly",(YEAR(AC5654)-YEAR(AB5654))*12+MONTH(AC5654)-MONTH(AB5654)+1,(AC5654-AB5654+1))</f>
        <v>#N/A</v>
      </c>
      <c r="F5654" s="210" t="e">
        <f t="shared" si="449"/>
        <v>#N/A</v>
      </c>
    </row>
    <row r="5655" spans="1:6" x14ac:dyDescent="0.25">
      <c r="A5655" s="43" t="str">
        <f t="shared" si="445"/>
        <v xml:space="preserve"> 0 Financial</v>
      </c>
      <c r="B5655" s="43" t="str">
        <f t="shared" si="446"/>
        <v/>
      </c>
      <c r="C5655" s="43">
        <f t="shared" si="447"/>
        <v>0</v>
      </c>
      <c r="D5655" s="43" t="str">
        <f t="shared" si="448"/>
        <v>Financial</v>
      </c>
      <c r="E5655" s="43" t="e">
        <f>IF(VLOOKUP(S5655,'DD-Lookup'!$J$6:$L$50,3,FALSE)="Monthly",(YEAR(AC5655)-YEAR(AB5655))*12+MONTH(AC5655)-MONTH(AB5655)+1,(AC5655-AB5655+1))</f>
        <v>#N/A</v>
      </c>
      <c r="F5655" s="210" t="e">
        <f t="shared" si="449"/>
        <v>#N/A</v>
      </c>
    </row>
    <row r="5656" spans="1:6" x14ac:dyDescent="0.25">
      <c r="A5656" s="43" t="str">
        <f t="shared" si="445"/>
        <v xml:space="preserve"> 0 Financial</v>
      </c>
      <c r="B5656" s="43" t="str">
        <f t="shared" si="446"/>
        <v/>
      </c>
      <c r="C5656" s="43">
        <f t="shared" si="447"/>
        <v>0</v>
      </c>
      <c r="D5656" s="43" t="str">
        <f t="shared" si="448"/>
        <v>Financial</v>
      </c>
      <c r="E5656" s="43" t="e">
        <f>IF(VLOOKUP(S5656,'DD-Lookup'!$J$6:$L$50,3,FALSE)="Monthly",(YEAR(AC5656)-YEAR(AB5656))*12+MONTH(AC5656)-MONTH(AB5656)+1,(AC5656-AB5656+1))</f>
        <v>#N/A</v>
      </c>
      <c r="F5656" s="210" t="e">
        <f t="shared" si="449"/>
        <v>#N/A</v>
      </c>
    </row>
    <row r="5657" spans="1:6" x14ac:dyDescent="0.25">
      <c r="A5657" s="43" t="str">
        <f t="shared" si="445"/>
        <v xml:space="preserve"> 0 Financial</v>
      </c>
      <c r="B5657" s="43" t="str">
        <f t="shared" si="446"/>
        <v/>
      </c>
      <c r="C5657" s="43">
        <f t="shared" si="447"/>
        <v>0</v>
      </c>
      <c r="D5657" s="43" t="str">
        <f t="shared" si="448"/>
        <v>Financial</v>
      </c>
      <c r="E5657" s="43" t="e">
        <f>IF(VLOOKUP(S5657,'DD-Lookup'!$J$6:$L$50,3,FALSE)="Monthly",(YEAR(AC5657)-YEAR(AB5657))*12+MONTH(AC5657)-MONTH(AB5657)+1,(AC5657-AB5657+1))</f>
        <v>#N/A</v>
      </c>
      <c r="F5657" s="210" t="e">
        <f t="shared" si="449"/>
        <v>#N/A</v>
      </c>
    </row>
    <row r="5658" spans="1:6" x14ac:dyDescent="0.25">
      <c r="A5658" s="43" t="str">
        <f t="shared" si="445"/>
        <v xml:space="preserve"> 0 Financial</v>
      </c>
      <c r="B5658" s="43" t="str">
        <f t="shared" si="446"/>
        <v/>
      </c>
      <c r="C5658" s="43">
        <f t="shared" si="447"/>
        <v>0</v>
      </c>
      <c r="D5658" s="43" t="str">
        <f t="shared" si="448"/>
        <v>Financial</v>
      </c>
      <c r="E5658" s="43" t="e">
        <f>IF(VLOOKUP(S5658,'DD-Lookup'!$J$6:$L$50,3,FALSE)="Monthly",(YEAR(AC5658)-YEAR(AB5658))*12+MONTH(AC5658)-MONTH(AB5658)+1,(AC5658-AB5658+1))</f>
        <v>#N/A</v>
      </c>
      <c r="F5658" s="210" t="e">
        <f t="shared" si="449"/>
        <v>#N/A</v>
      </c>
    </row>
    <row r="5659" spans="1:6" x14ac:dyDescent="0.25">
      <c r="A5659" s="43" t="str">
        <f t="shared" si="445"/>
        <v xml:space="preserve"> 0 Financial</v>
      </c>
      <c r="B5659" s="43" t="str">
        <f t="shared" si="446"/>
        <v/>
      </c>
      <c r="C5659" s="43">
        <f t="shared" si="447"/>
        <v>0</v>
      </c>
      <c r="D5659" s="43" t="str">
        <f t="shared" si="448"/>
        <v>Financial</v>
      </c>
      <c r="E5659" s="43" t="e">
        <f>IF(VLOOKUP(S5659,'DD-Lookup'!$J$6:$L$50,3,FALSE)="Monthly",(YEAR(AC5659)-YEAR(AB5659))*12+MONTH(AC5659)-MONTH(AB5659)+1,(AC5659-AB5659+1))</f>
        <v>#N/A</v>
      </c>
      <c r="F5659" s="210" t="e">
        <f t="shared" si="449"/>
        <v>#N/A</v>
      </c>
    </row>
    <row r="5660" spans="1:6" x14ac:dyDescent="0.25">
      <c r="A5660" s="43" t="str">
        <f t="shared" si="445"/>
        <v xml:space="preserve"> 0 Financial</v>
      </c>
      <c r="B5660" s="43" t="str">
        <f t="shared" si="446"/>
        <v/>
      </c>
      <c r="C5660" s="43">
        <f t="shared" si="447"/>
        <v>0</v>
      </c>
      <c r="D5660" s="43" t="str">
        <f t="shared" si="448"/>
        <v>Financial</v>
      </c>
      <c r="E5660" s="43" t="e">
        <f>IF(VLOOKUP(S5660,'DD-Lookup'!$J$6:$L$50,3,FALSE)="Monthly",(YEAR(AC5660)-YEAR(AB5660))*12+MONTH(AC5660)-MONTH(AB5660)+1,(AC5660-AB5660+1))</f>
        <v>#N/A</v>
      </c>
      <c r="F5660" s="210" t="e">
        <f t="shared" si="449"/>
        <v>#N/A</v>
      </c>
    </row>
    <row r="5661" spans="1:6" x14ac:dyDescent="0.25">
      <c r="A5661" s="43" t="str">
        <f t="shared" si="445"/>
        <v xml:space="preserve"> 0 Financial</v>
      </c>
      <c r="B5661" s="43" t="str">
        <f t="shared" si="446"/>
        <v/>
      </c>
      <c r="C5661" s="43">
        <f t="shared" si="447"/>
        <v>0</v>
      </c>
      <c r="D5661" s="43" t="str">
        <f t="shared" si="448"/>
        <v>Financial</v>
      </c>
      <c r="E5661" s="43" t="e">
        <f>IF(VLOOKUP(S5661,'DD-Lookup'!$J$6:$L$50,3,FALSE)="Monthly",(YEAR(AC5661)-YEAR(AB5661))*12+MONTH(AC5661)-MONTH(AB5661)+1,(AC5661-AB5661+1))</f>
        <v>#N/A</v>
      </c>
      <c r="F5661" s="210" t="e">
        <f t="shared" si="449"/>
        <v>#N/A</v>
      </c>
    </row>
    <row r="5662" spans="1:6" x14ac:dyDescent="0.25">
      <c r="A5662" s="43" t="str">
        <f t="shared" si="445"/>
        <v xml:space="preserve"> 0 Financial</v>
      </c>
      <c r="B5662" s="43" t="str">
        <f t="shared" si="446"/>
        <v/>
      </c>
      <c r="C5662" s="43">
        <f t="shared" si="447"/>
        <v>0</v>
      </c>
      <c r="D5662" s="43" t="str">
        <f t="shared" si="448"/>
        <v>Financial</v>
      </c>
      <c r="E5662" s="43" t="e">
        <f>IF(VLOOKUP(S5662,'DD-Lookup'!$J$6:$L$50,3,FALSE)="Monthly",(YEAR(AC5662)-YEAR(AB5662))*12+MONTH(AC5662)-MONTH(AB5662)+1,(AC5662-AB5662+1))</f>
        <v>#N/A</v>
      </c>
      <c r="F5662" s="210" t="e">
        <f t="shared" si="449"/>
        <v>#N/A</v>
      </c>
    </row>
    <row r="5663" spans="1:6" x14ac:dyDescent="0.25">
      <c r="A5663" s="43" t="str">
        <f t="shared" si="445"/>
        <v xml:space="preserve"> 0 Financial</v>
      </c>
      <c r="B5663" s="43" t="str">
        <f t="shared" si="446"/>
        <v/>
      </c>
      <c r="C5663" s="43">
        <f t="shared" si="447"/>
        <v>0</v>
      </c>
      <c r="D5663" s="43" t="str">
        <f t="shared" si="448"/>
        <v>Financial</v>
      </c>
      <c r="E5663" s="43" t="e">
        <f>IF(VLOOKUP(S5663,'DD-Lookup'!$J$6:$L$50,3,FALSE)="Monthly",(YEAR(AC5663)-YEAR(AB5663))*12+MONTH(AC5663)-MONTH(AB5663)+1,(AC5663-AB5663+1))</f>
        <v>#N/A</v>
      </c>
      <c r="F5663" s="210" t="e">
        <f t="shared" si="449"/>
        <v>#N/A</v>
      </c>
    </row>
    <row r="5664" spans="1:6" x14ac:dyDescent="0.25">
      <c r="A5664" s="43" t="str">
        <f t="shared" si="445"/>
        <v xml:space="preserve"> 0 Financial</v>
      </c>
      <c r="B5664" s="43" t="str">
        <f t="shared" si="446"/>
        <v/>
      </c>
      <c r="C5664" s="43">
        <f t="shared" si="447"/>
        <v>0</v>
      </c>
      <c r="D5664" s="43" t="str">
        <f t="shared" si="448"/>
        <v>Financial</v>
      </c>
      <c r="E5664" s="43" t="e">
        <f>IF(VLOOKUP(S5664,'DD-Lookup'!$J$6:$L$50,3,FALSE)="Monthly",(YEAR(AC5664)-YEAR(AB5664))*12+MONTH(AC5664)-MONTH(AB5664)+1,(AC5664-AB5664+1))</f>
        <v>#N/A</v>
      </c>
      <c r="F5664" s="210" t="e">
        <f t="shared" si="449"/>
        <v>#N/A</v>
      </c>
    </row>
    <row r="5665" spans="1:6" x14ac:dyDescent="0.25">
      <c r="A5665" s="43" t="str">
        <f t="shared" si="445"/>
        <v xml:space="preserve"> 0 Financial</v>
      </c>
      <c r="B5665" s="43" t="str">
        <f t="shared" si="446"/>
        <v/>
      </c>
      <c r="C5665" s="43">
        <f t="shared" si="447"/>
        <v>0</v>
      </c>
      <c r="D5665" s="43" t="str">
        <f t="shared" si="448"/>
        <v>Financial</v>
      </c>
      <c r="E5665" s="43" t="e">
        <f>IF(VLOOKUP(S5665,'DD-Lookup'!$J$6:$L$50,3,FALSE)="Monthly",(YEAR(AC5665)-YEAR(AB5665))*12+MONTH(AC5665)-MONTH(AB5665)+1,(AC5665-AB5665+1))</f>
        <v>#N/A</v>
      </c>
      <c r="F5665" s="210" t="e">
        <f t="shared" si="449"/>
        <v>#N/A</v>
      </c>
    </row>
    <row r="5666" spans="1:6" x14ac:dyDescent="0.25">
      <c r="A5666" s="43" t="str">
        <f t="shared" si="445"/>
        <v xml:space="preserve"> 0 Financial</v>
      </c>
      <c r="B5666" s="43" t="str">
        <f t="shared" si="446"/>
        <v/>
      </c>
      <c r="C5666" s="43">
        <f t="shared" si="447"/>
        <v>0</v>
      </c>
      <c r="D5666" s="43" t="str">
        <f t="shared" si="448"/>
        <v>Financial</v>
      </c>
      <c r="E5666" s="43" t="e">
        <f>IF(VLOOKUP(S5666,'DD-Lookup'!$J$6:$L$50,3,FALSE)="Monthly",(YEAR(AC5666)-YEAR(AB5666))*12+MONTH(AC5666)-MONTH(AB5666)+1,(AC5666-AB5666+1))</f>
        <v>#N/A</v>
      </c>
      <c r="F5666" s="210" t="e">
        <f t="shared" si="449"/>
        <v>#N/A</v>
      </c>
    </row>
    <row r="5667" spans="1:6" x14ac:dyDescent="0.25">
      <c r="A5667" s="43" t="str">
        <f t="shared" si="445"/>
        <v xml:space="preserve"> 0 Financial</v>
      </c>
      <c r="B5667" s="43" t="str">
        <f t="shared" si="446"/>
        <v/>
      </c>
      <c r="C5667" s="43">
        <f t="shared" si="447"/>
        <v>0</v>
      </c>
      <c r="D5667" s="43" t="str">
        <f t="shared" si="448"/>
        <v>Financial</v>
      </c>
      <c r="E5667" s="43" t="e">
        <f>IF(VLOOKUP(S5667,'DD-Lookup'!$J$6:$L$50,3,FALSE)="Monthly",(YEAR(AC5667)-YEAR(AB5667))*12+MONTH(AC5667)-MONTH(AB5667)+1,(AC5667-AB5667+1))</f>
        <v>#N/A</v>
      </c>
      <c r="F5667" s="210" t="e">
        <f t="shared" si="449"/>
        <v>#N/A</v>
      </c>
    </row>
    <row r="5668" spans="1:6" x14ac:dyDescent="0.25">
      <c r="A5668" s="43" t="str">
        <f t="shared" si="445"/>
        <v xml:space="preserve"> 0 Financial</v>
      </c>
      <c r="B5668" s="43" t="str">
        <f t="shared" si="446"/>
        <v/>
      </c>
      <c r="C5668" s="43">
        <f t="shared" si="447"/>
        <v>0</v>
      </c>
      <c r="D5668" s="43" t="str">
        <f t="shared" si="448"/>
        <v>Financial</v>
      </c>
      <c r="E5668" s="43" t="e">
        <f>IF(VLOOKUP(S5668,'DD-Lookup'!$J$6:$L$50,3,FALSE)="Monthly",(YEAR(AC5668)-YEAR(AB5668))*12+MONTH(AC5668)-MONTH(AB5668)+1,(AC5668-AB5668+1))</f>
        <v>#N/A</v>
      </c>
      <c r="F5668" s="210" t="e">
        <f t="shared" si="449"/>
        <v>#N/A</v>
      </c>
    </row>
    <row r="5669" spans="1:6" x14ac:dyDescent="0.25">
      <c r="A5669" s="43" t="str">
        <f t="shared" si="445"/>
        <v xml:space="preserve"> 0 Financial</v>
      </c>
      <c r="B5669" s="43" t="str">
        <f t="shared" si="446"/>
        <v/>
      </c>
      <c r="C5669" s="43">
        <f t="shared" si="447"/>
        <v>0</v>
      </c>
      <c r="D5669" s="43" t="str">
        <f t="shared" si="448"/>
        <v>Financial</v>
      </c>
      <c r="E5669" s="43" t="e">
        <f>IF(VLOOKUP(S5669,'DD-Lookup'!$J$6:$L$50,3,FALSE)="Monthly",(YEAR(AC5669)-YEAR(AB5669))*12+MONTH(AC5669)-MONTH(AB5669)+1,(AC5669-AB5669+1))</f>
        <v>#N/A</v>
      </c>
      <c r="F5669" s="210" t="e">
        <f t="shared" si="449"/>
        <v>#N/A</v>
      </c>
    </row>
    <row r="5670" spans="1:6" x14ac:dyDescent="0.25">
      <c r="A5670" s="43" t="str">
        <f t="shared" si="445"/>
        <v xml:space="preserve"> 0 Financial</v>
      </c>
      <c r="B5670" s="43" t="str">
        <f t="shared" si="446"/>
        <v/>
      </c>
      <c r="C5670" s="43">
        <f t="shared" si="447"/>
        <v>0</v>
      </c>
      <c r="D5670" s="43" t="str">
        <f t="shared" si="448"/>
        <v>Financial</v>
      </c>
      <c r="E5670" s="43" t="e">
        <f>IF(VLOOKUP(S5670,'DD-Lookup'!$J$6:$L$50,3,FALSE)="Monthly",(YEAR(AC5670)-YEAR(AB5670))*12+MONTH(AC5670)-MONTH(AB5670)+1,(AC5670-AB5670+1))</f>
        <v>#N/A</v>
      </c>
      <c r="F5670" s="210" t="e">
        <f t="shared" si="449"/>
        <v>#N/A</v>
      </c>
    </row>
    <row r="5671" spans="1:6" x14ac:dyDescent="0.25">
      <c r="A5671" s="43" t="str">
        <f t="shared" si="445"/>
        <v xml:space="preserve"> 0 Financial</v>
      </c>
      <c r="B5671" s="43" t="str">
        <f t="shared" si="446"/>
        <v/>
      </c>
      <c r="C5671" s="43">
        <f t="shared" si="447"/>
        <v>0</v>
      </c>
      <c r="D5671" s="43" t="str">
        <f t="shared" si="448"/>
        <v>Financial</v>
      </c>
      <c r="E5671" s="43" t="e">
        <f>IF(VLOOKUP(S5671,'DD-Lookup'!$J$6:$L$50,3,FALSE)="Monthly",(YEAR(AC5671)-YEAR(AB5671))*12+MONTH(AC5671)-MONTH(AB5671)+1,(AC5671-AB5671+1))</f>
        <v>#N/A</v>
      </c>
      <c r="F5671" s="210" t="e">
        <f t="shared" si="449"/>
        <v>#N/A</v>
      </c>
    </row>
    <row r="5672" spans="1:6" x14ac:dyDescent="0.25">
      <c r="A5672" s="43" t="str">
        <f t="shared" si="445"/>
        <v xml:space="preserve"> 0 Financial</v>
      </c>
      <c r="B5672" s="43" t="str">
        <f t="shared" si="446"/>
        <v/>
      </c>
      <c r="C5672" s="43">
        <f t="shared" si="447"/>
        <v>0</v>
      </c>
      <c r="D5672" s="43" t="str">
        <f t="shared" si="448"/>
        <v>Financial</v>
      </c>
      <c r="E5672" s="43" t="e">
        <f>IF(VLOOKUP(S5672,'DD-Lookup'!$J$6:$L$50,3,FALSE)="Monthly",(YEAR(AC5672)-YEAR(AB5672))*12+MONTH(AC5672)-MONTH(AB5672)+1,(AC5672-AB5672+1))</f>
        <v>#N/A</v>
      </c>
      <c r="F5672" s="210" t="e">
        <f t="shared" si="449"/>
        <v>#N/A</v>
      </c>
    </row>
    <row r="5673" spans="1:6" x14ac:dyDescent="0.25">
      <c r="A5673" s="43" t="str">
        <f t="shared" si="445"/>
        <v xml:space="preserve"> 0 Financial</v>
      </c>
      <c r="B5673" s="43" t="str">
        <f t="shared" si="446"/>
        <v/>
      </c>
      <c r="C5673" s="43">
        <f t="shared" si="447"/>
        <v>0</v>
      </c>
      <c r="D5673" s="43" t="str">
        <f t="shared" si="448"/>
        <v>Financial</v>
      </c>
      <c r="E5673" s="43" t="e">
        <f>IF(VLOOKUP(S5673,'DD-Lookup'!$J$6:$L$50,3,FALSE)="Monthly",(YEAR(AC5673)-YEAR(AB5673))*12+MONTH(AC5673)-MONTH(AB5673)+1,(AC5673-AB5673+1))</f>
        <v>#N/A</v>
      </c>
      <c r="F5673" s="210" t="e">
        <f t="shared" si="449"/>
        <v>#N/A</v>
      </c>
    </row>
    <row r="5674" spans="1:6" x14ac:dyDescent="0.25">
      <c r="A5674" s="43" t="str">
        <f t="shared" si="445"/>
        <v xml:space="preserve"> 0 Financial</v>
      </c>
      <c r="B5674" s="43" t="str">
        <f t="shared" si="446"/>
        <v/>
      </c>
      <c r="C5674" s="43">
        <f t="shared" si="447"/>
        <v>0</v>
      </c>
      <c r="D5674" s="43" t="str">
        <f t="shared" si="448"/>
        <v>Financial</v>
      </c>
      <c r="E5674" s="43" t="e">
        <f>IF(VLOOKUP(S5674,'DD-Lookup'!$J$6:$L$50,3,FALSE)="Monthly",(YEAR(AC5674)-YEAR(AB5674))*12+MONTH(AC5674)-MONTH(AB5674)+1,(AC5674-AB5674+1))</f>
        <v>#N/A</v>
      </c>
      <c r="F5674" s="210" t="e">
        <f t="shared" si="449"/>
        <v>#N/A</v>
      </c>
    </row>
    <row r="5675" spans="1:6" x14ac:dyDescent="0.25">
      <c r="A5675" s="43" t="str">
        <f t="shared" si="445"/>
        <v xml:space="preserve"> 0 Financial</v>
      </c>
      <c r="B5675" s="43" t="str">
        <f t="shared" si="446"/>
        <v/>
      </c>
      <c r="C5675" s="43">
        <f t="shared" si="447"/>
        <v>0</v>
      </c>
      <c r="D5675" s="43" t="str">
        <f t="shared" si="448"/>
        <v>Financial</v>
      </c>
      <c r="E5675" s="43" t="e">
        <f>IF(VLOOKUP(S5675,'DD-Lookup'!$J$6:$L$50,3,FALSE)="Monthly",(YEAR(AC5675)-YEAR(AB5675))*12+MONTH(AC5675)-MONTH(AB5675)+1,(AC5675-AB5675+1))</f>
        <v>#N/A</v>
      </c>
      <c r="F5675" s="210" t="e">
        <f t="shared" si="449"/>
        <v>#N/A</v>
      </c>
    </row>
    <row r="5676" spans="1:6" x14ac:dyDescent="0.25">
      <c r="A5676" s="43" t="str">
        <f t="shared" si="445"/>
        <v xml:space="preserve"> 0 Financial</v>
      </c>
      <c r="B5676" s="43" t="str">
        <f t="shared" si="446"/>
        <v/>
      </c>
      <c r="C5676" s="43">
        <f t="shared" si="447"/>
        <v>0</v>
      </c>
      <c r="D5676" s="43" t="str">
        <f t="shared" si="448"/>
        <v>Financial</v>
      </c>
      <c r="E5676" s="43" t="e">
        <f>IF(VLOOKUP(S5676,'DD-Lookup'!$J$6:$L$50,3,FALSE)="Monthly",(YEAR(AC5676)-YEAR(AB5676))*12+MONTH(AC5676)-MONTH(AB5676)+1,(AC5676-AB5676+1))</f>
        <v>#N/A</v>
      </c>
      <c r="F5676" s="210" t="e">
        <f t="shared" si="449"/>
        <v>#N/A</v>
      </c>
    </row>
    <row r="5677" spans="1:6" x14ac:dyDescent="0.25">
      <c r="A5677" s="43" t="str">
        <f t="shared" si="445"/>
        <v xml:space="preserve"> 0 Financial</v>
      </c>
      <c r="B5677" s="43" t="str">
        <f t="shared" si="446"/>
        <v/>
      </c>
      <c r="C5677" s="43">
        <f t="shared" si="447"/>
        <v>0</v>
      </c>
      <c r="D5677" s="43" t="str">
        <f t="shared" si="448"/>
        <v>Financial</v>
      </c>
      <c r="E5677" s="43" t="e">
        <f>IF(VLOOKUP(S5677,'DD-Lookup'!$J$6:$L$50,3,FALSE)="Monthly",(YEAR(AC5677)-YEAR(AB5677))*12+MONTH(AC5677)-MONTH(AB5677)+1,(AC5677-AB5677+1))</f>
        <v>#N/A</v>
      </c>
      <c r="F5677" s="210" t="e">
        <f t="shared" si="449"/>
        <v>#N/A</v>
      </c>
    </row>
    <row r="5678" spans="1:6" x14ac:dyDescent="0.25">
      <c r="A5678" s="43" t="str">
        <f t="shared" si="445"/>
        <v xml:space="preserve"> 0 Financial</v>
      </c>
      <c r="B5678" s="43" t="str">
        <f t="shared" si="446"/>
        <v/>
      </c>
      <c r="C5678" s="43">
        <f t="shared" si="447"/>
        <v>0</v>
      </c>
      <c r="D5678" s="43" t="str">
        <f t="shared" si="448"/>
        <v>Financial</v>
      </c>
      <c r="E5678" s="43" t="e">
        <f>IF(VLOOKUP(S5678,'DD-Lookup'!$J$6:$L$50,3,FALSE)="Monthly",(YEAR(AC5678)-YEAR(AB5678))*12+MONTH(AC5678)-MONTH(AB5678)+1,(AC5678-AB5678+1))</f>
        <v>#N/A</v>
      </c>
      <c r="F5678" s="210" t="e">
        <f t="shared" si="449"/>
        <v>#N/A</v>
      </c>
    </row>
    <row r="5679" spans="1:6" x14ac:dyDescent="0.25">
      <c r="A5679" s="43" t="str">
        <f t="shared" si="445"/>
        <v xml:space="preserve"> 0 Financial</v>
      </c>
      <c r="B5679" s="43" t="str">
        <f t="shared" si="446"/>
        <v/>
      </c>
      <c r="C5679" s="43">
        <f t="shared" si="447"/>
        <v>0</v>
      </c>
      <c r="D5679" s="43" t="str">
        <f t="shared" si="448"/>
        <v>Financial</v>
      </c>
      <c r="E5679" s="43" t="e">
        <f>IF(VLOOKUP(S5679,'DD-Lookup'!$J$6:$L$50,3,FALSE)="Monthly",(YEAR(AC5679)-YEAR(AB5679))*12+MONTH(AC5679)-MONTH(AB5679)+1,(AC5679-AB5679+1))</f>
        <v>#N/A</v>
      </c>
      <c r="F5679" s="210" t="e">
        <f t="shared" si="449"/>
        <v>#N/A</v>
      </c>
    </row>
    <row r="5680" spans="1:6" x14ac:dyDescent="0.25">
      <c r="A5680" s="43" t="str">
        <f t="shared" si="445"/>
        <v xml:space="preserve"> 0 Financial</v>
      </c>
      <c r="B5680" s="43" t="str">
        <f t="shared" si="446"/>
        <v/>
      </c>
      <c r="C5680" s="43">
        <f t="shared" si="447"/>
        <v>0</v>
      </c>
      <c r="D5680" s="43" t="str">
        <f t="shared" si="448"/>
        <v>Financial</v>
      </c>
      <c r="E5680" s="43" t="e">
        <f>IF(VLOOKUP(S5680,'DD-Lookup'!$J$6:$L$50,3,FALSE)="Monthly",(YEAR(AC5680)-YEAR(AB5680))*12+MONTH(AC5680)-MONTH(AB5680)+1,(AC5680-AB5680+1))</f>
        <v>#N/A</v>
      </c>
      <c r="F5680" s="210" t="e">
        <f t="shared" si="449"/>
        <v>#N/A</v>
      </c>
    </row>
    <row r="5681" spans="1:6" x14ac:dyDescent="0.25">
      <c r="A5681" s="43" t="str">
        <f t="shared" si="445"/>
        <v xml:space="preserve"> 0 Financial</v>
      </c>
      <c r="B5681" s="43" t="str">
        <f t="shared" si="446"/>
        <v/>
      </c>
      <c r="C5681" s="43">
        <f t="shared" si="447"/>
        <v>0</v>
      </c>
      <c r="D5681" s="43" t="str">
        <f t="shared" si="448"/>
        <v>Financial</v>
      </c>
      <c r="E5681" s="43" t="e">
        <f>IF(VLOOKUP(S5681,'DD-Lookup'!$J$6:$L$50,3,FALSE)="Monthly",(YEAR(AC5681)-YEAR(AB5681))*12+MONTH(AC5681)-MONTH(AB5681)+1,(AC5681-AB5681+1))</f>
        <v>#N/A</v>
      </c>
      <c r="F5681" s="210" t="e">
        <f t="shared" si="449"/>
        <v>#N/A</v>
      </c>
    </row>
    <row r="5682" spans="1:6" x14ac:dyDescent="0.25">
      <c r="A5682" s="43" t="str">
        <f t="shared" si="445"/>
        <v xml:space="preserve"> 0 Financial</v>
      </c>
      <c r="B5682" s="43" t="str">
        <f t="shared" si="446"/>
        <v/>
      </c>
      <c r="C5682" s="43">
        <f t="shared" si="447"/>
        <v>0</v>
      </c>
      <c r="D5682" s="43" t="str">
        <f t="shared" si="448"/>
        <v>Financial</v>
      </c>
      <c r="E5682" s="43" t="e">
        <f>IF(VLOOKUP(S5682,'DD-Lookup'!$J$6:$L$50,3,FALSE)="Monthly",(YEAR(AC5682)-YEAR(AB5682))*12+MONTH(AC5682)-MONTH(AB5682)+1,(AC5682-AB5682+1))</f>
        <v>#N/A</v>
      </c>
      <c r="F5682" s="210" t="e">
        <f t="shared" si="449"/>
        <v>#N/A</v>
      </c>
    </row>
    <row r="5683" spans="1:6" x14ac:dyDescent="0.25">
      <c r="A5683" s="43" t="str">
        <f t="shared" si="445"/>
        <v xml:space="preserve"> 0 Financial</v>
      </c>
      <c r="B5683" s="43" t="str">
        <f t="shared" si="446"/>
        <v/>
      </c>
      <c r="C5683" s="43">
        <f t="shared" si="447"/>
        <v>0</v>
      </c>
      <c r="D5683" s="43" t="str">
        <f t="shared" si="448"/>
        <v>Financial</v>
      </c>
      <c r="E5683" s="43" t="e">
        <f>IF(VLOOKUP(S5683,'DD-Lookup'!$J$6:$L$50,3,FALSE)="Monthly",(YEAR(AC5683)-YEAR(AB5683))*12+MONTH(AC5683)-MONTH(AB5683)+1,(AC5683-AB5683+1))</f>
        <v>#N/A</v>
      </c>
      <c r="F5683" s="210" t="e">
        <f t="shared" si="449"/>
        <v>#N/A</v>
      </c>
    </row>
    <row r="5684" spans="1:6" x14ac:dyDescent="0.25">
      <c r="A5684" s="43" t="str">
        <f t="shared" si="445"/>
        <v xml:space="preserve"> 0 Financial</v>
      </c>
      <c r="B5684" s="43" t="str">
        <f t="shared" si="446"/>
        <v/>
      </c>
      <c r="C5684" s="43">
        <f t="shared" si="447"/>
        <v>0</v>
      </c>
      <c r="D5684" s="43" t="str">
        <f t="shared" si="448"/>
        <v>Financial</v>
      </c>
      <c r="E5684" s="43" t="e">
        <f>IF(VLOOKUP(S5684,'DD-Lookup'!$J$6:$L$50,3,FALSE)="Monthly",(YEAR(AC5684)-YEAR(AB5684))*12+MONTH(AC5684)-MONTH(AB5684)+1,(AC5684-AB5684+1))</f>
        <v>#N/A</v>
      </c>
      <c r="F5684" s="210" t="e">
        <f t="shared" si="449"/>
        <v>#N/A</v>
      </c>
    </row>
    <row r="5685" spans="1:6" x14ac:dyDescent="0.25">
      <c r="A5685" s="43" t="str">
        <f t="shared" si="445"/>
        <v xml:space="preserve"> 0 Financial</v>
      </c>
      <c r="B5685" s="43" t="str">
        <f t="shared" si="446"/>
        <v/>
      </c>
      <c r="C5685" s="43">
        <f t="shared" si="447"/>
        <v>0</v>
      </c>
      <c r="D5685" s="43" t="str">
        <f t="shared" si="448"/>
        <v>Financial</v>
      </c>
      <c r="E5685" s="43" t="e">
        <f>IF(VLOOKUP(S5685,'DD-Lookup'!$J$6:$L$50,3,FALSE)="Monthly",(YEAR(AC5685)-YEAR(AB5685))*12+MONTH(AC5685)-MONTH(AB5685)+1,(AC5685-AB5685+1))</f>
        <v>#N/A</v>
      </c>
      <c r="F5685" s="210" t="e">
        <f t="shared" si="449"/>
        <v>#N/A</v>
      </c>
    </row>
    <row r="5686" spans="1:6" x14ac:dyDescent="0.25">
      <c r="A5686" s="43" t="str">
        <f t="shared" si="445"/>
        <v xml:space="preserve"> 0 Financial</v>
      </c>
      <c r="B5686" s="43" t="str">
        <f t="shared" si="446"/>
        <v/>
      </c>
      <c r="C5686" s="43">
        <f t="shared" si="447"/>
        <v>0</v>
      </c>
      <c r="D5686" s="43" t="str">
        <f t="shared" si="448"/>
        <v>Financial</v>
      </c>
      <c r="E5686" s="43" t="e">
        <f>IF(VLOOKUP(S5686,'DD-Lookup'!$J$6:$L$50,3,FALSE)="Monthly",(YEAR(AC5686)-YEAR(AB5686))*12+MONTH(AC5686)-MONTH(AB5686)+1,(AC5686-AB5686+1))</f>
        <v>#N/A</v>
      </c>
      <c r="F5686" s="210" t="e">
        <f t="shared" si="449"/>
        <v>#N/A</v>
      </c>
    </row>
    <row r="5687" spans="1:6" x14ac:dyDescent="0.25">
      <c r="A5687" s="43" t="str">
        <f t="shared" si="445"/>
        <v xml:space="preserve"> 0 Financial</v>
      </c>
      <c r="B5687" s="43" t="str">
        <f t="shared" si="446"/>
        <v/>
      </c>
      <c r="C5687" s="43">
        <f t="shared" si="447"/>
        <v>0</v>
      </c>
      <c r="D5687" s="43" t="str">
        <f t="shared" si="448"/>
        <v>Financial</v>
      </c>
      <c r="E5687" s="43" t="e">
        <f>IF(VLOOKUP(S5687,'DD-Lookup'!$J$6:$L$50,3,FALSE)="Monthly",(YEAR(AC5687)-YEAR(AB5687))*12+MONTH(AC5687)-MONTH(AB5687)+1,(AC5687-AB5687+1))</f>
        <v>#N/A</v>
      </c>
      <c r="F5687" s="210" t="e">
        <f t="shared" si="449"/>
        <v>#N/A</v>
      </c>
    </row>
    <row r="5688" spans="1:6" x14ac:dyDescent="0.25">
      <c r="A5688" s="43" t="str">
        <f t="shared" si="445"/>
        <v xml:space="preserve"> 0 Financial</v>
      </c>
      <c r="B5688" s="43" t="str">
        <f t="shared" si="446"/>
        <v/>
      </c>
      <c r="C5688" s="43">
        <f t="shared" si="447"/>
        <v>0</v>
      </c>
      <c r="D5688" s="43" t="str">
        <f t="shared" si="448"/>
        <v>Financial</v>
      </c>
      <c r="E5688" s="43" t="e">
        <f>IF(VLOOKUP(S5688,'DD-Lookup'!$J$6:$L$50,3,FALSE)="Monthly",(YEAR(AC5688)-YEAR(AB5688))*12+MONTH(AC5688)-MONTH(AB5688)+1,(AC5688-AB5688+1))</f>
        <v>#N/A</v>
      </c>
      <c r="F5688" s="210" t="e">
        <f t="shared" si="449"/>
        <v>#N/A</v>
      </c>
    </row>
    <row r="5689" spans="1:6" x14ac:dyDescent="0.25">
      <c r="A5689" s="43" t="str">
        <f t="shared" si="445"/>
        <v xml:space="preserve"> 0 Financial</v>
      </c>
      <c r="B5689" s="43" t="str">
        <f t="shared" si="446"/>
        <v/>
      </c>
      <c r="C5689" s="43">
        <f t="shared" si="447"/>
        <v>0</v>
      </c>
      <c r="D5689" s="43" t="str">
        <f t="shared" si="448"/>
        <v>Financial</v>
      </c>
      <c r="E5689" s="43" t="e">
        <f>IF(VLOOKUP(S5689,'DD-Lookup'!$J$6:$L$50,3,FALSE)="Monthly",(YEAR(AC5689)-YEAR(AB5689))*12+MONTH(AC5689)-MONTH(AB5689)+1,(AC5689-AB5689+1))</f>
        <v>#N/A</v>
      </c>
      <c r="F5689" s="210" t="e">
        <f t="shared" si="449"/>
        <v>#N/A</v>
      </c>
    </row>
    <row r="5690" spans="1:6" x14ac:dyDescent="0.25">
      <c r="A5690" s="43" t="str">
        <f t="shared" si="445"/>
        <v xml:space="preserve"> 0 Financial</v>
      </c>
      <c r="B5690" s="43" t="str">
        <f t="shared" si="446"/>
        <v/>
      </c>
      <c r="C5690" s="43">
        <f t="shared" si="447"/>
        <v>0</v>
      </c>
      <c r="D5690" s="43" t="str">
        <f t="shared" si="448"/>
        <v>Financial</v>
      </c>
      <c r="E5690" s="43" t="e">
        <f>IF(VLOOKUP(S5690,'DD-Lookup'!$J$6:$L$50,3,FALSE)="Monthly",(YEAR(AC5690)-YEAR(AB5690))*12+MONTH(AC5690)-MONTH(AB5690)+1,(AC5690-AB5690+1))</f>
        <v>#N/A</v>
      </c>
      <c r="F5690" s="210" t="e">
        <f t="shared" si="449"/>
        <v>#N/A</v>
      </c>
    </row>
    <row r="5691" spans="1:6" x14ac:dyDescent="0.25">
      <c r="A5691" s="43" t="str">
        <f t="shared" si="445"/>
        <v xml:space="preserve"> 0 Financial</v>
      </c>
      <c r="B5691" s="43" t="str">
        <f t="shared" si="446"/>
        <v/>
      </c>
      <c r="C5691" s="43">
        <f t="shared" si="447"/>
        <v>0</v>
      </c>
      <c r="D5691" s="43" t="str">
        <f t="shared" si="448"/>
        <v>Financial</v>
      </c>
      <c r="E5691" s="43" t="e">
        <f>IF(VLOOKUP(S5691,'DD-Lookup'!$J$6:$L$50,3,FALSE)="Monthly",(YEAR(AC5691)-YEAR(AB5691))*12+MONTH(AC5691)-MONTH(AB5691)+1,(AC5691-AB5691+1))</f>
        <v>#N/A</v>
      </c>
      <c r="F5691" s="210" t="e">
        <f t="shared" si="449"/>
        <v>#N/A</v>
      </c>
    </row>
    <row r="5692" spans="1:6" x14ac:dyDescent="0.25">
      <c r="A5692" s="43" t="str">
        <f t="shared" si="445"/>
        <v xml:space="preserve"> 0 Financial</v>
      </c>
      <c r="B5692" s="43" t="str">
        <f t="shared" si="446"/>
        <v/>
      </c>
      <c r="C5692" s="43">
        <f t="shared" si="447"/>
        <v>0</v>
      </c>
      <c r="D5692" s="43" t="str">
        <f t="shared" si="448"/>
        <v>Financial</v>
      </c>
      <c r="E5692" s="43" t="e">
        <f>IF(VLOOKUP(S5692,'DD-Lookup'!$J$6:$L$50,3,FALSE)="Monthly",(YEAR(AC5692)-YEAR(AB5692))*12+MONTH(AC5692)-MONTH(AB5692)+1,(AC5692-AB5692+1))</f>
        <v>#N/A</v>
      </c>
      <c r="F5692" s="210" t="e">
        <f t="shared" si="449"/>
        <v>#N/A</v>
      </c>
    </row>
    <row r="5693" spans="1:6" x14ac:dyDescent="0.25">
      <c r="A5693" s="43" t="str">
        <f t="shared" si="445"/>
        <v xml:space="preserve"> 0 Financial</v>
      </c>
      <c r="B5693" s="43" t="str">
        <f t="shared" si="446"/>
        <v/>
      </c>
      <c r="C5693" s="43">
        <f t="shared" si="447"/>
        <v>0</v>
      </c>
      <c r="D5693" s="43" t="str">
        <f t="shared" si="448"/>
        <v>Financial</v>
      </c>
      <c r="E5693" s="43" t="e">
        <f>IF(VLOOKUP(S5693,'DD-Lookup'!$J$6:$L$50,3,FALSE)="Monthly",(YEAR(AC5693)-YEAR(AB5693))*12+MONTH(AC5693)-MONTH(AB5693)+1,(AC5693-AB5693+1))</f>
        <v>#N/A</v>
      </c>
      <c r="F5693" s="210" t="e">
        <f t="shared" si="449"/>
        <v>#N/A</v>
      </c>
    </row>
    <row r="5694" spans="1:6" x14ac:dyDescent="0.25">
      <c r="A5694" s="43" t="str">
        <f t="shared" si="445"/>
        <v xml:space="preserve"> 0 Financial</v>
      </c>
      <c r="B5694" s="43" t="str">
        <f t="shared" si="446"/>
        <v/>
      </c>
      <c r="C5694" s="43">
        <f t="shared" si="447"/>
        <v>0</v>
      </c>
      <c r="D5694" s="43" t="str">
        <f t="shared" si="448"/>
        <v>Financial</v>
      </c>
      <c r="E5694" s="43" t="e">
        <f>IF(VLOOKUP(S5694,'DD-Lookup'!$J$6:$L$50,3,FALSE)="Monthly",(YEAR(AC5694)-YEAR(AB5694))*12+MONTH(AC5694)-MONTH(AB5694)+1,(AC5694-AB5694+1))</f>
        <v>#N/A</v>
      </c>
      <c r="F5694" s="210" t="e">
        <f t="shared" si="449"/>
        <v>#N/A</v>
      </c>
    </row>
    <row r="5695" spans="1:6" x14ac:dyDescent="0.25">
      <c r="A5695" s="43" t="str">
        <f t="shared" si="445"/>
        <v xml:space="preserve"> 0 Financial</v>
      </c>
      <c r="B5695" s="43" t="str">
        <f t="shared" si="446"/>
        <v/>
      </c>
      <c r="C5695" s="43">
        <f t="shared" si="447"/>
        <v>0</v>
      </c>
      <c r="D5695" s="43" t="str">
        <f t="shared" si="448"/>
        <v>Financial</v>
      </c>
      <c r="E5695" s="43" t="e">
        <f>IF(VLOOKUP(S5695,'DD-Lookup'!$J$6:$L$50,3,FALSE)="Monthly",(YEAR(AC5695)-YEAR(AB5695))*12+MONTH(AC5695)-MONTH(AB5695)+1,(AC5695-AB5695+1))</f>
        <v>#N/A</v>
      </c>
      <c r="F5695" s="210" t="e">
        <f t="shared" si="449"/>
        <v>#N/A</v>
      </c>
    </row>
    <row r="5696" spans="1:6" x14ac:dyDescent="0.25">
      <c r="A5696" s="43" t="str">
        <f t="shared" si="445"/>
        <v xml:space="preserve"> 0 Financial</v>
      </c>
      <c r="B5696" s="43" t="str">
        <f t="shared" si="446"/>
        <v/>
      </c>
      <c r="C5696" s="43">
        <f t="shared" si="447"/>
        <v>0</v>
      </c>
      <c r="D5696" s="43" t="str">
        <f t="shared" si="448"/>
        <v>Financial</v>
      </c>
      <c r="E5696" s="43" t="e">
        <f>IF(VLOOKUP(S5696,'DD-Lookup'!$J$6:$L$50,3,FALSE)="Monthly",(YEAR(AC5696)-YEAR(AB5696))*12+MONTH(AC5696)-MONTH(AB5696)+1,(AC5696-AB5696+1))</f>
        <v>#N/A</v>
      </c>
      <c r="F5696" s="210" t="e">
        <f t="shared" si="449"/>
        <v>#N/A</v>
      </c>
    </row>
    <row r="5697" spans="1:6" x14ac:dyDescent="0.25">
      <c r="A5697" s="43" t="str">
        <f t="shared" si="445"/>
        <v xml:space="preserve"> 0 Financial</v>
      </c>
      <c r="B5697" s="43" t="str">
        <f t="shared" si="446"/>
        <v/>
      </c>
      <c r="C5697" s="43">
        <f t="shared" si="447"/>
        <v>0</v>
      </c>
      <c r="D5697" s="43" t="str">
        <f t="shared" si="448"/>
        <v>Financial</v>
      </c>
      <c r="E5697" s="43" t="e">
        <f>IF(VLOOKUP(S5697,'DD-Lookup'!$J$6:$L$50,3,FALSE)="Monthly",(YEAR(AC5697)-YEAR(AB5697))*12+MONTH(AC5697)-MONTH(AB5697)+1,(AC5697-AB5697+1))</f>
        <v>#N/A</v>
      </c>
      <c r="F5697" s="210" t="e">
        <f t="shared" si="449"/>
        <v>#N/A</v>
      </c>
    </row>
    <row r="5698" spans="1:6" x14ac:dyDescent="0.25">
      <c r="A5698" s="43" t="str">
        <f t="shared" si="445"/>
        <v xml:space="preserve"> 0 Financial</v>
      </c>
      <c r="B5698" s="43" t="str">
        <f t="shared" si="446"/>
        <v/>
      </c>
      <c r="C5698" s="43">
        <f t="shared" si="447"/>
        <v>0</v>
      </c>
      <c r="D5698" s="43" t="str">
        <f t="shared" si="448"/>
        <v>Financial</v>
      </c>
      <c r="E5698" s="43" t="e">
        <f>IF(VLOOKUP(S5698,'DD-Lookup'!$J$6:$L$50,3,FALSE)="Monthly",(YEAR(AC5698)-YEAR(AB5698))*12+MONTH(AC5698)-MONTH(AB5698)+1,(AC5698-AB5698+1))</f>
        <v>#N/A</v>
      </c>
      <c r="F5698" s="210" t="e">
        <f t="shared" si="449"/>
        <v>#N/A</v>
      </c>
    </row>
    <row r="5699" spans="1:6" x14ac:dyDescent="0.25">
      <c r="A5699" s="43" t="str">
        <f t="shared" si="445"/>
        <v xml:space="preserve"> 0 Financial</v>
      </c>
      <c r="B5699" s="43" t="str">
        <f t="shared" si="446"/>
        <v/>
      </c>
      <c r="C5699" s="43">
        <f t="shared" si="447"/>
        <v>0</v>
      </c>
      <c r="D5699" s="43" t="str">
        <f t="shared" si="448"/>
        <v>Financial</v>
      </c>
      <c r="E5699" s="43" t="e">
        <f>IF(VLOOKUP(S5699,'DD-Lookup'!$J$6:$L$50,3,FALSE)="Monthly",(YEAR(AC5699)-YEAR(AB5699))*12+MONTH(AC5699)-MONTH(AB5699)+1,(AC5699-AB5699+1))</f>
        <v>#N/A</v>
      </c>
      <c r="F5699" s="210" t="e">
        <f t="shared" si="449"/>
        <v>#N/A</v>
      </c>
    </row>
    <row r="5700" spans="1:6" x14ac:dyDescent="0.25">
      <c r="A5700" s="43" t="str">
        <f t="shared" si="445"/>
        <v xml:space="preserve"> 0 Financial</v>
      </c>
      <c r="B5700" s="43" t="str">
        <f t="shared" si="446"/>
        <v/>
      </c>
      <c r="C5700" s="43">
        <f t="shared" si="447"/>
        <v>0</v>
      </c>
      <c r="D5700" s="43" t="str">
        <f t="shared" si="448"/>
        <v>Financial</v>
      </c>
      <c r="E5700" s="43" t="e">
        <f>IF(VLOOKUP(S5700,'DD-Lookup'!$J$6:$L$50,3,FALSE)="Monthly",(YEAR(AC5700)-YEAR(AB5700))*12+MONTH(AC5700)-MONTH(AB5700)+1,(AC5700-AB5700+1))</f>
        <v>#N/A</v>
      </c>
      <c r="F5700" s="210" t="e">
        <f t="shared" si="449"/>
        <v>#N/A</v>
      </c>
    </row>
    <row r="5701" spans="1:6" x14ac:dyDescent="0.25">
      <c r="A5701" s="43" t="str">
        <f t="shared" si="445"/>
        <v xml:space="preserve"> 0 Financial</v>
      </c>
      <c r="B5701" s="43" t="str">
        <f t="shared" si="446"/>
        <v/>
      </c>
      <c r="C5701" s="43">
        <f t="shared" si="447"/>
        <v>0</v>
      </c>
      <c r="D5701" s="43" t="str">
        <f t="shared" si="448"/>
        <v>Financial</v>
      </c>
      <c r="E5701" s="43" t="e">
        <f>IF(VLOOKUP(S5701,'DD-Lookup'!$J$6:$L$50,3,FALSE)="Monthly",(YEAR(AC5701)-YEAR(AB5701))*12+MONTH(AC5701)-MONTH(AB5701)+1,(AC5701-AB5701+1))</f>
        <v>#N/A</v>
      </c>
      <c r="F5701" s="210" t="e">
        <f t="shared" si="449"/>
        <v>#N/A</v>
      </c>
    </row>
    <row r="5702" spans="1:6" x14ac:dyDescent="0.25">
      <c r="A5702" s="43" t="str">
        <f t="shared" si="445"/>
        <v xml:space="preserve"> 0 Financial</v>
      </c>
      <c r="B5702" s="43" t="str">
        <f t="shared" si="446"/>
        <v/>
      </c>
      <c r="C5702" s="43">
        <f t="shared" si="447"/>
        <v>0</v>
      </c>
      <c r="D5702" s="43" t="str">
        <f t="shared" si="448"/>
        <v>Financial</v>
      </c>
      <c r="E5702" s="43" t="e">
        <f>IF(VLOOKUP(S5702,'DD-Lookup'!$J$6:$L$50,3,FALSE)="Monthly",(YEAR(AC5702)-YEAR(AB5702))*12+MONTH(AC5702)-MONTH(AB5702)+1,(AC5702-AB5702+1))</f>
        <v>#N/A</v>
      </c>
      <c r="F5702" s="210" t="e">
        <f t="shared" si="449"/>
        <v>#N/A</v>
      </c>
    </row>
    <row r="5703" spans="1:6" x14ac:dyDescent="0.25">
      <c r="A5703" s="43" t="str">
        <f t="shared" si="445"/>
        <v xml:space="preserve"> 0 Financial</v>
      </c>
      <c r="B5703" s="43" t="str">
        <f t="shared" si="446"/>
        <v/>
      </c>
      <c r="C5703" s="43">
        <f t="shared" si="447"/>
        <v>0</v>
      </c>
      <c r="D5703" s="43" t="str">
        <f t="shared" si="448"/>
        <v>Financial</v>
      </c>
      <c r="E5703" s="43" t="e">
        <f>IF(VLOOKUP(S5703,'DD-Lookup'!$J$6:$L$50,3,FALSE)="Monthly",(YEAR(AC5703)-YEAR(AB5703))*12+MONTH(AC5703)-MONTH(AB5703)+1,(AC5703-AB5703+1))</f>
        <v>#N/A</v>
      </c>
      <c r="F5703" s="210" t="e">
        <f t="shared" si="449"/>
        <v>#N/A</v>
      </c>
    </row>
    <row r="5704" spans="1:6" x14ac:dyDescent="0.25">
      <c r="A5704" s="43" t="str">
        <f t="shared" si="445"/>
        <v xml:space="preserve"> 0 Financial</v>
      </c>
      <c r="B5704" s="43" t="str">
        <f t="shared" si="446"/>
        <v/>
      </c>
      <c r="C5704" s="43">
        <f t="shared" si="447"/>
        <v>0</v>
      </c>
      <c r="D5704" s="43" t="str">
        <f t="shared" si="448"/>
        <v>Financial</v>
      </c>
      <c r="E5704" s="43" t="e">
        <f>IF(VLOOKUP(S5704,'DD-Lookup'!$J$6:$L$50,3,FALSE)="Monthly",(YEAR(AC5704)-YEAR(AB5704))*12+MONTH(AC5704)-MONTH(AB5704)+1,(AC5704-AB5704+1))</f>
        <v>#N/A</v>
      </c>
      <c r="F5704" s="210" t="e">
        <f t="shared" si="449"/>
        <v>#N/A</v>
      </c>
    </row>
    <row r="5705" spans="1:6" x14ac:dyDescent="0.25">
      <c r="A5705" s="43" t="str">
        <f t="shared" si="445"/>
        <v xml:space="preserve"> 0 Financial</v>
      </c>
      <c r="B5705" s="43" t="str">
        <f t="shared" si="446"/>
        <v/>
      </c>
      <c r="C5705" s="43">
        <f t="shared" si="447"/>
        <v>0</v>
      </c>
      <c r="D5705" s="43" t="str">
        <f t="shared" si="448"/>
        <v>Financial</v>
      </c>
      <c r="E5705" s="43" t="e">
        <f>IF(VLOOKUP(S5705,'DD-Lookup'!$J$6:$L$50,3,FALSE)="Monthly",(YEAR(AC5705)-YEAR(AB5705))*12+MONTH(AC5705)-MONTH(AB5705)+1,(AC5705-AB5705+1))</f>
        <v>#N/A</v>
      </c>
      <c r="F5705" s="210" t="e">
        <f t="shared" si="449"/>
        <v>#N/A</v>
      </c>
    </row>
    <row r="5706" spans="1:6" x14ac:dyDescent="0.25">
      <c r="A5706" s="43" t="str">
        <f t="shared" ref="A5706:A5769" si="450">B5706&amp;" "&amp;C5706&amp;" "&amp;D5706</f>
        <v xml:space="preserve"> 0 Financial</v>
      </c>
      <c r="B5706" s="43" t="str">
        <f t="shared" ref="B5706:B5769" si="451">IF((LEFT(N5706,2)="US"),"US","")</f>
        <v/>
      </c>
      <c r="C5706" s="43">
        <f t="shared" ref="C5706:C5769" si="452">M5706</f>
        <v>0</v>
      </c>
      <c r="D5706" s="43" t="str">
        <f t="shared" ref="D5706:D5769" si="453">IF(ISNUMBER(FIND("Phy",N5706))=TRUE,"Physical","Financial")</f>
        <v>Financial</v>
      </c>
      <c r="E5706" s="43" t="e">
        <f>IF(VLOOKUP(S5706,'DD-Lookup'!$J$6:$L$50,3,FALSE)="Monthly",(YEAR(AC5706)-YEAR(AB5706))*12+MONTH(AC5706)-MONTH(AB5706)+1,(AC5706-AB5706+1))</f>
        <v>#N/A</v>
      </c>
      <c r="F5706" s="210" t="e">
        <f t="shared" ref="F5706:F5769" si="454">E5706*SUM(P5706:Q5706)</f>
        <v>#N/A</v>
      </c>
    </row>
    <row r="5707" spans="1:6" x14ac:dyDescent="0.25">
      <c r="A5707" s="43" t="str">
        <f t="shared" si="450"/>
        <v xml:space="preserve"> 0 Financial</v>
      </c>
      <c r="B5707" s="43" t="str">
        <f t="shared" si="451"/>
        <v/>
      </c>
      <c r="C5707" s="43">
        <f t="shared" si="452"/>
        <v>0</v>
      </c>
      <c r="D5707" s="43" t="str">
        <f t="shared" si="453"/>
        <v>Financial</v>
      </c>
      <c r="E5707" s="43" t="e">
        <f>IF(VLOOKUP(S5707,'DD-Lookup'!$J$6:$L$50,3,FALSE)="Monthly",(YEAR(AC5707)-YEAR(AB5707))*12+MONTH(AC5707)-MONTH(AB5707)+1,(AC5707-AB5707+1))</f>
        <v>#N/A</v>
      </c>
      <c r="F5707" s="210" t="e">
        <f t="shared" si="454"/>
        <v>#N/A</v>
      </c>
    </row>
    <row r="5708" spans="1:6" x14ac:dyDescent="0.25">
      <c r="A5708" s="43" t="str">
        <f t="shared" si="450"/>
        <v xml:space="preserve"> 0 Financial</v>
      </c>
      <c r="B5708" s="43" t="str">
        <f t="shared" si="451"/>
        <v/>
      </c>
      <c r="C5708" s="43">
        <f t="shared" si="452"/>
        <v>0</v>
      </c>
      <c r="D5708" s="43" t="str">
        <f t="shared" si="453"/>
        <v>Financial</v>
      </c>
      <c r="E5708" s="43" t="e">
        <f>IF(VLOOKUP(S5708,'DD-Lookup'!$J$6:$L$50,3,FALSE)="Monthly",(YEAR(AC5708)-YEAR(AB5708))*12+MONTH(AC5708)-MONTH(AB5708)+1,(AC5708-AB5708+1))</f>
        <v>#N/A</v>
      </c>
      <c r="F5708" s="210" t="e">
        <f t="shared" si="454"/>
        <v>#N/A</v>
      </c>
    </row>
    <row r="5709" spans="1:6" x14ac:dyDescent="0.25">
      <c r="A5709" s="43" t="str">
        <f t="shared" si="450"/>
        <v xml:space="preserve"> 0 Financial</v>
      </c>
      <c r="B5709" s="43" t="str">
        <f t="shared" si="451"/>
        <v/>
      </c>
      <c r="C5709" s="43">
        <f t="shared" si="452"/>
        <v>0</v>
      </c>
      <c r="D5709" s="43" t="str">
        <f t="shared" si="453"/>
        <v>Financial</v>
      </c>
      <c r="E5709" s="43" t="e">
        <f>IF(VLOOKUP(S5709,'DD-Lookup'!$J$6:$L$50,3,FALSE)="Monthly",(YEAR(AC5709)-YEAR(AB5709))*12+MONTH(AC5709)-MONTH(AB5709)+1,(AC5709-AB5709+1))</f>
        <v>#N/A</v>
      </c>
      <c r="F5709" s="210" t="e">
        <f t="shared" si="454"/>
        <v>#N/A</v>
      </c>
    </row>
    <row r="5710" spans="1:6" x14ac:dyDescent="0.25">
      <c r="A5710" s="43" t="str">
        <f t="shared" si="450"/>
        <v xml:space="preserve"> 0 Financial</v>
      </c>
      <c r="B5710" s="43" t="str">
        <f t="shared" si="451"/>
        <v/>
      </c>
      <c r="C5710" s="43">
        <f t="shared" si="452"/>
        <v>0</v>
      </c>
      <c r="D5710" s="43" t="str">
        <f t="shared" si="453"/>
        <v>Financial</v>
      </c>
      <c r="E5710" s="43" t="e">
        <f>IF(VLOOKUP(S5710,'DD-Lookup'!$J$6:$L$50,3,FALSE)="Monthly",(YEAR(AC5710)-YEAR(AB5710))*12+MONTH(AC5710)-MONTH(AB5710)+1,(AC5710-AB5710+1))</f>
        <v>#N/A</v>
      </c>
      <c r="F5710" s="210" t="e">
        <f t="shared" si="454"/>
        <v>#N/A</v>
      </c>
    </row>
    <row r="5711" spans="1:6" x14ac:dyDescent="0.25">
      <c r="A5711" s="43" t="str">
        <f t="shared" si="450"/>
        <v xml:space="preserve"> 0 Financial</v>
      </c>
      <c r="B5711" s="43" t="str">
        <f t="shared" si="451"/>
        <v/>
      </c>
      <c r="C5711" s="43">
        <f t="shared" si="452"/>
        <v>0</v>
      </c>
      <c r="D5711" s="43" t="str">
        <f t="shared" si="453"/>
        <v>Financial</v>
      </c>
      <c r="E5711" s="43" t="e">
        <f>IF(VLOOKUP(S5711,'DD-Lookup'!$J$6:$L$50,3,FALSE)="Monthly",(YEAR(AC5711)-YEAR(AB5711))*12+MONTH(AC5711)-MONTH(AB5711)+1,(AC5711-AB5711+1))</f>
        <v>#N/A</v>
      </c>
      <c r="F5711" s="210" t="e">
        <f t="shared" si="454"/>
        <v>#N/A</v>
      </c>
    </row>
    <row r="5712" spans="1:6" x14ac:dyDescent="0.25">
      <c r="A5712" s="43" t="str">
        <f t="shared" si="450"/>
        <v xml:space="preserve"> 0 Financial</v>
      </c>
      <c r="B5712" s="43" t="str">
        <f t="shared" si="451"/>
        <v/>
      </c>
      <c r="C5712" s="43">
        <f t="shared" si="452"/>
        <v>0</v>
      </c>
      <c r="D5712" s="43" t="str">
        <f t="shared" si="453"/>
        <v>Financial</v>
      </c>
      <c r="E5712" s="43" t="e">
        <f>IF(VLOOKUP(S5712,'DD-Lookup'!$J$6:$L$50,3,FALSE)="Monthly",(YEAR(AC5712)-YEAR(AB5712))*12+MONTH(AC5712)-MONTH(AB5712)+1,(AC5712-AB5712+1))</f>
        <v>#N/A</v>
      </c>
      <c r="F5712" s="210" t="e">
        <f t="shared" si="454"/>
        <v>#N/A</v>
      </c>
    </row>
    <row r="5713" spans="1:6" x14ac:dyDescent="0.25">
      <c r="A5713" s="43" t="str">
        <f t="shared" si="450"/>
        <v xml:space="preserve"> 0 Financial</v>
      </c>
      <c r="B5713" s="43" t="str">
        <f t="shared" si="451"/>
        <v/>
      </c>
      <c r="C5713" s="43">
        <f t="shared" si="452"/>
        <v>0</v>
      </c>
      <c r="D5713" s="43" t="str">
        <f t="shared" si="453"/>
        <v>Financial</v>
      </c>
      <c r="E5713" s="43" t="e">
        <f>IF(VLOOKUP(S5713,'DD-Lookup'!$J$6:$L$50,3,FALSE)="Monthly",(YEAR(AC5713)-YEAR(AB5713))*12+MONTH(AC5713)-MONTH(AB5713)+1,(AC5713-AB5713+1))</f>
        <v>#N/A</v>
      </c>
      <c r="F5713" s="210" t="e">
        <f t="shared" si="454"/>
        <v>#N/A</v>
      </c>
    </row>
    <row r="5714" spans="1:6" x14ac:dyDescent="0.25">
      <c r="A5714" s="43" t="str">
        <f t="shared" si="450"/>
        <v xml:space="preserve"> 0 Financial</v>
      </c>
      <c r="B5714" s="43" t="str">
        <f t="shared" si="451"/>
        <v/>
      </c>
      <c r="C5714" s="43">
        <f t="shared" si="452"/>
        <v>0</v>
      </c>
      <c r="D5714" s="43" t="str">
        <f t="shared" si="453"/>
        <v>Financial</v>
      </c>
      <c r="E5714" s="43" t="e">
        <f>IF(VLOOKUP(S5714,'DD-Lookup'!$J$6:$L$50,3,FALSE)="Monthly",(YEAR(AC5714)-YEAR(AB5714))*12+MONTH(AC5714)-MONTH(AB5714)+1,(AC5714-AB5714+1))</f>
        <v>#N/A</v>
      </c>
      <c r="F5714" s="210" t="e">
        <f t="shared" si="454"/>
        <v>#N/A</v>
      </c>
    </row>
    <row r="5715" spans="1:6" x14ac:dyDescent="0.25">
      <c r="A5715" s="43" t="str">
        <f t="shared" si="450"/>
        <v xml:space="preserve"> 0 Financial</v>
      </c>
      <c r="B5715" s="43" t="str">
        <f t="shared" si="451"/>
        <v/>
      </c>
      <c r="C5715" s="43">
        <f t="shared" si="452"/>
        <v>0</v>
      </c>
      <c r="D5715" s="43" t="str">
        <f t="shared" si="453"/>
        <v>Financial</v>
      </c>
      <c r="E5715" s="43" t="e">
        <f>IF(VLOOKUP(S5715,'DD-Lookup'!$J$6:$L$50,3,FALSE)="Monthly",(YEAR(AC5715)-YEAR(AB5715))*12+MONTH(AC5715)-MONTH(AB5715)+1,(AC5715-AB5715+1))</f>
        <v>#N/A</v>
      </c>
      <c r="F5715" s="210" t="e">
        <f t="shared" si="454"/>
        <v>#N/A</v>
      </c>
    </row>
    <row r="5716" spans="1:6" x14ac:dyDescent="0.25">
      <c r="A5716" s="43" t="str">
        <f t="shared" si="450"/>
        <v xml:space="preserve"> 0 Financial</v>
      </c>
      <c r="B5716" s="43" t="str">
        <f t="shared" si="451"/>
        <v/>
      </c>
      <c r="C5716" s="43">
        <f t="shared" si="452"/>
        <v>0</v>
      </c>
      <c r="D5716" s="43" t="str">
        <f t="shared" si="453"/>
        <v>Financial</v>
      </c>
      <c r="E5716" s="43" t="e">
        <f>IF(VLOOKUP(S5716,'DD-Lookup'!$J$6:$L$50,3,FALSE)="Monthly",(YEAR(AC5716)-YEAR(AB5716))*12+MONTH(AC5716)-MONTH(AB5716)+1,(AC5716-AB5716+1))</f>
        <v>#N/A</v>
      </c>
      <c r="F5716" s="210" t="e">
        <f t="shared" si="454"/>
        <v>#N/A</v>
      </c>
    </row>
    <row r="5717" spans="1:6" x14ac:dyDescent="0.25">
      <c r="A5717" s="43" t="str">
        <f t="shared" si="450"/>
        <v xml:space="preserve"> 0 Financial</v>
      </c>
      <c r="B5717" s="43" t="str">
        <f t="shared" si="451"/>
        <v/>
      </c>
      <c r="C5717" s="43">
        <f t="shared" si="452"/>
        <v>0</v>
      </c>
      <c r="D5717" s="43" t="str">
        <f t="shared" si="453"/>
        <v>Financial</v>
      </c>
      <c r="E5717" s="43" t="e">
        <f>IF(VLOOKUP(S5717,'DD-Lookup'!$J$6:$L$50,3,FALSE)="Monthly",(YEAR(AC5717)-YEAR(AB5717))*12+MONTH(AC5717)-MONTH(AB5717)+1,(AC5717-AB5717+1))</f>
        <v>#N/A</v>
      </c>
      <c r="F5717" s="210" t="e">
        <f t="shared" si="454"/>
        <v>#N/A</v>
      </c>
    </row>
    <row r="5718" spans="1:6" x14ac:dyDescent="0.25">
      <c r="A5718" s="43" t="str">
        <f t="shared" si="450"/>
        <v xml:space="preserve"> 0 Financial</v>
      </c>
      <c r="B5718" s="43" t="str">
        <f t="shared" si="451"/>
        <v/>
      </c>
      <c r="C5718" s="43">
        <f t="shared" si="452"/>
        <v>0</v>
      </c>
      <c r="D5718" s="43" t="str">
        <f t="shared" si="453"/>
        <v>Financial</v>
      </c>
      <c r="E5718" s="43" t="e">
        <f>IF(VLOOKUP(S5718,'DD-Lookup'!$J$6:$L$50,3,FALSE)="Monthly",(YEAR(AC5718)-YEAR(AB5718))*12+MONTH(AC5718)-MONTH(AB5718)+1,(AC5718-AB5718+1))</f>
        <v>#N/A</v>
      </c>
      <c r="F5718" s="210" t="e">
        <f t="shared" si="454"/>
        <v>#N/A</v>
      </c>
    </row>
    <row r="5719" spans="1:6" x14ac:dyDescent="0.25">
      <c r="A5719" s="43" t="str">
        <f t="shared" si="450"/>
        <v xml:space="preserve"> 0 Financial</v>
      </c>
      <c r="B5719" s="43" t="str">
        <f t="shared" si="451"/>
        <v/>
      </c>
      <c r="C5719" s="43">
        <f t="shared" si="452"/>
        <v>0</v>
      </c>
      <c r="D5719" s="43" t="str">
        <f t="shared" si="453"/>
        <v>Financial</v>
      </c>
      <c r="E5719" s="43" t="e">
        <f>IF(VLOOKUP(S5719,'DD-Lookup'!$J$6:$L$50,3,FALSE)="Monthly",(YEAR(AC5719)-YEAR(AB5719))*12+MONTH(AC5719)-MONTH(AB5719)+1,(AC5719-AB5719+1))</f>
        <v>#N/A</v>
      </c>
      <c r="F5719" s="210" t="e">
        <f t="shared" si="454"/>
        <v>#N/A</v>
      </c>
    </row>
    <row r="5720" spans="1:6" x14ac:dyDescent="0.25">
      <c r="A5720" s="43" t="str">
        <f t="shared" si="450"/>
        <v xml:space="preserve"> 0 Financial</v>
      </c>
      <c r="B5720" s="43" t="str">
        <f t="shared" si="451"/>
        <v/>
      </c>
      <c r="C5720" s="43">
        <f t="shared" si="452"/>
        <v>0</v>
      </c>
      <c r="D5720" s="43" t="str">
        <f t="shared" si="453"/>
        <v>Financial</v>
      </c>
      <c r="E5720" s="43" t="e">
        <f>IF(VLOOKUP(S5720,'DD-Lookup'!$J$6:$L$50,3,FALSE)="Monthly",(YEAR(AC5720)-YEAR(AB5720))*12+MONTH(AC5720)-MONTH(AB5720)+1,(AC5720-AB5720+1))</f>
        <v>#N/A</v>
      </c>
      <c r="F5720" s="210" t="e">
        <f t="shared" si="454"/>
        <v>#N/A</v>
      </c>
    </row>
    <row r="5721" spans="1:6" x14ac:dyDescent="0.25">
      <c r="A5721" s="43" t="str">
        <f t="shared" si="450"/>
        <v xml:space="preserve"> 0 Financial</v>
      </c>
      <c r="B5721" s="43" t="str">
        <f t="shared" si="451"/>
        <v/>
      </c>
      <c r="C5721" s="43">
        <f t="shared" si="452"/>
        <v>0</v>
      </c>
      <c r="D5721" s="43" t="str">
        <f t="shared" si="453"/>
        <v>Financial</v>
      </c>
      <c r="E5721" s="43" t="e">
        <f>IF(VLOOKUP(S5721,'DD-Lookup'!$J$6:$L$50,3,FALSE)="Monthly",(YEAR(AC5721)-YEAR(AB5721))*12+MONTH(AC5721)-MONTH(AB5721)+1,(AC5721-AB5721+1))</f>
        <v>#N/A</v>
      </c>
      <c r="F5721" s="210" t="e">
        <f t="shared" si="454"/>
        <v>#N/A</v>
      </c>
    </row>
    <row r="5722" spans="1:6" x14ac:dyDescent="0.25">
      <c r="A5722" s="43" t="str">
        <f t="shared" si="450"/>
        <v xml:space="preserve"> 0 Financial</v>
      </c>
      <c r="B5722" s="43" t="str">
        <f t="shared" si="451"/>
        <v/>
      </c>
      <c r="C5722" s="43">
        <f t="shared" si="452"/>
        <v>0</v>
      </c>
      <c r="D5722" s="43" t="str">
        <f t="shared" si="453"/>
        <v>Financial</v>
      </c>
      <c r="E5722" s="43" t="e">
        <f>IF(VLOOKUP(S5722,'DD-Lookup'!$J$6:$L$50,3,FALSE)="Monthly",(YEAR(AC5722)-YEAR(AB5722))*12+MONTH(AC5722)-MONTH(AB5722)+1,(AC5722-AB5722+1))</f>
        <v>#N/A</v>
      </c>
      <c r="F5722" s="210" t="e">
        <f t="shared" si="454"/>
        <v>#N/A</v>
      </c>
    </row>
    <row r="5723" spans="1:6" x14ac:dyDescent="0.25">
      <c r="A5723" s="43" t="str">
        <f t="shared" si="450"/>
        <v xml:space="preserve"> 0 Financial</v>
      </c>
      <c r="B5723" s="43" t="str">
        <f t="shared" si="451"/>
        <v/>
      </c>
      <c r="C5723" s="43">
        <f t="shared" si="452"/>
        <v>0</v>
      </c>
      <c r="D5723" s="43" t="str">
        <f t="shared" si="453"/>
        <v>Financial</v>
      </c>
      <c r="E5723" s="43" t="e">
        <f>IF(VLOOKUP(S5723,'DD-Lookup'!$J$6:$L$50,3,FALSE)="Monthly",(YEAR(AC5723)-YEAR(AB5723))*12+MONTH(AC5723)-MONTH(AB5723)+1,(AC5723-AB5723+1))</f>
        <v>#N/A</v>
      </c>
      <c r="F5723" s="210" t="e">
        <f t="shared" si="454"/>
        <v>#N/A</v>
      </c>
    </row>
    <row r="5724" spans="1:6" x14ac:dyDescent="0.25">
      <c r="A5724" s="43" t="str">
        <f t="shared" si="450"/>
        <v xml:space="preserve"> 0 Financial</v>
      </c>
      <c r="B5724" s="43" t="str">
        <f t="shared" si="451"/>
        <v/>
      </c>
      <c r="C5724" s="43">
        <f t="shared" si="452"/>
        <v>0</v>
      </c>
      <c r="D5724" s="43" t="str">
        <f t="shared" si="453"/>
        <v>Financial</v>
      </c>
      <c r="E5724" s="43" t="e">
        <f>IF(VLOOKUP(S5724,'DD-Lookup'!$J$6:$L$50,3,FALSE)="Monthly",(YEAR(AC5724)-YEAR(AB5724))*12+MONTH(AC5724)-MONTH(AB5724)+1,(AC5724-AB5724+1))</f>
        <v>#N/A</v>
      </c>
      <c r="F5724" s="210" t="e">
        <f t="shared" si="454"/>
        <v>#N/A</v>
      </c>
    </row>
    <row r="5725" spans="1:6" x14ac:dyDescent="0.25">
      <c r="A5725" s="43" t="str">
        <f t="shared" si="450"/>
        <v xml:space="preserve"> 0 Financial</v>
      </c>
      <c r="B5725" s="43" t="str">
        <f t="shared" si="451"/>
        <v/>
      </c>
      <c r="C5725" s="43">
        <f t="shared" si="452"/>
        <v>0</v>
      </c>
      <c r="D5725" s="43" t="str">
        <f t="shared" si="453"/>
        <v>Financial</v>
      </c>
      <c r="E5725" s="43" t="e">
        <f>IF(VLOOKUP(S5725,'DD-Lookup'!$J$6:$L$50,3,FALSE)="Monthly",(YEAR(AC5725)-YEAR(AB5725))*12+MONTH(AC5725)-MONTH(AB5725)+1,(AC5725-AB5725+1))</f>
        <v>#N/A</v>
      </c>
      <c r="F5725" s="210" t="e">
        <f t="shared" si="454"/>
        <v>#N/A</v>
      </c>
    </row>
    <row r="5726" spans="1:6" x14ac:dyDescent="0.25">
      <c r="A5726" s="43" t="str">
        <f t="shared" si="450"/>
        <v xml:space="preserve"> 0 Financial</v>
      </c>
      <c r="B5726" s="43" t="str">
        <f t="shared" si="451"/>
        <v/>
      </c>
      <c r="C5726" s="43">
        <f t="shared" si="452"/>
        <v>0</v>
      </c>
      <c r="D5726" s="43" t="str">
        <f t="shared" si="453"/>
        <v>Financial</v>
      </c>
      <c r="E5726" s="43" t="e">
        <f>IF(VLOOKUP(S5726,'DD-Lookup'!$J$6:$L$50,3,FALSE)="Monthly",(YEAR(AC5726)-YEAR(AB5726))*12+MONTH(AC5726)-MONTH(AB5726)+1,(AC5726-AB5726+1))</f>
        <v>#N/A</v>
      </c>
      <c r="F5726" s="210" t="e">
        <f t="shared" si="454"/>
        <v>#N/A</v>
      </c>
    </row>
    <row r="5727" spans="1:6" x14ac:dyDescent="0.25">
      <c r="A5727" s="43" t="str">
        <f t="shared" si="450"/>
        <v xml:space="preserve"> 0 Financial</v>
      </c>
      <c r="B5727" s="43" t="str">
        <f t="shared" si="451"/>
        <v/>
      </c>
      <c r="C5727" s="43">
        <f t="shared" si="452"/>
        <v>0</v>
      </c>
      <c r="D5727" s="43" t="str">
        <f t="shared" si="453"/>
        <v>Financial</v>
      </c>
      <c r="E5727" s="43" t="e">
        <f>IF(VLOOKUP(S5727,'DD-Lookup'!$J$6:$L$50,3,FALSE)="Monthly",(YEAR(AC5727)-YEAR(AB5727))*12+MONTH(AC5727)-MONTH(AB5727)+1,(AC5727-AB5727+1))</f>
        <v>#N/A</v>
      </c>
      <c r="F5727" s="210" t="e">
        <f t="shared" si="454"/>
        <v>#N/A</v>
      </c>
    </row>
    <row r="5728" spans="1:6" x14ac:dyDescent="0.25">
      <c r="A5728" s="43" t="str">
        <f t="shared" si="450"/>
        <v xml:space="preserve"> 0 Financial</v>
      </c>
      <c r="B5728" s="43" t="str">
        <f t="shared" si="451"/>
        <v/>
      </c>
      <c r="C5728" s="43">
        <f t="shared" si="452"/>
        <v>0</v>
      </c>
      <c r="D5728" s="43" t="str">
        <f t="shared" si="453"/>
        <v>Financial</v>
      </c>
      <c r="E5728" s="43" t="e">
        <f>IF(VLOOKUP(S5728,'DD-Lookup'!$J$6:$L$50,3,FALSE)="Monthly",(YEAR(AC5728)-YEAR(AB5728))*12+MONTH(AC5728)-MONTH(AB5728)+1,(AC5728-AB5728+1))</f>
        <v>#N/A</v>
      </c>
      <c r="F5728" s="210" t="e">
        <f t="shared" si="454"/>
        <v>#N/A</v>
      </c>
    </row>
    <row r="5729" spans="1:6" x14ac:dyDescent="0.25">
      <c r="A5729" s="43" t="str">
        <f t="shared" si="450"/>
        <v xml:space="preserve"> 0 Financial</v>
      </c>
      <c r="B5729" s="43" t="str">
        <f t="shared" si="451"/>
        <v/>
      </c>
      <c r="C5729" s="43">
        <f t="shared" si="452"/>
        <v>0</v>
      </c>
      <c r="D5729" s="43" t="str">
        <f t="shared" si="453"/>
        <v>Financial</v>
      </c>
      <c r="E5729" s="43" t="e">
        <f>IF(VLOOKUP(S5729,'DD-Lookup'!$J$6:$L$50,3,FALSE)="Monthly",(YEAR(AC5729)-YEAR(AB5729))*12+MONTH(AC5729)-MONTH(AB5729)+1,(AC5729-AB5729+1))</f>
        <v>#N/A</v>
      </c>
      <c r="F5729" s="210" t="e">
        <f t="shared" si="454"/>
        <v>#N/A</v>
      </c>
    </row>
    <row r="5730" spans="1:6" x14ac:dyDescent="0.25">
      <c r="A5730" s="43" t="str">
        <f t="shared" si="450"/>
        <v xml:space="preserve"> 0 Financial</v>
      </c>
      <c r="B5730" s="43" t="str">
        <f t="shared" si="451"/>
        <v/>
      </c>
      <c r="C5730" s="43">
        <f t="shared" si="452"/>
        <v>0</v>
      </c>
      <c r="D5730" s="43" t="str">
        <f t="shared" si="453"/>
        <v>Financial</v>
      </c>
      <c r="E5730" s="43" t="e">
        <f>IF(VLOOKUP(S5730,'DD-Lookup'!$J$6:$L$50,3,FALSE)="Monthly",(YEAR(AC5730)-YEAR(AB5730))*12+MONTH(AC5730)-MONTH(AB5730)+1,(AC5730-AB5730+1))</f>
        <v>#N/A</v>
      </c>
      <c r="F5730" s="210" t="e">
        <f t="shared" si="454"/>
        <v>#N/A</v>
      </c>
    </row>
    <row r="5731" spans="1:6" x14ac:dyDescent="0.25">
      <c r="A5731" s="43" t="str">
        <f t="shared" si="450"/>
        <v xml:space="preserve"> 0 Financial</v>
      </c>
      <c r="B5731" s="43" t="str">
        <f t="shared" si="451"/>
        <v/>
      </c>
      <c r="C5731" s="43">
        <f t="shared" si="452"/>
        <v>0</v>
      </c>
      <c r="D5731" s="43" t="str">
        <f t="shared" si="453"/>
        <v>Financial</v>
      </c>
      <c r="E5731" s="43" t="e">
        <f>IF(VLOOKUP(S5731,'DD-Lookup'!$J$6:$L$50,3,FALSE)="Monthly",(YEAR(AC5731)-YEAR(AB5731))*12+MONTH(AC5731)-MONTH(AB5731)+1,(AC5731-AB5731+1))</f>
        <v>#N/A</v>
      </c>
      <c r="F5731" s="210" t="e">
        <f t="shared" si="454"/>
        <v>#N/A</v>
      </c>
    </row>
    <row r="5732" spans="1:6" x14ac:dyDescent="0.25">
      <c r="A5732" s="43" t="str">
        <f t="shared" si="450"/>
        <v xml:space="preserve"> 0 Financial</v>
      </c>
      <c r="B5732" s="43" t="str">
        <f t="shared" si="451"/>
        <v/>
      </c>
      <c r="C5732" s="43">
        <f t="shared" si="452"/>
        <v>0</v>
      </c>
      <c r="D5732" s="43" t="str">
        <f t="shared" si="453"/>
        <v>Financial</v>
      </c>
      <c r="E5732" s="43" t="e">
        <f>IF(VLOOKUP(S5732,'DD-Lookup'!$J$6:$L$50,3,FALSE)="Monthly",(YEAR(AC5732)-YEAR(AB5732))*12+MONTH(AC5732)-MONTH(AB5732)+1,(AC5732-AB5732+1))</f>
        <v>#N/A</v>
      </c>
      <c r="F5732" s="210" t="e">
        <f t="shared" si="454"/>
        <v>#N/A</v>
      </c>
    </row>
    <row r="5733" spans="1:6" x14ac:dyDescent="0.25">
      <c r="A5733" s="43" t="str">
        <f t="shared" si="450"/>
        <v xml:space="preserve"> 0 Financial</v>
      </c>
      <c r="B5733" s="43" t="str">
        <f t="shared" si="451"/>
        <v/>
      </c>
      <c r="C5733" s="43">
        <f t="shared" si="452"/>
        <v>0</v>
      </c>
      <c r="D5733" s="43" t="str">
        <f t="shared" si="453"/>
        <v>Financial</v>
      </c>
      <c r="E5733" s="43" t="e">
        <f>IF(VLOOKUP(S5733,'DD-Lookup'!$J$6:$L$50,3,FALSE)="Monthly",(YEAR(AC5733)-YEAR(AB5733))*12+MONTH(AC5733)-MONTH(AB5733)+1,(AC5733-AB5733+1))</f>
        <v>#N/A</v>
      </c>
      <c r="F5733" s="210" t="e">
        <f t="shared" si="454"/>
        <v>#N/A</v>
      </c>
    </row>
    <row r="5734" spans="1:6" x14ac:dyDescent="0.25">
      <c r="A5734" s="43" t="str">
        <f t="shared" si="450"/>
        <v xml:space="preserve"> 0 Financial</v>
      </c>
      <c r="B5734" s="43" t="str">
        <f t="shared" si="451"/>
        <v/>
      </c>
      <c r="C5734" s="43">
        <f t="shared" si="452"/>
        <v>0</v>
      </c>
      <c r="D5734" s="43" t="str">
        <f t="shared" si="453"/>
        <v>Financial</v>
      </c>
      <c r="E5734" s="43" t="e">
        <f>IF(VLOOKUP(S5734,'DD-Lookup'!$J$6:$L$50,3,FALSE)="Monthly",(YEAR(AC5734)-YEAR(AB5734))*12+MONTH(AC5734)-MONTH(AB5734)+1,(AC5734-AB5734+1))</f>
        <v>#N/A</v>
      </c>
      <c r="F5734" s="210" t="e">
        <f t="shared" si="454"/>
        <v>#N/A</v>
      </c>
    </row>
    <row r="5735" spans="1:6" x14ac:dyDescent="0.25">
      <c r="A5735" s="43" t="str">
        <f t="shared" si="450"/>
        <v xml:space="preserve"> 0 Financial</v>
      </c>
      <c r="B5735" s="43" t="str">
        <f t="shared" si="451"/>
        <v/>
      </c>
      <c r="C5735" s="43">
        <f t="shared" si="452"/>
        <v>0</v>
      </c>
      <c r="D5735" s="43" t="str">
        <f t="shared" si="453"/>
        <v>Financial</v>
      </c>
      <c r="E5735" s="43" t="e">
        <f>IF(VLOOKUP(S5735,'DD-Lookup'!$J$6:$L$50,3,FALSE)="Monthly",(YEAR(AC5735)-YEAR(AB5735))*12+MONTH(AC5735)-MONTH(AB5735)+1,(AC5735-AB5735+1))</f>
        <v>#N/A</v>
      </c>
      <c r="F5735" s="210" t="e">
        <f t="shared" si="454"/>
        <v>#N/A</v>
      </c>
    </row>
    <row r="5736" spans="1:6" x14ac:dyDescent="0.25">
      <c r="A5736" s="43" t="str">
        <f t="shared" si="450"/>
        <v xml:space="preserve"> 0 Financial</v>
      </c>
      <c r="B5736" s="43" t="str">
        <f t="shared" si="451"/>
        <v/>
      </c>
      <c r="C5736" s="43">
        <f t="shared" si="452"/>
        <v>0</v>
      </c>
      <c r="D5736" s="43" t="str">
        <f t="shared" si="453"/>
        <v>Financial</v>
      </c>
      <c r="E5736" s="43" t="e">
        <f>IF(VLOOKUP(S5736,'DD-Lookup'!$J$6:$L$50,3,FALSE)="Monthly",(YEAR(AC5736)-YEAR(AB5736))*12+MONTH(AC5736)-MONTH(AB5736)+1,(AC5736-AB5736+1))</f>
        <v>#N/A</v>
      </c>
      <c r="F5736" s="210" t="e">
        <f t="shared" si="454"/>
        <v>#N/A</v>
      </c>
    </row>
    <row r="5737" spans="1:6" x14ac:dyDescent="0.25">
      <c r="A5737" s="43" t="str">
        <f t="shared" si="450"/>
        <v xml:space="preserve"> 0 Financial</v>
      </c>
      <c r="B5737" s="43" t="str">
        <f t="shared" si="451"/>
        <v/>
      </c>
      <c r="C5737" s="43">
        <f t="shared" si="452"/>
        <v>0</v>
      </c>
      <c r="D5737" s="43" t="str">
        <f t="shared" si="453"/>
        <v>Financial</v>
      </c>
      <c r="E5737" s="43" t="e">
        <f>IF(VLOOKUP(S5737,'DD-Lookup'!$J$6:$L$50,3,FALSE)="Monthly",(YEAR(AC5737)-YEAR(AB5737))*12+MONTH(AC5737)-MONTH(AB5737)+1,(AC5737-AB5737+1))</f>
        <v>#N/A</v>
      </c>
      <c r="F5737" s="210" t="e">
        <f t="shared" si="454"/>
        <v>#N/A</v>
      </c>
    </row>
    <row r="5738" spans="1:6" x14ac:dyDescent="0.25">
      <c r="A5738" s="43" t="str">
        <f t="shared" si="450"/>
        <v xml:space="preserve"> 0 Financial</v>
      </c>
      <c r="B5738" s="43" t="str">
        <f t="shared" si="451"/>
        <v/>
      </c>
      <c r="C5738" s="43">
        <f t="shared" si="452"/>
        <v>0</v>
      </c>
      <c r="D5738" s="43" t="str">
        <f t="shared" si="453"/>
        <v>Financial</v>
      </c>
      <c r="E5738" s="43" t="e">
        <f>IF(VLOOKUP(S5738,'DD-Lookup'!$J$6:$L$50,3,FALSE)="Monthly",(YEAR(AC5738)-YEAR(AB5738))*12+MONTH(AC5738)-MONTH(AB5738)+1,(AC5738-AB5738+1))</f>
        <v>#N/A</v>
      </c>
      <c r="F5738" s="210" t="e">
        <f t="shared" si="454"/>
        <v>#N/A</v>
      </c>
    </row>
    <row r="5739" spans="1:6" x14ac:dyDescent="0.25">
      <c r="A5739" s="43" t="str">
        <f t="shared" si="450"/>
        <v xml:space="preserve"> 0 Financial</v>
      </c>
      <c r="B5739" s="43" t="str">
        <f t="shared" si="451"/>
        <v/>
      </c>
      <c r="C5739" s="43">
        <f t="shared" si="452"/>
        <v>0</v>
      </c>
      <c r="D5739" s="43" t="str">
        <f t="shared" si="453"/>
        <v>Financial</v>
      </c>
      <c r="E5739" s="43" t="e">
        <f>IF(VLOOKUP(S5739,'DD-Lookup'!$J$6:$L$50,3,FALSE)="Monthly",(YEAR(AC5739)-YEAR(AB5739))*12+MONTH(AC5739)-MONTH(AB5739)+1,(AC5739-AB5739+1))</f>
        <v>#N/A</v>
      </c>
      <c r="F5739" s="210" t="e">
        <f t="shared" si="454"/>
        <v>#N/A</v>
      </c>
    </row>
    <row r="5740" spans="1:6" x14ac:dyDescent="0.25">
      <c r="A5740" s="43" t="str">
        <f t="shared" si="450"/>
        <v xml:space="preserve"> 0 Financial</v>
      </c>
      <c r="B5740" s="43" t="str">
        <f t="shared" si="451"/>
        <v/>
      </c>
      <c r="C5740" s="43">
        <f t="shared" si="452"/>
        <v>0</v>
      </c>
      <c r="D5740" s="43" t="str">
        <f t="shared" si="453"/>
        <v>Financial</v>
      </c>
      <c r="E5740" s="43" t="e">
        <f>IF(VLOOKUP(S5740,'DD-Lookup'!$J$6:$L$50,3,FALSE)="Monthly",(YEAR(AC5740)-YEAR(AB5740))*12+MONTH(AC5740)-MONTH(AB5740)+1,(AC5740-AB5740+1))</f>
        <v>#N/A</v>
      </c>
      <c r="F5740" s="210" t="e">
        <f t="shared" si="454"/>
        <v>#N/A</v>
      </c>
    </row>
    <row r="5741" spans="1:6" x14ac:dyDescent="0.25">
      <c r="A5741" s="43" t="str">
        <f t="shared" si="450"/>
        <v xml:space="preserve"> 0 Financial</v>
      </c>
      <c r="B5741" s="43" t="str">
        <f t="shared" si="451"/>
        <v/>
      </c>
      <c r="C5741" s="43">
        <f t="shared" si="452"/>
        <v>0</v>
      </c>
      <c r="D5741" s="43" t="str">
        <f t="shared" si="453"/>
        <v>Financial</v>
      </c>
      <c r="E5741" s="43" t="e">
        <f>IF(VLOOKUP(S5741,'DD-Lookup'!$J$6:$L$50,3,FALSE)="Monthly",(YEAR(AC5741)-YEAR(AB5741))*12+MONTH(AC5741)-MONTH(AB5741)+1,(AC5741-AB5741+1))</f>
        <v>#N/A</v>
      </c>
      <c r="F5741" s="210" t="e">
        <f t="shared" si="454"/>
        <v>#N/A</v>
      </c>
    </row>
    <row r="5742" spans="1:6" x14ac:dyDescent="0.25">
      <c r="A5742" s="43" t="str">
        <f t="shared" si="450"/>
        <v xml:space="preserve"> 0 Financial</v>
      </c>
      <c r="B5742" s="43" t="str">
        <f t="shared" si="451"/>
        <v/>
      </c>
      <c r="C5742" s="43">
        <f t="shared" si="452"/>
        <v>0</v>
      </c>
      <c r="D5742" s="43" t="str">
        <f t="shared" si="453"/>
        <v>Financial</v>
      </c>
      <c r="E5742" s="43" t="e">
        <f>IF(VLOOKUP(S5742,'DD-Lookup'!$J$6:$L$50,3,FALSE)="Monthly",(YEAR(AC5742)-YEAR(AB5742))*12+MONTH(AC5742)-MONTH(AB5742)+1,(AC5742-AB5742+1))</f>
        <v>#N/A</v>
      </c>
      <c r="F5742" s="210" t="e">
        <f t="shared" si="454"/>
        <v>#N/A</v>
      </c>
    </row>
    <row r="5743" spans="1:6" x14ac:dyDescent="0.25">
      <c r="A5743" s="43" t="str">
        <f t="shared" si="450"/>
        <v xml:space="preserve"> 0 Financial</v>
      </c>
      <c r="B5743" s="43" t="str">
        <f t="shared" si="451"/>
        <v/>
      </c>
      <c r="C5743" s="43">
        <f t="shared" si="452"/>
        <v>0</v>
      </c>
      <c r="D5743" s="43" t="str">
        <f t="shared" si="453"/>
        <v>Financial</v>
      </c>
      <c r="E5743" s="43" t="e">
        <f>IF(VLOOKUP(S5743,'DD-Lookup'!$J$6:$L$50,3,FALSE)="Monthly",(YEAR(AC5743)-YEAR(AB5743))*12+MONTH(AC5743)-MONTH(AB5743)+1,(AC5743-AB5743+1))</f>
        <v>#N/A</v>
      </c>
      <c r="F5743" s="210" t="e">
        <f t="shared" si="454"/>
        <v>#N/A</v>
      </c>
    </row>
    <row r="5744" spans="1:6" x14ac:dyDescent="0.25">
      <c r="A5744" s="43" t="str">
        <f t="shared" si="450"/>
        <v xml:space="preserve"> 0 Financial</v>
      </c>
      <c r="B5744" s="43" t="str">
        <f t="shared" si="451"/>
        <v/>
      </c>
      <c r="C5744" s="43">
        <f t="shared" si="452"/>
        <v>0</v>
      </c>
      <c r="D5744" s="43" t="str">
        <f t="shared" si="453"/>
        <v>Financial</v>
      </c>
      <c r="E5744" s="43" t="e">
        <f>IF(VLOOKUP(S5744,'DD-Lookup'!$J$6:$L$50,3,FALSE)="Monthly",(YEAR(AC5744)-YEAR(AB5744))*12+MONTH(AC5744)-MONTH(AB5744)+1,(AC5744-AB5744+1))</f>
        <v>#N/A</v>
      </c>
      <c r="F5744" s="210" t="e">
        <f t="shared" si="454"/>
        <v>#N/A</v>
      </c>
    </row>
    <row r="5745" spans="1:6" x14ac:dyDescent="0.25">
      <c r="A5745" s="43" t="str">
        <f t="shared" si="450"/>
        <v xml:space="preserve"> 0 Financial</v>
      </c>
      <c r="B5745" s="43" t="str">
        <f t="shared" si="451"/>
        <v/>
      </c>
      <c r="C5745" s="43">
        <f t="shared" si="452"/>
        <v>0</v>
      </c>
      <c r="D5745" s="43" t="str">
        <f t="shared" si="453"/>
        <v>Financial</v>
      </c>
      <c r="E5745" s="43" t="e">
        <f>IF(VLOOKUP(S5745,'DD-Lookup'!$J$6:$L$50,3,FALSE)="Monthly",(YEAR(AC5745)-YEAR(AB5745))*12+MONTH(AC5745)-MONTH(AB5745)+1,(AC5745-AB5745+1))</f>
        <v>#N/A</v>
      </c>
      <c r="F5745" s="210" t="e">
        <f t="shared" si="454"/>
        <v>#N/A</v>
      </c>
    </row>
    <row r="5746" spans="1:6" x14ac:dyDescent="0.25">
      <c r="A5746" s="43" t="str">
        <f t="shared" si="450"/>
        <v xml:space="preserve"> 0 Financial</v>
      </c>
      <c r="B5746" s="43" t="str">
        <f t="shared" si="451"/>
        <v/>
      </c>
      <c r="C5746" s="43">
        <f t="shared" si="452"/>
        <v>0</v>
      </c>
      <c r="D5746" s="43" t="str">
        <f t="shared" si="453"/>
        <v>Financial</v>
      </c>
      <c r="E5746" s="43" t="e">
        <f>IF(VLOOKUP(S5746,'DD-Lookup'!$J$6:$L$50,3,FALSE)="Monthly",(YEAR(AC5746)-YEAR(AB5746))*12+MONTH(AC5746)-MONTH(AB5746)+1,(AC5746-AB5746+1))</f>
        <v>#N/A</v>
      </c>
      <c r="F5746" s="210" t="e">
        <f t="shared" si="454"/>
        <v>#N/A</v>
      </c>
    </row>
    <row r="5747" spans="1:6" x14ac:dyDescent="0.25">
      <c r="A5747" s="43" t="str">
        <f t="shared" si="450"/>
        <v xml:space="preserve"> 0 Financial</v>
      </c>
      <c r="B5747" s="43" t="str">
        <f t="shared" si="451"/>
        <v/>
      </c>
      <c r="C5747" s="43">
        <f t="shared" si="452"/>
        <v>0</v>
      </c>
      <c r="D5747" s="43" t="str">
        <f t="shared" si="453"/>
        <v>Financial</v>
      </c>
      <c r="E5747" s="43" t="e">
        <f>IF(VLOOKUP(S5747,'DD-Lookup'!$J$6:$L$50,3,FALSE)="Monthly",(YEAR(AC5747)-YEAR(AB5747))*12+MONTH(AC5747)-MONTH(AB5747)+1,(AC5747-AB5747+1))</f>
        <v>#N/A</v>
      </c>
      <c r="F5747" s="210" t="e">
        <f t="shared" si="454"/>
        <v>#N/A</v>
      </c>
    </row>
    <row r="5748" spans="1:6" x14ac:dyDescent="0.25">
      <c r="A5748" s="43" t="str">
        <f t="shared" si="450"/>
        <v xml:space="preserve"> 0 Financial</v>
      </c>
      <c r="B5748" s="43" t="str">
        <f t="shared" si="451"/>
        <v/>
      </c>
      <c r="C5748" s="43">
        <f t="shared" si="452"/>
        <v>0</v>
      </c>
      <c r="D5748" s="43" t="str">
        <f t="shared" si="453"/>
        <v>Financial</v>
      </c>
      <c r="E5748" s="43" t="e">
        <f>IF(VLOOKUP(S5748,'DD-Lookup'!$J$6:$L$50,3,FALSE)="Monthly",(YEAR(AC5748)-YEAR(AB5748))*12+MONTH(AC5748)-MONTH(AB5748)+1,(AC5748-AB5748+1))</f>
        <v>#N/A</v>
      </c>
      <c r="F5748" s="210" t="e">
        <f t="shared" si="454"/>
        <v>#N/A</v>
      </c>
    </row>
    <row r="5749" spans="1:6" x14ac:dyDescent="0.25">
      <c r="A5749" s="43" t="str">
        <f t="shared" si="450"/>
        <v xml:space="preserve"> 0 Financial</v>
      </c>
      <c r="B5749" s="43" t="str">
        <f t="shared" si="451"/>
        <v/>
      </c>
      <c r="C5749" s="43">
        <f t="shared" si="452"/>
        <v>0</v>
      </c>
      <c r="D5749" s="43" t="str">
        <f t="shared" si="453"/>
        <v>Financial</v>
      </c>
      <c r="E5749" s="43" t="e">
        <f>IF(VLOOKUP(S5749,'DD-Lookup'!$J$6:$L$50,3,FALSE)="Monthly",(YEAR(AC5749)-YEAR(AB5749))*12+MONTH(AC5749)-MONTH(AB5749)+1,(AC5749-AB5749+1))</f>
        <v>#N/A</v>
      </c>
      <c r="F5749" s="210" t="e">
        <f t="shared" si="454"/>
        <v>#N/A</v>
      </c>
    </row>
    <row r="5750" spans="1:6" x14ac:dyDescent="0.25">
      <c r="A5750" s="43" t="str">
        <f t="shared" si="450"/>
        <v xml:space="preserve"> 0 Financial</v>
      </c>
      <c r="B5750" s="43" t="str">
        <f t="shared" si="451"/>
        <v/>
      </c>
      <c r="C5750" s="43">
        <f t="shared" si="452"/>
        <v>0</v>
      </c>
      <c r="D5750" s="43" t="str">
        <f t="shared" si="453"/>
        <v>Financial</v>
      </c>
      <c r="E5750" s="43" t="e">
        <f>IF(VLOOKUP(S5750,'DD-Lookup'!$J$6:$L$50,3,FALSE)="Monthly",(YEAR(AC5750)-YEAR(AB5750))*12+MONTH(AC5750)-MONTH(AB5750)+1,(AC5750-AB5750+1))</f>
        <v>#N/A</v>
      </c>
      <c r="F5750" s="210" t="e">
        <f t="shared" si="454"/>
        <v>#N/A</v>
      </c>
    </row>
    <row r="5751" spans="1:6" x14ac:dyDescent="0.25">
      <c r="A5751" s="43" t="str">
        <f t="shared" si="450"/>
        <v xml:space="preserve"> 0 Financial</v>
      </c>
      <c r="B5751" s="43" t="str">
        <f t="shared" si="451"/>
        <v/>
      </c>
      <c r="C5751" s="43">
        <f t="shared" si="452"/>
        <v>0</v>
      </c>
      <c r="D5751" s="43" t="str">
        <f t="shared" si="453"/>
        <v>Financial</v>
      </c>
      <c r="E5751" s="43" t="e">
        <f>IF(VLOOKUP(S5751,'DD-Lookup'!$J$6:$L$50,3,FALSE)="Monthly",(YEAR(AC5751)-YEAR(AB5751))*12+MONTH(AC5751)-MONTH(AB5751)+1,(AC5751-AB5751+1))</f>
        <v>#N/A</v>
      </c>
      <c r="F5751" s="210" t="e">
        <f t="shared" si="454"/>
        <v>#N/A</v>
      </c>
    </row>
    <row r="5752" spans="1:6" x14ac:dyDescent="0.25">
      <c r="A5752" s="43" t="str">
        <f t="shared" si="450"/>
        <v xml:space="preserve"> 0 Financial</v>
      </c>
      <c r="B5752" s="43" t="str">
        <f t="shared" si="451"/>
        <v/>
      </c>
      <c r="C5752" s="43">
        <f t="shared" si="452"/>
        <v>0</v>
      </c>
      <c r="D5752" s="43" t="str">
        <f t="shared" si="453"/>
        <v>Financial</v>
      </c>
      <c r="E5752" s="43" t="e">
        <f>IF(VLOOKUP(S5752,'DD-Lookup'!$J$6:$L$50,3,FALSE)="Monthly",(YEAR(AC5752)-YEAR(AB5752))*12+MONTH(AC5752)-MONTH(AB5752)+1,(AC5752-AB5752+1))</f>
        <v>#N/A</v>
      </c>
      <c r="F5752" s="210" t="e">
        <f t="shared" si="454"/>
        <v>#N/A</v>
      </c>
    </row>
    <row r="5753" spans="1:6" x14ac:dyDescent="0.25">
      <c r="A5753" s="43" t="str">
        <f t="shared" si="450"/>
        <v xml:space="preserve"> 0 Financial</v>
      </c>
      <c r="B5753" s="43" t="str">
        <f t="shared" si="451"/>
        <v/>
      </c>
      <c r="C5753" s="43">
        <f t="shared" si="452"/>
        <v>0</v>
      </c>
      <c r="D5753" s="43" t="str">
        <f t="shared" si="453"/>
        <v>Financial</v>
      </c>
      <c r="E5753" s="43" t="e">
        <f>IF(VLOOKUP(S5753,'DD-Lookup'!$J$6:$L$50,3,FALSE)="Monthly",(YEAR(AC5753)-YEAR(AB5753))*12+MONTH(AC5753)-MONTH(AB5753)+1,(AC5753-AB5753+1))</f>
        <v>#N/A</v>
      </c>
      <c r="F5753" s="210" t="e">
        <f t="shared" si="454"/>
        <v>#N/A</v>
      </c>
    </row>
    <row r="5754" spans="1:6" x14ac:dyDescent="0.25">
      <c r="A5754" s="43" t="str">
        <f t="shared" si="450"/>
        <v xml:space="preserve"> 0 Financial</v>
      </c>
      <c r="B5754" s="43" t="str">
        <f t="shared" si="451"/>
        <v/>
      </c>
      <c r="C5754" s="43">
        <f t="shared" si="452"/>
        <v>0</v>
      </c>
      <c r="D5754" s="43" t="str">
        <f t="shared" si="453"/>
        <v>Financial</v>
      </c>
      <c r="E5754" s="43" t="e">
        <f>IF(VLOOKUP(S5754,'DD-Lookup'!$J$6:$L$50,3,FALSE)="Monthly",(YEAR(AC5754)-YEAR(AB5754))*12+MONTH(AC5754)-MONTH(AB5754)+1,(AC5754-AB5754+1))</f>
        <v>#N/A</v>
      </c>
      <c r="F5754" s="210" t="e">
        <f t="shared" si="454"/>
        <v>#N/A</v>
      </c>
    </row>
    <row r="5755" spans="1:6" x14ac:dyDescent="0.25">
      <c r="A5755" s="43" t="str">
        <f t="shared" si="450"/>
        <v xml:space="preserve"> 0 Financial</v>
      </c>
      <c r="B5755" s="43" t="str">
        <f t="shared" si="451"/>
        <v/>
      </c>
      <c r="C5755" s="43">
        <f t="shared" si="452"/>
        <v>0</v>
      </c>
      <c r="D5755" s="43" t="str">
        <f t="shared" si="453"/>
        <v>Financial</v>
      </c>
      <c r="E5755" s="43" t="e">
        <f>IF(VLOOKUP(S5755,'DD-Lookup'!$J$6:$L$50,3,FALSE)="Monthly",(YEAR(AC5755)-YEAR(AB5755))*12+MONTH(AC5755)-MONTH(AB5755)+1,(AC5755-AB5755+1))</f>
        <v>#N/A</v>
      </c>
      <c r="F5755" s="210" t="e">
        <f t="shared" si="454"/>
        <v>#N/A</v>
      </c>
    </row>
    <row r="5756" spans="1:6" x14ac:dyDescent="0.25">
      <c r="A5756" s="43" t="str">
        <f t="shared" si="450"/>
        <v xml:space="preserve"> 0 Financial</v>
      </c>
      <c r="B5756" s="43" t="str">
        <f t="shared" si="451"/>
        <v/>
      </c>
      <c r="C5756" s="43">
        <f t="shared" si="452"/>
        <v>0</v>
      </c>
      <c r="D5756" s="43" t="str">
        <f t="shared" si="453"/>
        <v>Financial</v>
      </c>
      <c r="E5756" s="43" t="e">
        <f>IF(VLOOKUP(S5756,'DD-Lookup'!$J$6:$L$50,3,FALSE)="Monthly",(YEAR(AC5756)-YEAR(AB5756))*12+MONTH(AC5756)-MONTH(AB5756)+1,(AC5756-AB5756+1))</f>
        <v>#N/A</v>
      </c>
      <c r="F5756" s="210" t="e">
        <f t="shared" si="454"/>
        <v>#N/A</v>
      </c>
    </row>
    <row r="5757" spans="1:6" x14ac:dyDescent="0.25">
      <c r="A5757" s="43" t="str">
        <f t="shared" si="450"/>
        <v xml:space="preserve"> 0 Financial</v>
      </c>
      <c r="B5757" s="43" t="str">
        <f t="shared" si="451"/>
        <v/>
      </c>
      <c r="C5757" s="43">
        <f t="shared" si="452"/>
        <v>0</v>
      </c>
      <c r="D5757" s="43" t="str">
        <f t="shared" si="453"/>
        <v>Financial</v>
      </c>
      <c r="E5757" s="43" t="e">
        <f>IF(VLOOKUP(S5757,'DD-Lookup'!$J$6:$L$50,3,FALSE)="Monthly",(YEAR(AC5757)-YEAR(AB5757))*12+MONTH(AC5757)-MONTH(AB5757)+1,(AC5757-AB5757+1))</f>
        <v>#N/A</v>
      </c>
      <c r="F5757" s="210" t="e">
        <f t="shared" si="454"/>
        <v>#N/A</v>
      </c>
    </row>
    <row r="5758" spans="1:6" x14ac:dyDescent="0.25">
      <c r="A5758" s="43" t="str">
        <f t="shared" si="450"/>
        <v xml:space="preserve"> 0 Financial</v>
      </c>
      <c r="B5758" s="43" t="str">
        <f t="shared" si="451"/>
        <v/>
      </c>
      <c r="C5758" s="43">
        <f t="shared" si="452"/>
        <v>0</v>
      </c>
      <c r="D5758" s="43" t="str">
        <f t="shared" si="453"/>
        <v>Financial</v>
      </c>
      <c r="E5758" s="43" t="e">
        <f>IF(VLOOKUP(S5758,'DD-Lookup'!$J$6:$L$50,3,FALSE)="Monthly",(YEAR(AC5758)-YEAR(AB5758))*12+MONTH(AC5758)-MONTH(AB5758)+1,(AC5758-AB5758+1))</f>
        <v>#N/A</v>
      </c>
      <c r="F5758" s="210" t="e">
        <f t="shared" si="454"/>
        <v>#N/A</v>
      </c>
    </row>
    <row r="5759" spans="1:6" x14ac:dyDescent="0.25">
      <c r="A5759" s="43" t="str">
        <f t="shared" si="450"/>
        <v xml:space="preserve"> 0 Financial</v>
      </c>
      <c r="B5759" s="43" t="str">
        <f t="shared" si="451"/>
        <v/>
      </c>
      <c r="C5759" s="43">
        <f t="shared" si="452"/>
        <v>0</v>
      </c>
      <c r="D5759" s="43" t="str">
        <f t="shared" si="453"/>
        <v>Financial</v>
      </c>
      <c r="E5759" s="43" t="e">
        <f>IF(VLOOKUP(S5759,'DD-Lookup'!$J$6:$L$50,3,FALSE)="Monthly",(YEAR(AC5759)-YEAR(AB5759))*12+MONTH(AC5759)-MONTH(AB5759)+1,(AC5759-AB5759+1))</f>
        <v>#N/A</v>
      </c>
      <c r="F5759" s="210" t="e">
        <f t="shared" si="454"/>
        <v>#N/A</v>
      </c>
    </row>
    <row r="5760" spans="1:6" x14ac:dyDescent="0.25">
      <c r="A5760" s="43" t="str">
        <f t="shared" si="450"/>
        <v xml:space="preserve"> 0 Financial</v>
      </c>
      <c r="B5760" s="43" t="str">
        <f t="shared" si="451"/>
        <v/>
      </c>
      <c r="C5760" s="43">
        <f t="shared" si="452"/>
        <v>0</v>
      </c>
      <c r="D5760" s="43" t="str">
        <f t="shared" si="453"/>
        <v>Financial</v>
      </c>
      <c r="E5760" s="43" t="e">
        <f>IF(VLOOKUP(S5760,'DD-Lookup'!$J$6:$L$50,3,FALSE)="Monthly",(YEAR(AC5760)-YEAR(AB5760))*12+MONTH(AC5760)-MONTH(AB5760)+1,(AC5760-AB5760+1))</f>
        <v>#N/A</v>
      </c>
      <c r="F5760" s="210" t="e">
        <f t="shared" si="454"/>
        <v>#N/A</v>
      </c>
    </row>
    <row r="5761" spans="1:6" x14ac:dyDescent="0.25">
      <c r="A5761" s="43" t="str">
        <f t="shared" si="450"/>
        <v xml:space="preserve"> 0 Financial</v>
      </c>
      <c r="B5761" s="43" t="str">
        <f t="shared" si="451"/>
        <v/>
      </c>
      <c r="C5761" s="43">
        <f t="shared" si="452"/>
        <v>0</v>
      </c>
      <c r="D5761" s="43" t="str">
        <f t="shared" si="453"/>
        <v>Financial</v>
      </c>
      <c r="E5761" s="43" t="e">
        <f>IF(VLOOKUP(S5761,'DD-Lookup'!$J$6:$L$50,3,FALSE)="Monthly",(YEAR(AC5761)-YEAR(AB5761))*12+MONTH(AC5761)-MONTH(AB5761)+1,(AC5761-AB5761+1))</f>
        <v>#N/A</v>
      </c>
      <c r="F5761" s="210" t="e">
        <f t="shared" si="454"/>
        <v>#N/A</v>
      </c>
    </row>
    <row r="5762" spans="1:6" x14ac:dyDescent="0.25">
      <c r="A5762" s="43" t="str">
        <f t="shared" si="450"/>
        <v xml:space="preserve"> 0 Financial</v>
      </c>
      <c r="B5762" s="43" t="str">
        <f t="shared" si="451"/>
        <v/>
      </c>
      <c r="C5762" s="43">
        <f t="shared" si="452"/>
        <v>0</v>
      </c>
      <c r="D5762" s="43" t="str">
        <f t="shared" si="453"/>
        <v>Financial</v>
      </c>
      <c r="E5762" s="43" t="e">
        <f>IF(VLOOKUP(S5762,'DD-Lookup'!$J$6:$L$50,3,FALSE)="Monthly",(YEAR(AC5762)-YEAR(AB5762))*12+MONTH(AC5762)-MONTH(AB5762)+1,(AC5762-AB5762+1))</f>
        <v>#N/A</v>
      </c>
      <c r="F5762" s="210" t="e">
        <f t="shared" si="454"/>
        <v>#N/A</v>
      </c>
    </row>
    <row r="5763" spans="1:6" x14ac:dyDescent="0.25">
      <c r="A5763" s="43" t="str">
        <f t="shared" si="450"/>
        <v xml:space="preserve"> 0 Financial</v>
      </c>
      <c r="B5763" s="43" t="str">
        <f t="shared" si="451"/>
        <v/>
      </c>
      <c r="C5763" s="43">
        <f t="shared" si="452"/>
        <v>0</v>
      </c>
      <c r="D5763" s="43" t="str">
        <f t="shared" si="453"/>
        <v>Financial</v>
      </c>
      <c r="E5763" s="43" t="e">
        <f>IF(VLOOKUP(S5763,'DD-Lookup'!$J$6:$L$50,3,FALSE)="Monthly",(YEAR(AC5763)-YEAR(AB5763))*12+MONTH(AC5763)-MONTH(AB5763)+1,(AC5763-AB5763+1))</f>
        <v>#N/A</v>
      </c>
      <c r="F5763" s="210" t="e">
        <f t="shared" si="454"/>
        <v>#N/A</v>
      </c>
    </row>
    <row r="5764" spans="1:6" x14ac:dyDescent="0.25">
      <c r="A5764" s="43" t="str">
        <f t="shared" si="450"/>
        <v xml:space="preserve"> 0 Financial</v>
      </c>
      <c r="B5764" s="43" t="str">
        <f t="shared" si="451"/>
        <v/>
      </c>
      <c r="C5764" s="43">
        <f t="shared" si="452"/>
        <v>0</v>
      </c>
      <c r="D5764" s="43" t="str">
        <f t="shared" si="453"/>
        <v>Financial</v>
      </c>
      <c r="E5764" s="43" t="e">
        <f>IF(VLOOKUP(S5764,'DD-Lookup'!$J$6:$L$50,3,FALSE)="Monthly",(YEAR(AC5764)-YEAR(AB5764))*12+MONTH(AC5764)-MONTH(AB5764)+1,(AC5764-AB5764+1))</f>
        <v>#N/A</v>
      </c>
      <c r="F5764" s="210" t="e">
        <f t="shared" si="454"/>
        <v>#N/A</v>
      </c>
    </row>
    <row r="5765" spans="1:6" x14ac:dyDescent="0.25">
      <c r="A5765" s="43" t="str">
        <f t="shared" si="450"/>
        <v xml:space="preserve"> 0 Financial</v>
      </c>
      <c r="B5765" s="43" t="str">
        <f t="shared" si="451"/>
        <v/>
      </c>
      <c r="C5765" s="43">
        <f t="shared" si="452"/>
        <v>0</v>
      </c>
      <c r="D5765" s="43" t="str">
        <f t="shared" si="453"/>
        <v>Financial</v>
      </c>
      <c r="E5765" s="43" t="e">
        <f>IF(VLOOKUP(S5765,'DD-Lookup'!$J$6:$L$50,3,FALSE)="Monthly",(YEAR(AC5765)-YEAR(AB5765))*12+MONTH(AC5765)-MONTH(AB5765)+1,(AC5765-AB5765+1))</f>
        <v>#N/A</v>
      </c>
      <c r="F5765" s="210" t="e">
        <f t="shared" si="454"/>
        <v>#N/A</v>
      </c>
    </row>
    <row r="5766" spans="1:6" x14ac:dyDescent="0.25">
      <c r="A5766" s="43" t="str">
        <f t="shared" si="450"/>
        <v xml:space="preserve"> 0 Financial</v>
      </c>
      <c r="B5766" s="43" t="str">
        <f t="shared" si="451"/>
        <v/>
      </c>
      <c r="C5766" s="43">
        <f t="shared" si="452"/>
        <v>0</v>
      </c>
      <c r="D5766" s="43" t="str">
        <f t="shared" si="453"/>
        <v>Financial</v>
      </c>
      <c r="E5766" s="43" t="e">
        <f>IF(VLOOKUP(S5766,'DD-Lookup'!$J$6:$L$50,3,FALSE)="Monthly",(YEAR(AC5766)-YEAR(AB5766))*12+MONTH(AC5766)-MONTH(AB5766)+1,(AC5766-AB5766+1))</f>
        <v>#N/A</v>
      </c>
      <c r="F5766" s="210" t="e">
        <f t="shared" si="454"/>
        <v>#N/A</v>
      </c>
    </row>
    <row r="5767" spans="1:6" x14ac:dyDescent="0.25">
      <c r="A5767" s="43" t="str">
        <f t="shared" si="450"/>
        <v xml:space="preserve"> 0 Financial</v>
      </c>
      <c r="B5767" s="43" t="str">
        <f t="shared" si="451"/>
        <v/>
      </c>
      <c r="C5767" s="43">
        <f t="shared" si="452"/>
        <v>0</v>
      </c>
      <c r="D5767" s="43" t="str">
        <f t="shared" si="453"/>
        <v>Financial</v>
      </c>
      <c r="E5767" s="43" t="e">
        <f>IF(VLOOKUP(S5767,'DD-Lookup'!$J$6:$L$50,3,FALSE)="Monthly",(YEAR(AC5767)-YEAR(AB5767))*12+MONTH(AC5767)-MONTH(AB5767)+1,(AC5767-AB5767+1))</f>
        <v>#N/A</v>
      </c>
      <c r="F5767" s="210" t="e">
        <f t="shared" si="454"/>
        <v>#N/A</v>
      </c>
    </row>
    <row r="5768" spans="1:6" x14ac:dyDescent="0.25">
      <c r="A5768" s="43" t="str">
        <f t="shared" si="450"/>
        <v xml:space="preserve"> 0 Financial</v>
      </c>
      <c r="B5768" s="43" t="str">
        <f t="shared" si="451"/>
        <v/>
      </c>
      <c r="C5768" s="43">
        <f t="shared" si="452"/>
        <v>0</v>
      </c>
      <c r="D5768" s="43" t="str">
        <f t="shared" si="453"/>
        <v>Financial</v>
      </c>
      <c r="E5768" s="43" t="e">
        <f>IF(VLOOKUP(S5768,'DD-Lookup'!$J$6:$L$50,3,FALSE)="Monthly",(YEAR(AC5768)-YEAR(AB5768))*12+MONTH(AC5768)-MONTH(AB5768)+1,(AC5768-AB5768+1))</f>
        <v>#N/A</v>
      </c>
      <c r="F5768" s="210" t="e">
        <f t="shared" si="454"/>
        <v>#N/A</v>
      </c>
    </row>
    <row r="5769" spans="1:6" x14ac:dyDescent="0.25">
      <c r="A5769" s="43" t="str">
        <f t="shared" si="450"/>
        <v xml:space="preserve"> 0 Financial</v>
      </c>
      <c r="B5769" s="43" t="str">
        <f t="shared" si="451"/>
        <v/>
      </c>
      <c r="C5769" s="43">
        <f t="shared" si="452"/>
        <v>0</v>
      </c>
      <c r="D5769" s="43" t="str">
        <f t="shared" si="453"/>
        <v>Financial</v>
      </c>
      <c r="E5769" s="43" t="e">
        <f>IF(VLOOKUP(S5769,'DD-Lookup'!$J$6:$L$50,3,FALSE)="Monthly",(YEAR(AC5769)-YEAR(AB5769))*12+MONTH(AC5769)-MONTH(AB5769)+1,(AC5769-AB5769+1))</f>
        <v>#N/A</v>
      </c>
      <c r="F5769" s="210" t="e">
        <f t="shared" si="454"/>
        <v>#N/A</v>
      </c>
    </row>
    <row r="5770" spans="1:6" x14ac:dyDescent="0.25">
      <c r="A5770" s="43" t="str">
        <f t="shared" ref="A5770:A5833" si="455">B5770&amp;" "&amp;C5770&amp;" "&amp;D5770</f>
        <v xml:space="preserve"> 0 Financial</v>
      </c>
      <c r="B5770" s="43" t="str">
        <f t="shared" ref="B5770:B5833" si="456">IF((LEFT(N5770,2)="US"),"US","")</f>
        <v/>
      </c>
      <c r="C5770" s="43">
        <f t="shared" ref="C5770:C5833" si="457">M5770</f>
        <v>0</v>
      </c>
      <c r="D5770" s="43" t="str">
        <f t="shared" ref="D5770:D5833" si="458">IF(ISNUMBER(FIND("Phy",N5770))=TRUE,"Physical","Financial")</f>
        <v>Financial</v>
      </c>
      <c r="E5770" s="43" t="e">
        <f>IF(VLOOKUP(S5770,'DD-Lookup'!$J$6:$L$50,3,FALSE)="Monthly",(YEAR(AC5770)-YEAR(AB5770))*12+MONTH(AC5770)-MONTH(AB5770)+1,(AC5770-AB5770+1))</f>
        <v>#N/A</v>
      </c>
      <c r="F5770" s="210" t="e">
        <f t="shared" ref="F5770:F5833" si="459">E5770*SUM(P5770:Q5770)</f>
        <v>#N/A</v>
      </c>
    </row>
    <row r="5771" spans="1:6" x14ac:dyDescent="0.25">
      <c r="A5771" s="43" t="str">
        <f t="shared" si="455"/>
        <v xml:space="preserve"> 0 Financial</v>
      </c>
      <c r="B5771" s="43" t="str">
        <f t="shared" si="456"/>
        <v/>
      </c>
      <c r="C5771" s="43">
        <f t="shared" si="457"/>
        <v>0</v>
      </c>
      <c r="D5771" s="43" t="str">
        <f t="shared" si="458"/>
        <v>Financial</v>
      </c>
      <c r="E5771" s="43" t="e">
        <f>IF(VLOOKUP(S5771,'DD-Lookup'!$J$6:$L$50,3,FALSE)="Monthly",(YEAR(AC5771)-YEAR(AB5771))*12+MONTH(AC5771)-MONTH(AB5771)+1,(AC5771-AB5771+1))</f>
        <v>#N/A</v>
      </c>
      <c r="F5771" s="210" t="e">
        <f t="shared" si="459"/>
        <v>#N/A</v>
      </c>
    </row>
    <row r="5772" spans="1:6" x14ac:dyDescent="0.25">
      <c r="A5772" s="43" t="str">
        <f t="shared" si="455"/>
        <v xml:space="preserve"> 0 Financial</v>
      </c>
      <c r="B5772" s="43" t="str">
        <f t="shared" si="456"/>
        <v/>
      </c>
      <c r="C5772" s="43">
        <f t="shared" si="457"/>
        <v>0</v>
      </c>
      <c r="D5772" s="43" t="str">
        <f t="shared" si="458"/>
        <v>Financial</v>
      </c>
      <c r="E5772" s="43" t="e">
        <f>IF(VLOOKUP(S5772,'DD-Lookup'!$J$6:$L$50,3,FALSE)="Monthly",(YEAR(AC5772)-YEAR(AB5772))*12+MONTH(AC5772)-MONTH(AB5772)+1,(AC5772-AB5772+1))</f>
        <v>#N/A</v>
      </c>
      <c r="F5772" s="210" t="e">
        <f t="shared" si="459"/>
        <v>#N/A</v>
      </c>
    </row>
    <row r="5773" spans="1:6" x14ac:dyDescent="0.25">
      <c r="A5773" s="43" t="str">
        <f t="shared" si="455"/>
        <v xml:space="preserve"> 0 Financial</v>
      </c>
      <c r="B5773" s="43" t="str">
        <f t="shared" si="456"/>
        <v/>
      </c>
      <c r="C5773" s="43">
        <f t="shared" si="457"/>
        <v>0</v>
      </c>
      <c r="D5773" s="43" t="str">
        <f t="shared" si="458"/>
        <v>Financial</v>
      </c>
      <c r="E5773" s="43" t="e">
        <f>IF(VLOOKUP(S5773,'DD-Lookup'!$J$6:$L$50,3,FALSE)="Monthly",(YEAR(AC5773)-YEAR(AB5773))*12+MONTH(AC5773)-MONTH(AB5773)+1,(AC5773-AB5773+1))</f>
        <v>#N/A</v>
      </c>
      <c r="F5773" s="210" t="e">
        <f t="shared" si="459"/>
        <v>#N/A</v>
      </c>
    </row>
    <row r="5774" spans="1:6" x14ac:dyDescent="0.25">
      <c r="A5774" s="43" t="str">
        <f t="shared" si="455"/>
        <v xml:space="preserve"> 0 Financial</v>
      </c>
      <c r="B5774" s="43" t="str">
        <f t="shared" si="456"/>
        <v/>
      </c>
      <c r="C5774" s="43">
        <f t="shared" si="457"/>
        <v>0</v>
      </c>
      <c r="D5774" s="43" t="str">
        <f t="shared" si="458"/>
        <v>Financial</v>
      </c>
      <c r="E5774" s="43" t="e">
        <f>IF(VLOOKUP(S5774,'DD-Lookup'!$J$6:$L$50,3,FALSE)="Monthly",(YEAR(AC5774)-YEAR(AB5774))*12+MONTH(AC5774)-MONTH(AB5774)+1,(AC5774-AB5774+1))</f>
        <v>#N/A</v>
      </c>
      <c r="F5774" s="210" t="e">
        <f t="shared" si="459"/>
        <v>#N/A</v>
      </c>
    </row>
    <row r="5775" spans="1:6" x14ac:dyDescent="0.25">
      <c r="A5775" s="43" t="str">
        <f t="shared" si="455"/>
        <v xml:space="preserve"> 0 Financial</v>
      </c>
      <c r="B5775" s="43" t="str">
        <f t="shared" si="456"/>
        <v/>
      </c>
      <c r="C5775" s="43">
        <f t="shared" si="457"/>
        <v>0</v>
      </c>
      <c r="D5775" s="43" t="str">
        <f t="shared" si="458"/>
        <v>Financial</v>
      </c>
      <c r="E5775" s="43" t="e">
        <f>IF(VLOOKUP(S5775,'DD-Lookup'!$J$6:$L$50,3,FALSE)="Monthly",(YEAR(AC5775)-YEAR(AB5775))*12+MONTH(AC5775)-MONTH(AB5775)+1,(AC5775-AB5775+1))</f>
        <v>#N/A</v>
      </c>
      <c r="F5775" s="210" t="e">
        <f t="shared" si="459"/>
        <v>#N/A</v>
      </c>
    </row>
    <row r="5776" spans="1:6" x14ac:dyDescent="0.25">
      <c r="A5776" s="43" t="str">
        <f t="shared" si="455"/>
        <v xml:space="preserve"> 0 Financial</v>
      </c>
      <c r="B5776" s="43" t="str">
        <f t="shared" si="456"/>
        <v/>
      </c>
      <c r="C5776" s="43">
        <f t="shared" si="457"/>
        <v>0</v>
      </c>
      <c r="D5776" s="43" t="str">
        <f t="shared" si="458"/>
        <v>Financial</v>
      </c>
      <c r="E5776" s="43" t="e">
        <f>IF(VLOOKUP(S5776,'DD-Lookup'!$J$6:$L$50,3,FALSE)="Monthly",(YEAR(AC5776)-YEAR(AB5776))*12+MONTH(AC5776)-MONTH(AB5776)+1,(AC5776-AB5776+1))</f>
        <v>#N/A</v>
      </c>
      <c r="F5776" s="210" t="e">
        <f t="shared" si="459"/>
        <v>#N/A</v>
      </c>
    </row>
    <row r="5777" spans="1:6" x14ac:dyDescent="0.25">
      <c r="A5777" s="43" t="str">
        <f t="shared" si="455"/>
        <v xml:space="preserve"> 0 Financial</v>
      </c>
      <c r="B5777" s="43" t="str">
        <f t="shared" si="456"/>
        <v/>
      </c>
      <c r="C5777" s="43">
        <f t="shared" si="457"/>
        <v>0</v>
      </c>
      <c r="D5777" s="43" t="str">
        <f t="shared" si="458"/>
        <v>Financial</v>
      </c>
      <c r="E5777" s="43" t="e">
        <f>IF(VLOOKUP(S5777,'DD-Lookup'!$J$6:$L$50,3,FALSE)="Monthly",(YEAR(AC5777)-YEAR(AB5777))*12+MONTH(AC5777)-MONTH(AB5777)+1,(AC5777-AB5777+1))</f>
        <v>#N/A</v>
      </c>
      <c r="F5777" s="210" t="e">
        <f t="shared" si="459"/>
        <v>#N/A</v>
      </c>
    </row>
    <row r="5778" spans="1:6" x14ac:dyDescent="0.25">
      <c r="A5778" s="43" t="str">
        <f t="shared" si="455"/>
        <v xml:space="preserve"> 0 Financial</v>
      </c>
      <c r="B5778" s="43" t="str">
        <f t="shared" si="456"/>
        <v/>
      </c>
      <c r="C5778" s="43">
        <f t="shared" si="457"/>
        <v>0</v>
      </c>
      <c r="D5778" s="43" t="str">
        <f t="shared" si="458"/>
        <v>Financial</v>
      </c>
      <c r="E5778" s="43" t="e">
        <f>IF(VLOOKUP(S5778,'DD-Lookup'!$J$6:$L$50,3,FALSE)="Monthly",(YEAR(AC5778)-YEAR(AB5778))*12+MONTH(AC5778)-MONTH(AB5778)+1,(AC5778-AB5778+1))</f>
        <v>#N/A</v>
      </c>
      <c r="F5778" s="210" t="e">
        <f t="shared" si="459"/>
        <v>#N/A</v>
      </c>
    </row>
    <row r="5779" spans="1:6" x14ac:dyDescent="0.25">
      <c r="A5779" s="43" t="str">
        <f t="shared" si="455"/>
        <v xml:space="preserve"> 0 Financial</v>
      </c>
      <c r="B5779" s="43" t="str">
        <f t="shared" si="456"/>
        <v/>
      </c>
      <c r="C5779" s="43">
        <f t="shared" si="457"/>
        <v>0</v>
      </c>
      <c r="D5779" s="43" t="str">
        <f t="shared" si="458"/>
        <v>Financial</v>
      </c>
      <c r="E5779" s="43" t="e">
        <f>IF(VLOOKUP(S5779,'DD-Lookup'!$J$6:$L$50,3,FALSE)="Monthly",(YEAR(AC5779)-YEAR(AB5779))*12+MONTH(AC5779)-MONTH(AB5779)+1,(AC5779-AB5779+1))</f>
        <v>#N/A</v>
      </c>
      <c r="F5779" s="210" t="e">
        <f t="shared" si="459"/>
        <v>#N/A</v>
      </c>
    </row>
    <row r="5780" spans="1:6" x14ac:dyDescent="0.25">
      <c r="A5780" s="43" t="str">
        <f t="shared" si="455"/>
        <v xml:space="preserve"> 0 Financial</v>
      </c>
      <c r="B5780" s="43" t="str">
        <f t="shared" si="456"/>
        <v/>
      </c>
      <c r="C5780" s="43">
        <f t="shared" si="457"/>
        <v>0</v>
      </c>
      <c r="D5780" s="43" t="str">
        <f t="shared" si="458"/>
        <v>Financial</v>
      </c>
      <c r="E5780" s="43" t="e">
        <f>IF(VLOOKUP(S5780,'DD-Lookup'!$J$6:$L$50,3,FALSE)="Monthly",(YEAR(AC5780)-YEAR(AB5780))*12+MONTH(AC5780)-MONTH(AB5780)+1,(AC5780-AB5780+1))</f>
        <v>#N/A</v>
      </c>
      <c r="F5780" s="210" t="e">
        <f t="shared" si="459"/>
        <v>#N/A</v>
      </c>
    </row>
    <row r="5781" spans="1:6" x14ac:dyDescent="0.25">
      <c r="A5781" s="43" t="str">
        <f t="shared" si="455"/>
        <v xml:space="preserve"> 0 Financial</v>
      </c>
      <c r="B5781" s="43" t="str">
        <f t="shared" si="456"/>
        <v/>
      </c>
      <c r="C5781" s="43">
        <f t="shared" si="457"/>
        <v>0</v>
      </c>
      <c r="D5781" s="43" t="str">
        <f t="shared" si="458"/>
        <v>Financial</v>
      </c>
      <c r="E5781" s="43" t="e">
        <f>IF(VLOOKUP(S5781,'DD-Lookup'!$J$6:$L$50,3,FALSE)="Monthly",(YEAR(AC5781)-YEAR(AB5781))*12+MONTH(AC5781)-MONTH(AB5781)+1,(AC5781-AB5781+1))</f>
        <v>#N/A</v>
      </c>
      <c r="F5781" s="210" t="e">
        <f t="shared" si="459"/>
        <v>#N/A</v>
      </c>
    </row>
    <row r="5782" spans="1:6" x14ac:dyDescent="0.25">
      <c r="A5782" s="43" t="str">
        <f t="shared" si="455"/>
        <v xml:space="preserve"> 0 Financial</v>
      </c>
      <c r="B5782" s="43" t="str">
        <f t="shared" si="456"/>
        <v/>
      </c>
      <c r="C5782" s="43">
        <f t="shared" si="457"/>
        <v>0</v>
      </c>
      <c r="D5782" s="43" t="str">
        <f t="shared" si="458"/>
        <v>Financial</v>
      </c>
      <c r="E5782" s="43" t="e">
        <f>IF(VLOOKUP(S5782,'DD-Lookup'!$J$6:$L$50,3,FALSE)="Monthly",(YEAR(AC5782)-YEAR(AB5782))*12+MONTH(AC5782)-MONTH(AB5782)+1,(AC5782-AB5782+1))</f>
        <v>#N/A</v>
      </c>
      <c r="F5782" s="210" t="e">
        <f t="shared" si="459"/>
        <v>#N/A</v>
      </c>
    </row>
    <row r="5783" spans="1:6" x14ac:dyDescent="0.25">
      <c r="A5783" s="43" t="str">
        <f t="shared" si="455"/>
        <v xml:space="preserve"> 0 Financial</v>
      </c>
      <c r="B5783" s="43" t="str">
        <f t="shared" si="456"/>
        <v/>
      </c>
      <c r="C5783" s="43">
        <f t="shared" si="457"/>
        <v>0</v>
      </c>
      <c r="D5783" s="43" t="str">
        <f t="shared" si="458"/>
        <v>Financial</v>
      </c>
      <c r="E5783" s="43" t="e">
        <f>IF(VLOOKUP(S5783,'DD-Lookup'!$J$6:$L$50,3,FALSE)="Monthly",(YEAR(AC5783)-YEAR(AB5783))*12+MONTH(AC5783)-MONTH(AB5783)+1,(AC5783-AB5783+1))</f>
        <v>#N/A</v>
      </c>
      <c r="F5783" s="210" t="e">
        <f t="shared" si="459"/>
        <v>#N/A</v>
      </c>
    </row>
    <row r="5784" spans="1:6" x14ac:dyDescent="0.25">
      <c r="A5784" s="43" t="str">
        <f t="shared" si="455"/>
        <v xml:space="preserve"> 0 Financial</v>
      </c>
      <c r="B5784" s="43" t="str">
        <f t="shared" si="456"/>
        <v/>
      </c>
      <c r="C5784" s="43">
        <f t="shared" si="457"/>
        <v>0</v>
      </c>
      <c r="D5784" s="43" t="str">
        <f t="shared" si="458"/>
        <v>Financial</v>
      </c>
      <c r="E5784" s="43" t="e">
        <f>IF(VLOOKUP(S5784,'DD-Lookup'!$J$6:$L$50,3,FALSE)="Monthly",(YEAR(AC5784)-YEAR(AB5784))*12+MONTH(AC5784)-MONTH(AB5784)+1,(AC5784-AB5784+1))</f>
        <v>#N/A</v>
      </c>
      <c r="F5784" s="210" t="e">
        <f t="shared" si="459"/>
        <v>#N/A</v>
      </c>
    </row>
    <row r="5785" spans="1:6" x14ac:dyDescent="0.25">
      <c r="A5785" s="43" t="str">
        <f t="shared" si="455"/>
        <v xml:space="preserve"> 0 Financial</v>
      </c>
      <c r="B5785" s="43" t="str">
        <f t="shared" si="456"/>
        <v/>
      </c>
      <c r="C5785" s="43">
        <f t="shared" si="457"/>
        <v>0</v>
      </c>
      <c r="D5785" s="43" t="str">
        <f t="shared" si="458"/>
        <v>Financial</v>
      </c>
      <c r="E5785" s="43" t="e">
        <f>IF(VLOOKUP(S5785,'DD-Lookup'!$J$6:$L$50,3,FALSE)="Monthly",(YEAR(AC5785)-YEAR(AB5785))*12+MONTH(AC5785)-MONTH(AB5785)+1,(AC5785-AB5785+1))</f>
        <v>#N/A</v>
      </c>
      <c r="F5785" s="210" t="e">
        <f t="shared" si="459"/>
        <v>#N/A</v>
      </c>
    </row>
    <row r="5786" spans="1:6" x14ac:dyDescent="0.25">
      <c r="A5786" s="43" t="str">
        <f t="shared" si="455"/>
        <v xml:space="preserve"> 0 Financial</v>
      </c>
      <c r="B5786" s="43" t="str">
        <f t="shared" si="456"/>
        <v/>
      </c>
      <c r="C5786" s="43">
        <f t="shared" si="457"/>
        <v>0</v>
      </c>
      <c r="D5786" s="43" t="str">
        <f t="shared" si="458"/>
        <v>Financial</v>
      </c>
      <c r="E5786" s="43" t="e">
        <f>IF(VLOOKUP(S5786,'DD-Lookup'!$J$6:$L$50,3,FALSE)="Monthly",(YEAR(AC5786)-YEAR(AB5786))*12+MONTH(AC5786)-MONTH(AB5786)+1,(AC5786-AB5786+1))</f>
        <v>#N/A</v>
      </c>
      <c r="F5786" s="210" t="e">
        <f t="shared" si="459"/>
        <v>#N/A</v>
      </c>
    </row>
    <row r="5787" spans="1:6" x14ac:dyDescent="0.25">
      <c r="A5787" s="43" t="str">
        <f t="shared" si="455"/>
        <v xml:space="preserve"> 0 Financial</v>
      </c>
      <c r="B5787" s="43" t="str">
        <f t="shared" si="456"/>
        <v/>
      </c>
      <c r="C5787" s="43">
        <f t="shared" si="457"/>
        <v>0</v>
      </c>
      <c r="D5787" s="43" t="str">
        <f t="shared" si="458"/>
        <v>Financial</v>
      </c>
      <c r="E5787" s="43" t="e">
        <f>IF(VLOOKUP(S5787,'DD-Lookup'!$J$6:$L$50,3,FALSE)="Monthly",(YEAR(AC5787)-YEAR(AB5787))*12+MONTH(AC5787)-MONTH(AB5787)+1,(AC5787-AB5787+1))</f>
        <v>#N/A</v>
      </c>
      <c r="F5787" s="210" t="e">
        <f t="shared" si="459"/>
        <v>#N/A</v>
      </c>
    </row>
    <row r="5788" spans="1:6" x14ac:dyDescent="0.25">
      <c r="A5788" s="43" t="str">
        <f t="shared" si="455"/>
        <v xml:space="preserve"> 0 Financial</v>
      </c>
      <c r="B5788" s="43" t="str">
        <f t="shared" si="456"/>
        <v/>
      </c>
      <c r="C5788" s="43">
        <f t="shared" si="457"/>
        <v>0</v>
      </c>
      <c r="D5788" s="43" t="str">
        <f t="shared" si="458"/>
        <v>Financial</v>
      </c>
      <c r="E5788" s="43" t="e">
        <f>IF(VLOOKUP(S5788,'DD-Lookup'!$J$6:$L$50,3,FALSE)="Monthly",(YEAR(AC5788)-YEAR(AB5788))*12+MONTH(AC5788)-MONTH(AB5788)+1,(AC5788-AB5788+1))</f>
        <v>#N/A</v>
      </c>
      <c r="F5788" s="210" t="e">
        <f t="shared" si="459"/>
        <v>#N/A</v>
      </c>
    </row>
    <row r="5789" spans="1:6" x14ac:dyDescent="0.25">
      <c r="A5789" s="43" t="str">
        <f t="shared" si="455"/>
        <v xml:space="preserve"> 0 Financial</v>
      </c>
      <c r="B5789" s="43" t="str">
        <f t="shared" si="456"/>
        <v/>
      </c>
      <c r="C5789" s="43">
        <f t="shared" si="457"/>
        <v>0</v>
      </c>
      <c r="D5789" s="43" t="str">
        <f t="shared" si="458"/>
        <v>Financial</v>
      </c>
      <c r="E5789" s="43" t="e">
        <f>IF(VLOOKUP(S5789,'DD-Lookup'!$J$6:$L$50,3,FALSE)="Monthly",(YEAR(AC5789)-YEAR(AB5789))*12+MONTH(AC5789)-MONTH(AB5789)+1,(AC5789-AB5789+1))</f>
        <v>#N/A</v>
      </c>
      <c r="F5789" s="210" t="e">
        <f t="shared" si="459"/>
        <v>#N/A</v>
      </c>
    </row>
    <row r="5790" spans="1:6" x14ac:dyDescent="0.25">
      <c r="A5790" s="43" t="str">
        <f t="shared" si="455"/>
        <v xml:space="preserve"> 0 Financial</v>
      </c>
      <c r="B5790" s="43" t="str">
        <f t="shared" si="456"/>
        <v/>
      </c>
      <c r="C5790" s="43">
        <f t="shared" si="457"/>
        <v>0</v>
      </c>
      <c r="D5790" s="43" t="str">
        <f t="shared" si="458"/>
        <v>Financial</v>
      </c>
      <c r="E5790" s="43" t="e">
        <f>IF(VLOOKUP(S5790,'DD-Lookup'!$J$6:$L$50,3,FALSE)="Monthly",(YEAR(AC5790)-YEAR(AB5790))*12+MONTH(AC5790)-MONTH(AB5790)+1,(AC5790-AB5790+1))</f>
        <v>#N/A</v>
      </c>
      <c r="F5790" s="210" t="e">
        <f t="shared" si="459"/>
        <v>#N/A</v>
      </c>
    </row>
    <row r="5791" spans="1:6" x14ac:dyDescent="0.25">
      <c r="A5791" s="43" t="str">
        <f t="shared" si="455"/>
        <v xml:space="preserve"> 0 Financial</v>
      </c>
      <c r="B5791" s="43" t="str">
        <f t="shared" si="456"/>
        <v/>
      </c>
      <c r="C5791" s="43">
        <f t="shared" si="457"/>
        <v>0</v>
      </c>
      <c r="D5791" s="43" t="str">
        <f t="shared" si="458"/>
        <v>Financial</v>
      </c>
      <c r="E5791" s="43" t="e">
        <f>IF(VLOOKUP(S5791,'DD-Lookup'!$J$6:$L$50,3,FALSE)="Monthly",(YEAR(AC5791)-YEAR(AB5791))*12+MONTH(AC5791)-MONTH(AB5791)+1,(AC5791-AB5791+1))</f>
        <v>#N/A</v>
      </c>
      <c r="F5791" s="210" t="e">
        <f t="shared" si="459"/>
        <v>#N/A</v>
      </c>
    </row>
    <row r="5792" spans="1:6" x14ac:dyDescent="0.25">
      <c r="A5792" s="43" t="str">
        <f t="shared" si="455"/>
        <v xml:space="preserve"> 0 Financial</v>
      </c>
      <c r="B5792" s="43" t="str">
        <f t="shared" si="456"/>
        <v/>
      </c>
      <c r="C5792" s="43">
        <f t="shared" si="457"/>
        <v>0</v>
      </c>
      <c r="D5792" s="43" t="str">
        <f t="shared" si="458"/>
        <v>Financial</v>
      </c>
      <c r="E5792" s="43" t="e">
        <f>IF(VLOOKUP(S5792,'DD-Lookup'!$J$6:$L$50,3,FALSE)="Monthly",(YEAR(AC5792)-YEAR(AB5792))*12+MONTH(AC5792)-MONTH(AB5792)+1,(AC5792-AB5792+1))</f>
        <v>#N/A</v>
      </c>
      <c r="F5792" s="210" t="e">
        <f t="shared" si="459"/>
        <v>#N/A</v>
      </c>
    </row>
    <row r="5793" spans="1:6" x14ac:dyDescent="0.25">
      <c r="A5793" s="43" t="str">
        <f t="shared" si="455"/>
        <v xml:space="preserve"> 0 Financial</v>
      </c>
      <c r="B5793" s="43" t="str">
        <f t="shared" si="456"/>
        <v/>
      </c>
      <c r="C5793" s="43">
        <f t="shared" si="457"/>
        <v>0</v>
      </c>
      <c r="D5793" s="43" t="str">
        <f t="shared" si="458"/>
        <v>Financial</v>
      </c>
      <c r="E5793" s="43" t="e">
        <f>IF(VLOOKUP(S5793,'DD-Lookup'!$J$6:$L$50,3,FALSE)="Monthly",(YEAR(AC5793)-YEAR(AB5793))*12+MONTH(AC5793)-MONTH(AB5793)+1,(AC5793-AB5793+1))</f>
        <v>#N/A</v>
      </c>
      <c r="F5793" s="210" t="e">
        <f t="shared" si="459"/>
        <v>#N/A</v>
      </c>
    </row>
    <row r="5794" spans="1:6" x14ac:dyDescent="0.25">
      <c r="A5794" s="43" t="str">
        <f t="shared" si="455"/>
        <v xml:space="preserve"> 0 Financial</v>
      </c>
      <c r="B5794" s="43" t="str">
        <f t="shared" si="456"/>
        <v/>
      </c>
      <c r="C5794" s="43">
        <f t="shared" si="457"/>
        <v>0</v>
      </c>
      <c r="D5794" s="43" t="str">
        <f t="shared" si="458"/>
        <v>Financial</v>
      </c>
      <c r="E5794" s="43" t="e">
        <f>IF(VLOOKUP(S5794,'DD-Lookup'!$J$6:$L$50,3,FALSE)="Monthly",(YEAR(AC5794)-YEAR(AB5794))*12+MONTH(AC5794)-MONTH(AB5794)+1,(AC5794-AB5794+1))</f>
        <v>#N/A</v>
      </c>
      <c r="F5794" s="210" t="e">
        <f t="shared" si="459"/>
        <v>#N/A</v>
      </c>
    </row>
    <row r="5795" spans="1:6" x14ac:dyDescent="0.25">
      <c r="A5795" s="43" t="str">
        <f t="shared" si="455"/>
        <v xml:space="preserve"> 0 Financial</v>
      </c>
      <c r="B5795" s="43" t="str">
        <f t="shared" si="456"/>
        <v/>
      </c>
      <c r="C5795" s="43">
        <f t="shared" si="457"/>
        <v>0</v>
      </c>
      <c r="D5795" s="43" t="str">
        <f t="shared" si="458"/>
        <v>Financial</v>
      </c>
      <c r="E5795" s="43" t="e">
        <f>IF(VLOOKUP(S5795,'DD-Lookup'!$J$6:$L$50,3,FALSE)="Monthly",(YEAR(AC5795)-YEAR(AB5795))*12+MONTH(AC5795)-MONTH(AB5795)+1,(AC5795-AB5795+1))</f>
        <v>#N/A</v>
      </c>
      <c r="F5795" s="210" t="e">
        <f t="shared" si="459"/>
        <v>#N/A</v>
      </c>
    </row>
    <row r="5796" spans="1:6" x14ac:dyDescent="0.25">
      <c r="A5796" s="43" t="str">
        <f t="shared" si="455"/>
        <v xml:space="preserve"> 0 Financial</v>
      </c>
      <c r="B5796" s="43" t="str">
        <f t="shared" si="456"/>
        <v/>
      </c>
      <c r="C5796" s="43">
        <f t="shared" si="457"/>
        <v>0</v>
      </c>
      <c r="D5796" s="43" t="str">
        <f t="shared" si="458"/>
        <v>Financial</v>
      </c>
      <c r="E5796" s="43" t="e">
        <f>IF(VLOOKUP(S5796,'DD-Lookup'!$J$6:$L$50,3,FALSE)="Monthly",(YEAR(AC5796)-YEAR(AB5796))*12+MONTH(AC5796)-MONTH(AB5796)+1,(AC5796-AB5796+1))</f>
        <v>#N/A</v>
      </c>
      <c r="F5796" s="210" t="e">
        <f t="shared" si="459"/>
        <v>#N/A</v>
      </c>
    </row>
    <row r="5797" spans="1:6" x14ac:dyDescent="0.25">
      <c r="A5797" s="43" t="str">
        <f t="shared" si="455"/>
        <v xml:space="preserve"> 0 Financial</v>
      </c>
      <c r="B5797" s="43" t="str">
        <f t="shared" si="456"/>
        <v/>
      </c>
      <c r="C5797" s="43">
        <f t="shared" si="457"/>
        <v>0</v>
      </c>
      <c r="D5797" s="43" t="str">
        <f t="shared" si="458"/>
        <v>Financial</v>
      </c>
      <c r="E5797" s="43" t="e">
        <f>IF(VLOOKUP(S5797,'DD-Lookup'!$J$6:$L$50,3,FALSE)="Monthly",(YEAR(AC5797)-YEAR(AB5797))*12+MONTH(AC5797)-MONTH(AB5797)+1,(AC5797-AB5797+1))</f>
        <v>#N/A</v>
      </c>
      <c r="F5797" s="210" t="e">
        <f t="shared" si="459"/>
        <v>#N/A</v>
      </c>
    </row>
    <row r="5798" spans="1:6" x14ac:dyDescent="0.25">
      <c r="A5798" s="43" t="str">
        <f t="shared" si="455"/>
        <v xml:space="preserve"> 0 Financial</v>
      </c>
      <c r="B5798" s="43" t="str">
        <f t="shared" si="456"/>
        <v/>
      </c>
      <c r="C5798" s="43">
        <f t="shared" si="457"/>
        <v>0</v>
      </c>
      <c r="D5798" s="43" t="str">
        <f t="shared" si="458"/>
        <v>Financial</v>
      </c>
      <c r="E5798" s="43" t="e">
        <f>IF(VLOOKUP(S5798,'DD-Lookup'!$J$6:$L$50,3,FALSE)="Monthly",(YEAR(AC5798)-YEAR(AB5798))*12+MONTH(AC5798)-MONTH(AB5798)+1,(AC5798-AB5798+1))</f>
        <v>#N/A</v>
      </c>
      <c r="F5798" s="210" t="e">
        <f t="shared" si="459"/>
        <v>#N/A</v>
      </c>
    </row>
    <row r="5799" spans="1:6" x14ac:dyDescent="0.25">
      <c r="A5799" s="43" t="str">
        <f t="shared" si="455"/>
        <v xml:space="preserve"> 0 Financial</v>
      </c>
      <c r="B5799" s="43" t="str">
        <f t="shared" si="456"/>
        <v/>
      </c>
      <c r="C5799" s="43">
        <f t="shared" si="457"/>
        <v>0</v>
      </c>
      <c r="D5799" s="43" t="str">
        <f t="shared" si="458"/>
        <v>Financial</v>
      </c>
      <c r="E5799" s="43" t="e">
        <f>IF(VLOOKUP(S5799,'DD-Lookup'!$J$6:$L$50,3,FALSE)="Monthly",(YEAR(AC5799)-YEAR(AB5799))*12+MONTH(AC5799)-MONTH(AB5799)+1,(AC5799-AB5799+1))</f>
        <v>#N/A</v>
      </c>
      <c r="F5799" s="210" t="e">
        <f t="shared" si="459"/>
        <v>#N/A</v>
      </c>
    </row>
    <row r="5800" spans="1:6" x14ac:dyDescent="0.25">
      <c r="A5800" s="43" t="str">
        <f t="shared" si="455"/>
        <v xml:space="preserve"> 0 Financial</v>
      </c>
      <c r="B5800" s="43" t="str">
        <f t="shared" si="456"/>
        <v/>
      </c>
      <c r="C5800" s="43">
        <f t="shared" si="457"/>
        <v>0</v>
      </c>
      <c r="D5800" s="43" t="str">
        <f t="shared" si="458"/>
        <v>Financial</v>
      </c>
      <c r="E5800" s="43" t="e">
        <f>IF(VLOOKUP(S5800,'DD-Lookup'!$J$6:$L$50,3,FALSE)="Monthly",(YEAR(AC5800)-YEAR(AB5800))*12+MONTH(AC5800)-MONTH(AB5800)+1,(AC5800-AB5800+1))</f>
        <v>#N/A</v>
      </c>
      <c r="F5800" s="210" t="e">
        <f t="shared" si="459"/>
        <v>#N/A</v>
      </c>
    </row>
    <row r="5801" spans="1:6" x14ac:dyDescent="0.25">
      <c r="A5801" s="43" t="str">
        <f t="shared" si="455"/>
        <v xml:space="preserve"> 0 Financial</v>
      </c>
      <c r="B5801" s="43" t="str">
        <f t="shared" si="456"/>
        <v/>
      </c>
      <c r="C5801" s="43">
        <f t="shared" si="457"/>
        <v>0</v>
      </c>
      <c r="D5801" s="43" t="str">
        <f t="shared" si="458"/>
        <v>Financial</v>
      </c>
      <c r="E5801" s="43" t="e">
        <f>IF(VLOOKUP(S5801,'DD-Lookup'!$J$6:$L$50,3,FALSE)="Monthly",(YEAR(AC5801)-YEAR(AB5801))*12+MONTH(AC5801)-MONTH(AB5801)+1,(AC5801-AB5801+1))</f>
        <v>#N/A</v>
      </c>
      <c r="F5801" s="210" t="e">
        <f t="shared" si="459"/>
        <v>#N/A</v>
      </c>
    </row>
    <row r="5802" spans="1:6" x14ac:dyDescent="0.25">
      <c r="A5802" s="43" t="str">
        <f t="shared" si="455"/>
        <v xml:space="preserve"> 0 Financial</v>
      </c>
      <c r="B5802" s="43" t="str">
        <f t="shared" si="456"/>
        <v/>
      </c>
      <c r="C5802" s="43">
        <f t="shared" si="457"/>
        <v>0</v>
      </c>
      <c r="D5802" s="43" t="str">
        <f t="shared" si="458"/>
        <v>Financial</v>
      </c>
      <c r="E5802" s="43" t="e">
        <f>IF(VLOOKUP(S5802,'DD-Lookup'!$J$6:$L$50,3,FALSE)="Monthly",(YEAR(AC5802)-YEAR(AB5802))*12+MONTH(AC5802)-MONTH(AB5802)+1,(AC5802-AB5802+1))</f>
        <v>#N/A</v>
      </c>
      <c r="F5802" s="210" t="e">
        <f t="shared" si="459"/>
        <v>#N/A</v>
      </c>
    </row>
    <row r="5803" spans="1:6" x14ac:dyDescent="0.25">
      <c r="A5803" s="43" t="str">
        <f t="shared" si="455"/>
        <v xml:space="preserve"> 0 Financial</v>
      </c>
      <c r="B5803" s="43" t="str">
        <f t="shared" si="456"/>
        <v/>
      </c>
      <c r="C5803" s="43">
        <f t="shared" si="457"/>
        <v>0</v>
      </c>
      <c r="D5803" s="43" t="str">
        <f t="shared" si="458"/>
        <v>Financial</v>
      </c>
      <c r="E5803" s="43" t="e">
        <f>IF(VLOOKUP(S5803,'DD-Lookup'!$J$6:$L$50,3,FALSE)="Monthly",(YEAR(AC5803)-YEAR(AB5803))*12+MONTH(AC5803)-MONTH(AB5803)+1,(AC5803-AB5803+1))</f>
        <v>#N/A</v>
      </c>
      <c r="F5803" s="210" t="e">
        <f t="shared" si="459"/>
        <v>#N/A</v>
      </c>
    </row>
    <row r="5804" spans="1:6" x14ac:dyDescent="0.25">
      <c r="A5804" s="43" t="str">
        <f t="shared" si="455"/>
        <v xml:space="preserve"> 0 Financial</v>
      </c>
      <c r="B5804" s="43" t="str">
        <f t="shared" si="456"/>
        <v/>
      </c>
      <c r="C5804" s="43">
        <f t="shared" si="457"/>
        <v>0</v>
      </c>
      <c r="D5804" s="43" t="str">
        <f t="shared" si="458"/>
        <v>Financial</v>
      </c>
      <c r="E5804" s="43" t="e">
        <f>IF(VLOOKUP(S5804,'DD-Lookup'!$J$6:$L$50,3,FALSE)="Monthly",(YEAR(AC5804)-YEAR(AB5804))*12+MONTH(AC5804)-MONTH(AB5804)+1,(AC5804-AB5804+1))</f>
        <v>#N/A</v>
      </c>
      <c r="F5804" s="210" t="e">
        <f t="shared" si="459"/>
        <v>#N/A</v>
      </c>
    </row>
    <row r="5805" spans="1:6" x14ac:dyDescent="0.25">
      <c r="A5805" s="43" t="str">
        <f t="shared" si="455"/>
        <v xml:space="preserve"> 0 Financial</v>
      </c>
      <c r="B5805" s="43" t="str">
        <f t="shared" si="456"/>
        <v/>
      </c>
      <c r="C5805" s="43">
        <f t="shared" si="457"/>
        <v>0</v>
      </c>
      <c r="D5805" s="43" t="str">
        <f t="shared" si="458"/>
        <v>Financial</v>
      </c>
      <c r="E5805" s="43" t="e">
        <f>IF(VLOOKUP(S5805,'DD-Lookup'!$J$6:$L$50,3,FALSE)="Monthly",(YEAR(AC5805)-YEAR(AB5805))*12+MONTH(AC5805)-MONTH(AB5805)+1,(AC5805-AB5805+1))</f>
        <v>#N/A</v>
      </c>
      <c r="F5805" s="210" t="e">
        <f t="shared" si="459"/>
        <v>#N/A</v>
      </c>
    </row>
    <row r="5806" spans="1:6" x14ac:dyDescent="0.25">
      <c r="A5806" s="43" t="str">
        <f t="shared" si="455"/>
        <v xml:space="preserve"> 0 Financial</v>
      </c>
      <c r="B5806" s="43" t="str">
        <f t="shared" si="456"/>
        <v/>
      </c>
      <c r="C5806" s="43">
        <f t="shared" si="457"/>
        <v>0</v>
      </c>
      <c r="D5806" s="43" t="str">
        <f t="shared" si="458"/>
        <v>Financial</v>
      </c>
      <c r="E5806" s="43" t="e">
        <f>IF(VLOOKUP(S5806,'DD-Lookup'!$J$6:$L$50,3,FALSE)="Monthly",(YEAR(AC5806)-YEAR(AB5806))*12+MONTH(AC5806)-MONTH(AB5806)+1,(AC5806-AB5806+1))</f>
        <v>#N/A</v>
      </c>
      <c r="F5806" s="210" t="e">
        <f t="shared" si="459"/>
        <v>#N/A</v>
      </c>
    </row>
    <row r="5807" spans="1:6" x14ac:dyDescent="0.25">
      <c r="A5807" s="43" t="str">
        <f t="shared" si="455"/>
        <v xml:space="preserve"> 0 Financial</v>
      </c>
      <c r="B5807" s="43" t="str">
        <f t="shared" si="456"/>
        <v/>
      </c>
      <c r="C5807" s="43">
        <f t="shared" si="457"/>
        <v>0</v>
      </c>
      <c r="D5807" s="43" t="str">
        <f t="shared" si="458"/>
        <v>Financial</v>
      </c>
      <c r="E5807" s="43" t="e">
        <f>IF(VLOOKUP(S5807,'DD-Lookup'!$J$6:$L$50,3,FALSE)="Monthly",(YEAR(AC5807)-YEAR(AB5807))*12+MONTH(AC5807)-MONTH(AB5807)+1,(AC5807-AB5807+1))</f>
        <v>#N/A</v>
      </c>
      <c r="F5807" s="210" t="e">
        <f t="shared" si="459"/>
        <v>#N/A</v>
      </c>
    </row>
    <row r="5808" spans="1:6" x14ac:dyDescent="0.25">
      <c r="A5808" s="43" t="str">
        <f t="shared" si="455"/>
        <v xml:space="preserve"> 0 Financial</v>
      </c>
      <c r="B5808" s="43" t="str">
        <f t="shared" si="456"/>
        <v/>
      </c>
      <c r="C5808" s="43">
        <f t="shared" si="457"/>
        <v>0</v>
      </c>
      <c r="D5808" s="43" t="str">
        <f t="shared" si="458"/>
        <v>Financial</v>
      </c>
      <c r="E5808" s="43" t="e">
        <f>IF(VLOOKUP(S5808,'DD-Lookup'!$J$6:$L$50,3,FALSE)="Monthly",(YEAR(AC5808)-YEAR(AB5808))*12+MONTH(AC5808)-MONTH(AB5808)+1,(AC5808-AB5808+1))</f>
        <v>#N/A</v>
      </c>
      <c r="F5808" s="210" t="e">
        <f t="shared" si="459"/>
        <v>#N/A</v>
      </c>
    </row>
    <row r="5809" spans="1:6" x14ac:dyDescent="0.25">
      <c r="A5809" s="43" t="str">
        <f t="shared" si="455"/>
        <v xml:space="preserve"> 0 Financial</v>
      </c>
      <c r="B5809" s="43" t="str">
        <f t="shared" si="456"/>
        <v/>
      </c>
      <c r="C5809" s="43">
        <f t="shared" si="457"/>
        <v>0</v>
      </c>
      <c r="D5809" s="43" t="str">
        <f t="shared" si="458"/>
        <v>Financial</v>
      </c>
      <c r="E5809" s="43" t="e">
        <f>IF(VLOOKUP(S5809,'DD-Lookup'!$J$6:$L$50,3,FALSE)="Monthly",(YEAR(AC5809)-YEAR(AB5809))*12+MONTH(AC5809)-MONTH(AB5809)+1,(AC5809-AB5809+1))</f>
        <v>#N/A</v>
      </c>
      <c r="F5809" s="210" t="e">
        <f t="shared" si="459"/>
        <v>#N/A</v>
      </c>
    </row>
    <row r="5810" spans="1:6" x14ac:dyDescent="0.25">
      <c r="A5810" s="43" t="str">
        <f t="shared" si="455"/>
        <v xml:space="preserve"> 0 Financial</v>
      </c>
      <c r="B5810" s="43" t="str">
        <f t="shared" si="456"/>
        <v/>
      </c>
      <c r="C5810" s="43">
        <f t="shared" si="457"/>
        <v>0</v>
      </c>
      <c r="D5810" s="43" t="str">
        <f t="shared" si="458"/>
        <v>Financial</v>
      </c>
      <c r="E5810" s="43" t="e">
        <f>IF(VLOOKUP(S5810,'DD-Lookup'!$J$6:$L$50,3,FALSE)="Monthly",(YEAR(AC5810)-YEAR(AB5810))*12+MONTH(AC5810)-MONTH(AB5810)+1,(AC5810-AB5810+1))</f>
        <v>#N/A</v>
      </c>
      <c r="F5810" s="210" t="e">
        <f t="shared" si="459"/>
        <v>#N/A</v>
      </c>
    </row>
    <row r="5811" spans="1:6" x14ac:dyDescent="0.25">
      <c r="A5811" s="43" t="str">
        <f t="shared" si="455"/>
        <v xml:space="preserve"> 0 Financial</v>
      </c>
      <c r="B5811" s="43" t="str">
        <f t="shared" si="456"/>
        <v/>
      </c>
      <c r="C5811" s="43">
        <f t="shared" si="457"/>
        <v>0</v>
      </c>
      <c r="D5811" s="43" t="str">
        <f t="shared" si="458"/>
        <v>Financial</v>
      </c>
      <c r="E5811" s="43" t="e">
        <f>IF(VLOOKUP(S5811,'DD-Lookup'!$J$6:$L$50,3,FALSE)="Monthly",(YEAR(AC5811)-YEAR(AB5811))*12+MONTH(AC5811)-MONTH(AB5811)+1,(AC5811-AB5811+1))</f>
        <v>#N/A</v>
      </c>
      <c r="F5811" s="210" t="e">
        <f t="shared" si="459"/>
        <v>#N/A</v>
      </c>
    </row>
    <row r="5812" spans="1:6" x14ac:dyDescent="0.25">
      <c r="A5812" s="43" t="str">
        <f t="shared" si="455"/>
        <v xml:space="preserve"> 0 Financial</v>
      </c>
      <c r="B5812" s="43" t="str">
        <f t="shared" si="456"/>
        <v/>
      </c>
      <c r="C5812" s="43">
        <f t="shared" si="457"/>
        <v>0</v>
      </c>
      <c r="D5812" s="43" t="str">
        <f t="shared" si="458"/>
        <v>Financial</v>
      </c>
      <c r="E5812" s="43" t="e">
        <f>IF(VLOOKUP(S5812,'DD-Lookup'!$J$6:$L$50,3,FALSE)="Monthly",(YEAR(AC5812)-YEAR(AB5812))*12+MONTH(AC5812)-MONTH(AB5812)+1,(AC5812-AB5812+1))</f>
        <v>#N/A</v>
      </c>
      <c r="F5812" s="210" t="e">
        <f t="shared" si="459"/>
        <v>#N/A</v>
      </c>
    </row>
    <row r="5813" spans="1:6" x14ac:dyDescent="0.25">
      <c r="A5813" s="43" t="str">
        <f t="shared" si="455"/>
        <v xml:space="preserve"> 0 Financial</v>
      </c>
      <c r="B5813" s="43" t="str">
        <f t="shared" si="456"/>
        <v/>
      </c>
      <c r="C5813" s="43">
        <f t="shared" si="457"/>
        <v>0</v>
      </c>
      <c r="D5813" s="43" t="str">
        <f t="shared" si="458"/>
        <v>Financial</v>
      </c>
      <c r="E5813" s="43" t="e">
        <f>IF(VLOOKUP(S5813,'DD-Lookup'!$J$6:$L$50,3,FALSE)="Monthly",(YEAR(AC5813)-YEAR(AB5813))*12+MONTH(AC5813)-MONTH(AB5813)+1,(AC5813-AB5813+1))</f>
        <v>#N/A</v>
      </c>
      <c r="F5813" s="210" t="e">
        <f t="shared" si="459"/>
        <v>#N/A</v>
      </c>
    </row>
    <row r="5814" spans="1:6" x14ac:dyDescent="0.25">
      <c r="A5814" s="43" t="str">
        <f t="shared" si="455"/>
        <v xml:space="preserve"> 0 Financial</v>
      </c>
      <c r="B5814" s="43" t="str">
        <f t="shared" si="456"/>
        <v/>
      </c>
      <c r="C5814" s="43">
        <f t="shared" si="457"/>
        <v>0</v>
      </c>
      <c r="D5814" s="43" t="str">
        <f t="shared" si="458"/>
        <v>Financial</v>
      </c>
      <c r="E5814" s="43" t="e">
        <f>IF(VLOOKUP(S5814,'DD-Lookup'!$J$6:$L$50,3,FALSE)="Monthly",(YEAR(AC5814)-YEAR(AB5814))*12+MONTH(AC5814)-MONTH(AB5814)+1,(AC5814-AB5814+1))</f>
        <v>#N/A</v>
      </c>
      <c r="F5814" s="210" t="e">
        <f t="shared" si="459"/>
        <v>#N/A</v>
      </c>
    </row>
    <row r="5815" spans="1:6" x14ac:dyDescent="0.25">
      <c r="A5815" s="43" t="str">
        <f t="shared" si="455"/>
        <v xml:space="preserve"> 0 Financial</v>
      </c>
      <c r="B5815" s="43" t="str">
        <f t="shared" si="456"/>
        <v/>
      </c>
      <c r="C5815" s="43">
        <f t="shared" si="457"/>
        <v>0</v>
      </c>
      <c r="D5815" s="43" t="str">
        <f t="shared" si="458"/>
        <v>Financial</v>
      </c>
      <c r="E5815" s="43" t="e">
        <f>IF(VLOOKUP(S5815,'DD-Lookup'!$J$6:$L$50,3,FALSE)="Monthly",(YEAR(AC5815)-YEAR(AB5815))*12+MONTH(AC5815)-MONTH(AB5815)+1,(AC5815-AB5815+1))</f>
        <v>#N/A</v>
      </c>
      <c r="F5815" s="210" t="e">
        <f t="shared" si="459"/>
        <v>#N/A</v>
      </c>
    </row>
    <row r="5816" spans="1:6" x14ac:dyDescent="0.25">
      <c r="A5816" s="43" t="str">
        <f t="shared" si="455"/>
        <v xml:space="preserve"> 0 Financial</v>
      </c>
      <c r="B5816" s="43" t="str">
        <f t="shared" si="456"/>
        <v/>
      </c>
      <c r="C5816" s="43">
        <f t="shared" si="457"/>
        <v>0</v>
      </c>
      <c r="D5816" s="43" t="str">
        <f t="shared" si="458"/>
        <v>Financial</v>
      </c>
      <c r="E5816" s="43" t="e">
        <f>IF(VLOOKUP(S5816,'DD-Lookup'!$J$6:$L$50,3,FALSE)="Monthly",(YEAR(AC5816)-YEAR(AB5816))*12+MONTH(AC5816)-MONTH(AB5816)+1,(AC5816-AB5816+1))</f>
        <v>#N/A</v>
      </c>
      <c r="F5816" s="210" t="e">
        <f t="shared" si="459"/>
        <v>#N/A</v>
      </c>
    </row>
    <row r="5817" spans="1:6" x14ac:dyDescent="0.25">
      <c r="A5817" s="43" t="str">
        <f t="shared" si="455"/>
        <v xml:space="preserve"> 0 Financial</v>
      </c>
      <c r="B5817" s="43" t="str">
        <f t="shared" si="456"/>
        <v/>
      </c>
      <c r="C5817" s="43">
        <f t="shared" si="457"/>
        <v>0</v>
      </c>
      <c r="D5817" s="43" t="str">
        <f t="shared" si="458"/>
        <v>Financial</v>
      </c>
      <c r="E5817" s="43" t="e">
        <f>IF(VLOOKUP(S5817,'DD-Lookup'!$J$6:$L$50,3,FALSE)="Monthly",(YEAR(AC5817)-YEAR(AB5817))*12+MONTH(AC5817)-MONTH(AB5817)+1,(AC5817-AB5817+1))</f>
        <v>#N/A</v>
      </c>
      <c r="F5817" s="210" t="e">
        <f t="shared" si="459"/>
        <v>#N/A</v>
      </c>
    </row>
    <row r="5818" spans="1:6" x14ac:dyDescent="0.25">
      <c r="A5818" s="43" t="str">
        <f t="shared" si="455"/>
        <v xml:space="preserve"> 0 Financial</v>
      </c>
      <c r="B5818" s="43" t="str">
        <f t="shared" si="456"/>
        <v/>
      </c>
      <c r="C5818" s="43">
        <f t="shared" si="457"/>
        <v>0</v>
      </c>
      <c r="D5818" s="43" t="str">
        <f t="shared" si="458"/>
        <v>Financial</v>
      </c>
      <c r="E5818" s="43" t="e">
        <f>IF(VLOOKUP(S5818,'DD-Lookup'!$J$6:$L$50,3,FALSE)="Monthly",(YEAR(AC5818)-YEAR(AB5818))*12+MONTH(AC5818)-MONTH(AB5818)+1,(AC5818-AB5818+1))</f>
        <v>#N/A</v>
      </c>
      <c r="F5818" s="210" t="e">
        <f t="shared" si="459"/>
        <v>#N/A</v>
      </c>
    </row>
    <row r="5819" spans="1:6" x14ac:dyDescent="0.25">
      <c r="A5819" s="43" t="str">
        <f t="shared" si="455"/>
        <v xml:space="preserve"> 0 Financial</v>
      </c>
      <c r="B5819" s="43" t="str">
        <f t="shared" si="456"/>
        <v/>
      </c>
      <c r="C5819" s="43">
        <f t="shared" si="457"/>
        <v>0</v>
      </c>
      <c r="D5819" s="43" t="str">
        <f t="shared" si="458"/>
        <v>Financial</v>
      </c>
      <c r="E5819" s="43" t="e">
        <f>IF(VLOOKUP(S5819,'DD-Lookup'!$J$6:$L$50,3,FALSE)="Monthly",(YEAR(AC5819)-YEAR(AB5819))*12+MONTH(AC5819)-MONTH(AB5819)+1,(AC5819-AB5819+1))</f>
        <v>#N/A</v>
      </c>
      <c r="F5819" s="210" t="e">
        <f t="shared" si="459"/>
        <v>#N/A</v>
      </c>
    </row>
    <row r="5820" spans="1:6" x14ac:dyDescent="0.25">
      <c r="A5820" s="43" t="str">
        <f t="shared" si="455"/>
        <v xml:space="preserve"> 0 Financial</v>
      </c>
      <c r="B5820" s="43" t="str">
        <f t="shared" si="456"/>
        <v/>
      </c>
      <c r="C5820" s="43">
        <f t="shared" si="457"/>
        <v>0</v>
      </c>
      <c r="D5820" s="43" t="str">
        <f t="shared" si="458"/>
        <v>Financial</v>
      </c>
      <c r="E5820" s="43" t="e">
        <f>IF(VLOOKUP(S5820,'DD-Lookup'!$J$6:$L$50,3,FALSE)="Monthly",(YEAR(AC5820)-YEAR(AB5820))*12+MONTH(AC5820)-MONTH(AB5820)+1,(AC5820-AB5820+1))</f>
        <v>#N/A</v>
      </c>
      <c r="F5820" s="210" t="e">
        <f t="shared" si="459"/>
        <v>#N/A</v>
      </c>
    </row>
    <row r="5821" spans="1:6" x14ac:dyDescent="0.25">
      <c r="A5821" s="43" t="str">
        <f t="shared" si="455"/>
        <v xml:space="preserve"> 0 Financial</v>
      </c>
      <c r="B5821" s="43" t="str">
        <f t="shared" si="456"/>
        <v/>
      </c>
      <c r="C5821" s="43">
        <f t="shared" si="457"/>
        <v>0</v>
      </c>
      <c r="D5821" s="43" t="str">
        <f t="shared" si="458"/>
        <v>Financial</v>
      </c>
      <c r="E5821" s="43" t="e">
        <f>IF(VLOOKUP(S5821,'DD-Lookup'!$J$6:$L$50,3,FALSE)="Monthly",(YEAR(AC5821)-YEAR(AB5821))*12+MONTH(AC5821)-MONTH(AB5821)+1,(AC5821-AB5821+1))</f>
        <v>#N/A</v>
      </c>
      <c r="F5821" s="210" t="e">
        <f t="shared" si="459"/>
        <v>#N/A</v>
      </c>
    </row>
    <row r="5822" spans="1:6" x14ac:dyDescent="0.25">
      <c r="A5822" s="43" t="str">
        <f t="shared" si="455"/>
        <v xml:space="preserve"> 0 Financial</v>
      </c>
      <c r="B5822" s="43" t="str">
        <f t="shared" si="456"/>
        <v/>
      </c>
      <c r="C5822" s="43">
        <f t="shared" si="457"/>
        <v>0</v>
      </c>
      <c r="D5822" s="43" t="str">
        <f t="shared" si="458"/>
        <v>Financial</v>
      </c>
      <c r="E5822" s="43" t="e">
        <f>IF(VLOOKUP(S5822,'DD-Lookup'!$J$6:$L$50,3,FALSE)="Monthly",(YEAR(AC5822)-YEAR(AB5822))*12+MONTH(AC5822)-MONTH(AB5822)+1,(AC5822-AB5822+1))</f>
        <v>#N/A</v>
      </c>
      <c r="F5822" s="210" t="e">
        <f t="shared" si="459"/>
        <v>#N/A</v>
      </c>
    </row>
    <row r="5823" spans="1:6" x14ac:dyDescent="0.25">
      <c r="A5823" s="43" t="str">
        <f t="shared" si="455"/>
        <v xml:space="preserve"> 0 Financial</v>
      </c>
      <c r="B5823" s="43" t="str">
        <f t="shared" si="456"/>
        <v/>
      </c>
      <c r="C5823" s="43">
        <f t="shared" si="457"/>
        <v>0</v>
      </c>
      <c r="D5823" s="43" t="str">
        <f t="shared" si="458"/>
        <v>Financial</v>
      </c>
      <c r="E5823" s="43" t="e">
        <f>IF(VLOOKUP(S5823,'DD-Lookup'!$J$6:$L$50,3,FALSE)="Monthly",(YEAR(AC5823)-YEAR(AB5823))*12+MONTH(AC5823)-MONTH(AB5823)+1,(AC5823-AB5823+1))</f>
        <v>#N/A</v>
      </c>
      <c r="F5823" s="210" t="e">
        <f t="shared" si="459"/>
        <v>#N/A</v>
      </c>
    </row>
    <row r="5824" spans="1:6" x14ac:dyDescent="0.25">
      <c r="A5824" s="43" t="str">
        <f t="shared" si="455"/>
        <v xml:space="preserve"> 0 Financial</v>
      </c>
      <c r="B5824" s="43" t="str">
        <f t="shared" si="456"/>
        <v/>
      </c>
      <c r="C5824" s="43">
        <f t="shared" si="457"/>
        <v>0</v>
      </c>
      <c r="D5824" s="43" t="str">
        <f t="shared" si="458"/>
        <v>Financial</v>
      </c>
      <c r="E5824" s="43" t="e">
        <f>IF(VLOOKUP(S5824,'DD-Lookup'!$J$6:$L$50,3,FALSE)="Monthly",(YEAR(AC5824)-YEAR(AB5824))*12+MONTH(AC5824)-MONTH(AB5824)+1,(AC5824-AB5824+1))</f>
        <v>#N/A</v>
      </c>
      <c r="F5824" s="210" t="e">
        <f t="shared" si="459"/>
        <v>#N/A</v>
      </c>
    </row>
    <row r="5825" spans="1:6" x14ac:dyDescent="0.25">
      <c r="A5825" s="43" t="str">
        <f t="shared" si="455"/>
        <v xml:space="preserve"> 0 Financial</v>
      </c>
      <c r="B5825" s="43" t="str">
        <f t="shared" si="456"/>
        <v/>
      </c>
      <c r="C5825" s="43">
        <f t="shared" si="457"/>
        <v>0</v>
      </c>
      <c r="D5825" s="43" t="str">
        <f t="shared" si="458"/>
        <v>Financial</v>
      </c>
      <c r="E5825" s="43" t="e">
        <f>IF(VLOOKUP(S5825,'DD-Lookup'!$J$6:$L$50,3,FALSE)="Monthly",(YEAR(AC5825)-YEAR(AB5825))*12+MONTH(AC5825)-MONTH(AB5825)+1,(AC5825-AB5825+1))</f>
        <v>#N/A</v>
      </c>
      <c r="F5825" s="210" t="e">
        <f t="shared" si="459"/>
        <v>#N/A</v>
      </c>
    </row>
    <row r="5826" spans="1:6" x14ac:dyDescent="0.25">
      <c r="A5826" s="43" t="str">
        <f t="shared" si="455"/>
        <v xml:space="preserve"> 0 Financial</v>
      </c>
      <c r="B5826" s="43" t="str">
        <f t="shared" si="456"/>
        <v/>
      </c>
      <c r="C5826" s="43">
        <f t="shared" si="457"/>
        <v>0</v>
      </c>
      <c r="D5826" s="43" t="str">
        <f t="shared" si="458"/>
        <v>Financial</v>
      </c>
      <c r="E5826" s="43" t="e">
        <f>IF(VLOOKUP(S5826,'DD-Lookup'!$J$6:$L$50,3,FALSE)="Monthly",(YEAR(AC5826)-YEAR(AB5826))*12+MONTH(AC5826)-MONTH(AB5826)+1,(AC5826-AB5826+1))</f>
        <v>#N/A</v>
      </c>
      <c r="F5826" s="210" t="e">
        <f t="shared" si="459"/>
        <v>#N/A</v>
      </c>
    </row>
    <row r="5827" spans="1:6" x14ac:dyDescent="0.25">
      <c r="A5827" s="43" t="str">
        <f t="shared" si="455"/>
        <v xml:space="preserve"> 0 Financial</v>
      </c>
      <c r="B5827" s="43" t="str">
        <f t="shared" si="456"/>
        <v/>
      </c>
      <c r="C5827" s="43">
        <f t="shared" si="457"/>
        <v>0</v>
      </c>
      <c r="D5827" s="43" t="str">
        <f t="shared" si="458"/>
        <v>Financial</v>
      </c>
      <c r="E5827" s="43" t="e">
        <f>IF(VLOOKUP(S5827,'DD-Lookup'!$J$6:$L$50,3,FALSE)="Monthly",(YEAR(AC5827)-YEAR(AB5827))*12+MONTH(AC5827)-MONTH(AB5827)+1,(AC5827-AB5827+1))</f>
        <v>#N/A</v>
      </c>
      <c r="F5827" s="210" t="e">
        <f t="shared" si="459"/>
        <v>#N/A</v>
      </c>
    </row>
    <row r="5828" spans="1:6" x14ac:dyDescent="0.25">
      <c r="A5828" s="43" t="str">
        <f t="shared" si="455"/>
        <v xml:space="preserve"> 0 Financial</v>
      </c>
      <c r="B5828" s="43" t="str">
        <f t="shared" si="456"/>
        <v/>
      </c>
      <c r="C5828" s="43">
        <f t="shared" si="457"/>
        <v>0</v>
      </c>
      <c r="D5828" s="43" t="str">
        <f t="shared" si="458"/>
        <v>Financial</v>
      </c>
      <c r="E5828" s="43" t="e">
        <f>IF(VLOOKUP(S5828,'DD-Lookup'!$J$6:$L$50,3,FALSE)="Monthly",(YEAR(AC5828)-YEAR(AB5828))*12+MONTH(AC5828)-MONTH(AB5828)+1,(AC5828-AB5828+1))</f>
        <v>#N/A</v>
      </c>
      <c r="F5828" s="210" t="e">
        <f t="shared" si="459"/>
        <v>#N/A</v>
      </c>
    </row>
    <row r="5829" spans="1:6" x14ac:dyDescent="0.25">
      <c r="A5829" s="43" t="str">
        <f t="shared" si="455"/>
        <v xml:space="preserve"> 0 Financial</v>
      </c>
      <c r="B5829" s="43" t="str">
        <f t="shared" si="456"/>
        <v/>
      </c>
      <c r="C5829" s="43">
        <f t="shared" si="457"/>
        <v>0</v>
      </c>
      <c r="D5829" s="43" t="str">
        <f t="shared" si="458"/>
        <v>Financial</v>
      </c>
      <c r="E5829" s="43" t="e">
        <f>IF(VLOOKUP(S5829,'DD-Lookup'!$J$6:$L$50,3,FALSE)="Monthly",(YEAR(AC5829)-YEAR(AB5829))*12+MONTH(AC5829)-MONTH(AB5829)+1,(AC5829-AB5829+1))</f>
        <v>#N/A</v>
      </c>
      <c r="F5829" s="210" t="e">
        <f t="shared" si="459"/>
        <v>#N/A</v>
      </c>
    </row>
    <row r="5830" spans="1:6" x14ac:dyDescent="0.25">
      <c r="A5830" s="43" t="str">
        <f t="shared" si="455"/>
        <v xml:space="preserve"> 0 Financial</v>
      </c>
      <c r="B5830" s="43" t="str">
        <f t="shared" si="456"/>
        <v/>
      </c>
      <c r="C5830" s="43">
        <f t="shared" si="457"/>
        <v>0</v>
      </c>
      <c r="D5830" s="43" t="str">
        <f t="shared" si="458"/>
        <v>Financial</v>
      </c>
      <c r="E5830" s="43" t="e">
        <f>IF(VLOOKUP(S5830,'DD-Lookup'!$J$6:$L$50,3,FALSE)="Monthly",(YEAR(AC5830)-YEAR(AB5830))*12+MONTH(AC5830)-MONTH(AB5830)+1,(AC5830-AB5830+1))</f>
        <v>#N/A</v>
      </c>
      <c r="F5830" s="210" t="e">
        <f t="shared" si="459"/>
        <v>#N/A</v>
      </c>
    </row>
    <row r="5831" spans="1:6" x14ac:dyDescent="0.25">
      <c r="A5831" s="43" t="str">
        <f t="shared" si="455"/>
        <v xml:space="preserve"> 0 Financial</v>
      </c>
      <c r="B5831" s="43" t="str">
        <f t="shared" si="456"/>
        <v/>
      </c>
      <c r="C5831" s="43">
        <f t="shared" si="457"/>
        <v>0</v>
      </c>
      <c r="D5831" s="43" t="str">
        <f t="shared" si="458"/>
        <v>Financial</v>
      </c>
      <c r="E5831" s="43" t="e">
        <f>IF(VLOOKUP(S5831,'DD-Lookup'!$J$6:$L$50,3,FALSE)="Monthly",(YEAR(AC5831)-YEAR(AB5831))*12+MONTH(AC5831)-MONTH(AB5831)+1,(AC5831-AB5831+1))</f>
        <v>#N/A</v>
      </c>
      <c r="F5831" s="210" t="e">
        <f t="shared" si="459"/>
        <v>#N/A</v>
      </c>
    </row>
    <row r="5832" spans="1:6" x14ac:dyDescent="0.25">
      <c r="A5832" s="43" t="str">
        <f t="shared" si="455"/>
        <v xml:space="preserve"> 0 Financial</v>
      </c>
      <c r="B5832" s="43" t="str">
        <f t="shared" si="456"/>
        <v/>
      </c>
      <c r="C5832" s="43">
        <f t="shared" si="457"/>
        <v>0</v>
      </c>
      <c r="D5832" s="43" t="str">
        <f t="shared" si="458"/>
        <v>Financial</v>
      </c>
      <c r="E5832" s="43" t="e">
        <f>IF(VLOOKUP(S5832,'DD-Lookup'!$J$6:$L$50,3,FALSE)="Monthly",(YEAR(AC5832)-YEAR(AB5832))*12+MONTH(AC5832)-MONTH(AB5832)+1,(AC5832-AB5832+1))</f>
        <v>#N/A</v>
      </c>
      <c r="F5832" s="210" t="e">
        <f t="shared" si="459"/>
        <v>#N/A</v>
      </c>
    </row>
    <row r="5833" spans="1:6" x14ac:dyDescent="0.25">
      <c r="A5833" s="43" t="str">
        <f t="shared" si="455"/>
        <v xml:space="preserve"> 0 Financial</v>
      </c>
      <c r="B5833" s="43" t="str">
        <f t="shared" si="456"/>
        <v/>
      </c>
      <c r="C5833" s="43">
        <f t="shared" si="457"/>
        <v>0</v>
      </c>
      <c r="D5833" s="43" t="str">
        <f t="shared" si="458"/>
        <v>Financial</v>
      </c>
      <c r="E5833" s="43" t="e">
        <f>IF(VLOOKUP(S5833,'DD-Lookup'!$J$6:$L$50,3,FALSE)="Monthly",(YEAR(AC5833)-YEAR(AB5833))*12+MONTH(AC5833)-MONTH(AB5833)+1,(AC5833-AB5833+1))</f>
        <v>#N/A</v>
      </c>
      <c r="F5833" s="210" t="e">
        <f t="shared" si="459"/>
        <v>#N/A</v>
      </c>
    </row>
    <row r="5834" spans="1:6" x14ac:dyDescent="0.25">
      <c r="A5834" s="43" t="str">
        <f t="shared" ref="A5834:A5897" si="460">B5834&amp;" "&amp;C5834&amp;" "&amp;D5834</f>
        <v xml:space="preserve"> 0 Financial</v>
      </c>
      <c r="B5834" s="43" t="str">
        <f t="shared" ref="B5834:B5897" si="461">IF((LEFT(N5834,2)="US"),"US","")</f>
        <v/>
      </c>
      <c r="C5834" s="43">
        <f t="shared" ref="C5834:C5897" si="462">M5834</f>
        <v>0</v>
      </c>
      <c r="D5834" s="43" t="str">
        <f t="shared" ref="D5834:D5897" si="463">IF(ISNUMBER(FIND("Phy",N5834))=TRUE,"Physical","Financial")</f>
        <v>Financial</v>
      </c>
      <c r="E5834" s="43" t="e">
        <f>IF(VLOOKUP(S5834,'DD-Lookup'!$J$6:$L$50,3,FALSE)="Monthly",(YEAR(AC5834)-YEAR(AB5834))*12+MONTH(AC5834)-MONTH(AB5834)+1,(AC5834-AB5834+1))</f>
        <v>#N/A</v>
      </c>
      <c r="F5834" s="210" t="e">
        <f t="shared" ref="F5834:F5897" si="464">E5834*SUM(P5834:Q5834)</f>
        <v>#N/A</v>
      </c>
    </row>
    <row r="5835" spans="1:6" x14ac:dyDescent="0.25">
      <c r="A5835" s="43" t="str">
        <f t="shared" si="460"/>
        <v xml:space="preserve"> 0 Financial</v>
      </c>
      <c r="B5835" s="43" t="str">
        <f t="shared" si="461"/>
        <v/>
      </c>
      <c r="C5835" s="43">
        <f t="shared" si="462"/>
        <v>0</v>
      </c>
      <c r="D5835" s="43" t="str">
        <f t="shared" si="463"/>
        <v>Financial</v>
      </c>
      <c r="E5835" s="43" t="e">
        <f>IF(VLOOKUP(S5835,'DD-Lookup'!$J$6:$L$50,3,FALSE)="Monthly",(YEAR(AC5835)-YEAR(AB5835))*12+MONTH(AC5835)-MONTH(AB5835)+1,(AC5835-AB5835+1))</f>
        <v>#N/A</v>
      </c>
      <c r="F5835" s="210" t="e">
        <f t="shared" si="464"/>
        <v>#N/A</v>
      </c>
    </row>
    <row r="5836" spans="1:6" x14ac:dyDescent="0.25">
      <c r="A5836" s="43" t="str">
        <f t="shared" si="460"/>
        <v xml:space="preserve"> 0 Financial</v>
      </c>
      <c r="B5836" s="43" t="str">
        <f t="shared" si="461"/>
        <v/>
      </c>
      <c r="C5836" s="43">
        <f t="shared" si="462"/>
        <v>0</v>
      </c>
      <c r="D5836" s="43" t="str">
        <f t="shared" si="463"/>
        <v>Financial</v>
      </c>
      <c r="E5836" s="43" t="e">
        <f>IF(VLOOKUP(S5836,'DD-Lookup'!$J$6:$L$50,3,FALSE)="Monthly",(YEAR(AC5836)-YEAR(AB5836))*12+MONTH(AC5836)-MONTH(AB5836)+1,(AC5836-AB5836+1))</f>
        <v>#N/A</v>
      </c>
      <c r="F5836" s="210" t="e">
        <f t="shared" si="464"/>
        <v>#N/A</v>
      </c>
    </row>
    <row r="5837" spans="1:6" x14ac:dyDescent="0.25">
      <c r="A5837" s="43" t="str">
        <f t="shared" si="460"/>
        <v xml:space="preserve"> 0 Financial</v>
      </c>
      <c r="B5837" s="43" t="str">
        <f t="shared" si="461"/>
        <v/>
      </c>
      <c r="C5837" s="43">
        <f t="shared" si="462"/>
        <v>0</v>
      </c>
      <c r="D5837" s="43" t="str">
        <f t="shared" si="463"/>
        <v>Financial</v>
      </c>
      <c r="E5837" s="43" t="e">
        <f>IF(VLOOKUP(S5837,'DD-Lookup'!$J$6:$L$50,3,FALSE)="Monthly",(YEAR(AC5837)-YEAR(AB5837))*12+MONTH(AC5837)-MONTH(AB5837)+1,(AC5837-AB5837+1))</f>
        <v>#N/A</v>
      </c>
      <c r="F5837" s="210" t="e">
        <f t="shared" si="464"/>
        <v>#N/A</v>
      </c>
    </row>
    <row r="5838" spans="1:6" x14ac:dyDescent="0.25">
      <c r="A5838" s="43" t="str">
        <f t="shared" si="460"/>
        <v xml:space="preserve"> 0 Financial</v>
      </c>
      <c r="B5838" s="43" t="str">
        <f t="shared" si="461"/>
        <v/>
      </c>
      <c r="C5838" s="43">
        <f t="shared" si="462"/>
        <v>0</v>
      </c>
      <c r="D5838" s="43" t="str">
        <f t="shared" si="463"/>
        <v>Financial</v>
      </c>
      <c r="E5838" s="43" t="e">
        <f>IF(VLOOKUP(S5838,'DD-Lookup'!$J$6:$L$50,3,FALSE)="Monthly",(YEAR(AC5838)-YEAR(AB5838))*12+MONTH(AC5838)-MONTH(AB5838)+1,(AC5838-AB5838+1))</f>
        <v>#N/A</v>
      </c>
      <c r="F5838" s="210" t="e">
        <f t="shared" si="464"/>
        <v>#N/A</v>
      </c>
    </row>
    <row r="5839" spans="1:6" x14ac:dyDescent="0.25">
      <c r="A5839" s="43" t="str">
        <f t="shared" si="460"/>
        <v xml:space="preserve"> 0 Financial</v>
      </c>
      <c r="B5839" s="43" t="str">
        <f t="shared" si="461"/>
        <v/>
      </c>
      <c r="C5839" s="43">
        <f t="shared" si="462"/>
        <v>0</v>
      </c>
      <c r="D5839" s="43" t="str">
        <f t="shared" si="463"/>
        <v>Financial</v>
      </c>
      <c r="E5839" s="43" t="e">
        <f>IF(VLOOKUP(S5839,'DD-Lookup'!$J$6:$L$50,3,FALSE)="Monthly",(YEAR(AC5839)-YEAR(AB5839))*12+MONTH(AC5839)-MONTH(AB5839)+1,(AC5839-AB5839+1))</f>
        <v>#N/A</v>
      </c>
      <c r="F5839" s="210" t="e">
        <f t="shared" si="464"/>
        <v>#N/A</v>
      </c>
    </row>
    <row r="5840" spans="1:6" x14ac:dyDescent="0.25">
      <c r="A5840" s="43" t="str">
        <f t="shared" si="460"/>
        <v xml:space="preserve"> 0 Financial</v>
      </c>
      <c r="B5840" s="43" t="str">
        <f t="shared" si="461"/>
        <v/>
      </c>
      <c r="C5840" s="43">
        <f t="shared" si="462"/>
        <v>0</v>
      </c>
      <c r="D5840" s="43" t="str">
        <f t="shared" si="463"/>
        <v>Financial</v>
      </c>
      <c r="E5840" s="43" t="e">
        <f>IF(VLOOKUP(S5840,'DD-Lookup'!$J$6:$L$50,3,FALSE)="Monthly",(YEAR(AC5840)-YEAR(AB5840))*12+MONTH(AC5840)-MONTH(AB5840)+1,(AC5840-AB5840+1))</f>
        <v>#N/A</v>
      </c>
      <c r="F5840" s="210" t="e">
        <f t="shared" si="464"/>
        <v>#N/A</v>
      </c>
    </row>
    <row r="5841" spans="1:6" x14ac:dyDescent="0.25">
      <c r="A5841" s="43" t="str">
        <f t="shared" si="460"/>
        <v xml:space="preserve"> 0 Financial</v>
      </c>
      <c r="B5841" s="43" t="str">
        <f t="shared" si="461"/>
        <v/>
      </c>
      <c r="C5841" s="43">
        <f t="shared" si="462"/>
        <v>0</v>
      </c>
      <c r="D5841" s="43" t="str">
        <f t="shared" si="463"/>
        <v>Financial</v>
      </c>
      <c r="E5841" s="43" t="e">
        <f>IF(VLOOKUP(S5841,'DD-Lookup'!$J$6:$L$50,3,FALSE)="Monthly",(YEAR(AC5841)-YEAR(AB5841))*12+MONTH(AC5841)-MONTH(AB5841)+1,(AC5841-AB5841+1))</f>
        <v>#N/A</v>
      </c>
      <c r="F5841" s="210" t="e">
        <f t="shared" si="464"/>
        <v>#N/A</v>
      </c>
    </row>
    <row r="5842" spans="1:6" x14ac:dyDescent="0.25">
      <c r="A5842" s="43" t="str">
        <f t="shared" si="460"/>
        <v xml:space="preserve"> 0 Financial</v>
      </c>
      <c r="B5842" s="43" t="str">
        <f t="shared" si="461"/>
        <v/>
      </c>
      <c r="C5842" s="43">
        <f t="shared" si="462"/>
        <v>0</v>
      </c>
      <c r="D5842" s="43" t="str">
        <f t="shared" si="463"/>
        <v>Financial</v>
      </c>
      <c r="E5842" s="43" t="e">
        <f>IF(VLOOKUP(S5842,'DD-Lookup'!$J$6:$L$50,3,FALSE)="Monthly",(YEAR(AC5842)-YEAR(AB5842))*12+MONTH(AC5842)-MONTH(AB5842)+1,(AC5842-AB5842+1))</f>
        <v>#N/A</v>
      </c>
      <c r="F5842" s="210" t="e">
        <f t="shared" si="464"/>
        <v>#N/A</v>
      </c>
    </row>
    <row r="5843" spans="1:6" x14ac:dyDescent="0.25">
      <c r="A5843" s="43" t="str">
        <f t="shared" si="460"/>
        <v xml:space="preserve"> 0 Financial</v>
      </c>
      <c r="B5843" s="43" t="str">
        <f t="shared" si="461"/>
        <v/>
      </c>
      <c r="C5843" s="43">
        <f t="shared" si="462"/>
        <v>0</v>
      </c>
      <c r="D5843" s="43" t="str">
        <f t="shared" si="463"/>
        <v>Financial</v>
      </c>
      <c r="E5843" s="43" t="e">
        <f>IF(VLOOKUP(S5843,'DD-Lookup'!$J$6:$L$50,3,FALSE)="Monthly",(YEAR(AC5843)-YEAR(AB5843))*12+MONTH(AC5843)-MONTH(AB5843)+1,(AC5843-AB5843+1))</f>
        <v>#N/A</v>
      </c>
      <c r="F5843" s="210" t="e">
        <f t="shared" si="464"/>
        <v>#N/A</v>
      </c>
    </row>
    <row r="5844" spans="1:6" x14ac:dyDescent="0.25">
      <c r="A5844" s="43" t="str">
        <f t="shared" si="460"/>
        <v xml:space="preserve"> 0 Financial</v>
      </c>
      <c r="B5844" s="43" t="str">
        <f t="shared" si="461"/>
        <v/>
      </c>
      <c r="C5844" s="43">
        <f t="shared" si="462"/>
        <v>0</v>
      </c>
      <c r="D5844" s="43" t="str">
        <f t="shared" si="463"/>
        <v>Financial</v>
      </c>
      <c r="E5844" s="43" t="e">
        <f>IF(VLOOKUP(S5844,'DD-Lookup'!$J$6:$L$50,3,FALSE)="Monthly",(YEAR(AC5844)-YEAR(AB5844))*12+MONTH(AC5844)-MONTH(AB5844)+1,(AC5844-AB5844+1))</f>
        <v>#N/A</v>
      </c>
      <c r="F5844" s="210" t="e">
        <f t="shared" si="464"/>
        <v>#N/A</v>
      </c>
    </row>
    <row r="5845" spans="1:6" x14ac:dyDescent="0.25">
      <c r="A5845" s="43" t="str">
        <f t="shared" si="460"/>
        <v xml:space="preserve"> 0 Financial</v>
      </c>
      <c r="B5845" s="43" t="str">
        <f t="shared" si="461"/>
        <v/>
      </c>
      <c r="C5845" s="43">
        <f t="shared" si="462"/>
        <v>0</v>
      </c>
      <c r="D5845" s="43" t="str">
        <f t="shared" si="463"/>
        <v>Financial</v>
      </c>
      <c r="E5845" s="43" t="e">
        <f>IF(VLOOKUP(S5845,'DD-Lookup'!$J$6:$L$50,3,FALSE)="Monthly",(YEAR(AC5845)-YEAR(AB5845))*12+MONTH(AC5845)-MONTH(AB5845)+1,(AC5845-AB5845+1))</f>
        <v>#N/A</v>
      </c>
      <c r="F5845" s="210" t="e">
        <f t="shared" si="464"/>
        <v>#N/A</v>
      </c>
    </row>
    <row r="5846" spans="1:6" x14ac:dyDescent="0.25">
      <c r="A5846" s="43" t="str">
        <f t="shared" si="460"/>
        <v xml:space="preserve"> 0 Financial</v>
      </c>
      <c r="B5846" s="43" t="str">
        <f t="shared" si="461"/>
        <v/>
      </c>
      <c r="C5846" s="43">
        <f t="shared" si="462"/>
        <v>0</v>
      </c>
      <c r="D5846" s="43" t="str">
        <f t="shared" si="463"/>
        <v>Financial</v>
      </c>
      <c r="E5846" s="43" t="e">
        <f>IF(VLOOKUP(S5846,'DD-Lookup'!$J$6:$L$50,3,FALSE)="Monthly",(YEAR(AC5846)-YEAR(AB5846))*12+MONTH(AC5846)-MONTH(AB5846)+1,(AC5846-AB5846+1))</f>
        <v>#N/A</v>
      </c>
      <c r="F5846" s="210" t="e">
        <f t="shared" si="464"/>
        <v>#N/A</v>
      </c>
    </row>
    <row r="5847" spans="1:6" x14ac:dyDescent="0.25">
      <c r="A5847" s="43" t="str">
        <f t="shared" si="460"/>
        <v xml:space="preserve"> 0 Financial</v>
      </c>
      <c r="B5847" s="43" t="str">
        <f t="shared" si="461"/>
        <v/>
      </c>
      <c r="C5847" s="43">
        <f t="shared" si="462"/>
        <v>0</v>
      </c>
      <c r="D5847" s="43" t="str">
        <f t="shared" si="463"/>
        <v>Financial</v>
      </c>
      <c r="E5847" s="43" t="e">
        <f>IF(VLOOKUP(S5847,'DD-Lookup'!$J$6:$L$50,3,FALSE)="Monthly",(YEAR(AC5847)-YEAR(AB5847))*12+MONTH(AC5847)-MONTH(AB5847)+1,(AC5847-AB5847+1))</f>
        <v>#N/A</v>
      </c>
      <c r="F5847" s="210" t="e">
        <f t="shared" si="464"/>
        <v>#N/A</v>
      </c>
    </row>
    <row r="5848" spans="1:6" x14ac:dyDescent="0.25">
      <c r="A5848" s="43" t="str">
        <f t="shared" si="460"/>
        <v xml:space="preserve"> 0 Financial</v>
      </c>
      <c r="B5848" s="43" t="str">
        <f t="shared" si="461"/>
        <v/>
      </c>
      <c r="C5848" s="43">
        <f t="shared" si="462"/>
        <v>0</v>
      </c>
      <c r="D5848" s="43" t="str">
        <f t="shared" si="463"/>
        <v>Financial</v>
      </c>
      <c r="E5848" s="43" t="e">
        <f>IF(VLOOKUP(S5848,'DD-Lookup'!$J$6:$L$50,3,FALSE)="Monthly",(YEAR(AC5848)-YEAR(AB5848))*12+MONTH(AC5848)-MONTH(AB5848)+1,(AC5848-AB5848+1))</f>
        <v>#N/A</v>
      </c>
      <c r="F5848" s="210" t="e">
        <f t="shared" si="464"/>
        <v>#N/A</v>
      </c>
    </row>
    <row r="5849" spans="1:6" x14ac:dyDescent="0.25">
      <c r="A5849" s="43" t="str">
        <f t="shared" si="460"/>
        <v xml:space="preserve"> 0 Financial</v>
      </c>
      <c r="B5849" s="43" t="str">
        <f t="shared" si="461"/>
        <v/>
      </c>
      <c r="C5849" s="43">
        <f t="shared" si="462"/>
        <v>0</v>
      </c>
      <c r="D5849" s="43" t="str">
        <f t="shared" si="463"/>
        <v>Financial</v>
      </c>
      <c r="E5849" s="43" t="e">
        <f>IF(VLOOKUP(S5849,'DD-Lookup'!$J$6:$L$50,3,FALSE)="Monthly",(YEAR(AC5849)-YEAR(AB5849))*12+MONTH(AC5849)-MONTH(AB5849)+1,(AC5849-AB5849+1))</f>
        <v>#N/A</v>
      </c>
      <c r="F5849" s="210" t="e">
        <f t="shared" si="464"/>
        <v>#N/A</v>
      </c>
    </row>
    <row r="5850" spans="1:6" x14ac:dyDescent="0.25">
      <c r="A5850" s="43" t="str">
        <f t="shared" si="460"/>
        <v xml:space="preserve"> 0 Financial</v>
      </c>
      <c r="B5850" s="43" t="str">
        <f t="shared" si="461"/>
        <v/>
      </c>
      <c r="C5850" s="43">
        <f t="shared" si="462"/>
        <v>0</v>
      </c>
      <c r="D5850" s="43" t="str">
        <f t="shared" si="463"/>
        <v>Financial</v>
      </c>
      <c r="E5850" s="43" t="e">
        <f>IF(VLOOKUP(S5850,'DD-Lookup'!$J$6:$L$50,3,FALSE)="Monthly",(YEAR(AC5850)-YEAR(AB5850))*12+MONTH(AC5850)-MONTH(AB5850)+1,(AC5850-AB5850+1))</f>
        <v>#N/A</v>
      </c>
      <c r="F5850" s="210" t="e">
        <f t="shared" si="464"/>
        <v>#N/A</v>
      </c>
    </row>
    <row r="5851" spans="1:6" x14ac:dyDescent="0.25">
      <c r="A5851" s="43" t="str">
        <f t="shared" si="460"/>
        <v xml:space="preserve"> 0 Financial</v>
      </c>
      <c r="B5851" s="43" t="str">
        <f t="shared" si="461"/>
        <v/>
      </c>
      <c r="C5851" s="43">
        <f t="shared" si="462"/>
        <v>0</v>
      </c>
      <c r="D5851" s="43" t="str">
        <f t="shared" si="463"/>
        <v>Financial</v>
      </c>
      <c r="E5851" s="43" t="e">
        <f>IF(VLOOKUP(S5851,'DD-Lookup'!$J$6:$L$50,3,FALSE)="Monthly",(YEAR(AC5851)-YEAR(AB5851))*12+MONTH(AC5851)-MONTH(AB5851)+1,(AC5851-AB5851+1))</f>
        <v>#N/A</v>
      </c>
      <c r="F5851" s="210" t="e">
        <f t="shared" si="464"/>
        <v>#N/A</v>
      </c>
    </row>
    <row r="5852" spans="1:6" x14ac:dyDescent="0.25">
      <c r="A5852" s="43" t="str">
        <f t="shared" si="460"/>
        <v xml:space="preserve"> 0 Financial</v>
      </c>
      <c r="B5852" s="43" t="str">
        <f t="shared" si="461"/>
        <v/>
      </c>
      <c r="C5852" s="43">
        <f t="shared" si="462"/>
        <v>0</v>
      </c>
      <c r="D5852" s="43" t="str">
        <f t="shared" si="463"/>
        <v>Financial</v>
      </c>
      <c r="E5852" s="43" t="e">
        <f>IF(VLOOKUP(S5852,'DD-Lookup'!$J$6:$L$50,3,FALSE)="Monthly",(YEAR(AC5852)-YEAR(AB5852))*12+MONTH(AC5852)-MONTH(AB5852)+1,(AC5852-AB5852+1))</f>
        <v>#N/A</v>
      </c>
      <c r="F5852" s="210" t="e">
        <f t="shared" si="464"/>
        <v>#N/A</v>
      </c>
    </row>
    <row r="5853" spans="1:6" x14ac:dyDescent="0.25">
      <c r="A5853" s="43" t="str">
        <f t="shared" si="460"/>
        <v xml:space="preserve"> 0 Financial</v>
      </c>
      <c r="B5853" s="43" t="str">
        <f t="shared" si="461"/>
        <v/>
      </c>
      <c r="C5853" s="43">
        <f t="shared" si="462"/>
        <v>0</v>
      </c>
      <c r="D5853" s="43" t="str">
        <f t="shared" si="463"/>
        <v>Financial</v>
      </c>
      <c r="E5853" s="43" t="e">
        <f>IF(VLOOKUP(S5853,'DD-Lookup'!$J$6:$L$50,3,FALSE)="Monthly",(YEAR(AC5853)-YEAR(AB5853))*12+MONTH(AC5853)-MONTH(AB5853)+1,(AC5853-AB5853+1))</f>
        <v>#N/A</v>
      </c>
      <c r="F5853" s="210" t="e">
        <f t="shared" si="464"/>
        <v>#N/A</v>
      </c>
    </row>
    <row r="5854" spans="1:6" x14ac:dyDescent="0.25">
      <c r="A5854" s="43" t="str">
        <f t="shared" si="460"/>
        <v xml:space="preserve"> 0 Financial</v>
      </c>
      <c r="B5854" s="43" t="str">
        <f t="shared" si="461"/>
        <v/>
      </c>
      <c r="C5854" s="43">
        <f t="shared" si="462"/>
        <v>0</v>
      </c>
      <c r="D5854" s="43" t="str">
        <f t="shared" si="463"/>
        <v>Financial</v>
      </c>
      <c r="E5854" s="43" t="e">
        <f>IF(VLOOKUP(S5854,'DD-Lookup'!$J$6:$L$50,3,FALSE)="Monthly",(YEAR(AC5854)-YEAR(AB5854))*12+MONTH(AC5854)-MONTH(AB5854)+1,(AC5854-AB5854+1))</f>
        <v>#N/A</v>
      </c>
      <c r="F5854" s="210" t="e">
        <f t="shared" si="464"/>
        <v>#N/A</v>
      </c>
    </row>
    <row r="5855" spans="1:6" x14ac:dyDescent="0.25">
      <c r="A5855" s="43" t="str">
        <f t="shared" si="460"/>
        <v xml:space="preserve"> 0 Financial</v>
      </c>
      <c r="B5855" s="43" t="str">
        <f t="shared" si="461"/>
        <v/>
      </c>
      <c r="C5855" s="43">
        <f t="shared" si="462"/>
        <v>0</v>
      </c>
      <c r="D5855" s="43" t="str">
        <f t="shared" si="463"/>
        <v>Financial</v>
      </c>
      <c r="E5855" s="43" t="e">
        <f>IF(VLOOKUP(S5855,'DD-Lookup'!$J$6:$L$50,3,FALSE)="Monthly",(YEAR(AC5855)-YEAR(AB5855))*12+MONTH(AC5855)-MONTH(AB5855)+1,(AC5855-AB5855+1))</f>
        <v>#N/A</v>
      </c>
      <c r="F5855" s="210" t="e">
        <f t="shared" si="464"/>
        <v>#N/A</v>
      </c>
    </row>
    <row r="5856" spans="1:6" x14ac:dyDescent="0.25">
      <c r="A5856" s="43" t="str">
        <f t="shared" si="460"/>
        <v xml:space="preserve"> 0 Financial</v>
      </c>
      <c r="B5856" s="43" t="str">
        <f t="shared" si="461"/>
        <v/>
      </c>
      <c r="C5856" s="43">
        <f t="shared" si="462"/>
        <v>0</v>
      </c>
      <c r="D5856" s="43" t="str">
        <f t="shared" si="463"/>
        <v>Financial</v>
      </c>
      <c r="E5856" s="43" t="e">
        <f>IF(VLOOKUP(S5856,'DD-Lookup'!$J$6:$L$50,3,FALSE)="Monthly",(YEAR(AC5856)-YEAR(AB5856))*12+MONTH(AC5856)-MONTH(AB5856)+1,(AC5856-AB5856+1))</f>
        <v>#N/A</v>
      </c>
      <c r="F5856" s="210" t="e">
        <f t="shared" si="464"/>
        <v>#N/A</v>
      </c>
    </row>
    <row r="5857" spans="1:6" x14ac:dyDescent="0.25">
      <c r="A5857" s="43" t="str">
        <f t="shared" si="460"/>
        <v xml:space="preserve"> 0 Financial</v>
      </c>
      <c r="B5857" s="43" t="str">
        <f t="shared" si="461"/>
        <v/>
      </c>
      <c r="C5857" s="43">
        <f t="shared" si="462"/>
        <v>0</v>
      </c>
      <c r="D5857" s="43" t="str">
        <f t="shared" si="463"/>
        <v>Financial</v>
      </c>
      <c r="E5857" s="43" t="e">
        <f>IF(VLOOKUP(S5857,'DD-Lookup'!$J$6:$L$50,3,FALSE)="Monthly",(YEAR(AC5857)-YEAR(AB5857))*12+MONTH(AC5857)-MONTH(AB5857)+1,(AC5857-AB5857+1))</f>
        <v>#N/A</v>
      </c>
      <c r="F5857" s="210" t="e">
        <f t="shared" si="464"/>
        <v>#N/A</v>
      </c>
    </row>
    <row r="5858" spans="1:6" x14ac:dyDescent="0.25">
      <c r="A5858" s="43" t="str">
        <f t="shared" si="460"/>
        <v xml:space="preserve"> 0 Financial</v>
      </c>
      <c r="B5858" s="43" t="str">
        <f t="shared" si="461"/>
        <v/>
      </c>
      <c r="C5858" s="43">
        <f t="shared" si="462"/>
        <v>0</v>
      </c>
      <c r="D5858" s="43" t="str">
        <f t="shared" si="463"/>
        <v>Financial</v>
      </c>
      <c r="E5858" s="43" t="e">
        <f>IF(VLOOKUP(S5858,'DD-Lookup'!$J$6:$L$50,3,FALSE)="Monthly",(YEAR(AC5858)-YEAR(AB5858))*12+MONTH(AC5858)-MONTH(AB5858)+1,(AC5858-AB5858+1))</f>
        <v>#N/A</v>
      </c>
      <c r="F5858" s="210" t="e">
        <f t="shared" si="464"/>
        <v>#N/A</v>
      </c>
    </row>
    <row r="5859" spans="1:6" x14ac:dyDescent="0.25">
      <c r="A5859" s="43" t="str">
        <f t="shared" si="460"/>
        <v xml:space="preserve"> 0 Financial</v>
      </c>
      <c r="B5859" s="43" t="str">
        <f t="shared" si="461"/>
        <v/>
      </c>
      <c r="C5859" s="43">
        <f t="shared" si="462"/>
        <v>0</v>
      </c>
      <c r="D5859" s="43" t="str">
        <f t="shared" si="463"/>
        <v>Financial</v>
      </c>
      <c r="E5859" s="43" t="e">
        <f>IF(VLOOKUP(S5859,'DD-Lookup'!$J$6:$L$50,3,FALSE)="Monthly",(YEAR(AC5859)-YEAR(AB5859))*12+MONTH(AC5859)-MONTH(AB5859)+1,(AC5859-AB5859+1))</f>
        <v>#N/A</v>
      </c>
      <c r="F5859" s="210" t="e">
        <f t="shared" si="464"/>
        <v>#N/A</v>
      </c>
    </row>
    <row r="5860" spans="1:6" x14ac:dyDescent="0.25">
      <c r="A5860" s="43" t="str">
        <f t="shared" si="460"/>
        <v xml:space="preserve"> 0 Financial</v>
      </c>
      <c r="B5860" s="43" t="str">
        <f t="shared" si="461"/>
        <v/>
      </c>
      <c r="C5860" s="43">
        <f t="shared" si="462"/>
        <v>0</v>
      </c>
      <c r="D5860" s="43" t="str">
        <f t="shared" si="463"/>
        <v>Financial</v>
      </c>
      <c r="E5860" s="43" t="e">
        <f>IF(VLOOKUP(S5860,'DD-Lookup'!$J$6:$L$50,3,FALSE)="Monthly",(YEAR(AC5860)-YEAR(AB5860))*12+MONTH(AC5860)-MONTH(AB5860)+1,(AC5860-AB5860+1))</f>
        <v>#N/A</v>
      </c>
      <c r="F5860" s="210" t="e">
        <f t="shared" si="464"/>
        <v>#N/A</v>
      </c>
    </row>
    <row r="5861" spans="1:6" x14ac:dyDescent="0.25">
      <c r="A5861" s="43" t="str">
        <f t="shared" si="460"/>
        <v xml:space="preserve"> 0 Financial</v>
      </c>
      <c r="B5861" s="43" t="str">
        <f t="shared" si="461"/>
        <v/>
      </c>
      <c r="C5861" s="43">
        <f t="shared" si="462"/>
        <v>0</v>
      </c>
      <c r="D5861" s="43" t="str">
        <f t="shared" si="463"/>
        <v>Financial</v>
      </c>
      <c r="E5861" s="43" t="e">
        <f>IF(VLOOKUP(S5861,'DD-Lookup'!$J$6:$L$50,3,FALSE)="Monthly",(YEAR(AC5861)-YEAR(AB5861))*12+MONTH(AC5861)-MONTH(AB5861)+1,(AC5861-AB5861+1))</f>
        <v>#N/A</v>
      </c>
      <c r="F5861" s="210" t="e">
        <f t="shared" si="464"/>
        <v>#N/A</v>
      </c>
    </row>
    <row r="5862" spans="1:6" x14ac:dyDescent="0.25">
      <c r="A5862" s="43" t="str">
        <f t="shared" si="460"/>
        <v xml:space="preserve"> 0 Financial</v>
      </c>
      <c r="B5862" s="43" t="str">
        <f t="shared" si="461"/>
        <v/>
      </c>
      <c r="C5862" s="43">
        <f t="shared" si="462"/>
        <v>0</v>
      </c>
      <c r="D5862" s="43" t="str">
        <f t="shared" si="463"/>
        <v>Financial</v>
      </c>
      <c r="E5862" s="43" t="e">
        <f>IF(VLOOKUP(S5862,'DD-Lookup'!$J$6:$L$50,3,FALSE)="Monthly",(YEAR(AC5862)-YEAR(AB5862))*12+MONTH(AC5862)-MONTH(AB5862)+1,(AC5862-AB5862+1))</f>
        <v>#N/A</v>
      </c>
      <c r="F5862" s="210" t="e">
        <f t="shared" si="464"/>
        <v>#N/A</v>
      </c>
    </row>
    <row r="5863" spans="1:6" x14ac:dyDescent="0.25">
      <c r="A5863" s="43" t="str">
        <f t="shared" si="460"/>
        <v xml:space="preserve"> 0 Financial</v>
      </c>
      <c r="B5863" s="43" t="str">
        <f t="shared" si="461"/>
        <v/>
      </c>
      <c r="C5863" s="43">
        <f t="shared" si="462"/>
        <v>0</v>
      </c>
      <c r="D5863" s="43" t="str">
        <f t="shared" si="463"/>
        <v>Financial</v>
      </c>
      <c r="E5863" s="43" t="e">
        <f>IF(VLOOKUP(S5863,'DD-Lookup'!$J$6:$L$50,3,FALSE)="Monthly",(YEAR(AC5863)-YEAR(AB5863))*12+MONTH(AC5863)-MONTH(AB5863)+1,(AC5863-AB5863+1))</f>
        <v>#N/A</v>
      </c>
      <c r="F5863" s="210" t="e">
        <f t="shared" si="464"/>
        <v>#N/A</v>
      </c>
    </row>
    <row r="5864" spans="1:6" x14ac:dyDescent="0.25">
      <c r="A5864" s="43" t="str">
        <f t="shared" si="460"/>
        <v xml:space="preserve"> 0 Financial</v>
      </c>
      <c r="B5864" s="43" t="str">
        <f t="shared" si="461"/>
        <v/>
      </c>
      <c r="C5864" s="43">
        <f t="shared" si="462"/>
        <v>0</v>
      </c>
      <c r="D5864" s="43" t="str">
        <f t="shared" si="463"/>
        <v>Financial</v>
      </c>
      <c r="E5864" s="43" t="e">
        <f>IF(VLOOKUP(S5864,'DD-Lookup'!$J$6:$L$50,3,FALSE)="Monthly",(YEAR(AC5864)-YEAR(AB5864))*12+MONTH(AC5864)-MONTH(AB5864)+1,(AC5864-AB5864+1))</f>
        <v>#N/A</v>
      </c>
      <c r="F5864" s="210" t="e">
        <f t="shared" si="464"/>
        <v>#N/A</v>
      </c>
    </row>
    <row r="5865" spans="1:6" x14ac:dyDescent="0.25">
      <c r="A5865" s="43" t="str">
        <f t="shared" si="460"/>
        <v xml:space="preserve"> 0 Financial</v>
      </c>
      <c r="B5865" s="43" t="str">
        <f t="shared" si="461"/>
        <v/>
      </c>
      <c r="C5865" s="43">
        <f t="shared" si="462"/>
        <v>0</v>
      </c>
      <c r="D5865" s="43" t="str">
        <f t="shared" si="463"/>
        <v>Financial</v>
      </c>
      <c r="E5865" s="43" t="e">
        <f>IF(VLOOKUP(S5865,'DD-Lookup'!$J$6:$L$50,3,FALSE)="Monthly",(YEAR(AC5865)-YEAR(AB5865))*12+MONTH(AC5865)-MONTH(AB5865)+1,(AC5865-AB5865+1))</f>
        <v>#N/A</v>
      </c>
      <c r="F5865" s="210" t="e">
        <f t="shared" si="464"/>
        <v>#N/A</v>
      </c>
    </row>
    <row r="5866" spans="1:6" x14ac:dyDescent="0.25">
      <c r="A5866" s="43" t="str">
        <f t="shared" si="460"/>
        <v xml:space="preserve"> 0 Financial</v>
      </c>
      <c r="B5866" s="43" t="str">
        <f t="shared" si="461"/>
        <v/>
      </c>
      <c r="C5866" s="43">
        <f t="shared" si="462"/>
        <v>0</v>
      </c>
      <c r="D5866" s="43" t="str">
        <f t="shared" si="463"/>
        <v>Financial</v>
      </c>
      <c r="E5866" s="43" t="e">
        <f>IF(VLOOKUP(S5866,'DD-Lookup'!$J$6:$L$50,3,FALSE)="Monthly",(YEAR(AC5866)-YEAR(AB5866))*12+MONTH(AC5866)-MONTH(AB5866)+1,(AC5866-AB5866+1))</f>
        <v>#N/A</v>
      </c>
      <c r="F5866" s="210" t="e">
        <f t="shared" si="464"/>
        <v>#N/A</v>
      </c>
    </row>
    <row r="5867" spans="1:6" x14ac:dyDescent="0.25">
      <c r="A5867" s="43" t="str">
        <f t="shared" si="460"/>
        <v xml:space="preserve"> 0 Financial</v>
      </c>
      <c r="B5867" s="43" t="str">
        <f t="shared" si="461"/>
        <v/>
      </c>
      <c r="C5867" s="43">
        <f t="shared" si="462"/>
        <v>0</v>
      </c>
      <c r="D5867" s="43" t="str">
        <f t="shared" si="463"/>
        <v>Financial</v>
      </c>
      <c r="E5867" s="43" t="e">
        <f>IF(VLOOKUP(S5867,'DD-Lookup'!$J$6:$L$50,3,FALSE)="Monthly",(YEAR(AC5867)-YEAR(AB5867))*12+MONTH(AC5867)-MONTH(AB5867)+1,(AC5867-AB5867+1))</f>
        <v>#N/A</v>
      </c>
      <c r="F5867" s="210" t="e">
        <f t="shared" si="464"/>
        <v>#N/A</v>
      </c>
    </row>
    <row r="5868" spans="1:6" x14ac:dyDescent="0.25">
      <c r="A5868" s="43" t="str">
        <f t="shared" si="460"/>
        <v xml:space="preserve"> 0 Financial</v>
      </c>
      <c r="B5868" s="43" t="str">
        <f t="shared" si="461"/>
        <v/>
      </c>
      <c r="C5868" s="43">
        <f t="shared" si="462"/>
        <v>0</v>
      </c>
      <c r="D5868" s="43" t="str">
        <f t="shared" si="463"/>
        <v>Financial</v>
      </c>
      <c r="E5868" s="43" t="e">
        <f>IF(VLOOKUP(S5868,'DD-Lookup'!$J$6:$L$50,3,FALSE)="Monthly",(YEAR(AC5868)-YEAR(AB5868))*12+MONTH(AC5868)-MONTH(AB5868)+1,(AC5868-AB5868+1))</f>
        <v>#N/A</v>
      </c>
      <c r="F5868" s="210" t="e">
        <f t="shared" si="464"/>
        <v>#N/A</v>
      </c>
    </row>
    <row r="5869" spans="1:6" x14ac:dyDescent="0.25">
      <c r="A5869" s="43" t="str">
        <f t="shared" si="460"/>
        <v xml:space="preserve"> 0 Financial</v>
      </c>
      <c r="B5869" s="43" t="str">
        <f t="shared" si="461"/>
        <v/>
      </c>
      <c r="C5869" s="43">
        <f t="shared" si="462"/>
        <v>0</v>
      </c>
      <c r="D5869" s="43" t="str">
        <f t="shared" si="463"/>
        <v>Financial</v>
      </c>
      <c r="E5869" s="43" t="e">
        <f>IF(VLOOKUP(S5869,'DD-Lookup'!$J$6:$L$50,3,FALSE)="Monthly",(YEAR(AC5869)-YEAR(AB5869))*12+MONTH(AC5869)-MONTH(AB5869)+1,(AC5869-AB5869+1))</f>
        <v>#N/A</v>
      </c>
      <c r="F5869" s="210" t="e">
        <f t="shared" si="464"/>
        <v>#N/A</v>
      </c>
    </row>
    <row r="5870" spans="1:6" x14ac:dyDescent="0.25">
      <c r="A5870" s="43" t="str">
        <f t="shared" si="460"/>
        <v xml:space="preserve"> 0 Financial</v>
      </c>
      <c r="B5870" s="43" t="str">
        <f t="shared" si="461"/>
        <v/>
      </c>
      <c r="C5870" s="43">
        <f t="shared" si="462"/>
        <v>0</v>
      </c>
      <c r="D5870" s="43" t="str">
        <f t="shared" si="463"/>
        <v>Financial</v>
      </c>
      <c r="E5870" s="43" t="e">
        <f>IF(VLOOKUP(S5870,'DD-Lookup'!$J$6:$L$50,3,FALSE)="Monthly",(YEAR(AC5870)-YEAR(AB5870))*12+MONTH(AC5870)-MONTH(AB5870)+1,(AC5870-AB5870+1))</f>
        <v>#N/A</v>
      </c>
      <c r="F5870" s="210" t="e">
        <f t="shared" si="464"/>
        <v>#N/A</v>
      </c>
    </row>
    <row r="5871" spans="1:6" x14ac:dyDescent="0.25">
      <c r="A5871" s="43" t="str">
        <f t="shared" si="460"/>
        <v xml:space="preserve"> 0 Financial</v>
      </c>
      <c r="B5871" s="43" t="str">
        <f t="shared" si="461"/>
        <v/>
      </c>
      <c r="C5871" s="43">
        <f t="shared" si="462"/>
        <v>0</v>
      </c>
      <c r="D5871" s="43" t="str">
        <f t="shared" si="463"/>
        <v>Financial</v>
      </c>
      <c r="E5871" s="43" t="e">
        <f>IF(VLOOKUP(S5871,'DD-Lookup'!$J$6:$L$50,3,FALSE)="Monthly",(YEAR(AC5871)-YEAR(AB5871))*12+MONTH(AC5871)-MONTH(AB5871)+1,(AC5871-AB5871+1))</f>
        <v>#N/A</v>
      </c>
      <c r="F5871" s="210" t="e">
        <f t="shared" si="464"/>
        <v>#N/A</v>
      </c>
    </row>
    <row r="5872" spans="1:6" x14ac:dyDescent="0.25">
      <c r="A5872" s="43" t="str">
        <f t="shared" si="460"/>
        <v xml:space="preserve"> 0 Financial</v>
      </c>
      <c r="B5872" s="43" t="str">
        <f t="shared" si="461"/>
        <v/>
      </c>
      <c r="C5872" s="43">
        <f t="shared" si="462"/>
        <v>0</v>
      </c>
      <c r="D5872" s="43" t="str">
        <f t="shared" si="463"/>
        <v>Financial</v>
      </c>
      <c r="E5872" s="43" t="e">
        <f>IF(VLOOKUP(S5872,'DD-Lookup'!$J$6:$L$50,3,FALSE)="Monthly",(YEAR(AC5872)-YEAR(AB5872))*12+MONTH(AC5872)-MONTH(AB5872)+1,(AC5872-AB5872+1))</f>
        <v>#N/A</v>
      </c>
      <c r="F5872" s="210" t="e">
        <f t="shared" si="464"/>
        <v>#N/A</v>
      </c>
    </row>
    <row r="5873" spans="1:6" x14ac:dyDescent="0.25">
      <c r="A5873" s="43" t="str">
        <f t="shared" si="460"/>
        <v xml:space="preserve"> 0 Financial</v>
      </c>
      <c r="B5873" s="43" t="str">
        <f t="shared" si="461"/>
        <v/>
      </c>
      <c r="C5873" s="43">
        <f t="shared" si="462"/>
        <v>0</v>
      </c>
      <c r="D5873" s="43" t="str">
        <f t="shared" si="463"/>
        <v>Financial</v>
      </c>
      <c r="E5873" s="43" t="e">
        <f>IF(VLOOKUP(S5873,'DD-Lookup'!$J$6:$L$50,3,FALSE)="Monthly",(YEAR(AC5873)-YEAR(AB5873))*12+MONTH(AC5873)-MONTH(AB5873)+1,(AC5873-AB5873+1))</f>
        <v>#N/A</v>
      </c>
      <c r="F5873" s="210" t="e">
        <f t="shared" si="464"/>
        <v>#N/A</v>
      </c>
    </row>
    <row r="5874" spans="1:6" x14ac:dyDescent="0.25">
      <c r="A5874" s="43" t="str">
        <f t="shared" si="460"/>
        <v xml:space="preserve"> 0 Financial</v>
      </c>
      <c r="B5874" s="43" t="str">
        <f t="shared" si="461"/>
        <v/>
      </c>
      <c r="C5874" s="43">
        <f t="shared" si="462"/>
        <v>0</v>
      </c>
      <c r="D5874" s="43" t="str">
        <f t="shared" si="463"/>
        <v>Financial</v>
      </c>
      <c r="E5874" s="43" t="e">
        <f>IF(VLOOKUP(S5874,'DD-Lookup'!$J$6:$L$50,3,FALSE)="Monthly",(YEAR(AC5874)-YEAR(AB5874))*12+MONTH(AC5874)-MONTH(AB5874)+1,(AC5874-AB5874+1))</f>
        <v>#N/A</v>
      </c>
      <c r="F5874" s="210" t="e">
        <f t="shared" si="464"/>
        <v>#N/A</v>
      </c>
    </row>
    <row r="5875" spans="1:6" x14ac:dyDescent="0.25">
      <c r="A5875" s="43" t="str">
        <f t="shared" si="460"/>
        <v xml:space="preserve"> 0 Financial</v>
      </c>
      <c r="B5875" s="43" t="str">
        <f t="shared" si="461"/>
        <v/>
      </c>
      <c r="C5875" s="43">
        <f t="shared" si="462"/>
        <v>0</v>
      </c>
      <c r="D5875" s="43" t="str">
        <f t="shared" si="463"/>
        <v>Financial</v>
      </c>
      <c r="E5875" s="43" t="e">
        <f>IF(VLOOKUP(S5875,'DD-Lookup'!$J$6:$L$50,3,FALSE)="Monthly",(YEAR(AC5875)-YEAR(AB5875))*12+MONTH(AC5875)-MONTH(AB5875)+1,(AC5875-AB5875+1))</f>
        <v>#N/A</v>
      </c>
      <c r="F5875" s="210" t="e">
        <f t="shared" si="464"/>
        <v>#N/A</v>
      </c>
    </row>
    <row r="5876" spans="1:6" x14ac:dyDescent="0.25">
      <c r="A5876" s="43" t="str">
        <f t="shared" si="460"/>
        <v xml:space="preserve"> 0 Financial</v>
      </c>
      <c r="B5876" s="43" t="str">
        <f t="shared" si="461"/>
        <v/>
      </c>
      <c r="C5876" s="43">
        <f t="shared" si="462"/>
        <v>0</v>
      </c>
      <c r="D5876" s="43" t="str">
        <f t="shared" si="463"/>
        <v>Financial</v>
      </c>
      <c r="E5876" s="43" t="e">
        <f>IF(VLOOKUP(S5876,'DD-Lookup'!$J$6:$L$50,3,FALSE)="Monthly",(YEAR(AC5876)-YEAR(AB5876))*12+MONTH(AC5876)-MONTH(AB5876)+1,(AC5876-AB5876+1))</f>
        <v>#N/A</v>
      </c>
      <c r="F5876" s="210" t="e">
        <f t="shared" si="464"/>
        <v>#N/A</v>
      </c>
    </row>
    <row r="5877" spans="1:6" x14ac:dyDescent="0.25">
      <c r="A5877" s="43" t="str">
        <f t="shared" si="460"/>
        <v xml:space="preserve"> 0 Financial</v>
      </c>
      <c r="B5877" s="43" t="str">
        <f t="shared" si="461"/>
        <v/>
      </c>
      <c r="C5877" s="43">
        <f t="shared" si="462"/>
        <v>0</v>
      </c>
      <c r="D5877" s="43" t="str">
        <f t="shared" si="463"/>
        <v>Financial</v>
      </c>
      <c r="E5877" s="43" t="e">
        <f>IF(VLOOKUP(S5877,'DD-Lookup'!$J$6:$L$50,3,FALSE)="Monthly",(YEAR(AC5877)-YEAR(AB5877))*12+MONTH(AC5877)-MONTH(AB5877)+1,(AC5877-AB5877+1))</f>
        <v>#N/A</v>
      </c>
      <c r="F5877" s="210" t="e">
        <f t="shared" si="464"/>
        <v>#N/A</v>
      </c>
    </row>
    <row r="5878" spans="1:6" x14ac:dyDescent="0.25">
      <c r="A5878" s="43" t="str">
        <f t="shared" si="460"/>
        <v xml:space="preserve"> 0 Financial</v>
      </c>
      <c r="B5878" s="43" t="str">
        <f t="shared" si="461"/>
        <v/>
      </c>
      <c r="C5878" s="43">
        <f t="shared" si="462"/>
        <v>0</v>
      </c>
      <c r="D5878" s="43" t="str">
        <f t="shared" si="463"/>
        <v>Financial</v>
      </c>
      <c r="E5878" s="43" t="e">
        <f>IF(VLOOKUP(S5878,'DD-Lookup'!$J$6:$L$50,3,FALSE)="Monthly",(YEAR(AC5878)-YEAR(AB5878))*12+MONTH(AC5878)-MONTH(AB5878)+1,(AC5878-AB5878+1))</f>
        <v>#N/A</v>
      </c>
      <c r="F5878" s="210" t="e">
        <f t="shared" si="464"/>
        <v>#N/A</v>
      </c>
    </row>
    <row r="5879" spans="1:6" x14ac:dyDescent="0.25">
      <c r="A5879" s="43" t="str">
        <f t="shared" si="460"/>
        <v xml:space="preserve"> 0 Financial</v>
      </c>
      <c r="B5879" s="43" t="str">
        <f t="shared" si="461"/>
        <v/>
      </c>
      <c r="C5879" s="43">
        <f t="shared" si="462"/>
        <v>0</v>
      </c>
      <c r="D5879" s="43" t="str">
        <f t="shared" si="463"/>
        <v>Financial</v>
      </c>
      <c r="E5879" s="43" t="e">
        <f>IF(VLOOKUP(S5879,'DD-Lookup'!$J$6:$L$50,3,FALSE)="Monthly",(YEAR(AC5879)-YEAR(AB5879))*12+MONTH(AC5879)-MONTH(AB5879)+1,(AC5879-AB5879+1))</f>
        <v>#N/A</v>
      </c>
      <c r="F5879" s="210" t="e">
        <f t="shared" si="464"/>
        <v>#N/A</v>
      </c>
    </row>
    <row r="5880" spans="1:6" x14ac:dyDescent="0.25">
      <c r="A5880" s="43" t="str">
        <f t="shared" si="460"/>
        <v xml:space="preserve"> 0 Financial</v>
      </c>
      <c r="B5880" s="43" t="str">
        <f t="shared" si="461"/>
        <v/>
      </c>
      <c r="C5880" s="43">
        <f t="shared" si="462"/>
        <v>0</v>
      </c>
      <c r="D5880" s="43" t="str">
        <f t="shared" si="463"/>
        <v>Financial</v>
      </c>
      <c r="E5880" s="43" t="e">
        <f>IF(VLOOKUP(S5880,'DD-Lookup'!$J$6:$L$50,3,FALSE)="Monthly",(YEAR(AC5880)-YEAR(AB5880))*12+MONTH(AC5880)-MONTH(AB5880)+1,(AC5880-AB5880+1))</f>
        <v>#N/A</v>
      </c>
      <c r="F5880" s="210" t="e">
        <f t="shared" si="464"/>
        <v>#N/A</v>
      </c>
    </row>
    <row r="5881" spans="1:6" x14ac:dyDescent="0.25">
      <c r="A5881" s="43" t="str">
        <f t="shared" si="460"/>
        <v xml:space="preserve"> 0 Financial</v>
      </c>
      <c r="B5881" s="43" t="str">
        <f t="shared" si="461"/>
        <v/>
      </c>
      <c r="C5881" s="43">
        <f t="shared" si="462"/>
        <v>0</v>
      </c>
      <c r="D5881" s="43" t="str">
        <f t="shared" si="463"/>
        <v>Financial</v>
      </c>
      <c r="E5881" s="43" t="e">
        <f>IF(VLOOKUP(S5881,'DD-Lookup'!$J$6:$L$50,3,FALSE)="Monthly",(YEAR(AC5881)-YEAR(AB5881))*12+MONTH(AC5881)-MONTH(AB5881)+1,(AC5881-AB5881+1))</f>
        <v>#N/A</v>
      </c>
      <c r="F5881" s="210" t="e">
        <f t="shared" si="464"/>
        <v>#N/A</v>
      </c>
    </row>
    <row r="5882" spans="1:6" x14ac:dyDescent="0.25">
      <c r="A5882" s="43" t="str">
        <f t="shared" si="460"/>
        <v xml:space="preserve"> 0 Financial</v>
      </c>
      <c r="B5882" s="43" t="str">
        <f t="shared" si="461"/>
        <v/>
      </c>
      <c r="C5882" s="43">
        <f t="shared" si="462"/>
        <v>0</v>
      </c>
      <c r="D5882" s="43" t="str">
        <f t="shared" si="463"/>
        <v>Financial</v>
      </c>
      <c r="E5882" s="43" t="e">
        <f>IF(VLOOKUP(S5882,'DD-Lookup'!$J$6:$L$50,3,FALSE)="Monthly",(YEAR(AC5882)-YEAR(AB5882))*12+MONTH(AC5882)-MONTH(AB5882)+1,(AC5882-AB5882+1))</f>
        <v>#N/A</v>
      </c>
      <c r="F5882" s="210" t="e">
        <f t="shared" si="464"/>
        <v>#N/A</v>
      </c>
    </row>
    <row r="5883" spans="1:6" x14ac:dyDescent="0.25">
      <c r="A5883" s="43" t="str">
        <f t="shared" si="460"/>
        <v xml:space="preserve"> 0 Financial</v>
      </c>
      <c r="B5883" s="43" t="str">
        <f t="shared" si="461"/>
        <v/>
      </c>
      <c r="C5883" s="43">
        <f t="shared" si="462"/>
        <v>0</v>
      </c>
      <c r="D5883" s="43" t="str">
        <f t="shared" si="463"/>
        <v>Financial</v>
      </c>
      <c r="E5883" s="43" t="e">
        <f>IF(VLOOKUP(S5883,'DD-Lookup'!$J$6:$L$50,3,FALSE)="Monthly",(YEAR(AC5883)-YEAR(AB5883))*12+MONTH(AC5883)-MONTH(AB5883)+1,(AC5883-AB5883+1))</f>
        <v>#N/A</v>
      </c>
      <c r="F5883" s="210" t="e">
        <f t="shared" si="464"/>
        <v>#N/A</v>
      </c>
    </row>
    <row r="5884" spans="1:6" x14ac:dyDescent="0.25">
      <c r="A5884" s="43" t="str">
        <f t="shared" si="460"/>
        <v xml:space="preserve"> 0 Financial</v>
      </c>
      <c r="B5884" s="43" t="str">
        <f t="shared" si="461"/>
        <v/>
      </c>
      <c r="C5884" s="43">
        <f t="shared" si="462"/>
        <v>0</v>
      </c>
      <c r="D5884" s="43" t="str">
        <f t="shared" si="463"/>
        <v>Financial</v>
      </c>
      <c r="E5884" s="43" t="e">
        <f>IF(VLOOKUP(S5884,'DD-Lookup'!$J$6:$L$50,3,FALSE)="Monthly",(YEAR(AC5884)-YEAR(AB5884))*12+MONTH(AC5884)-MONTH(AB5884)+1,(AC5884-AB5884+1))</f>
        <v>#N/A</v>
      </c>
      <c r="F5884" s="210" t="e">
        <f t="shared" si="464"/>
        <v>#N/A</v>
      </c>
    </row>
    <row r="5885" spans="1:6" x14ac:dyDescent="0.25">
      <c r="A5885" s="43" t="str">
        <f t="shared" si="460"/>
        <v xml:space="preserve"> 0 Financial</v>
      </c>
      <c r="B5885" s="43" t="str">
        <f t="shared" si="461"/>
        <v/>
      </c>
      <c r="C5885" s="43">
        <f t="shared" si="462"/>
        <v>0</v>
      </c>
      <c r="D5885" s="43" t="str">
        <f t="shared" si="463"/>
        <v>Financial</v>
      </c>
      <c r="E5885" s="43" t="e">
        <f>IF(VLOOKUP(S5885,'DD-Lookup'!$J$6:$L$50,3,FALSE)="Monthly",(YEAR(AC5885)-YEAR(AB5885))*12+MONTH(AC5885)-MONTH(AB5885)+1,(AC5885-AB5885+1))</f>
        <v>#N/A</v>
      </c>
      <c r="F5885" s="210" t="e">
        <f t="shared" si="464"/>
        <v>#N/A</v>
      </c>
    </row>
    <row r="5886" spans="1:6" x14ac:dyDescent="0.25">
      <c r="A5886" s="43" t="str">
        <f t="shared" si="460"/>
        <v xml:space="preserve"> 0 Financial</v>
      </c>
      <c r="B5886" s="43" t="str">
        <f t="shared" si="461"/>
        <v/>
      </c>
      <c r="C5886" s="43">
        <f t="shared" si="462"/>
        <v>0</v>
      </c>
      <c r="D5886" s="43" t="str">
        <f t="shared" si="463"/>
        <v>Financial</v>
      </c>
      <c r="E5886" s="43" t="e">
        <f>IF(VLOOKUP(S5886,'DD-Lookup'!$J$6:$L$50,3,FALSE)="Monthly",(YEAR(AC5886)-YEAR(AB5886))*12+MONTH(AC5886)-MONTH(AB5886)+1,(AC5886-AB5886+1))</f>
        <v>#N/A</v>
      </c>
      <c r="F5886" s="210" t="e">
        <f t="shared" si="464"/>
        <v>#N/A</v>
      </c>
    </row>
    <row r="5887" spans="1:6" x14ac:dyDescent="0.25">
      <c r="A5887" s="43" t="str">
        <f t="shared" si="460"/>
        <v xml:space="preserve"> 0 Financial</v>
      </c>
      <c r="B5887" s="43" t="str">
        <f t="shared" si="461"/>
        <v/>
      </c>
      <c r="C5887" s="43">
        <f t="shared" si="462"/>
        <v>0</v>
      </c>
      <c r="D5887" s="43" t="str">
        <f t="shared" si="463"/>
        <v>Financial</v>
      </c>
      <c r="E5887" s="43" t="e">
        <f>IF(VLOOKUP(S5887,'DD-Lookup'!$J$6:$L$50,3,FALSE)="Monthly",(YEAR(AC5887)-YEAR(AB5887))*12+MONTH(AC5887)-MONTH(AB5887)+1,(AC5887-AB5887+1))</f>
        <v>#N/A</v>
      </c>
      <c r="F5887" s="210" t="e">
        <f t="shared" si="464"/>
        <v>#N/A</v>
      </c>
    </row>
    <row r="5888" spans="1:6" x14ac:dyDescent="0.25">
      <c r="A5888" s="43" t="str">
        <f t="shared" si="460"/>
        <v xml:space="preserve"> 0 Financial</v>
      </c>
      <c r="B5888" s="43" t="str">
        <f t="shared" si="461"/>
        <v/>
      </c>
      <c r="C5888" s="43">
        <f t="shared" si="462"/>
        <v>0</v>
      </c>
      <c r="D5888" s="43" t="str">
        <f t="shared" si="463"/>
        <v>Financial</v>
      </c>
      <c r="E5888" s="43" t="e">
        <f>IF(VLOOKUP(S5888,'DD-Lookup'!$J$6:$L$50,3,FALSE)="Monthly",(YEAR(AC5888)-YEAR(AB5888))*12+MONTH(AC5888)-MONTH(AB5888)+1,(AC5888-AB5888+1))</f>
        <v>#N/A</v>
      </c>
      <c r="F5888" s="210" t="e">
        <f t="shared" si="464"/>
        <v>#N/A</v>
      </c>
    </row>
    <row r="5889" spans="1:6" x14ac:dyDescent="0.25">
      <c r="A5889" s="43" t="str">
        <f t="shared" si="460"/>
        <v xml:space="preserve"> 0 Financial</v>
      </c>
      <c r="B5889" s="43" t="str">
        <f t="shared" si="461"/>
        <v/>
      </c>
      <c r="C5889" s="43">
        <f t="shared" si="462"/>
        <v>0</v>
      </c>
      <c r="D5889" s="43" t="str">
        <f t="shared" si="463"/>
        <v>Financial</v>
      </c>
      <c r="E5889" s="43" t="e">
        <f>IF(VLOOKUP(S5889,'DD-Lookup'!$J$6:$L$50,3,FALSE)="Monthly",(YEAR(AC5889)-YEAR(AB5889))*12+MONTH(AC5889)-MONTH(AB5889)+1,(AC5889-AB5889+1))</f>
        <v>#N/A</v>
      </c>
      <c r="F5889" s="210" t="e">
        <f t="shared" si="464"/>
        <v>#N/A</v>
      </c>
    </row>
    <row r="5890" spans="1:6" x14ac:dyDescent="0.25">
      <c r="A5890" s="43" t="str">
        <f t="shared" si="460"/>
        <v xml:space="preserve"> 0 Financial</v>
      </c>
      <c r="B5890" s="43" t="str">
        <f t="shared" si="461"/>
        <v/>
      </c>
      <c r="C5890" s="43">
        <f t="shared" si="462"/>
        <v>0</v>
      </c>
      <c r="D5890" s="43" t="str">
        <f t="shared" si="463"/>
        <v>Financial</v>
      </c>
      <c r="E5890" s="43" t="e">
        <f>IF(VLOOKUP(S5890,'DD-Lookup'!$J$6:$L$50,3,FALSE)="Monthly",(YEAR(AC5890)-YEAR(AB5890))*12+MONTH(AC5890)-MONTH(AB5890)+1,(AC5890-AB5890+1))</f>
        <v>#N/A</v>
      </c>
      <c r="F5890" s="210" t="e">
        <f t="shared" si="464"/>
        <v>#N/A</v>
      </c>
    </row>
    <row r="5891" spans="1:6" x14ac:dyDescent="0.25">
      <c r="A5891" s="43" t="str">
        <f t="shared" si="460"/>
        <v xml:space="preserve"> 0 Financial</v>
      </c>
      <c r="B5891" s="43" t="str">
        <f t="shared" si="461"/>
        <v/>
      </c>
      <c r="C5891" s="43">
        <f t="shared" si="462"/>
        <v>0</v>
      </c>
      <c r="D5891" s="43" t="str">
        <f t="shared" si="463"/>
        <v>Financial</v>
      </c>
      <c r="E5891" s="43" t="e">
        <f>IF(VLOOKUP(S5891,'DD-Lookup'!$J$6:$L$50,3,FALSE)="Monthly",(YEAR(AC5891)-YEAR(AB5891))*12+MONTH(AC5891)-MONTH(AB5891)+1,(AC5891-AB5891+1))</f>
        <v>#N/A</v>
      </c>
      <c r="F5891" s="210" t="e">
        <f t="shared" si="464"/>
        <v>#N/A</v>
      </c>
    </row>
    <row r="5892" spans="1:6" x14ac:dyDescent="0.25">
      <c r="A5892" s="43" t="str">
        <f t="shared" si="460"/>
        <v xml:space="preserve"> 0 Financial</v>
      </c>
      <c r="B5892" s="43" t="str">
        <f t="shared" si="461"/>
        <v/>
      </c>
      <c r="C5892" s="43">
        <f t="shared" si="462"/>
        <v>0</v>
      </c>
      <c r="D5892" s="43" t="str">
        <f t="shared" si="463"/>
        <v>Financial</v>
      </c>
      <c r="E5892" s="43" t="e">
        <f>IF(VLOOKUP(S5892,'DD-Lookup'!$J$6:$L$50,3,FALSE)="Monthly",(YEAR(AC5892)-YEAR(AB5892))*12+MONTH(AC5892)-MONTH(AB5892)+1,(AC5892-AB5892+1))</f>
        <v>#N/A</v>
      </c>
      <c r="F5892" s="210" t="e">
        <f t="shared" si="464"/>
        <v>#N/A</v>
      </c>
    </row>
    <row r="5893" spans="1:6" x14ac:dyDescent="0.25">
      <c r="A5893" s="43" t="str">
        <f t="shared" si="460"/>
        <v xml:space="preserve"> 0 Financial</v>
      </c>
      <c r="B5893" s="43" t="str">
        <f t="shared" si="461"/>
        <v/>
      </c>
      <c r="C5893" s="43">
        <f t="shared" si="462"/>
        <v>0</v>
      </c>
      <c r="D5893" s="43" t="str">
        <f t="shared" si="463"/>
        <v>Financial</v>
      </c>
      <c r="E5893" s="43" t="e">
        <f>IF(VLOOKUP(S5893,'DD-Lookup'!$J$6:$L$50,3,FALSE)="Monthly",(YEAR(AC5893)-YEAR(AB5893))*12+MONTH(AC5893)-MONTH(AB5893)+1,(AC5893-AB5893+1))</f>
        <v>#N/A</v>
      </c>
      <c r="F5893" s="210" t="e">
        <f t="shared" si="464"/>
        <v>#N/A</v>
      </c>
    </row>
    <row r="5894" spans="1:6" x14ac:dyDescent="0.25">
      <c r="A5894" s="43" t="str">
        <f t="shared" si="460"/>
        <v xml:space="preserve"> 0 Financial</v>
      </c>
      <c r="B5894" s="43" t="str">
        <f t="shared" si="461"/>
        <v/>
      </c>
      <c r="C5894" s="43">
        <f t="shared" si="462"/>
        <v>0</v>
      </c>
      <c r="D5894" s="43" t="str">
        <f t="shared" si="463"/>
        <v>Financial</v>
      </c>
      <c r="E5894" s="43" t="e">
        <f>IF(VLOOKUP(S5894,'DD-Lookup'!$J$6:$L$50,3,FALSE)="Monthly",(YEAR(AC5894)-YEAR(AB5894))*12+MONTH(AC5894)-MONTH(AB5894)+1,(AC5894-AB5894+1))</f>
        <v>#N/A</v>
      </c>
      <c r="F5894" s="210" t="e">
        <f t="shared" si="464"/>
        <v>#N/A</v>
      </c>
    </row>
    <row r="5895" spans="1:6" x14ac:dyDescent="0.25">
      <c r="A5895" s="43" t="str">
        <f t="shared" si="460"/>
        <v xml:space="preserve"> 0 Financial</v>
      </c>
      <c r="B5895" s="43" t="str">
        <f t="shared" si="461"/>
        <v/>
      </c>
      <c r="C5895" s="43">
        <f t="shared" si="462"/>
        <v>0</v>
      </c>
      <c r="D5895" s="43" t="str">
        <f t="shared" si="463"/>
        <v>Financial</v>
      </c>
      <c r="E5895" s="43" t="e">
        <f>IF(VLOOKUP(S5895,'DD-Lookup'!$J$6:$L$50,3,FALSE)="Monthly",(YEAR(AC5895)-YEAR(AB5895))*12+MONTH(AC5895)-MONTH(AB5895)+1,(AC5895-AB5895+1))</f>
        <v>#N/A</v>
      </c>
      <c r="F5895" s="210" t="e">
        <f t="shared" si="464"/>
        <v>#N/A</v>
      </c>
    </row>
    <row r="5896" spans="1:6" x14ac:dyDescent="0.25">
      <c r="A5896" s="43" t="str">
        <f t="shared" si="460"/>
        <v xml:space="preserve"> 0 Financial</v>
      </c>
      <c r="B5896" s="43" t="str">
        <f t="shared" si="461"/>
        <v/>
      </c>
      <c r="C5896" s="43">
        <f t="shared" si="462"/>
        <v>0</v>
      </c>
      <c r="D5896" s="43" t="str">
        <f t="shared" si="463"/>
        <v>Financial</v>
      </c>
      <c r="E5896" s="43" t="e">
        <f>IF(VLOOKUP(S5896,'DD-Lookup'!$J$6:$L$50,3,FALSE)="Monthly",(YEAR(AC5896)-YEAR(AB5896))*12+MONTH(AC5896)-MONTH(AB5896)+1,(AC5896-AB5896+1))</f>
        <v>#N/A</v>
      </c>
      <c r="F5896" s="210" t="e">
        <f t="shared" si="464"/>
        <v>#N/A</v>
      </c>
    </row>
    <row r="5897" spans="1:6" x14ac:dyDescent="0.25">
      <c r="A5897" s="43" t="str">
        <f t="shared" si="460"/>
        <v xml:space="preserve"> 0 Financial</v>
      </c>
      <c r="B5897" s="43" t="str">
        <f t="shared" si="461"/>
        <v/>
      </c>
      <c r="C5897" s="43">
        <f t="shared" si="462"/>
        <v>0</v>
      </c>
      <c r="D5897" s="43" t="str">
        <f t="shared" si="463"/>
        <v>Financial</v>
      </c>
      <c r="E5897" s="43" t="e">
        <f>IF(VLOOKUP(S5897,'DD-Lookup'!$J$6:$L$50,3,FALSE)="Monthly",(YEAR(AC5897)-YEAR(AB5897))*12+MONTH(AC5897)-MONTH(AB5897)+1,(AC5897-AB5897+1))</f>
        <v>#N/A</v>
      </c>
      <c r="F5897" s="210" t="e">
        <f t="shared" si="464"/>
        <v>#N/A</v>
      </c>
    </row>
    <row r="5898" spans="1:6" x14ac:dyDescent="0.25">
      <c r="A5898" s="43" t="str">
        <f t="shared" ref="A5898:A5961" si="465">B5898&amp;" "&amp;C5898&amp;" "&amp;D5898</f>
        <v xml:space="preserve"> 0 Financial</v>
      </c>
      <c r="B5898" s="43" t="str">
        <f t="shared" ref="B5898:B5961" si="466">IF((LEFT(N5898,2)="US"),"US","")</f>
        <v/>
      </c>
      <c r="C5898" s="43">
        <f t="shared" ref="C5898:C5961" si="467">M5898</f>
        <v>0</v>
      </c>
      <c r="D5898" s="43" t="str">
        <f t="shared" ref="D5898:D5961" si="468">IF(ISNUMBER(FIND("Phy",N5898))=TRUE,"Physical","Financial")</f>
        <v>Financial</v>
      </c>
      <c r="E5898" s="43" t="e">
        <f>IF(VLOOKUP(S5898,'DD-Lookup'!$J$6:$L$50,3,FALSE)="Monthly",(YEAR(AC5898)-YEAR(AB5898))*12+MONTH(AC5898)-MONTH(AB5898)+1,(AC5898-AB5898+1))</f>
        <v>#N/A</v>
      </c>
      <c r="F5898" s="210" t="e">
        <f t="shared" ref="F5898:F5961" si="469">E5898*SUM(P5898:Q5898)</f>
        <v>#N/A</v>
      </c>
    </row>
    <row r="5899" spans="1:6" x14ac:dyDescent="0.25">
      <c r="A5899" s="43" t="str">
        <f t="shared" si="465"/>
        <v xml:space="preserve"> 0 Financial</v>
      </c>
      <c r="B5899" s="43" t="str">
        <f t="shared" si="466"/>
        <v/>
      </c>
      <c r="C5899" s="43">
        <f t="shared" si="467"/>
        <v>0</v>
      </c>
      <c r="D5899" s="43" t="str">
        <f t="shared" si="468"/>
        <v>Financial</v>
      </c>
      <c r="E5899" s="43" t="e">
        <f>IF(VLOOKUP(S5899,'DD-Lookup'!$J$6:$L$50,3,FALSE)="Monthly",(YEAR(AC5899)-YEAR(AB5899))*12+MONTH(AC5899)-MONTH(AB5899)+1,(AC5899-AB5899+1))</f>
        <v>#N/A</v>
      </c>
      <c r="F5899" s="210" t="e">
        <f t="shared" si="469"/>
        <v>#N/A</v>
      </c>
    </row>
    <row r="5900" spans="1:6" x14ac:dyDescent="0.25">
      <c r="A5900" s="43" t="str">
        <f t="shared" si="465"/>
        <v xml:space="preserve"> 0 Financial</v>
      </c>
      <c r="B5900" s="43" t="str">
        <f t="shared" si="466"/>
        <v/>
      </c>
      <c r="C5900" s="43">
        <f t="shared" si="467"/>
        <v>0</v>
      </c>
      <c r="D5900" s="43" t="str">
        <f t="shared" si="468"/>
        <v>Financial</v>
      </c>
      <c r="E5900" s="43" t="e">
        <f>IF(VLOOKUP(S5900,'DD-Lookup'!$J$6:$L$50,3,FALSE)="Monthly",(YEAR(AC5900)-YEAR(AB5900))*12+MONTH(AC5900)-MONTH(AB5900)+1,(AC5900-AB5900+1))</f>
        <v>#N/A</v>
      </c>
      <c r="F5900" s="210" t="e">
        <f t="shared" si="469"/>
        <v>#N/A</v>
      </c>
    </row>
    <row r="5901" spans="1:6" x14ac:dyDescent="0.25">
      <c r="A5901" s="43" t="str">
        <f t="shared" si="465"/>
        <v xml:space="preserve"> 0 Financial</v>
      </c>
      <c r="B5901" s="43" t="str">
        <f t="shared" si="466"/>
        <v/>
      </c>
      <c r="C5901" s="43">
        <f t="shared" si="467"/>
        <v>0</v>
      </c>
      <c r="D5901" s="43" t="str">
        <f t="shared" si="468"/>
        <v>Financial</v>
      </c>
      <c r="E5901" s="43" t="e">
        <f>IF(VLOOKUP(S5901,'DD-Lookup'!$J$6:$L$50,3,FALSE)="Monthly",(YEAR(AC5901)-YEAR(AB5901))*12+MONTH(AC5901)-MONTH(AB5901)+1,(AC5901-AB5901+1))</f>
        <v>#N/A</v>
      </c>
      <c r="F5901" s="210" t="e">
        <f t="shared" si="469"/>
        <v>#N/A</v>
      </c>
    </row>
    <row r="5902" spans="1:6" x14ac:dyDescent="0.25">
      <c r="A5902" s="43" t="str">
        <f t="shared" si="465"/>
        <v xml:space="preserve"> 0 Financial</v>
      </c>
      <c r="B5902" s="43" t="str">
        <f t="shared" si="466"/>
        <v/>
      </c>
      <c r="C5902" s="43">
        <f t="shared" si="467"/>
        <v>0</v>
      </c>
      <c r="D5902" s="43" t="str">
        <f t="shared" si="468"/>
        <v>Financial</v>
      </c>
      <c r="E5902" s="43" t="e">
        <f>IF(VLOOKUP(S5902,'DD-Lookup'!$J$6:$L$50,3,FALSE)="Monthly",(YEAR(AC5902)-YEAR(AB5902))*12+MONTH(AC5902)-MONTH(AB5902)+1,(AC5902-AB5902+1))</f>
        <v>#N/A</v>
      </c>
      <c r="F5902" s="210" t="e">
        <f t="shared" si="469"/>
        <v>#N/A</v>
      </c>
    </row>
    <row r="5903" spans="1:6" x14ac:dyDescent="0.25">
      <c r="A5903" s="43" t="str">
        <f t="shared" si="465"/>
        <v xml:space="preserve"> 0 Financial</v>
      </c>
      <c r="B5903" s="43" t="str">
        <f t="shared" si="466"/>
        <v/>
      </c>
      <c r="C5903" s="43">
        <f t="shared" si="467"/>
        <v>0</v>
      </c>
      <c r="D5903" s="43" t="str">
        <f t="shared" si="468"/>
        <v>Financial</v>
      </c>
      <c r="E5903" s="43" t="e">
        <f>IF(VLOOKUP(S5903,'DD-Lookup'!$J$6:$L$50,3,FALSE)="Monthly",(YEAR(AC5903)-YEAR(AB5903))*12+MONTH(AC5903)-MONTH(AB5903)+1,(AC5903-AB5903+1))</f>
        <v>#N/A</v>
      </c>
      <c r="F5903" s="210" t="e">
        <f t="shared" si="469"/>
        <v>#N/A</v>
      </c>
    </row>
    <row r="5904" spans="1:6" x14ac:dyDescent="0.25">
      <c r="A5904" s="43" t="str">
        <f t="shared" si="465"/>
        <v xml:space="preserve"> 0 Financial</v>
      </c>
      <c r="B5904" s="43" t="str">
        <f t="shared" si="466"/>
        <v/>
      </c>
      <c r="C5904" s="43">
        <f t="shared" si="467"/>
        <v>0</v>
      </c>
      <c r="D5904" s="43" t="str">
        <f t="shared" si="468"/>
        <v>Financial</v>
      </c>
      <c r="E5904" s="43" t="e">
        <f>IF(VLOOKUP(S5904,'DD-Lookup'!$J$6:$L$50,3,FALSE)="Monthly",(YEAR(AC5904)-YEAR(AB5904))*12+MONTH(AC5904)-MONTH(AB5904)+1,(AC5904-AB5904+1))</f>
        <v>#N/A</v>
      </c>
      <c r="F5904" s="210" t="e">
        <f t="shared" si="469"/>
        <v>#N/A</v>
      </c>
    </row>
    <row r="5905" spans="1:6" x14ac:dyDescent="0.25">
      <c r="A5905" s="43" t="str">
        <f t="shared" si="465"/>
        <v xml:space="preserve"> 0 Financial</v>
      </c>
      <c r="B5905" s="43" t="str">
        <f t="shared" si="466"/>
        <v/>
      </c>
      <c r="C5905" s="43">
        <f t="shared" si="467"/>
        <v>0</v>
      </c>
      <c r="D5905" s="43" t="str">
        <f t="shared" si="468"/>
        <v>Financial</v>
      </c>
      <c r="E5905" s="43" t="e">
        <f>IF(VLOOKUP(S5905,'DD-Lookup'!$J$6:$L$50,3,FALSE)="Monthly",(YEAR(AC5905)-YEAR(AB5905))*12+MONTH(AC5905)-MONTH(AB5905)+1,(AC5905-AB5905+1))</f>
        <v>#N/A</v>
      </c>
      <c r="F5905" s="210" t="e">
        <f t="shared" si="469"/>
        <v>#N/A</v>
      </c>
    </row>
    <row r="5906" spans="1:6" x14ac:dyDescent="0.25">
      <c r="A5906" s="43" t="str">
        <f t="shared" si="465"/>
        <v xml:space="preserve"> 0 Financial</v>
      </c>
      <c r="B5906" s="43" t="str">
        <f t="shared" si="466"/>
        <v/>
      </c>
      <c r="C5906" s="43">
        <f t="shared" si="467"/>
        <v>0</v>
      </c>
      <c r="D5906" s="43" t="str">
        <f t="shared" si="468"/>
        <v>Financial</v>
      </c>
      <c r="E5906" s="43" t="e">
        <f>IF(VLOOKUP(S5906,'DD-Lookup'!$J$6:$L$50,3,FALSE)="Monthly",(YEAR(AC5906)-YEAR(AB5906))*12+MONTH(AC5906)-MONTH(AB5906)+1,(AC5906-AB5906+1))</f>
        <v>#N/A</v>
      </c>
      <c r="F5906" s="210" t="e">
        <f t="shared" si="469"/>
        <v>#N/A</v>
      </c>
    </row>
    <row r="5907" spans="1:6" x14ac:dyDescent="0.25">
      <c r="A5907" s="43" t="str">
        <f t="shared" si="465"/>
        <v xml:space="preserve"> 0 Financial</v>
      </c>
      <c r="B5907" s="43" t="str">
        <f t="shared" si="466"/>
        <v/>
      </c>
      <c r="C5907" s="43">
        <f t="shared" si="467"/>
        <v>0</v>
      </c>
      <c r="D5907" s="43" t="str">
        <f t="shared" si="468"/>
        <v>Financial</v>
      </c>
      <c r="E5907" s="43" t="e">
        <f>IF(VLOOKUP(S5907,'DD-Lookup'!$J$6:$L$50,3,FALSE)="Monthly",(YEAR(AC5907)-YEAR(AB5907))*12+MONTH(AC5907)-MONTH(AB5907)+1,(AC5907-AB5907+1))</f>
        <v>#N/A</v>
      </c>
      <c r="F5907" s="210" t="e">
        <f t="shared" si="469"/>
        <v>#N/A</v>
      </c>
    </row>
    <row r="5908" spans="1:6" x14ac:dyDescent="0.25">
      <c r="A5908" s="43" t="str">
        <f t="shared" si="465"/>
        <v xml:space="preserve"> 0 Financial</v>
      </c>
      <c r="B5908" s="43" t="str">
        <f t="shared" si="466"/>
        <v/>
      </c>
      <c r="C5908" s="43">
        <f t="shared" si="467"/>
        <v>0</v>
      </c>
      <c r="D5908" s="43" t="str">
        <f t="shared" si="468"/>
        <v>Financial</v>
      </c>
      <c r="E5908" s="43" t="e">
        <f>IF(VLOOKUP(S5908,'DD-Lookup'!$J$6:$L$50,3,FALSE)="Monthly",(YEAR(AC5908)-YEAR(AB5908))*12+MONTH(AC5908)-MONTH(AB5908)+1,(AC5908-AB5908+1))</f>
        <v>#N/A</v>
      </c>
      <c r="F5908" s="210" t="e">
        <f t="shared" si="469"/>
        <v>#N/A</v>
      </c>
    </row>
    <row r="5909" spans="1:6" x14ac:dyDescent="0.25">
      <c r="A5909" s="43" t="str">
        <f t="shared" si="465"/>
        <v xml:space="preserve"> 0 Financial</v>
      </c>
      <c r="B5909" s="43" t="str">
        <f t="shared" si="466"/>
        <v/>
      </c>
      <c r="C5909" s="43">
        <f t="shared" si="467"/>
        <v>0</v>
      </c>
      <c r="D5909" s="43" t="str">
        <f t="shared" si="468"/>
        <v>Financial</v>
      </c>
      <c r="E5909" s="43" t="e">
        <f>IF(VLOOKUP(S5909,'DD-Lookup'!$J$6:$L$50,3,FALSE)="Monthly",(YEAR(AC5909)-YEAR(AB5909))*12+MONTH(AC5909)-MONTH(AB5909)+1,(AC5909-AB5909+1))</f>
        <v>#N/A</v>
      </c>
      <c r="F5909" s="210" t="e">
        <f t="shared" si="469"/>
        <v>#N/A</v>
      </c>
    </row>
    <row r="5910" spans="1:6" x14ac:dyDescent="0.25">
      <c r="A5910" s="43" t="str">
        <f t="shared" si="465"/>
        <v xml:space="preserve"> 0 Financial</v>
      </c>
      <c r="B5910" s="43" t="str">
        <f t="shared" si="466"/>
        <v/>
      </c>
      <c r="C5910" s="43">
        <f t="shared" si="467"/>
        <v>0</v>
      </c>
      <c r="D5910" s="43" t="str">
        <f t="shared" si="468"/>
        <v>Financial</v>
      </c>
      <c r="E5910" s="43" t="e">
        <f>IF(VLOOKUP(S5910,'DD-Lookup'!$J$6:$L$50,3,FALSE)="Monthly",(YEAR(AC5910)-YEAR(AB5910))*12+MONTH(AC5910)-MONTH(AB5910)+1,(AC5910-AB5910+1))</f>
        <v>#N/A</v>
      </c>
      <c r="F5910" s="210" t="e">
        <f t="shared" si="469"/>
        <v>#N/A</v>
      </c>
    </row>
    <row r="5911" spans="1:6" x14ac:dyDescent="0.25">
      <c r="A5911" s="43" t="str">
        <f t="shared" si="465"/>
        <v xml:space="preserve"> 0 Financial</v>
      </c>
      <c r="B5911" s="43" t="str">
        <f t="shared" si="466"/>
        <v/>
      </c>
      <c r="C5911" s="43">
        <f t="shared" si="467"/>
        <v>0</v>
      </c>
      <c r="D5911" s="43" t="str">
        <f t="shared" si="468"/>
        <v>Financial</v>
      </c>
      <c r="E5911" s="43" t="e">
        <f>IF(VLOOKUP(S5911,'DD-Lookup'!$J$6:$L$50,3,FALSE)="Monthly",(YEAR(AC5911)-YEAR(AB5911))*12+MONTH(AC5911)-MONTH(AB5911)+1,(AC5911-AB5911+1))</f>
        <v>#N/A</v>
      </c>
      <c r="F5911" s="210" t="e">
        <f t="shared" si="469"/>
        <v>#N/A</v>
      </c>
    </row>
    <row r="5912" spans="1:6" x14ac:dyDescent="0.25">
      <c r="A5912" s="43" t="str">
        <f t="shared" si="465"/>
        <v xml:space="preserve"> 0 Financial</v>
      </c>
      <c r="B5912" s="43" t="str">
        <f t="shared" si="466"/>
        <v/>
      </c>
      <c r="C5912" s="43">
        <f t="shared" si="467"/>
        <v>0</v>
      </c>
      <c r="D5912" s="43" t="str">
        <f t="shared" si="468"/>
        <v>Financial</v>
      </c>
      <c r="E5912" s="43" t="e">
        <f>IF(VLOOKUP(S5912,'DD-Lookup'!$J$6:$L$50,3,FALSE)="Monthly",(YEAR(AC5912)-YEAR(AB5912))*12+MONTH(AC5912)-MONTH(AB5912)+1,(AC5912-AB5912+1))</f>
        <v>#N/A</v>
      </c>
      <c r="F5912" s="210" t="e">
        <f t="shared" si="469"/>
        <v>#N/A</v>
      </c>
    </row>
    <row r="5913" spans="1:6" x14ac:dyDescent="0.25">
      <c r="A5913" s="43" t="str">
        <f t="shared" si="465"/>
        <v xml:space="preserve"> 0 Financial</v>
      </c>
      <c r="B5913" s="43" t="str">
        <f t="shared" si="466"/>
        <v/>
      </c>
      <c r="C5913" s="43">
        <f t="shared" si="467"/>
        <v>0</v>
      </c>
      <c r="D5913" s="43" t="str">
        <f t="shared" si="468"/>
        <v>Financial</v>
      </c>
      <c r="E5913" s="43" t="e">
        <f>IF(VLOOKUP(S5913,'DD-Lookup'!$J$6:$L$50,3,FALSE)="Monthly",(YEAR(AC5913)-YEAR(AB5913))*12+MONTH(AC5913)-MONTH(AB5913)+1,(AC5913-AB5913+1))</f>
        <v>#N/A</v>
      </c>
      <c r="F5913" s="210" t="e">
        <f t="shared" si="469"/>
        <v>#N/A</v>
      </c>
    </row>
    <row r="5914" spans="1:6" x14ac:dyDescent="0.25">
      <c r="A5914" s="43" t="str">
        <f t="shared" si="465"/>
        <v xml:space="preserve"> 0 Financial</v>
      </c>
      <c r="B5914" s="43" t="str">
        <f t="shared" si="466"/>
        <v/>
      </c>
      <c r="C5914" s="43">
        <f t="shared" si="467"/>
        <v>0</v>
      </c>
      <c r="D5914" s="43" t="str">
        <f t="shared" si="468"/>
        <v>Financial</v>
      </c>
      <c r="E5914" s="43" t="e">
        <f>IF(VLOOKUP(S5914,'DD-Lookup'!$J$6:$L$50,3,FALSE)="Monthly",(YEAR(AC5914)-YEAR(AB5914))*12+MONTH(AC5914)-MONTH(AB5914)+1,(AC5914-AB5914+1))</f>
        <v>#N/A</v>
      </c>
      <c r="F5914" s="210" t="e">
        <f t="shared" si="469"/>
        <v>#N/A</v>
      </c>
    </row>
    <row r="5915" spans="1:6" x14ac:dyDescent="0.25">
      <c r="A5915" s="43" t="str">
        <f t="shared" si="465"/>
        <v xml:space="preserve"> 0 Financial</v>
      </c>
      <c r="B5915" s="43" t="str">
        <f t="shared" si="466"/>
        <v/>
      </c>
      <c r="C5915" s="43">
        <f t="shared" si="467"/>
        <v>0</v>
      </c>
      <c r="D5915" s="43" t="str">
        <f t="shared" si="468"/>
        <v>Financial</v>
      </c>
      <c r="E5915" s="43" t="e">
        <f>IF(VLOOKUP(S5915,'DD-Lookup'!$J$6:$L$50,3,FALSE)="Monthly",(YEAR(AC5915)-YEAR(AB5915))*12+MONTH(AC5915)-MONTH(AB5915)+1,(AC5915-AB5915+1))</f>
        <v>#N/A</v>
      </c>
      <c r="F5915" s="210" t="e">
        <f t="shared" si="469"/>
        <v>#N/A</v>
      </c>
    </row>
    <row r="5916" spans="1:6" x14ac:dyDescent="0.25">
      <c r="A5916" s="43" t="str">
        <f t="shared" si="465"/>
        <v xml:space="preserve"> 0 Financial</v>
      </c>
      <c r="B5916" s="43" t="str">
        <f t="shared" si="466"/>
        <v/>
      </c>
      <c r="C5916" s="43">
        <f t="shared" si="467"/>
        <v>0</v>
      </c>
      <c r="D5916" s="43" t="str">
        <f t="shared" si="468"/>
        <v>Financial</v>
      </c>
      <c r="E5916" s="43" t="e">
        <f>IF(VLOOKUP(S5916,'DD-Lookup'!$J$6:$L$50,3,FALSE)="Monthly",(YEAR(AC5916)-YEAR(AB5916))*12+MONTH(AC5916)-MONTH(AB5916)+1,(AC5916-AB5916+1))</f>
        <v>#N/A</v>
      </c>
      <c r="F5916" s="210" t="e">
        <f t="shared" si="469"/>
        <v>#N/A</v>
      </c>
    </row>
    <row r="5917" spans="1:6" x14ac:dyDescent="0.25">
      <c r="A5917" s="43" t="str">
        <f t="shared" si="465"/>
        <v xml:space="preserve"> 0 Financial</v>
      </c>
      <c r="B5917" s="43" t="str">
        <f t="shared" si="466"/>
        <v/>
      </c>
      <c r="C5917" s="43">
        <f t="shared" si="467"/>
        <v>0</v>
      </c>
      <c r="D5917" s="43" t="str">
        <f t="shared" si="468"/>
        <v>Financial</v>
      </c>
      <c r="E5917" s="43" t="e">
        <f>IF(VLOOKUP(S5917,'DD-Lookup'!$J$6:$L$50,3,FALSE)="Monthly",(YEAR(AC5917)-YEAR(AB5917))*12+MONTH(AC5917)-MONTH(AB5917)+1,(AC5917-AB5917+1))</f>
        <v>#N/A</v>
      </c>
      <c r="F5917" s="210" t="e">
        <f t="shared" si="469"/>
        <v>#N/A</v>
      </c>
    </row>
    <row r="5918" spans="1:6" x14ac:dyDescent="0.25">
      <c r="A5918" s="43" t="str">
        <f t="shared" si="465"/>
        <v xml:space="preserve"> 0 Financial</v>
      </c>
      <c r="B5918" s="43" t="str">
        <f t="shared" si="466"/>
        <v/>
      </c>
      <c r="C5918" s="43">
        <f t="shared" si="467"/>
        <v>0</v>
      </c>
      <c r="D5918" s="43" t="str">
        <f t="shared" si="468"/>
        <v>Financial</v>
      </c>
      <c r="E5918" s="43" t="e">
        <f>IF(VLOOKUP(S5918,'DD-Lookup'!$J$6:$L$50,3,FALSE)="Monthly",(YEAR(AC5918)-YEAR(AB5918))*12+MONTH(AC5918)-MONTH(AB5918)+1,(AC5918-AB5918+1))</f>
        <v>#N/A</v>
      </c>
      <c r="F5918" s="210" t="e">
        <f t="shared" si="469"/>
        <v>#N/A</v>
      </c>
    </row>
    <row r="5919" spans="1:6" x14ac:dyDescent="0.25">
      <c r="A5919" s="43" t="str">
        <f t="shared" si="465"/>
        <v xml:space="preserve"> 0 Financial</v>
      </c>
      <c r="B5919" s="43" t="str">
        <f t="shared" si="466"/>
        <v/>
      </c>
      <c r="C5919" s="43">
        <f t="shared" si="467"/>
        <v>0</v>
      </c>
      <c r="D5919" s="43" t="str">
        <f t="shared" si="468"/>
        <v>Financial</v>
      </c>
      <c r="E5919" s="43" t="e">
        <f>IF(VLOOKUP(S5919,'DD-Lookup'!$J$6:$L$50,3,FALSE)="Monthly",(YEAR(AC5919)-YEAR(AB5919))*12+MONTH(AC5919)-MONTH(AB5919)+1,(AC5919-AB5919+1))</f>
        <v>#N/A</v>
      </c>
      <c r="F5919" s="210" t="e">
        <f t="shared" si="469"/>
        <v>#N/A</v>
      </c>
    </row>
    <row r="5920" spans="1:6" x14ac:dyDescent="0.25">
      <c r="A5920" s="43" t="str">
        <f t="shared" si="465"/>
        <v xml:space="preserve"> 0 Financial</v>
      </c>
      <c r="B5920" s="43" t="str">
        <f t="shared" si="466"/>
        <v/>
      </c>
      <c r="C5920" s="43">
        <f t="shared" si="467"/>
        <v>0</v>
      </c>
      <c r="D5920" s="43" t="str">
        <f t="shared" si="468"/>
        <v>Financial</v>
      </c>
      <c r="E5920" s="43" t="e">
        <f>IF(VLOOKUP(S5920,'DD-Lookup'!$J$6:$L$50,3,FALSE)="Monthly",(YEAR(AC5920)-YEAR(AB5920))*12+MONTH(AC5920)-MONTH(AB5920)+1,(AC5920-AB5920+1))</f>
        <v>#N/A</v>
      </c>
      <c r="F5920" s="210" t="e">
        <f t="shared" si="469"/>
        <v>#N/A</v>
      </c>
    </row>
    <row r="5921" spans="1:6" x14ac:dyDescent="0.25">
      <c r="A5921" s="43" t="str">
        <f t="shared" si="465"/>
        <v xml:space="preserve"> 0 Financial</v>
      </c>
      <c r="B5921" s="43" t="str">
        <f t="shared" si="466"/>
        <v/>
      </c>
      <c r="C5921" s="43">
        <f t="shared" si="467"/>
        <v>0</v>
      </c>
      <c r="D5921" s="43" t="str">
        <f t="shared" si="468"/>
        <v>Financial</v>
      </c>
      <c r="E5921" s="43" t="e">
        <f>IF(VLOOKUP(S5921,'DD-Lookup'!$J$6:$L$50,3,FALSE)="Monthly",(YEAR(AC5921)-YEAR(AB5921))*12+MONTH(AC5921)-MONTH(AB5921)+1,(AC5921-AB5921+1))</f>
        <v>#N/A</v>
      </c>
      <c r="F5921" s="210" t="e">
        <f t="shared" si="469"/>
        <v>#N/A</v>
      </c>
    </row>
    <row r="5922" spans="1:6" x14ac:dyDescent="0.25">
      <c r="A5922" s="43" t="str">
        <f t="shared" si="465"/>
        <v xml:space="preserve"> 0 Financial</v>
      </c>
      <c r="B5922" s="43" t="str">
        <f t="shared" si="466"/>
        <v/>
      </c>
      <c r="C5922" s="43">
        <f t="shared" si="467"/>
        <v>0</v>
      </c>
      <c r="D5922" s="43" t="str">
        <f t="shared" si="468"/>
        <v>Financial</v>
      </c>
      <c r="E5922" s="43" t="e">
        <f>IF(VLOOKUP(S5922,'DD-Lookup'!$J$6:$L$50,3,FALSE)="Monthly",(YEAR(AC5922)-YEAR(AB5922))*12+MONTH(AC5922)-MONTH(AB5922)+1,(AC5922-AB5922+1))</f>
        <v>#N/A</v>
      </c>
      <c r="F5922" s="210" t="e">
        <f t="shared" si="469"/>
        <v>#N/A</v>
      </c>
    </row>
    <row r="5923" spans="1:6" x14ac:dyDescent="0.25">
      <c r="A5923" s="43" t="str">
        <f t="shared" si="465"/>
        <v xml:space="preserve"> 0 Financial</v>
      </c>
      <c r="B5923" s="43" t="str">
        <f t="shared" si="466"/>
        <v/>
      </c>
      <c r="C5923" s="43">
        <f t="shared" si="467"/>
        <v>0</v>
      </c>
      <c r="D5923" s="43" t="str">
        <f t="shared" si="468"/>
        <v>Financial</v>
      </c>
      <c r="E5923" s="43" t="e">
        <f>IF(VLOOKUP(S5923,'DD-Lookup'!$J$6:$L$50,3,FALSE)="Monthly",(YEAR(AC5923)-YEAR(AB5923))*12+MONTH(AC5923)-MONTH(AB5923)+1,(AC5923-AB5923+1))</f>
        <v>#N/A</v>
      </c>
      <c r="F5923" s="210" t="e">
        <f t="shared" si="469"/>
        <v>#N/A</v>
      </c>
    </row>
    <row r="5924" spans="1:6" x14ac:dyDescent="0.25">
      <c r="A5924" s="43" t="str">
        <f t="shared" si="465"/>
        <v xml:space="preserve"> 0 Financial</v>
      </c>
      <c r="B5924" s="43" t="str">
        <f t="shared" si="466"/>
        <v/>
      </c>
      <c r="C5924" s="43">
        <f t="shared" si="467"/>
        <v>0</v>
      </c>
      <c r="D5924" s="43" t="str">
        <f t="shared" si="468"/>
        <v>Financial</v>
      </c>
      <c r="E5924" s="43" t="e">
        <f>IF(VLOOKUP(S5924,'DD-Lookup'!$J$6:$L$50,3,FALSE)="Monthly",(YEAR(AC5924)-YEAR(AB5924))*12+MONTH(AC5924)-MONTH(AB5924)+1,(AC5924-AB5924+1))</f>
        <v>#N/A</v>
      </c>
      <c r="F5924" s="210" t="e">
        <f t="shared" si="469"/>
        <v>#N/A</v>
      </c>
    </row>
    <row r="5925" spans="1:6" x14ac:dyDescent="0.25">
      <c r="A5925" s="43" t="str">
        <f t="shared" si="465"/>
        <v xml:space="preserve"> 0 Financial</v>
      </c>
      <c r="B5925" s="43" t="str">
        <f t="shared" si="466"/>
        <v/>
      </c>
      <c r="C5925" s="43">
        <f t="shared" si="467"/>
        <v>0</v>
      </c>
      <c r="D5925" s="43" t="str">
        <f t="shared" si="468"/>
        <v>Financial</v>
      </c>
      <c r="E5925" s="43" t="e">
        <f>IF(VLOOKUP(S5925,'DD-Lookup'!$J$6:$L$50,3,FALSE)="Monthly",(YEAR(AC5925)-YEAR(AB5925))*12+MONTH(AC5925)-MONTH(AB5925)+1,(AC5925-AB5925+1))</f>
        <v>#N/A</v>
      </c>
      <c r="F5925" s="210" t="e">
        <f t="shared" si="469"/>
        <v>#N/A</v>
      </c>
    </row>
    <row r="5926" spans="1:6" x14ac:dyDescent="0.25">
      <c r="A5926" s="43" t="str">
        <f t="shared" si="465"/>
        <v xml:space="preserve"> 0 Financial</v>
      </c>
      <c r="B5926" s="43" t="str">
        <f t="shared" si="466"/>
        <v/>
      </c>
      <c r="C5926" s="43">
        <f t="shared" si="467"/>
        <v>0</v>
      </c>
      <c r="D5926" s="43" t="str">
        <f t="shared" si="468"/>
        <v>Financial</v>
      </c>
      <c r="E5926" s="43" t="e">
        <f>IF(VLOOKUP(S5926,'DD-Lookup'!$J$6:$L$50,3,FALSE)="Monthly",(YEAR(AC5926)-YEAR(AB5926))*12+MONTH(AC5926)-MONTH(AB5926)+1,(AC5926-AB5926+1))</f>
        <v>#N/A</v>
      </c>
      <c r="F5926" s="210" t="e">
        <f t="shared" si="469"/>
        <v>#N/A</v>
      </c>
    </row>
    <row r="5927" spans="1:6" x14ac:dyDescent="0.25">
      <c r="A5927" s="43" t="str">
        <f t="shared" si="465"/>
        <v xml:space="preserve"> 0 Financial</v>
      </c>
      <c r="B5927" s="43" t="str">
        <f t="shared" si="466"/>
        <v/>
      </c>
      <c r="C5927" s="43">
        <f t="shared" si="467"/>
        <v>0</v>
      </c>
      <c r="D5927" s="43" t="str">
        <f t="shared" si="468"/>
        <v>Financial</v>
      </c>
      <c r="E5927" s="43" t="e">
        <f>IF(VLOOKUP(S5927,'DD-Lookup'!$J$6:$L$50,3,FALSE)="Monthly",(YEAR(AC5927)-YEAR(AB5927))*12+MONTH(AC5927)-MONTH(AB5927)+1,(AC5927-AB5927+1))</f>
        <v>#N/A</v>
      </c>
      <c r="F5927" s="210" t="e">
        <f t="shared" si="469"/>
        <v>#N/A</v>
      </c>
    </row>
    <row r="5928" spans="1:6" x14ac:dyDescent="0.25">
      <c r="A5928" s="43" t="str">
        <f t="shared" si="465"/>
        <v xml:space="preserve"> 0 Financial</v>
      </c>
      <c r="B5928" s="43" t="str">
        <f t="shared" si="466"/>
        <v/>
      </c>
      <c r="C5928" s="43">
        <f t="shared" si="467"/>
        <v>0</v>
      </c>
      <c r="D5928" s="43" t="str">
        <f t="shared" si="468"/>
        <v>Financial</v>
      </c>
      <c r="E5928" s="43" t="e">
        <f>IF(VLOOKUP(S5928,'DD-Lookup'!$J$6:$L$50,3,FALSE)="Monthly",(YEAR(AC5928)-YEAR(AB5928))*12+MONTH(AC5928)-MONTH(AB5928)+1,(AC5928-AB5928+1))</f>
        <v>#N/A</v>
      </c>
      <c r="F5928" s="210" t="e">
        <f t="shared" si="469"/>
        <v>#N/A</v>
      </c>
    </row>
    <row r="5929" spans="1:6" x14ac:dyDescent="0.25">
      <c r="A5929" s="43" t="str">
        <f t="shared" si="465"/>
        <v xml:space="preserve"> 0 Financial</v>
      </c>
      <c r="B5929" s="43" t="str">
        <f t="shared" si="466"/>
        <v/>
      </c>
      <c r="C5929" s="43">
        <f t="shared" si="467"/>
        <v>0</v>
      </c>
      <c r="D5929" s="43" t="str">
        <f t="shared" si="468"/>
        <v>Financial</v>
      </c>
      <c r="E5929" s="43" t="e">
        <f>IF(VLOOKUP(S5929,'DD-Lookup'!$J$6:$L$50,3,FALSE)="Monthly",(YEAR(AC5929)-YEAR(AB5929))*12+MONTH(AC5929)-MONTH(AB5929)+1,(AC5929-AB5929+1))</f>
        <v>#N/A</v>
      </c>
      <c r="F5929" s="210" t="e">
        <f t="shared" si="469"/>
        <v>#N/A</v>
      </c>
    </row>
    <row r="5930" spans="1:6" x14ac:dyDescent="0.25">
      <c r="A5930" s="43" t="str">
        <f t="shared" si="465"/>
        <v xml:space="preserve"> 0 Financial</v>
      </c>
      <c r="B5930" s="43" t="str">
        <f t="shared" si="466"/>
        <v/>
      </c>
      <c r="C5930" s="43">
        <f t="shared" si="467"/>
        <v>0</v>
      </c>
      <c r="D5930" s="43" t="str">
        <f t="shared" si="468"/>
        <v>Financial</v>
      </c>
      <c r="E5930" s="43" t="e">
        <f>IF(VLOOKUP(S5930,'DD-Lookup'!$J$6:$L$50,3,FALSE)="Monthly",(YEAR(AC5930)-YEAR(AB5930))*12+MONTH(AC5930)-MONTH(AB5930)+1,(AC5930-AB5930+1))</f>
        <v>#N/A</v>
      </c>
      <c r="F5930" s="210" t="e">
        <f t="shared" si="469"/>
        <v>#N/A</v>
      </c>
    </row>
    <row r="5931" spans="1:6" x14ac:dyDescent="0.25">
      <c r="A5931" s="43" t="str">
        <f t="shared" si="465"/>
        <v xml:space="preserve"> 0 Financial</v>
      </c>
      <c r="B5931" s="43" t="str">
        <f t="shared" si="466"/>
        <v/>
      </c>
      <c r="C5931" s="43">
        <f t="shared" si="467"/>
        <v>0</v>
      </c>
      <c r="D5931" s="43" t="str">
        <f t="shared" si="468"/>
        <v>Financial</v>
      </c>
      <c r="E5931" s="43" t="e">
        <f>IF(VLOOKUP(S5931,'DD-Lookup'!$J$6:$L$50,3,FALSE)="Monthly",(YEAR(AC5931)-YEAR(AB5931))*12+MONTH(AC5931)-MONTH(AB5931)+1,(AC5931-AB5931+1))</f>
        <v>#N/A</v>
      </c>
      <c r="F5931" s="210" t="e">
        <f t="shared" si="469"/>
        <v>#N/A</v>
      </c>
    </row>
    <row r="5932" spans="1:6" x14ac:dyDescent="0.25">
      <c r="A5932" s="43" t="str">
        <f t="shared" si="465"/>
        <v xml:space="preserve"> 0 Financial</v>
      </c>
      <c r="B5932" s="43" t="str">
        <f t="shared" si="466"/>
        <v/>
      </c>
      <c r="C5932" s="43">
        <f t="shared" si="467"/>
        <v>0</v>
      </c>
      <c r="D5932" s="43" t="str">
        <f t="shared" si="468"/>
        <v>Financial</v>
      </c>
      <c r="E5932" s="43" t="e">
        <f>IF(VLOOKUP(S5932,'DD-Lookup'!$J$6:$L$50,3,FALSE)="Monthly",(YEAR(AC5932)-YEAR(AB5932))*12+MONTH(AC5932)-MONTH(AB5932)+1,(AC5932-AB5932+1))</f>
        <v>#N/A</v>
      </c>
      <c r="F5932" s="210" t="e">
        <f t="shared" si="469"/>
        <v>#N/A</v>
      </c>
    </row>
    <row r="5933" spans="1:6" x14ac:dyDescent="0.25">
      <c r="A5933" s="43" t="str">
        <f t="shared" si="465"/>
        <v xml:space="preserve"> 0 Financial</v>
      </c>
      <c r="B5933" s="43" t="str">
        <f t="shared" si="466"/>
        <v/>
      </c>
      <c r="C5933" s="43">
        <f t="shared" si="467"/>
        <v>0</v>
      </c>
      <c r="D5933" s="43" t="str">
        <f t="shared" si="468"/>
        <v>Financial</v>
      </c>
      <c r="E5933" s="43" t="e">
        <f>IF(VLOOKUP(S5933,'DD-Lookup'!$J$6:$L$50,3,FALSE)="Monthly",(YEAR(AC5933)-YEAR(AB5933))*12+MONTH(AC5933)-MONTH(AB5933)+1,(AC5933-AB5933+1))</f>
        <v>#N/A</v>
      </c>
      <c r="F5933" s="210" t="e">
        <f t="shared" si="469"/>
        <v>#N/A</v>
      </c>
    </row>
    <row r="5934" spans="1:6" x14ac:dyDescent="0.25">
      <c r="A5934" s="43" t="str">
        <f t="shared" si="465"/>
        <v xml:space="preserve"> 0 Financial</v>
      </c>
      <c r="B5934" s="43" t="str">
        <f t="shared" si="466"/>
        <v/>
      </c>
      <c r="C5934" s="43">
        <f t="shared" si="467"/>
        <v>0</v>
      </c>
      <c r="D5934" s="43" t="str">
        <f t="shared" si="468"/>
        <v>Financial</v>
      </c>
      <c r="E5934" s="43" t="e">
        <f>IF(VLOOKUP(S5934,'DD-Lookup'!$J$6:$L$50,3,FALSE)="Monthly",(YEAR(AC5934)-YEAR(AB5934))*12+MONTH(AC5934)-MONTH(AB5934)+1,(AC5934-AB5934+1))</f>
        <v>#N/A</v>
      </c>
      <c r="F5934" s="210" t="e">
        <f t="shared" si="469"/>
        <v>#N/A</v>
      </c>
    </row>
    <row r="5935" spans="1:6" x14ac:dyDescent="0.25">
      <c r="A5935" s="43" t="str">
        <f t="shared" si="465"/>
        <v xml:space="preserve"> 0 Financial</v>
      </c>
      <c r="B5935" s="43" t="str">
        <f t="shared" si="466"/>
        <v/>
      </c>
      <c r="C5935" s="43">
        <f t="shared" si="467"/>
        <v>0</v>
      </c>
      <c r="D5935" s="43" t="str">
        <f t="shared" si="468"/>
        <v>Financial</v>
      </c>
      <c r="E5935" s="43" t="e">
        <f>IF(VLOOKUP(S5935,'DD-Lookup'!$J$6:$L$50,3,FALSE)="Monthly",(YEAR(AC5935)-YEAR(AB5935))*12+MONTH(AC5935)-MONTH(AB5935)+1,(AC5935-AB5935+1))</f>
        <v>#N/A</v>
      </c>
      <c r="F5935" s="210" t="e">
        <f t="shared" si="469"/>
        <v>#N/A</v>
      </c>
    </row>
    <row r="5936" spans="1:6" x14ac:dyDescent="0.25">
      <c r="A5936" s="43" t="str">
        <f t="shared" si="465"/>
        <v xml:space="preserve"> 0 Financial</v>
      </c>
      <c r="B5936" s="43" t="str">
        <f t="shared" si="466"/>
        <v/>
      </c>
      <c r="C5936" s="43">
        <f t="shared" si="467"/>
        <v>0</v>
      </c>
      <c r="D5936" s="43" t="str">
        <f t="shared" si="468"/>
        <v>Financial</v>
      </c>
      <c r="E5936" s="43" t="e">
        <f>IF(VLOOKUP(S5936,'DD-Lookup'!$J$6:$L$50,3,FALSE)="Monthly",(YEAR(AC5936)-YEAR(AB5936))*12+MONTH(AC5936)-MONTH(AB5936)+1,(AC5936-AB5936+1))</f>
        <v>#N/A</v>
      </c>
      <c r="F5936" s="210" t="e">
        <f t="shared" si="469"/>
        <v>#N/A</v>
      </c>
    </row>
    <row r="5937" spans="1:6" x14ac:dyDescent="0.25">
      <c r="A5937" s="43" t="str">
        <f t="shared" si="465"/>
        <v xml:space="preserve"> 0 Financial</v>
      </c>
      <c r="B5937" s="43" t="str">
        <f t="shared" si="466"/>
        <v/>
      </c>
      <c r="C5937" s="43">
        <f t="shared" si="467"/>
        <v>0</v>
      </c>
      <c r="D5937" s="43" t="str">
        <f t="shared" si="468"/>
        <v>Financial</v>
      </c>
      <c r="E5937" s="43" t="e">
        <f>IF(VLOOKUP(S5937,'DD-Lookup'!$J$6:$L$50,3,FALSE)="Monthly",(YEAR(AC5937)-YEAR(AB5937))*12+MONTH(AC5937)-MONTH(AB5937)+1,(AC5937-AB5937+1))</f>
        <v>#N/A</v>
      </c>
      <c r="F5937" s="210" t="e">
        <f t="shared" si="469"/>
        <v>#N/A</v>
      </c>
    </row>
    <row r="5938" spans="1:6" x14ac:dyDescent="0.25">
      <c r="A5938" s="43" t="str">
        <f t="shared" si="465"/>
        <v xml:space="preserve"> 0 Financial</v>
      </c>
      <c r="B5938" s="43" t="str">
        <f t="shared" si="466"/>
        <v/>
      </c>
      <c r="C5938" s="43">
        <f t="shared" si="467"/>
        <v>0</v>
      </c>
      <c r="D5938" s="43" t="str">
        <f t="shared" si="468"/>
        <v>Financial</v>
      </c>
      <c r="E5938" s="43" t="e">
        <f>IF(VLOOKUP(S5938,'DD-Lookup'!$J$6:$L$50,3,FALSE)="Monthly",(YEAR(AC5938)-YEAR(AB5938))*12+MONTH(AC5938)-MONTH(AB5938)+1,(AC5938-AB5938+1))</f>
        <v>#N/A</v>
      </c>
      <c r="F5938" s="210" t="e">
        <f t="shared" si="469"/>
        <v>#N/A</v>
      </c>
    </row>
    <row r="5939" spans="1:6" x14ac:dyDescent="0.25">
      <c r="A5939" s="43" t="str">
        <f t="shared" si="465"/>
        <v xml:space="preserve"> 0 Financial</v>
      </c>
      <c r="B5939" s="43" t="str">
        <f t="shared" si="466"/>
        <v/>
      </c>
      <c r="C5939" s="43">
        <f t="shared" si="467"/>
        <v>0</v>
      </c>
      <c r="D5939" s="43" t="str">
        <f t="shared" si="468"/>
        <v>Financial</v>
      </c>
      <c r="E5939" s="43" t="e">
        <f>IF(VLOOKUP(S5939,'DD-Lookup'!$J$6:$L$50,3,FALSE)="Monthly",(YEAR(AC5939)-YEAR(AB5939))*12+MONTH(AC5939)-MONTH(AB5939)+1,(AC5939-AB5939+1))</f>
        <v>#N/A</v>
      </c>
      <c r="F5939" s="210" t="e">
        <f t="shared" si="469"/>
        <v>#N/A</v>
      </c>
    </row>
    <row r="5940" spans="1:6" x14ac:dyDescent="0.25">
      <c r="A5940" s="43" t="str">
        <f t="shared" si="465"/>
        <v xml:space="preserve"> 0 Financial</v>
      </c>
      <c r="B5940" s="43" t="str">
        <f t="shared" si="466"/>
        <v/>
      </c>
      <c r="C5940" s="43">
        <f t="shared" si="467"/>
        <v>0</v>
      </c>
      <c r="D5940" s="43" t="str">
        <f t="shared" si="468"/>
        <v>Financial</v>
      </c>
      <c r="E5940" s="43" t="e">
        <f>IF(VLOOKUP(S5940,'DD-Lookup'!$J$6:$L$50,3,FALSE)="Monthly",(YEAR(AC5940)-YEAR(AB5940))*12+MONTH(AC5940)-MONTH(AB5940)+1,(AC5940-AB5940+1))</f>
        <v>#N/A</v>
      </c>
      <c r="F5940" s="210" t="e">
        <f t="shared" si="469"/>
        <v>#N/A</v>
      </c>
    </row>
    <row r="5941" spans="1:6" x14ac:dyDescent="0.25">
      <c r="A5941" s="43" t="str">
        <f t="shared" si="465"/>
        <v xml:space="preserve"> 0 Financial</v>
      </c>
      <c r="B5941" s="43" t="str">
        <f t="shared" si="466"/>
        <v/>
      </c>
      <c r="C5941" s="43">
        <f t="shared" si="467"/>
        <v>0</v>
      </c>
      <c r="D5941" s="43" t="str">
        <f t="shared" si="468"/>
        <v>Financial</v>
      </c>
      <c r="E5941" s="43" t="e">
        <f>IF(VLOOKUP(S5941,'DD-Lookup'!$J$6:$L$50,3,FALSE)="Monthly",(YEAR(AC5941)-YEAR(AB5941))*12+MONTH(AC5941)-MONTH(AB5941)+1,(AC5941-AB5941+1))</f>
        <v>#N/A</v>
      </c>
      <c r="F5941" s="210" t="e">
        <f t="shared" si="469"/>
        <v>#N/A</v>
      </c>
    </row>
    <row r="5942" spans="1:6" x14ac:dyDescent="0.25">
      <c r="A5942" s="43" t="str">
        <f t="shared" si="465"/>
        <v xml:space="preserve"> 0 Financial</v>
      </c>
      <c r="B5942" s="43" t="str">
        <f t="shared" si="466"/>
        <v/>
      </c>
      <c r="C5942" s="43">
        <f t="shared" si="467"/>
        <v>0</v>
      </c>
      <c r="D5942" s="43" t="str">
        <f t="shared" si="468"/>
        <v>Financial</v>
      </c>
      <c r="E5942" s="43" t="e">
        <f>IF(VLOOKUP(S5942,'DD-Lookup'!$J$6:$L$50,3,FALSE)="Monthly",(YEAR(AC5942)-YEAR(AB5942))*12+MONTH(AC5942)-MONTH(AB5942)+1,(AC5942-AB5942+1))</f>
        <v>#N/A</v>
      </c>
      <c r="F5942" s="210" t="e">
        <f t="shared" si="469"/>
        <v>#N/A</v>
      </c>
    </row>
    <row r="5943" spans="1:6" x14ac:dyDescent="0.25">
      <c r="A5943" s="43" t="str">
        <f t="shared" si="465"/>
        <v xml:space="preserve"> 0 Financial</v>
      </c>
      <c r="B5943" s="43" t="str">
        <f t="shared" si="466"/>
        <v/>
      </c>
      <c r="C5943" s="43">
        <f t="shared" si="467"/>
        <v>0</v>
      </c>
      <c r="D5943" s="43" t="str">
        <f t="shared" si="468"/>
        <v>Financial</v>
      </c>
      <c r="E5943" s="43" t="e">
        <f>IF(VLOOKUP(S5943,'DD-Lookup'!$J$6:$L$50,3,FALSE)="Monthly",(YEAR(AC5943)-YEAR(AB5943))*12+MONTH(AC5943)-MONTH(AB5943)+1,(AC5943-AB5943+1))</f>
        <v>#N/A</v>
      </c>
      <c r="F5943" s="210" t="e">
        <f t="shared" si="469"/>
        <v>#N/A</v>
      </c>
    </row>
    <row r="5944" spans="1:6" x14ac:dyDescent="0.25">
      <c r="A5944" s="43" t="str">
        <f t="shared" si="465"/>
        <v xml:space="preserve"> 0 Financial</v>
      </c>
      <c r="B5944" s="43" t="str">
        <f t="shared" si="466"/>
        <v/>
      </c>
      <c r="C5944" s="43">
        <f t="shared" si="467"/>
        <v>0</v>
      </c>
      <c r="D5944" s="43" t="str">
        <f t="shared" si="468"/>
        <v>Financial</v>
      </c>
      <c r="E5944" s="43" t="e">
        <f>IF(VLOOKUP(S5944,'DD-Lookup'!$J$6:$L$50,3,FALSE)="Monthly",(YEAR(AC5944)-YEAR(AB5944))*12+MONTH(AC5944)-MONTH(AB5944)+1,(AC5944-AB5944+1))</f>
        <v>#N/A</v>
      </c>
      <c r="F5944" s="210" t="e">
        <f t="shared" si="469"/>
        <v>#N/A</v>
      </c>
    </row>
    <row r="5945" spans="1:6" x14ac:dyDescent="0.25">
      <c r="A5945" s="43" t="str">
        <f t="shared" si="465"/>
        <v xml:space="preserve"> 0 Financial</v>
      </c>
      <c r="B5945" s="43" t="str">
        <f t="shared" si="466"/>
        <v/>
      </c>
      <c r="C5945" s="43">
        <f t="shared" si="467"/>
        <v>0</v>
      </c>
      <c r="D5945" s="43" t="str">
        <f t="shared" si="468"/>
        <v>Financial</v>
      </c>
      <c r="E5945" s="43" t="e">
        <f>IF(VLOOKUP(S5945,'DD-Lookup'!$J$6:$L$50,3,FALSE)="Monthly",(YEAR(AC5945)-YEAR(AB5945))*12+MONTH(AC5945)-MONTH(AB5945)+1,(AC5945-AB5945+1))</f>
        <v>#N/A</v>
      </c>
      <c r="F5945" s="210" t="e">
        <f t="shared" si="469"/>
        <v>#N/A</v>
      </c>
    </row>
    <row r="5946" spans="1:6" x14ac:dyDescent="0.25">
      <c r="A5946" s="43" t="str">
        <f t="shared" si="465"/>
        <v xml:space="preserve"> 0 Financial</v>
      </c>
      <c r="B5946" s="43" t="str">
        <f t="shared" si="466"/>
        <v/>
      </c>
      <c r="C5946" s="43">
        <f t="shared" si="467"/>
        <v>0</v>
      </c>
      <c r="D5946" s="43" t="str">
        <f t="shared" si="468"/>
        <v>Financial</v>
      </c>
      <c r="E5946" s="43" t="e">
        <f>IF(VLOOKUP(S5946,'DD-Lookup'!$J$6:$L$50,3,FALSE)="Monthly",(YEAR(AC5946)-YEAR(AB5946))*12+MONTH(AC5946)-MONTH(AB5946)+1,(AC5946-AB5946+1))</f>
        <v>#N/A</v>
      </c>
      <c r="F5946" s="210" t="e">
        <f t="shared" si="469"/>
        <v>#N/A</v>
      </c>
    </row>
    <row r="5947" spans="1:6" x14ac:dyDescent="0.25">
      <c r="A5947" s="43" t="str">
        <f t="shared" si="465"/>
        <v xml:space="preserve"> 0 Financial</v>
      </c>
      <c r="B5947" s="43" t="str">
        <f t="shared" si="466"/>
        <v/>
      </c>
      <c r="C5947" s="43">
        <f t="shared" si="467"/>
        <v>0</v>
      </c>
      <c r="D5947" s="43" t="str">
        <f t="shared" si="468"/>
        <v>Financial</v>
      </c>
      <c r="E5947" s="43" t="e">
        <f>IF(VLOOKUP(S5947,'DD-Lookup'!$J$6:$L$50,3,FALSE)="Monthly",(YEAR(AC5947)-YEAR(AB5947))*12+MONTH(AC5947)-MONTH(AB5947)+1,(AC5947-AB5947+1))</f>
        <v>#N/A</v>
      </c>
      <c r="F5947" s="210" t="e">
        <f t="shared" si="469"/>
        <v>#N/A</v>
      </c>
    </row>
    <row r="5948" spans="1:6" x14ac:dyDescent="0.25">
      <c r="A5948" s="43" t="str">
        <f t="shared" si="465"/>
        <v xml:space="preserve"> 0 Financial</v>
      </c>
      <c r="B5948" s="43" t="str">
        <f t="shared" si="466"/>
        <v/>
      </c>
      <c r="C5948" s="43">
        <f t="shared" si="467"/>
        <v>0</v>
      </c>
      <c r="D5948" s="43" t="str">
        <f t="shared" si="468"/>
        <v>Financial</v>
      </c>
      <c r="E5948" s="43" t="e">
        <f>IF(VLOOKUP(S5948,'DD-Lookup'!$J$6:$L$50,3,FALSE)="Monthly",(YEAR(AC5948)-YEAR(AB5948))*12+MONTH(AC5948)-MONTH(AB5948)+1,(AC5948-AB5948+1))</f>
        <v>#N/A</v>
      </c>
      <c r="F5948" s="210" t="e">
        <f t="shared" si="469"/>
        <v>#N/A</v>
      </c>
    </row>
    <row r="5949" spans="1:6" x14ac:dyDescent="0.25">
      <c r="A5949" s="43" t="str">
        <f t="shared" si="465"/>
        <v xml:space="preserve"> 0 Financial</v>
      </c>
      <c r="B5949" s="43" t="str">
        <f t="shared" si="466"/>
        <v/>
      </c>
      <c r="C5949" s="43">
        <f t="shared" si="467"/>
        <v>0</v>
      </c>
      <c r="D5949" s="43" t="str">
        <f t="shared" si="468"/>
        <v>Financial</v>
      </c>
      <c r="E5949" s="43" t="e">
        <f>IF(VLOOKUP(S5949,'DD-Lookup'!$J$6:$L$50,3,FALSE)="Monthly",(YEAR(AC5949)-YEAR(AB5949))*12+MONTH(AC5949)-MONTH(AB5949)+1,(AC5949-AB5949+1))</f>
        <v>#N/A</v>
      </c>
      <c r="F5949" s="210" t="e">
        <f t="shared" si="469"/>
        <v>#N/A</v>
      </c>
    </row>
    <row r="5950" spans="1:6" x14ac:dyDescent="0.25">
      <c r="A5950" s="43" t="str">
        <f t="shared" si="465"/>
        <v xml:space="preserve"> 0 Financial</v>
      </c>
      <c r="B5950" s="43" t="str">
        <f t="shared" si="466"/>
        <v/>
      </c>
      <c r="C5950" s="43">
        <f t="shared" si="467"/>
        <v>0</v>
      </c>
      <c r="D5950" s="43" t="str">
        <f t="shared" si="468"/>
        <v>Financial</v>
      </c>
      <c r="E5950" s="43" t="e">
        <f>IF(VLOOKUP(S5950,'DD-Lookup'!$J$6:$L$50,3,FALSE)="Monthly",(YEAR(AC5950)-YEAR(AB5950))*12+MONTH(AC5950)-MONTH(AB5950)+1,(AC5950-AB5950+1))</f>
        <v>#N/A</v>
      </c>
      <c r="F5950" s="210" t="e">
        <f t="shared" si="469"/>
        <v>#N/A</v>
      </c>
    </row>
    <row r="5951" spans="1:6" x14ac:dyDescent="0.25">
      <c r="A5951" s="43" t="str">
        <f t="shared" si="465"/>
        <v xml:space="preserve"> 0 Financial</v>
      </c>
      <c r="B5951" s="43" t="str">
        <f t="shared" si="466"/>
        <v/>
      </c>
      <c r="C5951" s="43">
        <f t="shared" si="467"/>
        <v>0</v>
      </c>
      <c r="D5951" s="43" t="str">
        <f t="shared" si="468"/>
        <v>Financial</v>
      </c>
      <c r="E5951" s="43" t="e">
        <f>IF(VLOOKUP(S5951,'DD-Lookup'!$J$6:$L$50,3,FALSE)="Monthly",(YEAR(AC5951)-YEAR(AB5951))*12+MONTH(AC5951)-MONTH(AB5951)+1,(AC5951-AB5951+1))</f>
        <v>#N/A</v>
      </c>
      <c r="F5951" s="210" t="e">
        <f t="shared" si="469"/>
        <v>#N/A</v>
      </c>
    </row>
    <row r="5952" spans="1:6" x14ac:dyDescent="0.25">
      <c r="A5952" s="43" t="str">
        <f t="shared" si="465"/>
        <v xml:space="preserve"> 0 Financial</v>
      </c>
      <c r="B5952" s="43" t="str">
        <f t="shared" si="466"/>
        <v/>
      </c>
      <c r="C5952" s="43">
        <f t="shared" si="467"/>
        <v>0</v>
      </c>
      <c r="D5952" s="43" t="str">
        <f t="shared" si="468"/>
        <v>Financial</v>
      </c>
      <c r="E5952" s="43" t="e">
        <f>IF(VLOOKUP(S5952,'DD-Lookup'!$J$6:$L$50,3,FALSE)="Monthly",(YEAR(AC5952)-YEAR(AB5952))*12+MONTH(AC5952)-MONTH(AB5952)+1,(AC5952-AB5952+1))</f>
        <v>#N/A</v>
      </c>
      <c r="F5952" s="210" t="e">
        <f t="shared" si="469"/>
        <v>#N/A</v>
      </c>
    </row>
    <row r="5953" spans="1:6" x14ac:dyDescent="0.25">
      <c r="A5953" s="43" t="str">
        <f t="shared" si="465"/>
        <v xml:space="preserve"> 0 Financial</v>
      </c>
      <c r="B5953" s="43" t="str">
        <f t="shared" si="466"/>
        <v/>
      </c>
      <c r="C5953" s="43">
        <f t="shared" si="467"/>
        <v>0</v>
      </c>
      <c r="D5953" s="43" t="str">
        <f t="shared" si="468"/>
        <v>Financial</v>
      </c>
      <c r="E5953" s="43" t="e">
        <f>IF(VLOOKUP(S5953,'DD-Lookup'!$J$6:$L$50,3,FALSE)="Monthly",(YEAR(AC5953)-YEAR(AB5953))*12+MONTH(AC5953)-MONTH(AB5953)+1,(AC5953-AB5953+1))</f>
        <v>#N/A</v>
      </c>
      <c r="F5953" s="210" t="e">
        <f t="shared" si="469"/>
        <v>#N/A</v>
      </c>
    </row>
    <row r="5954" spans="1:6" x14ac:dyDescent="0.25">
      <c r="A5954" s="43" t="str">
        <f t="shared" si="465"/>
        <v xml:space="preserve"> 0 Financial</v>
      </c>
      <c r="B5954" s="43" t="str">
        <f t="shared" si="466"/>
        <v/>
      </c>
      <c r="C5954" s="43">
        <f t="shared" si="467"/>
        <v>0</v>
      </c>
      <c r="D5954" s="43" t="str">
        <f t="shared" si="468"/>
        <v>Financial</v>
      </c>
      <c r="E5954" s="43" t="e">
        <f>IF(VLOOKUP(S5954,'DD-Lookup'!$J$6:$L$50,3,FALSE)="Monthly",(YEAR(AC5954)-YEAR(AB5954))*12+MONTH(AC5954)-MONTH(AB5954)+1,(AC5954-AB5954+1))</f>
        <v>#N/A</v>
      </c>
      <c r="F5954" s="210" t="e">
        <f t="shared" si="469"/>
        <v>#N/A</v>
      </c>
    </row>
    <row r="5955" spans="1:6" x14ac:dyDescent="0.25">
      <c r="A5955" s="43" t="str">
        <f t="shared" si="465"/>
        <v xml:space="preserve"> 0 Financial</v>
      </c>
      <c r="B5955" s="43" t="str">
        <f t="shared" si="466"/>
        <v/>
      </c>
      <c r="C5955" s="43">
        <f t="shared" si="467"/>
        <v>0</v>
      </c>
      <c r="D5955" s="43" t="str">
        <f t="shared" si="468"/>
        <v>Financial</v>
      </c>
      <c r="E5955" s="43" t="e">
        <f>IF(VLOOKUP(S5955,'DD-Lookup'!$J$6:$L$50,3,FALSE)="Monthly",(YEAR(AC5955)-YEAR(AB5955))*12+MONTH(AC5955)-MONTH(AB5955)+1,(AC5955-AB5955+1))</f>
        <v>#N/A</v>
      </c>
      <c r="F5955" s="210" t="e">
        <f t="shared" si="469"/>
        <v>#N/A</v>
      </c>
    </row>
    <row r="5956" spans="1:6" x14ac:dyDescent="0.25">
      <c r="A5956" s="43" t="str">
        <f t="shared" si="465"/>
        <v xml:space="preserve"> 0 Financial</v>
      </c>
      <c r="B5956" s="43" t="str">
        <f t="shared" si="466"/>
        <v/>
      </c>
      <c r="C5956" s="43">
        <f t="shared" si="467"/>
        <v>0</v>
      </c>
      <c r="D5956" s="43" t="str">
        <f t="shared" si="468"/>
        <v>Financial</v>
      </c>
      <c r="E5956" s="43" t="e">
        <f>IF(VLOOKUP(S5956,'DD-Lookup'!$J$6:$L$50,3,FALSE)="Monthly",(YEAR(AC5956)-YEAR(AB5956))*12+MONTH(AC5956)-MONTH(AB5956)+1,(AC5956-AB5956+1))</f>
        <v>#N/A</v>
      </c>
      <c r="F5956" s="210" t="e">
        <f t="shared" si="469"/>
        <v>#N/A</v>
      </c>
    </row>
    <row r="5957" spans="1:6" x14ac:dyDescent="0.25">
      <c r="A5957" s="43" t="str">
        <f t="shared" si="465"/>
        <v xml:space="preserve"> 0 Financial</v>
      </c>
      <c r="B5957" s="43" t="str">
        <f t="shared" si="466"/>
        <v/>
      </c>
      <c r="C5957" s="43">
        <f t="shared" si="467"/>
        <v>0</v>
      </c>
      <c r="D5957" s="43" t="str">
        <f t="shared" si="468"/>
        <v>Financial</v>
      </c>
      <c r="E5957" s="43" t="e">
        <f>IF(VLOOKUP(S5957,'DD-Lookup'!$J$6:$L$50,3,FALSE)="Monthly",(YEAR(AC5957)-YEAR(AB5957))*12+MONTH(AC5957)-MONTH(AB5957)+1,(AC5957-AB5957+1))</f>
        <v>#N/A</v>
      </c>
      <c r="F5957" s="210" t="e">
        <f t="shared" si="469"/>
        <v>#N/A</v>
      </c>
    </row>
    <row r="5958" spans="1:6" x14ac:dyDescent="0.25">
      <c r="A5958" s="43" t="str">
        <f t="shared" si="465"/>
        <v xml:space="preserve"> 0 Financial</v>
      </c>
      <c r="B5958" s="43" t="str">
        <f t="shared" si="466"/>
        <v/>
      </c>
      <c r="C5958" s="43">
        <f t="shared" si="467"/>
        <v>0</v>
      </c>
      <c r="D5958" s="43" t="str">
        <f t="shared" si="468"/>
        <v>Financial</v>
      </c>
      <c r="E5958" s="43" t="e">
        <f>IF(VLOOKUP(S5958,'DD-Lookup'!$J$6:$L$50,3,FALSE)="Monthly",(YEAR(AC5958)-YEAR(AB5958))*12+MONTH(AC5958)-MONTH(AB5958)+1,(AC5958-AB5958+1))</f>
        <v>#N/A</v>
      </c>
      <c r="F5958" s="210" t="e">
        <f t="shared" si="469"/>
        <v>#N/A</v>
      </c>
    </row>
    <row r="5959" spans="1:6" x14ac:dyDescent="0.25">
      <c r="A5959" s="43" t="str">
        <f t="shared" si="465"/>
        <v xml:space="preserve"> 0 Financial</v>
      </c>
      <c r="B5959" s="43" t="str">
        <f t="shared" si="466"/>
        <v/>
      </c>
      <c r="C5959" s="43">
        <f t="shared" si="467"/>
        <v>0</v>
      </c>
      <c r="D5959" s="43" t="str">
        <f t="shared" si="468"/>
        <v>Financial</v>
      </c>
      <c r="E5959" s="43" t="e">
        <f>IF(VLOOKUP(S5959,'DD-Lookup'!$J$6:$L$50,3,FALSE)="Monthly",(YEAR(AC5959)-YEAR(AB5959))*12+MONTH(AC5959)-MONTH(AB5959)+1,(AC5959-AB5959+1))</f>
        <v>#N/A</v>
      </c>
      <c r="F5959" s="210" t="e">
        <f t="shared" si="469"/>
        <v>#N/A</v>
      </c>
    </row>
    <row r="5960" spans="1:6" x14ac:dyDescent="0.25">
      <c r="A5960" s="43" t="str">
        <f t="shared" si="465"/>
        <v xml:space="preserve"> 0 Financial</v>
      </c>
      <c r="B5960" s="43" t="str">
        <f t="shared" si="466"/>
        <v/>
      </c>
      <c r="C5960" s="43">
        <f t="shared" si="467"/>
        <v>0</v>
      </c>
      <c r="D5960" s="43" t="str">
        <f t="shared" si="468"/>
        <v>Financial</v>
      </c>
      <c r="E5960" s="43" t="e">
        <f>IF(VLOOKUP(S5960,'DD-Lookup'!$J$6:$L$50,3,FALSE)="Monthly",(YEAR(AC5960)-YEAR(AB5960))*12+MONTH(AC5960)-MONTH(AB5960)+1,(AC5960-AB5960+1))</f>
        <v>#N/A</v>
      </c>
      <c r="F5960" s="210" t="e">
        <f t="shared" si="469"/>
        <v>#N/A</v>
      </c>
    </row>
    <row r="5961" spans="1:6" x14ac:dyDescent="0.25">
      <c r="A5961" s="43" t="str">
        <f t="shared" si="465"/>
        <v xml:space="preserve"> 0 Financial</v>
      </c>
      <c r="B5961" s="43" t="str">
        <f t="shared" si="466"/>
        <v/>
      </c>
      <c r="C5961" s="43">
        <f t="shared" si="467"/>
        <v>0</v>
      </c>
      <c r="D5961" s="43" t="str">
        <f t="shared" si="468"/>
        <v>Financial</v>
      </c>
      <c r="E5961" s="43" t="e">
        <f>IF(VLOOKUP(S5961,'DD-Lookup'!$J$6:$L$50,3,FALSE)="Monthly",(YEAR(AC5961)-YEAR(AB5961))*12+MONTH(AC5961)-MONTH(AB5961)+1,(AC5961-AB5961+1))</f>
        <v>#N/A</v>
      </c>
      <c r="F5961" s="210" t="e">
        <f t="shared" si="469"/>
        <v>#N/A</v>
      </c>
    </row>
    <row r="5962" spans="1:6" x14ac:dyDescent="0.25">
      <c r="A5962" s="43" t="str">
        <f t="shared" ref="A5962:A6025" si="470">B5962&amp;" "&amp;C5962&amp;" "&amp;D5962</f>
        <v xml:space="preserve"> 0 Financial</v>
      </c>
      <c r="B5962" s="43" t="str">
        <f t="shared" ref="B5962:B6025" si="471">IF((LEFT(N5962,2)="US"),"US","")</f>
        <v/>
      </c>
      <c r="C5962" s="43">
        <f t="shared" ref="C5962:C6025" si="472">M5962</f>
        <v>0</v>
      </c>
      <c r="D5962" s="43" t="str">
        <f t="shared" ref="D5962:D6025" si="473">IF(ISNUMBER(FIND("Phy",N5962))=TRUE,"Physical","Financial")</f>
        <v>Financial</v>
      </c>
      <c r="E5962" s="43" t="e">
        <f>IF(VLOOKUP(S5962,'DD-Lookup'!$J$6:$L$50,3,FALSE)="Monthly",(YEAR(AC5962)-YEAR(AB5962))*12+MONTH(AC5962)-MONTH(AB5962)+1,(AC5962-AB5962+1))</f>
        <v>#N/A</v>
      </c>
      <c r="F5962" s="210" t="e">
        <f t="shared" ref="F5962:F6025" si="474">E5962*SUM(P5962:Q5962)</f>
        <v>#N/A</v>
      </c>
    </row>
    <row r="5963" spans="1:6" x14ac:dyDescent="0.25">
      <c r="A5963" s="43" t="str">
        <f t="shared" si="470"/>
        <v xml:space="preserve"> 0 Financial</v>
      </c>
      <c r="B5963" s="43" t="str">
        <f t="shared" si="471"/>
        <v/>
      </c>
      <c r="C5963" s="43">
        <f t="shared" si="472"/>
        <v>0</v>
      </c>
      <c r="D5963" s="43" t="str">
        <f t="shared" si="473"/>
        <v>Financial</v>
      </c>
      <c r="E5963" s="43" t="e">
        <f>IF(VLOOKUP(S5963,'DD-Lookup'!$J$6:$L$50,3,FALSE)="Monthly",(YEAR(AC5963)-YEAR(AB5963))*12+MONTH(AC5963)-MONTH(AB5963)+1,(AC5963-AB5963+1))</f>
        <v>#N/A</v>
      </c>
      <c r="F5963" s="210" t="e">
        <f t="shared" si="474"/>
        <v>#N/A</v>
      </c>
    </row>
    <row r="5964" spans="1:6" x14ac:dyDescent="0.25">
      <c r="A5964" s="43" t="str">
        <f t="shared" si="470"/>
        <v xml:space="preserve"> 0 Financial</v>
      </c>
      <c r="B5964" s="43" t="str">
        <f t="shared" si="471"/>
        <v/>
      </c>
      <c r="C5964" s="43">
        <f t="shared" si="472"/>
        <v>0</v>
      </c>
      <c r="D5964" s="43" t="str">
        <f t="shared" si="473"/>
        <v>Financial</v>
      </c>
      <c r="E5964" s="43" t="e">
        <f>IF(VLOOKUP(S5964,'DD-Lookup'!$J$6:$L$50,3,FALSE)="Monthly",(YEAR(AC5964)-YEAR(AB5964))*12+MONTH(AC5964)-MONTH(AB5964)+1,(AC5964-AB5964+1))</f>
        <v>#N/A</v>
      </c>
      <c r="F5964" s="210" t="e">
        <f t="shared" si="474"/>
        <v>#N/A</v>
      </c>
    </row>
    <row r="5965" spans="1:6" x14ac:dyDescent="0.25">
      <c r="A5965" s="43" t="str">
        <f t="shared" si="470"/>
        <v xml:space="preserve"> 0 Financial</v>
      </c>
      <c r="B5965" s="43" t="str">
        <f t="shared" si="471"/>
        <v/>
      </c>
      <c r="C5965" s="43">
        <f t="shared" si="472"/>
        <v>0</v>
      </c>
      <c r="D5965" s="43" t="str">
        <f t="shared" si="473"/>
        <v>Financial</v>
      </c>
      <c r="E5965" s="43" t="e">
        <f>IF(VLOOKUP(S5965,'DD-Lookup'!$J$6:$L$50,3,FALSE)="Monthly",(YEAR(AC5965)-YEAR(AB5965))*12+MONTH(AC5965)-MONTH(AB5965)+1,(AC5965-AB5965+1))</f>
        <v>#N/A</v>
      </c>
      <c r="F5965" s="210" t="e">
        <f t="shared" si="474"/>
        <v>#N/A</v>
      </c>
    </row>
    <row r="5966" spans="1:6" x14ac:dyDescent="0.25">
      <c r="A5966" s="43" t="str">
        <f t="shared" si="470"/>
        <v xml:space="preserve"> 0 Financial</v>
      </c>
      <c r="B5966" s="43" t="str">
        <f t="shared" si="471"/>
        <v/>
      </c>
      <c r="C5966" s="43">
        <f t="shared" si="472"/>
        <v>0</v>
      </c>
      <c r="D5966" s="43" t="str">
        <f t="shared" si="473"/>
        <v>Financial</v>
      </c>
      <c r="E5966" s="43" t="e">
        <f>IF(VLOOKUP(S5966,'DD-Lookup'!$J$6:$L$50,3,FALSE)="Monthly",(YEAR(AC5966)-YEAR(AB5966))*12+MONTH(AC5966)-MONTH(AB5966)+1,(AC5966-AB5966+1))</f>
        <v>#N/A</v>
      </c>
      <c r="F5966" s="210" t="e">
        <f t="shared" si="474"/>
        <v>#N/A</v>
      </c>
    </row>
    <row r="5967" spans="1:6" x14ac:dyDescent="0.25">
      <c r="A5967" s="43" t="str">
        <f t="shared" si="470"/>
        <v xml:space="preserve"> 0 Financial</v>
      </c>
      <c r="B5967" s="43" t="str">
        <f t="shared" si="471"/>
        <v/>
      </c>
      <c r="C5967" s="43">
        <f t="shared" si="472"/>
        <v>0</v>
      </c>
      <c r="D5967" s="43" t="str">
        <f t="shared" si="473"/>
        <v>Financial</v>
      </c>
      <c r="E5967" s="43" t="e">
        <f>IF(VLOOKUP(S5967,'DD-Lookup'!$J$6:$L$50,3,FALSE)="Monthly",(YEAR(AC5967)-YEAR(AB5967))*12+MONTH(AC5967)-MONTH(AB5967)+1,(AC5967-AB5967+1))</f>
        <v>#N/A</v>
      </c>
      <c r="F5967" s="210" t="e">
        <f t="shared" si="474"/>
        <v>#N/A</v>
      </c>
    </row>
    <row r="5968" spans="1:6" x14ac:dyDescent="0.25">
      <c r="A5968" s="43" t="str">
        <f t="shared" si="470"/>
        <v xml:space="preserve"> 0 Financial</v>
      </c>
      <c r="B5968" s="43" t="str">
        <f t="shared" si="471"/>
        <v/>
      </c>
      <c r="C5968" s="43">
        <f t="shared" si="472"/>
        <v>0</v>
      </c>
      <c r="D5968" s="43" t="str">
        <f t="shared" si="473"/>
        <v>Financial</v>
      </c>
      <c r="E5968" s="43" t="e">
        <f>IF(VLOOKUP(S5968,'DD-Lookup'!$J$6:$L$50,3,FALSE)="Monthly",(YEAR(AC5968)-YEAR(AB5968))*12+MONTH(AC5968)-MONTH(AB5968)+1,(AC5968-AB5968+1))</f>
        <v>#N/A</v>
      </c>
      <c r="F5968" s="210" t="e">
        <f t="shared" si="474"/>
        <v>#N/A</v>
      </c>
    </row>
    <row r="5969" spans="1:6" x14ac:dyDescent="0.25">
      <c r="A5969" s="43" t="str">
        <f t="shared" si="470"/>
        <v xml:space="preserve"> 0 Financial</v>
      </c>
      <c r="B5969" s="43" t="str">
        <f t="shared" si="471"/>
        <v/>
      </c>
      <c r="C5969" s="43">
        <f t="shared" si="472"/>
        <v>0</v>
      </c>
      <c r="D5969" s="43" t="str">
        <f t="shared" si="473"/>
        <v>Financial</v>
      </c>
      <c r="E5969" s="43" t="e">
        <f>IF(VLOOKUP(S5969,'DD-Lookup'!$J$6:$L$50,3,FALSE)="Monthly",(YEAR(AC5969)-YEAR(AB5969))*12+MONTH(AC5969)-MONTH(AB5969)+1,(AC5969-AB5969+1))</f>
        <v>#N/A</v>
      </c>
      <c r="F5969" s="210" t="e">
        <f t="shared" si="474"/>
        <v>#N/A</v>
      </c>
    </row>
    <row r="5970" spans="1:6" x14ac:dyDescent="0.25">
      <c r="A5970" s="43" t="str">
        <f t="shared" si="470"/>
        <v xml:space="preserve"> 0 Financial</v>
      </c>
      <c r="B5970" s="43" t="str">
        <f t="shared" si="471"/>
        <v/>
      </c>
      <c r="C5970" s="43">
        <f t="shared" si="472"/>
        <v>0</v>
      </c>
      <c r="D5970" s="43" t="str">
        <f t="shared" si="473"/>
        <v>Financial</v>
      </c>
      <c r="E5970" s="43" t="e">
        <f>IF(VLOOKUP(S5970,'DD-Lookup'!$J$6:$L$50,3,FALSE)="Monthly",(YEAR(AC5970)-YEAR(AB5970))*12+MONTH(AC5970)-MONTH(AB5970)+1,(AC5970-AB5970+1))</f>
        <v>#N/A</v>
      </c>
      <c r="F5970" s="210" t="e">
        <f t="shared" si="474"/>
        <v>#N/A</v>
      </c>
    </row>
    <row r="5971" spans="1:6" x14ac:dyDescent="0.25">
      <c r="A5971" s="43" t="str">
        <f t="shared" si="470"/>
        <v xml:space="preserve"> 0 Financial</v>
      </c>
      <c r="B5971" s="43" t="str">
        <f t="shared" si="471"/>
        <v/>
      </c>
      <c r="C5971" s="43">
        <f t="shared" si="472"/>
        <v>0</v>
      </c>
      <c r="D5971" s="43" t="str">
        <f t="shared" si="473"/>
        <v>Financial</v>
      </c>
      <c r="E5971" s="43" t="e">
        <f>IF(VLOOKUP(S5971,'DD-Lookup'!$J$6:$L$50,3,FALSE)="Monthly",(YEAR(AC5971)-YEAR(AB5971))*12+MONTH(AC5971)-MONTH(AB5971)+1,(AC5971-AB5971+1))</f>
        <v>#N/A</v>
      </c>
      <c r="F5971" s="210" t="e">
        <f t="shared" si="474"/>
        <v>#N/A</v>
      </c>
    </row>
    <row r="5972" spans="1:6" x14ac:dyDescent="0.25">
      <c r="A5972" s="43" t="str">
        <f t="shared" si="470"/>
        <v xml:space="preserve"> 0 Financial</v>
      </c>
      <c r="B5972" s="43" t="str">
        <f t="shared" si="471"/>
        <v/>
      </c>
      <c r="C5972" s="43">
        <f t="shared" si="472"/>
        <v>0</v>
      </c>
      <c r="D5972" s="43" t="str">
        <f t="shared" si="473"/>
        <v>Financial</v>
      </c>
      <c r="E5972" s="43" t="e">
        <f>IF(VLOOKUP(S5972,'DD-Lookup'!$J$6:$L$50,3,FALSE)="Monthly",(YEAR(AC5972)-YEAR(AB5972))*12+MONTH(AC5972)-MONTH(AB5972)+1,(AC5972-AB5972+1))</f>
        <v>#N/A</v>
      </c>
      <c r="F5972" s="210" t="e">
        <f t="shared" si="474"/>
        <v>#N/A</v>
      </c>
    </row>
    <row r="5973" spans="1:6" x14ac:dyDescent="0.25">
      <c r="A5973" s="43" t="str">
        <f t="shared" si="470"/>
        <v xml:space="preserve"> 0 Financial</v>
      </c>
      <c r="B5973" s="43" t="str">
        <f t="shared" si="471"/>
        <v/>
      </c>
      <c r="C5973" s="43">
        <f t="shared" si="472"/>
        <v>0</v>
      </c>
      <c r="D5973" s="43" t="str">
        <f t="shared" si="473"/>
        <v>Financial</v>
      </c>
      <c r="E5973" s="43" t="e">
        <f>IF(VLOOKUP(S5973,'DD-Lookup'!$J$6:$L$50,3,FALSE)="Monthly",(YEAR(AC5973)-YEAR(AB5973))*12+MONTH(AC5973)-MONTH(AB5973)+1,(AC5973-AB5973+1))</f>
        <v>#N/A</v>
      </c>
      <c r="F5973" s="210" t="e">
        <f t="shared" si="474"/>
        <v>#N/A</v>
      </c>
    </row>
    <row r="5974" spans="1:6" x14ac:dyDescent="0.25">
      <c r="A5974" s="43" t="str">
        <f t="shared" si="470"/>
        <v xml:space="preserve"> 0 Financial</v>
      </c>
      <c r="B5974" s="43" t="str">
        <f t="shared" si="471"/>
        <v/>
      </c>
      <c r="C5974" s="43">
        <f t="shared" si="472"/>
        <v>0</v>
      </c>
      <c r="D5974" s="43" t="str">
        <f t="shared" si="473"/>
        <v>Financial</v>
      </c>
      <c r="E5974" s="43" t="e">
        <f>IF(VLOOKUP(S5974,'DD-Lookup'!$J$6:$L$50,3,FALSE)="Monthly",(YEAR(AC5974)-YEAR(AB5974))*12+MONTH(AC5974)-MONTH(AB5974)+1,(AC5974-AB5974+1))</f>
        <v>#N/A</v>
      </c>
      <c r="F5974" s="210" t="e">
        <f t="shared" si="474"/>
        <v>#N/A</v>
      </c>
    </row>
    <row r="5975" spans="1:6" x14ac:dyDescent="0.25">
      <c r="A5975" s="43" t="str">
        <f t="shared" si="470"/>
        <v xml:space="preserve"> 0 Financial</v>
      </c>
      <c r="B5975" s="43" t="str">
        <f t="shared" si="471"/>
        <v/>
      </c>
      <c r="C5975" s="43">
        <f t="shared" si="472"/>
        <v>0</v>
      </c>
      <c r="D5975" s="43" t="str">
        <f t="shared" si="473"/>
        <v>Financial</v>
      </c>
      <c r="E5975" s="43" t="e">
        <f>IF(VLOOKUP(S5975,'DD-Lookup'!$J$6:$L$50,3,FALSE)="Monthly",(YEAR(AC5975)-YEAR(AB5975))*12+MONTH(AC5975)-MONTH(AB5975)+1,(AC5975-AB5975+1))</f>
        <v>#N/A</v>
      </c>
      <c r="F5975" s="210" t="e">
        <f t="shared" si="474"/>
        <v>#N/A</v>
      </c>
    </row>
    <row r="5976" spans="1:6" x14ac:dyDescent="0.25">
      <c r="A5976" s="43" t="str">
        <f t="shared" si="470"/>
        <v xml:space="preserve"> 0 Financial</v>
      </c>
      <c r="B5976" s="43" t="str">
        <f t="shared" si="471"/>
        <v/>
      </c>
      <c r="C5976" s="43">
        <f t="shared" si="472"/>
        <v>0</v>
      </c>
      <c r="D5976" s="43" t="str">
        <f t="shared" si="473"/>
        <v>Financial</v>
      </c>
      <c r="E5976" s="43" t="e">
        <f>IF(VLOOKUP(S5976,'DD-Lookup'!$J$6:$L$50,3,FALSE)="Monthly",(YEAR(AC5976)-YEAR(AB5976))*12+MONTH(AC5976)-MONTH(AB5976)+1,(AC5976-AB5976+1))</f>
        <v>#N/A</v>
      </c>
      <c r="F5976" s="210" t="e">
        <f t="shared" si="474"/>
        <v>#N/A</v>
      </c>
    </row>
    <row r="5977" spans="1:6" x14ac:dyDescent="0.25">
      <c r="A5977" s="43" t="str">
        <f t="shared" si="470"/>
        <v xml:space="preserve"> 0 Financial</v>
      </c>
      <c r="B5977" s="43" t="str">
        <f t="shared" si="471"/>
        <v/>
      </c>
      <c r="C5977" s="43">
        <f t="shared" si="472"/>
        <v>0</v>
      </c>
      <c r="D5977" s="43" t="str">
        <f t="shared" si="473"/>
        <v>Financial</v>
      </c>
      <c r="E5977" s="43" t="e">
        <f>IF(VLOOKUP(S5977,'DD-Lookup'!$J$6:$L$50,3,FALSE)="Monthly",(YEAR(AC5977)-YEAR(AB5977))*12+MONTH(AC5977)-MONTH(AB5977)+1,(AC5977-AB5977+1))</f>
        <v>#N/A</v>
      </c>
      <c r="F5977" s="210" t="e">
        <f t="shared" si="474"/>
        <v>#N/A</v>
      </c>
    </row>
    <row r="5978" spans="1:6" x14ac:dyDescent="0.25">
      <c r="A5978" s="43" t="str">
        <f t="shared" si="470"/>
        <v xml:space="preserve"> 0 Financial</v>
      </c>
      <c r="B5978" s="43" t="str">
        <f t="shared" si="471"/>
        <v/>
      </c>
      <c r="C5978" s="43">
        <f t="shared" si="472"/>
        <v>0</v>
      </c>
      <c r="D5978" s="43" t="str">
        <f t="shared" si="473"/>
        <v>Financial</v>
      </c>
      <c r="E5978" s="43" t="e">
        <f>IF(VLOOKUP(S5978,'DD-Lookup'!$J$6:$L$50,3,FALSE)="Monthly",(YEAR(AC5978)-YEAR(AB5978))*12+MONTH(AC5978)-MONTH(AB5978)+1,(AC5978-AB5978+1))</f>
        <v>#N/A</v>
      </c>
      <c r="F5978" s="210" t="e">
        <f t="shared" si="474"/>
        <v>#N/A</v>
      </c>
    </row>
    <row r="5979" spans="1:6" x14ac:dyDescent="0.25">
      <c r="A5979" s="43" t="str">
        <f t="shared" si="470"/>
        <v xml:space="preserve"> 0 Financial</v>
      </c>
      <c r="B5979" s="43" t="str">
        <f t="shared" si="471"/>
        <v/>
      </c>
      <c r="C5979" s="43">
        <f t="shared" si="472"/>
        <v>0</v>
      </c>
      <c r="D5979" s="43" t="str">
        <f t="shared" si="473"/>
        <v>Financial</v>
      </c>
      <c r="E5979" s="43" t="e">
        <f>IF(VLOOKUP(S5979,'DD-Lookup'!$J$6:$L$50,3,FALSE)="Monthly",(YEAR(AC5979)-YEAR(AB5979))*12+MONTH(AC5979)-MONTH(AB5979)+1,(AC5979-AB5979+1))</f>
        <v>#N/A</v>
      </c>
      <c r="F5979" s="210" t="e">
        <f t="shared" si="474"/>
        <v>#N/A</v>
      </c>
    </row>
    <row r="5980" spans="1:6" x14ac:dyDescent="0.25">
      <c r="A5980" s="43" t="str">
        <f t="shared" si="470"/>
        <v xml:space="preserve"> 0 Financial</v>
      </c>
      <c r="B5980" s="43" t="str">
        <f t="shared" si="471"/>
        <v/>
      </c>
      <c r="C5980" s="43">
        <f t="shared" si="472"/>
        <v>0</v>
      </c>
      <c r="D5980" s="43" t="str">
        <f t="shared" si="473"/>
        <v>Financial</v>
      </c>
      <c r="E5980" s="43" t="e">
        <f>IF(VLOOKUP(S5980,'DD-Lookup'!$J$6:$L$50,3,FALSE)="Monthly",(YEAR(AC5980)-YEAR(AB5980))*12+MONTH(AC5980)-MONTH(AB5980)+1,(AC5980-AB5980+1))</f>
        <v>#N/A</v>
      </c>
      <c r="F5980" s="210" t="e">
        <f t="shared" si="474"/>
        <v>#N/A</v>
      </c>
    </row>
    <row r="5981" spans="1:6" x14ac:dyDescent="0.25">
      <c r="A5981" s="43" t="str">
        <f t="shared" si="470"/>
        <v xml:space="preserve"> 0 Financial</v>
      </c>
      <c r="B5981" s="43" t="str">
        <f t="shared" si="471"/>
        <v/>
      </c>
      <c r="C5981" s="43">
        <f t="shared" si="472"/>
        <v>0</v>
      </c>
      <c r="D5981" s="43" t="str">
        <f t="shared" si="473"/>
        <v>Financial</v>
      </c>
      <c r="E5981" s="43" t="e">
        <f>IF(VLOOKUP(S5981,'DD-Lookup'!$J$6:$L$50,3,FALSE)="Monthly",(YEAR(AC5981)-YEAR(AB5981))*12+MONTH(AC5981)-MONTH(AB5981)+1,(AC5981-AB5981+1))</f>
        <v>#N/A</v>
      </c>
      <c r="F5981" s="210" t="e">
        <f t="shared" si="474"/>
        <v>#N/A</v>
      </c>
    </row>
    <row r="5982" spans="1:6" x14ac:dyDescent="0.25">
      <c r="A5982" s="43" t="str">
        <f t="shared" si="470"/>
        <v xml:space="preserve"> 0 Financial</v>
      </c>
      <c r="B5982" s="43" t="str">
        <f t="shared" si="471"/>
        <v/>
      </c>
      <c r="C5982" s="43">
        <f t="shared" si="472"/>
        <v>0</v>
      </c>
      <c r="D5982" s="43" t="str">
        <f t="shared" si="473"/>
        <v>Financial</v>
      </c>
      <c r="E5982" s="43" t="e">
        <f>IF(VLOOKUP(S5982,'DD-Lookup'!$J$6:$L$50,3,FALSE)="Monthly",(YEAR(AC5982)-YEAR(AB5982))*12+MONTH(AC5982)-MONTH(AB5982)+1,(AC5982-AB5982+1))</f>
        <v>#N/A</v>
      </c>
      <c r="F5982" s="210" t="e">
        <f t="shared" si="474"/>
        <v>#N/A</v>
      </c>
    </row>
    <row r="5983" spans="1:6" x14ac:dyDescent="0.25">
      <c r="A5983" s="43" t="str">
        <f t="shared" si="470"/>
        <v xml:space="preserve"> 0 Financial</v>
      </c>
      <c r="B5983" s="43" t="str">
        <f t="shared" si="471"/>
        <v/>
      </c>
      <c r="C5983" s="43">
        <f t="shared" si="472"/>
        <v>0</v>
      </c>
      <c r="D5983" s="43" t="str">
        <f t="shared" si="473"/>
        <v>Financial</v>
      </c>
      <c r="E5983" s="43" t="e">
        <f>IF(VLOOKUP(S5983,'DD-Lookup'!$J$6:$L$50,3,FALSE)="Monthly",(YEAR(AC5983)-YEAR(AB5983))*12+MONTH(AC5983)-MONTH(AB5983)+1,(AC5983-AB5983+1))</f>
        <v>#N/A</v>
      </c>
      <c r="F5983" s="210" t="e">
        <f t="shared" si="474"/>
        <v>#N/A</v>
      </c>
    </row>
    <row r="5984" spans="1:6" x14ac:dyDescent="0.25">
      <c r="A5984" s="43" t="str">
        <f t="shared" si="470"/>
        <v xml:space="preserve"> 0 Financial</v>
      </c>
      <c r="B5984" s="43" t="str">
        <f t="shared" si="471"/>
        <v/>
      </c>
      <c r="C5984" s="43">
        <f t="shared" si="472"/>
        <v>0</v>
      </c>
      <c r="D5984" s="43" t="str">
        <f t="shared" si="473"/>
        <v>Financial</v>
      </c>
      <c r="E5984" s="43" t="e">
        <f>IF(VLOOKUP(S5984,'DD-Lookup'!$J$6:$L$50,3,FALSE)="Monthly",(YEAR(AC5984)-YEAR(AB5984))*12+MONTH(AC5984)-MONTH(AB5984)+1,(AC5984-AB5984+1))</f>
        <v>#N/A</v>
      </c>
      <c r="F5984" s="210" t="e">
        <f t="shared" si="474"/>
        <v>#N/A</v>
      </c>
    </row>
    <row r="5985" spans="1:6" x14ac:dyDescent="0.25">
      <c r="A5985" s="43" t="str">
        <f t="shared" si="470"/>
        <v xml:space="preserve"> 0 Financial</v>
      </c>
      <c r="B5985" s="43" t="str">
        <f t="shared" si="471"/>
        <v/>
      </c>
      <c r="C5985" s="43">
        <f t="shared" si="472"/>
        <v>0</v>
      </c>
      <c r="D5985" s="43" t="str">
        <f t="shared" si="473"/>
        <v>Financial</v>
      </c>
      <c r="E5985" s="43" t="e">
        <f>IF(VLOOKUP(S5985,'DD-Lookup'!$J$6:$L$50,3,FALSE)="Monthly",(YEAR(AC5985)-YEAR(AB5985))*12+MONTH(AC5985)-MONTH(AB5985)+1,(AC5985-AB5985+1))</f>
        <v>#N/A</v>
      </c>
      <c r="F5985" s="210" t="e">
        <f t="shared" si="474"/>
        <v>#N/A</v>
      </c>
    </row>
    <row r="5986" spans="1:6" x14ac:dyDescent="0.25">
      <c r="A5986" s="43" t="str">
        <f t="shared" si="470"/>
        <v xml:space="preserve"> 0 Financial</v>
      </c>
      <c r="B5986" s="43" t="str">
        <f t="shared" si="471"/>
        <v/>
      </c>
      <c r="C5986" s="43">
        <f t="shared" si="472"/>
        <v>0</v>
      </c>
      <c r="D5986" s="43" t="str">
        <f t="shared" si="473"/>
        <v>Financial</v>
      </c>
      <c r="E5986" s="43" t="e">
        <f>IF(VLOOKUP(S5986,'DD-Lookup'!$J$6:$L$50,3,FALSE)="Monthly",(YEAR(AC5986)-YEAR(AB5986))*12+MONTH(AC5986)-MONTH(AB5986)+1,(AC5986-AB5986+1))</f>
        <v>#N/A</v>
      </c>
      <c r="F5986" s="210" t="e">
        <f t="shared" si="474"/>
        <v>#N/A</v>
      </c>
    </row>
    <row r="5987" spans="1:6" x14ac:dyDescent="0.25">
      <c r="A5987" s="43" t="str">
        <f t="shared" si="470"/>
        <v xml:space="preserve"> 0 Financial</v>
      </c>
      <c r="B5987" s="43" t="str">
        <f t="shared" si="471"/>
        <v/>
      </c>
      <c r="C5987" s="43">
        <f t="shared" si="472"/>
        <v>0</v>
      </c>
      <c r="D5987" s="43" t="str">
        <f t="shared" si="473"/>
        <v>Financial</v>
      </c>
      <c r="E5987" s="43" t="e">
        <f>IF(VLOOKUP(S5987,'DD-Lookup'!$J$6:$L$50,3,FALSE)="Monthly",(YEAR(AC5987)-YEAR(AB5987))*12+MONTH(AC5987)-MONTH(AB5987)+1,(AC5987-AB5987+1))</f>
        <v>#N/A</v>
      </c>
      <c r="F5987" s="210" t="e">
        <f t="shared" si="474"/>
        <v>#N/A</v>
      </c>
    </row>
    <row r="5988" spans="1:6" x14ac:dyDescent="0.25">
      <c r="A5988" s="43" t="str">
        <f t="shared" si="470"/>
        <v xml:space="preserve"> 0 Financial</v>
      </c>
      <c r="B5988" s="43" t="str">
        <f t="shared" si="471"/>
        <v/>
      </c>
      <c r="C5988" s="43">
        <f t="shared" si="472"/>
        <v>0</v>
      </c>
      <c r="D5988" s="43" t="str">
        <f t="shared" si="473"/>
        <v>Financial</v>
      </c>
      <c r="E5988" s="43" t="e">
        <f>IF(VLOOKUP(S5988,'DD-Lookup'!$J$6:$L$50,3,FALSE)="Monthly",(YEAR(AC5988)-YEAR(AB5988))*12+MONTH(AC5988)-MONTH(AB5988)+1,(AC5988-AB5988+1))</f>
        <v>#N/A</v>
      </c>
      <c r="F5988" s="210" t="e">
        <f t="shared" si="474"/>
        <v>#N/A</v>
      </c>
    </row>
    <row r="5989" spans="1:6" x14ac:dyDescent="0.25">
      <c r="A5989" s="43" t="str">
        <f t="shared" si="470"/>
        <v xml:space="preserve"> 0 Financial</v>
      </c>
      <c r="B5989" s="43" t="str">
        <f t="shared" si="471"/>
        <v/>
      </c>
      <c r="C5989" s="43">
        <f t="shared" si="472"/>
        <v>0</v>
      </c>
      <c r="D5989" s="43" t="str">
        <f t="shared" si="473"/>
        <v>Financial</v>
      </c>
      <c r="E5989" s="43" t="e">
        <f>IF(VLOOKUP(S5989,'DD-Lookup'!$J$6:$L$50,3,FALSE)="Monthly",(YEAR(AC5989)-YEAR(AB5989))*12+MONTH(AC5989)-MONTH(AB5989)+1,(AC5989-AB5989+1))</f>
        <v>#N/A</v>
      </c>
      <c r="F5989" s="210" t="e">
        <f t="shared" si="474"/>
        <v>#N/A</v>
      </c>
    </row>
    <row r="5990" spans="1:6" x14ac:dyDescent="0.25">
      <c r="A5990" s="43" t="str">
        <f t="shared" si="470"/>
        <v xml:space="preserve"> 0 Financial</v>
      </c>
      <c r="B5990" s="43" t="str">
        <f t="shared" si="471"/>
        <v/>
      </c>
      <c r="C5990" s="43">
        <f t="shared" si="472"/>
        <v>0</v>
      </c>
      <c r="D5990" s="43" t="str">
        <f t="shared" si="473"/>
        <v>Financial</v>
      </c>
      <c r="E5990" s="43" t="e">
        <f>IF(VLOOKUP(S5990,'DD-Lookup'!$J$6:$L$50,3,FALSE)="Monthly",(YEAR(AC5990)-YEAR(AB5990))*12+MONTH(AC5990)-MONTH(AB5990)+1,(AC5990-AB5990+1))</f>
        <v>#N/A</v>
      </c>
      <c r="F5990" s="210" t="e">
        <f t="shared" si="474"/>
        <v>#N/A</v>
      </c>
    </row>
    <row r="5991" spans="1:6" x14ac:dyDescent="0.25">
      <c r="A5991" s="43" t="str">
        <f t="shared" si="470"/>
        <v xml:space="preserve"> 0 Financial</v>
      </c>
      <c r="B5991" s="43" t="str">
        <f t="shared" si="471"/>
        <v/>
      </c>
      <c r="C5991" s="43">
        <f t="shared" si="472"/>
        <v>0</v>
      </c>
      <c r="D5991" s="43" t="str">
        <f t="shared" si="473"/>
        <v>Financial</v>
      </c>
      <c r="E5991" s="43" t="e">
        <f>IF(VLOOKUP(S5991,'DD-Lookup'!$J$6:$L$50,3,FALSE)="Monthly",(YEAR(AC5991)-YEAR(AB5991))*12+MONTH(AC5991)-MONTH(AB5991)+1,(AC5991-AB5991+1))</f>
        <v>#N/A</v>
      </c>
      <c r="F5991" s="210" t="e">
        <f t="shared" si="474"/>
        <v>#N/A</v>
      </c>
    </row>
    <row r="5992" spans="1:6" x14ac:dyDescent="0.25">
      <c r="A5992" s="43" t="str">
        <f t="shared" si="470"/>
        <v xml:space="preserve"> 0 Financial</v>
      </c>
      <c r="B5992" s="43" t="str">
        <f t="shared" si="471"/>
        <v/>
      </c>
      <c r="C5992" s="43">
        <f t="shared" si="472"/>
        <v>0</v>
      </c>
      <c r="D5992" s="43" t="str">
        <f t="shared" si="473"/>
        <v>Financial</v>
      </c>
      <c r="E5992" s="43" t="e">
        <f>IF(VLOOKUP(S5992,'DD-Lookup'!$J$6:$L$50,3,FALSE)="Monthly",(YEAR(AC5992)-YEAR(AB5992))*12+MONTH(AC5992)-MONTH(AB5992)+1,(AC5992-AB5992+1))</f>
        <v>#N/A</v>
      </c>
      <c r="F5992" s="210" t="e">
        <f t="shared" si="474"/>
        <v>#N/A</v>
      </c>
    </row>
    <row r="5993" spans="1:6" x14ac:dyDescent="0.25">
      <c r="A5993" s="43" t="str">
        <f t="shared" si="470"/>
        <v xml:space="preserve"> 0 Financial</v>
      </c>
      <c r="B5993" s="43" t="str">
        <f t="shared" si="471"/>
        <v/>
      </c>
      <c r="C5993" s="43">
        <f t="shared" si="472"/>
        <v>0</v>
      </c>
      <c r="D5993" s="43" t="str">
        <f t="shared" si="473"/>
        <v>Financial</v>
      </c>
      <c r="E5993" s="43" t="e">
        <f>IF(VLOOKUP(S5993,'DD-Lookup'!$J$6:$L$50,3,FALSE)="Monthly",(YEAR(AC5993)-YEAR(AB5993))*12+MONTH(AC5993)-MONTH(AB5993)+1,(AC5993-AB5993+1))</f>
        <v>#N/A</v>
      </c>
      <c r="F5993" s="210" t="e">
        <f t="shared" si="474"/>
        <v>#N/A</v>
      </c>
    </row>
    <row r="5994" spans="1:6" x14ac:dyDescent="0.25">
      <c r="A5994" s="43" t="str">
        <f t="shared" si="470"/>
        <v xml:space="preserve"> 0 Financial</v>
      </c>
      <c r="B5994" s="43" t="str">
        <f t="shared" si="471"/>
        <v/>
      </c>
      <c r="C5994" s="43">
        <f t="shared" si="472"/>
        <v>0</v>
      </c>
      <c r="D5994" s="43" t="str">
        <f t="shared" si="473"/>
        <v>Financial</v>
      </c>
      <c r="E5994" s="43" t="e">
        <f>IF(VLOOKUP(S5994,'DD-Lookup'!$J$6:$L$50,3,FALSE)="Monthly",(YEAR(AC5994)-YEAR(AB5994))*12+MONTH(AC5994)-MONTH(AB5994)+1,(AC5994-AB5994+1))</f>
        <v>#N/A</v>
      </c>
      <c r="F5994" s="210" t="e">
        <f t="shared" si="474"/>
        <v>#N/A</v>
      </c>
    </row>
    <row r="5995" spans="1:6" x14ac:dyDescent="0.25">
      <c r="A5995" s="43" t="str">
        <f t="shared" si="470"/>
        <v xml:space="preserve"> 0 Financial</v>
      </c>
      <c r="B5995" s="43" t="str">
        <f t="shared" si="471"/>
        <v/>
      </c>
      <c r="C5995" s="43">
        <f t="shared" si="472"/>
        <v>0</v>
      </c>
      <c r="D5995" s="43" t="str">
        <f t="shared" si="473"/>
        <v>Financial</v>
      </c>
      <c r="E5995" s="43" t="e">
        <f>IF(VLOOKUP(S5995,'DD-Lookup'!$J$6:$L$50,3,FALSE)="Monthly",(YEAR(AC5995)-YEAR(AB5995))*12+MONTH(AC5995)-MONTH(AB5995)+1,(AC5995-AB5995+1))</f>
        <v>#N/A</v>
      </c>
      <c r="F5995" s="210" t="e">
        <f t="shared" si="474"/>
        <v>#N/A</v>
      </c>
    </row>
    <row r="5996" spans="1:6" x14ac:dyDescent="0.25">
      <c r="A5996" s="43" t="str">
        <f t="shared" si="470"/>
        <v xml:space="preserve"> 0 Financial</v>
      </c>
      <c r="B5996" s="43" t="str">
        <f t="shared" si="471"/>
        <v/>
      </c>
      <c r="C5996" s="43">
        <f t="shared" si="472"/>
        <v>0</v>
      </c>
      <c r="D5996" s="43" t="str">
        <f t="shared" si="473"/>
        <v>Financial</v>
      </c>
      <c r="E5996" s="43" t="e">
        <f>IF(VLOOKUP(S5996,'DD-Lookup'!$J$6:$L$50,3,FALSE)="Monthly",(YEAR(AC5996)-YEAR(AB5996))*12+MONTH(AC5996)-MONTH(AB5996)+1,(AC5996-AB5996+1))</f>
        <v>#N/A</v>
      </c>
      <c r="F5996" s="210" t="e">
        <f t="shared" si="474"/>
        <v>#N/A</v>
      </c>
    </row>
    <row r="5997" spans="1:6" x14ac:dyDescent="0.25">
      <c r="A5997" s="43" t="str">
        <f t="shared" si="470"/>
        <v xml:space="preserve"> 0 Financial</v>
      </c>
      <c r="B5997" s="43" t="str">
        <f t="shared" si="471"/>
        <v/>
      </c>
      <c r="C5997" s="43">
        <f t="shared" si="472"/>
        <v>0</v>
      </c>
      <c r="D5997" s="43" t="str">
        <f t="shared" si="473"/>
        <v>Financial</v>
      </c>
      <c r="E5997" s="43" t="e">
        <f>IF(VLOOKUP(S5997,'DD-Lookup'!$J$6:$L$50,3,FALSE)="Monthly",(YEAR(AC5997)-YEAR(AB5997))*12+MONTH(AC5997)-MONTH(AB5997)+1,(AC5997-AB5997+1))</f>
        <v>#N/A</v>
      </c>
      <c r="F5997" s="210" t="e">
        <f t="shared" si="474"/>
        <v>#N/A</v>
      </c>
    </row>
    <row r="5998" spans="1:6" x14ac:dyDescent="0.25">
      <c r="A5998" s="43" t="str">
        <f t="shared" si="470"/>
        <v xml:space="preserve"> 0 Financial</v>
      </c>
      <c r="B5998" s="43" t="str">
        <f t="shared" si="471"/>
        <v/>
      </c>
      <c r="C5998" s="43">
        <f t="shared" si="472"/>
        <v>0</v>
      </c>
      <c r="D5998" s="43" t="str">
        <f t="shared" si="473"/>
        <v>Financial</v>
      </c>
      <c r="E5998" s="43" t="e">
        <f>IF(VLOOKUP(S5998,'DD-Lookup'!$J$6:$L$50,3,FALSE)="Monthly",(YEAR(AC5998)-YEAR(AB5998))*12+MONTH(AC5998)-MONTH(AB5998)+1,(AC5998-AB5998+1))</f>
        <v>#N/A</v>
      </c>
      <c r="F5998" s="210" t="e">
        <f t="shared" si="474"/>
        <v>#N/A</v>
      </c>
    </row>
    <row r="5999" spans="1:6" x14ac:dyDescent="0.25">
      <c r="A5999" s="43" t="str">
        <f t="shared" si="470"/>
        <v xml:space="preserve"> 0 Financial</v>
      </c>
      <c r="B5999" s="43" t="str">
        <f t="shared" si="471"/>
        <v/>
      </c>
      <c r="C5999" s="43">
        <f t="shared" si="472"/>
        <v>0</v>
      </c>
      <c r="D5999" s="43" t="str">
        <f t="shared" si="473"/>
        <v>Financial</v>
      </c>
      <c r="E5999" s="43" t="e">
        <f>IF(VLOOKUP(S5999,'DD-Lookup'!$J$6:$L$50,3,FALSE)="Monthly",(YEAR(AC5999)-YEAR(AB5999))*12+MONTH(AC5999)-MONTH(AB5999)+1,(AC5999-AB5999+1))</f>
        <v>#N/A</v>
      </c>
      <c r="F5999" s="210" t="e">
        <f t="shared" si="474"/>
        <v>#N/A</v>
      </c>
    </row>
    <row r="6000" spans="1:6" x14ac:dyDescent="0.25">
      <c r="A6000" s="43" t="str">
        <f t="shared" si="470"/>
        <v xml:space="preserve"> 0 Financial</v>
      </c>
      <c r="B6000" s="43" t="str">
        <f t="shared" si="471"/>
        <v/>
      </c>
      <c r="C6000" s="43">
        <f t="shared" si="472"/>
        <v>0</v>
      </c>
      <c r="D6000" s="43" t="str">
        <f t="shared" si="473"/>
        <v>Financial</v>
      </c>
      <c r="E6000" s="43" t="e">
        <f>IF(VLOOKUP(S6000,'DD-Lookup'!$J$6:$L$50,3,FALSE)="Monthly",(YEAR(AC6000)-YEAR(AB6000))*12+MONTH(AC6000)-MONTH(AB6000)+1,(AC6000-AB6000+1))</f>
        <v>#N/A</v>
      </c>
      <c r="F6000" s="210" t="e">
        <f t="shared" si="474"/>
        <v>#N/A</v>
      </c>
    </row>
    <row r="6001" spans="1:6" x14ac:dyDescent="0.25">
      <c r="A6001" s="43" t="str">
        <f t="shared" si="470"/>
        <v xml:space="preserve"> 0 Financial</v>
      </c>
      <c r="B6001" s="43" t="str">
        <f t="shared" si="471"/>
        <v/>
      </c>
      <c r="C6001" s="43">
        <f t="shared" si="472"/>
        <v>0</v>
      </c>
      <c r="D6001" s="43" t="str">
        <f t="shared" si="473"/>
        <v>Financial</v>
      </c>
      <c r="E6001" s="43" t="e">
        <f>IF(VLOOKUP(S6001,'DD-Lookup'!$J$6:$L$50,3,FALSE)="Monthly",(YEAR(AC6001)-YEAR(AB6001))*12+MONTH(AC6001)-MONTH(AB6001)+1,(AC6001-AB6001+1))</f>
        <v>#N/A</v>
      </c>
      <c r="F6001" s="210" t="e">
        <f t="shared" si="474"/>
        <v>#N/A</v>
      </c>
    </row>
    <row r="6002" spans="1:6" x14ac:dyDescent="0.25">
      <c r="A6002" s="43" t="str">
        <f t="shared" si="470"/>
        <v xml:space="preserve"> 0 Financial</v>
      </c>
      <c r="B6002" s="43" t="str">
        <f t="shared" si="471"/>
        <v/>
      </c>
      <c r="C6002" s="43">
        <f t="shared" si="472"/>
        <v>0</v>
      </c>
      <c r="D6002" s="43" t="str">
        <f t="shared" si="473"/>
        <v>Financial</v>
      </c>
      <c r="E6002" s="43" t="e">
        <f>IF(VLOOKUP(S6002,'DD-Lookup'!$J$6:$L$50,3,FALSE)="Monthly",(YEAR(AC6002)-YEAR(AB6002))*12+MONTH(AC6002)-MONTH(AB6002)+1,(AC6002-AB6002+1))</f>
        <v>#N/A</v>
      </c>
      <c r="F6002" s="210" t="e">
        <f t="shared" si="474"/>
        <v>#N/A</v>
      </c>
    </row>
    <row r="6003" spans="1:6" x14ac:dyDescent="0.25">
      <c r="A6003" s="43" t="str">
        <f t="shared" si="470"/>
        <v xml:space="preserve"> 0 Financial</v>
      </c>
      <c r="B6003" s="43" t="str">
        <f t="shared" si="471"/>
        <v/>
      </c>
      <c r="C6003" s="43">
        <f t="shared" si="472"/>
        <v>0</v>
      </c>
      <c r="D6003" s="43" t="str">
        <f t="shared" si="473"/>
        <v>Financial</v>
      </c>
      <c r="E6003" s="43" t="e">
        <f>IF(VLOOKUP(S6003,'DD-Lookup'!$J$6:$L$50,3,FALSE)="Monthly",(YEAR(AC6003)-YEAR(AB6003))*12+MONTH(AC6003)-MONTH(AB6003)+1,(AC6003-AB6003+1))</f>
        <v>#N/A</v>
      </c>
      <c r="F6003" s="210" t="e">
        <f t="shared" si="474"/>
        <v>#N/A</v>
      </c>
    </row>
    <row r="6004" spans="1:6" x14ac:dyDescent="0.25">
      <c r="A6004" s="43" t="str">
        <f t="shared" si="470"/>
        <v xml:space="preserve"> 0 Financial</v>
      </c>
      <c r="B6004" s="43" t="str">
        <f t="shared" si="471"/>
        <v/>
      </c>
      <c r="C6004" s="43">
        <f t="shared" si="472"/>
        <v>0</v>
      </c>
      <c r="D6004" s="43" t="str">
        <f t="shared" si="473"/>
        <v>Financial</v>
      </c>
      <c r="E6004" s="43" t="e">
        <f>IF(VLOOKUP(S6004,'DD-Lookup'!$J$6:$L$50,3,FALSE)="Monthly",(YEAR(AC6004)-YEAR(AB6004))*12+MONTH(AC6004)-MONTH(AB6004)+1,(AC6004-AB6004+1))</f>
        <v>#N/A</v>
      </c>
      <c r="F6004" s="210" t="e">
        <f t="shared" si="474"/>
        <v>#N/A</v>
      </c>
    </row>
    <row r="6005" spans="1:6" x14ac:dyDescent="0.25">
      <c r="A6005" s="43" t="str">
        <f t="shared" si="470"/>
        <v xml:space="preserve"> 0 Financial</v>
      </c>
      <c r="B6005" s="43" t="str">
        <f t="shared" si="471"/>
        <v/>
      </c>
      <c r="C6005" s="43">
        <f t="shared" si="472"/>
        <v>0</v>
      </c>
      <c r="D6005" s="43" t="str">
        <f t="shared" si="473"/>
        <v>Financial</v>
      </c>
      <c r="E6005" s="43" t="e">
        <f>IF(VLOOKUP(S6005,'DD-Lookup'!$J$6:$L$50,3,FALSE)="Monthly",(YEAR(AC6005)-YEAR(AB6005))*12+MONTH(AC6005)-MONTH(AB6005)+1,(AC6005-AB6005+1))</f>
        <v>#N/A</v>
      </c>
      <c r="F6005" s="210" t="e">
        <f t="shared" si="474"/>
        <v>#N/A</v>
      </c>
    </row>
    <row r="6006" spans="1:6" x14ac:dyDescent="0.25">
      <c r="A6006" s="43" t="str">
        <f t="shared" si="470"/>
        <v xml:space="preserve"> 0 Financial</v>
      </c>
      <c r="B6006" s="43" t="str">
        <f t="shared" si="471"/>
        <v/>
      </c>
      <c r="C6006" s="43">
        <f t="shared" si="472"/>
        <v>0</v>
      </c>
      <c r="D6006" s="43" t="str">
        <f t="shared" si="473"/>
        <v>Financial</v>
      </c>
      <c r="E6006" s="43" t="e">
        <f>IF(VLOOKUP(S6006,'DD-Lookup'!$J$6:$L$50,3,FALSE)="Monthly",(YEAR(AC6006)-YEAR(AB6006))*12+MONTH(AC6006)-MONTH(AB6006)+1,(AC6006-AB6006+1))</f>
        <v>#N/A</v>
      </c>
      <c r="F6006" s="210" t="e">
        <f t="shared" si="474"/>
        <v>#N/A</v>
      </c>
    </row>
    <row r="6007" spans="1:6" x14ac:dyDescent="0.25">
      <c r="A6007" s="43" t="str">
        <f t="shared" si="470"/>
        <v xml:space="preserve"> 0 Financial</v>
      </c>
      <c r="B6007" s="43" t="str">
        <f t="shared" si="471"/>
        <v/>
      </c>
      <c r="C6007" s="43">
        <f t="shared" si="472"/>
        <v>0</v>
      </c>
      <c r="D6007" s="43" t="str">
        <f t="shared" si="473"/>
        <v>Financial</v>
      </c>
      <c r="E6007" s="43" t="e">
        <f>IF(VLOOKUP(S6007,'DD-Lookup'!$J$6:$L$50,3,FALSE)="Monthly",(YEAR(AC6007)-YEAR(AB6007))*12+MONTH(AC6007)-MONTH(AB6007)+1,(AC6007-AB6007+1))</f>
        <v>#N/A</v>
      </c>
      <c r="F6007" s="210" t="e">
        <f t="shared" si="474"/>
        <v>#N/A</v>
      </c>
    </row>
    <row r="6008" spans="1:6" x14ac:dyDescent="0.25">
      <c r="A6008" s="43" t="str">
        <f t="shared" si="470"/>
        <v xml:space="preserve"> 0 Financial</v>
      </c>
      <c r="B6008" s="43" t="str">
        <f t="shared" si="471"/>
        <v/>
      </c>
      <c r="C6008" s="43">
        <f t="shared" si="472"/>
        <v>0</v>
      </c>
      <c r="D6008" s="43" t="str">
        <f t="shared" si="473"/>
        <v>Financial</v>
      </c>
      <c r="E6008" s="43" t="e">
        <f>IF(VLOOKUP(S6008,'DD-Lookup'!$J$6:$L$50,3,FALSE)="Monthly",(YEAR(AC6008)-YEAR(AB6008))*12+MONTH(AC6008)-MONTH(AB6008)+1,(AC6008-AB6008+1))</f>
        <v>#N/A</v>
      </c>
      <c r="F6008" s="210" t="e">
        <f t="shared" si="474"/>
        <v>#N/A</v>
      </c>
    </row>
    <row r="6009" spans="1:6" x14ac:dyDescent="0.25">
      <c r="A6009" s="43" t="str">
        <f t="shared" si="470"/>
        <v xml:space="preserve"> 0 Financial</v>
      </c>
      <c r="B6009" s="43" t="str">
        <f t="shared" si="471"/>
        <v/>
      </c>
      <c r="C6009" s="43">
        <f t="shared" si="472"/>
        <v>0</v>
      </c>
      <c r="D6009" s="43" t="str">
        <f t="shared" si="473"/>
        <v>Financial</v>
      </c>
      <c r="E6009" s="43" t="e">
        <f>IF(VLOOKUP(S6009,'DD-Lookup'!$J$6:$L$50,3,FALSE)="Monthly",(YEAR(AC6009)-YEAR(AB6009))*12+MONTH(AC6009)-MONTH(AB6009)+1,(AC6009-AB6009+1))</f>
        <v>#N/A</v>
      </c>
      <c r="F6009" s="210" t="e">
        <f t="shared" si="474"/>
        <v>#N/A</v>
      </c>
    </row>
    <row r="6010" spans="1:6" x14ac:dyDescent="0.25">
      <c r="A6010" s="43" t="str">
        <f t="shared" si="470"/>
        <v xml:space="preserve"> 0 Financial</v>
      </c>
      <c r="B6010" s="43" t="str">
        <f t="shared" si="471"/>
        <v/>
      </c>
      <c r="C6010" s="43">
        <f t="shared" si="472"/>
        <v>0</v>
      </c>
      <c r="D6010" s="43" t="str">
        <f t="shared" si="473"/>
        <v>Financial</v>
      </c>
      <c r="E6010" s="43" t="e">
        <f>IF(VLOOKUP(S6010,'DD-Lookup'!$J$6:$L$50,3,FALSE)="Monthly",(YEAR(AC6010)-YEAR(AB6010))*12+MONTH(AC6010)-MONTH(AB6010)+1,(AC6010-AB6010+1))</f>
        <v>#N/A</v>
      </c>
      <c r="F6010" s="210" t="e">
        <f t="shared" si="474"/>
        <v>#N/A</v>
      </c>
    </row>
    <row r="6011" spans="1:6" x14ac:dyDescent="0.25">
      <c r="A6011" s="43" t="str">
        <f t="shared" si="470"/>
        <v xml:space="preserve"> 0 Financial</v>
      </c>
      <c r="B6011" s="43" t="str">
        <f t="shared" si="471"/>
        <v/>
      </c>
      <c r="C6011" s="43">
        <f t="shared" si="472"/>
        <v>0</v>
      </c>
      <c r="D6011" s="43" t="str">
        <f t="shared" si="473"/>
        <v>Financial</v>
      </c>
      <c r="E6011" s="43" t="e">
        <f>IF(VLOOKUP(S6011,'DD-Lookup'!$J$6:$L$50,3,FALSE)="Monthly",(YEAR(AC6011)-YEAR(AB6011))*12+MONTH(AC6011)-MONTH(AB6011)+1,(AC6011-AB6011+1))</f>
        <v>#N/A</v>
      </c>
      <c r="F6011" s="210" t="e">
        <f t="shared" si="474"/>
        <v>#N/A</v>
      </c>
    </row>
    <row r="6012" spans="1:6" x14ac:dyDescent="0.25">
      <c r="A6012" s="43" t="str">
        <f t="shared" si="470"/>
        <v xml:space="preserve"> 0 Financial</v>
      </c>
      <c r="B6012" s="43" t="str">
        <f t="shared" si="471"/>
        <v/>
      </c>
      <c r="C6012" s="43">
        <f t="shared" si="472"/>
        <v>0</v>
      </c>
      <c r="D6012" s="43" t="str">
        <f t="shared" si="473"/>
        <v>Financial</v>
      </c>
      <c r="E6012" s="43" t="e">
        <f>IF(VLOOKUP(S6012,'DD-Lookup'!$J$6:$L$50,3,FALSE)="Monthly",(YEAR(AC6012)-YEAR(AB6012))*12+MONTH(AC6012)-MONTH(AB6012)+1,(AC6012-AB6012+1))</f>
        <v>#N/A</v>
      </c>
      <c r="F6012" s="210" t="e">
        <f t="shared" si="474"/>
        <v>#N/A</v>
      </c>
    </row>
    <row r="6013" spans="1:6" x14ac:dyDescent="0.25">
      <c r="A6013" s="43" t="str">
        <f t="shared" si="470"/>
        <v xml:space="preserve"> 0 Financial</v>
      </c>
      <c r="B6013" s="43" t="str">
        <f t="shared" si="471"/>
        <v/>
      </c>
      <c r="C6013" s="43">
        <f t="shared" si="472"/>
        <v>0</v>
      </c>
      <c r="D6013" s="43" t="str">
        <f t="shared" si="473"/>
        <v>Financial</v>
      </c>
      <c r="E6013" s="43" t="e">
        <f>IF(VLOOKUP(S6013,'DD-Lookup'!$J$6:$L$50,3,FALSE)="Monthly",(YEAR(AC6013)-YEAR(AB6013))*12+MONTH(AC6013)-MONTH(AB6013)+1,(AC6013-AB6013+1))</f>
        <v>#N/A</v>
      </c>
      <c r="F6013" s="210" t="e">
        <f t="shared" si="474"/>
        <v>#N/A</v>
      </c>
    </row>
    <row r="6014" spans="1:6" x14ac:dyDescent="0.25">
      <c r="A6014" s="43" t="str">
        <f t="shared" si="470"/>
        <v xml:space="preserve"> 0 Financial</v>
      </c>
      <c r="B6014" s="43" t="str">
        <f t="shared" si="471"/>
        <v/>
      </c>
      <c r="C6014" s="43">
        <f t="shared" si="472"/>
        <v>0</v>
      </c>
      <c r="D6014" s="43" t="str">
        <f t="shared" si="473"/>
        <v>Financial</v>
      </c>
      <c r="E6014" s="43" t="e">
        <f>IF(VLOOKUP(S6014,'DD-Lookup'!$J$6:$L$50,3,FALSE)="Monthly",(YEAR(AC6014)-YEAR(AB6014))*12+MONTH(AC6014)-MONTH(AB6014)+1,(AC6014-AB6014+1))</f>
        <v>#N/A</v>
      </c>
      <c r="F6014" s="210" t="e">
        <f t="shared" si="474"/>
        <v>#N/A</v>
      </c>
    </row>
    <row r="6015" spans="1:6" x14ac:dyDescent="0.25">
      <c r="A6015" s="43" t="str">
        <f t="shared" si="470"/>
        <v xml:space="preserve"> 0 Financial</v>
      </c>
      <c r="B6015" s="43" t="str">
        <f t="shared" si="471"/>
        <v/>
      </c>
      <c r="C6015" s="43">
        <f t="shared" si="472"/>
        <v>0</v>
      </c>
      <c r="D6015" s="43" t="str">
        <f t="shared" si="473"/>
        <v>Financial</v>
      </c>
      <c r="E6015" s="43" t="e">
        <f>IF(VLOOKUP(S6015,'DD-Lookup'!$J$6:$L$50,3,FALSE)="Monthly",(YEAR(AC6015)-YEAR(AB6015))*12+MONTH(AC6015)-MONTH(AB6015)+1,(AC6015-AB6015+1))</f>
        <v>#N/A</v>
      </c>
      <c r="F6015" s="210" t="e">
        <f t="shared" si="474"/>
        <v>#N/A</v>
      </c>
    </row>
    <row r="6016" spans="1:6" x14ac:dyDescent="0.25">
      <c r="A6016" s="43" t="str">
        <f t="shared" si="470"/>
        <v xml:space="preserve"> 0 Financial</v>
      </c>
      <c r="B6016" s="43" t="str">
        <f t="shared" si="471"/>
        <v/>
      </c>
      <c r="C6016" s="43">
        <f t="shared" si="472"/>
        <v>0</v>
      </c>
      <c r="D6016" s="43" t="str">
        <f t="shared" si="473"/>
        <v>Financial</v>
      </c>
      <c r="E6016" s="43" t="e">
        <f>IF(VLOOKUP(S6016,'DD-Lookup'!$J$6:$L$50,3,FALSE)="Monthly",(YEAR(AC6016)-YEAR(AB6016))*12+MONTH(AC6016)-MONTH(AB6016)+1,(AC6016-AB6016+1))</f>
        <v>#N/A</v>
      </c>
      <c r="F6016" s="210" t="e">
        <f t="shared" si="474"/>
        <v>#N/A</v>
      </c>
    </row>
    <row r="6017" spans="1:6" x14ac:dyDescent="0.25">
      <c r="A6017" s="43" t="str">
        <f t="shared" si="470"/>
        <v xml:space="preserve"> 0 Financial</v>
      </c>
      <c r="B6017" s="43" t="str">
        <f t="shared" si="471"/>
        <v/>
      </c>
      <c r="C6017" s="43">
        <f t="shared" si="472"/>
        <v>0</v>
      </c>
      <c r="D6017" s="43" t="str">
        <f t="shared" si="473"/>
        <v>Financial</v>
      </c>
      <c r="E6017" s="43" t="e">
        <f>IF(VLOOKUP(S6017,'DD-Lookup'!$J$6:$L$50,3,FALSE)="Monthly",(YEAR(AC6017)-YEAR(AB6017))*12+MONTH(AC6017)-MONTH(AB6017)+1,(AC6017-AB6017+1))</f>
        <v>#N/A</v>
      </c>
      <c r="F6017" s="210" t="e">
        <f t="shared" si="474"/>
        <v>#N/A</v>
      </c>
    </row>
    <row r="6018" spans="1:6" x14ac:dyDescent="0.25">
      <c r="A6018" s="43" t="str">
        <f t="shared" si="470"/>
        <v xml:space="preserve"> 0 Financial</v>
      </c>
      <c r="B6018" s="43" t="str">
        <f t="shared" si="471"/>
        <v/>
      </c>
      <c r="C6018" s="43">
        <f t="shared" si="472"/>
        <v>0</v>
      </c>
      <c r="D6018" s="43" t="str">
        <f t="shared" si="473"/>
        <v>Financial</v>
      </c>
      <c r="E6018" s="43" t="e">
        <f>IF(VLOOKUP(S6018,'DD-Lookup'!$J$6:$L$50,3,FALSE)="Monthly",(YEAR(AC6018)-YEAR(AB6018))*12+MONTH(AC6018)-MONTH(AB6018)+1,(AC6018-AB6018+1))</f>
        <v>#N/A</v>
      </c>
      <c r="F6018" s="210" t="e">
        <f t="shared" si="474"/>
        <v>#N/A</v>
      </c>
    </row>
    <row r="6019" spans="1:6" x14ac:dyDescent="0.25">
      <c r="A6019" s="43" t="str">
        <f t="shared" si="470"/>
        <v xml:space="preserve"> 0 Financial</v>
      </c>
      <c r="B6019" s="43" t="str">
        <f t="shared" si="471"/>
        <v/>
      </c>
      <c r="C6019" s="43">
        <f t="shared" si="472"/>
        <v>0</v>
      </c>
      <c r="D6019" s="43" t="str">
        <f t="shared" si="473"/>
        <v>Financial</v>
      </c>
      <c r="E6019" s="43" t="e">
        <f>IF(VLOOKUP(S6019,'DD-Lookup'!$J$6:$L$50,3,FALSE)="Monthly",(YEAR(AC6019)-YEAR(AB6019))*12+MONTH(AC6019)-MONTH(AB6019)+1,(AC6019-AB6019+1))</f>
        <v>#N/A</v>
      </c>
      <c r="F6019" s="210" t="e">
        <f t="shared" si="474"/>
        <v>#N/A</v>
      </c>
    </row>
    <row r="6020" spans="1:6" x14ac:dyDescent="0.25">
      <c r="A6020" s="43" t="str">
        <f t="shared" si="470"/>
        <v xml:space="preserve"> 0 Financial</v>
      </c>
      <c r="B6020" s="43" t="str">
        <f t="shared" si="471"/>
        <v/>
      </c>
      <c r="C6020" s="43">
        <f t="shared" si="472"/>
        <v>0</v>
      </c>
      <c r="D6020" s="43" t="str">
        <f t="shared" si="473"/>
        <v>Financial</v>
      </c>
      <c r="E6020" s="43" t="e">
        <f>IF(VLOOKUP(S6020,'DD-Lookup'!$J$6:$L$50,3,FALSE)="Monthly",(YEAR(AC6020)-YEAR(AB6020))*12+MONTH(AC6020)-MONTH(AB6020)+1,(AC6020-AB6020+1))</f>
        <v>#N/A</v>
      </c>
      <c r="F6020" s="210" t="e">
        <f t="shared" si="474"/>
        <v>#N/A</v>
      </c>
    </row>
    <row r="6021" spans="1:6" x14ac:dyDescent="0.25">
      <c r="A6021" s="43" t="str">
        <f t="shared" si="470"/>
        <v xml:space="preserve"> 0 Financial</v>
      </c>
      <c r="B6021" s="43" t="str">
        <f t="shared" si="471"/>
        <v/>
      </c>
      <c r="C6021" s="43">
        <f t="shared" si="472"/>
        <v>0</v>
      </c>
      <c r="D6021" s="43" t="str">
        <f t="shared" si="473"/>
        <v>Financial</v>
      </c>
      <c r="E6021" s="43" t="e">
        <f>IF(VLOOKUP(S6021,'DD-Lookup'!$J$6:$L$50,3,FALSE)="Monthly",(YEAR(AC6021)-YEAR(AB6021))*12+MONTH(AC6021)-MONTH(AB6021)+1,(AC6021-AB6021+1))</f>
        <v>#N/A</v>
      </c>
      <c r="F6021" s="210" t="e">
        <f t="shared" si="474"/>
        <v>#N/A</v>
      </c>
    </row>
    <row r="6022" spans="1:6" x14ac:dyDescent="0.25">
      <c r="A6022" s="43" t="str">
        <f t="shared" si="470"/>
        <v xml:space="preserve"> 0 Financial</v>
      </c>
      <c r="B6022" s="43" t="str">
        <f t="shared" si="471"/>
        <v/>
      </c>
      <c r="C6022" s="43">
        <f t="shared" si="472"/>
        <v>0</v>
      </c>
      <c r="D6022" s="43" t="str">
        <f t="shared" si="473"/>
        <v>Financial</v>
      </c>
      <c r="E6022" s="43" t="e">
        <f>IF(VLOOKUP(S6022,'DD-Lookup'!$J$6:$L$50,3,FALSE)="Monthly",(YEAR(AC6022)-YEAR(AB6022))*12+MONTH(AC6022)-MONTH(AB6022)+1,(AC6022-AB6022+1))</f>
        <v>#N/A</v>
      </c>
      <c r="F6022" s="210" t="e">
        <f t="shared" si="474"/>
        <v>#N/A</v>
      </c>
    </row>
    <row r="6023" spans="1:6" x14ac:dyDescent="0.25">
      <c r="A6023" s="43" t="str">
        <f t="shared" si="470"/>
        <v xml:space="preserve"> 0 Financial</v>
      </c>
      <c r="B6023" s="43" t="str">
        <f t="shared" si="471"/>
        <v/>
      </c>
      <c r="C6023" s="43">
        <f t="shared" si="472"/>
        <v>0</v>
      </c>
      <c r="D6023" s="43" t="str">
        <f t="shared" si="473"/>
        <v>Financial</v>
      </c>
      <c r="E6023" s="43" t="e">
        <f>IF(VLOOKUP(S6023,'DD-Lookup'!$J$6:$L$50,3,FALSE)="Monthly",(YEAR(AC6023)-YEAR(AB6023))*12+MONTH(AC6023)-MONTH(AB6023)+1,(AC6023-AB6023+1))</f>
        <v>#N/A</v>
      </c>
      <c r="F6023" s="210" t="e">
        <f t="shared" si="474"/>
        <v>#N/A</v>
      </c>
    </row>
    <row r="6024" spans="1:6" x14ac:dyDescent="0.25">
      <c r="A6024" s="43" t="str">
        <f t="shared" si="470"/>
        <v xml:space="preserve"> 0 Financial</v>
      </c>
      <c r="B6024" s="43" t="str">
        <f t="shared" si="471"/>
        <v/>
      </c>
      <c r="C6024" s="43">
        <f t="shared" si="472"/>
        <v>0</v>
      </c>
      <c r="D6024" s="43" t="str">
        <f t="shared" si="473"/>
        <v>Financial</v>
      </c>
      <c r="E6024" s="43" t="e">
        <f>IF(VLOOKUP(S6024,'DD-Lookup'!$J$6:$L$50,3,FALSE)="Monthly",(YEAR(AC6024)-YEAR(AB6024))*12+MONTH(AC6024)-MONTH(AB6024)+1,(AC6024-AB6024+1))</f>
        <v>#N/A</v>
      </c>
      <c r="F6024" s="210" t="e">
        <f t="shared" si="474"/>
        <v>#N/A</v>
      </c>
    </row>
    <row r="6025" spans="1:6" x14ac:dyDescent="0.25">
      <c r="A6025" s="43" t="str">
        <f t="shared" si="470"/>
        <v xml:space="preserve"> 0 Financial</v>
      </c>
      <c r="B6025" s="43" t="str">
        <f t="shared" si="471"/>
        <v/>
      </c>
      <c r="C6025" s="43">
        <f t="shared" si="472"/>
        <v>0</v>
      </c>
      <c r="D6025" s="43" t="str">
        <f t="shared" si="473"/>
        <v>Financial</v>
      </c>
      <c r="E6025" s="43" t="e">
        <f>IF(VLOOKUP(S6025,'DD-Lookup'!$J$6:$L$50,3,FALSE)="Monthly",(YEAR(AC6025)-YEAR(AB6025))*12+MONTH(AC6025)-MONTH(AB6025)+1,(AC6025-AB6025+1))</f>
        <v>#N/A</v>
      </c>
      <c r="F6025" s="210" t="e">
        <f t="shared" si="474"/>
        <v>#N/A</v>
      </c>
    </row>
    <row r="6026" spans="1:6" x14ac:dyDescent="0.25">
      <c r="A6026" s="43" t="str">
        <f t="shared" ref="A6026:A6089" si="475">B6026&amp;" "&amp;C6026&amp;" "&amp;D6026</f>
        <v xml:space="preserve"> 0 Financial</v>
      </c>
      <c r="B6026" s="43" t="str">
        <f t="shared" ref="B6026:B6089" si="476">IF((LEFT(N6026,2)="US"),"US","")</f>
        <v/>
      </c>
      <c r="C6026" s="43">
        <f t="shared" ref="C6026:C6089" si="477">M6026</f>
        <v>0</v>
      </c>
      <c r="D6026" s="43" t="str">
        <f t="shared" ref="D6026:D6089" si="478">IF(ISNUMBER(FIND("Phy",N6026))=TRUE,"Physical","Financial")</f>
        <v>Financial</v>
      </c>
      <c r="E6026" s="43" t="e">
        <f>IF(VLOOKUP(S6026,'DD-Lookup'!$J$6:$L$50,3,FALSE)="Monthly",(YEAR(AC6026)-YEAR(AB6026))*12+MONTH(AC6026)-MONTH(AB6026)+1,(AC6026-AB6026+1))</f>
        <v>#N/A</v>
      </c>
      <c r="F6026" s="210" t="e">
        <f t="shared" ref="F6026:F6089" si="479">E6026*SUM(P6026:Q6026)</f>
        <v>#N/A</v>
      </c>
    </row>
    <row r="6027" spans="1:6" x14ac:dyDescent="0.25">
      <c r="A6027" s="43" t="str">
        <f t="shared" si="475"/>
        <v xml:space="preserve"> 0 Financial</v>
      </c>
      <c r="B6027" s="43" t="str">
        <f t="shared" si="476"/>
        <v/>
      </c>
      <c r="C6027" s="43">
        <f t="shared" si="477"/>
        <v>0</v>
      </c>
      <c r="D6027" s="43" t="str">
        <f t="shared" si="478"/>
        <v>Financial</v>
      </c>
      <c r="E6027" s="43" t="e">
        <f>IF(VLOOKUP(S6027,'DD-Lookup'!$J$6:$L$50,3,FALSE)="Monthly",(YEAR(AC6027)-YEAR(AB6027))*12+MONTH(AC6027)-MONTH(AB6027)+1,(AC6027-AB6027+1))</f>
        <v>#N/A</v>
      </c>
      <c r="F6027" s="210" t="e">
        <f t="shared" si="479"/>
        <v>#N/A</v>
      </c>
    </row>
    <row r="6028" spans="1:6" x14ac:dyDescent="0.25">
      <c r="A6028" s="43" t="str">
        <f t="shared" si="475"/>
        <v xml:space="preserve"> 0 Financial</v>
      </c>
      <c r="B6028" s="43" t="str">
        <f t="shared" si="476"/>
        <v/>
      </c>
      <c r="C6028" s="43">
        <f t="shared" si="477"/>
        <v>0</v>
      </c>
      <c r="D6028" s="43" t="str">
        <f t="shared" si="478"/>
        <v>Financial</v>
      </c>
      <c r="E6028" s="43" t="e">
        <f>IF(VLOOKUP(S6028,'DD-Lookup'!$J$6:$L$50,3,FALSE)="Monthly",(YEAR(AC6028)-YEAR(AB6028))*12+MONTH(AC6028)-MONTH(AB6028)+1,(AC6028-AB6028+1))</f>
        <v>#N/A</v>
      </c>
      <c r="F6028" s="210" t="e">
        <f t="shared" si="479"/>
        <v>#N/A</v>
      </c>
    </row>
    <row r="6029" spans="1:6" x14ac:dyDescent="0.25">
      <c r="A6029" s="43" t="str">
        <f t="shared" si="475"/>
        <v xml:space="preserve"> 0 Financial</v>
      </c>
      <c r="B6029" s="43" t="str">
        <f t="shared" si="476"/>
        <v/>
      </c>
      <c r="C6029" s="43">
        <f t="shared" si="477"/>
        <v>0</v>
      </c>
      <c r="D6029" s="43" t="str">
        <f t="shared" si="478"/>
        <v>Financial</v>
      </c>
      <c r="E6029" s="43" t="e">
        <f>IF(VLOOKUP(S6029,'DD-Lookup'!$J$6:$L$50,3,FALSE)="Monthly",(YEAR(AC6029)-YEAR(AB6029))*12+MONTH(AC6029)-MONTH(AB6029)+1,(AC6029-AB6029+1))</f>
        <v>#N/A</v>
      </c>
      <c r="F6029" s="210" t="e">
        <f t="shared" si="479"/>
        <v>#N/A</v>
      </c>
    </row>
    <row r="6030" spans="1:6" x14ac:dyDescent="0.25">
      <c r="A6030" s="43" t="str">
        <f t="shared" si="475"/>
        <v xml:space="preserve"> 0 Financial</v>
      </c>
      <c r="B6030" s="43" t="str">
        <f t="shared" si="476"/>
        <v/>
      </c>
      <c r="C6030" s="43">
        <f t="shared" si="477"/>
        <v>0</v>
      </c>
      <c r="D6030" s="43" t="str">
        <f t="shared" si="478"/>
        <v>Financial</v>
      </c>
      <c r="E6030" s="43" t="e">
        <f>IF(VLOOKUP(S6030,'DD-Lookup'!$J$6:$L$50,3,FALSE)="Monthly",(YEAR(AC6030)-YEAR(AB6030))*12+MONTH(AC6030)-MONTH(AB6030)+1,(AC6030-AB6030+1))</f>
        <v>#N/A</v>
      </c>
      <c r="F6030" s="210" t="e">
        <f t="shared" si="479"/>
        <v>#N/A</v>
      </c>
    </row>
    <row r="6031" spans="1:6" x14ac:dyDescent="0.25">
      <c r="A6031" s="43" t="str">
        <f t="shared" si="475"/>
        <v xml:space="preserve"> 0 Financial</v>
      </c>
      <c r="B6031" s="43" t="str">
        <f t="shared" si="476"/>
        <v/>
      </c>
      <c r="C6031" s="43">
        <f t="shared" si="477"/>
        <v>0</v>
      </c>
      <c r="D6031" s="43" t="str">
        <f t="shared" si="478"/>
        <v>Financial</v>
      </c>
      <c r="E6031" s="43" t="e">
        <f>IF(VLOOKUP(S6031,'DD-Lookup'!$J$6:$L$50,3,FALSE)="Monthly",(YEAR(AC6031)-YEAR(AB6031))*12+MONTH(AC6031)-MONTH(AB6031)+1,(AC6031-AB6031+1))</f>
        <v>#N/A</v>
      </c>
      <c r="F6031" s="210" t="e">
        <f t="shared" si="479"/>
        <v>#N/A</v>
      </c>
    </row>
    <row r="6032" spans="1:6" x14ac:dyDescent="0.25">
      <c r="A6032" s="43" t="str">
        <f t="shared" si="475"/>
        <v xml:space="preserve"> 0 Financial</v>
      </c>
      <c r="B6032" s="43" t="str">
        <f t="shared" si="476"/>
        <v/>
      </c>
      <c r="C6032" s="43">
        <f t="shared" si="477"/>
        <v>0</v>
      </c>
      <c r="D6032" s="43" t="str">
        <f t="shared" si="478"/>
        <v>Financial</v>
      </c>
      <c r="E6032" s="43" t="e">
        <f>IF(VLOOKUP(S6032,'DD-Lookup'!$J$6:$L$50,3,FALSE)="Monthly",(YEAR(AC6032)-YEAR(AB6032))*12+MONTH(AC6032)-MONTH(AB6032)+1,(AC6032-AB6032+1))</f>
        <v>#N/A</v>
      </c>
      <c r="F6032" s="210" t="e">
        <f t="shared" si="479"/>
        <v>#N/A</v>
      </c>
    </row>
    <row r="6033" spans="1:6" x14ac:dyDescent="0.25">
      <c r="A6033" s="43" t="str">
        <f t="shared" si="475"/>
        <v xml:space="preserve"> 0 Financial</v>
      </c>
      <c r="B6033" s="43" t="str">
        <f t="shared" si="476"/>
        <v/>
      </c>
      <c r="C6033" s="43">
        <f t="shared" si="477"/>
        <v>0</v>
      </c>
      <c r="D6033" s="43" t="str">
        <f t="shared" si="478"/>
        <v>Financial</v>
      </c>
      <c r="E6033" s="43" t="e">
        <f>IF(VLOOKUP(S6033,'DD-Lookup'!$J$6:$L$50,3,FALSE)="Monthly",(YEAR(AC6033)-YEAR(AB6033))*12+MONTH(AC6033)-MONTH(AB6033)+1,(AC6033-AB6033+1))</f>
        <v>#N/A</v>
      </c>
      <c r="F6033" s="210" t="e">
        <f t="shared" si="479"/>
        <v>#N/A</v>
      </c>
    </row>
    <row r="6034" spans="1:6" x14ac:dyDescent="0.25">
      <c r="A6034" s="43" t="str">
        <f t="shared" si="475"/>
        <v xml:space="preserve"> 0 Financial</v>
      </c>
      <c r="B6034" s="43" t="str">
        <f t="shared" si="476"/>
        <v/>
      </c>
      <c r="C6034" s="43">
        <f t="shared" si="477"/>
        <v>0</v>
      </c>
      <c r="D6034" s="43" t="str">
        <f t="shared" si="478"/>
        <v>Financial</v>
      </c>
      <c r="E6034" s="43" t="e">
        <f>IF(VLOOKUP(S6034,'DD-Lookup'!$J$6:$L$50,3,FALSE)="Monthly",(YEAR(AC6034)-YEAR(AB6034))*12+MONTH(AC6034)-MONTH(AB6034)+1,(AC6034-AB6034+1))</f>
        <v>#N/A</v>
      </c>
      <c r="F6034" s="210" t="e">
        <f t="shared" si="479"/>
        <v>#N/A</v>
      </c>
    </row>
    <row r="6035" spans="1:6" x14ac:dyDescent="0.25">
      <c r="A6035" s="43" t="str">
        <f t="shared" si="475"/>
        <v xml:space="preserve"> 0 Financial</v>
      </c>
      <c r="B6035" s="43" t="str">
        <f t="shared" si="476"/>
        <v/>
      </c>
      <c r="C6035" s="43">
        <f t="shared" si="477"/>
        <v>0</v>
      </c>
      <c r="D6035" s="43" t="str">
        <f t="shared" si="478"/>
        <v>Financial</v>
      </c>
      <c r="E6035" s="43" t="e">
        <f>IF(VLOOKUP(S6035,'DD-Lookup'!$J$6:$L$50,3,FALSE)="Monthly",(YEAR(AC6035)-YEAR(AB6035))*12+MONTH(AC6035)-MONTH(AB6035)+1,(AC6035-AB6035+1))</f>
        <v>#N/A</v>
      </c>
      <c r="F6035" s="210" t="e">
        <f t="shared" si="479"/>
        <v>#N/A</v>
      </c>
    </row>
    <row r="6036" spans="1:6" x14ac:dyDescent="0.25">
      <c r="A6036" s="43" t="str">
        <f t="shared" si="475"/>
        <v xml:space="preserve"> 0 Financial</v>
      </c>
      <c r="B6036" s="43" t="str">
        <f t="shared" si="476"/>
        <v/>
      </c>
      <c r="C6036" s="43">
        <f t="shared" si="477"/>
        <v>0</v>
      </c>
      <c r="D6036" s="43" t="str">
        <f t="shared" si="478"/>
        <v>Financial</v>
      </c>
      <c r="E6036" s="43" t="e">
        <f>IF(VLOOKUP(S6036,'DD-Lookup'!$J$6:$L$50,3,FALSE)="Monthly",(YEAR(AC6036)-YEAR(AB6036))*12+MONTH(AC6036)-MONTH(AB6036)+1,(AC6036-AB6036+1))</f>
        <v>#N/A</v>
      </c>
      <c r="F6036" s="210" t="e">
        <f t="shared" si="479"/>
        <v>#N/A</v>
      </c>
    </row>
    <row r="6037" spans="1:6" x14ac:dyDescent="0.25">
      <c r="A6037" s="43" t="str">
        <f t="shared" si="475"/>
        <v xml:space="preserve"> 0 Financial</v>
      </c>
      <c r="B6037" s="43" t="str">
        <f t="shared" si="476"/>
        <v/>
      </c>
      <c r="C6037" s="43">
        <f t="shared" si="477"/>
        <v>0</v>
      </c>
      <c r="D6037" s="43" t="str">
        <f t="shared" si="478"/>
        <v>Financial</v>
      </c>
      <c r="E6037" s="43" t="e">
        <f>IF(VLOOKUP(S6037,'DD-Lookup'!$J$6:$L$50,3,FALSE)="Monthly",(YEAR(AC6037)-YEAR(AB6037))*12+MONTH(AC6037)-MONTH(AB6037)+1,(AC6037-AB6037+1))</f>
        <v>#N/A</v>
      </c>
      <c r="F6037" s="210" t="e">
        <f t="shared" si="479"/>
        <v>#N/A</v>
      </c>
    </row>
    <row r="6038" spans="1:6" x14ac:dyDescent="0.25">
      <c r="A6038" s="43" t="str">
        <f t="shared" si="475"/>
        <v xml:space="preserve"> 0 Financial</v>
      </c>
      <c r="B6038" s="43" t="str">
        <f t="shared" si="476"/>
        <v/>
      </c>
      <c r="C6038" s="43">
        <f t="shared" si="477"/>
        <v>0</v>
      </c>
      <c r="D6038" s="43" t="str">
        <f t="shared" si="478"/>
        <v>Financial</v>
      </c>
      <c r="E6038" s="43" t="e">
        <f>IF(VLOOKUP(S6038,'DD-Lookup'!$J$6:$L$50,3,FALSE)="Monthly",(YEAR(AC6038)-YEAR(AB6038))*12+MONTH(AC6038)-MONTH(AB6038)+1,(AC6038-AB6038+1))</f>
        <v>#N/A</v>
      </c>
      <c r="F6038" s="210" t="e">
        <f t="shared" si="479"/>
        <v>#N/A</v>
      </c>
    </row>
    <row r="6039" spans="1:6" x14ac:dyDescent="0.25">
      <c r="A6039" s="43" t="str">
        <f t="shared" si="475"/>
        <v xml:space="preserve"> 0 Financial</v>
      </c>
      <c r="B6039" s="43" t="str">
        <f t="shared" si="476"/>
        <v/>
      </c>
      <c r="C6039" s="43">
        <f t="shared" si="477"/>
        <v>0</v>
      </c>
      <c r="D6039" s="43" t="str">
        <f t="shared" si="478"/>
        <v>Financial</v>
      </c>
      <c r="E6039" s="43" t="e">
        <f>IF(VLOOKUP(S6039,'DD-Lookup'!$J$6:$L$50,3,FALSE)="Monthly",(YEAR(AC6039)-YEAR(AB6039))*12+MONTH(AC6039)-MONTH(AB6039)+1,(AC6039-AB6039+1))</f>
        <v>#N/A</v>
      </c>
      <c r="F6039" s="210" t="e">
        <f t="shared" si="479"/>
        <v>#N/A</v>
      </c>
    </row>
    <row r="6040" spans="1:6" x14ac:dyDescent="0.25">
      <c r="A6040" s="43" t="str">
        <f t="shared" si="475"/>
        <v xml:space="preserve"> 0 Financial</v>
      </c>
      <c r="B6040" s="43" t="str">
        <f t="shared" si="476"/>
        <v/>
      </c>
      <c r="C6040" s="43">
        <f t="shared" si="477"/>
        <v>0</v>
      </c>
      <c r="D6040" s="43" t="str">
        <f t="shared" si="478"/>
        <v>Financial</v>
      </c>
      <c r="E6040" s="43" t="e">
        <f>IF(VLOOKUP(S6040,'DD-Lookup'!$J$6:$L$50,3,FALSE)="Monthly",(YEAR(AC6040)-YEAR(AB6040))*12+MONTH(AC6040)-MONTH(AB6040)+1,(AC6040-AB6040+1))</f>
        <v>#N/A</v>
      </c>
      <c r="F6040" s="210" t="e">
        <f t="shared" si="479"/>
        <v>#N/A</v>
      </c>
    </row>
    <row r="6041" spans="1:6" x14ac:dyDescent="0.25">
      <c r="A6041" s="43" t="str">
        <f t="shared" si="475"/>
        <v xml:space="preserve"> 0 Financial</v>
      </c>
      <c r="B6041" s="43" t="str">
        <f t="shared" si="476"/>
        <v/>
      </c>
      <c r="C6041" s="43">
        <f t="shared" si="477"/>
        <v>0</v>
      </c>
      <c r="D6041" s="43" t="str">
        <f t="shared" si="478"/>
        <v>Financial</v>
      </c>
      <c r="E6041" s="43" t="e">
        <f>IF(VLOOKUP(S6041,'DD-Lookup'!$J$6:$L$50,3,FALSE)="Monthly",(YEAR(AC6041)-YEAR(AB6041))*12+MONTH(AC6041)-MONTH(AB6041)+1,(AC6041-AB6041+1))</f>
        <v>#N/A</v>
      </c>
      <c r="F6041" s="210" t="e">
        <f t="shared" si="479"/>
        <v>#N/A</v>
      </c>
    </row>
    <row r="6042" spans="1:6" x14ac:dyDescent="0.25">
      <c r="A6042" s="43" t="str">
        <f t="shared" si="475"/>
        <v xml:space="preserve"> 0 Financial</v>
      </c>
      <c r="B6042" s="43" t="str">
        <f t="shared" si="476"/>
        <v/>
      </c>
      <c r="C6042" s="43">
        <f t="shared" si="477"/>
        <v>0</v>
      </c>
      <c r="D6042" s="43" t="str">
        <f t="shared" si="478"/>
        <v>Financial</v>
      </c>
      <c r="E6042" s="43" t="e">
        <f>IF(VLOOKUP(S6042,'DD-Lookup'!$J$6:$L$50,3,FALSE)="Monthly",(YEAR(AC6042)-YEAR(AB6042))*12+MONTH(AC6042)-MONTH(AB6042)+1,(AC6042-AB6042+1))</f>
        <v>#N/A</v>
      </c>
      <c r="F6042" s="210" t="e">
        <f t="shared" si="479"/>
        <v>#N/A</v>
      </c>
    </row>
    <row r="6043" spans="1:6" x14ac:dyDescent="0.25">
      <c r="A6043" s="43" t="str">
        <f t="shared" si="475"/>
        <v xml:space="preserve"> 0 Financial</v>
      </c>
      <c r="B6043" s="43" t="str">
        <f t="shared" si="476"/>
        <v/>
      </c>
      <c r="C6043" s="43">
        <f t="shared" si="477"/>
        <v>0</v>
      </c>
      <c r="D6043" s="43" t="str">
        <f t="shared" si="478"/>
        <v>Financial</v>
      </c>
      <c r="E6043" s="43" t="e">
        <f>IF(VLOOKUP(S6043,'DD-Lookup'!$J$6:$L$50,3,FALSE)="Monthly",(YEAR(AC6043)-YEAR(AB6043))*12+MONTH(AC6043)-MONTH(AB6043)+1,(AC6043-AB6043+1))</f>
        <v>#N/A</v>
      </c>
      <c r="F6043" s="210" t="e">
        <f t="shared" si="479"/>
        <v>#N/A</v>
      </c>
    </row>
    <row r="6044" spans="1:6" x14ac:dyDescent="0.25">
      <c r="A6044" s="43" t="str">
        <f t="shared" si="475"/>
        <v xml:space="preserve"> 0 Financial</v>
      </c>
      <c r="B6044" s="43" t="str">
        <f t="shared" si="476"/>
        <v/>
      </c>
      <c r="C6044" s="43">
        <f t="shared" si="477"/>
        <v>0</v>
      </c>
      <c r="D6044" s="43" t="str">
        <f t="shared" si="478"/>
        <v>Financial</v>
      </c>
      <c r="E6044" s="43" t="e">
        <f>IF(VLOOKUP(S6044,'DD-Lookup'!$J$6:$L$50,3,FALSE)="Monthly",(YEAR(AC6044)-YEAR(AB6044))*12+MONTH(AC6044)-MONTH(AB6044)+1,(AC6044-AB6044+1))</f>
        <v>#N/A</v>
      </c>
      <c r="F6044" s="210" t="e">
        <f t="shared" si="479"/>
        <v>#N/A</v>
      </c>
    </row>
    <row r="6045" spans="1:6" x14ac:dyDescent="0.25">
      <c r="A6045" s="43" t="str">
        <f t="shared" si="475"/>
        <v xml:space="preserve"> 0 Financial</v>
      </c>
      <c r="B6045" s="43" t="str">
        <f t="shared" si="476"/>
        <v/>
      </c>
      <c r="C6045" s="43">
        <f t="shared" si="477"/>
        <v>0</v>
      </c>
      <c r="D6045" s="43" t="str">
        <f t="shared" si="478"/>
        <v>Financial</v>
      </c>
      <c r="E6045" s="43" t="e">
        <f>IF(VLOOKUP(S6045,'DD-Lookup'!$J$6:$L$50,3,FALSE)="Monthly",(YEAR(AC6045)-YEAR(AB6045))*12+MONTH(AC6045)-MONTH(AB6045)+1,(AC6045-AB6045+1))</f>
        <v>#N/A</v>
      </c>
      <c r="F6045" s="210" t="e">
        <f t="shared" si="479"/>
        <v>#N/A</v>
      </c>
    </row>
    <row r="6046" spans="1:6" x14ac:dyDescent="0.25">
      <c r="A6046" s="43" t="str">
        <f t="shared" si="475"/>
        <v xml:space="preserve"> 0 Financial</v>
      </c>
      <c r="B6046" s="43" t="str">
        <f t="shared" si="476"/>
        <v/>
      </c>
      <c r="C6046" s="43">
        <f t="shared" si="477"/>
        <v>0</v>
      </c>
      <c r="D6046" s="43" t="str">
        <f t="shared" si="478"/>
        <v>Financial</v>
      </c>
      <c r="E6046" s="43" t="e">
        <f>IF(VLOOKUP(S6046,'DD-Lookup'!$J$6:$L$50,3,FALSE)="Monthly",(YEAR(AC6046)-YEAR(AB6046))*12+MONTH(AC6046)-MONTH(AB6046)+1,(AC6046-AB6046+1))</f>
        <v>#N/A</v>
      </c>
      <c r="F6046" s="210" t="e">
        <f t="shared" si="479"/>
        <v>#N/A</v>
      </c>
    </row>
    <row r="6047" spans="1:6" x14ac:dyDescent="0.25">
      <c r="A6047" s="43" t="str">
        <f t="shared" si="475"/>
        <v xml:space="preserve"> 0 Financial</v>
      </c>
      <c r="B6047" s="43" t="str">
        <f t="shared" si="476"/>
        <v/>
      </c>
      <c r="C6047" s="43">
        <f t="shared" si="477"/>
        <v>0</v>
      </c>
      <c r="D6047" s="43" t="str">
        <f t="shared" si="478"/>
        <v>Financial</v>
      </c>
      <c r="E6047" s="43" t="e">
        <f>IF(VLOOKUP(S6047,'DD-Lookup'!$J$6:$L$50,3,FALSE)="Monthly",(YEAR(AC6047)-YEAR(AB6047))*12+MONTH(AC6047)-MONTH(AB6047)+1,(AC6047-AB6047+1))</f>
        <v>#N/A</v>
      </c>
      <c r="F6047" s="210" t="e">
        <f t="shared" si="479"/>
        <v>#N/A</v>
      </c>
    </row>
    <row r="6048" spans="1:6" x14ac:dyDescent="0.25">
      <c r="A6048" s="43" t="str">
        <f t="shared" si="475"/>
        <v xml:space="preserve"> 0 Financial</v>
      </c>
      <c r="B6048" s="43" t="str">
        <f t="shared" si="476"/>
        <v/>
      </c>
      <c r="C6048" s="43">
        <f t="shared" si="477"/>
        <v>0</v>
      </c>
      <c r="D6048" s="43" t="str">
        <f t="shared" si="478"/>
        <v>Financial</v>
      </c>
      <c r="E6048" s="43" t="e">
        <f>IF(VLOOKUP(S6048,'DD-Lookup'!$J$6:$L$50,3,FALSE)="Monthly",(YEAR(AC6048)-YEAR(AB6048))*12+MONTH(AC6048)-MONTH(AB6048)+1,(AC6048-AB6048+1))</f>
        <v>#N/A</v>
      </c>
      <c r="F6048" s="210" t="e">
        <f t="shared" si="479"/>
        <v>#N/A</v>
      </c>
    </row>
    <row r="6049" spans="1:6" x14ac:dyDescent="0.25">
      <c r="A6049" s="43" t="str">
        <f t="shared" si="475"/>
        <v xml:space="preserve"> 0 Financial</v>
      </c>
      <c r="B6049" s="43" t="str">
        <f t="shared" si="476"/>
        <v/>
      </c>
      <c r="C6049" s="43">
        <f t="shared" si="477"/>
        <v>0</v>
      </c>
      <c r="D6049" s="43" t="str">
        <f t="shared" si="478"/>
        <v>Financial</v>
      </c>
      <c r="E6049" s="43" t="e">
        <f>IF(VLOOKUP(S6049,'DD-Lookup'!$J$6:$L$50,3,FALSE)="Monthly",(YEAR(AC6049)-YEAR(AB6049))*12+MONTH(AC6049)-MONTH(AB6049)+1,(AC6049-AB6049+1))</f>
        <v>#N/A</v>
      </c>
      <c r="F6049" s="210" t="e">
        <f t="shared" si="479"/>
        <v>#N/A</v>
      </c>
    </row>
    <row r="6050" spans="1:6" x14ac:dyDescent="0.25">
      <c r="A6050" s="43" t="str">
        <f t="shared" si="475"/>
        <v xml:space="preserve"> 0 Financial</v>
      </c>
      <c r="B6050" s="43" t="str">
        <f t="shared" si="476"/>
        <v/>
      </c>
      <c r="C6050" s="43">
        <f t="shared" si="477"/>
        <v>0</v>
      </c>
      <c r="D6050" s="43" t="str">
        <f t="shared" si="478"/>
        <v>Financial</v>
      </c>
      <c r="E6050" s="43" t="e">
        <f>IF(VLOOKUP(S6050,'DD-Lookup'!$J$6:$L$50,3,FALSE)="Monthly",(YEAR(AC6050)-YEAR(AB6050))*12+MONTH(AC6050)-MONTH(AB6050)+1,(AC6050-AB6050+1))</f>
        <v>#N/A</v>
      </c>
      <c r="F6050" s="210" t="e">
        <f t="shared" si="479"/>
        <v>#N/A</v>
      </c>
    </row>
    <row r="6051" spans="1:6" x14ac:dyDescent="0.25">
      <c r="A6051" s="43" t="str">
        <f t="shared" si="475"/>
        <v xml:space="preserve"> 0 Financial</v>
      </c>
      <c r="B6051" s="43" t="str">
        <f t="shared" si="476"/>
        <v/>
      </c>
      <c r="C6051" s="43">
        <f t="shared" si="477"/>
        <v>0</v>
      </c>
      <c r="D6051" s="43" t="str">
        <f t="shared" si="478"/>
        <v>Financial</v>
      </c>
      <c r="E6051" s="43" t="e">
        <f>IF(VLOOKUP(S6051,'DD-Lookup'!$J$6:$L$50,3,FALSE)="Monthly",(YEAR(AC6051)-YEAR(AB6051))*12+MONTH(AC6051)-MONTH(AB6051)+1,(AC6051-AB6051+1))</f>
        <v>#N/A</v>
      </c>
      <c r="F6051" s="210" t="e">
        <f t="shared" si="479"/>
        <v>#N/A</v>
      </c>
    </row>
    <row r="6052" spans="1:6" x14ac:dyDescent="0.25">
      <c r="A6052" s="43" t="str">
        <f t="shared" si="475"/>
        <v xml:space="preserve"> 0 Financial</v>
      </c>
      <c r="B6052" s="43" t="str">
        <f t="shared" si="476"/>
        <v/>
      </c>
      <c r="C6052" s="43">
        <f t="shared" si="477"/>
        <v>0</v>
      </c>
      <c r="D6052" s="43" t="str">
        <f t="shared" si="478"/>
        <v>Financial</v>
      </c>
      <c r="E6052" s="43" t="e">
        <f>IF(VLOOKUP(S6052,'DD-Lookup'!$J$6:$L$50,3,FALSE)="Monthly",(YEAR(AC6052)-YEAR(AB6052))*12+MONTH(AC6052)-MONTH(AB6052)+1,(AC6052-AB6052+1))</f>
        <v>#N/A</v>
      </c>
      <c r="F6052" s="210" t="e">
        <f t="shared" si="479"/>
        <v>#N/A</v>
      </c>
    </row>
    <row r="6053" spans="1:6" x14ac:dyDescent="0.25">
      <c r="A6053" s="43" t="str">
        <f t="shared" si="475"/>
        <v xml:space="preserve"> 0 Financial</v>
      </c>
      <c r="B6053" s="43" t="str">
        <f t="shared" si="476"/>
        <v/>
      </c>
      <c r="C6053" s="43">
        <f t="shared" si="477"/>
        <v>0</v>
      </c>
      <c r="D6053" s="43" t="str">
        <f t="shared" si="478"/>
        <v>Financial</v>
      </c>
      <c r="E6053" s="43" t="e">
        <f>IF(VLOOKUP(S6053,'DD-Lookup'!$J$6:$L$50,3,FALSE)="Monthly",(YEAR(AC6053)-YEAR(AB6053))*12+MONTH(AC6053)-MONTH(AB6053)+1,(AC6053-AB6053+1))</f>
        <v>#N/A</v>
      </c>
      <c r="F6053" s="210" t="e">
        <f t="shared" si="479"/>
        <v>#N/A</v>
      </c>
    </row>
    <row r="6054" spans="1:6" x14ac:dyDescent="0.25">
      <c r="A6054" s="43" t="str">
        <f t="shared" si="475"/>
        <v xml:space="preserve"> 0 Financial</v>
      </c>
      <c r="B6054" s="43" t="str">
        <f t="shared" si="476"/>
        <v/>
      </c>
      <c r="C6054" s="43">
        <f t="shared" si="477"/>
        <v>0</v>
      </c>
      <c r="D6054" s="43" t="str">
        <f t="shared" si="478"/>
        <v>Financial</v>
      </c>
      <c r="E6054" s="43" t="e">
        <f>IF(VLOOKUP(S6054,'DD-Lookup'!$J$6:$L$50,3,FALSE)="Monthly",(YEAR(AC6054)-YEAR(AB6054))*12+MONTH(AC6054)-MONTH(AB6054)+1,(AC6054-AB6054+1))</f>
        <v>#N/A</v>
      </c>
      <c r="F6054" s="210" t="e">
        <f t="shared" si="479"/>
        <v>#N/A</v>
      </c>
    </row>
    <row r="6055" spans="1:6" x14ac:dyDescent="0.25">
      <c r="A6055" s="43" t="str">
        <f t="shared" si="475"/>
        <v xml:space="preserve"> 0 Financial</v>
      </c>
      <c r="B6055" s="43" t="str">
        <f t="shared" si="476"/>
        <v/>
      </c>
      <c r="C6055" s="43">
        <f t="shared" si="477"/>
        <v>0</v>
      </c>
      <c r="D6055" s="43" t="str">
        <f t="shared" si="478"/>
        <v>Financial</v>
      </c>
      <c r="E6055" s="43" t="e">
        <f>IF(VLOOKUP(S6055,'DD-Lookup'!$J$6:$L$50,3,FALSE)="Monthly",(YEAR(AC6055)-YEAR(AB6055))*12+MONTH(AC6055)-MONTH(AB6055)+1,(AC6055-AB6055+1))</f>
        <v>#N/A</v>
      </c>
      <c r="F6055" s="210" t="e">
        <f t="shared" si="479"/>
        <v>#N/A</v>
      </c>
    </row>
    <row r="6056" spans="1:6" x14ac:dyDescent="0.25">
      <c r="A6056" s="43" t="str">
        <f t="shared" si="475"/>
        <v xml:space="preserve"> 0 Financial</v>
      </c>
      <c r="B6056" s="43" t="str">
        <f t="shared" si="476"/>
        <v/>
      </c>
      <c r="C6056" s="43">
        <f t="shared" si="477"/>
        <v>0</v>
      </c>
      <c r="D6056" s="43" t="str">
        <f t="shared" si="478"/>
        <v>Financial</v>
      </c>
      <c r="E6056" s="43" t="e">
        <f>IF(VLOOKUP(S6056,'DD-Lookup'!$J$6:$L$50,3,FALSE)="Monthly",(YEAR(AC6056)-YEAR(AB6056))*12+MONTH(AC6056)-MONTH(AB6056)+1,(AC6056-AB6056+1))</f>
        <v>#N/A</v>
      </c>
      <c r="F6056" s="210" t="e">
        <f t="shared" si="479"/>
        <v>#N/A</v>
      </c>
    </row>
    <row r="6057" spans="1:6" x14ac:dyDescent="0.25">
      <c r="A6057" s="43" t="str">
        <f t="shared" si="475"/>
        <v xml:space="preserve"> 0 Financial</v>
      </c>
      <c r="B6057" s="43" t="str">
        <f t="shared" si="476"/>
        <v/>
      </c>
      <c r="C6057" s="43">
        <f t="shared" si="477"/>
        <v>0</v>
      </c>
      <c r="D6057" s="43" t="str">
        <f t="shared" si="478"/>
        <v>Financial</v>
      </c>
      <c r="E6057" s="43" t="e">
        <f>IF(VLOOKUP(S6057,'DD-Lookup'!$J$6:$L$50,3,FALSE)="Monthly",(YEAR(AC6057)-YEAR(AB6057))*12+MONTH(AC6057)-MONTH(AB6057)+1,(AC6057-AB6057+1))</f>
        <v>#N/A</v>
      </c>
      <c r="F6057" s="210" t="e">
        <f t="shared" si="479"/>
        <v>#N/A</v>
      </c>
    </row>
    <row r="6058" spans="1:6" x14ac:dyDescent="0.25">
      <c r="A6058" s="43" t="str">
        <f t="shared" si="475"/>
        <v xml:space="preserve"> 0 Financial</v>
      </c>
      <c r="B6058" s="43" t="str">
        <f t="shared" si="476"/>
        <v/>
      </c>
      <c r="C6058" s="43">
        <f t="shared" si="477"/>
        <v>0</v>
      </c>
      <c r="D6058" s="43" t="str">
        <f t="shared" si="478"/>
        <v>Financial</v>
      </c>
      <c r="E6058" s="43" t="e">
        <f>IF(VLOOKUP(S6058,'DD-Lookup'!$J$6:$L$50,3,FALSE)="Monthly",(YEAR(AC6058)-YEAR(AB6058))*12+MONTH(AC6058)-MONTH(AB6058)+1,(AC6058-AB6058+1))</f>
        <v>#N/A</v>
      </c>
      <c r="F6058" s="210" t="e">
        <f t="shared" si="479"/>
        <v>#N/A</v>
      </c>
    </row>
    <row r="6059" spans="1:6" x14ac:dyDescent="0.25">
      <c r="A6059" s="43" t="str">
        <f t="shared" si="475"/>
        <v xml:space="preserve"> 0 Financial</v>
      </c>
      <c r="B6059" s="43" t="str">
        <f t="shared" si="476"/>
        <v/>
      </c>
      <c r="C6059" s="43">
        <f t="shared" si="477"/>
        <v>0</v>
      </c>
      <c r="D6059" s="43" t="str">
        <f t="shared" si="478"/>
        <v>Financial</v>
      </c>
      <c r="E6059" s="43" t="e">
        <f>IF(VLOOKUP(S6059,'DD-Lookup'!$J$6:$L$50,3,FALSE)="Monthly",(YEAR(AC6059)-YEAR(AB6059))*12+MONTH(AC6059)-MONTH(AB6059)+1,(AC6059-AB6059+1))</f>
        <v>#N/A</v>
      </c>
      <c r="F6059" s="210" t="e">
        <f t="shared" si="479"/>
        <v>#N/A</v>
      </c>
    </row>
    <row r="6060" spans="1:6" x14ac:dyDescent="0.25">
      <c r="A6060" s="43" t="str">
        <f t="shared" si="475"/>
        <v xml:space="preserve"> 0 Financial</v>
      </c>
      <c r="B6060" s="43" t="str">
        <f t="shared" si="476"/>
        <v/>
      </c>
      <c r="C6060" s="43">
        <f t="shared" si="477"/>
        <v>0</v>
      </c>
      <c r="D6060" s="43" t="str">
        <f t="shared" si="478"/>
        <v>Financial</v>
      </c>
      <c r="E6060" s="43" t="e">
        <f>IF(VLOOKUP(S6060,'DD-Lookup'!$J$6:$L$50,3,FALSE)="Monthly",(YEAR(AC6060)-YEAR(AB6060))*12+MONTH(AC6060)-MONTH(AB6060)+1,(AC6060-AB6060+1))</f>
        <v>#N/A</v>
      </c>
      <c r="F6060" s="210" t="e">
        <f t="shared" si="479"/>
        <v>#N/A</v>
      </c>
    </row>
    <row r="6061" spans="1:6" x14ac:dyDescent="0.25">
      <c r="A6061" s="43" t="str">
        <f t="shared" si="475"/>
        <v xml:space="preserve"> 0 Financial</v>
      </c>
      <c r="B6061" s="43" t="str">
        <f t="shared" si="476"/>
        <v/>
      </c>
      <c r="C6061" s="43">
        <f t="shared" si="477"/>
        <v>0</v>
      </c>
      <c r="D6061" s="43" t="str">
        <f t="shared" si="478"/>
        <v>Financial</v>
      </c>
      <c r="E6061" s="43" t="e">
        <f>IF(VLOOKUP(S6061,'DD-Lookup'!$J$6:$L$50,3,FALSE)="Monthly",(YEAR(AC6061)-YEAR(AB6061))*12+MONTH(AC6061)-MONTH(AB6061)+1,(AC6061-AB6061+1))</f>
        <v>#N/A</v>
      </c>
      <c r="F6061" s="210" t="e">
        <f t="shared" si="479"/>
        <v>#N/A</v>
      </c>
    </row>
    <row r="6062" spans="1:6" x14ac:dyDescent="0.25">
      <c r="A6062" s="43" t="str">
        <f t="shared" si="475"/>
        <v xml:space="preserve"> 0 Financial</v>
      </c>
      <c r="B6062" s="43" t="str">
        <f t="shared" si="476"/>
        <v/>
      </c>
      <c r="C6062" s="43">
        <f t="shared" si="477"/>
        <v>0</v>
      </c>
      <c r="D6062" s="43" t="str">
        <f t="shared" si="478"/>
        <v>Financial</v>
      </c>
      <c r="E6062" s="43" t="e">
        <f>IF(VLOOKUP(S6062,'DD-Lookup'!$J$6:$L$50,3,FALSE)="Monthly",(YEAR(AC6062)-YEAR(AB6062))*12+MONTH(AC6062)-MONTH(AB6062)+1,(AC6062-AB6062+1))</f>
        <v>#N/A</v>
      </c>
      <c r="F6062" s="210" t="e">
        <f t="shared" si="479"/>
        <v>#N/A</v>
      </c>
    </row>
    <row r="6063" spans="1:6" x14ac:dyDescent="0.25">
      <c r="A6063" s="43" t="str">
        <f t="shared" si="475"/>
        <v xml:space="preserve"> 0 Financial</v>
      </c>
      <c r="B6063" s="43" t="str">
        <f t="shared" si="476"/>
        <v/>
      </c>
      <c r="C6063" s="43">
        <f t="shared" si="477"/>
        <v>0</v>
      </c>
      <c r="D6063" s="43" t="str">
        <f t="shared" si="478"/>
        <v>Financial</v>
      </c>
      <c r="E6063" s="43" t="e">
        <f>IF(VLOOKUP(S6063,'DD-Lookup'!$J$6:$L$50,3,FALSE)="Monthly",(YEAR(AC6063)-YEAR(AB6063))*12+MONTH(AC6063)-MONTH(AB6063)+1,(AC6063-AB6063+1))</f>
        <v>#N/A</v>
      </c>
      <c r="F6063" s="210" t="e">
        <f t="shared" si="479"/>
        <v>#N/A</v>
      </c>
    </row>
    <row r="6064" spans="1:6" x14ac:dyDescent="0.25">
      <c r="A6064" s="43" t="str">
        <f t="shared" si="475"/>
        <v xml:space="preserve"> 0 Financial</v>
      </c>
      <c r="B6064" s="43" t="str">
        <f t="shared" si="476"/>
        <v/>
      </c>
      <c r="C6064" s="43">
        <f t="shared" si="477"/>
        <v>0</v>
      </c>
      <c r="D6064" s="43" t="str">
        <f t="shared" si="478"/>
        <v>Financial</v>
      </c>
      <c r="E6064" s="43" t="e">
        <f>IF(VLOOKUP(S6064,'DD-Lookup'!$J$6:$L$50,3,FALSE)="Monthly",(YEAR(AC6064)-YEAR(AB6064))*12+MONTH(AC6064)-MONTH(AB6064)+1,(AC6064-AB6064+1))</f>
        <v>#N/A</v>
      </c>
      <c r="F6064" s="210" t="e">
        <f t="shared" si="479"/>
        <v>#N/A</v>
      </c>
    </row>
    <row r="6065" spans="1:6" x14ac:dyDescent="0.25">
      <c r="A6065" s="43" t="str">
        <f t="shared" si="475"/>
        <v xml:space="preserve"> 0 Financial</v>
      </c>
      <c r="B6065" s="43" t="str">
        <f t="shared" si="476"/>
        <v/>
      </c>
      <c r="C6065" s="43">
        <f t="shared" si="477"/>
        <v>0</v>
      </c>
      <c r="D6065" s="43" t="str">
        <f t="shared" si="478"/>
        <v>Financial</v>
      </c>
      <c r="E6065" s="43" t="e">
        <f>IF(VLOOKUP(S6065,'DD-Lookup'!$J$6:$L$50,3,FALSE)="Monthly",(YEAR(AC6065)-YEAR(AB6065))*12+MONTH(AC6065)-MONTH(AB6065)+1,(AC6065-AB6065+1))</f>
        <v>#N/A</v>
      </c>
      <c r="F6065" s="210" t="e">
        <f t="shared" si="479"/>
        <v>#N/A</v>
      </c>
    </row>
    <row r="6066" spans="1:6" x14ac:dyDescent="0.25">
      <c r="A6066" s="43" t="str">
        <f t="shared" si="475"/>
        <v xml:space="preserve"> 0 Financial</v>
      </c>
      <c r="B6066" s="43" t="str">
        <f t="shared" si="476"/>
        <v/>
      </c>
      <c r="C6066" s="43">
        <f t="shared" si="477"/>
        <v>0</v>
      </c>
      <c r="D6066" s="43" t="str">
        <f t="shared" si="478"/>
        <v>Financial</v>
      </c>
      <c r="E6066" s="43" t="e">
        <f>IF(VLOOKUP(S6066,'DD-Lookup'!$J$6:$L$50,3,FALSE)="Monthly",(YEAR(AC6066)-YEAR(AB6066))*12+MONTH(AC6066)-MONTH(AB6066)+1,(AC6066-AB6066+1))</f>
        <v>#N/A</v>
      </c>
      <c r="F6066" s="210" t="e">
        <f t="shared" si="479"/>
        <v>#N/A</v>
      </c>
    </row>
    <row r="6067" spans="1:6" x14ac:dyDescent="0.25">
      <c r="A6067" s="43" t="str">
        <f t="shared" si="475"/>
        <v xml:space="preserve"> 0 Financial</v>
      </c>
      <c r="B6067" s="43" t="str">
        <f t="shared" si="476"/>
        <v/>
      </c>
      <c r="C6067" s="43">
        <f t="shared" si="477"/>
        <v>0</v>
      </c>
      <c r="D6067" s="43" t="str">
        <f t="shared" si="478"/>
        <v>Financial</v>
      </c>
      <c r="E6067" s="43" t="e">
        <f>IF(VLOOKUP(S6067,'DD-Lookup'!$J$6:$L$50,3,FALSE)="Monthly",(YEAR(AC6067)-YEAR(AB6067))*12+MONTH(AC6067)-MONTH(AB6067)+1,(AC6067-AB6067+1))</f>
        <v>#N/A</v>
      </c>
      <c r="F6067" s="210" t="e">
        <f t="shared" si="479"/>
        <v>#N/A</v>
      </c>
    </row>
    <row r="6068" spans="1:6" x14ac:dyDescent="0.25">
      <c r="A6068" s="43" t="str">
        <f t="shared" si="475"/>
        <v xml:space="preserve"> 0 Financial</v>
      </c>
      <c r="B6068" s="43" t="str">
        <f t="shared" si="476"/>
        <v/>
      </c>
      <c r="C6068" s="43">
        <f t="shared" si="477"/>
        <v>0</v>
      </c>
      <c r="D6068" s="43" t="str">
        <f t="shared" si="478"/>
        <v>Financial</v>
      </c>
      <c r="E6068" s="43" t="e">
        <f>IF(VLOOKUP(S6068,'DD-Lookup'!$J$6:$L$50,3,FALSE)="Monthly",(YEAR(AC6068)-YEAR(AB6068))*12+MONTH(AC6068)-MONTH(AB6068)+1,(AC6068-AB6068+1))</f>
        <v>#N/A</v>
      </c>
      <c r="F6068" s="210" t="e">
        <f t="shared" si="479"/>
        <v>#N/A</v>
      </c>
    </row>
    <row r="6069" spans="1:6" x14ac:dyDescent="0.25">
      <c r="A6069" s="43" t="str">
        <f t="shared" si="475"/>
        <v xml:space="preserve"> 0 Financial</v>
      </c>
      <c r="B6069" s="43" t="str">
        <f t="shared" si="476"/>
        <v/>
      </c>
      <c r="C6069" s="43">
        <f t="shared" si="477"/>
        <v>0</v>
      </c>
      <c r="D6069" s="43" t="str">
        <f t="shared" si="478"/>
        <v>Financial</v>
      </c>
      <c r="E6069" s="43" t="e">
        <f>IF(VLOOKUP(S6069,'DD-Lookup'!$J$6:$L$50,3,FALSE)="Monthly",(YEAR(AC6069)-YEAR(AB6069))*12+MONTH(AC6069)-MONTH(AB6069)+1,(AC6069-AB6069+1))</f>
        <v>#N/A</v>
      </c>
      <c r="F6069" s="210" t="e">
        <f t="shared" si="479"/>
        <v>#N/A</v>
      </c>
    </row>
    <row r="6070" spans="1:6" x14ac:dyDescent="0.25">
      <c r="A6070" s="43" t="str">
        <f t="shared" si="475"/>
        <v xml:space="preserve"> 0 Financial</v>
      </c>
      <c r="B6070" s="43" t="str">
        <f t="shared" si="476"/>
        <v/>
      </c>
      <c r="C6070" s="43">
        <f t="shared" si="477"/>
        <v>0</v>
      </c>
      <c r="D6070" s="43" t="str">
        <f t="shared" si="478"/>
        <v>Financial</v>
      </c>
      <c r="E6070" s="43" t="e">
        <f>IF(VLOOKUP(S6070,'DD-Lookup'!$J$6:$L$50,3,FALSE)="Monthly",(YEAR(AC6070)-YEAR(AB6070))*12+MONTH(AC6070)-MONTH(AB6070)+1,(AC6070-AB6070+1))</f>
        <v>#N/A</v>
      </c>
      <c r="F6070" s="210" t="e">
        <f t="shared" si="479"/>
        <v>#N/A</v>
      </c>
    </row>
    <row r="6071" spans="1:6" x14ac:dyDescent="0.25">
      <c r="A6071" s="43" t="str">
        <f t="shared" si="475"/>
        <v xml:space="preserve"> 0 Financial</v>
      </c>
      <c r="B6071" s="43" t="str">
        <f t="shared" si="476"/>
        <v/>
      </c>
      <c r="C6071" s="43">
        <f t="shared" si="477"/>
        <v>0</v>
      </c>
      <c r="D6071" s="43" t="str">
        <f t="shared" si="478"/>
        <v>Financial</v>
      </c>
      <c r="E6071" s="43" t="e">
        <f>IF(VLOOKUP(S6071,'DD-Lookup'!$J$6:$L$50,3,FALSE)="Monthly",(YEAR(AC6071)-YEAR(AB6071))*12+MONTH(AC6071)-MONTH(AB6071)+1,(AC6071-AB6071+1))</f>
        <v>#N/A</v>
      </c>
      <c r="F6071" s="210" t="e">
        <f t="shared" si="479"/>
        <v>#N/A</v>
      </c>
    </row>
    <row r="6072" spans="1:6" x14ac:dyDescent="0.25">
      <c r="A6072" s="43" t="str">
        <f t="shared" si="475"/>
        <v xml:space="preserve"> 0 Financial</v>
      </c>
      <c r="B6072" s="43" t="str">
        <f t="shared" si="476"/>
        <v/>
      </c>
      <c r="C6072" s="43">
        <f t="shared" si="477"/>
        <v>0</v>
      </c>
      <c r="D6072" s="43" t="str">
        <f t="shared" si="478"/>
        <v>Financial</v>
      </c>
      <c r="E6072" s="43" t="e">
        <f>IF(VLOOKUP(S6072,'DD-Lookup'!$J$6:$L$50,3,FALSE)="Monthly",(YEAR(AC6072)-YEAR(AB6072))*12+MONTH(AC6072)-MONTH(AB6072)+1,(AC6072-AB6072+1))</f>
        <v>#N/A</v>
      </c>
      <c r="F6072" s="210" t="e">
        <f t="shared" si="479"/>
        <v>#N/A</v>
      </c>
    </row>
    <row r="6073" spans="1:6" x14ac:dyDescent="0.25">
      <c r="A6073" s="43" t="str">
        <f t="shared" si="475"/>
        <v xml:space="preserve"> 0 Financial</v>
      </c>
      <c r="B6073" s="43" t="str">
        <f t="shared" si="476"/>
        <v/>
      </c>
      <c r="C6073" s="43">
        <f t="shared" si="477"/>
        <v>0</v>
      </c>
      <c r="D6073" s="43" t="str">
        <f t="shared" si="478"/>
        <v>Financial</v>
      </c>
      <c r="E6073" s="43" t="e">
        <f>IF(VLOOKUP(S6073,'DD-Lookup'!$J$6:$L$50,3,FALSE)="Monthly",(YEAR(AC6073)-YEAR(AB6073))*12+MONTH(AC6073)-MONTH(AB6073)+1,(AC6073-AB6073+1))</f>
        <v>#N/A</v>
      </c>
      <c r="F6073" s="210" t="e">
        <f t="shared" si="479"/>
        <v>#N/A</v>
      </c>
    </row>
    <row r="6074" spans="1:6" x14ac:dyDescent="0.25">
      <c r="A6074" s="43" t="str">
        <f t="shared" si="475"/>
        <v xml:space="preserve"> 0 Financial</v>
      </c>
      <c r="B6074" s="43" t="str">
        <f t="shared" si="476"/>
        <v/>
      </c>
      <c r="C6074" s="43">
        <f t="shared" si="477"/>
        <v>0</v>
      </c>
      <c r="D6074" s="43" t="str">
        <f t="shared" si="478"/>
        <v>Financial</v>
      </c>
      <c r="E6074" s="43" t="e">
        <f>IF(VLOOKUP(S6074,'DD-Lookup'!$J$6:$L$50,3,FALSE)="Monthly",(YEAR(AC6074)-YEAR(AB6074))*12+MONTH(AC6074)-MONTH(AB6074)+1,(AC6074-AB6074+1))</f>
        <v>#N/A</v>
      </c>
      <c r="F6074" s="210" t="e">
        <f t="shared" si="479"/>
        <v>#N/A</v>
      </c>
    </row>
    <row r="6075" spans="1:6" x14ac:dyDescent="0.25">
      <c r="A6075" s="43" t="str">
        <f t="shared" si="475"/>
        <v xml:space="preserve"> 0 Financial</v>
      </c>
      <c r="B6075" s="43" t="str">
        <f t="shared" si="476"/>
        <v/>
      </c>
      <c r="C6075" s="43">
        <f t="shared" si="477"/>
        <v>0</v>
      </c>
      <c r="D6075" s="43" t="str">
        <f t="shared" si="478"/>
        <v>Financial</v>
      </c>
      <c r="E6075" s="43" t="e">
        <f>IF(VLOOKUP(S6075,'DD-Lookup'!$J$6:$L$50,3,FALSE)="Monthly",(YEAR(AC6075)-YEAR(AB6075))*12+MONTH(AC6075)-MONTH(AB6075)+1,(AC6075-AB6075+1))</f>
        <v>#N/A</v>
      </c>
      <c r="F6075" s="210" t="e">
        <f t="shared" si="479"/>
        <v>#N/A</v>
      </c>
    </row>
    <row r="6076" spans="1:6" x14ac:dyDescent="0.25">
      <c r="A6076" s="43" t="str">
        <f t="shared" si="475"/>
        <v xml:space="preserve"> 0 Financial</v>
      </c>
      <c r="B6076" s="43" t="str">
        <f t="shared" si="476"/>
        <v/>
      </c>
      <c r="C6076" s="43">
        <f t="shared" si="477"/>
        <v>0</v>
      </c>
      <c r="D6076" s="43" t="str">
        <f t="shared" si="478"/>
        <v>Financial</v>
      </c>
      <c r="E6076" s="43" t="e">
        <f>IF(VLOOKUP(S6076,'DD-Lookup'!$J$6:$L$50,3,FALSE)="Monthly",(YEAR(AC6076)-YEAR(AB6076))*12+MONTH(AC6076)-MONTH(AB6076)+1,(AC6076-AB6076+1))</f>
        <v>#N/A</v>
      </c>
      <c r="F6076" s="210" t="e">
        <f t="shared" si="479"/>
        <v>#N/A</v>
      </c>
    </row>
    <row r="6077" spans="1:6" x14ac:dyDescent="0.25">
      <c r="A6077" s="43" t="str">
        <f t="shared" si="475"/>
        <v xml:space="preserve"> 0 Financial</v>
      </c>
      <c r="B6077" s="43" t="str">
        <f t="shared" si="476"/>
        <v/>
      </c>
      <c r="C6077" s="43">
        <f t="shared" si="477"/>
        <v>0</v>
      </c>
      <c r="D6077" s="43" t="str">
        <f t="shared" si="478"/>
        <v>Financial</v>
      </c>
      <c r="E6077" s="43" t="e">
        <f>IF(VLOOKUP(S6077,'DD-Lookup'!$J$6:$L$50,3,FALSE)="Monthly",(YEAR(AC6077)-YEAR(AB6077))*12+MONTH(AC6077)-MONTH(AB6077)+1,(AC6077-AB6077+1))</f>
        <v>#N/A</v>
      </c>
      <c r="F6077" s="210" t="e">
        <f t="shared" si="479"/>
        <v>#N/A</v>
      </c>
    </row>
    <row r="6078" spans="1:6" x14ac:dyDescent="0.25">
      <c r="A6078" s="43" t="str">
        <f t="shared" si="475"/>
        <v xml:space="preserve"> 0 Financial</v>
      </c>
      <c r="B6078" s="43" t="str">
        <f t="shared" si="476"/>
        <v/>
      </c>
      <c r="C6078" s="43">
        <f t="shared" si="477"/>
        <v>0</v>
      </c>
      <c r="D6078" s="43" t="str">
        <f t="shared" si="478"/>
        <v>Financial</v>
      </c>
      <c r="E6078" s="43" t="e">
        <f>IF(VLOOKUP(S6078,'DD-Lookup'!$J$6:$L$50,3,FALSE)="Monthly",(YEAR(AC6078)-YEAR(AB6078))*12+MONTH(AC6078)-MONTH(AB6078)+1,(AC6078-AB6078+1))</f>
        <v>#N/A</v>
      </c>
      <c r="F6078" s="210" t="e">
        <f t="shared" si="479"/>
        <v>#N/A</v>
      </c>
    </row>
    <row r="6079" spans="1:6" x14ac:dyDescent="0.25">
      <c r="A6079" s="43" t="str">
        <f t="shared" si="475"/>
        <v xml:space="preserve"> 0 Financial</v>
      </c>
      <c r="B6079" s="43" t="str">
        <f t="shared" si="476"/>
        <v/>
      </c>
      <c r="C6079" s="43">
        <f t="shared" si="477"/>
        <v>0</v>
      </c>
      <c r="D6079" s="43" t="str">
        <f t="shared" si="478"/>
        <v>Financial</v>
      </c>
      <c r="E6079" s="43" t="e">
        <f>IF(VLOOKUP(S6079,'DD-Lookup'!$J$6:$L$50,3,FALSE)="Monthly",(YEAR(AC6079)-YEAR(AB6079))*12+MONTH(AC6079)-MONTH(AB6079)+1,(AC6079-AB6079+1))</f>
        <v>#N/A</v>
      </c>
      <c r="F6079" s="210" t="e">
        <f t="shared" si="479"/>
        <v>#N/A</v>
      </c>
    </row>
    <row r="6080" spans="1:6" x14ac:dyDescent="0.25">
      <c r="A6080" s="43" t="str">
        <f t="shared" si="475"/>
        <v xml:space="preserve"> 0 Financial</v>
      </c>
      <c r="B6080" s="43" t="str">
        <f t="shared" si="476"/>
        <v/>
      </c>
      <c r="C6080" s="43">
        <f t="shared" si="477"/>
        <v>0</v>
      </c>
      <c r="D6080" s="43" t="str">
        <f t="shared" si="478"/>
        <v>Financial</v>
      </c>
      <c r="E6080" s="43" t="e">
        <f>IF(VLOOKUP(S6080,'DD-Lookup'!$J$6:$L$50,3,FALSE)="Monthly",(YEAR(AC6080)-YEAR(AB6080))*12+MONTH(AC6080)-MONTH(AB6080)+1,(AC6080-AB6080+1))</f>
        <v>#N/A</v>
      </c>
      <c r="F6080" s="210" t="e">
        <f t="shared" si="479"/>
        <v>#N/A</v>
      </c>
    </row>
    <row r="6081" spans="1:6" x14ac:dyDescent="0.25">
      <c r="A6081" s="43" t="str">
        <f t="shared" si="475"/>
        <v xml:space="preserve"> 0 Financial</v>
      </c>
      <c r="B6081" s="43" t="str">
        <f t="shared" si="476"/>
        <v/>
      </c>
      <c r="C6081" s="43">
        <f t="shared" si="477"/>
        <v>0</v>
      </c>
      <c r="D6081" s="43" t="str">
        <f t="shared" si="478"/>
        <v>Financial</v>
      </c>
      <c r="E6081" s="43" t="e">
        <f>IF(VLOOKUP(S6081,'DD-Lookup'!$J$6:$L$50,3,FALSE)="Monthly",(YEAR(AC6081)-YEAR(AB6081))*12+MONTH(AC6081)-MONTH(AB6081)+1,(AC6081-AB6081+1))</f>
        <v>#N/A</v>
      </c>
      <c r="F6081" s="210" t="e">
        <f t="shared" si="479"/>
        <v>#N/A</v>
      </c>
    </row>
    <row r="6082" spans="1:6" x14ac:dyDescent="0.25">
      <c r="A6082" s="43" t="str">
        <f t="shared" si="475"/>
        <v xml:space="preserve"> 0 Financial</v>
      </c>
      <c r="B6082" s="43" t="str">
        <f t="shared" si="476"/>
        <v/>
      </c>
      <c r="C6082" s="43">
        <f t="shared" si="477"/>
        <v>0</v>
      </c>
      <c r="D6082" s="43" t="str">
        <f t="shared" si="478"/>
        <v>Financial</v>
      </c>
      <c r="E6082" s="43" t="e">
        <f>IF(VLOOKUP(S6082,'DD-Lookup'!$J$6:$L$50,3,FALSE)="Monthly",(YEAR(AC6082)-YEAR(AB6082))*12+MONTH(AC6082)-MONTH(AB6082)+1,(AC6082-AB6082+1))</f>
        <v>#N/A</v>
      </c>
      <c r="F6082" s="210" t="e">
        <f t="shared" si="479"/>
        <v>#N/A</v>
      </c>
    </row>
    <row r="6083" spans="1:6" x14ac:dyDescent="0.25">
      <c r="A6083" s="43" t="str">
        <f t="shared" si="475"/>
        <v xml:space="preserve"> 0 Financial</v>
      </c>
      <c r="B6083" s="43" t="str">
        <f t="shared" si="476"/>
        <v/>
      </c>
      <c r="C6083" s="43">
        <f t="shared" si="477"/>
        <v>0</v>
      </c>
      <c r="D6083" s="43" t="str">
        <f t="shared" si="478"/>
        <v>Financial</v>
      </c>
      <c r="E6083" s="43" t="e">
        <f>IF(VLOOKUP(S6083,'DD-Lookup'!$J$6:$L$50,3,FALSE)="Monthly",(YEAR(AC6083)-YEAR(AB6083))*12+MONTH(AC6083)-MONTH(AB6083)+1,(AC6083-AB6083+1))</f>
        <v>#N/A</v>
      </c>
      <c r="F6083" s="210" t="e">
        <f t="shared" si="479"/>
        <v>#N/A</v>
      </c>
    </row>
    <row r="6084" spans="1:6" x14ac:dyDescent="0.25">
      <c r="A6084" s="43" t="str">
        <f t="shared" si="475"/>
        <v xml:space="preserve"> 0 Financial</v>
      </c>
      <c r="B6084" s="43" t="str">
        <f t="shared" si="476"/>
        <v/>
      </c>
      <c r="C6084" s="43">
        <f t="shared" si="477"/>
        <v>0</v>
      </c>
      <c r="D6084" s="43" t="str">
        <f t="shared" si="478"/>
        <v>Financial</v>
      </c>
      <c r="E6084" s="43" t="e">
        <f>IF(VLOOKUP(S6084,'DD-Lookup'!$J$6:$L$50,3,FALSE)="Monthly",(YEAR(AC6084)-YEAR(AB6084))*12+MONTH(AC6084)-MONTH(AB6084)+1,(AC6084-AB6084+1))</f>
        <v>#N/A</v>
      </c>
      <c r="F6084" s="210" t="e">
        <f t="shared" si="479"/>
        <v>#N/A</v>
      </c>
    </row>
    <row r="6085" spans="1:6" x14ac:dyDescent="0.25">
      <c r="A6085" s="43" t="str">
        <f t="shared" si="475"/>
        <v xml:space="preserve"> 0 Financial</v>
      </c>
      <c r="B6085" s="43" t="str">
        <f t="shared" si="476"/>
        <v/>
      </c>
      <c r="C6085" s="43">
        <f t="shared" si="477"/>
        <v>0</v>
      </c>
      <c r="D6085" s="43" t="str">
        <f t="shared" si="478"/>
        <v>Financial</v>
      </c>
      <c r="E6085" s="43" t="e">
        <f>IF(VLOOKUP(S6085,'DD-Lookup'!$J$6:$L$50,3,FALSE)="Monthly",(YEAR(AC6085)-YEAR(AB6085))*12+MONTH(AC6085)-MONTH(AB6085)+1,(AC6085-AB6085+1))</f>
        <v>#N/A</v>
      </c>
      <c r="F6085" s="210" t="e">
        <f t="shared" si="479"/>
        <v>#N/A</v>
      </c>
    </row>
    <row r="6086" spans="1:6" x14ac:dyDescent="0.25">
      <c r="A6086" s="43" t="str">
        <f t="shared" si="475"/>
        <v xml:space="preserve"> 0 Financial</v>
      </c>
      <c r="B6086" s="43" t="str">
        <f t="shared" si="476"/>
        <v/>
      </c>
      <c r="C6086" s="43">
        <f t="shared" si="477"/>
        <v>0</v>
      </c>
      <c r="D6086" s="43" t="str">
        <f t="shared" si="478"/>
        <v>Financial</v>
      </c>
      <c r="E6086" s="43" t="e">
        <f>IF(VLOOKUP(S6086,'DD-Lookup'!$J$6:$L$50,3,FALSE)="Monthly",(YEAR(AC6086)-YEAR(AB6086))*12+MONTH(AC6086)-MONTH(AB6086)+1,(AC6086-AB6086+1))</f>
        <v>#N/A</v>
      </c>
      <c r="F6086" s="210" t="e">
        <f t="shared" si="479"/>
        <v>#N/A</v>
      </c>
    </row>
    <row r="6087" spans="1:6" x14ac:dyDescent="0.25">
      <c r="A6087" s="43" t="str">
        <f t="shared" si="475"/>
        <v xml:space="preserve"> 0 Financial</v>
      </c>
      <c r="B6087" s="43" t="str">
        <f t="shared" si="476"/>
        <v/>
      </c>
      <c r="C6087" s="43">
        <f t="shared" si="477"/>
        <v>0</v>
      </c>
      <c r="D6087" s="43" t="str">
        <f t="shared" si="478"/>
        <v>Financial</v>
      </c>
      <c r="E6087" s="43" t="e">
        <f>IF(VLOOKUP(S6087,'DD-Lookup'!$J$6:$L$50,3,FALSE)="Monthly",(YEAR(AC6087)-YEAR(AB6087))*12+MONTH(AC6087)-MONTH(AB6087)+1,(AC6087-AB6087+1))</f>
        <v>#N/A</v>
      </c>
      <c r="F6087" s="210" t="e">
        <f t="shared" si="479"/>
        <v>#N/A</v>
      </c>
    </row>
    <row r="6088" spans="1:6" x14ac:dyDescent="0.25">
      <c r="A6088" s="43" t="str">
        <f t="shared" si="475"/>
        <v xml:space="preserve"> 0 Financial</v>
      </c>
      <c r="B6088" s="43" t="str">
        <f t="shared" si="476"/>
        <v/>
      </c>
      <c r="C6088" s="43">
        <f t="shared" si="477"/>
        <v>0</v>
      </c>
      <c r="D6088" s="43" t="str">
        <f t="shared" si="478"/>
        <v>Financial</v>
      </c>
      <c r="E6088" s="43" t="e">
        <f>IF(VLOOKUP(S6088,'DD-Lookup'!$J$6:$L$50,3,FALSE)="Monthly",(YEAR(AC6088)-YEAR(AB6088))*12+MONTH(AC6088)-MONTH(AB6088)+1,(AC6088-AB6088+1))</f>
        <v>#N/A</v>
      </c>
      <c r="F6088" s="210" t="e">
        <f t="shared" si="479"/>
        <v>#N/A</v>
      </c>
    </row>
    <row r="6089" spans="1:6" x14ac:dyDescent="0.25">
      <c r="A6089" s="43" t="str">
        <f t="shared" si="475"/>
        <v xml:space="preserve"> 0 Financial</v>
      </c>
      <c r="B6089" s="43" t="str">
        <f t="shared" si="476"/>
        <v/>
      </c>
      <c r="C6089" s="43">
        <f t="shared" si="477"/>
        <v>0</v>
      </c>
      <c r="D6089" s="43" t="str">
        <f t="shared" si="478"/>
        <v>Financial</v>
      </c>
      <c r="E6089" s="43" t="e">
        <f>IF(VLOOKUP(S6089,'DD-Lookup'!$J$6:$L$50,3,FALSE)="Monthly",(YEAR(AC6089)-YEAR(AB6089))*12+MONTH(AC6089)-MONTH(AB6089)+1,(AC6089-AB6089+1))</f>
        <v>#N/A</v>
      </c>
      <c r="F6089" s="210" t="e">
        <f t="shared" si="479"/>
        <v>#N/A</v>
      </c>
    </row>
    <row r="6090" spans="1:6" x14ac:dyDescent="0.25">
      <c r="A6090" s="43" t="str">
        <f t="shared" ref="A6090:A6153" si="480">B6090&amp;" "&amp;C6090&amp;" "&amp;D6090</f>
        <v xml:space="preserve"> 0 Financial</v>
      </c>
      <c r="B6090" s="43" t="str">
        <f t="shared" ref="B6090:B6153" si="481">IF((LEFT(N6090,2)="US"),"US","")</f>
        <v/>
      </c>
      <c r="C6090" s="43">
        <f t="shared" ref="C6090:C6153" si="482">M6090</f>
        <v>0</v>
      </c>
      <c r="D6090" s="43" t="str">
        <f t="shared" ref="D6090:D6153" si="483">IF(ISNUMBER(FIND("Phy",N6090))=TRUE,"Physical","Financial")</f>
        <v>Financial</v>
      </c>
      <c r="E6090" s="43" t="e">
        <f>IF(VLOOKUP(S6090,'DD-Lookup'!$J$6:$L$50,3,FALSE)="Monthly",(YEAR(AC6090)-YEAR(AB6090))*12+MONTH(AC6090)-MONTH(AB6090)+1,(AC6090-AB6090+1))</f>
        <v>#N/A</v>
      </c>
      <c r="F6090" s="210" t="e">
        <f t="shared" ref="F6090:F6153" si="484">E6090*SUM(P6090:Q6090)</f>
        <v>#N/A</v>
      </c>
    </row>
    <row r="6091" spans="1:6" x14ac:dyDescent="0.25">
      <c r="A6091" s="43" t="str">
        <f t="shared" si="480"/>
        <v xml:space="preserve"> 0 Financial</v>
      </c>
      <c r="B6091" s="43" t="str">
        <f t="shared" si="481"/>
        <v/>
      </c>
      <c r="C6091" s="43">
        <f t="shared" si="482"/>
        <v>0</v>
      </c>
      <c r="D6091" s="43" t="str">
        <f t="shared" si="483"/>
        <v>Financial</v>
      </c>
      <c r="E6091" s="43" t="e">
        <f>IF(VLOOKUP(S6091,'DD-Lookup'!$J$6:$L$50,3,FALSE)="Monthly",(YEAR(AC6091)-YEAR(AB6091))*12+MONTH(AC6091)-MONTH(AB6091)+1,(AC6091-AB6091+1))</f>
        <v>#N/A</v>
      </c>
      <c r="F6091" s="210" t="e">
        <f t="shared" si="484"/>
        <v>#N/A</v>
      </c>
    </row>
    <row r="6092" spans="1:6" x14ac:dyDescent="0.25">
      <c r="A6092" s="43" t="str">
        <f t="shared" si="480"/>
        <v xml:space="preserve"> 0 Financial</v>
      </c>
      <c r="B6092" s="43" t="str">
        <f t="shared" si="481"/>
        <v/>
      </c>
      <c r="C6092" s="43">
        <f t="shared" si="482"/>
        <v>0</v>
      </c>
      <c r="D6092" s="43" t="str">
        <f t="shared" si="483"/>
        <v>Financial</v>
      </c>
      <c r="E6092" s="43" t="e">
        <f>IF(VLOOKUP(S6092,'DD-Lookup'!$J$6:$L$50,3,FALSE)="Monthly",(YEAR(AC6092)-YEAR(AB6092))*12+MONTH(AC6092)-MONTH(AB6092)+1,(AC6092-AB6092+1))</f>
        <v>#N/A</v>
      </c>
      <c r="F6092" s="210" t="e">
        <f t="shared" si="484"/>
        <v>#N/A</v>
      </c>
    </row>
    <row r="6093" spans="1:6" x14ac:dyDescent="0.25">
      <c r="A6093" s="43" t="str">
        <f t="shared" si="480"/>
        <v xml:space="preserve"> 0 Financial</v>
      </c>
      <c r="B6093" s="43" t="str">
        <f t="shared" si="481"/>
        <v/>
      </c>
      <c r="C6093" s="43">
        <f t="shared" si="482"/>
        <v>0</v>
      </c>
      <c r="D6093" s="43" t="str">
        <f t="shared" si="483"/>
        <v>Financial</v>
      </c>
      <c r="E6093" s="43" t="e">
        <f>IF(VLOOKUP(S6093,'DD-Lookup'!$J$6:$L$50,3,FALSE)="Monthly",(YEAR(AC6093)-YEAR(AB6093))*12+MONTH(AC6093)-MONTH(AB6093)+1,(AC6093-AB6093+1))</f>
        <v>#N/A</v>
      </c>
      <c r="F6093" s="210" t="e">
        <f t="shared" si="484"/>
        <v>#N/A</v>
      </c>
    </row>
    <row r="6094" spans="1:6" x14ac:dyDescent="0.25">
      <c r="A6094" s="43" t="str">
        <f t="shared" si="480"/>
        <v xml:space="preserve"> 0 Financial</v>
      </c>
      <c r="B6094" s="43" t="str">
        <f t="shared" si="481"/>
        <v/>
      </c>
      <c r="C6094" s="43">
        <f t="shared" si="482"/>
        <v>0</v>
      </c>
      <c r="D6094" s="43" t="str">
        <f t="shared" si="483"/>
        <v>Financial</v>
      </c>
      <c r="E6094" s="43" t="e">
        <f>IF(VLOOKUP(S6094,'DD-Lookup'!$J$6:$L$50,3,FALSE)="Monthly",(YEAR(AC6094)-YEAR(AB6094))*12+MONTH(AC6094)-MONTH(AB6094)+1,(AC6094-AB6094+1))</f>
        <v>#N/A</v>
      </c>
      <c r="F6094" s="210" t="e">
        <f t="shared" si="484"/>
        <v>#N/A</v>
      </c>
    </row>
    <row r="6095" spans="1:6" x14ac:dyDescent="0.25">
      <c r="A6095" s="43" t="str">
        <f t="shared" si="480"/>
        <v xml:space="preserve"> 0 Financial</v>
      </c>
      <c r="B6095" s="43" t="str">
        <f t="shared" si="481"/>
        <v/>
      </c>
      <c r="C6095" s="43">
        <f t="shared" si="482"/>
        <v>0</v>
      </c>
      <c r="D6095" s="43" t="str">
        <f t="shared" si="483"/>
        <v>Financial</v>
      </c>
      <c r="E6095" s="43" t="e">
        <f>IF(VLOOKUP(S6095,'DD-Lookup'!$J$6:$L$50,3,FALSE)="Monthly",(YEAR(AC6095)-YEAR(AB6095))*12+MONTH(AC6095)-MONTH(AB6095)+1,(AC6095-AB6095+1))</f>
        <v>#N/A</v>
      </c>
      <c r="F6095" s="210" t="e">
        <f t="shared" si="484"/>
        <v>#N/A</v>
      </c>
    </row>
    <row r="6096" spans="1:6" x14ac:dyDescent="0.25">
      <c r="A6096" s="43" t="str">
        <f t="shared" si="480"/>
        <v xml:space="preserve"> 0 Financial</v>
      </c>
      <c r="B6096" s="43" t="str">
        <f t="shared" si="481"/>
        <v/>
      </c>
      <c r="C6096" s="43">
        <f t="shared" si="482"/>
        <v>0</v>
      </c>
      <c r="D6096" s="43" t="str">
        <f t="shared" si="483"/>
        <v>Financial</v>
      </c>
      <c r="E6096" s="43" t="e">
        <f>IF(VLOOKUP(S6096,'DD-Lookup'!$J$6:$L$50,3,FALSE)="Monthly",(YEAR(AC6096)-YEAR(AB6096))*12+MONTH(AC6096)-MONTH(AB6096)+1,(AC6096-AB6096+1))</f>
        <v>#N/A</v>
      </c>
      <c r="F6096" s="210" t="e">
        <f t="shared" si="484"/>
        <v>#N/A</v>
      </c>
    </row>
    <row r="6097" spans="1:6" x14ac:dyDescent="0.25">
      <c r="A6097" s="43" t="str">
        <f t="shared" si="480"/>
        <v xml:space="preserve"> 0 Financial</v>
      </c>
      <c r="B6097" s="43" t="str">
        <f t="shared" si="481"/>
        <v/>
      </c>
      <c r="C6097" s="43">
        <f t="shared" si="482"/>
        <v>0</v>
      </c>
      <c r="D6097" s="43" t="str">
        <f t="shared" si="483"/>
        <v>Financial</v>
      </c>
      <c r="E6097" s="43" t="e">
        <f>IF(VLOOKUP(S6097,'DD-Lookup'!$J$6:$L$50,3,FALSE)="Monthly",(YEAR(AC6097)-YEAR(AB6097))*12+MONTH(AC6097)-MONTH(AB6097)+1,(AC6097-AB6097+1))</f>
        <v>#N/A</v>
      </c>
      <c r="F6097" s="210" t="e">
        <f t="shared" si="484"/>
        <v>#N/A</v>
      </c>
    </row>
    <row r="6098" spans="1:6" x14ac:dyDescent="0.25">
      <c r="A6098" s="43" t="str">
        <f t="shared" si="480"/>
        <v xml:space="preserve"> 0 Financial</v>
      </c>
      <c r="B6098" s="43" t="str">
        <f t="shared" si="481"/>
        <v/>
      </c>
      <c r="C6098" s="43">
        <f t="shared" si="482"/>
        <v>0</v>
      </c>
      <c r="D6098" s="43" t="str">
        <f t="shared" si="483"/>
        <v>Financial</v>
      </c>
      <c r="E6098" s="43" t="e">
        <f>IF(VLOOKUP(S6098,'DD-Lookup'!$J$6:$L$50,3,FALSE)="Monthly",(YEAR(AC6098)-YEAR(AB6098))*12+MONTH(AC6098)-MONTH(AB6098)+1,(AC6098-AB6098+1))</f>
        <v>#N/A</v>
      </c>
      <c r="F6098" s="210" t="e">
        <f t="shared" si="484"/>
        <v>#N/A</v>
      </c>
    </row>
    <row r="6099" spans="1:6" x14ac:dyDescent="0.25">
      <c r="A6099" s="43" t="str">
        <f t="shared" si="480"/>
        <v xml:space="preserve"> 0 Financial</v>
      </c>
      <c r="B6099" s="43" t="str">
        <f t="shared" si="481"/>
        <v/>
      </c>
      <c r="C6099" s="43">
        <f t="shared" si="482"/>
        <v>0</v>
      </c>
      <c r="D6099" s="43" t="str">
        <f t="shared" si="483"/>
        <v>Financial</v>
      </c>
      <c r="E6099" s="43" t="e">
        <f>IF(VLOOKUP(S6099,'DD-Lookup'!$J$6:$L$50,3,FALSE)="Monthly",(YEAR(AC6099)-YEAR(AB6099))*12+MONTH(AC6099)-MONTH(AB6099)+1,(AC6099-AB6099+1))</f>
        <v>#N/A</v>
      </c>
      <c r="F6099" s="210" t="e">
        <f t="shared" si="484"/>
        <v>#N/A</v>
      </c>
    </row>
    <row r="6100" spans="1:6" x14ac:dyDescent="0.25">
      <c r="A6100" s="43" t="str">
        <f t="shared" si="480"/>
        <v xml:space="preserve"> 0 Financial</v>
      </c>
      <c r="B6100" s="43" t="str">
        <f t="shared" si="481"/>
        <v/>
      </c>
      <c r="C6100" s="43">
        <f t="shared" si="482"/>
        <v>0</v>
      </c>
      <c r="D6100" s="43" t="str">
        <f t="shared" si="483"/>
        <v>Financial</v>
      </c>
      <c r="E6100" s="43" t="e">
        <f>IF(VLOOKUP(S6100,'DD-Lookup'!$J$6:$L$50,3,FALSE)="Monthly",(YEAR(AC6100)-YEAR(AB6100))*12+MONTH(AC6100)-MONTH(AB6100)+1,(AC6100-AB6100+1))</f>
        <v>#N/A</v>
      </c>
      <c r="F6100" s="210" t="e">
        <f t="shared" si="484"/>
        <v>#N/A</v>
      </c>
    </row>
    <row r="6101" spans="1:6" x14ac:dyDescent="0.25">
      <c r="A6101" s="43" t="str">
        <f t="shared" si="480"/>
        <v xml:space="preserve"> 0 Financial</v>
      </c>
      <c r="B6101" s="43" t="str">
        <f t="shared" si="481"/>
        <v/>
      </c>
      <c r="C6101" s="43">
        <f t="shared" si="482"/>
        <v>0</v>
      </c>
      <c r="D6101" s="43" t="str">
        <f t="shared" si="483"/>
        <v>Financial</v>
      </c>
      <c r="E6101" s="43" t="e">
        <f>IF(VLOOKUP(S6101,'DD-Lookup'!$J$6:$L$50,3,FALSE)="Monthly",(YEAR(AC6101)-YEAR(AB6101))*12+MONTH(AC6101)-MONTH(AB6101)+1,(AC6101-AB6101+1))</f>
        <v>#N/A</v>
      </c>
      <c r="F6101" s="210" t="e">
        <f t="shared" si="484"/>
        <v>#N/A</v>
      </c>
    </row>
    <row r="6102" spans="1:6" x14ac:dyDescent="0.25">
      <c r="A6102" s="43" t="str">
        <f t="shared" si="480"/>
        <v xml:space="preserve"> 0 Financial</v>
      </c>
      <c r="B6102" s="43" t="str">
        <f t="shared" si="481"/>
        <v/>
      </c>
      <c r="C6102" s="43">
        <f t="shared" si="482"/>
        <v>0</v>
      </c>
      <c r="D6102" s="43" t="str">
        <f t="shared" si="483"/>
        <v>Financial</v>
      </c>
      <c r="E6102" s="43" t="e">
        <f>IF(VLOOKUP(S6102,'DD-Lookup'!$J$6:$L$50,3,FALSE)="Monthly",(YEAR(AC6102)-YEAR(AB6102))*12+MONTH(AC6102)-MONTH(AB6102)+1,(AC6102-AB6102+1))</f>
        <v>#N/A</v>
      </c>
      <c r="F6102" s="210" t="e">
        <f t="shared" si="484"/>
        <v>#N/A</v>
      </c>
    </row>
    <row r="6103" spans="1:6" x14ac:dyDescent="0.25">
      <c r="A6103" s="43" t="str">
        <f t="shared" si="480"/>
        <v xml:space="preserve"> 0 Financial</v>
      </c>
      <c r="B6103" s="43" t="str">
        <f t="shared" si="481"/>
        <v/>
      </c>
      <c r="C6103" s="43">
        <f t="shared" si="482"/>
        <v>0</v>
      </c>
      <c r="D6103" s="43" t="str">
        <f t="shared" si="483"/>
        <v>Financial</v>
      </c>
      <c r="E6103" s="43" t="e">
        <f>IF(VLOOKUP(S6103,'DD-Lookup'!$J$6:$L$50,3,FALSE)="Monthly",(YEAR(AC6103)-YEAR(AB6103))*12+MONTH(AC6103)-MONTH(AB6103)+1,(AC6103-AB6103+1))</f>
        <v>#N/A</v>
      </c>
      <c r="F6103" s="210" t="e">
        <f t="shared" si="484"/>
        <v>#N/A</v>
      </c>
    </row>
    <row r="6104" spans="1:6" x14ac:dyDescent="0.25">
      <c r="A6104" s="43" t="str">
        <f t="shared" si="480"/>
        <v xml:space="preserve"> 0 Financial</v>
      </c>
      <c r="B6104" s="43" t="str">
        <f t="shared" si="481"/>
        <v/>
      </c>
      <c r="C6104" s="43">
        <f t="shared" si="482"/>
        <v>0</v>
      </c>
      <c r="D6104" s="43" t="str">
        <f t="shared" si="483"/>
        <v>Financial</v>
      </c>
      <c r="E6104" s="43" t="e">
        <f>IF(VLOOKUP(S6104,'DD-Lookup'!$J$6:$L$50,3,FALSE)="Monthly",(YEAR(AC6104)-YEAR(AB6104))*12+MONTH(AC6104)-MONTH(AB6104)+1,(AC6104-AB6104+1))</f>
        <v>#N/A</v>
      </c>
      <c r="F6104" s="210" t="e">
        <f t="shared" si="484"/>
        <v>#N/A</v>
      </c>
    </row>
    <row r="6105" spans="1:6" x14ac:dyDescent="0.25">
      <c r="A6105" s="43" t="str">
        <f t="shared" si="480"/>
        <v xml:space="preserve"> 0 Financial</v>
      </c>
      <c r="B6105" s="43" t="str">
        <f t="shared" si="481"/>
        <v/>
      </c>
      <c r="C6105" s="43">
        <f t="shared" si="482"/>
        <v>0</v>
      </c>
      <c r="D6105" s="43" t="str">
        <f t="shared" si="483"/>
        <v>Financial</v>
      </c>
      <c r="E6105" s="43" t="e">
        <f>IF(VLOOKUP(S6105,'DD-Lookup'!$J$6:$L$50,3,FALSE)="Monthly",(YEAR(AC6105)-YEAR(AB6105))*12+MONTH(AC6105)-MONTH(AB6105)+1,(AC6105-AB6105+1))</f>
        <v>#N/A</v>
      </c>
      <c r="F6105" s="210" t="e">
        <f t="shared" si="484"/>
        <v>#N/A</v>
      </c>
    </row>
    <row r="6106" spans="1:6" x14ac:dyDescent="0.25">
      <c r="A6106" s="43" t="str">
        <f t="shared" si="480"/>
        <v xml:space="preserve"> 0 Financial</v>
      </c>
      <c r="B6106" s="43" t="str">
        <f t="shared" si="481"/>
        <v/>
      </c>
      <c r="C6106" s="43">
        <f t="shared" si="482"/>
        <v>0</v>
      </c>
      <c r="D6106" s="43" t="str">
        <f t="shared" si="483"/>
        <v>Financial</v>
      </c>
      <c r="E6106" s="43" t="e">
        <f>IF(VLOOKUP(S6106,'DD-Lookup'!$J$6:$L$50,3,FALSE)="Monthly",(YEAR(AC6106)-YEAR(AB6106))*12+MONTH(AC6106)-MONTH(AB6106)+1,(AC6106-AB6106+1))</f>
        <v>#N/A</v>
      </c>
      <c r="F6106" s="210" t="e">
        <f t="shared" si="484"/>
        <v>#N/A</v>
      </c>
    </row>
    <row r="6107" spans="1:6" x14ac:dyDescent="0.25">
      <c r="A6107" s="43" t="str">
        <f t="shared" si="480"/>
        <v xml:space="preserve"> 0 Financial</v>
      </c>
      <c r="B6107" s="43" t="str">
        <f t="shared" si="481"/>
        <v/>
      </c>
      <c r="C6107" s="43">
        <f t="shared" si="482"/>
        <v>0</v>
      </c>
      <c r="D6107" s="43" t="str">
        <f t="shared" si="483"/>
        <v>Financial</v>
      </c>
      <c r="E6107" s="43" t="e">
        <f>IF(VLOOKUP(S6107,'DD-Lookup'!$J$6:$L$50,3,FALSE)="Monthly",(YEAR(AC6107)-YEAR(AB6107))*12+MONTH(AC6107)-MONTH(AB6107)+1,(AC6107-AB6107+1))</f>
        <v>#N/A</v>
      </c>
      <c r="F6107" s="210" t="e">
        <f t="shared" si="484"/>
        <v>#N/A</v>
      </c>
    </row>
    <row r="6108" spans="1:6" x14ac:dyDescent="0.25">
      <c r="A6108" s="43" t="str">
        <f t="shared" si="480"/>
        <v xml:space="preserve"> 0 Financial</v>
      </c>
      <c r="B6108" s="43" t="str">
        <f t="shared" si="481"/>
        <v/>
      </c>
      <c r="C6108" s="43">
        <f t="shared" si="482"/>
        <v>0</v>
      </c>
      <c r="D6108" s="43" t="str">
        <f t="shared" si="483"/>
        <v>Financial</v>
      </c>
      <c r="E6108" s="43" t="e">
        <f>IF(VLOOKUP(S6108,'DD-Lookup'!$J$6:$L$50,3,FALSE)="Monthly",(YEAR(AC6108)-YEAR(AB6108))*12+MONTH(AC6108)-MONTH(AB6108)+1,(AC6108-AB6108+1))</f>
        <v>#N/A</v>
      </c>
      <c r="F6108" s="210" t="e">
        <f t="shared" si="484"/>
        <v>#N/A</v>
      </c>
    </row>
    <row r="6109" spans="1:6" x14ac:dyDescent="0.25">
      <c r="A6109" s="43" t="str">
        <f t="shared" si="480"/>
        <v xml:space="preserve"> 0 Financial</v>
      </c>
      <c r="B6109" s="43" t="str">
        <f t="shared" si="481"/>
        <v/>
      </c>
      <c r="C6109" s="43">
        <f t="shared" si="482"/>
        <v>0</v>
      </c>
      <c r="D6109" s="43" t="str">
        <f t="shared" si="483"/>
        <v>Financial</v>
      </c>
      <c r="E6109" s="43" t="e">
        <f>IF(VLOOKUP(S6109,'DD-Lookup'!$J$6:$L$50,3,FALSE)="Monthly",(YEAR(AC6109)-YEAR(AB6109))*12+MONTH(AC6109)-MONTH(AB6109)+1,(AC6109-AB6109+1))</f>
        <v>#N/A</v>
      </c>
      <c r="F6109" s="210" t="e">
        <f t="shared" si="484"/>
        <v>#N/A</v>
      </c>
    </row>
    <row r="6110" spans="1:6" x14ac:dyDescent="0.25">
      <c r="A6110" s="43" t="str">
        <f t="shared" si="480"/>
        <v xml:space="preserve"> 0 Financial</v>
      </c>
      <c r="B6110" s="43" t="str">
        <f t="shared" si="481"/>
        <v/>
      </c>
      <c r="C6110" s="43">
        <f t="shared" si="482"/>
        <v>0</v>
      </c>
      <c r="D6110" s="43" t="str">
        <f t="shared" si="483"/>
        <v>Financial</v>
      </c>
      <c r="E6110" s="43" t="e">
        <f>IF(VLOOKUP(S6110,'DD-Lookup'!$J$6:$L$50,3,FALSE)="Monthly",(YEAR(AC6110)-YEAR(AB6110))*12+MONTH(AC6110)-MONTH(AB6110)+1,(AC6110-AB6110+1))</f>
        <v>#N/A</v>
      </c>
      <c r="F6110" s="210" t="e">
        <f t="shared" si="484"/>
        <v>#N/A</v>
      </c>
    </row>
    <row r="6111" spans="1:6" x14ac:dyDescent="0.25">
      <c r="A6111" s="43" t="str">
        <f t="shared" si="480"/>
        <v xml:space="preserve"> 0 Financial</v>
      </c>
      <c r="B6111" s="43" t="str">
        <f t="shared" si="481"/>
        <v/>
      </c>
      <c r="C6111" s="43">
        <f t="shared" si="482"/>
        <v>0</v>
      </c>
      <c r="D6111" s="43" t="str">
        <f t="shared" si="483"/>
        <v>Financial</v>
      </c>
      <c r="E6111" s="43" t="e">
        <f>IF(VLOOKUP(S6111,'DD-Lookup'!$J$6:$L$50,3,FALSE)="Monthly",(YEAR(AC6111)-YEAR(AB6111))*12+MONTH(AC6111)-MONTH(AB6111)+1,(AC6111-AB6111+1))</f>
        <v>#N/A</v>
      </c>
      <c r="F6111" s="210" t="e">
        <f t="shared" si="484"/>
        <v>#N/A</v>
      </c>
    </row>
    <row r="6112" spans="1:6" x14ac:dyDescent="0.25">
      <c r="A6112" s="43" t="str">
        <f t="shared" si="480"/>
        <v xml:space="preserve"> 0 Financial</v>
      </c>
      <c r="B6112" s="43" t="str">
        <f t="shared" si="481"/>
        <v/>
      </c>
      <c r="C6112" s="43">
        <f t="shared" si="482"/>
        <v>0</v>
      </c>
      <c r="D6112" s="43" t="str">
        <f t="shared" si="483"/>
        <v>Financial</v>
      </c>
      <c r="E6112" s="43" t="e">
        <f>IF(VLOOKUP(S6112,'DD-Lookup'!$J$6:$L$50,3,FALSE)="Monthly",(YEAR(AC6112)-YEAR(AB6112))*12+MONTH(AC6112)-MONTH(AB6112)+1,(AC6112-AB6112+1))</f>
        <v>#N/A</v>
      </c>
      <c r="F6112" s="210" t="e">
        <f t="shared" si="484"/>
        <v>#N/A</v>
      </c>
    </row>
    <row r="6113" spans="1:6" x14ac:dyDescent="0.25">
      <c r="A6113" s="43" t="str">
        <f t="shared" si="480"/>
        <v xml:space="preserve"> 0 Financial</v>
      </c>
      <c r="B6113" s="43" t="str">
        <f t="shared" si="481"/>
        <v/>
      </c>
      <c r="C6113" s="43">
        <f t="shared" si="482"/>
        <v>0</v>
      </c>
      <c r="D6113" s="43" t="str">
        <f t="shared" si="483"/>
        <v>Financial</v>
      </c>
      <c r="E6113" s="43" t="e">
        <f>IF(VLOOKUP(S6113,'DD-Lookup'!$J$6:$L$50,3,FALSE)="Monthly",(YEAR(AC6113)-YEAR(AB6113))*12+MONTH(AC6113)-MONTH(AB6113)+1,(AC6113-AB6113+1))</f>
        <v>#N/A</v>
      </c>
      <c r="F6113" s="210" t="e">
        <f t="shared" si="484"/>
        <v>#N/A</v>
      </c>
    </row>
    <row r="6114" spans="1:6" x14ac:dyDescent="0.25">
      <c r="A6114" s="43" t="str">
        <f t="shared" si="480"/>
        <v xml:space="preserve"> 0 Financial</v>
      </c>
      <c r="B6114" s="43" t="str">
        <f t="shared" si="481"/>
        <v/>
      </c>
      <c r="C6114" s="43">
        <f t="shared" si="482"/>
        <v>0</v>
      </c>
      <c r="D6114" s="43" t="str">
        <f t="shared" si="483"/>
        <v>Financial</v>
      </c>
      <c r="E6114" s="43" t="e">
        <f>IF(VLOOKUP(S6114,'DD-Lookup'!$J$6:$L$50,3,FALSE)="Monthly",(YEAR(AC6114)-YEAR(AB6114))*12+MONTH(AC6114)-MONTH(AB6114)+1,(AC6114-AB6114+1))</f>
        <v>#N/A</v>
      </c>
      <c r="F6114" s="210" t="e">
        <f t="shared" si="484"/>
        <v>#N/A</v>
      </c>
    </row>
    <row r="6115" spans="1:6" x14ac:dyDescent="0.25">
      <c r="A6115" s="43" t="str">
        <f t="shared" si="480"/>
        <v xml:space="preserve"> 0 Financial</v>
      </c>
      <c r="B6115" s="43" t="str">
        <f t="shared" si="481"/>
        <v/>
      </c>
      <c r="C6115" s="43">
        <f t="shared" si="482"/>
        <v>0</v>
      </c>
      <c r="D6115" s="43" t="str">
        <f t="shared" si="483"/>
        <v>Financial</v>
      </c>
      <c r="E6115" s="43" t="e">
        <f>IF(VLOOKUP(S6115,'DD-Lookup'!$J$6:$L$50,3,FALSE)="Monthly",(YEAR(AC6115)-YEAR(AB6115))*12+MONTH(AC6115)-MONTH(AB6115)+1,(AC6115-AB6115+1))</f>
        <v>#N/A</v>
      </c>
      <c r="F6115" s="210" t="e">
        <f t="shared" si="484"/>
        <v>#N/A</v>
      </c>
    </row>
    <row r="6116" spans="1:6" x14ac:dyDescent="0.25">
      <c r="A6116" s="43" t="str">
        <f t="shared" si="480"/>
        <v xml:space="preserve"> 0 Financial</v>
      </c>
      <c r="B6116" s="43" t="str">
        <f t="shared" si="481"/>
        <v/>
      </c>
      <c r="C6116" s="43">
        <f t="shared" si="482"/>
        <v>0</v>
      </c>
      <c r="D6116" s="43" t="str">
        <f t="shared" si="483"/>
        <v>Financial</v>
      </c>
      <c r="E6116" s="43" t="e">
        <f>IF(VLOOKUP(S6116,'DD-Lookup'!$J$6:$L$50,3,FALSE)="Monthly",(YEAR(AC6116)-YEAR(AB6116))*12+MONTH(AC6116)-MONTH(AB6116)+1,(AC6116-AB6116+1))</f>
        <v>#N/A</v>
      </c>
      <c r="F6116" s="210" t="e">
        <f t="shared" si="484"/>
        <v>#N/A</v>
      </c>
    </row>
    <row r="6117" spans="1:6" x14ac:dyDescent="0.25">
      <c r="A6117" s="43" t="str">
        <f t="shared" si="480"/>
        <v xml:space="preserve"> 0 Financial</v>
      </c>
      <c r="B6117" s="43" t="str">
        <f t="shared" si="481"/>
        <v/>
      </c>
      <c r="C6117" s="43">
        <f t="shared" si="482"/>
        <v>0</v>
      </c>
      <c r="D6117" s="43" t="str">
        <f t="shared" si="483"/>
        <v>Financial</v>
      </c>
      <c r="E6117" s="43" t="e">
        <f>IF(VLOOKUP(S6117,'DD-Lookup'!$J$6:$L$50,3,FALSE)="Monthly",(YEAR(AC6117)-YEAR(AB6117))*12+MONTH(AC6117)-MONTH(AB6117)+1,(AC6117-AB6117+1))</f>
        <v>#N/A</v>
      </c>
      <c r="F6117" s="210" t="e">
        <f t="shared" si="484"/>
        <v>#N/A</v>
      </c>
    </row>
    <row r="6118" spans="1:6" x14ac:dyDescent="0.25">
      <c r="A6118" s="43" t="str">
        <f t="shared" si="480"/>
        <v xml:space="preserve"> 0 Financial</v>
      </c>
      <c r="B6118" s="43" t="str">
        <f t="shared" si="481"/>
        <v/>
      </c>
      <c r="C6118" s="43">
        <f t="shared" si="482"/>
        <v>0</v>
      </c>
      <c r="D6118" s="43" t="str">
        <f t="shared" si="483"/>
        <v>Financial</v>
      </c>
      <c r="E6118" s="43" t="e">
        <f>IF(VLOOKUP(S6118,'DD-Lookup'!$J$6:$L$50,3,FALSE)="Monthly",(YEAR(AC6118)-YEAR(AB6118))*12+MONTH(AC6118)-MONTH(AB6118)+1,(AC6118-AB6118+1))</f>
        <v>#N/A</v>
      </c>
      <c r="F6118" s="210" t="e">
        <f t="shared" si="484"/>
        <v>#N/A</v>
      </c>
    </row>
    <row r="6119" spans="1:6" x14ac:dyDescent="0.25">
      <c r="A6119" s="43" t="str">
        <f t="shared" si="480"/>
        <v xml:space="preserve"> 0 Financial</v>
      </c>
      <c r="B6119" s="43" t="str">
        <f t="shared" si="481"/>
        <v/>
      </c>
      <c r="C6119" s="43">
        <f t="shared" si="482"/>
        <v>0</v>
      </c>
      <c r="D6119" s="43" t="str">
        <f t="shared" si="483"/>
        <v>Financial</v>
      </c>
      <c r="E6119" s="43" t="e">
        <f>IF(VLOOKUP(S6119,'DD-Lookup'!$J$6:$L$50,3,FALSE)="Monthly",(YEAR(AC6119)-YEAR(AB6119))*12+MONTH(AC6119)-MONTH(AB6119)+1,(AC6119-AB6119+1))</f>
        <v>#N/A</v>
      </c>
      <c r="F6119" s="210" t="e">
        <f t="shared" si="484"/>
        <v>#N/A</v>
      </c>
    </row>
    <row r="6120" spans="1:6" x14ac:dyDescent="0.25">
      <c r="A6120" s="43" t="str">
        <f t="shared" si="480"/>
        <v xml:space="preserve"> 0 Financial</v>
      </c>
      <c r="B6120" s="43" t="str">
        <f t="shared" si="481"/>
        <v/>
      </c>
      <c r="C6120" s="43">
        <f t="shared" si="482"/>
        <v>0</v>
      </c>
      <c r="D6120" s="43" t="str">
        <f t="shared" si="483"/>
        <v>Financial</v>
      </c>
      <c r="E6120" s="43" t="e">
        <f>IF(VLOOKUP(S6120,'DD-Lookup'!$J$6:$L$50,3,FALSE)="Monthly",(YEAR(AC6120)-YEAR(AB6120))*12+MONTH(AC6120)-MONTH(AB6120)+1,(AC6120-AB6120+1))</f>
        <v>#N/A</v>
      </c>
      <c r="F6120" s="210" t="e">
        <f t="shared" si="484"/>
        <v>#N/A</v>
      </c>
    </row>
    <row r="6121" spans="1:6" x14ac:dyDescent="0.25">
      <c r="A6121" s="43" t="str">
        <f t="shared" si="480"/>
        <v xml:space="preserve"> 0 Financial</v>
      </c>
      <c r="B6121" s="43" t="str">
        <f t="shared" si="481"/>
        <v/>
      </c>
      <c r="C6121" s="43">
        <f t="shared" si="482"/>
        <v>0</v>
      </c>
      <c r="D6121" s="43" t="str">
        <f t="shared" si="483"/>
        <v>Financial</v>
      </c>
      <c r="E6121" s="43" t="e">
        <f>IF(VLOOKUP(S6121,'DD-Lookup'!$J$6:$L$50,3,FALSE)="Monthly",(YEAR(AC6121)-YEAR(AB6121))*12+MONTH(AC6121)-MONTH(AB6121)+1,(AC6121-AB6121+1))</f>
        <v>#N/A</v>
      </c>
      <c r="F6121" s="210" t="e">
        <f t="shared" si="484"/>
        <v>#N/A</v>
      </c>
    </row>
    <row r="6122" spans="1:6" x14ac:dyDescent="0.25">
      <c r="A6122" s="43" t="str">
        <f t="shared" si="480"/>
        <v xml:space="preserve"> 0 Financial</v>
      </c>
      <c r="B6122" s="43" t="str">
        <f t="shared" si="481"/>
        <v/>
      </c>
      <c r="C6122" s="43">
        <f t="shared" si="482"/>
        <v>0</v>
      </c>
      <c r="D6122" s="43" t="str">
        <f t="shared" si="483"/>
        <v>Financial</v>
      </c>
      <c r="E6122" s="43" t="e">
        <f>IF(VLOOKUP(S6122,'DD-Lookup'!$J$6:$L$50,3,FALSE)="Monthly",(YEAR(AC6122)-YEAR(AB6122))*12+MONTH(AC6122)-MONTH(AB6122)+1,(AC6122-AB6122+1))</f>
        <v>#N/A</v>
      </c>
      <c r="F6122" s="210" t="e">
        <f t="shared" si="484"/>
        <v>#N/A</v>
      </c>
    </row>
    <row r="6123" spans="1:6" x14ac:dyDescent="0.25">
      <c r="A6123" s="43" t="str">
        <f t="shared" si="480"/>
        <v xml:space="preserve"> 0 Financial</v>
      </c>
      <c r="B6123" s="43" t="str">
        <f t="shared" si="481"/>
        <v/>
      </c>
      <c r="C6123" s="43">
        <f t="shared" si="482"/>
        <v>0</v>
      </c>
      <c r="D6123" s="43" t="str">
        <f t="shared" si="483"/>
        <v>Financial</v>
      </c>
      <c r="E6123" s="43" t="e">
        <f>IF(VLOOKUP(S6123,'DD-Lookup'!$J$6:$L$50,3,FALSE)="Monthly",(YEAR(AC6123)-YEAR(AB6123))*12+MONTH(AC6123)-MONTH(AB6123)+1,(AC6123-AB6123+1))</f>
        <v>#N/A</v>
      </c>
      <c r="F6123" s="210" t="e">
        <f t="shared" si="484"/>
        <v>#N/A</v>
      </c>
    </row>
    <row r="6124" spans="1:6" x14ac:dyDescent="0.25">
      <c r="A6124" s="43" t="str">
        <f t="shared" si="480"/>
        <v xml:space="preserve"> 0 Financial</v>
      </c>
      <c r="B6124" s="43" t="str">
        <f t="shared" si="481"/>
        <v/>
      </c>
      <c r="C6124" s="43">
        <f t="shared" si="482"/>
        <v>0</v>
      </c>
      <c r="D6124" s="43" t="str">
        <f t="shared" si="483"/>
        <v>Financial</v>
      </c>
      <c r="E6124" s="43" t="e">
        <f>IF(VLOOKUP(S6124,'DD-Lookup'!$J$6:$L$50,3,FALSE)="Monthly",(YEAR(AC6124)-YEAR(AB6124))*12+MONTH(AC6124)-MONTH(AB6124)+1,(AC6124-AB6124+1))</f>
        <v>#N/A</v>
      </c>
      <c r="F6124" s="210" t="e">
        <f t="shared" si="484"/>
        <v>#N/A</v>
      </c>
    </row>
    <row r="6125" spans="1:6" x14ac:dyDescent="0.25">
      <c r="A6125" s="43" t="str">
        <f t="shared" si="480"/>
        <v xml:space="preserve"> 0 Financial</v>
      </c>
      <c r="B6125" s="43" t="str">
        <f t="shared" si="481"/>
        <v/>
      </c>
      <c r="C6125" s="43">
        <f t="shared" si="482"/>
        <v>0</v>
      </c>
      <c r="D6125" s="43" t="str">
        <f t="shared" si="483"/>
        <v>Financial</v>
      </c>
      <c r="E6125" s="43" t="e">
        <f>IF(VLOOKUP(S6125,'DD-Lookup'!$J$6:$L$50,3,FALSE)="Monthly",(YEAR(AC6125)-YEAR(AB6125))*12+MONTH(AC6125)-MONTH(AB6125)+1,(AC6125-AB6125+1))</f>
        <v>#N/A</v>
      </c>
      <c r="F6125" s="210" t="e">
        <f t="shared" si="484"/>
        <v>#N/A</v>
      </c>
    </row>
    <row r="6126" spans="1:6" x14ac:dyDescent="0.25">
      <c r="A6126" s="43" t="str">
        <f t="shared" si="480"/>
        <v xml:space="preserve"> 0 Financial</v>
      </c>
      <c r="B6126" s="43" t="str">
        <f t="shared" si="481"/>
        <v/>
      </c>
      <c r="C6126" s="43">
        <f t="shared" si="482"/>
        <v>0</v>
      </c>
      <c r="D6126" s="43" t="str">
        <f t="shared" si="483"/>
        <v>Financial</v>
      </c>
      <c r="E6126" s="43" t="e">
        <f>IF(VLOOKUP(S6126,'DD-Lookup'!$J$6:$L$50,3,FALSE)="Monthly",(YEAR(AC6126)-YEAR(AB6126))*12+MONTH(AC6126)-MONTH(AB6126)+1,(AC6126-AB6126+1))</f>
        <v>#N/A</v>
      </c>
      <c r="F6126" s="210" t="e">
        <f t="shared" si="484"/>
        <v>#N/A</v>
      </c>
    </row>
    <row r="6127" spans="1:6" x14ac:dyDescent="0.25">
      <c r="A6127" s="43" t="str">
        <f t="shared" si="480"/>
        <v xml:space="preserve"> 0 Financial</v>
      </c>
      <c r="B6127" s="43" t="str">
        <f t="shared" si="481"/>
        <v/>
      </c>
      <c r="C6127" s="43">
        <f t="shared" si="482"/>
        <v>0</v>
      </c>
      <c r="D6127" s="43" t="str">
        <f t="shared" si="483"/>
        <v>Financial</v>
      </c>
      <c r="E6127" s="43" t="e">
        <f>IF(VLOOKUP(S6127,'DD-Lookup'!$J$6:$L$50,3,FALSE)="Monthly",(YEAR(AC6127)-YEAR(AB6127))*12+MONTH(AC6127)-MONTH(AB6127)+1,(AC6127-AB6127+1))</f>
        <v>#N/A</v>
      </c>
      <c r="F6127" s="210" t="e">
        <f t="shared" si="484"/>
        <v>#N/A</v>
      </c>
    </row>
    <row r="6128" spans="1:6" x14ac:dyDescent="0.25">
      <c r="A6128" s="43" t="str">
        <f t="shared" si="480"/>
        <v xml:space="preserve"> 0 Financial</v>
      </c>
      <c r="B6128" s="43" t="str">
        <f t="shared" si="481"/>
        <v/>
      </c>
      <c r="C6128" s="43">
        <f t="shared" si="482"/>
        <v>0</v>
      </c>
      <c r="D6128" s="43" t="str">
        <f t="shared" si="483"/>
        <v>Financial</v>
      </c>
      <c r="E6128" s="43" t="e">
        <f>IF(VLOOKUP(S6128,'DD-Lookup'!$J$6:$L$50,3,FALSE)="Monthly",(YEAR(AC6128)-YEAR(AB6128))*12+MONTH(AC6128)-MONTH(AB6128)+1,(AC6128-AB6128+1))</f>
        <v>#N/A</v>
      </c>
      <c r="F6128" s="210" t="e">
        <f t="shared" si="484"/>
        <v>#N/A</v>
      </c>
    </row>
    <row r="6129" spans="1:6" x14ac:dyDescent="0.25">
      <c r="A6129" s="43" t="str">
        <f t="shared" si="480"/>
        <v xml:space="preserve"> 0 Financial</v>
      </c>
      <c r="B6129" s="43" t="str">
        <f t="shared" si="481"/>
        <v/>
      </c>
      <c r="C6129" s="43">
        <f t="shared" si="482"/>
        <v>0</v>
      </c>
      <c r="D6129" s="43" t="str">
        <f t="shared" si="483"/>
        <v>Financial</v>
      </c>
      <c r="E6129" s="43" t="e">
        <f>IF(VLOOKUP(S6129,'DD-Lookup'!$J$6:$L$50,3,FALSE)="Monthly",(YEAR(AC6129)-YEAR(AB6129))*12+MONTH(AC6129)-MONTH(AB6129)+1,(AC6129-AB6129+1))</f>
        <v>#N/A</v>
      </c>
      <c r="F6129" s="210" t="e">
        <f t="shared" si="484"/>
        <v>#N/A</v>
      </c>
    </row>
    <row r="6130" spans="1:6" x14ac:dyDescent="0.25">
      <c r="A6130" s="43" t="str">
        <f t="shared" si="480"/>
        <v xml:space="preserve"> 0 Financial</v>
      </c>
      <c r="B6130" s="43" t="str">
        <f t="shared" si="481"/>
        <v/>
      </c>
      <c r="C6130" s="43">
        <f t="shared" si="482"/>
        <v>0</v>
      </c>
      <c r="D6130" s="43" t="str">
        <f t="shared" si="483"/>
        <v>Financial</v>
      </c>
      <c r="E6130" s="43" t="e">
        <f>IF(VLOOKUP(S6130,'DD-Lookup'!$J$6:$L$50,3,FALSE)="Monthly",(YEAR(AC6130)-YEAR(AB6130))*12+MONTH(AC6130)-MONTH(AB6130)+1,(AC6130-AB6130+1))</f>
        <v>#N/A</v>
      </c>
      <c r="F6130" s="210" t="e">
        <f t="shared" si="484"/>
        <v>#N/A</v>
      </c>
    </row>
    <row r="6131" spans="1:6" x14ac:dyDescent="0.25">
      <c r="A6131" s="43" t="str">
        <f t="shared" si="480"/>
        <v xml:space="preserve"> 0 Financial</v>
      </c>
      <c r="B6131" s="43" t="str">
        <f t="shared" si="481"/>
        <v/>
      </c>
      <c r="C6131" s="43">
        <f t="shared" si="482"/>
        <v>0</v>
      </c>
      <c r="D6131" s="43" t="str">
        <f t="shared" si="483"/>
        <v>Financial</v>
      </c>
      <c r="E6131" s="43" t="e">
        <f>IF(VLOOKUP(S6131,'DD-Lookup'!$J$6:$L$50,3,FALSE)="Monthly",(YEAR(AC6131)-YEAR(AB6131))*12+MONTH(AC6131)-MONTH(AB6131)+1,(AC6131-AB6131+1))</f>
        <v>#N/A</v>
      </c>
      <c r="F6131" s="210" t="e">
        <f t="shared" si="484"/>
        <v>#N/A</v>
      </c>
    </row>
    <row r="6132" spans="1:6" x14ac:dyDescent="0.25">
      <c r="A6132" s="43" t="str">
        <f t="shared" si="480"/>
        <v xml:space="preserve"> 0 Financial</v>
      </c>
      <c r="B6132" s="43" t="str">
        <f t="shared" si="481"/>
        <v/>
      </c>
      <c r="C6132" s="43">
        <f t="shared" si="482"/>
        <v>0</v>
      </c>
      <c r="D6132" s="43" t="str">
        <f t="shared" si="483"/>
        <v>Financial</v>
      </c>
      <c r="E6132" s="43" t="e">
        <f>IF(VLOOKUP(S6132,'DD-Lookup'!$J$6:$L$50,3,FALSE)="Monthly",(YEAR(AC6132)-YEAR(AB6132))*12+MONTH(AC6132)-MONTH(AB6132)+1,(AC6132-AB6132+1))</f>
        <v>#N/A</v>
      </c>
      <c r="F6132" s="210" t="e">
        <f t="shared" si="484"/>
        <v>#N/A</v>
      </c>
    </row>
    <row r="6133" spans="1:6" x14ac:dyDescent="0.25">
      <c r="A6133" s="43" t="str">
        <f t="shared" si="480"/>
        <v xml:space="preserve"> 0 Financial</v>
      </c>
      <c r="B6133" s="43" t="str">
        <f t="shared" si="481"/>
        <v/>
      </c>
      <c r="C6133" s="43">
        <f t="shared" si="482"/>
        <v>0</v>
      </c>
      <c r="D6133" s="43" t="str">
        <f t="shared" si="483"/>
        <v>Financial</v>
      </c>
      <c r="E6133" s="43" t="e">
        <f>IF(VLOOKUP(S6133,'DD-Lookup'!$J$6:$L$50,3,FALSE)="Monthly",(YEAR(AC6133)-YEAR(AB6133))*12+MONTH(AC6133)-MONTH(AB6133)+1,(AC6133-AB6133+1))</f>
        <v>#N/A</v>
      </c>
      <c r="F6133" s="210" t="e">
        <f t="shared" si="484"/>
        <v>#N/A</v>
      </c>
    </row>
    <row r="6134" spans="1:6" x14ac:dyDescent="0.25">
      <c r="A6134" s="43" t="str">
        <f t="shared" si="480"/>
        <v xml:space="preserve"> 0 Financial</v>
      </c>
      <c r="B6134" s="43" t="str">
        <f t="shared" si="481"/>
        <v/>
      </c>
      <c r="C6134" s="43">
        <f t="shared" si="482"/>
        <v>0</v>
      </c>
      <c r="D6134" s="43" t="str">
        <f t="shared" si="483"/>
        <v>Financial</v>
      </c>
      <c r="E6134" s="43" t="e">
        <f>IF(VLOOKUP(S6134,'DD-Lookup'!$J$6:$L$50,3,FALSE)="Monthly",(YEAR(AC6134)-YEAR(AB6134))*12+MONTH(AC6134)-MONTH(AB6134)+1,(AC6134-AB6134+1))</f>
        <v>#N/A</v>
      </c>
      <c r="F6134" s="210" t="e">
        <f t="shared" si="484"/>
        <v>#N/A</v>
      </c>
    </row>
    <row r="6135" spans="1:6" x14ac:dyDescent="0.25">
      <c r="A6135" s="43" t="str">
        <f t="shared" si="480"/>
        <v xml:space="preserve"> 0 Financial</v>
      </c>
      <c r="B6135" s="43" t="str">
        <f t="shared" si="481"/>
        <v/>
      </c>
      <c r="C6135" s="43">
        <f t="shared" si="482"/>
        <v>0</v>
      </c>
      <c r="D6135" s="43" t="str">
        <f t="shared" si="483"/>
        <v>Financial</v>
      </c>
      <c r="E6135" s="43" t="e">
        <f>IF(VLOOKUP(S6135,'DD-Lookup'!$J$6:$L$50,3,FALSE)="Monthly",(YEAR(AC6135)-YEAR(AB6135))*12+MONTH(AC6135)-MONTH(AB6135)+1,(AC6135-AB6135+1))</f>
        <v>#N/A</v>
      </c>
      <c r="F6135" s="210" t="e">
        <f t="shared" si="484"/>
        <v>#N/A</v>
      </c>
    </row>
    <row r="6136" spans="1:6" x14ac:dyDescent="0.25">
      <c r="A6136" s="43" t="str">
        <f t="shared" si="480"/>
        <v xml:space="preserve"> 0 Financial</v>
      </c>
      <c r="B6136" s="43" t="str">
        <f t="shared" si="481"/>
        <v/>
      </c>
      <c r="C6136" s="43">
        <f t="shared" si="482"/>
        <v>0</v>
      </c>
      <c r="D6136" s="43" t="str">
        <f t="shared" si="483"/>
        <v>Financial</v>
      </c>
      <c r="E6136" s="43" t="e">
        <f>IF(VLOOKUP(S6136,'DD-Lookup'!$J$6:$L$50,3,FALSE)="Monthly",(YEAR(AC6136)-YEAR(AB6136))*12+MONTH(AC6136)-MONTH(AB6136)+1,(AC6136-AB6136+1))</f>
        <v>#N/A</v>
      </c>
      <c r="F6136" s="210" t="e">
        <f t="shared" si="484"/>
        <v>#N/A</v>
      </c>
    </row>
    <row r="6137" spans="1:6" x14ac:dyDescent="0.25">
      <c r="A6137" s="43" t="str">
        <f t="shared" si="480"/>
        <v xml:space="preserve"> 0 Financial</v>
      </c>
      <c r="B6137" s="43" t="str">
        <f t="shared" si="481"/>
        <v/>
      </c>
      <c r="C6137" s="43">
        <f t="shared" si="482"/>
        <v>0</v>
      </c>
      <c r="D6137" s="43" t="str">
        <f t="shared" si="483"/>
        <v>Financial</v>
      </c>
      <c r="E6137" s="43" t="e">
        <f>IF(VLOOKUP(S6137,'DD-Lookup'!$J$6:$L$50,3,FALSE)="Monthly",(YEAR(AC6137)-YEAR(AB6137))*12+MONTH(AC6137)-MONTH(AB6137)+1,(AC6137-AB6137+1))</f>
        <v>#N/A</v>
      </c>
      <c r="F6137" s="210" t="e">
        <f t="shared" si="484"/>
        <v>#N/A</v>
      </c>
    </row>
    <row r="6138" spans="1:6" x14ac:dyDescent="0.25">
      <c r="A6138" s="43" t="str">
        <f t="shared" si="480"/>
        <v xml:space="preserve"> 0 Financial</v>
      </c>
      <c r="B6138" s="43" t="str">
        <f t="shared" si="481"/>
        <v/>
      </c>
      <c r="C6138" s="43">
        <f t="shared" si="482"/>
        <v>0</v>
      </c>
      <c r="D6138" s="43" t="str">
        <f t="shared" si="483"/>
        <v>Financial</v>
      </c>
      <c r="E6138" s="43" t="e">
        <f>IF(VLOOKUP(S6138,'DD-Lookup'!$J$6:$L$50,3,FALSE)="Monthly",(YEAR(AC6138)-YEAR(AB6138))*12+MONTH(AC6138)-MONTH(AB6138)+1,(AC6138-AB6138+1))</f>
        <v>#N/A</v>
      </c>
      <c r="F6138" s="210" t="e">
        <f t="shared" si="484"/>
        <v>#N/A</v>
      </c>
    </row>
    <row r="6139" spans="1:6" x14ac:dyDescent="0.25">
      <c r="A6139" s="43" t="str">
        <f t="shared" si="480"/>
        <v xml:space="preserve"> 0 Financial</v>
      </c>
      <c r="B6139" s="43" t="str">
        <f t="shared" si="481"/>
        <v/>
      </c>
      <c r="C6139" s="43">
        <f t="shared" si="482"/>
        <v>0</v>
      </c>
      <c r="D6139" s="43" t="str">
        <f t="shared" si="483"/>
        <v>Financial</v>
      </c>
      <c r="E6139" s="43" t="e">
        <f>IF(VLOOKUP(S6139,'DD-Lookup'!$J$6:$L$50,3,FALSE)="Monthly",(YEAR(AC6139)-YEAR(AB6139))*12+MONTH(AC6139)-MONTH(AB6139)+1,(AC6139-AB6139+1))</f>
        <v>#N/A</v>
      </c>
      <c r="F6139" s="210" t="e">
        <f t="shared" si="484"/>
        <v>#N/A</v>
      </c>
    </row>
    <row r="6140" spans="1:6" x14ac:dyDescent="0.25">
      <c r="A6140" s="43" t="str">
        <f t="shared" si="480"/>
        <v xml:space="preserve"> 0 Financial</v>
      </c>
      <c r="B6140" s="43" t="str">
        <f t="shared" si="481"/>
        <v/>
      </c>
      <c r="C6140" s="43">
        <f t="shared" si="482"/>
        <v>0</v>
      </c>
      <c r="D6140" s="43" t="str">
        <f t="shared" si="483"/>
        <v>Financial</v>
      </c>
      <c r="E6140" s="43" t="e">
        <f>IF(VLOOKUP(S6140,'DD-Lookup'!$J$6:$L$50,3,FALSE)="Monthly",(YEAR(AC6140)-YEAR(AB6140))*12+MONTH(AC6140)-MONTH(AB6140)+1,(AC6140-AB6140+1))</f>
        <v>#N/A</v>
      </c>
      <c r="F6140" s="210" t="e">
        <f t="shared" si="484"/>
        <v>#N/A</v>
      </c>
    </row>
    <row r="6141" spans="1:6" x14ac:dyDescent="0.25">
      <c r="A6141" s="43" t="str">
        <f t="shared" si="480"/>
        <v xml:space="preserve"> 0 Financial</v>
      </c>
      <c r="B6141" s="43" t="str">
        <f t="shared" si="481"/>
        <v/>
      </c>
      <c r="C6141" s="43">
        <f t="shared" si="482"/>
        <v>0</v>
      </c>
      <c r="D6141" s="43" t="str">
        <f t="shared" si="483"/>
        <v>Financial</v>
      </c>
      <c r="E6141" s="43" t="e">
        <f>IF(VLOOKUP(S6141,'DD-Lookup'!$J$6:$L$50,3,FALSE)="Monthly",(YEAR(AC6141)-YEAR(AB6141))*12+MONTH(AC6141)-MONTH(AB6141)+1,(AC6141-AB6141+1))</f>
        <v>#N/A</v>
      </c>
      <c r="F6141" s="210" t="e">
        <f t="shared" si="484"/>
        <v>#N/A</v>
      </c>
    </row>
    <row r="6142" spans="1:6" x14ac:dyDescent="0.25">
      <c r="A6142" s="43" t="str">
        <f t="shared" si="480"/>
        <v xml:space="preserve"> 0 Financial</v>
      </c>
      <c r="B6142" s="43" t="str">
        <f t="shared" si="481"/>
        <v/>
      </c>
      <c r="C6142" s="43">
        <f t="shared" si="482"/>
        <v>0</v>
      </c>
      <c r="D6142" s="43" t="str">
        <f t="shared" si="483"/>
        <v>Financial</v>
      </c>
      <c r="E6142" s="43" t="e">
        <f>IF(VLOOKUP(S6142,'DD-Lookup'!$J$6:$L$50,3,FALSE)="Monthly",(YEAR(AC6142)-YEAR(AB6142))*12+MONTH(AC6142)-MONTH(AB6142)+1,(AC6142-AB6142+1))</f>
        <v>#N/A</v>
      </c>
      <c r="F6142" s="210" t="e">
        <f t="shared" si="484"/>
        <v>#N/A</v>
      </c>
    </row>
    <row r="6143" spans="1:6" x14ac:dyDescent="0.25">
      <c r="A6143" s="43" t="str">
        <f t="shared" si="480"/>
        <v xml:space="preserve"> 0 Financial</v>
      </c>
      <c r="B6143" s="43" t="str">
        <f t="shared" si="481"/>
        <v/>
      </c>
      <c r="C6143" s="43">
        <f t="shared" si="482"/>
        <v>0</v>
      </c>
      <c r="D6143" s="43" t="str">
        <f t="shared" si="483"/>
        <v>Financial</v>
      </c>
      <c r="E6143" s="43" t="e">
        <f>IF(VLOOKUP(S6143,'DD-Lookup'!$J$6:$L$50,3,FALSE)="Monthly",(YEAR(AC6143)-YEAR(AB6143))*12+MONTH(AC6143)-MONTH(AB6143)+1,(AC6143-AB6143+1))</f>
        <v>#N/A</v>
      </c>
      <c r="F6143" s="210" t="e">
        <f t="shared" si="484"/>
        <v>#N/A</v>
      </c>
    </row>
    <row r="6144" spans="1:6" x14ac:dyDescent="0.25">
      <c r="A6144" s="43" t="str">
        <f t="shared" si="480"/>
        <v xml:space="preserve"> 0 Financial</v>
      </c>
      <c r="B6144" s="43" t="str">
        <f t="shared" si="481"/>
        <v/>
      </c>
      <c r="C6144" s="43">
        <f t="shared" si="482"/>
        <v>0</v>
      </c>
      <c r="D6144" s="43" t="str">
        <f t="shared" si="483"/>
        <v>Financial</v>
      </c>
      <c r="E6144" s="43" t="e">
        <f>IF(VLOOKUP(S6144,'DD-Lookup'!$J$6:$L$50,3,FALSE)="Monthly",(YEAR(AC6144)-YEAR(AB6144))*12+MONTH(AC6144)-MONTH(AB6144)+1,(AC6144-AB6144+1))</f>
        <v>#N/A</v>
      </c>
      <c r="F6144" s="210" t="e">
        <f t="shared" si="484"/>
        <v>#N/A</v>
      </c>
    </row>
    <row r="6145" spans="1:6" x14ac:dyDescent="0.25">
      <c r="A6145" s="43" t="str">
        <f t="shared" si="480"/>
        <v xml:space="preserve"> 0 Financial</v>
      </c>
      <c r="B6145" s="43" t="str">
        <f t="shared" si="481"/>
        <v/>
      </c>
      <c r="C6145" s="43">
        <f t="shared" si="482"/>
        <v>0</v>
      </c>
      <c r="D6145" s="43" t="str">
        <f t="shared" si="483"/>
        <v>Financial</v>
      </c>
      <c r="E6145" s="43" t="e">
        <f>IF(VLOOKUP(S6145,'DD-Lookup'!$J$6:$L$50,3,FALSE)="Monthly",(YEAR(AC6145)-YEAR(AB6145))*12+MONTH(AC6145)-MONTH(AB6145)+1,(AC6145-AB6145+1))</f>
        <v>#N/A</v>
      </c>
      <c r="F6145" s="210" t="e">
        <f t="shared" si="484"/>
        <v>#N/A</v>
      </c>
    </row>
    <row r="6146" spans="1:6" x14ac:dyDescent="0.25">
      <c r="A6146" s="43" t="str">
        <f t="shared" si="480"/>
        <v xml:space="preserve"> 0 Financial</v>
      </c>
      <c r="B6146" s="43" t="str">
        <f t="shared" si="481"/>
        <v/>
      </c>
      <c r="C6146" s="43">
        <f t="shared" si="482"/>
        <v>0</v>
      </c>
      <c r="D6146" s="43" t="str">
        <f t="shared" si="483"/>
        <v>Financial</v>
      </c>
      <c r="E6146" s="43" t="e">
        <f>IF(VLOOKUP(S6146,'DD-Lookup'!$J$6:$L$50,3,FALSE)="Monthly",(YEAR(AC6146)-YEAR(AB6146))*12+MONTH(AC6146)-MONTH(AB6146)+1,(AC6146-AB6146+1))</f>
        <v>#N/A</v>
      </c>
      <c r="F6146" s="210" t="e">
        <f t="shared" si="484"/>
        <v>#N/A</v>
      </c>
    </row>
    <row r="6147" spans="1:6" x14ac:dyDescent="0.25">
      <c r="A6147" s="43" t="str">
        <f t="shared" si="480"/>
        <v xml:space="preserve"> 0 Financial</v>
      </c>
      <c r="B6147" s="43" t="str">
        <f t="shared" si="481"/>
        <v/>
      </c>
      <c r="C6147" s="43">
        <f t="shared" si="482"/>
        <v>0</v>
      </c>
      <c r="D6147" s="43" t="str">
        <f t="shared" si="483"/>
        <v>Financial</v>
      </c>
      <c r="E6147" s="43" t="e">
        <f>IF(VLOOKUP(S6147,'DD-Lookup'!$J$6:$L$50,3,FALSE)="Monthly",(YEAR(AC6147)-YEAR(AB6147))*12+MONTH(AC6147)-MONTH(AB6147)+1,(AC6147-AB6147+1))</f>
        <v>#N/A</v>
      </c>
      <c r="F6147" s="210" t="e">
        <f t="shared" si="484"/>
        <v>#N/A</v>
      </c>
    </row>
    <row r="6148" spans="1:6" x14ac:dyDescent="0.25">
      <c r="A6148" s="43" t="str">
        <f t="shared" si="480"/>
        <v xml:space="preserve"> 0 Financial</v>
      </c>
      <c r="B6148" s="43" t="str">
        <f t="shared" si="481"/>
        <v/>
      </c>
      <c r="C6148" s="43">
        <f t="shared" si="482"/>
        <v>0</v>
      </c>
      <c r="D6148" s="43" t="str">
        <f t="shared" si="483"/>
        <v>Financial</v>
      </c>
      <c r="E6148" s="43" t="e">
        <f>IF(VLOOKUP(S6148,'DD-Lookup'!$J$6:$L$50,3,FALSE)="Monthly",(YEAR(AC6148)-YEAR(AB6148))*12+MONTH(AC6148)-MONTH(AB6148)+1,(AC6148-AB6148+1))</f>
        <v>#N/A</v>
      </c>
      <c r="F6148" s="210" t="e">
        <f t="shared" si="484"/>
        <v>#N/A</v>
      </c>
    </row>
    <row r="6149" spans="1:6" x14ac:dyDescent="0.25">
      <c r="A6149" s="43" t="str">
        <f t="shared" si="480"/>
        <v xml:space="preserve"> 0 Financial</v>
      </c>
      <c r="B6149" s="43" t="str">
        <f t="shared" si="481"/>
        <v/>
      </c>
      <c r="C6149" s="43">
        <f t="shared" si="482"/>
        <v>0</v>
      </c>
      <c r="D6149" s="43" t="str">
        <f t="shared" si="483"/>
        <v>Financial</v>
      </c>
      <c r="E6149" s="43" t="e">
        <f>IF(VLOOKUP(S6149,'DD-Lookup'!$J$6:$L$50,3,FALSE)="Monthly",(YEAR(AC6149)-YEAR(AB6149))*12+MONTH(AC6149)-MONTH(AB6149)+1,(AC6149-AB6149+1))</f>
        <v>#N/A</v>
      </c>
      <c r="F6149" s="210" t="e">
        <f t="shared" si="484"/>
        <v>#N/A</v>
      </c>
    </row>
    <row r="6150" spans="1:6" x14ac:dyDescent="0.25">
      <c r="A6150" s="43" t="str">
        <f t="shared" si="480"/>
        <v xml:space="preserve"> 0 Financial</v>
      </c>
      <c r="B6150" s="43" t="str">
        <f t="shared" si="481"/>
        <v/>
      </c>
      <c r="C6150" s="43">
        <f t="shared" si="482"/>
        <v>0</v>
      </c>
      <c r="D6150" s="43" t="str">
        <f t="shared" si="483"/>
        <v>Financial</v>
      </c>
      <c r="E6150" s="43" t="e">
        <f>IF(VLOOKUP(S6150,'DD-Lookup'!$J$6:$L$50,3,FALSE)="Monthly",(YEAR(AC6150)-YEAR(AB6150))*12+MONTH(AC6150)-MONTH(AB6150)+1,(AC6150-AB6150+1))</f>
        <v>#N/A</v>
      </c>
      <c r="F6150" s="210" t="e">
        <f t="shared" si="484"/>
        <v>#N/A</v>
      </c>
    </row>
    <row r="6151" spans="1:6" x14ac:dyDescent="0.25">
      <c r="A6151" s="43" t="str">
        <f t="shared" si="480"/>
        <v xml:space="preserve"> 0 Financial</v>
      </c>
      <c r="B6151" s="43" t="str">
        <f t="shared" si="481"/>
        <v/>
      </c>
      <c r="C6151" s="43">
        <f t="shared" si="482"/>
        <v>0</v>
      </c>
      <c r="D6151" s="43" t="str">
        <f t="shared" si="483"/>
        <v>Financial</v>
      </c>
      <c r="E6151" s="43" t="e">
        <f>IF(VLOOKUP(S6151,'DD-Lookup'!$J$6:$L$50,3,FALSE)="Monthly",(YEAR(AC6151)-YEAR(AB6151))*12+MONTH(AC6151)-MONTH(AB6151)+1,(AC6151-AB6151+1))</f>
        <v>#N/A</v>
      </c>
      <c r="F6151" s="210" t="e">
        <f t="shared" si="484"/>
        <v>#N/A</v>
      </c>
    </row>
    <row r="6152" spans="1:6" x14ac:dyDescent="0.25">
      <c r="A6152" s="43" t="str">
        <f t="shared" si="480"/>
        <v xml:space="preserve"> 0 Financial</v>
      </c>
      <c r="B6152" s="43" t="str">
        <f t="shared" si="481"/>
        <v/>
      </c>
      <c r="C6152" s="43">
        <f t="shared" si="482"/>
        <v>0</v>
      </c>
      <c r="D6152" s="43" t="str">
        <f t="shared" si="483"/>
        <v>Financial</v>
      </c>
      <c r="E6152" s="43" t="e">
        <f>IF(VLOOKUP(S6152,'DD-Lookup'!$J$6:$L$50,3,FALSE)="Monthly",(YEAR(AC6152)-YEAR(AB6152))*12+MONTH(AC6152)-MONTH(AB6152)+1,(AC6152-AB6152+1))</f>
        <v>#N/A</v>
      </c>
      <c r="F6152" s="210" t="e">
        <f t="shared" si="484"/>
        <v>#N/A</v>
      </c>
    </row>
    <row r="6153" spans="1:6" x14ac:dyDescent="0.25">
      <c r="A6153" s="43" t="str">
        <f t="shared" si="480"/>
        <v xml:space="preserve"> 0 Financial</v>
      </c>
      <c r="B6153" s="43" t="str">
        <f t="shared" si="481"/>
        <v/>
      </c>
      <c r="C6153" s="43">
        <f t="shared" si="482"/>
        <v>0</v>
      </c>
      <c r="D6153" s="43" t="str">
        <f t="shared" si="483"/>
        <v>Financial</v>
      </c>
      <c r="E6153" s="43" t="e">
        <f>IF(VLOOKUP(S6153,'DD-Lookup'!$J$6:$L$50,3,FALSE)="Monthly",(YEAR(AC6153)-YEAR(AB6153))*12+MONTH(AC6153)-MONTH(AB6153)+1,(AC6153-AB6153+1))</f>
        <v>#N/A</v>
      </c>
      <c r="F6153" s="210" t="e">
        <f t="shared" si="484"/>
        <v>#N/A</v>
      </c>
    </row>
    <row r="6154" spans="1:6" x14ac:dyDescent="0.25">
      <c r="A6154" s="43" t="str">
        <f t="shared" ref="A6154:A6217" si="485">B6154&amp;" "&amp;C6154&amp;" "&amp;D6154</f>
        <v xml:space="preserve"> 0 Financial</v>
      </c>
      <c r="B6154" s="43" t="str">
        <f t="shared" ref="B6154:B6217" si="486">IF((LEFT(N6154,2)="US"),"US","")</f>
        <v/>
      </c>
      <c r="C6154" s="43">
        <f t="shared" ref="C6154:C6217" si="487">M6154</f>
        <v>0</v>
      </c>
      <c r="D6154" s="43" t="str">
        <f t="shared" ref="D6154:D6217" si="488">IF(ISNUMBER(FIND("Phy",N6154))=TRUE,"Physical","Financial")</f>
        <v>Financial</v>
      </c>
      <c r="E6154" s="43" t="e">
        <f>IF(VLOOKUP(S6154,'DD-Lookup'!$J$6:$L$50,3,FALSE)="Monthly",(YEAR(AC6154)-YEAR(AB6154))*12+MONTH(AC6154)-MONTH(AB6154)+1,(AC6154-AB6154+1))</f>
        <v>#N/A</v>
      </c>
      <c r="F6154" s="210" t="e">
        <f t="shared" ref="F6154:F6217" si="489">E6154*SUM(P6154:Q6154)</f>
        <v>#N/A</v>
      </c>
    </row>
    <row r="6155" spans="1:6" x14ac:dyDescent="0.25">
      <c r="A6155" s="43" t="str">
        <f t="shared" si="485"/>
        <v xml:space="preserve"> 0 Financial</v>
      </c>
      <c r="B6155" s="43" t="str">
        <f t="shared" si="486"/>
        <v/>
      </c>
      <c r="C6155" s="43">
        <f t="shared" si="487"/>
        <v>0</v>
      </c>
      <c r="D6155" s="43" t="str">
        <f t="shared" si="488"/>
        <v>Financial</v>
      </c>
      <c r="E6155" s="43" t="e">
        <f>IF(VLOOKUP(S6155,'DD-Lookup'!$J$6:$L$50,3,FALSE)="Monthly",(YEAR(AC6155)-YEAR(AB6155))*12+MONTH(AC6155)-MONTH(AB6155)+1,(AC6155-AB6155+1))</f>
        <v>#N/A</v>
      </c>
      <c r="F6155" s="210" t="e">
        <f t="shared" si="489"/>
        <v>#N/A</v>
      </c>
    </row>
    <row r="6156" spans="1:6" x14ac:dyDescent="0.25">
      <c r="A6156" s="43" t="str">
        <f t="shared" si="485"/>
        <v xml:space="preserve"> 0 Financial</v>
      </c>
      <c r="B6156" s="43" t="str">
        <f t="shared" si="486"/>
        <v/>
      </c>
      <c r="C6156" s="43">
        <f t="shared" si="487"/>
        <v>0</v>
      </c>
      <c r="D6156" s="43" t="str">
        <f t="shared" si="488"/>
        <v>Financial</v>
      </c>
      <c r="E6156" s="43" t="e">
        <f>IF(VLOOKUP(S6156,'DD-Lookup'!$J$6:$L$50,3,FALSE)="Monthly",(YEAR(AC6156)-YEAR(AB6156))*12+MONTH(AC6156)-MONTH(AB6156)+1,(AC6156-AB6156+1))</f>
        <v>#N/A</v>
      </c>
      <c r="F6156" s="210" t="e">
        <f t="shared" si="489"/>
        <v>#N/A</v>
      </c>
    </row>
    <row r="6157" spans="1:6" x14ac:dyDescent="0.25">
      <c r="A6157" s="43" t="str">
        <f t="shared" si="485"/>
        <v xml:space="preserve"> 0 Financial</v>
      </c>
      <c r="B6157" s="43" t="str">
        <f t="shared" si="486"/>
        <v/>
      </c>
      <c r="C6157" s="43">
        <f t="shared" si="487"/>
        <v>0</v>
      </c>
      <c r="D6157" s="43" t="str">
        <f t="shared" si="488"/>
        <v>Financial</v>
      </c>
      <c r="E6157" s="43" t="e">
        <f>IF(VLOOKUP(S6157,'DD-Lookup'!$J$6:$L$50,3,FALSE)="Monthly",(YEAR(AC6157)-YEAR(AB6157))*12+MONTH(AC6157)-MONTH(AB6157)+1,(AC6157-AB6157+1))</f>
        <v>#N/A</v>
      </c>
      <c r="F6157" s="210" t="e">
        <f t="shared" si="489"/>
        <v>#N/A</v>
      </c>
    </row>
    <row r="6158" spans="1:6" x14ac:dyDescent="0.25">
      <c r="A6158" s="43" t="str">
        <f t="shared" si="485"/>
        <v xml:space="preserve"> 0 Financial</v>
      </c>
      <c r="B6158" s="43" t="str">
        <f t="shared" si="486"/>
        <v/>
      </c>
      <c r="C6158" s="43">
        <f t="shared" si="487"/>
        <v>0</v>
      </c>
      <c r="D6158" s="43" t="str">
        <f t="shared" si="488"/>
        <v>Financial</v>
      </c>
      <c r="E6158" s="43" t="e">
        <f>IF(VLOOKUP(S6158,'DD-Lookup'!$J$6:$L$50,3,FALSE)="Monthly",(YEAR(AC6158)-YEAR(AB6158))*12+MONTH(AC6158)-MONTH(AB6158)+1,(AC6158-AB6158+1))</f>
        <v>#N/A</v>
      </c>
      <c r="F6158" s="210" t="e">
        <f t="shared" si="489"/>
        <v>#N/A</v>
      </c>
    </row>
    <row r="6159" spans="1:6" x14ac:dyDescent="0.25">
      <c r="A6159" s="43" t="str">
        <f t="shared" si="485"/>
        <v xml:space="preserve"> 0 Financial</v>
      </c>
      <c r="B6159" s="43" t="str">
        <f t="shared" si="486"/>
        <v/>
      </c>
      <c r="C6159" s="43">
        <f t="shared" si="487"/>
        <v>0</v>
      </c>
      <c r="D6159" s="43" t="str">
        <f t="shared" si="488"/>
        <v>Financial</v>
      </c>
      <c r="E6159" s="43" t="e">
        <f>IF(VLOOKUP(S6159,'DD-Lookup'!$J$6:$L$50,3,FALSE)="Monthly",(YEAR(AC6159)-YEAR(AB6159))*12+MONTH(AC6159)-MONTH(AB6159)+1,(AC6159-AB6159+1))</f>
        <v>#N/A</v>
      </c>
      <c r="F6159" s="210" t="e">
        <f t="shared" si="489"/>
        <v>#N/A</v>
      </c>
    </row>
    <row r="6160" spans="1:6" x14ac:dyDescent="0.25">
      <c r="A6160" s="43" t="str">
        <f t="shared" si="485"/>
        <v xml:space="preserve"> 0 Financial</v>
      </c>
      <c r="B6160" s="43" t="str">
        <f t="shared" si="486"/>
        <v/>
      </c>
      <c r="C6160" s="43">
        <f t="shared" si="487"/>
        <v>0</v>
      </c>
      <c r="D6160" s="43" t="str">
        <f t="shared" si="488"/>
        <v>Financial</v>
      </c>
      <c r="E6160" s="43" t="e">
        <f>IF(VLOOKUP(S6160,'DD-Lookup'!$J$6:$L$50,3,FALSE)="Monthly",(YEAR(AC6160)-YEAR(AB6160))*12+MONTH(AC6160)-MONTH(AB6160)+1,(AC6160-AB6160+1))</f>
        <v>#N/A</v>
      </c>
      <c r="F6160" s="210" t="e">
        <f t="shared" si="489"/>
        <v>#N/A</v>
      </c>
    </row>
    <row r="6161" spans="1:6" x14ac:dyDescent="0.25">
      <c r="A6161" s="43" t="str">
        <f t="shared" si="485"/>
        <v xml:space="preserve"> 0 Financial</v>
      </c>
      <c r="B6161" s="43" t="str">
        <f t="shared" si="486"/>
        <v/>
      </c>
      <c r="C6161" s="43">
        <f t="shared" si="487"/>
        <v>0</v>
      </c>
      <c r="D6161" s="43" t="str">
        <f t="shared" si="488"/>
        <v>Financial</v>
      </c>
      <c r="E6161" s="43" t="e">
        <f>IF(VLOOKUP(S6161,'DD-Lookup'!$J$6:$L$50,3,FALSE)="Monthly",(YEAR(AC6161)-YEAR(AB6161))*12+MONTH(AC6161)-MONTH(AB6161)+1,(AC6161-AB6161+1))</f>
        <v>#N/A</v>
      </c>
      <c r="F6161" s="210" t="e">
        <f t="shared" si="489"/>
        <v>#N/A</v>
      </c>
    </row>
    <row r="6162" spans="1:6" x14ac:dyDescent="0.25">
      <c r="A6162" s="43" t="str">
        <f t="shared" si="485"/>
        <v xml:space="preserve"> 0 Financial</v>
      </c>
      <c r="B6162" s="43" t="str">
        <f t="shared" si="486"/>
        <v/>
      </c>
      <c r="C6162" s="43">
        <f t="shared" si="487"/>
        <v>0</v>
      </c>
      <c r="D6162" s="43" t="str">
        <f t="shared" si="488"/>
        <v>Financial</v>
      </c>
      <c r="E6162" s="43" t="e">
        <f>IF(VLOOKUP(S6162,'DD-Lookup'!$J$6:$L$50,3,FALSE)="Monthly",(YEAR(AC6162)-YEAR(AB6162))*12+MONTH(AC6162)-MONTH(AB6162)+1,(AC6162-AB6162+1))</f>
        <v>#N/A</v>
      </c>
      <c r="F6162" s="210" t="e">
        <f t="shared" si="489"/>
        <v>#N/A</v>
      </c>
    </row>
    <row r="6163" spans="1:6" x14ac:dyDescent="0.25">
      <c r="A6163" s="43" t="str">
        <f t="shared" si="485"/>
        <v xml:space="preserve"> 0 Financial</v>
      </c>
      <c r="B6163" s="43" t="str">
        <f t="shared" si="486"/>
        <v/>
      </c>
      <c r="C6163" s="43">
        <f t="shared" si="487"/>
        <v>0</v>
      </c>
      <c r="D6163" s="43" t="str">
        <f t="shared" si="488"/>
        <v>Financial</v>
      </c>
      <c r="E6163" s="43" t="e">
        <f>IF(VLOOKUP(S6163,'DD-Lookup'!$J$6:$L$50,3,FALSE)="Monthly",(YEAR(AC6163)-YEAR(AB6163))*12+MONTH(AC6163)-MONTH(AB6163)+1,(AC6163-AB6163+1))</f>
        <v>#N/A</v>
      </c>
      <c r="F6163" s="210" t="e">
        <f t="shared" si="489"/>
        <v>#N/A</v>
      </c>
    </row>
    <row r="6164" spans="1:6" x14ac:dyDescent="0.25">
      <c r="A6164" s="43" t="str">
        <f t="shared" si="485"/>
        <v xml:space="preserve"> 0 Financial</v>
      </c>
      <c r="B6164" s="43" t="str">
        <f t="shared" si="486"/>
        <v/>
      </c>
      <c r="C6164" s="43">
        <f t="shared" si="487"/>
        <v>0</v>
      </c>
      <c r="D6164" s="43" t="str">
        <f t="shared" si="488"/>
        <v>Financial</v>
      </c>
      <c r="E6164" s="43" t="e">
        <f>IF(VLOOKUP(S6164,'DD-Lookup'!$J$6:$L$50,3,FALSE)="Monthly",(YEAR(AC6164)-YEAR(AB6164))*12+MONTH(AC6164)-MONTH(AB6164)+1,(AC6164-AB6164+1))</f>
        <v>#N/A</v>
      </c>
      <c r="F6164" s="210" t="e">
        <f t="shared" si="489"/>
        <v>#N/A</v>
      </c>
    </row>
    <row r="6165" spans="1:6" x14ac:dyDescent="0.25">
      <c r="A6165" s="43" t="str">
        <f t="shared" si="485"/>
        <v xml:space="preserve"> 0 Financial</v>
      </c>
      <c r="B6165" s="43" t="str">
        <f t="shared" si="486"/>
        <v/>
      </c>
      <c r="C6165" s="43">
        <f t="shared" si="487"/>
        <v>0</v>
      </c>
      <c r="D6165" s="43" t="str">
        <f t="shared" si="488"/>
        <v>Financial</v>
      </c>
      <c r="E6165" s="43" t="e">
        <f>IF(VLOOKUP(S6165,'DD-Lookup'!$J$6:$L$50,3,FALSE)="Monthly",(YEAR(AC6165)-YEAR(AB6165))*12+MONTH(AC6165)-MONTH(AB6165)+1,(AC6165-AB6165+1))</f>
        <v>#N/A</v>
      </c>
      <c r="F6165" s="210" t="e">
        <f t="shared" si="489"/>
        <v>#N/A</v>
      </c>
    </row>
    <row r="6166" spans="1:6" x14ac:dyDescent="0.25">
      <c r="A6166" s="43" t="str">
        <f t="shared" si="485"/>
        <v xml:space="preserve"> 0 Financial</v>
      </c>
      <c r="B6166" s="43" t="str">
        <f t="shared" si="486"/>
        <v/>
      </c>
      <c r="C6166" s="43">
        <f t="shared" si="487"/>
        <v>0</v>
      </c>
      <c r="D6166" s="43" t="str">
        <f t="shared" si="488"/>
        <v>Financial</v>
      </c>
      <c r="E6166" s="43" t="e">
        <f>IF(VLOOKUP(S6166,'DD-Lookup'!$J$6:$L$50,3,FALSE)="Monthly",(YEAR(AC6166)-YEAR(AB6166))*12+MONTH(AC6166)-MONTH(AB6166)+1,(AC6166-AB6166+1))</f>
        <v>#N/A</v>
      </c>
      <c r="F6166" s="210" t="e">
        <f t="shared" si="489"/>
        <v>#N/A</v>
      </c>
    </row>
    <row r="6167" spans="1:6" x14ac:dyDescent="0.25">
      <c r="A6167" s="43" t="str">
        <f t="shared" si="485"/>
        <v xml:space="preserve"> 0 Financial</v>
      </c>
      <c r="B6167" s="43" t="str">
        <f t="shared" si="486"/>
        <v/>
      </c>
      <c r="C6167" s="43">
        <f t="shared" si="487"/>
        <v>0</v>
      </c>
      <c r="D6167" s="43" t="str">
        <f t="shared" si="488"/>
        <v>Financial</v>
      </c>
      <c r="E6167" s="43" t="e">
        <f>IF(VLOOKUP(S6167,'DD-Lookup'!$J$6:$L$50,3,FALSE)="Monthly",(YEAR(AC6167)-YEAR(AB6167))*12+MONTH(AC6167)-MONTH(AB6167)+1,(AC6167-AB6167+1))</f>
        <v>#N/A</v>
      </c>
      <c r="F6167" s="210" t="e">
        <f t="shared" si="489"/>
        <v>#N/A</v>
      </c>
    </row>
    <row r="6168" spans="1:6" x14ac:dyDescent="0.25">
      <c r="A6168" s="43" t="str">
        <f t="shared" si="485"/>
        <v xml:space="preserve"> 0 Financial</v>
      </c>
      <c r="B6168" s="43" t="str">
        <f t="shared" si="486"/>
        <v/>
      </c>
      <c r="C6168" s="43">
        <f t="shared" si="487"/>
        <v>0</v>
      </c>
      <c r="D6168" s="43" t="str">
        <f t="shared" si="488"/>
        <v>Financial</v>
      </c>
      <c r="E6168" s="43" t="e">
        <f>IF(VLOOKUP(S6168,'DD-Lookup'!$J$6:$L$50,3,FALSE)="Monthly",(YEAR(AC6168)-YEAR(AB6168))*12+MONTH(AC6168)-MONTH(AB6168)+1,(AC6168-AB6168+1))</f>
        <v>#N/A</v>
      </c>
      <c r="F6168" s="210" t="e">
        <f t="shared" si="489"/>
        <v>#N/A</v>
      </c>
    </row>
    <row r="6169" spans="1:6" x14ac:dyDescent="0.25">
      <c r="A6169" s="43" t="str">
        <f t="shared" si="485"/>
        <v xml:space="preserve"> 0 Financial</v>
      </c>
      <c r="B6169" s="43" t="str">
        <f t="shared" si="486"/>
        <v/>
      </c>
      <c r="C6169" s="43">
        <f t="shared" si="487"/>
        <v>0</v>
      </c>
      <c r="D6169" s="43" t="str">
        <f t="shared" si="488"/>
        <v>Financial</v>
      </c>
      <c r="E6169" s="43" t="e">
        <f>IF(VLOOKUP(S6169,'DD-Lookup'!$J$6:$L$50,3,FALSE)="Monthly",(YEAR(AC6169)-YEAR(AB6169))*12+MONTH(AC6169)-MONTH(AB6169)+1,(AC6169-AB6169+1))</f>
        <v>#N/A</v>
      </c>
      <c r="F6169" s="210" t="e">
        <f t="shared" si="489"/>
        <v>#N/A</v>
      </c>
    </row>
    <row r="6170" spans="1:6" x14ac:dyDescent="0.25">
      <c r="A6170" s="43" t="str">
        <f t="shared" si="485"/>
        <v xml:space="preserve"> 0 Financial</v>
      </c>
      <c r="B6170" s="43" t="str">
        <f t="shared" si="486"/>
        <v/>
      </c>
      <c r="C6170" s="43">
        <f t="shared" si="487"/>
        <v>0</v>
      </c>
      <c r="D6170" s="43" t="str">
        <f t="shared" si="488"/>
        <v>Financial</v>
      </c>
      <c r="E6170" s="43" t="e">
        <f>IF(VLOOKUP(S6170,'DD-Lookup'!$J$6:$L$50,3,FALSE)="Monthly",(YEAR(AC6170)-YEAR(AB6170))*12+MONTH(AC6170)-MONTH(AB6170)+1,(AC6170-AB6170+1))</f>
        <v>#N/A</v>
      </c>
      <c r="F6170" s="210" t="e">
        <f t="shared" si="489"/>
        <v>#N/A</v>
      </c>
    </row>
    <row r="6171" spans="1:6" x14ac:dyDescent="0.25">
      <c r="A6171" s="43" t="str">
        <f t="shared" si="485"/>
        <v xml:space="preserve"> 0 Financial</v>
      </c>
      <c r="B6171" s="43" t="str">
        <f t="shared" si="486"/>
        <v/>
      </c>
      <c r="C6171" s="43">
        <f t="shared" si="487"/>
        <v>0</v>
      </c>
      <c r="D6171" s="43" t="str">
        <f t="shared" si="488"/>
        <v>Financial</v>
      </c>
      <c r="E6171" s="43" t="e">
        <f>IF(VLOOKUP(S6171,'DD-Lookup'!$J$6:$L$50,3,FALSE)="Monthly",(YEAR(AC6171)-YEAR(AB6171))*12+MONTH(AC6171)-MONTH(AB6171)+1,(AC6171-AB6171+1))</f>
        <v>#N/A</v>
      </c>
      <c r="F6171" s="210" t="e">
        <f t="shared" si="489"/>
        <v>#N/A</v>
      </c>
    </row>
    <row r="6172" spans="1:6" x14ac:dyDescent="0.25">
      <c r="A6172" s="43" t="str">
        <f t="shared" si="485"/>
        <v xml:space="preserve"> 0 Financial</v>
      </c>
      <c r="B6172" s="43" t="str">
        <f t="shared" si="486"/>
        <v/>
      </c>
      <c r="C6172" s="43">
        <f t="shared" si="487"/>
        <v>0</v>
      </c>
      <c r="D6172" s="43" t="str">
        <f t="shared" si="488"/>
        <v>Financial</v>
      </c>
      <c r="E6172" s="43" t="e">
        <f>IF(VLOOKUP(S6172,'DD-Lookup'!$J$6:$L$50,3,FALSE)="Monthly",(YEAR(AC6172)-YEAR(AB6172))*12+MONTH(AC6172)-MONTH(AB6172)+1,(AC6172-AB6172+1))</f>
        <v>#N/A</v>
      </c>
      <c r="F6172" s="210" t="e">
        <f t="shared" si="489"/>
        <v>#N/A</v>
      </c>
    </row>
    <row r="6173" spans="1:6" x14ac:dyDescent="0.25">
      <c r="A6173" s="43" t="str">
        <f t="shared" si="485"/>
        <v xml:space="preserve"> 0 Financial</v>
      </c>
      <c r="B6173" s="43" t="str">
        <f t="shared" si="486"/>
        <v/>
      </c>
      <c r="C6173" s="43">
        <f t="shared" si="487"/>
        <v>0</v>
      </c>
      <c r="D6173" s="43" t="str">
        <f t="shared" si="488"/>
        <v>Financial</v>
      </c>
      <c r="E6173" s="43" t="e">
        <f>IF(VLOOKUP(S6173,'DD-Lookup'!$J$6:$L$50,3,FALSE)="Monthly",(YEAR(AC6173)-YEAR(AB6173))*12+MONTH(AC6173)-MONTH(AB6173)+1,(AC6173-AB6173+1))</f>
        <v>#N/A</v>
      </c>
      <c r="F6173" s="210" t="e">
        <f t="shared" si="489"/>
        <v>#N/A</v>
      </c>
    </row>
    <row r="6174" spans="1:6" x14ac:dyDescent="0.25">
      <c r="A6174" s="43" t="str">
        <f t="shared" si="485"/>
        <v xml:space="preserve"> 0 Financial</v>
      </c>
      <c r="B6174" s="43" t="str">
        <f t="shared" si="486"/>
        <v/>
      </c>
      <c r="C6174" s="43">
        <f t="shared" si="487"/>
        <v>0</v>
      </c>
      <c r="D6174" s="43" t="str">
        <f t="shared" si="488"/>
        <v>Financial</v>
      </c>
      <c r="E6174" s="43" t="e">
        <f>IF(VLOOKUP(S6174,'DD-Lookup'!$J$6:$L$50,3,FALSE)="Monthly",(YEAR(AC6174)-YEAR(AB6174))*12+MONTH(AC6174)-MONTH(AB6174)+1,(AC6174-AB6174+1))</f>
        <v>#N/A</v>
      </c>
      <c r="F6174" s="210" t="e">
        <f t="shared" si="489"/>
        <v>#N/A</v>
      </c>
    </row>
    <row r="6175" spans="1:6" x14ac:dyDescent="0.25">
      <c r="A6175" s="43" t="str">
        <f t="shared" si="485"/>
        <v xml:space="preserve"> 0 Financial</v>
      </c>
      <c r="B6175" s="43" t="str">
        <f t="shared" si="486"/>
        <v/>
      </c>
      <c r="C6175" s="43">
        <f t="shared" si="487"/>
        <v>0</v>
      </c>
      <c r="D6175" s="43" t="str">
        <f t="shared" si="488"/>
        <v>Financial</v>
      </c>
      <c r="E6175" s="43" t="e">
        <f>IF(VLOOKUP(S6175,'DD-Lookup'!$J$6:$L$50,3,FALSE)="Monthly",(YEAR(AC6175)-YEAR(AB6175))*12+MONTH(AC6175)-MONTH(AB6175)+1,(AC6175-AB6175+1))</f>
        <v>#N/A</v>
      </c>
      <c r="F6175" s="210" t="e">
        <f t="shared" si="489"/>
        <v>#N/A</v>
      </c>
    </row>
    <row r="6176" spans="1:6" x14ac:dyDescent="0.25">
      <c r="A6176" s="43" t="str">
        <f t="shared" si="485"/>
        <v xml:space="preserve"> 0 Financial</v>
      </c>
      <c r="B6176" s="43" t="str">
        <f t="shared" si="486"/>
        <v/>
      </c>
      <c r="C6176" s="43">
        <f t="shared" si="487"/>
        <v>0</v>
      </c>
      <c r="D6176" s="43" t="str">
        <f t="shared" si="488"/>
        <v>Financial</v>
      </c>
      <c r="E6176" s="43" t="e">
        <f>IF(VLOOKUP(S6176,'DD-Lookup'!$J$6:$L$50,3,FALSE)="Monthly",(YEAR(AC6176)-YEAR(AB6176))*12+MONTH(AC6176)-MONTH(AB6176)+1,(AC6176-AB6176+1))</f>
        <v>#N/A</v>
      </c>
      <c r="F6176" s="210" t="e">
        <f t="shared" si="489"/>
        <v>#N/A</v>
      </c>
    </row>
    <row r="6177" spans="1:6" x14ac:dyDescent="0.25">
      <c r="A6177" s="43" t="str">
        <f t="shared" si="485"/>
        <v xml:space="preserve"> 0 Financial</v>
      </c>
      <c r="B6177" s="43" t="str">
        <f t="shared" si="486"/>
        <v/>
      </c>
      <c r="C6177" s="43">
        <f t="shared" si="487"/>
        <v>0</v>
      </c>
      <c r="D6177" s="43" t="str">
        <f t="shared" si="488"/>
        <v>Financial</v>
      </c>
      <c r="E6177" s="43" t="e">
        <f>IF(VLOOKUP(S6177,'DD-Lookup'!$J$6:$L$50,3,FALSE)="Monthly",(YEAR(AC6177)-YEAR(AB6177))*12+MONTH(AC6177)-MONTH(AB6177)+1,(AC6177-AB6177+1))</f>
        <v>#N/A</v>
      </c>
      <c r="F6177" s="210" t="e">
        <f t="shared" si="489"/>
        <v>#N/A</v>
      </c>
    </row>
    <row r="6178" spans="1:6" x14ac:dyDescent="0.25">
      <c r="A6178" s="43" t="str">
        <f t="shared" si="485"/>
        <v xml:space="preserve"> 0 Financial</v>
      </c>
      <c r="B6178" s="43" t="str">
        <f t="shared" si="486"/>
        <v/>
      </c>
      <c r="C6178" s="43">
        <f t="shared" si="487"/>
        <v>0</v>
      </c>
      <c r="D6178" s="43" t="str">
        <f t="shared" si="488"/>
        <v>Financial</v>
      </c>
      <c r="E6178" s="43" t="e">
        <f>IF(VLOOKUP(S6178,'DD-Lookup'!$J$6:$L$50,3,FALSE)="Monthly",(YEAR(AC6178)-YEAR(AB6178))*12+MONTH(AC6178)-MONTH(AB6178)+1,(AC6178-AB6178+1))</f>
        <v>#N/A</v>
      </c>
      <c r="F6178" s="210" t="e">
        <f t="shared" si="489"/>
        <v>#N/A</v>
      </c>
    </row>
    <row r="6179" spans="1:6" x14ac:dyDescent="0.25">
      <c r="A6179" s="43" t="str">
        <f t="shared" si="485"/>
        <v xml:space="preserve"> 0 Financial</v>
      </c>
      <c r="B6179" s="43" t="str">
        <f t="shared" si="486"/>
        <v/>
      </c>
      <c r="C6179" s="43">
        <f t="shared" si="487"/>
        <v>0</v>
      </c>
      <c r="D6179" s="43" t="str">
        <f t="shared" si="488"/>
        <v>Financial</v>
      </c>
      <c r="E6179" s="43" t="e">
        <f>IF(VLOOKUP(S6179,'DD-Lookup'!$J$6:$L$50,3,FALSE)="Monthly",(YEAR(AC6179)-YEAR(AB6179))*12+MONTH(AC6179)-MONTH(AB6179)+1,(AC6179-AB6179+1))</f>
        <v>#N/A</v>
      </c>
      <c r="F6179" s="210" t="e">
        <f t="shared" si="489"/>
        <v>#N/A</v>
      </c>
    </row>
    <row r="6180" spans="1:6" x14ac:dyDescent="0.25">
      <c r="A6180" s="43" t="str">
        <f t="shared" si="485"/>
        <v xml:space="preserve"> 0 Financial</v>
      </c>
      <c r="B6180" s="43" t="str">
        <f t="shared" si="486"/>
        <v/>
      </c>
      <c r="C6180" s="43">
        <f t="shared" si="487"/>
        <v>0</v>
      </c>
      <c r="D6180" s="43" t="str">
        <f t="shared" si="488"/>
        <v>Financial</v>
      </c>
      <c r="E6180" s="43" t="e">
        <f>IF(VLOOKUP(S6180,'DD-Lookup'!$J$6:$L$50,3,FALSE)="Monthly",(YEAR(AC6180)-YEAR(AB6180))*12+MONTH(AC6180)-MONTH(AB6180)+1,(AC6180-AB6180+1))</f>
        <v>#N/A</v>
      </c>
      <c r="F6180" s="210" t="e">
        <f t="shared" si="489"/>
        <v>#N/A</v>
      </c>
    </row>
    <row r="6181" spans="1:6" x14ac:dyDescent="0.25">
      <c r="A6181" s="43" t="str">
        <f t="shared" si="485"/>
        <v xml:space="preserve"> 0 Financial</v>
      </c>
      <c r="B6181" s="43" t="str">
        <f t="shared" si="486"/>
        <v/>
      </c>
      <c r="C6181" s="43">
        <f t="shared" si="487"/>
        <v>0</v>
      </c>
      <c r="D6181" s="43" t="str">
        <f t="shared" si="488"/>
        <v>Financial</v>
      </c>
      <c r="E6181" s="43" t="e">
        <f>IF(VLOOKUP(S6181,'DD-Lookup'!$J$6:$L$50,3,FALSE)="Monthly",(YEAR(AC6181)-YEAR(AB6181))*12+MONTH(AC6181)-MONTH(AB6181)+1,(AC6181-AB6181+1))</f>
        <v>#N/A</v>
      </c>
      <c r="F6181" s="210" t="e">
        <f t="shared" si="489"/>
        <v>#N/A</v>
      </c>
    </row>
    <row r="6182" spans="1:6" x14ac:dyDescent="0.25">
      <c r="A6182" s="43" t="str">
        <f t="shared" si="485"/>
        <v xml:space="preserve"> 0 Financial</v>
      </c>
      <c r="B6182" s="43" t="str">
        <f t="shared" si="486"/>
        <v/>
      </c>
      <c r="C6182" s="43">
        <f t="shared" si="487"/>
        <v>0</v>
      </c>
      <c r="D6182" s="43" t="str">
        <f t="shared" si="488"/>
        <v>Financial</v>
      </c>
      <c r="E6182" s="43" t="e">
        <f>IF(VLOOKUP(S6182,'DD-Lookup'!$J$6:$L$50,3,FALSE)="Monthly",(YEAR(AC6182)-YEAR(AB6182))*12+MONTH(AC6182)-MONTH(AB6182)+1,(AC6182-AB6182+1))</f>
        <v>#N/A</v>
      </c>
      <c r="F6182" s="210" t="e">
        <f t="shared" si="489"/>
        <v>#N/A</v>
      </c>
    </row>
    <row r="6183" spans="1:6" x14ac:dyDescent="0.25">
      <c r="A6183" s="43" t="str">
        <f t="shared" si="485"/>
        <v xml:space="preserve"> 0 Financial</v>
      </c>
      <c r="B6183" s="43" t="str">
        <f t="shared" si="486"/>
        <v/>
      </c>
      <c r="C6183" s="43">
        <f t="shared" si="487"/>
        <v>0</v>
      </c>
      <c r="D6183" s="43" t="str">
        <f t="shared" si="488"/>
        <v>Financial</v>
      </c>
      <c r="E6183" s="43" t="e">
        <f>IF(VLOOKUP(S6183,'DD-Lookup'!$J$6:$L$50,3,FALSE)="Monthly",(YEAR(AC6183)-YEAR(AB6183))*12+MONTH(AC6183)-MONTH(AB6183)+1,(AC6183-AB6183+1))</f>
        <v>#N/A</v>
      </c>
      <c r="F6183" s="210" t="e">
        <f t="shared" si="489"/>
        <v>#N/A</v>
      </c>
    </row>
    <row r="6184" spans="1:6" x14ac:dyDescent="0.25">
      <c r="A6184" s="43" t="str">
        <f t="shared" si="485"/>
        <v xml:space="preserve"> 0 Financial</v>
      </c>
      <c r="B6184" s="43" t="str">
        <f t="shared" si="486"/>
        <v/>
      </c>
      <c r="C6184" s="43">
        <f t="shared" si="487"/>
        <v>0</v>
      </c>
      <c r="D6184" s="43" t="str">
        <f t="shared" si="488"/>
        <v>Financial</v>
      </c>
      <c r="E6184" s="43" t="e">
        <f>IF(VLOOKUP(S6184,'DD-Lookup'!$J$6:$L$50,3,FALSE)="Monthly",(YEAR(AC6184)-YEAR(AB6184))*12+MONTH(AC6184)-MONTH(AB6184)+1,(AC6184-AB6184+1))</f>
        <v>#N/A</v>
      </c>
      <c r="F6184" s="210" t="e">
        <f t="shared" si="489"/>
        <v>#N/A</v>
      </c>
    </row>
    <row r="6185" spans="1:6" x14ac:dyDescent="0.25">
      <c r="A6185" s="43" t="str">
        <f t="shared" si="485"/>
        <v xml:space="preserve"> 0 Financial</v>
      </c>
      <c r="B6185" s="43" t="str">
        <f t="shared" si="486"/>
        <v/>
      </c>
      <c r="C6185" s="43">
        <f t="shared" si="487"/>
        <v>0</v>
      </c>
      <c r="D6185" s="43" t="str">
        <f t="shared" si="488"/>
        <v>Financial</v>
      </c>
      <c r="E6185" s="43" t="e">
        <f>IF(VLOOKUP(S6185,'DD-Lookup'!$J$6:$L$50,3,FALSE)="Monthly",(YEAR(AC6185)-YEAR(AB6185))*12+MONTH(AC6185)-MONTH(AB6185)+1,(AC6185-AB6185+1))</f>
        <v>#N/A</v>
      </c>
      <c r="F6185" s="210" t="e">
        <f t="shared" si="489"/>
        <v>#N/A</v>
      </c>
    </row>
    <row r="6186" spans="1:6" x14ac:dyDescent="0.25">
      <c r="A6186" s="43" t="str">
        <f t="shared" si="485"/>
        <v xml:space="preserve"> 0 Financial</v>
      </c>
      <c r="B6186" s="43" t="str">
        <f t="shared" si="486"/>
        <v/>
      </c>
      <c r="C6186" s="43">
        <f t="shared" si="487"/>
        <v>0</v>
      </c>
      <c r="D6186" s="43" t="str">
        <f t="shared" si="488"/>
        <v>Financial</v>
      </c>
      <c r="E6186" s="43" t="e">
        <f>IF(VLOOKUP(S6186,'DD-Lookup'!$J$6:$L$50,3,FALSE)="Monthly",(YEAR(AC6186)-YEAR(AB6186))*12+MONTH(AC6186)-MONTH(AB6186)+1,(AC6186-AB6186+1))</f>
        <v>#N/A</v>
      </c>
      <c r="F6186" s="210" t="e">
        <f t="shared" si="489"/>
        <v>#N/A</v>
      </c>
    </row>
    <row r="6187" spans="1:6" x14ac:dyDescent="0.25">
      <c r="A6187" s="43" t="str">
        <f t="shared" si="485"/>
        <v xml:space="preserve"> 0 Financial</v>
      </c>
      <c r="B6187" s="43" t="str">
        <f t="shared" si="486"/>
        <v/>
      </c>
      <c r="C6187" s="43">
        <f t="shared" si="487"/>
        <v>0</v>
      </c>
      <c r="D6187" s="43" t="str">
        <f t="shared" si="488"/>
        <v>Financial</v>
      </c>
      <c r="E6187" s="43" t="e">
        <f>IF(VLOOKUP(S6187,'DD-Lookup'!$J$6:$L$50,3,FALSE)="Monthly",(YEAR(AC6187)-YEAR(AB6187))*12+MONTH(AC6187)-MONTH(AB6187)+1,(AC6187-AB6187+1))</f>
        <v>#N/A</v>
      </c>
      <c r="F6187" s="210" t="e">
        <f t="shared" si="489"/>
        <v>#N/A</v>
      </c>
    </row>
    <row r="6188" spans="1:6" x14ac:dyDescent="0.25">
      <c r="A6188" s="43" t="str">
        <f t="shared" si="485"/>
        <v xml:space="preserve"> 0 Financial</v>
      </c>
      <c r="B6188" s="43" t="str">
        <f t="shared" si="486"/>
        <v/>
      </c>
      <c r="C6188" s="43">
        <f t="shared" si="487"/>
        <v>0</v>
      </c>
      <c r="D6188" s="43" t="str">
        <f t="shared" si="488"/>
        <v>Financial</v>
      </c>
      <c r="E6188" s="43" t="e">
        <f>IF(VLOOKUP(S6188,'DD-Lookup'!$J$6:$L$50,3,FALSE)="Monthly",(YEAR(AC6188)-YEAR(AB6188))*12+MONTH(AC6188)-MONTH(AB6188)+1,(AC6188-AB6188+1))</f>
        <v>#N/A</v>
      </c>
      <c r="F6188" s="210" t="e">
        <f t="shared" si="489"/>
        <v>#N/A</v>
      </c>
    </row>
    <row r="6189" spans="1:6" x14ac:dyDescent="0.25">
      <c r="A6189" s="43" t="str">
        <f t="shared" si="485"/>
        <v xml:space="preserve"> 0 Financial</v>
      </c>
      <c r="B6189" s="43" t="str">
        <f t="shared" si="486"/>
        <v/>
      </c>
      <c r="C6189" s="43">
        <f t="shared" si="487"/>
        <v>0</v>
      </c>
      <c r="D6189" s="43" t="str">
        <f t="shared" si="488"/>
        <v>Financial</v>
      </c>
      <c r="E6189" s="43" t="e">
        <f>IF(VLOOKUP(S6189,'DD-Lookup'!$J$6:$L$50,3,FALSE)="Monthly",(YEAR(AC6189)-YEAR(AB6189))*12+MONTH(AC6189)-MONTH(AB6189)+1,(AC6189-AB6189+1))</f>
        <v>#N/A</v>
      </c>
      <c r="F6189" s="210" t="e">
        <f t="shared" si="489"/>
        <v>#N/A</v>
      </c>
    </row>
    <row r="6190" spans="1:6" x14ac:dyDescent="0.25">
      <c r="A6190" s="43" t="str">
        <f t="shared" si="485"/>
        <v xml:space="preserve"> 0 Financial</v>
      </c>
      <c r="B6190" s="43" t="str">
        <f t="shared" si="486"/>
        <v/>
      </c>
      <c r="C6190" s="43">
        <f t="shared" si="487"/>
        <v>0</v>
      </c>
      <c r="D6190" s="43" t="str">
        <f t="shared" si="488"/>
        <v>Financial</v>
      </c>
      <c r="E6190" s="43" t="e">
        <f>IF(VLOOKUP(S6190,'DD-Lookup'!$J$6:$L$50,3,FALSE)="Monthly",(YEAR(AC6190)-YEAR(AB6190))*12+MONTH(AC6190)-MONTH(AB6190)+1,(AC6190-AB6190+1))</f>
        <v>#N/A</v>
      </c>
      <c r="F6190" s="210" t="e">
        <f t="shared" si="489"/>
        <v>#N/A</v>
      </c>
    </row>
    <row r="6191" spans="1:6" x14ac:dyDescent="0.25">
      <c r="A6191" s="43" t="str">
        <f t="shared" si="485"/>
        <v xml:space="preserve"> 0 Financial</v>
      </c>
      <c r="B6191" s="43" t="str">
        <f t="shared" si="486"/>
        <v/>
      </c>
      <c r="C6191" s="43">
        <f t="shared" si="487"/>
        <v>0</v>
      </c>
      <c r="D6191" s="43" t="str">
        <f t="shared" si="488"/>
        <v>Financial</v>
      </c>
      <c r="E6191" s="43" t="e">
        <f>IF(VLOOKUP(S6191,'DD-Lookup'!$J$6:$L$50,3,FALSE)="Monthly",(YEAR(AC6191)-YEAR(AB6191))*12+MONTH(AC6191)-MONTH(AB6191)+1,(AC6191-AB6191+1))</f>
        <v>#N/A</v>
      </c>
      <c r="F6191" s="210" t="e">
        <f t="shared" si="489"/>
        <v>#N/A</v>
      </c>
    </row>
    <row r="6192" spans="1:6" x14ac:dyDescent="0.25">
      <c r="A6192" s="43" t="str">
        <f t="shared" si="485"/>
        <v xml:space="preserve"> 0 Financial</v>
      </c>
      <c r="B6192" s="43" t="str">
        <f t="shared" si="486"/>
        <v/>
      </c>
      <c r="C6192" s="43">
        <f t="shared" si="487"/>
        <v>0</v>
      </c>
      <c r="D6192" s="43" t="str">
        <f t="shared" si="488"/>
        <v>Financial</v>
      </c>
      <c r="E6192" s="43" t="e">
        <f>IF(VLOOKUP(S6192,'DD-Lookup'!$J$6:$L$50,3,FALSE)="Monthly",(YEAR(AC6192)-YEAR(AB6192))*12+MONTH(AC6192)-MONTH(AB6192)+1,(AC6192-AB6192+1))</f>
        <v>#N/A</v>
      </c>
      <c r="F6192" s="210" t="e">
        <f t="shared" si="489"/>
        <v>#N/A</v>
      </c>
    </row>
    <row r="6193" spans="1:6" x14ac:dyDescent="0.25">
      <c r="A6193" s="43" t="str">
        <f t="shared" si="485"/>
        <v xml:space="preserve"> 0 Financial</v>
      </c>
      <c r="B6193" s="43" t="str">
        <f t="shared" si="486"/>
        <v/>
      </c>
      <c r="C6193" s="43">
        <f t="shared" si="487"/>
        <v>0</v>
      </c>
      <c r="D6193" s="43" t="str">
        <f t="shared" si="488"/>
        <v>Financial</v>
      </c>
      <c r="E6193" s="43" t="e">
        <f>IF(VLOOKUP(S6193,'DD-Lookup'!$J$6:$L$50,3,FALSE)="Monthly",(YEAR(AC6193)-YEAR(AB6193))*12+MONTH(AC6193)-MONTH(AB6193)+1,(AC6193-AB6193+1))</f>
        <v>#N/A</v>
      </c>
      <c r="F6193" s="210" t="e">
        <f t="shared" si="489"/>
        <v>#N/A</v>
      </c>
    </row>
    <row r="6194" spans="1:6" x14ac:dyDescent="0.25">
      <c r="A6194" s="43" t="str">
        <f t="shared" si="485"/>
        <v xml:space="preserve"> 0 Financial</v>
      </c>
      <c r="B6194" s="43" t="str">
        <f t="shared" si="486"/>
        <v/>
      </c>
      <c r="C6194" s="43">
        <f t="shared" si="487"/>
        <v>0</v>
      </c>
      <c r="D6194" s="43" t="str">
        <f t="shared" si="488"/>
        <v>Financial</v>
      </c>
      <c r="E6194" s="43" t="e">
        <f>IF(VLOOKUP(S6194,'DD-Lookup'!$J$6:$L$50,3,FALSE)="Monthly",(YEAR(AC6194)-YEAR(AB6194))*12+MONTH(AC6194)-MONTH(AB6194)+1,(AC6194-AB6194+1))</f>
        <v>#N/A</v>
      </c>
      <c r="F6194" s="210" t="e">
        <f t="shared" si="489"/>
        <v>#N/A</v>
      </c>
    </row>
    <row r="6195" spans="1:6" x14ac:dyDescent="0.25">
      <c r="A6195" s="43" t="str">
        <f t="shared" si="485"/>
        <v xml:space="preserve"> 0 Financial</v>
      </c>
      <c r="B6195" s="43" t="str">
        <f t="shared" si="486"/>
        <v/>
      </c>
      <c r="C6195" s="43">
        <f t="shared" si="487"/>
        <v>0</v>
      </c>
      <c r="D6195" s="43" t="str">
        <f t="shared" si="488"/>
        <v>Financial</v>
      </c>
      <c r="E6195" s="43" t="e">
        <f>IF(VLOOKUP(S6195,'DD-Lookup'!$J$6:$L$50,3,FALSE)="Monthly",(YEAR(AC6195)-YEAR(AB6195))*12+MONTH(AC6195)-MONTH(AB6195)+1,(AC6195-AB6195+1))</f>
        <v>#N/A</v>
      </c>
      <c r="F6195" s="210" t="e">
        <f t="shared" si="489"/>
        <v>#N/A</v>
      </c>
    </row>
    <row r="6196" spans="1:6" x14ac:dyDescent="0.25">
      <c r="A6196" s="43" t="str">
        <f t="shared" si="485"/>
        <v xml:space="preserve"> 0 Financial</v>
      </c>
      <c r="B6196" s="43" t="str">
        <f t="shared" si="486"/>
        <v/>
      </c>
      <c r="C6196" s="43">
        <f t="shared" si="487"/>
        <v>0</v>
      </c>
      <c r="D6196" s="43" t="str">
        <f t="shared" si="488"/>
        <v>Financial</v>
      </c>
      <c r="E6196" s="43" t="e">
        <f>IF(VLOOKUP(S6196,'DD-Lookup'!$J$6:$L$50,3,FALSE)="Monthly",(YEAR(AC6196)-YEAR(AB6196))*12+MONTH(AC6196)-MONTH(AB6196)+1,(AC6196-AB6196+1))</f>
        <v>#N/A</v>
      </c>
      <c r="F6196" s="210" t="e">
        <f t="shared" si="489"/>
        <v>#N/A</v>
      </c>
    </row>
    <row r="6197" spans="1:6" x14ac:dyDescent="0.25">
      <c r="A6197" s="43" t="str">
        <f t="shared" si="485"/>
        <v xml:space="preserve"> 0 Financial</v>
      </c>
      <c r="B6197" s="43" t="str">
        <f t="shared" si="486"/>
        <v/>
      </c>
      <c r="C6197" s="43">
        <f t="shared" si="487"/>
        <v>0</v>
      </c>
      <c r="D6197" s="43" t="str">
        <f t="shared" si="488"/>
        <v>Financial</v>
      </c>
      <c r="E6197" s="43" t="e">
        <f>IF(VLOOKUP(S6197,'DD-Lookup'!$J$6:$L$50,3,FALSE)="Monthly",(YEAR(AC6197)-YEAR(AB6197))*12+MONTH(AC6197)-MONTH(AB6197)+1,(AC6197-AB6197+1))</f>
        <v>#N/A</v>
      </c>
      <c r="F6197" s="210" t="e">
        <f t="shared" si="489"/>
        <v>#N/A</v>
      </c>
    </row>
    <row r="6198" spans="1:6" x14ac:dyDescent="0.25">
      <c r="A6198" s="43" t="str">
        <f t="shared" si="485"/>
        <v xml:space="preserve"> 0 Financial</v>
      </c>
      <c r="B6198" s="43" t="str">
        <f t="shared" si="486"/>
        <v/>
      </c>
      <c r="C6198" s="43">
        <f t="shared" si="487"/>
        <v>0</v>
      </c>
      <c r="D6198" s="43" t="str">
        <f t="shared" si="488"/>
        <v>Financial</v>
      </c>
      <c r="E6198" s="43" t="e">
        <f>IF(VLOOKUP(S6198,'DD-Lookup'!$J$6:$L$50,3,FALSE)="Monthly",(YEAR(AC6198)-YEAR(AB6198))*12+MONTH(AC6198)-MONTH(AB6198)+1,(AC6198-AB6198+1))</f>
        <v>#N/A</v>
      </c>
      <c r="F6198" s="210" t="e">
        <f t="shared" si="489"/>
        <v>#N/A</v>
      </c>
    </row>
    <row r="6199" spans="1:6" x14ac:dyDescent="0.25">
      <c r="A6199" s="43" t="str">
        <f t="shared" si="485"/>
        <v xml:space="preserve"> 0 Financial</v>
      </c>
      <c r="B6199" s="43" t="str">
        <f t="shared" si="486"/>
        <v/>
      </c>
      <c r="C6199" s="43">
        <f t="shared" si="487"/>
        <v>0</v>
      </c>
      <c r="D6199" s="43" t="str">
        <f t="shared" si="488"/>
        <v>Financial</v>
      </c>
      <c r="E6199" s="43" t="e">
        <f>IF(VLOOKUP(S6199,'DD-Lookup'!$J$6:$L$50,3,FALSE)="Monthly",(YEAR(AC6199)-YEAR(AB6199))*12+MONTH(AC6199)-MONTH(AB6199)+1,(AC6199-AB6199+1))</f>
        <v>#N/A</v>
      </c>
      <c r="F6199" s="210" t="e">
        <f t="shared" si="489"/>
        <v>#N/A</v>
      </c>
    </row>
    <row r="6200" spans="1:6" x14ac:dyDescent="0.25">
      <c r="A6200" s="43" t="str">
        <f t="shared" si="485"/>
        <v xml:space="preserve"> 0 Financial</v>
      </c>
      <c r="B6200" s="43" t="str">
        <f t="shared" si="486"/>
        <v/>
      </c>
      <c r="C6200" s="43">
        <f t="shared" si="487"/>
        <v>0</v>
      </c>
      <c r="D6200" s="43" t="str">
        <f t="shared" si="488"/>
        <v>Financial</v>
      </c>
      <c r="E6200" s="43" t="e">
        <f>IF(VLOOKUP(S6200,'DD-Lookup'!$J$6:$L$50,3,FALSE)="Monthly",(YEAR(AC6200)-YEAR(AB6200))*12+MONTH(AC6200)-MONTH(AB6200)+1,(AC6200-AB6200+1))</f>
        <v>#N/A</v>
      </c>
      <c r="F6200" s="210" t="e">
        <f t="shared" si="489"/>
        <v>#N/A</v>
      </c>
    </row>
    <row r="6201" spans="1:6" x14ac:dyDescent="0.25">
      <c r="A6201" s="43" t="str">
        <f t="shared" si="485"/>
        <v xml:space="preserve"> 0 Financial</v>
      </c>
      <c r="B6201" s="43" t="str">
        <f t="shared" si="486"/>
        <v/>
      </c>
      <c r="C6201" s="43">
        <f t="shared" si="487"/>
        <v>0</v>
      </c>
      <c r="D6201" s="43" t="str">
        <f t="shared" si="488"/>
        <v>Financial</v>
      </c>
      <c r="E6201" s="43" t="e">
        <f>IF(VLOOKUP(S6201,'DD-Lookup'!$J$6:$L$50,3,FALSE)="Monthly",(YEAR(AC6201)-YEAR(AB6201))*12+MONTH(AC6201)-MONTH(AB6201)+1,(AC6201-AB6201+1))</f>
        <v>#N/A</v>
      </c>
      <c r="F6201" s="210" t="e">
        <f t="shared" si="489"/>
        <v>#N/A</v>
      </c>
    </row>
    <row r="6202" spans="1:6" x14ac:dyDescent="0.25">
      <c r="A6202" s="43" t="str">
        <f t="shared" si="485"/>
        <v xml:space="preserve"> 0 Financial</v>
      </c>
      <c r="B6202" s="43" t="str">
        <f t="shared" si="486"/>
        <v/>
      </c>
      <c r="C6202" s="43">
        <f t="shared" si="487"/>
        <v>0</v>
      </c>
      <c r="D6202" s="43" t="str">
        <f t="shared" si="488"/>
        <v>Financial</v>
      </c>
      <c r="E6202" s="43" t="e">
        <f>IF(VLOOKUP(S6202,'DD-Lookup'!$J$6:$L$50,3,FALSE)="Monthly",(YEAR(AC6202)-YEAR(AB6202))*12+MONTH(AC6202)-MONTH(AB6202)+1,(AC6202-AB6202+1))</f>
        <v>#N/A</v>
      </c>
      <c r="F6202" s="210" t="e">
        <f t="shared" si="489"/>
        <v>#N/A</v>
      </c>
    </row>
    <row r="6203" spans="1:6" x14ac:dyDescent="0.25">
      <c r="A6203" s="43" t="str">
        <f t="shared" si="485"/>
        <v xml:space="preserve"> 0 Financial</v>
      </c>
      <c r="B6203" s="43" t="str">
        <f t="shared" si="486"/>
        <v/>
      </c>
      <c r="C6203" s="43">
        <f t="shared" si="487"/>
        <v>0</v>
      </c>
      <c r="D6203" s="43" t="str">
        <f t="shared" si="488"/>
        <v>Financial</v>
      </c>
      <c r="E6203" s="43" t="e">
        <f>IF(VLOOKUP(S6203,'DD-Lookup'!$J$6:$L$50,3,FALSE)="Monthly",(YEAR(AC6203)-YEAR(AB6203))*12+MONTH(AC6203)-MONTH(AB6203)+1,(AC6203-AB6203+1))</f>
        <v>#N/A</v>
      </c>
      <c r="F6203" s="210" t="e">
        <f t="shared" si="489"/>
        <v>#N/A</v>
      </c>
    </row>
    <row r="6204" spans="1:6" x14ac:dyDescent="0.25">
      <c r="A6204" s="43" t="str">
        <f t="shared" si="485"/>
        <v xml:space="preserve"> 0 Financial</v>
      </c>
      <c r="B6204" s="43" t="str">
        <f t="shared" si="486"/>
        <v/>
      </c>
      <c r="C6204" s="43">
        <f t="shared" si="487"/>
        <v>0</v>
      </c>
      <c r="D6204" s="43" t="str">
        <f t="shared" si="488"/>
        <v>Financial</v>
      </c>
      <c r="E6204" s="43" t="e">
        <f>IF(VLOOKUP(S6204,'DD-Lookup'!$J$6:$L$50,3,FALSE)="Monthly",(YEAR(AC6204)-YEAR(AB6204))*12+MONTH(AC6204)-MONTH(AB6204)+1,(AC6204-AB6204+1))</f>
        <v>#N/A</v>
      </c>
      <c r="F6204" s="210" t="e">
        <f t="shared" si="489"/>
        <v>#N/A</v>
      </c>
    </row>
    <row r="6205" spans="1:6" x14ac:dyDescent="0.25">
      <c r="A6205" s="43" t="str">
        <f t="shared" si="485"/>
        <v xml:space="preserve"> 0 Financial</v>
      </c>
      <c r="B6205" s="43" t="str">
        <f t="shared" si="486"/>
        <v/>
      </c>
      <c r="C6205" s="43">
        <f t="shared" si="487"/>
        <v>0</v>
      </c>
      <c r="D6205" s="43" t="str">
        <f t="shared" si="488"/>
        <v>Financial</v>
      </c>
      <c r="E6205" s="43" t="e">
        <f>IF(VLOOKUP(S6205,'DD-Lookup'!$J$6:$L$50,3,FALSE)="Monthly",(YEAR(AC6205)-YEAR(AB6205))*12+MONTH(AC6205)-MONTH(AB6205)+1,(AC6205-AB6205+1))</f>
        <v>#N/A</v>
      </c>
      <c r="F6205" s="210" t="e">
        <f t="shared" si="489"/>
        <v>#N/A</v>
      </c>
    </row>
    <row r="6206" spans="1:6" x14ac:dyDescent="0.25">
      <c r="A6206" s="43" t="str">
        <f t="shared" si="485"/>
        <v xml:space="preserve"> 0 Financial</v>
      </c>
      <c r="B6206" s="43" t="str">
        <f t="shared" si="486"/>
        <v/>
      </c>
      <c r="C6206" s="43">
        <f t="shared" si="487"/>
        <v>0</v>
      </c>
      <c r="D6206" s="43" t="str">
        <f t="shared" si="488"/>
        <v>Financial</v>
      </c>
      <c r="E6206" s="43" t="e">
        <f>IF(VLOOKUP(S6206,'DD-Lookup'!$J$6:$L$50,3,FALSE)="Monthly",(YEAR(AC6206)-YEAR(AB6206))*12+MONTH(AC6206)-MONTH(AB6206)+1,(AC6206-AB6206+1))</f>
        <v>#N/A</v>
      </c>
      <c r="F6206" s="210" t="e">
        <f t="shared" si="489"/>
        <v>#N/A</v>
      </c>
    </row>
    <row r="6207" spans="1:6" x14ac:dyDescent="0.25">
      <c r="A6207" s="43" t="str">
        <f t="shared" si="485"/>
        <v xml:space="preserve"> 0 Financial</v>
      </c>
      <c r="B6207" s="43" t="str">
        <f t="shared" si="486"/>
        <v/>
      </c>
      <c r="C6207" s="43">
        <f t="shared" si="487"/>
        <v>0</v>
      </c>
      <c r="D6207" s="43" t="str">
        <f t="shared" si="488"/>
        <v>Financial</v>
      </c>
      <c r="E6207" s="43" t="e">
        <f>IF(VLOOKUP(S6207,'DD-Lookup'!$J$6:$L$50,3,FALSE)="Monthly",(YEAR(AC6207)-YEAR(AB6207))*12+MONTH(AC6207)-MONTH(AB6207)+1,(AC6207-AB6207+1))</f>
        <v>#N/A</v>
      </c>
      <c r="F6207" s="210" t="e">
        <f t="shared" si="489"/>
        <v>#N/A</v>
      </c>
    </row>
    <row r="6208" spans="1:6" x14ac:dyDescent="0.25">
      <c r="A6208" s="43" t="str">
        <f t="shared" si="485"/>
        <v xml:space="preserve"> 0 Financial</v>
      </c>
      <c r="B6208" s="43" t="str">
        <f t="shared" si="486"/>
        <v/>
      </c>
      <c r="C6208" s="43">
        <f t="shared" si="487"/>
        <v>0</v>
      </c>
      <c r="D6208" s="43" t="str">
        <f t="shared" si="488"/>
        <v>Financial</v>
      </c>
      <c r="E6208" s="43" t="e">
        <f>IF(VLOOKUP(S6208,'DD-Lookup'!$J$6:$L$50,3,FALSE)="Monthly",(YEAR(AC6208)-YEAR(AB6208))*12+MONTH(AC6208)-MONTH(AB6208)+1,(AC6208-AB6208+1))</f>
        <v>#N/A</v>
      </c>
      <c r="F6208" s="210" t="e">
        <f t="shared" si="489"/>
        <v>#N/A</v>
      </c>
    </row>
    <row r="6209" spans="1:6" x14ac:dyDescent="0.25">
      <c r="A6209" s="43" t="str">
        <f t="shared" si="485"/>
        <v xml:space="preserve"> 0 Financial</v>
      </c>
      <c r="B6209" s="43" t="str">
        <f t="shared" si="486"/>
        <v/>
      </c>
      <c r="C6209" s="43">
        <f t="shared" si="487"/>
        <v>0</v>
      </c>
      <c r="D6209" s="43" t="str">
        <f t="shared" si="488"/>
        <v>Financial</v>
      </c>
      <c r="E6209" s="43" t="e">
        <f>IF(VLOOKUP(S6209,'DD-Lookup'!$J$6:$L$50,3,FALSE)="Monthly",(YEAR(AC6209)-YEAR(AB6209))*12+MONTH(AC6209)-MONTH(AB6209)+1,(AC6209-AB6209+1))</f>
        <v>#N/A</v>
      </c>
      <c r="F6209" s="210" t="e">
        <f t="shared" si="489"/>
        <v>#N/A</v>
      </c>
    </row>
    <row r="6210" spans="1:6" x14ac:dyDescent="0.25">
      <c r="A6210" s="43" t="str">
        <f t="shared" si="485"/>
        <v xml:space="preserve"> 0 Financial</v>
      </c>
      <c r="B6210" s="43" t="str">
        <f t="shared" si="486"/>
        <v/>
      </c>
      <c r="C6210" s="43">
        <f t="shared" si="487"/>
        <v>0</v>
      </c>
      <c r="D6210" s="43" t="str">
        <f t="shared" si="488"/>
        <v>Financial</v>
      </c>
      <c r="E6210" s="43" t="e">
        <f>IF(VLOOKUP(S6210,'DD-Lookup'!$J$6:$L$50,3,FALSE)="Monthly",(YEAR(AC6210)-YEAR(AB6210))*12+MONTH(AC6210)-MONTH(AB6210)+1,(AC6210-AB6210+1))</f>
        <v>#N/A</v>
      </c>
      <c r="F6210" s="210" t="e">
        <f t="shared" si="489"/>
        <v>#N/A</v>
      </c>
    </row>
    <row r="6211" spans="1:6" x14ac:dyDescent="0.25">
      <c r="A6211" s="43" t="str">
        <f t="shared" si="485"/>
        <v xml:space="preserve"> 0 Financial</v>
      </c>
      <c r="B6211" s="43" t="str">
        <f t="shared" si="486"/>
        <v/>
      </c>
      <c r="C6211" s="43">
        <f t="shared" si="487"/>
        <v>0</v>
      </c>
      <c r="D6211" s="43" t="str">
        <f t="shared" si="488"/>
        <v>Financial</v>
      </c>
      <c r="E6211" s="43" t="e">
        <f>IF(VLOOKUP(S6211,'DD-Lookup'!$J$6:$L$50,3,FALSE)="Monthly",(YEAR(AC6211)-YEAR(AB6211))*12+MONTH(AC6211)-MONTH(AB6211)+1,(AC6211-AB6211+1))</f>
        <v>#N/A</v>
      </c>
      <c r="F6211" s="210" t="e">
        <f t="shared" si="489"/>
        <v>#N/A</v>
      </c>
    </row>
    <row r="6212" spans="1:6" x14ac:dyDescent="0.25">
      <c r="A6212" s="43" t="str">
        <f t="shared" si="485"/>
        <v xml:space="preserve"> 0 Financial</v>
      </c>
      <c r="B6212" s="43" t="str">
        <f t="shared" si="486"/>
        <v/>
      </c>
      <c r="C6212" s="43">
        <f t="shared" si="487"/>
        <v>0</v>
      </c>
      <c r="D6212" s="43" t="str">
        <f t="shared" si="488"/>
        <v>Financial</v>
      </c>
      <c r="E6212" s="43" t="e">
        <f>IF(VLOOKUP(S6212,'DD-Lookup'!$J$6:$L$50,3,FALSE)="Monthly",(YEAR(AC6212)-YEAR(AB6212))*12+MONTH(AC6212)-MONTH(AB6212)+1,(AC6212-AB6212+1))</f>
        <v>#N/A</v>
      </c>
      <c r="F6212" s="210" t="e">
        <f t="shared" si="489"/>
        <v>#N/A</v>
      </c>
    </row>
    <row r="6213" spans="1:6" x14ac:dyDescent="0.25">
      <c r="A6213" s="43" t="str">
        <f t="shared" si="485"/>
        <v xml:space="preserve"> 0 Financial</v>
      </c>
      <c r="B6213" s="43" t="str">
        <f t="shared" si="486"/>
        <v/>
      </c>
      <c r="C6213" s="43">
        <f t="shared" si="487"/>
        <v>0</v>
      </c>
      <c r="D6213" s="43" t="str">
        <f t="shared" si="488"/>
        <v>Financial</v>
      </c>
      <c r="E6213" s="43" t="e">
        <f>IF(VLOOKUP(S6213,'DD-Lookup'!$J$6:$L$50,3,FALSE)="Monthly",(YEAR(AC6213)-YEAR(AB6213))*12+MONTH(AC6213)-MONTH(AB6213)+1,(AC6213-AB6213+1))</f>
        <v>#N/A</v>
      </c>
      <c r="F6213" s="210" t="e">
        <f t="shared" si="489"/>
        <v>#N/A</v>
      </c>
    </row>
    <row r="6214" spans="1:6" x14ac:dyDescent="0.25">
      <c r="A6214" s="43" t="str">
        <f t="shared" si="485"/>
        <v xml:space="preserve"> 0 Financial</v>
      </c>
      <c r="B6214" s="43" t="str">
        <f t="shared" si="486"/>
        <v/>
      </c>
      <c r="C6214" s="43">
        <f t="shared" si="487"/>
        <v>0</v>
      </c>
      <c r="D6214" s="43" t="str">
        <f t="shared" si="488"/>
        <v>Financial</v>
      </c>
      <c r="E6214" s="43" t="e">
        <f>IF(VLOOKUP(S6214,'DD-Lookup'!$J$6:$L$50,3,FALSE)="Monthly",(YEAR(AC6214)-YEAR(AB6214))*12+MONTH(AC6214)-MONTH(AB6214)+1,(AC6214-AB6214+1))</f>
        <v>#N/A</v>
      </c>
      <c r="F6214" s="210" t="e">
        <f t="shared" si="489"/>
        <v>#N/A</v>
      </c>
    </row>
    <row r="6215" spans="1:6" x14ac:dyDescent="0.25">
      <c r="A6215" s="43" t="str">
        <f t="shared" si="485"/>
        <v xml:space="preserve"> 0 Financial</v>
      </c>
      <c r="B6215" s="43" t="str">
        <f t="shared" si="486"/>
        <v/>
      </c>
      <c r="C6215" s="43">
        <f t="shared" si="487"/>
        <v>0</v>
      </c>
      <c r="D6215" s="43" t="str">
        <f t="shared" si="488"/>
        <v>Financial</v>
      </c>
      <c r="E6215" s="43" t="e">
        <f>IF(VLOOKUP(S6215,'DD-Lookup'!$J$6:$L$50,3,FALSE)="Monthly",(YEAR(AC6215)-YEAR(AB6215))*12+MONTH(AC6215)-MONTH(AB6215)+1,(AC6215-AB6215+1))</f>
        <v>#N/A</v>
      </c>
      <c r="F6215" s="210" t="e">
        <f t="shared" si="489"/>
        <v>#N/A</v>
      </c>
    </row>
    <row r="6216" spans="1:6" x14ac:dyDescent="0.25">
      <c r="A6216" s="43" t="str">
        <f t="shared" si="485"/>
        <v xml:space="preserve"> 0 Financial</v>
      </c>
      <c r="B6216" s="43" t="str">
        <f t="shared" si="486"/>
        <v/>
      </c>
      <c r="C6216" s="43">
        <f t="shared" si="487"/>
        <v>0</v>
      </c>
      <c r="D6216" s="43" t="str">
        <f t="shared" si="488"/>
        <v>Financial</v>
      </c>
      <c r="E6216" s="43" t="e">
        <f>IF(VLOOKUP(S6216,'DD-Lookup'!$J$6:$L$50,3,FALSE)="Monthly",(YEAR(AC6216)-YEAR(AB6216))*12+MONTH(AC6216)-MONTH(AB6216)+1,(AC6216-AB6216+1))</f>
        <v>#N/A</v>
      </c>
      <c r="F6216" s="210" t="e">
        <f t="shared" si="489"/>
        <v>#N/A</v>
      </c>
    </row>
    <row r="6217" spans="1:6" x14ac:dyDescent="0.25">
      <c r="A6217" s="43" t="str">
        <f t="shared" si="485"/>
        <v xml:space="preserve"> 0 Financial</v>
      </c>
      <c r="B6217" s="43" t="str">
        <f t="shared" si="486"/>
        <v/>
      </c>
      <c r="C6217" s="43">
        <f t="shared" si="487"/>
        <v>0</v>
      </c>
      <c r="D6217" s="43" t="str">
        <f t="shared" si="488"/>
        <v>Financial</v>
      </c>
      <c r="E6217" s="43" t="e">
        <f>IF(VLOOKUP(S6217,'DD-Lookup'!$J$6:$L$50,3,FALSE)="Monthly",(YEAR(AC6217)-YEAR(AB6217))*12+MONTH(AC6217)-MONTH(AB6217)+1,(AC6217-AB6217+1))</f>
        <v>#N/A</v>
      </c>
      <c r="F6217" s="210" t="e">
        <f t="shared" si="489"/>
        <v>#N/A</v>
      </c>
    </row>
    <row r="6218" spans="1:6" x14ac:dyDescent="0.25">
      <c r="A6218" s="43" t="str">
        <f t="shared" ref="A6218:A6281" si="490">B6218&amp;" "&amp;C6218&amp;" "&amp;D6218</f>
        <v xml:space="preserve"> 0 Financial</v>
      </c>
      <c r="B6218" s="43" t="str">
        <f t="shared" ref="B6218:B6281" si="491">IF((LEFT(N6218,2)="US"),"US","")</f>
        <v/>
      </c>
      <c r="C6218" s="43">
        <f t="shared" ref="C6218:C6281" si="492">M6218</f>
        <v>0</v>
      </c>
      <c r="D6218" s="43" t="str">
        <f t="shared" ref="D6218:D6281" si="493">IF(ISNUMBER(FIND("Phy",N6218))=TRUE,"Physical","Financial")</f>
        <v>Financial</v>
      </c>
      <c r="E6218" s="43" t="e">
        <f>IF(VLOOKUP(S6218,'DD-Lookup'!$J$6:$L$50,3,FALSE)="Monthly",(YEAR(AC6218)-YEAR(AB6218))*12+MONTH(AC6218)-MONTH(AB6218)+1,(AC6218-AB6218+1))</f>
        <v>#N/A</v>
      </c>
      <c r="F6218" s="210" t="e">
        <f t="shared" ref="F6218:F6281" si="494">E6218*SUM(P6218:Q6218)</f>
        <v>#N/A</v>
      </c>
    </row>
    <row r="6219" spans="1:6" x14ac:dyDescent="0.25">
      <c r="A6219" s="43" t="str">
        <f t="shared" si="490"/>
        <v xml:space="preserve"> 0 Financial</v>
      </c>
      <c r="B6219" s="43" t="str">
        <f t="shared" si="491"/>
        <v/>
      </c>
      <c r="C6219" s="43">
        <f t="shared" si="492"/>
        <v>0</v>
      </c>
      <c r="D6219" s="43" t="str">
        <f t="shared" si="493"/>
        <v>Financial</v>
      </c>
      <c r="E6219" s="43" t="e">
        <f>IF(VLOOKUP(S6219,'DD-Lookup'!$J$6:$L$50,3,FALSE)="Monthly",(YEAR(AC6219)-YEAR(AB6219))*12+MONTH(AC6219)-MONTH(AB6219)+1,(AC6219-AB6219+1))</f>
        <v>#N/A</v>
      </c>
      <c r="F6219" s="210" t="e">
        <f t="shared" si="494"/>
        <v>#N/A</v>
      </c>
    </row>
    <row r="6220" spans="1:6" x14ac:dyDescent="0.25">
      <c r="A6220" s="43" t="str">
        <f t="shared" si="490"/>
        <v xml:space="preserve"> 0 Financial</v>
      </c>
      <c r="B6220" s="43" t="str">
        <f t="shared" si="491"/>
        <v/>
      </c>
      <c r="C6220" s="43">
        <f t="shared" si="492"/>
        <v>0</v>
      </c>
      <c r="D6220" s="43" t="str">
        <f t="shared" si="493"/>
        <v>Financial</v>
      </c>
      <c r="E6220" s="43" t="e">
        <f>IF(VLOOKUP(S6220,'DD-Lookup'!$J$6:$L$50,3,FALSE)="Monthly",(YEAR(AC6220)-YEAR(AB6220))*12+MONTH(AC6220)-MONTH(AB6220)+1,(AC6220-AB6220+1))</f>
        <v>#N/A</v>
      </c>
      <c r="F6220" s="210" t="e">
        <f t="shared" si="494"/>
        <v>#N/A</v>
      </c>
    </row>
    <row r="6221" spans="1:6" x14ac:dyDescent="0.25">
      <c r="A6221" s="43" t="str">
        <f t="shared" si="490"/>
        <v xml:space="preserve"> 0 Financial</v>
      </c>
      <c r="B6221" s="43" t="str">
        <f t="shared" si="491"/>
        <v/>
      </c>
      <c r="C6221" s="43">
        <f t="shared" si="492"/>
        <v>0</v>
      </c>
      <c r="D6221" s="43" t="str">
        <f t="shared" si="493"/>
        <v>Financial</v>
      </c>
      <c r="E6221" s="43" t="e">
        <f>IF(VLOOKUP(S6221,'DD-Lookup'!$J$6:$L$50,3,FALSE)="Monthly",(YEAR(AC6221)-YEAR(AB6221))*12+MONTH(AC6221)-MONTH(AB6221)+1,(AC6221-AB6221+1))</f>
        <v>#N/A</v>
      </c>
      <c r="F6221" s="210" t="e">
        <f t="shared" si="494"/>
        <v>#N/A</v>
      </c>
    </row>
    <row r="6222" spans="1:6" x14ac:dyDescent="0.25">
      <c r="A6222" s="43" t="str">
        <f t="shared" si="490"/>
        <v xml:space="preserve"> 0 Financial</v>
      </c>
      <c r="B6222" s="43" t="str">
        <f t="shared" si="491"/>
        <v/>
      </c>
      <c r="C6222" s="43">
        <f t="shared" si="492"/>
        <v>0</v>
      </c>
      <c r="D6222" s="43" t="str">
        <f t="shared" si="493"/>
        <v>Financial</v>
      </c>
      <c r="E6222" s="43" t="e">
        <f>IF(VLOOKUP(S6222,'DD-Lookup'!$J$6:$L$50,3,FALSE)="Monthly",(YEAR(AC6222)-YEAR(AB6222))*12+MONTH(AC6222)-MONTH(AB6222)+1,(AC6222-AB6222+1))</f>
        <v>#N/A</v>
      </c>
      <c r="F6222" s="210" t="e">
        <f t="shared" si="494"/>
        <v>#N/A</v>
      </c>
    </row>
    <row r="6223" spans="1:6" x14ac:dyDescent="0.25">
      <c r="A6223" s="43" t="str">
        <f t="shared" si="490"/>
        <v xml:space="preserve"> 0 Financial</v>
      </c>
      <c r="B6223" s="43" t="str">
        <f t="shared" si="491"/>
        <v/>
      </c>
      <c r="C6223" s="43">
        <f t="shared" si="492"/>
        <v>0</v>
      </c>
      <c r="D6223" s="43" t="str">
        <f t="shared" si="493"/>
        <v>Financial</v>
      </c>
      <c r="E6223" s="43" t="e">
        <f>IF(VLOOKUP(S6223,'DD-Lookup'!$J$6:$L$50,3,FALSE)="Monthly",(YEAR(AC6223)-YEAR(AB6223))*12+MONTH(AC6223)-MONTH(AB6223)+1,(AC6223-AB6223+1))</f>
        <v>#N/A</v>
      </c>
      <c r="F6223" s="210" t="e">
        <f t="shared" si="494"/>
        <v>#N/A</v>
      </c>
    </row>
    <row r="6224" spans="1:6" x14ac:dyDescent="0.25">
      <c r="A6224" s="43" t="str">
        <f t="shared" si="490"/>
        <v xml:space="preserve"> 0 Financial</v>
      </c>
      <c r="B6224" s="43" t="str">
        <f t="shared" si="491"/>
        <v/>
      </c>
      <c r="C6224" s="43">
        <f t="shared" si="492"/>
        <v>0</v>
      </c>
      <c r="D6224" s="43" t="str">
        <f t="shared" si="493"/>
        <v>Financial</v>
      </c>
      <c r="E6224" s="43" t="e">
        <f>IF(VLOOKUP(S6224,'DD-Lookup'!$J$6:$L$50,3,FALSE)="Monthly",(YEAR(AC6224)-YEAR(AB6224))*12+MONTH(AC6224)-MONTH(AB6224)+1,(AC6224-AB6224+1))</f>
        <v>#N/A</v>
      </c>
      <c r="F6224" s="210" t="e">
        <f t="shared" si="494"/>
        <v>#N/A</v>
      </c>
    </row>
    <row r="6225" spans="1:6" x14ac:dyDescent="0.25">
      <c r="A6225" s="43" t="str">
        <f t="shared" si="490"/>
        <v xml:space="preserve"> 0 Financial</v>
      </c>
      <c r="B6225" s="43" t="str">
        <f t="shared" si="491"/>
        <v/>
      </c>
      <c r="C6225" s="43">
        <f t="shared" si="492"/>
        <v>0</v>
      </c>
      <c r="D6225" s="43" t="str">
        <f t="shared" si="493"/>
        <v>Financial</v>
      </c>
      <c r="E6225" s="43" t="e">
        <f>IF(VLOOKUP(S6225,'DD-Lookup'!$J$6:$L$50,3,FALSE)="Monthly",(YEAR(AC6225)-YEAR(AB6225))*12+MONTH(AC6225)-MONTH(AB6225)+1,(AC6225-AB6225+1))</f>
        <v>#N/A</v>
      </c>
      <c r="F6225" s="210" t="e">
        <f t="shared" si="494"/>
        <v>#N/A</v>
      </c>
    </row>
    <row r="6226" spans="1:6" x14ac:dyDescent="0.25">
      <c r="A6226" s="43" t="str">
        <f t="shared" si="490"/>
        <v xml:space="preserve"> 0 Financial</v>
      </c>
      <c r="B6226" s="43" t="str">
        <f t="shared" si="491"/>
        <v/>
      </c>
      <c r="C6226" s="43">
        <f t="shared" si="492"/>
        <v>0</v>
      </c>
      <c r="D6226" s="43" t="str">
        <f t="shared" si="493"/>
        <v>Financial</v>
      </c>
      <c r="E6226" s="43" t="e">
        <f>IF(VLOOKUP(S6226,'DD-Lookup'!$J$6:$L$50,3,FALSE)="Monthly",(YEAR(AC6226)-YEAR(AB6226))*12+MONTH(AC6226)-MONTH(AB6226)+1,(AC6226-AB6226+1))</f>
        <v>#N/A</v>
      </c>
      <c r="F6226" s="210" t="e">
        <f t="shared" si="494"/>
        <v>#N/A</v>
      </c>
    </row>
    <row r="6227" spans="1:6" x14ac:dyDescent="0.25">
      <c r="A6227" s="43" t="str">
        <f t="shared" si="490"/>
        <v xml:space="preserve"> 0 Financial</v>
      </c>
      <c r="B6227" s="43" t="str">
        <f t="shared" si="491"/>
        <v/>
      </c>
      <c r="C6227" s="43">
        <f t="shared" si="492"/>
        <v>0</v>
      </c>
      <c r="D6227" s="43" t="str">
        <f t="shared" si="493"/>
        <v>Financial</v>
      </c>
      <c r="E6227" s="43" t="e">
        <f>IF(VLOOKUP(S6227,'DD-Lookup'!$J$6:$L$50,3,FALSE)="Monthly",(YEAR(AC6227)-YEAR(AB6227))*12+MONTH(AC6227)-MONTH(AB6227)+1,(AC6227-AB6227+1))</f>
        <v>#N/A</v>
      </c>
      <c r="F6227" s="210" t="e">
        <f t="shared" si="494"/>
        <v>#N/A</v>
      </c>
    </row>
    <row r="6228" spans="1:6" x14ac:dyDescent="0.25">
      <c r="A6228" s="43" t="str">
        <f t="shared" si="490"/>
        <v xml:space="preserve"> 0 Financial</v>
      </c>
      <c r="B6228" s="43" t="str">
        <f t="shared" si="491"/>
        <v/>
      </c>
      <c r="C6228" s="43">
        <f t="shared" si="492"/>
        <v>0</v>
      </c>
      <c r="D6228" s="43" t="str">
        <f t="shared" si="493"/>
        <v>Financial</v>
      </c>
      <c r="E6228" s="43" t="e">
        <f>IF(VLOOKUP(S6228,'DD-Lookup'!$J$6:$L$50,3,FALSE)="Monthly",(YEAR(AC6228)-YEAR(AB6228))*12+MONTH(AC6228)-MONTH(AB6228)+1,(AC6228-AB6228+1))</f>
        <v>#N/A</v>
      </c>
      <c r="F6228" s="210" t="e">
        <f t="shared" si="494"/>
        <v>#N/A</v>
      </c>
    </row>
    <row r="6229" spans="1:6" x14ac:dyDescent="0.25">
      <c r="A6229" s="43" t="str">
        <f t="shared" si="490"/>
        <v xml:space="preserve"> 0 Financial</v>
      </c>
      <c r="B6229" s="43" t="str">
        <f t="shared" si="491"/>
        <v/>
      </c>
      <c r="C6229" s="43">
        <f t="shared" si="492"/>
        <v>0</v>
      </c>
      <c r="D6229" s="43" t="str">
        <f t="shared" si="493"/>
        <v>Financial</v>
      </c>
      <c r="E6229" s="43" t="e">
        <f>IF(VLOOKUP(S6229,'DD-Lookup'!$J$6:$L$50,3,FALSE)="Monthly",(YEAR(AC6229)-YEAR(AB6229))*12+MONTH(AC6229)-MONTH(AB6229)+1,(AC6229-AB6229+1))</f>
        <v>#N/A</v>
      </c>
      <c r="F6229" s="210" t="e">
        <f t="shared" si="494"/>
        <v>#N/A</v>
      </c>
    </row>
    <row r="6230" spans="1:6" x14ac:dyDescent="0.25">
      <c r="A6230" s="43" t="str">
        <f t="shared" si="490"/>
        <v xml:space="preserve"> 0 Financial</v>
      </c>
      <c r="B6230" s="43" t="str">
        <f t="shared" si="491"/>
        <v/>
      </c>
      <c r="C6230" s="43">
        <f t="shared" si="492"/>
        <v>0</v>
      </c>
      <c r="D6230" s="43" t="str">
        <f t="shared" si="493"/>
        <v>Financial</v>
      </c>
      <c r="E6230" s="43" t="e">
        <f>IF(VLOOKUP(S6230,'DD-Lookup'!$J$6:$L$50,3,FALSE)="Monthly",(YEAR(AC6230)-YEAR(AB6230))*12+MONTH(AC6230)-MONTH(AB6230)+1,(AC6230-AB6230+1))</f>
        <v>#N/A</v>
      </c>
      <c r="F6230" s="210" t="e">
        <f t="shared" si="494"/>
        <v>#N/A</v>
      </c>
    </row>
    <row r="6231" spans="1:6" x14ac:dyDescent="0.25">
      <c r="A6231" s="43" t="str">
        <f t="shared" si="490"/>
        <v xml:space="preserve"> 0 Financial</v>
      </c>
      <c r="B6231" s="43" t="str">
        <f t="shared" si="491"/>
        <v/>
      </c>
      <c r="C6231" s="43">
        <f t="shared" si="492"/>
        <v>0</v>
      </c>
      <c r="D6231" s="43" t="str">
        <f t="shared" si="493"/>
        <v>Financial</v>
      </c>
      <c r="E6231" s="43" t="e">
        <f>IF(VLOOKUP(S6231,'DD-Lookup'!$J$6:$L$50,3,FALSE)="Monthly",(YEAR(AC6231)-YEAR(AB6231))*12+MONTH(AC6231)-MONTH(AB6231)+1,(AC6231-AB6231+1))</f>
        <v>#N/A</v>
      </c>
      <c r="F6231" s="210" t="e">
        <f t="shared" si="494"/>
        <v>#N/A</v>
      </c>
    </row>
    <row r="6232" spans="1:6" x14ac:dyDescent="0.25">
      <c r="A6232" s="43" t="str">
        <f t="shared" si="490"/>
        <v xml:space="preserve"> 0 Financial</v>
      </c>
      <c r="B6232" s="43" t="str">
        <f t="shared" si="491"/>
        <v/>
      </c>
      <c r="C6232" s="43">
        <f t="shared" si="492"/>
        <v>0</v>
      </c>
      <c r="D6232" s="43" t="str">
        <f t="shared" si="493"/>
        <v>Financial</v>
      </c>
      <c r="E6232" s="43" t="e">
        <f>IF(VLOOKUP(S6232,'DD-Lookup'!$J$6:$L$50,3,FALSE)="Monthly",(YEAR(AC6232)-YEAR(AB6232))*12+MONTH(AC6232)-MONTH(AB6232)+1,(AC6232-AB6232+1))</f>
        <v>#N/A</v>
      </c>
      <c r="F6232" s="210" t="e">
        <f t="shared" si="494"/>
        <v>#N/A</v>
      </c>
    </row>
    <row r="6233" spans="1:6" x14ac:dyDescent="0.25">
      <c r="A6233" s="43" t="str">
        <f t="shared" si="490"/>
        <v xml:space="preserve"> 0 Financial</v>
      </c>
      <c r="B6233" s="43" t="str">
        <f t="shared" si="491"/>
        <v/>
      </c>
      <c r="C6233" s="43">
        <f t="shared" si="492"/>
        <v>0</v>
      </c>
      <c r="D6233" s="43" t="str">
        <f t="shared" si="493"/>
        <v>Financial</v>
      </c>
      <c r="E6233" s="43" t="e">
        <f>IF(VLOOKUP(S6233,'DD-Lookup'!$J$6:$L$50,3,FALSE)="Monthly",(YEAR(AC6233)-YEAR(AB6233))*12+MONTH(AC6233)-MONTH(AB6233)+1,(AC6233-AB6233+1))</f>
        <v>#N/A</v>
      </c>
      <c r="F6233" s="210" t="e">
        <f t="shared" si="494"/>
        <v>#N/A</v>
      </c>
    </row>
    <row r="6234" spans="1:6" x14ac:dyDescent="0.25">
      <c r="A6234" s="43" t="str">
        <f t="shared" si="490"/>
        <v xml:space="preserve"> 0 Financial</v>
      </c>
      <c r="B6234" s="43" t="str">
        <f t="shared" si="491"/>
        <v/>
      </c>
      <c r="C6234" s="43">
        <f t="shared" si="492"/>
        <v>0</v>
      </c>
      <c r="D6234" s="43" t="str">
        <f t="shared" si="493"/>
        <v>Financial</v>
      </c>
      <c r="E6234" s="43" t="e">
        <f>IF(VLOOKUP(S6234,'DD-Lookup'!$J$6:$L$50,3,FALSE)="Monthly",(YEAR(AC6234)-YEAR(AB6234))*12+MONTH(AC6234)-MONTH(AB6234)+1,(AC6234-AB6234+1))</f>
        <v>#N/A</v>
      </c>
      <c r="F6234" s="210" t="e">
        <f t="shared" si="494"/>
        <v>#N/A</v>
      </c>
    </row>
    <row r="6235" spans="1:6" x14ac:dyDescent="0.25">
      <c r="A6235" s="43" t="str">
        <f t="shared" si="490"/>
        <v xml:space="preserve"> 0 Financial</v>
      </c>
      <c r="B6235" s="43" t="str">
        <f t="shared" si="491"/>
        <v/>
      </c>
      <c r="C6235" s="43">
        <f t="shared" si="492"/>
        <v>0</v>
      </c>
      <c r="D6235" s="43" t="str">
        <f t="shared" si="493"/>
        <v>Financial</v>
      </c>
      <c r="E6235" s="43" t="e">
        <f>IF(VLOOKUP(S6235,'DD-Lookup'!$J$6:$L$50,3,FALSE)="Monthly",(YEAR(AC6235)-YEAR(AB6235))*12+MONTH(AC6235)-MONTH(AB6235)+1,(AC6235-AB6235+1))</f>
        <v>#N/A</v>
      </c>
      <c r="F6235" s="210" t="e">
        <f t="shared" si="494"/>
        <v>#N/A</v>
      </c>
    </row>
    <row r="6236" spans="1:6" x14ac:dyDescent="0.25">
      <c r="A6236" s="43" t="str">
        <f t="shared" si="490"/>
        <v xml:space="preserve"> 0 Financial</v>
      </c>
      <c r="B6236" s="43" t="str">
        <f t="shared" si="491"/>
        <v/>
      </c>
      <c r="C6236" s="43">
        <f t="shared" si="492"/>
        <v>0</v>
      </c>
      <c r="D6236" s="43" t="str">
        <f t="shared" si="493"/>
        <v>Financial</v>
      </c>
      <c r="E6236" s="43" t="e">
        <f>IF(VLOOKUP(S6236,'DD-Lookup'!$J$6:$L$50,3,FALSE)="Monthly",(YEAR(AC6236)-YEAR(AB6236))*12+MONTH(AC6236)-MONTH(AB6236)+1,(AC6236-AB6236+1))</f>
        <v>#N/A</v>
      </c>
      <c r="F6236" s="210" t="e">
        <f t="shared" si="494"/>
        <v>#N/A</v>
      </c>
    </row>
    <row r="6237" spans="1:6" x14ac:dyDescent="0.25">
      <c r="A6237" s="43" t="str">
        <f t="shared" si="490"/>
        <v xml:space="preserve"> 0 Financial</v>
      </c>
      <c r="B6237" s="43" t="str">
        <f t="shared" si="491"/>
        <v/>
      </c>
      <c r="C6237" s="43">
        <f t="shared" si="492"/>
        <v>0</v>
      </c>
      <c r="D6237" s="43" t="str">
        <f t="shared" si="493"/>
        <v>Financial</v>
      </c>
      <c r="E6237" s="43" t="e">
        <f>IF(VLOOKUP(S6237,'DD-Lookup'!$J$6:$L$50,3,FALSE)="Monthly",(YEAR(AC6237)-YEAR(AB6237))*12+MONTH(AC6237)-MONTH(AB6237)+1,(AC6237-AB6237+1))</f>
        <v>#N/A</v>
      </c>
      <c r="F6237" s="210" t="e">
        <f t="shared" si="494"/>
        <v>#N/A</v>
      </c>
    </row>
    <row r="6238" spans="1:6" x14ac:dyDescent="0.25">
      <c r="A6238" s="43" t="str">
        <f t="shared" si="490"/>
        <v xml:space="preserve"> 0 Financial</v>
      </c>
      <c r="B6238" s="43" t="str">
        <f t="shared" si="491"/>
        <v/>
      </c>
      <c r="C6238" s="43">
        <f t="shared" si="492"/>
        <v>0</v>
      </c>
      <c r="D6238" s="43" t="str">
        <f t="shared" si="493"/>
        <v>Financial</v>
      </c>
      <c r="E6238" s="43" t="e">
        <f>IF(VLOOKUP(S6238,'DD-Lookup'!$J$6:$L$50,3,FALSE)="Monthly",(YEAR(AC6238)-YEAR(AB6238))*12+MONTH(AC6238)-MONTH(AB6238)+1,(AC6238-AB6238+1))</f>
        <v>#N/A</v>
      </c>
      <c r="F6238" s="210" t="e">
        <f t="shared" si="494"/>
        <v>#N/A</v>
      </c>
    </row>
    <row r="6239" spans="1:6" x14ac:dyDescent="0.25">
      <c r="A6239" s="43" t="str">
        <f t="shared" si="490"/>
        <v xml:space="preserve"> 0 Financial</v>
      </c>
      <c r="B6239" s="43" t="str">
        <f t="shared" si="491"/>
        <v/>
      </c>
      <c r="C6239" s="43">
        <f t="shared" si="492"/>
        <v>0</v>
      </c>
      <c r="D6239" s="43" t="str">
        <f t="shared" si="493"/>
        <v>Financial</v>
      </c>
      <c r="E6239" s="43" t="e">
        <f>IF(VLOOKUP(S6239,'DD-Lookup'!$J$6:$L$50,3,FALSE)="Monthly",(YEAR(AC6239)-YEAR(AB6239))*12+MONTH(AC6239)-MONTH(AB6239)+1,(AC6239-AB6239+1))</f>
        <v>#N/A</v>
      </c>
      <c r="F6239" s="210" t="e">
        <f t="shared" si="494"/>
        <v>#N/A</v>
      </c>
    </row>
    <row r="6240" spans="1:6" x14ac:dyDescent="0.25">
      <c r="A6240" s="43" t="str">
        <f t="shared" si="490"/>
        <v xml:space="preserve"> 0 Financial</v>
      </c>
      <c r="B6240" s="43" t="str">
        <f t="shared" si="491"/>
        <v/>
      </c>
      <c r="C6240" s="43">
        <f t="shared" si="492"/>
        <v>0</v>
      </c>
      <c r="D6240" s="43" t="str">
        <f t="shared" si="493"/>
        <v>Financial</v>
      </c>
      <c r="E6240" s="43" t="e">
        <f>IF(VLOOKUP(S6240,'DD-Lookup'!$J$6:$L$50,3,FALSE)="Monthly",(YEAR(AC6240)-YEAR(AB6240))*12+MONTH(AC6240)-MONTH(AB6240)+1,(AC6240-AB6240+1))</f>
        <v>#N/A</v>
      </c>
      <c r="F6240" s="210" t="e">
        <f t="shared" si="494"/>
        <v>#N/A</v>
      </c>
    </row>
    <row r="6241" spans="1:6" x14ac:dyDescent="0.25">
      <c r="A6241" s="43" t="str">
        <f t="shared" si="490"/>
        <v xml:space="preserve"> 0 Financial</v>
      </c>
      <c r="B6241" s="43" t="str">
        <f t="shared" si="491"/>
        <v/>
      </c>
      <c r="C6241" s="43">
        <f t="shared" si="492"/>
        <v>0</v>
      </c>
      <c r="D6241" s="43" t="str">
        <f t="shared" si="493"/>
        <v>Financial</v>
      </c>
      <c r="E6241" s="43" t="e">
        <f>IF(VLOOKUP(S6241,'DD-Lookup'!$J$6:$L$50,3,FALSE)="Monthly",(YEAR(AC6241)-YEAR(AB6241))*12+MONTH(AC6241)-MONTH(AB6241)+1,(AC6241-AB6241+1))</f>
        <v>#N/A</v>
      </c>
      <c r="F6241" s="210" t="e">
        <f t="shared" si="494"/>
        <v>#N/A</v>
      </c>
    </row>
    <row r="6242" spans="1:6" x14ac:dyDescent="0.25">
      <c r="A6242" s="43" t="str">
        <f t="shared" si="490"/>
        <v xml:space="preserve"> 0 Financial</v>
      </c>
      <c r="B6242" s="43" t="str">
        <f t="shared" si="491"/>
        <v/>
      </c>
      <c r="C6242" s="43">
        <f t="shared" si="492"/>
        <v>0</v>
      </c>
      <c r="D6242" s="43" t="str">
        <f t="shared" si="493"/>
        <v>Financial</v>
      </c>
      <c r="E6242" s="43" t="e">
        <f>IF(VLOOKUP(S6242,'DD-Lookup'!$J$6:$L$50,3,FALSE)="Monthly",(YEAR(AC6242)-YEAR(AB6242))*12+MONTH(AC6242)-MONTH(AB6242)+1,(AC6242-AB6242+1))</f>
        <v>#N/A</v>
      </c>
      <c r="F6242" s="210" t="e">
        <f t="shared" si="494"/>
        <v>#N/A</v>
      </c>
    </row>
    <row r="6243" spans="1:6" x14ac:dyDescent="0.25">
      <c r="A6243" s="43" t="str">
        <f t="shared" si="490"/>
        <v xml:space="preserve"> 0 Financial</v>
      </c>
      <c r="B6243" s="43" t="str">
        <f t="shared" si="491"/>
        <v/>
      </c>
      <c r="C6243" s="43">
        <f t="shared" si="492"/>
        <v>0</v>
      </c>
      <c r="D6243" s="43" t="str">
        <f t="shared" si="493"/>
        <v>Financial</v>
      </c>
      <c r="E6243" s="43" t="e">
        <f>IF(VLOOKUP(S6243,'DD-Lookup'!$J$6:$L$50,3,FALSE)="Monthly",(YEAR(AC6243)-YEAR(AB6243))*12+MONTH(AC6243)-MONTH(AB6243)+1,(AC6243-AB6243+1))</f>
        <v>#N/A</v>
      </c>
      <c r="F6243" s="210" t="e">
        <f t="shared" si="494"/>
        <v>#N/A</v>
      </c>
    </row>
    <row r="6244" spans="1:6" x14ac:dyDescent="0.25">
      <c r="A6244" s="43" t="str">
        <f t="shared" si="490"/>
        <v xml:space="preserve"> 0 Financial</v>
      </c>
      <c r="B6244" s="43" t="str">
        <f t="shared" si="491"/>
        <v/>
      </c>
      <c r="C6244" s="43">
        <f t="shared" si="492"/>
        <v>0</v>
      </c>
      <c r="D6244" s="43" t="str">
        <f t="shared" si="493"/>
        <v>Financial</v>
      </c>
      <c r="E6244" s="43" t="e">
        <f>IF(VLOOKUP(S6244,'DD-Lookup'!$J$6:$L$50,3,FALSE)="Monthly",(YEAR(AC6244)-YEAR(AB6244))*12+MONTH(AC6244)-MONTH(AB6244)+1,(AC6244-AB6244+1))</f>
        <v>#N/A</v>
      </c>
      <c r="F6244" s="210" t="e">
        <f t="shared" si="494"/>
        <v>#N/A</v>
      </c>
    </row>
    <row r="6245" spans="1:6" x14ac:dyDescent="0.25">
      <c r="A6245" s="43" t="str">
        <f t="shared" si="490"/>
        <v xml:space="preserve"> 0 Financial</v>
      </c>
      <c r="B6245" s="43" t="str">
        <f t="shared" si="491"/>
        <v/>
      </c>
      <c r="C6245" s="43">
        <f t="shared" si="492"/>
        <v>0</v>
      </c>
      <c r="D6245" s="43" t="str">
        <f t="shared" si="493"/>
        <v>Financial</v>
      </c>
      <c r="E6245" s="43" t="e">
        <f>IF(VLOOKUP(S6245,'DD-Lookup'!$J$6:$L$50,3,FALSE)="Monthly",(YEAR(AC6245)-YEAR(AB6245))*12+MONTH(AC6245)-MONTH(AB6245)+1,(AC6245-AB6245+1))</f>
        <v>#N/A</v>
      </c>
      <c r="F6245" s="210" t="e">
        <f t="shared" si="494"/>
        <v>#N/A</v>
      </c>
    </row>
    <row r="6246" spans="1:6" x14ac:dyDescent="0.25">
      <c r="A6246" s="43" t="str">
        <f t="shared" si="490"/>
        <v xml:space="preserve"> 0 Financial</v>
      </c>
      <c r="B6246" s="43" t="str">
        <f t="shared" si="491"/>
        <v/>
      </c>
      <c r="C6246" s="43">
        <f t="shared" si="492"/>
        <v>0</v>
      </c>
      <c r="D6246" s="43" t="str">
        <f t="shared" si="493"/>
        <v>Financial</v>
      </c>
      <c r="E6246" s="43" t="e">
        <f>IF(VLOOKUP(S6246,'DD-Lookup'!$J$6:$L$50,3,FALSE)="Monthly",(YEAR(AC6246)-YEAR(AB6246))*12+MONTH(AC6246)-MONTH(AB6246)+1,(AC6246-AB6246+1))</f>
        <v>#N/A</v>
      </c>
      <c r="F6246" s="210" t="e">
        <f t="shared" si="494"/>
        <v>#N/A</v>
      </c>
    </row>
    <row r="6247" spans="1:6" x14ac:dyDescent="0.25">
      <c r="A6247" s="43" t="str">
        <f t="shared" si="490"/>
        <v xml:space="preserve"> 0 Financial</v>
      </c>
      <c r="B6247" s="43" t="str">
        <f t="shared" si="491"/>
        <v/>
      </c>
      <c r="C6247" s="43">
        <f t="shared" si="492"/>
        <v>0</v>
      </c>
      <c r="D6247" s="43" t="str">
        <f t="shared" si="493"/>
        <v>Financial</v>
      </c>
      <c r="E6247" s="43" t="e">
        <f>IF(VLOOKUP(S6247,'DD-Lookup'!$J$6:$L$50,3,FALSE)="Monthly",(YEAR(AC6247)-YEAR(AB6247))*12+MONTH(AC6247)-MONTH(AB6247)+1,(AC6247-AB6247+1))</f>
        <v>#N/A</v>
      </c>
      <c r="F6247" s="210" t="e">
        <f t="shared" si="494"/>
        <v>#N/A</v>
      </c>
    </row>
    <row r="6248" spans="1:6" x14ac:dyDescent="0.25">
      <c r="A6248" s="43" t="str">
        <f t="shared" si="490"/>
        <v xml:space="preserve"> 0 Financial</v>
      </c>
      <c r="B6248" s="43" t="str">
        <f t="shared" si="491"/>
        <v/>
      </c>
      <c r="C6248" s="43">
        <f t="shared" si="492"/>
        <v>0</v>
      </c>
      <c r="D6248" s="43" t="str">
        <f t="shared" si="493"/>
        <v>Financial</v>
      </c>
      <c r="E6248" s="43" t="e">
        <f>IF(VLOOKUP(S6248,'DD-Lookup'!$J$6:$L$50,3,FALSE)="Monthly",(YEAR(AC6248)-YEAR(AB6248))*12+MONTH(AC6248)-MONTH(AB6248)+1,(AC6248-AB6248+1))</f>
        <v>#N/A</v>
      </c>
      <c r="F6248" s="210" t="e">
        <f t="shared" si="494"/>
        <v>#N/A</v>
      </c>
    </row>
    <row r="6249" spans="1:6" x14ac:dyDescent="0.25">
      <c r="A6249" s="43" t="str">
        <f t="shared" si="490"/>
        <v xml:space="preserve"> 0 Financial</v>
      </c>
      <c r="B6249" s="43" t="str">
        <f t="shared" si="491"/>
        <v/>
      </c>
      <c r="C6249" s="43">
        <f t="shared" si="492"/>
        <v>0</v>
      </c>
      <c r="D6249" s="43" t="str">
        <f t="shared" si="493"/>
        <v>Financial</v>
      </c>
      <c r="E6249" s="43" t="e">
        <f>IF(VLOOKUP(S6249,'DD-Lookup'!$J$6:$L$50,3,FALSE)="Monthly",(YEAR(AC6249)-YEAR(AB6249))*12+MONTH(AC6249)-MONTH(AB6249)+1,(AC6249-AB6249+1))</f>
        <v>#N/A</v>
      </c>
      <c r="F6249" s="210" t="e">
        <f t="shared" si="494"/>
        <v>#N/A</v>
      </c>
    </row>
    <row r="6250" spans="1:6" x14ac:dyDescent="0.25">
      <c r="A6250" s="43" t="str">
        <f t="shared" si="490"/>
        <v xml:space="preserve"> 0 Financial</v>
      </c>
      <c r="B6250" s="43" t="str">
        <f t="shared" si="491"/>
        <v/>
      </c>
      <c r="C6250" s="43">
        <f t="shared" si="492"/>
        <v>0</v>
      </c>
      <c r="D6250" s="43" t="str">
        <f t="shared" si="493"/>
        <v>Financial</v>
      </c>
      <c r="E6250" s="43" t="e">
        <f>IF(VLOOKUP(S6250,'DD-Lookup'!$J$6:$L$50,3,FALSE)="Monthly",(YEAR(AC6250)-YEAR(AB6250))*12+MONTH(AC6250)-MONTH(AB6250)+1,(AC6250-AB6250+1))</f>
        <v>#N/A</v>
      </c>
      <c r="F6250" s="210" t="e">
        <f t="shared" si="494"/>
        <v>#N/A</v>
      </c>
    </row>
    <row r="6251" spans="1:6" x14ac:dyDescent="0.25">
      <c r="A6251" s="43" t="str">
        <f t="shared" si="490"/>
        <v xml:space="preserve"> 0 Financial</v>
      </c>
      <c r="B6251" s="43" t="str">
        <f t="shared" si="491"/>
        <v/>
      </c>
      <c r="C6251" s="43">
        <f t="shared" si="492"/>
        <v>0</v>
      </c>
      <c r="D6251" s="43" t="str">
        <f t="shared" si="493"/>
        <v>Financial</v>
      </c>
      <c r="E6251" s="43" t="e">
        <f>IF(VLOOKUP(S6251,'DD-Lookup'!$J$6:$L$50,3,FALSE)="Monthly",(YEAR(AC6251)-YEAR(AB6251))*12+MONTH(AC6251)-MONTH(AB6251)+1,(AC6251-AB6251+1))</f>
        <v>#N/A</v>
      </c>
      <c r="F6251" s="210" t="e">
        <f t="shared" si="494"/>
        <v>#N/A</v>
      </c>
    </row>
    <row r="6252" spans="1:6" x14ac:dyDescent="0.25">
      <c r="A6252" s="43" t="str">
        <f t="shared" si="490"/>
        <v xml:space="preserve"> 0 Financial</v>
      </c>
      <c r="B6252" s="43" t="str">
        <f t="shared" si="491"/>
        <v/>
      </c>
      <c r="C6252" s="43">
        <f t="shared" si="492"/>
        <v>0</v>
      </c>
      <c r="D6252" s="43" t="str">
        <f t="shared" si="493"/>
        <v>Financial</v>
      </c>
      <c r="E6252" s="43" t="e">
        <f>IF(VLOOKUP(S6252,'DD-Lookup'!$J$6:$L$50,3,FALSE)="Monthly",(YEAR(AC6252)-YEAR(AB6252))*12+MONTH(AC6252)-MONTH(AB6252)+1,(AC6252-AB6252+1))</f>
        <v>#N/A</v>
      </c>
      <c r="F6252" s="210" t="e">
        <f t="shared" si="494"/>
        <v>#N/A</v>
      </c>
    </row>
    <row r="6253" spans="1:6" x14ac:dyDescent="0.25">
      <c r="A6253" s="43" t="str">
        <f t="shared" si="490"/>
        <v xml:space="preserve"> 0 Financial</v>
      </c>
      <c r="B6253" s="43" t="str">
        <f t="shared" si="491"/>
        <v/>
      </c>
      <c r="C6253" s="43">
        <f t="shared" si="492"/>
        <v>0</v>
      </c>
      <c r="D6253" s="43" t="str">
        <f t="shared" si="493"/>
        <v>Financial</v>
      </c>
      <c r="E6253" s="43" t="e">
        <f>IF(VLOOKUP(S6253,'DD-Lookup'!$J$6:$L$50,3,FALSE)="Monthly",(YEAR(AC6253)-YEAR(AB6253))*12+MONTH(AC6253)-MONTH(AB6253)+1,(AC6253-AB6253+1))</f>
        <v>#N/A</v>
      </c>
      <c r="F6253" s="210" t="e">
        <f t="shared" si="494"/>
        <v>#N/A</v>
      </c>
    </row>
    <row r="6254" spans="1:6" x14ac:dyDescent="0.25">
      <c r="A6254" s="43" t="str">
        <f t="shared" si="490"/>
        <v xml:space="preserve"> 0 Financial</v>
      </c>
      <c r="B6254" s="43" t="str">
        <f t="shared" si="491"/>
        <v/>
      </c>
      <c r="C6254" s="43">
        <f t="shared" si="492"/>
        <v>0</v>
      </c>
      <c r="D6254" s="43" t="str">
        <f t="shared" si="493"/>
        <v>Financial</v>
      </c>
      <c r="E6254" s="43" t="e">
        <f>IF(VLOOKUP(S6254,'DD-Lookup'!$J$6:$L$50,3,FALSE)="Monthly",(YEAR(AC6254)-YEAR(AB6254))*12+MONTH(AC6254)-MONTH(AB6254)+1,(AC6254-AB6254+1))</f>
        <v>#N/A</v>
      </c>
      <c r="F6254" s="210" t="e">
        <f t="shared" si="494"/>
        <v>#N/A</v>
      </c>
    </row>
    <row r="6255" spans="1:6" x14ac:dyDescent="0.25">
      <c r="A6255" s="43" t="str">
        <f t="shared" si="490"/>
        <v xml:space="preserve"> 0 Financial</v>
      </c>
      <c r="B6255" s="43" t="str">
        <f t="shared" si="491"/>
        <v/>
      </c>
      <c r="C6255" s="43">
        <f t="shared" si="492"/>
        <v>0</v>
      </c>
      <c r="D6255" s="43" t="str">
        <f t="shared" si="493"/>
        <v>Financial</v>
      </c>
      <c r="E6255" s="43" t="e">
        <f>IF(VLOOKUP(S6255,'DD-Lookup'!$J$6:$L$50,3,FALSE)="Monthly",(YEAR(AC6255)-YEAR(AB6255))*12+MONTH(AC6255)-MONTH(AB6255)+1,(AC6255-AB6255+1))</f>
        <v>#N/A</v>
      </c>
      <c r="F6255" s="210" t="e">
        <f t="shared" si="494"/>
        <v>#N/A</v>
      </c>
    </row>
    <row r="6256" spans="1:6" x14ac:dyDescent="0.25">
      <c r="A6256" s="43" t="str">
        <f t="shared" si="490"/>
        <v xml:space="preserve"> 0 Financial</v>
      </c>
      <c r="B6256" s="43" t="str">
        <f t="shared" si="491"/>
        <v/>
      </c>
      <c r="C6256" s="43">
        <f t="shared" si="492"/>
        <v>0</v>
      </c>
      <c r="D6256" s="43" t="str">
        <f t="shared" si="493"/>
        <v>Financial</v>
      </c>
      <c r="E6256" s="43" t="e">
        <f>IF(VLOOKUP(S6256,'DD-Lookup'!$J$6:$L$50,3,FALSE)="Monthly",(YEAR(AC6256)-YEAR(AB6256))*12+MONTH(AC6256)-MONTH(AB6256)+1,(AC6256-AB6256+1))</f>
        <v>#N/A</v>
      </c>
      <c r="F6256" s="210" t="e">
        <f t="shared" si="494"/>
        <v>#N/A</v>
      </c>
    </row>
    <row r="6257" spans="1:6" x14ac:dyDescent="0.25">
      <c r="A6257" s="43" t="str">
        <f t="shared" si="490"/>
        <v xml:space="preserve"> 0 Financial</v>
      </c>
      <c r="B6257" s="43" t="str">
        <f t="shared" si="491"/>
        <v/>
      </c>
      <c r="C6257" s="43">
        <f t="shared" si="492"/>
        <v>0</v>
      </c>
      <c r="D6257" s="43" t="str">
        <f t="shared" si="493"/>
        <v>Financial</v>
      </c>
      <c r="E6257" s="43" t="e">
        <f>IF(VLOOKUP(S6257,'DD-Lookup'!$J$6:$L$50,3,FALSE)="Monthly",(YEAR(AC6257)-YEAR(AB6257))*12+MONTH(AC6257)-MONTH(AB6257)+1,(AC6257-AB6257+1))</f>
        <v>#N/A</v>
      </c>
      <c r="F6257" s="210" t="e">
        <f t="shared" si="494"/>
        <v>#N/A</v>
      </c>
    </row>
    <row r="6258" spans="1:6" x14ac:dyDescent="0.25">
      <c r="A6258" s="43" t="str">
        <f t="shared" si="490"/>
        <v xml:space="preserve"> 0 Financial</v>
      </c>
      <c r="B6258" s="43" t="str">
        <f t="shared" si="491"/>
        <v/>
      </c>
      <c r="C6258" s="43">
        <f t="shared" si="492"/>
        <v>0</v>
      </c>
      <c r="D6258" s="43" t="str">
        <f t="shared" si="493"/>
        <v>Financial</v>
      </c>
      <c r="E6258" s="43" t="e">
        <f>IF(VLOOKUP(S6258,'DD-Lookup'!$J$6:$L$50,3,FALSE)="Monthly",(YEAR(AC6258)-YEAR(AB6258))*12+MONTH(AC6258)-MONTH(AB6258)+1,(AC6258-AB6258+1))</f>
        <v>#N/A</v>
      </c>
      <c r="F6258" s="210" t="e">
        <f t="shared" si="494"/>
        <v>#N/A</v>
      </c>
    </row>
    <row r="6259" spans="1:6" x14ac:dyDescent="0.25">
      <c r="A6259" s="43" t="str">
        <f t="shared" si="490"/>
        <v xml:space="preserve"> 0 Financial</v>
      </c>
      <c r="B6259" s="43" t="str">
        <f t="shared" si="491"/>
        <v/>
      </c>
      <c r="C6259" s="43">
        <f t="shared" si="492"/>
        <v>0</v>
      </c>
      <c r="D6259" s="43" t="str">
        <f t="shared" si="493"/>
        <v>Financial</v>
      </c>
      <c r="E6259" s="43" t="e">
        <f>IF(VLOOKUP(S6259,'DD-Lookup'!$J$6:$L$50,3,FALSE)="Monthly",(YEAR(AC6259)-YEAR(AB6259))*12+MONTH(AC6259)-MONTH(AB6259)+1,(AC6259-AB6259+1))</f>
        <v>#N/A</v>
      </c>
      <c r="F6259" s="210" t="e">
        <f t="shared" si="494"/>
        <v>#N/A</v>
      </c>
    </row>
    <row r="6260" spans="1:6" x14ac:dyDescent="0.25">
      <c r="A6260" s="43" t="str">
        <f t="shared" si="490"/>
        <v xml:space="preserve"> 0 Financial</v>
      </c>
      <c r="B6260" s="43" t="str">
        <f t="shared" si="491"/>
        <v/>
      </c>
      <c r="C6260" s="43">
        <f t="shared" si="492"/>
        <v>0</v>
      </c>
      <c r="D6260" s="43" t="str">
        <f t="shared" si="493"/>
        <v>Financial</v>
      </c>
      <c r="E6260" s="43" t="e">
        <f>IF(VLOOKUP(S6260,'DD-Lookup'!$J$6:$L$50,3,FALSE)="Monthly",(YEAR(AC6260)-YEAR(AB6260))*12+MONTH(AC6260)-MONTH(AB6260)+1,(AC6260-AB6260+1))</f>
        <v>#N/A</v>
      </c>
      <c r="F6260" s="210" t="e">
        <f t="shared" si="494"/>
        <v>#N/A</v>
      </c>
    </row>
    <row r="6261" spans="1:6" x14ac:dyDescent="0.25">
      <c r="A6261" s="43" t="str">
        <f t="shared" si="490"/>
        <v xml:space="preserve"> 0 Financial</v>
      </c>
      <c r="B6261" s="43" t="str">
        <f t="shared" si="491"/>
        <v/>
      </c>
      <c r="C6261" s="43">
        <f t="shared" si="492"/>
        <v>0</v>
      </c>
      <c r="D6261" s="43" t="str">
        <f t="shared" si="493"/>
        <v>Financial</v>
      </c>
      <c r="E6261" s="43" t="e">
        <f>IF(VLOOKUP(S6261,'DD-Lookup'!$J$6:$L$50,3,FALSE)="Monthly",(YEAR(AC6261)-YEAR(AB6261))*12+MONTH(AC6261)-MONTH(AB6261)+1,(AC6261-AB6261+1))</f>
        <v>#N/A</v>
      </c>
      <c r="F6261" s="210" t="e">
        <f t="shared" si="494"/>
        <v>#N/A</v>
      </c>
    </row>
    <row r="6262" spans="1:6" x14ac:dyDescent="0.25">
      <c r="A6262" s="43" t="str">
        <f t="shared" si="490"/>
        <v xml:space="preserve"> 0 Financial</v>
      </c>
      <c r="B6262" s="43" t="str">
        <f t="shared" si="491"/>
        <v/>
      </c>
      <c r="C6262" s="43">
        <f t="shared" si="492"/>
        <v>0</v>
      </c>
      <c r="D6262" s="43" t="str">
        <f t="shared" si="493"/>
        <v>Financial</v>
      </c>
      <c r="E6262" s="43" t="e">
        <f>IF(VLOOKUP(S6262,'DD-Lookup'!$J$6:$L$50,3,FALSE)="Monthly",(YEAR(AC6262)-YEAR(AB6262))*12+MONTH(AC6262)-MONTH(AB6262)+1,(AC6262-AB6262+1))</f>
        <v>#N/A</v>
      </c>
      <c r="F6262" s="210" t="e">
        <f t="shared" si="494"/>
        <v>#N/A</v>
      </c>
    </row>
    <row r="6263" spans="1:6" x14ac:dyDescent="0.25">
      <c r="A6263" s="43" t="str">
        <f t="shared" si="490"/>
        <v xml:space="preserve"> 0 Financial</v>
      </c>
      <c r="B6263" s="43" t="str">
        <f t="shared" si="491"/>
        <v/>
      </c>
      <c r="C6263" s="43">
        <f t="shared" si="492"/>
        <v>0</v>
      </c>
      <c r="D6263" s="43" t="str">
        <f t="shared" si="493"/>
        <v>Financial</v>
      </c>
      <c r="E6263" s="43" t="e">
        <f>IF(VLOOKUP(S6263,'DD-Lookup'!$J$6:$L$50,3,FALSE)="Monthly",(YEAR(AC6263)-YEAR(AB6263))*12+MONTH(AC6263)-MONTH(AB6263)+1,(AC6263-AB6263+1))</f>
        <v>#N/A</v>
      </c>
      <c r="F6263" s="210" t="e">
        <f t="shared" si="494"/>
        <v>#N/A</v>
      </c>
    </row>
    <row r="6264" spans="1:6" x14ac:dyDescent="0.25">
      <c r="A6264" s="43" t="str">
        <f t="shared" si="490"/>
        <v xml:space="preserve"> 0 Financial</v>
      </c>
      <c r="B6264" s="43" t="str">
        <f t="shared" si="491"/>
        <v/>
      </c>
      <c r="C6264" s="43">
        <f t="shared" si="492"/>
        <v>0</v>
      </c>
      <c r="D6264" s="43" t="str">
        <f t="shared" si="493"/>
        <v>Financial</v>
      </c>
      <c r="E6264" s="43" t="e">
        <f>IF(VLOOKUP(S6264,'DD-Lookup'!$J$6:$L$50,3,FALSE)="Monthly",(YEAR(AC6264)-YEAR(AB6264))*12+MONTH(AC6264)-MONTH(AB6264)+1,(AC6264-AB6264+1))</f>
        <v>#N/A</v>
      </c>
      <c r="F6264" s="210" t="e">
        <f t="shared" si="494"/>
        <v>#N/A</v>
      </c>
    </row>
    <row r="6265" spans="1:6" x14ac:dyDescent="0.25">
      <c r="A6265" s="43" t="str">
        <f t="shared" si="490"/>
        <v xml:space="preserve"> 0 Financial</v>
      </c>
      <c r="B6265" s="43" t="str">
        <f t="shared" si="491"/>
        <v/>
      </c>
      <c r="C6265" s="43">
        <f t="shared" si="492"/>
        <v>0</v>
      </c>
      <c r="D6265" s="43" t="str">
        <f t="shared" si="493"/>
        <v>Financial</v>
      </c>
      <c r="E6265" s="43" t="e">
        <f>IF(VLOOKUP(S6265,'DD-Lookup'!$J$6:$L$50,3,FALSE)="Monthly",(YEAR(AC6265)-YEAR(AB6265))*12+MONTH(AC6265)-MONTH(AB6265)+1,(AC6265-AB6265+1))</f>
        <v>#N/A</v>
      </c>
      <c r="F6265" s="210" t="e">
        <f t="shared" si="494"/>
        <v>#N/A</v>
      </c>
    </row>
    <row r="6266" spans="1:6" x14ac:dyDescent="0.25">
      <c r="A6266" s="43" t="str">
        <f t="shared" si="490"/>
        <v xml:space="preserve"> 0 Financial</v>
      </c>
      <c r="B6266" s="43" t="str">
        <f t="shared" si="491"/>
        <v/>
      </c>
      <c r="C6266" s="43">
        <f t="shared" si="492"/>
        <v>0</v>
      </c>
      <c r="D6266" s="43" t="str">
        <f t="shared" si="493"/>
        <v>Financial</v>
      </c>
      <c r="E6266" s="43" t="e">
        <f>IF(VLOOKUP(S6266,'DD-Lookup'!$J$6:$L$50,3,FALSE)="Monthly",(YEAR(AC6266)-YEAR(AB6266))*12+MONTH(AC6266)-MONTH(AB6266)+1,(AC6266-AB6266+1))</f>
        <v>#N/A</v>
      </c>
      <c r="F6266" s="210" t="e">
        <f t="shared" si="494"/>
        <v>#N/A</v>
      </c>
    </row>
    <row r="6267" spans="1:6" x14ac:dyDescent="0.25">
      <c r="A6267" s="43" t="str">
        <f t="shared" si="490"/>
        <v xml:space="preserve"> 0 Financial</v>
      </c>
      <c r="B6267" s="43" t="str">
        <f t="shared" si="491"/>
        <v/>
      </c>
      <c r="C6267" s="43">
        <f t="shared" si="492"/>
        <v>0</v>
      </c>
      <c r="D6267" s="43" t="str">
        <f t="shared" si="493"/>
        <v>Financial</v>
      </c>
      <c r="E6267" s="43" t="e">
        <f>IF(VLOOKUP(S6267,'DD-Lookup'!$J$6:$L$50,3,FALSE)="Monthly",(YEAR(AC6267)-YEAR(AB6267))*12+MONTH(AC6267)-MONTH(AB6267)+1,(AC6267-AB6267+1))</f>
        <v>#N/A</v>
      </c>
      <c r="F6267" s="210" t="e">
        <f t="shared" si="494"/>
        <v>#N/A</v>
      </c>
    </row>
    <row r="6268" spans="1:6" x14ac:dyDescent="0.25">
      <c r="A6268" s="43" t="str">
        <f t="shared" si="490"/>
        <v xml:space="preserve"> 0 Financial</v>
      </c>
      <c r="B6268" s="43" t="str">
        <f t="shared" si="491"/>
        <v/>
      </c>
      <c r="C6268" s="43">
        <f t="shared" si="492"/>
        <v>0</v>
      </c>
      <c r="D6268" s="43" t="str">
        <f t="shared" si="493"/>
        <v>Financial</v>
      </c>
      <c r="E6268" s="43" t="e">
        <f>IF(VLOOKUP(S6268,'DD-Lookup'!$J$6:$L$50,3,FALSE)="Monthly",(YEAR(AC6268)-YEAR(AB6268))*12+MONTH(AC6268)-MONTH(AB6268)+1,(AC6268-AB6268+1))</f>
        <v>#N/A</v>
      </c>
      <c r="F6268" s="210" t="e">
        <f t="shared" si="494"/>
        <v>#N/A</v>
      </c>
    </row>
    <row r="6269" spans="1:6" x14ac:dyDescent="0.25">
      <c r="A6269" s="43" t="str">
        <f t="shared" si="490"/>
        <v xml:space="preserve"> 0 Financial</v>
      </c>
      <c r="B6269" s="43" t="str">
        <f t="shared" si="491"/>
        <v/>
      </c>
      <c r="C6269" s="43">
        <f t="shared" si="492"/>
        <v>0</v>
      </c>
      <c r="D6269" s="43" t="str">
        <f t="shared" si="493"/>
        <v>Financial</v>
      </c>
      <c r="E6269" s="43" t="e">
        <f>IF(VLOOKUP(S6269,'DD-Lookup'!$J$6:$L$50,3,FALSE)="Monthly",(YEAR(AC6269)-YEAR(AB6269))*12+MONTH(AC6269)-MONTH(AB6269)+1,(AC6269-AB6269+1))</f>
        <v>#N/A</v>
      </c>
      <c r="F6269" s="210" t="e">
        <f t="shared" si="494"/>
        <v>#N/A</v>
      </c>
    </row>
    <row r="6270" spans="1:6" x14ac:dyDescent="0.25">
      <c r="A6270" s="43" t="str">
        <f t="shared" si="490"/>
        <v xml:space="preserve"> 0 Financial</v>
      </c>
      <c r="B6270" s="43" t="str">
        <f t="shared" si="491"/>
        <v/>
      </c>
      <c r="C6270" s="43">
        <f t="shared" si="492"/>
        <v>0</v>
      </c>
      <c r="D6270" s="43" t="str">
        <f t="shared" si="493"/>
        <v>Financial</v>
      </c>
      <c r="E6270" s="43" t="e">
        <f>IF(VLOOKUP(S6270,'DD-Lookup'!$J$6:$L$50,3,FALSE)="Monthly",(YEAR(AC6270)-YEAR(AB6270))*12+MONTH(AC6270)-MONTH(AB6270)+1,(AC6270-AB6270+1))</f>
        <v>#N/A</v>
      </c>
      <c r="F6270" s="210" t="e">
        <f t="shared" si="494"/>
        <v>#N/A</v>
      </c>
    </row>
    <row r="6271" spans="1:6" x14ac:dyDescent="0.25">
      <c r="A6271" s="43" t="str">
        <f t="shared" si="490"/>
        <v xml:space="preserve"> 0 Financial</v>
      </c>
      <c r="B6271" s="43" t="str">
        <f t="shared" si="491"/>
        <v/>
      </c>
      <c r="C6271" s="43">
        <f t="shared" si="492"/>
        <v>0</v>
      </c>
      <c r="D6271" s="43" t="str">
        <f t="shared" si="493"/>
        <v>Financial</v>
      </c>
      <c r="E6271" s="43" t="e">
        <f>IF(VLOOKUP(S6271,'DD-Lookup'!$J$6:$L$50,3,FALSE)="Monthly",(YEAR(AC6271)-YEAR(AB6271))*12+MONTH(AC6271)-MONTH(AB6271)+1,(AC6271-AB6271+1))</f>
        <v>#N/A</v>
      </c>
      <c r="F6271" s="210" t="e">
        <f t="shared" si="494"/>
        <v>#N/A</v>
      </c>
    </row>
    <row r="6272" spans="1:6" x14ac:dyDescent="0.25">
      <c r="A6272" s="43" t="str">
        <f t="shared" si="490"/>
        <v xml:space="preserve"> 0 Financial</v>
      </c>
      <c r="B6272" s="43" t="str">
        <f t="shared" si="491"/>
        <v/>
      </c>
      <c r="C6272" s="43">
        <f t="shared" si="492"/>
        <v>0</v>
      </c>
      <c r="D6272" s="43" t="str">
        <f t="shared" si="493"/>
        <v>Financial</v>
      </c>
      <c r="E6272" s="43" t="e">
        <f>IF(VLOOKUP(S6272,'DD-Lookup'!$J$6:$L$50,3,FALSE)="Monthly",(YEAR(AC6272)-YEAR(AB6272))*12+MONTH(AC6272)-MONTH(AB6272)+1,(AC6272-AB6272+1))</f>
        <v>#N/A</v>
      </c>
      <c r="F6272" s="210" t="e">
        <f t="shared" si="494"/>
        <v>#N/A</v>
      </c>
    </row>
    <row r="6273" spans="1:6" x14ac:dyDescent="0.25">
      <c r="A6273" s="43" t="str">
        <f t="shared" si="490"/>
        <v xml:space="preserve"> 0 Financial</v>
      </c>
      <c r="B6273" s="43" t="str">
        <f t="shared" si="491"/>
        <v/>
      </c>
      <c r="C6273" s="43">
        <f t="shared" si="492"/>
        <v>0</v>
      </c>
      <c r="D6273" s="43" t="str">
        <f t="shared" si="493"/>
        <v>Financial</v>
      </c>
      <c r="E6273" s="43" t="e">
        <f>IF(VLOOKUP(S6273,'DD-Lookup'!$J$6:$L$50,3,FALSE)="Monthly",(YEAR(AC6273)-YEAR(AB6273))*12+MONTH(AC6273)-MONTH(AB6273)+1,(AC6273-AB6273+1))</f>
        <v>#N/A</v>
      </c>
      <c r="F6273" s="210" t="e">
        <f t="shared" si="494"/>
        <v>#N/A</v>
      </c>
    </row>
    <row r="6274" spans="1:6" x14ac:dyDescent="0.25">
      <c r="A6274" s="43" t="str">
        <f t="shared" si="490"/>
        <v xml:space="preserve"> 0 Financial</v>
      </c>
      <c r="B6274" s="43" t="str">
        <f t="shared" si="491"/>
        <v/>
      </c>
      <c r="C6274" s="43">
        <f t="shared" si="492"/>
        <v>0</v>
      </c>
      <c r="D6274" s="43" t="str">
        <f t="shared" si="493"/>
        <v>Financial</v>
      </c>
      <c r="E6274" s="43" t="e">
        <f>IF(VLOOKUP(S6274,'DD-Lookup'!$J$6:$L$50,3,FALSE)="Monthly",(YEAR(AC6274)-YEAR(AB6274))*12+MONTH(AC6274)-MONTH(AB6274)+1,(AC6274-AB6274+1))</f>
        <v>#N/A</v>
      </c>
      <c r="F6274" s="210" t="e">
        <f t="shared" si="494"/>
        <v>#N/A</v>
      </c>
    </row>
    <row r="6275" spans="1:6" x14ac:dyDescent="0.25">
      <c r="A6275" s="43" t="str">
        <f t="shared" si="490"/>
        <v xml:space="preserve"> 0 Financial</v>
      </c>
      <c r="B6275" s="43" t="str">
        <f t="shared" si="491"/>
        <v/>
      </c>
      <c r="C6275" s="43">
        <f t="shared" si="492"/>
        <v>0</v>
      </c>
      <c r="D6275" s="43" t="str">
        <f t="shared" si="493"/>
        <v>Financial</v>
      </c>
      <c r="E6275" s="43" t="e">
        <f>IF(VLOOKUP(S6275,'DD-Lookup'!$J$6:$L$50,3,FALSE)="Monthly",(YEAR(AC6275)-YEAR(AB6275))*12+MONTH(AC6275)-MONTH(AB6275)+1,(AC6275-AB6275+1))</f>
        <v>#N/A</v>
      </c>
      <c r="F6275" s="210" t="e">
        <f t="shared" si="494"/>
        <v>#N/A</v>
      </c>
    </row>
    <row r="6276" spans="1:6" x14ac:dyDescent="0.25">
      <c r="A6276" s="43" t="str">
        <f t="shared" si="490"/>
        <v xml:space="preserve"> 0 Financial</v>
      </c>
      <c r="B6276" s="43" t="str">
        <f t="shared" si="491"/>
        <v/>
      </c>
      <c r="C6276" s="43">
        <f t="shared" si="492"/>
        <v>0</v>
      </c>
      <c r="D6276" s="43" t="str">
        <f t="shared" si="493"/>
        <v>Financial</v>
      </c>
      <c r="E6276" s="43" t="e">
        <f>IF(VLOOKUP(S6276,'DD-Lookup'!$J$6:$L$50,3,FALSE)="Monthly",(YEAR(AC6276)-YEAR(AB6276))*12+MONTH(AC6276)-MONTH(AB6276)+1,(AC6276-AB6276+1))</f>
        <v>#N/A</v>
      </c>
      <c r="F6276" s="210" t="e">
        <f t="shared" si="494"/>
        <v>#N/A</v>
      </c>
    </row>
    <row r="6277" spans="1:6" x14ac:dyDescent="0.25">
      <c r="A6277" s="43" t="str">
        <f t="shared" si="490"/>
        <v xml:space="preserve"> 0 Financial</v>
      </c>
      <c r="B6277" s="43" t="str">
        <f t="shared" si="491"/>
        <v/>
      </c>
      <c r="C6277" s="43">
        <f t="shared" si="492"/>
        <v>0</v>
      </c>
      <c r="D6277" s="43" t="str">
        <f t="shared" si="493"/>
        <v>Financial</v>
      </c>
      <c r="E6277" s="43" t="e">
        <f>IF(VLOOKUP(S6277,'DD-Lookup'!$J$6:$L$50,3,FALSE)="Monthly",(YEAR(AC6277)-YEAR(AB6277))*12+MONTH(AC6277)-MONTH(AB6277)+1,(AC6277-AB6277+1))</f>
        <v>#N/A</v>
      </c>
      <c r="F6277" s="210" t="e">
        <f t="shared" si="494"/>
        <v>#N/A</v>
      </c>
    </row>
    <row r="6278" spans="1:6" x14ac:dyDescent="0.25">
      <c r="A6278" s="43" t="str">
        <f t="shared" si="490"/>
        <v xml:space="preserve"> 0 Financial</v>
      </c>
      <c r="B6278" s="43" t="str">
        <f t="shared" si="491"/>
        <v/>
      </c>
      <c r="C6278" s="43">
        <f t="shared" si="492"/>
        <v>0</v>
      </c>
      <c r="D6278" s="43" t="str">
        <f t="shared" si="493"/>
        <v>Financial</v>
      </c>
      <c r="E6278" s="43" t="e">
        <f>IF(VLOOKUP(S6278,'DD-Lookup'!$J$6:$L$50,3,FALSE)="Monthly",(YEAR(AC6278)-YEAR(AB6278))*12+MONTH(AC6278)-MONTH(AB6278)+1,(AC6278-AB6278+1))</f>
        <v>#N/A</v>
      </c>
      <c r="F6278" s="210" t="e">
        <f t="shared" si="494"/>
        <v>#N/A</v>
      </c>
    </row>
    <row r="6279" spans="1:6" x14ac:dyDescent="0.25">
      <c r="A6279" s="43" t="str">
        <f t="shared" si="490"/>
        <v xml:space="preserve"> 0 Financial</v>
      </c>
      <c r="B6279" s="43" t="str">
        <f t="shared" si="491"/>
        <v/>
      </c>
      <c r="C6279" s="43">
        <f t="shared" si="492"/>
        <v>0</v>
      </c>
      <c r="D6279" s="43" t="str">
        <f t="shared" si="493"/>
        <v>Financial</v>
      </c>
      <c r="E6279" s="43" t="e">
        <f>IF(VLOOKUP(S6279,'DD-Lookup'!$J$6:$L$50,3,FALSE)="Monthly",(YEAR(AC6279)-YEAR(AB6279))*12+MONTH(AC6279)-MONTH(AB6279)+1,(AC6279-AB6279+1))</f>
        <v>#N/A</v>
      </c>
      <c r="F6279" s="210" t="e">
        <f t="shared" si="494"/>
        <v>#N/A</v>
      </c>
    </row>
    <row r="6280" spans="1:6" x14ac:dyDescent="0.25">
      <c r="A6280" s="43" t="str">
        <f t="shared" si="490"/>
        <v xml:space="preserve"> 0 Financial</v>
      </c>
      <c r="B6280" s="43" t="str">
        <f t="shared" si="491"/>
        <v/>
      </c>
      <c r="C6280" s="43">
        <f t="shared" si="492"/>
        <v>0</v>
      </c>
      <c r="D6280" s="43" t="str">
        <f t="shared" si="493"/>
        <v>Financial</v>
      </c>
      <c r="E6280" s="43" t="e">
        <f>IF(VLOOKUP(S6280,'DD-Lookup'!$J$6:$L$50,3,FALSE)="Monthly",(YEAR(AC6280)-YEAR(AB6280))*12+MONTH(AC6280)-MONTH(AB6280)+1,(AC6280-AB6280+1))</f>
        <v>#N/A</v>
      </c>
      <c r="F6280" s="210" t="e">
        <f t="shared" si="494"/>
        <v>#N/A</v>
      </c>
    </row>
    <row r="6281" spans="1:6" x14ac:dyDescent="0.25">
      <c r="A6281" s="43" t="str">
        <f t="shared" si="490"/>
        <v xml:space="preserve"> 0 Financial</v>
      </c>
      <c r="B6281" s="43" t="str">
        <f t="shared" si="491"/>
        <v/>
      </c>
      <c r="C6281" s="43">
        <f t="shared" si="492"/>
        <v>0</v>
      </c>
      <c r="D6281" s="43" t="str">
        <f t="shared" si="493"/>
        <v>Financial</v>
      </c>
      <c r="E6281" s="43" t="e">
        <f>IF(VLOOKUP(S6281,'DD-Lookup'!$J$6:$L$50,3,FALSE)="Monthly",(YEAR(AC6281)-YEAR(AB6281))*12+MONTH(AC6281)-MONTH(AB6281)+1,(AC6281-AB6281+1))</f>
        <v>#N/A</v>
      </c>
      <c r="F6281" s="210" t="e">
        <f t="shared" si="494"/>
        <v>#N/A</v>
      </c>
    </row>
    <row r="6282" spans="1:6" x14ac:dyDescent="0.25">
      <c r="A6282" s="43" t="str">
        <f t="shared" ref="A6282:A6345" si="495">B6282&amp;" "&amp;C6282&amp;" "&amp;D6282</f>
        <v xml:space="preserve"> 0 Financial</v>
      </c>
      <c r="B6282" s="43" t="str">
        <f t="shared" ref="B6282:B6345" si="496">IF((LEFT(N6282,2)="US"),"US","")</f>
        <v/>
      </c>
      <c r="C6282" s="43">
        <f t="shared" ref="C6282:C6345" si="497">M6282</f>
        <v>0</v>
      </c>
      <c r="D6282" s="43" t="str">
        <f t="shared" ref="D6282:D6345" si="498">IF(ISNUMBER(FIND("Phy",N6282))=TRUE,"Physical","Financial")</f>
        <v>Financial</v>
      </c>
      <c r="E6282" s="43" t="e">
        <f>IF(VLOOKUP(S6282,'DD-Lookup'!$J$6:$L$50,3,FALSE)="Monthly",(YEAR(AC6282)-YEAR(AB6282))*12+MONTH(AC6282)-MONTH(AB6282)+1,(AC6282-AB6282+1))</f>
        <v>#N/A</v>
      </c>
      <c r="F6282" s="210" t="e">
        <f t="shared" ref="F6282:F6345" si="499">E6282*SUM(P6282:Q6282)</f>
        <v>#N/A</v>
      </c>
    </row>
    <row r="6283" spans="1:6" x14ac:dyDescent="0.25">
      <c r="A6283" s="43" t="str">
        <f t="shared" si="495"/>
        <v xml:space="preserve"> 0 Financial</v>
      </c>
      <c r="B6283" s="43" t="str">
        <f t="shared" si="496"/>
        <v/>
      </c>
      <c r="C6283" s="43">
        <f t="shared" si="497"/>
        <v>0</v>
      </c>
      <c r="D6283" s="43" t="str">
        <f t="shared" si="498"/>
        <v>Financial</v>
      </c>
      <c r="E6283" s="43" t="e">
        <f>IF(VLOOKUP(S6283,'DD-Lookup'!$J$6:$L$50,3,FALSE)="Monthly",(YEAR(AC6283)-YEAR(AB6283))*12+MONTH(AC6283)-MONTH(AB6283)+1,(AC6283-AB6283+1))</f>
        <v>#N/A</v>
      </c>
      <c r="F6283" s="210" t="e">
        <f t="shared" si="499"/>
        <v>#N/A</v>
      </c>
    </row>
    <row r="6284" spans="1:6" x14ac:dyDescent="0.25">
      <c r="A6284" s="43" t="str">
        <f t="shared" si="495"/>
        <v xml:space="preserve"> 0 Financial</v>
      </c>
      <c r="B6284" s="43" t="str">
        <f t="shared" si="496"/>
        <v/>
      </c>
      <c r="C6284" s="43">
        <f t="shared" si="497"/>
        <v>0</v>
      </c>
      <c r="D6284" s="43" t="str">
        <f t="shared" si="498"/>
        <v>Financial</v>
      </c>
      <c r="E6284" s="43" t="e">
        <f>IF(VLOOKUP(S6284,'DD-Lookup'!$J$6:$L$50,3,FALSE)="Monthly",(YEAR(AC6284)-YEAR(AB6284))*12+MONTH(AC6284)-MONTH(AB6284)+1,(AC6284-AB6284+1))</f>
        <v>#N/A</v>
      </c>
      <c r="F6284" s="210" t="e">
        <f t="shared" si="499"/>
        <v>#N/A</v>
      </c>
    </row>
    <row r="6285" spans="1:6" x14ac:dyDescent="0.25">
      <c r="A6285" s="43" t="str">
        <f t="shared" si="495"/>
        <v xml:space="preserve"> 0 Financial</v>
      </c>
      <c r="B6285" s="43" t="str">
        <f t="shared" si="496"/>
        <v/>
      </c>
      <c r="C6285" s="43">
        <f t="shared" si="497"/>
        <v>0</v>
      </c>
      <c r="D6285" s="43" t="str">
        <f t="shared" si="498"/>
        <v>Financial</v>
      </c>
      <c r="E6285" s="43" t="e">
        <f>IF(VLOOKUP(S6285,'DD-Lookup'!$J$6:$L$50,3,FALSE)="Monthly",(YEAR(AC6285)-YEAR(AB6285))*12+MONTH(AC6285)-MONTH(AB6285)+1,(AC6285-AB6285+1))</f>
        <v>#N/A</v>
      </c>
      <c r="F6285" s="210" t="e">
        <f t="shared" si="499"/>
        <v>#N/A</v>
      </c>
    </row>
    <row r="6286" spans="1:6" x14ac:dyDescent="0.25">
      <c r="A6286" s="43" t="str">
        <f t="shared" si="495"/>
        <v xml:space="preserve"> 0 Financial</v>
      </c>
      <c r="B6286" s="43" t="str">
        <f t="shared" si="496"/>
        <v/>
      </c>
      <c r="C6286" s="43">
        <f t="shared" si="497"/>
        <v>0</v>
      </c>
      <c r="D6286" s="43" t="str">
        <f t="shared" si="498"/>
        <v>Financial</v>
      </c>
      <c r="E6286" s="43" t="e">
        <f>IF(VLOOKUP(S6286,'DD-Lookup'!$J$6:$L$50,3,FALSE)="Monthly",(YEAR(AC6286)-YEAR(AB6286))*12+MONTH(AC6286)-MONTH(AB6286)+1,(AC6286-AB6286+1))</f>
        <v>#N/A</v>
      </c>
      <c r="F6286" s="210" t="e">
        <f t="shared" si="499"/>
        <v>#N/A</v>
      </c>
    </row>
    <row r="6287" spans="1:6" x14ac:dyDescent="0.25">
      <c r="A6287" s="43" t="str">
        <f t="shared" si="495"/>
        <v xml:space="preserve"> 0 Financial</v>
      </c>
      <c r="B6287" s="43" t="str">
        <f t="shared" si="496"/>
        <v/>
      </c>
      <c r="C6287" s="43">
        <f t="shared" si="497"/>
        <v>0</v>
      </c>
      <c r="D6287" s="43" t="str">
        <f t="shared" si="498"/>
        <v>Financial</v>
      </c>
      <c r="E6287" s="43" t="e">
        <f>IF(VLOOKUP(S6287,'DD-Lookup'!$J$6:$L$50,3,FALSE)="Monthly",(YEAR(AC6287)-YEAR(AB6287))*12+MONTH(AC6287)-MONTH(AB6287)+1,(AC6287-AB6287+1))</f>
        <v>#N/A</v>
      </c>
      <c r="F6287" s="210" t="e">
        <f t="shared" si="499"/>
        <v>#N/A</v>
      </c>
    </row>
    <row r="6288" spans="1:6" x14ac:dyDescent="0.25">
      <c r="A6288" s="43" t="str">
        <f t="shared" si="495"/>
        <v xml:space="preserve"> 0 Financial</v>
      </c>
      <c r="B6288" s="43" t="str">
        <f t="shared" si="496"/>
        <v/>
      </c>
      <c r="C6288" s="43">
        <f t="shared" si="497"/>
        <v>0</v>
      </c>
      <c r="D6288" s="43" t="str">
        <f t="shared" si="498"/>
        <v>Financial</v>
      </c>
      <c r="E6288" s="43" t="e">
        <f>IF(VLOOKUP(S6288,'DD-Lookup'!$J$6:$L$50,3,FALSE)="Monthly",(YEAR(AC6288)-YEAR(AB6288))*12+MONTH(AC6288)-MONTH(AB6288)+1,(AC6288-AB6288+1))</f>
        <v>#N/A</v>
      </c>
      <c r="F6288" s="210" t="e">
        <f t="shared" si="499"/>
        <v>#N/A</v>
      </c>
    </row>
    <row r="6289" spans="1:6" x14ac:dyDescent="0.25">
      <c r="A6289" s="43" t="str">
        <f t="shared" si="495"/>
        <v xml:space="preserve"> 0 Financial</v>
      </c>
      <c r="B6289" s="43" t="str">
        <f t="shared" si="496"/>
        <v/>
      </c>
      <c r="C6289" s="43">
        <f t="shared" si="497"/>
        <v>0</v>
      </c>
      <c r="D6289" s="43" t="str">
        <f t="shared" si="498"/>
        <v>Financial</v>
      </c>
      <c r="E6289" s="43" t="e">
        <f>IF(VLOOKUP(S6289,'DD-Lookup'!$J$6:$L$50,3,FALSE)="Monthly",(YEAR(AC6289)-YEAR(AB6289))*12+MONTH(AC6289)-MONTH(AB6289)+1,(AC6289-AB6289+1))</f>
        <v>#N/A</v>
      </c>
      <c r="F6289" s="210" t="e">
        <f t="shared" si="499"/>
        <v>#N/A</v>
      </c>
    </row>
    <row r="6290" spans="1:6" x14ac:dyDescent="0.25">
      <c r="A6290" s="43" t="str">
        <f t="shared" si="495"/>
        <v xml:space="preserve"> 0 Financial</v>
      </c>
      <c r="B6290" s="43" t="str">
        <f t="shared" si="496"/>
        <v/>
      </c>
      <c r="C6290" s="43">
        <f t="shared" si="497"/>
        <v>0</v>
      </c>
      <c r="D6290" s="43" t="str">
        <f t="shared" si="498"/>
        <v>Financial</v>
      </c>
      <c r="E6290" s="43" t="e">
        <f>IF(VLOOKUP(S6290,'DD-Lookup'!$J$6:$L$50,3,FALSE)="Monthly",(YEAR(AC6290)-YEAR(AB6290))*12+MONTH(AC6290)-MONTH(AB6290)+1,(AC6290-AB6290+1))</f>
        <v>#N/A</v>
      </c>
      <c r="F6290" s="210" t="e">
        <f t="shared" si="499"/>
        <v>#N/A</v>
      </c>
    </row>
    <row r="6291" spans="1:6" x14ac:dyDescent="0.25">
      <c r="A6291" s="43" t="str">
        <f t="shared" si="495"/>
        <v xml:space="preserve"> 0 Financial</v>
      </c>
      <c r="B6291" s="43" t="str">
        <f t="shared" si="496"/>
        <v/>
      </c>
      <c r="C6291" s="43">
        <f t="shared" si="497"/>
        <v>0</v>
      </c>
      <c r="D6291" s="43" t="str">
        <f t="shared" si="498"/>
        <v>Financial</v>
      </c>
      <c r="E6291" s="43" t="e">
        <f>IF(VLOOKUP(S6291,'DD-Lookup'!$J$6:$L$50,3,FALSE)="Monthly",(YEAR(AC6291)-YEAR(AB6291))*12+MONTH(AC6291)-MONTH(AB6291)+1,(AC6291-AB6291+1))</f>
        <v>#N/A</v>
      </c>
      <c r="F6291" s="210" t="e">
        <f t="shared" si="499"/>
        <v>#N/A</v>
      </c>
    </row>
    <row r="6292" spans="1:6" x14ac:dyDescent="0.25">
      <c r="A6292" s="43" t="str">
        <f t="shared" si="495"/>
        <v xml:space="preserve"> 0 Financial</v>
      </c>
      <c r="B6292" s="43" t="str">
        <f t="shared" si="496"/>
        <v/>
      </c>
      <c r="C6292" s="43">
        <f t="shared" si="497"/>
        <v>0</v>
      </c>
      <c r="D6292" s="43" t="str">
        <f t="shared" si="498"/>
        <v>Financial</v>
      </c>
      <c r="E6292" s="43" t="e">
        <f>IF(VLOOKUP(S6292,'DD-Lookup'!$J$6:$L$50,3,FALSE)="Monthly",(YEAR(AC6292)-YEAR(AB6292))*12+MONTH(AC6292)-MONTH(AB6292)+1,(AC6292-AB6292+1))</f>
        <v>#N/A</v>
      </c>
      <c r="F6292" s="210" t="e">
        <f t="shared" si="499"/>
        <v>#N/A</v>
      </c>
    </row>
    <row r="6293" spans="1:6" x14ac:dyDescent="0.25">
      <c r="A6293" s="43" t="str">
        <f t="shared" si="495"/>
        <v xml:space="preserve"> 0 Financial</v>
      </c>
      <c r="B6293" s="43" t="str">
        <f t="shared" si="496"/>
        <v/>
      </c>
      <c r="C6293" s="43">
        <f t="shared" si="497"/>
        <v>0</v>
      </c>
      <c r="D6293" s="43" t="str">
        <f t="shared" si="498"/>
        <v>Financial</v>
      </c>
      <c r="E6293" s="43" t="e">
        <f>IF(VLOOKUP(S6293,'DD-Lookup'!$J$6:$L$50,3,FALSE)="Monthly",(YEAR(AC6293)-YEAR(AB6293))*12+MONTH(AC6293)-MONTH(AB6293)+1,(AC6293-AB6293+1))</f>
        <v>#N/A</v>
      </c>
      <c r="F6293" s="210" t="e">
        <f t="shared" si="499"/>
        <v>#N/A</v>
      </c>
    </row>
    <row r="6294" spans="1:6" x14ac:dyDescent="0.25">
      <c r="A6294" s="43" t="str">
        <f t="shared" si="495"/>
        <v xml:space="preserve"> 0 Financial</v>
      </c>
      <c r="B6294" s="43" t="str">
        <f t="shared" si="496"/>
        <v/>
      </c>
      <c r="C6294" s="43">
        <f t="shared" si="497"/>
        <v>0</v>
      </c>
      <c r="D6294" s="43" t="str">
        <f t="shared" si="498"/>
        <v>Financial</v>
      </c>
      <c r="E6294" s="43" t="e">
        <f>IF(VLOOKUP(S6294,'DD-Lookup'!$J$6:$L$50,3,FALSE)="Monthly",(YEAR(AC6294)-YEAR(AB6294))*12+MONTH(AC6294)-MONTH(AB6294)+1,(AC6294-AB6294+1))</f>
        <v>#N/A</v>
      </c>
      <c r="F6294" s="210" t="e">
        <f t="shared" si="499"/>
        <v>#N/A</v>
      </c>
    </row>
    <row r="6295" spans="1:6" x14ac:dyDescent="0.25">
      <c r="A6295" s="43" t="str">
        <f t="shared" si="495"/>
        <v xml:space="preserve"> 0 Financial</v>
      </c>
      <c r="B6295" s="43" t="str">
        <f t="shared" si="496"/>
        <v/>
      </c>
      <c r="C6295" s="43">
        <f t="shared" si="497"/>
        <v>0</v>
      </c>
      <c r="D6295" s="43" t="str">
        <f t="shared" si="498"/>
        <v>Financial</v>
      </c>
      <c r="E6295" s="43" t="e">
        <f>IF(VLOOKUP(S6295,'DD-Lookup'!$J$6:$L$50,3,FALSE)="Monthly",(YEAR(AC6295)-YEAR(AB6295))*12+MONTH(AC6295)-MONTH(AB6295)+1,(AC6295-AB6295+1))</f>
        <v>#N/A</v>
      </c>
      <c r="F6295" s="210" t="e">
        <f t="shared" si="499"/>
        <v>#N/A</v>
      </c>
    </row>
    <row r="6296" spans="1:6" x14ac:dyDescent="0.25">
      <c r="A6296" s="43" t="str">
        <f t="shared" si="495"/>
        <v xml:space="preserve"> 0 Financial</v>
      </c>
      <c r="B6296" s="43" t="str">
        <f t="shared" si="496"/>
        <v/>
      </c>
      <c r="C6296" s="43">
        <f t="shared" si="497"/>
        <v>0</v>
      </c>
      <c r="D6296" s="43" t="str">
        <f t="shared" si="498"/>
        <v>Financial</v>
      </c>
      <c r="E6296" s="43" t="e">
        <f>IF(VLOOKUP(S6296,'DD-Lookup'!$J$6:$L$50,3,FALSE)="Monthly",(YEAR(AC6296)-YEAR(AB6296))*12+MONTH(AC6296)-MONTH(AB6296)+1,(AC6296-AB6296+1))</f>
        <v>#N/A</v>
      </c>
      <c r="F6296" s="210" t="e">
        <f t="shared" si="499"/>
        <v>#N/A</v>
      </c>
    </row>
    <row r="6297" spans="1:6" x14ac:dyDescent="0.25">
      <c r="A6297" s="43" t="str">
        <f t="shared" si="495"/>
        <v xml:space="preserve"> 0 Financial</v>
      </c>
      <c r="B6297" s="43" t="str">
        <f t="shared" si="496"/>
        <v/>
      </c>
      <c r="C6297" s="43">
        <f t="shared" si="497"/>
        <v>0</v>
      </c>
      <c r="D6297" s="43" t="str">
        <f t="shared" si="498"/>
        <v>Financial</v>
      </c>
      <c r="E6297" s="43" t="e">
        <f>IF(VLOOKUP(S6297,'DD-Lookup'!$J$6:$L$50,3,FALSE)="Monthly",(YEAR(AC6297)-YEAR(AB6297))*12+MONTH(AC6297)-MONTH(AB6297)+1,(AC6297-AB6297+1))</f>
        <v>#N/A</v>
      </c>
      <c r="F6297" s="210" t="e">
        <f t="shared" si="499"/>
        <v>#N/A</v>
      </c>
    </row>
    <row r="6298" spans="1:6" x14ac:dyDescent="0.25">
      <c r="A6298" s="43" t="str">
        <f t="shared" si="495"/>
        <v xml:space="preserve"> 0 Financial</v>
      </c>
      <c r="B6298" s="43" t="str">
        <f t="shared" si="496"/>
        <v/>
      </c>
      <c r="C6298" s="43">
        <f t="shared" si="497"/>
        <v>0</v>
      </c>
      <c r="D6298" s="43" t="str">
        <f t="shared" si="498"/>
        <v>Financial</v>
      </c>
      <c r="E6298" s="43" t="e">
        <f>IF(VLOOKUP(S6298,'DD-Lookup'!$J$6:$L$50,3,FALSE)="Monthly",(YEAR(AC6298)-YEAR(AB6298))*12+MONTH(AC6298)-MONTH(AB6298)+1,(AC6298-AB6298+1))</f>
        <v>#N/A</v>
      </c>
      <c r="F6298" s="210" t="e">
        <f t="shared" si="499"/>
        <v>#N/A</v>
      </c>
    </row>
    <row r="6299" spans="1:6" x14ac:dyDescent="0.25">
      <c r="A6299" s="43" t="str">
        <f t="shared" si="495"/>
        <v xml:space="preserve"> 0 Financial</v>
      </c>
      <c r="B6299" s="43" t="str">
        <f t="shared" si="496"/>
        <v/>
      </c>
      <c r="C6299" s="43">
        <f t="shared" si="497"/>
        <v>0</v>
      </c>
      <c r="D6299" s="43" t="str">
        <f t="shared" si="498"/>
        <v>Financial</v>
      </c>
      <c r="E6299" s="43" t="e">
        <f>IF(VLOOKUP(S6299,'DD-Lookup'!$J$6:$L$50,3,FALSE)="Monthly",(YEAR(AC6299)-YEAR(AB6299))*12+MONTH(AC6299)-MONTH(AB6299)+1,(AC6299-AB6299+1))</f>
        <v>#N/A</v>
      </c>
      <c r="F6299" s="210" t="e">
        <f t="shared" si="499"/>
        <v>#N/A</v>
      </c>
    </row>
    <row r="6300" spans="1:6" x14ac:dyDescent="0.25">
      <c r="A6300" s="43" t="str">
        <f t="shared" si="495"/>
        <v xml:space="preserve"> 0 Financial</v>
      </c>
      <c r="B6300" s="43" t="str">
        <f t="shared" si="496"/>
        <v/>
      </c>
      <c r="C6300" s="43">
        <f t="shared" si="497"/>
        <v>0</v>
      </c>
      <c r="D6300" s="43" t="str">
        <f t="shared" si="498"/>
        <v>Financial</v>
      </c>
      <c r="E6300" s="43" t="e">
        <f>IF(VLOOKUP(S6300,'DD-Lookup'!$J$6:$L$50,3,FALSE)="Monthly",(YEAR(AC6300)-YEAR(AB6300))*12+MONTH(AC6300)-MONTH(AB6300)+1,(AC6300-AB6300+1))</f>
        <v>#N/A</v>
      </c>
      <c r="F6300" s="210" t="e">
        <f t="shared" si="499"/>
        <v>#N/A</v>
      </c>
    </row>
    <row r="6301" spans="1:6" x14ac:dyDescent="0.25">
      <c r="A6301" s="43" t="str">
        <f t="shared" si="495"/>
        <v xml:space="preserve"> 0 Financial</v>
      </c>
      <c r="B6301" s="43" t="str">
        <f t="shared" si="496"/>
        <v/>
      </c>
      <c r="C6301" s="43">
        <f t="shared" si="497"/>
        <v>0</v>
      </c>
      <c r="D6301" s="43" t="str">
        <f t="shared" si="498"/>
        <v>Financial</v>
      </c>
      <c r="E6301" s="43" t="e">
        <f>IF(VLOOKUP(S6301,'DD-Lookup'!$J$6:$L$50,3,FALSE)="Monthly",(YEAR(AC6301)-YEAR(AB6301))*12+MONTH(AC6301)-MONTH(AB6301)+1,(AC6301-AB6301+1))</f>
        <v>#N/A</v>
      </c>
      <c r="F6301" s="210" t="e">
        <f t="shared" si="499"/>
        <v>#N/A</v>
      </c>
    </row>
    <row r="6302" spans="1:6" x14ac:dyDescent="0.25">
      <c r="A6302" s="43" t="str">
        <f t="shared" si="495"/>
        <v xml:space="preserve"> 0 Financial</v>
      </c>
      <c r="B6302" s="43" t="str">
        <f t="shared" si="496"/>
        <v/>
      </c>
      <c r="C6302" s="43">
        <f t="shared" si="497"/>
        <v>0</v>
      </c>
      <c r="D6302" s="43" t="str">
        <f t="shared" si="498"/>
        <v>Financial</v>
      </c>
      <c r="E6302" s="43" t="e">
        <f>IF(VLOOKUP(S6302,'DD-Lookup'!$J$6:$L$50,3,FALSE)="Monthly",(YEAR(AC6302)-YEAR(AB6302))*12+MONTH(AC6302)-MONTH(AB6302)+1,(AC6302-AB6302+1))</f>
        <v>#N/A</v>
      </c>
      <c r="F6302" s="210" t="e">
        <f t="shared" si="499"/>
        <v>#N/A</v>
      </c>
    </row>
    <row r="6303" spans="1:6" x14ac:dyDescent="0.25">
      <c r="A6303" s="43" t="str">
        <f t="shared" si="495"/>
        <v xml:space="preserve"> 0 Financial</v>
      </c>
      <c r="B6303" s="43" t="str">
        <f t="shared" si="496"/>
        <v/>
      </c>
      <c r="C6303" s="43">
        <f t="shared" si="497"/>
        <v>0</v>
      </c>
      <c r="D6303" s="43" t="str">
        <f t="shared" si="498"/>
        <v>Financial</v>
      </c>
      <c r="E6303" s="43" t="e">
        <f>IF(VLOOKUP(S6303,'DD-Lookup'!$J$6:$L$50,3,FALSE)="Monthly",(YEAR(AC6303)-YEAR(AB6303))*12+MONTH(AC6303)-MONTH(AB6303)+1,(AC6303-AB6303+1))</f>
        <v>#N/A</v>
      </c>
      <c r="F6303" s="210" t="e">
        <f t="shared" si="499"/>
        <v>#N/A</v>
      </c>
    </row>
    <row r="6304" spans="1:6" x14ac:dyDescent="0.25">
      <c r="A6304" s="43" t="str">
        <f t="shared" si="495"/>
        <v xml:space="preserve"> 0 Financial</v>
      </c>
      <c r="B6304" s="43" t="str">
        <f t="shared" si="496"/>
        <v/>
      </c>
      <c r="C6304" s="43">
        <f t="shared" si="497"/>
        <v>0</v>
      </c>
      <c r="D6304" s="43" t="str">
        <f t="shared" si="498"/>
        <v>Financial</v>
      </c>
      <c r="E6304" s="43" t="e">
        <f>IF(VLOOKUP(S6304,'DD-Lookup'!$J$6:$L$50,3,FALSE)="Monthly",(YEAR(AC6304)-YEAR(AB6304))*12+MONTH(AC6304)-MONTH(AB6304)+1,(AC6304-AB6304+1))</f>
        <v>#N/A</v>
      </c>
      <c r="F6304" s="210" t="e">
        <f t="shared" si="499"/>
        <v>#N/A</v>
      </c>
    </row>
    <row r="6305" spans="1:6" x14ac:dyDescent="0.25">
      <c r="A6305" s="43" t="str">
        <f t="shared" si="495"/>
        <v xml:space="preserve"> 0 Financial</v>
      </c>
      <c r="B6305" s="43" t="str">
        <f t="shared" si="496"/>
        <v/>
      </c>
      <c r="C6305" s="43">
        <f t="shared" si="497"/>
        <v>0</v>
      </c>
      <c r="D6305" s="43" t="str">
        <f t="shared" si="498"/>
        <v>Financial</v>
      </c>
      <c r="E6305" s="43" t="e">
        <f>IF(VLOOKUP(S6305,'DD-Lookup'!$J$6:$L$50,3,FALSE)="Monthly",(YEAR(AC6305)-YEAR(AB6305))*12+MONTH(AC6305)-MONTH(AB6305)+1,(AC6305-AB6305+1))</f>
        <v>#N/A</v>
      </c>
      <c r="F6305" s="210" t="e">
        <f t="shared" si="499"/>
        <v>#N/A</v>
      </c>
    </row>
    <row r="6306" spans="1:6" x14ac:dyDescent="0.25">
      <c r="A6306" s="43" t="str">
        <f t="shared" si="495"/>
        <v xml:space="preserve"> 0 Financial</v>
      </c>
      <c r="B6306" s="43" t="str">
        <f t="shared" si="496"/>
        <v/>
      </c>
      <c r="C6306" s="43">
        <f t="shared" si="497"/>
        <v>0</v>
      </c>
      <c r="D6306" s="43" t="str">
        <f t="shared" si="498"/>
        <v>Financial</v>
      </c>
      <c r="E6306" s="43" t="e">
        <f>IF(VLOOKUP(S6306,'DD-Lookup'!$J$6:$L$50,3,FALSE)="Monthly",(YEAR(AC6306)-YEAR(AB6306))*12+MONTH(AC6306)-MONTH(AB6306)+1,(AC6306-AB6306+1))</f>
        <v>#N/A</v>
      </c>
      <c r="F6306" s="210" t="e">
        <f t="shared" si="499"/>
        <v>#N/A</v>
      </c>
    </row>
    <row r="6307" spans="1:6" x14ac:dyDescent="0.25">
      <c r="A6307" s="43" t="str">
        <f t="shared" si="495"/>
        <v xml:space="preserve"> 0 Financial</v>
      </c>
      <c r="B6307" s="43" t="str">
        <f t="shared" si="496"/>
        <v/>
      </c>
      <c r="C6307" s="43">
        <f t="shared" si="497"/>
        <v>0</v>
      </c>
      <c r="D6307" s="43" t="str">
        <f t="shared" si="498"/>
        <v>Financial</v>
      </c>
      <c r="E6307" s="43" t="e">
        <f>IF(VLOOKUP(S6307,'DD-Lookup'!$J$6:$L$50,3,FALSE)="Monthly",(YEAR(AC6307)-YEAR(AB6307))*12+MONTH(AC6307)-MONTH(AB6307)+1,(AC6307-AB6307+1))</f>
        <v>#N/A</v>
      </c>
      <c r="F6307" s="210" t="e">
        <f t="shared" si="499"/>
        <v>#N/A</v>
      </c>
    </row>
    <row r="6308" spans="1:6" x14ac:dyDescent="0.25">
      <c r="A6308" s="43" t="str">
        <f t="shared" si="495"/>
        <v xml:space="preserve"> 0 Financial</v>
      </c>
      <c r="B6308" s="43" t="str">
        <f t="shared" si="496"/>
        <v/>
      </c>
      <c r="C6308" s="43">
        <f t="shared" si="497"/>
        <v>0</v>
      </c>
      <c r="D6308" s="43" t="str">
        <f t="shared" si="498"/>
        <v>Financial</v>
      </c>
      <c r="E6308" s="43" t="e">
        <f>IF(VLOOKUP(S6308,'DD-Lookup'!$J$6:$L$50,3,FALSE)="Monthly",(YEAR(AC6308)-YEAR(AB6308))*12+MONTH(AC6308)-MONTH(AB6308)+1,(AC6308-AB6308+1))</f>
        <v>#N/A</v>
      </c>
      <c r="F6308" s="210" t="e">
        <f t="shared" si="499"/>
        <v>#N/A</v>
      </c>
    </row>
    <row r="6309" spans="1:6" x14ac:dyDescent="0.25">
      <c r="A6309" s="43" t="str">
        <f t="shared" si="495"/>
        <v xml:space="preserve"> 0 Financial</v>
      </c>
      <c r="B6309" s="43" t="str">
        <f t="shared" si="496"/>
        <v/>
      </c>
      <c r="C6309" s="43">
        <f t="shared" si="497"/>
        <v>0</v>
      </c>
      <c r="D6309" s="43" t="str">
        <f t="shared" si="498"/>
        <v>Financial</v>
      </c>
      <c r="E6309" s="43" t="e">
        <f>IF(VLOOKUP(S6309,'DD-Lookup'!$J$6:$L$50,3,FALSE)="Monthly",(YEAR(AC6309)-YEAR(AB6309))*12+MONTH(AC6309)-MONTH(AB6309)+1,(AC6309-AB6309+1))</f>
        <v>#N/A</v>
      </c>
      <c r="F6309" s="210" t="e">
        <f t="shared" si="499"/>
        <v>#N/A</v>
      </c>
    </row>
    <row r="6310" spans="1:6" x14ac:dyDescent="0.25">
      <c r="A6310" s="43" t="str">
        <f t="shared" si="495"/>
        <v xml:space="preserve"> 0 Financial</v>
      </c>
      <c r="B6310" s="43" t="str">
        <f t="shared" si="496"/>
        <v/>
      </c>
      <c r="C6310" s="43">
        <f t="shared" si="497"/>
        <v>0</v>
      </c>
      <c r="D6310" s="43" t="str">
        <f t="shared" si="498"/>
        <v>Financial</v>
      </c>
      <c r="E6310" s="43" t="e">
        <f>IF(VLOOKUP(S6310,'DD-Lookup'!$J$6:$L$50,3,FALSE)="Monthly",(YEAR(AC6310)-YEAR(AB6310))*12+MONTH(AC6310)-MONTH(AB6310)+1,(AC6310-AB6310+1))</f>
        <v>#N/A</v>
      </c>
      <c r="F6310" s="210" t="e">
        <f t="shared" si="499"/>
        <v>#N/A</v>
      </c>
    </row>
    <row r="6311" spans="1:6" x14ac:dyDescent="0.25">
      <c r="A6311" s="43" t="str">
        <f t="shared" si="495"/>
        <v xml:space="preserve"> 0 Financial</v>
      </c>
      <c r="B6311" s="43" t="str">
        <f t="shared" si="496"/>
        <v/>
      </c>
      <c r="C6311" s="43">
        <f t="shared" si="497"/>
        <v>0</v>
      </c>
      <c r="D6311" s="43" t="str">
        <f t="shared" si="498"/>
        <v>Financial</v>
      </c>
      <c r="E6311" s="43" t="e">
        <f>IF(VLOOKUP(S6311,'DD-Lookup'!$J$6:$L$50,3,FALSE)="Monthly",(YEAR(AC6311)-YEAR(AB6311))*12+MONTH(AC6311)-MONTH(AB6311)+1,(AC6311-AB6311+1))</f>
        <v>#N/A</v>
      </c>
      <c r="F6311" s="210" t="e">
        <f t="shared" si="499"/>
        <v>#N/A</v>
      </c>
    </row>
    <row r="6312" spans="1:6" x14ac:dyDescent="0.25">
      <c r="A6312" s="43" t="str">
        <f t="shared" si="495"/>
        <v xml:space="preserve"> 0 Financial</v>
      </c>
      <c r="B6312" s="43" t="str">
        <f t="shared" si="496"/>
        <v/>
      </c>
      <c r="C6312" s="43">
        <f t="shared" si="497"/>
        <v>0</v>
      </c>
      <c r="D6312" s="43" t="str">
        <f t="shared" si="498"/>
        <v>Financial</v>
      </c>
      <c r="E6312" s="43" t="e">
        <f>IF(VLOOKUP(S6312,'DD-Lookup'!$J$6:$L$50,3,FALSE)="Monthly",(YEAR(AC6312)-YEAR(AB6312))*12+MONTH(AC6312)-MONTH(AB6312)+1,(AC6312-AB6312+1))</f>
        <v>#N/A</v>
      </c>
      <c r="F6312" s="210" t="e">
        <f t="shared" si="499"/>
        <v>#N/A</v>
      </c>
    </row>
    <row r="6313" spans="1:6" x14ac:dyDescent="0.25">
      <c r="A6313" s="43" t="str">
        <f t="shared" si="495"/>
        <v xml:space="preserve"> 0 Financial</v>
      </c>
      <c r="B6313" s="43" t="str">
        <f t="shared" si="496"/>
        <v/>
      </c>
      <c r="C6313" s="43">
        <f t="shared" si="497"/>
        <v>0</v>
      </c>
      <c r="D6313" s="43" t="str">
        <f t="shared" si="498"/>
        <v>Financial</v>
      </c>
      <c r="E6313" s="43" t="e">
        <f>IF(VLOOKUP(S6313,'DD-Lookup'!$J$6:$L$50,3,FALSE)="Monthly",(YEAR(AC6313)-YEAR(AB6313))*12+MONTH(AC6313)-MONTH(AB6313)+1,(AC6313-AB6313+1))</f>
        <v>#N/A</v>
      </c>
      <c r="F6313" s="210" t="e">
        <f t="shared" si="499"/>
        <v>#N/A</v>
      </c>
    </row>
    <row r="6314" spans="1:6" x14ac:dyDescent="0.25">
      <c r="A6314" s="43" t="str">
        <f t="shared" si="495"/>
        <v xml:space="preserve"> 0 Financial</v>
      </c>
      <c r="B6314" s="43" t="str">
        <f t="shared" si="496"/>
        <v/>
      </c>
      <c r="C6314" s="43">
        <f t="shared" si="497"/>
        <v>0</v>
      </c>
      <c r="D6314" s="43" t="str">
        <f t="shared" si="498"/>
        <v>Financial</v>
      </c>
      <c r="E6314" s="43" t="e">
        <f>IF(VLOOKUP(S6314,'DD-Lookup'!$J$6:$L$50,3,FALSE)="Monthly",(YEAR(AC6314)-YEAR(AB6314))*12+MONTH(AC6314)-MONTH(AB6314)+1,(AC6314-AB6314+1))</f>
        <v>#N/A</v>
      </c>
      <c r="F6314" s="210" t="e">
        <f t="shared" si="499"/>
        <v>#N/A</v>
      </c>
    </row>
    <row r="6315" spans="1:6" x14ac:dyDescent="0.25">
      <c r="A6315" s="43" t="str">
        <f t="shared" si="495"/>
        <v xml:space="preserve"> 0 Financial</v>
      </c>
      <c r="B6315" s="43" t="str">
        <f t="shared" si="496"/>
        <v/>
      </c>
      <c r="C6315" s="43">
        <f t="shared" si="497"/>
        <v>0</v>
      </c>
      <c r="D6315" s="43" t="str">
        <f t="shared" si="498"/>
        <v>Financial</v>
      </c>
      <c r="E6315" s="43" t="e">
        <f>IF(VLOOKUP(S6315,'DD-Lookup'!$J$6:$L$50,3,FALSE)="Monthly",(YEAR(AC6315)-YEAR(AB6315))*12+MONTH(AC6315)-MONTH(AB6315)+1,(AC6315-AB6315+1))</f>
        <v>#N/A</v>
      </c>
      <c r="F6315" s="210" t="e">
        <f t="shared" si="499"/>
        <v>#N/A</v>
      </c>
    </row>
    <row r="6316" spans="1:6" x14ac:dyDescent="0.25">
      <c r="A6316" s="43" t="str">
        <f t="shared" si="495"/>
        <v xml:space="preserve"> 0 Financial</v>
      </c>
      <c r="B6316" s="43" t="str">
        <f t="shared" si="496"/>
        <v/>
      </c>
      <c r="C6316" s="43">
        <f t="shared" si="497"/>
        <v>0</v>
      </c>
      <c r="D6316" s="43" t="str">
        <f t="shared" si="498"/>
        <v>Financial</v>
      </c>
      <c r="E6316" s="43" t="e">
        <f>IF(VLOOKUP(S6316,'DD-Lookup'!$J$6:$L$50,3,FALSE)="Monthly",(YEAR(AC6316)-YEAR(AB6316))*12+MONTH(AC6316)-MONTH(AB6316)+1,(AC6316-AB6316+1))</f>
        <v>#N/A</v>
      </c>
      <c r="F6316" s="210" t="e">
        <f t="shared" si="499"/>
        <v>#N/A</v>
      </c>
    </row>
    <row r="6317" spans="1:6" x14ac:dyDescent="0.25">
      <c r="A6317" s="43" t="str">
        <f t="shared" si="495"/>
        <v xml:space="preserve"> 0 Financial</v>
      </c>
      <c r="B6317" s="43" t="str">
        <f t="shared" si="496"/>
        <v/>
      </c>
      <c r="C6317" s="43">
        <f t="shared" si="497"/>
        <v>0</v>
      </c>
      <c r="D6317" s="43" t="str">
        <f t="shared" si="498"/>
        <v>Financial</v>
      </c>
      <c r="E6317" s="43" t="e">
        <f>IF(VLOOKUP(S6317,'DD-Lookup'!$J$6:$L$50,3,FALSE)="Monthly",(YEAR(AC6317)-YEAR(AB6317))*12+MONTH(AC6317)-MONTH(AB6317)+1,(AC6317-AB6317+1))</f>
        <v>#N/A</v>
      </c>
      <c r="F6317" s="210" t="e">
        <f t="shared" si="499"/>
        <v>#N/A</v>
      </c>
    </row>
    <row r="6318" spans="1:6" x14ac:dyDescent="0.25">
      <c r="A6318" s="43" t="str">
        <f t="shared" si="495"/>
        <v xml:space="preserve"> 0 Financial</v>
      </c>
      <c r="B6318" s="43" t="str">
        <f t="shared" si="496"/>
        <v/>
      </c>
      <c r="C6318" s="43">
        <f t="shared" si="497"/>
        <v>0</v>
      </c>
      <c r="D6318" s="43" t="str">
        <f t="shared" si="498"/>
        <v>Financial</v>
      </c>
      <c r="E6318" s="43" t="e">
        <f>IF(VLOOKUP(S6318,'DD-Lookup'!$J$6:$L$50,3,FALSE)="Monthly",(YEAR(AC6318)-YEAR(AB6318))*12+MONTH(AC6318)-MONTH(AB6318)+1,(AC6318-AB6318+1))</f>
        <v>#N/A</v>
      </c>
      <c r="F6318" s="210" t="e">
        <f t="shared" si="499"/>
        <v>#N/A</v>
      </c>
    </row>
    <row r="6319" spans="1:6" x14ac:dyDescent="0.25">
      <c r="A6319" s="43" t="str">
        <f t="shared" si="495"/>
        <v xml:space="preserve"> 0 Financial</v>
      </c>
      <c r="B6319" s="43" t="str">
        <f t="shared" si="496"/>
        <v/>
      </c>
      <c r="C6319" s="43">
        <f t="shared" si="497"/>
        <v>0</v>
      </c>
      <c r="D6319" s="43" t="str">
        <f t="shared" si="498"/>
        <v>Financial</v>
      </c>
      <c r="E6319" s="43" t="e">
        <f>IF(VLOOKUP(S6319,'DD-Lookup'!$J$6:$L$50,3,FALSE)="Monthly",(YEAR(AC6319)-YEAR(AB6319))*12+MONTH(AC6319)-MONTH(AB6319)+1,(AC6319-AB6319+1))</f>
        <v>#N/A</v>
      </c>
      <c r="F6319" s="210" t="e">
        <f t="shared" si="499"/>
        <v>#N/A</v>
      </c>
    </row>
    <row r="6320" spans="1:6" x14ac:dyDescent="0.25">
      <c r="A6320" s="43" t="str">
        <f t="shared" si="495"/>
        <v xml:space="preserve"> 0 Financial</v>
      </c>
      <c r="B6320" s="43" t="str">
        <f t="shared" si="496"/>
        <v/>
      </c>
      <c r="C6320" s="43">
        <f t="shared" si="497"/>
        <v>0</v>
      </c>
      <c r="D6320" s="43" t="str">
        <f t="shared" si="498"/>
        <v>Financial</v>
      </c>
      <c r="E6320" s="43" t="e">
        <f>IF(VLOOKUP(S6320,'DD-Lookup'!$J$6:$L$50,3,FALSE)="Monthly",(YEAR(AC6320)-YEAR(AB6320))*12+MONTH(AC6320)-MONTH(AB6320)+1,(AC6320-AB6320+1))</f>
        <v>#N/A</v>
      </c>
      <c r="F6320" s="210" t="e">
        <f t="shared" si="499"/>
        <v>#N/A</v>
      </c>
    </row>
    <row r="6321" spans="1:6" x14ac:dyDescent="0.25">
      <c r="A6321" s="43" t="str">
        <f t="shared" si="495"/>
        <v xml:space="preserve"> 0 Financial</v>
      </c>
      <c r="B6321" s="43" t="str">
        <f t="shared" si="496"/>
        <v/>
      </c>
      <c r="C6321" s="43">
        <f t="shared" si="497"/>
        <v>0</v>
      </c>
      <c r="D6321" s="43" t="str">
        <f t="shared" si="498"/>
        <v>Financial</v>
      </c>
      <c r="E6321" s="43" t="e">
        <f>IF(VLOOKUP(S6321,'DD-Lookup'!$J$6:$L$50,3,FALSE)="Monthly",(YEAR(AC6321)-YEAR(AB6321))*12+MONTH(AC6321)-MONTH(AB6321)+1,(AC6321-AB6321+1))</f>
        <v>#N/A</v>
      </c>
      <c r="F6321" s="210" t="e">
        <f t="shared" si="499"/>
        <v>#N/A</v>
      </c>
    </row>
    <row r="6322" spans="1:6" x14ac:dyDescent="0.25">
      <c r="A6322" s="43" t="str">
        <f t="shared" si="495"/>
        <v xml:space="preserve"> 0 Financial</v>
      </c>
      <c r="B6322" s="43" t="str">
        <f t="shared" si="496"/>
        <v/>
      </c>
      <c r="C6322" s="43">
        <f t="shared" si="497"/>
        <v>0</v>
      </c>
      <c r="D6322" s="43" t="str">
        <f t="shared" si="498"/>
        <v>Financial</v>
      </c>
      <c r="E6322" s="43" t="e">
        <f>IF(VLOOKUP(S6322,'DD-Lookup'!$J$6:$L$50,3,FALSE)="Monthly",(YEAR(AC6322)-YEAR(AB6322))*12+MONTH(AC6322)-MONTH(AB6322)+1,(AC6322-AB6322+1))</f>
        <v>#N/A</v>
      </c>
      <c r="F6322" s="210" t="e">
        <f t="shared" si="499"/>
        <v>#N/A</v>
      </c>
    </row>
    <row r="6323" spans="1:6" x14ac:dyDescent="0.25">
      <c r="A6323" s="43" t="str">
        <f t="shared" si="495"/>
        <v xml:space="preserve"> 0 Financial</v>
      </c>
      <c r="B6323" s="43" t="str">
        <f t="shared" si="496"/>
        <v/>
      </c>
      <c r="C6323" s="43">
        <f t="shared" si="497"/>
        <v>0</v>
      </c>
      <c r="D6323" s="43" t="str">
        <f t="shared" si="498"/>
        <v>Financial</v>
      </c>
      <c r="E6323" s="43" t="e">
        <f>IF(VLOOKUP(S6323,'DD-Lookup'!$J$6:$L$50,3,FALSE)="Monthly",(YEAR(AC6323)-YEAR(AB6323))*12+MONTH(AC6323)-MONTH(AB6323)+1,(AC6323-AB6323+1))</f>
        <v>#N/A</v>
      </c>
      <c r="F6323" s="210" t="e">
        <f t="shared" si="499"/>
        <v>#N/A</v>
      </c>
    </row>
    <row r="6324" spans="1:6" x14ac:dyDescent="0.25">
      <c r="A6324" s="43" t="str">
        <f t="shared" si="495"/>
        <v xml:space="preserve"> 0 Financial</v>
      </c>
      <c r="B6324" s="43" t="str">
        <f t="shared" si="496"/>
        <v/>
      </c>
      <c r="C6324" s="43">
        <f t="shared" si="497"/>
        <v>0</v>
      </c>
      <c r="D6324" s="43" t="str">
        <f t="shared" si="498"/>
        <v>Financial</v>
      </c>
      <c r="E6324" s="43" t="e">
        <f>IF(VLOOKUP(S6324,'DD-Lookup'!$J$6:$L$50,3,FALSE)="Monthly",(YEAR(AC6324)-YEAR(AB6324))*12+MONTH(AC6324)-MONTH(AB6324)+1,(AC6324-AB6324+1))</f>
        <v>#N/A</v>
      </c>
      <c r="F6324" s="210" t="e">
        <f t="shared" si="499"/>
        <v>#N/A</v>
      </c>
    </row>
    <row r="6325" spans="1:6" x14ac:dyDescent="0.25">
      <c r="A6325" s="43" t="str">
        <f t="shared" si="495"/>
        <v xml:space="preserve"> 0 Financial</v>
      </c>
      <c r="B6325" s="43" t="str">
        <f t="shared" si="496"/>
        <v/>
      </c>
      <c r="C6325" s="43">
        <f t="shared" si="497"/>
        <v>0</v>
      </c>
      <c r="D6325" s="43" t="str">
        <f t="shared" si="498"/>
        <v>Financial</v>
      </c>
      <c r="E6325" s="43" t="e">
        <f>IF(VLOOKUP(S6325,'DD-Lookup'!$J$6:$L$50,3,FALSE)="Monthly",(YEAR(AC6325)-YEAR(AB6325))*12+MONTH(AC6325)-MONTH(AB6325)+1,(AC6325-AB6325+1))</f>
        <v>#N/A</v>
      </c>
      <c r="F6325" s="210" t="e">
        <f t="shared" si="499"/>
        <v>#N/A</v>
      </c>
    </row>
    <row r="6326" spans="1:6" x14ac:dyDescent="0.25">
      <c r="A6326" s="43" t="str">
        <f t="shared" si="495"/>
        <v xml:space="preserve"> 0 Financial</v>
      </c>
      <c r="B6326" s="43" t="str">
        <f t="shared" si="496"/>
        <v/>
      </c>
      <c r="C6326" s="43">
        <f t="shared" si="497"/>
        <v>0</v>
      </c>
      <c r="D6326" s="43" t="str">
        <f t="shared" si="498"/>
        <v>Financial</v>
      </c>
      <c r="E6326" s="43" t="e">
        <f>IF(VLOOKUP(S6326,'DD-Lookup'!$J$6:$L$50,3,FALSE)="Monthly",(YEAR(AC6326)-YEAR(AB6326))*12+MONTH(AC6326)-MONTH(AB6326)+1,(AC6326-AB6326+1))</f>
        <v>#N/A</v>
      </c>
      <c r="F6326" s="210" t="e">
        <f t="shared" si="499"/>
        <v>#N/A</v>
      </c>
    </row>
    <row r="6327" spans="1:6" x14ac:dyDescent="0.25">
      <c r="A6327" s="43" t="str">
        <f t="shared" si="495"/>
        <v xml:space="preserve"> 0 Financial</v>
      </c>
      <c r="B6327" s="43" t="str">
        <f t="shared" si="496"/>
        <v/>
      </c>
      <c r="C6327" s="43">
        <f t="shared" si="497"/>
        <v>0</v>
      </c>
      <c r="D6327" s="43" t="str">
        <f t="shared" si="498"/>
        <v>Financial</v>
      </c>
      <c r="E6327" s="43" t="e">
        <f>IF(VLOOKUP(S6327,'DD-Lookup'!$J$6:$L$50,3,FALSE)="Monthly",(YEAR(AC6327)-YEAR(AB6327))*12+MONTH(AC6327)-MONTH(AB6327)+1,(AC6327-AB6327+1))</f>
        <v>#N/A</v>
      </c>
      <c r="F6327" s="210" t="e">
        <f t="shared" si="499"/>
        <v>#N/A</v>
      </c>
    </row>
    <row r="6328" spans="1:6" x14ac:dyDescent="0.25">
      <c r="A6328" s="43" t="str">
        <f t="shared" si="495"/>
        <v xml:space="preserve"> 0 Financial</v>
      </c>
      <c r="B6328" s="43" t="str">
        <f t="shared" si="496"/>
        <v/>
      </c>
      <c r="C6328" s="43">
        <f t="shared" si="497"/>
        <v>0</v>
      </c>
      <c r="D6328" s="43" t="str">
        <f t="shared" si="498"/>
        <v>Financial</v>
      </c>
      <c r="E6328" s="43" t="e">
        <f>IF(VLOOKUP(S6328,'DD-Lookup'!$J$6:$L$50,3,FALSE)="Monthly",(YEAR(AC6328)-YEAR(AB6328))*12+MONTH(AC6328)-MONTH(AB6328)+1,(AC6328-AB6328+1))</f>
        <v>#N/A</v>
      </c>
      <c r="F6328" s="210" t="e">
        <f t="shared" si="499"/>
        <v>#N/A</v>
      </c>
    </row>
    <row r="6329" spans="1:6" x14ac:dyDescent="0.25">
      <c r="A6329" s="43" t="str">
        <f t="shared" si="495"/>
        <v xml:space="preserve"> 0 Financial</v>
      </c>
      <c r="B6329" s="43" t="str">
        <f t="shared" si="496"/>
        <v/>
      </c>
      <c r="C6329" s="43">
        <f t="shared" si="497"/>
        <v>0</v>
      </c>
      <c r="D6329" s="43" t="str">
        <f t="shared" si="498"/>
        <v>Financial</v>
      </c>
      <c r="E6329" s="43" t="e">
        <f>IF(VLOOKUP(S6329,'DD-Lookup'!$J$6:$L$50,3,FALSE)="Monthly",(YEAR(AC6329)-YEAR(AB6329))*12+MONTH(AC6329)-MONTH(AB6329)+1,(AC6329-AB6329+1))</f>
        <v>#N/A</v>
      </c>
      <c r="F6329" s="210" t="e">
        <f t="shared" si="499"/>
        <v>#N/A</v>
      </c>
    </row>
    <row r="6330" spans="1:6" x14ac:dyDescent="0.25">
      <c r="A6330" s="43" t="str">
        <f t="shared" si="495"/>
        <v xml:space="preserve"> 0 Financial</v>
      </c>
      <c r="B6330" s="43" t="str">
        <f t="shared" si="496"/>
        <v/>
      </c>
      <c r="C6330" s="43">
        <f t="shared" si="497"/>
        <v>0</v>
      </c>
      <c r="D6330" s="43" t="str">
        <f t="shared" si="498"/>
        <v>Financial</v>
      </c>
      <c r="E6330" s="43" t="e">
        <f>IF(VLOOKUP(S6330,'DD-Lookup'!$J$6:$L$50,3,FALSE)="Monthly",(YEAR(AC6330)-YEAR(AB6330))*12+MONTH(AC6330)-MONTH(AB6330)+1,(AC6330-AB6330+1))</f>
        <v>#N/A</v>
      </c>
      <c r="F6330" s="210" t="e">
        <f t="shared" si="499"/>
        <v>#N/A</v>
      </c>
    </row>
    <row r="6331" spans="1:6" x14ac:dyDescent="0.25">
      <c r="A6331" s="43" t="str">
        <f t="shared" si="495"/>
        <v xml:space="preserve"> 0 Financial</v>
      </c>
      <c r="B6331" s="43" t="str">
        <f t="shared" si="496"/>
        <v/>
      </c>
      <c r="C6331" s="43">
        <f t="shared" si="497"/>
        <v>0</v>
      </c>
      <c r="D6331" s="43" t="str">
        <f t="shared" si="498"/>
        <v>Financial</v>
      </c>
      <c r="E6331" s="43" t="e">
        <f>IF(VLOOKUP(S6331,'DD-Lookup'!$J$6:$L$50,3,FALSE)="Monthly",(YEAR(AC6331)-YEAR(AB6331))*12+MONTH(AC6331)-MONTH(AB6331)+1,(AC6331-AB6331+1))</f>
        <v>#N/A</v>
      </c>
      <c r="F6331" s="210" t="e">
        <f t="shared" si="499"/>
        <v>#N/A</v>
      </c>
    </row>
    <row r="6332" spans="1:6" x14ac:dyDescent="0.25">
      <c r="A6332" s="43" t="str">
        <f t="shared" si="495"/>
        <v xml:space="preserve"> 0 Financial</v>
      </c>
      <c r="B6332" s="43" t="str">
        <f t="shared" si="496"/>
        <v/>
      </c>
      <c r="C6332" s="43">
        <f t="shared" si="497"/>
        <v>0</v>
      </c>
      <c r="D6332" s="43" t="str">
        <f t="shared" si="498"/>
        <v>Financial</v>
      </c>
      <c r="E6332" s="43" t="e">
        <f>IF(VLOOKUP(S6332,'DD-Lookup'!$J$6:$L$50,3,FALSE)="Monthly",(YEAR(AC6332)-YEAR(AB6332))*12+MONTH(AC6332)-MONTH(AB6332)+1,(AC6332-AB6332+1))</f>
        <v>#N/A</v>
      </c>
      <c r="F6332" s="210" t="e">
        <f t="shared" si="499"/>
        <v>#N/A</v>
      </c>
    </row>
    <row r="6333" spans="1:6" x14ac:dyDescent="0.25">
      <c r="A6333" s="43" t="str">
        <f t="shared" si="495"/>
        <v xml:space="preserve"> 0 Financial</v>
      </c>
      <c r="B6333" s="43" t="str">
        <f t="shared" si="496"/>
        <v/>
      </c>
      <c r="C6333" s="43">
        <f t="shared" si="497"/>
        <v>0</v>
      </c>
      <c r="D6333" s="43" t="str">
        <f t="shared" si="498"/>
        <v>Financial</v>
      </c>
      <c r="E6333" s="43" t="e">
        <f>IF(VLOOKUP(S6333,'DD-Lookup'!$J$6:$L$50,3,FALSE)="Monthly",(YEAR(AC6333)-YEAR(AB6333))*12+MONTH(AC6333)-MONTH(AB6333)+1,(AC6333-AB6333+1))</f>
        <v>#N/A</v>
      </c>
      <c r="F6333" s="210" t="e">
        <f t="shared" si="499"/>
        <v>#N/A</v>
      </c>
    </row>
    <row r="6334" spans="1:6" x14ac:dyDescent="0.25">
      <c r="A6334" s="43" t="str">
        <f t="shared" si="495"/>
        <v xml:space="preserve"> 0 Financial</v>
      </c>
      <c r="B6334" s="43" t="str">
        <f t="shared" si="496"/>
        <v/>
      </c>
      <c r="C6334" s="43">
        <f t="shared" si="497"/>
        <v>0</v>
      </c>
      <c r="D6334" s="43" t="str">
        <f t="shared" si="498"/>
        <v>Financial</v>
      </c>
      <c r="E6334" s="43" t="e">
        <f>IF(VLOOKUP(S6334,'DD-Lookup'!$J$6:$L$50,3,FALSE)="Monthly",(YEAR(AC6334)-YEAR(AB6334))*12+MONTH(AC6334)-MONTH(AB6334)+1,(AC6334-AB6334+1))</f>
        <v>#N/A</v>
      </c>
      <c r="F6334" s="210" t="e">
        <f t="shared" si="499"/>
        <v>#N/A</v>
      </c>
    </row>
    <row r="6335" spans="1:6" x14ac:dyDescent="0.25">
      <c r="A6335" s="43" t="str">
        <f t="shared" si="495"/>
        <v xml:space="preserve"> 0 Financial</v>
      </c>
      <c r="B6335" s="43" t="str">
        <f t="shared" si="496"/>
        <v/>
      </c>
      <c r="C6335" s="43">
        <f t="shared" si="497"/>
        <v>0</v>
      </c>
      <c r="D6335" s="43" t="str">
        <f t="shared" si="498"/>
        <v>Financial</v>
      </c>
      <c r="E6335" s="43" t="e">
        <f>IF(VLOOKUP(S6335,'DD-Lookup'!$J$6:$L$50,3,FALSE)="Monthly",(YEAR(AC6335)-YEAR(AB6335))*12+MONTH(AC6335)-MONTH(AB6335)+1,(AC6335-AB6335+1))</f>
        <v>#N/A</v>
      </c>
      <c r="F6335" s="210" t="e">
        <f t="shared" si="499"/>
        <v>#N/A</v>
      </c>
    </row>
    <row r="6336" spans="1:6" x14ac:dyDescent="0.25">
      <c r="A6336" s="43" t="str">
        <f t="shared" si="495"/>
        <v xml:space="preserve"> 0 Financial</v>
      </c>
      <c r="B6336" s="43" t="str">
        <f t="shared" si="496"/>
        <v/>
      </c>
      <c r="C6336" s="43">
        <f t="shared" si="497"/>
        <v>0</v>
      </c>
      <c r="D6336" s="43" t="str">
        <f t="shared" si="498"/>
        <v>Financial</v>
      </c>
      <c r="E6336" s="43" t="e">
        <f>IF(VLOOKUP(S6336,'DD-Lookup'!$J$6:$L$50,3,FALSE)="Monthly",(YEAR(AC6336)-YEAR(AB6336))*12+MONTH(AC6336)-MONTH(AB6336)+1,(AC6336-AB6336+1))</f>
        <v>#N/A</v>
      </c>
      <c r="F6336" s="210" t="e">
        <f t="shared" si="499"/>
        <v>#N/A</v>
      </c>
    </row>
    <row r="6337" spans="1:6" x14ac:dyDescent="0.25">
      <c r="A6337" s="43" t="str">
        <f t="shared" si="495"/>
        <v xml:space="preserve"> 0 Financial</v>
      </c>
      <c r="B6337" s="43" t="str">
        <f t="shared" si="496"/>
        <v/>
      </c>
      <c r="C6337" s="43">
        <f t="shared" si="497"/>
        <v>0</v>
      </c>
      <c r="D6337" s="43" t="str">
        <f t="shared" si="498"/>
        <v>Financial</v>
      </c>
      <c r="E6337" s="43" t="e">
        <f>IF(VLOOKUP(S6337,'DD-Lookup'!$J$6:$L$50,3,FALSE)="Monthly",(YEAR(AC6337)-YEAR(AB6337))*12+MONTH(AC6337)-MONTH(AB6337)+1,(AC6337-AB6337+1))</f>
        <v>#N/A</v>
      </c>
      <c r="F6337" s="210" t="e">
        <f t="shared" si="499"/>
        <v>#N/A</v>
      </c>
    </row>
    <row r="6338" spans="1:6" x14ac:dyDescent="0.25">
      <c r="A6338" s="43" t="str">
        <f t="shared" si="495"/>
        <v xml:space="preserve"> 0 Financial</v>
      </c>
      <c r="B6338" s="43" t="str">
        <f t="shared" si="496"/>
        <v/>
      </c>
      <c r="C6338" s="43">
        <f t="shared" si="497"/>
        <v>0</v>
      </c>
      <c r="D6338" s="43" t="str">
        <f t="shared" si="498"/>
        <v>Financial</v>
      </c>
      <c r="E6338" s="43" t="e">
        <f>IF(VLOOKUP(S6338,'DD-Lookup'!$J$6:$L$50,3,FALSE)="Monthly",(YEAR(AC6338)-YEAR(AB6338))*12+MONTH(AC6338)-MONTH(AB6338)+1,(AC6338-AB6338+1))</f>
        <v>#N/A</v>
      </c>
      <c r="F6338" s="210" t="e">
        <f t="shared" si="499"/>
        <v>#N/A</v>
      </c>
    </row>
    <row r="6339" spans="1:6" x14ac:dyDescent="0.25">
      <c r="A6339" s="43" t="str">
        <f t="shared" si="495"/>
        <v xml:space="preserve"> 0 Financial</v>
      </c>
      <c r="B6339" s="43" t="str">
        <f t="shared" si="496"/>
        <v/>
      </c>
      <c r="C6339" s="43">
        <f t="shared" si="497"/>
        <v>0</v>
      </c>
      <c r="D6339" s="43" t="str">
        <f t="shared" si="498"/>
        <v>Financial</v>
      </c>
      <c r="E6339" s="43" t="e">
        <f>IF(VLOOKUP(S6339,'DD-Lookup'!$J$6:$L$50,3,FALSE)="Monthly",(YEAR(AC6339)-YEAR(AB6339))*12+MONTH(AC6339)-MONTH(AB6339)+1,(AC6339-AB6339+1))</f>
        <v>#N/A</v>
      </c>
      <c r="F6339" s="210" t="e">
        <f t="shared" si="499"/>
        <v>#N/A</v>
      </c>
    </row>
    <row r="6340" spans="1:6" x14ac:dyDescent="0.25">
      <c r="A6340" s="43" t="str">
        <f t="shared" si="495"/>
        <v xml:space="preserve"> 0 Financial</v>
      </c>
      <c r="B6340" s="43" t="str">
        <f t="shared" si="496"/>
        <v/>
      </c>
      <c r="C6340" s="43">
        <f t="shared" si="497"/>
        <v>0</v>
      </c>
      <c r="D6340" s="43" t="str">
        <f t="shared" si="498"/>
        <v>Financial</v>
      </c>
      <c r="E6340" s="43" t="e">
        <f>IF(VLOOKUP(S6340,'DD-Lookup'!$J$6:$L$50,3,FALSE)="Monthly",(YEAR(AC6340)-YEAR(AB6340))*12+MONTH(AC6340)-MONTH(AB6340)+1,(AC6340-AB6340+1))</f>
        <v>#N/A</v>
      </c>
      <c r="F6340" s="210" t="e">
        <f t="shared" si="499"/>
        <v>#N/A</v>
      </c>
    </row>
    <row r="6341" spans="1:6" x14ac:dyDescent="0.25">
      <c r="A6341" s="43" t="str">
        <f t="shared" si="495"/>
        <v xml:space="preserve"> 0 Financial</v>
      </c>
      <c r="B6341" s="43" t="str">
        <f t="shared" si="496"/>
        <v/>
      </c>
      <c r="C6341" s="43">
        <f t="shared" si="497"/>
        <v>0</v>
      </c>
      <c r="D6341" s="43" t="str">
        <f t="shared" si="498"/>
        <v>Financial</v>
      </c>
      <c r="E6341" s="43" t="e">
        <f>IF(VLOOKUP(S6341,'DD-Lookup'!$J$6:$L$50,3,FALSE)="Monthly",(YEAR(AC6341)-YEAR(AB6341))*12+MONTH(AC6341)-MONTH(AB6341)+1,(AC6341-AB6341+1))</f>
        <v>#N/A</v>
      </c>
      <c r="F6341" s="210" t="e">
        <f t="shared" si="499"/>
        <v>#N/A</v>
      </c>
    </row>
    <row r="6342" spans="1:6" x14ac:dyDescent="0.25">
      <c r="A6342" s="43" t="str">
        <f t="shared" si="495"/>
        <v xml:space="preserve"> 0 Financial</v>
      </c>
      <c r="B6342" s="43" t="str">
        <f t="shared" si="496"/>
        <v/>
      </c>
      <c r="C6342" s="43">
        <f t="shared" si="497"/>
        <v>0</v>
      </c>
      <c r="D6342" s="43" t="str">
        <f t="shared" si="498"/>
        <v>Financial</v>
      </c>
      <c r="E6342" s="43" t="e">
        <f>IF(VLOOKUP(S6342,'DD-Lookup'!$J$6:$L$50,3,FALSE)="Monthly",(YEAR(AC6342)-YEAR(AB6342))*12+MONTH(AC6342)-MONTH(AB6342)+1,(AC6342-AB6342+1))</f>
        <v>#N/A</v>
      </c>
      <c r="F6342" s="210" t="e">
        <f t="shared" si="499"/>
        <v>#N/A</v>
      </c>
    </row>
    <row r="6343" spans="1:6" x14ac:dyDescent="0.25">
      <c r="A6343" s="43" t="str">
        <f t="shared" si="495"/>
        <v xml:space="preserve"> 0 Financial</v>
      </c>
      <c r="B6343" s="43" t="str">
        <f t="shared" si="496"/>
        <v/>
      </c>
      <c r="C6343" s="43">
        <f t="shared" si="497"/>
        <v>0</v>
      </c>
      <c r="D6343" s="43" t="str">
        <f t="shared" si="498"/>
        <v>Financial</v>
      </c>
      <c r="E6343" s="43" t="e">
        <f>IF(VLOOKUP(S6343,'DD-Lookup'!$J$6:$L$50,3,FALSE)="Monthly",(YEAR(AC6343)-YEAR(AB6343))*12+MONTH(AC6343)-MONTH(AB6343)+1,(AC6343-AB6343+1))</f>
        <v>#N/A</v>
      </c>
      <c r="F6343" s="210" t="e">
        <f t="shared" si="499"/>
        <v>#N/A</v>
      </c>
    </row>
    <row r="6344" spans="1:6" x14ac:dyDescent="0.25">
      <c r="A6344" s="43" t="str">
        <f t="shared" si="495"/>
        <v xml:space="preserve"> 0 Financial</v>
      </c>
      <c r="B6344" s="43" t="str">
        <f t="shared" si="496"/>
        <v/>
      </c>
      <c r="C6344" s="43">
        <f t="shared" si="497"/>
        <v>0</v>
      </c>
      <c r="D6344" s="43" t="str">
        <f t="shared" si="498"/>
        <v>Financial</v>
      </c>
      <c r="E6344" s="43" t="e">
        <f>IF(VLOOKUP(S6344,'DD-Lookup'!$J$6:$L$50,3,FALSE)="Monthly",(YEAR(AC6344)-YEAR(AB6344))*12+MONTH(AC6344)-MONTH(AB6344)+1,(AC6344-AB6344+1))</f>
        <v>#N/A</v>
      </c>
      <c r="F6344" s="210" t="e">
        <f t="shared" si="499"/>
        <v>#N/A</v>
      </c>
    </row>
    <row r="6345" spans="1:6" x14ac:dyDescent="0.25">
      <c r="A6345" s="43" t="str">
        <f t="shared" si="495"/>
        <v xml:space="preserve"> 0 Financial</v>
      </c>
      <c r="B6345" s="43" t="str">
        <f t="shared" si="496"/>
        <v/>
      </c>
      <c r="C6345" s="43">
        <f t="shared" si="497"/>
        <v>0</v>
      </c>
      <c r="D6345" s="43" t="str">
        <f t="shared" si="498"/>
        <v>Financial</v>
      </c>
      <c r="E6345" s="43" t="e">
        <f>IF(VLOOKUP(S6345,'DD-Lookup'!$J$6:$L$50,3,FALSE)="Monthly",(YEAR(AC6345)-YEAR(AB6345))*12+MONTH(AC6345)-MONTH(AB6345)+1,(AC6345-AB6345+1))</f>
        <v>#N/A</v>
      </c>
      <c r="F6345" s="210" t="e">
        <f t="shared" si="499"/>
        <v>#N/A</v>
      </c>
    </row>
    <row r="6346" spans="1:6" x14ac:dyDescent="0.25">
      <c r="A6346" s="43" t="str">
        <f t="shared" ref="A6346:A6409" si="500">B6346&amp;" "&amp;C6346&amp;" "&amp;D6346</f>
        <v xml:space="preserve"> 0 Financial</v>
      </c>
      <c r="B6346" s="43" t="str">
        <f t="shared" ref="B6346:B6409" si="501">IF((LEFT(N6346,2)="US"),"US","")</f>
        <v/>
      </c>
      <c r="C6346" s="43">
        <f t="shared" ref="C6346:C6409" si="502">M6346</f>
        <v>0</v>
      </c>
      <c r="D6346" s="43" t="str">
        <f t="shared" ref="D6346:D6409" si="503">IF(ISNUMBER(FIND("Phy",N6346))=TRUE,"Physical","Financial")</f>
        <v>Financial</v>
      </c>
      <c r="E6346" s="43" t="e">
        <f>IF(VLOOKUP(S6346,'DD-Lookup'!$J$6:$L$50,3,FALSE)="Monthly",(YEAR(AC6346)-YEAR(AB6346))*12+MONTH(AC6346)-MONTH(AB6346)+1,(AC6346-AB6346+1))</f>
        <v>#N/A</v>
      </c>
      <c r="F6346" s="210" t="e">
        <f t="shared" ref="F6346:F6409" si="504">E6346*SUM(P6346:Q6346)</f>
        <v>#N/A</v>
      </c>
    </row>
    <row r="6347" spans="1:6" x14ac:dyDescent="0.25">
      <c r="A6347" s="43" t="str">
        <f t="shared" si="500"/>
        <v xml:space="preserve"> 0 Financial</v>
      </c>
      <c r="B6347" s="43" t="str">
        <f t="shared" si="501"/>
        <v/>
      </c>
      <c r="C6347" s="43">
        <f t="shared" si="502"/>
        <v>0</v>
      </c>
      <c r="D6347" s="43" t="str">
        <f t="shared" si="503"/>
        <v>Financial</v>
      </c>
      <c r="E6347" s="43" t="e">
        <f>IF(VLOOKUP(S6347,'DD-Lookup'!$J$6:$L$50,3,FALSE)="Monthly",(YEAR(AC6347)-YEAR(AB6347))*12+MONTH(AC6347)-MONTH(AB6347)+1,(AC6347-AB6347+1))</f>
        <v>#N/A</v>
      </c>
      <c r="F6347" s="210" t="e">
        <f t="shared" si="504"/>
        <v>#N/A</v>
      </c>
    </row>
    <row r="6348" spans="1:6" x14ac:dyDescent="0.25">
      <c r="A6348" s="43" t="str">
        <f t="shared" si="500"/>
        <v xml:space="preserve"> 0 Financial</v>
      </c>
      <c r="B6348" s="43" t="str">
        <f t="shared" si="501"/>
        <v/>
      </c>
      <c r="C6348" s="43">
        <f t="shared" si="502"/>
        <v>0</v>
      </c>
      <c r="D6348" s="43" t="str">
        <f t="shared" si="503"/>
        <v>Financial</v>
      </c>
      <c r="E6348" s="43" t="e">
        <f>IF(VLOOKUP(S6348,'DD-Lookup'!$J$6:$L$50,3,FALSE)="Monthly",(YEAR(AC6348)-YEAR(AB6348))*12+MONTH(AC6348)-MONTH(AB6348)+1,(AC6348-AB6348+1))</f>
        <v>#N/A</v>
      </c>
      <c r="F6348" s="210" t="e">
        <f t="shared" si="504"/>
        <v>#N/A</v>
      </c>
    </row>
    <row r="6349" spans="1:6" x14ac:dyDescent="0.25">
      <c r="A6349" s="43" t="str">
        <f t="shared" si="500"/>
        <v xml:space="preserve"> 0 Financial</v>
      </c>
      <c r="B6349" s="43" t="str">
        <f t="shared" si="501"/>
        <v/>
      </c>
      <c r="C6349" s="43">
        <f t="shared" si="502"/>
        <v>0</v>
      </c>
      <c r="D6349" s="43" t="str">
        <f t="shared" si="503"/>
        <v>Financial</v>
      </c>
      <c r="E6349" s="43" t="e">
        <f>IF(VLOOKUP(S6349,'DD-Lookup'!$J$6:$L$50,3,FALSE)="Monthly",(YEAR(AC6349)-YEAR(AB6349))*12+MONTH(AC6349)-MONTH(AB6349)+1,(AC6349-AB6349+1))</f>
        <v>#N/A</v>
      </c>
      <c r="F6349" s="210" t="e">
        <f t="shared" si="504"/>
        <v>#N/A</v>
      </c>
    </row>
    <row r="6350" spans="1:6" x14ac:dyDescent="0.25">
      <c r="A6350" s="43" t="str">
        <f t="shared" si="500"/>
        <v xml:space="preserve"> 0 Financial</v>
      </c>
      <c r="B6350" s="43" t="str">
        <f t="shared" si="501"/>
        <v/>
      </c>
      <c r="C6350" s="43">
        <f t="shared" si="502"/>
        <v>0</v>
      </c>
      <c r="D6350" s="43" t="str">
        <f t="shared" si="503"/>
        <v>Financial</v>
      </c>
      <c r="E6350" s="43" t="e">
        <f>IF(VLOOKUP(S6350,'DD-Lookup'!$J$6:$L$50,3,FALSE)="Monthly",(YEAR(AC6350)-YEAR(AB6350))*12+MONTH(AC6350)-MONTH(AB6350)+1,(AC6350-AB6350+1))</f>
        <v>#N/A</v>
      </c>
      <c r="F6350" s="210" t="e">
        <f t="shared" si="504"/>
        <v>#N/A</v>
      </c>
    </row>
    <row r="6351" spans="1:6" x14ac:dyDescent="0.25">
      <c r="A6351" s="43" t="str">
        <f t="shared" si="500"/>
        <v xml:space="preserve"> 0 Financial</v>
      </c>
      <c r="B6351" s="43" t="str">
        <f t="shared" si="501"/>
        <v/>
      </c>
      <c r="C6351" s="43">
        <f t="shared" si="502"/>
        <v>0</v>
      </c>
      <c r="D6351" s="43" t="str">
        <f t="shared" si="503"/>
        <v>Financial</v>
      </c>
      <c r="E6351" s="43" t="e">
        <f>IF(VLOOKUP(S6351,'DD-Lookup'!$J$6:$L$50,3,FALSE)="Monthly",(YEAR(AC6351)-YEAR(AB6351))*12+MONTH(AC6351)-MONTH(AB6351)+1,(AC6351-AB6351+1))</f>
        <v>#N/A</v>
      </c>
      <c r="F6351" s="210" t="e">
        <f t="shared" si="504"/>
        <v>#N/A</v>
      </c>
    </row>
    <row r="6352" spans="1:6" x14ac:dyDescent="0.25">
      <c r="A6352" s="43" t="str">
        <f t="shared" si="500"/>
        <v xml:space="preserve"> 0 Financial</v>
      </c>
      <c r="B6352" s="43" t="str">
        <f t="shared" si="501"/>
        <v/>
      </c>
      <c r="C6352" s="43">
        <f t="shared" si="502"/>
        <v>0</v>
      </c>
      <c r="D6352" s="43" t="str">
        <f t="shared" si="503"/>
        <v>Financial</v>
      </c>
      <c r="E6352" s="43" t="e">
        <f>IF(VLOOKUP(S6352,'DD-Lookup'!$J$6:$L$50,3,FALSE)="Monthly",(YEAR(AC6352)-YEAR(AB6352))*12+MONTH(AC6352)-MONTH(AB6352)+1,(AC6352-AB6352+1))</f>
        <v>#N/A</v>
      </c>
      <c r="F6352" s="210" t="e">
        <f t="shared" si="504"/>
        <v>#N/A</v>
      </c>
    </row>
    <row r="6353" spans="1:6" x14ac:dyDescent="0.25">
      <c r="A6353" s="43" t="str">
        <f t="shared" si="500"/>
        <v xml:space="preserve"> 0 Financial</v>
      </c>
      <c r="B6353" s="43" t="str">
        <f t="shared" si="501"/>
        <v/>
      </c>
      <c r="C6353" s="43">
        <f t="shared" si="502"/>
        <v>0</v>
      </c>
      <c r="D6353" s="43" t="str">
        <f t="shared" si="503"/>
        <v>Financial</v>
      </c>
      <c r="E6353" s="43" t="e">
        <f>IF(VLOOKUP(S6353,'DD-Lookup'!$J$6:$L$50,3,FALSE)="Monthly",(YEAR(AC6353)-YEAR(AB6353))*12+MONTH(AC6353)-MONTH(AB6353)+1,(AC6353-AB6353+1))</f>
        <v>#N/A</v>
      </c>
      <c r="F6353" s="210" t="e">
        <f t="shared" si="504"/>
        <v>#N/A</v>
      </c>
    </row>
    <row r="6354" spans="1:6" x14ac:dyDescent="0.25">
      <c r="A6354" s="43" t="str">
        <f t="shared" si="500"/>
        <v xml:space="preserve"> 0 Financial</v>
      </c>
      <c r="B6354" s="43" t="str">
        <f t="shared" si="501"/>
        <v/>
      </c>
      <c r="C6354" s="43">
        <f t="shared" si="502"/>
        <v>0</v>
      </c>
      <c r="D6354" s="43" t="str">
        <f t="shared" si="503"/>
        <v>Financial</v>
      </c>
      <c r="E6354" s="43" t="e">
        <f>IF(VLOOKUP(S6354,'DD-Lookup'!$J$6:$L$50,3,FALSE)="Monthly",(YEAR(AC6354)-YEAR(AB6354))*12+MONTH(AC6354)-MONTH(AB6354)+1,(AC6354-AB6354+1))</f>
        <v>#N/A</v>
      </c>
      <c r="F6354" s="210" t="e">
        <f t="shared" si="504"/>
        <v>#N/A</v>
      </c>
    </row>
    <row r="6355" spans="1:6" x14ac:dyDescent="0.25">
      <c r="A6355" s="43" t="str">
        <f t="shared" si="500"/>
        <v xml:space="preserve"> 0 Financial</v>
      </c>
      <c r="B6355" s="43" t="str">
        <f t="shared" si="501"/>
        <v/>
      </c>
      <c r="C6355" s="43">
        <f t="shared" si="502"/>
        <v>0</v>
      </c>
      <c r="D6355" s="43" t="str">
        <f t="shared" si="503"/>
        <v>Financial</v>
      </c>
      <c r="E6355" s="43" t="e">
        <f>IF(VLOOKUP(S6355,'DD-Lookup'!$J$6:$L$50,3,FALSE)="Monthly",(YEAR(AC6355)-YEAR(AB6355))*12+MONTH(AC6355)-MONTH(AB6355)+1,(AC6355-AB6355+1))</f>
        <v>#N/A</v>
      </c>
      <c r="F6355" s="210" t="e">
        <f t="shared" si="504"/>
        <v>#N/A</v>
      </c>
    </row>
    <row r="6356" spans="1:6" x14ac:dyDescent="0.25">
      <c r="A6356" s="43" t="str">
        <f t="shared" si="500"/>
        <v xml:space="preserve"> 0 Financial</v>
      </c>
      <c r="B6356" s="43" t="str">
        <f t="shared" si="501"/>
        <v/>
      </c>
      <c r="C6356" s="43">
        <f t="shared" si="502"/>
        <v>0</v>
      </c>
      <c r="D6356" s="43" t="str">
        <f t="shared" si="503"/>
        <v>Financial</v>
      </c>
      <c r="E6356" s="43" t="e">
        <f>IF(VLOOKUP(S6356,'DD-Lookup'!$J$6:$L$50,3,FALSE)="Monthly",(YEAR(AC6356)-YEAR(AB6356))*12+MONTH(AC6356)-MONTH(AB6356)+1,(AC6356-AB6356+1))</f>
        <v>#N/A</v>
      </c>
      <c r="F6356" s="210" t="e">
        <f t="shared" si="504"/>
        <v>#N/A</v>
      </c>
    </row>
    <row r="6357" spans="1:6" x14ac:dyDescent="0.25">
      <c r="A6357" s="43" t="str">
        <f t="shared" si="500"/>
        <v xml:space="preserve"> 0 Financial</v>
      </c>
      <c r="B6357" s="43" t="str">
        <f t="shared" si="501"/>
        <v/>
      </c>
      <c r="C6357" s="43">
        <f t="shared" si="502"/>
        <v>0</v>
      </c>
      <c r="D6357" s="43" t="str">
        <f t="shared" si="503"/>
        <v>Financial</v>
      </c>
      <c r="E6357" s="43" t="e">
        <f>IF(VLOOKUP(S6357,'DD-Lookup'!$J$6:$L$50,3,FALSE)="Monthly",(YEAR(AC6357)-YEAR(AB6357))*12+MONTH(AC6357)-MONTH(AB6357)+1,(AC6357-AB6357+1))</f>
        <v>#N/A</v>
      </c>
      <c r="F6357" s="210" t="e">
        <f t="shared" si="504"/>
        <v>#N/A</v>
      </c>
    </row>
    <row r="6358" spans="1:6" x14ac:dyDescent="0.25">
      <c r="A6358" s="43" t="str">
        <f t="shared" si="500"/>
        <v xml:space="preserve"> 0 Financial</v>
      </c>
      <c r="B6358" s="43" t="str">
        <f t="shared" si="501"/>
        <v/>
      </c>
      <c r="C6358" s="43">
        <f t="shared" si="502"/>
        <v>0</v>
      </c>
      <c r="D6358" s="43" t="str">
        <f t="shared" si="503"/>
        <v>Financial</v>
      </c>
      <c r="E6358" s="43" t="e">
        <f>IF(VLOOKUP(S6358,'DD-Lookup'!$J$6:$L$50,3,FALSE)="Monthly",(YEAR(AC6358)-YEAR(AB6358))*12+MONTH(AC6358)-MONTH(AB6358)+1,(AC6358-AB6358+1))</f>
        <v>#N/A</v>
      </c>
      <c r="F6358" s="210" t="e">
        <f t="shared" si="504"/>
        <v>#N/A</v>
      </c>
    </row>
    <row r="6359" spans="1:6" x14ac:dyDescent="0.25">
      <c r="A6359" s="43" t="str">
        <f t="shared" si="500"/>
        <v xml:space="preserve"> 0 Financial</v>
      </c>
      <c r="B6359" s="43" t="str">
        <f t="shared" si="501"/>
        <v/>
      </c>
      <c r="C6359" s="43">
        <f t="shared" si="502"/>
        <v>0</v>
      </c>
      <c r="D6359" s="43" t="str">
        <f t="shared" si="503"/>
        <v>Financial</v>
      </c>
      <c r="E6359" s="43" t="e">
        <f>IF(VLOOKUP(S6359,'DD-Lookup'!$J$6:$L$50,3,FALSE)="Monthly",(YEAR(AC6359)-YEAR(AB6359))*12+MONTH(AC6359)-MONTH(AB6359)+1,(AC6359-AB6359+1))</f>
        <v>#N/A</v>
      </c>
      <c r="F6359" s="210" t="e">
        <f t="shared" si="504"/>
        <v>#N/A</v>
      </c>
    </row>
    <row r="6360" spans="1:6" x14ac:dyDescent="0.25">
      <c r="A6360" s="43" t="str">
        <f t="shared" si="500"/>
        <v xml:space="preserve"> 0 Financial</v>
      </c>
      <c r="B6360" s="43" t="str">
        <f t="shared" si="501"/>
        <v/>
      </c>
      <c r="C6360" s="43">
        <f t="shared" si="502"/>
        <v>0</v>
      </c>
      <c r="D6360" s="43" t="str">
        <f t="shared" si="503"/>
        <v>Financial</v>
      </c>
      <c r="E6360" s="43" t="e">
        <f>IF(VLOOKUP(S6360,'DD-Lookup'!$J$6:$L$50,3,FALSE)="Monthly",(YEAR(AC6360)-YEAR(AB6360))*12+MONTH(AC6360)-MONTH(AB6360)+1,(AC6360-AB6360+1))</f>
        <v>#N/A</v>
      </c>
      <c r="F6360" s="210" t="e">
        <f t="shared" si="504"/>
        <v>#N/A</v>
      </c>
    </row>
    <row r="6361" spans="1:6" x14ac:dyDescent="0.25">
      <c r="A6361" s="43" t="str">
        <f t="shared" si="500"/>
        <v xml:space="preserve"> 0 Financial</v>
      </c>
      <c r="B6361" s="43" t="str">
        <f t="shared" si="501"/>
        <v/>
      </c>
      <c r="C6361" s="43">
        <f t="shared" si="502"/>
        <v>0</v>
      </c>
      <c r="D6361" s="43" t="str">
        <f t="shared" si="503"/>
        <v>Financial</v>
      </c>
      <c r="E6361" s="43" t="e">
        <f>IF(VLOOKUP(S6361,'DD-Lookup'!$J$6:$L$50,3,FALSE)="Monthly",(YEAR(AC6361)-YEAR(AB6361))*12+MONTH(AC6361)-MONTH(AB6361)+1,(AC6361-AB6361+1))</f>
        <v>#N/A</v>
      </c>
      <c r="F6361" s="210" t="e">
        <f t="shared" si="504"/>
        <v>#N/A</v>
      </c>
    </row>
    <row r="6362" spans="1:6" x14ac:dyDescent="0.25">
      <c r="A6362" s="43" t="str">
        <f t="shared" si="500"/>
        <v xml:space="preserve"> 0 Financial</v>
      </c>
      <c r="B6362" s="43" t="str">
        <f t="shared" si="501"/>
        <v/>
      </c>
      <c r="C6362" s="43">
        <f t="shared" si="502"/>
        <v>0</v>
      </c>
      <c r="D6362" s="43" t="str">
        <f t="shared" si="503"/>
        <v>Financial</v>
      </c>
      <c r="E6362" s="43" t="e">
        <f>IF(VLOOKUP(S6362,'DD-Lookup'!$J$6:$L$50,3,FALSE)="Monthly",(YEAR(AC6362)-YEAR(AB6362))*12+MONTH(AC6362)-MONTH(AB6362)+1,(AC6362-AB6362+1))</f>
        <v>#N/A</v>
      </c>
      <c r="F6362" s="210" t="e">
        <f t="shared" si="504"/>
        <v>#N/A</v>
      </c>
    </row>
    <row r="6363" spans="1:6" x14ac:dyDescent="0.25">
      <c r="A6363" s="43" t="str">
        <f t="shared" si="500"/>
        <v xml:space="preserve"> 0 Financial</v>
      </c>
      <c r="B6363" s="43" t="str">
        <f t="shared" si="501"/>
        <v/>
      </c>
      <c r="C6363" s="43">
        <f t="shared" si="502"/>
        <v>0</v>
      </c>
      <c r="D6363" s="43" t="str">
        <f t="shared" si="503"/>
        <v>Financial</v>
      </c>
      <c r="E6363" s="43" t="e">
        <f>IF(VLOOKUP(S6363,'DD-Lookup'!$J$6:$L$50,3,FALSE)="Monthly",(YEAR(AC6363)-YEAR(AB6363))*12+MONTH(AC6363)-MONTH(AB6363)+1,(AC6363-AB6363+1))</f>
        <v>#N/A</v>
      </c>
      <c r="F6363" s="210" t="e">
        <f t="shared" si="504"/>
        <v>#N/A</v>
      </c>
    </row>
    <row r="6364" spans="1:6" x14ac:dyDescent="0.25">
      <c r="A6364" s="43" t="str">
        <f t="shared" si="500"/>
        <v xml:space="preserve"> 0 Financial</v>
      </c>
      <c r="B6364" s="43" t="str">
        <f t="shared" si="501"/>
        <v/>
      </c>
      <c r="C6364" s="43">
        <f t="shared" si="502"/>
        <v>0</v>
      </c>
      <c r="D6364" s="43" t="str">
        <f t="shared" si="503"/>
        <v>Financial</v>
      </c>
      <c r="E6364" s="43" t="e">
        <f>IF(VLOOKUP(S6364,'DD-Lookup'!$J$6:$L$50,3,FALSE)="Monthly",(YEAR(AC6364)-YEAR(AB6364))*12+MONTH(AC6364)-MONTH(AB6364)+1,(AC6364-AB6364+1))</f>
        <v>#N/A</v>
      </c>
      <c r="F6364" s="210" t="e">
        <f t="shared" si="504"/>
        <v>#N/A</v>
      </c>
    </row>
    <row r="6365" spans="1:6" x14ac:dyDescent="0.25">
      <c r="A6365" s="43" t="str">
        <f t="shared" si="500"/>
        <v xml:space="preserve"> 0 Financial</v>
      </c>
      <c r="B6365" s="43" t="str">
        <f t="shared" si="501"/>
        <v/>
      </c>
      <c r="C6365" s="43">
        <f t="shared" si="502"/>
        <v>0</v>
      </c>
      <c r="D6365" s="43" t="str">
        <f t="shared" si="503"/>
        <v>Financial</v>
      </c>
      <c r="E6365" s="43" t="e">
        <f>IF(VLOOKUP(S6365,'DD-Lookup'!$J$6:$L$50,3,FALSE)="Monthly",(YEAR(AC6365)-YEAR(AB6365))*12+MONTH(AC6365)-MONTH(AB6365)+1,(AC6365-AB6365+1))</f>
        <v>#N/A</v>
      </c>
      <c r="F6365" s="210" t="e">
        <f t="shared" si="504"/>
        <v>#N/A</v>
      </c>
    </row>
    <row r="6366" spans="1:6" x14ac:dyDescent="0.25">
      <c r="A6366" s="43" t="str">
        <f t="shared" si="500"/>
        <v xml:space="preserve"> 0 Financial</v>
      </c>
      <c r="B6366" s="43" t="str">
        <f t="shared" si="501"/>
        <v/>
      </c>
      <c r="C6366" s="43">
        <f t="shared" si="502"/>
        <v>0</v>
      </c>
      <c r="D6366" s="43" t="str">
        <f t="shared" si="503"/>
        <v>Financial</v>
      </c>
      <c r="E6366" s="43" t="e">
        <f>IF(VLOOKUP(S6366,'DD-Lookup'!$J$6:$L$50,3,FALSE)="Monthly",(YEAR(AC6366)-YEAR(AB6366))*12+MONTH(AC6366)-MONTH(AB6366)+1,(AC6366-AB6366+1))</f>
        <v>#N/A</v>
      </c>
      <c r="F6366" s="210" t="e">
        <f t="shared" si="504"/>
        <v>#N/A</v>
      </c>
    </row>
    <row r="6367" spans="1:6" x14ac:dyDescent="0.25">
      <c r="A6367" s="43" t="str">
        <f t="shared" si="500"/>
        <v xml:space="preserve"> 0 Financial</v>
      </c>
      <c r="B6367" s="43" t="str">
        <f t="shared" si="501"/>
        <v/>
      </c>
      <c r="C6367" s="43">
        <f t="shared" si="502"/>
        <v>0</v>
      </c>
      <c r="D6367" s="43" t="str">
        <f t="shared" si="503"/>
        <v>Financial</v>
      </c>
      <c r="E6367" s="43" t="e">
        <f>IF(VLOOKUP(S6367,'DD-Lookup'!$J$6:$L$50,3,FALSE)="Monthly",(YEAR(AC6367)-YEAR(AB6367))*12+MONTH(AC6367)-MONTH(AB6367)+1,(AC6367-AB6367+1))</f>
        <v>#N/A</v>
      </c>
      <c r="F6367" s="210" t="e">
        <f t="shared" si="504"/>
        <v>#N/A</v>
      </c>
    </row>
    <row r="6368" spans="1:6" x14ac:dyDescent="0.25">
      <c r="A6368" s="43" t="str">
        <f t="shared" si="500"/>
        <v xml:space="preserve"> 0 Financial</v>
      </c>
      <c r="B6368" s="43" t="str">
        <f t="shared" si="501"/>
        <v/>
      </c>
      <c r="C6368" s="43">
        <f t="shared" si="502"/>
        <v>0</v>
      </c>
      <c r="D6368" s="43" t="str">
        <f t="shared" si="503"/>
        <v>Financial</v>
      </c>
      <c r="E6368" s="43" t="e">
        <f>IF(VLOOKUP(S6368,'DD-Lookup'!$J$6:$L$50,3,FALSE)="Monthly",(YEAR(AC6368)-YEAR(AB6368))*12+MONTH(AC6368)-MONTH(AB6368)+1,(AC6368-AB6368+1))</f>
        <v>#N/A</v>
      </c>
      <c r="F6368" s="210" t="e">
        <f t="shared" si="504"/>
        <v>#N/A</v>
      </c>
    </row>
    <row r="6369" spans="1:6" x14ac:dyDescent="0.25">
      <c r="A6369" s="43" t="str">
        <f t="shared" si="500"/>
        <v xml:space="preserve"> 0 Financial</v>
      </c>
      <c r="B6369" s="43" t="str">
        <f t="shared" si="501"/>
        <v/>
      </c>
      <c r="C6369" s="43">
        <f t="shared" si="502"/>
        <v>0</v>
      </c>
      <c r="D6369" s="43" t="str">
        <f t="shared" si="503"/>
        <v>Financial</v>
      </c>
      <c r="E6369" s="43" t="e">
        <f>IF(VLOOKUP(S6369,'DD-Lookup'!$J$6:$L$50,3,FALSE)="Monthly",(YEAR(AC6369)-YEAR(AB6369))*12+MONTH(AC6369)-MONTH(AB6369)+1,(AC6369-AB6369+1))</f>
        <v>#N/A</v>
      </c>
      <c r="F6369" s="210" t="e">
        <f t="shared" si="504"/>
        <v>#N/A</v>
      </c>
    </row>
    <row r="6370" spans="1:6" x14ac:dyDescent="0.25">
      <c r="A6370" s="43" t="str">
        <f t="shared" si="500"/>
        <v xml:space="preserve"> 0 Financial</v>
      </c>
      <c r="B6370" s="43" t="str">
        <f t="shared" si="501"/>
        <v/>
      </c>
      <c r="C6370" s="43">
        <f t="shared" si="502"/>
        <v>0</v>
      </c>
      <c r="D6370" s="43" t="str">
        <f t="shared" si="503"/>
        <v>Financial</v>
      </c>
      <c r="E6370" s="43" t="e">
        <f>IF(VLOOKUP(S6370,'DD-Lookup'!$J$6:$L$50,3,FALSE)="Monthly",(YEAR(AC6370)-YEAR(AB6370))*12+MONTH(AC6370)-MONTH(AB6370)+1,(AC6370-AB6370+1))</f>
        <v>#N/A</v>
      </c>
      <c r="F6370" s="210" t="e">
        <f t="shared" si="504"/>
        <v>#N/A</v>
      </c>
    </row>
    <row r="6371" spans="1:6" x14ac:dyDescent="0.25">
      <c r="A6371" s="43" t="str">
        <f t="shared" si="500"/>
        <v xml:space="preserve"> 0 Financial</v>
      </c>
      <c r="B6371" s="43" t="str">
        <f t="shared" si="501"/>
        <v/>
      </c>
      <c r="C6371" s="43">
        <f t="shared" si="502"/>
        <v>0</v>
      </c>
      <c r="D6371" s="43" t="str">
        <f t="shared" si="503"/>
        <v>Financial</v>
      </c>
      <c r="E6371" s="43" t="e">
        <f>IF(VLOOKUP(S6371,'DD-Lookup'!$J$6:$L$50,3,FALSE)="Monthly",(YEAR(AC6371)-YEAR(AB6371))*12+MONTH(AC6371)-MONTH(AB6371)+1,(AC6371-AB6371+1))</f>
        <v>#N/A</v>
      </c>
      <c r="F6371" s="210" t="e">
        <f t="shared" si="504"/>
        <v>#N/A</v>
      </c>
    </row>
    <row r="6372" spans="1:6" x14ac:dyDescent="0.25">
      <c r="A6372" s="43" t="str">
        <f t="shared" si="500"/>
        <v xml:space="preserve"> 0 Financial</v>
      </c>
      <c r="B6372" s="43" t="str">
        <f t="shared" si="501"/>
        <v/>
      </c>
      <c r="C6372" s="43">
        <f t="shared" si="502"/>
        <v>0</v>
      </c>
      <c r="D6372" s="43" t="str">
        <f t="shared" si="503"/>
        <v>Financial</v>
      </c>
      <c r="E6372" s="43" t="e">
        <f>IF(VLOOKUP(S6372,'DD-Lookup'!$J$6:$L$50,3,FALSE)="Monthly",(YEAR(AC6372)-YEAR(AB6372))*12+MONTH(AC6372)-MONTH(AB6372)+1,(AC6372-AB6372+1))</f>
        <v>#N/A</v>
      </c>
      <c r="F6372" s="210" t="e">
        <f t="shared" si="504"/>
        <v>#N/A</v>
      </c>
    </row>
    <row r="6373" spans="1:6" x14ac:dyDescent="0.25">
      <c r="A6373" s="43" t="str">
        <f t="shared" si="500"/>
        <v xml:space="preserve"> 0 Financial</v>
      </c>
      <c r="B6373" s="43" t="str">
        <f t="shared" si="501"/>
        <v/>
      </c>
      <c r="C6373" s="43">
        <f t="shared" si="502"/>
        <v>0</v>
      </c>
      <c r="D6373" s="43" t="str">
        <f t="shared" si="503"/>
        <v>Financial</v>
      </c>
      <c r="E6373" s="43" t="e">
        <f>IF(VLOOKUP(S6373,'DD-Lookup'!$J$6:$L$50,3,FALSE)="Monthly",(YEAR(AC6373)-YEAR(AB6373))*12+MONTH(AC6373)-MONTH(AB6373)+1,(AC6373-AB6373+1))</f>
        <v>#N/A</v>
      </c>
      <c r="F6373" s="210" t="e">
        <f t="shared" si="504"/>
        <v>#N/A</v>
      </c>
    </row>
    <row r="6374" spans="1:6" x14ac:dyDescent="0.25">
      <c r="A6374" s="43" t="str">
        <f t="shared" si="500"/>
        <v xml:space="preserve"> 0 Financial</v>
      </c>
      <c r="B6374" s="43" t="str">
        <f t="shared" si="501"/>
        <v/>
      </c>
      <c r="C6374" s="43">
        <f t="shared" si="502"/>
        <v>0</v>
      </c>
      <c r="D6374" s="43" t="str">
        <f t="shared" si="503"/>
        <v>Financial</v>
      </c>
      <c r="E6374" s="43" t="e">
        <f>IF(VLOOKUP(S6374,'DD-Lookup'!$J$6:$L$50,3,FALSE)="Monthly",(YEAR(AC6374)-YEAR(AB6374))*12+MONTH(AC6374)-MONTH(AB6374)+1,(AC6374-AB6374+1))</f>
        <v>#N/A</v>
      </c>
      <c r="F6374" s="210" t="e">
        <f t="shared" si="504"/>
        <v>#N/A</v>
      </c>
    </row>
    <row r="6375" spans="1:6" x14ac:dyDescent="0.25">
      <c r="A6375" s="43" t="str">
        <f t="shared" si="500"/>
        <v xml:space="preserve"> 0 Financial</v>
      </c>
      <c r="B6375" s="43" t="str">
        <f t="shared" si="501"/>
        <v/>
      </c>
      <c r="C6375" s="43">
        <f t="shared" si="502"/>
        <v>0</v>
      </c>
      <c r="D6375" s="43" t="str">
        <f t="shared" si="503"/>
        <v>Financial</v>
      </c>
      <c r="E6375" s="43" t="e">
        <f>IF(VLOOKUP(S6375,'DD-Lookup'!$J$6:$L$50,3,FALSE)="Monthly",(YEAR(AC6375)-YEAR(AB6375))*12+MONTH(AC6375)-MONTH(AB6375)+1,(AC6375-AB6375+1))</f>
        <v>#N/A</v>
      </c>
      <c r="F6375" s="210" t="e">
        <f t="shared" si="504"/>
        <v>#N/A</v>
      </c>
    </row>
    <row r="6376" spans="1:6" x14ac:dyDescent="0.25">
      <c r="A6376" s="43" t="str">
        <f t="shared" si="500"/>
        <v xml:space="preserve"> 0 Financial</v>
      </c>
      <c r="B6376" s="43" t="str">
        <f t="shared" si="501"/>
        <v/>
      </c>
      <c r="C6376" s="43">
        <f t="shared" si="502"/>
        <v>0</v>
      </c>
      <c r="D6376" s="43" t="str">
        <f t="shared" si="503"/>
        <v>Financial</v>
      </c>
      <c r="E6376" s="43" t="e">
        <f>IF(VLOOKUP(S6376,'DD-Lookup'!$J$6:$L$50,3,FALSE)="Monthly",(YEAR(AC6376)-YEAR(AB6376))*12+MONTH(AC6376)-MONTH(AB6376)+1,(AC6376-AB6376+1))</f>
        <v>#N/A</v>
      </c>
      <c r="F6376" s="210" t="e">
        <f t="shared" si="504"/>
        <v>#N/A</v>
      </c>
    </row>
    <row r="6377" spans="1:6" x14ac:dyDescent="0.25">
      <c r="A6377" s="43" t="str">
        <f t="shared" si="500"/>
        <v xml:space="preserve"> 0 Financial</v>
      </c>
      <c r="B6377" s="43" t="str">
        <f t="shared" si="501"/>
        <v/>
      </c>
      <c r="C6377" s="43">
        <f t="shared" si="502"/>
        <v>0</v>
      </c>
      <c r="D6377" s="43" t="str">
        <f t="shared" si="503"/>
        <v>Financial</v>
      </c>
      <c r="E6377" s="43" t="e">
        <f>IF(VLOOKUP(S6377,'DD-Lookup'!$J$6:$L$50,3,FALSE)="Monthly",(YEAR(AC6377)-YEAR(AB6377))*12+MONTH(AC6377)-MONTH(AB6377)+1,(AC6377-AB6377+1))</f>
        <v>#N/A</v>
      </c>
      <c r="F6377" s="210" t="e">
        <f t="shared" si="504"/>
        <v>#N/A</v>
      </c>
    </row>
    <row r="6378" spans="1:6" x14ac:dyDescent="0.25">
      <c r="A6378" s="43" t="str">
        <f t="shared" si="500"/>
        <v xml:space="preserve"> 0 Financial</v>
      </c>
      <c r="B6378" s="43" t="str">
        <f t="shared" si="501"/>
        <v/>
      </c>
      <c r="C6378" s="43">
        <f t="shared" si="502"/>
        <v>0</v>
      </c>
      <c r="D6378" s="43" t="str">
        <f t="shared" si="503"/>
        <v>Financial</v>
      </c>
      <c r="E6378" s="43" t="e">
        <f>IF(VLOOKUP(S6378,'DD-Lookup'!$J$6:$L$50,3,FALSE)="Monthly",(YEAR(AC6378)-YEAR(AB6378))*12+MONTH(AC6378)-MONTH(AB6378)+1,(AC6378-AB6378+1))</f>
        <v>#N/A</v>
      </c>
      <c r="F6378" s="210" t="e">
        <f t="shared" si="504"/>
        <v>#N/A</v>
      </c>
    </row>
    <row r="6379" spans="1:6" x14ac:dyDescent="0.25">
      <c r="A6379" s="43" t="str">
        <f t="shared" si="500"/>
        <v xml:space="preserve"> 0 Financial</v>
      </c>
      <c r="B6379" s="43" t="str">
        <f t="shared" si="501"/>
        <v/>
      </c>
      <c r="C6379" s="43">
        <f t="shared" si="502"/>
        <v>0</v>
      </c>
      <c r="D6379" s="43" t="str">
        <f t="shared" si="503"/>
        <v>Financial</v>
      </c>
      <c r="E6379" s="43" t="e">
        <f>IF(VLOOKUP(S6379,'DD-Lookup'!$J$6:$L$50,3,FALSE)="Monthly",(YEAR(AC6379)-YEAR(AB6379))*12+MONTH(AC6379)-MONTH(AB6379)+1,(AC6379-AB6379+1))</f>
        <v>#N/A</v>
      </c>
      <c r="F6379" s="210" t="e">
        <f t="shared" si="504"/>
        <v>#N/A</v>
      </c>
    </row>
    <row r="6380" spans="1:6" x14ac:dyDescent="0.25">
      <c r="A6380" s="43" t="str">
        <f t="shared" si="500"/>
        <v xml:space="preserve"> 0 Financial</v>
      </c>
      <c r="B6380" s="43" t="str">
        <f t="shared" si="501"/>
        <v/>
      </c>
      <c r="C6380" s="43">
        <f t="shared" si="502"/>
        <v>0</v>
      </c>
      <c r="D6380" s="43" t="str">
        <f t="shared" si="503"/>
        <v>Financial</v>
      </c>
      <c r="E6380" s="43" t="e">
        <f>IF(VLOOKUP(S6380,'DD-Lookup'!$J$6:$L$50,3,FALSE)="Monthly",(YEAR(AC6380)-YEAR(AB6380))*12+MONTH(AC6380)-MONTH(AB6380)+1,(AC6380-AB6380+1))</f>
        <v>#N/A</v>
      </c>
      <c r="F6380" s="210" t="e">
        <f t="shared" si="504"/>
        <v>#N/A</v>
      </c>
    </row>
    <row r="6381" spans="1:6" x14ac:dyDescent="0.25">
      <c r="A6381" s="43" t="str">
        <f t="shared" si="500"/>
        <v xml:space="preserve"> 0 Financial</v>
      </c>
      <c r="B6381" s="43" t="str">
        <f t="shared" si="501"/>
        <v/>
      </c>
      <c r="C6381" s="43">
        <f t="shared" si="502"/>
        <v>0</v>
      </c>
      <c r="D6381" s="43" t="str">
        <f t="shared" si="503"/>
        <v>Financial</v>
      </c>
      <c r="E6381" s="43" t="e">
        <f>IF(VLOOKUP(S6381,'DD-Lookup'!$J$6:$L$50,3,FALSE)="Monthly",(YEAR(AC6381)-YEAR(AB6381))*12+MONTH(AC6381)-MONTH(AB6381)+1,(AC6381-AB6381+1))</f>
        <v>#N/A</v>
      </c>
      <c r="F6381" s="210" t="e">
        <f t="shared" si="504"/>
        <v>#N/A</v>
      </c>
    </row>
    <row r="6382" spans="1:6" x14ac:dyDescent="0.25">
      <c r="A6382" s="43" t="str">
        <f t="shared" si="500"/>
        <v xml:space="preserve"> 0 Financial</v>
      </c>
      <c r="B6382" s="43" t="str">
        <f t="shared" si="501"/>
        <v/>
      </c>
      <c r="C6382" s="43">
        <f t="shared" si="502"/>
        <v>0</v>
      </c>
      <c r="D6382" s="43" t="str">
        <f t="shared" si="503"/>
        <v>Financial</v>
      </c>
      <c r="E6382" s="43" t="e">
        <f>IF(VLOOKUP(S6382,'DD-Lookup'!$J$6:$L$50,3,FALSE)="Monthly",(YEAR(AC6382)-YEAR(AB6382))*12+MONTH(AC6382)-MONTH(AB6382)+1,(AC6382-AB6382+1))</f>
        <v>#N/A</v>
      </c>
      <c r="F6382" s="210" t="e">
        <f t="shared" si="504"/>
        <v>#N/A</v>
      </c>
    </row>
    <row r="6383" spans="1:6" x14ac:dyDescent="0.25">
      <c r="A6383" s="43" t="str">
        <f t="shared" si="500"/>
        <v xml:space="preserve"> 0 Financial</v>
      </c>
      <c r="B6383" s="43" t="str">
        <f t="shared" si="501"/>
        <v/>
      </c>
      <c r="C6383" s="43">
        <f t="shared" si="502"/>
        <v>0</v>
      </c>
      <c r="D6383" s="43" t="str">
        <f t="shared" si="503"/>
        <v>Financial</v>
      </c>
      <c r="E6383" s="43" t="e">
        <f>IF(VLOOKUP(S6383,'DD-Lookup'!$J$6:$L$50,3,FALSE)="Monthly",(YEAR(AC6383)-YEAR(AB6383))*12+MONTH(AC6383)-MONTH(AB6383)+1,(AC6383-AB6383+1))</f>
        <v>#N/A</v>
      </c>
      <c r="F6383" s="210" t="e">
        <f t="shared" si="504"/>
        <v>#N/A</v>
      </c>
    </row>
    <row r="6384" spans="1:6" x14ac:dyDescent="0.25">
      <c r="A6384" s="43" t="str">
        <f t="shared" si="500"/>
        <v xml:space="preserve"> 0 Financial</v>
      </c>
      <c r="B6384" s="43" t="str">
        <f t="shared" si="501"/>
        <v/>
      </c>
      <c r="C6384" s="43">
        <f t="shared" si="502"/>
        <v>0</v>
      </c>
      <c r="D6384" s="43" t="str">
        <f t="shared" si="503"/>
        <v>Financial</v>
      </c>
      <c r="E6384" s="43" t="e">
        <f>IF(VLOOKUP(S6384,'DD-Lookup'!$J$6:$L$50,3,FALSE)="Monthly",(YEAR(AC6384)-YEAR(AB6384))*12+MONTH(AC6384)-MONTH(AB6384)+1,(AC6384-AB6384+1))</f>
        <v>#N/A</v>
      </c>
      <c r="F6384" s="210" t="e">
        <f t="shared" si="504"/>
        <v>#N/A</v>
      </c>
    </row>
    <row r="6385" spans="1:6" x14ac:dyDescent="0.25">
      <c r="A6385" s="43" t="str">
        <f t="shared" si="500"/>
        <v xml:space="preserve"> 0 Financial</v>
      </c>
      <c r="B6385" s="43" t="str">
        <f t="shared" si="501"/>
        <v/>
      </c>
      <c r="C6385" s="43">
        <f t="shared" si="502"/>
        <v>0</v>
      </c>
      <c r="D6385" s="43" t="str">
        <f t="shared" si="503"/>
        <v>Financial</v>
      </c>
      <c r="E6385" s="43" t="e">
        <f>IF(VLOOKUP(S6385,'DD-Lookup'!$J$6:$L$50,3,FALSE)="Monthly",(YEAR(AC6385)-YEAR(AB6385))*12+MONTH(AC6385)-MONTH(AB6385)+1,(AC6385-AB6385+1))</f>
        <v>#N/A</v>
      </c>
      <c r="F6385" s="210" t="e">
        <f t="shared" si="504"/>
        <v>#N/A</v>
      </c>
    </row>
    <row r="6386" spans="1:6" x14ac:dyDescent="0.25">
      <c r="A6386" s="43" t="str">
        <f t="shared" si="500"/>
        <v xml:space="preserve"> 0 Financial</v>
      </c>
      <c r="B6386" s="43" t="str">
        <f t="shared" si="501"/>
        <v/>
      </c>
      <c r="C6386" s="43">
        <f t="shared" si="502"/>
        <v>0</v>
      </c>
      <c r="D6386" s="43" t="str">
        <f t="shared" si="503"/>
        <v>Financial</v>
      </c>
      <c r="E6386" s="43" t="e">
        <f>IF(VLOOKUP(S6386,'DD-Lookup'!$J$6:$L$50,3,FALSE)="Monthly",(YEAR(AC6386)-YEAR(AB6386))*12+MONTH(AC6386)-MONTH(AB6386)+1,(AC6386-AB6386+1))</f>
        <v>#N/A</v>
      </c>
      <c r="F6386" s="210" t="e">
        <f t="shared" si="504"/>
        <v>#N/A</v>
      </c>
    </row>
    <row r="6387" spans="1:6" x14ac:dyDescent="0.25">
      <c r="A6387" s="43" t="str">
        <f t="shared" si="500"/>
        <v xml:space="preserve"> 0 Financial</v>
      </c>
      <c r="B6387" s="43" t="str">
        <f t="shared" si="501"/>
        <v/>
      </c>
      <c r="C6387" s="43">
        <f t="shared" si="502"/>
        <v>0</v>
      </c>
      <c r="D6387" s="43" t="str">
        <f t="shared" si="503"/>
        <v>Financial</v>
      </c>
      <c r="E6387" s="43" t="e">
        <f>IF(VLOOKUP(S6387,'DD-Lookup'!$J$6:$L$50,3,FALSE)="Monthly",(YEAR(AC6387)-YEAR(AB6387))*12+MONTH(AC6387)-MONTH(AB6387)+1,(AC6387-AB6387+1))</f>
        <v>#N/A</v>
      </c>
      <c r="F6387" s="210" t="e">
        <f t="shared" si="504"/>
        <v>#N/A</v>
      </c>
    </row>
    <row r="6388" spans="1:6" x14ac:dyDescent="0.25">
      <c r="A6388" s="43" t="str">
        <f t="shared" si="500"/>
        <v xml:space="preserve"> 0 Financial</v>
      </c>
      <c r="B6388" s="43" t="str">
        <f t="shared" si="501"/>
        <v/>
      </c>
      <c r="C6388" s="43">
        <f t="shared" si="502"/>
        <v>0</v>
      </c>
      <c r="D6388" s="43" t="str">
        <f t="shared" si="503"/>
        <v>Financial</v>
      </c>
      <c r="E6388" s="43" t="e">
        <f>IF(VLOOKUP(S6388,'DD-Lookup'!$J$6:$L$50,3,FALSE)="Monthly",(YEAR(AC6388)-YEAR(AB6388))*12+MONTH(AC6388)-MONTH(AB6388)+1,(AC6388-AB6388+1))</f>
        <v>#N/A</v>
      </c>
      <c r="F6388" s="210" t="e">
        <f t="shared" si="504"/>
        <v>#N/A</v>
      </c>
    </row>
    <row r="6389" spans="1:6" x14ac:dyDescent="0.25">
      <c r="A6389" s="43" t="str">
        <f t="shared" si="500"/>
        <v xml:space="preserve"> 0 Financial</v>
      </c>
      <c r="B6389" s="43" t="str">
        <f t="shared" si="501"/>
        <v/>
      </c>
      <c r="C6389" s="43">
        <f t="shared" si="502"/>
        <v>0</v>
      </c>
      <c r="D6389" s="43" t="str">
        <f t="shared" si="503"/>
        <v>Financial</v>
      </c>
      <c r="E6389" s="43" t="e">
        <f>IF(VLOOKUP(S6389,'DD-Lookup'!$J$6:$L$50,3,FALSE)="Monthly",(YEAR(AC6389)-YEAR(AB6389))*12+MONTH(AC6389)-MONTH(AB6389)+1,(AC6389-AB6389+1))</f>
        <v>#N/A</v>
      </c>
      <c r="F6389" s="210" t="e">
        <f t="shared" si="504"/>
        <v>#N/A</v>
      </c>
    </row>
    <row r="6390" spans="1:6" x14ac:dyDescent="0.25">
      <c r="A6390" s="43" t="str">
        <f t="shared" si="500"/>
        <v xml:space="preserve"> 0 Financial</v>
      </c>
      <c r="B6390" s="43" t="str">
        <f t="shared" si="501"/>
        <v/>
      </c>
      <c r="C6390" s="43">
        <f t="shared" si="502"/>
        <v>0</v>
      </c>
      <c r="D6390" s="43" t="str">
        <f t="shared" si="503"/>
        <v>Financial</v>
      </c>
      <c r="E6390" s="43" t="e">
        <f>IF(VLOOKUP(S6390,'DD-Lookup'!$J$6:$L$50,3,FALSE)="Monthly",(YEAR(AC6390)-YEAR(AB6390))*12+MONTH(AC6390)-MONTH(AB6390)+1,(AC6390-AB6390+1))</f>
        <v>#N/A</v>
      </c>
      <c r="F6390" s="210" t="e">
        <f t="shared" si="504"/>
        <v>#N/A</v>
      </c>
    </row>
    <row r="6391" spans="1:6" x14ac:dyDescent="0.25">
      <c r="A6391" s="43" t="str">
        <f t="shared" si="500"/>
        <v xml:space="preserve"> 0 Financial</v>
      </c>
      <c r="B6391" s="43" t="str">
        <f t="shared" si="501"/>
        <v/>
      </c>
      <c r="C6391" s="43">
        <f t="shared" si="502"/>
        <v>0</v>
      </c>
      <c r="D6391" s="43" t="str">
        <f t="shared" si="503"/>
        <v>Financial</v>
      </c>
      <c r="E6391" s="43" t="e">
        <f>IF(VLOOKUP(S6391,'DD-Lookup'!$J$6:$L$50,3,FALSE)="Monthly",(YEAR(AC6391)-YEAR(AB6391))*12+MONTH(AC6391)-MONTH(AB6391)+1,(AC6391-AB6391+1))</f>
        <v>#N/A</v>
      </c>
      <c r="F6391" s="210" t="e">
        <f t="shared" si="504"/>
        <v>#N/A</v>
      </c>
    </row>
    <row r="6392" spans="1:6" x14ac:dyDescent="0.25">
      <c r="A6392" s="43" t="str">
        <f t="shared" si="500"/>
        <v xml:space="preserve"> 0 Financial</v>
      </c>
      <c r="B6392" s="43" t="str">
        <f t="shared" si="501"/>
        <v/>
      </c>
      <c r="C6392" s="43">
        <f t="shared" si="502"/>
        <v>0</v>
      </c>
      <c r="D6392" s="43" t="str">
        <f t="shared" si="503"/>
        <v>Financial</v>
      </c>
      <c r="E6392" s="43" t="e">
        <f>IF(VLOOKUP(S6392,'DD-Lookup'!$J$6:$L$50,3,FALSE)="Monthly",(YEAR(AC6392)-YEAR(AB6392))*12+MONTH(AC6392)-MONTH(AB6392)+1,(AC6392-AB6392+1))</f>
        <v>#N/A</v>
      </c>
      <c r="F6392" s="210" t="e">
        <f t="shared" si="504"/>
        <v>#N/A</v>
      </c>
    </row>
    <row r="6393" spans="1:6" x14ac:dyDescent="0.25">
      <c r="A6393" s="43" t="str">
        <f t="shared" si="500"/>
        <v xml:space="preserve"> 0 Financial</v>
      </c>
      <c r="B6393" s="43" t="str">
        <f t="shared" si="501"/>
        <v/>
      </c>
      <c r="C6393" s="43">
        <f t="shared" si="502"/>
        <v>0</v>
      </c>
      <c r="D6393" s="43" t="str">
        <f t="shared" si="503"/>
        <v>Financial</v>
      </c>
      <c r="E6393" s="43" t="e">
        <f>IF(VLOOKUP(S6393,'DD-Lookup'!$J$6:$L$50,3,FALSE)="Monthly",(YEAR(AC6393)-YEAR(AB6393))*12+MONTH(AC6393)-MONTH(AB6393)+1,(AC6393-AB6393+1))</f>
        <v>#N/A</v>
      </c>
      <c r="F6393" s="210" t="e">
        <f t="shared" si="504"/>
        <v>#N/A</v>
      </c>
    </row>
    <row r="6394" spans="1:6" x14ac:dyDescent="0.25">
      <c r="A6394" s="43" t="str">
        <f t="shared" si="500"/>
        <v xml:space="preserve"> 0 Financial</v>
      </c>
      <c r="B6394" s="43" t="str">
        <f t="shared" si="501"/>
        <v/>
      </c>
      <c r="C6394" s="43">
        <f t="shared" si="502"/>
        <v>0</v>
      </c>
      <c r="D6394" s="43" t="str">
        <f t="shared" si="503"/>
        <v>Financial</v>
      </c>
      <c r="E6394" s="43" t="e">
        <f>IF(VLOOKUP(S6394,'DD-Lookup'!$J$6:$L$50,3,FALSE)="Monthly",(YEAR(AC6394)-YEAR(AB6394))*12+MONTH(AC6394)-MONTH(AB6394)+1,(AC6394-AB6394+1))</f>
        <v>#N/A</v>
      </c>
      <c r="F6394" s="210" t="e">
        <f t="shared" si="504"/>
        <v>#N/A</v>
      </c>
    </row>
    <row r="6395" spans="1:6" x14ac:dyDescent="0.25">
      <c r="A6395" s="43" t="str">
        <f t="shared" si="500"/>
        <v xml:space="preserve"> 0 Financial</v>
      </c>
      <c r="B6395" s="43" t="str">
        <f t="shared" si="501"/>
        <v/>
      </c>
      <c r="C6395" s="43">
        <f t="shared" si="502"/>
        <v>0</v>
      </c>
      <c r="D6395" s="43" t="str">
        <f t="shared" si="503"/>
        <v>Financial</v>
      </c>
      <c r="E6395" s="43" t="e">
        <f>IF(VLOOKUP(S6395,'DD-Lookup'!$J$6:$L$50,3,FALSE)="Monthly",(YEAR(AC6395)-YEAR(AB6395))*12+MONTH(AC6395)-MONTH(AB6395)+1,(AC6395-AB6395+1))</f>
        <v>#N/A</v>
      </c>
      <c r="F6395" s="210" t="e">
        <f t="shared" si="504"/>
        <v>#N/A</v>
      </c>
    </row>
    <row r="6396" spans="1:6" x14ac:dyDescent="0.25">
      <c r="A6396" s="43" t="str">
        <f t="shared" si="500"/>
        <v xml:space="preserve"> 0 Financial</v>
      </c>
      <c r="B6396" s="43" t="str">
        <f t="shared" si="501"/>
        <v/>
      </c>
      <c r="C6396" s="43">
        <f t="shared" si="502"/>
        <v>0</v>
      </c>
      <c r="D6396" s="43" t="str">
        <f t="shared" si="503"/>
        <v>Financial</v>
      </c>
      <c r="E6396" s="43" t="e">
        <f>IF(VLOOKUP(S6396,'DD-Lookup'!$J$6:$L$50,3,FALSE)="Monthly",(YEAR(AC6396)-YEAR(AB6396))*12+MONTH(AC6396)-MONTH(AB6396)+1,(AC6396-AB6396+1))</f>
        <v>#N/A</v>
      </c>
      <c r="F6396" s="210" t="e">
        <f t="shared" si="504"/>
        <v>#N/A</v>
      </c>
    </row>
    <row r="6397" spans="1:6" x14ac:dyDescent="0.25">
      <c r="A6397" s="43" t="str">
        <f t="shared" si="500"/>
        <v xml:space="preserve"> 0 Financial</v>
      </c>
      <c r="B6397" s="43" t="str">
        <f t="shared" si="501"/>
        <v/>
      </c>
      <c r="C6397" s="43">
        <f t="shared" si="502"/>
        <v>0</v>
      </c>
      <c r="D6397" s="43" t="str">
        <f t="shared" si="503"/>
        <v>Financial</v>
      </c>
      <c r="E6397" s="43" t="e">
        <f>IF(VLOOKUP(S6397,'DD-Lookup'!$J$6:$L$50,3,FALSE)="Monthly",(YEAR(AC6397)-YEAR(AB6397))*12+MONTH(AC6397)-MONTH(AB6397)+1,(AC6397-AB6397+1))</f>
        <v>#N/A</v>
      </c>
      <c r="F6397" s="210" t="e">
        <f t="shared" si="504"/>
        <v>#N/A</v>
      </c>
    </row>
    <row r="6398" spans="1:6" x14ac:dyDescent="0.25">
      <c r="A6398" s="43" t="str">
        <f t="shared" si="500"/>
        <v xml:space="preserve"> 0 Financial</v>
      </c>
      <c r="B6398" s="43" t="str">
        <f t="shared" si="501"/>
        <v/>
      </c>
      <c r="C6398" s="43">
        <f t="shared" si="502"/>
        <v>0</v>
      </c>
      <c r="D6398" s="43" t="str">
        <f t="shared" si="503"/>
        <v>Financial</v>
      </c>
      <c r="E6398" s="43" t="e">
        <f>IF(VLOOKUP(S6398,'DD-Lookup'!$J$6:$L$50,3,FALSE)="Monthly",(YEAR(AC6398)-YEAR(AB6398))*12+MONTH(AC6398)-MONTH(AB6398)+1,(AC6398-AB6398+1))</f>
        <v>#N/A</v>
      </c>
      <c r="F6398" s="210" t="e">
        <f t="shared" si="504"/>
        <v>#N/A</v>
      </c>
    </row>
    <row r="6399" spans="1:6" x14ac:dyDescent="0.25">
      <c r="A6399" s="43" t="str">
        <f t="shared" si="500"/>
        <v xml:space="preserve"> 0 Financial</v>
      </c>
      <c r="B6399" s="43" t="str">
        <f t="shared" si="501"/>
        <v/>
      </c>
      <c r="C6399" s="43">
        <f t="shared" si="502"/>
        <v>0</v>
      </c>
      <c r="D6399" s="43" t="str">
        <f t="shared" si="503"/>
        <v>Financial</v>
      </c>
      <c r="E6399" s="43" t="e">
        <f>IF(VLOOKUP(S6399,'DD-Lookup'!$J$6:$L$50,3,FALSE)="Monthly",(YEAR(AC6399)-YEAR(AB6399))*12+MONTH(AC6399)-MONTH(AB6399)+1,(AC6399-AB6399+1))</f>
        <v>#N/A</v>
      </c>
      <c r="F6399" s="210" t="e">
        <f t="shared" si="504"/>
        <v>#N/A</v>
      </c>
    </row>
    <row r="6400" spans="1:6" x14ac:dyDescent="0.25">
      <c r="A6400" s="43" t="str">
        <f t="shared" si="500"/>
        <v xml:space="preserve"> 0 Financial</v>
      </c>
      <c r="B6400" s="43" t="str">
        <f t="shared" si="501"/>
        <v/>
      </c>
      <c r="C6400" s="43">
        <f t="shared" si="502"/>
        <v>0</v>
      </c>
      <c r="D6400" s="43" t="str">
        <f t="shared" si="503"/>
        <v>Financial</v>
      </c>
      <c r="E6400" s="43" t="e">
        <f>IF(VLOOKUP(S6400,'DD-Lookup'!$J$6:$L$50,3,FALSE)="Monthly",(YEAR(AC6400)-YEAR(AB6400))*12+MONTH(AC6400)-MONTH(AB6400)+1,(AC6400-AB6400+1))</f>
        <v>#N/A</v>
      </c>
      <c r="F6400" s="210" t="e">
        <f t="shared" si="504"/>
        <v>#N/A</v>
      </c>
    </row>
    <row r="6401" spans="1:6" x14ac:dyDescent="0.25">
      <c r="A6401" s="43" t="str">
        <f t="shared" si="500"/>
        <v xml:space="preserve"> 0 Financial</v>
      </c>
      <c r="B6401" s="43" t="str">
        <f t="shared" si="501"/>
        <v/>
      </c>
      <c r="C6401" s="43">
        <f t="shared" si="502"/>
        <v>0</v>
      </c>
      <c r="D6401" s="43" t="str">
        <f t="shared" si="503"/>
        <v>Financial</v>
      </c>
      <c r="E6401" s="43" t="e">
        <f>IF(VLOOKUP(S6401,'DD-Lookup'!$J$6:$L$50,3,FALSE)="Monthly",(YEAR(AC6401)-YEAR(AB6401))*12+MONTH(AC6401)-MONTH(AB6401)+1,(AC6401-AB6401+1))</f>
        <v>#N/A</v>
      </c>
      <c r="F6401" s="210" t="e">
        <f t="shared" si="504"/>
        <v>#N/A</v>
      </c>
    </row>
    <row r="6402" spans="1:6" x14ac:dyDescent="0.25">
      <c r="A6402" s="43" t="str">
        <f t="shared" si="500"/>
        <v xml:space="preserve"> 0 Financial</v>
      </c>
      <c r="B6402" s="43" t="str">
        <f t="shared" si="501"/>
        <v/>
      </c>
      <c r="C6402" s="43">
        <f t="shared" si="502"/>
        <v>0</v>
      </c>
      <c r="D6402" s="43" t="str">
        <f t="shared" si="503"/>
        <v>Financial</v>
      </c>
      <c r="E6402" s="43" t="e">
        <f>IF(VLOOKUP(S6402,'DD-Lookup'!$J$6:$L$50,3,FALSE)="Monthly",(YEAR(AC6402)-YEAR(AB6402))*12+MONTH(AC6402)-MONTH(AB6402)+1,(AC6402-AB6402+1))</f>
        <v>#N/A</v>
      </c>
      <c r="F6402" s="210" t="e">
        <f t="shared" si="504"/>
        <v>#N/A</v>
      </c>
    </row>
    <row r="6403" spans="1:6" x14ac:dyDescent="0.25">
      <c r="A6403" s="43" t="str">
        <f t="shared" si="500"/>
        <v xml:space="preserve"> 0 Financial</v>
      </c>
      <c r="B6403" s="43" t="str">
        <f t="shared" si="501"/>
        <v/>
      </c>
      <c r="C6403" s="43">
        <f t="shared" si="502"/>
        <v>0</v>
      </c>
      <c r="D6403" s="43" t="str">
        <f t="shared" si="503"/>
        <v>Financial</v>
      </c>
      <c r="E6403" s="43" t="e">
        <f>IF(VLOOKUP(S6403,'DD-Lookup'!$J$6:$L$50,3,FALSE)="Monthly",(YEAR(AC6403)-YEAR(AB6403))*12+MONTH(AC6403)-MONTH(AB6403)+1,(AC6403-AB6403+1))</f>
        <v>#N/A</v>
      </c>
      <c r="F6403" s="210" t="e">
        <f t="shared" si="504"/>
        <v>#N/A</v>
      </c>
    </row>
    <row r="6404" spans="1:6" x14ac:dyDescent="0.25">
      <c r="A6404" s="43" t="str">
        <f t="shared" si="500"/>
        <v xml:space="preserve"> 0 Financial</v>
      </c>
      <c r="B6404" s="43" t="str">
        <f t="shared" si="501"/>
        <v/>
      </c>
      <c r="C6404" s="43">
        <f t="shared" si="502"/>
        <v>0</v>
      </c>
      <c r="D6404" s="43" t="str">
        <f t="shared" si="503"/>
        <v>Financial</v>
      </c>
      <c r="E6404" s="43" t="e">
        <f>IF(VLOOKUP(S6404,'DD-Lookup'!$J$6:$L$50,3,FALSE)="Monthly",(YEAR(AC6404)-YEAR(AB6404))*12+MONTH(AC6404)-MONTH(AB6404)+1,(AC6404-AB6404+1))</f>
        <v>#N/A</v>
      </c>
      <c r="F6404" s="210" t="e">
        <f t="shared" si="504"/>
        <v>#N/A</v>
      </c>
    </row>
    <row r="6405" spans="1:6" x14ac:dyDescent="0.25">
      <c r="A6405" s="43" t="str">
        <f t="shared" si="500"/>
        <v xml:space="preserve"> 0 Financial</v>
      </c>
      <c r="B6405" s="43" t="str">
        <f t="shared" si="501"/>
        <v/>
      </c>
      <c r="C6405" s="43">
        <f t="shared" si="502"/>
        <v>0</v>
      </c>
      <c r="D6405" s="43" t="str">
        <f t="shared" si="503"/>
        <v>Financial</v>
      </c>
      <c r="E6405" s="43" t="e">
        <f>IF(VLOOKUP(S6405,'DD-Lookup'!$J$6:$L$50,3,FALSE)="Monthly",(YEAR(AC6405)-YEAR(AB6405))*12+MONTH(AC6405)-MONTH(AB6405)+1,(AC6405-AB6405+1))</f>
        <v>#N/A</v>
      </c>
      <c r="F6405" s="210" t="e">
        <f t="shared" si="504"/>
        <v>#N/A</v>
      </c>
    </row>
    <row r="6406" spans="1:6" x14ac:dyDescent="0.25">
      <c r="A6406" s="43" t="str">
        <f t="shared" si="500"/>
        <v xml:space="preserve"> 0 Financial</v>
      </c>
      <c r="B6406" s="43" t="str">
        <f t="shared" si="501"/>
        <v/>
      </c>
      <c r="C6406" s="43">
        <f t="shared" si="502"/>
        <v>0</v>
      </c>
      <c r="D6406" s="43" t="str">
        <f t="shared" si="503"/>
        <v>Financial</v>
      </c>
      <c r="E6406" s="43" t="e">
        <f>IF(VLOOKUP(S6406,'DD-Lookup'!$J$6:$L$50,3,FALSE)="Monthly",(YEAR(AC6406)-YEAR(AB6406))*12+MONTH(AC6406)-MONTH(AB6406)+1,(AC6406-AB6406+1))</f>
        <v>#N/A</v>
      </c>
      <c r="F6406" s="210" t="e">
        <f t="shared" si="504"/>
        <v>#N/A</v>
      </c>
    </row>
    <row r="6407" spans="1:6" x14ac:dyDescent="0.25">
      <c r="A6407" s="43" t="str">
        <f t="shared" si="500"/>
        <v xml:space="preserve"> 0 Financial</v>
      </c>
      <c r="B6407" s="43" t="str">
        <f t="shared" si="501"/>
        <v/>
      </c>
      <c r="C6407" s="43">
        <f t="shared" si="502"/>
        <v>0</v>
      </c>
      <c r="D6407" s="43" t="str">
        <f t="shared" si="503"/>
        <v>Financial</v>
      </c>
      <c r="E6407" s="43" t="e">
        <f>IF(VLOOKUP(S6407,'DD-Lookup'!$J$6:$L$50,3,FALSE)="Monthly",(YEAR(AC6407)-YEAR(AB6407))*12+MONTH(AC6407)-MONTH(AB6407)+1,(AC6407-AB6407+1))</f>
        <v>#N/A</v>
      </c>
      <c r="F6407" s="210" t="e">
        <f t="shared" si="504"/>
        <v>#N/A</v>
      </c>
    </row>
    <row r="6408" spans="1:6" x14ac:dyDescent="0.25">
      <c r="A6408" s="43" t="str">
        <f t="shared" si="500"/>
        <v xml:space="preserve"> 0 Financial</v>
      </c>
      <c r="B6408" s="43" t="str">
        <f t="shared" si="501"/>
        <v/>
      </c>
      <c r="C6408" s="43">
        <f t="shared" si="502"/>
        <v>0</v>
      </c>
      <c r="D6408" s="43" t="str">
        <f t="shared" si="503"/>
        <v>Financial</v>
      </c>
      <c r="E6408" s="43" t="e">
        <f>IF(VLOOKUP(S6408,'DD-Lookup'!$J$6:$L$50,3,FALSE)="Monthly",(YEAR(AC6408)-YEAR(AB6408))*12+MONTH(AC6408)-MONTH(AB6408)+1,(AC6408-AB6408+1))</f>
        <v>#N/A</v>
      </c>
      <c r="F6408" s="210" t="e">
        <f t="shared" si="504"/>
        <v>#N/A</v>
      </c>
    </row>
    <row r="6409" spans="1:6" x14ac:dyDescent="0.25">
      <c r="A6409" s="43" t="str">
        <f t="shared" si="500"/>
        <v xml:space="preserve"> 0 Financial</v>
      </c>
      <c r="B6409" s="43" t="str">
        <f t="shared" si="501"/>
        <v/>
      </c>
      <c r="C6409" s="43">
        <f t="shared" si="502"/>
        <v>0</v>
      </c>
      <c r="D6409" s="43" t="str">
        <f t="shared" si="503"/>
        <v>Financial</v>
      </c>
      <c r="E6409" s="43" t="e">
        <f>IF(VLOOKUP(S6409,'DD-Lookup'!$J$6:$L$50,3,FALSE)="Monthly",(YEAR(AC6409)-YEAR(AB6409))*12+MONTH(AC6409)-MONTH(AB6409)+1,(AC6409-AB6409+1))</f>
        <v>#N/A</v>
      </c>
      <c r="F6409" s="210" t="e">
        <f t="shared" si="504"/>
        <v>#N/A</v>
      </c>
    </row>
    <row r="6410" spans="1:6" x14ac:dyDescent="0.25">
      <c r="A6410" s="43" t="str">
        <f t="shared" ref="A6410:A6473" si="505">B6410&amp;" "&amp;C6410&amp;" "&amp;D6410</f>
        <v xml:space="preserve"> 0 Financial</v>
      </c>
      <c r="B6410" s="43" t="str">
        <f t="shared" ref="B6410:B6473" si="506">IF((LEFT(N6410,2)="US"),"US","")</f>
        <v/>
      </c>
      <c r="C6410" s="43">
        <f t="shared" ref="C6410:C6473" si="507">M6410</f>
        <v>0</v>
      </c>
      <c r="D6410" s="43" t="str">
        <f t="shared" ref="D6410:D6473" si="508">IF(ISNUMBER(FIND("Phy",N6410))=TRUE,"Physical","Financial")</f>
        <v>Financial</v>
      </c>
      <c r="E6410" s="43" t="e">
        <f>IF(VLOOKUP(S6410,'DD-Lookup'!$J$6:$L$50,3,FALSE)="Monthly",(YEAR(AC6410)-YEAR(AB6410))*12+MONTH(AC6410)-MONTH(AB6410)+1,(AC6410-AB6410+1))</f>
        <v>#N/A</v>
      </c>
      <c r="F6410" s="210" t="e">
        <f t="shared" ref="F6410:F6473" si="509">E6410*SUM(P6410:Q6410)</f>
        <v>#N/A</v>
      </c>
    </row>
    <row r="6411" spans="1:6" x14ac:dyDescent="0.25">
      <c r="A6411" s="43" t="str">
        <f t="shared" si="505"/>
        <v xml:space="preserve"> 0 Financial</v>
      </c>
      <c r="B6411" s="43" t="str">
        <f t="shared" si="506"/>
        <v/>
      </c>
      <c r="C6411" s="43">
        <f t="shared" si="507"/>
        <v>0</v>
      </c>
      <c r="D6411" s="43" t="str">
        <f t="shared" si="508"/>
        <v>Financial</v>
      </c>
      <c r="E6411" s="43" t="e">
        <f>IF(VLOOKUP(S6411,'DD-Lookup'!$J$6:$L$50,3,FALSE)="Monthly",(YEAR(AC6411)-YEAR(AB6411))*12+MONTH(AC6411)-MONTH(AB6411)+1,(AC6411-AB6411+1))</f>
        <v>#N/A</v>
      </c>
      <c r="F6411" s="210" t="e">
        <f t="shared" si="509"/>
        <v>#N/A</v>
      </c>
    </row>
    <row r="6412" spans="1:6" x14ac:dyDescent="0.25">
      <c r="A6412" s="43" t="str">
        <f t="shared" si="505"/>
        <v xml:space="preserve"> 0 Financial</v>
      </c>
      <c r="B6412" s="43" t="str">
        <f t="shared" si="506"/>
        <v/>
      </c>
      <c r="C6412" s="43">
        <f t="shared" si="507"/>
        <v>0</v>
      </c>
      <c r="D6412" s="43" t="str">
        <f t="shared" si="508"/>
        <v>Financial</v>
      </c>
      <c r="E6412" s="43" t="e">
        <f>IF(VLOOKUP(S6412,'DD-Lookup'!$J$6:$L$50,3,FALSE)="Monthly",(YEAR(AC6412)-YEAR(AB6412))*12+MONTH(AC6412)-MONTH(AB6412)+1,(AC6412-AB6412+1))</f>
        <v>#N/A</v>
      </c>
      <c r="F6412" s="210" t="e">
        <f t="shared" si="509"/>
        <v>#N/A</v>
      </c>
    </row>
    <row r="6413" spans="1:6" x14ac:dyDescent="0.25">
      <c r="A6413" s="43" t="str">
        <f t="shared" si="505"/>
        <v xml:space="preserve"> 0 Financial</v>
      </c>
      <c r="B6413" s="43" t="str">
        <f t="shared" si="506"/>
        <v/>
      </c>
      <c r="C6413" s="43">
        <f t="shared" si="507"/>
        <v>0</v>
      </c>
      <c r="D6413" s="43" t="str">
        <f t="shared" si="508"/>
        <v>Financial</v>
      </c>
      <c r="E6413" s="43" t="e">
        <f>IF(VLOOKUP(S6413,'DD-Lookup'!$J$6:$L$50,3,FALSE)="Monthly",(YEAR(AC6413)-YEAR(AB6413))*12+MONTH(AC6413)-MONTH(AB6413)+1,(AC6413-AB6413+1))</f>
        <v>#N/A</v>
      </c>
      <c r="F6413" s="210" t="e">
        <f t="shared" si="509"/>
        <v>#N/A</v>
      </c>
    </row>
    <row r="6414" spans="1:6" x14ac:dyDescent="0.25">
      <c r="A6414" s="43" t="str">
        <f t="shared" si="505"/>
        <v xml:space="preserve"> 0 Financial</v>
      </c>
      <c r="B6414" s="43" t="str">
        <f t="shared" si="506"/>
        <v/>
      </c>
      <c r="C6414" s="43">
        <f t="shared" si="507"/>
        <v>0</v>
      </c>
      <c r="D6414" s="43" t="str">
        <f t="shared" si="508"/>
        <v>Financial</v>
      </c>
      <c r="E6414" s="43" t="e">
        <f>IF(VLOOKUP(S6414,'DD-Lookup'!$J$6:$L$50,3,FALSE)="Monthly",(YEAR(AC6414)-YEAR(AB6414))*12+MONTH(AC6414)-MONTH(AB6414)+1,(AC6414-AB6414+1))</f>
        <v>#N/A</v>
      </c>
      <c r="F6414" s="210" t="e">
        <f t="shared" si="509"/>
        <v>#N/A</v>
      </c>
    </row>
    <row r="6415" spans="1:6" x14ac:dyDescent="0.25">
      <c r="A6415" s="43" t="str">
        <f t="shared" si="505"/>
        <v xml:space="preserve"> 0 Financial</v>
      </c>
      <c r="B6415" s="43" t="str">
        <f t="shared" si="506"/>
        <v/>
      </c>
      <c r="C6415" s="43">
        <f t="shared" si="507"/>
        <v>0</v>
      </c>
      <c r="D6415" s="43" t="str">
        <f t="shared" si="508"/>
        <v>Financial</v>
      </c>
      <c r="E6415" s="43" t="e">
        <f>IF(VLOOKUP(S6415,'DD-Lookup'!$J$6:$L$50,3,FALSE)="Monthly",(YEAR(AC6415)-YEAR(AB6415))*12+MONTH(AC6415)-MONTH(AB6415)+1,(AC6415-AB6415+1))</f>
        <v>#N/A</v>
      </c>
      <c r="F6415" s="210" t="e">
        <f t="shared" si="509"/>
        <v>#N/A</v>
      </c>
    </row>
    <row r="6416" spans="1:6" x14ac:dyDescent="0.25">
      <c r="A6416" s="43" t="str">
        <f t="shared" si="505"/>
        <v xml:space="preserve"> 0 Financial</v>
      </c>
      <c r="B6416" s="43" t="str">
        <f t="shared" si="506"/>
        <v/>
      </c>
      <c r="C6416" s="43">
        <f t="shared" si="507"/>
        <v>0</v>
      </c>
      <c r="D6416" s="43" t="str">
        <f t="shared" si="508"/>
        <v>Financial</v>
      </c>
      <c r="E6416" s="43" t="e">
        <f>IF(VLOOKUP(S6416,'DD-Lookup'!$J$6:$L$50,3,FALSE)="Monthly",(YEAR(AC6416)-YEAR(AB6416))*12+MONTH(AC6416)-MONTH(AB6416)+1,(AC6416-AB6416+1))</f>
        <v>#N/A</v>
      </c>
      <c r="F6416" s="210" t="e">
        <f t="shared" si="509"/>
        <v>#N/A</v>
      </c>
    </row>
    <row r="6417" spans="1:6" x14ac:dyDescent="0.25">
      <c r="A6417" s="43" t="str">
        <f t="shared" si="505"/>
        <v xml:space="preserve"> 0 Financial</v>
      </c>
      <c r="B6417" s="43" t="str">
        <f t="shared" si="506"/>
        <v/>
      </c>
      <c r="C6417" s="43">
        <f t="shared" si="507"/>
        <v>0</v>
      </c>
      <c r="D6417" s="43" t="str">
        <f t="shared" si="508"/>
        <v>Financial</v>
      </c>
      <c r="E6417" s="43" t="e">
        <f>IF(VLOOKUP(S6417,'DD-Lookup'!$J$6:$L$50,3,FALSE)="Monthly",(YEAR(AC6417)-YEAR(AB6417))*12+MONTH(AC6417)-MONTH(AB6417)+1,(AC6417-AB6417+1))</f>
        <v>#N/A</v>
      </c>
      <c r="F6417" s="210" t="e">
        <f t="shared" si="509"/>
        <v>#N/A</v>
      </c>
    </row>
    <row r="6418" spans="1:6" x14ac:dyDescent="0.25">
      <c r="A6418" s="43" t="str">
        <f t="shared" si="505"/>
        <v xml:space="preserve"> 0 Financial</v>
      </c>
      <c r="B6418" s="43" t="str">
        <f t="shared" si="506"/>
        <v/>
      </c>
      <c r="C6418" s="43">
        <f t="shared" si="507"/>
        <v>0</v>
      </c>
      <c r="D6418" s="43" t="str">
        <f t="shared" si="508"/>
        <v>Financial</v>
      </c>
      <c r="E6418" s="43" t="e">
        <f>IF(VLOOKUP(S6418,'DD-Lookup'!$J$6:$L$50,3,FALSE)="Monthly",(YEAR(AC6418)-YEAR(AB6418))*12+MONTH(AC6418)-MONTH(AB6418)+1,(AC6418-AB6418+1))</f>
        <v>#N/A</v>
      </c>
      <c r="F6418" s="210" t="e">
        <f t="shared" si="509"/>
        <v>#N/A</v>
      </c>
    </row>
    <row r="6419" spans="1:6" x14ac:dyDescent="0.25">
      <c r="A6419" s="43" t="str">
        <f t="shared" si="505"/>
        <v xml:space="preserve"> 0 Financial</v>
      </c>
      <c r="B6419" s="43" t="str">
        <f t="shared" si="506"/>
        <v/>
      </c>
      <c r="C6419" s="43">
        <f t="shared" si="507"/>
        <v>0</v>
      </c>
      <c r="D6419" s="43" t="str">
        <f t="shared" si="508"/>
        <v>Financial</v>
      </c>
      <c r="E6419" s="43" t="e">
        <f>IF(VLOOKUP(S6419,'DD-Lookup'!$J$6:$L$50,3,FALSE)="Monthly",(YEAR(AC6419)-YEAR(AB6419))*12+MONTH(AC6419)-MONTH(AB6419)+1,(AC6419-AB6419+1))</f>
        <v>#N/A</v>
      </c>
      <c r="F6419" s="210" t="e">
        <f t="shared" si="509"/>
        <v>#N/A</v>
      </c>
    </row>
    <row r="6420" spans="1:6" x14ac:dyDescent="0.25">
      <c r="A6420" s="43" t="str">
        <f t="shared" si="505"/>
        <v xml:space="preserve"> 0 Financial</v>
      </c>
      <c r="B6420" s="43" t="str">
        <f t="shared" si="506"/>
        <v/>
      </c>
      <c r="C6420" s="43">
        <f t="shared" si="507"/>
        <v>0</v>
      </c>
      <c r="D6420" s="43" t="str">
        <f t="shared" si="508"/>
        <v>Financial</v>
      </c>
      <c r="E6420" s="43" t="e">
        <f>IF(VLOOKUP(S6420,'DD-Lookup'!$J$6:$L$50,3,FALSE)="Monthly",(YEAR(AC6420)-YEAR(AB6420))*12+MONTH(AC6420)-MONTH(AB6420)+1,(AC6420-AB6420+1))</f>
        <v>#N/A</v>
      </c>
      <c r="F6420" s="210" t="e">
        <f t="shared" si="509"/>
        <v>#N/A</v>
      </c>
    </row>
    <row r="6421" spans="1:6" x14ac:dyDescent="0.25">
      <c r="A6421" s="43" t="str">
        <f t="shared" si="505"/>
        <v xml:space="preserve"> 0 Financial</v>
      </c>
      <c r="B6421" s="43" t="str">
        <f t="shared" si="506"/>
        <v/>
      </c>
      <c r="C6421" s="43">
        <f t="shared" si="507"/>
        <v>0</v>
      </c>
      <c r="D6421" s="43" t="str">
        <f t="shared" si="508"/>
        <v>Financial</v>
      </c>
      <c r="E6421" s="43" t="e">
        <f>IF(VLOOKUP(S6421,'DD-Lookup'!$J$6:$L$50,3,FALSE)="Monthly",(YEAR(AC6421)-YEAR(AB6421))*12+MONTH(AC6421)-MONTH(AB6421)+1,(AC6421-AB6421+1))</f>
        <v>#N/A</v>
      </c>
      <c r="F6421" s="210" t="e">
        <f t="shared" si="509"/>
        <v>#N/A</v>
      </c>
    </row>
    <row r="6422" spans="1:6" x14ac:dyDescent="0.25">
      <c r="A6422" s="43" t="str">
        <f t="shared" si="505"/>
        <v xml:space="preserve"> 0 Financial</v>
      </c>
      <c r="B6422" s="43" t="str">
        <f t="shared" si="506"/>
        <v/>
      </c>
      <c r="C6422" s="43">
        <f t="shared" si="507"/>
        <v>0</v>
      </c>
      <c r="D6422" s="43" t="str">
        <f t="shared" si="508"/>
        <v>Financial</v>
      </c>
      <c r="E6422" s="43" t="e">
        <f>IF(VLOOKUP(S6422,'DD-Lookup'!$J$6:$L$50,3,FALSE)="Monthly",(YEAR(AC6422)-YEAR(AB6422))*12+MONTH(AC6422)-MONTH(AB6422)+1,(AC6422-AB6422+1))</f>
        <v>#N/A</v>
      </c>
      <c r="F6422" s="210" t="e">
        <f t="shared" si="509"/>
        <v>#N/A</v>
      </c>
    </row>
    <row r="6423" spans="1:6" x14ac:dyDescent="0.25">
      <c r="A6423" s="43" t="str">
        <f t="shared" si="505"/>
        <v xml:space="preserve"> 0 Financial</v>
      </c>
      <c r="B6423" s="43" t="str">
        <f t="shared" si="506"/>
        <v/>
      </c>
      <c r="C6423" s="43">
        <f t="shared" si="507"/>
        <v>0</v>
      </c>
      <c r="D6423" s="43" t="str">
        <f t="shared" si="508"/>
        <v>Financial</v>
      </c>
      <c r="E6423" s="43" t="e">
        <f>IF(VLOOKUP(S6423,'DD-Lookup'!$J$6:$L$50,3,FALSE)="Monthly",(YEAR(AC6423)-YEAR(AB6423))*12+MONTH(AC6423)-MONTH(AB6423)+1,(AC6423-AB6423+1))</f>
        <v>#N/A</v>
      </c>
      <c r="F6423" s="210" t="e">
        <f t="shared" si="509"/>
        <v>#N/A</v>
      </c>
    </row>
    <row r="6424" spans="1:6" x14ac:dyDescent="0.25">
      <c r="A6424" s="43" t="str">
        <f t="shared" si="505"/>
        <v xml:space="preserve"> 0 Financial</v>
      </c>
      <c r="B6424" s="43" t="str">
        <f t="shared" si="506"/>
        <v/>
      </c>
      <c r="C6424" s="43">
        <f t="shared" si="507"/>
        <v>0</v>
      </c>
      <c r="D6424" s="43" t="str">
        <f t="shared" si="508"/>
        <v>Financial</v>
      </c>
      <c r="E6424" s="43" t="e">
        <f>IF(VLOOKUP(S6424,'DD-Lookup'!$J$6:$L$50,3,FALSE)="Monthly",(YEAR(AC6424)-YEAR(AB6424))*12+MONTH(AC6424)-MONTH(AB6424)+1,(AC6424-AB6424+1))</f>
        <v>#N/A</v>
      </c>
      <c r="F6424" s="210" t="e">
        <f t="shared" si="509"/>
        <v>#N/A</v>
      </c>
    </row>
    <row r="6425" spans="1:6" x14ac:dyDescent="0.25">
      <c r="A6425" s="43" t="str">
        <f t="shared" si="505"/>
        <v xml:space="preserve"> 0 Financial</v>
      </c>
      <c r="B6425" s="43" t="str">
        <f t="shared" si="506"/>
        <v/>
      </c>
      <c r="C6425" s="43">
        <f t="shared" si="507"/>
        <v>0</v>
      </c>
      <c r="D6425" s="43" t="str">
        <f t="shared" si="508"/>
        <v>Financial</v>
      </c>
      <c r="E6425" s="43" t="e">
        <f>IF(VLOOKUP(S6425,'DD-Lookup'!$J$6:$L$50,3,FALSE)="Monthly",(YEAR(AC6425)-YEAR(AB6425))*12+MONTH(AC6425)-MONTH(AB6425)+1,(AC6425-AB6425+1))</f>
        <v>#N/A</v>
      </c>
      <c r="F6425" s="210" t="e">
        <f t="shared" si="509"/>
        <v>#N/A</v>
      </c>
    </row>
    <row r="6426" spans="1:6" x14ac:dyDescent="0.25">
      <c r="A6426" s="43" t="str">
        <f t="shared" si="505"/>
        <v xml:space="preserve"> 0 Financial</v>
      </c>
      <c r="B6426" s="43" t="str">
        <f t="shared" si="506"/>
        <v/>
      </c>
      <c r="C6426" s="43">
        <f t="shared" si="507"/>
        <v>0</v>
      </c>
      <c r="D6426" s="43" t="str">
        <f t="shared" si="508"/>
        <v>Financial</v>
      </c>
      <c r="E6426" s="43" t="e">
        <f>IF(VLOOKUP(S6426,'DD-Lookup'!$J$6:$L$50,3,FALSE)="Monthly",(YEAR(AC6426)-YEAR(AB6426))*12+MONTH(AC6426)-MONTH(AB6426)+1,(AC6426-AB6426+1))</f>
        <v>#N/A</v>
      </c>
      <c r="F6426" s="210" t="e">
        <f t="shared" si="509"/>
        <v>#N/A</v>
      </c>
    </row>
    <row r="6427" spans="1:6" x14ac:dyDescent="0.25">
      <c r="A6427" s="43" t="str">
        <f t="shared" si="505"/>
        <v xml:space="preserve"> 0 Financial</v>
      </c>
      <c r="B6427" s="43" t="str">
        <f t="shared" si="506"/>
        <v/>
      </c>
      <c r="C6427" s="43">
        <f t="shared" si="507"/>
        <v>0</v>
      </c>
      <c r="D6427" s="43" t="str">
        <f t="shared" si="508"/>
        <v>Financial</v>
      </c>
      <c r="E6427" s="43" t="e">
        <f>IF(VLOOKUP(S6427,'DD-Lookup'!$J$6:$L$50,3,FALSE)="Monthly",(YEAR(AC6427)-YEAR(AB6427))*12+MONTH(AC6427)-MONTH(AB6427)+1,(AC6427-AB6427+1))</f>
        <v>#N/A</v>
      </c>
      <c r="F6427" s="210" t="e">
        <f t="shared" si="509"/>
        <v>#N/A</v>
      </c>
    </row>
    <row r="6428" spans="1:6" x14ac:dyDescent="0.25">
      <c r="A6428" s="43" t="str">
        <f t="shared" si="505"/>
        <v xml:space="preserve"> 0 Financial</v>
      </c>
      <c r="B6428" s="43" t="str">
        <f t="shared" si="506"/>
        <v/>
      </c>
      <c r="C6428" s="43">
        <f t="shared" si="507"/>
        <v>0</v>
      </c>
      <c r="D6428" s="43" t="str">
        <f t="shared" si="508"/>
        <v>Financial</v>
      </c>
      <c r="E6428" s="43" t="e">
        <f>IF(VLOOKUP(S6428,'DD-Lookup'!$J$6:$L$50,3,FALSE)="Monthly",(YEAR(AC6428)-YEAR(AB6428))*12+MONTH(AC6428)-MONTH(AB6428)+1,(AC6428-AB6428+1))</f>
        <v>#N/A</v>
      </c>
      <c r="F6428" s="210" t="e">
        <f t="shared" si="509"/>
        <v>#N/A</v>
      </c>
    </row>
    <row r="6429" spans="1:6" x14ac:dyDescent="0.25">
      <c r="A6429" s="43" t="str">
        <f t="shared" si="505"/>
        <v xml:space="preserve"> 0 Financial</v>
      </c>
      <c r="B6429" s="43" t="str">
        <f t="shared" si="506"/>
        <v/>
      </c>
      <c r="C6429" s="43">
        <f t="shared" si="507"/>
        <v>0</v>
      </c>
      <c r="D6429" s="43" t="str">
        <f t="shared" si="508"/>
        <v>Financial</v>
      </c>
      <c r="E6429" s="43" t="e">
        <f>IF(VLOOKUP(S6429,'DD-Lookup'!$J$6:$L$50,3,FALSE)="Monthly",(YEAR(AC6429)-YEAR(AB6429))*12+MONTH(AC6429)-MONTH(AB6429)+1,(AC6429-AB6429+1))</f>
        <v>#N/A</v>
      </c>
      <c r="F6429" s="210" t="e">
        <f t="shared" si="509"/>
        <v>#N/A</v>
      </c>
    </row>
    <row r="6430" spans="1:6" x14ac:dyDescent="0.25">
      <c r="A6430" s="43" t="str">
        <f t="shared" si="505"/>
        <v xml:space="preserve"> 0 Financial</v>
      </c>
      <c r="B6430" s="43" t="str">
        <f t="shared" si="506"/>
        <v/>
      </c>
      <c r="C6430" s="43">
        <f t="shared" si="507"/>
        <v>0</v>
      </c>
      <c r="D6430" s="43" t="str">
        <f t="shared" si="508"/>
        <v>Financial</v>
      </c>
      <c r="E6430" s="43" t="e">
        <f>IF(VLOOKUP(S6430,'DD-Lookup'!$J$6:$L$50,3,FALSE)="Monthly",(YEAR(AC6430)-YEAR(AB6430))*12+MONTH(AC6430)-MONTH(AB6430)+1,(AC6430-AB6430+1))</f>
        <v>#N/A</v>
      </c>
      <c r="F6430" s="210" t="e">
        <f t="shared" si="509"/>
        <v>#N/A</v>
      </c>
    </row>
    <row r="6431" spans="1:6" x14ac:dyDescent="0.25">
      <c r="A6431" s="43" t="str">
        <f t="shared" si="505"/>
        <v xml:space="preserve"> 0 Financial</v>
      </c>
      <c r="B6431" s="43" t="str">
        <f t="shared" si="506"/>
        <v/>
      </c>
      <c r="C6431" s="43">
        <f t="shared" si="507"/>
        <v>0</v>
      </c>
      <c r="D6431" s="43" t="str">
        <f t="shared" si="508"/>
        <v>Financial</v>
      </c>
      <c r="E6431" s="43" t="e">
        <f>IF(VLOOKUP(S6431,'DD-Lookup'!$J$6:$L$50,3,FALSE)="Monthly",(YEAR(AC6431)-YEAR(AB6431))*12+MONTH(AC6431)-MONTH(AB6431)+1,(AC6431-AB6431+1))</f>
        <v>#N/A</v>
      </c>
      <c r="F6431" s="210" t="e">
        <f t="shared" si="509"/>
        <v>#N/A</v>
      </c>
    </row>
    <row r="6432" spans="1:6" x14ac:dyDescent="0.25">
      <c r="A6432" s="43" t="str">
        <f t="shared" si="505"/>
        <v xml:space="preserve"> 0 Financial</v>
      </c>
      <c r="B6432" s="43" t="str">
        <f t="shared" si="506"/>
        <v/>
      </c>
      <c r="C6432" s="43">
        <f t="shared" si="507"/>
        <v>0</v>
      </c>
      <c r="D6432" s="43" t="str">
        <f t="shared" si="508"/>
        <v>Financial</v>
      </c>
      <c r="E6432" s="43" t="e">
        <f>IF(VLOOKUP(S6432,'DD-Lookup'!$J$6:$L$50,3,FALSE)="Monthly",(YEAR(AC6432)-YEAR(AB6432))*12+MONTH(AC6432)-MONTH(AB6432)+1,(AC6432-AB6432+1))</f>
        <v>#N/A</v>
      </c>
      <c r="F6432" s="210" t="e">
        <f t="shared" si="509"/>
        <v>#N/A</v>
      </c>
    </row>
    <row r="6433" spans="1:6" x14ac:dyDescent="0.25">
      <c r="A6433" s="43" t="str">
        <f t="shared" si="505"/>
        <v xml:space="preserve"> 0 Financial</v>
      </c>
      <c r="B6433" s="43" t="str">
        <f t="shared" si="506"/>
        <v/>
      </c>
      <c r="C6433" s="43">
        <f t="shared" si="507"/>
        <v>0</v>
      </c>
      <c r="D6433" s="43" t="str">
        <f t="shared" si="508"/>
        <v>Financial</v>
      </c>
      <c r="E6433" s="43" t="e">
        <f>IF(VLOOKUP(S6433,'DD-Lookup'!$J$6:$L$50,3,FALSE)="Monthly",(YEAR(AC6433)-YEAR(AB6433))*12+MONTH(AC6433)-MONTH(AB6433)+1,(AC6433-AB6433+1))</f>
        <v>#N/A</v>
      </c>
      <c r="F6433" s="210" t="e">
        <f t="shared" si="509"/>
        <v>#N/A</v>
      </c>
    </row>
    <row r="6434" spans="1:6" x14ac:dyDescent="0.25">
      <c r="A6434" s="43" t="str">
        <f t="shared" si="505"/>
        <v xml:space="preserve"> 0 Financial</v>
      </c>
      <c r="B6434" s="43" t="str">
        <f t="shared" si="506"/>
        <v/>
      </c>
      <c r="C6434" s="43">
        <f t="shared" si="507"/>
        <v>0</v>
      </c>
      <c r="D6434" s="43" t="str">
        <f t="shared" si="508"/>
        <v>Financial</v>
      </c>
      <c r="E6434" s="43" t="e">
        <f>IF(VLOOKUP(S6434,'DD-Lookup'!$J$6:$L$50,3,FALSE)="Monthly",(YEAR(AC6434)-YEAR(AB6434))*12+MONTH(AC6434)-MONTH(AB6434)+1,(AC6434-AB6434+1))</f>
        <v>#N/A</v>
      </c>
      <c r="F6434" s="210" t="e">
        <f t="shared" si="509"/>
        <v>#N/A</v>
      </c>
    </row>
    <row r="6435" spans="1:6" x14ac:dyDescent="0.25">
      <c r="A6435" s="43" t="str">
        <f t="shared" si="505"/>
        <v xml:space="preserve"> 0 Financial</v>
      </c>
      <c r="B6435" s="43" t="str">
        <f t="shared" si="506"/>
        <v/>
      </c>
      <c r="C6435" s="43">
        <f t="shared" si="507"/>
        <v>0</v>
      </c>
      <c r="D6435" s="43" t="str">
        <f t="shared" si="508"/>
        <v>Financial</v>
      </c>
      <c r="E6435" s="43" t="e">
        <f>IF(VLOOKUP(S6435,'DD-Lookup'!$J$6:$L$50,3,FALSE)="Monthly",(YEAR(AC6435)-YEAR(AB6435))*12+MONTH(AC6435)-MONTH(AB6435)+1,(AC6435-AB6435+1))</f>
        <v>#N/A</v>
      </c>
      <c r="F6435" s="210" t="e">
        <f t="shared" si="509"/>
        <v>#N/A</v>
      </c>
    </row>
    <row r="6436" spans="1:6" x14ac:dyDescent="0.25">
      <c r="A6436" s="43" t="str">
        <f t="shared" si="505"/>
        <v xml:space="preserve"> 0 Financial</v>
      </c>
      <c r="B6436" s="43" t="str">
        <f t="shared" si="506"/>
        <v/>
      </c>
      <c r="C6436" s="43">
        <f t="shared" si="507"/>
        <v>0</v>
      </c>
      <c r="D6436" s="43" t="str">
        <f t="shared" si="508"/>
        <v>Financial</v>
      </c>
      <c r="E6436" s="43" t="e">
        <f>IF(VLOOKUP(S6436,'DD-Lookup'!$J$6:$L$50,3,FALSE)="Monthly",(YEAR(AC6436)-YEAR(AB6436))*12+MONTH(AC6436)-MONTH(AB6436)+1,(AC6436-AB6436+1))</f>
        <v>#N/A</v>
      </c>
      <c r="F6436" s="210" t="e">
        <f t="shared" si="509"/>
        <v>#N/A</v>
      </c>
    </row>
    <row r="6437" spans="1:6" x14ac:dyDescent="0.25">
      <c r="A6437" s="43" t="str">
        <f t="shared" si="505"/>
        <v xml:space="preserve"> 0 Financial</v>
      </c>
      <c r="B6437" s="43" t="str">
        <f t="shared" si="506"/>
        <v/>
      </c>
      <c r="C6437" s="43">
        <f t="shared" si="507"/>
        <v>0</v>
      </c>
      <c r="D6437" s="43" t="str">
        <f t="shared" si="508"/>
        <v>Financial</v>
      </c>
      <c r="E6437" s="43" t="e">
        <f>IF(VLOOKUP(S6437,'DD-Lookup'!$J$6:$L$50,3,FALSE)="Monthly",(YEAR(AC6437)-YEAR(AB6437))*12+MONTH(AC6437)-MONTH(AB6437)+1,(AC6437-AB6437+1))</f>
        <v>#N/A</v>
      </c>
      <c r="F6437" s="210" t="e">
        <f t="shared" si="509"/>
        <v>#N/A</v>
      </c>
    </row>
    <row r="6438" spans="1:6" x14ac:dyDescent="0.25">
      <c r="A6438" s="43" t="str">
        <f t="shared" si="505"/>
        <v xml:space="preserve"> 0 Financial</v>
      </c>
      <c r="B6438" s="43" t="str">
        <f t="shared" si="506"/>
        <v/>
      </c>
      <c r="C6438" s="43">
        <f t="shared" si="507"/>
        <v>0</v>
      </c>
      <c r="D6438" s="43" t="str">
        <f t="shared" si="508"/>
        <v>Financial</v>
      </c>
      <c r="E6438" s="43" t="e">
        <f>IF(VLOOKUP(S6438,'DD-Lookup'!$J$6:$L$50,3,FALSE)="Monthly",(YEAR(AC6438)-YEAR(AB6438))*12+MONTH(AC6438)-MONTH(AB6438)+1,(AC6438-AB6438+1))</f>
        <v>#N/A</v>
      </c>
      <c r="F6438" s="210" t="e">
        <f t="shared" si="509"/>
        <v>#N/A</v>
      </c>
    </row>
    <row r="6439" spans="1:6" x14ac:dyDescent="0.25">
      <c r="A6439" s="43" t="str">
        <f t="shared" si="505"/>
        <v xml:space="preserve"> 0 Financial</v>
      </c>
      <c r="B6439" s="43" t="str">
        <f t="shared" si="506"/>
        <v/>
      </c>
      <c r="C6439" s="43">
        <f t="shared" si="507"/>
        <v>0</v>
      </c>
      <c r="D6439" s="43" t="str">
        <f t="shared" si="508"/>
        <v>Financial</v>
      </c>
      <c r="E6439" s="43" t="e">
        <f>IF(VLOOKUP(S6439,'DD-Lookup'!$J$6:$L$50,3,FALSE)="Monthly",(YEAR(AC6439)-YEAR(AB6439))*12+MONTH(AC6439)-MONTH(AB6439)+1,(AC6439-AB6439+1))</f>
        <v>#N/A</v>
      </c>
      <c r="F6439" s="210" t="e">
        <f t="shared" si="509"/>
        <v>#N/A</v>
      </c>
    </row>
    <row r="6440" spans="1:6" x14ac:dyDescent="0.25">
      <c r="A6440" s="43" t="str">
        <f t="shared" si="505"/>
        <v xml:space="preserve"> 0 Financial</v>
      </c>
      <c r="B6440" s="43" t="str">
        <f t="shared" si="506"/>
        <v/>
      </c>
      <c r="C6440" s="43">
        <f t="shared" si="507"/>
        <v>0</v>
      </c>
      <c r="D6440" s="43" t="str">
        <f t="shared" si="508"/>
        <v>Financial</v>
      </c>
      <c r="E6440" s="43" t="e">
        <f>IF(VLOOKUP(S6440,'DD-Lookup'!$J$6:$L$50,3,FALSE)="Monthly",(YEAR(AC6440)-YEAR(AB6440))*12+MONTH(AC6440)-MONTH(AB6440)+1,(AC6440-AB6440+1))</f>
        <v>#N/A</v>
      </c>
      <c r="F6440" s="210" t="e">
        <f t="shared" si="509"/>
        <v>#N/A</v>
      </c>
    </row>
    <row r="6441" spans="1:6" x14ac:dyDescent="0.25">
      <c r="A6441" s="43" t="str">
        <f t="shared" si="505"/>
        <v xml:space="preserve"> 0 Financial</v>
      </c>
      <c r="B6441" s="43" t="str">
        <f t="shared" si="506"/>
        <v/>
      </c>
      <c r="C6441" s="43">
        <f t="shared" si="507"/>
        <v>0</v>
      </c>
      <c r="D6441" s="43" t="str">
        <f t="shared" si="508"/>
        <v>Financial</v>
      </c>
      <c r="E6441" s="43" t="e">
        <f>IF(VLOOKUP(S6441,'DD-Lookup'!$J$6:$L$50,3,FALSE)="Monthly",(YEAR(AC6441)-YEAR(AB6441))*12+MONTH(AC6441)-MONTH(AB6441)+1,(AC6441-AB6441+1))</f>
        <v>#N/A</v>
      </c>
      <c r="F6441" s="210" t="e">
        <f t="shared" si="509"/>
        <v>#N/A</v>
      </c>
    </row>
    <row r="6442" spans="1:6" x14ac:dyDescent="0.25">
      <c r="A6442" s="43" t="str">
        <f t="shared" si="505"/>
        <v xml:space="preserve"> 0 Financial</v>
      </c>
      <c r="B6442" s="43" t="str">
        <f t="shared" si="506"/>
        <v/>
      </c>
      <c r="C6442" s="43">
        <f t="shared" si="507"/>
        <v>0</v>
      </c>
      <c r="D6442" s="43" t="str">
        <f t="shared" si="508"/>
        <v>Financial</v>
      </c>
      <c r="E6442" s="43" t="e">
        <f>IF(VLOOKUP(S6442,'DD-Lookup'!$J$6:$L$50,3,FALSE)="Monthly",(YEAR(AC6442)-YEAR(AB6442))*12+MONTH(AC6442)-MONTH(AB6442)+1,(AC6442-AB6442+1))</f>
        <v>#N/A</v>
      </c>
      <c r="F6442" s="210" t="e">
        <f t="shared" si="509"/>
        <v>#N/A</v>
      </c>
    </row>
    <row r="6443" spans="1:6" x14ac:dyDescent="0.25">
      <c r="A6443" s="43" t="str">
        <f t="shared" si="505"/>
        <v xml:space="preserve"> 0 Financial</v>
      </c>
      <c r="B6443" s="43" t="str">
        <f t="shared" si="506"/>
        <v/>
      </c>
      <c r="C6443" s="43">
        <f t="shared" si="507"/>
        <v>0</v>
      </c>
      <c r="D6443" s="43" t="str">
        <f t="shared" si="508"/>
        <v>Financial</v>
      </c>
      <c r="E6443" s="43" t="e">
        <f>IF(VLOOKUP(S6443,'DD-Lookup'!$J$6:$L$50,3,FALSE)="Monthly",(YEAR(AC6443)-YEAR(AB6443))*12+MONTH(AC6443)-MONTH(AB6443)+1,(AC6443-AB6443+1))</f>
        <v>#N/A</v>
      </c>
      <c r="F6443" s="210" t="e">
        <f t="shared" si="509"/>
        <v>#N/A</v>
      </c>
    </row>
    <row r="6444" spans="1:6" x14ac:dyDescent="0.25">
      <c r="A6444" s="43" t="str">
        <f t="shared" si="505"/>
        <v xml:space="preserve"> 0 Financial</v>
      </c>
      <c r="B6444" s="43" t="str">
        <f t="shared" si="506"/>
        <v/>
      </c>
      <c r="C6444" s="43">
        <f t="shared" si="507"/>
        <v>0</v>
      </c>
      <c r="D6444" s="43" t="str">
        <f t="shared" si="508"/>
        <v>Financial</v>
      </c>
      <c r="E6444" s="43" t="e">
        <f>IF(VLOOKUP(S6444,'DD-Lookup'!$J$6:$L$50,3,FALSE)="Monthly",(YEAR(AC6444)-YEAR(AB6444))*12+MONTH(AC6444)-MONTH(AB6444)+1,(AC6444-AB6444+1))</f>
        <v>#N/A</v>
      </c>
      <c r="F6444" s="210" t="e">
        <f t="shared" si="509"/>
        <v>#N/A</v>
      </c>
    </row>
    <row r="6445" spans="1:6" x14ac:dyDescent="0.25">
      <c r="A6445" s="43" t="str">
        <f t="shared" si="505"/>
        <v xml:space="preserve"> 0 Financial</v>
      </c>
      <c r="B6445" s="43" t="str">
        <f t="shared" si="506"/>
        <v/>
      </c>
      <c r="C6445" s="43">
        <f t="shared" si="507"/>
        <v>0</v>
      </c>
      <c r="D6445" s="43" t="str">
        <f t="shared" si="508"/>
        <v>Financial</v>
      </c>
      <c r="E6445" s="43" t="e">
        <f>IF(VLOOKUP(S6445,'DD-Lookup'!$J$6:$L$50,3,FALSE)="Monthly",(YEAR(AC6445)-YEAR(AB6445))*12+MONTH(AC6445)-MONTH(AB6445)+1,(AC6445-AB6445+1))</f>
        <v>#N/A</v>
      </c>
      <c r="F6445" s="210" t="e">
        <f t="shared" si="509"/>
        <v>#N/A</v>
      </c>
    </row>
    <row r="6446" spans="1:6" x14ac:dyDescent="0.25">
      <c r="A6446" s="43" t="str">
        <f t="shared" si="505"/>
        <v xml:space="preserve"> 0 Financial</v>
      </c>
      <c r="B6446" s="43" t="str">
        <f t="shared" si="506"/>
        <v/>
      </c>
      <c r="C6446" s="43">
        <f t="shared" si="507"/>
        <v>0</v>
      </c>
      <c r="D6446" s="43" t="str">
        <f t="shared" si="508"/>
        <v>Financial</v>
      </c>
      <c r="E6446" s="43" t="e">
        <f>IF(VLOOKUP(S6446,'DD-Lookup'!$J$6:$L$50,3,FALSE)="Monthly",(YEAR(AC6446)-YEAR(AB6446))*12+MONTH(AC6446)-MONTH(AB6446)+1,(AC6446-AB6446+1))</f>
        <v>#N/A</v>
      </c>
      <c r="F6446" s="210" t="e">
        <f t="shared" si="509"/>
        <v>#N/A</v>
      </c>
    </row>
    <row r="6447" spans="1:6" x14ac:dyDescent="0.25">
      <c r="A6447" s="43" t="str">
        <f t="shared" si="505"/>
        <v xml:space="preserve"> 0 Financial</v>
      </c>
      <c r="B6447" s="43" t="str">
        <f t="shared" si="506"/>
        <v/>
      </c>
      <c r="C6447" s="43">
        <f t="shared" si="507"/>
        <v>0</v>
      </c>
      <c r="D6447" s="43" t="str">
        <f t="shared" si="508"/>
        <v>Financial</v>
      </c>
      <c r="E6447" s="43" t="e">
        <f>IF(VLOOKUP(S6447,'DD-Lookup'!$J$6:$L$50,3,FALSE)="Monthly",(YEAR(AC6447)-YEAR(AB6447))*12+MONTH(AC6447)-MONTH(AB6447)+1,(AC6447-AB6447+1))</f>
        <v>#N/A</v>
      </c>
      <c r="F6447" s="210" t="e">
        <f t="shared" si="509"/>
        <v>#N/A</v>
      </c>
    </row>
    <row r="6448" spans="1:6" x14ac:dyDescent="0.25">
      <c r="A6448" s="43" t="str">
        <f t="shared" si="505"/>
        <v xml:space="preserve"> 0 Financial</v>
      </c>
      <c r="B6448" s="43" t="str">
        <f t="shared" si="506"/>
        <v/>
      </c>
      <c r="C6448" s="43">
        <f t="shared" si="507"/>
        <v>0</v>
      </c>
      <c r="D6448" s="43" t="str">
        <f t="shared" si="508"/>
        <v>Financial</v>
      </c>
      <c r="E6448" s="43" t="e">
        <f>IF(VLOOKUP(S6448,'DD-Lookup'!$J$6:$L$50,3,FALSE)="Monthly",(YEAR(AC6448)-YEAR(AB6448))*12+MONTH(AC6448)-MONTH(AB6448)+1,(AC6448-AB6448+1))</f>
        <v>#N/A</v>
      </c>
      <c r="F6448" s="210" t="e">
        <f t="shared" si="509"/>
        <v>#N/A</v>
      </c>
    </row>
    <row r="6449" spans="1:6" x14ac:dyDescent="0.25">
      <c r="A6449" s="43" t="str">
        <f t="shared" si="505"/>
        <v xml:space="preserve"> 0 Financial</v>
      </c>
      <c r="B6449" s="43" t="str">
        <f t="shared" si="506"/>
        <v/>
      </c>
      <c r="C6449" s="43">
        <f t="shared" si="507"/>
        <v>0</v>
      </c>
      <c r="D6449" s="43" t="str">
        <f t="shared" si="508"/>
        <v>Financial</v>
      </c>
      <c r="E6449" s="43" t="e">
        <f>IF(VLOOKUP(S6449,'DD-Lookup'!$J$6:$L$50,3,FALSE)="Monthly",(YEAR(AC6449)-YEAR(AB6449))*12+MONTH(AC6449)-MONTH(AB6449)+1,(AC6449-AB6449+1))</f>
        <v>#N/A</v>
      </c>
      <c r="F6449" s="210" t="e">
        <f t="shared" si="509"/>
        <v>#N/A</v>
      </c>
    </row>
    <row r="6450" spans="1:6" x14ac:dyDescent="0.25">
      <c r="A6450" s="43" t="str">
        <f t="shared" si="505"/>
        <v xml:space="preserve"> 0 Financial</v>
      </c>
      <c r="B6450" s="43" t="str">
        <f t="shared" si="506"/>
        <v/>
      </c>
      <c r="C6450" s="43">
        <f t="shared" si="507"/>
        <v>0</v>
      </c>
      <c r="D6450" s="43" t="str">
        <f t="shared" si="508"/>
        <v>Financial</v>
      </c>
      <c r="E6450" s="43" t="e">
        <f>IF(VLOOKUP(S6450,'DD-Lookup'!$J$6:$L$50,3,FALSE)="Monthly",(YEAR(AC6450)-YEAR(AB6450))*12+MONTH(AC6450)-MONTH(AB6450)+1,(AC6450-AB6450+1))</f>
        <v>#N/A</v>
      </c>
      <c r="F6450" s="210" t="e">
        <f t="shared" si="509"/>
        <v>#N/A</v>
      </c>
    </row>
    <row r="6451" spans="1:6" x14ac:dyDescent="0.25">
      <c r="A6451" s="43" t="str">
        <f t="shared" si="505"/>
        <v xml:space="preserve"> 0 Financial</v>
      </c>
      <c r="B6451" s="43" t="str">
        <f t="shared" si="506"/>
        <v/>
      </c>
      <c r="C6451" s="43">
        <f t="shared" si="507"/>
        <v>0</v>
      </c>
      <c r="D6451" s="43" t="str">
        <f t="shared" si="508"/>
        <v>Financial</v>
      </c>
      <c r="E6451" s="43" t="e">
        <f>IF(VLOOKUP(S6451,'DD-Lookup'!$J$6:$L$50,3,FALSE)="Monthly",(YEAR(AC6451)-YEAR(AB6451))*12+MONTH(AC6451)-MONTH(AB6451)+1,(AC6451-AB6451+1))</f>
        <v>#N/A</v>
      </c>
      <c r="F6451" s="210" t="e">
        <f t="shared" si="509"/>
        <v>#N/A</v>
      </c>
    </row>
    <row r="6452" spans="1:6" x14ac:dyDescent="0.25">
      <c r="A6452" s="43" t="str">
        <f t="shared" si="505"/>
        <v xml:space="preserve"> 0 Financial</v>
      </c>
      <c r="B6452" s="43" t="str">
        <f t="shared" si="506"/>
        <v/>
      </c>
      <c r="C6452" s="43">
        <f t="shared" si="507"/>
        <v>0</v>
      </c>
      <c r="D6452" s="43" t="str">
        <f t="shared" si="508"/>
        <v>Financial</v>
      </c>
      <c r="E6452" s="43" t="e">
        <f>IF(VLOOKUP(S6452,'DD-Lookup'!$J$6:$L$50,3,FALSE)="Monthly",(YEAR(AC6452)-YEAR(AB6452))*12+MONTH(AC6452)-MONTH(AB6452)+1,(AC6452-AB6452+1))</f>
        <v>#N/A</v>
      </c>
      <c r="F6452" s="210" t="e">
        <f t="shared" si="509"/>
        <v>#N/A</v>
      </c>
    </row>
    <row r="6453" spans="1:6" x14ac:dyDescent="0.25">
      <c r="A6453" s="43" t="str">
        <f t="shared" si="505"/>
        <v xml:space="preserve"> 0 Financial</v>
      </c>
      <c r="B6453" s="43" t="str">
        <f t="shared" si="506"/>
        <v/>
      </c>
      <c r="C6453" s="43">
        <f t="shared" si="507"/>
        <v>0</v>
      </c>
      <c r="D6453" s="43" t="str">
        <f t="shared" si="508"/>
        <v>Financial</v>
      </c>
      <c r="E6453" s="43" t="e">
        <f>IF(VLOOKUP(S6453,'DD-Lookup'!$J$6:$L$50,3,FALSE)="Monthly",(YEAR(AC6453)-YEAR(AB6453))*12+MONTH(AC6453)-MONTH(AB6453)+1,(AC6453-AB6453+1))</f>
        <v>#N/A</v>
      </c>
      <c r="F6453" s="210" t="e">
        <f t="shared" si="509"/>
        <v>#N/A</v>
      </c>
    </row>
    <row r="6454" spans="1:6" x14ac:dyDescent="0.25">
      <c r="A6454" s="43" t="str">
        <f t="shared" si="505"/>
        <v xml:space="preserve"> 0 Financial</v>
      </c>
      <c r="B6454" s="43" t="str">
        <f t="shared" si="506"/>
        <v/>
      </c>
      <c r="C6454" s="43">
        <f t="shared" si="507"/>
        <v>0</v>
      </c>
      <c r="D6454" s="43" t="str">
        <f t="shared" si="508"/>
        <v>Financial</v>
      </c>
      <c r="E6454" s="43" t="e">
        <f>IF(VLOOKUP(S6454,'DD-Lookup'!$J$6:$L$50,3,FALSE)="Monthly",(YEAR(AC6454)-YEAR(AB6454))*12+MONTH(AC6454)-MONTH(AB6454)+1,(AC6454-AB6454+1))</f>
        <v>#N/A</v>
      </c>
      <c r="F6454" s="210" t="e">
        <f t="shared" si="509"/>
        <v>#N/A</v>
      </c>
    </row>
    <row r="6455" spans="1:6" x14ac:dyDescent="0.25">
      <c r="A6455" s="43" t="str">
        <f t="shared" si="505"/>
        <v xml:space="preserve"> 0 Financial</v>
      </c>
      <c r="B6455" s="43" t="str">
        <f t="shared" si="506"/>
        <v/>
      </c>
      <c r="C6455" s="43">
        <f t="shared" si="507"/>
        <v>0</v>
      </c>
      <c r="D6455" s="43" t="str">
        <f t="shared" si="508"/>
        <v>Financial</v>
      </c>
      <c r="E6455" s="43" t="e">
        <f>IF(VLOOKUP(S6455,'DD-Lookup'!$J$6:$L$50,3,FALSE)="Monthly",(YEAR(AC6455)-YEAR(AB6455))*12+MONTH(AC6455)-MONTH(AB6455)+1,(AC6455-AB6455+1))</f>
        <v>#N/A</v>
      </c>
      <c r="F6455" s="210" t="e">
        <f t="shared" si="509"/>
        <v>#N/A</v>
      </c>
    </row>
    <row r="6456" spans="1:6" x14ac:dyDescent="0.25">
      <c r="A6456" s="43" t="str">
        <f t="shared" si="505"/>
        <v xml:space="preserve"> 0 Financial</v>
      </c>
      <c r="B6456" s="43" t="str">
        <f t="shared" si="506"/>
        <v/>
      </c>
      <c r="C6456" s="43">
        <f t="shared" si="507"/>
        <v>0</v>
      </c>
      <c r="D6456" s="43" t="str">
        <f t="shared" si="508"/>
        <v>Financial</v>
      </c>
      <c r="E6456" s="43" t="e">
        <f>IF(VLOOKUP(S6456,'DD-Lookup'!$J$6:$L$50,3,FALSE)="Monthly",(YEAR(AC6456)-YEAR(AB6456))*12+MONTH(AC6456)-MONTH(AB6456)+1,(AC6456-AB6456+1))</f>
        <v>#N/A</v>
      </c>
      <c r="F6456" s="210" t="e">
        <f t="shared" si="509"/>
        <v>#N/A</v>
      </c>
    </row>
    <row r="6457" spans="1:6" x14ac:dyDescent="0.25">
      <c r="A6457" s="43" t="str">
        <f t="shared" si="505"/>
        <v xml:space="preserve"> 0 Financial</v>
      </c>
      <c r="B6457" s="43" t="str">
        <f t="shared" si="506"/>
        <v/>
      </c>
      <c r="C6457" s="43">
        <f t="shared" si="507"/>
        <v>0</v>
      </c>
      <c r="D6457" s="43" t="str">
        <f t="shared" si="508"/>
        <v>Financial</v>
      </c>
      <c r="E6457" s="43" t="e">
        <f>IF(VLOOKUP(S6457,'DD-Lookup'!$J$6:$L$50,3,FALSE)="Monthly",(YEAR(AC6457)-YEAR(AB6457))*12+MONTH(AC6457)-MONTH(AB6457)+1,(AC6457-AB6457+1))</f>
        <v>#N/A</v>
      </c>
      <c r="F6457" s="210" t="e">
        <f t="shared" si="509"/>
        <v>#N/A</v>
      </c>
    </row>
    <row r="6458" spans="1:6" x14ac:dyDescent="0.25">
      <c r="A6458" s="43" t="str">
        <f t="shared" si="505"/>
        <v xml:space="preserve"> 0 Financial</v>
      </c>
      <c r="B6458" s="43" t="str">
        <f t="shared" si="506"/>
        <v/>
      </c>
      <c r="C6458" s="43">
        <f t="shared" si="507"/>
        <v>0</v>
      </c>
      <c r="D6458" s="43" t="str">
        <f t="shared" si="508"/>
        <v>Financial</v>
      </c>
      <c r="E6458" s="43" t="e">
        <f>IF(VLOOKUP(S6458,'DD-Lookup'!$J$6:$L$50,3,FALSE)="Monthly",(YEAR(AC6458)-YEAR(AB6458))*12+MONTH(AC6458)-MONTH(AB6458)+1,(AC6458-AB6458+1))</f>
        <v>#N/A</v>
      </c>
      <c r="F6458" s="210" t="e">
        <f t="shared" si="509"/>
        <v>#N/A</v>
      </c>
    </row>
    <row r="6459" spans="1:6" x14ac:dyDescent="0.25">
      <c r="A6459" s="43" t="str">
        <f t="shared" si="505"/>
        <v xml:space="preserve"> 0 Financial</v>
      </c>
      <c r="B6459" s="43" t="str">
        <f t="shared" si="506"/>
        <v/>
      </c>
      <c r="C6459" s="43">
        <f t="shared" si="507"/>
        <v>0</v>
      </c>
      <c r="D6459" s="43" t="str">
        <f t="shared" si="508"/>
        <v>Financial</v>
      </c>
      <c r="E6459" s="43" t="e">
        <f>IF(VLOOKUP(S6459,'DD-Lookup'!$J$6:$L$50,3,FALSE)="Monthly",(YEAR(AC6459)-YEAR(AB6459))*12+MONTH(AC6459)-MONTH(AB6459)+1,(AC6459-AB6459+1))</f>
        <v>#N/A</v>
      </c>
      <c r="F6459" s="210" t="e">
        <f t="shared" si="509"/>
        <v>#N/A</v>
      </c>
    </row>
    <row r="6460" spans="1:6" x14ac:dyDescent="0.25">
      <c r="A6460" s="43" t="str">
        <f t="shared" si="505"/>
        <v xml:space="preserve"> 0 Financial</v>
      </c>
      <c r="B6460" s="43" t="str">
        <f t="shared" si="506"/>
        <v/>
      </c>
      <c r="C6460" s="43">
        <f t="shared" si="507"/>
        <v>0</v>
      </c>
      <c r="D6460" s="43" t="str">
        <f t="shared" si="508"/>
        <v>Financial</v>
      </c>
      <c r="E6460" s="43" t="e">
        <f>IF(VLOOKUP(S6460,'DD-Lookup'!$J$6:$L$50,3,FALSE)="Monthly",(YEAR(AC6460)-YEAR(AB6460))*12+MONTH(AC6460)-MONTH(AB6460)+1,(AC6460-AB6460+1))</f>
        <v>#N/A</v>
      </c>
      <c r="F6460" s="210" t="e">
        <f t="shared" si="509"/>
        <v>#N/A</v>
      </c>
    </row>
    <row r="6461" spans="1:6" x14ac:dyDescent="0.25">
      <c r="A6461" s="43" t="str">
        <f t="shared" si="505"/>
        <v xml:space="preserve"> 0 Financial</v>
      </c>
      <c r="B6461" s="43" t="str">
        <f t="shared" si="506"/>
        <v/>
      </c>
      <c r="C6461" s="43">
        <f t="shared" si="507"/>
        <v>0</v>
      </c>
      <c r="D6461" s="43" t="str">
        <f t="shared" si="508"/>
        <v>Financial</v>
      </c>
      <c r="E6461" s="43" t="e">
        <f>IF(VLOOKUP(S6461,'DD-Lookup'!$J$6:$L$50,3,FALSE)="Monthly",(YEAR(AC6461)-YEAR(AB6461))*12+MONTH(AC6461)-MONTH(AB6461)+1,(AC6461-AB6461+1))</f>
        <v>#N/A</v>
      </c>
      <c r="F6461" s="210" t="e">
        <f t="shared" si="509"/>
        <v>#N/A</v>
      </c>
    </row>
    <row r="6462" spans="1:6" x14ac:dyDescent="0.25">
      <c r="A6462" s="43" t="str">
        <f t="shared" si="505"/>
        <v xml:space="preserve"> 0 Financial</v>
      </c>
      <c r="B6462" s="43" t="str">
        <f t="shared" si="506"/>
        <v/>
      </c>
      <c r="C6462" s="43">
        <f t="shared" si="507"/>
        <v>0</v>
      </c>
      <c r="D6462" s="43" t="str">
        <f t="shared" si="508"/>
        <v>Financial</v>
      </c>
      <c r="E6462" s="43" t="e">
        <f>IF(VLOOKUP(S6462,'DD-Lookup'!$J$6:$L$50,3,FALSE)="Monthly",(YEAR(AC6462)-YEAR(AB6462))*12+MONTH(AC6462)-MONTH(AB6462)+1,(AC6462-AB6462+1))</f>
        <v>#N/A</v>
      </c>
      <c r="F6462" s="210" t="e">
        <f t="shared" si="509"/>
        <v>#N/A</v>
      </c>
    </row>
    <row r="6463" spans="1:6" x14ac:dyDescent="0.25">
      <c r="A6463" s="43" t="str">
        <f t="shared" si="505"/>
        <v xml:space="preserve"> 0 Financial</v>
      </c>
      <c r="B6463" s="43" t="str">
        <f t="shared" si="506"/>
        <v/>
      </c>
      <c r="C6463" s="43">
        <f t="shared" si="507"/>
        <v>0</v>
      </c>
      <c r="D6463" s="43" t="str">
        <f t="shared" si="508"/>
        <v>Financial</v>
      </c>
      <c r="E6463" s="43" t="e">
        <f>IF(VLOOKUP(S6463,'DD-Lookup'!$J$6:$L$50,3,FALSE)="Monthly",(YEAR(AC6463)-YEAR(AB6463))*12+MONTH(AC6463)-MONTH(AB6463)+1,(AC6463-AB6463+1))</f>
        <v>#N/A</v>
      </c>
      <c r="F6463" s="210" t="e">
        <f t="shared" si="509"/>
        <v>#N/A</v>
      </c>
    </row>
    <row r="6464" spans="1:6" x14ac:dyDescent="0.25">
      <c r="A6464" s="43" t="str">
        <f t="shared" si="505"/>
        <v xml:space="preserve"> 0 Financial</v>
      </c>
      <c r="B6464" s="43" t="str">
        <f t="shared" si="506"/>
        <v/>
      </c>
      <c r="C6464" s="43">
        <f t="shared" si="507"/>
        <v>0</v>
      </c>
      <c r="D6464" s="43" t="str">
        <f t="shared" si="508"/>
        <v>Financial</v>
      </c>
      <c r="E6464" s="43" t="e">
        <f>IF(VLOOKUP(S6464,'DD-Lookup'!$J$6:$L$50,3,FALSE)="Monthly",(YEAR(AC6464)-YEAR(AB6464))*12+MONTH(AC6464)-MONTH(AB6464)+1,(AC6464-AB6464+1))</f>
        <v>#N/A</v>
      </c>
      <c r="F6464" s="210" t="e">
        <f t="shared" si="509"/>
        <v>#N/A</v>
      </c>
    </row>
    <row r="6465" spans="1:6" x14ac:dyDescent="0.25">
      <c r="A6465" s="43" t="str">
        <f t="shared" si="505"/>
        <v xml:space="preserve"> 0 Financial</v>
      </c>
      <c r="B6465" s="43" t="str">
        <f t="shared" si="506"/>
        <v/>
      </c>
      <c r="C6465" s="43">
        <f t="shared" si="507"/>
        <v>0</v>
      </c>
      <c r="D6465" s="43" t="str">
        <f t="shared" si="508"/>
        <v>Financial</v>
      </c>
      <c r="E6465" s="43" t="e">
        <f>IF(VLOOKUP(S6465,'DD-Lookup'!$J$6:$L$50,3,FALSE)="Monthly",(YEAR(AC6465)-YEAR(AB6465))*12+MONTH(AC6465)-MONTH(AB6465)+1,(AC6465-AB6465+1))</f>
        <v>#N/A</v>
      </c>
      <c r="F6465" s="210" t="e">
        <f t="shared" si="509"/>
        <v>#N/A</v>
      </c>
    </row>
    <row r="6466" spans="1:6" x14ac:dyDescent="0.25">
      <c r="A6466" s="43" t="str">
        <f t="shared" si="505"/>
        <v xml:space="preserve"> 0 Financial</v>
      </c>
      <c r="B6466" s="43" t="str">
        <f t="shared" si="506"/>
        <v/>
      </c>
      <c r="C6466" s="43">
        <f t="shared" si="507"/>
        <v>0</v>
      </c>
      <c r="D6466" s="43" t="str">
        <f t="shared" si="508"/>
        <v>Financial</v>
      </c>
      <c r="E6466" s="43" t="e">
        <f>IF(VLOOKUP(S6466,'DD-Lookup'!$J$6:$L$50,3,FALSE)="Monthly",(YEAR(AC6466)-YEAR(AB6466))*12+MONTH(AC6466)-MONTH(AB6466)+1,(AC6466-AB6466+1))</f>
        <v>#N/A</v>
      </c>
      <c r="F6466" s="210" t="e">
        <f t="shared" si="509"/>
        <v>#N/A</v>
      </c>
    </row>
    <row r="6467" spans="1:6" x14ac:dyDescent="0.25">
      <c r="A6467" s="43" t="str">
        <f t="shared" si="505"/>
        <v xml:space="preserve"> 0 Financial</v>
      </c>
      <c r="B6467" s="43" t="str">
        <f t="shared" si="506"/>
        <v/>
      </c>
      <c r="C6467" s="43">
        <f t="shared" si="507"/>
        <v>0</v>
      </c>
      <c r="D6467" s="43" t="str">
        <f t="shared" si="508"/>
        <v>Financial</v>
      </c>
      <c r="E6467" s="43" t="e">
        <f>IF(VLOOKUP(S6467,'DD-Lookup'!$J$6:$L$50,3,FALSE)="Monthly",(YEAR(AC6467)-YEAR(AB6467))*12+MONTH(AC6467)-MONTH(AB6467)+1,(AC6467-AB6467+1))</f>
        <v>#N/A</v>
      </c>
      <c r="F6467" s="210" t="e">
        <f t="shared" si="509"/>
        <v>#N/A</v>
      </c>
    </row>
    <row r="6468" spans="1:6" x14ac:dyDescent="0.25">
      <c r="A6468" s="43" t="str">
        <f t="shared" si="505"/>
        <v xml:space="preserve"> 0 Financial</v>
      </c>
      <c r="B6468" s="43" t="str">
        <f t="shared" si="506"/>
        <v/>
      </c>
      <c r="C6468" s="43">
        <f t="shared" si="507"/>
        <v>0</v>
      </c>
      <c r="D6468" s="43" t="str">
        <f t="shared" si="508"/>
        <v>Financial</v>
      </c>
      <c r="E6468" s="43" t="e">
        <f>IF(VLOOKUP(S6468,'DD-Lookup'!$J$6:$L$50,3,FALSE)="Monthly",(YEAR(AC6468)-YEAR(AB6468))*12+MONTH(AC6468)-MONTH(AB6468)+1,(AC6468-AB6468+1))</f>
        <v>#N/A</v>
      </c>
      <c r="F6468" s="210" t="e">
        <f t="shared" si="509"/>
        <v>#N/A</v>
      </c>
    </row>
    <row r="6469" spans="1:6" x14ac:dyDescent="0.25">
      <c r="A6469" s="43" t="str">
        <f t="shared" si="505"/>
        <v xml:space="preserve"> 0 Financial</v>
      </c>
      <c r="B6469" s="43" t="str">
        <f t="shared" si="506"/>
        <v/>
      </c>
      <c r="C6469" s="43">
        <f t="shared" si="507"/>
        <v>0</v>
      </c>
      <c r="D6469" s="43" t="str">
        <f t="shared" si="508"/>
        <v>Financial</v>
      </c>
      <c r="E6469" s="43" t="e">
        <f>IF(VLOOKUP(S6469,'DD-Lookup'!$J$6:$L$50,3,FALSE)="Monthly",(YEAR(AC6469)-YEAR(AB6469))*12+MONTH(AC6469)-MONTH(AB6469)+1,(AC6469-AB6469+1))</f>
        <v>#N/A</v>
      </c>
      <c r="F6469" s="210" t="e">
        <f t="shared" si="509"/>
        <v>#N/A</v>
      </c>
    </row>
    <row r="6470" spans="1:6" x14ac:dyDescent="0.25">
      <c r="A6470" s="43" t="str">
        <f t="shared" si="505"/>
        <v xml:space="preserve"> 0 Financial</v>
      </c>
      <c r="B6470" s="43" t="str">
        <f t="shared" si="506"/>
        <v/>
      </c>
      <c r="C6470" s="43">
        <f t="shared" si="507"/>
        <v>0</v>
      </c>
      <c r="D6470" s="43" t="str">
        <f t="shared" si="508"/>
        <v>Financial</v>
      </c>
      <c r="E6470" s="43" t="e">
        <f>IF(VLOOKUP(S6470,'DD-Lookup'!$J$6:$L$50,3,FALSE)="Monthly",(YEAR(AC6470)-YEAR(AB6470))*12+MONTH(AC6470)-MONTH(AB6470)+1,(AC6470-AB6470+1))</f>
        <v>#N/A</v>
      </c>
      <c r="F6470" s="210" t="e">
        <f t="shared" si="509"/>
        <v>#N/A</v>
      </c>
    </row>
    <row r="6471" spans="1:6" x14ac:dyDescent="0.25">
      <c r="A6471" s="43" t="str">
        <f t="shared" si="505"/>
        <v xml:space="preserve"> 0 Financial</v>
      </c>
      <c r="B6471" s="43" t="str">
        <f t="shared" si="506"/>
        <v/>
      </c>
      <c r="C6471" s="43">
        <f t="shared" si="507"/>
        <v>0</v>
      </c>
      <c r="D6471" s="43" t="str">
        <f t="shared" si="508"/>
        <v>Financial</v>
      </c>
      <c r="E6471" s="43" t="e">
        <f>IF(VLOOKUP(S6471,'DD-Lookup'!$J$6:$L$50,3,FALSE)="Monthly",(YEAR(AC6471)-YEAR(AB6471))*12+MONTH(AC6471)-MONTH(AB6471)+1,(AC6471-AB6471+1))</f>
        <v>#N/A</v>
      </c>
      <c r="F6471" s="210" t="e">
        <f t="shared" si="509"/>
        <v>#N/A</v>
      </c>
    </row>
    <row r="6472" spans="1:6" x14ac:dyDescent="0.25">
      <c r="A6472" s="43" t="str">
        <f t="shared" si="505"/>
        <v xml:space="preserve"> 0 Financial</v>
      </c>
      <c r="B6472" s="43" t="str">
        <f t="shared" si="506"/>
        <v/>
      </c>
      <c r="C6472" s="43">
        <f t="shared" si="507"/>
        <v>0</v>
      </c>
      <c r="D6472" s="43" t="str">
        <f t="shared" si="508"/>
        <v>Financial</v>
      </c>
      <c r="E6472" s="43" t="e">
        <f>IF(VLOOKUP(S6472,'DD-Lookup'!$J$6:$L$50,3,FALSE)="Monthly",(YEAR(AC6472)-YEAR(AB6472))*12+MONTH(AC6472)-MONTH(AB6472)+1,(AC6472-AB6472+1))</f>
        <v>#N/A</v>
      </c>
      <c r="F6472" s="210" t="e">
        <f t="shared" si="509"/>
        <v>#N/A</v>
      </c>
    </row>
    <row r="6473" spans="1:6" x14ac:dyDescent="0.25">
      <c r="A6473" s="43" t="str">
        <f t="shared" si="505"/>
        <v xml:space="preserve"> 0 Financial</v>
      </c>
      <c r="B6473" s="43" t="str">
        <f t="shared" si="506"/>
        <v/>
      </c>
      <c r="C6473" s="43">
        <f t="shared" si="507"/>
        <v>0</v>
      </c>
      <c r="D6473" s="43" t="str">
        <f t="shared" si="508"/>
        <v>Financial</v>
      </c>
      <c r="E6473" s="43" t="e">
        <f>IF(VLOOKUP(S6473,'DD-Lookup'!$J$6:$L$50,3,FALSE)="Monthly",(YEAR(AC6473)-YEAR(AB6473))*12+MONTH(AC6473)-MONTH(AB6473)+1,(AC6473-AB6473+1))</f>
        <v>#N/A</v>
      </c>
      <c r="F6473" s="210" t="e">
        <f t="shared" si="509"/>
        <v>#N/A</v>
      </c>
    </row>
    <row r="6474" spans="1:6" x14ac:dyDescent="0.25">
      <c r="A6474" s="43" t="str">
        <f t="shared" ref="A6474:A6537" si="510">B6474&amp;" "&amp;C6474&amp;" "&amp;D6474</f>
        <v xml:space="preserve"> 0 Financial</v>
      </c>
      <c r="B6474" s="43" t="str">
        <f t="shared" ref="B6474:B6537" si="511">IF((LEFT(N6474,2)="US"),"US","")</f>
        <v/>
      </c>
      <c r="C6474" s="43">
        <f t="shared" ref="C6474:C6537" si="512">M6474</f>
        <v>0</v>
      </c>
      <c r="D6474" s="43" t="str">
        <f t="shared" ref="D6474:D6537" si="513">IF(ISNUMBER(FIND("Phy",N6474))=TRUE,"Physical","Financial")</f>
        <v>Financial</v>
      </c>
      <c r="E6474" s="43" t="e">
        <f>IF(VLOOKUP(S6474,'DD-Lookup'!$J$6:$L$50,3,FALSE)="Monthly",(YEAR(AC6474)-YEAR(AB6474))*12+MONTH(AC6474)-MONTH(AB6474)+1,(AC6474-AB6474+1))</f>
        <v>#N/A</v>
      </c>
      <c r="F6474" s="210" t="e">
        <f t="shared" ref="F6474:F6537" si="514">E6474*SUM(P6474:Q6474)</f>
        <v>#N/A</v>
      </c>
    </row>
    <row r="6475" spans="1:6" x14ac:dyDescent="0.25">
      <c r="A6475" s="43" t="str">
        <f t="shared" si="510"/>
        <v xml:space="preserve"> 0 Financial</v>
      </c>
      <c r="B6475" s="43" t="str">
        <f t="shared" si="511"/>
        <v/>
      </c>
      <c r="C6475" s="43">
        <f t="shared" si="512"/>
        <v>0</v>
      </c>
      <c r="D6475" s="43" t="str">
        <f t="shared" si="513"/>
        <v>Financial</v>
      </c>
      <c r="E6475" s="43" t="e">
        <f>IF(VLOOKUP(S6475,'DD-Lookup'!$J$6:$L$50,3,FALSE)="Monthly",(YEAR(AC6475)-YEAR(AB6475))*12+MONTH(AC6475)-MONTH(AB6475)+1,(AC6475-AB6475+1))</f>
        <v>#N/A</v>
      </c>
      <c r="F6475" s="210" t="e">
        <f t="shared" si="514"/>
        <v>#N/A</v>
      </c>
    </row>
    <row r="6476" spans="1:6" x14ac:dyDescent="0.25">
      <c r="A6476" s="43" t="str">
        <f t="shared" si="510"/>
        <v xml:space="preserve"> 0 Financial</v>
      </c>
      <c r="B6476" s="43" t="str">
        <f t="shared" si="511"/>
        <v/>
      </c>
      <c r="C6476" s="43">
        <f t="shared" si="512"/>
        <v>0</v>
      </c>
      <c r="D6476" s="43" t="str">
        <f t="shared" si="513"/>
        <v>Financial</v>
      </c>
      <c r="E6476" s="43" t="e">
        <f>IF(VLOOKUP(S6476,'DD-Lookup'!$J$6:$L$50,3,FALSE)="Monthly",(YEAR(AC6476)-YEAR(AB6476))*12+MONTH(AC6476)-MONTH(AB6476)+1,(AC6476-AB6476+1))</f>
        <v>#N/A</v>
      </c>
      <c r="F6476" s="210" t="e">
        <f t="shared" si="514"/>
        <v>#N/A</v>
      </c>
    </row>
    <row r="6477" spans="1:6" x14ac:dyDescent="0.25">
      <c r="A6477" s="43" t="str">
        <f t="shared" si="510"/>
        <v xml:space="preserve"> 0 Financial</v>
      </c>
      <c r="B6477" s="43" t="str">
        <f t="shared" si="511"/>
        <v/>
      </c>
      <c r="C6477" s="43">
        <f t="shared" si="512"/>
        <v>0</v>
      </c>
      <c r="D6477" s="43" t="str">
        <f t="shared" si="513"/>
        <v>Financial</v>
      </c>
      <c r="E6477" s="43" t="e">
        <f>IF(VLOOKUP(S6477,'DD-Lookup'!$J$6:$L$50,3,FALSE)="Monthly",(YEAR(AC6477)-YEAR(AB6477))*12+MONTH(AC6477)-MONTH(AB6477)+1,(AC6477-AB6477+1))</f>
        <v>#N/A</v>
      </c>
      <c r="F6477" s="210" t="e">
        <f t="shared" si="514"/>
        <v>#N/A</v>
      </c>
    </row>
    <row r="6478" spans="1:6" x14ac:dyDescent="0.25">
      <c r="A6478" s="43" t="str">
        <f t="shared" si="510"/>
        <v xml:space="preserve"> 0 Financial</v>
      </c>
      <c r="B6478" s="43" t="str">
        <f t="shared" si="511"/>
        <v/>
      </c>
      <c r="C6478" s="43">
        <f t="shared" si="512"/>
        <v>0</v>
      </c>
      <c r="D6478" s="43" t="str">
        <f t="shared" si="513"/>
        <v>Financial</v>
      </c>
      <c r="E6478" s="43" t="e">
        <f>IF(VLOOKUP(S6478,'DD-Lookup'!$J$6:$L$50,3,FALSE)="Monthly",(YEAR(AC6478)-YEAR(AB6478))*12+MONTH(AC6478)-MONTH(AB6478)+1,(AC6478-AB6478+1))</f>
        <v>#N/A</v>
      </c>
      <c r="F6478" s="210" t="e">
        <f t="shared" si="514"/>
        <v>#N/A</v>
      </c>
    </row>
    <row r="6479" spans="1:6" x14ac:dyDescent="0.25">
      <c r="A6479" s="43" t="str">
        <f t="shared" si="510"/>
        <v xml:space="preserve"> 0 Financial</v>
      </c>
      <c r="B6479" s="43" t="str">
        <f t="shared" si="511"/>
        <v/>
      </c>
      <c r="C6479" s="43">
        <f t="shared" si="512"/>
        <v>0</v>
      </c>
      <c r="D6479" s="43" t="str">
        <f t="shared" si="513"/>
        <v>Financial</v>
      </c>
      <c r="E6479" s="43" t="e">
        <f>IF(VLOOKUP(S6479,'DD-Lookup'!$J$6:$L$50,3,FALSE)="Monthly",(YEAR(AC6479)-YEAR(AB6479))*12+MONTH(AC6479)-MONTH(AB6479)+1,(AC6479-AB6479+1))</f>
        <v>#N/A</v>
      </c>
      <c r="F6479" s="210" t="e">
        <f t="shared" si="514"/>
        <v>#N/A</v>
      </c>
    </row>
    <row r="6480" spans="1:6" x14ac:dyDescent="0.25">
      <c r="A6480" s="43" t="str">
        <f t="shared" si="510"/>
        <v xml:space="preserve"> 0 Financial</v>
      </c>
      <c r="B6480" s="43" t="str">
        <f t="shared" si="511"/>
        <v/>
      </c>
      <c r="C6480" s="43">
        <f t="shared" si="512"/>
        <v>0</v>
      </c>
      <c r="D6480" s="43" t="str">
        <f t="shared" si="513"/>
        <v>Financial</v>
      </c>
      <c r="E6480" s="43" t="e">
        <f>IF(VLOOKUP(S6480,'DD-Lookup'!$J$6:$L$50,3,FALSE)="Monthly",(YEAR(AC6480)-YEAR(AB6480))*12+MONTH(AC6480)-MONTH(AB6480)+1,(AC6480-AB6480+1))</f>
        <v>#N/A</v>
      </c>
      <c r="F6480" s="210" t="e">
        <f t="shared" si="514"/>
        <v>#N/A</v>
      </c>
    </row>
    <row r="6481" spans="1:6" x14ac:dyDescent="0.25">
      <c r="A6481" s="43" t="str">
        <f t="shared" si="510"/>
        <v xml:space="preserve"> 0 Financial</v>
      </c>
      <c r="B6481" s="43" t="str">
        <f t="shared" si="511"/>
        <v/>
      </c>
      <c r="C6481" s="43">
        <f t="shared" si="512"/>
        <v>0</v>
      </c>
      <c r="D6481" s="43" t="str">
        <f t="shared" si="513"/>
        <v>Financial</v>
      </c>
      <c r="E6481" s="43" t="e">
        <f>IF(VLOOKUP(S6481,'DD-Lookup'!$J$6:$L$50,3,FALSE)="Monthly",(YEAR(AC6481)-YEAR(AB6481))*12+MONTH(AC6481)-MONTH(AB6481)+1,(AC6481-AB6481+1))</f>
        <v>#N/A</v>
      </c>
      <c r="F6481" s="210" t="e">
        <f t="shared" si="514"/>
        <v>#N/A</v>
      </c>
    </row>
    <row r="6482" spans="1:6" x14ac:dyDescent="0.25">
      <c r="A6482" s="43" t="str">
        <f t="shared" si="510"/>
        <v xml:space="preserve"> 0 Financial</v>
      </c>
      <c r="B6482" s="43" t="str">
        <f t="shared" si="511"/>
        <v/>
      </c>
      <c r="C6482" s="43">
        <f t="shared" si="512"/>
        <v>0</v>
      </c>
      <c r="D6482" s="43" t="str">
        <f t="shared" si="513"/>
        <v>Financial</v>
      </c>
      <c r="E6482" s="43" t="e">
        <f>IF(VLOOKUP(S6482,'DD-Lookup'!$J$6:$L$50,3,FALSE)="Monthly",(YEAR(AC6482)-YEAR(AB6482))*12+MONTH(AC6482)-MONTH(AB6482)+1,(AC6482-AB6482+1))</f>
        <v>#N/A</v>
      </c>
      <c r="F6482" s="210" t="e">
        <f t="shared" si="514"/>
        <v>#N/A</v>
      </c>
    </row>
    <row r="6483" spans="1:6" x14ac:dyDescent="0.25">
      <c r="A6483" s="43" t="str">
        <f t="shared" si="510"/>
        <v xml:space="preserve"> 0 Financial</v>
      </c>
      <c r="B6483" s="43" t="str">
        <f t="shared" si="511"/>
        <v/>
      </c>
      <c r="C6483" s="43">
        <f t="shared" si="512"/>
        <v>0</v>
      </c>
      <c r="D6483" s="43" t="str">
        <f t="shared" si="513"/>
        <v>Financial</v>
      </c>
      <c r="E6483" s="43" t="e">
        <f>IF(VLOOKUP(S6483,'DD-Lookup'!$J$6:$L$50,3,FALSE)="Monthly",(YEAR(AC6483)-YEAR(AB6483))*12+MONTH(AC6483)-MONTH(AB6483)+1,(AC6483-AB6483+1))</f>
        <v>#N/A</v>
      </c>
      <c r="F6483" s="210" t="e">
        <f t="shared" si="514"/>
        <v>#N/A</v>
      </c>
    </row>
    <row r="6484" spans="1:6" x14ac:dyDescent="0.25">
      <c r="A6484" s="43" t="str">
        <f t="shared" si="510"/>
        <v xml:space="preserve"> 0 Financial</v>
      </c>
      <c r="B6484" s="43" t="str">
        <f t="shared" si="511"/>
        <v/>
      </c>
      <c r="C6484" s="43">
        <f t="shared" si="512"/>
        <v>0</v>
      </c>
      <c r="D6484" s="43" t="str">
        <f t="shared" si="513"/>
        <v>Financial</v>
      </c>
      <c r="E6484" s="43" t="e">
        <f>IF(VLOOKUP(S6484,'DD-Lookup'!$J$6:$L$50,3,FALSE)="Monthly",(YEAR(AC6484)-YEAR(AB6484))*12+MONTH(AC6484)-MONTH(AB6484)+1,(AC6484-AB6484+1))</f>
        <v>#N/A</v>
      </c>
      <c r="F6484" s="210" t="e">
        <f t="shared" si="514"/>
        <v>#N/A</v>
      </c>
    </row>
    <row r="6485" spans="1:6" x14ac:dyDescent="0.25">
      <c r="A6485" s="43" t="str">
        <f t="shared" si="510"/>
        <v xml:space="preserve"> 0 Financial</v>
      </c>
      <c r="B6485" s="43" t="str">
        <f t="shared" si="511"/>
        <v/>
      </c>
      <c r="C6485" s="43">
        <f t="shared" si="512"/>
        <v>0</v>
      </c>
      <c r="D6485" s="43" t="str">
        <f t="shared" si="513"/>
        <v>Financial</v>
      </c>
      <c r="E6485" s="43" t="e">
        <f>IF(VLOOKUP(S6485,'DD-Lookup'!$J$6:$L$50,3,FALSE)="Monthly",(YEAR(AC6485)-YEAR(AB6485))*12+MONTH(AC6485)-MONTH(AB6485)+1,(AC6485-AB6485+1))</f>
        <v>#N/A</v>
      </c>
      <c r="F6485" s="210" t="e">
        <f t="shared" si="514"/>
        <v>#N/A</v>
      </c>
    </row>
    <row r="6486" spans="1:6" x14ac:dyDescent="0.25">
      <c r="A6486" s="43" t="str">
        <f t="shared" si="510"/>
        <v xml:space="preserve"> 0 Financial</v>
      </c>
      <c r="B6486" s="43" t="str">
        <f t="shared" si="511"/>
        <v/>
      </c>
      <c r="C6486" s="43">
        <f t="shared" si="512"/>
        <v>0</v>
      </c>
      <c r="D6486" s="43" t="str">
        <f t="shared" si="513"/>
        <v>Financial</v>
      </c>
      <c r="E6486" s="43" t="e">
        <f>IF(VLOOKUP(S6486,'DD-Lookup'!$J$6:$L$50,3,FALSE)="Monthly",(YEAR(AC6486)-YEAR(AB6486))*12+MONTH(AC6486)-MONTH(AB6486)+1,(AC6486-AB6486+1))</f>
        <v>#N/A</v>
      </c>
      <c r="F6486" s="210" t="e">
        <f t="shared" si="514"/>
        <v>#N/A</v>
      </c>
    </row>
    <row r="6487" spans="1:6" x14ac:dyDescent="0.25">
      <c r="A6487" s="43" t="str">
        <f t="shared" si="510"/>
        <v xml:space="preserve"> 0 Financial</v>
      </c>
      <c r="B6487" s="43" t="str">
        <f t="shared" si="511"/>
        <v/>
      </c>
      <c r="C6487" s="43">
        <f t="shared" si="512"/>
        <v>0</v>
      </c>
      <c r="D6487" s="43" t="str">
        <f t="shared" si="513"/>
        <v>Financial</v>
      </c>
      <c r="E6487" s="43" t="e">
        <f>IF(VLOOKUP(S6487,'DD-Lookup'!$J$6:$L$50,3,FALSE)="Monthly",(YEAR(AC6487)-YEAR(AB6487))*12+MONTH(AC6487)-MONTH(AB6487)+1,(AC6487-AB6487+1))</f>
        <v>#N/A</v>
      </c>
      <c r="F6487" s="210" t="e">
        <f t="shared" si="514"/>
        <v>#N/A</v>
      </c>
    </row>
    <row r="6488" spans="1:6" x14ac:dyDescent="0.25">
      <c r="A6488" s="43" t="str">
        <f t="shared" si="510"/>
        <v xml:space="preserve"> 0 Financial</v>
      </c>
      <c r="B6488" s="43" t="str">
        <f t="shared" si="511"/>
        <v/>
      </c>
      <c r="C6488" s="43">
        <f t="shared" si="512"/>
        <v>0</v>
      </c>
      <c r="D6488" s="43" t="str">
        <f t="shared" si="513"/>
        <v>Financial</v>
      </c>
      <c r="E6488" s="43" t="e">
        <f>IF(VLOOKUP(S6488,'DD-Lookup'!$J$6:$L$50,3,FALSE)="Monthly",(YEAR(AC6488)-YEAR(AB6488))*12+MONTH(AC6488)-MONTH(AB6488)+1,(AC6488-AB6488+1))</f>
        <v>#N/A</v>
      </c>
      <c r="F6488" s="210" t="e">
        <f t="shared" si="514"/>
        <v>#N/A</v>
      </c>
    </row>
    <row r="6489" spans="1:6" x14ac:dyDescent="0.25">
      <c r="A6489" s="43" t="str">
        <f t="shared" si="510"/>
        <v xml:space="preserve"> 0 Financial</v>
      </c>
      <c r="B6489" s="43" t="str">
        <f t="shared" si="511"/>
        <v/>
      </c>
      <c r="C6489" s="43">
        <f t="shared" si="512"/>
        <v>0</v>
      </c>
      <c r="D6489" s="43" t="str">
        <f t="shared" si="513"/>
        <v>Financial</v>
      </c>
      <c r="E6489" s="43" t="e">
        <f>IF(VLOOKUP(S6489,'DD-Lookup'!$J$6:$L$50,3,FALSE)="Monthly",(YEAR(AC6489)-YEAR(AB6489))*12+MONTH(AC6489)-MONTH(AB6489)+1,(AC6489-AB6489+1))</f>
        <v>#N/A</v>
      </c>
      <c r="F6489" s="210" t="e">
        <f t="shared" si="514"/>
        <v>#N/A</v>
      </c>
    </row>
    <row r="6490" spans="1:6" x14ac:dyDescent="0.25">
      <c r="A6490" s="43" t="str">
        <f t="shared" si="510"/>
        <v xml:space="preserve"> 0 Financial</v>
      </c>
      <c r="B6490" s="43" t="str">
        <f t="shared" si="511"/>
        <v/>
      </c>
      <c r="C6490" s="43">
        <f t="shared" si="512"/>
        <v>0</v>
      </c>
      <c r="D6490" s="43" t="str">
        <f t="shared" si="513"/>
        <v>Financial</v>
      </c>
      <c r="E6490" s="43" t="e">
        <f>IF(VLOOKUP(S6490,'DD-Lookup'!$J$6:$L$50,3,FALSE)="Monthly",(YEAR(AC6490)-YEAR(AB6490))*12+MONTH(AC6490)-MONTH(AB6490)+1,(AC6490-AB6490+1))</f>
        <v>#N/A</v>
      </c>
      <c r="F6490" s="210" t="e">
        <f t="shared" si="514"/>
        <v>#N/A</v>
      </c>
    </row>
    <row r="6491" spans="1:6" x14ac:dyDescent="0.25">
      <c r="A6491" s="43" t="str">
        <f t="shared" si="510"/>
        <v xml:space="preserve"> 0 Financial</v>
      </c>
      <c r="B6491" s="43" t="str">
        <f t="shared" si="511"/>
        <v/>
      </c>
      <c r="C6491" s="43">
        <f t="shared" si="512"/>
        <v>0</v>
      </c>
      <c r="D6491" s="43" t="str">
        <f t="shared" si="513"/>
        <v>Financial</v>
      </c>
      <c r="E6491" s="43" t="e">
        <f>IF(VLOOKUP(S6491,'DD-Lookup'!$J$6:$L$50,3,FALSE)="Monthly",(YEAR(AC6491)-YEAR(AB6491))*12+MONTH(AC6491)-MONTH(AB6491)+1,(AC6491-AB6491+1))</f>
        <v>#N/A</v>
      </c>
      <c r="F6491" s="210" t="e">
        <f t="shared" si="514"/>
        <v>#N/A</v>
      </c>
    </row>
    <row r="6492" spans="1:6" x14ac:dyDescent="0.25">
      <c r="A6492" s="43" t="str">
        <f t="shared" si="510"/>
        <v xml:space="preserve"> 0 Financial</v>
      </c>
      <c r="B6492" s="43" t="str">
        <f t="shared" si="511"/>
        <v/>
      </c>
      <c r="C6492" s="43">
        <f t="shared" si="512"/>
        <v>0</v>
      </c>
      <c r="D6492" s="43" t="str">
        <f t="shared" si="513"/>
        <v>Financial</v>
      </c>
      <c r="E6492" s="43" t="e">
        <f>IF(VLOOKUP(S6492,'DD-Lookup'!$J$6:$L$50,3,FALSE)="Monthly",(YEAR(AC6492)-YEAR(AB6492))*12+MONTH(AC6492)-MONTH(AB6492)+1,(AC6492-AB6492+1))</f>
        <v>#N/A</v>
      </c>
      <c r="F6492" s="210" t="e">
        <f t="shared" si="514"/>
        <v>#N/A</v>
      </c>
    </row>
    <row r="6493" spans="1:6" x14ac:dyDescent="0.25">
      <c r="A6493" s="43" t="str">
        <f t="shared" si="510"/>
        <v xml:space="preserve"> 0 Financial</v>
      </c>
      <c r="B6493" s="43" t="str">
        <f t="shared" si="511"/>
        <v/>
      </c>
      <c r="C6493" s="43">
        <f t="shared" si="512"/>
        <v>0</v>
      </c>
      <c r="D6493" s="43" t="str">
        <f t="shared" si="513"/>
        <v>Financial</v>
      </c>
      <c r="E6493" s="43" t="e">
        <f>IF(VLOOKUP(S6493,'DD-Lookup'!$J$6:$L$50,3,FALSE)="Monthly",(YEAR(AC6493)-YEAR(AB6493))*12+MONTH(AC6493)-MONTH(AB6493)+1,(AC6493-AB6493+1))</f>
        <v>#N/A</v>
      </c>
      <c r="F6493" s="210" t="e">
        <f t="shared" si="514"/>
        <v>#N/A</v>
      </c>
    </row>
    <row r="6494" spans="1:6" x14ac:dyDescent="0.25">
      <c r="A6494" s="43" t="str">
        <f t="shared" si="510"/>
        <v xml:space="preserve"> 0 Financial</v>
      </c>
      <c r="B6494" s="43" t="str">
        <f t="shared" si="511"/>
        <v/>
      </c>
      <c r="C6494" s="43">
        <f t="shared" si="512"/>
        <v>0</v>
      </c>
      <c r="D6494" s="43" t="str">
        <f t="shared" si="513"/>
        <v>Financial</v>
      </c>
      <c r="E6494" s="43" t="e">
        <f>IF(VLOOKUP(S6494,'DD-Lookup'!$J$6:$L$50,3,FALSE)="Monthly",(YEAR(AC6494)-YEAR(AB6494))*12+MONTH(AC6494)-MONTH(AB6494)+1,(AC6494-AB6494+1))</f>
        <v>#N/A</v>
      </c>
      <c r="F6494" s="210" t="e">
        <f t="shared" si="514"/>
        <v>#N/A</v>
      </c>
    </row>
    <row r="6495" spans="1:6" x14ac:dyDescent="0.25">
      <c r="A6495" s="43" t="str">
        <f t="shared" si="510"/>
        <v xml:space="preserve"> 0 Financial</v>
      </c>
      <c r="B6495" s="43" t="str">
        <f t="shared" si="511"/>
        <v/>
      </c>
      <c r="C6495" s="43">
        <f t="shared" si="512"/>
        <v>0</v>
      </c>
      <c r="D6495" s="43" t="str">
        <f t="shared" si="513"/>
        <v>Financial</v>
      </c>
      <c r="E6495" s="43" t="e">
        <f>IF(VLOOKUP(S6495,'DD-Lookup'!$J$6:$L$50,3,FALSE)="Monthly",(YEAR(AC6495)-YEAR(AB6495))*12+MONTH(AC6495)-MONTH(AB6495)+1,(AC6495-AB6495+1))</f>
        <v>#N/A</v>
      </c>
      <c r="F6495" s="210" t="e">
        <f t="shared" si="514"/>
        <v>#N/A</v>
      </c>
    </row>
    <row r="6496" spans="1:6" x14ac:dyDescent="0.25">
      <c r="A6496" s="43" t="str">
        <f t="shared" si="510"/>
        <v xml:space="preserve"> 0 Financial</v>
      </c>
      <c r="B6496" s="43" t="str">
        <f t="shared" si="511"/>
        <v/>
      </c>
      <c r="C6496" s="43">
        <f t="shared" si="512"/>
        <v>0</v>
      </c>
      <c r="D6496" s="43" t="str">
        <f t="shared" si="513"/>
        <v>Financial</v>
      </c>
      <c r="E6496" s="43" t="e">
        <f>IF(VLOOKUP(S6496,'DD-Lookup'!$J$6:$L$50,3,FALSE)="Monthly",(YEAR(AC6496)-YEAR(AB6496))*12+MONTH(AC6496)-MONTH(AB6496)+1,(AC6496-AB6496+1))</f>
        <v>#N/A</v>
      </c>
      <c r="F6496" s="210" t="e">
        <f t="shared" si="514"/>
        <v>#N/A</v>
      </c>
    </row>
    <row r="6497" spans="1:6" x14ac:dyDescent="0.25">
      <c r="A6497" s="43" t="str">
        <f t="shared" si="510"/>
        <v xml:space="preserve"> 0 Financial</v>
      </c>
      <c r="B6497" s="43" t="str">
        <f t="shared" si="511"/>
        <v/>
      </c>
      <c r="C6497" s="43">
        <f t="shared" si="512"/>
        <v>0</v>
      </c>
      <c r="D6497" s="43" t="str">
        <f t="shared" si="513"/>
        <v>Financial</v>
      </c>
      <c r="E6497" s="43" t="e">
        <f>IF(VLOOKUP(S6497,'DD-Lookup'!$J$6:$L$50,3,FALSE)="Monthly",(YEAR(AC6497)-YEAR(AB6497))*12+MONTH(AC6497)-MONTH(AB6497)+1,(AC6497-AB6497+1))</f>
        <v>#N/A</v>
      </c>
      <c r="F6497" s="210" t="e">
        <f t="shared" si="514"/>
        <v>#N/A</v>
      </c>
    </row>
    <row r="6498" spans="1:6" x14ac:dyDescent="0.25">
      <c r="A6498" s="43" t="str">
        <f t="shared" si="510"/>
        <v xml:space="preserve"> 0 Financial</v>
      </c>
      <c r="B6498" s="43" t="str">
        <f t="shared" si="511"/>
        <v/>
      </c>
      <c r="C6498" s="43">
        <f t="shared" si="512"/>
        <v>0</v>
      </c>
      <c r="D6498" s="43" t="str">
        <f t="shared" si="513"/>
        <v>Financial</v>
      </c>
      <c r="E6498" s="43" t="e">
        <f>IF(VLOOKUP(S6498,'DD-Lookup'!$J$6:$L$50,3,FALSE)="Monthly",(YEAR(AC6498)-YEAR(AB6498))*12+MONTH(AC6498)-MONTH(AB6498)+1,(AC6498-AB6498+1))</f>
        <v>#N/A</v>
      </c>
      <c r="F6498" s="210" t="e">
        <f t="shared" si="514"/>
        <v>#N/A</v>
      </c>
    </row>
    <row r="6499" spans="1:6" x14ac:dyDescent="0.25">
      <c r="A6499" s="43" t="str">
        <f t="shared" si="510"/>
        <v xml:space="preserve"> 0 Financial</v>
      </c>
      <c r="B6499" s="43" t="str">
        <f t="shared" si="511"/>
        <v/>
      </c>
      <c r="C6499" s="43">
        <f t="shared" si="512"/>
        <v>0</v>
      </c>
      <c r="D6499" s="43" t="str">
        <f t="shared" si="513"/>
        <v>Financial</v>
      </c>
      <c r="E6499" s="43" t="e">
        <f>IF(VLOOKUP(S6499,'DD-Lookup'!$J$6:$L$50,3,FALSE)="Monthly",(YEAR(AC6499)-YEAR(AB6499))*12+MONTH(AC6499)-MONTH(AB6499)+1,(AC6499-AB6499+1))</f>
        <v>#N/A</v>
      </c>
      <c r="F6499" s="210" t="e">
        <f t="shared" si="514"/>
        <v>#N/A</v>
      </c>
    </row>
    <row r="6500" spans="1:6" x14ac:dyDescent="0.25">
      <c r="A6500" s="43" t="str">
        <f t="shared" si="510"/>
        <v xml:space="preserve"> 0 Financial</v>
      </c>
      <c r="B6500" s="43" t="str">
        <f t="shared" si="511"/>
        <v/>
      </c>
      <c r="C6500" s="43">
        <f t="shared" si="512"/>
        <v>0</v>
      </c>
      <c r="D6500" s="43" t="str">
        <f t="shared" si="513"/>
        <v>Financial</v>
      </c>
      <c r="E6500" s="43" t="e">
        <f>IF(VLOOKUP(S6500,'DD-Lookup'!$J$6:$L$50,3,FALSE)="Monthly",(YEAR(AC6500)-YEAR(AB6500))*12+MONTH(AC6500)-MONTH(AB6500)+1,(AC6500-AB6500+1))</f>
        <v>#N/A</v>
      </c>
      <c r="F6500" s="210" t="e">
        <f t="shared" si="514"/>
        <v>#N/A</v>
      </c>
    </row>
    <row r="6501" spans="1:6" x14ac:dyDescent="0.25">
      <c r="A6501" s="43" t="str">
        <f t="shared" si="510"/>
        <v xml:space="preserve"> 0 Financial</v>
      </c>
      <c r="B6501" s="43" t="str">
        <f t="shared" si="511"/>
        <v/>
      </c>
      <c r="C6501" s="43">
        <f t="shared" si="512"/>
        <v>0</v>
      </c>
      <c r="D6501" s="43" t="str">
        <f t="shared" si="513"/>
        <v>Financial</v>
      </c>
      <c r="E6501" s="43" t="e">
        <f>IF(VLOOKUP(S6501,'DD-Lookup'!$J$6:$L$50,3,FALSE)="Monthly",(YEAR(AC6501)-YEAR(AB6501))*12+MONTH(AC6501)-MONTH(AB6501)+1,(AC6501-AB6501+1))</f>
        <v>#N/A</v>
      </c>
      <c r="F6501" s="210" t="e">
        <f t="shared" si="514"/>
        <v>#N/A</v>
      </c>
    </row>
    <row r="6502" spans="1:6" x14ac:dyDescent="0.25">
      <c r="A6502" s="43" t="str">
        <f t="shared" si="510"/>
        <v xml:space="preserve"> 0 Financial</v>
      </c>
      <c r="B6502" s="43" t="str">
        <f t="shared" si="511"/>
        <v/>
      </c>
      <c r="C6502" s="43">
        <f t="shared" si="512"/>
        <v>0</v>
      </c>
      <c r="D6502" s="43" t="str">
        <f t="shared" si="513"/>
        <v>Financial</v>
      </c>
      <c r="E6502" s="43" t="e">
        <f>IF(VLOOKUP(S6502,'DD-Lookup'!$J$6:$L$50,3,FALSE)="Monthly",(YEAR(AC6502)-YEAR(AB6502))*12+MONTH(AC6502)-MONTH(AB6502)+1,(AC6502-AB6502+1))</f>
        <v>#N/A</v>
      </c>
      <c r="F6502" s="210" t="e">
        <f t="shared" si="514"/>
        <v>#N/A</v>
      </c>
    </row>
    <row r="6503" spans="1:6" x14ac:dyDescent="0.25">
      <c r="A6503" s="43" t="str">
        <f t="shared" si="510"/>
        <v xml:space="preserve"> 0 Financial</v>
      </c>
      <c r="B6503" s="43" t="str">
        <f t="shared" si="511"/>
        <v/>
      </c>
      <c r="C6503" s="43">
        <f t="shared" si="512"/>
        <v>0</v>
      </c>
      <c r="D6503" s="43" t="str">
        <f t="shared" si="513"/>
        <v>Financial</v>
      </c>
      <c r="E6503" s="43" t="e">
        <f>IF(VLOOKUP(S6503,'DD-Lookup'!$J$6:$L$50,3,FALSE)="Monthly",(YEAR(AC6503)-YEAR(AB6503))*12+MONTH(AC6503)-MONTH(AB6503)+1,(AC6503-AB6503+1))</f>
        <v>#N/A</v>
      </c>
      <c r="F6503" s="210" t="e">
        <f t="shared" si="514"/>
        <v>#N/A</v>
      </c>
    </row>
    <row r="6504" spans="1:6" x14ac:dyDescent="0.25">
      <c r="A6504" s="43" t="str">
        <f t="shared" si="510"/>
        <v xml:space="preserve"> 0 Financial</v>
      </c>
      <c r="B6504" s="43" t="str">
        <f t="shared" si="511"/>
        <v/>
      </c>
      <c r="C6504" s="43">
        <f t="shared" si="512"/>
        <v>0</v>
      </c>
      <c r="D6504" s="43" t="str">
        <f t="shared" si="513"/>
        <v>Financial</v>
      </c>
      <c r="E6504" s="43" t="e">
        <f>IF(VLOOKUP(S6504,'DD-Lookup'!$J$6:$L$50,3,FALSE)="Monthly",(YEAR(AC6504)-YEAR(AB6504))*12+MONTH(AC6504)-MONTH(AB6504)+1,(AC6504-AB6504+1))</f>
        <v>#N/A</v>
      </c>
      <c r="F6504" s="210" t="e">
        <f t="shared" si="514"/>
        <v>#N/A</v>
      </c>
    </row>
    <row r="6505" spans="1:6" x14ac:dyDescent="0.25">
      <c r="A6505" s="43" t="str">
        <f t="shared" si="510"/>
        <v xml:space="preserve"> 0 Financial</v>
      </c>
      <c r="B6505" s="43" t="str">
        <f t="shared" si="511"/>
        <v/>
      </c>
      <c r="C6505" s="43">
        <f t="shared" si="512"/>
        <v>0</v>
      </c>
      <c r="D6505" s="43" t="str">
        <f t="shared" si="513"/>
        <v>Financial</v>
      </c>
      <c r="E6505" s="43" t="e">
        <f>IF(VLOOKUP(S6505,'DD-Lookup'!$J$6:$L$50,3,FALSE)="Monthly",(YEAR(AC6505)-YEAR(AB6505))*12+MONTH(AC6505)-MONTH(AB6505)+1,(AC6505-AB6505+1))</f>
        <v>#N/A</v>
      </c>
      <c r="F6505" s="210" t="e">
        <f t="shared" si="514"/>
        <v>#N/A</v>
      </c>
    </row>
    <row r="6506" spans="1:6" x14ac:dyDescent="0.25">
      <c r="A6506" s="43" t="str">
        <f t="shared" si="510"/>
        <v xml:space="preserve"> 0 Financial</v>
      </c>
      <c r="B6506" s="43" t="str">
        <f t="shared" si="511"/>
        <v/>
      </c>
      <c r="C6506" s="43">
        <f t="shared" si="512"/>
        <v>0</v>
      </c>
      <c r="D6506" s="43" t="str">
        <f t="shared" si="513"/>
        <v>Financial</v>
      </c>
      <c r="E6506" s="43" t="e">
        <f>IF(VLOOKUP(S6506,'DD-Lookup'!$J$6:$L$50,3,FALSE)="Monthly",(YEAR(AC6506)-YEAR(AB6506))*12+MONTH(AC6506)-MONTH(AB6506)+1,(AC6506-AB6506+1))</f>
        <v>#N/A</v>
      </c>
      <c r="F6506" s="210" t="e">
        <f t="shared" si="514"/>
        <v>#N/A</v>
      </c>
    </row>
    <row r="6507" spans="1:6" x14ac:dyDescent="0.25">
      <c r="A6507" s="43" t="str">
        <f t="shared" si="510"/>
        <v xml:space="preserve"> 0 Financial</v>
      </c>
      <c r="B6507" s="43" t="str">
        <f t="shared" si="511"/>
        <v/>
      </c>
      <c r="C6507" s="43">
        <f t="shared" si="512"/>
        <v>0</v>
      </c>
      <c r="D6507" s="43" t="str">
        <f t="shared" si="513"/>
        <v>Financial</v>
      </c>
      <c r="E6507" s="43" t="e">
        <f>IF(VLOOKUP(S6507,'DD-Lookup'!$J$6:$L$50,3,FALSE)="Monthly",(YEAR(AC6507)-YEAR(AB6507))*12+MONTH(AC6507)-MONTH(AB6507)+1,(AC6507-AB6507+1))</f>
        <v>#N/A</v>
      </c>
      <c r="F6507" s="210" t="e">
        <f t="shared" si="514"/>
        <v>#N/A</v>
      </c>
    </row>
    <row r="6508" spans="1:6" x14ac:dyDescent="0.25">
      <c r="A6508" s="43" t="str">
        <f t="shared" si="510"/>
        <v xml:space="preserve"> 0 Financial</v>
      </c>
      <c r="B6508" s="43" t="str">
        <f t="shared" si="511"/>
        <v/>
      </c>
      <c r="C6508" s="43">
        <f t="shared" si="512"/>
        <v>0</v>
      </c>
      <c r="D6508" s="43" t="str">
        <f t="shared" si="513"/>
        <v>Financial</v>
      </c>
      <c r="E6508" s="43" t="e">
        <f>IF(VLOOKUP(S6508,'DD-Lookup'!$J$6:$L$50,3,FALSE)="Monthly",(YEAR(AC6508)-YEAR(AB6508))*12+MONTH(AC6508)-MONTH(AB6508)+1,(AC6508-AB6508+1))</f>
        <v>#N/A</v>
      </c>
      <c r="F6508" s="210" t="e">
        <f t="shared" si="514"/>
        <v>#N/A</v>
      </c>
    </row>
    <row r="6509" spans="1:6" x14ac:dyDescent="0.25">
      <c r="A6509" s="43" t="str">
        <f t="shared" si="510"/>
        <v xml:space="preserve"> 0 Financial</v>
      </c>
      <c r="B6509" s="43" t="str">
        <f t="shared" si="511"/>
        <v/>
      </c>
      <c r="C6509" s="43">
        <f t="shared" si="512"/>
        <v>0</v>
      </c>
      <c r="D6509" s="43" t="str">
        <f t="shared" si="513"/>
        <v>Financial</v>
      </c>
      <c r="E6509" s="43" t="e">
        <f>IF(VLOOKUP(S6509,'DD-Lookup'!$J$6:$L$50,3,FALSE)="Monthly",(YEAR(AC6509)-YEAR(AB6509))*12+MONTH(AC6509)-MONTH(AB6509)+1,(AC6509-AB6509+1))</f>
        <v>#N/A</v>
      </c>
      <c r="F6509" s="210" t="e">
        <f t="shared" si="514"/>
        <v>#N/A</v>
      </c>
    </row>
    <row r="6510" spans="1:6" x14ac:dyDescent="0.25">
      <c r="A6510" s="43" t="str">
        <f t="shared" si="510"/>
        <v xml:space="preserve"> 0 Financial</v>
      </c>
      <c r="B6510" s="43" t="str">
        <f t="shared" si="511"/>
        <v/>
      </c>
      <c r="C6510" s="43">
        <f t="shared" si="512"/>
        <v>0</v>
      </c>
      <c r="D6510" s="43" t="str">
        <f t="shared" si="513"/>
        <v>Financial</v>
      </c>
      <c r="E6510" s="43" t="e">
        <f>IF(VLOOKUP(S6510,'DD-Lookup'!$J$6:$L$50,3,FALSE)="Monthly",(YEAR(AC6510)-YEAR(AB6510))*12+MONTH(AC6510)-MONTH(AB6510)+1,(AC6510-AB6510+1))</f>
        <v>#N/A</v>
      </c>
      <c r="F6510" s="210" t="e">
        <f t="shared" si="514"/>
        <v>#N/A</v>
      </c>
    </row>
    <row r="6511" spans="1:6" x14ac:dyDescent="0.25">
      <c r="A6511" s="43" t="str">
        <f t="shared" si="510"/>
        <v xml:space="preserve"> 0 Financial</v>
      </c>
      <c r="B6511" s="43" t="str">
        <f t="shared" si="511"/>
        <v/>
      </c>
      <c r="C6511" s="43">
        <f t="shared" si="512"/>
        <v>0</v>
      </c>
      <c r="D6511" s="43" t="str">
        <f t="shared" si="513"/>
        <v>Financial</v>
      </c>
      <c r="E6511" s="43" t="e">
        <f>IF(VLOOKUP(S6511,'DD-Lookup'!$J$6:$L$50,3,FALSE)="Monthly",(YEAR(AC6511)-YEAR(AB6511))*12+MONTH(AC6511)-MONTH(AB6511)+1,(AC6511-AB6511+1))</f>
        <v>#N/A</v>
      </c>
      <c r="F6511" s="210" t="e">
        <f t="shared" si="514"/>
        <v>#N/A</v>
      </c>
    </row>
    <row r="6512" spans="1:6" x14ac:dyDescent="0.25">
      <c r="A6512" s="43" t="str">
        <f t="shared" si="510"/>
        <v xml:space="preserve"> 0 Financial</v>
      </c>
      <c r="B6512" s="43" t="str">
        <f t="shared" si="511"/>
        <v/>
      </c>
      <c r="C6512" s="43">
        <f t="shared" si="512"/>
        <v>0</v>
      </c>
      <c r="D6512" s="43" t="str">
        <f t="shared" si="513"/>
        <v>Financial</v>
      </c>
      <c r="E6512" s="43" t="e">
        <f>IF(VLOOKUP(S6512,'DD-Lookup'!$J$6:$L$50,3,FALSE)="Monthly",(YEAR(AC6512)-YEAR(AB6512))*12+MONTH(AC6512)-MONTH(AB6512)+1,(AC6512-AB6512+1))</f>
        <v>#N/A</v>
      </c>
      <c r="F6512" s="210" t="e">
        <f t="shared" si="514"/>
        <v>#N/A</v>
      </c>
    </row>
    <row r="6513" spans="1:6" x14ac:dyDescent="0.25">
      <c r="A6513" s="43" t="str">
        <f t="shared" si="510"/>
        <v xml:space="preserve"> 0 Financial</v>
      </c>
      <c r="B6513" s="43" t="str">
        <f t="shared" si="511"/>
        <v/>
      </c>
      <c r="C6513" s="43">
        <f t="shared" si="512"/>
        <v>0</v>
      </c>
      <c r="D6513" s="43" t="str">
        <f t="shared" si="513"/>
        <v>Financial</v>
      </c>
      <c r="E6513" s="43" t="e">
        <f>IF(VLOOKUP(S6513,'DD-Lookup'!$J$6:$L$50,3,FALSE)="Monthly",(YEAR(AC6513)-YEAR(AB6513))*12+MONTH(AC6513)-MONTH(AB6513)+1,(AC6513-AB6513+1))</f>
        <v>#N/A</v>
      </c>
      <c r="F6513" s="210" t="e">
        <f t="shared" si="514"/>
        <v>#N/A</v>
      </c>
    </row>
    <row r="6514" spans="1:6" x14ac:dyDescent="0.25">
      <c r="A6514" s="43" t="str">
        <f t="shared" si="510"/>
        <v xml:space="preserve"> 0 Financial</v>
      </c>
      <c r="B6514" s="43" t="str">
        <f t="shared" si="511"/>
        <v/>
      </c>
      <c r="C6514" s="43">
        <f t="shared" si="512"/>
        <v>0</v>
      </c>
      <c r="D6514" s="43" t="str">
        <f t="shared" si="513"/>
        <v>Financial</v>
      </c>
      <c r="E6514" s="43" t="e">
        <f>IF(VLOOKUP(S6514,'DD-Lookup'!$J$6:$L$50,3,FALSE)="Monthly",(YEAR(AC6514)-YEAR(AB6514))*12+MONTH(AC6514)-MONTH(AB6514)+1,(AC6514-AB6514+1))</f>
        <v>#N/A</v>
      </c>
      <c r="F6514" s="210" t="e">
        <f t="shared" si="514"/>
        <v>#N/A</v>
      </c>
    </row>
    <row r="6515" spans="1:6" x14ac:dyDescent="0.25">
      <c r="A6515" s="43" t="str">
        <f t="shared" si="510"/>
        <v xml:space="preserve"> 0 Financial</v>
      </c>
      <c r="B6515" s="43" t="str">
        <f t="shared" si="511"/>
        <v/>
      </c>
      <c r="C6515" s="43">
        <f t="shared" si="512"/>
        <v>0</v>
      </c>
      <c r="D6515" s="43" t="str">
        <f t="shared" si="513"/>
        <v>Financial</v>
      </c>
      <c r="E6515" s="43" t="e">
        <f>IF(VLOOKUP(S6515,'DD-Lookup'!$J$6:$L$50,3,FALSE)="Monthly",(YEAR(AC6515)-YEAR(AB6515))*12+MONTH(AC6515)-MONTH(AB6515)+1,(AC6515-AB6515+1))</f>
        <v>#N/A</v>
      </c>
      <c r="F6515" s="210" t="e">
        <f t="shared" si="514"/>
        <v>#N/A</v>
      </c>
    </row>
    <row r="6516" spans="1:6" x14ac:dyDescent="0.25">
      <c r="A6516" s="43" t="str">
        <f t="shared" si="510"/>
        <v xml:space="preserve"> 0 Financial</v>
      </c>
      <c r="B6516" s="43" t="str">
        <f t="shared" si="511"/>
        <v/>
      </c>
      <c r="C6516" s="43">
        <f t="shared" si="512"/>
        <v>0</v>
      </c>
      <c r="D6516" s="43" t="str">
        <f t="shared" si="513"/>
        <v>Financial</v>
      </c>
      <c r="E6516" s="43" t="e">
        <f>IF(VLOOKUP(S6516,'DD-Lookup'!$J$6:$L$50,3,FALSE)="Monthly",(YEAR(AC6516)-YEAR(AB6516))*12+MONTH(AC6516)-MONTH(AB6516)+1,(AC6516-AB6516+1))</f>
        <v>#N/A</v>
      </c>
      <c r="F6516" s="210" t="e">
        <f t="shared" si="514"/>
        <v>#N/A</v>
      </c>
    </row>
    <row r="6517" spans="1:6" x14ac:dyDescent="0.25">
      <c r="A6517" s="43" t="str">
        <f t="shared" si="510"/>
        <v xml:space="preserve"> 0 Financial</v>
      </c>
      <c r="B6517" s="43" t="str">
        <f t="shared" si="511"/>
        <v/>
      </c>
      <c r="C6517" s="43">
        <f t="shared" si="512"/>
        <v>0</v>
      </c>
      <c r="D6517" s="43" t="str">
        <f t="shared" si="513"/>
        <v>Financial</v>
      </c>
      <c r="E6517" s="43" t="e">
        <f>IF(VLOOKUP(S6517,'DD-Lookup'!$J$6:$L$50,3,FALSE)="Monthly",(YEAR(AC6517)-YEAR(AB6517))*12+MONTH(AC6517)-MONTH(AB6517)+1,(AC6517-AB6517+1))</f>
        <v>#N/A</v>
      </c>
      <c r="F6517" s="210" t="e">
        <f t="shared" si="514"/>
        <v>#N/A</v>
      </c>
    </row>
    <row r="6518" spans="1:6" x14ac:dyDescent="0.25">
      <c r="A6518" s="43" t="str">
        <f t="shared" si="510"/>
        <v xml:space="preserve"> 0 Financial</v>
      </c>
      <c r="B6518" s="43" t="str">
        <f t="shared" si="511"/>
        <v/>
      </c>
      <c r="C6518" s="43">
        <f t="shared" si="512"/>
        <v>0</v>
      </c>
      <c r="D6518" s="43" t="str">
        <f t="shared" si="513"/>
        <v>Financial</v>
      </c>
      <c r="E6518" s="43" t="e">
        <f>IF(VLOOKUP(S6518,'DD-Lookup'!$J$6:$L$50,3,FALSE)="Monthly",(YEAR(AC6518)-YEAR(AB6518))*12+MONTH(AC6518)-MONTH(AB6518)+1,(AC6518-AB6518+1))</f>
        <v>#N/A</v>
      </c>
      <c r="F6518" s="210" t="e">
        <f t="shared" si="514"/>
        <v>#N/A</v>
      </c>
    </row>
    <row r="6519" spans="1:6" x14ac:dyDescent="0.25">
      <c r="A6519" s="43" t="str">
        <f t="shared" si="510"/>
        <v xml:space="preserve"> 0 Financial</v>
      </c>
      <c r="B6519" s="43" t="str">
        <f t="shared" si="511"/>
        <v/>
      </c>
      <c r="C6519" s="43">
        <f t="shared" si="512"/>
        <v>0</v>
      </c>
      <c r="D6519" s="43" t="str">
        <f t="shared" si="513"/>
        <v>Financial</v>
      </c>
      <c r="E6519" s="43" t="e">
        <f>IF(VLOOKUP(S6519,'DD-Lookup'!$J$6:$L$50,3,FALSE)="Monthly",(YEAR(AC6519)-YEAR(AB6519))*12+MONTH(AC6519)-MONTH(AB6519)+1,(AC6519-AB6519+1))</f>
        <v>#N/A</v>
      </c>
      <c r="F6519" s="210" t="e">
        <f t="shared" si="514"/>
        <v>#N/A</v>
      </c>
    </row>
    <row r="6520" spans="1:6" x14ac:dyDescent="0.25">
      <c r="A6520" s="43" t="str">
        <f t="shared" si="510"/>
        <v xml:space="preserve"> 0 Financial</v>
      </c>
      <c r="B6520" s="43" t="str">
        <f t="shared" si="511"/>
        <v/>
      </c>
      <c r="C6520" s="43">
        <f t="shared" si="512"/>
        <v>0</v>
      </c>
      <c r="D6520" s="43" t="str">
        <f t="shared" si="513"/>
        <v>Financial</v>
      </c>
      <c r="E6520" s="43" t="e">
        <f>IF(VLOOKUP(S6520,'DD-Lookup'!$J$6:$L$50,3,FALSE)="Monthly",(YEAR(AC6520)-YEAR(AB6520))*12+MONTH(AC6520)-MONTH(AB6520)+1,(AC6520-AB6520+1))</f>
        <v>#N/A</v>
      </c>
      <c r="F6520" s="210" t="e">
        <f t="shared" si="514"/>
        <v>#N/A</v>
      </c>
    </row>
    <row r="6521" spans="1:6" x14ac:dyDescent="0.25">
      <c r="A6521" s="43" t="str">
        <f t="shared" si="510"/>
        <v xml:space="preserve"> 0 Financial</v>
      </c>
      <c r="B6521" s="43" t="str">
        <f t="shared" si="511"/>
        <v/>
      </c>
      <c r="C6521" s="43">
        <f t="shared" si="512"/>
        <v>0</v>
      </c>
      <c r="D6521" s="43" t="str">
        <f t="shared" si="513"/>
        <v>Financial</v>
      </c>
      <c r="E6521" s="43" t="e">
        <f>IF(VLOOKUP(S6521,'DD-Lookup'!$J$6:$L$50,3,FALSE)="Monthly",(YEAR(AC6521)-YEAR(AB6521))*12+MONTH(AC6521)-MONTH(AB6521)+1,(AC6521-AB6521+1))</f>
        <v>#N/A</v>
      </c>
      <c r="F6521" s="210" t="e">
        <f t="shared" si="514"/>
        <v>#N/A</v>
      </c>
    </row>
    <row r="6522" spans="1:6" x14ac:dyDescent="0.25">
      <c r="A6522" s="43" t="str">
        <f t="shared" si="510"/>
        <v xml:space="preserve"> 0 Financial</v>
      </c>
      <c r="B6522" s="43" t="str">
        <f t="shared" si="511"/>
        <v/>
      </c>
      <c r="C6522" s="43">
        <f t="shared" si="512"/>
        <v>0</v>
      </c>
      <c r="D6522" s="43" t="str">
        <f t="shared" si="513"/>
        <v>Financial</v>
      </c>
      <c r="E6522" s="43" t="e">
        <f>IF(VLOOKUP(S6522,'DD-Lookup'!$J$6:$L$50,3,FALSE)="Monthly",(YEAR(AC6522)-YEAR(AB6522))*12+MONTH(AC6522)-MONTH(AB6522)+1,(AC6522-AB6522+1))</f>
        <v>#N/A</v>
      </c>
      <c r="F6522" s="210" t="e">
        <f t="shared" si="514"/>
        <v>#N/A</v>
      </c>
    </row>
    <row r="6523" spans="1:6" x14ac:dyDescent="0.25">
      <c r="A6523" s="43" t="str">
        <f t="shared" si="510"/>
        <v xml:space="preserve"> 0 Financial</v>
      </c>
      <c r="B6523" s="43" t="str">
        <f t="shared" si="511"/>
        <v/>
      </c>
      <c r="C6523" s="43">
        <f t="shared" si="512"/>
        <v>0</v>
      </c>
      <c r="D6523" s="43" t="str">
        <f t="shared" si="513"/>
        <v>Financial</v>
      </c>
      <c r="E6523" s="43" t="e">
        <f>IF(VLOOKUP(S6523,'DD-Lookup'!$J$6:$L$50,3,FALSE)="Monthly",(YEAR(AC6523)-YEAR(AB6523))*12+MONTH(AC6523)-MONTH(AB6523)+1,(AC6523-AB6523+1))</f>
        <v>#N/A</v>
      </c>
      <c r="F6523" s="210" t="e">
        <f t="shared" si="514"/>
        <v>#N/A</v>
      </c>
    </row>
    <row r="6524" spans="1:6" x14ac:dyDescent="0.25">
      <c r="A6524" s="43" t="str">
        <f t="shared" si="510"/>
        <v xml:space="preserve"> 0 Financial</v>
      </c>
      <c r="B6524" s="43" t="str">
        <f t="shared" si="511"/>
        <v/>
      </c>
      <c r="C6524" s="43">
        <f t="shared" si="512"/>
        <v>0</v>
      </c>
      <c r="D6524" s="43" t="str">
        <f t="shared" si="513"/>
        <v>Financial</v>
      </c>
      <c r="E6524" s="43" t="e">
        <f>IF(VLOOKUP(S6524,'DD-Lookup'!$J$6:$L$50,3,FALSE)="Monthly",(YEAR(AC6524)-YEAR(AB6524))*12+MONTH(AC6524)-MONTH(AB6524)+1,(AC6524-AB6524+1))</f>
        <v>#N/A</v>
      </c>
      <c r="F6524" s="210" t="e">
        <f t="shared" si="514"/>
        <v>#N/A</v>
      </c>
    </row>
    <row r="6525" spans="1:6" x14ac:dyDescent="0.25">
      <c r="A6525" s="43" t="str">
        <f t="shared" si="510"/>
        <v xml:space="preserve"> 0 Financial</v>
      </c>
      <c r="B6525" s="43" t="str">
        <f t="shared" si="511"/>
        <v/>
      </c>
      <c r="C6525" s="43">
        <f t="shared" si="512"/>
        <v>0</v>
      </c>
      <c r="D6525" s="43" t="str">
        <f t="shared" si="513"/>
        <v>Financial</v>
      </c>
      <c r="E6525" s="43" t="e">
        <f>IF(VLOOKUP(S6525,'DD-Lookup'!$J$6:$L$50,3,FALSE)="Monthly",(YEAR(AC6525)-YEAR(AB6525))*12+MONTH(AC6525)-MONTH(AB6525)+1,(AC6525-AB6525+1))</f>
        <v>#N/A</v>
      </c>
      <c r="F6525" s="210" t="e">
        <f t="shared" si="514"/>
        <v>#N/A</v>
      </c>
    </row>
    <row r="6526" spans="1:6" x14ac:dyDescent="0.25">
      <c r="A6526" s="43" t="str">
        <f t="shared" si="510"/>
        <v xml:space="preserve"> 0 Financial</v>
      </c>
      <c r="B6526" s="43" t="str">
        <f t="shared" si="511"/>
        <v/>
      </c>
      <c r="C6526" s="43">
        <f t="shared" si="512"/>
        <v>0</v>
      </c>
      <c r="D6526" s="43" t="str">
        <f t="shared" si="513"/>
        <v>Financial</v>
      </c>
      <c r="E6526" s="43" t="e">
        <f>IF(VLOOKUP(S6526,'DD-Lookup'!$J$6:$L$50,3,FALSE)="Monthly",(YEAR(AC6526)-YEAR(AB6526))*12+MONTH(AC6526)-MONTH(AB6526)+1,(AC6526-AB6526+1))</f>
        <v>#N/A</v>
      </c>
      <c r="F6526" s="210" t="e">
        <f t="shared" si="514"/>
        <v>#N/A</v>
      </c>
    </row>
    <row r="6527" spans="1:6" x14ac:dyDescent="0.25">
      <c r="A6527" s="43" t="str">
        <f t="shared" si="510"/>
        <v xml:space="preserve"> 0 Financial</v>
      </c>
      <c r="B6527" s="43" t="str">
        <f t="shared" si="511"/>
        <v/>
      </c>
      <c r="C6527" s="43">
        <f t="shared" si="512"/>
        <v>0</v>
      </c>
      <c r="D6527" s="43" t="str">
        <f t="shared" si="513"/>
        <v>Financial</v>
      </c>
      <c r="E6527" s="43" t="e">
        <f>IF(VLOOKUP(S6527,'DD-Lookup'!$J$6:$L$50,3,FALSE)="Monthly",(YEAR(AC6527)-YEAR(AB6527))*12+MONTH(AC6527)-MONTH(AB6527)+1,(AC6527-AB6527+1))</f>
        <v>#N/A</v>
      </c>
      <c r="F6527" s="210" t="e">
        <f t="shared" si="514"/>
        <v>#N/A</v>
      </c>
    </row>
    <row r="6528" spans="1:6" x14ac:dyDescent="0.25">
      <c r="A6528" s="43" t="str">
        <f t="shared" si="510"/>
        <v xml:space="preserve"> 0 Financial</v>
      </c>
      <c r="B6528" s="43" t="str">
        <f t="shared" si="511"/>
        <v/>
      </c>
      <c r="C6528" s="43">
        <f t="shared" si="512"/>
        <v>0</v>
      </c>
      <c r="D6528" s="43" t="str">
        <f t="shared" si="513"/>
        <v>Financial</v>
      </c>
      <c r="E6528" s="43" t="e">
        <f>IF(VLOOKUP(S6528,'DD-Lookup'!$J$6:$L$50,3,FALSE)="Monthly",(YEAR(AC6528)-YEAR(AB6528))*12+MONTH(AC6528)-MONTH(AB6528)+1,(AC6528-AB6528+1))</f>
        <v>#N/A</v>
      </c>
      <c r="F6528" s="210" t="e">
        <f t="shared" si="514"/>
        <v>#N/A</v>
      </c>
    </row>
    <row r="6529" spans="1:6" x14ac:dyDescent="0.25">
      <c r="A6529" s="43" t="str">
        <f t="shared" si="510"/>
        <v xml:space="preserve"> 0 Financial</v>
      </c>
      <c r="B6529" s="43" t="str">
        <f t="shared" si="511"/>
        <v/>
      </c>
      <c r="C6529" s="43">
        <f t="shared" si="512"/>
        <v>0</v>
      </c>
      <c r="D6529" s="43" t="str">
        <f t="shared" si="513"/>
        <v>Financial</v>
      </c>
      <c r="E6529" s="43" t="e">
        <f>IF(VLOOKUP(S6529,'DD-Lookup'!$J$6:$L$50,3,FALSE)="Monthly",(YEAR(AC6529)-YEAR(AB6529))*12+MONTH(AC6529)-MONTH(AB6529)+1,(AC6529-AB6529+1))</f>
        <v>#N/A</v>
      </c>
      <c r="F6529" s="210" t="e">
        <f t="shared" si="514"/>
        <v>#N/A</v>
      </c>
    </row>
    <row r="6530" spans="1:6" x14ac:dyDescent="0.25">
      <c r="A6530" s="43" t="str">
        <f t="shared" si="510"/>
        <v xml:space="preserve"> 0 Financial</v>
      </c>
      <c r="B6530" s="43" t="str">
        <f t="shared" si="511"/>
        <v/>
      </c>
      <c r="C6530" s="43">
        <f t="shared" si="512"/>
        <v>0</v>
      </c>
      <c r="D6530" s="43" t="str">
        <f t="shared" si="513"/>
        <v>Financial</v>
      </c>
      <c r="E6530" s="43" t="e">
        <f>IF(VLOOKUP(S6530,'DD-Lookup'!$J$6:$L$50,3,FALSE)="Monthly",(YEAR(AC6530)-YEAR(AB6530))*12+MONTH(AC6530)-MONTH(AB6530)+1,(AC6530-AB6530+1))</f>
        <v>#N/A</v>
      </c>
      <c r="F6530" s="210" t="e">
        <f t="shared" si="514"/>
        <v>#N/A</v>
      </c>
    </row>
    <row r="6531" spans="1:6" x14ac:dyDescent="0.25">
      <c r="A6531" s="43" t="str">
        <f t="shared" si="510"/>
        <v xml:space="preserve"> 0 Financial</v>
      </c>
      <c r="B6531" s="43" t="str">
        <f t="shared" si="511"/>
        <v/>
      </c>
      <c r="C6531" s="43">
        <f t="shared" si="512"/>
        <v>0</v>
      </c>
      <c r="D6531" s="43" t="str">
        <f t="shared" si="513"/>
        <v>Financial</v>
      </c>
      <c r="E6531" s="43" t="e">
        <f>IF(VLOOKUP(S6531,'DD-Lookup'!$J$6:$L$50,3,FALSE)="Monthly",(YEAR(AC6531)-YEAR(AB6531))*12+MONTH(AC6531)-MONTH(AB6531)+1,(AC6531-AB6531+1))</f>
        <v>#N/A</v>
      </c>
      <c r="F6531" s="210" t="e">
        <f t="shared" si="514"/>
        <v>#N/A</v>
      </c>
    </row>
    <row r="6532" spans="1:6" x14ac:dyDescent="0.25">
      <c r="A6532" s="43" t="str">
        <f t="shared" si="510"/>
        <v xml:space="preserve"> 0 Financial</v>
      </c>
      <c r="B6532" s="43" t="str">
        <f t="shared" si="511"/>
        <v/>
      </c>
      <c r="C6532" s="43">
        <f t="shared" si="512"/>
        <v>0</v>
      </c>
      <c r="D6532" s="43" t="str">
        <f t="shared" si="513"/>
        <v>Financial</v>
      </c>
      <c r="E6532" s="43" t="e">
        <f>IF(VLOOKUP(S6532,'DD-Lookup'!$J$6:$L$50,3,FALSE)="Monthly",(YEAR(AC6532)-YEAR(AB6532))*12+MONTH(AC6532)-MONTH(AB6532)+1,(AC6532-AB6532+1))</f>
        <v>#N/A</v>
      </c>
      <c r="F6532" s="210" t="e">
        <f t="shared" si="514"/>
        <v>#N/A</v>
      </c>
    </row>
    <row r="6533" spans="1:6" x14ac:dyDescent="0.25">
      <c r="A6533" s="43" t="str">
        <f t="shared" si="510"/>
        <v xml:space="preserve"> 0 Financial</v>
      </c>
      <c r="B6533" s="43" t="str">
        <f t="shared" si="511"/>
        <v/>
      </c>
      <c r="C6533" s="43">
        <f t="shared" si="512"/>
        <v>0</v>
      </c>
      <c r="D6533" s="43" t="str">
        <f t="shared" si="513"/>
        <v>Financial</v>
      </c>
      <c r="E6533" s="43" t="e">
        <f>IF(VLOOKUP(S6533,'DD-Lookup'!$J$6:$L$50,3,FALSE)="Monthly",(YEAR(AC6533)-YEAR(AB6533))*12+MONTH(AC6533)-MONTH(AB6533)+1,(AC6533-AB6533+1))</f>
        <v>#N/A</v>
      </c>
      <c r="F6533" s="210" t="e">
        <f t="shared" si="514"/>
        <v>#N/A</v>
      </c>
    </row>
    <row r="6534" spans="1:6" x14ac:dyDescent="0.25">
      <c r="A6534" s="43" t="str">
        <f t="shared" si="510"/>
        <v xml:space="preserve"> 0 Financial</v>
      </c>
      <c r="B6534" s="43" t="str">
        <f t="shared" si="511"/>
        <v/>
      </c>
      <c r="C6534" s="43">
        <f t="shared" si="512"/>
        <v>0</v>
      </c>
      <c r="D6534" s="43" t="str">
        <f t="shared" si="513"/>
        <v>Financial</v>
      </c>
      <c r="E6534" s="43" t="e">
        <f>IF(VLOOKUP(S6534,'DD-Lookup'!$J$6:$L$50,3,FALSE)="Monthly",(YEAR(AC6534)-YEAR(AB6534))*12+MONTH(AC6534)-MONTH(AB6534)+1,(AC6534-AB6534+1))</f>
        <v>#N/A</v>
      </c>
      <c r="F6534" s="210" t="e">
        <f t="shared" si="514"/>
        <v>#N/A</v>
      </c>
    </row>
    <row r="6535" spans="1:6" x14ac:dyDescent="0.25">
      <c r="A6535" s="43" t="str">
        <f t="shared" si="510"/>
        <v xml:space="preserve"> 0 Financial</v>
      </c>
      <c r="B6535" s="43" t="str">
        <f t="shared" si="511"/>
        <v/>
      </c>
      <c r="C6535" s="43">
        <f t="shared" si="512"/>
        <v>0</v>
      </c>
      <c r="D6535" s="43" t="str">
        <f t="shared" si="513"/>
        <v>Financial</v>
      </c>
      <c r="E6535" s="43" t="e">
        <f>IF(VLOOKUP(S6535,'DD-Lookup'!$J$6:$L$50,3,FALSE)="Monthly",(YEAR(AC6535)-YEAR(AB6535))*12+MONTH(AC6535)-MONTH(AB6535)+1,(AC6535-AB6535+1))</f>
        <v>#N/A</v>
      </c>
      <c r="F6535" s="210" t="e">
        <f t="shared" si="514"/>
        <v>#N/A</v>
      </c>
    </row>
    <row r="6536" spans="1:6" x14ac:dyDescent="0.25">
      <c r="A6536" s="43" t="str">
        <f t="shared" si="510"/>
        <v xml:space="preserve"> 0 Financial</v>
      </c>
      <c r="B6536" s="43" t="str">
        <f t="shared" si="511"/>
        <v/>
      </c>
      <c r="C6536" s="43">
        <f t="shared" si="512"/>
        <v>0</v>
      </c>
      <c r="D6536" s="43" t="str">
        <f t="shared" si="513"/>
        <v>Financial</v>
      </c>
      <c r="E6536" s="43" t="e">
        <f>IF(VLOOKUP(S6536,'DD-Lookup'!$J$6:$L$50,3,FALSE)="Monthly",(YEAR(AC6536)-YEAR(AB6536))*12+MONTH(AC6536)-MONTH(AB6536)+1,(AC6536-AB6536+1))</f>
        <v>#N/A</v>
      </c>
      <c r="F6536" s="210" t="e">
        <f t="shared" si="514"/>
        <v>#N/A</v>
      </c>
    </row>
    <row r="6537" spans="1:6" x14ac:dyDescent="0.25">
      <c r="A6537" s="43" t="str">
        <f t="shared" si="510"/>
        <v xml:space="preserve"> 0 Financial</v>
      </c>
      <c r="B6537" s="43" t="str">
        <f t="shared" si="511"/>
        <v/>
      </c>
      <c r="C6537" s="43">
        <f t="shared" si="512"/>
        <v>0</v>
      </c>
      <c r="D6537" s="43" t="str">
        <f t="shared" si="513"/>
        <v>Financial</v>
      </c>
      <c r="E6537" s="43" t="e">
        <f>IF(VLOOKUP(S6537,'DD-Lookup'!$J$6:$L$50,3,FALSE)="Monthly",(YEAR(AC6537)-YEAR(AB6537))*12+MONTH(AC6537)-MONTH(AB6537)+1,(AC6537-AB6537+1))</f>
        <v>#N/A</v>
      </c>
      <c r="F6537" s="210" t="e">
        <f t="shared" si="514"/>
        <v>#N/A</v>
      </c>
    </row>
    <row r="6538" spans="1:6" x14ac:dyDescent="0.25">
      <c r="A6538" s="43" t="str">
        <f t="shared" ref="A6538:A6601" si="515">B6538&amp;" "&amp;C6538&amp;" "&amp;D6538</f>
        <v xml:space="preserve"> 0 Financial</v>
      </c>
      <c r="B6538" s="43" t="str">
        <f t="shared" ref="B6538:B6601" si="516">IF((LEFT(N6538,2)="US"),"US","")</f>
        <v/>
      </c>
      <c r="C6538" s="43">
        <f t="shared" ref="C6538:C6601" si="517">M6538</f>
        <v>0</v>
      </c>
      <c r="D6538" s="43" t="str">
        <f t="shared" ref="D6538:D6601" si="518">IF(ISNUMBER(FIND("Phy",N6538))=TRUE,"Physical","Financial")</f>
        <v>Financial</v>
      </c>
      <c r="E6538" s="43" t="e">
        <f>IF(VLOOKUP(S6538,'DD-Lookup'!$J$6:$L$50,3,FALSE)="Monthly",(YEAR(AC6538)-YEAR(AB6538))*12+MONTH(AC6538)-MONTH(AB6538)+1,(AC6538-AB6538+1))</f>
        <v>#N/A</v>
      </c>
      <c r="F6538" s="210" t="e">
        <f t="shared" ref="F6538:F6601" si="519">E6538*SUM(P6538:Q6538)</f>
        <v>#N/A</v>
      </c>
    </row>
    <row r="6539" spans="1:6" x14ac:dyDescent="0.25">
      <c r="A6539" s="43" t="str">
        <f t="shared" si="515"/>
        <v xml:space="preserve"> 0 Financial</v>
      </c>
      <c r="B6539" s="43" t="str">
        <f t="shared" si="516"/>
        <v/>
      </c>
      <c r="C6539" s="43">
        <f t="shared" si="517"/>
        <v>0</v>
      </c>
      <c r="D6539" s="43" t="str">
        <f t="shared" si="518"/>
        <v>Financial</v>
      </c>
      <c r="E6539" s="43" t="e">
        <f>IF(VLOOKUP(S6539,'DD-Lookup'!$J$6:$L$50,3,FALSE)="Monthly",(YEAR(AC6539)-YEAR(AB6539))*12+MONTH(AC6539)-MONTH(AB6539)+1,(AC6539-AB6539+1))</f>
        <v>#N/A</v>
      </c>
      <c r="F6539" s="210" t="e">
        <f t="shared" si="519"/>
        <v>#N/A</v>
      </c>
    </row>
    <row r="6540" spans="1:6" x14ac:dyDescent="0.25">
      <c r="A6540" s="43" t="str">
        <f t="shared" si="515"/>
        <v xml:space="preserve"> 0 Financial</v>
      </c>
      <c r="B6540" s="43" t="str">
        <f t="shared" si="516"/>
        <v/>
      </c>
      <c r="C6540" s="43">
        <f t="shared" si="517"/>
        <v>0</v>
      </c>
      <c r="D6540" s="43" t="str">
        <f t="shared" si="518"/>
        <v>Financial</v>
      </c>
      <c r="E6540" s="43" t="e">
        <f>IF(VLOOKUP(S6540,'DD-Lookup'!$J$6:$L$50,3,FALSE)="Monthly",(YEAR(AC6540)-YEAR(AB6540))*12+MONTH(AC6540)-MONTH(AB6540)+1,(AC6540-AB6540+1))</f>
        <v>#N/A</v>
      </c>
      <c r="F6540" s="210" t="e">
        <f t="shared" si="519"/>
        <v>#N/A</v>
      </c>
    </row>
    <row r="6541" spans="1:6" x14ac:dyDescent="0.25">
      <c r="A6541" s="43" t="str">
        <f t="shared" si="515"/>
        <v xml:space="preserve"> 0 Financial</v>
      </c>
      <c r="B6541" s="43" t="str">
        <f t="shared" si="516"/>
        <v/>
      </c>
      <c r="C6541" s="43">
        <f t="shared" si="517"/>
        <v>0</v>
      </c>
      <c r="D6541" s="43" t="str">
        <f t="shared" si="518"/>
        <v>Financial</v>
      </c>
      <c r="E6541" s="43" t="e">
        <f>IF(VLOOKUP(S6541,'DD-Lookup'!$J$6:$L$50,3,FALSE)="Monthly",(YEAR(AC6541)-YEAR(AB6541))*12+MONTH(AC6541)-MONTH(AB6541)+1,(AC6541-AB6541+1))</f>
        <v>#N/A</v>
      </c>
      <c r="F6541" s="210" t="e">
        <f t="shared" si="519"/>
        <v>#N/A</v>
      </c>
    </row>
    <row r="6542" spans="1:6" x14ac:dyDescent="0.25">
      <c r="A6542" s="43" t="str">
        <f t="shared" si="515"/>
        <v xml:space="preserve"> 0 Financial</v>
      </c>
      <c r="B6542" s="43" t="str">
        <f t="shared" si="516"/>
        <v/>
      </c>
      <c r="C6542" s="43">
        <f t="shared" si="517"/>
        <v>0</v>
      </c>
      <c r="D6542" s="43" t="str">
        <f t="shared" si="518"/>
        <v>Financial</v>
      </c>
      <c r="E6542" s="43" t="e">
        <f>IF(VLOOKUP(S6542,'DD-Lookup'!$J$6:$L$50,3,FALSE)="Monthly",(YEAR(AC6542)-YEAR(AB6542))*12+MONTH(AC6542)-MONTH(AB6542)+1,(AC6542-AB6542+1))</f>
        <v>#N/A</v>
      </c>
      <c r="F6542" s="210" t="e">
        <f t="shared" si="519"/>
        <v>#N/A</v>
      </c>
    </row>
    <row r="6543" spans="1:6" x14ac:dyDescent="0.25">
      <c r="A6543" s="43" t="str">
        <f t="shared" si="515"/>
        <v xml:space="preserve"> 0 Financial</v>
      </c>
      <c r="B6543" s="43" t="str">
        <f t="shared" si="516"/>
        <v/>
      </c>
      <c r="C6543" s="43">
        <f t="shared" si="517"/>
        <v>0</v>
      </c>
      <c r="D6543" s="43" t="str">
        <f t="shared" si="518"/>
        <v>Financial</v>
      </c>
      <c r="E6543" s="43" t="e">
        <f>IF(VLOOKUP(S6543,'DD-Lookup'!$J$6:$L$50,3,FALSE)="Monthly",(YEAR(AC6543)-YEAR(AB6543))*12+MONTH(AC6543)-MONTH(AB6543)+1,(AC6543-AB6543+1))</f>
        <v>#N/A</v>
      </c>
      <c r="F6543" s="210" t="e">
        <f t="shared" si="519"/>
        <v>#N/A</v>
      </c>
    </row>
    <row r="6544" spans="1:6" x14ac:dyDescent="0.25">
      <c r="A6544" s="43" t="str">
        <f t="shared" si="515"/>
        <v xml:space="preserve"> 0 Financial</v>
      </c>
      <c r="B6544" s="43" t="str">
        <f t="shared" si="516"/>
        <v/>
      </c>
      <c r="C6544" s="43">
        <f t="shared" si="517"/>
        <v>0</v>
      </c>
      <c r="D6544" s="43" t="str">
        <f t="shared" si="518"/>
        <v>Financial</v>
      </c>
      <c r="E6544" s="43" t="e">
        <f>IF(VLOOKUP(S6544,'DD-Lookup'!$J$6:$L$50,3,FALSE)="Monthly",(YEAR(AC6544)-YEAR(AB6544))*12+MONTH(AC6544)-MONTH(AB6544)+1,(AC6544-AB6544+1))</f>
        <v>#N/A</v>
      </c>
      <c r="F6544" s="210" t="e">
        <f t="shared" si="519"/>
        <v>#N/A</v>
      </c>
    </row>
    <row r="6545" spans="1:6" x14ac:dyDescent="0.25">
      <c r="A6545" s="43" t="str">
        <f t="shared" si="515"/>
        <v xml:space="preserve"> 0 Financial</v>
      </c>
      <c r="B6545" s="43" t="str">
        <f t="shared" si="516"/>
        <v/>
      </c>
      <c r="C6545" s="43">
        <f t="shared" si="517"/>
        <v>0</v>
      </c>
      <c r="D6545" s="43" t="str">
        <f t="shared" si="518"/>
        <v>Financial</v>
      </c>
      <c r="E6545" s="43" t="e">
        <f>IF(VLOOKUP(S6545,'DD-Lookup'!$J$6:$L$50,3,FALSE)="Monthly",(YEAR(AC6545)-YEAR(AB6545))*12+MONTH(AC6545)-MONTH(AB6545)+1,(AC6545-AB6545+1))</f>
        <v>#N/A</v>
      </c>
      <c r="F6545" s="210" t="e">
        <f t="shared" si="519"/>
        <v>#N/A</v>
      </c>
    </row>
    <row r="6546" spans="1:6" x14ac:dyDescent="0.25">
      <c r="A6546" s="43" t="str">
        <f t="shared" si="515"/>
        <v xml:space="preserve"> 0 Financial</v>
      </c>
      <c r="B6546" s="43" t="str">
        <f t="shared" si="516"/>
        <v/>
      </c>
      <c r="C6546" s="43">
        <f t="shared" si="517"/>
        <v>0</v>
      </c>
      <c r="D6546" s="43" t="str">
        <f t="shared" si="518"/>
        <v>Financial</v>
      </c>
      <c r="E6546" s="43" t="e">
        <f>IF(VLOOKUP(S6546,'DD-Lookup'!$J$6:$L$50,3,FALSE)="Monthly",(YEAR(AC6546)-YEAR(AB6546))*12+MONTH(AC6546)-MONTH(AB6546)+1,(AC6546-AB6546+1))</f>
        <v>#N/A</v>
      </c>
      <c r="F6546" s="210" t="e">
        <f t="shared" si="519"/>
        <v>#N/A</v>
      </c>
    </row>
    <row r="6547" spans="1:6" x14ac:dyDescent="0.25">
      <c r="A6547" s="43" t="str">
        <f t="shared" si="515"/>
        <v xml:space="preserve"> 0 Financial</v>
      </c>
      <c r="B6547" s="43" t="str">
        <f t="shared" si="516"/>
        <v/>
      </c>
      <c r="C6547" s="43">
        <f t="shared" si="517"/>
        <v>0</v>
      </c>
      <c r="D6547" s="43" t="str">
        <f t="shared" si="518"/>
        <v>Financial</v>
      </c>
      <c r="E6547" s="43" t="e">
        <f>IF(VLOOKUP(S6547,'DD-Lookup'!$J$6:$L$50,3,FALSE)="Monthly",(YEAR(AC6547)-YEAR(AB6547))*12+MONTH(AC6547)-MONTH(AB6547)+1,(AC6547-AB6547+1))</f>
        <v>#N/A</v>
      </c>
      <c r="F6547" s="210" t="e">
        <f t="shared" si="519"/>
        <v>#N/A</v>
      </c>
    </row>
    <row r="6548" spans="1:6" x14ac:dyDescent="0.25">
      <c r="A6548" s="43" t="str">
        <f t="shared" si="515"/>
        <v xml:space="preserve"> 0 Financial</v>
      </c>
      <c r="B6548" s="43" t="str">
        <f t="shared" si="516"/>
        <v/>
      </c>
      <c r="C6548" s="43">
        <f t="shared" si="517"/>
        <v>0</v>
      </c>
      <c r="D6548" s="43" t="str">
        <f t="shared" si="518"/>
        <v>Financial</v>
      </c>
      <c r="E6548" s="43" t="e">
        <f>IF(VLOOKUP(S6548,'DD-Lookup'!$J$6:$L$50,3,FALSE)="Monthly",(YEAR(AC6548)-YEAR(AB6548))*12+MONTH(AC6548)-MONTH(AB6548)+1,(AC6548-AB6548+1))</f>
        <v>#N/A</v>
      </c>
      <c r="F6548" s="210" t="e">
        <f t="shared" si="519"/>
        <v>#N/A</v>
      </c>
    </row>
    <row r="6549" spans="1:6" x14ac:dyDescent="0.25">
      <c r="A6549" s="43" t="str">
        <f t="shared" si="515"/>
        <v xml:space="preserve"> 0 Financial</v>
      </c>
      <c r="B6549" s="43" t="str">
        <f t="shared" si="516"/>
        <v/>
      </c>
      <c r="C6549" s="43">
        <f t="shared" si="517"/>
        <v>0</v>
      </c>
      <c r="D6549" s="43" t="str">
        <f t="shared" si="518"/>
        <v>Financial</v>
      </c>
      <c r="E6549" s="43" t="e">
        <f>IF(VLOOKUP(S6549,'DD-Lookup'!$J$6:$L$50,3,FALSE)="Monthly",(YEAR(AC6549)-YEAR(AB6549))*12+MONTH(AC6549)-MONTH(AB6549)+1,(AC6549-AB6549+1))</f>
        <v>#N/A</v>
      </c>
      <c r="F6549" s="210" t="e">
        <f t="shared" si="519"/>
        <v>#N/A</v>
      </c>
    </row>
    <row r="6550" spans="1:6" x14ac:dyDescent="0.25">
      <c r="A6550" s="43" t="str">
        <f t="shared" si="515"/>
        <v xml:space="preserve"> 0 Financial</v>
      </c>
      <c r="B6550" s="43" t="str">
        <f t="shared" si="516"/>
        <v/>
      </c>
      <c r="C6550" s="43">
        <f t="shared" si="517"/>
        <v>0</v>
      </c>
      <c r="D6550" s="43" t="str">
        <f t="shared" si="518"/>
        <v>Financial</v>
      </c>
      <c r="E6550" s="43" t="e">
        <f>IF(VLOOKUP(S6550,'DD-Lookup'!$J$6:$L$50,3,FALSE)="Monthly",(YEAR(AC6550)-YEAR(AB6550))*12+MONTH(AC6550)-MONTH(AB6550)+1,(AC6550-AB6550+1))</f>
        <v>#N/A</v>
      </c>
      <c r="F6550" s="210" t="e">
        <f t="shared" si="519"/>
        <v>#N/A</v>
      </c>
    </row>
    <row r="6551" spans="1:6" x14ac:dyDescent="0.25">
      <c r="A6551" s="43" t="str">
        <f t="shared" si="515"/>
        <v xml:space="preserve"> 0 Financial</v>
      </c>
      <c r="B6551" s="43" t="str">
        <f t="shared" si="516"/>
        <v/>
      </c>
      <c r="C6551" s="43">
        <f t="shared" si="517"/>
        <v>0</v>
      </c>
      <c r="D6551" s="43" t="str">
        <f t="shared" si="518"/>
        <v>Financial</v>
      </c>
      <c r="E6551" s="43" t="e">
        <f>IF(VLOOKUP(S6551,'DD-Lookup'!$J$6:$L$50,3,FALSE)="Monthly",(YEAR(AC6551)-YEAR(AB6551))*12+MONTH(AC6551)-MONTH(AB6551)+1,(AC6551-AB6551+1))</f>
        <v>#N/A</v>
      </c>
      <c r="F6551" s="210" t="e">
        <f t="shared" si="519"/>
        <v>#N/A</v>
      </c>
    </row>
    <row r="6552" spans="1:6" x14ac:dyDescent="0.25">
      <c r="A6552" s="43" t="str">
        <f t="shared" si="515"/>
        <v xml:space="preserve"> 0 Financial</v>
      </c>
      <c r="B6552" s="43" t="str">
        <f t="shared" si="516"/>
        <v/>
      </c>
      <c r="C6552" s="43">
        <f t="shared" si="517"/>
        <v>0</v>
      </c>
      <c r="D6552" s="43" t="str">
        <f t="shared" si="518"/>
        <v>Financial</v>
      </c>
      <c r="E6552" s="43" t="e">
        <f>IF(VLOOKUP(S6552,'DD-Lookup'!$J$6:$L$50,3,FALSE)="Monthly",(YEAR(AC6552)-YEAR(AB6552))*12+MONTH(AC6552)-MONTH(AB6552)+1,(AC6552-AB6552+1))</f>
        <v>#N/A</v>
      </c>
      <c r="F6552" s="210" t="e">
        <f t="shared" si="519"/>
        <v>#N/A</v>
      </c>
    </row>
    <row r="6553" spans="1:6" x14ac:dyDescent="0.25">
      <c r="A6553" s="43" t="str">
        <f t="shared" si="515"/>
        <v xml:space="preserve"> 0 Financial</v>
      </c>
      <c r="B6553" s="43" t="str">
        <f t="shared" si="516"/>
        <v/>
      </c>
      <c r="C6553" s="43">
        <f t="shared" si="517"/>
        <v>0</v>
      </c>
      <c r="D6553" s="43" t="str">
        <f t="shared" si="518"/>
        <v>Financial</v>
      </c>
      <c r="E6553" s="43" t="e">
        <f>IF(VLOOKUP(S6553,'DD-Lookup'!$J$6:$L$50,3,FALSE)="Monthly",(YEAR(AC6553)-YEAR(AB6553))*12+MONTH(AC6553)-MONTH(AB6553)+1,(AC6553-AB6553+1))</f>
        <v>#N/A</v>
      </c>
      <c r="F6553" s="210" t="e">
        <f t="shared" si="519"/>
        <v>#N/A</v>
      </c>
    </row>
    <row r="6554" spans="1:6" x14ac:dyDescent="0.25">
      <c r="A6554" s="43" t="str">
        <f t="shared" si="515"/>
        <v xml:space="preserve"> 0 Financial</v>
      </c>
      <c r="B6554" s="43" t="str">
        <f t="shared" si="516"/>
        <v/>
      </c>
      <c r="C6554" s="43">
        <f t="shared" si="517"/>
        <v>0</v>
      </c>
      <c r="D6554" s="43" t="str">
        <f t="shared" si="518"/>
        <v>Financial</v>
      </c>
      <c r="E6554" s="43" t="e">
        <f>IF(VLOOKUP(S6554,'DD-Lookup'!$J$6:$L$50,3,FALSE)="Monthly",(YEAR(AC6554)-YEAR(AB6554))*12+MONTH(AC6554)-MONTH(AB6554)+1,(AC6554-AB6554+1))</f>
        <v>#N/A</v>
      </c>
      <c r="F6554" s="210" t="e">
        <f t="shared" si="519"/>
        <v>#N/A</v>
      </c>
    </row>
    <row r="6555" spans="1:6" x14ac:dyDescent="0.25">
      <c r="A6555" s="43" t="str">
        <f t="shared" si="515"/>
        <v xml:space="preserve"> 0 Financial</v>
      </c>
      <c r="B6555" s="43" t="str">
        <f t="shared" si="516"/>
        <v/>
      </c>
      <c r="C6555" s="43">
        <f t="shared" si="517"/>
        <v>0</v>
      </c>
      <c r="D6555" s="43" t="str">
        <f t="shared" si="518"/>
        <v>Financial</v>
      </c>
      <c r="E6555" s="43" t="e">
        <f>IF(VLOOKUP(S6555,'DD-Lookup'!$J$6:$L$50,3,FALSE)="Monthly",(YEAR(AC6555)-YEAR(AB6555))*12+MONTH(AC6555)-MONTH(AB6555)+1,(AC6555-AB6555+1))</f>
        <v>#N/A</v>
      </c>
      <c r="F6555" s="210" t="e">
        <f t="shared" si="519"/>
        <v>#N/A</v>
      </c>
    </row>
    <row r="6556" spans="1:6" x14ac:dyDescent="0.25">
      <c r="A6556" s="43" t="str">
        <f t="shared" si="515"/>
        <v xml:space="preserve"> 0 Financial</v>
      </c>
      <c r="B6556" s="43" t="str">
        <f t="shared" si="516"/>
        <v/>
      </c>
      <c r="C6556" s="43">
        <f t="shared" si="517"/>
        <v>0</v>
      </c>
      <c r="D6556" s="43" t="str">
        <f t="shared" si="518"/>
        <v>Financial</v>
      </c>
      <c r="E6556" s="43" t="e">
        <f>IF(VLOOKUP(S6556,'DD-Lookup'!$J$6:$L$50,3,FALSE)="Monthly",(YEAR(AC6556)-YEAR(AB6556))*12+MONTH(AC6556)-MONTH(AB6556)+1,(AC6556-AB6556+1))</f>
        <v>#N/A</v>
      </c>
      <c r="F6556" s="210" t="e">
        <f t="shared" si="519"/>
        <v>#N/A</v>
      </c>
    </row>
    <row r="6557" spans="1:6" x14ac:dyDescent="0.25">
      <c r="A6557" s="43" t="str">
        <f t="shared" si="515"/>
        <v xml:space="preserve"> 0 Financial</v>
      </c>
      <c r="B6557" s="43" t="str">
        <f t="shared" si="516"/>
        <v/>
      </c>
      <c r="C6557" s="43">
        <f t="shared" si="517"/>
        <v>0</v>
      </c>
      <c r="D6557" s="43" t="str">
        <f t="shared" si="518"/>
        <v>Financial</v>
      </c>
      <c r="E6557" s="43" t="e">
        <f>IF(VLOOKUP(S6557,'DD-Lookup'!$J$6:$L$50,3,FALSE)="Monthly",(YEAR(AC6557)-YEAR(AB6557))*12+MONTH(AC6557)-MONTH(AB6557)+1,(AC6557-AB6557+1))</f>
        <v>#N/A</v>
      </c>
      <c r="F6557" s="210" t="e">
        <f t="shared" si="519"/>
        <v>#N/A</v>
      </c>
    </row>
    <row r="6558" spans="1:6" x14ac:dyDescent="0.25">
      <c r="A6558" s="43" t="str">
        <f t="shared" si="515"/>
        <v xml:space="preserve"> 0 Financial</v>
      </c>
      <c r="B6558" s="43" t="str">
        <f t="shared" si="516"/>
        <v/>
      </c>
      <c r="C6558" s="43">
        <f t="shared" si="517"/>
        <v>0</v>
      </c>
      <c r="D6558" s="43" t="str">
        <f t="shared" si="518"/>
        <v>Financial</v>
      </c>
      <c r="E6558" s="43" t="e">
        <f>IF(VLOOKUP(S6558,'DD-Lookup'!$J$6:$L$50,3,FALSE)="Monthly",(YEAR(AC6558)-YEAR(AB6558))*12+MONTH(AC6558)-MONTH(AB6558)+1,(AC6558-AB6558+1))</f>
        <v>#N/A</v>
      </c>
      <c r="F6558" s="210" t="e">
        <f t="shared" si="519"/>
        <v>#N/A</v>
      </c>
    </row>
    <row r="6559" spans="1:6" x14ac:dyDescent="0.25">
      <c r="A6559" s="43" t="str">
        <f t="shared" si="515"/>
        <v xml:space="preserve"> 0 Financial</v>
      </c>
      <c r="B6559" s="43" t="str">
        <f t="shared" si="516"/>
        <v/>
      </c>
      <c r="C6559" s="43">
        <f t="shared" si="517"/>
        <v>0</v>
      </c>
      <c r="D6559" s="43" t="str">
        <f t="shared" si="518"/>
        <v>Financial</v>
      </c>
      <c r="E6559" s="43" t="e">
        <f>IF(VLOOKUP(S6559,'DD-Lookup'!$J$6:$L$50,3,FALSE)="Monthly",(YEAR(AC6559)-YEAR(AB6559))*12+MONTH(AC6559)-MONTH(AB6559)+1,(AC6559-AB6559+1))</f>
        <v>#N/A</v>
      </c>
      <c r="F6559" s="210" t="e">
        <f t="shared" si="519"/>
        <v>#N/A</v>
      </c>
    </row>
    <row r="6560" spans="1:6" x14ac:dyDescent="0.25">
      <c r="A6560" s="43" t="str">
        <f t="shared" si="515"/>
        <v xml:space="preserve"> 0 Financial</v>
      </c>
      <c r="B6560" s="43" t="str">
        <f t="shared" si="516"/>
        <v/>
      </c>
      <c r="C6560" s="43">
        <f t="shared" si="517"/>
        <v>0</v>
      </c>
      <c r="D6560" s="43" t="str">
        <f t="shared" si="518"/>
        <v>Financial</v>
      </c>
      <c r="E6560" s="43" t="e">
        <f>IF(VLOOKUP(S6560,'DD-Lookup'!$J$6:$L$50,3,FALSE)="Monthly",(YEAR(AC6560)-YEAR(AB6560))*12+MONTH(AC6560)-MONTH(AB6560)+1,(AC6560-AB6560+1))</f>
        <v>#N/A</v>
      </c>
      <c r="F6560" s="210" t="e">
        <f t="shared" si="519"/>
        <v>#N/A</v>
      </c>
    </row>
    <row r="6561" spans="1:6" x14ac:dyDescent="0.25">
      <c r="A6561" s="43" t="str">
        <f t="shared" si="515"/>
        <v xml:space="preserve"> 0 Financial</v>
      </c>
      <c r="B6561" s="43" t="str">
        <f t="shared" si="516"/>
        <v/>
      </c>
      <c r="C6561" s="43">
        <f t="shared" si="517"/>
        <v>0</v>
      </c>
      <c r="D6561" s="43" t="str">
        <f t="shared" si="518"/>
        <v>Financial</v>
      </c>
      <c r="E6561" s="43" t="e">
        <f>IF(VLOOKUP(S6561,'DD-Lookup'!$J$6:$L$50,3,FALSE)="Monthly",(YEAR(AC6561)-YEAR(AB6561))*12+MONTH(AC6561)-MONTH(AB6561)+1,(AC6561-AB6561+1))</f>
        <v>#N/A</v>
      </c>
      <c r="F6561" s="210" t="e">
        <f t="shared" si="519"/>
        <v>#N/A</v>
      </c>
    </row>
    <row r="6562" spans="1:6" x14ac:dyDescent="0.25">
      <c r="A6562" s="43" t="str">
        <f t="shared" si="515"/>
        <v xml:space="preserve"> 0 Financial</v>
      </c>
      <c r="B6562" s="43" t="str">
        <f t="shared" si="516"/>
        <v/>
      </c>
      <c r="C6562" s="43">
        <f t="shared" si="517"/>
        <v>0</v>
      </c>
      <c r="D6562" s="43" t="str">
        <f t="shared" si="518"/>
        <v>Financial</v>
      </c>
      <c r="E6562" s="43" t="e">
        <f>IF(VLOOKUP(S6562,'DD-Lookup'!$J$6:$L$50,3,FALSE)="Monthly",(YEAR(AC6562)-YEAR(AB6562))*12+MONTH(AC6562)-MONTH(AB6562)+1,(AC6562-AB6562+1))</f>
        <v>#N/A</v>
      </c>
      <c r="F6562" s="210" t="e">
        <f t="shared" si="519"/>
        <v>#N/A</v>
      </c>
    </row>
    <row r="6563" spans="1:6" x14ac:dyDescent="0.25">
      <c r="A6563" s="43" t="str">
        <f t="shared" si="515"/>
        <v xml:space="preserve"> 0 Financial</v>
      </c>
      <c r="B6563" s="43" t="str">
        <f t="shared" si="516"/>
        <v/>
      </c>
      <c r="C6563" s="43">
        <f t="shared" si="517"/>
        <v>0</v>
      </c>
      <c r="D6563" s="43" t="str">
        <f t="shared" si="518"/>
        <v>Financial</v>
      </c>
      <c r="E6563" s="43" t="e">
        <f>IF(VLOOKUP(S6563,'DD-Lookup'!$J$6:$L$50,3,FALSE)="Monthly",(YEAR(AC6563)-YEAR(AB6563))*12+MONTH(AC6563)-MONTH(AB6563)+1,(AC6563-AB6563+1))</f>
        <v>#N/A</v>
      </c>
      <c r="F6563" s="210" t="e">
        <f t="shared" si="519"/>
        <v>#N/A</v>
      </c>
    </row>
    <row r="6564" spans="1:6" x14ac:dyDescent="0.25">
      <c r="A6564" s="43" t="str">
        <f t="shared" si="515"/>
        <v xml:space="preserve"> 0 Financial</v>
      </c>
      <c r="B6564" s="43" t="str">
        <f t="shared" si="516"/>
        <v/>
      </c>
      <c r="C6564" s="43">
        <f t="shared" si="517"/>
        <v>0</v>
      </c>
      <c r="D6564" s="43" t="str">
        <f t="shared" si="518"/>
        <v>Financial</v>
      </c>
      <c r="E6564" s="43" t="e">
        <f>IF(VLOOKUP(S6564,'DD-Lookup'!$J$6:$L$50,3,FALSE)="Monthly",(YEAR(AC6564)-YEAR(AB6564))*12+MONTH(AC6564)-MONTH(AB6564)+1,(AC6564-AB6564+1))</f>
        <v>#N/A</v>
      </c>
      <c r="F6564" s="210" t="e">
        <f t="shared" si="519"/>
        <v>#N/A</v>
      </c>
    </row>
    <row r="6565" spans="1:6" x14ac:dyDescent="0.25">
      <c r="A6565" s="43" t="str">
        <f t="shared" si="515"/>
        <v xml:space="preserve"> 0 Financial</v>
      </c>
      <c r="B6565" s="43" t="str">
        <f t="shared" si="516"/>
        <v/>
      </c>
      <c r="C6565" s="43">
        <f t="shared" si="517"/>
        <v>0</v>
      </c>
      <c r="D6565" s="43" t="str">
        <f t="shared" si="518"/>
        <v>Financial</v>
      </c>
      <c r="E6565" s="43" t="e">
        <f>IF(VLOOKUP(S6565,'DD-Lookup'!$J$6:$L$50,3,FALSE)="Monthly",(YEAR(AC6565)-YEAR(AB6565))*12+MONTH(AC6565)-MONTH(AB6565)+1,(AC6565-AB6565+1))</f>
        <v>#N/A</v>
      </c>
      <c r="F6565" s="210" t="e">
        <f t="shared" si="519"/>
        <v>#N/A</v>
      </c>
    </row>
    <row r="6566" spans="1:6" x14ac:dyDescent="0.25">
      <c r="A6566" s="43" t="str">
        <f t="shared" si="515"/>
        <v xml:space="preserve"> 0 Financial</v>
      </c>
      <c r="B6566" s="43" t="str">
        <f t="shared" si="516"/>
        <v/>
      </c>
      <c r="C6566" s="43">
        <f t="shared" si="517"/>
        <v>0</v>
      </c>
      <c r="D6566" s="43" t="str">
        <f t="shared" si="518"/>
        <v>Financial</v>
      </c>
      <c r="E6566" s="43" t="e">
        <f>IF(VLOOKUP(S6566,'DD-Lookup'!$J$6:$L$50,3,FALSE)="Monthly",(YEAR(AC6566)-YEAR(AB6566))*12+MONTH(AC6566)-MONTH(AB6566)+1,(AC6566-AB6566+1))</f>
        <v>#N/A</v>
      </c>
      <c r="F6566" s="210" t="e">
        <f t="shared" si="519"/>
        <v>#N/A</v>
      </c>
    </row>
    <row r="6567" spans="1:6" x14ac:dyDescent="0.25">
      <c r="A6567" s="43" t="str">
        <f t="shared" si="515"/>
        <v xml:space="preserve"> 0 Financial</v>
      </c>
      <c r="B6567" s="43" t="str">
        <f t="shared" si="516"/>
        <v/>
      </c>
      <c r="C6567" s="43">
        <f t="shared" si="517"/>
        <v>0</v>
      </c>
      <c r="D6567" s="43" t="str">
        <f t="shared" si="518"/>
        <v>Financial</v>
      </c>
      <c r="E6567" s="43" t="e">
        <f>IF(VLOOKUP(S6567,'DD-Lookup'!$J$6:$L$50,3,FALSE)="Monthly",(YEAR(AC6567)-YEAR(AB6567))*12+MONTH(AC6567)-MONTH(AB6567)+1,(AC6567-AB6567+1))</f>
        <v>#N/A</v>
      </c>
      <c r="F6567" s="210" t="e">
        <f t="shared" si="519"/>
        <v>#N/A</v>
      </c>
    </row>
    <row r="6568" spans="1:6" x14ac:dyDescent="0.25">
      <c r="A6568" s="43" t="str">
        <f t="shared" si="515"/>
        <v xml:space="preserve"> 0 Financial</v>
      </c>
      <c r="B6568" s="43" t="str">
        <f t="shared" si="516"/>
        <v/>
      </c>
      <c r="C6568" s="43">
        <f t="shared" si="517"/>
        <v>0</v>
      </c>
      <c r="D6568" s="43" t="str">
        <f t="shared" si="518"/>
        <v>Financial</v>
      </c>
      <c r="E6568" s="43" t="e">
        <f>IF(VLOOKUP(S6568,'DD-Lookup'!$J$6:$L$50,3,FALSE)="Monthly",(YEAR(AC6568)-YEAR(AB6568))*12+MONTH(AC6568)-MONTH(AB6568)+1,(AC6568-AB6568+1))</f>
        <v>#N/A</v>
      </c>
      <c r="F6568" s="210" t="e">
        <f t="shared" si="519"/>
        <v>#N/A</v>
      </c>
    </row>
    <row r="6569" spans="1:6" x14ac:dyDescent="0.25">
      <c r="A6569" s="43" t="str">
        <f t="shared" si="515"/>
        <v xml:space="preserve"> 0 Financial</v>
      </c>
      <c r="B6569" s="43" t="str">
        <f t="shared" si="516"/>
        <v/>
      </c>
      <c r="C6569" s="43">
        <f t="shared" si="517"/>
        <v>0</v>
      </c>
      <c r="D6569" s="43" t="str">
        <f t="shared" si="518"/>
        <v>Financial</v>
      </c>
      <c r="E6569" s="43" t="e">
        <f>IF(VLOOKUP(S6569,'DD-Lookup'!$J$6:$L$50,3,FALSE)="Monthly",(YEAR(AC6569)-YEAR(AB6569))*12+MONTH(AC6569)-MONTH(AB6569)+1,(AC6569-AB6569+1))</f>
        <v>#N/A</v>
      </c>
      <c r="F6569" s="210" t="e">
        <f t="shared" si="519"/>
        <v>#N/A</v>
      </c>
    </row>
    <row r="6570" spans="1:6" x14ac:dyDescent="0.25">
      <c r="A6570" s="43" t="str">
        <f t="shared" si="515"/>
        <v xml:space="preserve"> 0 Financial</v>
      </c>
      <c r="B6570" s="43" t="str">
        <f t="shared" si="516"/>
        <v/>
      </c>
      <c r="C6570" s="43">
        <f t="shared" si="517"/>
        <v>0</v>
      </c>
      <c r="D6570" s="43" t="str">
        <f t="shared" si="518"/>
        <v>Financial</v>
      </c>
      <c r="E6570" s="43" t="e">
        <f>IF(VLOOKUP(S6570,'DD-Lookup'!$J$6:$L$50,3,FALSE)="Monthly",(YEAR(AC6570)-YEAR(AB6570))*12+MONTH(AC6570)-MONTH(AB6570)+1,(AC6570-AB6570+1))</f>
        <v>#N/A</v>
      </c>
      <c r="F6570" s="210" t="e">
        <f t="shared" si="519"/>
        <v>#N/A</v>
      </c>
    </row>
    <row r="6571" spans="1:6" x14ac:dyDescent="0.25">
      <c r="A6571" s="43" t="str">
        <f t="shared" si="515"/>
        <v xml:space="preserve"> 0 Financial</v>
      </c>
      <c r="B6571" s="43" t="str">
        <f t="shared" si="516"/>
        <v/>
      </c>
      <c r="C6571" s="43">
        <f t="shared" si="517"/>
        <v>0</v>
      </c>
      <c r="D6571" s="43" t="str">
        <f t="shared" si="518"/>
        <v>Financial</v>
      </c>
      <c r="E6571" s="43" t="e">
        <f>IF(VLOOKUP(S6571,'DD-Lookup'!$J$6:$L$50,3,FALSE)="Monthly",(YEAR(AC6571)-YEAR(AB6571))*12+MONTH(AC6571)-MONTH(AB6571)+1,(AC6571-AB6571+1))</f>
        <v>#N/A</v>
      </c>
      <c r="F6571" s="210" t="e">
        <f t="shared" si="519"/>
        <v>#N/A</v>
      </c>
    </row>
    <row r="6572" spans="1:6" x14ac:dyDescent="0.25">
      <c r="A6572" s="43" t="str">
        <f t="shared" si="515"/>
        <v xml:space="preserve"> 0 Financial</v>
      </c>
      <c r="B6572" s="43" t="str">
        <f t="shared" si="516"/>
        <v/>
      </c>
      <c r="C6572" s="43">
        <f t="shared" si="517"/>
        <v>0</v>
      </c>
      <c r="D6572" s="43" t="str">
        <f t="shared" si="518"/>
        <v>Financial</v>
      </c>
      <c r="E6572" s="43" t="e">
        <f>IF(VLOOKUP(S6572,'DD-Lookup'!$J$6:$L$50,3,FALSE)="Monthly",(YEAR(AC6572)-YEAR(AB6572))*12+MONTH(AC6572)-MONTH(AB6572)+1,(AC6572-AB6572+1))</f>
        <v>#N/A</v>
      </c>
      <c r="F6572" s="210" t="e">
        <f t="shared" si="519"/>
        <v>#N/A</v>
      </c>
    </row>
    <row r="6573" spans="1:6" x14ac:dyDescent="0.25">
      <c r="A6573" s="43" t="str">
        <f t="shared" si="515"/>
        <v xml:space="preserve"> 0 Financial</v>
      </c>
      <c r="B6573" s="43" t="str">
        <f t="shared" si="516"/>
        <v/>
      </c>
      <c r="C6573" s="43">
        <f t="shared" si="517"/>
        <v>0</v>
      </c>
      <c r="D6573" s="43" t="str">
        <f t="shared" si="518"/>
        <v>Financial</v>
      </c>
      <c r="E6573" s="43" t="e">
        <f>IF(VLOOKUP(S6573,'DD-Lookup'!$J$6:$L$50,3,FALSE)="Monthly",(YEAR(AC6573)-YEAR(AB6573))*12+MONTH(AC6573)-MONTH(AB6573)+1,(AC6573-AB6573+1))</f>
        <v>#N/A</v>
      </c>
      <c r="F6573" s="210" t="e">
        <f t="shared" si="519"/>
        <v>#N/A</v>
      </c>
    </row>
    <row r="6574" spans="1:6" x14ac:dyDescent="0.25">
      <c r="A6574" s="43" t="str">
        <f t="shared" si="515"/>
        <v xml:space="preserve"> 0 Financial</v>
      </c>
      <c r="B6574" s="43" t="str">
        <f t="shared" si="516"/>
        <v/>
      </c>
      <c r="C6574" s="43">
        <f t="shared" si="517"/>
        <v>0</v>
      </c>
      <c r="D6574" s="43" t="str">
        <f t="shared" si="518"/>
        <v>Financial</v>
      </c>
      <c r="E6574" s="43" t="e">
        <f>IF(VLOOKUP(S6574,'DD-Lookup'!$J$6:$L$50,3,FALSE)="Monthly",(YEAR(AC6574)-YEAR(AB6574))*12+MONTH(AC6574)-MONTH(AB6574)+1,(AC6574-AB6574+1))</f>
        <v>#N/A</v>
      </c>
      <c r="F6574" s="210" t="e">
        <f t="shared" si="519"/>
        <v>#N/A</v>
      </c>
    </row>
    <row r="6575" spans="1:6" x14ac:dyDescent="0.25">
      <c r="A6575" s="43" t="str">
        <f t="shared" si="515"/>
        <v xml:space="preserve"> 0 Financial</v>
      </c>
      <c r="B6575" s="43" t="str">
        <f t="shared" si="516"/>
        <v/>
      </c>
      <c r="C6575" s="43">
        <f t="shared" si="517"/>
        <v>0</v>
      </c>
      <c r="D6575" s="43" t="str">
        <f t="shared" si="518"/>
        <v>Financial</v>
      </c>
      <c r="E6575" s="43" t="e">
        <f>IF(VLOOKUP(S6575,'DD-Lookup'!$J$6:$L$50,3,FALSE)="Monthly",(YEAR(AC6575)-YEAR(AB6575))*12+MONTH(AC6575)-MONTH(AB6575)+1,(AC6575-AB6575+1))</f>
        <v>#N/A</v>
      </c>
      <c r="F6575" s="210" t="e">
        <f t="shared" si="519"/>
        <v>#N/A</v>
      </c>
    </row>
    <row r="6576" spans="1:6" x14ac:dyDescent="0.25">
      <c r="A6576" s="43" t="str">
        <f t="shared" si="515"/>
        <v xml:space="preserve"> 0 Financial</v>
      </c>
      <c r="B6576" s="43" t="str">
        <f t="shared" si="516"/>
        <v/>
      </c>
      <c r="C6576" s="43">
        <f t="shared" si="517"/>
        <v>0</v>
      </c>
      <c r="D6576" s="43" t="str">
        <f t="shared" si="518"/>
        <v>Financial</v>
      </c>
      <c r="E6576" s="43" t="e">
        <f>IF(VLOOKUP(S6576,'DD-Lookup'!$J$6:$L$50,3,FALSE)="Monthly",(YEAR(AC6576)-YEAR(AB6576))*12+MONTH(AC6576)-MONTH(AB6576)+1,(AC6576-AB6576+1))</f>
        <v>#N/A</v>
      </c>
      <c r="F6576" s="210" t="e">
        <f t="shared" si="519"/>
        <v>#N/A</v>
      </c>
    </row>
    <row r="6577" spans="1:6" x14ac:dyDescent="0.25">
      <c r="A6577" s="43" t="str">
        <f t="shared" si="515"/>
        <v xml:space="preserve"> 0 Financial</v>
      </c>
      <c r="B6577" s="43" t="str">
        <f t="shared" si="516"/>
        <v/>
      </c>
      <c r="C6577" s="43">
        <f t="shared" si="517"/>
        <v>0</v>
      </c>
      <c r="D6577" s="43" t="str">
        <f t="shared" si="518"/>
        <v>Financial</v>
      </c>
      <c r="E6577" s="43" t="e">
        <f>IF(VLOOKUP(S6577,'DD-Lookup'!$J$6:$L$50,3,FALSE)="Monthly",(YEAR(AC6577)-YEAR(AB6577))*12+MONTH(AC6577)-MONTH(AB6577)+1,(AC6577-AB6577+1))</f>
        <v>#N/A</v>
      </c>
      <c r="F6577" s="210" t="e">
        <f t="shared" si="519"/>
        <v>#N/A</v>
      </c>
    </row>
    <row r="6578" spans="1:6" x14ac:dyDescent="0.25">
      <c r="A6578" s="43" t="str">
        <f t="shared" si="515"/>
        <v xml:space="preserve"> 0 Financial</v>
      </c>
      <c r="B6578" s="43" t="str">
        <f t="shared" si="516"/>
        <v/>
      </c>
      <c r="C6578" s="43">
        <f t="shared" si="517"/>
        <v>0</v>
      </c>
      <c r="D6578" s="43" t="str">
        <f t="shared" si="518"/>
        <v>Financial</v>
      </c>
      <c r="E6578" s="43" t="e">
        <f>IF(VLOOKUP(S6578,'DD-Lookup'!$J$6:$L$50,3,FALSE)="Monthly",(YEAR(AC6578)-YEAR(AB6578))*12+MONTH(AC6578)-MONTH(AB6578)+1,(AC6578-AB6578+1))</f>
        <v>#N/A</v>
      </c>
      <c r="F6578" s="210" t="e">
        <f t="shared" si="519"/>
        <v>#N/A</v>
      </c>
    </row>
    <row r="6579" spans="1:6" x14ac:dyDescent="0.25">
      <c r="A6579" s="43" t="str">
        <f t="shared" si="515"/>
        <v xml:space="preserve"> 0 Financial</v>
      </c>
      <c r="B6579" s="43" t="str">
        <f t="shared" si="516"/>
        <v/>
      </c>
      <c r="C6579" s="43">
        <f t="shared" si="517"/>
        <v>0</v>
      </c>
      <c r="D6579" s="43" t="str">
        <f t="shared" si="518"/>
        <v>Financial</v>
      </c>
      <c r="E6579" s="43" t="e">
        <f>IF(VLOOKUP(S6579,'DD-Lookup'!$J$6:$L$50,3,FALSE)="Monthly",(YEAR(AC6579)-YEAR(AB6579))*12+MONTH(AC6579)-MONTH(AB6579)+1,(AC6579-AB6579+1))</f>
        <v>#N/A</v>
      </c>
      <c r="F6579" s="210" t="e">
        <f t="shared" si="519"/>
        <v>#N/A</v>
      </c>
    </row>
    <row r="6580" spans="1:6" x14ac:dyDescent="0.25">
      <c r="A6580" s="43" t="str">
        <f t="shared" si="515"/>
        <v xml:space="preserve"> 0 Financial</v>
      </c>
      <c r="B6580" s="43" t="str">
        <f t="shared" si="516"/>
        <v/>
      </c>
      <c r="C6580" s="43">
        <f t="shared" si="517"/>
        <v>0</v>
      </c>
      <c r="D6580" s="43" t="str">
        <f t="shared" si="518"/>
        <v>Financial</v>
      </c>
      <c r="E6580" s="43" t="e">
        <f>IF(VLOOKUP(S6580,'DD-Lookup'!$J$6:$L$50,3,FALSE)="Monthly",(YEAR(AC6580)-YEAR(AB6580))*12+MONTH(AC6580)-MONTH(AB6580)+1,(AC6580-AB6580+1))</f>
        <v>#N/A</v>
      </c>
      <c r="F6580" s="210" t="e">
        <f t="shared" si="519"/>
        <v>#N/A</v>
      </c>
    </row>
    <row r="6581" spans="1:6" x14ac:dyDescent="0.25">
      <c r="A6581" s="43" t="str">
        <f t="shared" si="515"/>
        <v xml:space="preserve"> 0 Financial</v>
      </c>
      <c r="B6581" s="43" t="str">
        <f t="shared" si="516"/>
        <v/>
      </c>
      <c r="C6581" s="43">
        <f t="shared" si="517"/>
        <v>0</v>
      </c>
      <c r="D6581" s="43" t="str">
        <f t="shared" si="518"/>
        <v>Financial</v>
      </c>
      <c r="E6581" s="43" t="e">
        <f>IF(VLOOKUP(S6581,'DD-Lookup'!$J$6:$L$50,3,FALSE)="Monthly",(YEAR(AC6581)-YEAR(AB6581))*12+MONTH(AC6581)-MONTH(AB6581)+1,(AC6581-AB6581+1))</f>
        <v>#N/A</v>
      </c>
      <c r="F6581" s="210" t="e">
        <f t="shared" si="519"/>
        <v>#N/A</v>
      </c>
    </row>
    <row r="6582" spans="1:6" x14ac:dyDescent="0.25">
      <c r="A6582" s="43" t="str">
        <f t="shared" si="515"/>
        <v xml:space="preserve"> 0 Financial</v>
      </c>
      <c r="B6582" s="43" t="str">
        <f t="shared" si="516"/>
        <v/>
      </c>
      <c r="C6582" s="43">
        <f t="shared" si="517"/>
        <v>0</v>
      </c>
      <c r="D6582" s="43" t="str">
        <f t="shared" si="518"/>
        <v>Financial</v>
      </c>
      <c r="E6582" s="43" t="e">
        <f>IF(VLOOKUP(S6582,'DD-Lookup'!$J$6:$L$50,3,FALSE)="Monthly",(YEAR(AC6582)-YEAR(AB6582))*12+MONTH(AC6582)-MONTH(AB6582)+1,(AC6582-AB6582+1))</f>
        <v>#N/A</v>
      </c>
      <c r="F6582" s="210" t="e">
        <f t="shared" si="519"/>
        <v>#N/A</v>
      </c>
    </row>
    <row r="6583" spans="1:6" x14ac:dyDescent="0.25">
      <c r="A6583" s="43" t="str">
        <f t="shared" si="515"/>
        <v xml:space="preserve"> 0 Financial</v>
      </c>
      <c r="B6583" s="43" t="str">
        <f t="shared" si="516"/>
        <v/>
      </c>
      <c r="C6583" s="43">
        <f t="shared" si="517"/>
        <v>0</v>
      </c>
      <c r="D6583" s="43" t="str">
        <f t="shared" si="518"/>
        <v>Financial</v>
      </c>
      <c r="E6583" s="43" t="e">
        <f>IF(VLOOKUP(S6583,'DD-Lookup'!$J$6:$L$50,3,FALSE)="Monthly",(YEAR(AC6583)-YEAR(AB6583))*12+MONTH(AC6583)-MONTH(AB6583)+1,(AC6583-AB6583+1))</f>
        <v>#N/A</v>
      </c>
      <c r="F6583" s="210" t="e">
        <f t="shared" si="519"/>
        <v>#N/A</v>
      </c>
    </row>
    <row r="6584" spans="1:6" x14ac:dyDescent="0.25">
      <c r="A6584" s="43" t="str">
        <f t="shared" si="515"/>
        <v xml:space="preserve"> 0 Financial</v>
      </c>
      <c r="B6584" s="43" t="str">
        <f t="shared" si="516"/>
        <v/>
      </c>
      <c r="C6584" s="43">
        <f t="shared" si="517"/>
        <v>0</v>
      </c>
      <c r="D6584" s="43" t="str">
        <f t="shared" si="518"/>
        <v>Financial</v>
      </c>
      <c r="E6584" s="43" t="e">
        <f>IF(VLOOKUP(S6584,'DD-Lookup'!$J$6:$L$50,3,FALSE)="Monthly",(YEAR(AC6584)-YEAR(AB6584))*12+MONTH(AC6584)-MONTH(AB6584)+1,(AC6584-AB6584+1))</f>
        <v>#N/A</v>
      </c>
      <c r="F6584" s="210" t="e">
        <f t="shared" si="519"/>
        <v>#N/A</v>
      </c>
    </row>
    <row r="6585" spans="1:6" x14ac:dyDescent="0.25">
      <c r="A6585" s="43" t="str">
        <f t="shared" si="515"/>
        <v xml:space="preserve"> 0 Financial</v>
      </c>
      <c r="B6585" s="43" t="str">
        <f t="shared" si="516"/>
        <v/>
      </c>
      <c r="C6585" s="43">
        <f t="shared" si="517"/>
        <v>0</v>
      </c>
      <c r="D6585" s="43" t="str">
        <f t="shared" si="518"/>
        <v>Financial</v>
      </c>
      <c r="E6585" s="43" t="e">
        <f>IF(VLOOKUP(S6585,'DD-Lookup'!$J$6:$L$50,3,FALSE)="Monthly",(YEAR(AC6585)-YEAR(AB6585))*12+MONTH(AC6585)-MONTH(AB6585)+1,(AC6585-AB6585+1))</f>
        <v>#N/A</v>
      </c>
      <c r="F6585" s="210" t="e">
        <f t="shared" si="519"/>
        <v>#N/A</v>
      </c>
    </row>
    <row r="6586" spans="1:6" x14ac:dyDescent="0.25">
      <c r="A6586" s="43" t="str">
        <f t="shared" si="515"/>
        <v xml:space="preserve"> 0 Financial</v>
      </c>
      <c r="B6586" s="43" t="str">
        <f t="shared" si="516"/>
        <v/>
      </c>
      <c r="C6586" s="43">
        <f t="shared" si="517"/>
        <v>0</v>
      </c>
      <c r="D6586" s="43" t="str">
        <f t="shared" si="518"/>
        <v>Financial</v>
      </c>
      <c r="E6586" s="43" t="e">
        <f>IF(VLOOKUP(S6586,'DD-Lookup'!$J$6:$L$50,3,FALSE)="Monthly",(YEAR(AC6586)-YEAR(AB6586))*12+MONTH(AC6586)-MONTH(AB6586)+1,(AC6586-AB6586+1))</f>
        <v>#N/A</v>
      </c>
      <c r="F6586" s="210" t="e">
        <f t="shared" si="519"/>
        <v>#N/A</v>
      </c>
    </row>
    <row r="6587" spans="1:6" x14ac:dyDescent="0.25">
      <c r="A6587" s="43" t="str">
        <f t="shared" si="515"/>
        <v xml:space="preserve"> 0 Financial</v>
      </c>
      <c r="B6587" s="43" t="str">
        <f t="shared" si="516"/>
        <v/>
      </c>
      <c r="C6587" s="43">
        <f t="shared" si="517"/>
        <v>0</v>
      </c>
      <c r="D6587" s="43" t="str">
        <f t="shared" si="518"/>
        <v>Financial</v>
      </c>
      <c r="E6587" s="43" t="e">
        <f>IF(VLOOKUP(S6587,'DD-Lookup'!$J$6:$L$50,3,FALSE)="Monthly",(YEAR(AC6587)-YEAR(AB6587))*12+MONTH(AC6587)-MONTH(AB6587)+1,(AC6587-AB6587+1))</f>
        <v>#N/A</v>
      </c>
      <c r="F6587" s="210" t="e">
        <f t="shared" si="519"/>
        <v>#N/A</v>
      </c>
    </row>
    <row r="6588" spans="1:6" x14ac:dyDescent="0.25">
      <c r="A6588" s="43" t="str">
        <f t="shared" si="515"/>
        <v xml:space="preserve"> 0 Financial</v>
      </c>
      <c r="B6588" s="43" t="str">
        <f t="shared" si="516"/>
        <v/>
      </c>
      <c r="C6588" s="43">
        <f t="shared" si="517"/>
        <v>0</v>
      </c>
      <c r="D6588" s="43" t="str">
        <f t="shared" si="518"/>
        <v>Financial</v>
      </c>
      <c r="E6588" s="43" t="e">
        <f>IF(VLOOKUP(S6588,'DD-Lookup'!$J$6:$L$50,3,FALSE)="Monthly",(YEAR(AC6588)-YEAR(AB6588))*12+MONTH(AC6588)-MONTH(AB6588)+1,(AC6588-AB6588+1))</f>
        <v>#N/A</v>
      </c>
      <c r="F6588" s="210" t="e">
        <f t="shared" si="519"/>
        <v>#N/A</v>
      </c>
    </row>
    <row r="6589" spans="1:6" x14ac:dyDescent="0.25">
      <c r="A6589" s="43" t="str">
        <f t="shared" si="515"/>
        <v xml:space="preserve"> 0 Financial</v>
      </c>
      <c r="B6589" s="43" t="str">
        <f t="shared" si="516"/>
        <v/>
      </c>
      <c r="C6589" s="43">
        <f t="shared" si="517"/>
        <v>0</v>
      </c>
      <c r="D6589" s="43" t="str">
        <f t="shared" si="518"/>
        <v>Financial</v>
      </c>
      <c r="E6589" s="43" t="e">
        <f>IF(VLOOKUP(S6589,'DD-Lookup'!$J$6:$L$50,3,FALSE)="Monthly",(YEAR(AC6589)-YEAR(AB6589))*12+MONTH(AC6589)-MONTH(AB6589)+1,(AC6589-AB6589+1))</f>
        <v>#N/A</v>
      </c>
      <c r="F6589" s="210" t="e">
        <f t="shared" si="519"/>
        <v>#N/A</v>
      </c>
    </row>
    <row r="6590" spans="1:6" x14ac:dyDescent="0.25">
      <c r="A6590" s="43" t="str">
        <f t="shared" si="515"/>
        <v xml:space="preserve"> 0 Financial</v>
      </c>
      <c r="B6590" s="43" t="str">
        <f t="shared" si="516"/>
        <v/>
      </c>
      <c r="C6590" s="43">
        <f t="shared" si="517"/>
        <v>0</v>
      </c>
      <c r="D6590" s="43" t="str">
        <f t="shared" si="518"/>
        <v>Financial</v>
      </c>
      <c r="E6590" s="43" t="e">
        <f>IF(VLOOKUP(S6590,'DD-Lookup'!$J$6:$L$50,3,FALSE)="Monthly",(YEAR(AC6590)-YEAR(AB6590))*12+MONTH(AC6590)-MONTH(AB6590)+1,(AC6590-AB6590+1))</f>
        <v>#N/A</v>
      </c>
      <c r="F6590" s="210" t="e">
        <f t="shared" si="519"/>
        <v>#N/A</v>
      </c>
    </row>
    <row r="6591" spans="1:6" x14ac:dyDescent="0.25">
      <c r="A6591" s="43" t="str">
        <f t="shared" si="515"/>
        <v xml:space="preserve"> 0 Financial</v>
      </c>
      <c r="B6591" s="43" t="str">
        <f t="shared" si="516"/>
        <v/>
      </c>
      <c r="C6591" s="43">
        <f t="shared" si="517"/>
        <v>0</v>
      </c>
      <c r="D6591" s="43" t="str">
        <f t="shared" si="518"/>
        <v>Financial</v>
      </c>
      <c r="E6591" s="43" t="e">
        <f>IF(VLOOKUP(S6591,'DD-Lookup'!$J$6:$L$50,3,FALSE)="Monthly",(YEAR(AC6591)-YEAR(AB6591))*12+MONTH(AC6591)-MONTH(AB6591)+1,(AC6591-AB6591+1))</f>
        <v>#N/A</v>
      </c>
      <c r="F6591" s="210" t="e">
        <f t="shared" si="519"/>
        <v>#N/A</v>
      </c>
    </row>
    <row r="6592" spans="1:6" x14ac:dyDescent="0.25">
      <c r="A6592" s="43" t="str">
        <f t="shared" si="515"/>
        <v xml:space="preserve"> 0 Financial</v>
      </c>
      <c r="B6592" s="43" t="str">
        <f t="shared" si="516"/>
        <v/>
      </c>
      <c r="C6592" s="43">
        <f t="shared" si="517"/>
        <v>0</v>
      </c>
      <c r="D6592" s="43" t="str">
        <f t="shared" si="518"/>
        <v>Financial</v>
      </c>
      <c r="E6592" s="43" t="e">
        <f>IF(VLOOKUP(S6592,'DD-Lookup'!$J$6:$L$50,3,FALSE)="Monthly",(YEAR(AC6592)-YEAR(AB6592))*12+MONTH(AC6592)-MONTH(AB6592)+1,(AC6592-AB6592+1))</f>
        <v>#N/A</v>
      </c>
      <c r="F6592" s="210" t="e">
        <f t="shared" si="519"/>
        <v>#N/A</v>
      </c>
    </row>
    <row r="6593" spans="1:6" x14ac:dyDescent="0.25">
      <c r="A6593" s="43" t="str">
        <f t="shared" si="515"/>
        <v xml:space="preserve"> 0 Financial</v>
      </c>
      <c r="B6593" s="43" t="str">
        <f t="shared" si="516"/>
        <v/>
      </c>
      <c r="C6593" s="43">
        <f t="shared" si="517"/>
        <v>0</v>
      </c>
      <c r="D6593" s="43" t="str">
        <f t="shared" si="518"/>
        <v>Financial</v>
      </c>
      <c r="E6593" s="43" t="e">
        <f>IF(VLOOKUP(S6593,'DD-Lookup'!$J$6:$L$50,3,FALSE)="Monthly",(YEAR(AC6593)-YEAR(AB6593))*12+MONTH(AC6593)-MONTH(AB6593)+1,(AC6593-AB6593+1))</f>
        <v>#N/A</v>
      </c>
      <c r="F6593" s="210" t="e">
        <f t="shared" si="519"/>
        <v>#N/A</v>
      </c>
    </row>
    <row r="6594" spans="1:6" x14ac:dyDescent="0.25">
      <c r="A6594" s="43" t="str">
        <f t="shared" si="515"/>
        <v xml:space="preserve"> 0 Financial</v>
      </c>
      <c r="B6594" s="43" t="str">
        <f t="shared" si="516"/>
        <v/>
      </c>
      <c r="C6594" s="43">
        <f t="shared" si="517"/>
        <v>0</v>
      </c>
      <c r="D6594" s="43" t="str">
        <f t="shared" si="518"/>
        <v>Financial</v>
      </c>
      <c r="E6594" s="43" t="e">
        <f>IF(VLOOKUP(S6594,'DD-Lookup'!$J$6:$L$50,3,FALSE)="Monthly",(YEAR(AC6594)-YEAR(AB6594))*12+MONTH(AC6594)-MONTH(AB6594)+1,(AC6594-AB6594+1))</f>
        <v>#N/A</v>
      </c>
      <c r="F6594" s="210" t="e">
        <f t="shared" si="519"/>
        <v>#N/A</v>
      </c>
    </row>
    <row r="6595" spans="1:6" x14ac:dyDescent="0.25">
      <c r="A6595" s="43" t="str">
        <f t="shared" si="515"/>
        <v xml:space="preserve"> 0 Financial</v>
      </c>
      <c r="B6595" s="43" t="str">
        <f t="shared" si="516"/>
        <v/>
      </c>
      <c r="C6595" s="43">
        <f t="shared" si="517"/>
        <v>0</v>
      </c>
      <c r="D6595" s="43" t="str">
        <f t="shared" si="518"/>
        <v>Financial</v>
      </c>
      <c r="E6595" s="43" t="e">
        <f>IF(VLOOKUP(S6595,'DD-Lookup'!$J$6:$L$50,3,FALSE)="Monthly",(YEAR(AC6595)-YEAR(AB6595))*12+MONTH(AC6595)-MONTH(AB6595)+1,(AC6595-AB6595+1))</f>
        <v>#N/A</v>
      </c>
      <c r="F6595" s="210" t="e">
        <f t="shared" si="519"/>
        <v>#N/A</v>
      </c>
    </row>
    <row r="6596" spans="1:6" x14ac:dyDescent="0.25">
      <c r="A6596" s="43" t="str">
        <f t="shared" si="515"/>
        <v xml:space="preserve"> 0 Financial</v>
      </c>
      <c r="B6596" s="43" t="str">
        <f t="shared" si="516"/>
        <v/>
      </c>
      <c r="C6596" s="43">
        <f t="shared" si="517"/>
        <v>0</v>
      </c>
      <c r="D6596" s="43" t="str">
        <f t="shared" si="518"/>
        <v>Financial</v>
      </c>
      <c r="E6596" s="43" t="e">
        <f>IF(VLOOKUP(S6596,'DD-Lookup'!$J$6:$L$50,3,FALSE)="Monthly",(YEAR(AC6596)-YEAR(AB6596))*12+MONTH(AC6596)-MONTH(AB6596)+1,(AC6596-AB6596+1))</f>
        <v>#N/A</v>
      </c>
      <c r="F6596" s="210" t="e">
        <f t="shared" si="519"/>
        <v>#N/A</v>
      </c>
    </row>
    <row r="6597" spans="1:6" x14ac:dyDescent="0.25">
      <c r="A6597" s="43" t="str">
        <f t="shared" si="515"/>
        <v xml:space="preserve"> 0 Financial</v>
      </c>
      <c r="B6597" s="43" t="str">
        <f t="shared" si="516"/>
        <v/>
      </c>
      <c r="C6597" s="43">
        <f t="shared" si="517"/>
        <v>0</v>
      </c>
      <c r="D6597" s="43" t="str">
        <f t="shared" si="518"/>
        <v>Financial</v>
      </c>
      <c r="E6597" s="43" t="e">
        <f>IF(VLOOKUP(S6597,'DD-Lookup'!$J$6:$L$50,3,FALSE)="Monthly",(YEAR(AC6597)-YEAR(AB6597))*12+MONTH(AC6597)-MONTH(AB6597)+1,(AC6597-AB6597+1))</f>
        <v>#N/A</v>
      </c>
      <c r="F6597" s="210" t="e">
        <f t="shared" si="519"/>
        <v>#N/A</v>
      </c>
    </row>
    <row r="6598" spans="1:6" x14ac:dyDescent="0.25">
      <c r="A6598" s="43" t="str">
        <f t="shared" si="515"/>
        <v xml:space="preserve"> 0 Financial</v>
      </c>
      <c r="B6598" s="43" t="str">
        <f t="shared" si="516"/>
        <v/>
      </c>
      <c r="C6598" s="43">
        <f t="shared" si="517"/>
        <v>0</v>
      </c>
      <c r="D6598" s="43" t="str">
        <f t="shared" si="518"/>
        <v>Financial</v>
      </c>
      <c r="E6598" s="43" t="e">
        <f>IF(VLOOKUP(S6598,'DD-Lookup'!$J$6:$L$50,3,FALSE)="Monthly",(YEAR(AC6598)-YEAR(AB6598))*12+MONTH(AC6598)-MONTH(AB6598)+1,(AC6598-AB6598+1))</f>
        <v>#N/A</v>
      </c>
      <c r="F6598" s="210" t="e">
        <f t="shared" si="519"/>
        <v>#N/A</v>
      </c>
    </row>
    <row r="6599" spans="1:6" x14ac:dyDescent="0.25">
      <c r="A6599" s="43" t="str">
        <f t="shared" si="515"/>
        <v xml:space="preserve"> 0 Financial</v>
      </c>
      <c r="B6599" s="43" t="str">
        <f t="shared" si="516"/>
        <v/>
      </c>
      <c r="C6599" s="43">
        <f t="shared" si="517"/>
        <v>0</v>
      </c>
      <c r="D6599" s="43" t="str">
        <f t="shared" si="518"/>
        <v>Financial</v>
      </c>
      <c r="E6599" s="43" t="e">
        <f>IF(VLOOKUP(S6599,'DD-Lookup'!$J$6:$L$50,3,FALSE)="Monthly",(YEAR(AC6599)-YEAR(AB6599))*12+MONTH(AC6599)-MONTH(AB6599)+1,(AC6599-AB6599+1))</f>
        <v>#N/A</v>
      </c>
      <c r="F6599" s="210" t="e">
        <f t="shared" si="519"/>
        <v>#N/A</v>
      </c>
    </row>
    <row r="6600" spans="1:6" x14ac:dyDescent="0.25">
      <c r="A6600" s="43" t="str">
        <f t="shared" si="515"/>
        <v xml:space="preserve"> 0 Financial</v>
      </c>
      <c r="B6600" s="43" t="str">
        <f t="shared" si="516"/>
        <v/>
      </c>
      <c r="C6600" s="43">
        <f t="shared" si="517"/>
        <v>0</v>
      </c>
      <c r="D6600" s="43" t="str">
        <f t="shared" si="518"/>
        <v>Financial</v>
      </c>
      <c r="E6600" s="43" t="e">
        <f>IF(VLOOKUP(S6600,'DD-Lookup'!$J$6:$L$50,3,FALSE)="Monthly",(YEAR(AC6600)-YEAR(AB6600))*12+MONTH(AC6600)-MONTH(AB6600)+1,(AC6600-AB6600+1))</f>
        <v>#N/A</v>
      </c>
      <c r="F6600" s="210" t="e">
        <f t="shared" si="519"/>
        <v>#N/A</v>
      </c>
    </row>
    <row r="6601" spans="1:6" x14ac:dyDescent="0.25">
      <c r="A6601" s="43" t="str">
        <f t="shared" si="515"/>
        <v xml:space="preserve"> 0 Financial</v>
      </c>
      <c r="B6601" s="43" t="str">
        <f t="shared" si="516"/>
        <v/>
      </c>
      <c r="C6601" s="43">
        <f t="shared" si="517"/>
        <v>0</v>
      </c>
      <c r="D6601" s="43" t="str">
        <f t="shared" si="518"/>
        <v>Financial</v>
      </c>
      <c r="E6601" s="43" t="e">
        <f>IF(VLOOKUP(S6601,'DD-Lookup'!$J$6:$L$50,3,FALSE)="Monthly",(YEAR(AC6601)-YEAR(AB6601))*12+MONTH(AC6601)-MONTH(AB6601)+1,(AC6601-AB6601+1))</f>
        <v>#N/A</v>
      </c>
      <c r="F6601" s="210" t="e">
        <f t="shared" si="519"/>
        <v>#N/A</v>
      </c>
    </row>
    <row r="6602" spans="1:6" x14ac:dyDescent="0.25">
      <c r="A6602" s="43" t="str">
        <f t="shared" ref="A6602:A6665" si="520">B6602&amp;" "&amp;C6602&amp;" "&amp;D6602</f>
        <v xml:space="preserve"> 0 Financial</v>
      </c>
      <c r="B6602" s="43" t="str">
        <f t="shared" ref="B6602:B6665" si="521">IF((LEFT(N6602,2)="US"),"US","")</f>
        <v/>
      </c>
      <c r="C6602" s="43">
        <f t="shared" ref="C6602:C6665" si="522">M6602</f>
        <v>0</v>
      </c>
      <c r="D6602" s="43" t="str">
        <f t="shared" ref="D6602:D6665" si="523">IF(ISNUMBER(FIND("Phy",N6602))=TRUE,"Physical","Financial")</f>
        <v>Financial</v>
      </c>
      <c r="E6602" s="43" t="e">
        <f>IF(VLOOKUP(S6602,'DD-Lookup'!$J$6:$L$50,3,FALSE)="Monthly",(YEAR(AC6602)-YEAR(AB6602))*12+MONTH(AC6602)-MONTH(AB6602)+1,(AC6602-AB6602+1))</f>
        <v>#N/A</v>
      </c>
      <c r="F6602" s="210" t="e">
        <f t="shared" ref="F6602:F6665" si="524">E6602*SUM(P6602:Q6602)</f>
        <v>#N/A</v>
      </c>
    </row>
    <row r="6603" spans="1:6" x14ac:dyDescent="0.25">
      <c r="A6603" s="43" t="str">
        <f t="shared" si="520"/>
        <v xml:space="preserve"> 0 Financial</v>
      </c>
      <c r="B6603" s="43" t="str">
        <f t="shared" si="521"/>
        <v/>
      </c>
      <c r="C6603" s="43">
        <f t="shared" si="522"/>
        <v>0</v>
      </c>
      <c r="D6603" s="43" t="str">
        <f t="shared" si="523"/>
        <v>Financial</v>
      </c>
      <c r="E6603" s="43" t="e">
        <f>IF(VLOOKUP(S6603,'DD-Lookup'!$J$6:$L$50,3,FALSE)="Monthly",(YEAR(AC6603)-YEAR(AB6603))*12+MONTH(AC6603)-MONTH(AB6603)+1,(AC6603-AB6603+1))</f>
        <v>#N/A</v>
      </c>
      <c r="F6603" s="210" t="e">
        <f t="shared" si="524"/>
        <v>#N/A</v>
      </c>
    </row>
    <row r="6604" spans="1:6" x14ac:dyDescent="0.25">
      <c r="A6604" s="43" t="str">
        <f t="shared" si="520"/>
        <v xml:space="preserve"> 0 Financial</v>
      </c>
      <c r="B6604" s="43" t="str">
        <f t="shared" si="521"/>
        <v/>
      </c>
      <c r="C6604" s="43">
        <f t="shared" si="522"/>
        <v>0</v>
      </c>
      <c r="D6604" s="43" t="str">
        <f t="shared" si="523"/>
        <v>Financial</v>
      </c>
      <c r="E6604" s="43" t="e">
        <f>IF(VLOOKUP(S6604,'DD-Lookup'!$J$6:$L$50,3,FALSE)="Monthly",(YEAR(AC6604)-YEAR(AB6604))*12+MONTH(AC6604)-MONTH(AB6604)+1,(AC6604-AB6604+1))</f>
        <v>#N/A</v>
      </c>
      <c r="F6604" s="210" t="e">
        <f t="shared" si="524"/>
        <v>#N/A</v>
      </c>
    </row>
    <row r="6605" spans="1:6" x14ac:dyDescent="0.25">
      <c r="A6605" s="43" t="str">
        <f t="shared" si="520"/>
        <v xml:space="preserve"> 0 Financial</v>
      </c>
      <c r="B6605" s="43" t="str">
        <f t="shared" si="521"/>
        <v/>
      </c>
      <c r="C6605" s="43">
        <f t="shared" si="522"/>
        <v>0</v>
      </c>
      <c r="D6605" s="43" t="str">
        <f t="shared" si="523"/>
        <v>Financial</v>
      </c>
      <c r="E6605" s="43" t="e">
        <f>IF(VLOOKUP(S6605,'DD-Lookup'!$J$6:$L$50,3,FALSE)="Monthly",(YEAR(AC6605)-YEAR(AB6605))*12+MONTH(AC6605)-MONTH(AB6605)+1,(AC6605-AB6605+1))</f>
        <v>#N/A</v>
      </c>
      <c r="F6605" s="210" t="e">
        <f t="shared" si="524"/>
        <v>#N/A</v>
      </c>
    </row>
    <row r="6606" spans="1:6" x14ac:dyDescent="0.25">
      <c r="A6606" s="43" t="str">
        <f t="shared" si="520"/>
        <v xml:space="preserve"> 0 Financial</v>
      </c>
      <c r="B6606" s="43" t="str">
        <f t="shared" si="521"/>
        <v/>
      </c>
      <c r="C6606" s="43">
        <f t="shared" si="522"/>
        <v>0</v>
      </c>
      <c r="D6606" s="43" t="str">
        <f t="shared" si="523"/>
        <v>Financial</v>
      </c>
      <c r="E6606" s="43" t="e">
        <f>IF(VLOOKUP(S6606,'DD-Lookup'!$J$6:$L$50,3,FALSE)="Monthly",(YEAR(AC6606)-YEAR(AB6606))*12+MONTH(AC6606)-MONTH(AB6606)+1,(AC6606-AB6606+1))</f>
        <v>#N/A</v>
      </c>
      <c r="F6606" s="210" t="e">
        <f t="shared" si="524"/>
        <v>#N/A</v>
      </c>
    </row>
    <row r="6607" spans="1:6" x14ac:dyDescent="0.25">
      <c r="A6607" s="43" t="str">
        <f t="shared" si="520"/>
        <v xml:space="preserve"> 0 Financial</v>
      </c>
      <c r="B6607" s="43" t="str">
        <f t="shared" si="521"/>
        <v/>
      </c>
      <c r="C6607" s="43">
        <f t="shared" si="522"/>
        <v>0</v>
      </c>
      <c r="D6607" s="43" t="str">
        <f t="shared" si="523"/>
        <v>Financial</v>
      </c>
      <c r="E6607" s="43" t="e">
        <f>IF(VLOOKUP(S6607,'DD-Lookup'!$J$6:$L$50,3,FALSE)="Monthly",(YEAR(AC6607)-YEAR(AB6607))*12+MONTH(AC6607)-MONTH(AB6607)+1,(AC6607-AB6607+1))</f>
        <v>#N/A</v>
      </c>
      <c r="F6607" s="210" t="e">
        <f t="shared" si="524"/>
        <v>#N/A</v>
      </c>
    </row>
    <row r="6608" spans="1:6" x14ac:dyDescent="0.25">
      <c r="A6608" s="43" t="str">
        <f t="shared" si="520"/>
        <v xml:space="preserve"> 0 Financial</v>
      </c>
      <c r="B6608" s="43" t="str">
        <f t="shared" si="521"/>
        <v/>
      </c>
      <c r="C6608" s="43">
        <f t="shared" si="522"/>
        <v>0</v>
      </c>
      <c r="D6608" s="43" t="str">
        <f t="shared" si="523"/>
        <v>Financial</v>
      </c>
      <c r="E6608" s="43" t="e">
        <f>IF(VLOOKUP(S6608,'DD-Lookup'!$J$6:$L$50,3,FALSE)="Monthly",(YEAR(AC6608)-YEAR(AB6608))*12+MONTH(AC6608)-MONTH(AB6608)+1,(AC6608-AB6608+1))</f>
        <v>#N/A</v>
      </c>
      <c r="F6608" s="210" t="e">
        <f t="shared" si="524"/>
        <v>#N/A</v>
      </c>
    </row>
    <row r="6609" spans="1:6" x14ac:dyDescent="0.25">
      <c r="A6609" s="43" t="str">
        <f t="shared" si="520"/>
        <v xml:space="preserve"> 0 Financial</v>
      </c>
      <c r="B6609" s="43" t="str">
        <f t="shared" si="521"/>
        <v/>
      </c>
      <c r="C6609" s="43">
        <f t="shared" si="522"/>
        <v>0</v>
      </c>
      <c r="D6609" s="43" t="str">
        <f t="shared" si="523"/>
        <v>Financial</v>
      </c>
      <c r="E6609" s="43" t="e">
        <f>IF(VLOOKUP(S6609,'DD-Lookup'!$J$6:$L$50,3,FALSE)="Monthly",(YEAR(AC6609)-YEAR(AB6609))*12+MONTH(AC6609)-MONTH(AB6609)+1,(AC6609-AB6609+1))</f>
        <v>#N/A</v>
      </c>
      <c r="F6609" s="210" t="e">
        <f t="shared" si="524"/>
        <v>#N/A</v>
      </c>
    </row>
    <row r="6610" spans="1:6" x14ac:dyDescent="0.25">
      <c r="A6610" s="43" t="str">
        <f t="shared" si="520"/>
        <v xml:space="preserve"> 0 Financial</v>
      </c>
      <c r="B6610" s="43" t="str">
        <f t="shared" si="521"/>
        <v/>
      </c>
      <c r="C6610" s="43">
        <f t="shared" si="522"/>
        <v>0</v>
      </c>
      <c r="D6610" s="43" t="str">
        <f t="shared" si="523"/>
        <v>Financial</v>
      </c>
      <c r="E6610" s="43" t="e">
        <f>IF(VLOOKUP(S6610,'DD-Lookup'!$J$6:$L$50,3,FALSE)="Monthly",(YEAR(AC6610)-YEAR(AB6610))*12+MONTH(AC6610)-MONTH(AB6610)+1,(AC6610-AB6610+1))</f>
        <v>#N/A</v>
      </c>
      <c r="F6610" s="210" t="e">
        <f t="shared" si="524"/>
        <v>#N/A</v>
      </c>
    </row>
    <row r="6611" spans="1:6" x14ac:dyDescent="0.25">
      <c r="A6611" s="43" t="str">
        <f t="shared" si="520"/>
        <v xml:space="preserve"> 0 Financial</v>
      </c>
      <c r="B6611" s="43" t="str">
        <f t="shared" si="521"/>
        <v/>
      </c>
      <c r="C6611" s="43">
        <f t="shared" si="522"/>
        <v>0</v>
      </c>
      <c r="D6611" s="43" t="str">
        <f t="shared" si="523"/>
        <v>Financial</v>
      </c>
      <c r="E6611" s="43" t="e">
        <f>IF(VLOOKUP(S6611,'DD-Lookup'!$J$6:$L$50,3,FALSE)="Monthly",(YEAR(AC6611)-YEAR(AB6611))*12+MONTH(AC6611)-MONTH(AB6611)+1,(AC6611-AB6611+1))</f>
        <v>#N/A</v>
      </c>
      <c r="F6611" s="210" t="e">
        <f t="shared" si="524"/>
        <v>#N/A</v>
      </c>
    </row>
    <row r="6612" spans="1:6" x14ac:dyDescent="0.25">
      <c r="A6612" s="43" t="str">
        <f t="shared" si="520"/>
        <v xml:space="preserve"> 0 Financial</v>
      </c>
      <c r="B6612" s="43" t="str">
        <f t="shared" si="521"/>
        <v/>
      </c>
      <c r="C6612" s="43">
        <f t="shared" si="522"/>
        <v>0</v>
      </c>
      <c r="D6612" s="43" t="str">
        <f t="shared" si="523"/>
        <v>Financial</v>
      </c>
      <c r="E6612" s="43" t="e">
        <f>IF(VLOOKUP(S6612,'DD-Lookup'!$J$6:$L$50,3,FALSE)="Monthly",(YEAR(AC6612)-YEAR(AB6612))*12+MONTH(AC6612)-MONTH(AB6612)+1,(AC6612-AB6612+1))</f>
        <v>#N/A</v>
      </c>
      <c r="F6612" s="210" t="e">
        <f t="shared" si="524"/>
        <v>#N/A</v>
      </c>
    </row>
    <row r="6613" spans="1:6" x14ac:dyDescent="0.25">
      <c r="A6613" s="43" t="str">
        <f t="shared" si="520"/>
        <v xml:space="preserve"> 0 Financial</v>
      </c>
      <c r="B6613" s="43" t="str">
        <f t="shared" si="521"/>
        <v/>
      </c>
      <c r="C6613" s="43">
        <f t="shared" si="522"/>
        <v>0</v>
      </c>
      <c r="D6613" s="43" t="str">
        <f t="shared" si="523"/>
        <v>Financial</v>
      </c>
      <c r="E6613" s="43" t="e">
        <f>IF(VLOOKUP(S6613,'DD-Lookup'!$J$6:$L$50,3,FALSE)="Monthly",(YEAR(AC6613)-YEAR(AB6613))*12+MONTH(AC6613)-MONTH(AB6613)+1,(AC6613-AB6613+1))</f>
        <v>#N/A</v>
      </c>
      <c r="F6613" s="210" t="e">
        <f t="shared" si="524"/>
        <v>#N/A</v>
      </c>
    </row>
    <row r="6614" spans="1:6" x14ac:dyDescent="0.25">
      <c r="A6614" s="43" t="str">
        <f t="shared" si="520"/>
        <v xml:space="preserve"> 0 Financial</v>
      </c>
      <c r="B6614" s="43" t="str">
        <f t="shared" si="521"/>
        <v/>
      </c>
      <c r="C6614" s="43">
        <f t="shared" si="522"/>
        <v>0</v>
      </c>
      <c r="D6614" s="43" t="str">
        <f t="shared" si="523"/>
        <v>Financial</v>
      </c>
      <c r="E6614" s="43" t="e">
        <f>IF(VLOOKUP(S6614,'DD-Lookup'!$J$6:$L$50,3,FALSE)="Monthly",(YEAR(AC6614)-YEAR(AB6614))*12+MONTH(AC6614)-MONTH(AB6614)+1,(AC6614-AB6614+1))</f>
        <v>#N/A</v>
      </c>
      <c r="F6614" s="210" t="e">
        <f t="shared" si="524"/>
        <v>#N/A</v>
      </c>
    </row>
    <row r="6615" spans="1:6" x14ac:dyDescent="0.25">
      <c r="A6615" s="43" t="str">
        <f t="shared" si="520"/>
        <v xml:space="preserve"> 0 Financial</v>
      </c>
      <c r="B6615" s="43" t="str">
        <f t="shared" si="521"/>
        <v/>
      </c>
      <c r="C6615" s="43">
        <f t="shared" si="522"/>
        <v>0</v>
      </c>
      <c r="D6615" s="43" t="str">
        <f t="shared" si="523"/>
        <v>Financial</v>
      </c>
      <c r="E6615" s="43" t="e">
        <f>IF(VLOOKUP(S6615,'DD-Lookup'!$J$6:$L$50,3,FALSE)="Monthly",(YEAR(AC6615)-YEAR(AB6615))*12+MONTH(AC6615)-MONTH(AB6615)+1,(AC6615-AB6615+1))</f>
        <v>#N/A</v>
      </c>
      <c r="F6615" s="210" t="e">
        <f t="shared" si="524"/>
        <v>#N/A</v>
      </c>
    </row>
    <row r="6616" spans="1:6" x14ac:dyDescent="0.25">
      <c r="A6616" s="43" t="str">
        <f t="shared" si="520"/>
        <v xml:space="preserve"> 0 Financial</v>
      </c>
      <c r="B6616" s="43" t="str">
        <f t="shared" si="521"/>
        <v/>
      </c>
      <c r="C6616" s="43">
        <f t="shared" si="522"/>
        <v>0</v>
      </c>
      <c r="D6616" s="43" t="str">
        <f t="shared" si="523"/>
        <v>Financial</v>
      </c>
      <c r="E6616" s="43" t="e">
        <f>IF(VLOOKUP(S6616,'DD-Lookup'!$J$6:$L$50,3,FALSE)="Monthly",(YEAR(AC6616)-YEAR(AB6616))*12+MONTH(AC6616)-MONTH(AB6616)+1,(AC6616-AB6616+1))</f>
        <v>#N/A</v>
      </c>
      <c r="F6616" s="210" t="e">
        <f t="shared" si="524"/>
        <v>#N/A</v>
      </c>
    </row>
    <row r="6617" spans="1:6" x14ac:dyDescent="0.25">
      <c r="A6617" s="43" t="str">
        <f t="shared" si="520"/>
        <v xml:space="preserve"> 0 Financial</v>
      </c>
      <c r="B6617" s="43" t="str">
        <f t="shared" si="521"/>
        <v/>
      </c>
      <c r="C6617" s="43">
        <f t="shared" si="522"/>
        <v>0</v>
      </c>
      <c r="D6617" s="43" t="str">
        <f t="shared" si="523"/>
        <v>Financial</v>
      </c>
      <c r="E6617" s="43" t="e">
        <f>IF(VLOOKUP(S6617,'DD-Lookup'!$J$6:$L$50,3,FALSE)="Monthly",(YEAR(AC6617)-YEAR(AB6617))*12+MONTH(AC6617)-MONTH(AB6617)+1,(AC6617-AB6617+1))</f>
        <v>#N/A</v>
      </c>
      <c r="F6617" s="210" t="e">
        <f t="shared" si="524"/>
        <v>#N/A</v>
      </c>
    </row>
    <row r="6618" spans="1:6" x14ac:dyDescent="0.25">
      <c r="A6618" s="43" t="str">
        <f t="shared" si="520"/>
        <v xml:space="preserve"> 0 Financial</v>
      </c>
      <c r="B6618" s="43" t="str">
        <f t="shared" si="521"/>
        <v/>
      </c>
      <c r="C6618" s="43">
        <f t="shared" si="522"/>
        <v>0</v>
      </c>
      <c r="D6618" s="43" t="str">
        <f t="shared" si="523"/>
        <v>Financial</v>
      </c>
      <c r="E6618" s="43" t="e">
        <f>IF(VLOOKUP(S6618,'DD-Lookup'!$J$6:$L$50,3,FALSE)="Monthly",(YEAR(AC6618)-YEAR(AB6618))*12+MONTH(AC6618)-MONTH(AB6618)+1,(AC6618-AB6618+1))</f>
        <v>#N/A</v>
      </c>
      <c r="F6618" s="210" t="e">
        <f t="shared" si="524"/>
        <v>#N/A</v>
      </c>
    </row>
    <row r="6619" spans="1:6" x14ac:dyDescent="0.25">
      <c r="A6619" s="43" t="str">
        <f t="shared" si="520"/>
        <v xml:space="preserve"> 0 Financial</v>
      </c>
      <c r="B6619" s="43" t="str">
        <f t="shared" si="521"/>
        <v/>
      </c>
      <c r="C6619" s="43">
        <f t="shared" si="522"/>
        <v>0</v>
      </c>
      <c r="D6619" s="43" t="str">
        <f t="shared" si="523"/>
        <v>Financial</v>
      </c>
      <c r="E6619" s="43" t="e">
        <f>IF(VLOOKUP(S6619,'DD-Lookup'!$J$6:$L$50,3,FALSE)="Monthly",(YEAR(AC6619)-YEAR(AB6619))*12+MONTH(AC6619)-MONTH(AB6619)+1,(AC6619-AB6619+1))</f>
        <v>#N/A</v>
      </c>
      <c r="F6619" s="210" t="e">
        <f t="shared" si="524"/>
        <v>#N/A</v>
      </c>
    </row>
    <row r="6620" spans="1:6" x14ac:dyDescent="0.25">
      <c r="A6620" s="43" t="str">
        <f t="shared" si="520"/>
        <v xml:space="preserve"> 0 Financial</v>
      </c>
      <c r="B6620" s="43" t="str">
        <f t="shared" si="521"/>
        <v/>
      </c>
      <c r="C6620" s="43">
        <f t="shared" si="522"/>
        <v>0</v>
      </c>
      <c r="D6620" s="43" t="str">
        <f t="shared" si="523"/>
        <v>Financial</v>
      </c>
      <c r="E6620" s="43" t="e">
        <f>IF(VLOOKUP(S6620,'DD-Lookup'!$J$6:$L$50,3,FALSE)="Monthly",(YEAR(AC6620)-YEAR(AB6620))*12+MONTH(AC6620)-MONTH(AB6620)+1,(AC6620-AB6620+1))</f>
        <v>#N/A</v>
      </c>
      <c r="F6620" s="210" t="e">
        <f t="shared" si="524"/>
        <v>#N/A</v>
      </c>
    </row>
    <row r="6621" spans="1:6" x14ac:dyDescent="0.25">
      <c r="A6621" s="43" t="str">
        <f t="shared" si="520"/>
        <v xml:space="preserve"> 0 Financial</v>
      </c>
      <c r="B6621" s="43" t="str">
        <f t="shared" si="521"/>
        <v/>
      </c>
      <c r="C6621" s="43">
        <f t="shared" si="522"/>
        <v>0</v>
      </c>
      <c r="D6621" s="43" t="str">
        <f t="shared" si="523"/>
        <v>Financial</v>
      </c>
      <c r="E6621" s="43" t="e">
        <f>IF(VLOOKUP(S6621,'DD-Lookup'!$J$6:$L$50,3,FALSE)="Monthly",(YEAR(AC6621)-YEAR(AB6621))*12+MONTH(AC6621)-MONTH(AB6621)+1,(AC6621-AB6621+1))</f>
        <v>#N/A</v>
      </c>
      <c r="F6621" s="210" t="e">
        <f t="shared" si="524"/>
        <v>#N/A</v>
      </c>
    </row>
    <row r="6622" spans="1:6" x14ac:dyDescent="0.25">
      <c r="A6622" s="43" t="str">
        <f t="shared" si="520"/>
        <v xml:space="preserve"> 0 Financial</v>
      </c>
      <c r="B6622" s="43" t="str">
        <f t="shared" si="521"/>
        <v/>
      </c>
      <c r="C6622" s="43">
        <f t="shared" si="522"/>
        <v>0</v>
      </c>
      <c r="D6622" s="43" t="str">
        <f t="shared" si="523"/>
        <v>Financial</v>
      </c>
      <c r="E6622" s="43" t="e">
        <f>IF(VLOOKUP(S6622,'DD-Lookup'!$J$6:$L$50,3,FALSE)="Monthly",(YEAR(AC6622)-YEAR(AB6622))*12+MONTH(AC6622)-MONTH(AB6622)+1,(AC6622-AB6622+1))</f>
        <v>#N/A</v>
      </c>
      <c r="F6622" s="210" t="e">
        <f t="shared" si="524"/>
        <v>#N/A</v>
      </c>
    </row>
    <row r="6623" spans="1:6" x14ac:dyDescent="0.25">
      <c r="A6623" s="43" t="str">
        <f t="shared" si="520"/>
        <v xml:space="preserve"> 0 Financial</v>
      </c>
      <c r="B6623" s="43" t="str">
        <f t="shared" si="521"/>
        <v/>
      </c>
      <c r="C6623" s="43">
        <f t="shared" si="522"/>
        <v>0</v>
      </c>
      <c r="D6623" s="43" t="str">
        <f t="shared" si="523"/>
        <v>Financial</v>
      </c>
      <c r="E6623" s="43" t="e">
        <f>IF(VLOOKUP(S6623,'DD-Lookup'!$J$6:$L$50,3,FALSE)="Monthly",(YEAR(AC6623)-YEAR(AB6623))*12+MONTH(AC6623)-MONTH(AB6623)+1,(AC6623-AB6623+1))</f>
        <v>#N/A</v>
      </c>
      <c r="F6623" s="210" t="e">
        <f t="shared" si="524"/>
        <v>#N/A</v>
      </c>
    </row>
    <row r="6624" spans="1:6" x14ac:dyDescent="0.25">
      <c r="A6624" s="43" t="str">
        <f t="shared" si="520"/>
        <v xml:space="preserve"> 0 Financial</v>
      </c>
      <c r="B6624" s="43" t="str">
        <f t="shared" si="521"/>
        <v/>
      </c>
      <c r="C6624" s="43">
        <f t="shared" si="522"/>
        <v>0</v>
      </c>
      <c r="D6624" s="43" t="str">
        <f t="shared" si="523"/>
        <v>Financial</v>
      </c>
      <c r="E6624" s="43" t="e">
        <f>IF(VLOOKUP(S6624,'DD-Lookup'!$J$6:$L$50,3,FALSE)="Monthly",(YEAR(AC6624)-YEAR(AB6624))*12+MONTH(AC6624)-MONTH(AB6624)+1,(AC6624-AB6624+1))</f>
        <v>#N/A</v>
      </c>
      <c r="F6624" s="210" t="e">
        <f t="shared" si="524"/>
        <v>#N/A</v>
      </c>
    </row>
    <row r="6625" spans="1:6" x14ac:dyDescent="0.25">
      <c r="A6625" s="43" t="str">
        <f t="shared" si="520"/>
        <v xml:space="preserve"> 0 Financial</v>
      </c>
      <c r="B6625" s="43" t="str">
        <f t="shared" si="521"/>
        <v/>
      </c>
      <c r="C6625" s="43">
        <f t="shared" si="522"/>
        <v>0</v>
      </c>
      <c r="D6625" s="43" t="str">
        <f t="shared" si="523"/>
        <v>Financial</v>
      </c>
      <c r="E6625" s="43" t="e">
        <f>IF(VLOOKUP(S6625,'DD-Lookup'!$J$6:$L$50,3,FALSE)="Monthly",(YEAR(AC6625)-YEAR(AB6625))*12+MONTH(AC6625)-MONTH(AB6625)+1,(AC6625-AB6625+1))</f>
        <v>#N/A</v>
      </c>
      <c r="F6625" s="210" t="e">
        <f t="shared" si="524"/>
        <v>#N/A</v>
      </c>
    </row>
    <row r="6626" spans="1:6" x14ac:dyDescent="0.25">
      <c r="A6626" s="43" t="str">
        <f t="shared" si="520"/>
        <v xml:space="preserve"> 0 Financial</v>
      </c>
      <c r="B6626" s="43" t="str">
        <f t="shared" si="521"/>
        <v/>
      </c>
      <c r="C6626" s="43">
        <f t="shared" si="522"/>
        <v>0</v>
      </c>
      <c r="D6626" s="43" t="str">
        <f t="shared" si="523"/>
        <v>Financial</v>
      </c>
      <c r="E6626" s="43" t="e">
        <f>IF(VLOOKUP(S6626,'DD-Lookup'!$J$6:$L$50,3,FALSE)="Monthly",(YEAR(AC6626)-YEAR(AB6626))*12+MONTH(AC6626)-MONTH(AB6626)+1,(AC6626-AB6626+1))</f>
        <v>#N/A</v>
      </c>
      <c r="F6626" s="210" t="e">
        <f t="shared" si="524"/>
        <v>#N/A</v>
      </c>
    </row>
    <row r="6627" spans="1:6" x14ac:dyDescent="0.25">
      <c r="A6627" s="43" t="str">
        <f t="shared" si="520"/>
        <v xml:space="preserve"> 0 Financial</v>
      </c>
      <c r="B6627" s="43" t="str">
        <f t="shared" si="521"/>
        <v/>
      </c>
      <c r="C6627" s="43">
        <f t="shared" si="522"/>
        <v>0</v>
      </c>
      <c r="D6627" s="43" t="str">
        <f t="shared" si="523"/>
        <v>Financial</v>
      </c>
      <c r="E6627" s="43" t="e">
        <f>IF(VLOOKUP(S6627,'DD-Lookup'!$J$6:$L$50,3,FALSE)="Monthly",(YEAR(AC6627)-YEAR(AB6627))*12+MONTH(AC6627)-MONTH(AB6627)+1,(AC6627-AB6627+1))</f>
        <v>#N/A</v>
      </c>
      <c r="F6627" s="210" t="e">
        <f t="shared" si="524"/>
        <v>#N/A</v>
      </c>
    </row>
    <row r="6628" spans="1:6" x14ac:dyDescent="0.25">
      <c r="A6628" s="43" t="str">
        <f t="shared" si="520"/>
        <v xml:space="preserve"> 0 Financial</v>
      </c>
      <c r="B6628" s="43" t="str">
        <f t="shared" si="521"/>
        <v/>
      </c>
      <c r="C6628" s="43">
        <f t="shared" si="522"/>
        <v>0</v>
      </c>
      <c r="D6628" s="43" t="str">
        <f t="shared" si="523"/>
        <v>Financial</v>
      </c>
      <c r="E6628" s="43" t="e">
        <f>IF(VLOOKUP(S6628,'DD-Lookup'!$J$6:$L$50,3,FALSE)="Monthly",(YEAR(AC6628)-YEAR(AB6628))*12+MONTH(AC6628)-MONTH(AB6628)+1,(AC6628-AB6628+1))</f>
        <v>#N/A</v>
      </c>
      <c r="F6628" s="210" t="e">
        <f t="shared" si="524"/>
        <v>#N/A</v>
      </c>
    </row>
    <row r="6629" spans="1:6" x14ac:dyDescent="0.25">
      <c r="A6629" s="43" t="str">
        <f t="shared" si="520"/>
        <v xml:space="preserve"> 0 Financial</v>
      </c>
      <c r="B6629" s="43" t="str">
        <f t="shared" si="521"/>
        <v/>
      </c>
      <c r="C6629" s="43">
        <f t="shared" si="522"/>
        <v>0</v>
      </c>
      <c r="D6629" s="43" t="str">
        <f t="shared" si="523"/>
        <v>Financial</v>
      </c>
      <c r="E6629" s="43" t="e">
        <f>IF(VLOOKUP(S6629,'DD-Lookup'!$J$6:$L$50,3,FALSE)="Monthly",(YEAR(AC6629)-YEAR(AB6629))*12+MONTH(AC6629)-MONTH(AB6629)+1,(AC6629-AB6629+1))</f>
        <v>#N/A</v>
      </c>
      <c r="F6629" s="210" t="e">
        <f t="shared" si="524"/>
        <v>#N/A</v>
      </c>
    </row>
    <row r="6630" spans="1:6" x14ac:dyDescent="0.25">
      <c r="A6630" s="43" t="str">
        <f t="shared" si="520"/>
        <v xml:space="preserve"> 0 Financial</v>
      </c>
      <c r="B6630" s="43" t="str">
        <f t="shared" si="521"/>
        <v/>
      </c>
      <c r="C6630" s="43">
        <f t="shared" si="522"/>
        <v>0</v>
      </c>
      <c r="D6630" s="43" t="str">
        <f t="shared" si="523"/>
        <v>Financial</v>
      </c>
      <c r="E6630" s="43" t="e">
        <f>IF(VLOOKUP(S6630,'DD-Lookup'!$J$6:$L$50,3,FALSE)="Monthly",(YEAR(AC6630)-YEAR(AB6630))*12+MONTH(AC6630)-MONTH(AB6630)+1,(AC6630-AB6630+1))</f>
        <v>#N/A</v>
      </c>
      <c r="F6630" s="210" t="e">
        <f t="shared" si="524"/>
        <v>#N/A</v>
      </c>
    </row>
    <row r="6631" spans="1:6" x14ac:dyDescent="0.25">
      <c r="A6631" s="43" t="str">
        <f t="shared" si="520"/>
        <v xml:space="preserve"> 0 Financial</v>
      </c>
      <c r="B6631" s="43" t="str">
        <f t="shared" si="521"/>
        <v/>
      </c>
      <c r="C6631" s="43">
        <f t="shared" si="522"/>
        <v>0</v>
      </c>
      <c r="D6631" s="43" t="str">
        <f t="shared" si="523"/>
        <v>Financial</v>
      </c>
      <c r="E6631" s="43" t="e">
        <f>IF(VLOOKUP(S6631,'DD-Lookup'!$J$6:$L$50,3,FALSE)="Monthly",(YEAR(AC6631)-YEAR(AB6631))*12+MONTH(AC6631)-MONTH(AB6631)+1,(AC6631-AB6631+1))</f>
        <v>#N/A</v>
      </c>
      <c r="F6631" s="210" t="e">
        <f t="shared" si="524"/>
        <v>#N/A</v>
      </c>
    </row>
    <row r="6632" spans="1:6" x14ac:dyDescent="0.25">
      <c r="A6632" s="43" t="str">
        <f t="shared" si="520"/>
        <v xml:space="preserve"> 0 Financial</v>
      </c>
      <c r="B6632" s="43" t="str">
        <f t="shared" si="521"/>
        <v/>
      </c>
      <c r="C6632" s="43">
        <f t="shared" si="522"/>
        <v>0</v>
      </c>
      <c r="D6632" s="43" t="str">
        <f t="shared" si="523"/>
        <v>Financial</v>
      </c>
      <c r="E6632" s="43" t="e">
        <f>IF(VLOOKUP(S6632,'DD-Lookup'!$J$6:$L$50,3,FALSE)="Monthly",(YEAR(AC6632)-YEAR(AB6632))*12+MONTH(AC6632)-MONTH(AB6632)+1,(AC6632-AB6632+1))</f>
        <v>#N/A</v>
      </c>
      <c r="F6632" s="210" t="e">
        <f t="shared" si="524"/>
        <v>#N/A</v>
      </c>
    </row>
    <row r="6633" spans="1:6" x14ac:dyDescent="0.25">
      <c r="A6633" s="43" t="str">
        <f t="shared" si="520"/>
        <v xml:space="preserve"> 0 Financial</v>
      </c>
      <c r="B6633" s="43" t="str">
        <f t="shared" si="521"/>
        <v/>
      </c>
      <c r="C6633" s="43">
        <f t="shared" si="522"/>
        <v>0</v>
      </c>
      <c r="D6633" s="43" t="str">
        <f t="shared" si="523"/>
        <v>Financial</v>
      </c>
      <c r="E6633" s="43" t="e">
        <f>IF(VLOOKUP(S6633,'DD-Lookup'!$J$6:$L$50,3,FALSE)="Monthly",(YEAR(AC6633)-YEAR(AB6633))*12+MONTH(AC6633)-MONTH(AB6633)+1,(AC6633-AB6633+1))</f>
        <v>#N/A</v>
      </c>
      <c r="F6633" s="210" t="e">
        <f t="shared" si="524"/>
        <v>#N/A</v>
      </c>
    </row>
    <row r="6634" spans="1:6" x14ac:dyDescent="0.25">
      <c r="A6634" s="43" t="str">
        <f t="shared" si="520"/>
        <v xml:space="preserve"> 0 Financial</v>
      </c>
      <c r="B6634" s="43" t="str">
        <f t="shared" si="521"/>
        <v/>
      </c>
      <c r="C6634" s="43">
        <f t="shared" si="522"/>
        <v>0</v>
      </c>
      <c r="D6634" s="43" t="str">
        <f t="shared" si="523"/>
        <v>Financial</v>
      </c>
      <c r="E6634" s="43" t="e">
        <f>IF(VLOOKUP(S6634,'DD-Lookup'!$J$6:$L$50,3,FALSE)="Monthly",(YEAR(AC6634)-YEAR(AB6634))*12+MONTH(AC6634)-MONTH(AB6634)+1,(AC6634-AB6634+1))</f>
        <v>#N/A</v>
      </c>
      <c r="F6634" s="210" t="e">
        <f t="shared" si="524"/>
        <v>#N/A</v>
      </c>
    </row>
    <row r="6635" spans="1:6" x14ac:dyDescent="0.25">
      <c r="A6635" s="43" t="str">
        <f t="shared" si="520"/>
        <v xml:space="preserve"> 0 Financial</v>
      </c>
      <c r="B6635" s="43" t="str">
        <f t="shared" si="521"/>
        <v/>
      </c>
      <c r="C6635" s="43">
        <f t="shared" si="522"/>
        <v>0</v>
      </c>
      <c r="D6635" s="43" t="str">
        <f t="shared" si="523"/>
        <v>Financial</v>
      </c>
      <c r="E6635" s="43" t="e">
        <f>IF(VLOOKUP(S6635,'DD-Lookup'!$J$6:$L$50,3,FALSE)="Monthly",(YEAR(AC6635)-YEAR(AB6635))*12+MONTH(AC6635)-MONTH(AB6635)+1,(AC6635-AB6635+1))</f>
        <v>#N/A</v>
      </c>
      <c r="F6635" s="210" t="e">
        <f t="shared" si="524"/>
        <v>#N/A</v>
      </c>
    </row>
    <row r="6636" spans="1:6" x14ac:dyDescent="0.25">
      <c r="A6636" s="43" t="str">
        <f t="shared" si="520"/>
        <v xml:space="preserve"> 0 Financial</v>
      </c>
      <c r="B6636" s="43" t="str">
        <f t="shared" si="521"/>
        <v/>
      </c>
      <c r="C6636" s="43">
        <f t="shared" si="522"/>
        <v>0</v>
      </c>
      <c r="D6636" s="43" t="str">
        <f t="shared" si="523"/>
        <v>Financial</v>
      </c>
      <c r="E6636" s="43" t="e">
        <f>IF(VLOOKUP(S6636,'DD-Lookup'!$J$6:$L$50,3,FALSE)="Monthly",(YEAR(AC6636)-YEAR(AB6636))*12+MONTH(AC6636)-MONTH(AB6636)+1,(AC6636-AB6636+1))</f>
        <v>#N/A</v>
      </c>
      <c r="F6636" s="210" t="e">
        <f t="shared" si="524"/>
        <v>#N/A</v>
      </c>
    </row>
    <row r="6637" spans="1:6" x14ac:dyDescent="0.25">
      <c r="A6637" s="43" t="str">
        <f t="shared" si="520"/>
        <v xml:space="preserve"> 0 Financial</v>
      </c>
      <c r="B6637" s="43" t="str">
        <f t="shared" si="521"/>
        <v/>
      </c>
      <c r="C6637" s="43">
        <f t="shared" si="522"/>
        <v>0</v>
      </c>
      <c r="D6637" s="43" t="str">
        <f t="shared" si="523"/>
        <v>Financial</v>
      </c>
      <c r="E6637" s="43" t="e">
        <f>IF(VLOOKUP(S6637,'DD-Lookup'!$J$6:$L$50,3,FALSE)="Monthly",(YEAR(AC6637)-YEAR(AB6637))*12+MONTH(AC6637)-MONTH(AB6637)+1,(AC6637-AB6637+1))</f>
        <v>#N/A</v>
      </c>
      <c r="F6637" s="210" t="e">
        <f t="shared" si="524"/>
        <v>#N/A</v>
      </c>
    </row>
    <row r="6638" spans="1:6" x14ac:dyDescent="0.25">
      <c r="A6638" s="43" t="str">
        <f t="shared" si="520"/>
        <v xml:space="preserve"> 0 Financial</v>
      </c>
      <c r="B6638" s="43" t="str">
        <f t="shared" si="521"/>
        <v/>
      </c>
      <c r="C6638" s="43">
        <f t="shared" si="522"/>
        <v>0</v>
      </c>
      <c r="D6638" s="43" t="str">
        <f t="shared" si="523"/>
        <v>Financial</v>
      </c>
      <c r="E6638" s="43" t="e">
        <f>IF(VLOOKUP(S6638,'DD-Lookup'!$J$6:$L$50,3,FALSE)="Monthly",(YEAR(AC6638)-YEAR(AB6638))*12+MONTH(AC6638)-MONTH(AB6638)+1,(AC6638-AB6638+1))</f>
        <v>#N/A</v>
      </c>
      <c r="F6638" s="210" t="e">
        <f t="shared" si="524"/>
        <v>#N/A</v>
      </c>
    </row>
    <row r="6639" spans="1:6" x14ac:dyDescent="0.25">
      <c r="A6639" s="43" t="str">
        <f t="shared" si="520"/>
        <v xml:space="preserve"> 0 Financial</v>
      </c>
      <c r="B6639" s="43" t="str">
        <f t="shared" si="521"/>
        <v/>
      </c>
      <c r="C6639" s="43">
        <f t="shared" si="522"/>
        <v>0</v>
      </c>
      <c r="D6639" s="43" t="str">
        <f t="shared" si="523"/>
        <v>Financial</v>
      </c>
      <c r="E6639" s="43" t="e">
        <f>IF(VLOOKUP(S6639,'DD-Lookup'!$J$6:$L$50,3,FALSE)="Monthly",(YEAR(AC6639)-YEAR(AB6639))*12+MONTH(AC6639)-MONTH(AB6639)+1,(AC6639-AB6639+1))</f>
        <v>#N/A</v>
      </c>
      <c r="F6639" s="210" t="e">
        <f t="shared" si="524"/>
        <v>#N/A</v>
      </c>
    </row>
    <row r="6640" spans="1:6" x14ac:dyDescent="0.25">
      <c r="A6640" s="43" t="str">
        <f t="shared" si="520"/>
        <v xml:space="preserve"> 0 Financial</v>
      </c>
      <c r="B6640" s="43" t="str">
        <f t="shared" si="521"/>
        <v/>
      </c>
      <c r="C6640" s="43">
        <f t="shared" si="522"/>
        <v>0</v>
      </c>
      <c r="D6640" s="43" t="str">
        <f t="shared" si="523"/>
        <v>Financial</v>
      </c>
      <c r="E6640" s="43" t="e">
        <f>IF(VLOOKUP(S6640,'DD-Lookup'!$J$6:$L$50,3,FALSE)="Monthly",(YEAR(AC6640)-YEAR(AB6640))*12+MONTH(AC6640)-MONTH(AB6640)+1,(AC6640-AB6640+1))</f>
        <v>#N/A</v>
      </c>
      <c r="F6640" s="210" t="e">
        <f t="shared" si="524"/>
        <v>#N/A</v>
      </c>
    </row>
    <row r="6641" spans="1:6" x14ac:dyDescent="0.25">
      <c r="A6641" s="43" t="str">
        <f t="shared" si="520"/>
        <v xml:space="preserve"> 0 Financial</v>
      </c>
      <c r="B6641" s="43" t="str">
        <f t="shared" si="521"/>
        <v/>
      </c>
      <c r="C6641" s="43">
        <f t="shared" si="522"/>
        <v>0</v>
      </c>
      <c r="D6641" s="43" t="str">
        <f t="shared" si="523"/>
        <v>Financial</v>
      </c>
      <c r="E6641" s="43" t="e">
        <f>IF(VLOOKUP(S6641,'DD-Lookup'!$J$6:$L$50,3,FALSE)="Monthly",(YEAR(AC6641)-YEAR(AB6641))*12+MONTH(AC6641)-MONTH(AB6641)+1,(AC6641-AB6641+1))</f>
        <v>#N/A</v>
      </c>
      <c r="F6641" s="210" t="e">
        <f t="shared" si="524"/>
        <v>#N/A</v>
      </c>
    </row>
    <row r="6642" spans="1:6" x14ac:dyDescent="0.25">
      <c r="A6642" s="43" t="str">
        <f t="shared" si="520"/>
        <v xml:space="preserve"> 0 Financial</v>
      </c>
      <c r="B6642" s="43" t="str">
        <f t="shared" si="521"/>
        <v/>
      </c>
      <c r="C6642" s="43">
        <f t="shared" si="522"/>
        <v>0</v>
      </c>
      <c r="D6642" s="43" t="str">
        <f t="shared" si="523"/>
        <v>Financial</v>
      </c>
      <c r="E6642" s="43" t="e">
        <f>IF(VLOOKUP(S6642,'DD-Lookup'!$J$6:$L$50,3,FALSE)="Monthly",(YEAR(AC6642)-YEAR(AB6642))*12+MONTH(AC6642)-MONTH(AB6642)+1,(AC6642-AB6642+1))</f>
        <v>#N/A</v>
      </c>
      <c r="F6642" s="210" t="e">
        <f t="shared" si="524"/>
        <v>#N/A</v>
      </c>
    </row>
    <row r="6643" spans="1:6" x14ac:dyDescent="0.25">
      <c r="A6643" s="43" t="str">
        <f t="shared" si="520"/>
        <v xml:space="preserve"> 0 Financial</v>
      </c>
      <c r="B6643" s="43" t="str">
        <f t="shared" si="521"/>
        <v/>
      </c>
      <c r="C6643" s="43">
        <f t="shared" si="522"/>
        <v>0</v>
      </c>
      <c r="D6643" s="43" t="str">
        <f t="shared" si="523"/>
        <v>Financial</v>
      </c>
      <c r="E6643" s="43" t="e">
        <f>IF(VLOOKUP(S6643,'DD-Lookup'!$J$6:$L$50,3,FALSE)="Monthly",(YEAR(AC6643)-YEAR(AB6643))*12+MONTH(AC6643)-MONTH(AB6643)+1,(AC6643-AB6643+1))</f>
        <v>#N/A</v>
      </c>
      <c r="F6643" s="210" t="e">
        <f t="shared" si="524"/>
        <v>#N/A</v>
      </c>
    </row>
    <row r="6644" spans="1:6" x14ac:dyDescent="0.25">
      <c r="A6644" s="43" t="str">
        <f t="shared" si="520"/>
        <v xml:space="preserve"> 0 Financial</v>
      </c>
      <c r="B6644" s="43" t="str">
        <f t="shared" si="521"/>
        <v/>
      </c>
      <c r="C6644" s="43">
        <f t="shared" si="522"/>
        <v>0</v>
      </c>
      <c r="D6644" s="43" t="str">
        <f t="shared" si="523"/>
        <v>Financial</v>
      </c>
      <c r="E6644" s="43" t="e">
        <f>IF(VLOOKUP(S6644,'DD-Lookup'!$J$6:$L$50,3,FALSE)="Monthly",(YEAR(AC6644)-YEAR(AB6644))*12+MONTH(AC6644)-MONTH(AB6644)+1,(AC6644-AB6644+1))</f>
        <v>#N/A</v>
      </c>
      <c r="F6644" s="210" t="e">
        <f t="shared" si="524"/>
        <v>#N/A</v>
      </c>
    </row>
    <row r="6645" spans="1:6" x14ac:dyDescent="0.25">
      <c r="A6645" s="43" t="str">
        <f t="shared" si="520"/>
        <v xml:space="preserve"> 0 Financial</v>
      </c>
      <c r="B6645" s="43" t="str">
        <f t="shared" si="521"/>
        <v/>
      </c>
      <c r="C6645" s="43">
        <f t="shared" si="522"/>
        <v>0</v>
      </c>
      <c r="D6645" s="43" t="str">
        <f t="shared" si="523"/>
        <v>Financial</v>
      </c>
      <c r="E6645" s="43" t="e">
        <f>IF(VLOOKUP(S6645,'DD-Lookup'!$J$6:$L$50,3,FALSE)="Monthly",(YEAR(AC6645)-YEAR(AB6645))*12+MONTH(AC6645)-MONTH(AB6645)+1,(AC6645-AB6645+1))</f>
        <v>#N/A</v>
      </c>
      <c r="F6645" s="210" t="e">
        <f t="shared" si="524"/>
        <v>#N/A</v>
      </c>
    </row>
    <row r="6646" spans="1:6" x14ac:dyDescent="0.25">
      <c r="A6646" s="43" t="str">
        <f t="shared" si="520"/>
        <v xml:space="preserve"> 0 Financial</v>
      </c>
      <c r="B6646" s="43" t="str">
        <f t="shared" si="521"/>
        <v/>
      </c>
      <c r="C6646" s="43">
        <f t="shared" si="522"/>
        <v>0</v>
      </c>
      <c r="D6646" s="43" t="str">
        <f t="shared" si="523"/>
        <v>Financial</v>
      </c>
      <c r="E6646" s="43" t="e">
        <f>IF(VLOOKUP(S6646,'DD-Lookup'!$J$6:$L$50,3,FALSE)="Monthly",(YEAR(AC6646)-YEAR(AB6646))*12+MONTH(AC6646)-MONTH(AB6646)+1,(AC6646-AB6646+1))</f>
        <v>#N/A</v>
      </c>
      <c r="F6646" s="210" t="e">
        <f t="shared" si="524"/>
        <v>#N/A</v>
      </c>
    </row>
    <row r="6647" spans="1:6" x14ac:dyDescent="0.25">
      <c r="A6647" s="43" t="str">
        <f t="shared" si="520"/>
        <v xml:space="preserve"> 0 Financial</v>
      </c>
      <c r="B6647" s="43" t="str">
        <f t="shared" si="521"/>
        <v/>
      </c>
      <c r="C6647" s="43">
        <f t="shared" si="522"/>
        <v>0</v>
      </c>
      <c r="D6647" s="43" t="str">
        <f t="shared" si="523"/>
        <v>Financial</v>
      </c>
      <c r="E6647" s="43" t="e">
        <f>IF(VLOOKUP(S6647,'DD-Lookup'!$J$6:$L$50,3,FALSE)="Monthly",(YEAR(AC6647)-YEAR(AB6647))*12+MONTH(AC6647)-MONTH(AB6647)+1,(AC6647-AB6647+1))</f>
        <v>#N/A</v>
      </c>
      <c r="F6647" s="210" t="e">
        <f t="shared" si="524"/>
        <v>#N/A</v>
      </c>
    </row>
    <row r="6648" spans="1:6" x14ac:dyDescent="0.25">
      <c r="A6648" s="43" t="str">
        <f t="shared" si="520"/>
        <v xml:space="preserve"> 0 Financial</v>
      </c>
      <c r="B6648" s="43" t="str">
        <f t="shared" si="521"/>
        <v/>
      </c>
      <c r="C6648" s="43">
        <f t="shared" si="522"/>
        <v>0</v>
      </c>
      <c r="D6648" s="43" t="str">
        <f t="shared" si="523"/>
        <v>Financial</v>
      </c>
      <c r="E6648" s="43" t="e">
        <f>IF(VLOOKUP(S6648,'DD-Lookup'!$J$6:$L$50,3,FALSE)="Monthly",(YEAR(AC6648)-YEAR(AB6648))*12+MONTH(AC6648)-MONTH(AB6648)+1,(AC6648-AB6648+1))</f>
        <v>#N/A</v>
      </c>
      <c r="F6648" s="210" t="e">
        <f t="shared" si="524"/>
        <v>#N/A</v>
      </c>
    </row>
    <row r="6649" spans="1:6" x14ac:dyDescent="0.25">
      <c r="A6649" s="43" t="str">
        <f t="shared" si="520"/>
        <v xml:space="preserve"> 0 Financial</v>
      </c>
      <c r="B6649" s="43" t="str">
        <f t="shared" si="521"/>
        <v/>
      </c>
      <c r="C6649" s="43">
        <f t="shared" si="522"/>
        <v>0</v>
      </c>
      <c r="D6649" s="43" t="str">
        <f t="shared" si="523"/>
        <v>Financial</v>
      </c>
      <c r="E6649" s="43" t="e">
        <f>IF(VLOOKUP(S6649,'DD-Lookup'!$J$6:$L$50,3,FALSE)="Monthly",(YEAR(AC6649)-YEAR(AB6649))*12+MONTH(AC6649)-MONTH(AB6649)+1,(AC6649-AB6649+1))</f>
        <v>#N/A</v>
      </c>
      <c r="F6649" s="210" t="e">
        <f t="shared" si="524"/>
        <v>#N/A</v>
      </c>
    </row>
    <row r="6650" spans="1:6" x14ac:dyDescent="0.25">
      <c r="A6650" s="43" t="str">
        <f t="shared" si="520"/>
        <v xml:space="preserve"> 0 Financial</v>
      </c>
      <c r="B6650" s="43" t="str">
        <f t="shared" si="521"/>
        <v/>
      </c>
      <c r="C6650" s="43">
        <f t="shared" si="522"/>
        <v>0</v>
      </c>
      <c r="D6650" s="43" t="str">
        <f t="shared" si="523"/>
        <v>Financial</v>
      </c>
      <c r="E6650" s="43" t="e">
        <f>IF(VLOOKUP(S6650,'DD-Lookup'!$J$6:$L$50,3,FALSE)="Monthly",(YEAR(AC6650)-YEAR(AB6650))*12+MONTH(AC6650)-MONTH(AB6650)+1,(AC6650-AB6650+1))</f>
        <v>#N/A</v>
      </c>
      <c r="F6650" s="210" t="e">
        <f t="shared" si="524"/>
        <v>#N/A</v>
      </c>
    </row>
    <row r="6651" spans="1:6" x14ac:dyDescent="0.25">
      <c r="A6651" s="43" t="str">
        <f t="shared" si="520"/>
        <v xml:space="preserve"> 0 Financial</v>
      </c>
      <c r="B6651" s="43" t="str">
        <f t="shared" si="521"/>
        <v/>
      </c>
      <c r="C6651" s="43">
        <f t="shared" si="522"/>
        <v>0</v>
      </c>
      <c r="D6651" s="43" t="str">
        <f t="shared" si="523"/>
        <v>Financial</v>
      </c>
      <c r="E6651" s="43" t="e">
        <f>IF(VLOOKUP(S6651,'DD-Lookup'!$J$6:$L$50,3,FALSE)="Monthly",(YEAR(AC6651)-YEAR(AB6651))*12+MONTH(AC6651)-MONTH(AB6651)+1,(AC6651-AB6651+1))</f>
        <v>#N/A</v>
      </c>
      <c r="F6651" s="210" t="e">
        <f t="shared" si="524"/>
        <v>#N/A</v>
      </c>
    </row>
    <row r="6652" spans="1:6" x14ac:dyDescent="0.25">
      <c r="A6652" s="43" t="str">
        <f t="shared" si="520"/>
        <v xml:space="preserve"> 0 Financial</v>
      </c>
      <c r="B6652" s="43" t="str">
        <f t="shared" si="521"/>
        <v/>
      </c>
      <c r="C6652" s="43">
        <f t="shared" si="522"/>
        <v>0</v>
      </c>
      <c r="D6652" s="43" t="str">
        <f t="shared" si="523"/>
        <v>Financial</v>
      </c>
      <c r="E6652" s="43" t="e">
        <f>IF(VLOOKUP(S6652,'DD-Lookup'!$J$6:$L$50,3,FALSE)="Monthly",(YEAR(AC6652)-YEAR(AB6652))*12+MONTH(AC6652)-MONTH(AB6652)+1,(AC6652-AB6652+1))</f>
        <v>#N/A</v>
      </c>
      <c r="F6652" s="210" t="e">
        <f t="shared" si="524"/>
        <v>#N/A</v>
      </c>
    </row>
    <row r="6653" spans="1:6" x14ac:dyDescent="0.25">
      <c r="A6653" s="43" t="str">
        <f t="shared" si="520"/>
        <v xml:space="preserve"> 0 Financial</v>
      </c>
      <c r="B6653" s="43" t="str">
        <f t="shared" si="521"/>
        <v/>
      </c>
      <c r="C6653" s="43">
        <f t="shared" si="522"/>
        <v>0</v>
      </c>
      <c r="D6653" s="43" t="str">
        <f t="shared" si="523"/>
        <v>Financial</v>
      </c>
      <c r="E6653" s="43" t="e">
        <f>IF(VLOOKUP(S6653,'DD-Lookup'!$J$6:$L$50,3,FALSE)="Monthly",(YEAR(AC6653)-YEAR(AB6653))*12+MONTH(AC6653)-MONTH(AB6653)+1,(AC6653-AB6653+1))</f>
        <v>#N/A</v>
      </c>
      <c r="F6653" s="210" t="e">
        <f t="shared" si="524"/>
        <v>#N/A</v>
      </c>
    </row>
    <row r="6654" spans="1:6" x14ac:dyDescent="0.25">
      <c r="A6654" s="43" t="str">
        <f t="shared" si="520"/>
        <v xml:space="preserve"> 0 Financial</v>
      </c>
      <c r="B6654" s="43" t="str">
        <f t="shared" si="521"/>
        <v/>
      </c>
      <c r="C6654" s="43">
        <f t="shared" si="522"/>
        <v>0</v>
      </c>
      <c r="D6654" s="43" t="str">
        <f t="shared" si="523"/>
        <v>Financial</v>
      </c>
      <c r="E6654" s="43" t="e">
        <f>IF(VLOOKUP(S6654,'DD-Lookup'!$J$6:$L$50,3,FALSE)="Monthly",(YEAR(AC6654)-YEAR(AB6654))*12+MONTH(AC6654)-MONTH(AB6654)+1,(AC6654-AB6654+1))</f>
        <v>#N/A</v>
      </c>
      <c r="F6654" s="210" t="e">
        <f t="shared" si="524"/>
        <v>#N/A</v>
      </c>
    </row>
    <row r="6655" spans="1:6" x14ac:dyDescent="0.25">
      <c r="A6655" s="43" t="str">
        <f t="shared" si="520"/>
        <v xml:space="preserve"> 0 Financial</v>
      </c>
      <c r="B6655" s="43" t="str">
        <f t="shared" si="521"/>
        <v/>
      </c>
      <c r="C6655" s="43">
        <f t="shared" si="522"/>
        <v>0</v>
      </c>
      <c r="D6655" s="43" t="str">
        <f t="shared" si="523"/>
        <v>Financial</v>
      </c>
      <c r="E6655" s="43" t="e">
        <f>IF(VLOOKUP(S6655,'DD-Lookup'!$J$6:$L$50,3,FALSE)="Monthly",(YEAR(AC6655)-YEAR(AB6655))*12+MONTH(AC6655)-MONTH(AB6655)+1,(AC6655-AB6655+1))</f>
        <v>#N/A</v>
      </c>
      <c r="F6655" s="210" t="e">
        <f t="shared" si="524"/>
        <v>#N/A</v>
      </c>
    </row>
    <row r="6656" spans="1:6" x14ac:dyDescent="0.25">
      <c r="A6656" s="43" t="str">
        <f t="shared" si="520"/>
        <v xml:space="preserve"> 0 Financial</v>
      </c>
      <c r="B6656" s="43" t="str">
        <f t="shared" si="521"/>
        <v/>
      </c>
      <c r="C6656" s="43">
        <f t="shared" si="522"/>
        <v>0</v>
      </c>
      <c r="D6656" s="43" t="str">
        <f t="shared" si="523"/>
        <v>Financial</v>
      </c>
      <c r="E6656" s="43" t="e">
        <f>IF(VLOOKUP(S6656,'DD-Lookup'!$J$6:$L$50,3,FALSE)="Monthly",(YEAR(AC6656)-YEAR(AB6656))*12+MONTH(AC6656)-MONTH(AB6656)+1,(AC6656-AB6656+1))</f>
        <v>#N/A</v>
      </c>
      <c r="F6656" s="210" t="e">
        <f t="shared" si="524"/>
        <v>#N/A</v>
      </c>
    </row>
    <row r="6657" spans="1:6" x14ac:dyDescent="0.25">
      <c r="A6657" s="43" t="str">
        <f t="shared" si="520"/>
        <v xml:space="preserve"> 0 Financial</v>
      </c>
      <c r="B6657" s="43" t="str">
        <f t="shared" si="521"/>
        <v/>
      </c>
      <c r="C6657" s="43">
        <f t="shared" si="522"/>
        <v>0</v>
      </c>
      <c r="D6657" s="43" t="str">
        <f t="shared" si="523"/>
        <v>Financial</v>
      </c>
      <c r="E6657" s="43" t="e">
        <f>IF(VLOOKUP(S6657,'DD-Lookup'!$J$6:$L$50,3,FALSE)="Monthly",(YEAR(AC6657)-YEAR(AB6657))*12+MONTH(AC6657)-MONTH(AB6657)+1,(AC6657-AB6657+1))</f>
        <v>#N/A</v>
      </c>
      <c r="F6657" s="210" t="e">
        <f t="shared" si="524"/>
        <v>#N/A</v>
      </c>
    </row>
    <row r="6658" spans="1:6" x14ac:dyDescent="0.25">
      <c r="A6658" s="43" t="str">
        <f t="shared" si="520"/>
        <v xml:space="preserve"> 0 Financial</v>
      </c>
      <c r="B6658" s="43" t="str">
        <f t="shared" si="521"/>
        <v/>
      </c>
      <c r="C6658" s="43">
        <f t="shared" si="522"/>
        <v>0</v>
      </c>
      <c r="D6658" s="43" t="str">
        <f t="shared" si="523"/>
        <v>Financial</v>
      </c>
      <c r="E6658" s="43" t="e">
        <f>IF(VLOOKUP(S6658,'DD-Lookup'!$J$6:$L$50,3,FALSE)="Monthly",(YEAR(AC6658)-YEAR(AB6658))*12+MONTH(AC6658)-MONTH(AB6658)+1,(AC6658-AB6658+1))</f>
        <v>#N/A</v>
      </c>
      <c r="F6658" s="210" t="e">
        <f t="shared" si="524"/>
        <v>#N/A</v>
      </c>
    </row>
    <row r="6659" spans="1:6" x14ac:dyDescent="0.25">
      <c r="A6659" s="43" t="str">
        <f t="shared" si="520"/>
        <v xml:space="preserve"> 0 Financial</v>
      </c>
      <c r="B6659" s="43" t="str">
        <f t="shared" si="521"/>
        <v/>
      </c>
      <c r="C6659" s="43">
        <f t="shared" si="522"/>
        <v>0</v>
      </c>
      <c r="D6659" s="43" t="str">
        <f t="shared" si="523"/>
        <v>Financial</v>
      </c>
      <c r="E6659" s="43" t="e">
        <f>IF(VLOOKUP(S6659,'DD-Lookup'!$J$6:$L$50,3,FALSE)="Monthly",(YEAR(AC6659)-YEAR(AB6659))*12+MONTH(AC6659)-MONTH(AB6659)+1,(AC6659-AB6659+1))</f>
        <v>#N/A</v>
      </c>
      <c r="F6659" s="210" t="e">
        <f t="shared" si="524"/>
        <v>#N/A</v>
      </c>
    </row>
    <row r="6660" spans="1:6" x14ac:dyDescent="0.25">
      <c r="A6660" s="43" t="str">
        <f t="shared" si="520"/>
        <v xml:space="preserve"> 0 Financial</v>
      </c>
      <c r="B6660" s="43" t="str">
        <f t="shared" si="521"/>
        <v/>
      </c>
      <c r="C6660" s="43">
        <f t="shared" si="522"/>
        <v>0</v>
      </c>
      <c r="D6660" s="43" t="str">
        <f t="shared" si="523"/>
        <v>Financial</v>
      </c>
      <c r="E6660" s="43" t="e">
        <f>IF(VLOOKUP(S6660,'DD-Lookup'!$J$6:$L$50,3,FALSE)="Monthly",(YEAR(AC6660)-YEAR(AB6660))*12+MONTH(AC6660)-MONTH(AB6660)+1,(AC6660-AB6660+1))</f>
        <v>#N/A</v>
      </c>
      <c r="F6660" s="210" t="e">
        <f t="shared" si="524"/>
        <v>#N/A</v>
      </c>
    </row>
    <row r="6661" spans="1:6" x14ac:dyDescent="0.25">
      <c r="A6661" s="43" t="str">
        <f t="shared" si="520"/>
        <v xml:space="preserve"> 0 Financial</v>
      </c>
      <c r="B6661" s="43" t="str">
        <f t="shared" si="521"/>
        <v/>
      </c>
      <c r="C6661" s="43">
        <f t="shared" si="522"/>
        <v>0</v>
      </c>
      <c r="D6661" s="43" t="str">
        <f t="shared" si="523"/>
        <v>Financial</v>
      </c>
      <c r="E6661" s="43" t="e">
        <f>IF(VLOOKUP(S6661,'DD-Lookup'!$J$6:$L$50,3,FALSE)="Monthly",(YEAR(AC6661)-YEAR(AB6661))*12+MONTH(AC6661)-MONTH(AB6661)+1,(AC6661-AB6661+1))</f>
        <v>#N/A</v>
      </c>
      <c r="F6661" s="210" t="e">
        <f t="shared" si="524"/>
        <v>#N/A</v>
      </c>
    </row>
    <row r="6662" spans="1:6" x14ac:dyDescent="0.25">
      <c r="A6662" s="43" t="str">
        <f t="shared" si="520"/>
        <v xml:space="preserve"> 0 Financial</v>
      </c>
      <c r="B6662" s="43" t="str">
        <f t="shared" si="521"/>
        <v/>
      </c>
      <c r="C6662" s="43">
        <f t="shared" si="522"/>
        <v>0</v>
      </c>
      <c r="D6662" s="43" t="str">
        <f t="shared" si="523"/>
        <v>Financial</v>
      </c>
      <c r="E6662" s="43" t="e">
        <f>IF(VLOOKUP(S6662,'DD-Lookup'!$J$6:$L$50,3,FALSE)="Monthly",(YEAR(AC6662)-YEAR(AB6662))*12+MONTH(AC6662)-MONTH(AB6662)+1,(AC6662-AB6662+1))</f>
        <v>#N/A</v>
      </c>
      <c r="F6662" s="210" t="e">
        <f t="shared" si="524"/>
        <v>#N/A</v>
      </c>
    </row>
    <row r="6663" spans="1:6" x14ac:dyDescent="0.25">
      <c r="A6663" s="43" t="str">
        <f t="shared" si="520"/>
        <v xml:space="preserve"> 0 Financial</v>
      </c>
      <c r="B6663" s="43" t="str">
        <f t="shared" si="521"/>
        <v/>
      </c>
      <c r="C6663" s="43">
        <f t="shared" si="522"/>
        <v>0</v>
      </c>
      <c r="D6663" s="43" t="str">
        <f t="shared" si="523"/>
        <v>Financial</v>
      </c>
      <c r="E6663" s="43" t="e">
        <f>IF(VLOOKUP(S6663,'DD-Lookup'!$J$6:$L$50,3,FALSE)="Monthly",(YEAR(AC6663)-YEAR(AB6663))*12+MONTH(AC6663)-MONTH(AB6663)+1,(AC6663-AB6663+1))</f>
        <v>#N/A</v>
      </c>
      <c r="F6663" s="210" t="e">
        <f t="shared" si="524"/>
        <v>#N/A</v>
      </c>
    </row>
    <row r="6664" spans="1:6" x14ac:dyDescent="0.25">
      <c r="A6664" s="43" t="str">
        <f t="shared" si="520"/>
        <v xml:space="preserve"> 0 Financial</v>
      </c>
      <c r="B6664" s="43" t="str">
        <f t="shared" si="521"/>
        <v/>
      </c>
      <c r="C6664" s="43">
        <f t="shared" si="522"/>
        <v>0</v>
      </c>
      <c r="D6664" s="43" t="str">
        <f t="shared" si="523"/>
        <v>Financial</v>
      </c>
      <c r="E6664" s="43" t="e">
        <f>IF(VLOOKUP(S6664,'DD-Lookup'!$J$6:$L$50,3,FALSE)="Monthly",(YEAR(AC6664)-YEAR(AB6664))*12+MONTH(AC6664)-MONTH(AB6664)+1,(AC6664-AB6664+1))</f>
        <v>#N/A</v>
      </c>
      <c r="F6664" s="210" t="e">
        <f t="shared" si="524"/>
        <v>#N/A</v>
      </c>
    </row>
    <row r="6665" spans="1:6" x14ac:dyDescent="0.25">
      <c r="A6665" s="43" t="str">
        <f t="shared" si="520"/>
        <v xml:space="preserve"> 0 Financial</v>
      </c>
      <c r="B6665" s="43" t="str">
        <f t="shared" si="521"/>
        <v/>
      </c>
      <c r="C6665" s="43">
        <f t="shared" si="522"/>
        <v>0</v>
      </c>
      <c r="D6665" s="43" t="str">
        <f t="shared" si="523"/>
        <v>Financial</v>
      </c>
      <c r="E6665" s="43" t="e">
        <f>IF(VLOOKUP(S6665,'DD-Lookup'!$J$6:$L$50,3,FALSE)="Monthly",(YEAR(AC6665)-YEAR(AB6665))*12+MONTH(AC6665)-MONTH(AB6665)+1,(AC6665-AB6665+1))</f>
        <v>#N/A</v>
      </c>
      <c r="F6665" s="210" t="e">
        <f t="shared" si="524"/>
        <v>#N/A</v>
      </c>
    </row>
    <row r="6666" spans="1:6" x14ac:dyDescent="0.25">
      <c r="A6666" s="43" t="str">
        <f t="shared" ref="A6666:A6729" si="525">B6666&amp;" "&amp;C6666&amp;" "&amp;D6666</f>
        <v xml:space="preserve"> 0 Financial</v>
      </c>
      <c r="B6666" s="43" t="str">
        <f t="shared" ref="B6666:B6729" si="526">IF((LEFT(N6666,2)="US"),"US","")</f>
        <v/>
      </c>
      <c r="C6666" s="43">
        <f t="shared" ref="C6666:C6729" si="527">M6666</f>
        <v>0</v>
      </c>
      <c r="D6666" s="43" t="str">
        <f t="shared" ref="D6666:D6729" si="528">IF(ISNUMBER(FIND("Phy",N6666))=TRUE,"Physical","Financial")</f>
        <v>Financial</v>
      </c>
      <c r="E6666" s="43" t="e">
        <f>IF(VLOOKUP(S6666,'DD-Lookup'!$J$6:$L$50,3,FALSE)="Monthly",(YEAR(AC6666)-YEAR(AB6666))*12+MONTH(AC6666)-MONTH(AB6666)+1,(AC6666-AB6666+1))</f>
        <v>#N/A</v>
      </c>
      <c r="F6666" s="210" t="e">
        <f t="shared" ref="F6666:F6729" si="529">E6666*SUM(P6666:Q6666)</f>
        <v>#N/A</v>
      </c>
    </row>
    <row r="6667" spans="1:6" x14ac:dyDescent="0.25">
      <c r="A6667" s="43" t="str">
        <f t="shared" si="525"/>
        <v xml:space="preserve"> 0 Financial</v>
      </c>
      <c r="B6667" s="43" t="str">
        <f t="shared" si="526"/>
        <v/>
      </c>
      <c r="C6667" s="43">
        <f t="shared" si="527"/>
        <v>0</v>
      </c>
      <c r="D6667" s="43" t="str">
        <f t="shared" si="528"/>
        <v>Financial</v>
      </c>
      <c r="E6667" s="43" t="e">
        <f>IF(VLOOKUP(S6667,'DD-Lookup'!$J$6:$L$50,3,FALSE)="Monthly",(YEAR(AC6667)-YEAR(AB6667))*12+MONTH(AC6667)-MONTH(AB6667)+1,(AC6667-AB6667+1))</f>
        <v>#N/A</v>
      </c>
      <c r="F6667" s="210" t="e">
        <f t="shared" si="529"/>
        <v>#N/A</v>
      </c>
    </row>
    <row r="6668" spans="1:6" x14ac:dyDescent="0.25">
      <c r="A6668" s="43" t="str">
        <f t="shared" si="525"/>
        <v xml:space="preserve"> 0 Financial</v>
      </c>
      <c r="B6668" s="43" t="str">
        <f t="shared" si="526"/>
        <v/>
      </c>
      <c r="C6668" s="43">
        <f t="shared" si="527"/>
        <v>0</v>
      </c>
      <c r="D6668" s="43" t="str">
        <f t="shared" si="528"/>
        <v>Financial</v>
      </c>
      <c r="E6668" s="43" t="e">
        <f>IF(VLOOKUP(S6668,'DD-Lookup'!$J$6:$L$50,3,FALSE)="Monthly",(YEAR(AC6668)-YEAR(AB6668))*12+MONTH(AC6668)-MONTH(AB6668)+1,(AC6668-AB6668+1))</f>
        <v>#N/A</v>
      </c>
      <c r="F6668" s="210" t="e">
        <f t="shared" si="529"/>
        <v>#N/A</v>
      </c>
    </row>
    <row r="6669" spans="1:6" x14ac:dyDescent="0.25">
      <c r="A6669" s="43" t="str">
        <f t="shared" si="525"/>
        <v xml:space="preserve"> 0 Financial</v>
      </c>
      <c r="B6669" s="43" t="str">
        <f t="shared" si="526"/>
        <v/>
      </c>
      <c r="C6669" s="43">
        <f t="shared" si="527"/>
        <v>0</v>
      </c>
      <c r="D6669" s="43" t="str">
        <f t="shared" si="528"/>
        <v>Financial</v>
      </c>
      <c r="E6669" s="43" t="e">
        <f>IF(VLOOKUP(S6669,'DD-Lookup'!$J$6:$L$50,3,FALSE)="Monthly",(YEAR(AC6669)-YEAR(AB6669))*12+MONTH(AC6669)-MONTH(AB6669)+1,(AC6669-AB6669+1))</f>
        <v>#N/A</v>
      </c>
      <c r="F6669" s="210" t="e">
        <f t="shared" si="529"/>
        <v>#N/A</v>
      </c>
    </row>
    <row r="6670" spans="1:6" x14ac:dyDescent="0.25">
      <c r="A6670" s="43" t="str">
        <f t="shared" si="525"/>
        <v xml:space="preserve"> 0 Financial</v>
      </c>
      <c r="B6670" s="43" t="str">
        <f t="shared" si="526"/>
        <v/>
      </c>
      <c r="C6670" s="43">
        <f t="shared" si="527"/>
        <v>0</v>
      </c>
      <c r="D6670" s="43" t="str">
        <f t="shared" si="528"/>
        <v>Financial</v>
      </c>
      <c r="E6670" s="43" t="e">
        <f>IF(VLOOKUP(S6670,'DD-Lookup'!$J$6:$L$50,3,FALSE)="Monthly",(YEAR(AC6670)-YEAR(AB6670))*12+MONTH(AC6670)-MONTH(AB6670)+1,(AC6670-AB6670+1))</f>
        <v>#N/A</v>
      </c>
      <c r="F6670" s="210" t="e">
        <f t="shared" si="529"/>
        <v>#N/A</v>
      </c>
    </row>
    <row r="6671" spans="1:6" x14ac:dyDescent="0.25">
      <c r="A6671" s="43" t="str">
        <f t="shared" si="525"/>
        <v xml:space="preserve"> 0 Financial</v>
      </c>
      <c r="B6671" s="43" t="str">
        <f t="shared" si="526"/>
        <v/>
      </c>
      <c r="C6671" s="43">
        <f t="shared" si="527"/>
        <v>0</v>
      </c>
      <c r="D6671" s="43" t="str">
        <f t="shared" si="528"/>
        <v>Financial</v>
      </c>
      <c r="E6671" s="43" t="e">
        <f>IF(VLOOKUP(S6671,'DD-Lookup'!$J$6:$L$50,3,FALSE)="Monthly",(YEAR(AC6671)-YEAR(AB6671))*12+MONTH(AC6671)-MONTH(AB6671)+1,(AC6671-AB6671+1))</f>
        <v>#N/A</v>
      </c>
      <c r="F6671" s="210" t="e">
        <f t="shared" si="529"/>
        <v>#N/A</v>
      </c>
    </row>
    <row r="6672" spans="1:6" x14ac:dyDescent="0.25">
      <c r="A6672" s="43" t="str">
        <f t="shared" si="525"/>
        <v xml:space="preserve"> 0 Financial</v>
      </c>
      <c r="B6672" s="43" t="str">
        <f t="shared" si="526"/>
        <v/>
      </c>
      <c r="C6672" s="43">
        <f t="shared" si="527"/>
        <v>0</v>
      </c>
      <c r="D6672" s="43" t="str">
        <f t="shared" si="528"/>
        <v>Financial</v>
      </c>
      <c r="E6672" s="43" t="e">
        <f>IF(VLOOKUP(S6672,'DD-Lookup'!$J$6:$L$50,3,FALSE)="Monthly",(YEAR(AC6672)-YEAR(AB6672))*12+MONTH(AC6672)-MONTH(AB6672)+1,(AC6672-AB6672+1))</f>
        <v>#N/A</v>
      </c>
      <c r="F6672" s="210" t="e">
        <f t="shared" si="529"/>
        <v>#N/A</v>
      </c>
    </row>
    <row r="6673" spans="1:6" x14ac:dyDescent="0.25">
      <c r="A6673" s="43" t="str">
        <f t="shared" si="525"/>
        <v xml:space="preserve"> 0 Financial</v>
      </c>
      <c r="B6673" s="43" t="str">
        <f t="shared" si="526"/>
        <v/>
      </c>
      <c r="C6673" s="43">
        <f t="shared" si="527"/>
        <v>0</v>
      </c>
      <c r="D6673" s="43" t="str">
        <f t="shared" si="528"/>
        <v>Financial</v>
      </c>
      <c r="E6673" s="43" t="e">
        <f>IF(VLOOKUP(S6673,'DD-Lookup'!$J$6:$L$50,3,FALSE)="Monthly",(YEAR(AC6673)-YEAR(AB6673))*12+MONTH(AC6673)-MONTH(AB6673)+1,(AC6673-AB6673+1))</f>
        <v>#N/A</v>
      </c>
      <c r="F6673" s="210" t="e">
        <f t="shared" si="529"/>
        <v>#N/A</v>
      </c>
    </row>
    <row r="6674" spans="1:6" x14ac:dyDescent="0.25">
      <c r="A6674" s="43" t="str">
        <f t="shared" si="525"/>
        <v xml:space="preserve"> 0 Financial</v>
      </c>
      <c r="B6674" s="43" t="str">
        <f t="shared" si="526"/>
        <v/>
      </c>
      <c r="C6674" s="43">
        <f t="shared" si="527"/>
        <v>0</v>
      </c>
      <c r="D6674" s="43" t="str">
        <f t="shared" si="528"/>
        <v>Financial</v>
      </c>
      <c r="E6674" s="43" t="e">
        <f>IF(VLOOKUP(S6674,'DD-Lookup'!$J$6:$L$50,3,FALSE)="Monthly",(YEAR(AC6674)-YEAR(AB6674))*12+MONTH(AC6674)-MONTH(AB6674)+1,(AC6674-AB6674+1))</f>
        <v>#N/A</v>
      </c>
      <c r="F6674" s="210" t="e">
        <f t="shared" si="529"/>
        <v>#N/A</v>
      </c>
    </row>
    <row r="6675" spans="1:6" x14ac:dyDescent="0.25">
      <c r="A6675" s="43" t="str">
        <f t="shared" si="525"/>
        <v xml:space="preserve"> 0 Financial</v>
      </c>
      <c r="B6675" s="43" t="str">
        <f t="shared" si="526"/>
        <v/>
      </c>
      <c r="C6675" s="43">
        <f t="shared" si="527"/>
        <v>0</v>
      </c>
      <c r="D6675" s="43" t="str">
        <f t="shared" si="528"/>
        <v>Financial</v>
      </c>
      <c r="E6675" s="43" t="e">
        <f>IF(VLOOKUP(S6675,'DD-Lookup'!$J$6:$L$50,3,FALSE)="Monthly",(YEAR(AC6675)-YEAR(AB6675))*12+MONTH(AC6675)-MONTH(AB6675)+1,(AC6675-AB6675+1))</f>
        <v>#N/A</v>
      </c>
      <c r="F6675" s="210" t="e">
        <f t="shared" si="529"/>
        <v>#N/A</v>
      </c>
    </row>
    <row r="6676" spans="1:6" x14ac:dyDescent="0.25">
      <c r="A6676" s="43" t="str">
        <f t="shared" si="525"/>
        <v xml:space="preserve"> 0 Financial</v>
      </c>
      <c r="B6676" s="43" t="str">
        <f t="shared" si="526"/>
        <v/>
      </c>
      <c r="C6676" s="43">
        <f t="shared" si="527"/>
        <v>0</v>
      </c>
      <c r="D6676" s="43" t="str">
        <f t="shared" si="528"/>
        <v>Financial</v>
      </c>
      <c r="E6676" s="43" t="e">
        <f>IF(VLOOKUP(S6676,'DD-Lookup'!$J$6:$L$50,3,FALSE)="Monthly",(YEAR(AC6676)-YEAR(AB6676))*12+MONTH(AC6676)-MONTH(AB6676)+1,(AC6676-AB6676+1))</f>
        <v>#N/A</v>
      </c>
      <c r="F6676" s="210" t="e">
        <f t="shared" si="529"/>
        <v>#N/A</v>
      </c>
    </row>
    <row r="6677" spans="1:6" x14ac:dyDescent="0.25">
      <c r="A6677" s="43" t="str">
        <f t="shared" si="525"/>
        <v xml:space="preserve"> 0 Financial</v>
      </c>
      <c r="B6677" s="43" t="str">
        <f t="shared" si="526"/>
        <v/>
      </c>
      <c r="C6677" s="43">
        <f t="shared" si="527"/>
        <v>0</v>
      </c>
      <c r="D6677" s="43" t="str">
        <f t="shared" si="528"/>
        <v>Financial</v>
      </c>
      <c r="E6677" s="43" t="e">
        <f>IF(VLOOKUP(S6677,'DD-Lookup'!$J$6:$L$50,3,FALSE)="Monthly",(YEAR(AC6677)-YEAR(AB6677))*12+MONTH(AC6677)-MONTH(AB6677)+1,(AC6677-AB6677+1))</f>
        <v>#N/A</v>
      </c>
      <c r="F6677" s="210" t="e">
        <f t="shared" si="529"/>
        <v>#N/A</v>
      </c>
    </row>
    <row r="6678" spans="1:6" x14ac:dyDescent="0.25">
      <c r="A6678" s="43" t="str">
        <f t="shared" si="525"/>
        <v xml:space="preserve"> 0 Financial</v>
      </c>
      <c r="B6678" s="43" t="str">
        <f t="shared" si="526"/>
        <v/>
      </c>
      <c r="C6678" s="43">
        <f t="shared" si="527"/>
        <v>0</v>
      </c>
      <c r="D6678" s="43" t="str">
        <f t="shared" si="528"/>
        <v>Financial</v>
      </c>
      <c r="E6678" s="43" t="e">
        <f>IF(VLOOKUP(S6678,'DD-Lookup'!$J$6:$L$50,3,FALSE)="Monthly",(YEAR(AC6678)-YEAR(AB6678))*12+MONTH(AC6678)-MONTH(AB6678)+1,(AC6678-AB6678+1))</f>
        <v>#N/A</v>
      </c>
      <c r="F6678" s="210" t="e">
        <f t="shared" si="529"/>
        <v>#N/A</v>
      </c>
    </row>
    <row r="6679" spans="1:6" x14ac:dyDescent="0.25">
      <c r="A6679" s="43" t="str">
        <f t="shared" si="525"/>
        <v xml:space="preserve"> 0 Financial</v>
      </c>
      <c r="B6679" s="43" t="str">
        <f t="shared" si="526"/>
        <v/>
      </c>
      <c r="C6679" s="43">
        <f t="shared" si="527"/>
        <v>0</v>
      </c>
      <c r="D6679" s="43" t="str">
        <f t="shared" si="528"/>
        <v>Financial</v>
      </c>
      <c r="E6679" s="43" t="e">
        <f>IF(VLOOKUP(S6679,'DD-Lookup'!$J$6:$L$50,3,FALSE)="Monthly",(YEAR(AC6679)-YEAR(AB6679))*12+MONTH(AC6679)-MONTH(AB6679)+1,(AC6679-AB6679+1))</f>
        <v>#N/A</v>
      </c>
      <c r="F6679" s="210" t="e">
        <f t="shared" si="529"/>
        <v>#N/A</v>
      </c>
    </row>
    <row r="6680" spans="1:6" x14ac:dyDescent="0.25">
      <c r="A6680" s="43" t="str">
        <f t="shared" si="525"/>
        <v xml:space="preserve"> 0 Financial</v>
      </c>
      <c r="B6680" s="43" t="str">
        <f t="shared" si="526"/>
        <v/>
      </c>
      <c r="C6680" s="43">
        <f t="shared" si="527"/>
        <v>0</v>
      </c>
      <c r="D6680" s="43" t="str">
        <f t="shared" si="528"/>
        <v>Financial</v>
      </c>
      <c r="E6680" s="43" t="e">
        <f>IF(VLOOKUP(S6680,'DD-Lookup'!$J$6:$L$50,3,FALSE)="Monthly",(YEAR(AC6680)-YEAR(AB6680))*12+MONTH(AC6680)-MONTH(AB6680)+1,(AC6680-AB6680+1))</f>
        <v>#N/A</v>
      </c>
      <c r="F6680" s="210" t="e">
        <f t="shared" si="529"/>
        <v>#N/A</v>
      </c>
    </row>
    <row r="6681" spans="1:6" x14ac:dyDescent="0.25">
      <c r="A6681" s="43" t="str">
        <f t="shared" si="525"/>
        <v xml:space="preserve"> 0 Financial</v>
      </c>
      <c r="B6681" s="43" t="str">
        <f t="shared" si="526"/>
        <v/>
      </c>
      <c r="C6681" s="43">
        <f t="shared" si="527"/>
        <v>0</v>
      </c>
      <c r="D6681" s="43" t="str">
        <f t="shared" si="528"/>
        <v>Financial</v>
      </c>
      <c r="E6681" s="43" t="e">
        <f>IF(VLOOKUP(S6681,'DD-Lookup'!$J$6:$L$50,3,FALSE)="Monthly",(YEAR(AC6681)-YEAR(AB6681))*12+MONTH(AC6681)-MONTH(AB6681)+1,(AC6681-AB6681+1))</f>
        <v>#N/A</v>
      </c>
      <c r="F6681" s="210" t="e">
        <f t="shared" si="529"/>
        <v>#N/A</v>
      </c>
    </row>
    <row r="6682" spans="1:6" x14ac:dyDescent="0.25">
      <c r="A6682" s="43" t="str">
        <f t="shared" si="525"/>
        <v xml:space="preserve"> 0 Financial</v>
      </c>
      <c r="B6682" s="43" t="str">
        <f t="shared" si="526"/>
        <v/>
      </c>
      <c r="C6682" s="43">
        <f t="shared" si="527"/>
        <v>0</v>
      </c>
      <c r="D6682" s="43" t="str">
        <f t="shared" si="528"/>
        <v>Financial</v>
      </c>
      <c r="E6682" s="43" t="e">
        <f>IF(VLOOKUP(S6682,'DD-Lookup'!$J$6:$L$50,3,FALSE)="Monthly",(YEAR(AC6682)-YEAR(AB6682))*12+MONTH(AC6682)-MONTH(AB6682)+1,(AC6682-AB6682+1))</f>
        <v>#N/A</v>
      </c>
      <c r="F6682" s="210" t="e">
        <f t="shared" si="529"/>
        <v>#N/A</v>
      </c>
    </row>
    <row r="6683" spans="1:6" x14ac:dyDescent="0.25">
      <c r="A6683" s="43" t="str">
        <f t="shared" si="525"/>
        <v xml:space="preserve"> 0 Financial</v>
      </c>
      <c r="B6683" s="43" t="str">
        <f t="shared" si="526"/>
        <v/>
      </c>
      <c r="C6683" s="43">
        <f t="shared" si="527"/>
        <v>0</v>
      </c>
      <c r="D6683" s="43" t="str">
        <f t="shared" si="528"/>
        <v>Financial</v>
      </c>
      <c r="E6683" s="43" t="e">
        <f>IF(VLOOKUP(S6683,'DD-Lookup'!$J$6:$L$50,3,FALSE)="Monthly",(YEAR(AC6683)-YEAR(AB6683))*12+MONTH(AC6683)-MONTH(AB6683)+1,(AC6683-AB6683+1))</f>
        <v>#N/A</v>
      </c>
      <c r="F6683" s="210" t="e">
        <f t="shared" si="529"/>
        <v>#N/A</v>
      </c>
    </row>
    <row r="6684" spans="1:6" x14ac:dyDescent="0.25">
      <c r="A6684" s="43" t="str">
        <f t="shared" si="525"/>
        <v xml:space="preserve"> 0 Financial</v>
      </c>
      <c r="B6684" s="43" t="str">
        <f t="shared" si="526"/>
        <v/>
      </c>
      <c r="C6684" s="43">
        <f t="shared" si="527"/>
        <v>0</v>
      </c>
      <c r="D6684" s="43" t="str">
        <f t="shared" si="528"/>
        <v>Financial</v>
      </c>
      <c r="E6684" s="43" t="e">
        <f>IF(VLOOKUP(S6684,'DD-Lookup'!$J$6:$L$50,3,FALSE)="Monthly",(YEAR(AC6684)-YEAR(AB6684))*12+MONTH(AC6684)-MONTH(AB6684)+1,(AC6684-AB6684+1))</f>
        <v>#N/A</v>
      </c>
      <c r="F6684" s="210" t="e">
        <f t="shared" si="529"/>
        <v>#N/A</v>
      </c>
    </row>
    <row r="6685" spans="1:6" x14ac:dyDescent="0.25">
      <c r="A6685" s="43" t="str">
        <f t="shared" si="525"/>
        <v xml:space="preserve"> 0 Financial</v>
      </c>
      <c r="B6685" s="43" t="str">
        <f t="shared" si="526"/>
        <v/>
      </c>
      <c r="C6685" s="43">
        <f t="shared" si="527"/>
        <v>0</v>
      </c>
      <c r="D6685" s="43" t="str">
        <f t="shared" si="528"/>
        <v>Financial</v>
      </c>
      <c r="E6685" s="43" t="e">
        <f>IF(VLOOKUP(S6685,'DD-Lookup'!$J$6:$L$50,3,FALSE)="Monthly",(YEAR(AC6685)-YEAR(AB6685))*12+MONTH(AC6685)-MONTH(AB6685)+1,(AC6685-AB6685+1))</f>
        <v>#N/A</v>
      </c>
      <c r="F6685" s="210" t="e">
        <f t="shared" si="529"/>
        <v>#N/A</v>
      </c>
    </row>
    <row r="6686" spans="1:6" x14ac:dyDescent="0.25">
      <c r="A6686" s="43" t="str">
        <f t="shared" si="525"/>
        <v xml:space="preserve"> 0 Financial</v>
      </c>
      <c r="B6686" s="43" t="str">
        <f t="shared" si="526"/>
        <v/>
      </c>
      <c r="C6686" s="43">
        <f t="shared" si="527"/>
        <v>0</v>
      </c>
      <c r="D6686" s="43" t="str">
        <f t="shared" si="528"/>
        <v>Financial</v>
      </c>
      <c r="E6686" s="43" t="e">
        <f>IF(VLOOKUP(S6686,'DD-Lookup'!$J$6:$L$50,3,FALSE)="Monthly",(YEAR(AC6686)-YEAR(AB6686))*12+MONTH(AC6686)-MONTH(AB6686)+1,(AC6686-AB6686+1))</f>
        <v>#N/A</v>
      </c>
      <c r="F6686" s="210" t="e">
        <f t="shared" si="529"/>
        <v>#N/A</v>
      </c>
    </row>
    <row r="6687" spans="1:6" x14ac:dyDescent="0.25">
      <c r="A6687" s="43" t="str">
        <f t="shared" si="525"/>
        <v xml:space="preserve"> 0 Financial</v>
      </c>
      <c r="B6687" s="43" t="str">
        <f t="shared" si="526"/>
        <v/>
      </c>
      <c r="C6687" s="43">
        <f t="shared" si="527"/>
        <v>0</v>
      </c>
      <c r="D6687" s="43" t="str">
        <f t="shared" si="528"/>
        <v>Financial</v>
      </c>
      <c r="E6687" s="43" t="e">
        <f>IF(VLOOKUP(S6687,'DD-Lookup'!$J$6:$L$50,3,FALSE)="Monthly",(YEAR(AC6687)-YEAR(AB6687))*12+MONTH(AC6687)-MONTH(AB6687)+1,(AC6687-AB6687+1))</f>
        <v>#N/A</v>
      </c>
      <c r="F6687" s="210" t="e">
        <f t="shared" si="529"/>
        <v>#N/A</v>
      </c>
    </row>
    <row r="6688" spans="1:6" x14ac:dyDescent="0.25">
      <c r="A6688" s="43" t="str">
        <f t="shared" si="525"/>
        <v xml:space="preserve"> 0 Financial</v>
      </c>
      <c r="B6688" s="43" t="str">
        <f t="shared" si="526"/>
        <v/>
      </c>
      <c r="C6688" s="43">
        <f t="shared" si="527"/>
        <v>0</v>
      </c>
      <c r="D6688" s="43" t="str">
        <f t="shared" si="528"/>
        <v>Financial</v>
      </c>
      <c r="E6688" s="43" t="e">
        <f>IF(VLOOKUP(S6688,'DD-Lookup'!$J$6:$L$50,3,FALSE)="Monthly",(YEAR(AC6688)-YEAR(AB6688))*12+MONTH(AC6688)-MONTH(AB6688)+1,(AC6688-AB6688+1))</f>
        <v>#N/A</v>
      </c>
      <c r="F6688" s="210" t="e">
        <f t="shared" si="529"/>
        <v>#N/A</v>
      </c>
    </row>
    <row r="6689" spans="1:6" x14ac:dyDescent="0.25">
      <c r="A6689" s="43" t="str">
        <f t="shared" si="525"/>
        <v xml:space="preserve"> 0 Financial</v>
      </c>
      <c r="B6689" s="43" t="str">
        <f t="shared" si="526"/>
        <v/>
      </c>
      <c r="C6689" s="43">
        <f t="shared" si="527"/>
        <v>0</v>
      </c>
      <c r="D6689" s="43" t="str">
        <f t="shared" si="528"/>
        <v>Financial</v>
      </c>
      <c r="E6689" s="43" t="e">
        <f>IF(VLOOKUP(S6689,'DD-Lookup'!$J$6:$L$50,3,FALSE)="Monthly",(YEAR(AC6689)-YEAR(AB6689))*12+MONTH(AC6689)-MONTH(AB6689)+1,(AC6689-AB6689+1))</f>
        <v>#N/A</v>
      </c>
      <c r="F6689" s="210" t="e">
        <f t="shared" si="529"/>
        <v>#N/A</v>
      </c>
    </row>
    <row r="6690" spans="1:6" x14ac:dyDescent="0.25">
      <c r="A6690" s="43" t="str">
        <f t="shared" si="525"/>
        <v xml:space="preserve"> 0 Financial</v>
      </c>
      <c r="B6690" s="43" t="str">
        <f t="shared" si="526"/>
        <v/>
      </c>
      <c r="C6690" s="43">
        <f t="shared" si="527"/>
        <v>0</v>
      </c>
      <c r="D6690" s="43" t="str">
        <f t="shared" si="528"/>
        <v>Financial</v>
      </c>
      <c r="E6690" s="43" t="e">
        <f>IF(VLOOKUP(S6690,'DD-Lookup'!$J$6:$L$50,3,FALSE)="Monthly",(YEAR(AC6690)-YEAR(AB6690))*12+MONTH(AC6690)-MONTH(AB6690)+1,(AC6690-AB6690+1))</f>
        <v>#N/A</v>
      </c>
      <c r="F6690" s="210" t="e">
        <f t="shared" si="529"/>
        <v>#N/A</v>
      </c>
    </row>
    <row r="6691" spans="1:6" x14ac:dyDescent="0.25">
      <c r="A6691" s="43" t="str">
        <f t="shared" si="525"/>
        <v xml:space="preserve"> 0 Financial</v>
      </c>
      <c r="B6691" s="43" t="str">
        <f t="shared" si="526"/>
        <v/>
      </c>
      <c r="C6691" s="43">
        <f t="shared" si="527"/>
        <v>0</v>
      </c>
      <c r="D6691" s="43" t="str">
        <f t="shared" si="528"/>
        <v>Financial</v>
      </c>
      <c r="E6691" s="43" t="e">
        <f>IF(VLOOKUP(S6691,'DD-Lookup'!$J$6:$L$50,3,FALSE)="Monthly",(YEAR(AC6691)-YEAR(AB6691))*12+MONTH(AC6691)-MONTH(AB6691)+1,(AC6691-AB6691+1))</f>
        <v>#N/A</v>
      </c>
      <c r="F6691" s="210" t="e">
        <f t="shared" si="529"/>
        <v>#N/A</v>
      </c>
    </row>
    <row r="6692" spans="1:6" x14ac:dyDescent="0.25">
      <c r="A6692" s="43" t="str">
        <f t="shared" si="525"/>
        <v xml:space="preserve"> 0 Financial</v>
      </c>
      <c r="B6692" s="43" t="str">
        <f t="shared" si="526"/>
        <v/>
      </c>
      <c r="C6692" s="43">
        <f t="shared" si="527"/>
        <v>0</v>
      </c>
      <c r="D6692" s="43" t="str">
        <f t="shared" si="528"/>
        <v>Financial</v>
      </c>
      <c r="E6692" s="43" t="e">
        <f>IF(VLOOKUP(S6692,'DD-Lookup'!$J$6:$L$50,3,FALSE)="Monthly",(YEAR(AC6692)-YEAR(AB6692))*12+MONTH(AC6692)-MONTH(AB6692)+1,(AC6692-AB6692+1))</f>
        <v>#N/A</v>
      </c>
      <c r="F6692" s="210" t="e">
        <f t="shared" si="529"/>
        <v>#N/A</v>
      </c>
    </row>
    <row r="6693" spans="1:6" x14ac:dyDescent="0.25">
      <c r="A6693" s="43" t="str">
        <f t="shared" si="525"/>
        <v xml:space="preserve"> 0 Financial</v>
      </c>
      <c r="B6693" s="43" t="str">
        <f t="shared" si="526"/>
        <v/>
      </c>
      <c r="C6693" s="43">
        <f t="shared" si="527"/>
        <v>0</v>
      </c>
      <c r="D6693" s="43" t="str">
        <f t="shared" si="528"/>
        <v>Financial</v>
      </c>
      <c r="E6693" s="43" t="e">
        <f>IF(VLOOKUP(S6693,'DD-Lookup'!$J$6:$L$50,3,FALSE)="Monthly",(YEAR(AC6693)-YEAR(AB6693))*12+MONTH(AC6693)-MONTH(AB6693)+1,(AC6693-AB6693+1))</f>
        <v>#N/A</v>
      </c>
      <c r="F6693" s="210" t="e">
        <f t="shared" si="529"/>
        <v>#N/A</v>
      </c>
    </row>
    <row r="6694" spans="1:6" x14ac:dyDescent="0.25">
      <c r="A6694" s="43" t="str">
        <f t="shared" si="525"/>
        <v xml:space="preserve"> 0 Financial</v>
      </c>
      <c r="B6694" s="43" t="str">
        <f t="shared" si="526"/>
        <v/>
      </c>
      <c r="C6694" s="43">
        <f t="shared" si="527"/>
        <v>0</v>
      </c>
      <c r="D6694" s="43" t="str">
        <f t="shared" si="528"/>
        <v>Financial</v>
      </c>
      <c r="E6694" s="43" t="e">
        <f>IF(VLOOKUP(S6694,'DD-Lookup'!$J$6:$L$50,3,FALSE)="Monthly",(YEAR(AC6694)-YEAR(AB6694))*12+MONTH(AC6694)-MONTH(AB6694)+1,(AC6694-AB6694+1))</f>
        <v>#N/A</v>
      </c>
      <c r="F6694" s="210" t="e">
        <f t="shared" si="529"/>
        <v>#N/A</v>
      </c>
    </row>
    <row r="6695" spans="1:6" x14ac:dyDescent="0.25">
      <c r="A6695" s="43" t="str">
        <f t="shared" si="525"/>
        <v xml:space="preserve"> 0 Financial</v>
      </c>
      <c r="B6695" s="43" t="str">
        <f t="shared" si="526"/>
        <v/>
      </c>
      <c r="C6695" s="43">
        <f t="shared" si="527"/>
        <v>0</v>
      </c>
      <c r="D6695" s="43" t="str">
        <f t="shared" si="528"/>
        <v>Financial</v>
      </c>
      <c r="E6695" s="43" t="e">
        <f>IF(VLOOKUP(S6695,'DD-Lookup'!$J$6:$L$50,3,FALSE)="Monthly",(YEAR(AC6695)-YEAR(AB6695))*12+MONTH(AC6695)-MONTH(AB6695)+1,(AC6695-AB6695+1))</f>
        <v>#N/A</v>
      </c>
      <c r="F6695" s="210" t="e">
        <f t="shared" si="529"/>
        <v>#N/A</v>
      </c>
    </row>
    <row r="6696" spans="1:6" x14ac:dyDescent="0.25">
      <c r="A6696" s="43" t="str">
        <f t="shared" si="525"/>
        <v xml:space="preserve"> 0 Financial</v>
      </c>
      <c r="B6696" s="43" t="str">
        <f t="shared" si="526"/>
        <v/>
      </c>
      <c r="C6696" s="43">
        <f t="shared" si="527"/>
        <v>0</v>
      </c>
      <c r="D6696" s="43" t="str">
        <f t="shared" si="528"/>
        <v>Financial</v>
      </c>
      <c r="E6696" s="43" t="e">
        <f>IF(VLOOKUP(S6696,'DD-Lookup'!$J$6:$L$50,3,FALSE)="Monthly",(YEAR(AC6696)-YEAR(AB6696))*12+MONTH(AC6696)-MONTH(AB6696)+1,(AC6696-AB6696+1))</f>
        <v>#N/A</v>
      </c>
      <c r="F6696" s="210" t="e">
        <f t="shared" si="529"/>
        <v>#N/A</v>
      </c>
    </row>
    <row r="6697" spans="1:6" x14ac:dyDescent="0.25">
      <c r="A6697" s="43" t="str">
        <f t="shared" si="525"/>
        <v xml:space="preserve"> 0 Financial</v>
      </c>
      <c r="B6697" s="43" t="str">
        <f t="shared" si="526"/>
        <v/>
      </c>
      <c r="C6697" s="43">
        <f t="shared" si="527"/>
        <v>0</v>
      </c>
      <c r="D6697" s="43" t="str">
        <f t="shared" si="528"/>
        <v>Financial</v>
      </c>
      <c r="E6697" s="43" t="e">
        <f>IF(VLOOKUP(S6697,'DD-Lookup'!$J$6:$L$50,3,FALSE)="Monthly",(YEAR(AC6697)-YEAR(AB6697))*12+MONTH(AC6697)-MONTH(AB6697)+1,(AC6697-AB6697+1))</f>
        <v>#N/A</v>
      </c>
      <c r="F6697" s="210" t="e">
        <f t="shared" si="529"/>
        <v>#N/A</v>
      </c>
    </row>
    <row r="6698" spans="1:6" x14ac:dyDescent="0.25">
      <c r="A6698" s="43" t="str">
        <f t="shared" si="525"/>
        <v xml:space="preserve"> 0 Financial</v>
      </c>
      <c r="B6698" s="43" t="str">
        <f t="shared" si="526"/>
        <v/>
      </c>
      <c r="C6698" s="43">
        <f t="shared" si="527"/>
        <v>0</v>
      </c>
      <c r="D6698" s="43" t="str">
        <f t="shared" si="528"/>
        <v>Financial</v>
      </c>
      <c r="E6698" s="43" t="e">
        <f>IF(VLOOKUP(S6698,'DD-Lookup'!$J$6:$L$50,3,FALSE)="Monthly",(YEAR(AC6698)-YEAR(AB6698))*12+MONTH(AC6698)-MONTH(AB6698)+1,(AC6698-AB6698+1))</f>
        <v>#N/A</v>
      </c>
      <c r="F6698" s="210" t="e">
        <f t="shared" si="529"/>
        <v>#N/A</v>
      </c>
    </row>
    <row r="6699" spans="1:6" x14ac:dyDescent="0.25">
      <c r="A6699" s="43" t="str">
        <f t="shared" si="525"/>
        <v xml:space="preserve"> 0 Financial</v>
      </c>
      <c r="B6699" s="43" t="str">
        <f t="shared" si="526"/>
        <v/>
      </c>
      <c r="C6699" s="43">
        <f t="shared" si="527"/>
        <v>0</v>
      </c>
      <c r="D6699" s="43" t="str">
        <f t="shared" si="528"/>
        <v>Financial</v>
      </c>
      <c r="E6699" s="43" t="e">
        <f>IF(VLOOKUP(S6699,'DD-Lookup'!$J$6:$L$50,3,FALSE)="Monthly",(YEAR(AC6699)-YEAR(AB6699))*12+MONTH(AC6699)-MONTH(AB6699)+1,(AC6699-AB6699+1))</f>
        <v>#N/A</v>
      </c>
      <c r="F6699" s="210" t="e">
        <f t="shared" si="529"/>
        <v>#N/A</v>
      </c>
    </row>
    <row r="6700" spans="1:6" x14ac:dyDescent="0.25">
      <c r="A6700" s="43" t="str">
        <f t="shared" si="525"/>
        <v xml:space="preserve"> 0 Financial</v>
      </c>
      <c r="B6700" s="43" t="str">
        <f t="shared" si="526"/>
        <v/>
      </c>
      <c r="C6700" s="43">
        <f t="shared" si="527"/>
        <v>0</v>
      </c>
      <c r="D6700" s="43" t="str">
        <f t="shared" si="528"/>
        <v>Financial</v>
      </c>
      <c r="E6700" s="43" t="e">
        <f>IF(VLOOKUP(S6700,'DD-Lookup'!$J$6:$L$50,3,FALSE)="Monthly",(YEAR(AC6700)-YEAR(AB6700))*12+MONTH(AC6700)-MONTH(AB6700)+1,(AC6700-AB6700+1))</f>
        <v>#N/A</v>
      </c>
      <c r="F6700" s="210" t="e">
        <f t="shared" si="529"/>
        <v>#N/A</v>
      </c>
    </row>
    <row r="6701" spans="1:6" x14ac:dyDescent="0.25">
      <c r="A6701" s="43" t="str">
        <f t="shared" si="525"/>
        <v xml:space="preserve"> 0 Financial</v>
      </c>
      <c r="B6701" s="43" t="str">
        <f t="shared" si="526"/>
        <v/>
      </c>
      <c r="C6701" s="43">
        <f t="shared" si="527"/>
        <v>0</v>
      </c>
      <c r="D6701" s="43" t="str">
        <f t="shared" si="528"/>
        <v>Financial</v>
      </c>
      <c r="E6701" s="43" t="e">
        <f>IF(VLOOKUP(S6701,'DD-Lookup'!$J$6:$L$50,3,FALSE)="Monthly",(YEAR(AC6701)-YEAR(AB6701))*12+MONTH(AC6701)-MONTH(AB6701)+1,(AC6701-AB6701+1))</f>
        <v>#N/A</v>
      </c>
      <c r="F6701" s="210" t="e">
        <f t="shared" si="529"/>
        <v>#N/A</v>
      </c>
    </row>
    <row r="6702" spans="1:6" x14ac:dyDescent="0.25">
      <c r="A6702" s="43" t="str">
        <f t="shared" si="525"/>
        <v xml:space="preserve"> 0 Financial</v>
      </c>
      <c r="B6702" s="43" t="str">
        <f t="shared" si="526"/>
        <v/>
      </c>
      <c r="C6702" s="43">
        <f t="shared" si="527"/>
        <v>0</v>
      </c>
      <c r="D6702" s="43" t="str">
        <f t="shared" si="528"/>
        <v>Financial</v>
      </c>
      <c r="E6702" s="43" t="e">
        <f>IF(VLOOKUP(S6702,'DD-Lookup'!$J$6:$L$50,3,FALSE)="Monthly",(YEAR(AC6702)-YEAR(AB6702))*12+MONTH(AC6702)-MONTH(AB6702)+1,(AC6702-AB6702+1))</f>
        <v>#N/A</v>
      </c>
      <c r="F6702" s="210" t="e">
        <f t="shared" si="529"/>
        <v>#N/A</v>
      </c>
    </row>
    <row r="6703" spans="1:6" x14ac:dyDescent="0.25">
      <c r="A6703" s="43" t="str">
        <f t="shared" si="525"/>
        <v xml:space="preserve"> 0 Financial</v>
      </c>
      <c r="B6703" s="43" t="str">
        <f t="shared" si="526"/>
        <v/>
      </c>
      <c r="C6703" s="43">
        <f t="shared" si="527"/>
        <v>0</v>
      </c>
      <c r="D6703" s="43" t="str">
        <f t="shared" si="528"/>
        <v>Financial</v>
      </c>
      <c r="E6703" s="43" t="e">
        <f>IF(VLOOKUP(S6703,'DD-Lookup'!$J$6:$L$50,3,FALSE)="Monthly",(YEAR(AC6703)-YEAR(AB6703))*12+MONTH(AC6703)-MONTH(AB6703)+1,(AC6703-AB6703+1))</f>
        <v>#N/A</v>
      </c>
      <c r="F6703" s="210" t="e">
        <f t="shared" si="529"/>
        <v>#N/A</v>
      </c>
    </row>
    <row r="6704" spans="1:6" x14ac:dyDescent="0.25">
      <c r="A6704" s="43" t="str">
        <f t="shared" si="525"/>
        <v xml:space="preserve"> 0 Financial</v>
      </c>
      <c r="B6704" s="43" t="str">
        <f t="shared" si="526"/>
        <v/>
      </c>
      <c r="C6704" s="43">
        <f t="shared" si="527"/>
        <v>0</v>
      </c>
      <c r="D6704" s="43" t="str">
        <f t="shared" si="528"/>
        <v>Financial</v>
      </c>
      <c r="E6704" s="43" t="e">
        <f>IF(VLOOKUP(S6704,'DD-Lookup'!$J$6:$L$50,3,FALSE)="Monthly",(YEAR(AC6704)-YEAR(AB6704))*12+MONTH(AC6704)-MONTH(AB6704)+1,(AC6704-AB6704+1))</f>
        <v>#N/A</v>
      </c>
      <c r="F6704" s="210" t="e">
        <f t="shared" si="529"/>
        <v>#N/A</v>
      </c>
    </row>
    <row r="6705" spans="1:6" x14ac:dyDescent="0.25">
      <c r="A6705" s="43" t="str">
        <f t="shared" si="525"/>
        <v xml:space="preserve"> 0 Financial</v>
      </c>
      <c r="B6705" s="43" t="str">
        <f t="shared" si="526"/>
        <v/>
      </c>
      <c r="C6705" s="43">
        <f t="shared" si="527"/>
        <v>0</v>
      </c>
      <c r="D6705" s="43" t="str">
        <f t="shared" si="528"/>
        <v>Financial</v>
      </c>
      <c r="E6705" s="43" t="e">
        <f>IF(VLOOKUP(S6705,'DD-Lookup'!$J$6:$L$50,3,FALSE)="Monthly",(YEAR(AC6705)-YEAR(AB6705))*12+MONTH(AC6705)-MONTH(AB6705)+1,(AC6705-AB6705+1))</f>
        <v>#N/A</v>
      </c>
      <c r="F6705" s="210" t="e">
        <f t="shared" si="529"/>
        <v>#N/A</v>
      </c>
    </row>
    <row r="6706" spans="1:6" x14ac:dyDescent="0.25">
      <c r="A6706" s="43" t="str">
        <f t="shared" si="525"/>
        <v xml:space="preserve"> 0 Financial</v>
      </c>
      <c r="B6706" s="43" t="str">
        <f t="shared" si="526"/>
        <v/>
      </c>
      <c r="C6706" s="43">
        <f t="shared" si="527"/>
        <v>0</v>
      </c>
      <c r="D6706" s="43" t="str">
        <f t="shared" si="528"/>
        <v>Financial</v>
      </c>
      <c r="E6706" s="43" t="e">
        <f>IF(VLOOKUP(S6706,'DD-Lookup'!$J$6:$L$50,3,FALSE)="Monthly",(YEAR(AC6706)-YEAR(AB6706))*12+MONTH(AC6706)-MONTH(AB6706)+1,(AC6706-AB6706+1))</f>
        <v>#N/A</v>
      </c>
      <c r="F6706" s="210" t="e">
        <f t="shared" si="529"/>
        <v>#N/A</v>
      </c>
    </row>
    <row r="6707" spans="1:6" x14ac:dyDescent="0.25">
      <c r="A6707" s="43" t="str">
        <f t="shared" si="525"/>
        <v xml:space="preserve"> 0 Financial</v>
      </c>
      <c r="B6707" s="43" t="str">
        <f t="shared" si="526"/>
        <v/>
      </c>
      <c r="C6707" s="43">
        <f t="shared" si="527"/>
        <v>0</v>
      </c>
      <c r="D6707" s="43" t="str">
        <f t="shared" si="528"/>
        <v>Financial</v>
      </c>
      <c r="E6707" s="43" t="e">
        <f>IF(VLOOKUP(S6707,'DD-Lookup'!$J$6:$L$50,3,FALSE)="Monthly",(YEAR(AC6707)-YEAR(AB6707))*12+MONTH(AC6707)-MONTH(AB6707)+1,(AC6707-AB6707+1))</f>
        <v>#N/A</v>
      </c>
      <c r="F6707" s="210" t="e">
        <f t="shared" si="529"/>
        <v>#N/A</v>
      </c>
    </row>
    <row r="6708" spans="1:6" x14ac:dyDescent="0.25">
      <c r="A6708" s="43" t="str">
        <f t="shared" si="525"/>
        <v xml:space="preserve"> 0 Financial</v>
      </c>
      <c r="B6708" s="43" t="str">
        <f t="shared" si="526"/>
        <v/>
      </c>
      <c r="C6708" s="43">
        <f t="shared" si="527"/>
        <v>0</v>
      </c>
      <c r="D6708" s="43" t="str">
        <f t="shared" si="528"/>
        <v>Financial</v>
      </c>
      <c r="E6708" s="43" t="e">
        <f>IF(VLOOKUP(S6708,'DD-Lookup'!$J$6:$L$50,3,FALSE)="Monthly",(YEAR(AC6708)-YEAR(AB6708))*12+MONTH(AC6708)-MONTH(AB6708)+1,(AC6708-AB6708+1))</f>
        <v>#N/A</v>
      </c>
      <c r="F6708" s="210" t="e">
        <f t="shared" si="529"/>
        <v>#N/A</v>
      </c>
    </row>
    <row r="6709" spans="1:6" x14ac:dyDescent="0.25">
      <c r="A6709" s="43" t="str">
        <f t="shared" si="525"/>
        <v xml:space="preserve"> 0 Financial</v>
      </c>
      <c r="B6709" s="43" t="str">
        <f t="shared" si="526"/>
        <v/>
      </c>
      <c r="C6709" s="43">
        <f t="shared" si="527"/>
        <v>0</v>
      </c>
      <c r="D6709" s="43" t="str">
        <f t="shared" si="528"/>
        <v>Financial</v>
      </c>
      <c r="E6709" s="43" t="e">
        <f>IF(VLOOKUP(S6709,'DD-Lookup'!$J$6:$L$50,3,FALSE)="Monthly",(YEAR(AC6709)-YEAR(AB6709))*12+MONTH(AC6709)-MONTH(AB6709)+1,(AC6709-AB6709+1))</f>
        <v>#N/A</v>
      </c>
      <c r="F6709" s="210" t="e">
        <f t="shared" si="529"/>
        <v>#N/A</v>
      </c>
    </row>
    <row r="6710" spans="1:6" x14ac:dyDescent="0.25">
      <c r="A6710" s="43" t="str">
        <f t="shared" si="525"/>
        <v xml:space="preserve"> 0 Financial</v>
      </c>
      <c r="B6710" s="43" t="str">
        <f t="shared" si="526"/>
        <v/>
      </c>
      <c r="C6710" s="43">
        <f t="shared" si="527"/>
        <v>0</v>
      </c>
      <c r="D6710" s="43" t="str">
        <f t="shared" si="528"/>
        <v>Financial</v>
      </c>
      <c r="E6710" s="43" t="e">
        <f>IF(VLOOKUP(S6710,'DD-Lookup'!$J$6:$L$50,3,FALSE)="Monthly",(YEAR(AC6710)-YEAR(AB6710))*12+MONTH(AC6710)-MONTH(AB6710)+1,(AC6710-AB6710+1))</f>
        <v>#N/A</v>
      </c>
      <c r="F6710" s="210" t="e">
        <f t="shared" si="529"/>
        <v>#N/A</v>
      </c>
    </row>
    <row r="6711" spans="1:6" x14ac:dyDescent="0.25">
      <c r="A6711" s="43" t="str">
        <f t="shared" si="525"/>
        <v xml:space="preserve"> 0 Financial</v>
      </c>
      <c r="B6711" s="43" t="str">
        <f t="shared" si="526"/>
        <v/>
      </c>
      <c r="C6711" s="43">
        <f t="shared" si="527"/>
        <v>0</v>
      </c>
      <c r="D6711" s="43" t="str">
        <f t="shared" si="528"/>
        <v>Financial</v>
      </c>
      <c r="E6711" s="43" t="e">
        <f>IF(VLOOKUP(S6711,'DD-Lookup'!$J$6:$L$50,3,FALSE)="Monthly",(YEAR(AC6711)-YEAR(AB6711))*12+MONTH(AC6711)-MONTH(AB6711)+1,(AC6711-AB6711+1))</f>
        <v>#N/A</v>
      </c>
      <c r="F6711" s="210" t="e">
        <f t="shared" si="529"/>
        <v>#N/A</v>
      </c>
    </row>
    <row r="6712" spans="1:6" x14ac:dyDescent="0.25">
      <c r="A6712" s="43" t="str">
        <f t="shared" si="525"/>
        <v xml:space="preserve"> 0 Financial</v>
      </c>
      <c r="B6712" s="43" t="str">
        <f t="shared" si="526"/>
        <v/>
      </c>
      <c r="C6712" s="43">
        <f t="shared" si="527"/>
        <v>0</v>
      </c>
      <c r="D6712" s="43" t="str">
        <f t="shared" si="528"/>
        <v>Financial</v>
      </c>
      <c r="E6712" s="43" t="e">
        <f>IF(VLOOKUP(S6712,'DD-Lookup'!$J$6:$L$50,3,FALSE)="Monthly",(YEAR(AC6712)-YEAR(AB6712))*12+MONTH(AC6712)-MONTH(AB6712)+1,(AC6712-AB6712+1))</f>
        <v>#N/A</v>
      </c>
      <c r="F6712" s="210" t="e">
        <f t="shared" si="529"/>
        <v>#N/A</v>
      </c>
    </row>
    <row r="6713" spans="1:6" x14ac:dyDescent="0.25">
      <c r="A6713" s="43" t="str">
        <f t="shared" si="525"/>
        <v xml:space="preserve"> 0 Financial</v>
      </c>
      <c r="B6713" s="43" t="str">
        <f t="shared" si="526"/>
        <v/>
      </c>
      <c r="C6713" s="43">
        <f t="shared" si="527"/>
        <v>0</v>
      </c>
      <c r="D6713" s="43" t="str">
        <f t="shared" si="528"/>
        <v>Financial</v>
      </c>
      <c r="E6713" s="43" t="e">
        <f>IF(VLOOKUP(S6713,'DD-Lookup'!$J$6:$L$50,3,FALSE)="Monthly",(YEAR(AC6713)-YEAR(AB6713))*12+MONTH(AC6713)-MONTH(AB6713)+1,(AC6713-AB6713+1))</f>
        <v>#N/A</v>
      </c>
      <c r="F6713" s="210" t="e">
        <f t="shared" si="529"/>
        <v>#N/A</v>
      </c>
    </row>
    <row r="6714" spans="1:6" x14ac:dyDescent="0.25">
      <c r="A6714" s="43" t="str">
        <f t="shared" si="525"/>
        <v xml:space="preserve"> 0 Financial</v>
      </c>
      <c r="B6714" s="43" t="str">
        <f t="shared" si="526"/>
        <v/>
      </c>
      <c r="C6714" s="43">
        <f t="shared" si="527"/>
        <v>0</v>
      </c>
      <c r="D6714" s="43" t="str">
        <f t="shared" si="528"/>
        <v>Financial</v>
      </c>
      <c r="E6714" s="43" t="e">
        <f>IF(VLOOKUP(S6714,'DD-Lookup'!$J$6:$L$50,3,FALSE)="Monthly",(YEAR(AC6714)-YEAR(AB6714))*12+MONTH(AC6714)-MONTH(AB6714)+1,(AC6714-AB6714+1))</f>
        <v>#N/A</v>
      </c>
      <c r="F6714" s="210" t="e">
        <f t="shared" si="529"/>
        <v>#N/A</v>
      </c>
    </row>
    <row r="6715" spans="1:6" x14ac:dyDescent="0.25">
      <c r="A6715" s="43" t="str">
        <f t="shared" si="525"/>
        <v xml:space="preserve"> 0 Financial</v>
      </c>
      <c r="B6715" s="43" t="str">
        <f t="shared" si="526"/>
        <v/>
      </c>
      <c r="C6715" s="43">
        <f t="shared" si="527"/>
        <v>0</v>
      </c>
      <c r="D6715" s="43" t="str">
        <f t="shared" si="528"/>
        <v>Financial</v>
      </c>
      <c r="E6715" s="43" t="e">
        <f>IF(VLOOKUP(S6715,'DD-Lookup'!$J$6:$L$50,3,FALSE)="Monthly",(YEAR(AC6715)-YEAR(AB6715))*12+MONTH(AC6715)-MONTH(AB6715)+1,(AC6715-AB6715+1))</f>
        <v>#N/A</v>
      </c>
      <c r="F6715" s="210" t="e">
        <f t="shared" si="529"/>
        <v>#N/A</v>
      </c>
    </row>
    <row r="6716" spans="1:6" x14ac:dyDescent="0.25">
      <c r="A6716" s="43" t="str">
        <f t="shared" si="525"/>
        <v xml:space="preserve"> 0 Financial</v>
      </c>
      <c r="B6716" s="43" t="str">
        <f t="shared" si="526"/>
        <v/>
      </c>
      <c r="C6716" s="43">
        <f t="shared" si="527"/>
        <v>0</v>
      </c>
      <c r="D6716" s="43" t="str">
        <f t="shared" si="528"/>
        <v>Financial</v>
      </c>
      <c r="E6716" s="43" t="e">
        <f>IF(VLOOKUP(S6716,'DD-Lookup'!$J$6:$L$50,3,FALSE)="Monthly",(YEAR(AC6716)-YEAR(AB6716))*12+MONTH(AC6716)-MONTH(AB6716)+1,(AC6716-AB6716+1))</f>
        <v>#N/A</v>
      </c>
      <c r="F6716" s="210" t="e">
        <f t="shared" si="529"/>
        <v>#N/A</v>
      </c>
    </row>
    <row r="6717" spans="1:6" x14ac:dyDescent="0.25">
      <c r="A6717" s="43" t="str">
        <f t="shared" si="525"/>
        <v xml:space="preserve"> 0 Financial</v>
      </c>
      <c r="B6717" s="43" t="str">
        <f t="shared" si="526"/>
        <v/>
      </c>
      <c r="C6717" s="43">
        <f t="shared" si="527"/>
        <v>0</v>
      </c>
      <c r="D6717" s="43" t="str">
        <f t="shared" si="528"/>
        <v>Financial</v>
      </c>
      <c r="E6717" s="43" t="e">
        <f>IF(VLOOKUP(S6717,'DD-Lookup'!$J$6:$L$50,3,FALSE)="Monthly",(YEAR(AC6717)-YEAR(AB6717))*12+MONTH(AC6717)-MONTH(AB6717)+1,(AC6717-AB6717+1))</f>
        <v>#N/A</v>
      </c>
      <c r="F6717" s="210" t="e">
        <f t="shared" si="529"/>
        <v>#N/A</v>
      </c>
    </row>
    <row r="6718" spans="1:6" x14ac:dyDescent="0.25">
      <c r="A6718" s="43" t="str">
        <f t="shared" si="525"/>
        <v xml:space="preserve"> 0 Financial</v>
      </c>
      <c r="B6718" s="43" t="str">
        <f t="shared" si="526"/>
        <v/>
      </c>
      <c r="C6718" s="43">
        <f t="shared" si="527"/>
        <v>0</v>
      </c>
      <c r="D6718" s="43" t="str">
        <f t="shared" si="528"/>
        <v>Financial</v>
      </c>
      <c r="E6718" s="43" t="e">
        <f>IF(VLOOKUP(S6718,'DD-Lookup'!$J$6:$L$50,3,FALSE)="Monthly",(YEAR(AC6718)-YEAR(AB6718))*12+MONTH(AC6718)-MONTH(AB6718)+1,(AC6718-AB6718+1))</f>
        <v>#N/A</v>
      </c>
      <c r="F6718" s="210" t="e">
        <f t="shared" si="529"/>
        <v>#N/A</v>
      </c>
    </row>
    <row r="6719" spans="1:6" x14ac:dyDescent="0.25">
      <c r="A6719" s="43" t="str">
        <f t="shared" si="525"/>
        <v xml:space="preserve"> 0 Financial</v>
      </c>
      <c r="B6719" s="43" t="str">
        <f t="shared" si="526"/>
        <v/>
      </c>
      <c r="C6719" s="43">
        <f t="shared" si="527"/>
        <v>0</v>
      </c>
      <c r="D6719" s="43" t="str">
        <f t="shared" si="528"/>
        <v>Financial</v>
      </c>
      <c r="E6719" s="43" t="e">
        <f>IF(VLOOKUP(S6719,'DD-Lookup'!$J$6:$L$50,3,FALSE)="Monthly",(YEAR(AC6719)-YEAR(AB6719))*12+MONTH(AC6719)-MONTH(AB6719)+1,(AC6719-AB6719+1))</f>
        <v>#N/A</v>
      </c>
      <c r="F6719" s="210" t="e">
        <f t="shared" si="529"/>
        <v>#N/A</v>
      </c>
    </row>
    <row r="6720" spans="1:6" x14ac:dyDescent="0.25">
      <c r="A6720" s="43" t="str">
        <f t="shared" si="525"/>
        <v xml:space="preserve"> 0 Financial</v>
      </c>
      <c r="B6720" s="43" t="str">
        <f t="shared" si="526"/>
        <v/>
      </c>
      <c r="C6720" s="43">
        <f t="shared" si="527"/>
        <v>0</v>
      </c>
      <c r="D6720" s="43" t="str">
        <f t="shared" si="528"/>
        <v>Financial</v>
      </c>
      <c r="E6720" s="43" t="e">
        <f>IF(VLOOKUP(S6720,'DD-Lookup'!$J$6:$L$50,3,FALSE)="Monthly",(YEAR(AC6720)-YEAR(AB6720))*12+MONTH(AC6720)-MONTH(AB6720)+1,(AC6720-AB6720+1))</f>
        <v>#N/A</v>
      </c>
      <c r="F6720" s="210" t="e">
        <f t="shared" si="529"/>
        <v>#N/A</v>
      </c>
    </row>
    <row r="6721" spans="1:6" x14ac:dyDescent="0.25">
      <c r="A6721" s="43" t="str">
        <f t="shared" si="525"/>
        <v xml:space="preserve"> 0 Financial</v>
      </c>
      <c r="B6721" s="43" t="str">
        <f t="shared" si="526"/>
        <v/>
      </c>
      <c r="C6721" s="43">
        <f t="shared" si="527"/>
        <v>0</v>
      </c>
      <c r="D6721" s="43" t="str">
        <f t="shared" si="528"/>
        <v>Financial</v>
      </c>
      <c r="E6721" s="43" t="e">
        <f>IF(VLOOKUP(S6721,'DD-Lookup'!$J$6:$L$50,3,FALSE)="Monthly",(YEAR(AC6721)-YEAR(AB6721))*12+MONTH(AC6721)-MONTH(AB6721)+1,(AC6721-AB6721+1))</f>
        <v>#N/A</v>
      </c>
      <c r="F6721" s="210" t="e">
        <f t="shared" si="529"/>
        <v>#N/A</v>
      </c>
    </row>
    <row r="6722" spans="1:6" x14ac:dyDescent="0.25">
      <c r="A6722" s="43" t="str">
        <f t="shared" si="525"/>
        <v xml:space="preserve"> 0 Financial</v>
      </c>
      <c r="B6722" s="43" t="str">
        <f t="shared" si="526"/>
        <v/>
      </c>
      <c r="C6722" s="43">
        <f t="shared" si="527"/>
        <v>0</v>
      </c>
      <c r="D6722" s="43" t="str">
        <f t="shared" si="528"/>
        <v>Financial</v>
      </c>
      <c r="E6722" s="43" t="e">
        <f>IF(VLOOKUP(S6722,'DD-Lookup'!$J$6:$L$50,3,FALSE)="Monthly",(YEAR(AC6722)-YEAR(AB6722))*12+MONTH(AC6722)-MONTH(AB6722)+1,(AC6722-AB6722+1))</f>
        <v>#N/A</v>
      </c>
      <c r="F6722" s="210" t="e">
        <f t="shared" si="529"/>
        <v>#N/A</v>
      </c>
    </row>
    <row r="6723" spans="1:6" x14ac:dyDescent="0.25">
      <c r="A6723" s="43" t="str">
        <f t="shared" si="525"/>
        <v xml:space="preserve"> 0 Financial</v>
      </c>
      <c r="B6723" s="43" t="str">
        <f t="shared" si="526"/>
        <v/>
      </c>
      <c r="C6723" s="43">
        <f t="shared" si="527"/>
        <v>0</v>
      </c>
      <c r="D6723" s="43" t="str">
        <f t="shared" si="528"/>
        <v>Financial</v>
      </c>
      <c r="E6723" s="43" t="e">
        <f>IF(VLOOKUP(S6723,'DD-Lookup'!$J$6:$L$50,3,FALSE)="Monthly",(YEAR(AC6723)-YEAR(AB6723))*12+MONTH(AC6723)-MONTH(AB6723)+1,(AC6723-AB6723+1))</f>
        <v>#N/A</v>
      </c>
      <c r="F6723" s="210" t="e">
        <f t="shared" si="529"/>
        <v>#N/A</v>
      </c>
    </row>
    <row r="6724" spans="1:6" x14ac:dyDescent="0.25">
      <c r="A6724" s="43" t="str">
        <f t="shared" si="525"/>
        <v xml:space="preserve"> 0 Financial</v>
      </c>
      <c r="B6724" s="43" t="str">
        <f t="shared" si="526"/>
        <v/>
      </c>
      <c r="C6724" s="43">
        <f t="shared" si="527"/>
        <v>0</v>
      </c>
      <c r="D6724" s="43" t="str">
        <f t="shared" si="528"/>
        <v>Financial</v>
      </c>
      <c r="E6724" s="43" t="e">
        <f>IF(VLOOKUP(S6724,'DD-Lookup'!$J$6:$L$50,3,FALSE)="Monthly",(YEAR(AC6724)-YEAR(AB6724))*12+MONTH(AC6724)-MONTH(AB6724)+1,(AC6724-AB6724+1))</f>
        <v>#N/A</v>
      </c>
      <c r="F6724" s="210" t="e">
        <f t="shared" si="529"/>
        <v>#N/A</v>
      </c>
    </row>
    <row r="6725" spans="1:6" x14ac:dyDescent="0.25">
      <c r="A6725" s="43" t="str">
        <f t="shared" si="525"/>
        <v xml:space="preserve"> 0 Financial</v>
      </c>
      <c r="B6725" s="43" t="str">
        <f t="shared" si="526"/>
        <v/>
      </c>
      <c r="C6725" s="43">
        <f t="shared" si="527"/>
        <v>0</v>
      </c>
      <c r="D6725" s="43" t="str">
        <f t="shared" si="528"/>
        <v>Financial</v>
      </c>
      <c r="E6725" s="43" t="e">
        <f>IF(VLOOKUP(S6725,'DD-Lookup'!$J$6:$L$50,3,FALSE)="Monthly",(YEAR(AC6725)-YEAR(AB6725))*12+MONTH(AC6725)-MONTH(AB6725)+1,(AC6725-AB6725+1))</f>
        <v>#N/A</v>
      </c>
      <c r="F6725" s="210" t="e">
        <f t="shared" si="529"/>
        <v>#N/A</v>
      </c>
    </row>
    <row r="6726" spans="1:6" x14ac:dyDescent="0.25">
      <c r="A6726" s="43" t="str">
        <f t="shared" si="525"/>
        <v xml:space="preserve"> 0 Financial</v>
      </c>
      <c r="B6726" s="43" t="str">
        <f t="shared" si="526"/>
        <v/>
      </c>
      <c r="C6726" s="43">
        <f t="shared" si="527"/>
        <v>0</v>
      </c>
      <c r="D6726" s="43" t="str">
        <f t="shared" si="528"/>
        <v>Financial</v>
      </c>
      <c r="E6726" s="43" t="e">
        <f>IF(VLOOKUP(S6726,'DD-Lookup'!$J$6:$L$50,3,FALSE)="Monthly",(YEAR(AC6726)-YEAR(AB6726))*12+MONTH(AC6726)-MONTH(AB6726)+1,(AC6726-AB6726+1))</f>
        <v>#N/A</v>
      </c>
      <c r="F6726" s="210" t="e">
        <f t="shared" si="529"/>
        <v>#N/A</v>
      </c>
    </row>
    <row r="6727" spans="1:6" x14ac:dyDescent="0.25">
      <c r="A6727" s="43" t="str">
        <f t="shared" si="525"/>
        <v xml:space="preserve"> 0 Financial</v>
      </c>
      <c r="B6727" s="43" t="str">
        <f t="shared" si="526"/>
        <v/>
      </c>
      <c r="C6727" s="43">
        <f t="shared" si="527"/>
        <v>0</v>
      </c>
      <c r="D6727" s="43" t="str">
        <f t="shared" si="528"/>
        <v>Financial</v>
      </c>
      <c r="E6727" s="43" t="e">
        <f>IF(VLOOKUP(S6727,'DD-Lookup'!$J$6:$L$50,3,FALSE)="Monthly",(YEAR(AC6727)-YEAR(AB6727))*12+MONTH(AC6727)-MONTH(AB6727)+1,(AC6727-AB6727+1))</f>
        <v>#N/A</v>
      </c>
      <c r="F6727" s="210" t="e">
        <f t="shared" si="529"/>
        <v>#N/A</v>
      </c>
    </row>
    <row r="6728" spans="1:6" x14ac:dyDescent="0.25">
      <c r="A6728" s="43" t="str">
        <f t="shared" si="525"/>
        <v xml:space="preserve"> 0 Financial</v>
      </c>
      <c r="B6728" s="43" t="str">
        <f t="shared" si="526"/>
        <v/>
      </c>
      <c r="C6728" s="43">
        <f t="shared" si="527"/>
        <v>0</v>
      </c>
      <c r="D6728" s="43" t="str">
        <f t="shared" si="528"/>
        <v>Financial</v>
      </c>
      <c r="E6728" s="43" t="e">
        <f>IF(VLOOKUP(S6728,'DD-Lookup'!$J$6:$L$50,3,FALSE)="Monthly",(YEAR(AC6728)-YEAR(AB6728))*12+MONTH(AC6728)-MONTH(AB6728)+1,(AC6728-AB6728+1))</f>
        <v>#N/A</v>
      </c>
      <c r="F6728" s="210" t="e">
        <f t="shared" si="529"/>
        <v>#N/A</v>
      </c>
    </row>
    <row r="6729" spans="1:6" x14ac:dyDescent="0.25">
      <c r="A6729" s="43" t="str">
        <f t="shared" si="525"/>
        <v xml:space="preserve"> 0 Financial</v>
      </c>
      <c r="B6729" s="43" t="str">
        <f t="shared" si="526"/>
        <v/>
      </c>
      <c r="C6729" s="43">
        <f t="shared" si="527"/>
        <v>0</v>
      </c>
      <c r="D6729" s="43" t="str">
        <f t="shared" si="528"/>
        <v>Financial</v>
      </c>
      <c r="E6729" s="43" t="e">
        <f>IF(VLOOKUP(S6729,'DD-Lookup'!$J$6:$L$50,3,FALSE)="Monthly",(YEAR(AC6729)-YEAR(AB6729))*12+MONTH(AC6729)-MONTH(AB6729)+1,(AC6729-AB6729+1))</f>
        <v>#N/A</v>
      </c>
      <c r="F6729" s="210" t="e">
        <f t="shared" si="529"/>
        <v>#N/A</v>
      </c>
    </row>
    <row r="6730" spans="1:6" x14ac:dyDescent="0.25">
      <c r="A6730" s="43" t="str">
        <f t="shared" ref="A6730:A6793" si="530">B6730&amp;" "&amp;C6730&amp;" "&amp;D6730</f>
        <v xml:space="preserve"> 0 Financial</v>
      </c>
      <c r="B6730" s="43" t="str">
        <f t="shared" ref="B6730:B6793" si="531">IF((LEFT(N6730,2)="US"),"US","")</f>
        <v/>
      </c>
      <c r="C6730" s="43">
        <f t="shared" ref="C6730:C6793" si="532">M6730</f>
        <v>0</v>
      </c>
      <c r="D6730" s="43" t="str">
        <f t="shared" ref="D6730:D6793" si="533">IF(ISNUMBER(FIND("Phy",N6730))=TRUE,"Physical","Financial")</f>
        <v>Financial</v>
      </c>
      <c r="E6730" s="43" t="e">
        <f>IF(VLOOKUP(S6730,'DD-Lookup'!$J$6:$L$50,3,FALSE)="Monthly",(YEAR(AC6730)-YEAR(AB6730))*12+MONTH(AC6730)-MONTH(AB6730)+1,(AC6730-AB6730+1))</f>
        <v>#N/A</v>
      </c>
      <c r="F6730" s="210" t="e">
        <f t="shared" ref="F6730:F6793" si="534">E6730*SUM(P6730:Q6730)</f>
        <v>#N/A</v>
      </c>
    </row>
    <row r="6731" spans="1:6" x14ac:dyDescent="0.25">
      <c r="A6731" s="43" t="str">
        <f t="shared" si="530"/>
        <v xml:space="preserve"> 0 Financial</v>
      </c>
      <c r="B6731" s="43" t="str">
        <f t="shared" si="531"/>
        <v/>
      </c>
      <c r="C6731" s="43">
        <f t="shared" si="532"/>
        <v>0</v>
      </c>
      <c r="D6731" s="43" t="str">
        <f t="shared" si="533"/>
        <v>Financial</v>
      </c>
      <c r="E6731" s="43" t="e">
        <f>IF(VLOOKUP(S6731,'DD-Lookup'!$J$6:$L$50,3,FALSE)="Monthly",(YEAR(AC6731)-YEAR(AB6731))*12+MONTH(AC6731)-MONTH(AB6731)+1,(AC6731-AB6731+1))</f>
        <v>#N/A</v>
      </c>
      <c r="F6731" s="210" t="e">
        <f t="shared" si="534"/>
        <v>#N/A</v>
      </c>
    </row>
    <row r="6732" spans="1:6" x14ac:dyDescent="0.25">
      <c r="A6732" s="43" t="str">
        <f t="shared" si="530"/>
        <v xml:space="preserve"> 0 Financial</v>
      </c>
      <c r="B6732" s="43" t="str">
        <f t="shared" si="531"/>
        <v/>
      </c>
      <c r="C6732" s="43">
        <f t="shared" si="532"/>
        <v>0</v>
      </c>
      <c r="D6732" s="43" t="str">
        <f t="shared" si="533"/>
        <v>Financial</v>
      </c>
      <c r="E6732" s="43" t="e">
        <f>IF(VLOOKUP(S6732,'DD-Lookup'!$J$6:$L$50,3,FALSE)="Monthly",(YEAR(AC6732)-YEAR(AB6732))*12+MONTH(AC6732)-MONTH(AB6732)+1,(AC6732-AB6732+1))</f>
        <v>#N/A</v>
      </c>
      <c r="F6732" s="210" t="e">
        <f t="shared" si="534"/>
        <v>#N/A</v>
      </c>
    </row>
    <row r="6733" spans="1:6" x14ac:dyDescent="0.25">
      <c r="A6733" s="43" t="str">
        <f t="shared" si="530"/>
        <v xml:space="preserve"> 0 Financial</v>
      </c>
      <c r="B6733" s="43" t="str">
        <f t="shared" si="531"/>
        <v/>
      </c>
      <c r="C6733" s="43">
        <f t="shared" si="532"/>
        <v>0</v>
      </c>
      <c r="D6733" s="43" t="str">
        <f t="shared" si="533"/>
        <v>Financial</v>
      </c>
      <c r="E6733" s="43" t="e">
        <f>IF(VLOOKUP(S6733,'DD-Lookup'!$J$6:$L$50,3,FALSE)="Monthly",(YEAR(AC6733)-YEAR(AB6733))*12+MONTH(AC6733)-MONTH(AB6733)+1,(AC6733-AB6733+1))</f>
        <v>#N/A</v>
      </c>
      <c r="F6733" s="210" t="e">
        <f t="shared" si="534"/>
        <v>#N/A</v>
      </c>
    </row>
    <row r="6734" spans="1:6" x14ac:dyDescent="0.25">
      <c r="A6734" s="43" t="str">
        <f t="shared" si="530"/>
        <v xml:space="preserve"> 0 Financial</v>
      </c>
      <c r="B6734" s="43" t="str">
        <f t="shared" si="531"/>
        <v/>
      </c>
      <c r="C6734" s="43">
        <f t="shared" si="532"/>
        <v>0</v>
      </c>
      <c r="D6734" s="43" t="str">
        <f t="shared" si="533"/>
        <v>Financial</v>
      </c>
      <c r="E6734" s="43" t="e">
        <f>IF(VLOOKUP(S6734,'DD-Lookup'!$J$6:$L$50,3,FALSE)="Monthly",(YEAR(AC6734)-YEAR(AB6734))*12+MONTH(AC6734)-MONTH(AB6734)+1,(AC6734-AB6734+1))</f>
        <v>#N/A</v>
      </c>
      <c r="F6734" s="210" t="e">
        <f t="shared" si="534"/>
        <v>#N/A</v>
      </c>
    </row>
    <row r="6735" spans="1:6" x14ac:dyDescent="0.25">
      <c r="A6735" s="43" t="str">
        <f t="shared" si="530"/>
        <v xml:space="preserve"> 0 Financial</v>
      </c>
      <c r="B6735" s="43" t="str">
        <f t="shared" si="531"/>
        <v/>
      </c>
      <c r="C6735" s="43">
        <f t="shared" si="532"/>
        <v>0</v>
      </c>
      <c r="D6735" s="43" t="str">
        <f t="shared" si="533"/>
        <v>Financial</v>
      </c>
      <c r="E6735" s="43" t="e">
        <f>IF(VLOOKUP(S6735,'DD-Lookup'!$J$6:$L$50,3,FALSE)="Monthly",(YEAR(AC6735)-YEAR(AB6735))*12+MONTH(AC6735)-MONTH(AB6735)+1,(AC6735-AB6735+1))</f>
        <v>#N/A</v>
      </c>
      <c r="F6735" s="210" t="e">
        <f t="shared" si="534"/>
        <v>#N/A</v>
      </c>
    </row>
    <row r="6736" spans="1:6" x14ac:dyDescent="0.25">
      <c r="A6736" s="43" t="str">
        <f t="shared" si="530"/>
        <v xml:space="preserve"> 0 Financial</v>
      </c>
      <c r="B6736" s="43" t="str">
        <f t="shared" si="531"/>
        <v/>
      </c>
      <c r="C6736" s="43">
        <f t="shared" si="532"/>
        <v>0</v>
      </c>
      <c r="D6736" s="43" t="str">
        <f t="shared" si="533"/>
        <v>Financial</v>
      </c>
      <c r="E6736" s="43" t="e">
        <f>IF(VLOOKUP(S6736,'DD-Lookup'!$J$6:$L$50,3,FALSE)="Monthly",(YEAR(AC6736)-YEAR(AB6736))*12+MONTH(AC6736)-MONTH(AB6736)+1,(AC6736-AB6736+1))</f>
        <v>#N/A</v>
      </c>
      <c r="F6736" s="210" t="e">
        <f t="shared" si="534"/>
        <v>#N/A</v>
      </c>
    </row>
    <row r="6737" spans="1:6" x14ac:dyDescent="0.25">
      <c r="A6737" s="43" t="str">
        <f t="shared" si="530"/>
        <v xml:space="preserve"> 0 Financial</v>
      </c>
      <c r="B6737" s="43" t="str">
        <f t="shared" si="531"/>
        <v/>
      </c>
      <c r="C6737" s="43">
        <f t="shared" si="532"/>
        <v>0</v>
      </c>
      <c r="D6737" s="43" t="str">
        <f t="shared" si="533"/>
        <v>Financial</v>
      </c>
      <c r="E6737" s="43" t="e">
        <f>IF(VLOOKUP(S6737,'DD-Lookup'!$J$6:$L$50,3,FALSE)="Monthly",(YEAR(AC6737)-YEAR(AB6737))*12+MONTH(AC6737)-MONTH(AB6737)+1,(AC6737-AB6737+1))</f>
        <v>#N/A</v>
      </c>
      <c r="F6737" s="210" t="e">
        <f t="shared" si="534"/>
        <v>#N/A</v>
      </c>
    </row>
    <row r="6738" spans="1:6" x14ac:dyDescent="0.25">
      <c r="A6738" s="43" t="str">
        <f t="shared" si="530"/>
        <v xml:space="preserve"> 0 Financial</v>
      </c>
      <c r="B6738" s="43" t="str">
        <f t="shared" si="531"/>
        <v/>
      </c>
      <c r="C6738" s="43">
        <f t="shared" si="532"/>
        <v>0</v>
      </c>
      <c r="D6738" s="43" t="str">
        <f t="shared" si="533"/>
        <v>Financial</v>
      </c>
      <c r="E6738" s="43" t="e">
        <f>IF(VLOOKUP(S6738,'DD-Lookup'!$J$6:$L$50,3,FALSE)="Monthly",(YEAR(AC6738)-YEAR(AB6738))*12+MONTH(AC6738)-MONTH(AB6738)+1,(AC6738-AB6738+1))</f>
        <v>#N/A</v>
      </c>
      <c r="F6738" s="210" t="e">
        <f t="shared" si="534"/>
        <v>#N/A</v>
      </c>
    </row>
    <row r="6739" spans="1:6" x14ac:dyDescent="0.25">
      <c r="A6739" s="43" t="str">
        <f t="shared" si="530"/>
        <v xml:space="preserve"> 0 Financial</v>
      </c>
      <c r="B6739" s="43" t="str">
        <f t="shared" si="531"/>
        <v/>
      </c>
      <c r="C6739" s="43">
        <f t="shared" si="532"/>
        <v>0</v>
      </c>
      <c r="D6739" s="43" t="str">
        <f t="shared" si="533"/>
        <v>Financial</v>
      </c>
      <c r="E6739" s="43" t="e">
        <f>IF(VLOOKUP(S6739,'DD-Lookup'!$J$6:$L$50,3,FALSE)="Monthly",(YEAR(AC6739)-YEAR(AB6739))*12+MONTH(AC6739)-MONTH(AB6739)+1,(AC6739-AB6739+1))</f>
        <v>#N/A</v>
      </c>
      <c r="F6739" s="210" t="e">
        <f t="shared" si="534"/>
        <v>#N/A</v>
      </c>
    </row>
    <row r="6740" spans="1:6" x14ac:dyDescent="0.25">
      <c r="A6740" s="43" t="str">
        <f t="shared" si="530"/>
        <v xml:space="preserve"> 0 Financial</v>
      </c>
      <c r="B6740" s="43" t="str">
        <f t="shared" si="531"/>
        <v/>
      </c>
      <c r="C6740" s="43">
        <f t="shared" si="532"/>
        <v>0</v>
      </c>
      <c r="D6740" s="43" t="str">
        <f t="shared" si="533"/>
        <v>Financial</v>
      </c>
      <c r="E6740" s="43" t="e">
        <f>IF(VLOOKUP(S6740,'DD-Lookup'!$J$6:$L$50,3,FALSE)="Monthly",(YEAR(AC6740)-YEAR(AB6740))*12+MONTH(AC6740)-MONTH(AB6740)+1,(AC6740-AB6740+1))</f>
        <v>#N/A</v>
      </c>
      <c r="F6740" s="210" t="e">
        <f t="shared" si="534"/>
        <v>#N/A</v>
      </c>
    </row>
    <row r="6741" spans="1:6" x14ac:dyDescent="0.25">
      <c r="A6741" s="43" t="str">
        <f t="shared" si="530"/>
        <v xml:space="preserve"> 0 Financial</v>
      </c>
      <c r="B6741" s="43" t="str">
        <f t="shared" si="531"/>
        <v/>
      </c>
      <c r="C6741" s="43">
        <f t="shared" si="532"/>
        <v>0</v>
      </c>
      <c r="D6741" s="43" t="str">
        <f t="shared" si="533"/>
        <v>Financial</v>
      </c>
      <c r="E6741" s="43" t="e">
        <f>IF(VLOOKUP(S6741,'DD-Lookup'!$J$6:$L$50,3,FALSE)="Monthly",(YEAR(AC6741)-YEAR(AB6741))*12+MONTH(AC6741)-MONTH(AB6741)+1,(AC6741-AB6741+1))</f>
        <v>#N/A</v>
      </c>
      <c r="F6741" s="210" t="e">
        <f t="shared" si="534"/>
        <v>#N/A</v>
      </c>
    </row>
    <row r="6742" spans="1:6" x14ac:dyDescent="0.25">
      <c r="A6742" s="43" t="str">
        <f t="shared" si="530"/>
        <v xml:space="preserve"> 0 Financial</v>
      </c>
      <c r="B6742" s="43" t="str">
        <f t="shared" si="531"/>
        <v/>
      </c>
      <c r="C6742" s="43">
        <f t="shared" si="532"/>
        <v>0</v>
      </c>
      <c r="D6742" s="43" t="str">
        <f t="shared" si="533"/>
        <v>Financial</v>
      </c>
      <c r="E6742" s="43" t="e">
        <f>IF(VLOOKUP(S6742,'DD-Lookup'!$J$6:$L$50,3,FALSE)="Monthly",(YEAR(AC6742)-YEAR(AB6742))*12+MONTH(AC6742)-MONTH(AB6742)+1,(AC6742-AB6742+1))</f>
        <v>#N/A</v>
      </c>
      <c r="F6742" s="210" t="e">
        <f t="shared" si="534"/>
        <v>#N/A</v>
      </c>
    </row>
    <row r="6743" spans="1:6" x14ac:dyDescent="0.25">
      <c r="A6743" s="43" t="str">
        <f t="shared" si="530"/>
        <v xml:space="preserve"> 0 Financial</v>
      </c>
      <c r="B6743" s="43" t="str">
        <f t="shared" si="531"/>
        <v/>
      </c>
      <c r="C6743" s="43">
        <f t="shared" si="532"/>
        <v>0</v>
      </c>
      <c r="D6743" s="43" t="str">
        <f t="shared" si="533"/>
        <v>Financial</v>
      </c>
      <c r="E6743" s="43" t="e">
        <f>IF(VLOOKUP(S6743,'DD-Lookup'!$J$6:$L$50,3,FALSE)="Monthly",(YEAR(AC6743)-YEAR(AB6743))*12+MONTH(AC6743)-MONTH(AB6743)+1,(AC6743-AB6743+1))</f>
        <v>#N/A</v>
      </c>
      <c r="F6743" s="210" t="e">
        <f t="shared" si="534"/>
        <v>#N/A</v>
      </c>
    </row>
    <row r="6744" spans="1:6" x14ac:dyDescent="0.25">
      <c r="A6744" s="43" t="str">
        <f t="shared" si="530"/>
        <v xml:space="preserve"> 0 Financial</v>
      </c>
      <c r="B6744" s="43" t="str">
        <f t="shared" si="531"/>
        <v/>
      </c>
      <c r="C6744" s="43">
        <f t="shared" si="532"/>
        <v>0</v>
      </c>
      <c r="D6744" s="43" t="str">
        <f t="shared" si="533"/>
        <v>Financial</v>
      </c>
      <c r="E6744" s="43" t="e">
        <f>IF(VLOOKUP(S6744,'DD-Lookup'!$J$6:$L$50,3,FALSE)="Monthly",(YEAR(AC6744)-YEAR(AB6744))*12+MONTH(AC6744)-MONTH(AB6744)+1,(AC6744-AB6744+1))</f>
        <v>#N/A</v>
      </c>
      <c r="F6744" s="210" t="e">
        <f t="shared" si="534"/>
        <v>#N/A</v>
      </c>
    </row>
    <row r="6745" spans="1:6" x14ac:dyDescent="0.25">
      <c r="A6745" s="43" t="str">
        <f t="shared" si="530"/>
        <v xml:space="preserve"> 0 Financial</v>
      </c>
      <c r="B6745" s="43" t="str">
        <f t="shared" si="531"/>
        <v/>
      </c>
      <c r="C6745" s="43">
        <f t="shared" si="532"/>
        <v>0</v>
      </c>
      <c r="D6745" s="43" t="str">
        <f t="shared" si="533"/>
        <v>Financial</v>
      </c>
      <c r="E6745" s="43" t="e">
        <f>IF(VLOOKUP(S6745,'DD-Lookup'!$J$6:$L$50,3,FALSE)="Monthly",(YEAR(AC6745)-YEAR(AB6745))*12+MONTH(AC6745)-MONTH(AB6745)+1,(AC6745-AB6745+1))</f>
        <v>#N/A</v>
      </c>
      <c r="F6745" s="210" t="e">
        <f t="shared" si="534"/>
        <v>#N/A</v>
      </c>
    </row>
    <row r="6746" spans="1:6" x14ac:dyDescent="0.25">
      <c r="A6746" s="43" t="str">
        <f t="shared" si="530"/>
        <v xml:space="preserve"> 0 Financial</v>
      </c>
      <c r="B6746" s="43" t="str">
        <f t="shared" si="531"/>
        <v/>
      </c>
      <c r="C6746" s="43">
        <f t="shared" si="532"/>
        <v>0</v>
      </c>
      <c r="D6746" s="43" t="str">
        <f t="shared" si="533"/>
        <v>Financial</v>
      </c>
      <c r="E6746" s="43" t="e">
        <f>IF(VLOOKUP(S6746,'DD-Lookup'!$J$6:$L$50,3,FALSE)="Monthly",(YEAR(AC6746)-YEAR(AB6746))*12+MONTH(AC6746)-MONTH(AB6746)+1,(AC6746-AB6746+1))</f>
        <v>#N/A</v>
      </c>
      <c r="F6746" s="210" t="e">
        <f t="shared" si="534"/>
        <v>#N/A</v>
      </c>
    </row>
    <row r="6747" spans="1:6" x14ac:dyDescent="0.25">
      <c r="A6747" s="43" t="str">
        <f t="shared" si="530"/>
        <v xml:space="preserve"> 0 Financial</v>
      </c>
      <c r="B6747" s="43" t="str">
        <f t="shared" si="531"/>
        <v/>
      </c>
      <c r="C6747" s="43">
        <f t="shared" si="532"/>
        <v>0</v>
      </c>
      <c r="D6747" s="43" t="str">
        <f t="shared" si="533"/>
        <v>Financial</v>
      </c>
      <c r="E6747" s="43" t="e">
        <f>IF(VLOOKUP(S6747,'DD-Lookup'!$J$6:$L$50,3,FALSE)="Monthly",(YEAR(AC6747)-YEAR(AB6747))*12+MONTH(AC6747)-MONTH(AB6747)+1,(AC6747-AB6747+1))</f>
        <v>#N/A</v>
      </c>
      <c r="F6747" s="210" t="e">
        <f t="shared" si="534"/>
        <v>#N/A</v>
      </c>
    </row>
    <row r="6748" spans="1:6" x14ac:dyDescent="0.25">
      <c r="A6748" s="43" t="str">
        <f t="shared" si="530"/>
        <v xml:space="preserve"> 0 Financial</v>
      </c>
      <c r="B6748" s="43" t="str">
        <f t="shared" si="531"/>
        <v/>
      </c>
      <c r="C6748" s="43">
        <f t="shared" si="532"/>
        <v>0</v>
      </c>
      <c r="D6748" s="43" t="str">
        <f t="shared" si="533"/>
        <v>Financial</v>
      </c>
      <c r="E6748" s="43" t="e">
        <f>IF(VLOOKUP(S6748,'DD-Lookup'!$J$6:$L$50,3,FALSE)="Monthly",(YEAR(AC6748)-YEAR(AB6748))*12+MONTH(AC6748)-MONTH(AB6748)+1,(AC6748-AB6748+1))</f>
        <v>#N/A</v>
      </c>
      <c r="F6748" s="210" t="e">
        <f t="shared" si="534"/>
        <v>#N/A</v>
      </c>
    </row>
    <row r="6749" spans="1:6" x14ac:dyDescent="0.25">
      <c r="A6749" s="43" t="str">
        <f t="shared" si="530"/>
        <v xml:space="preserve"> 0 Financial</v>
      </c>
      <c r="B6749" s="43" t="str">
        <f t="shared" si="531"/>
        <v/>
      </c>
      <c r="C6749" s="43">
        <f t="shared" si="532"/>
        <v>0</v>
      </c>
      <c r="D6749" s="43" t="str">
        <f t="shared" si="533"/>
        <v>Financial</v>
      </c>
      <c r="E6749" s="43" t="e">
        <f>IF(VLOOKUP(S6749,'DD-Lookup'!$J$6:$L$50,3,FALSE)="Monthly",(YEAR(AC6749)-YEAR(AB6749))*12+MONTH(AC6749)-MONTH(AB6749)+1,(AC6749-AB6749+1))</f>
        <v>#N/A</v>
      </c>
      <c r="F6749" s="210" t="e">
        <f t="shared" si="534"/>
        <v>#N/A</v>
      </c>
    </row>
    <row r="6750" spans="1:6" x14ac:dyDescent="0.25">
      <c r="A6750" s="43" t="str">
        <f t="shared" si="530"/>
        <v xml:space="preserve"> 0 Financial</v>
      </c>
      <c r="B6750" s="43" t="str">
        <f t="shared" si="531"/>
        <v/>
      </c>
      <c r="C6750" s="43">
        <f t="shared" si="532"/>
        <v>0</v>
      </c>
      <c r="D6750" s="43" t="str">
        <f t="shared" si="533"/>
        <v>Financial</v>
      </c>
      <c r="E6750" s="43" t="e">
        <f>IF(VLOOKUP(S6750,'DD-Lookup'!$J$6:$L$50,3,FALSE)="Monthly",(YEAR(AC6750)-YEAR(AB6750))*12+MONTH(AC6750)-MONTH(AB6750)+1,(AC6750-AB6750+1))</f>
        <v>#N/A</v>
      </c>
      <c r="F6750" s="210" t="e">
        <f t="shared" si="534"/>
        <v>#N/A</v>
      </c>
    </row>
    <row r="6751" spans="1:6" x14ac:dyDescent="0.25">
      <c r="A6751" s="43" t="str">
        <f t="shared" si="530"/>
        <v xml:space="preserve"> 0 Financial</v>
      </c>
      <c r="B6751" s="43" t="str">
        <f t="shared" si="531"/>
        <v/>
      </c>
      <c r="C6751" s="43">
        <f t="shared" si="532"/>
        <v>0</v>
      </c>
      <c r="D6751" s="43" t="str">
        <f t="shared" si="533"/>
        <v>Financial</v>
      </c>
      <c r="E6751" s="43" t="e">
        <f>IF(VLOOKUP(S6751,'DD-Lookup'!$J$6:$L$50,3,FALSE)="Monthly",(YEAR(AC6751)-YEAR(AB6751))*12+MONTH(AC6751)-MONTH(AB6751)+1,(AC6751-AB6751+1))</f>
        <v>#N/A</v>
      </c>
      <c r="F6751" s="210" t="e">
        <f t="shared" si="534"/>
        <v>#N/A</v>
      </c>
    </row>
    <row r="6752" spans="1:6" x14ac:dyDescent="0.25">
      <c r="A6752" s="43" t="str">
        <f t="shared" si="530"/>
        <v xml:space="preserve"> 0 Financial</v>
      </c>
      <c r="B6752" s="43" t="str">
        <f t="shared" si="531"/>
        <v/>
      </c>
      <c r="C6752" s="43">
        <f t="shared" si="532"/>
        <v>0</v>
      </c>
      <c r="D6752" s="43" t="str">
        <f t="shared" si="533"/>
        <v>Financial</v>
      </c>
      <c r="E6752" s="43" t="e">
        <f>IF(VLOOKUP(S6752,'DD-Lookup'!$J$6:$L$50,3,FALSE)="Monthly",(YEAR(AC6752)-YEAR(AB6752))*12+MONTH(AC6752)-MONTH(AB6752)+1,(AC6752-AB6752+1))</f>
        <v>#N/A</v>
      </c>
      <c r="F6752" s="210" t="e">
        <f t="shared" si="534"/>
        <v>#N/A</v>
      </c>
    </row>
    <row r="6753" spans="1:6" x14ac:dyDescent="0.25">
      <c r="A6753" s="43" t="str">
        <f t="shared" si="530"/>
        <v xml:space="preserve"> 0 Financial</v>
      </c>
      <c r="B6753" s="43" t="str">
        <f t="shared" si="531"/>
        <v/>
      </c>
      <c r="C6753" s="43">
        <f t="shared" si="532"/>
        <v>0</v>
      </c>
      <c r="D6753" s="43" t="str">
        <f t="shared" si="533"/>
        <v>Financial</v>
      </c>
      <c r="E6753" s="43" t="e">
        <f>IF(VLOOKUP(S6753,'DD-Lookup'!$J$6:$L$50,3,FALSE)="Monthly",(YEAR(AC6753)-YEAR(AB6753))*12+MONTH(AC6753)-MONTH(AB6753)+1,(AC6753-AB6753+1))</f>
        <v>#N/A</v>
      </c>
      <c r="F6753" s="210" t="e">
        <f t="shared" si="534"/>
        <v>#N/A</v>
      </c>
    </row>
    <row r="6754" spans="1:6" x14ac:dyDescent="0.25">
      <c r="A6754" s="43" t="str">
        <f t="shared" si="530"/>
        <v xml:space="preserve"> 0 Financial</v>
      </c>
      <c r="B6754" s="43" t="str">
        <f t="shared" si="531"/>
        <v/>
      </c>
      <c r="C6754" s="43">
        <f t="shared" si="532"/>
        <v>0</v>
      </c>
      <c r="D6754" s="43" t="str">
        <f t="shared" si="533"/>
        <v>Financial</v>
      </c>
      <c r="E6754" s="43" t="e">
        <f>IF(VLOOKUP(S6754,'DD-Lookup'!$J$6:$L$50,3,FALSE)="Monthly",(YEAR(AC6754)-YEAR(AB6754))*12+MONTH(AC6754)-MONTH(AB6754)+1,(AC6754-AB6754+1))</f>
        <v>#N/A</v>
      </c>
      <c r="F6754" s="210" t="e">
        <f t="shared" si="534"/>
        <v>#N/A</v>
      </c>
    </row>
    <row r="6755" spans="1:6" x14ac:dyDescent="0.25">
      <c r="A6755" s="43" t="str">
        <f t="shared" si="530"/>
        <v xml:space="preserve"> 0 Financial</v>
      </c>
      <c r="B6755" s="43" t="str">
        <f t="shared" si="531"/>
        <v/>
      </c>
      <c r="C6755" s="43">
        <f t="shared" si="532"/>
        <v>0</v>
      </c>
      <c r="D6755" s="43" t="str">
        <f t="shared" si="533"/>
        <v>Financial</v>
      </c>
      <c r="E6755" s="43" t="e">
        <f>IF(VLOOKUP(S6755,'DD-Lookup'!$J$6:$L$50,3,FALSE)="Monthly",(YEAR(AC6755)-YEAR(AB6755))*12+MONTH(AC6755)-MONTH(AB6755)+1,(AC6755-AB6755+1))</f>
        <v>#N/A</v>
      </c>
      <c r="F6755" s="210" t="e">
        <f t="shared" si="534"/>
        <v>#N/A</v>
      </c>
    </row>
    <row r="6756" spans="1:6" x14ac:dyDescent="0.25">
      <c r="A6756" s="43" t="str">
        <f t="shared" si="530"/>
        <v xml:space="preserve"> 0 Financial</v>
      </c>
      <c r="B6756" s="43" t="str">
        <f t="shared" si="531"/>
        <v/>
      </c>
      <c r="C6756" s="43">
        <f t="shared" si="532"/>
        <v>0</v>
      </c>
      <c r="D6756" s="43" t="str">
        <f t="shared" si="533"/>
        <v>Financial</v>
      </c>
      <c r="E6756" s="43" t="e">
        <f>IF(VLOOKUP(S6756,'DD-Lookup'!$J$6:$L$50,3,FALSE)="Monthly",(YEAR(AC6756)-YEAR(AB6756))*12+MONTH(AC6756)-MONTH(AB6756)+1,(AC6756-AB6756+1))</f>
        <v>#N/A</v>
      </c>
      <c r="F6756" s="210" t="e">
        <f t="shared" si="534"/>
        <v>#N/A</v>
      </c>
    </row>
    <row r="6757" spans="1:6" x14ac:dyDescent="0.25">
      <c r="A6757" s="43" t="str">
        <f t="shared" si="530"/>
        <v xml:space="preserve"> 0 Financial</v>
      </c>
      <c r="B6757" s="43" t="str">
        <f t="shared" si="531"/>
        <v/>
      </c>
      <c r="C6757" s="43">
        <f t="shared" si="532"/>
        <v>0</v>
      </c>
      <c r="D6757" s="43" t="str">
        <f t="shared" si="533"/>
        <v>Financial</v>
      </c>
      <c r="E6757" s="43" t="e">
        <f>IF(VLOOKUP(S6757,'DD-Lookup'!$J$6:$L$50,3,FALSE)="Monthly",(YEAR(AC6757)-YEAR(AB6757))*12+MONTH(AC6757)-MONTH(AB6757)+1,(AC6757-AB6757+1))</f>
        <v>#N/A</v>
      </c>
      <c r="F6757" s="210" t="e">
        <f t="shared" si="534"/>
        <v>#N/A</v>
      </c>
    </row>
    <row r="6758" spans="1:6" x14ac:dyDescent="0.25">
      <c r="A6758" s="43" t="str">
        <f t="shared" si="530"/>
        <v xml:space="preserve"> 0 Financial</v>
      </c>
      <c r="B6758" s="43" t="str">
        <f t="shared" si="531"/>
        <v/>
      </c>
      <c r="C6758" s="43">
        <f t="shared" si="532"/>
        <v>0</v>
      </c>
      <c r="D6758" s="43" t="str">
        <f t="shared" si="533"/>
        <v>Financial</v>
      </c>
      <c r="E6758" s="43" t="e">
        <f>IF(VLOOKUP(S6758,'DD-Lookup'!$J$6:$L$50,3,FALSE)="Monthly",(YEAR(AC6758)-YEAR(AB6758))*12+MONTH(AC6758)-MONTH(AB6758)+1,(AC6758-AB6758+1))</f>
        <v>#N/A</v>
      </c>
      <c r="F6758" s="210" t="e">
        <f t="shared" si="534"/>
        <v>#N/A</v>
      </c>
    </row>
    <row r="6759" spans="1:6" x14ac:dyDescent="0.25">
      <c r="A6759" s="43" t="str">
        <f t="shared" si="530"/>
        <v xml:space="preserve"> 0 Financial</v>
      </c>
      <c r="B6759" s="43" t="str">
        <f t="shared" si="531"/>
        <v/>
      </c>
      <c r="C6759" s="43">
        <f t="shared" si="532"/>
        <v>0</v>
      </c>
      <c r="D6759" s="43" t="str">
        <f t="shared" si="533"/>
        <v>Financial</v>
      </c>
      <c r="E6759" s="43" t="e">
        <f>IF(VLOOKUP(S6759,'DD-Lookup'!$J$6:$L$50,3,FALSE)="Monthly",(YEAR(AC6759)-YEAR(AB6759))*12+MONTH(AC6759)-MONTH(AB6759)+1,(AC6759-AB6759+1))</f>
        <v>#N/A</v>
      </c>
      <c r="F6759" s="210" t="e">
        <f t="shared" si="534"/>
        <v>#N/A</v>
      </c>
    </row>
    <row r="6760" spans="1:6" x14ac:dyDescent="0.25">
      <c r="A6760" s="43" t="str">
        <f t="shared" si="530"/>
        <v xml:space="preserve"> 0 Financial</v>
      </c>
      <c r="B6760" s="43" t="str">
        <f t="shared" si="531"/>
        <v/>
      </c>
      <c r="C6760" s="43">
        <f t="shared" si="532"/>
        <v>0</v>
      </c>
      <c r="D6760" s="43" t="str">
        <f t="shared" si="533"/>
        <v>Financial</v>
      </c>
      <c r="E6760" s="43" t="e">
        <f>IF(VLOOKUP(S6760,'DD-Lookup'!$J$6:$L$50,3,FALSE)="Monthly",(YEAR(AC6760)-YEAR(AB6760))*12+MONTH(AC6760)-MONTH(AB6760)+1,(AC6760-AB6760+1))</f>
        <v>#N/A</v>
      </c>
      <c r="F6760" s="210" t="e">
        <f t="shared" si="534"/>
        <v>#N/A</v>
      </c>
    </row>
    <row r="6761" spans="1:6" x14ac:dyDescent="0.25">
      <c r="A6761" s="43" t="str">
        <f t="shared" si="530"/>
        <v xml:space="preserve"> 0 Financial</v>
      </c>
      <c r="B6761" s="43" t="str">
        <f t="shared" si="531"/>
        <v/>
      </c>
      <c r="C6761" s="43">
        <f t="shared" si="532"/>
        <v>0</v>
      </c>
      <c r="D6761" s="43" t="str">
        <f t="shared" si="533"/>
        <v>Financial</v>
      </c>
      <c r="E6761" s="43" t="e">
        <f>IF(VLOOKUP(S6761,'DD-Lookup'!$J$6:$L$50,3,FALSE)="Monthly",(YEAR(AC6761)-YEAR(AB6761))*12+MONTH(AC6761)-MONTH(AB6761)+1,(AC6761-AB6761+1))</f>
        <v>#N/A</v>
      </c>
      <c r="F6761" s="210" t="e">
        <f t="shared" si="534"/>
        <v>#N/A</v>
      </c>
    </row>
    <row r="6762" spans="1:6" x14ac:dyDescent="0.25">
      <c r="A6762" s="43" t="str">
        <f t="shared" si="530"/>
        <v xml:space="preserve"> 0 Financial</v>
      </c>
      <c r="B6762" s="43" t="str">
        <f t="shared" si="531"/>
        <v/>
      </c>
      <c r="C6762" s="43">
        <f t="shared" si="532"/>
        <v>0</v>
      </c>
      <c r="D6762" s="43" t="str">
        <f t="shared" si="533"/>
        <v>Financial</v>
      </c>
      <c r="E6762" s="43" t="e">
        <f>IF(VLOOKUP(S6762,'DD-Lookup'!$J$6:$L$50,3,FALSE)="Monthly",(YEAR(AC6762)-YEAR(AB6762))*12+MONTH(AC6762)-MONTH(AB6762)+1,(AC6762-AB6762+1))</f>
        <v>#N/A</v>
      </c>
      <c r="F6762" s="210" t="e">
        <f t="shared" si="534"/>
        <v>#N/A</v>
      </c>
    </row>
    <row r="6763" spans="1:6" x14ac:dyDescent="0.25">
      <c r="A6763" s="43" t="str">
        <f t="shared" si="530"/>
        <v xml:space="preserve"> 0 Financial</v>
      </c>
      <c r="B6763" s="43" t="str">
        <f t="shared" si="531"/>
        <v/>
      </c>
      <c r="C6763" s="43">
        <f t="shared" si="532"/>
        <v>0</v>
      </c>
      <c r="D6763" s="43" t="str">
        <f t="shared" si="533"/>
        <v>Financial</v>
      </c>
      <c r="E6763" s="43" t="e">
        <f>IF(VLOOKUP(S6763,'DD-Lookup'!$J$6:$L$50,3,FALSE)="Monthly",(YEAR(AC6763)-YEAR(AB6763))*12+MONTH(AC6763)-MONTH(AB6763)+1,(AC6763-AB6763+1))</f>
        <v>#N/A</v>
      </c>
      <c r="F6763" s="210" t="e">
        <f t="shared" si="534"/>
        <v>#N/A</v>
      </c>
    </row>
    <row r="6764" spans="1:6" x14ac:dyDescent="0.25">
      <c r="A6764" s="43" t="str">
        <f t="shared" si="530"/>
        <v xml:space="preserve"> 0 Financial</v>
      </c>
      <c r="B6764" s="43" t="str">
        <f t="shared" si="531"/>
        <v/>
      </c>
      <c r="C6764" s="43">
        <f t="shared" si="532"/>
        <v>0</v>
      </c>
      <c r="D6764" s="43" t="str">
        <f t="shared" si="533"/>
        <v>Financial</v>
      </c>
      <c r="E6764" s="43" t="e">
        <f>IF(VLOOKUP(S6764,'DD-Lookup'!$J$6:$L$50,3,FALSE)="Monthly",(YEAR(AC6764)-YEAR(AB6764))*12+MONTH(AC6764)-MONTH(AB6764)+1,(AC6764-AB6764+1))</f>
        <v>#N/A</v>
      </c>
      <c r="F6764" s="210" t="e">
        <f t="shared" si="534"/>
        <v>#N/A</v>
      </c>
    </row>
    <row r="6765" spans="1:6" x14ac:dyDescent="0.25">
      <c r="A6765" s="43" t="str">
        <f t="shared" si="530"/>
        <v xml:space="preserve"> 0 Financial</v>
      </c>
      <c r="B6765" s="43" t="str">
        <f t="shared" si="531"/>
        <v/>
      </c>
      <c r="C6765" s="43">
        <f t="shared" si="532"/>
        <v>0</v>
      </c>
      <c r="D6765" s="43" t="str">
        <f t="shared" si="533"/>
        <v>Financial</v>
      </c>
      <c r="E6765" s="43" t="e">
        <f>IF(VLOOKUP(S6765,'DD-Lookup'!$J$6:$L$50,3,FALSE)="Monthly",(YEAR(AC6765)-YEAR(AB6765))*12+MONTH(AC6765)-MONTH(AB6765)+1,(AC6765-AB6765+1))</f>
        <v>#N/A</v>
      </c>
      <c r="F6765" s="210" t="e">
        <f t="shared" si="534"/>
        <v>#N/A</v>
      </c>
    </row>
    <row r="6766" spans="1:6" x14ac:dyDescent="0.25">
      <c r="A6766" s="43" t="str">
        <f t="shared" si="530"/>
        <v xml:space="preserve"> 0 Financial</v>
      </c>
      <c r="B6766" s="43" t="str">
        <f t="shared" si="531"/>
        <v/>
      </c>
      <c r="C6766" s="43">
        <f t="shared" si="532"/>
        <v>0</v>
      </c>
      <c r="D6766" s="43" t="str">
        <f t="shared" si="533"/>
        <v>Financial</v>
      </c>
      <c r="E6766" s="43" t="e">
        <f>IF(VLOOKUP(S6766,'DD-Lookup'!$J$6:$L$50,3,FALSE)="Monthly",(YEAR(AC6766)-YEAR(AB6766))*12+MONTH(AC6766)-MONTH(AB6766)+1,(AC6766-AB6766+1))</f>
        <v>#N/A</v>
      </c>
      <c r="F6766" s="210" t="e">
        <f t="shared" si="534"/>
        <v>#N/A</v>
      </c>
    </row>
    <row r="6767" spans="1:6" x14ac:dyDescent="0.25">
      <c r="A6767" s="43" t="str">
        <f t="shared" si="530"/>
        <v xml:space="preserve"> 0 Financial</v>
      </c>
      <c r="B6767" s="43" t="str">
        <f t="shared" si="531"/>
        <v/>
      </c>
      <c r="C6767" s="43">
        <f t="shared" si="532"/>
        <v>0</v>
      </c>
      <c r="D6767" s="43" t="str">
        <f t="shared" si="533"/>
        <v>Financial</v>
      </c>
      <c r="E6767" s="43" t="e">
        <f>IF(VLOOKUP(S6767,'DD-Lookup'!$J$6:$L$50,3,FALSE)="Monthly",(YEAR(AC6767)-YEAR(AB6767))*12+MONTH(AC6767)-MONTH(AB6767)+1,(AC6767-AB6767+1))</f>
        <v>#N/A</v>
      </c>
      <c r="F6767" s="210" t="e">
        <f t="shared" si="534"/>
        <v>#N/A</v>
      </c>
    </row>
    <row r="6768" spans="1:6" x14ac:dyDescent="0.25">
      <c r="A6768" s="43" t="str">
        <f t="shared" si="530"/>
        <v xml:space="preserve"> 0 Financial</v>
      </c>
      <c r="B6768" s="43" t="str">
        <f t="shared" si="531"/>
        <v/>
      </c>
      <c r="C6768" s="43">
        <f t="shared" si="532"/>
        <v>0</v>
      </c>
      <c r="D6768" s="43" t="str">
        <f t="shared" si="533"/>
        <v>Financial</v>
      </c>
      <c r="E6768" s="43" t="e">
        <f>IF(VLOOKUP(S6768,'DD-Lookup'!$J$6:$L$50,3,FALSE)="Monthly",(YEAR(AC6768)-YEAR(AB6768))*12+MONTH(AC6768)-MONTH(AB6768)+1,(AC6768-AB6768+1))</f>
        <v>#N/A</v>
      </c>
      <c r="F6768" s="210" t="e">
        <f t="shared" si="534"/>
        <v>#N/A</v>
      </c>
    </row>
    <row r="6769" spans="1:6" x14ac:dyDescent="0.25">
      <c r="A6769" s="43" t="str">
        <f t="shared" si="530"/>
        <v xml:space="preserve"> 0 Financial</v>
      </c>
      <c r="B6769" s="43" t="str">
        <f t="shared" si="531"/>
        <v/>
      </c>
      <c r="C6769" s="43">
        <f t="shared" si="532"/>
        <v>0</v>
      </c>
      <c r="D6769" s="43" t="str">
        <f t="shared" si="533"/>
        <v>Financial</v>
      </c>
      <c r="E6769" s="43" t="e">
        <f>IF(VLOOKUP(S6769,'DD-Lookup'!$J$6:$L$50,3,FALSE)="Monthly",(YEAR(AC6769)-YEAR(AB6769))*12+MONTH(AC6769)-MONTH(AB6769)+1,(AC6769-AB6769+1))</f>
        <v>#N/A</v>
      </c>
      <c r="F6769" s="210" t="e">
        <f t="shared" si="534"/>
        <v>#N/A</v>
      </c>
    </row>
    <row r="6770" spans="1:6" x14ac:dyDescent="0.25">
      <c r="A6770" s="43" t="str">
        <f t="shared" si="530"/>
        <v xml:space="preserve"> 0 Financial</v>
      </c>
      <c r="B6770" s="43" t="str">
        <f t="shared" si="531"/>
        <v/>
      </c>
      <c r="C6770" s="43">
        <f t="shared" si="532"/>
        <v>0</v>
      </c>
      <c r="D6770" s="43" t="str">
        <f t="shared" si="533"/>
        <v>Financial</v>
      </c>
      <c r="E6770" s="43" t="e">
        <f>IF(VLOOKUP(S6770,'DD-Lookup'!$J$6:$L$50,3,FALSE)="Monthly",(YEAR(AC6770)-YEAR(AB6770))*12+MONTH(AC6770)-MONTH(AB6770)+1,(AC6770-AB6770+1))</f>
        <v>#N/A</v>
      </c>
      <c r="F6770" s="210" t="e">
        <f t="shared" si="534"/>
        <v>#N/A</v>
      </c>
    </row>
    <row r="6771" spans="1:6" x14ac:dyDescent="0.25">
      <c r="A6771" s="43" t="str">
        <f t="shared" si="530"/>
        <v xml:space="preserve"> 0 Financial</v>
      </c>
      <c r="B6771" s="43" t="str">
        <f t="shared" si="531"/>
        <v/>
      </c>
      <c r="C6771" s="43">
        <f t="shared" si="532"/>
        <v>0</v>
      </c>
      <c r="D6771" s="43" t="str">
        <f t="shared" si="533"/>
        <v>Financial</v>
      </c>
      <c r="E6771" s="43" t="e">
        <f>IF(VLOOKUP(S6771,'DD-Lookup'!$J$6:$L$50,3,FALSE)="Monthly",(YEAR(AC6771)-YEAR(AB6771))*12+MONTH(AC6771)-MONTH(AB6771)+1,(AC6771-AB6771+1))</f>
        <v>#N/A</v>
      </c>
      <c r="F6771" s="210" t="e">
        <f t="shared" si="534"/>
        <v>#N/A</v>
      </c>
    </row>
    <row r="6772" spans="1:6" x14ac:dyDescent="0.25">
      <c r="A6772" s="43" t="str">
        <f t="shared" si="530"/>
        <v xml:space="preserve"> 0 Financial</v>
      </c>
      <c r="B6772" s="43" t="str">
        <f t="shared" si="531"/>
        <v/>
      </c>
      <c r="C6772" s="43">
        <f t="shared" si="532"/>
        <v>0</v>
      </c>
      <c r="D6772" s="43" t="str">
        <f t="shared" si="533"/>
        <v>Financial</v>
      </c>
      <c r="E6772" s="43" t="e">
        <f>IF(VLOOKUP(S6772,'DD-Lookup'!$J$6:$L$50,3,FALSE)="Monthly",(YEAR(AC6772)-YEAR(AB6772))*12+MONTH(AC6772)-MONTH(AB6772)+1,(AC6772-AB6772+1))</f>
        <v>#N/A</v>
      </c>
      <c r="F6772" s="210" t="e">
        <f t="shared" si="534"/>
        <v>#N/A</v>
      </c>
    </row>
    <row r="6773" spans="1:6" x14ac:dyDescent="0.25">
      <c r="A6773" s="43" t="str">
        <f t="shared" si="530"/>
        <v xml:space="preserve"> 0 Financial</v>
      </c>
      <c r="B6773" s="43" t="str">
        <f t="shared" si="531"/>
        <v/>
      </c>
      <c r="C6773" s="43">
        <f t="shared" si="532"/>
        <v>0</v>
      </c>
      <c r="D6773" s="43" t="str">
        <f t="shared" si="533"/>
        <v>Financial</v>
      </c>
      <c r="E6773" s="43" t="e">
        <f>IF(VLOOKUP(S6773,'DD-Lookup'!$J$6:$L$50,3,FALSE)="Monthly",(YEAR(AC6773)-YEAR(AB6773))*12+MONTH(AC6773)-MONTH(AB6773)+1,(AC6773-AB6773+1))</f>
        <v>#N/A</v>
      </c>
      <c r="F6773" s="210" t="e">
        <f t="shared" si="534"/>
        <v>#N/A</v>
      </c>
    </row>
    <row r="6774" spans="1:6" x14ac:dyDescent="0.25">
      <c r="A6774" s="43" t="str">
        <f t="shared" si="530"/>
        <v xml:space="preserve"> 0 Financial</v>
      </c>
      <c r="B6774" s="43" t="str">
        <f t="shared" si="531"/>
        <v/>
      </c>
      <c r="C6774" s="43">
        <f t="shared" si="532"/>
        <v>0</v>
      </c>
      <c r="D6774" s="43" t="str">
        <f t="shared" si="533"/>
        <v>Financial</v>
      </c>
      <c r="E6774" s="43" t="e">
        <f>IF(VLOOKUP(S6774,'DD-Lookup'!$J$6:$L$50,3,FALSE)="Monthly",(YEAR(AC6774)-YEAR(AB6774))*12+MONTH(AC6774)-MONTH(AB6774)+1,(AC6774-AB6774+1))</f>
        <v>#N/A</v>
      </c>
      <c r="F6774" s="210" t="e">
        <f t="shared" si="534"/>
        <v>#N/A</v>
      </c>
    </row>
    <row r="6775" spans="1:6" x14ac:dyDescent="0.25">
      <c r="A6775" s="43" t="str">
        <f t="shared" si="530"/>
        <v xml:space="preserve"> 0 Financial</v>
      </c>
      <c r="B6775" s="43" t="str">
        <f t="shared" si="531"/>
        <v/>
      </c>
      <c r="C6775" s="43">
        <f t="shared" si="532"/>
        <v>0</v>
      </c>
      <c r="D6775" s="43" t="str">
        <f t="shared" si="533"/>
        <v>Financial</v>
      </c>
      <c r="E6775" s="43" t="e">
        <f>IF(VLOOKUP(S6775,'DD-Lookup'!$J$6:$L$50,3,FALSE)="Monthly",(YEAR(AC6775)-YEAR(AB6775))*12+MONTH(AC6775)-MONTH(AB6775)+1,(AC6775-AB6775+1))</f>
        <v>#N/A</v>
      </c>
      <c r="F6775" s="210" t="e">
        <f t="shared" si="534"/>
        <v>#N/A</v>
      </c>
    </row>
    <row r="6776" spans="1:6" x14ac:dyDescent="0.25">
      <c r="A6776" s="43" t="str">
        <f t="shared" si="530"/>
        <v xml:space="preserve"> 0 Financial</v>
      </c>
      <c r="B6776" s="43" t="str">
        <f t="shared" si="531"/>
        <v/>
      </c>
      <c r="C6776" s="43">
        <f t="shared" si="532"/>
        <v>0</v>
      </c>
      <c r="D6776" s="43" t="str">
        <f t="shared" si="533"/>
        <v>Financial</v>
      </c>
      <c r="E6776" s="43" t="e">
        <f>IF(VLOOKUP(S6776,'DD-Lookup'!$J$6:$L$50,3,FALSE)="Monthly",(YEAR(AC6776)-YEAR(AB6776))*12+MONTH(AC6776)-MONTH(AB6776)+1,(AC6776-AB6776+1))</f>
        <v>#N/A</v>
      </c>
      <c r="F6776" s="210" t="e">
        <f t="shared" si="534"/>
        <v>#N/A</v>
      </c>
    </row>
    <row r="6777" spans="1:6" x14ac:dyDescent="0.25">
      <c r="A6777" s="43" t="str">
        <f t="shared" si="530"/>
        <v xml:space="preserve"> 0 Financial</v>
      </c>
      <c r="B6777" s="43" t="str">
        <f t="shared" si="531"/>
        <v/>
      </c>
      <c r="C6777" s="43">
        <f t="shared" si="532"/>
        <v>0</v>
      </c>
      <c r="D6777" s="43" t="str">
        <f t="shared" si="533"/>
        <v>Financial</v>
      </c>
      <c r="E6777" s="43" t="e">
        <f>IF(VLOOKUP(S6777,'DD-Lookup'!$J$6:$L$50,3,FALSE)="Monthly",(YEAR(AC6777)-YEAR(AB6777))*12+MONTH(AC6777)-MONTH(AB6777)+1,(AC6777-AB6777+1))</f>
        <v>#N/A</v>
      </c>
      <c r="F6777" s="210" t="e">
        <f t="shared" si="534"/>
        <v>#N/A</v>
      </c>
    </row>
    <row r="6778" spans="1:6" x14ac:dyDescent="0.25">
      <c r="A6778" s="43" t="str">
        <f t="shared" si="530"/>
        <v xml:space="preserve"> 0 Financial</v>
      </c>
      <c r="B6778" s="43" t="str">
        <f t="shared" si="531"/>
        <v/>
      </c>
      <c r="C6778" s="43">
        <f t="shared" si="532"/>
        <v>0</v>
      </c>
      <c r="D6778" s="43" t="str">
        <f t="shared" si="533"/>
        <v>Financial</v>
      </c>
      <c r="E6778" s="43" t="e">
        <f>IF(VLOOKUP(S6778,'DD-Lookup'!$J$6:$L$50,3,FALSE)="Monthly",(YEAR(AC6778)-YEAR(AB6778))*12+MONTH(AC6778)-MONTH(AB6778)+1,(AC6778-AB6778+1))</f>
        <v>#N/A</v>
      </c>
      <c r="F6778" s="210" t="e">
        <f t="shared" si="534"/>
        <v>#N/A</v>
      </c>
    </row>
    <row r="6779" spans="1:6" x14ac:dyDescent="0.25">
      <c r="A6779" s="43" t="str">
        <f t="shared" si="530"/>
        <v xml:space="preserve"> 0 Financial</v>
      </c>
      <c r="B6779" s="43" t="str">
        <f t="shared" si="531"/>
        <v/>
      </c>
      <c r="C6779" s="43">
        <f t="shared" si="532"/>
        <v>0</v>
      </c>
      <c r="D6779" s="43" t="str">
        <f t="shared" si="533"/>
        <v>Financial</v>
      </c>
      <c r="E6779" s="43" t="e">
        <f>IF(VLOOKUP(S6779,'DD-Lookup'!$J$6:$L$50,3,FALSE)="Monthly",(YEAR(AC6779)-YEAR(AB6779))*12+MONTH(AC6779)-MONTH(AB6779)+1,(AC6779-AB6779+1))</f>
        <v>#N/A</v>
      </c>
      <c r="F6779" s="210" t="e">
        <f t="shared" si="534"/>
        <v>#N/A</v>
      </c>
    </row>
    <row r="6780" spans="1:6" x14ac:dyDescent="0.25">
      <c r="A6780" s="43" t="str">
        <f t="shared" si="530"/>
        <v xml:space="preserve"> 0 Financial</v>
      </c>
      <c r="B6780" s="43" t="str">
        <f t="shared" si="531"/>
        <v/>
      </c>
      <c r="C6780" s="43">
        <f t="shared" si="532"/>
        <v>0</v>
      </c>
      <c r="D6780" s="43" t="str">
        <f t="shared" si="533"/>
        <v>Financial</v>
      </c>
      <c r="E6780" s="43" t="e">
        <f>IF(VLOOKUP(S6780,'DD-Lookup'!$J$6:$L$50,3,FALSE)="Monthly",(YEAR(AC6780)-YEAR(AB6780))*12+MONTH(AC6780)-MONTH(AB6780)+1,(AC6780-AB6780+1))</f>
        <v>#N/A</v>
      </c>
      <c r="F6780" s="210" t="e">
        <f t="shared" si="534"/>
        <v>#N/A</v>
      </c>
    </row>
    <row r="6781" spans="1:6" x14ac:dyDescent="0.25">
      <c r="A6781" s="43" t="str">
        <f t="shared" si="530"/>
        <v xml:space="preserve"> 0 Financial</v>
      </c>
      <c r="B6781" s="43" t="str">
        <f t="shared" si="531"/>
        <v/>
      </c>
      <c r="C6781" s="43">
        <f t="shared" si="532"/>
        <v>0</v>
      </c>
      <c r="D6781" s="43" t="str">
        <f t="shared" si="533"/>
        <v>Financial</v>
      </c>
      <c r="E6781" s="43" t="e">
        <f>IF(VLOOKUP(S6781,'DD-Lookup'!$J$6:$L$50,3,FALSE)="Monthly",(YEAR(AC6781)-YEAR(AB6781))*12+MONTH(AC6781)-MONTH(AB6781)+1,(AC6781-AB6781+1))</f>
        <v>#N/A</v>
      </c>
      <c r="F6781" s="210" t="e">
        <f t="shared" si="534"/>
        <v>#N/A</v>
      </c>
    </row>
    <row r="6782" spans="1:6" x14ac:dyDescent="0.25">
      <c r="A6782" s="43" t="str">
        <f t="shared" si="530"/>
        <v xml:space="preserve"> 0 Financial</v>
      </c>
      <c r="B6782" s="43" t="str">
        <f t="shared" si="531"/>
        <v/>
      </c>
      <c r="C6782" s="43">
        <f t="shared" si="532"/>
        <v>0</v>
      </c>
      <c r="D6782" s="43" t="str">
        <f t="shared" si="533"/>
        <v>Financial</v>
      </c>
      <c r="E6782" s="43" t="e">
        <f>IF(VLOOKUP(S6782,'DD-Lookup'!$J$6:$L$50,3,FALSE)="Monthly",(YEAR(AC6782)-YEAR(AB6782))*12+MONTH(AC6782)-MONTH(AB6782)+1,(AC6782-AB6782+1))</f>
        <v>#N/A</v>
      </c>
      <c r="F6782" s="210" t="e">
        <f t="shared" si="534"/>
        <v>#N/A</v>
      </c>
    </row>
    <row r="6783" spans="1:6" x14ac:dyDescent="0.25">
      <c r="A6783" s="43" t="str">
        <f t="shared" si="530"/>
        <v xml:space="preserve"> 0 Financial</v>
      </c>
      <c r="B6783" s="43" t="str">
        <f t="shared" si="531"/>
        <v/>
      </c>
      <c r="C6783" s="43">
        <f t="shared" si="532"/>
        <v>0</v>
      </c>
      <c r="D6783" s="43" t="str">
        <f t="shared" si="533"/>
        <v>Financial</v>
      </c>
      <c r="E6783" s="43" t="e">
        <f>IF(VLOOKUP(S6783,'DD-Lookup'!$J$6:$L$50,3,FALSE)="Monthly",(YEAR(AC6783)-YEAR(AB6783))*12+MONTH(AC6783)-MONTH(AB6783)+1,(AC6783-AB6783+1))</f>
        <v>#N/A</v>
      </c>
      <c r="F6783" s="210" t="e">
        <f t="shared" si="534"/>
        <v>#N/A</v>
      </c>
    </row>
    <row r="6784" spans="1:6" x14ac:dyDescent="0.25">
      <c r="A6784" s="43" t="str">
        <f t="shared" si="530"/>
        <v xml:space="preserve"> 0 Financial</v>
      </c>
      <c r="B6784" s="43" t="str">
        <f t="shared" si="531"/>
        <v/>
      </c>
      <c r="C6784" s="43">
        <f t="shared" si="532"/>
        <v>0</v>
      </c>
      <c r="D6784" s="43" t="str">
        <f t="shared" si="533"/>
        <v>Financial</v>
      </c>
      <c r="E6784" s="43" t="e">
        <f>IF(VLOOKUP(S6784,'DD-Lookup'!$J$6:$L$50,3,FALSE)="Monthly",(YEAR(AC6784)-YEAR(AB6784))*12+MONTH(AC6784)-MONTH(AB6784)+1,(AC6784-AB6784+1))</f>
        <v>#N/A</v>
      </c>
      <c r="F6784" s="210" t="e">
        <f t="shared" si="534"/>
        <v>#N/A</v>
      </c>
    </row>
    <row r="6785" spans="1:6" x14ac:dyDescent="0.25">
      <c r="A6785" s="43" t="str">
        <f t="shared" si="530"/>
        <v xml:space="preserve"> 0 Financial</v>
      </c>
      <c r="B6785" s="43" t="str">
        <f t="shared" si="531"/>
        <v/>
      </c>
      <c r="C6785" s="43">
        <f t="shared" si="532"/>
        <v>0</v>
      </c>
      <c r="D6785" s="43" t="str">
        <f t="shared" si="533"/>
        <v>Financial</v>
      </c>
      <c r="E6785" s="43" t="e">
        <f>IF(VLOOKUP(S6785,'DD-Lookup'!$J$6:$L$50,3,FALSE)="Monthly",(YEAR(AC6785)-YEAR(AB6785))*12+MONTH(AC6785)-MONTH(AB6785)+1,(AC6785-AB6785+1))</f>
        <v>#N/A</v>
      </c>
      <c r="F6785" s="210" t="e">
        <f t="shared" si="534"/>
        <v>#N/A</v>
      </c>
    </row>
    <row r="6786" spans="1:6" x14ac:dyDescent="0.25">
      <c r="A6786" s="43" t="str">
        <f t="shared" si="530"/>
        <v xml:space="preserve"> 0 Financial</v>
      </c>
      <c r="B6786" s="43" t="str">
        <f t="shared" si="531"/>
        <v/>
      </c>
      <c r="C6786" s="43">
        <f t="shared" si="532"/>
        <v>0</v>
      </c>
      <c r="D6786" s="43" t="str">
        <f t="shared" si="533"/>
        <v>Financial</v>
      </c>
      <c r="E6786" s="43" t="e">
        <f>IF(VLOOKUP(S6786,'DD-Lookup'!$J$6:$L$50,3,FALSE)="Monthly",(YEAR(AC6786)-YEAR(AB6786))*12+MONTH(AC6786)-MONTH(AB6786)+1,(AC6786-AB6786+1))</f>
        <v>#N/A</v>
      </c>
      <c r="F6786" s="210" t="e">
        <f t="shared" si="534"/>
        <v>#N/A</v>
      </c>
    </row>
    <row r="6787" spans="1:6" x14ac:dyDescent="0.25">
      <c r="A6787" s="43" t="str">
        <f t="shared" si="530"/>
        <v xml:space="preserve"> 0 Financial</v>
      </c>
      <c r="B6787" s="43" t="str">
        <f t="shared" si="531"/>
        <v/>
      </c>
      <c r="C6787" s="43">
        <f t="shared" si="532"/>
        <v>0</v>
      </c>
      <c r="D6787" s="43" t="str">
        <f t="shared" si="533"/>
        <v>Financial</v>
      </c>
      <c r="E6787" s="43" t="e">
        <f>IF(VLOOKUP(S6787,'DD-Lookup'!$J$6:$L$50,3,FALSE)="Monthly",(YEAR(AC6787)-YEAR(AB6787))*12+MONTH(AC6787)-MONTH(AB6787)+1,(AC6787-AB6787+1))</f>
        <v>#N/A</v>
      </c>
      <c r="F6787" s="210" t="e">
        <f t="shared" si="534"/>
        <v>#N/A</v>
      </c>
    </row>
    <row r="6788" spans="1:6" x14ac:dyDescent="0.25">
      <c r="A6788" s="43" t="str">
        <f t="shared" si="530"/>
        <v xml:space="preserve"> 0 Financial</v>
      </c>
      <c r="B6788" s="43" t="str">
        <f t="shared" si="531"/>
        <v/>
      </c>
      <c r="C6788" s="43">
        <f t="shared" si="532"/>
        <v>0</v>
      </c>
      <c r="D6788" s="43" t="str">
        <f t="shared" si="533"/>
        <v>Financial</v>
      </c>
      <c r="E6788" s="43" t="e">
        <f>IF(VLOOKUP(S6788,'DD-Lookup'!$J$6:$L$50,3,FALSE)="Monthly",(YEAR(AC6788)-YEAR(AB6788))*12+MONTH(AC6788)-MONTH(AB6788)+1,(AC6788-AB6788+1))</f>
        <v>#N/A</v>
      </c>
      <c r="F6788" s="210" t="e">
        <f t="shared" si="534"/>
        <v>#N/A</v>
      </c>
    </row>
    <row r="6789" spans="1:6" x14ac:dyDescent="0.25">
      <c r="A6789" s="43" t="str">
        <f t="shared" si="530"/>
        <v xml:space="preserve"> 0 Financial</v>
      </c>
      <c r="B6789" s="43" t="str">
        <f t="shared" si="531"/>
        <v/>
      </c>
      <c r="C6789" s="43">
        <f t="shared" si="532"/>
        <v>0</v>
      </c>
      <c r="D6789" s="43" t="str">
        <f t="shared" si="533"/>
        <v>Financial</v>
      </c>
      <c r="E6789" s="43" t="e">
        <f>IF(VLOOKUP(S6789,'DD-Lookup'!$J$6:$L$50,3,FALSE)="Monthly",(YEAR(AC6789)-YEAR(AB6789))*12+MONTH(AC6789)-MONTH(AB6789)+1,(AC6789-AB6789+1))</f>
        <v>#N/A</v>
      </c>
      <c r="F6789" s="210" t="e">
        <f t="shared" si="534"/>
        <v>#N/A</v>
      </c>
    </row>
    <row r="6790" spans="1:6" x14ac:dyDescent="0.25">
      <c r="A6790" s="43" t="str">
        <f t="shared" si="530"/>
        <v xml:space="preserve"> 0 Financial</v>
      </c>
      <c r="B6790" s="43" t="str">
        <f t="shared" si="531"/>
        <v/>
      </c>
      <c r="C6790" s="43">
        <f t="shared" si="532"/>
        <v>0</v>
      </c>
      <c r="D6790" s="43" t="str">
        <f t="shared" si="533"/>
        <v>Financial</v>
      </c>
      <c r="E6790" s="43" t="e">
        <f>IF(VLOOKUP(S6790,'DD-Lookup'!$J$6:$L$50,3,FALSE)="Monthly",(YEAR(AC6790)-YEAR(AB6790))*12+MONTH(AC6790)-MONTH(AB6790)+1,(AC6790-AB6790+1))</f>
        <v>#N/A</v>
      </c>
      <c r="F6790" s="210" t="e">
        <f t="shared" si="534"/>
        <v>#N/A</v>
      </c>
    </row>
    <row r="6791" spans="1:6" x14ac:dyDescent="0.25">
      <c r="A6791" s="43" t="str">
        <f t="shared" si="530"/>
        <v xml:space="preserve"> 0 Financial</v>
      </c>
      <c r="B6791" s="43" t="str">
        <f t="shared" si="531"/>
        <v/>
      </c>
      <c r="C6791" s="43">
        <f t="shared" si="532"/>
        <v>0</v>
      </c>
      <c r="D6791" s="43" t="str">
        <f t="shared" si="533"/>
        <v>Financial</v>
      </c>
      <c r="E6791" s="43" t="e">
        <f>IF(VLOOKUP(S6791,'DD-Lookup'!$J$6:$L$50,3,FALSE)="Monthly",(YEAR(AC6791)-YEAR(AB6791))*12+MONTH(AC6791)-MONTH(AB6791)+1,(AC6791-AB6791+1))</f>
        <v>#N/A</v>
      </c>
      <c r="F6791" s="210" t="e">
        <f t="shared" si="534"/>
        <v>#N/A</v>
      </c>
    </row>
    <row r="6792" spans="1:6" x14ac:dyDescent="0.25">
      <c r="A6792" s="43" t="str">
        <f t="shared" si="530"/>
        <v xml:space="preserve"> 0 Financial</v>
      </c>
      <c r="B6792" s="43" t="str">
        <f t="shared" si="531"/>
        <v/>
      </c>
      <c r="C6792" s="43">
        <f t="shared" si="532"/>
        <v>0</v>
      </c>
      <c r="D6792" s="43" t="str">
        <f t="shared" si="533"/>
        <v>Financial</v>
      </c>
      <c r="E6792" s="43" t="e">
        <f>IF(VLOOKUP(S6792,'DD-Lookup'!$J$6:$L$50,3,FALSE)="Monthly",(YEAR(AC6792)-YEAR(AB6792))*12+MONTH(AC6792)-MONTH(AB6792)+1,(AC6792-AB6792+1))</f>
        <v>#N/A</v>
      </c>
      <c r="F6792" s="210" t="e">
        <f t="shared" si="534"/>
        <v>#N/A</v>
      </c>
    </row>
    <row r="6793" spans="1:6" x14ac:dyDescent="0.25">
      <c r="A6793" s="43" t="str">
        <f t="shared" si="530"/>
        <v xml:space="preserve"> 0 Financial</v>
      </c>
      <c r="B6793" s="43" t="str">
        <f t="shared" si="531"/>
        <v/>
      </c>
      <c r="C6793" s="43">
        <f t="shared" si="532"/>
        <v>0</v>
      </c>
      <c r="D6793" s="43" t="str">
        <f t="shared" si="533"/>
        <v>Financial</v>
      </c>
      <c r="E6793" s="43" t="e">
        <f>IF(VLOOKUP(S6793,'DD-Lookup'!$J$6:$L$50,3,FALSE)="Monthly",(YEAR(AC6793)-YEAR(AB6793))*12+MONTH(AC6793)-MONTH(AB6793)+1,(AC6793-AB6793+1))</f>
        <v>#N/A</v>
      </c>
      <c r="F6793" s="210" t="e">
        <f t="shared" si="534"/>
        <v>#N/A</v>
      </c>
    </row>
    <row r="6794" spans="1:6" x14ac:dyDescent="0.25">
      <c r="A6794" s="43" t="str">
        <f t="shared" ref="A6794:A6857" si="535">B6794&amp;" "&amp;C6794&amp;" "&amp;D6794</f>
        <v xml:space="preserve"> 0 Financial</v>
      </c>
      <c r="B6794" s="43" t="str">
        <f t="shared" ref="B6794:B6857" si="536">IF((LEFT(N6794,2)="US"),"US","")</f>
        <v/>
      </c>
      <c r="C6794" s="43">
        <f t="shared" ref="C6794:C6857" si="537">M6794</f>
        <v>0</v>
      </c>
      <c r="D6794" s="43" t="str">
        <f t="shared" ref="D6794:D6857" si="538">IF(ISNUMBER(FIND("Phy",N6794))=TRUE,"Physical","Financial")</f>
        <v>Financial</v>
      </c>
      <c r="E6794" s="43" t="e">
        <f>IF(VLOOKUP(S6794,'DD-Lookup'!$J$6:$L$50,3,FALSE)="Monthly",(YEAR(AC6794)-YEAR(AB6794))*12+MONTH(AC6794)-MONTH(AB6794)+1,(AC6794-AB6794+1))</f>
        <v>#N/A</v>
      </c>
      <c r="F6794" s="210" t="e">
        <f t="shared" ref="F6794:F6857" si="539">E6794*SUM(P6794:Q6794)</f>
        <v>#N/A</v>
      </c>
    </row>
    <row r="6795" spans="1:6" x14ac:dyDescent="0.25">
      <c r="A6795" s="43" t="str">
        <f t="shared" si="535"/>
        <v xml:space="preserve"> 0 Financial</v>
      </c>
      <c r="B6795" s="43" t="str">
        <f t="shared" si="536"/>
        <v/>
      </c>
      <c r="C6795" s="43">
        <f t="shared" si="537"/>
        <v>0</v>
      </c>
      <c r="D6795" s="43" t="str">
        <f t="shared" si="538"/>
        <v>Financial</v>
      </c>
      <c r="E6795" s="43" t="e">
        <f>IF(VLOOKUP(S6795,'DD-Lookup'!$J$6:$L$50,3,FALSE)="Monthly",(YEAR(AC6795)-YEAR(AB6795))*12+MONTH(AC6795)-MONTH(AB6795)+1,(AC6795-AB6795+1))</f>
        <v>#N/A</v>
      </c>
      <c r="F6795" s="210" t="e">
        <f t="shared" si="539"/>
        <v>#N/A</v>
      </c>
    </row>
    <row r="6796" spans="1:6" x14ac:dyDescent="0.25">
      <c r="A6796" s="43" t="str">
        <f t="shared" si="535"/>
        <v xml:space="preserve"> 0 Financial</v>
      </c>
      <c r="B6796" s="43" t="str">
        <f t="shared" si="536"/>
        <v/>
      </c>
      <c r="C6796" s="43">
        <f t="shared" si="537"/>
        <v>0</v>
      </c>
      <c r="D6796" s="43" t="str">
        <f t="shared" si="538"/>
        <v>Financial</v>
      </c>
      <c r="E6796" s="43" t="e">
        <f>IF(VLOOKUP(S6796,'DD-Lookup'!$J$6:$L$50,3,FALSE)="Monthly",(YEAR(AC6796)-YEAR(AB6796))*12+MONTH(AC6796)-MONTH(AB6796)+1,(AC6796-AB6796+1))</f>
        <v>#N/A</v>
      </c>
      <c r="F6796" s="210" t="e">
        <f t="shared" si="539"/>
        <v>#N/A</v>
      </c>
    </row>
    <row r="6797" spans="1:6" x14ac:dyDescent="0.25">
      <c r="A6797" s="43" t="str">
        <f t="shared" si="535"/>
        <v xml:space="preserve"> 0 Financial</v>
      </c>
      <c r="B6797" s="43" t="str">
        <f t="shared" si="536"/>
        <v/>
      </c>
      <c r="C6797" s="43">
        <f t="shared" si="537"/>
        <v>0</v>
      </c>
      <c r="D6797" s="43" t="str">
        <f t="shared" si="538"/>
        <v>Financial</v>
      </c>
      <c r="E6797" s="43" t="e">
        <f>IF(VLOOKUP(S6797,'DD-Lookup'!$J$6:$L$50,3,FALSE)="Monthly",(YEAR(AC6797)-YEAR(AB6797))*12+MONTH(AC6797)-MONTH(AB6797)+1,(AC6797-AB6797+1))</f>
        <v>#N/A</v>
      </c>
      <c r="F6797" s="210" t="e">
        <f t="shared" si="539"/>
        <v>#N/A</v>
      </c>
    </row>
    <row r="6798" spans="1:6" x14ac:dyDescent="0.25">
      <c r="A6798" s="43" t="str">
        <f t="shared" si="535"/>
        <v xml:space="preserve"> 0 Financial</v>
      </c>
      <c r="B6798" s="43" t="str">
        <f t="shared" si="536"/>
        <v/>
      </c>
      <c r="C6798" s="43">
        <f t="shared" si="537"/>
        <v>0</v>
      </c>
      <c r="D6798" s="43" t="str">
        <f t="shared" si="538"/>
        <v>Financial</v>
      </c>
      <c r="E6798" s="43" t="e">
        <f>IF(VLOOKUP(S6798,'DD-Lookup'!$J$6:$L$50,3,FALSE)="Monthly",(YEAR(AC6798)-YEAR(AB6798))*12+MONTH(AC6798)-MONTH(AB6798)+1,(AC6798-AB6798+1))</f>
        <v>#N/A</v>
      </c>
      <c r="F6798" s="210" t="e">
        <f t="shared" si="539"/>
        <v>#N/A</v>
      </c>
    </row>
    <row r="6799" spans="1:6" x14ac:dyDescent="0.25">
      <c r="A6799" s="43" t="str">
        <f t="shared" si="535"/>
        <v xml:space="preserve"> 0 Financial</v>
      </c>
      <c r="B6799" s="43" t="str">
        <f t="shared" si="536"/>
        <v/>
      </c>
      <c r="C6799" s="43">
        <f t="shared" si="537"/>
        <v>0</v>
      </c>
      <c r="D6799" s="43" t="str">
        <f t="shared" si="538"/>
        <v>Financial</v>
      </c>
      <c r="E6799" s="43" t="e">
        <f>IF(VLOOKUP(S6799,'DD-Lookup'!$J$6:$L$50,3,FALSE)="Monthly",(YEAR(AC6799)-YEAR(AB6799))*12+MONTH(AC6799)-MONTH(AB6799)+1,(AC6799-AB6799+1))</f>
        <v>#N/A</v>
      </c>
      <c r="F6799" s="210" t="e">
        <f t="shared" si="539"/>
        <v>#N/A</v>
      </c>
    </row>
    <row r="6800" spans="1:6" x14ac:dyDescent="0.25">
      <c r="A6800" s="43" t="str">
        <f t="shared" si="535"/>
        <v xml:space="preserve"> 0 Financial</v>
      </c>
      <c r="B6800" s="43" t="str">
        <f t="shared" si="536"/>
        <v/>
      </c>
      <c r="C6800" s="43">
        <f t="shared" si="537"/>
        <v>0</v>
      </c>
      <c r="D6800" s="43" t="str">
        <f t="shared" si="538"/>
        <v>Financial</v>
      </c>
      <c r="E6800" s="43" t="e">
        <f>IF(VLOOKUP(S6800,'DD-Lookup'!$J$6:$L$50,3,FALSE)="Monthly",(YEAR(AC6800)-YEAR(AB6800))*12+MONTH(AC6800)-MONTH(AB6800)+1,(AC6800-AB6800+1))</f>
        <v>#N/A</v>
      </c>
      <c r="F6800" s="210" t="e">
        <f t="shared" si="539"/>
        <v>#N/A</v>
      </c>
    </row>
    <row r="6801" spans="1:6" x14ac:dyDescent="0.25">
      <c r="A6801" s="43" t="str">
        <f t="shared" si="535"/>
        <v xml:space="preserve"> 0 Financial</v>
      </c>
      <c r="B6801" s="43" t="str">
        <f t="shared" si="536"/>
        <v/>
      </c>
      <c r="C6801" s="43">
        <f t="shared" si="537"/>
        <v>0</v>
      </c>
      <c r="D6801" s="43" t="str">
        <f t="shared" si="538"/>
        <v>Financial</v>
      </c>
      <c r="E6801" s="43" t="e">
        <f>IF(VLOOKUP(S6801,'DD-Lookup'!$J$6:$L$50,3,FALSE)="Monthly",(YEAR(AC6801)-YEAR(AB6801))*12+MONTH(AC6801)-MONTH(AB6801)+1,(AC6801-AB6801+1))</f>
        <v>#N/A</v>
      </c>
      <c r="F6801" s="210" t="e">
        <f t="shared" si="539"/>
        <v>#N/A</v>
      </c>
    </row>
    <row r="6802" spans="1:6" x14ac:dyDescent="0.25">
      <c r="A6802" s="43" t="str">
        <f t="shared" si="535"/>
        <v xml:space="preserve"> 0 Financial</v>
      </c>
      <c r="B6802" s="43" t="str">
        <f t="shared" si="536"/>
        <v/>
      </c>
      <c r="C6802" s="43">
        <f t="shared" si="537"/>
        <v>0</v>
      </c>
      <c r="D6802" s="43" t="str">
        <f t="shared" si="538"/>
        <v>Financial</v>
      </c>
      <c r="E6802" s="43" t="e">
        <f>IF(VLOOKUP(S6802,'DD-Lookup'!$J$6:$L$50,3,FALSE)="Monthly",(YEAR(AC6802)-YEAR(AB6802))*12+MONTH(AC6802)-MONTH(AB6802)+1,(AC6802-AB6802+1))</f>
        <v>#N/A</v>
      </c>
      <c r="F6802" s="210" t="e">
        <f t="shared" si="539"/>
        <v>#N/A</v>
      </c>
    </row>
    <row r="6803" spans="1:6" x14ac:dyDescent="0.25">
      <c r="A6803" s="43" t="str">
        <f t="shared" si="535"/>
        <v xml:space="preserve"> 0 Financial</v>
      </c>
      <c r="B6803" s="43" t="str">
        <f t="shared" si="536"/>
        <v/>
      </c>
      <c r="C6803" s="43">
        <f t="shared" si="537"/>
        <v>0</v>
      </c>
      <c r="D6803" s="43" t="str">
        <f t="shared" si="538"/>
        <v>Financial</v>
      </c>
      <c r="E6803" s="43" t="e">
        <f>IF(VLOOKUP(S6803,'DD-Lookup'!$J$6:$L$50,3,FALSE)="Monthly",(YEAR(AC6803)-YEAR(AB6803))*12+MONTH(AC6803)-MONTH(AB6803)+1,(AC6803-AB6803+1))</f>
        <v>#N/A</v>
      </c>
      <c r="F6803" s="210" t="e">
        <f t="shared" si="539"/>
        <v>#N/A</v>
      </c>
    </row>
    <row r="6804" spans="1:6" x14ac:dyDescent="0.25">
      <c r="A6804" s="43" t="str">
        <f t="shared" si="535"/>
        <v xml:space="preserve"> 0 Financial</v>
      </c>
      <c r="B6804" s="43" t="str">
        <f t="shared" si="536"/>
        <v/>
      </c>
      <c r="C6804" s="43">
        <f t="shared" si="537"/>
        <v>0</v>
      </c>
      <c r="D6804" s="43" t="str">
        <f t="shared" si="538"/>
        <v>Financial</v>
      </c>
      <c r="E6804" s="43" t="e">
        <f>IF(VLOOKUP(S6804,'DD-Lookup'!$J$6:$L$50,3,FALSE)="Monthly",(YEAR(AC6804)-YEAR(AB6804))*12+MONTH(AC6804)-MONTH(AB6804)+1,(AC6804-AB6804+1))</f>
        <v>#N/A</v>
      </c>
      <c r="F6804" s="210" t="e">
        <f t="shared" si="539"/>
        <v>#N/A</v>
      </c>
    </row>
    <row r="6805" spans="1:6" x14ac:dyDescent="0.25">
      <c r="A6805" s="43" t="str">
        <f t="shared" si="535"/>
        <v xml:space="preserve"> 0 Financial</v>
      </c>
      <c r="B6805" s="43" t="str">
        <f t="shared" si="536"/>
        <v/>
      </c>
      <c r="C6805" s="43">
        <f t="shared" si="537"/>
        <v>0</v>
      </c>
      <c r="D6805" s="43" t="str">
        <f t="shared" si="538"/>
        <v>Financial</v>
      </c>
      <c r="E6805" s="43" t="e">
        <f>IF(VLOOKUP(S6805,'DD-Lookup'!$J$6:$L$50,3,FALSE)="Monthly",(YEAR(AC6805)-YEAR(AB6805))*12+MONTH(AC6805)-MONTH(AB6805)+1,(AC6805-AB6805+1))</f>
        <v>#N/A</v>
      </c>
      <c r="F6805" s="210" t="e">
        <f t="shared" si="539"/>
        <v>#N/A</v>
      </c>
    </row>
    <row r="6806" spans="1:6" x14ac:dyDescent="0.25">
      <c r="A6806" s="43" t="str">
        <f t="shared" si="535"/>
        <v xml:space="preserve"> 0 Financial</v>
      </c>
      <c r="B6806" s="43" t="str">
        <f t="shared" si="536"/>
        <v/>
      </c>
      <c r="C6806" s="43">
        <f t="shared" si="537"/>
        <v>0</v>
      </c>
      <c r="D6806" s="43" t="str">
        <f t="shared" si="538"/>
        <v>Financial</v>
      </c>
      <c r="E6806" s="43" t="e">
        <f>IF(VLOOKUP(S6806,'DD-Lookup'!$J$6:$L$50,3,FALSE)="Monthly",(YEAR(AC6806)-YEAR(AB6806))*12+MONTH(AC6806)-MONTH(AB6806)+1,(AC6806-AB6806+1))</f>
        <v>#N/A</v>
      </c>
      <c r="F6806" s="210" t="e">
        <f t="shared" si="539"/>
        <v>#N/A</v>
      </c>
    </row>
    <row r="6807" spans="1:6" x14ac:dyDescent="0.25">
      <c r="A6807" s="43" t="str">
        <f t="shared" si="535"/>
        <v xml:space="preserve"> 0 Financial</v>
      </c>
      <c r="B6807" s="43" t="str">
        <f t="shared" si="536"/>
        <v/>
      </c>
      <c r="C6807" s="43">
        <f t="shared" si="537"/>
        <v>0</v>
      </c>
      <c r="D6807" s="43" t="str">
        <f t="shared" si="538"/>
        <v>Financial</v>
      </c>
      <c r="E6807" s="43" t="e">
        <f>IF(VLOOKUP(S6807,'DD-Lookup'!$J$6:$L$50,3,FALSE)="Monthly",(YEAR(AC6807)-YEAR(AB6807))*12+MONTH(AC6807)-MONTH(AB6807)+1,(AC6807-AB6807+1))</f>
        <v>#N/A</v>
      </c>
      <c r="F6807" s="210" t="e">
        <f t="shared" si="539"/>
        <v>#N/A</v>
      </c>
    </row>
    <row r="6808" spans="1:6" x14ac:dyDescent="0.25">
      <c r="A6808" s="43" t="str">
        <f t="shared" si="535"/>
        <v xml:space="preserve"> 0 Financial</v>
      </c>
      <c r="B6808" s="43" t="str">
        <f t="shared" si="536"/>
        <v/>
      </c>
      <c r="C6808" s="43">
        <f t="shared" si="537"/>
        <v>0</v>
      </c>
      <c r="D6808" s="43" t="str">
        <f t="shared" si="538"/>
        <v>Financial</v>
      </c>
      <c r="E6808" s="43" t="e">
        <f>IF(VLOOKUP(S6808,'DD-Lookup'!$J$6:$L$50,3,FALSE)="Monthly",(YEAR(AC6808)-YEAR(AB6808))*12+MONTH(AC6808)-MONTH(AB6808)+1,(AC6808-AB6808+1))</f>
        <v>#N/A</v>
      </c>
      <c r="F6808" s="210" t="e">
        <f t="shared" si="539"/>
        <v>#N/A</v>
      </c>
    </row>
    <row r="6809" spans="1:6" x14ac:dyDescent="0.25">
      <c r="A6809" s="43" t="str">
        <f t="shared" si="535"/>
        <v xml:space="preserve"> 0 Financial</v>
      </c>
      <c r="B6809" s="43" t="str">
        <f t="shared" si="536"/>
        <v/>
      </c>
      <c r="C6809" s="43">
        <f t="shared" si="537"/>
        <v>0</v>
      </c>
      <c r="D6809" s="43" t="str">
        <f t="shared" si="538"/>
        <v>Financial</v>
      </c>
      <c r="E6809" s="43" t="e">
        <f>IF(VLOOKUP(S6809,'DD-Lookup'!$J$6:$L$50,3,FALSE)="Monthly",(YEAR(AC6809)-YEAR(AB6809))*12+MONTH(AC6809)-MONTH(AB6809)+1,(AC6809-AB6809+1))</f>
        <v>#N/A</v>
      </c>
      <c r="F6809" s="210" t="e">
        <f t="shared" si="539"/>
        <v>#N/A</v>
      </c>
    </row>
    <row r="6810" spans="1:6" x14ac:dyDescent="0.25">
      <c r="A6810" s="43" t="str">
        <f t="shared" si="535"/>
        <v xml:space="preserve"> 0 Financial</v>
      </c>
      <c r="B6810" s="43" t="str">
        <f t="shared" si="536"/>
        <v/>
      </c>
      <c r="C6810" s="43">
        <f t="shared" si="537"/>
        <v>0</v>
      </c>
      <c r="D6810" s="43" t="str">
        <f t="shared" si="538"/>
        <v>Financial</v>
      </c>
      <c r="E6810" s="43" t="e">
        <f>IF(VLOOKUP(S6810,'DD-Lookup'!$J$6:$L$50,3,FALSE)="Monthly",(YEAR(AC6810)-YEAR(AB6810))*12+MONTH(AC6810)-MONTH(AB6810)+1,(AC6810-AB6810+1))</f>
        <v>#N/A</v>
      </c>
      <c r="F6810" s="210" t="e">
        <f t="shared" si="539"/>
        <v>#N/A</v>
      </c>
    </row>
    <row r="6811" spans="1:6" x14ac:dyDescent="0.25">
      <c r="A6811" s="43" t="str">
        <f t="shared" si="535"/>
        <v xml:space="preserve"> 0 Financial</v>
      </c>
      <c r="B6811" s="43" t="str">
        <f t="shared" si="536"/>
        <v/>
      </c>
      <c r="C6811" s="43">
        <f t="shared" si="537"/>
        <v>0</v>
      </c>
      <c r="D6811" s="43" t="str">
        <f t="shared" si="538"/>
        <v>Financial</v>
      </c>
      <c r="E6811" s="43" t="e">
        <f>IF(VLOOKUP(S6811,'DD-Lookup'!$J$6:$L$50,3,FALSE)="Monthly",(YEAR(AC6811)-YEAR(AB6811))*12+MONTH(AC6811)-MONTH(AB6811)+1,(AC6811-AB6811+1))</f>
        <v>#N/A</v>
      </c>
      <c r="F6811" s="210" t="e">
        <f t="shared" si="539"/>
        <v>#N/A</v>
      </c>
    </row>
    <row r="6812" spans="1:6" x14ac:dyDescent="0.25">
      <c r="A6812" s="43" t="str">
        <f t="shared" si="535"/>
        <v xml:space="preserve"> 0 Financial</v>
      </c>
      <c r="B6812" s="43" t="str">
        <f t="shared" si="536"/>
        <v/>
      </c>
      <c r="C6812" s="43">
        <f t="shared" si="537"/>
        <v>0</v>
      </c>
      <c r="D6812" s="43" t="str">
        <f t="shared" si="538"/>
        <v>Financial</v>
      </c>
      <c r="E6812" s="43" t="e">
        <f>IF(VLOOKUP(S6812,'DD-Lookup'!$J$6:$L$50,3,FALSE)="Monthly",(YEAR(AC6812)-YEAR(AB6812))*12+MONTH(AC6812)-MONTH(AB6812)+1,(AC6812-AB6812+1))</f>
        <v>#N/A</v>
      </c>
      <c r="F6812" s="210" t="e">
        <f t="shared" si="539"/>
        <v>#N/A</v>
      </c>
    </row>
    <row r="6813" spans="1:6" x14ac:dyDescent="0.25">
      <c r="A6813" s="43" t="str">
        <f t="shared" si="535"/>
        <v xml:space="preserve"> 0 Financial</v>
      </c>
      <c r="B6813" s="43" t="str">
        <f t="shared" si="536"/>
        <v/>
      </c>
      <c r="C6813" s="43">
        <f t="shared" si="537"/>
        <v>0</v>
      </c>
      <c r="D6813" s="43" t="str">
        <f t="shared" si="538"/>
        <v>Financial</v>
      </c>
      <c r="E6813" s="43" t="e">
        <f>IF(VLOOKUP(S6813,'DD-Lookup'!$J$6:$L$50,3,FALSE)="Monthly",(YEAR(AC6813)-YEAR(AB6813))*12+MONTH(AC6813)-MONTH(AB6813)+1,(AC6813-AB6813+1))</f>
        <v>#N/A</v>
      </c>
      <c r="F6813" s="210" t="e">
        <f t="shared" si="539"/>
        <v>#N/A</v>
      </c>
    </row>
    <row r="6814" spans="1:6" x14ac:dyDescent="0.25">
      <c r="A6814" s="43" t="str">
        <f t="shared" si="535"/>
        <v xml:space="preserve"> 0 Financial</v>
      </c>
      <c r="B6814" s="43" t="str">
        <f t="shared" si="536"/>
        <v/>
      </c>
      <c r="C6814" s="43">
        <f t="shared" si="537"/>
        <v>0</v>
      </c>
      <c r="D6814" s="43" t="str">
        <f t="shared" si="538"/>
        <v>Financial</v>
      </c>
      <c r="E6814" s="43" t="e">
        <f>IF(VLOOKUP(S6814,'DD-Lookup'!$J$6:$L$50,3,FALSE)="Monthly",(YEAR(AC6814)-YEAR(AB6814))*12+MONTH(AC6814)-MONTH(AB6814)+1,(AC6814-AB6814+1))</f>
        <v>#N/A</v>
      </c>
      <c r="F6814" s="210" t="e">
        <f t="shared" si="539"/>
        <v>#N/A</v>
      </c>
    </row>
    <row r="6815" spans="1:6" x14ac:dyDescent="0.25">
      <c r="A6815" s="43" t="str">
        <f t="shared" si="535"/>
        <v xml:space="preserve"> 0 Financial</v>
      </c>
      <c r="B6815" s="43" t="str">
        <f t="shared" si="536"/>
        <v/>
      </c>
      <c r="C6815" s="43">
        <f t="shared" si="537"/>
        <v>0</v>
      </c>
      <c r="D6815" s="43" t="str">
        <f t="shared" si="538"/>
        <v>Financial</v>
      </c>
      <c r="E6815" s="43" t="e">
        <f>IF(VLOOKUP(S6815,'DD-Lookup'!$J$6:$L$50,3,FALSE)="Monthly",(YEAR(AC6815)-YEAR(AB6815))*12+MONTH(AC6815)-MONTH(AB6815)+1,(AC6815-AB6815+1))</f>
        <v>#N/A</v>
      </c>
      <c r="F6815" s="210" t="e">
        <f t="shared" si="539"/>
        <v>#N/A</v>
      </c>
    </row>
    <row r="6816" spans="1:6" x14ac:dyDescent="0.25">
      <c r="A6816" s="43" t="str">
        <f t="shared" si="535"/>
        <v xml:space="preserve"> 0 Financial</v>
      </c>
      <c r="B6816" s="43" t="str">
        <f t="shared" si="536"/>
        <v/>
      </c>
      <c r="C6816" s="43">
        <f t="shared" si="537"/>
        <v>0</v>
      </c>
      <c r="D6816" s="43" t="str">
        <f t="shared" si="538"/>
        <v>Financial</v>
      </c>
      <c r="E6816" s="43" t="e">
        <f>IF(VLOOKUP(S6816,'DD-Lookup'!$J$6:$L$50,3,FALSE)="Monthly",(YEAR(AC6816)-YEAR(AB6816))*12+MONTH(AC6816)-MONTH(AB6816)+1,(AC6816-AB6816+1))</f>
        <v>#N/A</v>
      </c>
      <c r="F6816" s="210" t="e">
        <f t="shared" si="539"/>
        <v>#N/A</v>
      </c>
    </row>
    <row r="6817" spans="1:6" x14ac:dyDescent="0.25">
      <c r="A6817" s="43" t="str">
        <f t="shared" si="535"/>
        <v xml:space="preserve"> 0 Financial</v>
      </c>
      <c r="B6817" s="43" t="str">
        <f t="shared" si="536"/>
        <v/>
      </c>
      <c r="C6817" s="43">
        <f t="shared" si="537"/>
        <v>0</v>
      </c>
      <c r="D6817" s="43" t="str">
        <f t="shared" si="538"/>
        <v>Financial</v>
      </c>
      <c r="E6817" s="43" t="e">
        <f>IF(VLOOKUP(S6817,'DD-Lookup'!$J$6:$L$50,3,FALSE)="Monthly",(YEAR(AC6817)-YEAR(AB6817))*12+MONTH(AC6817)-MONTH(AB6817)+1,(AC6817-AB6817+1))</f>
        <v>#N/A</v>
      </c>
      <c r="F6817" s="210" t="e">
        <f t="shared" si="539"/>
        <v>#N/A</v>
      </c>
    </row>
    <row r="6818" spans="1:6" x14ac:dyDescent="0.25">
      <c r="A6818" s="43" t="str">
        <f t="shared" si="535"/>
        <v xml:space="preserve"> 0 Financial</v>
      </c>
      <c r="B6818" s="43" t="str">
        <f t="shared" si="536"/>
        <v/>
      </c>
      <c r="C6818" s="43">
        <f t="shared" si="537"/>
        <v>0</v>
      </c>
      <c r="D6818" s="43" t="str">
        <f t="shared" si="538"/>
        <v>Financial</v>
      </c>
      <c r="E6818" s="43" t="e">
        <f>IF(VLOOKUP(S6818,'DD-Lookup'!$J$6:$L$50,3,FALSE)="Monthly",(YEAR(AC6818)-YEAR(AB6818))*12+MONTH(AC6818)-MONTH(AB6818)+1,(AC6818-AB6818+1))</f>
        <v>#N/A</v>
      </c>
      <c r="F6818" s="210" t="e">
        <f t="shared" si="539"/>
        <v>#N/A</v>
      </c>
    </row>
    <row r="6819" spans="1:6" x14ac:dyDescent="0.25">
      <c r="A6819" s="43" t="str">
        <f t="shared" si="535"/>
        <v xml:space="preserve"> 0 Financial</v>
      </c>
      <c r="B6819" s="43" t="str">
        <f t="shared" si="536"/>
        <v/>
      </c>
      <c r="C6819" s="43">
        <f t="shared" si="537"/>
        <v>0</v>
      </c>
      <c r="D6819" s="43" t="str">
        <f t="shared" si="538"/>
        <v>Financial</v>
      </c>
      <c r="E6819" s="43" t="e">
        <f>IF(VLOOKUP(S6819,'DD-Lookup'!$J$6:$L$50,3,FALSE)="Monthly",(YEAR(AC6819)-YEAR(AB6819))*12+MONTH(AC6819)-MONTH(AB6819)+1,(AC6819-AB6819+1))</f>
        <v>#N/A</v>
      </c>
      <c r="F6819" s="210" t="e">
        <f t="shared" si="539"/>
        <v>#N/A</v>
      </c>
    </row>
    <row r="6820" spans="1:6" x14ac:dyDescent="0.25">
      <c r="A6820" s="43" t="str">
        <f t="shared" si="535"/>
        <v xml:space="preserve"> 0 Financial</v>
      </c>
      <c r="B6820" s="43" t="str">
        <f t="shared" si="536"/>
        <v/>
      </c>
      <c r="C6820" s="43">
        <f t="shared" si="537"/>
        <v>0</v>
      </c>
      <c r="D6820" s="43" t="str">
        <f t="shared" si="538"/>
        <v>Financial</v>
      </c>
      <c r="E6820" s="43" t="e">
        <f>IF(VLOOKUP(S6820,'DD-Lookup'!$J$6:$L$50,3,FALSE)="Monthly",(YEAR(AC6820)-YEAR(AB6820))*12+MONTH(AC6820)-MONTH(AB6820)+1,(AC6820-AB6820+1))</f>
        <v>#N/A</v>
      </c>
      <c r="F6820" s="210" t="e">
        <f t="shared" si="539"/>
        <v>#N/A</v>
      </c>
    </row>
    <row r="6821" spans="1:6" x14ac:dyDescent="0.25">
      <c r="A6821" s="43" t="str">
        <f t="shared" si="535"/>
        <v xml:space="preserve"> 0 Financial</v>
      </c>
      <c r="B6821" s="43" t="str">
        <f t="shared" si="536"/>
        <v/>
      </c>
      <c r="C6821" s="43">
        <f t="shared" si="537"/>
        <v>0</v>
      </c>
      <c r="D6821" s="43" t="str">
        <f t="shared" si="538"/>
        <v>Financial</v>
      </c>
      <c r="E6821" s="43" t="e">
        <f>IF(VLOOKUP(S6821,'DD-Lookup'!$J$6:$L$50,3,FALSE)="Monthly",(YEAR(AC6821)-YEAR(AB6821))*12+MONTH(AC6821)-MONTH(AB6821)+1,(AC6821-AB6821+1))</f>
        <v>#N/A</v>
      </c>
      <c r="F6821" s="210" t="e">
        <f t="shared" si="539"/>
        <v>#N/A</v>
      </c>
    </row>
    <row r="6822" spans="1:6" x14ac:dyDescent="0.25">
      <c r="A6822" s="43" t="str">
        <f t="shared" si="535"/>
        <v xml:space="preserve"> 0 Financial</v>
      </c>
      <c r="B6822" s="43" t="str">
        <f t="shared" si="536"/>
        <v/>
      </c>
      <c r="C6822" s="43">
        <f t="shared" si="537"/>
        <v>0</v>
      </c>
      <c r="D6822" s="43" t="str">
        <f t="shared" si="538"/>
        <v>Financial</v>
      </c>
      <c r="E6822" s="43" t="e">
        <f>IF(VLOOKUP(S6822,'DD-Lookup'!$J$6:$L$50,3,FALSE)="Monthly",(YEAR(AC6822)-YEAR(AB6822))*12+MONTH(AC6822)-MONTH(AB6822)+1,(AC6822-AB6822+1))</f>
        <v>#N/A</v>
      </c>
      <c r="F6822" s="210" t="e">
        <f t="shared" si="539"/>
        <v>#N/A</v>
      </c>
    </row>
    <row r="6823" spans="1:6" x14ac:dyDescent="0.25">
      <c r="A6823" s="43" t="str">
        <f t="shared" si="535"/>
        <v xml:space="preserve"> 0 Financial</v>
      </c>
      <c r="B6823" s="43" t="str">
        <f t="shared" si="536"/>
        <v/>
      </c>
      <c r="C6823" s="43">
        <f t="shared" si="537"/>
        <v>0</v>
      </c>
      <c r="D6823" s="43" t="str">
        <f t="shared" si="538"/>
        <v>Financial</v>
      </c>
      <c r="E6823" s="43" t="e">
        <f>IF(VLOOKUP(S6823,'DD-Lookup'!$J$6:$L$50,3,FALSE)="Monthly",(YEAR(AC6823)-YEAR(AB6823))*12+MONTH(AC6823)-MONTH(AB6823)+1,(AC6823-AB6823+1))</f>
        <v>#N/A</v>
      </c>
      <c r="F6823" s="210" t="e">
        <f t="shared" si="539"/>
        <v>#N/A</v>
      </c>
    </row>
    <row r="6824" spans="1:6" x14ac:dyDescent="0.25">
      <c r="A6824" s="43" t="str">
        <f t="shared" si="535"/>
        <v xml:space="preserve"> 0 Financial</v>
      </c>
      <c r="B6824" s="43" t="str">
        <f t="shared" si="536"/>
        <v/>
      </c>
      <c r="C6824" s="43">
        <f t="shared" si="537"/>
        <v>0</v>
      </c>
      <c r="D6824" s="43" t="str">
        <f t="shared" si="538"/>
        <v>Financial</v>
      </c>
      <c r="E6824" s="43" t="e">
        <f>IF(VLOOKUP(S6824,'DD-Lookup'!$J$6:$L$50,3,FALSE)="Monthly",(YEAR(AC6824)-YEAR(AB6824))*12+MONTH(AC6824)-MONTH(AB6824)+1,(AC6824-AB6824+1))</f>
        <v>#N/A</v>
      </c>
      <c r="F6824" s="210" t="e">
        <f t="shared" si="539"/>
        <v>#N/A</v>
      </c>
    </row>
    <row r="6825" spans="1:6" x14ac:dyDescent="0.25">
      <c r="A6825" s="43" t="str">
        <f t="shared" si="535"/>
        <v xml:space="preserve"> 0 Financial</v>
      </c>
      <c r="B6825" s="43" t="str">
        <f t="shared" si="536"/>
        <v/>
      </c>
      <c r="C6825" s="43">
        <f t="shared" si="537"/>
        <v>0</v>
      </c>
      <c r="D6825" s="43" t="str">
        <f t="shared" si="538"/>
        <v>Financial</v>
      </c>
      <c r="E6825" s="43" t="e">
        <f>IF(VLOOKUP(S6825,'DD-Lookup'!$J$6:$L$50,3,FALSE)="Monthly",(YEAR(AC6825)-YEAR(AB6825))*12+MONTH(AC6825)-MONTH(AB6825)+1,(AC6825-AB6825+1))</f>
        <v>#N/A</v>
      </c>
      <c r="F6825" s="210" t="e">
        <f t="shared" si="539"/>
        <v>#N/A</v>
      </c>
    </row>
    <row r="6826" spans="1:6" x14ac:dyDescent="0.25">
      <c r="A6826" s="43" t="str">
        <f t="shared" si="535"/>
        <v xml:space="preserve"> 0 Financial</v>
      </c>
      <c r="B6826" s="43" t="str">
        <f t="shared" si="536"/>
        <v/>
      </c>
      <c r="C6826" s="43">
        <f t="shared" si="537"/>
        <v>0</v>
      </c>
      <c r="D6826" s="43" t="str">
        <f t="shared" si="538"/>
        <v>Financial</v>
      </c>
      <c r="E6826" s="43" t="e">
        <f>IF(VLOOKUP(S6826,'DD-Lookup'!$J$6:$L$50,3,FALSE)="Monthly",(YEAR(AC6826)-YEAR(AB6826))*12+MONTH(AC6826)-MONTH(AB6826)+1,(AC6826-AB6826+1))</f>
        <v>#N/A</v>
      </c>
      <c r="F6826" s="210" t="e">
        <f t="shared" si="539"/>
        <v>#N/A</v>
      </c>
    </row>
    <row r="6827" spans="1:6" x14ac:dyDescent="0.25">
      <c r="A6827" s="43" t="str">
        <f t="shared" si="535"/>
        <v xml:space="preserve"> 0 Financial</v>
      </c>
      <c r="B6827" s="43" t="str">
        <f t="shared" si="536"/>
        <v/>
      </c>
      <c r="C6827" s="43">
        <f t="shared" si="537"/>
        <v>0</v>
      </c>
      <c r="D6827" s="43" t="str">
        <f t="shared" si="538"/>
        <v>Financial</v>
      </c>
      <c r="E6827" s="43" t="e">
        <f>IF(VLOOKUP(S6827,'DD-Lookup'!$J$6:$L$50,3,FALSE)="Monthly",(YEAR(AC6827)-YEAR(AB6827))*12+MONTH(AC6827)-MONTH(AB6827)+1,(AC6827-AB6827+1))</f>
        <v>#N/A</v>
      </c>
      <c r="F6827" s="210" t="e">
        <f t="shared" si="539"/>
        <v>#N/A</v>
      </c>
    </row>
    <row r="6828" spans="1:6" x14ac:dyDescent="0.25">
      <c r="A6828" s="43" t="str">
        <f t="shared" si="535"/>
        <v xml:space="preserve"> 0 Financial</v>
      </c>
      <c r="B6828" s="43" t="str">
        <f t="shared" si="536"/>
        <v/>
      </c>
      <c r="C6828" s="43">
        <f t="shared" si="537"/>
        <v>0</v>
      </c>
      <c r="D6828" s="43" t="str">
        <f t="shared" si="538"/>
        <v>Financial</v>
      </c>
      <c r="E6828" s="43" t="e">
        <f>IF(VLOOKUP(S6828,'DD-Lookup'!$J$6:$L$50,3,FALSE)="Monthly",(YEAR(AC6828)-YEAR(AB6828))*12+MONTH(AC6828)-MONTH(AB6828)+1,(AC6828-AB6828+1))</f>
        <v>#N/A</v>
      </c>
      <c r="F6828" s="210" t="e">
        <f t="shared" si="539"/>
        <v>#N/A</v>
      </c>
    </row>
    <row r="6829" spans="1:6" x14ac:dyDescent="0.25">
      <c r="A6829" s="43" t="str">
        <f t="shared" si="535"/>
        <v xml:space="preserve"> 0 Financial</v>
      </c>
      <c r="B6829" s="43" t="str">
        <f t="shared" si="536"/>
        <v/>
      </c>
      <c r="C6829" s="43">
        <f t="shared" si="537"/>
        <v>0</v>
      </c>
      <c r="D6829" s="43" t="str">
        <f t="shared" si="538"/>
        <v>Financial</v>
      </c>
      <c r="E6829" s="43" t="e">
        <f>IF(VLOOKUP(S6829,'DD-Lookup'!$J$6:$L$50,3,FALSE)="Monthly",(YEAR(AC6829)-YEAR(AB6829))*12+MONTH(AC6829)-MONTH(AB6829)+1,(AC6829-AB6829+1))</f>
        <v>#N/A</v>
      </c>
      <c r="F6829" s="210" t="e">
        <f t="shared" si="539"/>
        <v>#N/A</v>
      </c>
    </row>
    <row r="6830" spans="1:6" x14ac:dyDescent="0.25">
      <c r="A6830" s="43" t="str">
        <f t="shared" si="535"/>
        <v xml:space="preserve"> 0 Financial</v>
      </c>
      <c r="B6830" s="43" t="str">
        <f t="shared" si="536"/>
        <v/>
      </c>
      <c r="C6830" s="43">
        <f t="shared" si="537"/>
        <v>0</v>
      </c>
      <c r="D6830" s="43" t="str">
        <f t="shared" si="538"/>
        <v>Financial</v>
      </c>
      <c r="E6830" s="43" t="e">
        <f>IF(VLOOKUP(S6830,'DD-Lookup'!$J$6:$L$50,3,FALSE)="Monthly",(YEAR(AC6830)-YEAR(AB6830))*12+MONTH(AC6830)-MONTH(AB6830)+1,(AC6830-AB6830+1))</f>
        <v>#N/A</v>
      </c>
      <c r="F6830" s="210" t="e">
        <f t="shared" si="539"/>
        <v>#N/A</v>
      </c>
    </row>
    <row r="6831" spans="1:6" x14ac:dyDescent="0.25">
      <c r="A6831" s="43" t="str">
        <f t="shared" si="535"/>
        <v xml:space="preserve"> 0 Financial</v>
      </c>
      <c r="B6831" s="43" t="str">
        <f t="shared" si="536"/>
        <v/>
      </c>
      <c r="C6831" s="43">
        <f t="shared" si="537"/>
        <v>0</v>
      </c>
      <c r="D6831" s="43" t="str">
        <f t="shared" si="538"/>
        <v>Financial</v>
      </c>
      <c r="E6831" s="43" t="e">
        <f>IF(VLOOKUP(S6831,'DD-Lookup'!$J$6:$L$50,3,FALSE)="Monthly",(YEAR(AC6831)-YEAR(AB6831))*12+MONTH(AC6831)-MONTH(AB6831)+1,(AC6831-AB6831+1))</f>
        <v>#N/A</v>
      </c>
      <c r="F6831" s="210" t="e">
        <f t="shared" si="539"/>
        <v>#N/A</v>
      </c>
    </row>
    <row r="6832" spans="1:6" x14ac:dyDescent="0.25">
      <c r="A6832" s="43" t="str">
        <f t="shared" si="535"/>
        <v xml:space="preserve"> 0 Financial</v>
      </c>
      <c r="B6832" s="43" t="str">
        <f t="shared" si="536"/>
        <v/>
      </c>
      <c r="C6832" s="43">
        <f t="shared" si="537"/>
        <v>0</v>
      </c>
      <c r="D6832" s="43" t="str">
        <f t="shared" si="538"/>
        <v>Financial</v>
      </c>
      <c r="E6832" s="43" t="e">
        <f>IF(VLOOKUP(S6832,'DD-Lookup'!$J$6:$L$50,3,FALSE)="Monthly",(YEAR(AC6832)-YEAR(AB6832))*12+MONTH(AC6832)-MONTH(AB6832)+1,(AC6832-AB6832+1))</f>
        <v>#N/A</v>
      </c>
      <c r="F6832" s="210" t="e">
        <f t="shared" si="539"/>
        <v>#N/A</v>
      </c>
    </row>
    <row r="6833" spans="1:6" x14ac:dyDescent="0.25">
      <c r="A6833" s="43" t="str">
        <f t="shared" si="535"/>
        <v xml:space="preserve"> 0 Financial</v>
      </c>
      <c r="B6833" s="43" t="str">
        <f t="shared" si="536"/>
        <v/>
      </c>
      <c r="C6833" s="43">
        <f t="shared" si="537"/>
        <v>0</v>
      </c>
      <c r="D6833" s="43" t="str">
        <f t="shared" si="538"/>
        <v>Financial</v>
      </c>
      <c r="E6833" s="43" t="e">
        <f>IF(VLOOKUP(S6833,'DD-Lookup'!$J$6:$L$50,3,FALSE)="Monthly",(YEAR(AC6833)-YEAR(AB6833))*12+MONTH(AC6833)-MONTH(AB6833)+1,(AC6833-AB6833+1))</f>
        <v>#N/A</v>
      </c>
      <c r="F6833" s="210" t="e">
        <f t="shared" si="539"/>
        <v>#N/A</v>
      </c>
    </row>
    <row r="6834" spans="1:6" x14ac:dyDescent="0.25">
      <c r="A6834" s="43" t="str">
        <f t="shared" si="535"/>
        <v xml:space="preserve"> 0 Financial</v>
      </c>
      <c r="B6834" s="43" t="str">
        <f t="shared" si="536"/>
        <v/>
      </c>
      <c r="C6834" s="43">
        <f t="shared" si="537"/>
        <v>0</v>
      </c>
      <c r="D6834" s="43" t="str">
        <f t="shared" si="538"/>
        <v>Financial</v>
      </c>
      <c r="E6834" s="43" t="e">
        <f>IF(VLOOKUP(S6834,'DD-Lookup'!$J$6:$L$50,3,FALSE)="Monthly",(YEAR(AC6834)-YEAR(AB6834))*12+MONTH(AC6834)-MONTH(AB6834)+1,(AC6834-AB6834+1))</f>
        <v>#N/A</v>
      </c>
      <c r="F6834" s="210" t="e">
        <f t="shared" si="539"/>
        <v>#N/A</v>
      </c>
    </row>
    <row r="6835" spans="1:6" x14ac:dyDescent="0.25">
      <c r="A6835" s="43" t="str">
        <f t="shared" si="535"/>
        <v xml:space="preserve"> 0 Financial</v>
      </c>
      <c r="B6835" s="43" t="str">
        <f t="shared" si="536"/>
        <v/>
      </c>
      <c r="C6835" s="43">
        <f t="shared" si="537"/>
        <v>0</v>
      </c>
      <c r="D6835" s="43" t="str">
        <f t="shared" si="538"/>
        <v>Financial</v>
      </c>
      <c r="E6835" s="43" t="e">
        <f>IF(VLOOKUP(S6835,'DD-Lookup'!$J$6:$L$50,3,FALSE)="Monthly",(YEAR(AC6835)-YEAR(AB6835))*12+MONTH(AC6835)-MONTH(AB6835)+1,(AC6835-AB6835+1))</f>
        <v>#N/A</v>
      </c>
      <c r="F6835" s="210" t="e">
        <f t="shared" si="539"/>
        <v>#N/A</v>
      </c>
    </row>
    <row r="6836" spans="1:6" x14ac:dyDescent="0.25">
      <c r="A6836" s="43" t="str">
        <f t="shared" si="535"/>
        <v xml:space="preserve"> 0 Financial</v>
      </c>
      <c r="B6836" s="43" t="str">
        <f t="shared" si="536"/>
        <v/>
      </c>
      <c r="C6836" s="43">
        <f t="shared" si="537"/>
        <v>0</v>
      </c>
      <c r="D6836" s="43" t="str">
        <f t="shared" si="538"/>
        <v>Financial</v>
      </c>
      <c r="E6836" s="43" t="e">
        <f>IF(VLOOKUP(S6836,'DD-Lookup'!$J$6:$L$50,3,FALSE)="Monthly",(YEAR(AC6836)-YEAR(AB6836))*12+MONTH(AC6836)-MONTH(AB6836)+1,(AC6836-AB6836+1))</f>
        <v>#N/A</v>
      </c>
      <c r="F6836" s="210" t="e">
        <f t="shared" si="539"/>
        <v>#N/A</v>
      </c>
    </row>
    <row r="6837" spans="1:6" x14ac:dyDescent="0.25">
      <c r="A6837" s="43" t="str">
        <f t="shared" si="535"/>
        <v xml:space="preserve"> 0 Financial</v>
      </c>
      <c r="B6837" s="43" t="str">
        <f t="shared" si="536"/>
        <v/>
      </c>
      <c r="C6837" s="43">
        <f t="shared" si="537"/>
        <v>0</v>
      </c>
      <c r="D6837" s="43" t="str">
        <f t="shared" si="538"/>
        <v>Financial</v>
      </c>
      <c r="E6837" s="43" t="e">
        <f>IF(VLOOKUP(S6837,'DD-Lookup'!$J$6:$L$50,3,FALSE)="Monthly",(YEAR(AC6837)-YEAR(AB6837))*12+MONTH(AC6837)-MONTH(AB6837)+1,(AC6837-AB6837+1))</f>
        <v>#N/A</v>
      </c>
      <c r="F6837" s="210" t="e">
        <f t="shared" si="539"/>
        <v>#N/A</v>
      </c>
    </row>
    <row r="6838" spans="1:6" x14ac:dyDescent="0.25">
      <c r="A6838" s="43" t="str">
        <f t="shared" si="535"/>
        <v xml:space="preserve"> 0 Financial</v>
      </c>
      <c r="B6838" s="43" t="str">
        <f t="shared" si="536"/>
        <v/>
      </c>
      <c r="C6838" s="43">
        <f t="shared" si="537"/>
        <v>0</v>
      </c>
      <c r="D6838" s="43" t="str">
        <f t="shared" si="538"/>
        <v>Financial</v>
      </c>
      <c r="E6838" s="43" t="e">
        <f>IF(VLOOKUP(S6838,'DD-Lookup'!$J$6:$L$50,3,FALSE)="Monthly",(YEAR(AC6838)-YEAR(AB6838))*12+MONTH(AC6838)-MONTH(AB6838)+1,(AC6838-AB6838+1))</f>
        <v>#N/A</v>
      </c>
      <c r="F6838" s="210" t="e">
        <f t="shared" si="539"/>
        <v>#N/A</v>
      </c>
    </row>
    <row r="6839" spans="1:6" x14ac:dyDescent="0.25">
      <c r="A6839" s="43" t="str">
        <f t="shared" si="535"/>
        <v xml:space="preserve"> 0 Financial</v>
      </c>
      <c r="B6839" s="43" t="str">
        <f t="shared" si="536"/>
        <v/>
      </c>
      <c r="C6839" s="43">
        <f t="shared" si="537"/>
        <v>0</v>
      </c>
      <c r="D6839" s="43" t="str">
        <f t="shared" si="538"/>
        <v>Financial</v>
      </c>
      <c r="E6839" s="43" t="e">
        <f>IF(VLOOKUP(S6839,'DD-Lookup'!$J$6:$L$50,3,FALSE)="Monthly",(YEAR(AC6839)-YEAR(AB6839))*12+MONTH(AC6839)-MONTH(AB6839)+1,(AC6839-AB6839+1))</f>
        <v>#N/A</v>
      </c>
      <c r="F6839" s="210" t="e">
        <f t="shared" si="539"/>
        <v>#N/A</v>
      </c>
    </row>
    <row r="6840" spans="1:6" x14ac:dyDescent="0.25">
      <c r="A6840" s="43" t="str">
        <f t="shared" si="535"/>
        <v xml:space="preserve"> 0 Financial</v>
      </c>
      <c r="B6840" s="43" t="str">
        <f t="shared" si="536"/>
        <v/>
      </c>
      <c r="C6840" s="43">
        <f t="shared" si="537"/>
        <v>0</v>
      </c>
      <c r="D6840" s="43" t="str">
        <f t="shared" si="538"/>
        <v>Financial</v>
      </c>
      <c r="E6840" s="43" t="e">
        <f>IF(VLOOKUP(S6840,'DD-Lookup'!$J$6:$L$50,3,FALSE)="Monthly",(YEAR(AC6840)-YEAR(AB6840))*12+MONTH(AC6840)-MONTH(AB6840)+1,(AC6840-AB6840+1))</f>
        <v>#N/A</v>
      </c>
      <c r="F6840" s="210" t="e">
        <f t="shared" si="539"/>
        <v>#N/A</v>
      </c>
    </row>
    <row r="6841" spans="1:6" x14ac:dyDescent="0.25">
      <c r="A6841" s="43" t="str">
        <f t="shared" si="535"/>
        <v xml:space="preserve"> 0 Financial</v>
      </c>
      <c r="B6841" s="43" t="str">
        <f t="shared" si="536"/>
        <v/>
      </c>
      <c r="C6841" s="43">
        <f t="shared" si="537"/>
        <v>0</v>
      </c>
      <c r="D6841" s="43" t="str">
        <f t="shared" si="538"/>
        <v>Financial</v>
      </c>
      <c r="E6841" s="43" t="e">
        <f>IF(VLOOKUP(S6841,'DD-Lookup'!$J$6:$L$50,3,FALSE)="Monthly",(YEAR(AC6841)-YEAR(AB6841))*12+MONTH(AC6841)-MONTH(AB6841)+1,(AC6841-AB6841+1))</f>
        <v>#N/A</v>
      </c>
      <c r="F6841" s="210" t="e">
        <f t="shared" si="539"/>
        <v>#N/A</v>
      </c>
    </row>
    <row r="6842" spans="1:6" x14ac:dyDescent="0.25">
      <c r="A6842" s="43" t="str">
        <f t="shared" si="535"/>
        <v xml:space="preserve"> 0 Financial</v>
      </c>
      <c r="B6842" s="43" t="str">
        <f t="shared" si="536"/>
        <v/>
      </c>
      <c r="C6842" s="43">
        <f t="shared" si="537"/>
        <v>0</v>
      </c>
      <c r="D6842" s="43" t="str">
        <f t="shared" si="538"/>
        <v>Financial</v>
      </c>
      <c r="E6842" s="43" t="e">
        <f>IF(VLOOKUP(S6842,'DD-Lookup'!$J$6:$L$50,3,FALSE)="Monthly",(YEAR(AC6842)-YEAR(AB6842))*12+MONTH(AC6842)-MONTH(AB6842)+1,(AC6842-AB6842+1))</f>
        <v>#N/A</v>
      </c>
      <c r="F6842" s="210" t="e">
        <f t="shared" si="539"/>
        <v>#N/A</v>
      </c>
    </row>
    <row r="6843" spans="1:6" x14ac:dyDescent="0.25">
      <c r="A6843" s="43" t="str">
        <f t="shared" si="535"/>
        <v xml:space="preserve"> 0 Financial</v>
      </c>
      <c r="B6843" s="43" t="str">
        <f t="shared" si="536"/>
        <v/>
      </c>
      <c r="C6843" s="43">
        <f t="shared" si="537"/>
        <v>0</v>
      </c>
      <c r="D6843" s="43" t="str">
        <f t="shared" si="538"/>
        <v>Financial</v>
      </c>
      <c r="E6843" s="43" t="e">
        <f>IF(VLOOKUP(S6843,'DD-Lookup'!$J$6:$L$50,3,FALSE)="Monthly",(YEAR(AC6843)-YEAR(AB6843))*12+MONTH(AC6843)-MONTH(AB6843)+1,(AC6843-AB6843+1))</f>
        <v>#N/A</v>
      </c>
      <c r="F6843" s="210" t="e">
        <f t="shared" si="539"/>
        <v>#N/A</v>
      </c>
    </row>
    <row r="6844" spans="1:6" x14ac:dyDescent="0.25">
      <c r="A6844" s="43" t="str">
        <f t="shared" si="535"/>
        <v xml:space="preserve"> 0 Financial</v>
      </c>
      <c r="B6844" s="43" t="str">
        <f t="shared" si="536"/>
        <v/>
      </c>
      <c r="C6844" s="43">
        <f t="shared" si="537"/>
        <v>0</v>
      </c>
      <c r="D6844" s="43" t="str">
        <f t="shared" si="538"/>
        <v>Financial</v>
      </c>
      <c r="E6844" s="43" t="e">
        <f>IF(VLOOKUP(S6844,'DD-Lookup'!$J$6:$L$50,3,FALSE)="Monthly",(YEAR(AC6844)-YEAR(AB6844))*12+MONTH(AC6844)-MONTH(AB6844)+1,(AC6844-AB6844+1))</f>
        <v>#N/A</v>
      </c>
      <c r="F6844" s="210" t="e">
        <f t="shared" si="539"/>
        <v>#N/A</v>
      </c>
    </row>
    <row r="6845" spans="1:6" x14ac:dyDescent="0.25">
      <c r="A6845" s="43" t="str">
        <f t="shared" si="535"/>
        <v xml:space="preserve"> 0 Financial</v>
      </c>
      <c r="B6845" s="43" t="str">
        <f t="shared" si="536"/>
        <v/>
      </c>
      <c r="C6845" s="43">
        <f t="shared" si="537"/>
        <v>0</v>
      </c>
      <c r="D6845" s="43" t="str">
        <f t="shared" si="538"/>
        <v>Financial</v>
      </c>
      <c r="E6845" s="43" t="e">
        <f>IF(VLOOKUP(S6845,'DD-Lookup'!$J$6:$L$50,3,FALSE)="Monthly",(YEAR(AC6845)-YEAR(AB6845))*12+MONTH(AC6845)-MONTH(AB6845)+1,(AC6845-AB6845+1))</f>
        <v>#N/A</v>
      </c>
      <c r="F6845" s="210" t="e">
        <f t="shared" si="539"/>
        <v>#N/A</v>
      </c>
    </row>
    <row r="6846" spans="1:6" x14ac:dyDescent="0.25">
      <c r="A6846" s="43" t="str">
        <f t="shared" si="535"/>
        <v xml:space="preserve"> 0 Financial</v>
      </c>
      <c r="B6846" s="43" t="str">
        <f t="shared" si="536"/>
        <v/>
      </c>
      <c r="C6846" s="43">
        <f t="shared" si="537"/>
        <v>0</v>
      </c>
      <c r="D6846" s="43" t="str">
        <f t="shared" si="538"/>
        <v>Financial</v>
      </c>
      <c r="E6846" s="43" t="e">
        <f>IF(VLOOKUP(S6846,'DD-Lookup'!$J$6:$L$50,3,FALSE)="Monthly",(YEAR(AC6846)-YEAR(AB6846))*12+MONTH(AC6846)-MONTH(AB6846)+1,(AC6846-AB6846+1))</f>
        <v>#N/A</v>
      </c>
      <c r="F6846" s="210" t="e">
        <f t="shared" si="539"/>
        <v>#N/A</v>
      </c>
    </row>
    <row r="6847" spans="1:6" x14ac:dyDescent="0.25">
      <c r="A6847" s="43" t="str">
        <f t="shared" si="535"/>
        <v xml:space="preserve"> 0 Financial</v>
      </c>
      <c r="B6847" s="43" t="str">
        <f t="shared" si="536"/>
        <v/>
      </c>
      <c r="C6847" s="43">
        <f t="shared" si="537"/>
        <v>0</v>
      </c>
      <c r="D6847" s="43" t="str">
        <f t="shared" si="538"/>
        <v>Financial</v>
      </c>
      <c r="E6847" s="43" t="e">
        <f>IF(VLOOKUP(S6847,'DD-Lookup'!$J$6:$L$50,3,FALSE)="Monthly",(YEAR(AC6847)-YEAR(AB6847))*12+MONTH(AC6847)-MONTH(AB6847)+1,(AC6847-AB6847+1))</f>
        <v>#N/A</v>
      </c>
      <c r="F6847" s="210" t="e">
        <f t="shared" si="539"/>
        <v>#N/A</v>
      </c>
    </row>
    <row r="6848" spans="1:6" x14ac:dyDescent="0.25">
      <c r="A6848" s="43" t="str">
        <f t="shared" si="535"/>
        <v xml:space="preserve"> 0 Financial</v>
      </c>
      <c r="B6848" s="43" t="str">
        <f t="shared" si="536"/>
        <v/>
      </c>
      <c r="C6848" s="43">
        <f t="shared" si="537"/>
        <v>0</v>
      </c>
      <c r="D6848" s="43" t="str">
        <f t="shared" si="538"/>
        <v>Financial</v>
      </c>
      <c r="E6848" s="43" t="e">
        <f>IF(VLOOKUP(S6848,'DD-Lookup'!$J$6:$L$50,3,FALSE)="Monthly",(YEAR(AC6848)-YEAR(AB6848))*12+MONTH(AC6848)-MONTH(AB6848)+1,(AC6848-AB6848+1))</f>
        <v>#N/A</v>
      </c>
      <c r="F6848" s="210" t="e">
        <f t="shared" si="539"/>
        <v>#N/A</v>
      </c>
    </row>
    <row r="6849" spans="1:6" x14ac:dyDescent="0.25">
      <c r="A6849" s="43" t="str">
        <f t="shared" si="535"/>
        <v xml:space="preserve"> 0 Financial</v>
      </c>
      <c r="B6849" s="43" t="str">
        <f t="shared" si="536"/>
        <v/>
      </c>
      <c r="C6849" s="43">
        <f t="shared" si="537"/>
        <v>0</v>
      </c>
      <c r="D6849" s="43" t="str">
        <f t="shared" si="538"/>
        <v>Financial</v>
      </c>
      <c r="E6849" s="43" t="e">
        <f>IF(VLOOKUP(S6849,'DD-Lookup'!$J$6:$L$50,3,FALSE)="Monthly",(YEAR(AC6849)-YEAR(AB6849))*12+MONTH(AC6849)-MONTH(AB6849)+1,(AC6849-AB6849+1))</f>
        <v>#N/A</v>
      </c>
      <c r="F6849" s="210" t="e">
        <f t="shared" si="539"/>
        <v>#N/A</v>
      </c>
    </row>
    <row r="6850" spans="1:6" x14ac:dyDescent="0.25">
      <c r="A6850" s="43" t="str">
        <f t="shared" si="535"/>
        <v xml:space="preserve"> 0 Financial</v>
      </c>
      <c r="B6850" s="43" t="str">
        <f t="shared" si="536"/>
        <v/>
      </c>
      <c r="C6850" s="43">
        <f t="shared" si="537"/>
        <v>0</v>
      </c>
      <c r="D6850" s="43" t="str">
        <f t="shared" si="538"/>
        <v>Financial</v>
      </c>
      <c r="E6850" s="43" t="e">
        <f>IF(VLOOKUP(S6850,'DD-Lookup'!$J$6:$L$50,3,FALSE)="Monthly",(YEAR(AC6850)-YEAR(AB6850))*12+MONTH(AC6850)-MONTH(AB6850)+1,(AC6850-AB6850+1))</f>
        <v>#N/A</v>
      </c>
      <c r="F6850" s="210" t="e">
        <f t="shared" si="539"/>
        <v>#N/A</v>
      </c>
    </row>
    <row r="6851" spans="1:6" x14ac:dyDescent="0.25">
      <c r="A6851" s="43" t="str">
        <f t="shared" si="535"/>
        <v xml:space="preserve"> 0 Financial</v>
      </c>
      <c r="B6851" s="43" t="str">
        <f t="shared" si="536"/>
        <v/>
      </c>
      <c r="C6851" s="43">
        <f t="shared" si="537"/>
        <v>0</v>
      </c>
      <c r="D6851" s="43" t="str">
        <f t="shared" si="538"/>
        <v>Financial</v>
      </c>
      <c r="E6851" s="43" t="e">
        <f>IF(VLOOKUP(S6851,'DD-Lookup'!$J$6:$L$50,3,FALSE)="Monthly",(YEAR(AC6851)-YEAR(AB6851))*12+MONTH(AC6851)-MONTH(AB6851)+1,(AC6851-AB6851+1))</f>
        <v>#N/A</v>
      </c>
      <c r="F6851" s="210" t="e">
        <f t="shared" si="539"/>
        <v>#N/A</v>
      </c>
    </row>
    <row r="6852" spans="1:6" x14ac:dyDescent="0.25">
      <c r="A6852" s="43" t="str">
        <f t="shared" si="535"/>
        <v xml:space="preserve"> 0 Financial</v>
      </c>
      <c r="B6852" s="43" t="str">
        <f t="shared" si="536"/>
        <v/>
      </c>
      <c r="C6852" s="43">
        <f t="shared" si="537"/>
        <v>0</v>
      </c>
      <c r="D6852" s="43" t="str">
        <f t="shared" si="538"/>
        <v>Financial</v>
      </c>
      <c r="E6852" s="43" t="e">
        <f>IF(VLOOKUP(S6852,'DD-Lookup'!$J$6:$L$50,3,FALSE)="Monthly",(YEAR(AC6852)-YEAR(AB6852))*12+MONTH(AC6852)-MONTH(AB6852)+1,(AC6852-AB6852+1))</f>
        <v>#N/A</v>
      </c>
      <c r="F6852" s="210" t="e">
        <f t="shared" si="539"/>
        <v>#N/A</v>
      </c>
    </row>
    <row r="6853" spans="1:6" x14ac:dyDescent="0.25">
      <c r="A6853" s="43" t="str">
        <f t="shared" si="535"/>
        <v xml:space="preserve"> 0 Financial</v>
      </c>
      <c r="B6853" s="43" t="str">
        <f t="shared" si="536"/>
        <v/>
      </c>
      <c r="C6853" s="43">
        <f t="shared" si="537"/>
        <v>0</v>
      </c>
      <c r="D6853" s="43" t="str">
        <f t="shared" si="538"/>
        <v>Financial</v>
      </c>
      <c r="E6853" s="43" t="e">
        <f>IF(VLOOKUP(S6853,'DD-Lookup'!$J$6:$L$50,3,FALSE)="Monthly",(YEAR(AC6853)-YEAR(AB6853))*12+MONTH(AC6853)-MONTH(AB6853)+1,(AC6853-AB6853+1))</f>
        <v>#N/A</v>
      </c>
      <c r="F6853" s="210" t="e">
        <f t="shared" si="539"/>
        <v>#N/A</v>
      </c>
    </row>
    <row r="6854" spans="1:6" x14ac:dyDescent="0.25">
      <c r="A6854" s="43" t="str">
        <f t="shared" si="535"/>
        <v xml:space="preserve"> 0 Financial</v>
      </c>
      <c r="B6854" s="43" t="str">
        <f t="shared" si="536"/>
        <v/>
      </c>
      <c r="C6854" s="43">
        <f t="shared" si="537"/>
        <v>0</v>
      </c>
      <c r="D6854" s="43" t="str">
        <f t="shared" si="538"/>
        <v>Financial</v>
      </c>
      <c r="E6854" s="43" t="e">
        <f>IF(VLOOKUP(S6854,'DD-Lookup'!$J$6:$L$50,3,FALSE)="Monthly",(YEAR(AC6854)-YEAR(AB6854))*12+MONTH(AC6854)-MONTH(AB6854)+1,(AC6854-AB6854+1))</f>
        <v>#N/A</v>
      </c>
      <c r="F6854" s="210" t="e">
        <f t="shared" si="539"/>
        <v>#N/A</v>
      </c>
    </row>
    <row r="6855" spans="1:6" x14ac:dyDescent="0.25">
      <c r="A6855" s="43" t="str">
        <f t="shared" si="535"/>
        <v xml:space="preserve"> 0 Financial</v>
      </c>
      <c r="B6855" s="43" t="str">
        <f t="shared" si="536"/>
        <v/>
      </c>
      <c r="C6855" s="43">
        <f t="shared" si="537"/>
        <v>0</v>
      </c>
      <c r="D6855" s="43" t="str">
        <f t="shared" si="538"/>
        <v>Financial</v>
      </c>
      <c r="E6855" s="43" t="e">
        <f>IF(VLOOKUP(S6855,'DD-Lookup'!$J$6:$L$50,3,FALSE)="Monthly",(YEAR(AC6855)-YEAR(AB6855))*12+MONTH(AC6855)-MONTH(AB6855)+1,(AC6855-AB6855+1))</f>
        <v>#N/A</v>
      </c>
      <c r="F6855" s="210" t="e">
        <f t="shared" si="539"/>
        <v>#N/A</v>
      </c>
    </row>
    <row r="6856" spans="1:6" x14ac:dyDescent="0.25">
      <c r="A6856" s="43" t="str">
        <f t="shared" si="535"/>
        <v xml:space="preserve"> 0 Financial</v>
      </c>
      <c r="B6856" s="43" t="str">
        <f t="shared" si="536"/>
        <v/>
      </c>
      <c r="C6856" s="43">
        <f t="shared" si="537"/>
        <v>0</v>
      </c>
      <c r="D6856" s="43" t="str">
        <f t="shared" si="538"/>
        <v>Financial</v>
      </c>
      <c r="E6856" s="43" t="e">
        <f>IF(VLOOKUP(S6856,'DD-Lookup'!$J$6:$L$50,3,FALSE)="Monthly",(YEAR(AC6856)-YEAR(AB6856))*12+MONTH(AC6856)-MONTH(AB6856)+1,(AC6856-AB6856+1))</f>
        <v>#N/A</v>
      </c>
      <c r="F6856" s="210" t="e">
        <f t="shared" si="539"/>
        <v>#N/A</v>
      </c>
    </row>
    <row r="6857" spans="1:6" x14ac:dyDescent="0.25">
      <c r="A6857" s="43" t="str">
        <f t="shared" si="535"/>
        <v xml:space="preserve"> 0 Financial</v>
      </c>
      <c r="B6857" s="43" t="str">
        <f t="shared" si="536"/>
        <v/>
      </c>
      <c r="C6857" s="43">
        <f t="shared" si="537"/>
        <v>0</v>
      </c>
      <c r="D6857" s="43" t="str">
        <f t="shared" si="538"/>
        <v>Financial</v>
      </c>
      <c r="E6857" s="43" t="e">
        <f>IF(VLOOKUP(S6857,'DD-Lookup'!$J$6:$L$50,3,FALSE)="Monthly",(YEAR(AC6857)-YEAR(AB6857))*12+MONTH(AC6857)-MONTH(AB6857)+1,(AC6857-AB6857+1))</f>
        <v>#N/A</v>
      </c>
      <c r="F6857" s="210" t="e">
        <f t="shared" si="539"/>
        <v>#N/A</v>
      </c>
    </row>
    <row r="6858" spans="1:6" x14ac:dyDescent="0.25">
      <c r="A6858" s="43" t="str">
        <f t="shared" ref="A6858:A6921" si="540">B6858&amp;" "&amp;C6858&amp;" "&amp;D6858</f>
        <v xml:space="preserve"> 0 Financial</v>
      </c>
      <c r="B6858" s="43" t="str">
        <f t="shared" ref="B6858:B6921" si="541">IF((LEFT(N6858,2)="US"),"US","")</f>
        <v/>
      </c>
      <c r="C6858" s="43">
        <f t="shared" ref="C6858:C6921" si="542">M6858</f>
        <v>0</v>
      </c>
      <c r="D6858" s="43" t="str">
        <f t="shared" ref="D6858:D6921" si="543">IF(ISNUMBER(FIND("Phy",N6858))=TRUE,"Physical","Financial")</f>
        <v>Financial</v>
      </c>
      <c r="E6858" s="43" t="e">
        <f>IF(VLOOKUP(S6858,'DD-Lookup'!$J$6:$L$50,3,FALSE)="Monthly",(YEAR(AC6858)-YEAR(AB6858))*12+MONTH(AC6858)-MONTH(AB6858)+1,(AC6858-AB6858+1))</f>
        <v>#N/A</v>
      </c>
      <c r="F6858" s="210" t="e">
        <f t="shared" ref="F6858:F6921" si="544">E6858*SUM(P6858:Q6858)</f>
        <v>#N/A</v>
      </c>
    </row>
    <row r="6859" spans="1:6" x14ac:dyDescent="0.25">
      <c r="A6859" s="43" t="str">
        <f t="shared" si="540"/>
        <v xml:space="preserve"> 0 Financial</v>
      </c>
      <c r="B6859" s="43" t="str">
        <f t="shared" si="541"/>
        <v/>
      </c>
      <c r="C6859" s="43">
        <f t="shared" si="542"/>
        <v>0</v>
      </c>
      <c r="D6859" s="43" t="str">
        <f t="shared" si="543"/>
        <v>Financial</v>
      </c>
      <c r="E6859" s="43" t="e">
        <f>IF(VLOOKUP(S6859,'DD-Lookup'!$J$6:$L$50,3,FALSE)="Monthly",(YEAR(AC6859)-YEAR(AB6859))*12+MONTH(AC6859)-MONTH(AB6859)+1,(AC6859-AB6859+1))</f>
        <v>#N/A</v>
      </c>
      <c r="F6859" s="210" t="e">
        <f t="shared" si="544"/>
        <v>#N/A</v>
      </c>
    </row>
    <row r="6860" spans="1:6" x14ac:dyDescent="0.25">
      <c r="A6860" s="43" t="str">
        <f t="shared" si="540"/>
        <v xml:space="preserve"> 0 Financial</v>
      </c>
      <c r="B6860" s="43" t="str">
        <f t="shared" si="541"/>
        <v/>
      </c>
      <c r="C6860" s="43">
        <f t="shared" si="542"/>
        <v>0</v>
      </c>
      <c r="D6860" s="43" t="str">
        <f t="shared" si="543"/>
        <v>Financial</v>
      </c>
      <c r="E6860" s="43" t="e">
        <f>IF(VLOOKUP(S6860,'DD-Lookup'!$J$6:$L$50,3,FALSE)="Monthly",(YEAR(AC6860)-YEAR(AB6860))*12+MONTH(AC6860)-MONTH(AB6860)+1,(AC6860-AB6860+1))</f>
        <v>#N/A</v>
      </c>
      <c r="F6860" s="210" t="e">
        <f t="shared" si="544"/>
        <v>#N/A</v>
      </c>
    </row>
    <row r="6861" spans="1:6" x14ac:dyDescent="0.25">
      <c r="A6861" s="43" t="str">
        <f t="shared" si="540"/>
        <v xml:space="preserve"> 0 Financial</v>
      </c>
      <c r="B6861" s="43" t="str">
        <f t="shared" si="541"/>
        <v/>
      </c>
      <c r="C6861" s="43">
        <f t="shared" si="542"/>
        <v>0</v>
      </c>
      <c r="D6861" s="43" t="str">
        <f t="shared" si="543"/>
        <v>Financial</v>
      </c>
      <c r="E6861" s="43" t="e">
        <f>IF(VLOOKUP(S6861,'DD-Lookup'!$J$6:$L$50,3,FALSE)="Monthly",(YEAR(AC6861)-YEAR(AB6861))*12+MONTH(AC6861)-MONTH(AB6861)+1,(AC6861-AB6861+1))</f>
        <v>#N/A</v>
      </c>
      <c r="F6861" s="210" t="e">
        <f t="shared" si="544"/>
        <v>#N/A</v>
      </c>
    </row>
    <row r="6862" spans="1:6" x14ac:dyDescent="0.25">
      <c r="A6862" s="43" t="str">
        <f t="shared" si="540"/>
        <v xml:space="preserve"> 0 Financial</v>
      </c>
      <c r="B6862" s="43" t="str">
        <f t="shared" si="541"/>
        <v/>
      </c>
      <c r="C6862" s="43">
        <f t="shared" si="542"/>
        <v>0</v>
      </c>
      <c r="D6862" s="43" t="str">
        <f t="shared" si="543"/>
        <v>Financial</v>
      </c>
      <c r="E6862" s="43" t="e">
        <f>IF(VLOOKUP(S6862,'DD-Lookup'!$J$6:$L$50,3,FALSE)="Monthly",(YEAR(AC6862)-YEAR(AB6862))*12+MONTH(AC6862)-MONTH(AB6862)+1,(AC6862-AB6862+1))</f>
        <v>#N/A</v>
      </c>
      <c r="F6862" s="210" t="e">
        <f t="shared" si="544"/>
        <v>#N/A</v>
      </c>
    </row>
    <row r="6863" spans="1:6" x14ac:dyDescent="0.25">
      <c r="A6863" s="43" t="str">
        <f t="shared" si="540"/>
        <v xml:space="preserve"> 0 Financial</v>
      </c>
      <c r="B6863" s="43" t="str">
        <f t="shared" si="541"/>
        <v/>
      </c>
      <c r="C6863" s="43">
        <f t="shared" si="542"/>
        <v>0</v>
      </c>
      <c r="D6863" s="43" t="str">
        <f t="shared" si="543"/>
        <v>Financial</v>
      </c>
      <c r="E6863" s="43" t="e">
        <f>IF(VLOOKUP(S6863,'DD-Lookup'!$J$6:$L$50,3,FALSE)="Monthly",(YEAR(AC6863)-YEAR(AB6863))*12+MONTH(AC6863)-MONTH(AB6863)+1,(AC6863-AB6863+1))</f>
        <v>#N/A</v>
      </c>
      <c r="F6863" s="210" t="e">
        <f t="shared" si="544"/>
        <v>#N/A</v>
      </c>
    </row>
    <row r="6864" spans="1:6" x14ac:dyDescent="0.25">
      <c r="A6864" s="43" t="str">
        <f t="shared" si="540"/>
        <v xml:space="preserve"> 0 Financial</v>
      </c>
      <c r="B6864" s="43" t="str">
        <f t="shared" si="541"/>
        <v/>
      </c>
      <c r="C6864" s="43">
        <f t="shared" si="542"/>
        <v>0</v>
      </c>
      <c r="D6864" s="43" t="str">
        <f t="shared" si="543"/>
        <v>Financial</v>
      </c>
      <c r="E6864" s="43" t="e">
        <f>IF(VLOOKUP(S6864,'DD-Lookup'!$J$6:$L$50,3,FALSE)="Monthly",(YEAR(AC6864)-YEAR(AB6864))*12+MONTH(AC6864)-MONTH(AB6864)+1,(AC6864-AB6864+1))</f>
        <v>#N/A</v>
      </c>
      <c r="F6864" s="210" t="e">
        <f t="shared" si="544"/>
        <v>#N/A</v>
      </c>
    </row>
    <row r="6865" spans="1:6" x14ac:dyDescent="0.25">
      <c r="A6865" s="43" t="str">
        <f t="shared" si="540"/>
        <v xml:space="preserve"> 0 Financial</v>
      </c>
      <c r="B6865" s="43" t="str">
        <f t="shared" si="541"/>
        <v/>
      </c>
      <c r="C6865" s="43">
        <f t="shared" si="542"/>
        <v>0</v>
      </c>
      <c r="D6865" s="43" t="str">
        <f t="shared" si="543"/>
        <v>Financial</v>
      </c>
      <c r="E6865" s="43" t="e">
        <f>IF(VLOOKUP(S6865,'DD-Lookup'!$J$6:$L$50,3,FALSE)="Monthly",(YEAR(AC6865)-YEAR(AB6865))*12+MONTH(AC6865)-MONTH(AB6865)+1,(AC6865-AB6865+1))</f>
        <v>#N/A</v>
      </c>
      <c r="F6865" s="210" t="e">
        <f t="shared" si="544"/>
        <v>#N/A</v>
      </c>
    </row>
    <row r="6866" spans="1:6" x14ac:dyDescent="0.25">
      <c r="A6866" s="43" t="str">
        <f t="shared" si="540"/>
        <v xml:space="preserve"> 0 Financial</v>
      </c>
      <c r="B6866" s="43" t="str">
        <f t="shared" si="541"/>
        <v/>
      </c>
      <c r="C6866" s="43">
        <f t="shared" si="542"/>
        <v>0</v>
      </c>
      <c r="D6866" s="43" t="str">
        <f t="shared" si="543"/>
        <v>Financial</v>
      </c>
      <c r="E6866" s="43" t="e">
        <f>IF(VLOOKUP(S6866,'DD-Lookup'!$J$6:$L$50,3,FALSE)="Monthly",(YEAR(AC6866)-YEAR(AB6866))*12+MONTH(AC6866)-MONTH(AB6866)+1,(AC6866-AB6866+1))</f>
        <v>#N/A</v>
      </c>
      <c r="F6866" s="210" t="e">
        <f t="shared" si="544"/>
        <v>#N/A</v>
      </c>
    </row>
    <row r="6867" spans="1:6" x14ac:dyDescent="0.25">
      <c r="A6867" s="43" t="str">
        <f t="shared" si="540"/>
        <v xml:space="preserve"> 0 Financial</v>
      </c>
      <c r="B6867" s="43" t="str">
        <f t="shared" si="541"/>
        <v/>
      </c>
      <c r="C6867" s="43">
        <f t="shared" si="542"/>
        <v>0</v>
      </c>
      <c r="D6867" s="43" t="str">
        <f t="shared" si="543"/>
        <v>Financial</v>
      </c>
      <c r="E6867" s="43" t="e">
        <f>IF(VLOOKUP(S6867,'DD-Lookup'!$J$6:$L$50,3,FALSE)="Monthly",(YEAR(AC6867)-YEAR(AB6867))*12+MONTH(AC6867)-MONTH(AB6867)+1,(AC6867-AB6867+1))</f>
        <v>#N/A</v>
      </c>
      <c r="F6867" s="210" t="e">
        <f t="shared" si="544"/>
        <v>#N/A</v>
      </c>
    </row>
    <row r="6868" spans="1:6" x14ac:dyDescent="0.25">
      <c r="A6868" s="43" t="str">
        <f t="shared" si="540"/>
        <v xml:space="preserve"> 0 Financial</v>
      </c>
      <c r="B6868" s="43" t="str">
        <f t="shared" si="541"/>
        <v/>
      </c>
      <c r="C6868" s="43">
        <f t="shared" si="542"/>
        <v>0</v>
      </c>
      <c r="D6868" s="43" t="str">
        <f t="shared" si="543"/>
        <v>Financial</v>
      </c>
      <c r="E6868" s="43" t="e">
        <f>IF(VLOOKUP(S6868,'DD-Lookup'!$J$6:$L$50,3,FALSE)="Monthly",(YEAR(AC6868)-YEAR(AB6868))*12+MONTH(AC6868)-MONTH(AB6868)+1,(AC6868-AB6868+1))</f>
        <v>#N/A</v>
      </c>
      <c r="F6868" s="210" t="e">
        <f t="shared" si="544"/>
        <v>#N/A</v>
      </c>
    </row>
    <row r="6869" spans="1:6" x14ac:dyDescent="0.25">
      <c r="A6869" s="43" t="str">
        <f t="shared" si="540"/>
        <v xml:space="preserve"> 0 Financial</v>
      </c>
      <c r="B6869" s="43" t="str">
        <f t="shared" si="541"/>
        <v/>
      </c>
      <c r="C6869" s="43">
        <f t="shared" si="542"/>
        <v>0</v>
      </c>
      <c r="D6869" s="43" t="str">
        <f t="shared" si="543"/>
        <v>Financial</v>
      </c>
      <c r="E6869" s="43" t="e">
        <f>IF(VLOOKUP(S6869,'DD-Lookup'!$J$6:$L$50,3,FALSE)="Monthly",(YEAR(AC6869)-YEAR(AB6869))*12+MONTH(AC6869)-MONTH(AB6869)+1,(AC6869-AB6869+1))</f>
        <v>#N/A</v>
      </c>
      <c r="F6869" s="210" t="e">
        <f t="shared" si="544"/>
        <v>#N/A</v>
      </c>
    </row>
    <row r="6870" spans="1:6" x14ac:dyDescent="0.25">
      <c r="A6870" s="43" t="str">
        <f t="shared" si="540"/>
        <v xml:space="preserve"> 0 Financial</v>
      </c>
      <c r="B6870" s="43" t="str">
        <f t="shared" si="541"/>
        <v/>
      </c>
      <c r="C6870" s="43">
        <f t="shared" si="542"/>
        <v>0</v>
      </c>
      <c r="D6870" s="43" t="str">
        <f t="shared" si="543"/>
        <v>Financial</v>
      </c>
      <c r="E6870" s="43" t="e">
        <f>IF(VLOOKUP(S6870,'DD-Lookup'!$J$6:$L$50,3,FALSE)="Monthly",(YEAR(AC6870)-YEAR(AB6870))*12+MONTH(AC6870)-MONTH(AB6870)+1,(AC6870-AB6870+1))</f>
        <v>#N/A</v>
      </c>
      <c r="F6870" s="210" t="e">
        <f t="shared" si="544"/>
        <v>#N/A</v>
      </c>
    </row>
    <row r="6871" spans="1:6" x14ac:dyDescent="0.25">
      <c r="A6871" s="43" t="str">
        <f t="shared" si="540"/>
        <v xml:space="preserve"> 0 Financial</v>
      </c>
      <c r="B6871" s="43" t="str">
        <f t="shared" si="541"/>
        <v/>
      </c>
      <c r="C6871" s="43">
        <f t="shared" si="542"/>
        <v>0</v>
      </c>
      <c r="D6871" s="43" t="str">
        <f t="shared" si="543"/>
        <v>Financial</v>
      </c>
      <c r="E6871" s="43" t="e">
        <f>IF(VLOOKUP(S6871,'DD-Lookup'!$J$6:$L$50,3,FALSE)="Monthly",(YEAR(AC6871)-YEAR(AB6871))*12+MONTH(AC6871)-MONTH(AB6871)+1,(AC6871-AB6871+1))</f>
        <v>#N/A</v>
      </c>
      <c r="F6871" s="210" t="e">
        <f t="shared" si="544"/>
        <v>#N/A</v>
      </c>
    </row>
    <row r="6872" spans="1:6" x14ac:dyDescent="0.25">
      <c r="A6872" s="43" t="str">
        <f t="shared" si="540"/>
        <v xml:space="preserve"> 0 Financial</v>
      </c>
      <c r="B6872" s="43" t="str">
        <f t="shared" si="541"/>
        <v/>
      </c>
      <c r="C6872" s="43">
        <f t="shared" si="542"/>
        <v>0</v>
      </c>
      <c r="D6872" s="43" t="str">
        <f t="shared" si="543"/>
        <v>Financial</v>
      </c>
      <c r="E6872" s="43" t="e">
        <f>IF(VLOOKUP(S6872,'DD-Lookup'!$J$6:$L$50,3,FALSE)="Monthly",(YEAR(AC6872)-YEAR(AB6872))*12+MONTH(AC6872)-MONTH(AB6872)+1,(AC6872-AB6872+1))</f>
        <v>#N/A</v>
      </c>
      <c r="F6872" s="210" t="e">
        <f t="shared" si="544"/>
        <v>#N/A</v>
      </c>
    </row>
    <row r="6873" spans="1:6" x14ac:dyDescent="0.25">
      <c r="A6873" s="43" t="str">
        <f t="shared" si="540"/>
        <v xml:space="preserve"> 0 Financial</v>
      </c>
      <c r="B6873" s="43" t="str">
        <f t="shared" si="541"/>
        <v/>
      </c>
      <c r="C6873" s="43">
        <f t="shared" si="542"/>
        <v>0</v>
      </c>
      <c r="D6873" s="43" t="str">
        <f t="shared" si="543"/>
        <v>Financial</v>
      </c>
      <c r="E6873" s="43" t="e">
        <f>IF(VLOOKUP(S6873,'DD-Lookup'!$J$6:$L$50,3,FALSE)="Monthly",(YEAR(AC6873)-YEAR(AB6873))*12+MONTH(AC6873)-MONTH(AB6873)+1,(AC6873-AB6873+1))</f>
        <v>#N/A</v>
      </c>
      <c r="F6873" s="210" t="e">
        <f t="shared" si="544"/>
        <v>#N/A</v>
      </c>
    </row>
    <row r="6874" spans="1:6" x14ac:dyDescent="0.25">
      <c r="A6874" s="43" t="str">
        <f t="shared" si="540"/>
        <v xml:space="preserve"> 0 Financial</v>
      </c>
      <c r="B6874" s="43" t="str">
        <f t="shared" si="541"/>
        <v/>
      </c>
      <c r="C6874" s="43">
        <f t="shared" si="542"/>
        <v>0</v>
      </c>
      <c r="D6874" s="43" t="str">
        <f t="shared" si="543"/>
        <v>Financial</v>
      </c>
      <c r="E6874" s="43" t="e">
        <f>IF(VLOOKUP(S6874,'DD-Lookup'!$J$6:$L$50,3,FALSE)="Monthly",(YEAR(AC6874)-YEAR(AB6874))*12+MONTH(AC6874)-MONTH(AB6874)+1,(AC6874-AB6874+1))</f>
        <v>#N/A</v>
      </c>
      <c r="F6874" s="210" t="e">
        <f t="shared" si="544"/>
        <v>#N/A</v>
      </c>
    </row>
    <row r="6875" spans="1:6" x14ac:dyDescent="0.25">
      <c r="A6875" s="43" t="str">
        <f t="shared" si="540"/>
        <v xml:space="preserve"> 0 Financial</v>
      </c>
      <c r="B6875" s="43" t="str">
        <f t="shared" si="541"/>
        <v/>
      </c>
      <c r="C6875" s="43">
        <f t="shared" si="542"/>
        <v>0</v>
      </c>
      <c r="D6875" s="43" t="str">
        <f t="shared" si="543"/>
        <v>Financial</v>
      </c>
      <c r="E6875" s="43" t="e">
        <f>IF(VLOOKUP(S6875,'DD-Lookup'!$J$6:$L$50,3,FALSE)="Monthly",(YEAR(AC6875)-YEAR(AB6875))*12+MONTH(AC6875)-MONTH(AB6875)+1,(AC6875-AB6875+1))</f>
        <v>#N/A</v>
      </c>
      <c r="F6875" s="210" t="e">
        <f t="shared" si="544"/>
        <v>#N/A</v>
      </c>
    </row>
    <row r="6876" spans="1:6" x14ac:dyDescent="0.25">
      <c r="A6876" s="43" t="str">
        <f t="shared" si="540"/>
        <v xml:space="preserve"> 0 Financial</v>
      </c>
      <c r="B6876" s="43" t="str">
        <f t="shared" si="541"/>
        <v/>
      </c>
      <c r="C6876" s="43">
        <f t="shared" si="542"/>
        <v>0</v>
      </c>
      <c r="D6876" s="43" t="str">
        <f t="shared" si="543"/>
        <v>Financial</v>
      </c>
      <c r="E6876" s="43" t="e">
        <f>IF(VLOOKUP(S6876,'DD-Lookup'!$J$6:$L$50,3,FALSE)="Monthly",(YEAR(AC6876)-YEAR(AB6876))*12+MONTH(AC6876)-MONTH(AB6876)+1,(AC6876-AB6876+1))</f>
        <v>#N/A</v>
      </c>
      <c r="F6876" s="210" t="e">
        <f t="shared" si="544"/>
        <v>#N/A</v>
      </c>
    </row>
    <row r="6877" spans="1:6" x14ac:dyDescent="0.25">
      <c r="A6877" s="43" t="str">
        <f t="shared" si="540"/>
        <v xml:space="preserve"> 0 Financial</v>
      </c>
      <c r="B6877" s="43" t="str">
        <f t="shared" si="541"/>
        <v/>
      </c>
      <c r="C6877" s="43">
        <f t="shared" si="542"/>
        <v>0</v>
      </c>
      <c r="D6877" s="43" t="str">
        <f t="shared" si="543"/>
        <v>Financial</v>
      </c>
      <c r="E6877" s="43" t="e">
        <f>IF(VLOOKUP(S6877,'DD-Lookup'!$J$6:$L$50,3,FALSE)="Monthly",(YEAR(AC6877)-YEAR(AB6877))*12+MONTH(AC6877)-MONTH(AB6877)+1,(AC6877-AB6877+1))</f>
        <v>#N/A</v>
      </c>
      <c r="F6877" s="210" t="e">
        <f t="shared" si="544"/>
        <v>#N/A</v>
      </c>
    </row>
    <row r="6878" spans="1:6" x14ac:dyDescent="0.25">
      <c r="A6878" s="43" t="str">
        <f t="shared" si="540"/>
        <v xml:space="preserve"> 0 Financial</v>
      </c>
      <c r="B6878" s="43" t="str">
        <f t="shared" si="541"/>
        <v/>
      </c>
      <c r="C6878" s="43">
        <f t="shared" si="542"/>
        <v>0</v>
      </c>
      <c r="D6878" s="43" t="str">
        <f t="shared" si="543"/>
        <v>Financial</v>
      </c>
      <c r="E6878" s="43" t="e">
        <f>IF(VLOOKUP(S6878,'DD-Lookup'!$J$6:$L$50,3,FALSE)="Monthly",(YEAR(AC6878)-YEAR(AB6878))*12+MONTH(AC6878)-MONTH(AB6878)+1,(AC6878-AB6878+1))</f>
        <v>#N/A</v>
      </c>
      <c r="F6878" s="210" t="e">
        <f t="shared" si="544"/>
        <v>#N/A</v>
      </c>
    </row>
    <row r="6879" spans="1:6" x14ac:dyDescent="0.25">
      <c r="A6879" s="43" t="str">
        <f t="shared" si="540"/>
        <v xml:space="preserve"> 0 Financial</v>
      </c>
      <c r="B6879" s="43" t="str">
        <f t="shared" si="541"/>
        <v/>
      </c>
      <c r="C6879" s="43">
        <f t="shared" si="542"/>
        <v>0</v>
      </c>
      <c r="D6879" s="43" t="str">
        <f t="shared" si="543"/>
        <v>Financial</v>
      </c>
      <c r="E6879" s="43" t="e">
        <f>IF(VLOOKUP(S6879,'DD-Lookup'!$J$6:$L$50,3,FALSE)="Monthly",(YEAR(AC6879)-YEAR(AB6879))*12+MONTH(AC6879)-MONTH(AB6879)+1,(AC6879-AB6879+1))</f>
        <v>#N/A</v>
      </c>
      <c r="F6879" s="210" t="e">
        <f t="shared" si="544"/>
        <v>#N/A</v>
      </c>
    </row>
    <row r="6880" spans="1:6" x14ac:dyDescent="0.25">
      <c r="A6880" s="43" t="str">
        <f t="shared" si="540"/>
        <v xml:space="preserve"> 0 Financial</v>
      </c>
      <c r="B6880" s="43" t="str">
        <f t="shared" si="541"/>
        <v/>
      </c>
      <c r="C6880" s="43">
        <f t="shared" si="542"/>
        <v>0</v>
      </c>
      <c r="D6880" s="43" t="str">
        <f t="shared" si="543"/>
        <v>Financial</v>
      </c>
      <c r="E6880" s="43" t="e">
        <f>IF(VLOOKUP(S6880,'DD-Lookup'!$J$6:$L$50,3,FALSE)="Monthly",(YEAR(AC6880)-YEAR(AB6880))*12+MONTH(AC6880)-MONTH(AB6880)+1,(AC6880-AB6880+1))</f>
        <v>#N/A</v>
      </c>
      <c r="F6880" s="210" t="e">
        <f t="shared" si="544"/>
        <v>#N/A</v>
      </c>
    </row>
    <row r="6881" spans="1:6" x14ac:dyDescent="0.25">
      <c r="A6881" s="43" t="str">
        <f t="shared" si="540"/>
        <v xml:space="preserve"> 0 Financial</v>
      </c>
      <c r="B6881" s="43" t="str">
        <f t="shared" si="541"/>
        <v/>
      </c>
      <c r="C6881" s="43">
        <f t="shared" si="542"/>
        <v>0</v>
      </c>
      <c r="D6881" s="43" t="str">
        <f t="shared" si="543"/>
        <v>Financial</v>
      </c>
      <c r="E6881" s="43" t="e">
        <f>IF(VLOOKUP(S6881,'DD-Lookup'!$J$6:$L$50,3,FALSE)="Monthly",(YEAR(AC6881)-YEAR(AB6881))*12+MONTH(AC6881)-MONTH(AB6881)+1,(AC6881-AB6881+1))</f>
        <v>#N/A</v>
      </c>
      <c r="F6881" s="210" t="e">
        <f t="shared" si="544"/>
        <v>#N/A</v>
      </c>
    </row>
    <row r="6882" spans="1:6" x14ac:dyDescent="0.25">
      <c r="A6882" s="43" t="str">
        <f t="shared" si="540"/>
        <v xml:space="preserve"> 0 Financial</v>
      </c>
      <c r="B6882" s="43" t="str">
        <f t="shared" si="541"/>
        <v/>
      </c>
      <c r="C6882" s="43">
        <f t="shared" si="542"/>
        <v>0</v>
      </c>
      <c r="D6882" s="43" t="str">
        <f t="shared" si="543"/>
        <v>Financial</v>
      </c>
      <c r="E6882" s="43" t="e">
        <f>IF(VLOOKUP(S6882,'DD-Lookup'!$J$6:$L$50,3,FALSE)="Monthly",(YEAR(AC6882)-YEAR(AB6882))*12+MONTH(AC6882)-MONTH(AB6882)+1,(AC6882-AB6882+1))</f>
        <v>#N/A</v>
      </c>
      <c r="F6882" s="210" t="e">
        <f t="shared" si="544"/>
        <v>#N/A</v>
      </c>
    </row>
    <row r="6883" spans="1:6" x14ac:dyDescent="0.25">
      <c r="A6883" s="43" t="str">
        <f t="shared" si="540"/>
        <v xml:space="preserve"> 0 Financial</v>
      </c>
      <c r="B6883" s="43" t="str">
        <f t="shared" si="541"/>
        <v/>
      </c>
      <c r="C6883" s="43">
        <f t="shared" si="542"/>
        <v>0</v>
      </c>
      <c r="D6883" s="43" t="str">
        <f t="shared" si="543"/>
        <v>Financial</v>
      </c>
      <c r="E6883" s="43" t="e">
        <f>IF(VLOOKUP(S6883,'DD-Lookup'!$J$6:$L$50,3,FALSE)="Monthly",(YEAR(AC6883)-YEAR(AB6883))*12+MONTH(AC6883)-MONTH(AB6883)+1,(AC6883-AB6883+1))</f>
        <v>#N/A</v>
      </c>
      <c r="F6883" s="210" t="e">
        <f t="shared" si="544"/>
        <v>#N/A</v>
      </c>
    </row>
    <row r="6884" spans="1:6" x14ac:dyDescent="0.25">
      <c r="A6884" s="43" t="str">
        <f t="shared" si="540"/>
        <v xml:space="preserve"> 0 Financial</v>
      </c>
      <c r="B6884" s="43" t="str">
        <f t="shared" si="541"/>
        <v/>
      </c>
      <c r="C6884" s="43">
        <f t="shared" si="542"/>
        <v>0</v>
      </c>
      <c r="D6884" s="43" t="str">
        <f t="shared" si="543"/>
        <v>Financial</v>
      </c>
      <c r="E6884" s="43" t="e">
        <f>IF(VLOOKUP(S6884,'DD-Lookup'!$J$6:$L$50,3,FALSE)="Monthly",(YEAR(AC6884)-YEAR(AB6884))*12+MONTH(AC6884)-MONTH(AB6884)+1,(AC6884-AB6884+1))</f>
        <v>#N/A</v>
      </c>
      <c r="F6884" s="210" t="e">
        <f t="shared" si="544"/>
        <v>#N/A</v>
      </c>
    </row>
    <row r="6885" spans="1:6" x14ac:dyDescent="0.25">
      <c r="A6885" s="43" t="str">
        <f t="shared" si="540"/>
        <v xml:space="preserve"> 0 Financial</v>
      </c>
      <c r="B6885" s="43" t="str">
        <f t="shared" si="541"/>
        <v/>
      </c>
      <c r="C6885" s="43">
        <f t="shared" si="542"/>
        <v>0</v>
      </c>
      <c r="D6885" s="43" t="str">
        <f t="shared" si="543"/>
        <v>Financial</v>
      </c>
      <c r="E6885" s="43" t="e">
        <f>IF(VLOOKUP(S6885,'DD-Lookup'!$J$6:$L$50,3,FALSE)="Monthly",(YEAR(AC6885)-YEAR(AB6885))*12+MONTH(AC6885)-MONTH(AB6885)+1,(AC6885-AB6885+1))</f>
        <v>#N/A</v>
      </c>
      <c r="F6885" s="210" t="e">
        <f t="shared" si="544"/>
        <v>#N/A</v>
      </c>
    </row>
    <row r="6886" spans="1:6" x14ac:dyDescent="0.25">
      <c r="A6886" s="43" t="str">
        <f t="shared" si="540"/>
        <v xml:space="preserve"> 0 Financial</v>
      </c>
      <c r="B6886" s="43" t="str">
        <f t="shared" si="541"/>
        <v/>
      </c>
      <c r="C6886" s="43">
        <f t="shared" si="542"/>
        <v>0</v>
      </c>
      <c r="D6886" s="43" t="str">
        <f t="shared" si="543"/>
        <v>Financial</v>
      </c>
      <c r="E6886" s="43" t="e">
        <f>IF(VLOOKUP(S6886,'DD-Lookup'!$J$6:$L$50,3,FALSE)="Monthly",(YEAR(AC6886)-YEAR(AB6886))*12+MONTH(AC6886)-MONTH(AB6886)+1,(AC6886-AB6886+1))</f>
        <v>#N/A</v>
      </c>
      <c r="F6886" s="210" t="e">
        <f t="shared" si="544"/>
        <v>#N/A</v>
      </c>
    </row>
    <row r="6887" spans="1:6" x14ac:dyDescent="0.25">
      <c r="A6887" s="43" t="str">
        <f t="shared" si="540"/>
        <v xml:space="preserve"> 0 Financial</v>
      </c>
      <c r="B6887" s="43" t="str">
        <f t="shared" si="541"/>
        <v/>
      </c>
      <c r="C6887" s="43">
        <f t="shared" si="542"/>
        <v>0</v>
      </c>
      <c r="D6887" s="43" t="str">
        <f t="shared" si="543"/>
        <v>Financial</v>
      </c>
      <c r="E6887" s="43" t="e">
        <f>IF(VLOOKUP(S6887,'DD-Lookup'!$J$6:$L$50,3,FALSE)="Monthly",(YEAR(AC6887)-YEAR(AB6887))*12+MONTH(AC6887)-MONTH(AB6887)+1,(AC6887-AB6887+1))</f>
        <v>#N/A</v>
      </c>
      <c r="F6887" s="210" t="e">
        <f t="shared" si="544"/>
        <v>#N/A</v>
      </c>
    </row>
    <row r="6888" spans="1:6" x14ac:dyDescent="0.25">
      <c r="A6888" s="43" t="str">
        <f t="shared" si="540"/>
        <v xml:space="preserve"> 0 Financial</v>
      </c>
      <c r="B6888" s="43" t="str">
        <f t="shared" si="541"/>
        <v/>
      </c>
      <c r="C6888" s="43">
        <f t="shared" si="542"/>
        <v>0</v>
      </c>
      <c r="D6888" s="43" t="str">
        <f t="shared" si="543"/>
        <v>Financial</v>
      </c>
      <c r="E6888" s="43" t="e">
        <f>IF(VLOOKUP(S6888,'DD-Lookup'!$J$6:$L$50,3,FALSE)="Monthly",(YEAR(AC6888)-YEAR(AB6888))*12+MONTH(AC6888)-MONTH(AB6888)+1,(AC6888-AB6888+1))</f>
        <v>#N/A</v>
      </c>
      <c r="F6888" s="210" t="e">
        <f t="shared" si="544"/>
        <v>#N/A</v>
      </c>
    </row>
    <row r="6889" spans="1:6" x14ac:dyDescent="0.25">
      <c r="A6889" s="43" t="str">
        <f t="shared" si="540"/>
        <v xml:space="preserve"> 0 Financial</v>
      </c>
      <c r="B6889" s="43" t="str">
        <f t="shared" si="541"/>
        <v/>
      </c>
      <c r="C6889" s="43">
        <f t="shared" si="542"/>
        <v>0</v>
      </c>
      <c r="D6889" s="43" t="str">
        <f t="shared" si="543"/>
        <v>Financial</v>
      </c>
      <c r="E6889" s="43" t="e">
        <f>IF(VLOOKUP(S6889,'DD-Lookup'!$J$6:$L$50,3,FALSE)="Monthly",(YEAR(AC6889)-YEAR(AB6889))*12+MONTH(AC6889)-MONTH(AB6889)+1,(AC6889-AB6889+1))</f>
        <v>#N/A</v>
      </c>
      <c r="F6889" s="210" t="e">
        <f t="shared" si="544"/>
        <v>#N/A</v>
      </c>
    </row>
    <row r="6890" spans="1:6" x14ac:dyDescent="0.25">
      <c r="A6890" s="43" t="str">
        <f t="shared" si="540"/>
        <v xml:space="preserve"> 0 Financial</v>
      </c>
      <c r="B6890" s="43" t="str">
        <f t="shared" si="541"/>
        <v/>
      </c>
      <c r="C6890" s="43">
        <f t="shared" si="542"/>
        <v>0</v>
      </c>
      <c r="D6890" s="43" t="str">
        <f t="shared" si="543"/>
        <v>Financial</v>
      </c>
      <c r="E6890" s="43" t="e">
        <f>IF(VLOOKUP(S6890,'DD-Lookup'!$J$6:$L$50,3,FALSE)="Monthly",(YEAR(AC6890)-YEAR(AB6890))*12+MONTH(AC6890)-MONTH(AB6890)+1,(AC6890-AB6890+1))</f>
        <v>#N/A</v>
      </c>
      <c r="F6890" s="210" t="e">
        <f t="shared" si="544"/>
        <v>#N/A</v>
      </c>
    </row>
    <row r="6891" spans="1:6" x14ac:dyDescent="0.25">
      <c r="A6891" s="43" t="str">
        <f t="shared" si="540"/>
        <v xml:space="preserve"> 0 Financial</v>
      </c>
      <c r="B6891" s="43" t="str">
        <f t="shared" si="541"/>
        <v/>
      </c>
      <c r="C6891" s="43">
        <f t="shared" si="542"/>
        <v>0</v>
      </c>
      <c r="D6891" s="43" t="str">
        <f t="shared" si="543"/>
        <v>Financial</v>
      </c>
      <c r="E6891" s="43" t="e">
        <f>IF(VLOOKUP(S6891,'DD-Lookup'!$J$6:$L$50,3,FALSE)="Monthly",(YEAR(AC6891)-YEAR(AB6891))*12+MONTH(AC6891)-MONTH(AB6891)+1,(AC6891-AB6891+1))</f>
        <v>#N/A</v>
      </c>
      <c r="F6891" s="210" t="e">
        <f t="shared" si="544"/>
        <v>#N/A</v>
      </c>
    </row>
    <row r="6892" spans="1:6" x14ac:dyDescent="0.25">
      <c r="A6892" s="43" t="str">
        <f t="shared" si="540"/>
        <v xml:space="preserve"> 0 Financial</v>
      </c>
      <c r="B6892" s="43" t="str">
        <f t="shared" si="541"/>
        <v/>
      </c>
      <c r="C6892" s="43">
        <f t="shared" si="542"/>
        <v>0</v>
      </c>
      <c r="D6892" s="43" t="str">
        <f t="shared" si="543"/>
        <v>Financial</v>
      </c>
      <c r="E6892" s="43" t="e">
        <f>IF(VLOOKUP(S6892,'DD-Lookup'!$J$6:$L$50,3,FALSE)="Monthly",(YEAR(AC6892)-YEAR(AB6892))*12+MONTH(AC6892)-MONTH(AB6892)+1,(AC6892-AB6892+1))</f>
        <v>#N/A</v>
      </c>
      <c r="F6892" s="210" t="e">
        <f t="shared" si="544"/>
        <v>#N/A</v>
      </c>
    </row>
    <row r="6893" spans="1:6" x14ac:dyDescent="0.25">
      <c r="A6893" s="43" t="str">
        <f t="shared" si="540"/>
        <v xml:space="preserve"> 0 Financial</v>
      </c>
      <c r="B6893" s="43" t="str">
        <f t="shared" si="541"/>
        <v/>
      </c>
      <c r="C6893" s="43">
        <f t="shared" si="542"/>
        <v>0</v>
      </c>
      <c r="D6893" s="43" t="str">
        <f t="shared" si="543"/>
        <v>Financial</v>
      </c>
      <c r="E6893" s="43" t="e">
        <f>IF(VLOOKUP(S6893,'DD-Lookup'!$J$6:$L$50,3,FALSE)="Monthly",(YEAR(AC6893)-YEAR(AB6893))*12+MONTH(AC6893)-MONTH(AB6893)+1,(AC6893-AB6893+1))</f>
        <v>#N/A</v>
      </c>
      <c r="F6893" s="210" t="e">
        <f t="shared" si="544"/>
        <v>#N/A</v>
      </c>
    </row>
    <row r="6894" spans="1:6" x14ac:dyDescent="0.25">
      <c r="A6894" s="43" t="str">
        <f t="shared" si="540"/>
        <v xml:space="preserve"> 0 Financial</v>
      </c>
      <c r="B6894" s="43" t="str">
        <f t="shared" si="541"/>
        <v/>
      </c>
      <c r="C6894" s="43">
        <f t="shared" si="542"/>
        <v>0</v>
      </c>
      <c r="D6894" s="43" t="str">
        <f t="shared" si="543"/>
        <v>Financial</v>
      </c>
      <c r="E6894" s="43" t="e">
        <f>IF(VLOOKUP(S6894,'DD-Lookup'!$J$6:$L$50,3,FALSE)="Monthly",(YEAR(AC6894)-YEAR(AB6894))*12+MONTH(AC6894)-MONTH(AB6894)+1,(AC6894-AB6894+1))</f>
        <v>#N/A</v>
      </c>
      <c r="F6894" s="210" t="e">
        <f t="shared" si="544"/>
        <v>#N/A</v>
      </c>
    </row>
    <row r="6895" spans="1:6" x14ac:dyDescent="0.25">
      <c r="A6895" s="43" t="str">
        <f t="shared" si="540"/>
        <v xml:space="preserve"> 0 Financial</v>
      </c>
      <c r="B6895" s="43" t="str">
        <f t="shared" si="541"/>
        <v/>
      </c>
      <c r="C6895" s="43">
        <f t="shared" si="542"/>
        <v>0</v>
      </c>
      <c r="D6895" s="43" t="str">
        <f t="shared" si="543"/>
        <v>Financial</v>
      </c>
      <c r="E6895" s="43" t="e">
        <f>IF(VLOOKUP(S6895,'DD-Lookup'!$J$6:$L$50,3,FALSE)="Monthly",(YEAR(AC6895)-YEAR(AB6895))*12+MONTH(AC6895)-MONTH(AB6895)+1,(AC6895-AB6895+1))</f>
        <v>#N/A</v>
      </c>
      <c r="F6895" s="210" t="e">
        <f t="shared" si="544"/>
        <v>#N/A</v>
      </c>
    </row>
    <row r="6896" spans="1:6" x14ac:dyDescent="0.25">
      <c r="A6896" s="43" t="str">
        <f t="shared" si="540"/>
        <v xml:space="preserve"> 0 Financial</v>
      </c>
      <c r="B6896" s="43" t="str">
        <f t="shared" si="541"/>
        <v/>
      </c>
      <c r="C6896" s="43">
        <f t="shared" si="542"/>
        <v>0</v>
      </c>
      <c r="D6896" s="43" t="str">
        <f t="shared" si="543"/>
        <v>Financial</v>
      </c>
      <c r="E6896" s="43" t="e">
        <f>IF(VLOOKUP(S6896,'DD-Lookup'!$J$6:$L$50,3,FALSE)="Monthly",(YEAR(AC6896)-YEAR(AB6896))*12+MONTH(AC6896)-MONTH(AB6896)+1,(AC6896-AB6896+1))</f>
        <v>#N/A</v>
      </c>
      <c r="F6896" s="210" t="e">
        <f t="shared" si="544"/>
        <v>#N/A</v>
      </c>
    </row>
    <row r="6897" spans="1:6" x14ac:dyDescent="0.25">
      <c r="A6897" s="43" t="str">
        <f t="shared" si="540"/>
        <v xml:space="preserve"> 0 Financial</v>
      </c>
      <c r="B6897" s="43" t="str">
        <f t="shared" si="541"/>
        <v/>
      </c>
      <c r="C6897" s="43">
        <f t="shared" si="542"/>
        <v>0</v>
      </c>
      <c r="D6897" s="43" t="str">
        <f t="shared" si="543"/>
        <v>Financial</v>
      </c>
      <c r="E6897" s="43" t="e">
        <f>IF(VLOOKUP(S6897,'DD-Lookup'!$J$6:$L$50,3,FALSE)="Monthly",(YEAR(AC6897)-YEAR(AB6897))*12+MONTH(AC6897)-MONTH(AB6897)+1,(AC6897-AB6897+1))</f>
        <v>#N/A</v>
      </c>
      <c r="F6897" s="210" t="e">
        <f t="shared" si="544"/>
        <v>#N/A</v>
      </c>
    </row>
    <row r="6898" spans="1:6" x14ac:dyDescent="0.25">
      <c r="A6898" s="43" t="str">
        <f t="shared" si="540"/>
        <v xml:space="preserve"> 0 Financial</v>
      </c>
      <c r="B6898" s="43" t="str">
        <f t="shared" si="541"/>
        <v/>
      </c>
      <c r="C6898" s="43">
        <f t="shared" si="542"/>
        <v>0</v>
      </c>
      <c r="D6898" s="43" t="str">
        <f t="shared" si="543"/>
        <v>Financial</v>
      </c>
      <c r="E6898" s="43" t="e">
        <f>IF(VLOOKUP(S6898,'DD-Lookup'!$J$6:$L$50,3,FALSE)="Monthly",(YEAR(AC6898)-YEAR(AB6898))*12+MONTH(AC6898)-MONTH(AB6898)+1,(AC6898-AB6898+1))</f>
        <v>#N/A</v>
      </c>
      <c r="F6898" s="210" t="e">
        <f t="shared" si="544"/>
        <v>#N/A</v>
      </c>
    </row>
    <row r="6899" spans="1:6" x14ac:dyDescent="0.25">
      <c r="A6899" s="43" t="str">
        <f t="shared" si="540"/>
        <v xml:space="preserve"> 0 Financial</v>
      </c>
      <c r="B6899" s="43" t="str">
        <f t="shared" si="541"/>
        <v/>
      </c>
      <c r="C6899" s="43">
        <f t="shared" si="542"/>
        <v>0</v>
      </c>
      <c r="D6899" s="43" t="str">
        <f t="shared" si="543"/>
        <v>Financial</v>
      </c>
      <c r="E6899" s="43" t="e">
        <f>IF(VLOOKUP(S6899,'DD-Lookup'!$J$6:$L$50,3,FALSE)="Monthly",(YEAR(AC6899)-YEAR(AB6899))*12+MONTH(AC6899)-MONTH(AB6899)+1,(AC6899-AB6899+1))</f>
        <v>#N/A</v>
      </c>
      <c r="F6899" s="210" t="e">
        <f t="shared" si="544"/>
        <v>#N/A</v>
      </c>
    </row>
    <row r="6900" spans="1:6" x14ac:dyDescent="0.25">
      <c r="A6900" s="43" t="str">
        <f t="shared" si="540"/>
        <v xml:space="preserve"> 0 Financial</v>
      </c>
      <c r="B6900" s="43" t="str">
        <f t="shared" si="541"/>
        <v/>
      </c>
      <c r="C6900" s="43">
        <f t="shared" si="542"/>
        <v>0</v>
      </c>
      <c r="D6900" s="43" t="str">
        <f t="shared" si="543"/>
        <v>Financial</v>
      </c>
      <c r="E6900" s="43" t="e">
        <f>IF(VLOOKUP(S6900,'DD-Lookup'!$J$6:$L$50,3,FALSE)="Monthly",(YEAR(AC6900)-YEAR(AB6900))*12+MONTH(AC6900)-MONTH(AB6900)+1,(AC6900-AB6900+1))</f>
        <v>#N/A</v>
      </c>
      <c r="F6900" s="210" t="e">
        <f t="shared" si="544"/>
        <v>#N/A</v>
      </c>
    </row>
    <row r="6901" spans="1:6" x14ac:dyDescent="0.25">
      <c r="A6901" s="43" t="str">
        <f t="shared" si="540"/>
        <v xml:space="preserve"> 0 Financial</v>
      </c>
      <c r="B6901" s="43" t="str">
        <f t="shared" si="541"/>
        <v/>
      </c>
      <c r="C6901" s="43">
        <f t="shared" si="542"/>
        <v>0</v>
      </c>
      <c r="D6901" s="43" t="str">
        <f t="shared" si="543"/>
        <v>Financial</v>
      </c>
      <c r="E6901" s="43" t="e">
        <f>IF(VLOOKUP(S6901,'DD-Lookup'!$J$6:$L$50,3,FALSE)="Monthly",(YEAR(AC6901)-YEAR(AB6901))*12+MONTH(AC6901)-MONTH(AB6901)+1,(AC6901-AB6901+1))</f>
        <v>#N/A</v>
      </c>
      <c r="F6901" s="210" t="e">
        <f t="shared" si="544"/>
        <v>#N/A</v>
      </c>
    </row>
    <row r="6902" spans="1:6" x14ac:dyDescent="0.25">
      <c r="A6902" s="43" t="str">
        <f t="shared" si="540"/>
        <v xml:space="preserve"> 0 Financial</v>
      </c>
      <c r="B6902" s="43" t="str">
        <f t="shared" si="541"/>
        <v/>
      </c>
      <c r="C6902" s="43">
        <f t="shared" si="542"/>
        <v>0</v>
      </c>
      <c r="D6902" s="43" t="str">
        <f t="shared" si="543"/>
        <v>Financial</v>
      </c>
      <c r="E6902" s="43" t="e">
        <f>IF(VLOOKUP(S6902,'DD-Lookup'!$J$6:$L$50,3,FALSE)="Monthly",(YEAR(AC6902)-YEAR(AB6902))*12+MONTH(AC6902)-MONTH(AB6902)+1,(AC6902-AB6902+1))</f>
        <v>#N/A</v>
      </c>
      <c r="F6902" s="210" t="e">
        <f t="shared" si="544"/>
        <v>#N/A</v>
      </c>
    </row>
    <row r="6903" spans="1:6" x14ac:dyDescent="0.25">
      <c r="A6903" s="43" t="str">
        <f t="shared" si="540"/>
        <v xml:space="preserve"> 0 Financial</v>
      </c>
      <c r="B6903" s="43" t="str">
        <f t="shared" si="541"/>
        <v/>
      </c>
      <c r="C6903" s="43">
        <f t="shared" si="542"/>
        <v>0</v>
      </c>
      <c r="D6903" s="43" t="str">
        <f t="shared" si="543"/>
        <v>Financial</v>
      </c>
      <c r="E6903" s="43" t="e">
        <f>IF(VLOOKUP(S6903,'DD-Lookup'!$J$6:$L$50,3,FALSE)="Monthly",(YEAR(AC6903)-YEAR(AB6903))*12+MONTH(AC6903)-MONTH(AB6903)+1,(AC6903-AB6903+1))</f>
        <v>#N/A</v>
      </c>
      <c r="F6903" s="210" t="e">
        <f t="shared" si="544"/>
        <v>#N/A</v>
      </c>
    </row>
    <row r="6904" spans="1:6" x14ac:dyDescent="0.25">
      <c r="A6904" s="43" t="str">
        <f t="shared" si="540"/>
        <v xml:space="preserve"> 0 Financial</v>
      </c>
      <c r="B6904" s="43" t="str">
        <f t="shared" si="541"/>
        <v/>
      </c>
      <c r="C6904" s="43">
        <f t="shared" si="542"/>
        <v>0</v>
      </c>
      <c r="D6904" s="43" t="str">
        <f t="shared" si="543"/>
        <v>Financial</v>
      </c>
      <c r="E6904" s="43" t="e">
        <f>IF(VLOOKUP(S6904,'DD-Lookup'!$J$6:$L$50,3,FALSE)="Monthly",(YEAR(AC6904)-YEAR(AB6904))*12+MONTH(AC6904)-MONTH(AB6904)+1,(AC6904-AB6904+1))</f>
        <v>#N/A</v>
      </c>
      <c r="F6904" s="210" t="e">
        <f t="shared" si="544"/>
        <v>#N/A</v>
      </c>
    </row>
    <row r="6905" spans="1:6" x14ac:dyDescent="0.25">
      <c r="A6905" s="43" t="str">
        <f t="shared" si="540"/>
        <v xml:space="preserve"> 0 Financial</v>
      </c>
      <c r="B6905" s="43" t="str">
        <f t="shared" si="541"/>
        <v/>
      </c>
      <c r="C6905" s="43">
        <f t="shared" si="542"/>
        <v>0</v>
      </c>
      <c r="D6905" s="43" t="str">
        <f t="shared" si="543"/>
        <v>Financial</v>
      </c>
      <c r="E6905" s="43" t="e">
        <f>IF(VLOOKUP(S6905,'DD-Lookup'!$J$6:$L$50,3,FALSE)="Monthly",(YEAR(AC6905)-YEAR(AB6905))*12+MONTH(AC6905)-MONTH(AB6905)+1,(AC6905-AB6905+1))</f>
        <v>#N/A</v>
      </c>
      <c r="F6905" s="210" t="e">
        <f t="shared" si="544"/>
        <v>#N/A</v>
      </c>
    </row>
    <row r="6906" spans="1:6" x14ac:dyDescent="0.25">
      <c r="A6906" s="43" t="str">
        <f t="shared" si="540"/>
        <v xml:space="preserve"> 0 Financial</v>
      </c>
      <c r="B6906" s="43" t="str">
        <f t="shared" si="541"/>
        <v/>
      </c>
      <c r="C6906" s="43">
        <f t="shared" si="542"/>
        <v>0</v>
      </c>
      <c r="D6906" s="43" t="str">
        <f t="shared" si="543"/>
        <v>Financial</v>
      </c>
      <c r="E6906" s="43" t="e">
        <f>IF(VLOOKUP(S6906,'DD-Lookup'!$J$6:$L$50,3,FALSE)="Monthly",(YEAR(AC6906)-YEAR(AB6906))*12+MONTH(AC6906)-MONTH(AB6906)+1,(AC6906-AB6906+1))</f>
        <v>#N/A</v>
      </c>
      <c r="F6906" s="210" t="e">
        <f t="shared" si="544"/>
        <v>#N/A</v>
      </c>
    </row>
    <row r="6907" spans="1:6" x14ac:dyDescent="0.25">
      <c r="A6907" s="43" t="str">
        <f t="shared" si="540"/>
        <v xml:space="preserve"> 0 Financial</v>
      </c>
      <c r="B6907" s="43" t="str">
        <f t="shared" si="541"/>
        <v/>
      </c>
      <c r="C6907" s="43">
        <f t="shared" si="542"/>
        <v>0</v>
      </c>
      <c r="D6907" s="43" t="str">
        <f t="shared" si="543"/>
        <v>Financial</v>
      </c>
      <c r="E6907" s="43" t="e">
        <f>IF(VLOOKUP(S6907,'DD-Lookup'!$J$6:$L$50,3,FALSE)="Monthly",(YEAR(AC6907)-YEAR(AB6907))*12+MONTH(AC6907)-MONTH(AB6907)+1,(AC6907-AB6907+1))</f>
        <v>#N/A</v>
      </c>
      <c r="F6907" s="210" t="e">
        <f t="shared" si="544"/>
        <v>#N/A</v>
      </c>
    </row>
    <row r="6908" spans="1:6" x14ac:dyDescent="0.25">
      <c r="A6908" s="43" t="str">
        <f t="shared" si="540"/>
        <v xml:space="preserve"> 0 Financial</v>
      </c>
      <c r="B6908" s="43" t="str">
        <f t="shared" si="541"/>
        <v/>
      </c>
      <c r="C6908" s="43">
        <f t="shared" si="542"/>
        <v>0</v>
      </c>
      <c r="D6908" s="43" t="str">
        <f t="shared" si="543"/>
        <v>Financial</v>
      </c>
      <c r="E6908" s="43" t="e">
        <f>IF(VLOOKUP(S6908,'DD-Lookup'!$J$6:$L$50,3,FALSE)="Monthly",(YEAR(AC6908)-YEAR(AB6908))*12+MONTH(AC6908)-MONTH(AB6908)+1,(AC6908-AB6908+1))</f>
        <v>#N/A</v>
      </c>
      <c r="F6908" s="210" t="e">
        <f t="shared" si="544"/>
        <v>#N/A</v>
      </c>
    </row>
    <row r="6909" spans="1:6" x14ac:dyDescent="0.25">
      <c r="A6909" s="43" t="str">
        <f t="shared" si="540"/>
        <v xml:space="preserve"> 0 Financial</v>
      </c>
      <c r="B6909" s="43" t="str">
        <f t="shared" si="541"/>
        <v/>
      </c>
      <c r="C6909" s="43">
        <f t="shared" si="542"/>
        <v>0</v>
      </c>
      <c r="D6909" s="43" t="str">
        <f t="shared" si="543"/>
        <v>Financial</v>
      </c>
      <c r="E6909" s="43" t="e">
        <f>IF(VLOOKUP(S6909,'DD-Lookup'!$J$6:$L$50,3,FALSE)="Monthly",(YEAR(AC6909)-YEAR(AB6909))*12+MONTH(AC6909)-MONTH(AB6909)+1,(AC6909-AB6909+1))</f>
        <v>#N/A</v>
      </c>
      <c r="F6909" s="210" t="e">
        <f t="shared" si="544"/>
        <v>#N/A</v>
      </c>
    </row>
    <row r="6910" spans="1:6" x14ac:dyDescent="0.25">
      <c r="A6910" s="43" t="str">
        <f t="shared" si="540"/>
        <v xml:space="preserve"> 0 Financial</v>
      </c>
      <c r="B6910" s="43" t="str">
        <f t="shared" si="541"/>
        <v/>
      </c>
      <c r="C6910" s="43">
        <f t="shared" si="542"/>
        <v>0</v>
      </c>
      <c r="D6910" s="43" t="str">
        <f t="shared" si="543"/>
        <v>Financial</v>
      </c>
      <c r="E6910" s="43" t="e">
        <f>IF(VLOOKUP(S6910,'DD-Lookup'!$J$6:$L$50,3,FALSE)="Monthly",(YEAR(AC6910)-YEAR(AB6910))*12+MONTH(AC6910)-MONTH(AB6910)+1,(AC6910-AB6910+1))</f>
        <v>#N/A</v>
      </c>
      <c r="F6910" s="210" t="e">
        <f t="shared" si="544"/>
        <v>#N/A</v>
      </c>
    </row>
    <row r="6911" spans="1:6" x14ac:dyDescent="0.25">
      <c r="A6911" s="43" t="str">
        <f t="shared" si="540"/>
        <v xml:space="preserve"> 0 Financial</v>
      </c>
      <c r="B6911" s="43" t="str">
        <f t="shared" si="541"/>
        <v/>
      </c>
      <c r="C6911" s="43">
        <f t="shared" si="542"/>
        <v>0</v>
      </c>
      <c r="D6911" s="43" t="str">
        <f t="shared" si="543"/>
        <v>Financial</v>
      </c>
      <c r="E6911" s="43" t="e">
        <f>IF(VLOOKUP(S6911,'DD-Lookup'!$J$6:$L$50,3,FALSE)="Monthly",(YEAR(AC6911)-YEAR(AB6911))*12+MONTH(AC6911)-MONTH(AB6911)+1,(AC6911-AB6911+1))</f>
        <v>#N/A</v>
      </c>
      <c r="F6911" s="210" t="e">
        <f t="shared" si="544"/>
        <v>#N/A</v>
      </c>
    </row>
    <row r="6912" spans="1:6" x14ac:dyDescent="0.25">
      <c r="A6912" s="43" t="str">
        <f t="shared" si="540"/>
        <v xml:space="preserve"> 0 Financial</v>
      </c>
      <c r="B6912" s="43" t="str">
        <f t="shared" si="541"/>
        <v/>
      </c>
      <c r="C6912" s="43">
        <f t="shared" si="542"/>
        <v>0</v>
      </c>
      <c r="D6912" s="43" t="str">
        <f t="shared" si="543"/>
        <v>Financial</v>
      </c>
      <c r="E6912" s="43" t="e">
        <f>IF(VLOOKUP(S6912,'DD-Lookup'!$J$6:$L$50,3,FALSE)="Monthly",(YEAR(AC6912)-YEAR(AB6912))*12+MONTH(AC6912)-MONTH(AB6912)+1,(AC6912-AB6912+1))</f>
        <v>#N/A</v>
      </c>
      <c r="F6912" s="210" t="e">
        <f t="shared" si="544"/>
        <v>#N/A</v>
      </c>
    </row>
    <row r="6913" spans="1:6" x14ac:dyDescent="0.25">
      <c r="A6913" s="43" t="str">
        <f t="shared" si="540"/>
        <v xml:space="preserve"> 0 Financial</v>
      </c>
      <c r="B6913" s="43" t="str">
        <f t="shared" si="541"/>
        <v/>
      </c>
      <c r="C6913" s="43">
        <f t="shared" si="542"/>
        <v>0</v>
      </c>
      <c r="D6913" s="43" t="str">
        <f t="shared" si="543"/>
        <v>Financial</v>
      </c>
      <c r="E6913" s="43" t="e">
        <f>IF(VLOOKUP(S6913,'DD-Lookup'!$J$6:$L$50,3,FALSE)="Monthly",(YEAR(AC6913)-YEAR(AB6913))*12+MONTH(AC6913)-MONTH(AB6913)+1,(AC6913-AB6913+1))</f>
        <v>#N/A</v>
      </c>
      <c r="F6913" s="210" t="e">
        <f t="shared" si="544"/>
        <v>#N/A</v>
      </c>
    </row>
    <row r="6914" spans="1:6" x14ac:dyDescent="0.25">
      <c r="A6914" s="43" t="str">
        <f t="shared" si="540"/>
        <v xml:space="preserve"> 0 Financial</v>
      </c>
      <c r="B6914" s="43" t="str">
        <f t="shared" si="541"/>
        <v/>
      </c>
      <c r="C6914" s="43">
        <f t="shared" si="542"/>
        <v>0</v>
      </c>
      <c r="D6914" s="43" t="str">
        <f t="shared" si="543"/>
        <v>Financial</v>
      </c>
      <c r="E6914" s="43" t="e">
        <f>IF(VLOOKUP(S6914,'DD-Lookup'!$J$6:$L$50,3,FALSE)="Monthly",(YEAR(AC6914)-YEAR(AB6914))*12+MONTH(AC6914)-MONTH(AB6914)+1,(AC6914-AB6914+1))</f>
        <v>#N/A</v>
      </c>
      <c r="F6914" s="210" t="e">
        <f t="shared" si="544"/>
        <v>#N/A</v>
      </c>
    </row>
    <row r="6915" spans="1:6" x14ac:dyDescent="0.25">
      <c r="A6915" s="43" t="str">
        <f t="shared" si="540"/>
        <v xml:space="preserve"> 0 Financial</v>
      </c>
      <c r="B6915" s="43" t="str">
        <f t="shared" si="541"/>
        <v/>
      </c>
      <c r="C6915" s="43">
        <f t="shared" si="542"/>
        <v>0</v>
      </c>
      <c r="D6915" s="43" t="str">
        <f t="shared" si="543"/>
        <v>Financial</v>
      </c>
      <c r="E6915" s="43" t="e">
        <f>IF(VLOOKUP(S6915,'DD-Lookup'!$J$6:$L$50,3,FALSE)="Monthly",(YEAR(AC6915)-YEAR(AB6915))*12+MONTH(AC6915)-MONTH(AB6915)+1,(AC6915-AB6915+1))</f>
        <v>#N/A</v>
      </c>
      <c r="F6915" s="210" t="e">
        <f t="shared" si="544"/>
        <v>#N/A</v>
      </c>
    </row>
    <row r="6916" spans="1:6" x14ac:dyDescent="0.25">
      <c r="A6916" s="43" t="str">
        <f t="shared" si="540"/>
        <v xml:space="preserve"> 0 Financial</v>
      </c>
      <c r="B6916" s="43" t="str">
        <f t="shared" si="541"/>
        <v/>
      </c>
      <c r="C6916" s="43">
        <f t="shared" si="542"/>
        <v>0</v>
      </c>
      <c r="D6916" s="43" t="str">
        <f t="shared" si="543"/>
        <v>Financial</v>
      </c>
      <c r="E6916" s="43" t="e">
        <f>IF(VLOOKUP(S6916,'DD-Lookup'!$J$6:$L$50,3,FALSE)="Monthly",(YEAR(AC6916)-YEAR(AB6916))*12+MONTH(AC6916)-MONTH(AB6916)+1,(AC6916-AB6916+1))</f>
        <v>#N/A</v>
      </c>
      <c r="F6916" s="210" t="e">
        <f t="shared" si="544"/>
        <v>#N/A</v>
      </c>
    </row>
    <row r="6917" spans="1:6" x14ac:dyDescent="0.25">
      <c r="A6917" s="43" t="str">
        <f t="shared" si="540"/>
        <v xml:space="preserve"> 0 Financial</v>
      </c>
      <c r="B6917" s="43" t="str">
        <f t="shared" si="541"/>
        <v/>
      </c>
      <c r="C6917" s="43">
        <f t="shared" si="542"/>
        <v>0</v>
      </c>
      <c r="D6917" s="43" t="str">
        <f t="shared" si="543"/>
        <v>Financial</v>
      </c>
      <c r="E6917" s="43" t="e">
        <f>IF(VLOOKUP(S6917,'DD-Lookup'!$J$6:$L$50,3,FALSE)="Monthly",(YEAR(AC6917)-YEAR(AB6917))*12+MONTH(AC6917)-MONTH(AB6917)+1,(AC6917-AB6917+1))</f>
        <v>#N/A</v>
      </c>
      <c r="F6917" s="210" t="e">
        <f t="shared" si="544"/>
        <v>#N/A</v>
      </c>
    </row>
    <row r="6918" spans="1:6" x14ac:dyDescent="0.25">
      <c r="A6918" s="43" t="str">
        <f t="shared" si="540"/>
        <v xml:space="preserve"> 0 Financial</v>
      </c>
      <c r="B6918" s="43" t="str">
        <f t="shared" si="541"/>
        <v/>
      </c>
      <c r="C6918" s="43">
        <f t="shared" si="542"/>
        <v>0</v>
      </c>
      <c r="D6918" s="43" t="str">
        <f t="shared" si="543"/>
        <v>Financial</v>
      </c>
      <c r="E6918" s="43" t="e">
        <f>IF(VLOOKUP(S6918,'DD-Lookup'!$J$6:$L$50,3,FALSE)="Monthly",(YEAR(AC6918)-YEAR(AB6918))*12+MONTH(AC6918)-MONTH(AB6918)+1,(AC6918-AB6918+1))</f>
        <v>#N/A</v>
      </c>
      <c r="F6918" s="210" t="e">
        <f t="shared" si="544"/>
        <v>#N/A</v>
      </c>
    </row>
    <row r="6919" spans="1:6" x14ac:dyDescent="0.25">
      <c r="A6919" s="43" t="str">
        <f t="shared" si="540"/>
        <v xml:space="preserve"> 0 Financial</v>
      </c>
      <c r="B6919" s="43" t="str">
        <f t="shared" si="541"/>
        <v/>
      </c>
      <c r="C6919" s="43">
        <f t="shared" si="542"/>
        <v>0</v>
      </c>
      <c r="D6919" s="43" t="str">
        <f t="shared" si="543"/>
        <v>Financial</v>
      </c>
      <c r="E6919" s="43" t="e">
        <f>IF(VLOOKUP(S6919,'DD-Lookup'!$J$6:$L$50,3,FALSE)="Monthly",(YEAR(AC6919)-YEAR(AB6919))*12+MONTH(AC6919)-MONTH(AB6919)+1,(AC6919-AB6919+1))</f>
        <v>#N/A</v>
      </c>
      <c r="F6919" s="210" t="e">
        <f t="shared" si="544"/>
        <v>#N/A</v>
      </c>
    </row>
    <row r="6920" spans="1:6" x14ac:dyDescent="0.25">
      <c r="A6920" s="43" t="str">
        <f t="shared" si="540"/>
        <v xml:space="preserve"> 0 Financial</v>
      </c>
      <c r="B6920" s="43" t="str">
        <f t="shared" si="541"/>
        <v/>
      </c>
      <c r="C6920" s="43">
        <f t="shared" si="542"/>
        <v>0</v>
      </c>
      <c r="D6920" s="43" t="str">
        <f t="shared" si="543"/>
        <v>Financial</v>
      </c>
      <c r="E6920" s="43" t="e">
        <f>IF(VLOOKUP(S6920,'DD-Lookup'!$J$6:$L$50,3,FALSE)="Monthly",(YEAR(AC6920)-YEAR(AB6920))*12+MONTH(AC6920)-MONTH(AB6920)+1,(AC6920-AB6920+1))</f>
        <v>#N/A</v>
      </c>
      <c r="F6920" s="210" t="e">
        <f t="shared" si="544"/>
        <v>#N/A</v>
      </c>
    </row>
    <row r="6921" spans="1:6" x14ac:dyDescent="0.25">
      <c r="A6921" s="43" t="str">
        <f t="shared" si="540"/>
        <v xml:space="preserve"> 0 Financial</v>
      </c>
      <c r="B6921" s="43" t="str">
        <f t="shared" si="541"/>
        <v/>
      </c>
      <c r="C6921" s="43">
        <f t="shared" si="542"/>
        <v>0</v>
      </c>
      <c r="D6921" s="43" t="str">
        <f t="shared" si="543"/>
        <v>Financial</v>
      </c>
      <c r="E6921" s="43" t="e">
        <f>IF(VLOOKUP(S6921,'DD-Lookup'!$J$6:$L$50,3,FALSE)="Monthly",(YEAR(AC6921)-YEAR(AB6921))*12+MONTH(AC6921)-MONTH(AB6921)+1,(AC6921-AB6921+1))</f>
        <v>#N/A</v>
      </c>
      <c r="F6921" s="210" t="e">
        <f t="shared" si="544"/>
        <v>#N/A</v>
      </c>
    </row>
    <row r="6922" spans="1:6" x14ac:dyDescent="0.25">
      <c r="A6922" s="43" t="str">
        <f t="shared" ref="A6922:A6985" si="545">B6922&amp;" "&amp;C6922&amp;" "&amp;D6922</f>
        <v xml:space="preserve"> 0 Financial</v>
      </c>
      <c r="B6922" s="43" t="str">
        <f t="shared" ref="B6922:B6985" si="546">IF((LEFT(N6922,2)="US"),"US","")</f>
        <v/>
      </c>
      <c r="C6922" s="43">
        <f t="shared" ref="C6922:C6985" si="547">M6922</f>
        <v>0</v>
      </c>
      <c r="D6922" s="43" t="str">
        <f t="shared" ref="D6922:D6985" si="548">IF(ISNUMBER(FIND("Phy",N6922))=TRUE,"Physical","Financial")</f>
        <v>Financial</v>
      </c>
      <c r="E6922" s="43" t="e">
        <f>IF(VLOOKUP(S6922,'DD-Lookup'!$J$6:$L$50,3,FALSE)="Monthly",(YEAR(AC6922)-YEAR(AB6922))*12+MONTH(AC6922)-MONTH(AB6922)+1,(AC6922-AB6922+1))</f>
        <v>#N/A</v>
      </c>
      <c r="F6922" s="210" t="e">
        <f t="shared" ref="F6922:F6985" si="549">E6922*SUM(P6922:Q6922)</f>
        <v>#N/A</v>
      </c>
    </row>
    <row r="6923" spans="1:6" x14ac:dyDescent="0.25">
      <c r="A6923" s="43" t="str">
        <f t="shared" si="545"/>
        <v xml:space="preserve"> 0 Financial</v>
      </c>
      <c r="B6923" s="43" t="str">
        <f t="shared" si="546"/>
        <v/>
      </c>
      <c r="C6923" s="43">
        <f t="shared" si="547"/>
        <v>0</v>
      </c>
      <c r="D6923" s="43" t="str">
        <f t="shared" si="548"/>
        <v>Financial</v>
      </c>
      <c r="E6923" s="43" t="e">
        <f>IF(VLOOKUP(S6923,'DD-Lookup'!$J$6:$L$50,3,FALSE)="Monthly",(YEAR(AC6923)-YEAR(AB6923))*12+MONTH(AC6923)-MONTH(AB6923)+1,(AC6923-AB6923+1))</f>
        <v>#N/A</v>
      </c>
      <c r="F6923" s="210" t="e">
        <f t="shared" si="549"/>
        <v>#N/A</v>
      </c>
    </row>
    <row r="6924" spans="1:6" x14ac:dyDescent="0.25">
      <c r="A6924" s="43" t="str">
        <f t="shared" si="545"/>
        <v xml:space="preserve"> 0 Financial</v>
      </c>
      <c r="B6924" s="43" t="str">
        <f t="shared" si="546"/>
        <v/>
      </c>
      <c r="C6924" s="43">
        <f t="shared" si="547"/>
        <v>0</v>
      </c>
      <c r="D6924" s="43" t="str">
        <f t="shared" si="548"/>
        <v>Financial</v>
      </c>
      <c r="E6924" s="43" t="e">
        <f>IF(VLOOKUP(S6924,'DD-Lookup'!$J$6:$L$50,3,FALSE)="Monthly",(YEAR(AC6924)-YEAR(AB6924))*12+MONTH(AC6924)-MONTH(AB6924)+1,(AC6924-AB6924+1))</f>
        <v>#N/A</v>
      </c>
      <c r="F6924" s="210" t="e">
        <f t="shared" si="549"/>
        <v>#N/A</v>
      </c>
    </row>
    <row r="6925" spans="1:6" x14ac:dyDescent="0.25">
      <c r="A6925" s="43" t="str">
        <f t="shared" si="545"/>
        <v xml:space="preserve"> 0 Financial</v>
      </c>
      <c r="B6925" s="43" t="str">
        <f t="shared" si="546"/>
        <v/>
      </c>
      <c r="C6925" s="43">
        <f t="shared" si="547"/>
        <v>0</v>
      </c>
      <c r="D6925" s="43" t="str">
        <f t="shared" si="548"/>
        <v>Financial</v>
      </c>
      <c r="E6925" s="43" t="e">
        <f>IF(VLOOKUP(S6925,'DD-Lookup'!$J$6:$L$50,3,FALSE)="Monthly",(YEAR(AC6925)-YEAR(AB6925))*12+MONTH(AC6925)-MONTH(AB6925)+1,(AC6925-AB6925+1))</f>
        <v>#N/A</v>
      </c>
      <c r="F6925" s="210" t="e">
        <f t="shared" si="549"/>
        <v>#N/A</v>
      </c>
    </row>
    <row r="6926" spans="1:6" x14ac:dyDescent="0.25">
      <c r="A6926" s="43" t="str">
        <f t="shared" si="545"/>
        <v xml:space="preserve"> 0 Financial</v>
      </c>
      <c r="B6926" s="43" t="str">
        <f t="shared" si="546"/>
        <v/>
      </c>
      <c r="C6926" s="43">
        <f t="shared" si="547"/>
        <v>0</v>
      </c>
      <c r="D6926" s="43" t="str">
        <f t="shared" si="548"/>
        <v>Financial</v>
      </c>
      <c r="E6926" s="43" t="e">
        <f>IF(VLOOKUP(S6926,'DD-Lookup'!$J$6:$L$50,3,FALSE)="Monthly",(YEAR(AC6926)-YEAR(AB6926))*12+MONTH(AC6926)-MONTH(AB6926)+1,(AC6926-AB6926+1))</f>
        <v>#N/A</v>
      </c>
      <c r="F6926" s="210" t="e">
        <f t="shared" si="549"/>
        <v>#N/A</v>
      </c>
    </row>
    <row r="6927" spans="1:6" x14ac:dyDescent="0.25">
      <c r="A6927" s="43" t="str">
        <f t="shared" si="545"/>
        <v xml:space="preserve"> 0 Financial</v>
      </c>
      <c r="B6927" s="43" t="str">
        <f t="shared" si="546"/>
        <v/>
      </c>
      <c r="C6927" s="43">
        <f t="shared" si="547"/>
        <v>0</v>
      </c>
      <c r="D6927" s="43" t="str">
        <f t="shared" si="548"/>
        <v>Financial</v>
      </c>
      <c r="E6927" s="43" t="e">
        <f>IF(VLOOKUP(S6927,'DD-Lookup'!$J$6:$L$50,3,FALSE)="Monthly",(YEAR(AC6927)-YEAR(AB6927))*12+MONTH(AC6927)-MONTH(AB6927)+1,(AC6927-AB6927+1))</f>
        <v>#N/A</v>
      </c>
      <c r="F6927" s="210" t="e">
        <f t="shared" si="549"/>
        <v>#N/A</v>
      </c>
    </row>
    <row r="6928" spans="1:6" x14ac:dyDescent="0.25">
      <c r="A6928" s="43" t="str">
        <f t="shared" si="545"/>
        <v xml:space="preserve"> 0 Financial</v>
      </c>
      <c r="B6928" s="43" t="str">
        <f t="shared" si="546"/>
        <v/>
      </c>
      <c r="C6928" s="43">
        <f t="shared" si="547"/>
        <v>0</v>
      </c>
      <c r="D6928" s="43" t="str">
        <f t="shared" si="548"/>
        <v>Financial</v>
      </c>
      <c r="E6928" s="43" t="e">
        <f>IF(VLOOKUP(S6928,'DD-Lookup'!$J$6:$L$50,3,FALSE)="Monthly",(YEAR(AC6928)-YEAR(AB6928))*12+MONTH(AC6928)-MONTH(AB6928)+1,(AC6928-AB6928+1))</f>
        <v>#N/A</v>
      </c>
      <c r="F6928" s="210" t="e">
        <f t="shared" si="549"/>
        <v>#N/A</v>
      </c>
    </row>
    <row r="6929" spans="1:6" x14ac:dyDescent="0.25">
      <c r="A6929" s="43" t="str">
        <f t="shared" si="545"/>
        <v xml:space="preserve"> 0 Financial</v>
      </c>
      <c r="B6929" s="43" t="str">
        <f t="shared" si="546"/>
        <v/>
      </c>
      <c r="C6929" s="43">
        <f t="shared" si="547"/>
        <v>0</v>
      </c>
      <c r="D6929" s="43" t="str">
        <f t="shared" si="548"/>
        <v>Financial</v>
      </c>
      <c r="E6929" s="43" t="e">
        <f>IF(VLOOKUP(S6929,'DD-Lookup'!$J$6:$L$50,3,FALSE)="Monthly",(YEAR(AC6929)-YEAR(AB6929))*12+MONTH(AC6929)-MONTH(AB6929)+1,(AC6929-AB6929+1))</f>
        <v>#N/A</v>
      </c>
      <c r="F6929" s="210" t="e">
        <f t="shared" si="549"/>
        <v>#N/A</v>
      </c>
    </row>
    <row r="6930" spans="1:6" x14ac:dyDescent="0.25">
      <c r="A6930" s="43" t="str">
        <f t="shared" si="545"/>
        <v xml:space="preserve"> 0 Financial</v>
      </c>
      <c r="B6930" s="43" t="str">
        <f t="shared" si="546"/>
        <v/>
      </c>
      <c r="C6930" s="43">
        <f t="shared" si="547"/>
        <v>0</v>
      </c>
      <c r="D6930" s="43" t="str">
        <f t="shared" si="548"/>
        <v>Financial</v>
      </c>
      <c r="E6930" s="43" t="e">
        <f>IF(VLOOKUP(S6930,'DD-Lookup'!$J$6:$L$50,3,FALSE)="Monthly",(YEAR(AC6930)-YEAR(AB6930))*12+MONTH(AC6930)-MONTH(AB6930)+1,(AC6930-AB6930+1))</f>
        <v>#N/A</v>
      </c>
      <c r="F6930" s="210" t="e">
        <f t="shared" si="549"/>
        <v>#N/A</v>
      </c>
    </row>
    <row r="6931" spans="1:6" x14ac:dyDescent="0.25">
      <c r="A6931" s="43" t="str">
        <f t="shared" si="545"/>
        <v xml:space="preserve"> 0 Financial</v>
      </c>
      <c r="B6931" s="43" t="str">
        <f t="shared" si="546"/>
        <v/>
      </c>
      <c r="C6931" s="43">
        <f t="shared" si="547"/>
        <v>0</v>
      </c>
      <c r="D6931" s="43" t="str">
        <f t="shared" si="548"/>
        <v>Financial</v>
      </c>
      <c r="E6931" s="43" t="e">
        <f>IF(VLOOKUP(S6931,'DD-Lookup'!$J$6:$L$50,3,FALSE)="Monthly",(YEAR(AC6931)-YEAR(AB6931))*12+MONTH(AC6931)-MONTH(AB6931)+1,(AC6931-AB6931+1))</f>
        <v>#N/A</v>
      </c>
      <c r="F6931" s="210" t="e">
        <f t="shared" si="549"/>
        <v>#N/A</v>
      </c>
    </row>
    <row r="6932" spans="1:6" x14ac:dyDescent="0.25">
      <c r="A6932" s="43" t="str">
        <f t="shared" si="545"/>
        <v xml:space="preserve"> 0 Financial</v>
      </c>
      <c r="B6932" s="43" t="str">
        <f t="shared" si="546"/>
        <v/>
      </c>
      <c r="C6932" s="43">
        <f t="shared" si="547"/>
        <v>0</v>
      </c>
      <c r="D6932" s="43" t="str">
        <f t="shared" si="548"/>
        <v>Financial</v>
      </c>
      <c r="E6932" s="43" t="e">
        <f>IF(VLOOKUP(S6932,'DD-Lookup'!$J$6:$L$50,3,FALSE)="Monthly",(YEAR(AC6932)-YEAR(AB6932))*12+MONTH(AC6932)-MONTH(AB6932)+1,(AC6932-AB6932+1))</f>
        <v>#N/A</v>
      </c>
      <c r="F6932" s="210" t="e">
        <f t="shared" si="549"/>
        <v>#N/A</v>
      </c>
    </row>
    <row r="6933" spans="1:6" x14ac:dyDescent="0.25">
      <c r="A6933" s="43" t="str">
        <f t="shared" si="545"/>
        <v xml:space="preserve"> 0 Financial</v>
      </c>
      <c r="B6933" s="43" t="str">
        <f t="shared" si="546"/>
        <v/>
      </c>
      <c r="C6933" s="43">
        <f t="shared" si="547"/>
        <v>0</v>
      </c>
      <c r="D6933" s="43" t="str">
        <f t="shared" si="548"/>
        <v>Financial</v>
      </c>
      <c r="E6933" s="43" t="e">
        <f>IF(VLOOKUP(S6933,'DD-Lookup'!$J$6:$L$50,3,FALSE)="Monthly",(YEAR(AC6933)-YEAR(AB6933))*12+MONTH(AC6933)-MONTH(AB6933)+1,(AC6933-AB6933+1))</f>
        <v>#N/A</v>
      </c>
      <c r="F6933" s="210" t="e">
        <f t="shared" si="549"/>
        <v>#N/A</v>
      </c>
    </row>
    <row r="6934" spans="1:6" x14ac:dyDescent="0.25">
      <c r="A6934" s="43" t="str">
        <f t="shared" si="545"/>
        <v xml:space="preserve"> 0 Financial</v>
      </c>
      <c r="B6934" s="43" t="str">
        <f t="shared" si="546"/>
        <v/>
      </c>
      <c r="C6934" s="43">
        <f t="shared" si="547"/>
        <v>0</v>
      </c>
      <c r="D6934" s="43" t="str">
        <f t="shared" si="548"/>
        <v>Financial</v>
      </c>
      <c r="E6934" s="43" t="e">
        <f>IF(VLOOKUP(S6934,'DD-Lookup'!$J$6:$L$50,3,FALSE)="Monthly",(YEAR(AC6934)-YEAR(AB6934))*12+MONTH(AC6934)-MONTH(AB6934)+1,(AC6934-AB6934+1))</f>
        <v>#N/A</v>
      </c>
      <c r="F6934" s="210" t="e">
        <f t="shared" si="549"/>
        <v>#N/A</v>
      </c>
    </row>
    <row r="6935" spans="1:6" x14ac:dyDescent="0.25">
      <c r="A6935" s="43" t="str">
        <f t="shared" si="545"/>
        <v xml:space="preserve"> 0 Financial</v>
      </c>
      <c r="B6935" s="43" t="str">
        <f t="shared" si="546"/>
        <v/>
      </c>
      <c r="C6935" s="43">
        <f t="shared" si="547"/>
        <v>0</v>
      </c>
      <c r="D6935" s="43" t="str">
        <f t="shared" si="548"/>
        <v>Financial</v>
      </c>
      <c r="E6935" s="43" t="e">
        <f>IF(VLOOKUP(S6935,'DD-Lookup'!$J$6:$L$50,3,FALSE)="Monthly",(YEAR(AC6935)-YEAR(AB6935))*12+MONTH(AC6935)-MONTH(AB6935)+1,(AC6935-AB6935+1))</f>
        <v>#N/A</v>
      </c>
      <c r="F6935" s="210" t="e">
        <f t="shared" si="549"/>
        <v>#N/A</v>
      </c>
    </row>
    <row r="6936" spans="1:6" x14ac:dyDescent="0.25">
      <c r="A6936" s="43" t="str">
        <f t="shared" si="545"/>
        <v xml:space="preserve"> 0 Financial</v>
      </c>
      <c r="B6936" s="43" t="str">
        <f t="shared" si="546"/>
        <v/>
      </c>
      <c r="C6936" s="43">
        <f t="shared" si="547"/>
        <v>0</v>
      </c>
      <c r="D6936" s="43" t="str">
        <f t="shared" si="548"/>
        <v>Financial</v>
      </c>
      <c r="E6936" s="43" t="e">
        <f>IF(VLOOKUP(S6936,'DD-Lookup'!$J$6:$L$50,3,FALSE)="Monthly",(YEAR(AC6936)-YEAR(AB6936))*12+MONTH(AC6936)-MONTH(AB6936)+1,(AC6936-AB6936+1))</f>
        <v>#N/A</v>
      </c>
      <c r="F6936" s="210" t="e">
        <f t="shared" si="549"/>
        <v>#N/A</v>
      </c>
    </row>
    <row r="6937" spans="1:6" x14ac:dyDescent="0.25">
      <c r="A6937" s="43" t="str">
        <f t="shared" si="545"/>
        <v xml:space="preserve"> 0 Financial</v>
      </c>
      <c r="B6937" s="43" t="str">
        <f t="shared" si="546"/>
        <v/>
      </c>
      <c r="C6937" s="43">
        <f t="shared" si="547"/>
        <v>0</v>
      </c>
      <c r="D6937" s="43" t="str">
        <f t="shared" si="548"/>
        <v>Financial</v>
      </c>
      <c r="E6937" s="43" t="e">
        <f>IF(VLOOKUP(S6937,'DD-Lookup'!$J$6:$L$50,3,FALSE)="Monthly",(YEAR(AC6937)-YEAR(AB6937))*12+MONTH(AC6937)-MONTH(AB6937)+1,(AC6937-AB6937+1))</f>
        <v>#N/A</v>
      </c>
      <c r="F6937" s="210" t="e">
        <f t="shared" si="549"/>
        <v>#N/A</v>
      </c>
    </row>
    <row r="6938" spans="1:6" x14ac:dyDescent="0.25">
      <c r="A6938" s="43" t="str">
        <f t="shared" si="545"/>
        <v xml:space="preserve"> 0 Financial</v>
      </c>
      <c r="B6938" s="43" t="str">
        <f t="shared" si="546"/>
        <v/>
      </c>
      <c r="C6938" s="43">
        <f t="shared" si="547"/>
        <v>0</v>
      </c>
      <c r="D6938" s="43" t="str">
        <f t="shared" si="548"/>
        <v>Financial</v>
      </c>
      <c r="E6938" s="43" t="e">
        <f>IF(VLOOKUP(S6938,'DD-Lookup'!$J$6:$L$50,3,FALSE)="Monthly",(YEAR(AC6938)-YEAR(AB6938))*12+MONTH(AC6938)-MONTH(AB6938)+1,(AC6938-AB6938+1))</f>
        <v>#N/A</v>
      </c>
      <c r="F6938" s="210" t="e">
        <f t="shared" si="549"/>
        <v>#N/A</v>
      </c>
    </row>
    <row r="6939" spans="1:6" x14ac:dyDescent="0.25">
      <c r="A6939" s="43" t="str">
        <f t="shared" si="545"/>
        <v xml:space="preserve"> 0 Financial</v>
      </c>
      <c r="B6939" s="43" t="str">
        <f t="shared" si="546"/>
        <v/>
      </c>
      <c r="C6939" s="43">
        <f t="shared" si="547"/>
        <v>0</v>
      </c>
      <c r="D6939" s="43" t="str">
        <f t="shared" si="548"/>
        <v>Financial</v>
      </c>
      <c r="E6939" s="43" t="e">
        <f>IF(VLOOKUP(S6939,'DD-Lookup'!$J$6:$L$50,3,FALSE)="Monthly",(YEAR(AC6939)-YEAR(AB6939))*12+MONTH(AC6939)-MONTH(AB6939)+1,(AC6939-AB6939+1))</f>
        <v>#N/A</v>
      </c>
      <c r="F6939" s="210" t="e">
        <f t="shared" si="549"/>
        <v>#N/A</v>
      </c>
    </row>
    <row r="6940" spans="1:6" x14ac:dyDescent="0.25">
      <c r="A6940" s="43" t="str">
        <f t="shared" si="545"/>
        <v xml:space="preserve"> 0 Financial</v>
      </c>
      <c r="B6940" s="43" t="str">
        <f t="shared" si="546"/>
        <v/>
      </c>
      <c r="C6940" s="43">
        <f t="shared" si="547"/>
        <v>0</v>
      </c>
      <c r="D6940" s="43" t="str">
        <f t="shared" si="548"/>
        <v>Financial</v>
      </c>
      <c r="E6940" s="43" t="e">
        <f>IF(VLOOKUP(S6940,'DD-Lookup'!$J$6:$L$50,3,FALSE)="Monthly",(YEAR(AC6940)-YEAR(AB6940))*12+MONTH(AC6940)-MONTH(AB6940)+1,(AC6940-AB6940+1))</f>
        <v>#N/A</v>
      </c>
      <c r="F6940" s="210" t="e">
        <f t="shared" si="549"/>
        <v>#N/A</v>
      </c>
    </row>
    <row r="6941" spans="1:6" x14ac:dyDescent="0.25">
      <c r="A6941" s="43" t="str">
        <f t="shared" si="545"/>
        <v xml:space="preserve"> 0 Financial</v>
      </c>
      <c r="B6941" s="43" t="str">
        <f t="shared" si="546"/>
        <v/>
      </c>
      <c r="C6941" s="43">
        <f t="shared" si="547"/>
        <v>0</v>
      </c>
      <c r="D6941" s="43" t="str">
        <f t="shared" si="548"/>
        <v>Financial</v>
      </c>
      <c r="E6941" s="43" t="e">
        <f>IF(VLOOKUP(S6941,'DD-Lookup'!$J$6:$L$50,3,FALSE)="Monthly",(YEAR(AC6941)-YEAR(AB6941))*12+MONTH(AC6941)-MONTH(AB6941)+1,(AC6941-AB6941+1))</f>
        <v>#N/A</v>
      </c>
      <c r="F6941" s="210" t="e">
        <f t="shared" si="549"/>
        <v>#N/A</v>
      </c>
    </row>
    <row r="6942" spans="1:6" x14ac:dyDescent="0.25">
      <c r="A6942" s="43" t="str">
        <f t="shared" si="545"/>
        <v xml:space="preserve"> 0 Financial</v>
      </c>
      <c r="B6942" s="43" t="str">
        <f t="shared" si="546"/>
        <v/>
      </c>
      <c r="C6942" s="43">
        <f t="shared" si="547"/>
        <v>0</v>
      </c>
      <c r="D6942" s="43" t="str">
        <f t="shared" si="548"/>
        <v>Financial</v>
      </c>
      <c r="E6942" s="43" t="e">
        <f>IF(VLOOKUP(S6942,'DD-Lookup'!$J$6:$L$50,3,FALSE)="Monthly",(YEAR(AC6942)-YEAR(AB6942))*12+MONTH(AC6942)-MONTH(AB6942)+1,(AC6942-AB6942+1))</f>
        <v>#N/A</v>
      </c>
      <c r="F6942" s="210" t="e">
        <f t="shared" si="549"/>
        <v>#N/A</v>
      </c>
    </row>
    <row r="6943" spans="1:6" x14ac:dyDescent="0.25">
      <c r="A6943" s="43" t="str">
        <f t="shared" si="545"/>
        <v xml:space="preserve"> 0 Financial</v>
      </c>
      <c r="B6943" s="43" t="str">
        <f t="shared" si="546"/>
        <v/>
      </c>
      <c r="C6943" s="43">
        <f t="shared" si="547"/>
        <v>0</v>
      </c>
      <c r="D6943" s="43" t="str">
        <f t="shared" si="548"/>
        <v>Financial</v>
      </c>
      <c r="E6943" s="43" t="e">
        <f>IF(VLOOKUP(S6943,'DD-Lookup'!$J$6:$L$50,3,FALSE)="Monthly",(YEAR(AC6943)-YEAR(AB6943))*12+MONTH(AC6943)-MONTH(AB6943)+1,(AC6943-AB6943+1))</f>
        <v>#N/A</v>
      </c>
      <c r="F6943" s="210" t="e">
        <f t="shared" si="549"/>
        <v>#N/A</v>
      </c>
    </row>
    <row r="6944" spans="1:6" x14ac:dyDescent="0.25">
      <c r="A6944" s="43" t="str">
        <f t="shared" si="545"/>
        <v xml:space="preserve"> 0 Financial</v>
      </c>
      <c r="B6944" s="43" t="str">
        <f t="shared" si="546"/>
        <v/>
      </c>
      <c r="C6944" s="43">
        <f t="shared" si="547"/>
        <v>0</v>
      </c>
      <c r="D6944" s="43" t="str">
        <f t="shared" si="548"/>
        <v>Financial</v>
      </c>
      <c r="E6944" s="43" t="e">
        <f>IF(VLOOKUP(S6944,'DD-Lookup'!$J$6:$L$50,3,FALSE)="Monthly",(YEAR(AC6944)-YEAR(AB6944))*12+MONTH(AC6944)-MONTH(AB6944)+1,(AC6944-AB6944+1))</f>
        <v>#N/A</v>
      </c>
      <c r="F6944" s="210" t="e">
        <f t="shared" si="549"/>
        <v>#N/A</v>
      </c>
    </row>
    <row r="6945" spans="1:6" x14ac:dyDescent="0.25">
      <c r="A6945" s="43" t="str">
        <f t="shared" si="545"/>
        <v xml:space="preserve"> 0 Financial</v>
      </c>
      <c r="B6945" s="43" t="str">
        <f t="shared" si="546"/>
        <v/>
      </c>
      <c r="C6945" s="43">
        <f t="shared" si="547"/>
        <v>0</v>
      </c>
      <c r="D6945" s="43" t="str">
        <f t="shared" si="548"/>
        <v>Financial</v>
      </c>
      <c r="E6945" s="43" t="e">
        <f>IF(VLOOKUP(S6945,'DD-Lookup'!$J$6:$L$50,3,FALSE)="Monthly",(YEAR(AC6945)-YEAR(AB6945))*12+MONTH(AC6945)-MONTH(AB6945)+1,(AC6945-AB6945+1))</f>
        <v>#N/A</v>
      </c>
      <c r="F6945" s="210" t="e">
        <f t="shared" si="549"/>
        <v>#N/A</v>
      </c>
    </row>
    <row r="6946" spans="1:6" x14ac:dyDescent="0.25">
      <c r="A6946" s="43" t="str">
        <f t="shared" si="545"/>
        <v xml:space="preserve"> 0 Financial</v>
      </c>
      <c r="B6946" s="43" t="str">
        <f t="shared" si="546"/>
        <v/>
      </c>
      <c r="C6946" s="43">
        <f t="shared" si="547"/>
        <v>0</v>
      </c>
      <c r="D6946" s="43" t="str">
        <f t="shared" si="548"/>
        <v>Financial</v>
      </c>
      <c r="E6946" s="43" t="e">
        <f>IF(VLOOKUP(S6946,'DD-Lookup'!$J$6:$L$50,3,FALSE)="Monthly",(YEAR(AC6946)-YEAR(AB6946))*12+MONTH(AC6946)-MONTH(AB6946)+1,(AC6946-AB6946+1))</f>
        <v>#N/A</v>
      </c>
      <c r="F6946" s="210" t="e">
        <f t="shared" si="549"/>
        <v>#N/A</v>
      </c>
    </row>
    <row r="6947" spans="1:6" x14ac:dyDescent="0.25">
      <c r="A6947" s="43" t="str">
        <f t="shared" si="545"/>
        <v xml:space="preserve"> 0 Financial</v>
      </c>
      <c r="B6947" s="43" t="str">
        <f t="shared" si="546"/>
        <v/>
      </c>
      <c r="C6947" s="43">
        <f t="shared" si="547"/>
        <v>0</v>
      </c>
      <c r="D6947" s="43" t="str">
        <f t="shared" si="548"/>
        <v>Financial</v>
      </c>
      <c r="E6947" s="43" t="e">
        <f>IF(VLOOKUP(S6947,'DD-Lookup'!$J$6:$L$50,3,FALSE)="Monthly",(YEAR(AC6947)-YEAR(AB6947))*12+MONTH(AC6947)-MONTH(AB6947)+1,(AC6947-AB6947+1))</f>
        <v>#N/A</v>
      </c>
      <c r="F6947" s="210" t="e">
        <f t="shared" si="549"/>
        <v>#N/A</v>
      </c>
    </row>
    <row r="6948" spans="1:6" x14ac:dyDescent="0.25">
      <c r="A6948" s="43" t="str">
        <f t="shared" si="545"/>
        <v xml:space="preserve"> 0 Financial</v>
      </c>
      <c r="B6948" s="43" t="str">
        <f t="shared" si="546"/>
        <v/>
      </c>
      <c r="C6948" s="43">
        <f t="shared" si="547"/>
        <v>0</v>
      </c>
      <c r="D6948" s="43" t="str">
        <f t="shared" si="548"/>
        <v>Financial</v>
      </c>
      <c r="E6948" s="43" t="e">
        <f>IF(VLOOKUP(S6948,'DD-Lookup'!$J$6:$L$50,3,FALSE)="Monthly",(YEAR(AC6948)-YEAR(AB6948))*12+MONTH(AC6948)-MONTH(AB6948)+1,(AC6948-AB6948+1))</f>
        <v>#N/A</v>
      </c>
      <c r="F6948" s="210" t="e">
        <f t="shared" si="549"/>
        <v>#N/A</v>
      </c>
    </row>
    <row r="6949" spans="1:6" x14ac:dyDescent="0.25">
      <c r="A6949" s="43" t="str">
        <f t="shared" si="545"/>
        <v xml:space="preserve"> 0 Financial</v>
      </c>
      <c r="B6949" s="43" t="str">
        <f t="shared" si="546"/>
        <v/>
      </c>
      <c r="C6949" s="43">
        <f t="shared" si="547"/>
        <v>0</v>
      </c>
      <c r="D6949" s="43" t="str">
        <f t="shared" si="548"/>
        <v>Financial</v>
      </c>
      <c r="E6949" s="43" t="e">
        <f>IF(VLOOKUP(S6949,'DD-Lookup'!$J$6:$L$50,3,FALSE)="Monthly",(YEAR(AC6949)-YEAR(AB6949))*12+MONTH(AC6949)-MONTH(AB6949)+1,(AC6949-AB6949+1))</f>
        <v>#N/A</v>
      </c>
      <c r="F6949" s="210" t="e">
        <f t="shared" si="549"/>
        <v>#N/A</v>
      </c>
    </row>
    <row r="6950" spans="1:6" x14ac:dyDescent="0.25">
      <c r="A6950" s="43" t="str">
        <f t="shared" si="545"/>
        <v xml:space="preserve"> 0 Financial</v>
      </c>
      <c r="B6950" s="43" t="str">
        <f t="shared" si="546"/>
        <v/>
      </c>
      <c r="C6950" s="43">
        <f t="shared" si="547"/>
        <v>0</v>
      </c>
      <c r="D6950" s="43" t="str">
        <f t="shared" si="548"/>
        <v>Financial</v>
      </c>
      <c r="E6950" s="43" t="e">
        <f>IF(VLOOKUP(S6950,'DD-Lookup'!$J$6:$L$50,3,FALSE)="Monthly",(YEAR(AC6950)-YEAR(AB6950))*12+MONTH(AC6950)-MONTH(AB6950)+1,(AC6950-AB6950+1))</f>
        <v>#N/A</v>
      </c>
      <c r="F6950" s="210" t="e">
        <f t="shared" si="549"/>
        <v>#N/A</v>
      </c>
    </row>
    <row r="6951" spans="1:6" x14ac:dyDescent="0.25">
      <c r="A6951" s="43" t="str">
        <f t="shared" si="545"/>
        <v xml:space="preserve"> 0 Financial</v>
      </c>
      <c r="B6951" s="43" t="str">
        <f t="shared" si="546"/>
        <v/>
      </c>
      <c r="C6951" s="43">
        <f t="shared" si="547"/>
        <v>0</v>
      </c>
      <c r="D6951" s="43" t="str">
        <f t="shared" si="548"/>
        <v>Financial</v>
      </c>
      <c r="E6951" s="43" t="e">
        <f>IF(VLOOKUP(S6951,'DD-Lookup'!$J$6:$L$50,3,FALSE)="Monthly",(YEAR(AC6951)-YEAR(AB6951))*12+MONTH(AC6951)-MONTH(AB6951)+1,(AC6951-AB6951+1))</f>
        <v>#N/A</v>
      </c>
      <c r="F6951" s="210" t="e">
        <f t="shared" si="549"/>
        <v>#N/A</v>
      </c>
    </row>
    <row r="6952" spans="1:6" x14ac:dyDescent="0.25">
      <c r="A6952" s="43" t="str">
        <f t="shared" si="545"/>
        <v xml:space="preserve"> 0 Financial</v>
      </c>
      <c r="B6952" s="43" t="str">
        <f t="shared" si="546"/>
        <v/>
      </c>
      <c r="C6952" s="43">
        <f t="shared" si="547"/>
        <v>0</v>
      </c>
      <c r="D6952" s="43" t="str">
        <f t="shared" si="548"/>
        <v>Financial</v>
      </c>
      <c r="E6952" s="43" t="e">
        <f>IF(VLOOKUP(S6952,'DD-Lookup'!$J$6:$L$50,3,FALSE)="Monthly",(YEAR(AC6952)-YEAR(AB6952))*12+MONTH(AC6952)-MONTH(AB6952)+1,(AC6952-AB6952+1))</f>
        <v>#N/A</v>
      </c>
      <c r="F6952" s="210" t="e">
        <f t="shared" si="549"/>
        <v>#N/A</v>
      </c>
    </row>
    <row r="6953" spans="1:6" x14ac:dyDescent="0.25">
      <c r="A6953" s="43" t="str">
        <f t="shared" si="545"/>
        <v xml:space="preserve"> 0 Financial</v>
      </c>
      <c r="B6953" s="43" t="str">
        <f t="shared" si="546"/>
        <v/>
      </c>
      <c r="C6953" s="43">
        <f t="shared" si="547"/>
        <v>0</v>
      </c>
      <c r="D6953" s="43" t="str">
        <f t="shared" si="548"/>
        <v>Financial</v>
      </c>
      <c r="E6953" s="43" t="e">
        <f>IF(VLOOKUP(S6953,'DD-Lookup'!$J$6:$L$50,3,FALSE)="Monthly",(YEAR(AC6953)-YEAR(AB6953))*12+MONTH(AC6953)-MONTH(AB6953)+1,(AC6953-AB6953+1))</f>
        <v>#N/A</v>
      </c>
      <c r="F6953" s="210" t="e">
        <f t="shared" si="549"/>
        <v>#N/A</v>
      </c>
    </row>
    <row r="6954" spans="1:6" x14ac:dyDescent="0.25">
      <c r="A6954" s="43" t="str">
        <f t="shared" si="545"/>
        <v xml:space="preserve"> 0 Financial</v>
      </c>
      <c r="B6954" s="43" t="str">
        <f t="shared" si="546"/>
        <v/>
      </c>
      <c r="C6954" s="43">
        <f t="shared" si="547"/>
        <v>0</v>
      </c>
      <c r="D6954" s="43" t="str">
        <f t="shared" si="548"/>
        <v>Financial</v>
      </c>
      <c r="E6954" s="43" t="e">
        <f>IF(VLOOKUP(S6954,'DD-Lookup'!$J$6:$L$50,3,FALSE)="Monthly",(YEAR(AC6954)-YEAR(AB6954))*12+MONTH(AC6954)-MONTH(AB6954)+1,(AC6954-AB6954+1))</f>
        <v>#N/A</v>
      </c>
      <c r="F6954" s="210" t="e">
        <f t="shared" si="549"/>
        <v>#N/A</v>
      </c>
    </row>
    <row r="6955" spans="1:6" x14ac:dyDescent="0.25">
      <c r="A6955" s="43" t="str">
        <f t="shared" si="545"/>
        <v xml:space="preserve"> 0 Financial</v>
      </c>
      <c r="B6955" s="43" t="str">
        <f t="shared" si="546"/>
        <v/>
      </c>
      <c r="C6955" s="43">
        <f t="shared" si="547"/>
        <v>0</v>
      </c>
      <c r="D6955" s="43" t="str">
        <f t="shared" si="548"/>
        <v>Financial</v>
      </c>
      <c r="E6955" s="43" t="e">
        <f>IF(VLOOKUP(S6955,'DD-Lookup'!$J$6:$L$50,3,FALSE)="Monthly",(YEAR(AC6955)-YEAR(AB6955))*12+MONTH(AC6955)-MONTH(AB6955)+1,(AC6955-AB6955+1))</f>
        <v>#N/A</v>
      </c>
      <c r="F6955" s="210" t="e">
        <f t="shared" si="549"/>
        <v>#N/A</v>
      </c>
    </row>
    <row r="6956" spans="1:6" x14ac:dyDescent="0.25">
      <c r="A6956" s="43" t="str">
        <f t="shared" si="545"/>
        <v xml:space="preserve"> 0 Financial</v>
      </c>
      <c r="B6956" s="43" t="str">
        <f t="shared" si="546"/>
        <v/>
      </c>
      <c r="C6956" s="43">
        <f t="shared" si="547"/>
        <v>0</v>
      </c>
      <c r="D6956" s="43" t="str">
        <f t="shared" si="548"/>
        <v>Financial</v>
      </c>
      <c r="E6956" s="43" t="e">
        <f>IF(VLOOKUP(S6956,'DD-Lookup'!$J$6:$L$50,3,FALSE)="Monthly",(YEAR(AC6956)-YEAR(AB6956))*12+MONTH(AC6956)-MONTH(AB6956)+1,(AC6956-AB6956+1))</f>
        <v>#N/A</v>
      </c>
      <c r="F6956" s="210" t="e">
        <f t="shared" si="549"/>
        <v>#N/A</v>
      </c>
    </row>
    <row r="6957" spans="1:6" x14ac:dyDescent="0.25">
      <c r="A6957" s="43" t="str">
        <f t="shared" si="545"/>
        <v xml:space="preserve"> 0 Financial</v>
      </c>
      <c r="B6957" s="43" t="str">
        <f t="shared" si="546"/>
        <v/>
      </c>
      <c r="C6957" s="43">
        <f t="shared" si="547"/>
        <v>0</v>
      </c>
      <c r="D6957" s="43" t="str">
        <f t="shared" si="548"/>
        <v>Financial</v>
      </c>
      <c r="E6957" s="43" t="e">
        <f>IF(VLOOKUP(S6957,'DD-Lookup'!$J$6:$L$50,3,FALSE)="Monthly",(YEAR(AC6957)-YEAR(AB6957))*12+MONTH(AC6957)-MONTH(AB6957)+1,(AC6957-AB6957+1))</f>
        <v>#N/A</v>
      </c>
      <c r="F6957" s="210" t="e">
        <f t="shared" si="549"/>
        <v>#N/A</v>
      </c>
    </row>
    <row r="6958" spans="1:6" x14ac:dyDescent="0.25">
      <c r="A6958" s="43" t="str">
        <f t="shared" si="545"/>
        <v xml:space="preserve"> 0 Financial</v>
      </c>
      <c r="B6958" s="43" t="str">
        <f t="shared" si="546"/>
        <v/>
      </c>
      <c r="C6958" s="43">
        <f t="shared" si="547"/>
        <v>0</v>
      </c>
      <c r="D6958" s="43" t="str">
        <f t="shared" si="548"/>
        <v>Financial</v>
      </c>
      <c r="E6958" s="43" t="e">
        <f>IF(VLOOKUP(S6958,'DD-Lookup'!$J$6:$L$50,3,FALSE)="Monthly",(YEAR(AC6958)-YEAR(AB6958))*12+MONTH(AC6958)-MONTH(AB6958)+1,(AC6958-AB6958+1))</f>
        <v>#N/A</v>
      </c>
      <c r="F6958" s="210" t="e">
        <f t="shared" si="549"/>
        <v>#N/A</v>
      </c>
    </row>
    <row r="6959" spans="1:6" x14ac:dyDescent="0.25">
      <c r="A6959" s="43" t="str">
        <f t="shared" si="545"/>
        <v xml:space="preserve"> 0 Financial</v>
      </c>
      <c r="B6959" s="43" t="str">
        <f t="shared" si="546"/>
        <v/>
      </c>
      <c r="C6959" s="43">
        <f t="shared" si="547"/>
        <v>0</v>
      </c>
      <c r="D6959" s="43" t="str">
        <f t="shared" si="548"/>
        <v>Financial</v>
      </c>
      <c r="E6959" s="43" t="e">
        <f>IF(VLOOKUP(S6959,'DD-Lookup'!$J$6:$L$50,3,FALSE)="Monthly",(YEAR(AC6959)-YEAR(AB6959))*12+MONTH(AC6959)-MONTH(AB6959)+1,(AC6959-AB6959+1))</f>
        <v>#N/A</v>
      </c>
      <c r="F6959" s="210" t="e">
        <f t="shared" si="549"/>
        <v>#N/A</v>
      </c>
    </row>
    <row r="6960" spans="1:6" x14ac:dyDescent="0.25">
      <c r="A6960" s="43" t="str">
        <f t="shared" si="545"/>
        <v xml:space="preserve"> 0 Financial</v>
      </c>
      <c r="B6960" s="43" t="str">
        <f t="shared" si="546"/>
        <v/>
      </c>
      <c r="C6960" s="43">
        <f t="shared" si="547"/>
        <v>0</v>
      </c>
      <c r="D6960" s="43" t="str">
        <f t="shared" si="548"/>
        <v>Financial</v>
      </c>
      <c r="E6960" s="43" t="e">
        <f>IF(VLOOKUP(S6960,'DD-Lookup'!$J$6:$L$50,3,FALSE)="Monthly",(YEAR(AC6960)-YEAR(AB6960))*12+MONTH(AC6960)-MONTH(AB6960)+1,(AC6960-AB6960+1))</f>
        <v>#N/A</v>
      </c>
      <c r="F6960" s="210" t="e">
        <f t="shared" si="549"/>
        <v>#N/A</v>
      </c>
    </row>
    <row r="6961" spans="1:6" x14ac:dyDescent="0.25">
      <c r="A6961" s="43" t="str">
        <f t="shared" si="545"/>
        <v xml:space="preserve"> 0 Financial</v>
      </c>
      <c r="B6961" s="43" t="str">
        <f t="shared" si="546"/>
        <v/>
      </c>
      <c r="C6961" s="43">
        <f t="shared" si="547"/>
        <v>0</v>
      </c>
      <c r="D6961" s="43" t="str">
        <f t="shared" si="548"/>
        <v>Financial</v>
      </c>
      <c r="E6961" s="43" t="e">
        <f>IF(VLOOKUP(S6961,'DD-Lookup'!$J$6:$L$50,3,FALSE)="Monthly",(YEAR(AC6961)-YEAR(AB6961))*12+MONTH(AC6961)-MONTH(AB6961)+1,(AC6961-AB6961+1))</f>
        <v>#N/A</v>
      </c>
      <c r="F6961" s="210" t="e">
        <f t="shared" si="549"/>
        <v>#N/A</v>
      </c>
    </row>
    <row r="6962" spans="1:6" x14ac:dyDescent="0.25">
      <c r="A6962" s="43" t="str">
        <f t="shared" si="545"/>
        <v xml:space="preserve"> 0 Financial</v>
      </c>
      <c r="B6962" s="43" t="str">
        <f t="shared" si="546"/>
        <v/>
      </c>
      <c r="C6962" s="43">
        <f t="shared" si="547"/>
        <v>0</v>
      </c>
      <c r="D6962" s="43" t="str">
        <f t="shared" si="548"/>
        <v>Financial</v>
      </c>
      <c r="E6962" s="43" t="e">
        <f>IF(VLOOKUP(S6962,'DD-Lookup'!$J$6:$L$50,3,FALSE)="Monthly",(YEAR(AC6962)-YEAR(AB6962))*12+MONTH(AC6962)-MONTH(AB6962)+1,(AC6962-AB6962+1))</f>
        <v>#N/A</v>
      </c>
      <c r="F6962" s="210" t="e">
        <f t="shared" si="549"/>
        <v>#N/A</v>
      </c>
    </row>
    <row r="6963" spans="1:6" x14ac:dyDescent="0.25">
      <c r="A6963" s="43" t="str">
        <f t="shared" si="545"/>
        <v xml:space="preserve"> 0 Financial</v>
      </c>
      <c r="B6963" s="43" t="str">
        <f t="shared" si="546"/>
        <v/>
      </c>
      <c r="C6963" s="43">
        <f t="shared" si="547"/>
        <v>0</v>
      </c>
      <c r="D6963" s="43" t="str">
        <f t="shared" si="548"/>
        <v>Financial</v>
      </c>
      <c r="E6963" s="43" t="e">
        <f>IF(VLOOKUP(S6963,'DD-Lookup'!$J$6:$L$50,3,FALSE)="Monthly",(YEAR(AC6963)-YEAR(AB6963))*12+MONTH(AC6963)-MONTH(AB6963)+1,(AC6963-AB6963+1))</f>
        <v>#N/A</v>
      </c>
      <c r="F6963" s="210" t="e">
        <f t="shared" si="549"/>
        <v>#N/A</v>
      </c>
    </row>
    <row r="6964" spans="1:6" x14ac:dyDescent="0.25">
      <c r="A6964" s="43" t="str">
        <f t="shared" si="545"/>
        <v xml:space="preserve"> 0 Financial</v>
      </c>
      <c r="B6964" s="43" t="str">
        <f t="shared" si="546"/>
        <v/>
      </c>
      <c r="C6964" s="43">
        <f t="shared" si="547"/>
        <v>0</v>
      </c>
      <c r="D6964" s="43" t="str">
        <f t="shared" si="548"/>
        <v>Financial</v>
      </c>
      <c r="E6964" s="43" t="e">
        <f>IF(VLOOKUP(S6964,'DD-Lookup'!$J$6:$L$50,3,FALSE)="Monthly",(YEAR(AC6964)-YEAR(AB6964))*12+MONTH(AC6964)-MONTH(AB6964)+1,(AC6964-AB6964+1))</f>
        <v>#N/A</v>
      </c>
      <c r="F6964" s="210" t="e">
        <f t="shared" si="549"/>
        <v>#N/A</v>
      </c>
    </row>
    <row r="6965" spans="1:6" x14ac:dyDescent="0.25">
      <c r="A6965" s="43" t="str">
        <f t="shared" si="545"/>
        <v xml:space="preserve"> 0 Financial</v>
      </c>
      <c r="B6965" s="43" t="str">
        <f t="shared" si="546"/>
        <v/>
      </c>
      <c r="C6965" s="43">
        <f t="shared" si="547"/>
        <v>0</v>
      </c>
      <c r="D6965" s="43" t="str">
        <f t="shared" si="548"/>
        <v>Financial</v>
      </c>
      <c r="E6965" s="43" t="e">
        <f>IF(VLOOKUP(S6965,'DD-Lookup'!$J$6:$L$50,3,FALSE)="Monthly",(YEAR(AC6965)-YEAR(AB6965))*12+MONTH(AC6965)-MONTH(AB6965)+1,(AC6965-AB6965+1))</f>
        <v>#N/A</v>
      </c>
      <c r="F6965" s="210" t="e">
        <f t="shared" si="549"/>
        <v>#N/A</v>
      </c>
    </row>
    <row r="6966" spans="1:6" x14ac:dyDescent="0.25">
      <c r="A6966" s="43" t="str">
        <f t="shared" si="545"/>
        <v xml:space="preserve"> 0 Financial</v>
      </c>
      <c r="B6966" s="43" t="str">
        <f t="shared" si="546"/>
        <v/>
      </c>
      <c r="C6966" s="43">
        <f t="shared" si="547"/>
        <v>0</v>
      </c>
      <c r="D6966" s="43" t="str">
        <f t="shared" si="548"/>
        <v>Financial</v>
      </c>
      <c r="E6966" s="43" t="e">
        <f>IF(VLOOKUP(S6966,'DD-Lookup'!$J$6:$L$50,3,FALSE)="Monthly",(YEAR(AC6966)-YEAR(AB6966))*12+MONTH(AC6966)-MONTH(AB6966)+1,(AC6966-AB6966+1))</f>
        <v>#N/A</v>
      </c>
      <c r="F6966" s="210" t="e">
        <f t="shared" si="549"/>
        <v>#N/A</v>
      </c>
    </row>
    <row r="6967" spans="1:6" x14ac:dyDescent="0.25">
      <c r="A6967" s="43" t="str">
        <f t="shared" si="545"/>
        <v xml:space="preserve"> 0 Financial</v>
      </c>
      <c r="B6967" s="43" t="str">
        <f t="shared" si="546"/>
        <v/>
      </c>
      <c r="C6967" s="43">
        <f t="shared" si="547"/>
        <v>0</v>
      </c>
      <c r="D6967" s="43" t="str">
        <f t="shared" si="548"/>
        <v>Financial</v>
      </c>
      <c r="E6967" s="43" t="e">
        <f>IF(VLOOKUP(S6967,'DD-Lookup'!$J$6:$L$50,3,FALSE)="Monthly",(YEAR(AC6967)-YEAR(AB6967))*12+MONTH(AC6967)-MONTH(AB6967)+1,(AC6967-AB6967+1))</f>
        <v>#N/A</v>
      </c>
      <c r="F6967" s="210" t="e">
        <f t="shared" si="549"/>
        <v>#N/A</v>
      </c>
    </row>
    <row r="6968" spans="1:6" x14ac:dyDescent="0.25">
      <c r="A6968" s="43" t="str">
        <f t="shared" si="545"/>
        <v xml:space="preserve"> 0 Financial</v>
      </c>
      <c r="B6968" s="43" t="str">
        <f t="shared" si="546"/>
        <v/>
      </c>
      <c r="C6968" s="43">
        <f t="shared" si="547"/>
        <v>0</v>
      </c>
      <c r="D6968" s="43" t="str">
        <f t="shared" si="548"/>
        <v>Financial</v>
      </c>
      <c r="E6968" s="43" t="e">
        <f>IF(VLOOKUP(S6968,'DD-Lookup'!$J$6:$L$50,3,FALSE)="Monthly",(YEAR(AC6968)-YEAR(AB6968))*12+MONTH(AC6968)-MONTH(AB6968)+1,(AC6968-AB6968+1))</f>
        <v>#N/A</v>
      </c>
      <c r="F6968" s="210" t="e">
        <f t="shared" si="549"/>
        <v>#N/A</v>
      </c>
    </row>
    <row r="6969" spans="1:6" x14ac:dyDescent="0.25">
      <c r="A6969" s="43" t="str">
        <f t="shared" si="545"/>
        <v xml:space="preserve"> 0 Financial</v>
      </c>
      <c r="B6969" s="43" t="str">
        <f t="shared" si="546"/>
        <v/>
      </c>
      <c r="C6969" s="43">
        <f t="shared" si="547"/>
        <v>0</v>
      </c>
      <c r="D6969" s="43" t="str">
        <f t="shared" si="548"/>
        <v>Financial</v>
      </c>
      <c r="E6969" s="43" t="e">
        <f>IF(VLOOKUP(S6969,'DD-Lookup'!$J$6:$L$50,3,FALSE)="Monthly",(YEAR(AC6969)-YEAR(AB6969))*12+MONTH(AC6969)-MONTH(AB6969)+1,(AC6969-AB6969+1))</f>
        <v>#N/A</v>
      </c>
      <c r="F6969" s="210" t="e">
        <f t="shared" si="549"/>
        <v>#N/A</v>
      </c>
    </row>
    <row r="6970" spans="1:6" x14ac:dyDescent="0.25">
      <c r="A6970" s="43" t="str">
        <f t="shared" si="545"/>
        <v xml:space="preserve"> 0 Financial</v>
      </c>
      <c r="B6970" s="43" t="str">
        <f t="shared" si="546"/>
        <v/>
      </c>
      <c r="C6970" s="43">
        <f t="shared" si="547"/>
        <v>0</v>
      </c>
      <c r="D6970" s="43" t="str">
        <f t="shared" si="548"/>
        <v>Financial</v>
      </c>
      <c r="E6970" s="43" t="e">
        <f>IF(VLOOKUP(S6970,'DD-Lookup'!$J$6:$L$50,3,FALSE)="Monthly",(YEAR(AC6970)-YEAR(AB6970))*12+MONTH(AC6970)-MONTH(AB6970)+1,(AC6970-AB6970+1))</f>
        <v>#N/A</v>
      </c>
      <c r="F6970" s="210" t="e">
        <f t="shared" si="549"/>
        <v>#N/A</v>
      </c>
    </row>
    <row r="6971" spans="1:6" x14ac:dyDescent="0.25">
      <c r="A6971" s="43" t="str">
        <f t="shared" si="545"/>
        <v xml:space="preserve"> 0 Financial</v>
      </c>
      <c r="B6971" s="43" t="str">
        <f t="shared" si="546"/>
        <v/>
      </c>
      <c r="C6971" s="43">
        <f t="shared" si="547"/>
        <v>0</v>
      </c>
      <c r="D6971" s="43" t="str">
        <f t="shared" si="548"/>
        <v>Financial</v>
      </c>
      <c r="E6971" s="43" t="e">
        <f>IF(VLOOKUP(S6971,'DD-Lookup'!$J$6:$L$50,3,FALSE)="Monthly",(YEAR(AC6971)-YEAR(AB6971))*12+MONTH(AC6971)-MONTH(AB6971)+1,(AC6971-AB6971+1))</f>
        <v>#N/A</v>
      </c>
      <c r="F6971" s="210" t="e">
        <f t="shared" si="549"/>
        <v>#N/A</v>
      </c>
    </row>
    <row r="6972" spans="1:6" x14ac:dyDescent="0.25">
      <c r="A6972" s="43" t="str">
        <f t="shared" si="545"/>
        <v xml:space="preserve"> 0 Financial</v>
      </c>
      <c r="B6972" s="43" t="str">
        <f t="shared" si="546"/>
        <v/>
      </c>
      <c r="C6972" s="43">
        <f t="shared" si="547"/>
        <v>0</v>
      </c>
      <c r="D6972" s="43" t="str">
        <f t="shared" si="548"/>
        <v>Financial</v>
      </c>
      <c r="E6972" s="43" t="e">
        <f>IF(VLOOKUP(S6972,'DD-Lookup'!$J$6:$L$50,3,FALSE)="Monthly",(YEAR(AC6972)-YEAR(AB6972))*12+MONTH(AC6972)-MONTH(AB6972)+1,(AC6972-AB6972+1))</f>
        <v>#N/A</v>
      </c>
      <c r="F6972" s="210" t="e">
        <f t="shared" si="549"/>
        <v>#N/A</v>
      </c>
    </row>
    <row r="6973" spans="1:6" x14ac:dyDescent="0.25">
      <c r="A6973" s="43" t="str">
        <f t="shared" si="545"/>
        <v xml:space="preserve"> 0 Financial</v>
      </c>
      <c r="B6973" s="43" t="str">
        <f t="shared" si="546"/>
        <v/>
      </c>
      <c r="C6973" s="43">
        <f t="shared" si="547"/>
        <v>0</v>
      </c>
      <c r="D6973" s="43" t="str">
        <f t="shared" si="548"/>
        <v>Financial</v>
      </c>
      <c r="E6973" s="43" t="e">
        <f>IF(VLOOKUP(S6973,'DD-Lookup'!$J$6:$L$50,3,FALSE)="Monthly",(YEAR(AC6973)-YEAR(AB6973))*12+MONTH(AC6973)-MONTH(AB6973)+1,(AC6973-AB6973+1))</f>
        <v>#N/A</v>
      </c>
      <c r="F6973" s="210" t="e">
        <f t="shared" si="549"/>
        <v>#N/A</v>
      </c>
    </row>
    <row r="6974" spans="1:6" x14ac:dyDescent="0.25">
      <c r="A6974" s="43" t="str">
        <f t="shared" si="545"/>
        <v xml:space="preserve"> 0 Financial</v>
      </c>
      <c r="B6974" s="43" t="str">
        <f t="shared" si="546"/>
        <v/>
      </c>
      <c r="C6974" s="43">
        <f t="shared" si="547"/>
        <v>0</v>
      </c>
      <c r="D6974" s="43" t="str">
        <f t="shared" si="548"/>
        <v>Financial</v>
      </c>
      <c r="E6974" s="43" t="e">
        <f>IF(VLOOKUP(S6974,'DD-Lookup'!$J$6:$L$50,3,FALSE)="Monthly",(YEAR(AC6974)-YEAR(AB6974))*12+MONTH(AC6974)-MONTH(AB6974)+1,(AC6974-AB6974+1))</f>
        <v>#N/A</v>
      </c>
      <c r="F6974" s="210" t="e">
        <f t="shared" si="549"/>
        <v>#N/A</v>
      </c>
    </row>
    <row r="6975" spans="1:6" x14ac:dyDescent="0.25">
      <c r="A6975" s="43" t="str">
        <f t="shared" si="545"/>
        <v xml:space="preserve"> 0 Financial</v>
      </c>
      <c r="B6975" s="43" t="str">
        <f t="shared" si="546"/>
        <v/>
      </c>
      <c r="C6975" s="43">
        <f t="shared" si="547"/>
        <v>0</v>
      </c>
      <c r="D6975" s="43" t="str">
        <f t="shared" si="548"/>
        <v>Financial</v>
      </c>
      <c r="E6975" s="43" t="e">
        <f>IF(VLOOKUP(S6975,'DD-Lookup'!$J$6:$L$50,3,FALSE)="Monthly",(YEAR(AC6975)-YEAR(AB6975))*12+MONTH(AC6975)-MONTH(AB6975)+1,(AC6975-AB6975+1))</f>
        <v>#N/A</v>
      </c>
      <c r="F6975" s="210" t="e">
        <f t="shared" si="549"/>
        <v>#N/A</v>
      </c>
    </row>
    <row r="6976" spans="1:6" x14ac:dyDescent="0.25">
      <c r="A6976" s="43" t="str">
        <f t="shared" si="545"/>
        <v xml:space="preserve"> 0 Financial</v>
      </c>
      <c r="B6976" s="43" t="str">
        <f t="shared" si="546"/>
        <v/>
      </c>
      <c r="C6976" s="43">
        <f t="shared" si="547"/>
        <v>0</v>
      </c>
      <c r="D6976" s="43" t="str">
        <f t="shared" si="548"/>
        <v>Financial</v>
      </c>
      <c r="E6976" s="43" t="e">
        <f>IF(VLOOKUP(S6976,'DD-Lookup'!$J$6:$L$50,3,FALSE)="Monthly",(YEAR(AC6976)-YEAR(AB6976))*12+MONTH(AC6976)-MONTH(AB6976)+1,(AC6976-AB6976+1))</f>
        <v>#N/A</v>
      </c>
      <c r="F6976" s="210" t="e">
        <f t="shared" si="549"/>
        <v>#N/A</v>
      </c>
    </row>
    <row r="6977" spans="1:6" x14ac:dyDescent="0.25">
      <c r="A6977" s="43" t="str">
        <f t="shared" si="545"/>
        <v xml:space="preserve"> 0 Financial</v>
      </c>
      <c r="B6977" s="43" t="str">
        <f t="shared" si="546"/>
        <v/>
      </c>
      <c r="C6977" s="43">
        <f t="shared" si="547"/>
        <v>0</v>
      </c>
      <c r="D6977" s="43" t="str">
        <f t="shared" si="548"/>
        <v>Financial</v>
      </c>
      <c r="E6977" s="43" t="e">
        <f>IF(VLOOKUP(S6977,'DD-Lookup'!$J$6:$L$50,3,FALSE)="Monthly",(YEAR(AC6977)-YEAR(AB6977))*12+MONTH(AC6977)-MONTH(AB6977)+1,(AC6977-AB6977+1))</f>
        <v>#N/A</v>
      </c>
      <c r="F6977" s="210" t="e">
        <f t="shared" si="549"/>
        <v>#N/A</v>
      </c>
    </row>
    <row r="6978" spans="1:6" x14ac:dyDescent="0.25">
      <c r="A6978" s="43" t="str">
        <f t="shared" si="545"/>
        <v xml:space="preserve"> 0 Financial</v>
      </c>
      <c r="B6978" s="43" t="str">
        <f t="shared" si="546"/>
        <v/>
      </c>
      <c r="C6978" s="43">
        <f t="shared" si="547"/>
        <v>0</v>
      </c>
      <c r="D6978" s="43" t="str">
        <f t="shared" si="548"/>
        <v>Financial</v>
      </c>
      <c r="E6978" s="43" t="e">
        <f>IF(VLOOKUP(S6978,'DD-Lookup'!$J$6:$L$50,3,FALSE)="Monthly",(YEAR(AC6978)-YEAR(AB6978))*12+MONTH(AC6978)-MONTH(AB6978)+1,(AC6978-AB6978+1))</f>
        <v>#N/A</v>
      </c>
      <c r="F6978" s="210" t="e">
        <f t="shared" si="549"/>
        <v>#N/A</v>
      </c>
    </row>
    <row r="6979" spans="1:6" x14ac:dyDescent="0.25">
      <c r="A6979" s="43" t="str">
        <f t="shared" si="545"/>
        <v xml:space="preserve"> 0 Financial</v>
      </c>
      <c r="B6979" s="43" t="str">
        <f t="shared" si="546"/>
        <v/>
      </c>
      <c r="C6979" s="43">
        <f t="shared" si="547"/>
        <v>0</v>
      </c>
      <c r="D6979" s="43" t="str">
        <f t="shared" si="548"/>
        <v>Financial</v>
      </c>
      <c r="E6979" s="43" t="e">
        <f>IF(VLOOKUP(S6979,'DD-Lookup'!$J$6:$L$50,3,FALSE)="Monthly",(YEAR(AC6979)-YEAR(AB6979))*12+MONTH(AC6979)-MONTH(AB6979)+1,(AC6979-AB6979+1))</f>
        <v>#N/A</v>
      </c>
      <c r="F6979" s="210" t="e">
        <f t="shared" si="549"/>
        <v>#N/A</v>
      </c>
    </row>
    <row r="6980" spans="1:6" x14ac:dyDescent="0.25">
      <c r="A6980" s="43" t="str">
        <f t="shared" si="545"/>
        <v xml:space="preserve"> 0 Financial</v>
      </c>
      <c r="B6980" s="43" t="str">
        <f t="shared" si="546"/>
        <v/>
      </c>
      <c r="C6980" s="43">
        <f t="shared" si="547"/>
        <v>0</v>
      </c>
      <c r="D6980" s="43" t="str">
        <f t="shared" si="548"/>
        <v>Financial</v>
      </c>
      <c r="E6980" s="43" t="e">
        <f>IF(VLOOKUP(S6980,'DD-Lookup'!$J$6:$L$50,3,FALSE)="Monthly",(YEAR(AC6980)-YEAR(AB6980))*12+MONTH(AC6980)-MONTH(AB6980)+1,(AC6980-AB6980+1))</f>
        <v>#N/A</v>
      </c>
      <c r="F6980" s="210" t="e">
        <f t="shared" si="549"/>
        <v>#N/A</v>
      </c>
    </row>
    <row r="6981" spans="1:6" x14ac:dyDescent="0.25">
      <c r="A6981" s="43" t="str">
        <f t="shared" si="545"/>
        <v xml:space="preserve"> 0 Financial</v>
      </c>
      <c r="B6981" s="43" t="str">
        <f t="shared" si="546"/>
        <v/>
      </c>
      <c r="C6981" s="43">
        <f t="shared" si="547"/>
        <v>0</v>
      </c>
      <c r="D6981" s="43" t="str">
        <f t="shared" si="548"/>
        <v>Financial</v>
      </c>
      <c r="E6981" s="43" t="e">
        <f>IF(VLOOKUP(S6981,'DD-Lookup'!$J$6:$L$50,3,FALSE)="Monthly",(YEAR(AC6981)-YEAR(AB6981))*12+MONTH(AC6981)-MONTH(AB6981)+1,(AC6981-AB6981+1))</f>
        <v>#N/A</v>
      </c>
      <c r="F6981" s="210" t="e">
        <f t="shared" si="549"/>
        <v>#N/A</v>
      </c>
    </row>
    <row r="6982" spans="1:6" x14ac:dyDescent="0.25">
      <c r="A6982" s="43" t="str">
        <f t="shared" si="545"/>
        <v xml:space="preserve"> 0 Financial</v>
      </c>
      <c r="B6982" s="43" t="str">
        <f t="shared" si="546"/>
        <v/>
      </c>
      <c r="C6982" s="43">
        <f t="shared" si="547"/>
        <v>0</v>
      </c>
      <c r="D6982" s="43" t="str">
        <f t="shared" si="548"/>
        <v>Financial</v>
      </c>
      <c r="E6982" s="43" t="e">
        <f>IF(VLOOKUP(S6982,'DD-Lookup'!$J$6:$L$50,3,FALSE)="Monthly",(YEAR(AC6982)-YEAR(AB6982))*12+MONTH(AC6982)-MONTH(AB6982)+1,(AC6982-AB6982+1))</f>
        <v>#N/A</v>
      </c>
      <c r="F6982" s="210" t="e">
        <f t="shared" si="549"/>
        <v>#N/A</v>
      </c>
    </row>
    <row r="6983" spans="1:6" x14ac:dyDescent="0.25">
      <c r="A6983" s="43" t="str">
        <f t="shared" si="545"/>
        <v xml:space="preserve"> 0 Financial</v>
      </c>
      <c r="B6983" s="43" t="str">
        <f t="shared" si="546"/>
        <v/>
      </c>
      <c r="C6983" s="43">
        <f t="shared" si="547"/>
        <v>0</v>
      </c>
      <c r="D6983" s="43" t="str">
        <f t="shared" si="548"/>
        <v>Financial</v>
      </c>
      <c r="E6983" s="43" t="e">
        <f>IF(VLOOKUP(S6983,'DD-Lookup'!$J$6:$L$50,3,FALSE)="Monthly",(YEAR(AC6983)-YEAR(AB6983))*12+MONTH(AC6983)-MONTH(AB6983)+1,(AC6983-AB6983+1))</f>
        <v>#N/A</v>
      </c>
      <c r="F6983" s="210" t="e">
        <f t="shared" si="549"/>
        <v>#N/A</v>
      </c>
    </row>
    <row r="6984" spans="1:6" x14ac:dyDescent="0.25">
      <c r="A6984" s="43" t="str">
        <f t="shared" si="545"/>
        <v xml:space="preserve"> 0 Financial</v>
      </c>
      <c r="B6984" s="43" t="str">
        <f t="shared" si="546"/>
        <v/>
      </c>
      <c r="C6984" s="43">
        <f t="shared" si="547"/>
        <v>0</v>
      </c>
      <c r="D6984" s="43" t="str">
        <f t="shared" si="548"/>
        <v>Financial</v>
      </c>
      <c r="E6984" s="43" t="e">
        <f>IF(VLOOKUP(S6984,'DD-Lookup'!$J$6:$L$50,3,FALSE)="Monthly",(YEAR(AC6984)-YEAR(AB6984))*12+MONTH(AC6984)-MONTH(AB6984)+1,(AC6984-AB6984+1))</f>
        <v>#N/A</v>
      </c>
      <c r="F6984" s="210" t="e">
        <f t="shared" si="549"/>
        <v>#N/A</v>
      </c>
    </row>
    <row r="6985" spans="1:6" x14ac:dyDescent="0.25">
      <c r="A6985" s="43" t="str">
        <f t="shared" si="545"/>
        <v xml:space="preserve"> 0 Financial</v>
      </c>
      <c r="B6985" s="43" t="str">
        <f t="shared" si="546"/>
        <v/>
      </c>
      <c r="C6985" s="43">
        <f t="shared" si="547"/>
        <v>0</v>
      </c>
      <c r="D6985" s="43" t="str">
        <f t="shared" si="548"/>
        <v>Financial</v>
      </c>
      <c r="E6985" s="43" t="e">
        <f>IF(VLOOKUP(S6985,'DD-Lookup'!$J$6:$L$50,3,FALSE)="Monthly",(YEAR(AC6985)-YEAR(AB6985))*12+MONTH(AC6985)-MONTH(AB6985)+1,(AC6985-AB6985+1))</f>
        <v>#N/A</v>
      </c>
      <c r="F6985" s="210" t="e">
        <f t="shared" si="549"/>
        <v>#N/A</v>
      </c>
    </row>
    <row r="6986" spans="1:6" x14ac:dyDescent="0.25">
      <c r="A6986" s="43" t="str">
        <f t="shared" ref="A6986:A7049" si="550">B6986&amp;" "&amp;C6986&amp;" "&amp;D6986</f>
        <v xml:space="preserve"> 0 Financial</v>
      </c>
      <c r="B6986" s="43" t="str">
        <f t="shared" ref="B6986:B7049" si="551">IF((LEFT(N6986,2)="US"),"US","")</f>
        <v/>
      </c>
      <c r="C6986" s="43">
        <f t="shared" ref="C6986:C7049" si="552">M6986</f>
        <v>0</v>
      </c>
      <c r="D6986" s="43" t="str">
        <f t="shared" ref="D6986:D7049" si="553">IF(ISNUMBER(FIND("Phy",N6986))=TRUE,"Physical","Financial")</f>
        <v>Financial</v>
      </c>
      <c r="E6986" s="43" t="e">
        <f>IF(VLOOKUP(S6986,'DD-Lookup'!$J$6:$L$50,3,FALSE)="Monthly",(YEAR(AC6986)-YEAR(AB6986))*12+MONTH(AC6986)-MONTH(AB6986)+1,(AC6986-AB6986+1))</f>
        <v>#N/A</v>
      </c>
      <c r="F6986" s="210" t="e">
        <f t="shared" ref="F6986:F7049" si="554">E6986*SUM(P6986:Q6986)</f>
        <v>#N/A</v>
      </c>
    </row>
    <row r="6987" spans="1:6" x14ac:dyDescent="0.25">
      <c r="A6987" s="43" t="str">
        <f t="shared" si="550"/>
        <v xml:space="preserve"> 0 Financial</v>
      </c>
      <c r="B6987" s="43" t="str">
        <f t="shared" si="551"/>
        <v/>
      </c>
      <c r="C6987" s="43">
        <f t="shared" si="552"/>
        <v>0</v>
      </c>
      <c r="D6987" s="43" t="str">
        <f t="shared" si="553"/>
        <v>Financial</v>
      </c>
      <c r="E6987" s="43" t="e">
        <f>IF(VLOOKUP(S6987,'DD-Lookup'!$J$6:$L$50,3,FALSE)="Monthly",(YEAR(AC6987)-YEAR(AB6987))*12+MONTH(AC6987)-MONTH(AB6987)+1,(AC6987-AB6987+1))</f>
        <v>#N/A</v>
      </c>
      <c r="F6987" s="210" t="e">
        <f t="shared" si="554"/>
        <v>#N/A</v>
      </c>
    </row>
    <row r="6988" spans="1:6" x14ac:dyDescent="0.25">
      <c r="A6988" s="43" t="str">
        <f t="shared" si="550"/>
        <v xml:space="preserve"> 0 Financial</v>
      </c>
      <c r="B6988" s="43" t="str">
        <f t="shared" si="551"/>
        <v/>
      </c>
      <c r="C6988" s="43">
        <f t="shared" si="552"/>
        <v>0</v>
      </c>
      <c r="D6988" s="43" t="str">
        <f t="shared" si="553"/>
        <v>Financial</v>
      </c>
      <c r="E6988" s="43" t="e">
        <f>IF(VLOOKUP(S6988,'DD-Lookup'!$J$6:$L$50,3,FALSE)="Monthly",(YEAR(AC6988)-YEAR(AB6988))*12+MONTH(AC6988)-MONTH(AB6988)+1,(AC6988-AB6988+1))</f>
        <v>#N/A</v>
      </c>
      <c r="F6988" s="210" t="e">
        <f t="shared" si="554"/>
        <v>#N/A</v>
      </c>
    </row>
    <row r="6989" spans="1:6" x14ac:dyDescent="0.25">
      <c r="A6989" s="43" t="str">
        <f t="shared" si="550"/>
        <v xml:space="preserve"> 0 Financial</v>
      </c>
      <c r="B6989" s="43" t="str">
        <f t="shared" si="551"/>
        <v/>
      </c>
      <c r="C6989" s="43">
        <f t="shared" si="552"/>
        <v>0</v>
      </c>
      <c r="D6989" s="43" t="str">
        <f t="shared" si="553"/>
        <v>Financial</v>
      </c>
      <c r="E6989" s="43" t="e">
        <f>IF(VLOOKUP(S6989,'DD-Lookup'!$J$6:$L$50,3,FALSE)="Monthly",(YEAR(AC6989)-YEAR(AB6989))*12+MONTH(AC6989)-MONTH(AB6989)+1,(AC6989-AB6989+1))</f>
        <v>#N/A</v>
      </c>
      <c r="F6989" s="210" t="e">
        <f t="shared" si="554"/>
        <v>#N/A</v>
      </c>
    </row>
    <row r="6990" spans="1:6" x14ac:dyDescent="0.25">
      <c r="A6990" s="43" t="str">
        <f t="shared" si="550"/>
        <v xml:space="preserve"> 0 Financial</v>
      </c>
      <c r="B6990" s="43" t="str">
        <f t="shared" si="551"/>
        <v/>
      </c>
      <c r="C6990" s="43">
        <f t="shared" si="552"/>
        <v>0</v>
      </c>
      <c r="D6990" s="43" t="str">
        <f t="shared" si="553"/>
        <v>Financial</v>
      </c>
      <c r="E6990" s="43" t="e">
        <f>IF(VLOOKUP(S6990,'DD-Lookup'!$J$6:$L$50,3,FALSE)="Monthly",(YEAR(AC6990)-YEAR(AB6990))*12+MONTH(AC6990)-MONTH(AB6990)+1,(AC6990-AB6990+1))</f>
        <v>#N/A</v>
      </c>
      <c r="F6990" s="210" t="e">
        <f t="shared" si="554"/>
        <v>#N/A</v>
      </c>
    </row>
    <row r="6991" spans="1:6" x14ac:dyDescent="0.25">
      <c r="A6991" s="43" t="str">
        <f t="shared" si="550"/>
        <v xml:space="preserve"> 0 Financial</v>
      </c>
      <c r="B6991" s="43" t="str">
        <f t="shared" si="551"/>
        <v/>
      </c>
      <c r="C6991" s="43">
        <f t="shared" si="552"/>
        <v>0</v>
      </c>
      <c r="D6991" s="43" t="str">
        <f t="shared" si="553"/>
        <v>Financial</v>
      </c>
      <c r="E6991" s="43" t="e">
        <f>IF(VLOOKUP(S6991,'DD-Lookup'!$J$6:$L$50,3,FALSE)="Monthly",(YEAR(AC6991)-YEAR(AB6991))*12+MONTH(AC6991)-MONTH(AB6991)+1,(AC6991-AB6991+1))</f>
        <v>#N/A</v>
      </c>
      <c r="F6991" s="210" t="e">
        <f t="shared" si="554"/>
        <v>#N/A</v>
      </c>
    </row>
    <row r="6992" spans="1:6" x14ac:dyDescent="0.25">
      <c r="A6992" s="43" t="str">
        <f t="shared" si="550"/>
        <v xml:space="preserve"> 0 Financial</v>
      </c>
      <c r="B6992" s="43" t="str">
        <f t="shared" si="551"/>
        <v/>
      </c>
      <c r="C6992" s="43">
        <f t="shared" si="552"/>
        <v>0</v>
      </c>
      <c r="D6992" s="43" t="str">
        <f t="shared" si="553"/>
        <v>Financial</v>
      </c>
      <c r="E6992" s="43" t="e">
        <f>IF(VLOOKUP(S6992,'DD-Lookup'!$J$6:$L$50,3,FALSE)="Monthly",(YEAR(AC6992)-YEAR(AB6992))*12+MONTH(AC6992)-MONTH(AB6992)+1,(AC6992-AB6992+1))</f>
        <v>#N/A</v>
      </c>
      <c r="F6992" s="210" t="e">
        <f t="shared" si="554"/>
        <v>#N/A</v>
      </c>
    </row>
    <row r="6993" spans="1:6" x14ac:dyDescent="0.25">
      <c r="A6993" s="43" t="str">
        <f t="shared" si="550"/>
        <v xml:space="preserve"> 0 Financial</v>
      </c>
      <c r="B6993" s="43" t="str">
        <f t="shared" si="551"/>
        <v/>
      </c>
      <c r="C6993" s="43">
        <f t="shared" si="552"/>
        <v>0</v>
      </c>
      <c r="D6993" s="43" t="str">
        <f t="shared" si="553"/>
        <v>Financial</v>
      </c>
      <c r="E6993" s="43" t="e">
        <f>IF(VLOOKUP(S6993,'DD-Lookup'!$J$6:$L$50,3,FALSE)="Monthly",(YEAR(AC6993)-YEAR(AB6993))*12+MONTH(AC6993)-MONTH(AB6993)+1,(AC6993-AB6993+1))</f>
        <v>#N/A</v>
      </c>
      <c r="F6993" s="210" t="e">
        <f t="shared" si="554"/>
        <v>#N/A</v>
      </c>
    </row>
    <row r="6994" spans="1:6" x14ac:dyDescent="0.25">
      <c r="A6994" s="43" t="str">
        <f t="shared" si="550"/>
        <v xml:space="preserve"> 0 Financial</v>
      </c>
      <c r="B6994" s="43" t="str">
        <f t="shared" si="551"/>
        <v/>
      </c>
      <c r="C6994" s="43">
        <f t="shared" si="552"/>
        <v>0</v>
      </c>
      <c r="D6994" s="43" t="str">
        <f t="shared" si="553"/>
        <v>Financial</v>
      </c>
      <c r="E6994" s="43" t="e">
        <f>IF(VLOOKUP(S6994,'DD-Lookup'!$J$6:$L$50,3,FALSE)="Monthly",(YEAR(AC6994)-YEAR(AB6994))*12+MONTH(AC6994)-MONTH(AB6994)+1,(AC6994-AB6994+1))</f>
        <v>#N/A</v>
      </c>
      <c r="F6994" s="210" t="e">
        <f t="shared" si="554"/>
        <v>#N/A</v>
      </c>
    </row>
    <row r="6995" spans="1:6" x14ac:dyDescent="0.25">
      <c r="A6995" s="43" t="str">
        <f t="shared" si="550"/>
        <v xml:space="preserve"> 0 Financial</v>
      </c>
      <c r="B6995" s="43" t="str">
        <f t="shared" si="551"/>
        <v/>
      </c>
      <c r="C6995" s="43">
        <f t="shared" si="552"/>
        <v>0</v>
      </c>
      <c r="D6995" s="43" t="str">
        <f t="shared" si="553"/>
        <v>Financial</v>
      </c>
      <c r="E6995" s="43" t="e">
        <f>IF(VLOOKUP(S6995,'DD-Lookup'!$J$6:$L$50,3,FALSE)="Monthly",(YEAR(AC6995)-YEAR(AB6995))*12+MONTH(AC6995)-MONTH(AB6995)+1,(AC6995-AB6995+1))</f>
        <v>#N/A</v>
      </c>
      <c r="F6995" s="210" t="e">
        <f t="shared" si="554"/>
        <v>#N/A</v>
      </c>
    </row>
    <row r="6996" spans="1:6" x14ac:dyDescent="0.25">
      <c r="A6996" s="43" t="str">
        <f t="shared" si="550"/>
        <v xml:space="preserve"> 0 Financial</v>
      </c>
      <c r="B6996" s="43" t="str">
        <f t="shared" si="551"/>
        <v/>
      </c>
      <c r="C6996" s="43">
        <f t="shared" si="552"/>
        <v>0</v>
      </c>
      <c r="D6996" s="43" t="str">
        <f t="shared" si="553"/>
        <v>Financial</v>
      </c>
      <c r="E6996" s="43" t="e">
        <f>IF(VLOOKUP(S6996,'DD-Lookup'!$J$6:$L$50,3,FALSE)="Monthly",(YEAR(AC6996)-YEAR(AB6996))*12+MONTH(AC6996)-MONTH(AB6996)+1,(AC6996-AB6996+1))</f>
        <v>#N/A</v>
      </c>
      <c r="F6996" s="210" t="e">
        <f t="shared" si="554"/>
        <v>#N/A</v>
      </c>
    </row>
    <row r="6997" spans="1:6" x14ac:dyDescent="0.25">
      <c r="A6997" s="43" t="str">
        <f t="shared" si="550"/>
        <v xml:space="preserve"> 0 Financial</v>
      </c>
      <c r="B6997" s="43" t="str">
        <f t="shared" si="551"/>
        <v/>
      </c>
      <c r="C6997" s="43">
        <f t="shared" si="552"/>
        <v>0</v>
      </c>
      <c r="D6997" s="43" t="str">
        <f t="shared" si="553"/>
        <v>Financial</v>
      </c>
      <c r="E6997" s="43" t="e">
        <f>IF(VLOOKUP(S6997,'DD-Lookup'!$J$6:$L$50,3,FALSE)="Monthly",(YEAR(AC6997)-YEAR(AB6997))*12+MONTH(AC6997)-MONTH(AB6997)+1,(AC6997-AB6997+1))</f>
        <v>#N/A</v>
      </c>
      <c r="F6997" s="210" t="e">
        <f t="shared" si="554"/>
        <v>#N/A</v>
      </c>
    </row>
    <row r="6998" spans="1:6" x14ac:dyDescent="0.25">
      <c r="A6998" s="43" t="str">
        <f t="shared" si="550"/>
        <v xml:space="preserve"> 0 Financial</v>
      </c>
      <c r="B6998" s="43" t="str">
        <f t="shared" si="551"/>
        <v/>
      </c>
      <c r="C6998" s="43">
        <f t="shared" si="552"/>
        <v>0</v>
      </c>
      <c r="D6998" s="43" t="str">
        <f t="shared" si="553"/>
        <v>Financial</v>
      </c>
      <c r="E6998" s="43" t="e">
        <f>IF(VLOOKUP(S6998,'DD-Lookup'!$J$6:$L$50,3,FALSE)="Monthly",(YEAR(AC6998)-YEAR(AB6998))*12+MONTH(AC6998)-MONTH(AB6998)+1,(AC6998-AB6998+1))</f>
        <v>#N/A</v>
      </c>
      <c r="F6998" s="210" t="e">
        <f t="shared" si="554"/>
        <v>#N/A</v>
      </c>
    </row>
    <row r="6999" spans="1:6" x14ac:dyDescent="0.25">
      <c r="A6999" s="43" t="str">
        <f t="shared" si="550"/>
        <v xml:space="preserve"> 0 Financial</v>
      </c>
      <c r="B6999" s="43" t="str">
        <f t="shared" si="551"/>
        <v/>
      </c>
      <c r="C6999" s="43">
        <f t="shared" si="552"/>
        <v>0</v>
      </c>
      <c r="D6999" s="43" t="str">
        <f t="shared" si="553"/>
        <v>Financial</v>
      </c>
      <c r="E6999" s="43" t="e">
        <f>IF(VLOOKUP(S6999,'DD-Lookup'!$J$6:$L$50,3,FALSE)="Monthly",(YEAR(AC6999)-YEAR(AB6999))*12+MONTH(AC6999)-MONTH(AB6999)+1,(AC6999-AB6999+1))</f>
        <v>#N/A</v>
      </c>
      <c r="F6999" s="210" t="e">
        <f t="shared" si="554"/>
        <v>#N/A</v>
      </c>
    </row>
    <row r="7000" spans="1:6" x14ac:dyDescent="0.25">
      <c r="A7000" s="43" t="str">
        <f t="shared" si="550"/>
        <v xml:space="preserve"> 0 Financial</v>
      </c>
      <c r="B7000" s="43" t="str">
        <f t="shared" si="551"/>
        <v/>
      </c>
      <c r="C7000" s="43">
        <f t="shared" si="552"/>
        <v>0</v>
      </c>
      <c r="D7000" s="43" t="str">
        <f t="shared" si="553"/>
        <v>Financial</v>
      </c>
      <c r="E7000" s="43" t="e">
        <f>IF(VLOOKUP(S7000,'DD-Lookup'!$J$6:$L$50,3,FALSE)="Monthly",(YEAR(AC7000)-YEAR(AB7000))*12+MONTH(AC7000)-MONTH(AB7000)+1,(AC7000-AB7000+1))</f>
        <v>#N/A</v>
      </c>
      <c r="F7000" s="210" t="e">
        <f t="shared" si="554"/>
        <v>#N/A</v>
      </c>
    </row>
    <row r="7001" spans="1:6" x14ac:dyDescent="0.25">
      <c r="A7001" s="43" t="str">
        <f t="shared" si="550"/>
        <v xml:space="preserve"> 0 Financial</v>
      </c>
      <c r="B7001" s="43" t="str">
        <f t="shared" si="551"/>
        <v/>
      </c>
      <c r="C7001" s="43">
        <f t="shared" si="552"/>
        <v>0</v>
      </c>
      <c r="D7001" s="43" t="str">
        <f t="shared" si="553"/>
        <v>Financial</v>
      </c>
      <c r="E7001" s="43" t="e">
        <f>IF(VLOOKUP(S7001,'DD-Lookup'!$J$6:$L$50,3,FALSE)="Monthly",(YEAR(AC7001)-YEAR(AB7001))*12+MONTH(AC7001)-MONTH(AB7001)+1,(AC7001-AB7001+1))</f>
        <v>#N/A</v>
      </c>
      <c r="F7001" s="210" t="e">
        <f t="shared" si="554"/>
        <v>#N/A</v>
      </c>
    </row>
    <row r="7002" spans="1:6" x14ac:dyDescent="0.25">
      <c r="A7002" s="43" t="str">
        <f t="shared" si="550"/>
        <v xml:space="preserve"> 0 Financial</v>
      </c>
      <c r="B7002" s="43" t="str">
        <f t="shared" si="551"/>
        <v/>
      </c>
      <c r="C7002" s="43">
        <f t="shared" si="552"/>
        <v>0</v>
      </c>
      <c r="D7002" s="43" t="str">
        <f t="shared" si="553"/>
        <v>Financial</v>
      </c>
      <c r="E7002" s="43" t="e">
        <f>IF(VLOOKUP(S7002,'DD-Lookup'!$J$6:$L$50,3,FALSE)="Monthly",(YEAR(AC7002)-YEAR(AB7002))*12+MONTH(AC7002)-MONTH(AB7002)+1,(AC7002-AB7002+1))</f>
        <v>#N/A</v>
      </c>
      <c r="F7002" s="210" t="e">
        <f t="shared" si="554"/>
        <v>#N/A</v>
      </c>
    </row>
    <row r="7003" spans="1:6" x14ac:dyDescent="0.25">
      <c r="A7003" s="43" t="str">
        <f t="shared" si="550"/>
        <v xml:space="preserve"> 0 Financial</v>
      </c>
      <c r="B7003" s="43" t="str">
        <f t="shared" si="551"/>
        <v/>
      </c>
      <c r="C7003" s="43">
        <f t="shared" si="552"/>
        <v>0</v>
      </c>
      <c r="D7003" s="43" t="str">
        <f t="shared" si="553"/>
        <v>Financial</v>
      </c>
      <c r="E7003" s="43" t="e">
        <f>IF(VLOOKUP(S7003,'DD-Lookup'!$J$6:$L$50,3,FALSE)="Monthly",(YEAR(AC7003)-YEAR(AB7003))*12+MONTH(AC7003)-MONTH(AB7003)+1,(AC7003-AB7003+1))</f>
        <v>#N/A</v>
      </c>
      <c r="F7003" s="210" t="e">
        <f t="shared" si="554"/>
        <v>#N/A</v>
      </c>
    </row>
    <row r="7004" spans="1:6" x14ac:dyDescent="0.25">
      <c r="A7004" s="43" t="str">
        <f t="shared" si="550"/>
        <v xml:space="preserve"> 0 Financial</v>
      </c>
      <c r="B7004" s="43" t="str">
        <f t="shared" si="551"/>
        <v/>
      </c>
      <c r="C7004" s="43">
        <f t="shared" si="552"/>
        <v>0</v>
      </c>
      <c r="D7004" s="43" t="str">
        <f t="shared" si="553"/>
        <v>Financial</v>
      </c>
      <c r="E7004" s="43" t="e">
        <f>IF(VLOOKUP(S7004,'DD-Lookup'!$J$6:$L$50,3,FALSE)="Monthly",(YEAR(AC7004)-YEAR(AB7004))*12+MONTH(AC7004)-MONTH(AB7004)+1,(AC7004-AB7004+1))</f>
        <v>#N/A</v>
      </c>
      <c r="F7004" s="210" t="e">
        <f t="shared" si="554"/>
        <v>#N/A</v>
      </c>
    </row>
    <row r="7005" spans="1:6" x14ac:dyDescent="0.25">
      <c r="A7005" s="43" t="str">
        <f t="shared" si="550"/>
        <v xml:space="preserve"> 0 Financial</v>
      </c>
      <c r="B7005" s="43" t="str">
        <f t="shared" si="551"/>
        <v/>
      </c>
      <c r="C7005" s="43">
        <f t="shared" si="552"/>
        <v>0</v>
      </c>
      <c r="D7005" s="43" t="str">
        <f t="shared" si="553"/>
        <v>Financial</v>
      </c>
      <c r="E7005" s="43" t="e">
        <f>IF(VLOOKUP(S7005,'DD-Lookup'!$J$6:$L$50,3,FALSE)="Monthly",(YEAR(AC7005)-YEAR(AB7005))*12+MONTH(AC7005)-MONTH(AB7005)+1,(AC7005-AB7005+1))</f>
        <v>#N/A</v>
      </c>
      <c r="F7005" s="210" t="e">
        <f t="shared" si="554"/>
        <v>#N/A</v>
      </c>
    </row>
    <row r="7006" spans="1:6" x14ac:dyDescent="0.25">
      <c r="A7006" s="43" t="str">
        <f t="shared" si="550"/>
        <v xml:space="preserve"> 0 Financial</v>
      </c>
      <c r="B7006" s="43" t="str">
        <f t="shared" si="551"/>
        <v/>
      </c>
      <c r="C7006" s="43">
        <f t="shared" si="552"/>
        <v>0</v>
      </c>
      <c r="D7006" s="43" t="str">
        <f t="shared" si="553"/>
        <v>Financial</v>
      </c>
      <c r="E7006" s="43" t="e">
        <f>IF(VLOOKUP(S7006,'DD-Lookup'!$J$6:$L$50,3,FALSE)="Monthly",(YEAR(AC7006)-YEAR(AB7006))*12+MONTH(AC7006)-MONTH(AB7006)+1,(AC7006-AB7006+1))</f>
        <v>#N/A</v>
      </c>
      <c r="F7006" s="210" t="e">
        <f t="shared" si="554"/>
        <v>#N/A</v>
      </c>
    </row>
    <row r="7007" spans="1:6" x14ac:dyDescent="0.25">
      <c r="A7007" s="43" t="str">
        <f t="shared" si="550"/>
        <v xml:space="preserve"> 0 Financial</v>
      </c>
      <c r="B7007" s="43" t="str">
        <f t="shared" si="551"/>
        <v/>
      </c>
      <c r="C7007" s="43">
        <f t="shared" si="552"/>
        <v>0</v>
      </c>
      <c r="D7007" s="43" t="str">
        <f t="shared" si="553"/>
        <v>Financial</v>
      </c>
      <c r="E7007" s="43" t="e">
        <f>IF(VLOOKUP(S7007,'DD-Lookup'!$J$6:$L$50,3,FALSE)="Monthly",(YEAR(AC7007)-YEAR(AB7007))*12+MONTH(AC7007)-MONTH(AB7007)+1,(AC7007-AB7007+1))</f>
        <v>#N/A</v>
      </c>
      <c r="F7007" s="210" t="e">
        <f t="shared" si="554"/>
        <v>#N/A</v>
      </c>
    </row>
    <row r="7008" spans="1:6" x14ac:dyDescent="0.25">
      <c r="A7008" s="43" t="str">
        <f t="shared" si="550"/>
        <v xml:space="preserve"> 0 Financial</v>
      </c>
      <c r="B7008" s="43" t="str">
        <f t="shared" si="551"/>
        <v/>
      </c>
      <c r="C7008" s="43">
        <f t="shared" si="552"/>
        <v>0</v>
      </c>
      <c r="D7008" s="43" t="str">
        <f t="shared" si="553"/>
        <v>Financial</v>
      </c>
      <c r="E7008" s="43" t="e">
        <f>IF(VLOOKUP(S7008,'DD-Lookup'!$J$6:$L$50,3,FALSE)="Monthly",(YEAR(AC7008)-YEAR(AB7008))*12+MONTH(AC7008)-MONTH(AB7008)+1,(AC7008-AB7008+1))</f>
        <v>#N/A</v>
      </c>
      <c r="F7008" s="210" t="e">
        <f t="shared" si="554"/>
        <v>#N/A</v>
      </c>
    </row>
    <row r="7009" spans="1:6" x14ac:dyDescent="0.25">
      <c r="A7009" s="43" t="str">
        <f t="shared" si="550"/>
        <v xml:space="preserve"> 0 Financial</v>
      </c>
      <c r="B7009" s="43" t="str">
        <f t="shared" si="551"/>
        <v/>
      </c>
      <c r="C7009" s="43">
        <f t="shared" si="552"/>
        <v>0</v>
      </c>
      <c r="D7009" s="43" t="str">
        <f t="shared" si="553"/>
        <v>Financial</v>
      </c>
      <c r="E7009" s="43" t="e">
        <f>IF(VLOOKUP(S7009,'DD-Lookup'!$J$6:$L$50,3,FALSE)="Monthly",(YEAR(AC7009)-YEAR(AB7009))*12+MONTH(AC7009)-MONTH(AB7009)+1,(AC7009-AB7009+1))</f>
        <v>#N/A</v>
      </c>
      <c r="F7009" s="210" t="e">
        <f t="shared" si="554"/>
        <v>#N/A</v>
      </c>
    </row>
    <row r="7010" spans="1:6" x14ac:dyDescent="0.25">
      <c r="A7010" s="43" t="str">
        <f t="shared" si="550"/>
        <v xml:space="preserve"> 0 Financial</v>
      </c>
      <c r="B7010" s="43" t="str">
        <f t="shared" si="551"/>
        <v/>
      </c>
      <c r="C7010" s="43">
        <f t="shared" si="552"/>
        <v>0</v>
      </c>
      <c r="D7010" s="43" t="str">
        <f t="shared" si="553"/>
        <v>Financial</v>
      </c>
      <c r="E7010" s="43" t="e">
        <f>IF(VLOOKUP(S7010,'DD-Lookup'!$J$6:$L$50,3,FALSE)="Monthly",(YEAR(AC7010)-YEAR(AB7010))*12+MONTH(AC7010)-MONTH(AB7010)+1,(AC7010-AB7010+1))</f>
        <v>#N/A</v>
      </c>
      <c r="F7010" s="210" t="e">
        <f t="shared" si="554"/>
        <v>#N/A</v>
      </c>
    </row>
    <row r="7011" spans="1:6" x14ac:dyDescent="0.25">
      <c r="A7011" s="43" t="str">
        <f t="shared" si="550"/>
        <v xml:space="preserve"> 0 Financial</v>
      </c>
      <c r="B7011" s="43" t="str">
        <f t="shared" si="551"/>
        <v/>
      </c>
      <c r="C7011" s="43">
        <f t="shared" si="552"/>
        <v>0</v>
      </c>
      <c r="D7011" s="43" t="str">
        <f t="shared" si="553"/>
        <v>Financial</v>
      </c>
      <c r="E7011" s="43" t="e">
        <f>IF(VLOOKUP(S7011,'DD-Lookup'!$J$6:$L$50,3,FALSE)="Monthly",(YEAR(AC7011)-YEAR(AB7011))*12+MONTH(AC7011)-MONTH(AB7011)+1,(AC7011-AB7011+1))</f>
        <v>#N/A</v>
      </c>
      <c r="F7011" s="210" t="e">
        <f t="shared" si="554"/>
        <v>#N/A</v>
      </c>
    </row>
    <row r="7012" spans="1:6" x14ac:dyDescent="0.25">
      <c r="A7012" s="43" t="str">
        <f t="shared" si="550"/>
        <v xml:space="preserve"> 0 Financial</v>
      </c>
      <c r="B7012" s="43" t="str">
        <f t="shared" si="551"/>
        <v/>
      </c>
      <c r="C7012" s="43">
        <f t="shared" si="552"/>
        <v>0</v>
      </c>
      <c r="D7012" s="43" t="str">
        <f t="shared" si="553"/>
        <v>Financial</v>
      </c>
      <c r="E7012" s="43" t="e">
        <f>IF(VLOOKUP(S7012,'DD-Lookup'!$J$6:$L$50,3,FALSE)="Monthly",(YEAR(AC7012)-YEAR(AB7012))*12+MONTH(AC7012)-MONTH(AB7012)+1,(AC7012-AB7012+1))</f>
        <v>#N/A</v>
      </c>
      <c r="F7012" s="210" t="e">
        <f t="shared" si="554"/>
        <v>#N/A</v>
      </c>
    </row>
    <row r="7013" spans="1:6" x14ac:dyDescent="0.25">
      <c r="A7013" s="43" t="str">
        <f t="shared" si="550"/>
        <v xml:space="preserve"> 0 Financial</v>
      </c>
      <c r="B7013" s="43" t="str">
        <f t="shared" si="551"/>
        <v/>
      </c>
      <c r="C7013" s="43">
        <f t="shared" si="552"/>
        <v>0</v>
      </c>
      <c r="D7013" s="43" t="str">
        <f t="shared" si="553"/>
        <v>Financial</v>
      </c>
      <c r="E7013" s="43" t="e">
        <f>IF(VLOOKUP(S7013,'DD-Lookup'!$J$6:$L$50,3,FALSE)="Monthly",(YEAR(AC7013)-YEAR(AB7013))*12+MONTH(AC7013)-MONTH(AB7013)+1,(AC7013-AB7013+1))</f>
        <v>#N/A</v>
      </c>
      <c r="F7013" s="210" t="e">
        <f t="shared" si="554"/>
        <v>#N/A</v>
      </c>
    </row>
    <row r="7014" spans="1:6" x14ac:dyDescent="0.25">
      <c r="A7014" s="43" t="str">
        <f t="shared" si="550"/>
        <v xml:space="preserve"> 0 Financial</v>
      </c>
      <c r="B7014" s="43" t="str">
        <f t="shared" si="551"/>
        <v/>
      </c>
      <c r="C7014" s="43">
        <f t="shared" si="552"/>
        <v>0</v>
      </c>
      <c r="D7014" s="43" t="str">
        <f t="shared" si="553"/>
        <v>Financial</v>
      </c>
      <c r="E7014" s="43" t="e">
        <f>IF(VLOOKUP(S7014,'DD-Lookup'!$J$6:$L$50,3,FALSE)="Monthly",(YEAR(AC7014)-YEAR(AB7014))*12+MONTH(AC7014)-MONTH(AB7014)+1,(AC7014-AB7014+1))</f>
        <v>#N/A</v>
      </c>
      <c r="F7014" s="210" t="e">
        <f t="shared" si="554"/>
        <v>#N/A</v>
      </c>
    </row>
    <row r="7015" spans="1:6" x14ac:dyDescent="0.25">
      <c r="A7015" s="43" t="str">
        <f t="shared" si="550"/>
        <v xml:space="preserve"> 0 Financial</v>
      </c>
      <c r="B7015" s="43" t="str">
        <f t="shared" si="551"/>
        <v/>
      </c>
      <c r="C7015" s="43">
        <f t="shared" si="552"/>
        <v>0</v>
      </c>
      <c r="D7015" s="43" t="str">
        <f t="shared" si="553"/>
        <v>Financial</v>
      </c>
      <c r="E7015" s="43" t="e">
        <f>IF(VLOOKUP(S7015,'DD-Lookup'!$J$6:$L$50,3,FALSE)="Monthly",(YEAR(AC7015)-YEAR(AB7015))*12+MONTH(AC7015)-MONTH(AB7015)+1,(AC7015-AB7015+1))</f>
        <v>#N/A</v>
      </c>
      <c r="F7015" s="210" t="e">
        <f t="shared" si="554"/>
        <v>#N/A</v>
      </c>
    </row>
    <row r="7016" spans="1:6" x14ac:dyDescent="0.25">
      <c r="A7016" s="43" t="str">
        <f t="shared" si="550"/>
        <v xml:space="preserve"> 0 Financial</v>
      </c>
      <c r="B7016" s="43" t="str">
        <f t="shared" si="551"/>
        <v/>
      </c>
      <c r="C7016" s="43">
        <f t="shared" si="552"/>
        <v>0</v>
      </c>
      <c r="D7016" s="43" t="str">
        <f t="shared" si="553"/>
        <v>Financial</v>
      </c>
      <c r="E7016" s="43" t="e">
        <f>IF(VLOOKUP(S7016,'DD-Lookup'!$J$6:$L$50,3,FALSE)="Monthly",(YEAR(AC7016)-YEAR(AB7016))*12+MONTH(AC7016)-MONTH(AB7016)+1,(AC7016-AB7016+1))</f>
        <v>#N/A</v>
      </c>
      <c r="F7016" s="210" t="e">
        <f t="shared" si="554"/>
        <v>#N/A</v>
      </c>
    </row>
    <row r="7017" spans="1:6" x14ac:dyDescent="0.25">
      <c r="A7017" s="43" t="str">
        <f t="shared" si="550"/>
        <v xml:space="preserve"> 0 Financial</v>
      </c>
      <c r="B7017" s="43" t="str">
        <f t="shared" si="551"/>
        <v/>
      </c>
      <c r="C7017" s="43">
        <f t="shared" si="552"/>
        <v>0</v>
      </c>
      <c r="D7017" s="43" t="str">
        <f t="shared" si="553"/>
        <v>Financial</v>
      </c>
      <c r="E7017" s="43" t="e">
        <f>IF(VLOOKUP(S7017,'DD-Lookup'!$J$6:$L$50,3,FALSE)="Monthly",(YEAR(AC7017)-YEAR(AB7017))*12+MONTH(AC7017)-MONTH(AB7017)+1,(AC7017-AB7017+1))</f>
        <v>#N/A</v>
      </c>
      <c r="F7017" s="210" t="e">
        <f t="shared" si="554"/>
        <v>#N/A</v>
      </c>
    </row>
    <row r="7018" spans="1:6" x14ac:dyDescent="0.25">
      <c r="A7018" s="43" t="str">
        <f t="shared" si="550"/>
        <v xml:space="preserve"> 0 Financial</v>
      </c>
      <c r="B7018" s="43" t="str">
        <f t="shared" si="551"/>
        <v/>
      </c>
      <c r="C7018" s="43">
        <f t="shared" si="552"/>
        <v>0</v>
      </c>
      <c r="D7018" s="43" t="str">
        <f t="shared" si="553"/>
        <v>Financial</v>
      </c>
      <c r="E7018" s="43" t="e">
        <f>IF(VLOOKUP(S7018,'DD-Lookup'!$J$6:$L$50,3,FALSE)="Monthly",(YEAR(AC7018)-YEAR(AB7018))*12+MONTH(AC7018)-MONTH(AB7018)+1,(AC7018-AB7018+1))</f>
        <v>#N/A</v>
      </c>
      <c r="F7018" s="210" t="e">
        <f t="shared" si="554"/>
        <v>#N/A</v>
      </c>
    </row>
    <row r="7019" spans="1:6" x14ac:dyDescent="0.25">
      <c r="A7019" s="43" t="str">
        <f t="shared" si="550"/>
        <v xml:space="preserve"> 0 Financial</v>
      </c>
      <c r="B7019" s="43" t="str">
        <f t="shared" si="551"/>
        <v/>
      </c>
      <c r="C7019" s="43">
        <f t="shared" si="552"/>
        <v>0</v>
      </c>
      <c r="D7019" s="43" t="str">
        <f t="shared" si="553"/>
        <v>Financial</v>
      </c>
      <c r="E7019" s="43" t="e">
        <f>IF(VLOOKUP(S7019,'DD-Lookup'!$J$6:$L$50,3,FALSE)="Monthly",(YEAR(AC7019)-YEAR(AB7019))*12+MONTH(AC7019)-MONTH(AB7019)+1,(AC7019-AB7019+1))</f>
        <v>#N/A</v>
      </c>
      <c r="F7019" s="210" t="e">
        <f t="shared" si="554"/>
        <v>#N/A</v>
      </c>
    </row>
    <row r="7020" spans="1:6" x14ac:dyDescent="0.25">
      <c r="A7020" s="43" t="str">
        <f t="shared" si="550"/>
        <v xml:space="preserve"> 0 Financial</v>
      </c>
      <c r="B7020" s="43" t="str">
        <f t="shared" si="551"/>
        <v/>
      </c>
      <c r="C7020" s="43">
        <f t="shared" si="552"/>
        <v>0</v>
      </c>
      <c r="D7020" s="43" t="str">
        <f t="shared" si="553"/>
        <v>Financial</v>
      </c>
      <c r="E7020" s="43" t="e">
        <f>IF(VLOOKUP(S7020,'DD-Lookup'!$J$6:$L$50,3,FALSE)="Monthly",(YEAR(AC7020)-YEAR(AB7020))*12+MONTH(AC7020)-MONTH(AB7020)+1,(AC7020-AB7020+1))</f>
        <v>#N/A</v>
      </c>
      <c r="F7020" s="210" t="e">
        <f t="shared" si="554"/>
        <v>#N/A</v>
      </c>
    </row>
    <row r="7021" spans="1:6" x14ac:dyDescent="0.25">
      <c r="A7021" s="43" t="str">
        <f t="shared" si="550"/>
        <v xml:space="preserve"> 0 Financial</v>
      </c>
      <c r="B7021" s="43" t="str">
        <f t="shared" si="551"/>
        <v/>
      </c>
      <c r="C7021" s="43">
        <f t="shared" si="552"/>
        <v>0</v>
      </c>
      <c r="D7021" s="43" t="str">
        <f t="shared" si="553"/>
        <v>Financial</v>
      </c>
      <c r="E7021" s="43" t="e">
        <f>IF(VLOOKUP(S7021,'DD-Lookup'!$J$6:$L$50,3,FALSE)="Monthly",(YEAR(AC7021)-YEAR(AB7021))*12+MONTH(AC7021)-MONTH(AB7021)+1,(AC7021-AB7021+1))</f>
        <v>#N/A</v>
      </c>
      <c r="F7021" s="210" t="e">
        <f t="shared" si="554"/>
        <v>#N/A</v>
      </c>
    </row>
    <row r="7022" spans="1:6" x14ac:dyDescent="0.25">
      <c r="A7022" s="43" t="str">
        <f t="shared" si="550"/>
        <v xml:space="preserve"> 0 Financial</v>
      </c>
      <c r="B7022" s="43" t="str">
        <f t="shared" si="551"/>
        <v/>
      </c>
      <c r="C7022" s="43">
        <f t="shared" si="552"/>
        <v>0</v>
      </c>
      <c r="D7022" s="43" t="str">
        <f t="shared" si="553"/>
        <v>Financial</v>
      </c>
      <c r="E7022" s="43" t="e">
        <f>IF(VLOOKUP(S7022,'DD-Lookup'!$J$6:$L$50,3,FALSE)="Monthly",(YEAR(AC7022)-YEAR(AB7022))*12+MONTH(AC7022)-MONTH(AB7022)+1,(AC7022-AB7022+1))</f>
        <v>#N/A</v>
      </c>
      <c r="F7022" s="210" t="e">
        <f t="shared" si="554"/>
        <v>#N/A</v>
      </c>
    </row>
    <row r="7023" spans="1:6" x14ac:dyDescent="0.25">
      <c r="A7023" s="43" t="str">
        <f t="shared" si="550"/>
        <v xml:space="preserve"> 0 Financial</v>
      </c>
      <c r="B7023" s="43" t="str">
        <f t="shared" si="551"/>
        <v/>
      </c>
      <c r="C7023" s="43">
        <f t="shared" si="552"/>
        <v>0</v>
      </c>
      <c r="D7023" s="43" t="str">
        <f t="shared" si="553"/>
        <v>Financial</v>
      </c>
      <c r="E7023" s="43" t="e">
        <f>IF(VLOOKUP(S7023,'DD-Lookup'!$J$6:$L$50,3,FALSE)="Monthly",(YEAR(AC7023)-YEAR(AB7023))*12+MONTH(AC7023)-MONTH(AB7023)+1,(AC7023-AB7023+1))</f>
        <v>#N/A</v>
      </c>
      <c r="F7023" s="210" t="e">
        <f t="shared" si="554"/>
        <v>#N/A</v>
      </c>
    </row>
    <row r="7024" spans="1:6" x14ac:dyDescent="0.25">
      <c r="A7024" s="43" t="str">
        <f t="shared" si="550"/>
        <v xml:space="preserve"> 0 Financial</v>
      </c>
      <c r="B7024" s="43" t="str">
        <f t="shared" si="551"/>
        <v/>
      </c>
      <c r="C7024" s="43">
        <f t="shared" si="552"/>
        <v>0</v>
      </c>
      <c r="D7024" s="43" t="str">
        <f t="shared" si="553"/>
        <v>Financial</v>
      </c>
      <c r="E7024" s="43" t="e">
        <f>IF(VLOOKUP(S7024,'DD-Lookup'!$J$6:$L$50,3,FALSE)="Monthly",(YEAR(AC7024)-YEAR(AB7024))*12+MONTH(AC7024)-MONTH(AB7024)+1,(AC7024-AB7024+1))</f>
        <v>#N/A</v>
      </c>
      <c r="F7024" s="210" t="e">
        <f t="shared" si="554"/>
        <v>#N/A</v>
      </c>
    </row>
    <row r="7025" spans="1:6" x14ac:dyDescent="0.25">
      <c r="A7025" s="43" t="str">
        <f t="shared" si="550"/>
        <v xml:space="preserve"> 0 Financial</v>
      </c>
      <c r="B7025" s="43" t="str">
        <f t="shared" si="551"/>
        <v/>
      </c>
      <c r="C7025" s="43">
        <f t="shared" si="552"/>
        <v>0</v>
      </c>
      <c r="D7025" s="43" t="str">
        <f t="shared" si="553"/>
        <v>Financial</v>
      </c>
      <c r="E7025" s="43" t="e">
        <f>IF(VLOOKUP(S7025,'DD-Lookup'!$J$6:$L$50,3,FALSE)="Monthly",(YEAR(AC7025)-YEAR(AB7025))*12+MONTH(AC7025)-MONTH(AB7025)+1,(AC7025-AB7025+1))</f>
        <v>#N/A</v>
      </c>
      <c r="F7025" s="210" t="e">
        <f t="shared" si="554"/>
        <v>#N/A</v>
      </c>
    </row>
    <row r="7026" spans="1:6" x14ac:dyDescent="0.25">
      <c r="A7026" s="43" t="str">
        <f t="shared" si="550"/>
        <v xml:space="preserve"> 0 Financial</v>
      </c>
      <c r="B7026" s="43" t="str">
        <f t="shared" si="551"/>
        <v/>
      </c>
      <c r="C7026" s="43">
        <f t="shared" si="552"/>
        <v>0</v>
      </c>
      <c r="D7026" s="43" t="str">
        <f t="shared" si="553"/>
        <v>Financial</v>
      </c>
      <c r="E7026" s="43" t="e">
        <f>IF(VLOOKUP(S7026,'DD-Lookup'!$J$6:$L$50,3,FALSE)="Monthly",(YEAR(AC7026)-YEAR(AB7026))*12+MONTH(AC7026)-MONTH(AB7026)+1,(AC7026-AB7026+1))</f>
        <v>#N/A</v>
      </c>
      <c r="F7026" s="210" t="e">
        <f t="shared" si="554"/>
        <v>#N/A</v>
      </c>
    </row>
    <row r="7027" spans="1:6" x14ac:dyDescent="0.25">
      <c r="A7027" s="43" t="str">
        <f t="shared" si="550"/>
        <v xml:space="preserve"> 0 Financial</v>
      </c>
      <c r="B7027" s="43" t="str">
        <f t="shared" si="551"/>
        <v/>
      </c>
      <c r="C7027" s="43">
        <f t="shared" si="552"/>
        <v>0</v>
      </c>
      <c r="D7027" s="43" t="str">
        <f t="shared" si="553"/>
        <v>Financial</v>
      </c>
      <c r="E7027" s="43" t="e">
        <f>IF(VLOOKUP(S7027,'DD-Lookup'!$J$6:$L$50,3,FALSE)="Monthly",(YEAR(AC7027)-YEAR(AB7027))*12+MONTH(AC7027)-MONTH(AB7027)+1,(AC7027-AB7027+1))</f>
        <v>#N/A</v>
      </c>
      <c r="F7027" s="210" t="e">
        <f t="shared" si="554"/>
        <v>#N/A</v>
      </c>
    </row>
    <row r="7028" spans="1:6" x14ac:dyDescent="0.25">
      <c r="A7028" s="43" t="str">
        <f t="shared" si="550"/>
        <v xml:space="preserve"> 0 Financial</v>
      </c>
      <c r="B7028" s="43" t="str">
        <f t="shared" si="551"/>
        <v/>
      </c>
      <c r="C7028" s="43">
        <f t="shared" si="552"/>
        <v>0</v>
      </c>
      <c r="D7028" s="43" t="str">
        <f t="shared" si="553"/>
        <v>Financial</v>
      </c>
      <c r="E7028" s="43" t="e">
        <f>IF(VLOOKUP(S7028,'DD-Lookup'!$J$6:$L$50,3,FALSE)="Monthly",(YEAR(AC7028)-YEAR(AB7028))*12+MONTH(AC7028)-MONTH(AB7028)+1,(AC7028-AB7028+1))</f>
        <v>#N/A</v>
      </c>
      <c r="F7028" s="210" t="e">
        <f t="shared" si="554"/>
        <v>#N/A</v>
      </c>
    </row>
    <row r="7029" spans="1:6" x14ac:dyDescent="0.25">
      <c r="A7029" s="43" t="str">
        <f t="shared" si="550"/>
        <v xml:space="preserve"> 0 Financial</v>
      </c>
      <c r="B7029" s="43" t="str">
        <f t="shared" si="551"/>
        <v/>
      </c>
      <c r="C7029" s="43">
        <f t="shared" si="552"/>
        <v>0</v>
      </c>
      <c r="D7029" s="43" t="str">
        <f t="shared" si="553"/>
        <v>Financial</v>
      </c>
      <c r="E7029" s="43" t="e">
        <f>IF(VLOOKUP(S7029,'DD-Lookup'!$J$6:$L$50,3,FALSE)="Monthly",(YEAR(AC7029)-YEAR(AB7029))*12+MONTH(AC7029)-MONTH(AB7029)+1,(AC7029-AB7029+1))</f>
        <v>#N/A</v>
      </c>
      <c r="F7029" s="210" t="e">
        <f t="shared" si="554"/>
        <v>#N/A</v>
      </c>
    </row>
    <row r="7030" spans="1:6" x14ac:dyDescent="0.25">
      <c r="A7030" s="43" t="str">
        <f t="shared" si="550"/>
        <v xml:space="preserve"> 0 Financial</v>
      </c>
      <c r="B7030" s="43" t="str">
        <f t="shared" si="551"/>
        <v/>
      </c>
      <c r="C7030" s="43">
        <f t="shared" si="552"/>
        <v>0</v>
      </c>
      <c r="D7030" s="43" t="str">
        <f t="shared" si="553"/>
        <v>Financial</v>
      </c>
      <c r="E7030" s="43" t="e">
        <f>IF(VLOOKUP(S7030,'DD-Lookup'!$J$6:$L$50,3,FALSE)="Monthly",(YEAR(AC7030)-YEAR(AB7030))*12+MONTH(AC7030)-MONTH(AB7030)+1,(AC7030-AB7030+1))</f>
        <v>#N/A</v>
      </c>
      <c r="F7030" s="210" t="e">
        <f t="shared" si="554"/>
        <v>#N/A</v>
      </c>
    </row>
    <row r="7031" spans="1:6" x14ac:dyDescent="0.25">
      <c r="A7031" s="43" t="str">
        <f t="shared" si="550"/>
        <v xml:space="preserve"> 0 Financial</v>
      </c>
      <c r="B7031" s="43" t="str">
        <f t="shared" si="551"/>
        <v/>
      </c>
      <c r="C7031" s="43">
        <f t="shared" si="552"/>
        <v>0</v>
      </c>
      <c r="D7031" s="43" t="str">
        <f t="shared" si="553"/>
        <v>Financial</v>
      </c>
      <c r="E7031" s="43" t="e">
        <f>IF(VLOOKUP(S7031,'DD-Lookup'!$J$6:$L$50,3,FALSE)="Monthly",(YEAR(AC7031)-YEAR(AB7031))*12+MONTH(AC7031)-MONTH(AB7031)+1,(AC7031-AB7031+1))</f>
        <v>#N/A</v>
      </c>
      <c r="F7031" s="210" t="e">
        <f t="shared" si="554"/>
        <v>#N/A</v>
      </c>
    </row>
    <row r="7032" spans="1:6" x14ac:dyDescent="0.25">
      <c r="A7032" s="43" t="str">
        <f t="shared" si="550"/>
        <v xml:space="preserve"> 0 Financial</v>
      </c>
      <c r="B7032" s="43" t="str">
        <f t="shared" si="551"/>
        <v/>
      </c>
      <c r="C7032" s="43">
        <f t="shared" si="552"/>
        <v>0</v>
      </c>
      <c r="D7032" s="43" t="str">
        <f t="shared" si="553"/>
        <v>Financial</v>
      </c>
      <c r="E7032" s="43" t="e">
        <f>IF(VLOOKUP(S7032,'DD-Lookup'!$J$6:$L$50,3,FALSE)="Monthly",(YEAR(AC7032)-YEAR(AB7032))*12+MONTH(AC7032)-MONTH(AB7032)+1,(AC7032-AB7032+1))</f>
        <v>#N/A</v>
      </c>
      <c r="F7032" s="210" t="e">
        <f t="shared" si="554"/>
        <v>#N/A</v>
      </c>
    </row>
    <row r="7033" spans="1:6" x14ac:dyDescent="0.25">
      <c r="A7033" s="43" t="str">
        <f t="shared" si="550"/>
        <v xml:space="preserve"> 0 Financial</v>
      </c>
      <c r="B7033" s="43" t="str">
        <f t="shared" si="551"/>
        <v/>
      </c>
      <c r="C7033" s="43">
        <f t="shared" si="552"/>
        <v>0</v>
      </c>
      <c r="D7033" s="43" t="str">
        <f t="shared" si="553"/>
        <v>Financial</v>
      </c>
      <c r="E7033" s="43" t="e">
        <f>IF(VLOOKUP(S7033,'DD-Lookup'!$J$6:$L$50,3,FALSE)="Monthly",(YEAR(AC7033)-YEAR(AB7033))*12+MONTH(AC7033)-MONTH(AB7033)+1,(AC7033-AB7033+1))</f>
        <v>#N/A</v>
      </c>
      <c r="F7033" s="210" t="e">
        <f t="shared" si="554"/>
        <v>#N/A</v>
      </c>
    </row>
    <row r="7034" spans="1:6" x14ac:dyDescent="0.25">
      <c r="A7034" s="43" t="str">
        <f t="shared" si="550"/>
        <v xml:space="preserve"> 0 Financial</v>
      </c>
      <c r="B7034" s="43" t="str">
        <f t="shared" si="551"/>
        <v/>
      </c>
      <c r="C7034" s="43">
        <f t="shared" si="552"/>
        <v>0</v>
      </c>
      <c r="D7034" s="43" t="str">
        <f t="shared" si="553"/>
        <v>Financial</v>
      </c>
      <c r="E7034" s="43" t="e">
        <f>IF(VLOOKUP(S7034,'DD-Lookup'!$J$6:$L$50,3,FALSE)="Monthly",(YEAR(AC7034)-YEAR(AB7034))*12+MONTH(AC7034)-MONTH(AB7034)+1,(AC7034-AB7034+1))</f>
        <v>#N/A</v>
      </c>
      <c r="F7034" s="210" t="e">
        <f t="shared" si="554"/>
        <v>#N/A</v>
      </c>
    </row>
    <row r="7035" spans="1:6" x14ac:dyDescent="0.25">
      <c r="A7035" s="43" t="str">
        <f t="shared" si="550"/>
        <v xml:space="preserve"> 0 Financial</v>
      </c>
      <c r="B7035" s="43" t="str">
        <f t="shared" si="551"/>
        <v/>
      </c>
      <c r="C7035" s="43">
        <f t="shared" si="552"/>
        <v>0</v>
      </c>
      <c r="D7035" s="43" t="str">
        <f t="shared" si="553"/>
        <v>Financial</v>
      </c>
      <c r="E7035" s="43" t="e">
        <f>IF(VLOOKUP(S7035,'DD-Lookup'!$J$6:$L$50,3,FALSE)="Monthly",(YEAR(AC7035)-YEAR(AB7035))*12+MONTH(AC7035)-MONTH(AB7035)+1,(AC7035-AB7035+1))</f>
        <v>#N/A</v>
      </c>
      <c r="F7035" s="210" t="e">
        <f t="shared" si="554"/>
        <v>#N/A</v>
      </c>
    </row>
    <row r="7036" spans="1:6" x14ac:dyDescent="0.25">
      <c r="A7036" s="43" t="str">
        <f t="shared" si="550"/>
        <v xml:space="preserve"> 0 Financial</v>
      </c>
      <c r="B7036" s="43" t="str">
        <f t="shared" si="551"/>
        <v/>
      </c>
      <c r="C7036" s="43">
        <f t="shared" si="552"/>
        <v>0</v>
      </c>
      <c r="D7036" s="43" t="str">
        <f t="shared" si="553"/>
        <v>Financial</v>
      </c>
      <c r="E7036" s="43" t="e">
        <f>IF(VLOOKUP(S7036,'DD-Lookup'!$J$6:$L$50,3,FALSE)="Monthly",(YEAR(AC7036)-YEAR(AB7036))*12+MONTH(AC7036)-MONTH(AB7036)+1,(AC7036-AB7036+1))</f>
        <v>#N/A</v>
      </c>
      <c r="F7036" s="210" t="e">
        <f t="shared" si="554"/>
        <v>#N/A</v>
      </c>
    </row>
    <row r="7037" spans="1:6" x14ac:dyDescent="0.25">
      <c r="A7037" s="43" t="str">
        <f t="shared" si="550"/>
        <v xml:space="preserve"> 0 Financial</v>
      </c>
      <c r="B7037" s="43" t="str">
        <f t="shared" si="551"/>
        <v/>
      </c>
      <c r="C7037" s="43">
        <f t="shared" si="552"/>
        <v>0</v>
      </c>
      <c r="D7037" s="43" t="str">
        <f t="shared" si="553"/>
        <v>Financial</v>
      </c>
      <c r="E7037" s="43" t="e">
        <f>IF(VLOOKUP(S7037,'DD-Lookup'!$J$6:$L$50,3,FALSE)="Monthly",(YEAR(AC7037)-YEAR(AB7037))*12+MONTH(AC7037)-MONTH(AB7037)+1,(AC7037-AB7037+1))</f>
        <v>#N/A</v>
      </c>
      <c r="F7037" s="210" t="e">
        <f t="shared" si="554"/>
        <v>#N/A</v>
      </c>
    </row>
    <row r="7038" spans="1:6" x14ac:dyDescent="0.25">
      <c r="A7038" s="43" t="str">
        <f t="shared" si="550"/>
        <v xml:space="preserve"> 0 Financial</v>
      </c>
      <c r="B7038" s="43" t="str">
        <f t="shared" si="551"/>
        <v/>
      </c>
      <c r="C7038" s="43">
        <f t="shared" si="552"/>
        <v>0</v>
      </c>
      <c r="D7038" s="43" t="str">
        <f t="shared" si="553"/>
        <v>Financial</v>
      </c>
      <c r="E7038" s="43" t="e">
        <f>IF(VLOOKUP(S7038,'DD-Lookup'!$J$6:$L$50,3,FALSE)="Monthly",(YEAR(AC7038)-YEAR(AB7038))*12+MONTH(AC7038)-MONTH(AB7038)+1,(AC7038-AB7038+1))</f>
        <v>#N/A</v>
      </c>
      <c r="F7038" s="210" t="e">
        <f t="shared" si="554"/>
        <v>#N/A</v>
      </c>
    </row>
    <row r="7039" spans="1:6" x14ac:dyDescent="0.25">
      <c r="A7039" s="43" t="str">
        <f t="shared" si="550"/>
        <v xml:space="preserve"> 0 Financial</v>
      </c>
      <c r="B7039" s="43" t="str">
        <f t="shared" si="551"/>
        <v/>
      </c>
      <c r="C7039" s="43">
        <f t="shared" si="552"/>
        <v>0</v>
      </c>
      <c r="D7039" s="43" t="str">
        <f t="shared" si="553"/>
        <v>Financial</v>
      </c>
      <c r="E7039" s="43" t="e">
        <f>IF(VLOOKUP(S7039,'DD-Lookup'!$J$6:$L$50,3,FALSE)="Monthly",(YEAR(AC7039)-YEAR(AB7039))*12+MONTH(AC7039)-MONTH(AB7039)+1,(AC7039-AB7039+1))</f>
        <v>#N/A</v>
      </c>
      <c r="F7039" s="210" t="e">
        <f t="shared" si="554"/>
        <v>#N/A</v>
      </c>
    </row>
    <row r="7040" spans="1:6" x14ac:dyDescent="0.25">
      <c r="A7040" s="43" t="str">
        <f t="shared" si="550"/>
        <v xml:space="preserve"> 0 Financial</v>
      </c>
      <c r="B7040" s="43" t="str">
        <f t="shared" si="551"/>
        <v/>
      </c>
      <c r="C7040" s="43">
        <f t="shared" si="552"/>
        <v>0</v>
      </c>
      <c r="D7040" s="43" t="str">
        <f t="shared" si="553"/>
        <v>Financial</v>
      </c>
      <c r="E7040" s="43" t="e">
        <f>IF(VLOOKUP(S7040,'DD-Lookup'!$J$6:$L$50,3,FALSE)="Monthly",(YEAR(AC7040)-YEAR(AB7040))*12+MONTH(AC7040)-MONTH(AB7040)+1,(AC7040-AB7040+1))</f>
        <v>#N/A</v>
      </c>
      <c r="F7040" s="210" t="e">
        <f t="shared" si="554"/>
        <v>#N/A</v>
      </c>
    </row>
    <row r="7041" spans="1:6" x14ac:dyDescent="0.25">
      <c r="A7041" s="43" t="str">
        <f t="shared" si="550"/>
        <v xml:space="preserve"> 0 Financial</v>
      </c>
      <c r="B7041" s="43" t="str">
        <f t="shared" si="551"/>
        <v/>
      </c>
      <c r="C7041" s="43">
        <f t="shared" si="552"/>
        <v>0</v>
      </c>
      <c r="D7041" s="43" t="str">
        <f t="shared" si="553"/>
        <v>Financial</v>
      </c>
      <c r="E7041" s="43" t="e">
        <f>IF(VLOOKUP(S7041,'DD-Lookup'!$J$6:$L$50,3,FALSE)="Monthly",(YEAR(AC7041)-YEAR(AB7041))*12+MONTH(AC7041)-MONTH(AB7041)+1,(AC7041-AB7041+1))</f>
        <v>#N/A</v>
      </c>
      <c r="F7041" s="210" t="e">
        <f t="shared" si="554"/>
        <v>#N/A</v>
      </c>
    </row>
    <row r="7042" spans="1:6" x14ac:dyDescent="0.25">
      <c r="A7042" s="43" t="str">
        <f t="shared" si="550"/>
        <v xml:space="preserve"> 0 Financial</v>
      </c>
      <c r="B7042" s="43" t="str">
        <f t="shared" si="551"/>
        <v/>
      </c>
      <c r="C7042" s="43">
        <f t="shared" si="552"/>
        <v>0</v>
      </c>
      <c r="D7042" s="43" t="str">
        <f t="shared" si="553"/>
        <v>Financial</v>
      </c>
      <c r="E7042" s="43" t="e">
        <f>IF(VLOOKUP(S7042,'DD-Lookup'!$J$6:$L$50,3,FALSE)="Monthly",(YEAR(AC7042)-YEAR(AB7042))*12+MONTH(AC7042)-MONTH(AB7042)+1,(AC7042-AB7042+1))</f>
        <v>#N/A</v>
      </c>
      <c r="F7042" s="210" t="e">
        <f t="shared" si="554"/>
        <v>#N/A</v>
      </c>
    </row>
    <row r="7043" spans="1:6" x14ac:dyDescent="0.25">
      <c r="A7043" s="43" t="str">
        <f t="shared" si="550"/>
        <v xml:space="preserve"> 0 Financial</v>
      </c>
      <c r="B7043" s="43" t="str">
        <f t="shared" si="551"/>
        <v/>
      </c>
      <c r="C7043" s="43">
        <f t="shared" si="552"/>
        <v>0</v>
      </c>
      <c r="D7043" s="43" t="str">
        <f t="shared" si="553"/>
        <v>Financial</v>
      </c>
      <c r="E7043" s="43" t="e">
        <f>IF(VLOOKUP(S7043,'DD-Lookup'!$J$6:$L$50,3,FALSE)="Monthly",(YEAR(AC7043)-YEAR(AB7043))*12+MONTH(AC7043)-MONTH(AB7043)+1,(AC7043-AB7043+1))</f>
        <v>#N/A</v>
      </c>
      <c r="F7043" s="210" t="e">
        <f t="shared" si="554"/>
        <v>#N/A</v>
      </c>
    </row>
    <row r="7044" spans="1:6" x14ac:dyDescent="0.25">
      <c r="A7044" s="43" t="str">
        <f t="shared" si="550"/>
        <v xml:space="preserve"> 0 Financial</v>
      </c>
      <c r="B7044" s="43" t="str">
        <f t="shared" si="551"/>
        <v/>
      </c>
      <c r="C7044" s="43">
        <f t="shared" si="552"/>
        <v>0</v>
      </c>
      <c r="D7044" s="43" t="str">
        <f t="shared" si="553"/>
        <v>Financial</v>
      </c>
      <c r="E7044" s="43" t="e">
        <f>IF(VLOOKUP(S7044,'DD-Lookup'!$J$6:$L$50,3,FALSE)="Monthly",(YEAR(AC7044)-YEAR(AB7044))*12+MONTH(AC7044)-MONTH(AB7044)+1,(AC7044-AB7044+1))</f>
        <v>#N/A</v>
      </c>
      <c r="F7044" s="210" t="e">
        <f t="shared" si="554"/>
        <v>#N/A</v>
      </c>
    </row>
    <row r="7045" spans="1:6" x14ac:dyDescent="0.25">
      <c r="A7045" s="43" t="str">
        <f t="shared" si="550"/>
        <v xml:space="preserve"> 0 Financial</v>
      </c>
      <c r="B7045" s="43" t="str">
        <f t="shared" si="551"/>
        <v/>
      </c>
      <c r="C7045" s="43">
        <f t="shared" si="552"/>
        <v>0</v>
      </c>
      <c r="D7045" s="43" t="str">
        <f t="shared" si="553"/>
        <v>Financial</v>
      </c>
      <c r="E7045" s="43" t="e">
        <f>IF(VLOOKUP(S7045,'DD-Lookup'!$J$6:$L$50,3,FALSE)="Monthly",(YEAR(AC7045)-YEAR(AB7045))*12+MONTH(AC7045)-MONTH(AB7045)+1,(AC7045-AB7045+1))</f>
        <v>#N/A</v>
      </c>
      <c r="F7045" s="210" t="e">
        <f t="shared" si="554"/>
        <v>#N/A</v>
      </c>
    </row>
    <row r="7046" spans="1:6" x14ac:dyDescent="0.25">
      <c r="A7046" s="43" t="str">
        <f t="shared" si="550"/>
        <v xml:space="preserve"> 0 Financial</v>
      </c>
      <c r="B7046" s="43" t="str">
        <f t="shared" si="551"/>
        <v/>
      </c>
      <c r="C7046" s="43">
        <f t="shared" si="552"/>
        <v>0</v>
      </c>
      <c r="D7046" s="43" t="str">
        <f t="shared" si="553"/>
        <v>Financial</v>
      </c>
      <c r="E7046" s="43" t="e">
        <f>IF(VLOOKUP(S7046,'DD-Lookup'!$J$6:$L$50,3,FALSE)="Monthly",(YEAR(AC7046)-YEAR(AB7046))*12+MONTH(AC7046)-MONTH(AB7046)+1,(AC7046-AB7046+1))</f>
        <v>#N/A</v>
      </c>
      <c r="F7046" s="210" t="e">
        <f t="shared" si="554"/>
        <v>#N/A</v>
      </c>
    </row>
    <row r="7047" spans="1:6" x14ac:dyDescent="0.25">
      <c r="A7047" s="43" t="str">
        <f t="shared" si="550"/>
        <v xml:space="preserve"> 0 Financial</v>
      </c>
      <c r="B7047" s="43" t="str">
        <f t="shared" si="551"/>
        <v/>
      </c>
      <c r="C7047" s="43">
        <f t="shared" si="552"/>
        <v>0</v>
      </c>
      <c r="D7047" s="43" t="str">
        <f t="shared" si="553"/>
        <v>Financial</v>
      </c>
      <c r="E7047" s="43" t="e">
        <f>IF(VLOOKUP(S7047,'DD-Lookup'!$J$6:$L$50,3,FALSE)="Monthly",(YEAR(AC7047)-YEAR(AB7047))*12+MONTH(AC7047)-MONTH(AB7047)+1,(AC7047-AB7047+1))</f>
        <v>#N/A</v>
      </c>
      <c r="F7047" s="210" t="e">
        <f t="shared" si="554"/>
        <v>#N/A</v>
      </c>
    </row>
    <row r="7048" spans="1:6" x14ac:dyDescent="0.25">
      <c r="A7048" s="43" t="str">
        <f t="shared" si="550"/>
        <v xml:space="preserve"> 0 Financial</v>
      </c>
      <c r="B7048" s="43" t="str">
        <f t="shared" si="551"/>
        <v/>
      </c>
      <c r="C7048" s="43">
        <f t="shared" si="552"/>
        <v>0</v>
      </c>
      <c r="D7048" s="43" t="str">
        <f t="shared" si="553"/>
        <v>Financial</v>
      </c>
      <c r="E7048" s="43" t="e">
        <f>IF(VLOOKUP(S7048,'DD-Lookup'!$J$6:$L$50,3,FALSE)="Monthly",(YEAR(AC7048)-YEAR(AB7048))*12+MONTH(AC7048)-MONTH(AB7048)+1,(AC7048-AB7048+1))</f>
        <v>#N/A</v>
      </c>
      <c r="F7048" s="210" t="e">
        <f t="shared" si="554"/>
        <v>#N/A</v>
      </c>
    </row>
    <row r="7049" spans="1:6" x14ac:dyDescent="0.25">
      <c r="A7049" s="43" t="str">
        <f t="shared" si="550"/>
        <v xml:space="preserve"> 0 Financial</v>
      </c>
      <c r="B7049" s="43" t="str">
        <f t="shared" si="551"/>
        <v/>
      </c>
      <c r="C7049" s="43">
        <f t="shared" si="552"/>
        <v>0</v>
      </c>
      <c r="D7049" s="43" t="str">
        <f t="shared" si="553"/>
        <v>Financial</v>
      </c>
      <c r="E7049" s="43" t="e">
        <f>IF(VLOOKUP(S7049,'DD-Lookup'!$J$6:$L$50,3,FALSE)="Monthly",(YEAR(AC7049)-YEAR(AB7049))*12+MONTH(AC7049)-MONTH(AB7049)+1,(AC7049-AB7049+1))</f>
        <v>#N/A</v>
      </c>
      <c r="F7049" s="210" t="e">
        <f t="shared" si="554"/>
        <v>#N/A</v>
      </c>
    </row>
    <row r="7050" spans="1:6" x14ac:dyDescent="0.25">
      <c r="A7050" s="43" t="str">
        <f t="shared" ref="A7050:A7113" si="555">B7050&amp;" "&amp;C7050&amp;" "&amp;D7050</f>
        <v xml:space="preserve"> 0 Financial</v>
      </c>
      <c r="B7050" s="43" t="str">
        <f t="shared" ref="B7050:B7113" si="556">IF((LEFT(N7050,2)="US"),"US","")</f>
        <v/>
      </c>
      <c r="C7050" s="43">
        <f t="shared" ref="C7050:C7113" si="557">M7050</f>
        <v>0</v>
      </c>
      <c r="D7050" s="43" t="str">
        <f t="shared" ref="D7050:D7113" si="558">IF(ISNUMBER(FIND("Phy",N7050))=TRUE,"Physical","Financial")</f>
        <v>Financial</v>
      </c>
      <c r="E7050" s="43" t="e">
        <f>IF(VLOOKUP(S7050,'DD-Lookup'!$J$6:$L$50,3,FALSE)="Monthly",(YEAR(AC7050)-YEAR(AB7050))*12+MONTH(AC7050)-MONTH(AB7050)+1,(AC7050-AB7050+1))</f>
        <v>#N/A</v>
      </c>
      <c r="F7050" s="210" t="e">
        <f t="shared" ref="F7050:F7113" si="559">E7050*SUM(P7050:Q7050)</f>
        <v>#N/A</v>
      </c>
    </row>
    <row r="7051" spans="1:6" x14ac:dyDescent="0.25">
      <c r="A7051" s="43" t="str">
        <f t="shared" si="555"/>
        <v xml:space="preserve"> 0 Financial</v>
      </c>
      <c r="B7051" s="43" t="str">
        <f t="shared" si="556"/>
        <v/>
      </c>
      <c r="C7051" s="43">
        <f t="shared" si="557"/>
        <v>0</v>
      </c>
      <c r="D7051" s="43" t="str">
        <f t="shared" si="558"/>
        <v>Financial</v>
      </c>
      <c r="E7051" s="43" t="e">
        <f>IF(VLOOKUP(S7051,'DD-Lookup'!$J$6:$L$50,3,FALSE)="Monthly",(YEAR(AC7051)-YEAR(AB7051))*12+MONTH(AC7051)-MONTH(AB7051)+1,(AC7051-AB7051+1))</f>
        <v>#N/A</v>
      </c>
      <c r="F7051" s="210" t="e">
        <f t="shared" si="559"/>
        <v>#N/A</v>
      </c>
    </row>
    <row r="7052" spans="1:6" x14ac:dyDescent="0.25">
      <c r="A7052" s="43" t="str">
        <f t="shared" si="555"/>
        <v xml:space="preserve"> 0 Financial</v>
      </c>
      <c r="B7052" s="43" t="str">
        <f t="shared" si="556"/>
        <v/>
      </c>
      <c r="C7052" s="43">
        <f t="shared" si="557"/>
        <v>0</v>
      </c>
      <c r="D7052" s="43" t="str">
        <f t="shared" si="558"/>
        <v>Financial</v>
      </c>
      <c r="E7052" s="43" t="e">
        <f>IF(VLOOKUP(S7052,'DD-Lookup'!$J$6:$L$50,3,FALSE)="Monthly",(YEAR(AC7052)-YEAR(AB7052))*12+MONTH(AC7052)-MONTH(AB7052)+1,(AC7052-AB7052+1))</f>
        <v>#N/A</v>
      </c>
      <c r="F7052" s="210" t="e">
        <f t="shared" si="559"/>
        <v>#N/A</v>
      </c>
    </row>
    <row r="7053" spans="1:6" x14ac:dyDescent="0.25">
      <c r="A7053" s="43" t="str">
        <f t="shared" si="555"/>
        <v xml:space="preserve"> 0 Financial</v>
      </c>
      <c r="B7053" s="43" t="str">
        <f t="shared" si="556"/>
        <v/>
      </c>
      <c r="C7053" s="43">
        <f t="shared" si="557"/>
        <v>0</v>
      </c>
      <c r="D7053" s="43" t="str">
        <f t="shared" si="558"/>
        <v>Financial</v>
      </c>
      <c r="E7053" s="43" t="e">
        <f>IF(VLOOKUP(S7053,'DD-Lookup'!$J$6:$L$50,3,FALSE)="Monthly",(YEAR(AC7053)-YEAR(AB7053))*12+MONTH(AC7053)-MONTH(AB7053)+1,(AC7053-AB7053+1))</f>
        <v>#N/A</v>
      </c>
      <c r="F7053" s="210" t="e">
        <f t="shared" si="559"/>
        <v>#N/A</v>
      </c>
    </row>
    <row r="7054" spans="1:6" x14ac:dyDescent="0.25">
      <c r="A7054" s="43" t="str">
        <f t="shared" si="555"/>
        <v xml:space="preserve"> 0 Financial</v>
      </c>
      <c r="B7054" s="43" t="str">
        <f t="shared" si="556"/>
        <v/>
      </c>
      <c r="C7054" s="43">
        <f t="shared" si="557"/>
        <v>0</v>
      </c>
      <c r="D7054" s="43" t="str">
        <f t="shared" si="558"/>
        <v>Financial</v>
      </c>
      <c r="E7054" s="43" t="e">
        <f>IF(VLOOKUP(S7054,'DD-Lookup'!$J$6:$L$50,3,FALSE)="Monthly",(YEAR(AC7054)-YEAR(AB7054))*12+MONTH(AC7054)-MONTH(AB7054)+1,(AC7054-AB7054+1))</f>
        <v>#N/A</v>
      </c>
      <c r="F7054" s="210" t="e">
        <f t="shared" si="559"/>
        <v>#N/A</v>
      </c>
    </row>
    <row r="7055" spans="1:6" x14ac:dyDescent="0.25">
      <c r="A7055" s="43" t="str">
        <f t="shared" si="555"/>
        <v xml:space="preserve"> 0 Financial</v>
      </c>
      <c r="B7055" s="43" t="str">
        <f t="shared" si="556"/>
        <v/>
      </c>
      <c r="C7055" s="43">
        <f t="shared" si="557"/>
        <v>0</v>
      </c>
      <c r="D7055" s="43" t="str">
        <f t="shared" si="558"/>
        <v>Financial</v>
      </c>
      <c r="E7055" s="43" t="e">
        <f>IF(VLOOKUP(S7055,'DD-Lookup'!$J$6:$L$50,3,FALSE)="Monthly",(YEAR(AC7055)-YEAR(AB7055))*12+MONTH(AC7055)-MONTH(AB7055)+1,(AC7055-AB7055+1))</f>
        <v>#N/A</v>
      </c>
      <c r="F7055" s="210" t="e">
        <f t="shared" si="559"/>
        <v>#N/A</v>
      </c>
    </row>
    <row r="7056" spans="1:6" x14ac:dyDescent="0.25">
      <c r="A7056" s="43" t="str">
        <f t="shared" si="555"/>
        <v xml:space="preserve"> 0 Financial</v>
      </c>
      <c r="B7056" s="43" t="str">
        <f t="shared" si="556"/>
        <v/>
      </c>
      <c r="C7056" s="43">
        <f t="shared" si="557"/>
        <v>0</v>
      </c>
      <c r="D7056" s="43" t="str">
        <f t="shared" si="558"/>
        <v>Financial</v>
      </c>
      <c r="E7056" s="43" t="e">
        <f>IF(VLOOKUP(S7056,'DD-Lookup'!$J$6:$L$50,3,FALSE)="Monthly",(YEAR(AC7056)-YEAR(AB7056))*12+MONTH(AC7056)-MONTH(AB7056)+1,(AC7056-AB7056+1))</f>
        <v>#N/A</v>
      </c>
      <c r="F7056" s="210" t="e">
        <f t="shared" si="559"/>
        <v>#N/A</v>
      </c>
    </row>
    <row r="7057" spans="1:6" x14ac:dyDescent="0.25">
      <c r="A7057" s="43" t="str">
        <f t="shared" si="555"/>
        <v xml:space="preserve"> 0 Financial</v>
      </c>
      <c r="B7057" s="43" t="str">
        <f t="shared" si="556"/>
        <v/>
      </c>
      <c r="C7057" s="43">
        <f t="shared" si="557"/>
        <v>0</v>
      </c>
      <c r="D7057" s="43" t="str">
        <f t="shared" si="558"/>
        <v>Financial</v>
      </c>
      <c r="E7057" s="43" t="e">
        <f>IF(VLOOKUP(S7057,'DD-Lookup'!$J$6:$L$50,3,FALSE)="Monthly",(YEAR(AC7057)-YEAR(AB7057))*12+MONTH(AC7057)-MONTH(AB7057)+1,(AC7057-AB7057+1))</f>
        <v>#N/A</v>
      </c>
      <c r="F7057" s="210" t="e">
        <f t="shared" si="559"/>
        <v>#N/A</v>
      </c>
    </row>
    <row r="7058" spans="1:6" x14ac:dyDescent="0.25">
      <c r="A7058" s="43" t="str">
        <f t="shared" si="555"/>
        <v xml:space="preserve"> 0 Financial</v>
      </c>
      <c r="B7058" s="43" t="str">
        <f t="shared" si="556"/>
        <v/>
      </c>
      <c r="C7058" s="43">
        <f t="shared" si="557"/>
        <v>0</v>
      </c>
      <c r="D7058" s="43" t="str">
        <f t="shared" si="558"/>
        <v>Financial</v>
      </c>
      <c r="E7058" s="43" t="e">
        <f>IF(VLOOKUP(S7058,'DD-Lookup'!$J$6:$L$50,3,FALSE)="Monthly",(YEAR(AC7058)-YEAR(AB7058))*12+MONTH(AC7058)-MONTH(AB7058)+1,(AC7058-AB7058+1))</f>
        <v>#N/A</v>
      </c>
      <c r="F7058" s="210" t="e">
        <f t="shared" si="559"/>
        <v>#N/A</v>
      </c>
    </row>
    <row r="7059" spans="1:6" x14ac:dyDescent="0.25">
      <c r="A7059" s="43" t="str">
        <f t="shared" si="555"/>
        <v xml:space="preserve"> 0 Financial</v>
      </c>
      <c r="B7059" s="43" t="str">
        <f t="shared" si="556"/>
        <v/>
      </c>
      <c r="C7059" s="43">
        <f t="shared" si="557"/>
        <v>0</v>
      </c>
      <c r="D7059" s="43" t="str">
        <f t="shared" si="558"/>
        <v>Financial</v>
      </c>
      <c r="E7059" s="43" t="e">
        <f>IF(VLOOKUP(S7059,'DD-Lookup'!$J$6:$L$50,3,FALSE)="Monthly",(YEAR(AC7059)-YEAR(AB7059))*12+MONTH(AC7059)-MONTH(AB7059)+1,(AC7059-AB7059+1))</f>
        <v>#N/A</v>
      </c>
      <c r="F7059" s="210" t="e">
        <f t="shared" si="559"/>
        <v>#N/A</v>
      </c>
    </row>
    <row r="7060" spans="1:6" x14ac:dyDescent="0.25">
      <c r="A7060" s="43" t="str">
        <f t="shared" si="555"/>
        <v xml:space="preserve"> 0 Financial</v>
      </c>
      <c r="B7060" s="43" t="str">
        <f t="shared" si="556"/>
        <v/>
      </c>
      <c r="C7060" s="43">
        <f t="shared" si="557"/>
        <v>0</v>
      </c>
      <c r="D7060" s="43" t="str">
        <f t="shared" si="558"/>
        <v>Financial</v>
      </c>
      <c r="E7060" s="43" t="e">
        <f>IF(VLOOKUP(S7060,'DD-Lookup'!$J$6:$L$50,3,FALSE)="Monthly",(YEAR(AC7060)-YEAR(AB7060))*12+MONTH(AC7060)-MONTH(AB7060)+1,(AC7060-AB7060+1))</f>
        <v>#N/A</v>
      </c>
      <c r="F7060" s="210" t="e">
        <f t="shared" si="559"/>
        <v>#N/A</v>
      </c>
    </row>
    <row r="7061" spans="1:6" x14ac:dyDescent="0.25">
      <c r="A7061" s="43" t="str">
        <f t="shared" si="555"/>
        <v xml:space="preserve"> 0 Financial</v>
      </c>
      <c r="B7061" s="43" t="str">
        <f t="shared" si="556"/>
        <v/>
      </c>
      <c r="C7061" s="43">
        <f t="shared" si="557"/>
        <v>0</v>
      </c>
      <c r="D7061" s="43" t="str">
        <f t="shared" si="558"/>
        <v>Financial</v>
      </c>
      <c r="E7061" s="43" t="e">
        <f>IF(VLOOKUP(S7061,'DD-Lookup'!$J$6:$L$50,3,FALSE)="Monthly",(YEAR(AC7061)-YEAR(AB7061))*12+MONTH(AC7061)-MONTH(AB7061)+1,(AC7061-AB7061+1))</f>
        <v>#N/A</v>
      </c>
      <c r="F7061" s="210" t="e">
        <f t="shared" si="559"/>
        <v>#N/A</v>
      </c>
    </row>
    <row r="7062" spans="1:6" x14ac:dyDescent="0.25">
      <c r="A7062" s="43" t="str">
        <f t="shared" si="555"/>
        <v xml:space="preserve"> 0 Financial</v>
      </c>
      <c r="B7062" s="43" t="str">
        <f t="shared" si="556"/>
        <v/>
      </c>
      <c r="C7062" s="43">
        <f t="shared" si="557"/>
        <v>0</v>
      </c>
      <c r="D7062" s="43" t="str">
        <f t="shared" si="558"/>
        <v>Financial</v>
      </c>
      <c r="E7062" s="43" t="e">
        <f>IF(VLOOKUP(S7062,'DD-Lookup'!$J$6:$L$50,3,FALSE)="Monthly",(YEAR(AC7062)-YEAR(AB7062))*12+MONTH(AC7062)-MONTH(AB7062)+1,(AC7062-AB7062+1))</f>
        <v>#N/A</v>
      </c>
      <c r="F7062" s="210" t="e">
        <f t="shared" si="559"/>
        <v>#N/A</v>
      </c>
    </row>
    <row r="7063" spans="1:6" x14ac:dyDescent="0.25">
      <c r="A7063" s="43" t="str">
        <f t="shared" si="555"/>
        <v xml:space="preserve"> 0 Financial</v>
      </c>
      <c r="B7063" s="43" t="str">
        <f t="shared" si="556"/>
        <v/>
      </c>
      <c r="C7063" s="43">
        <f t="shared" si="557"/>
        <v>0</v>
      </c>
      <c r="D7063" s="43" t="str">
        <f t="shared" si="558"/>
        <v>Financial</v>
      </c>
      <c r="E7063" s="43" t="e">
        <f>IF(VLOOKUP(S7063,'DD-Lookup'!$J$6:$L$50,3,FALSE)="Monthly",(YEAR(AC7063)-YEAR(AB7063))*12+MONTH(AC7063)-MONTH(AB7063)+1,(AC7063-AB7063+1))</f>
        <v>#N/A</v>
      </c>
      <c r="F7063" s="210" t="e">
        <f t="shared" si="559"/>
        <v>#N/A</v>
      </c>
    </row>
    <row r="7064" spans="1:6" x14ac:dyDescent="0.25">
      <c r="A7064" s="43" t="str">
        <f t="shared" si="555"/>
        <v xml:space="preserve"> 0 Financial</v>
      </c>
      <c r="B7064" s="43" t="str">
        <f t="shared" si="556"/>
        <v/>
      </c>
      <c r="C7064" s="43">
        <f t="shared" si="557"/>
        <v>0</v>
      </c>
      <c r="D7064" s="43" t="str">
        <f t="shared" si="558"/>
        <v>Financial</v>
      </c>
      <c r="E7064" s="43" t="e">
        <f>IF(VLOOKUP(S7064,'DD-Lookup'!$J$6:$L$50,3,FALSE)="Monthly",(YEAR(AC7064)-YEAR(AB7064))*12+MONTH(AC7064)-MONTH(AB7064)+1,(AC7064-AB7064+1))</f>
        <v>#N/A</v>
      </c>
      <c r="F7064" s="210" t="e">
        <f t="shared" si="559"/>
        <v>#N/A</v>
      </c>
    </row>
    <row r="7065" spans="1:6" x14ac:dyDescent="0.25">
      <c r="A7065" s="43" t="str">
        <f t="shared" si="555"/>
        <v xml:space="preserve"> 0 Financial</v>
      </c>
      <c r="B7065" s="43" t="str">
        <f t="shared" si="556"/>
        <v/>
      </c>
      <c r="C7065" s="43">
        <f t="shared" si="557"/>
        <v>0</v>
      </c>
      <c r="D7065" s="43" t="str">
        <f t="shared" si="558"/>
        <v>Financial</v>
      </c>
      <c r="E7065" s="43" t="e">
        <f>IF(VLOOKUP(S7065,'DD-Lookup'!$J$6:$L$50,3,FALSE)="Monthly",(YEAR(AC7065)-YEAR(AB7065))*12+MONTH(AC7065)-MONTH(AB7065)+1,(AC7065-AB7065+1))</f>
        <v>#N/A</v>
      </c>
      <c r="F7065" s="210" t="e">
        <f t="shared" si="559"/>
        <v>#N/A</v>
      </c>
    </row>
    <row r="7066" spans="1:6" x14ac:dyDescent="0.25">
      <c r="A7066" s="43" t="str">
        <f t="shared" si="555"/>
        <v xml:space="preserve"> 0 Financial</v>
      </c>
      <c r="B7066" s="43" t="str">
        <f t="shared" si="556"/>
        <v/>
      </c>
      <c r="C7066" s="43">
        <f t="shared" si="557"/>
        <v>0</v>
      </c>
      <c r="D7066" s="43" t="str">
        <f t="shared" si="558"/>
        <v>Financial</v>
      </c>
      <c r="E7066" s="43" t="e">
        <f>IF(VLOOKUP(S7066,'DD-Lookup'!$J$6:$L$50,3,FALSE)="Monthly",(YEAR(AC7066)-YEAR(AB7066))*12+MONTH(AC7066)-MONTH(AB7066)+1,(AC7066-AB7066+1))</f>
        <v>#N/A</v>
      </c>
      <c r="F7066" s="210" t="e">
        <f t="shared" si="559"/>
        <v>#N/A</v>
      </c>
    </row>
    <row r="7067" spans="1:6" x14ac:dyDescent="0.25">
      <c r="A7067" s="43" t="str">
        <f t="shared" si="555"/>
        <v xml:space="preserve"> 0 Financial</v>
      </c>
      <c r="B7067" s="43" t="str">
        <f t="shared" si="556"/>
        <v/>
      </c>
      <c r="C7067" s="43">
        <f t="shared" si="557"/>
        <v>0</v>
      </c>
      <c r="D7067" s="43" t="str">
        <f t="shared" si="558"/>
        <v>Financial</v>
      </c>
      <c r="E7067" s="43" t="e">
        <f>IF(VLOOKUP(S7067,'DD-Lookup'!$J$6:$L$50,3,FALSE)="Monthly",(YEAR(AC7067)-YEAR(AB7067))*12+MONTH(AC7067)-MONTH(AB7067)+1,(AC7067-AB7067+1))</f>
        <v>#N/A</v>
      </c>
      <c r="F7067" s="210" t="e">
        <f t="shared" si="559"/>
        <v>#N/A</v>
      </c>
    </row>
    <row r="7068" spans="1:6" x14ac:dyDescent="0.25">
      <c r="A7068" s="43" t="str">
        <f t="shared" si="555"/>
        <v xml:space="preserve"> 0 Financial</v>
      </c>
      <c r="B7068" s="43" t="str">
        <f t="shared" si="556"/>
        <v/>
      </c>
      <c r="C7068" s="43">
        <f t="shared" si="557"/>
        <v>0</v>
      </c>
      <c r="D7068" s="43" t="str">
        <f t="shared" si="558"/>
        <v>Financial</v>
      </c>
      <c r="E7068" s="43" t="e">
        <f>IF(VLOOKUP(S7068,'DD-Lookup'!$J$6:$L$50,3,FALSE)="Monthly",(YEAR(AC7068)-YEAR(AB7068))*12+MONTH(AC7068)-MONTH(AB7068)+1,(AC7068-AB7068+1))</f>
        <v>#N/A</v>
      </c>
      <c r="F7068" s="210" t="e">
        <f t="shared" si="559"/>
        <v>#N/A</v>
      </c>
    </row>
    <row r="7069" spans="1:6" x14ac:dyDescent="0.25">
      <c r="A7069" s="43" t="str">
        <f t="shared" si="555"/>
        <v xml:space="preserve"> 0 Financial</v>
      </c>
      <c r="B7069" s="43" t="str">
        <f t="shared" si="556"/>
        <v/>
      </c>
      <c r="C7069" s="43">
        <f t="shared" si="557"/>
        <v>0</v>
      </c>
      <c r="D7069" s="43" t="str">
        <f t="shared" si="558"/>
        <v>Financial</v>
      </c>
      <c r="E7069" s="43" t="e">
        <f>IF(VLOOKUP(S7069,'DD-Lookup'!$J$6:$L$50,3,FALSE)="Monthly",(YEAR(AC7069)-YEAR(AB7069))*12+MONTH(AC7069)-MONTH(AB7069)+1,(AC7069-AB7069+1))</f>
        <v>#N/A</v>
      </c>
      <c r="F7069" s="210" t="e">
        <f t="shared" si="559"/>
        <v>#N/A</v>
      </c>
    </row>
    <row r="7070" spans="1:6" x14ac:dyDescent="0.25">
      <c r="A7070" s="43" t="str">
        <f t="shared" si="555"/>
        <v xml:space="preserve"> 0 Financial</v>
      </c>
      <c r="B7070" s="43" t="str">
        <f t="shared" si="556"/>
        <v/>
      </c>
      <c r="C7070" s="43">
        <f t="shared" si="557"/>
        <v>0</v>
      </c>
      <c r="D7070" s="43" t="str">
        <f t="shared" si="558"/>
        <v>Financial</v>
      </c>
      <c r="E7070" s="43" t="e">
        <f>IF(VLOOKUP(S7070,'DD-Lookup'!$J$6:$L$50,3,FALSE)="Monthly",(YEAR(AC7070)-YEAR(AB7070))*12+MONTH(AC7070)-MONTH(AB7070)+1,(AC7070-AB7070+1))</f>
        <v>#N/A</v>
      </c>
      <c r="F7070" s="210" t="e">
        <f t="shared" si="559"/>
        <v>#N/A</v>
      </c>
    </row>
    <row r="7071" spans="1:6" x14ac:dyDescent="0.25">
      <c r="A7071" s="43" t="str">
        <f t="shared" si="555"/>
        <v xml:space="preserve"> 0 Financial</v>
      </c>
      <c r="B7071" s="43" t="str">
        <f t="shared" si="556"/>
        <v/>
      </c>
      <c r="C7071" s="43">
        <f t="shared" si="557"/>
        <v>0</v>
      </c>
      <c r="D7071" s="43" t="str">
        <f t="shared" si="558"/>
        <v>Financial</v>
      </c>
      <c r="E7071" s="43" t="e">
        <f>IF(VLOOKUP(S7071,'DD-Lookup'!$J$6:$L$50,3,FALSE)="Monthly",(YEAR(AC7071)-YEAR(AB7071))*12+MONTH(AC7071)-MONTH(AB7071)+1,(AC7071-AB7071+1))</f>
        <v>#N/A</v>
      </c>
      <c r="F7071" s="210" t="e">
        <f t="shared" si="559"/>
        <v>#N/A</v>
      </c>
    </row>
    <row r="7072" spans="1:6" x14ac:dyDescent="0.25">
      <c r="A7072" s="43" t="str">
        <f t="shared" si="555"/>
        <v xml:space="preserve"> 0 Financial</v>
      </c>
      <c r="B7072" s="43" t="str">
        <f t="shared" si="556"/>
        <v/>
      </c>
      <c r="C7072" s="43">
        <f t="shared" si="557"/>
        <v>0</v>
      </c>
      <c r="D7072" s="43" t="str">
        <f t="shared" si="558"/>
        <v>Financial</v>
      </c>
      <c r="E7072" s="43" t="e">
        <f>IF(VLOOKUP(S7072,'DD-Lookup'!$J$6:$L$50,3,FALSE)="Monthly",(YEAR(AC7072)-YEAR(AB7072))*12+MONTH(AC7072)-MONTH(AB7072)+1,(AC7072-AB7072+1))</f>
        <v>#N/A</v>
      </c>
      <c r="F7072" s="210" t="e">
        <f t="shared" si="559"/>
        <v>#N/A</v>
      </c>
    </row>
    <row r="7073" spans="1:6" x14ac:dyDescent="0.25">
      <c r="A7073" s="43" t="str">
        <f t="shared" si="555"/>
        <v xml:space="preserve"> 0 Financial</v>
      </c>
      <c r="B7073" s="43" t="str">
        <f t="shared" si="556"/>
        <v/>
      </c>
      <c r="C7073" s="43">
        <f t="shared" si="557"/>
        <v>0</v>
      </c>
      <c r="D7073" s="43" t="str">
        <f t="shared" si="558"/>
        <v>Financial</v>
      </c>
      <c r="E7073" s="43" t="e">
        <f>IF(VLOOKUP(S7073,'DD-Lookup'!$J$6:$L$50,3,FALSE)="Monthly",(YEAR(AC7073)-YEAR(AB7073))*12+MONTH(AC7073)-MONTH(AB7073)+1,(AC7073-AB7073+1))</f>
        <v>#N/A</v>
      </c>
      <c r="F7073" s="210" t="e">
        <f t="shared" si="559"/>
        <v>#N/A</v>
      </c>
    </row>
    <row r="7074" spans="1:6" x14ac:dyDescent="0.25">
      <c r="A7074" s="43" t="str">
        <f t="shared" si="555"/>
        <v xml:space="preserve"> 0 Financial</v>
      </c>
      <c r="B7074" s="43" t="str">
        <f t="shared" si="556"/>
        <v/>
      </c>
      <c r="C7074" s="43">
        <f t="shared" si="557"/>
        <v>0</v>
      </c>
      <c r="D7074" s="43" t="str">
        <f t="shared" si="558"/>
        <v>Financial</v>
      </c>
      <c r="E7074" s="43" t="e">
        <f>IF(VLOOKUP(S7074,'DD-Lookup'!$J$6:$L$50,3,FALSE)="Monthly",(YEAR(AC7074)-YEAR(AB7074))*12+MONTH(AC7074)-MONTH(AB7074)+1,(AC7074-AB7074+1))</f>
        <v>#N/A</v>
      </c>
      <c r="F7074" s="210" t="e">
        <f t="shared" si="559"/>
        <v>#N/A</v>
      </c>
    </row>
    <row r="7075" spans="1:6" x14ac:dyDescent="0.25">
      <c r="A7075" s="43" t="str">
        <f t="shared" si="555"/>
        <v xml:space="preserve"> 0 Financial</v>
      </c>
      <c r="B7075" s="43" t="str">
        <f t="shared" si="556"/>
        <v/>
      </c>
      <c r="C7075" s="43">
        <f t="shared" si="557"/>
        <v>0</v>
      </c>
      <c r="D7075" s="43" t="str">
        <f t="shared" si="558"/>
        <v>Financial</v>
      </c>
      <c r="E7075" s="43" t="e">
        <f>IF(VLOOKUP(S7075,'DD-Lookup'!$J$6:$L$50,3,FALSE)="Monthly",(YEAR(AC7075)-YEAR(AB7075))*12+MONTH(AC7075)-MONTH(AB7075)+1,(AC7075-AB7075+1))</f>
        <v>#N/A</v>
      </c>
      <c r="F7075" s="210" t="e">
        <f t="shared" si="559"/>
        <v>#N/A</v>
      </c>
    </row>
    <row r="7076" spans="1:6" x14ac:dyDescent="0.25">
      <c r="A7076" s="43" t="str">
        <f t="shared" si="555"/>
        <v xml:space="preserve"> 0 Financial</v>
      </c>
      <c r="B7076" s="43" t="str">
        <f t="shared" si="556"/>
        <v/>
      </c>
      <c r="C7076" s="43">
        <f t="shared" si="557"/>
        <v>0</v>
      </c>
      <c r="D7076" s="43" t="str">
        <f t="shared" si="558"/>
        <v>Financial</v>
      </c>
      <c r="E7076" s="43" t="e">
        <f>IF(VLOOKUP(S7076,'DD-Lookup'!$J$6:$L$50,3,FALSE)="Monthly",(YEAR(AC7076)-YEAR(AB7076))*12+MONTH(AC7076)-MONTH(AB7076)+1,(AC7076-AB7076+1))</f>
        <v>#N/A</v>
      </c>
      <c r="F7076" s="210" t="e">
        <f t="shared" si="559"/>
        <v>#N/A</v>
      </c>
    </row>
    <row r="7077" spans="1:6" x14ac:dyDescent="0.25">
      <c r="A7077" s="43" t="str">
        <f t="shared" si="555"/>
        <v xml:space="preserve"> 0 Financial</v>
      </c>
      <c r="B7077" s="43" t="str">
        <f t="shared" si="556"/>
        <v/>
      </c>
      <c r="C7077" s="43">
        <f t="shared" si="557"/>
        <v>0</v>
      </c>
      <c r="D7077" s="43" t="str">
        <f t="shared" si="558"/>
        <v>Financial</v>
      </c>
      <c r="E7077" s="43" t="e">
        <f>IF(VLOOKUP(S7077,'DD-Lookup'!$J$6:$L$50,3,FALSE)="Monthly",(YEAR(AC7077)-YEAR(AB7077))*12+MONTH(AC7077)-MONTH(AB7077)+1,(AC7077-AB7077+1))</f>
        <v>#N/A</v>
      </c>
      <c r="F7077" s="210" t="e">
        <f t="shared" si="559"/>
        <v>#N/A</v>
      </c>
    </row>
    <row r="7078" spans="1:6" x14ac:dyDescent="0.25">
      <c r="A7078" s="43" t="str">
        <f t="shared" si="555"/>
        <v xml:space="preserve"> 0 Financial</v>
      </c>
      <c r="B7078" s="43" t="str">
        <f t="shared" si="556"/>
        <v/>
      </c>
      <c r="C7078" s="43">
        <f t="shared" si="557"/>
        <v>0</v>
      </c>
      <c r="D7078" s="43" t="str">
        <f t="shared" si="558"/>
        <v>Financial</v>
      </c>
      <c r="E7078" s="43" t="e">
        <f>IF(VLOOKUP(S7078,'DD-Lookup'!$J$6:$L$50,3,FALSE)="Monthly",(YEAR(AC7078)-YEAR(AB7078))*12+MONTH(AC7078)-MONTH(AB7078)+1,(AC7078-AB7078+1))</f>
        <v>#N/A</v>
      </c>
      <c r="F7078" s="210" t="e">
        <f t="shared" si="559"/>
        <v>#N/A</v>
      </c>
    </row>
    <row r="7079" spans="1:6" x14ac:dyDescent="0.25">
      <c r="A7079" s="43" t="str">
        <f t="shared" si="555"/>
        <v xml:space="preserve"> 0 Financial</v>
      </c>
      <c r="B7079" s="43" t="str">
        <f t="shared" si="556"/>
        <v/>
      </c>
      <c r="C7079" s="43">
        <f t="shared" si="557"/>
        <v>0</v>
      </c>
      <c r="D7079" s="43" t="str">
        <f t="shared" si="558"/>
        <v>Financial</v>
      </c>
      <c r="E7079" s="43" t="e">
        <f>IF(VLOOKUP(S7079,'DD-Lookup'!$J$6:$L$50,3,FALSE)="Monthly",(YEAR(AC7079)-YEAR(AB7079))*12+MONTH(AC7079)-MONTH(AB7079)+1,(AC7079-AB7079+1))</f>
        <v>#N/A</v>
      </c>
      <c r="F7079" s="210" t="e">
        <f t="shared" si="559"/>
        <v>#N/A</v>
      </c>
    </row>
    <row r="7080" spans="1:6" x14ac:dyDescent="0.25">
      <c r="A7080" s="43" t="str">
        <f t="shared" si="555"/>
        <v xml:space="preserve"> 0 Financial</v>
      </c>
      <c r="B7080" s="43" t="str">
        <f t="shared" si="556"/>
        <v/>
      </c>
      <c r="C7080" s="43">
        <f t="shared" si="557"/>
        <v>0</v>
      </c>
      <c r="D7080" s="43" t="str">
        <f t="shared" si="558"/>
        <v>Financial</v>
      </c>
      <c r="E7080" s="43" t="e">
        <f>IF(VLOOKUP(S7080,'DD-Lookup'!$J$6:$L$50,3,FALSE)="Monthly",(YEAR(AC7080)-YEAR(AB7080))*12+MONTH(AC7080)-MONTH(AB7080)+1,(AC7080-AB7080+1))</f>
        <v>#N/A</v>
      </c>
      <c r="F7080" s="210" t="e">
        <f t="shared" si="559"/>
        <v>#N/A</v>
      </c>
    </row>
    <row r="7081" spans="1:6" x14ac:dyDescent="0.25">
      <c r="A7081" s="43" t="str">
        <f t="shared" si="555"/>
        <v xml:space="preserve"> 0 Financial</v>
      </c>
      <c r="B7081" s="43" t="str">
        <f t="shared" si="556"/>
        <v/>
      </c>
      <c r="C7081" s="43">
        <f t="shared" si="557"/>
        <v>0</v>
      </c>
      <c r="D7081" s="43" t="str">
        <f t="shared" si="558"/>
        <v>Financial</v>
      </c>
      <c r="E7081" s="43" t="e">
        <f>IF(VLOOKUP(S7081,'DD-Lookup'!$J$6:$L$50,3,FALSE)="Monthly",(YEAR(AC7081)-YEAR(AB7081))*12+MONTH(AC7081)-MONTH(AB7081)+1,(AC7081-AB7081+1))</f>
        <v>#N/A</v>
      </c>
      <c r="F7081" s="210" t="e">
        <f t="shared" si="559"/>
        <v>#N/A</v>
      </c>
    </row>
    <row r="7082" spans="1:6" x14ac:dyDescent="0.25">
      <c r="A7082" s="43" t="str">
        <f t="shared" si="555"/>
        <v xml:space="preserve"> 0 Financial</v>
      </c>
      <c r="B7082" s="43" t="str">
        <f t="shared" si="556"/>
        <v/>
      </c>
      <c r="C7082" s="43">
        <f t="shared" si="557"/>
        <v>0</v>
      </c>
      <c r="D7082" s="43" t="str">
        <f t="shared" si="558"/>
        <v>Financial</v>
      </c>
      <c r="E7082" s="43" t="e">
        <f>IF(VLOOKUP(S7082,'DD-Lookup'!$J$6:$L$50,3,FALSE)="Monthly",(YEAR(AC7082)-YEAR(AB7082))*12+MONTH(AC7082)-MONTH(AB7082)+1,(AC7082-AB7082+1))</f>
        <v>#N/A</v>
      </c>
      <c r="F7082" s="210" t="e">
        <f t="shared" si="559"/>
        <v>#N/A</v>
      </c>
    </row>
    <row r="7083" spans="1:6" x14ac:dyDescent="0.25">
      <c r="A7083" s="43" t="str">
        <f t="shared" si="555"/>
        <v xml:space="preserve"> 0 Financial</v>
      </c>
      <c r="B7083" s="43" t="str">
        <f t="shared" si="556"/>
        <v/>
      </c>
      <c r="C7083" s="43">
        <f t="shared" si="557"/>
        <v>0</v>
      </c>
      <c r="D7083" s="43" t="str">
        <f t="shared" si="558"/>
        <v>Financial</v>
      </c>
      <c r="E7083" s="43" t="e">
        <f>IF(VLOOKUP(S7083,'DD-Lookup'!$J$6:$L$50,3,FALSE)="Monthly",(YEAR(AC7083)-YEAR(AB7083))*12+MONTH(AC7083)-MONTH(AB7083)+1,(AC7083-AB7083+1))</f>
        <v>#N/A</v>
      </c>
      <c r="F7083" s="210" t="e">
        <f t="shared" si="559"/>
        <v>#N/A</v>
      </c>
    </row>
    <row r="7084" spans="1:6" x14ac:dyDescent="0.25">
      <c r="A7084" s="43" t="str">
        <f t="shared" si="555"/>
        <v xml:space="preserve"> 0 Financial</v>
      </c>
      <c r="B7084" s="43" t="str">
        <f t="shared" si="556"/>
        <v/>
      </c>
      <c r="C7084" s="43">
        <f t="shared" si="557"/>
        <v>0</v>
      </c>
      <c r="D7084" s="43" t="str">
        <f t="shared" si="558"/>
        <v>Financial</v>
      </c>
      <c r="E7084" s="43" t="e">
        <f>IF(VLOOKUP(S7084,'DD-Lookup'!$J$6:$L$50,3,FALSE)="Monthly",(YEAR(AC7084)-YEAR(AB7084))*12+MONTH(AC7084)-MONTH(AB7084)+1,(AC7084-AB7084+1))</f>
        <v>#N/A</v>
      </c>
      <c r="F7084" s="210" t="e">
        <f t="shared" si="559"/>
        <v>#N/A</v>
      </c>
    </row>
    <row r="7085" spans="1:6" x14ac:dyDescent="0.25">
      <c r="A7085" s="43" t="str">
        <f t="shared" si="555"/>
        <v xml:space="preserve"> 0 Financial</v>
      </c>
      <c r="B7085" s="43" t="str">
        <f t="shared" si="556"/>
        <v/>
      </c>
      <c r="C7085" s="43">
        <f t="shared" si="557"/>
        <v>0</v>
      </c>
      <c r="D7085" s="43" t="str">
        <f t="shared" si="558"/>
        <v>Financial</v>
      </c>
      <c r="E7085" s="43" t="e">
        <f>IF(VLOOKUP(S7085,'DD-Lookup'!$J$6:$L$50,3,FALSE)="Monthly",(YEAR(AC7085)-YEAR(AB7085))*12+MONTH(AC7085)-MONTH(AB7085)+1,(AC7085-AB7085+1))</f>
        <v>#N/A</v>
      </c>
      <c r="F7085" s="210" t="e">
        <f t="shared" si="559"/>
        <v>#N/A</v>
      </c>
    </row>
    <row r="7086" spans="1:6" x14ac:dyDescent="0.25">
      <c r="A7086" s="43" t="str">
        <f t="shared" si="555"/>
        <v xml:space="preserve"> 0 Financial</v>
      </c>
      <c r="B7086" s="43" t="str">
        <f t="shared" si="556"/>
        <v/>
      </c>
      <c r="C7086" s="43">
        <f t="shared" si="557"/>
        <v>0</v>
      </c>
      <c r="D7086" s="43" t="str">
        <f t="shared" si="558"/>
        <v>Financial</v>
      </c>
      <c r="E7086" s="43" t="e">
        <f>IF(VLOOKUP(S7086,'DD-Lookup'!$J$6:$L$50,3,FALSE)="Monthly",(YEAR(AC7086)-YEAR(AB7086))*12+MONTH(AC7086)-MONTH(AB7086)+1,(AC7086-AB7086+1))</f>
        <v>#N/A</v>
      </c>
      <c r="F7086" s="210" t="e">
        <f t="shared" si="559"/>
        <v>#N/A</v>
      </c>
    </row>
    <row r="7087" spans="1:6" x14ac:dyDescent="0.25">
      <c r="A7087" s="43" t="str">
        <f t="shared" si="555"/>
        <v xml:space="preserve"> 0 Financial</v>
      </c>
      <c r="B7087" s="43" t="str">
        <f t="shared" si="556"/>
        <v/>
      </c>
      <c r="C7087" s="43">
        <f t="shared" si="557"/>
        <v>0</v>
      </c>
      <c r="D7087" s="43" t="str">
        <f t="shared" si="558"/>
        <v>Financial</v>
      </c>
      <c r="E7087" s="43" t="e">
        <f>IF(VLOOKUP(S7087,'DD-Lookup'!$J$6:$L$50,3,FALSE)="Monthly",(YEAR(AC7087)-YEAR(AB7087))*12+MONTH(AC7087)-MONTH(AB7087)+1,(AC7087-AB7087+1))</f>
        <v>#N/A</v>
      </c>
      <c r="F7087" s="210" t="e">
        <f t="shared" si="559"/>
        <v>#N/A</v>
      </c>
    </row>
    <row r="7088" spans="1:6" x14ac:dyDescent="0.25">
      <c r="A7088" s="43" t="str">
        <f t="shared" si="555"/>
        <v xml:space="preserve"> 0 Financial</v>
      </c>
      <c r="B7088" s="43" t="str">
        <f t="shared" si="556"/>
        <v/>
      </c>
      <c r="C7088" s="43">
        <f t="shared" si="557"/>
        <v>0</v>
      </c>
      <c r="D7088" s="43" t="str">
        <f t="shared" si="558"/>
        <v>Financial</v>
      </c>
      <c r="E7088" s="43" t="e">
        <f>IF(VLOOKUP(S7088,'DD-Lookup'!$J$6:$L$50,3,FALSE)="Monthly",(YEAR(AC7088)-YEAR(AB7088))*12+MONTH(AC7088)-MONTH(AB7088)+1,(AC7088-AB7088+1))</f>
        <v>#N/A</v>
      </c>
      <c r="F7088" s="210" t="e">
        <f t="shared" si="559"/>
        <v>#N/A</v>
      </c>
    </row>
    <row r="7089" spans="1:6" x14ac:dyDescent="0.25">
      <c r="A7089" s="43" t="str">
        <f t="shared" si="555"/>
        <v xml:space="preserve"> 0 Financial</v>
      </c>
      <c r="B7089" s="43" t="str">
        <f t="shared" si="556"/>
        <v/>
      </c>
      <c r="C7089" s="43">
        <f t="shared" si="557"/>
        <v>0</v>
      </c>
      <c r="D7089" s="43" t="str">
        <f t="shared" si="558"/>
        <v>Financial</v>
      </c>
      <c r="E7089" s="43" t="e">
        <f>IF(VLOOKUP(S7089,'DD-Lookup'!$J$6:$L$50,3,FALSE)="Monthly",(YEAR(AC7089)-YEAR(AB7089))*12+MONTH(AC7089)-MONTH(AB7089)+1,(AC7089-AB7089+1))</f>
        <v>#N/A</v>
      </c>
      <c r="F7089" s="210" t="e">
        <f t="shared" si="559"/>
        <v>#N/A</v>
      </c>
    </row>
    <row r="7090" spans="1:6" x14ac:dyDescent="0.25">
      <c r="A7090" s="43" t="str">
        <f t="shared" si="555"/>
        <v xml:space="preserve"> 0 Financial</v>
      </c>
      <c r="B7090" s="43" t="str">
        <f t="shared" si="556"/>
        <v/>
      </c>
      <c r="C7090" s="43">
        <f t="shared" si="557"/>
        <v>0</v>
      </c>
      <c r="D7090" s="43" t="str">
        <f t="shared" si="558"/>
        <v>Financial</v>
      </c>
      <c r="E7090" s="43" t="e">
        <f>IF(VLOOKUP(S7090,'DD-Lookup'!$J$6:$L$50,3,FALSE)="Monthly",(YEAR(AC7090)-YEAR(AB7090))*12+MONTH(AC7090)-MONTH(AB7090)+1,(AC7090-AB7090+1))</f>
        <v>#N/A</v>
      </c>
      <c r="F7090" s="210" t="e">
        <f t="shared" si="559"/>
        <v>#N/A</v>
      </c>
    </row>
    <row r="7091" spans="1:6" x14ac:dyDescent="0.25">
      <c r="A7091" s="43" t="str">
        <f t="shared" si="555"/>
        <v xml:space="preserve"> 0 Financial</v>
      </c>
      <c r="B7091" s="43" t="str">
        <f t="shared" si="556"/>
        <v/>
      </c>
      <c r="C7091" s="43">
        <f t="shared" si="557"/>
        <v>0</v>
      </c>
      <c r="D7091" s="43" t="str">
        <f t="shared" si="558"/>
        <v>Financial</v>
      </c>
      <c r="E7091" s="43" t="e">
        <f>IF(VLOOKUP(S7091,'DD-Lookup'!$J$6:$L$50,3,FALSE)="Monthly",(YEAR(AC7091)-YEAR(AB7091))*12+MONTH(AC7091)-MONTH(AB7091)+1,(AC7091-AB7091+1))</f>
        <v>#N/A</v>
      </c>
      <c r="F7091" s="210" t="e">
        <f t="shared" si="559"/>
        <v>#N/A</v>
      </c>
    </row>
    <row r="7092" spans="1:6" x14ac:dyDescent="0.25">
      <c r="A7092" s="43" t="str">
        <f t="shared" si="555"/>
        <v xml:space="preserve"> 0 Financial</v>
      </c>
      <c r="B7092" s="43" t="str">
        <f t="shared" si="556"/>
        <v/>
      </c>
      <c r="C7092" s="43">
        <f t="shared" si="557"/>
        <v>0</v>
      </c>
      <c r="D7092" s="43" t="str">
        <f t="shared" si="558"/>
        <v>Financial</v>
      </c>
      <c r="E7092" s="43" t="e">
        <f>IF(VLOOKUP(S7092,'DD-Lookup'!$J$6:$L$50,3,FALSE)="Monthly",(YEAR(AC7092)-YEAR(AB7092))*12+MONTH(AC7092)-MONTH(AB7092)+1,(AC7092-AB7092+1))</f>
        <v>#N/A</v>
      </c>
      <c r="F7092" s="210" t="e">
        <f t="shared" si="559"/>
        <v>#N/A</v>
      </c>
    </row>
    <row r="7093" spans="1:6" x14ac:dyDescent="0.25">
      <c r="A7093" s="43" t="str">
        <f t="shared" si="555"/>
        <v xml:space="preserve"> 0 Financial</v>
      </c>
      <c r="B7093" s="43" t="str">
        <f t="shared" si="556"/>
        <v/>
      </c>
      <c r="C7093" s="43">
        <f t="shared" si="557"/>
        <v>0</v>
      </c>
      <c r="D7093" s="43" t="str">
        <f t="shared" si="558"/>
        <v>Financial</v>
      </c>
      <c r="E7093" s="43" t="e">
        <f>IF(VLOOKUP(S7093,'DD-Lookup'!$J$6:$L$50,3,FALSE)="Monthly",(YEAR(AC7093)-YEAR(AB7093))*12+MONTH(AC7093)-MONTH(AB7093)+1,(AC7093-AB7093+1))</f>
        <v>#N/A</v>
      </c>
      <c r="F7093" s="210" t="e">
        <f t="shared" si="559"/>
        <v>#N/A</v>
      </c>
    </row>
    <row r="7094" spans="1:6" x14ac:dyDescent="0.25">
      <c r="A7094" s="43" t="str">
        <f t="shared" si="555"/>
        <v xml:space="preserve"> 0 Financial</v>
      </c>
      <c r="B7094" s="43" t="str">
        <f t="shared" si="556"/>
        <v/>
      </c>
      <c r="C7094" s="43">
        <f t="shared" si="557"/>
        <v>0</v>
      </c>
      <c r="D7094" s="43" t="str">
        <f t="shared" si="558"/>
        <v>Financial</v>
      </c>
      <c r="E7094" s="43" t="e">
        <f>IF(VLOOKUP(S7094,'DD-Lookup'!$J$6:$L$50,3,FALSE)="Monthly",(YEAR(AC7094)-YEAR(AB7094))*12+MONTH(AC7094)-MONTH(AB7094)+1,(AC7094-AB7094+1))</f>
        <v>#N/A</v>
      </c>
      <c r="F7094" s="210" t="e">
        <f t="shared" si="559"/>
        <v>#N/A</v>
      </c>
    </row>
    <row r="7095" spans="1:6" x14ac:dyDescent="0.25">
      <c r="A7095" s="43" t="str">
        <f t="shared" si="555"/>
        <v xml:space="preserve"> 0 Financial</v>
      </c>
      <c r="B7095" s="43" t="str">
        <f t="shared" si="556"/>
        <v/>
      </c>
      <c r="C7095" s="43">
        <f t="shared" si="557"/>
        <v>0</v>
      </c>
      <c r="D7095" s="43" t="str">
        <f t="shared" si="558"/>
        <v>Financial</v>
      </c>
      <c r="E7095" s="43" t="e">
        <f>IF(VLOOKUP(S7095,'DD-Lookup'!$J$6:$L$50,3,FALSE)="Monthly",(YEAR(AC7095)-YEAR(AB7095))*12+MONTH(AC7095)-MONTH(AB7095)+1,(AC7095-AB7095+1))</f>
        <v>#N/A</v>
      </c>
      <c r="F7095" s="210" t="e">
        <f t="shared" si="559"/>
        <v>#N/A</v>
      </c>
    </row>
    <row r="7096" spans="1:6" x14ac:dyDescent="0.25">
      <c r="A7096" s="43" t="str">
        <f t="shared" si="555"/>
        <v xml:space="preserve"> 0 Financial</v>
      </c>
      <c r="B7096" s="43" t="str">
        <f t="shared" si="556"/>
        <v/>
      </c>
      <c r="C7096" s="43">
        <f t="shared" si="557"/>
        <v>0</v>
      </c>
      <c r="D7096" s="43" t="str">
        <f t="shared" si="558"/>
        <v>Financial</v>
      </c>
      <c r="E7096" s="43" t="e">
        <f>IF(VLOOKUP(S7096,'DD-Lookup'!$J$6:$L$50,3,FALSE)="Monthly",(YEAR(AC7096)-YEAR(AB7096))*12+MONTH(AC7096)-MONTH(AB7096)+1,(AC7096-AB7096+1))</f>
        <v>#N/A</v>
      </c>
      <c r="F7096" s="210" t="e">
        <f t="shared" si="559"/>
        <v>#N/A</v>
      </c>
    </row>
    <row r="7097" spans="1:6" x14ac:dyDescent="0.25">
      <c r="A7097" s="43" t="str">
        <f t="shared" si="555"/>
        <v xml:space="preserve"> 0 Financial</v>
      </c>
      <c r="B7097" s="43" t="str">
        <f t="shared" si="556"/>
        <v/>
      </c>
      <c r="C7097" s="43">
        <f t="shared" si="557"/>
        <v>0</v>
      </c>
      <c r="D7097" s="43" t="str">
        <f t="shared" si="558"/>
        <v>Financial</v>
      </c>
      <c r="E7097" s="43" t="e">
        <f>IF(VLOOKUP(S7097,'DD-Lookup'!$J$6:$L$50,3,FALSE)="Monthly",(YEAR(AC7097)-YEAR(AB7097))*12+MONTH(AC7097)-MONTH(AB7097)+1,(AC7097-AB7097+1))</f>
        <v>#N/A</v>
      </c>
      <c r="F7097" s="210" t="e">
        <f t="shared" si="559"/>
        <v>#N/A</v>
      </c>
    </row>
    <row r="7098" spans="1:6" x14ac:dyDescent="0.25">
      <c r="A7098" s="43" t="str">
        <f t="shared" si="555"/>
        <v xml:space="preserve"> 0 Financial</v>
      </c>
      <c r="B7098" s="43" t="str">
        <f t="shared" si="556"/>
        <v/>
      </c>
      <c r="C7098" s="43">
        <f t="shared" si="557"/>
        <v>0</v>
      </c>
      <c r="D7098" s="43" t="str">
        <f t="shared" si="558"/>
        <v>Financial</v>
      </c>
      <c r="E7098" s="43" t="e">
        <f>IF(VLOOKUP(S7098,'DD-Lookup'!$J$6:$L$50,3,FALSE)="Monthly",(YEAR(AC7098)-YEAR(AB7098))*12+MONTH(AC7098)-MONTH(AB7098)+1,(AC7098-AB7098+1))</f>
        <v>#N/A</v>
      </c>
      <c r="F7098" s="210" t="e">
        <f t="shared" si="559"/>
        <v>#N/A</v>
      </c>
    </row>
    <row r="7099" spans="1:6" x14ac:dyDescent="0.25">
      <c r="A7099" s="43" t="str">
        <f t="shared" si="555"/>
        <v xml:space="preserve"> 0 Financial</v>
      </c>
      <c r="B7099" s="43" t="str">
        <f t="shared" si="556"/>
        <v/>
      </c>
      <c r="C7099" s="43">
        <f t="shared" si="557"/>
        <v>0</v>
      </c>
      <c r="D7099" s="43" t="str">
        <f t="shared" si="558"/>
        <v>Financial</v>
      </c>
      <c r="E7099" s="43" t="e">
        <f>IF(VLOOKUP(S7099,'DD-Lookup'!$J$6:$L$50,3,FALSE)="Monthly",(YEAR(AC7099)-YEAR(AB7099))*12+MONTH(AC7099)-MONTH(AB7099)+1,(AC7099-AB7099+1))</f>
        <v>#N/A</v>
      </c>
      <c r="F7099" s="210" t="e">
        <f t="shared" si="559"/>
        <v>#N/A</v>
      </c>
    </row>
    <row r="7100" spans="1:6" x14ac:dyDescent="0.25">
      <c r="A7100" s="43" t="str">
        <f t="shared" si="555"/>
        <v xml:space="preserve"> 0 Financial</v>
      </c>
      <c r="B7100" s="43" t="str">
        <f t="shared" si="556"/>
        <v/>
      </c>
      <c r="C7100" s="43">
        <f t="shared" si="557"/>
        <v>0</v>
      </c>
      <c r="D7100" s="43" t="str">
        <f t="shared" si="558"/>
        <v>Financial</v>
      </c>
      <c r="E7100" s="43" t="e">
        <f>IF(VLOOKUP(S7100,'DD-Lookup'!$J$6:$L$50,3,FALSE)="Monthly",(YEAR(AC7100)-YEAR(AB7100))*12+MONTH(AC7100)-MONTH(AB7100)+1,(AC7100-AB7100+1))</f>
        <v>#N/A</v>
      </c>
      <c r="F7100" s="210" t="e">
        <f t="shared" si="559"/>
        <v>#N/A</v>
      </c>
    </row>
    <row r="7101" spans="1:6" x14ac:dyDescent="0.25">
      <c r="A7101" s="43" t="str">
        <f t="shared" si="555"/>
        <v xml:space="preserve"> 0 Financial</v>
      </c>
      <c r="B7101" s="43" t="str">
        <f t="shared" si="556"/>
        <v/>
      </c>
      <c r="C7101" s="43">
        <f t="shared" si="557"/>
        <v>0</v>
      </c>
      <c r="D7101" s="43" t="str">
        <f t="shared" si="558"/>
        <v>Financial</v>
      </c>
      <c r="E7101" s="43" t="e">
        <f>IF(VLOOKUP(S7101,'DD-Lookup'!$J$6:$L$50,3,FALSE)="Monthly",(YEAR(AC7101)-YEAR(AB7101))*12+MONTH(AC7101)-MONTH(AB7101)+1,(AC7101-AB7101+1))</f>
        <v>#N/A</v>
      </c>
      <c r="F7101" s="210" t="e">
        <f t="shared" si="559"/>
        <v>#N/A</v>
      </c>
    </row>
    <row r="7102" spans="1:6" x14ac:dyDescent="0.25">
      <c r="A7102" s="43" t="str">
        <f t="shared" si="555"/>
        <v xml:space="preserve"> 0 Financial</v>
      </c>
      <c r="B7102" s="43" t="str">
        <f t="shared" si="556"/>
        <v/>
      </c>
      <c r="C7102" s="43">
        <f t="shared" si="557"/>
        <v>0</v>
      </c>
      <c r="D7102" s="43" t="str">
        <f t="shared" si="558"/>
        <v>Financial</v>
      </c>
      <c r="E7102" s="43" t="e">
        <f>IF(VLOOKUP(S7102,'DD-Lookup'!$J$6:$L$50,3,FALSE)="Monthly",(YEAR(AC7102)-YEAR(AB7102))*12+MONTH(AC7102)-MONTH(AB7102)+1,(AC7102-AB7102+1))</f>
        <v>#N/A</v>
      </c>
      <c r="F7102" s="210" t="e">
        <f t="shared" si="559"/>
        <v>#N/A</v>
      </c>
    </row>
    <row r="7103" spans="1:6" x14ac:dyDescent="0.25">
      <c r="A7103" s="43" t="str">
        <f t="shared" si="555"/>
        <v xml:space="preserve"> 0 Financial</v>
      </c>
      <c r="B7103" s="43" t="str">
        <f t="shared" si="556"/>
        <v/>
      </c>
      <c r="C7103" s="43">
        <f t="shared" si="557"/>
        <v>0</v>
      </c>
      <c r="D7103" s="43" t="str">
        <f t="shared" si="558"/>
        <v>Financial</v>
      </c>
      <c r="E7103" s="43" t="e">
        <f>IF(VLOOKUP(S7103,'DD-Lookup'!$J$6:$L$50,3,FALSE)="Monthly",(YEAR(AC7103)-YEAR(AB7103))*12+MONTH(AC7103)-MONTH(AB7103)+1,(AC7103-AB7103+1))</f>
        <v>#N/A</v>
      </c>
      <c r="F7103" s="210" t="e">
        <f t="shared" si="559"/>
        <v>#N/A</v>
      </c>
    </row>
    <row r="7104" spans="1:6" x14ac:dyDescent="0.25">
      <c r="A7104" s="43" t="str">
        <f t="shared" si="555"/>
        <v xml:space="preserve"> 0 Financial</v>
      </c>
      <c r="B7104" s="43" t="str">
        <f t="shared" si="556"/>
        <v/>
      </c>
      <c r="C7104" s="43">
        <f t="shared" si="557"/>
        <v>0</v>
      </c>
      <c r="D7104" s="43" t="str">
        <f t="shared" si="558"/>
        <v>Financial</v>
      </c>
      <c r="E7104" s="43" t="e">
        <f>IF(VLOOKUP(S7104,'DD-Lookup'!$J$6:$L$50,3,FALSE)="Monthly",(YEAR(AC7104)-YEAR(AB7104))*12+MONTH(AC7104)-MONTH(AB7104)+1,(AC7104-AB7104+1))</f>
        <v>#N/A</v>
      </c>
      <c r="F7104" s="210" t="e">
        <f t="shared" si="559"/>
        <v>#N/A</v>
      </c>
    </row>
    <row r="7105" spans="1:6" x14ac:dyDescent="0.25">
      <c r="A7105" s="43" t="str">
        <f t="shared" si="555"/>
        <v xml:space="preserve"> 0 Financial</v>
      </c>
      <c r="B7105" s="43" t="str">
        <f t="shared" si="556"/>
        <v/>
      </c>
      <c r="C7105" s="43">
        <f t="shared" si="557"/>
        <v>0</v>
      </c>
      <c r="D7105" s="43" t="str">
        <f t="shared" si="558"/>
        <v>Financial</v>
      </c>
      <c r="E7105" s="43" t="e">
        <f>IF(VLOOKUP(S7105,'DD-Lookup'!$J$6:$L$50,3,FALSE)="Monthly",(YEAR(AC7105)-YEAR(AB7105))*12+MONTH(AC7105)-MONTH(AB7105)+1,(AC7105-AB7105+1))</f>
        <v>#N/A</v>
      </c>
      <c r="F7105" s="210" t="e">
        <f t="shared" si="559"/>
        <v>#N/A</v>
      </c>
    </row>
    <row r="7106" spans="1:6" x14ac:dyDescent="0.25">
      <c r="A7106" s="43" t="str">
        <f t="shared" si="555"/>
        <v xml:space="preserve"> 0 Financial</v>
      </c>
      <c r="B7106" s="43" t="str">
        <f t="shared" si="556"/>
        <v/>
      </c>
      <c r="C7106" s="43">
        <f t="shared" si="557"/>
        <v>0</v>
      </c>
      <c r="D7106" s="43" t="str">
        <f t="shared" si="558"/>
        <v>Financial</v>
      </c>
      <c r="E7106" s="43" t="e">
        <f>IF(VLOOKUP(S7106,'DD-Lookup'!$J$6:$L$50,3,FALSE)="Monthly",(YEAR(AC7106)-YEAR(AB7106))*12+MONTH(AC7106)-MONTH(AB7106)+1,(AC7106-AB7106+1))</f>
        <v>#N/A</v>
      </c>
      <c r="F7106" s="210" t="e">
        <f t="shared" si="559"/>
        <v>#N/A</v>
      </c>
    </row>
    <row r="7107" spans="1:6" x14ac:dyDescent="0.25">
      <c r="A7107" s="43" t="str">
        <f t="shared" si="555"/>
        <v xml:space="preserve"> 0 Financial</v>
      </c>
      <c r="B7107" s="43" t="str">
        <f t="shared" si="556"/>
        <v/>
      </c>
      <c r="C7107" s="43">
        <f t="shared" si="557"/>
        <v>0</v>
      </c>
      <c r="D7107" s="43" t="str">
        <f t="shared" si="558"/>
        <v>Financial</v>
      </c>
      <c r="E7107" s="43" t="e">
        <f>IF(VLOOKUP(S7107,'DD-Lookup'!$J$6:$L$50,3,FALSE)="Monthly",(YEAR(AC7107)-YEAR(AB7107))*12+MONTH(AC7107)-MONTH(AB7107)+1,(AC7107-AB7107+1))</f>
        <v>#N/A</v>
      </c>
      <c r="F7107" s="210" t="e">
        <f t="shared" si="559"/>
        <v>#N/A</v>
      </c>
    </row>
    <row r="7108" spans="1:6" x14ac:dyDescent="0.25">
      <c r="A7108" s="43" t="str">
        <f t="shared" si="555"/>
        <v xml:space="preserve"> 0 Financial</v>
      </c>
      <c r="B7108" s="43" t="str">
        <f t="shared" si="556"/>
        <v/>
      </c>
      <c r="C7108" s="43">
        <f t="shared" si="557"/>
        <v>0</v>
      </c>
      <c r="D7108" s="43" t="str">
        <f t="shared" si="558"/>
        <v>Financial</v>
      </c>
      <c r="E7108" s="43" t="e">
        <f>IF(VLOOKUP(S7108,'DD-Lookup'!$J$6:$L$50,3,FALSE)="Monthly",(YEAR(AC7108)-YEAR(AB7108))*12+MONTH(AC7108)-MONTH(AB7108)+1,(AC7108-AB7108+1))</f>
        <v>#N/A</v>
      </c>
      <c r="F7108" s="210" t="e">
        <f t="shared" si="559"/>
        <v>#N/A</v>
      </c>
    </row>
    <row r="7109" spans="1:6" x14ac:dyDescent="0.25">
      <c r="A7109" s="43" t="str">
        <f t="shared" si="555"/>
        <v xml:space="preserve"> 0 Financial</v>
      </c>
      <c r="B7109" s="43" t="str">
        <f t="shared" si="556"/>
        <v/>
      </c>
      <c r="C7109" s="43">
        <f t="shared" si="557"/>
        <v>0</v>
      </c>
      <c r="D7109" s="43" t="str">
        <f t="shared" si="558"/>
        <v>Financial</v>
      </c>
      <c r="E7109" s="43" t="e">
        <f>IF(VLOOKUP(S7109,'DD-Lookup'!$J$6:$L$50,3,FALSE)="Monthly",(YEAR(AC7109)-YEAR(AB7109))*12+MONTH(AC7109)-MONTH(AB7109)+1,(AC7109-AB7109+1))</f>
        <v>#N/A</v>
      </c>
      <c r="F7109" s="210" t="e">
        <f t="shared" si="559"/>
        <v>#N/A</v>
      </c>
    </row>
    <row r="7110" spans="1:6" x14ac:dyDescent="0.25">
      <c r="A7110" s="43" t="str">
        <f t="shared" si="555"/>
        <v xml:space="preserve"> 0 Financial</v>
      </c>
      <c r="B7110" s="43" t="str">
        <f t="shared" si="556"/>
        <v/>
      </c>
      <c r="C7110" s="43">
        <f t="shared" si="557"/>
        <v>0</v>
      </c>
      <c r="D7110" s="43" t="str">
        <f t="shared" si="558"/>
        <v>Financial</v>
      </c>
      <c r="E7110" s="43" t="e">
        <f>IF(VLOOKUP(S7110,'DD-Lookup'!$J$6:$L$50,3,FALSE)="Monthly",(YEAR(AC7110)-YEAR(AB7110))*12+MONTH(AC7110)-MONTH(AB7110)+1,(AC7110-AB7110+1))</f>
        <v>#N/A</v>
      </c>
      <c r="F7110" s="210" t="e">
        <f t="shared" si="559"/>
        <v>#N/A</v>
      </c>
    </row>
    <row r="7111" spans="1:6" x14ac:dyDescent="0.25">
      <c r="A7111" s="43" t="str">
        <f t="shared" si="555"/>
        <v xml:space="preserve"> 0 Financial</v>
      </c>
      <c r="B7111" s="43" t="str">
        <f t="shared" si="556"/>
        <v/>
      </c>
      <c r="C7111" s="43">
        <f t="shared" si="557"/>
        <v>0</v>
      </c>
      <c r="D7111" s="43" t="str">
        <f t="shared" si="558"/>
        <v>Financial</v>
      </c>
      <c r="E7111" s="43" t="e">
        <f>IF(VLOOKUP(S7111,'DD-Lookup'!$J$6:$L$50,3,FALSE)="Monthly",(YEAR(AC7111)-YEAR(AB7111))*12+MONTH(AC7111)-MONTH(AB7111)+1,(AC7111-AB7111+1))</f>
        <v>#N/A</v>
      </c>
      <c r="F7111" s="210" t="e">
        <f t="shared" si="559"/>
        <v>#N/A</v>
      </c>
    </row>
    <row r="7112" spans="1:6" x14ac:dyDescent="0.25">
      <c r="A7112" s="43" t="str">
        <f t="shared" si="555"/>
        <v xml:space="preserve"> 0 Financial</v>
      </c>
      <c r="B7112" s="43" t="str">
        <f t="shared" si="556"/>
        <v/>
      </c>
      <c r="C7112" s="43">
        <f t="shared" si="557"/>
        <v>0</v>
      </c>
      <c r="D7112" s="43" t="str">
        <f t="shared" si="558"/>
        <v>Financial</v>
      </c>
      <c r="E7112" s="43" t="e">
        <f>IF(VLOOKUP(S7112,'DD-Lookup'!$J$6:$L$50,3,FALSE)="Monthly",(YEAR(AC7112)-YEAR(AB7112))*12+MONTH(AC7112)-MONTH(AB7112)+1,(AC7112-AB7112+1))</f>
        <v>#N/A</v>
      </c>
      <c r="F7112" s="210" t="e">
        <f t="shared" si="559"/>
        <v>#N/A</v>
      </c>
    </row>
    <row r="7113" spans="1:6" x14ac:dyDescent="0.25">
      <c r="A7113" s="43" t="str">
        <f t="shared" si="555"/>
        <v xml:space="preserve"> 0 Financial</v>
      </c>
      <c r="B7113" s="43" t="str">
        <f t="shared" si="556"/>
        <v/>
      </c>
      <c r="C7113" s="43">
        <f t="shared" si="557"/>
        <v>0</v>
      </c>
      <c r="D7113" s="43" t="str">
        <f t="shared" si="558"/>
        <v>Financial</v>
      </c>
      <c r="E7113" s="43" t="e">
        <f>IF(VLOOKUP(S7113,'DD-Lookup'!$J$6:$L$50,3,FALSE)="Monthly",(YEAR(AC7113)-YEAR(AB7113))*12+MONTH(AC7113)-MONTH(AB7113)+1,(AC7113-AB7113+1))</f>
        <v>#N/A</v>
      </c>
      <c r="F7113" s="210" t="e">
        <f t="shared" si="559"/>
        <v>#N/A</v>
      </c>
    </row>
    <row r="7114" spans="1:6" x14ac:dyDescent="0.25">
      <c r="A7114" s="43" t="str">
        <f t="shared" ref="A7114:A7177" si="560">B7114&amp;" "&amp;C7114&amp;" "&amp;D7114</f>
        <v xml:space="preserve"> 0 Financial</v>
      </c>
      <c r="B7114" s="43" t="str">
        <f t="shared" ref="B7114:B7177" si="561">IF((LEFT(N7114,2)="US"),"US","")</f>
        <v/>
      </c>
      <c r="C7114" s="43">
        <f t="shared" ref="C7114:C7177" si="562">M7114</f>
        <v>0</v>
      </c>
      <c r="D7114" s="43" t="str">
        <f t="shared" ref="D7114:D7177" si="563">IF(ISNUMBER(FIND("Phy",N7114))=TRUE,"Physical","Financial")</f>
        <v>Financial</v>
      </c>
      <c r="E7114" s="43" t="e">
        <f>IF(VLOOKUP(S7114,'DD-Lookup'!$J$6:$L$50,3,FALSE)="Monthly",(YEAR(AC7114)-YEAR(AB7114))*12+MONTH(AC7114)-MONTH(AB7114)+1,(AC7114-AB7114+1))</f>
        <v>#N/A</v>
      </c>
      <c r="F7114" s="210" t="e">
        <f t="shared" ref="F7114:F7177" si="564">E7114*SUM(P7114:Q7114)</f>
        <v>#N/A</v>
      </c>
    </row>
    <row r="7115" spans="1:6" x14ac:dyDescent="0.25">
      <c r="A7115" s="43" t="str">
        <f t="shared" si="560"/>
        <v xml:space="preserve"> 0 Financial</v>
      </c>
      <c r="B7115" s="43" t="str">
        <f t="shared" si="561"/>
        <v/>
      </c>
      <c r="C7115" s="43">
        <f t="shared" si="562"/>
        <v>0</v>
      </c>
      <c r="D7115" s="43" t="str">
        <f t="shared" si="563"/>
        <v>Financial</v>
      </c>
      <c r="E7115" s="43" t="e">
        <f>IF(VLOOKUP(S7115,'DD-Lookup'!$J$6:$L$50,3,FALSE)="Monthly",(YEAR(AC7115)-YEAR(AB7115))*12+MONTH(AC7115)-MONTH(AB7115)+1,(AC7115-AB7115+1))</f>
        <v>#N/A</v>
      </c>
      <c r="F7115" s="210" t="e">
        <f t="shared" si="564"/>
        <v>#N/A</v>
      </c>
    </row>
    <row r="7116" spans="1:6" x14ac:dyDescent="0.25">
      <c r="A7116" s="43" t="str">
        <f t="shared" si="560"/>
        <v xml:space="preserve"> 0 Financial</v>
      </c>
      <c r="B7116" s="43" t="str">
        <f t="shared" si="561"/>
        <v/>
      </c>
      <c r="C7116" s="43">
        <f t="shared" si="562"/>
        <v>0</v>
      </c>
      <c r="D7116" s="43" t="str">
        <f t="shared" si="563"/>
        <v>Financial</v>
      </c>
      <c r="E7116" s="43" t="e">
        <f>IF(VLOOKUP(S7116,'DD-Lookup'!$J$6:$L$50,3,FALSE)="Monthly",(YEAR(AC7116)-YEAR(AB7116))*12+MONTH(AC7116)-MONTH(AB7116)+1,(AC7116-AB7116+1))</f>
        <v>#N/A</v>
      </c>
      <c r="F7116" s="210" t="e">
        <f t="shared" si="564"/>
        <v>#N/A</v>
      </c>
    </row>
    <row r="7117" spans="1:6" x14ac:dyDescent="0.25">
      <c r="A7117" s="43" t="str">
        <f t="shared" si="560"/>
        <v xml:space="preserve"> 0 Financial</v>
      </c>
      <c r="B7117" s="43" t="str">
        <f t="shared" si="561"/>
        <v/>
      </c>
      <c r="C7117" s="43">
        <f t="shared" si="562"/>
        <v>0</v>
      </c>
      <c r="D7117" s="43" t="str">
        <f t="shared" si="563"/>
        <v>Financial</v>
      </c>
      <c r="E7117" s="43" t="e">
        <f>IF(VLOOKUP(S7117,'DD-Lookup'!$J$6:$L$50,3,FALSE)="Monthly",(YEAR(AC7117)-YEAR(AB7117))*12+MONTH(AC7117)-MONTH(AB7117)+1,(AC7117-AB7117+1))</f>
        <v>#N/A</v>
      </c>
      <c r="F7117" s="210" t="e">
        <f t="shared" si="564"/>
        <v>#N/A</v>
      </c>
    </row>
    <row r="7118" spans="1:6" x14ac:dyDescent="0.25">
      <c r="A7118" s="43" t="str">
        <f t="shared" si="560"/>
        <v xml:space="preserve"> 0 Financial</v>
      </c>
      <c r="B7118" s="43" t="str">
        <f t="shared" si="561"/>
        <v/>
      </c>
      <c r="C7118" s="43">
        <f t="shared" si="562"/>
        <v>0</v>
      </c>
      <c r="D7118" s="43" t="str">
        <f t="shared" si="563"/>
        <v>Financial</v>
      </c>
      <c r="E7118" s="43" t="e">
        <f>IF(VLOOKUP(S7118,'DD-Lookup'!$J$6:$L$50,3,FALSE)="Monthly",(YEAR(AC7118)-YEAR(AB7118))*12+MONTH(AC7118)-MONTH(AB7118)+1,(AC7118-AB7118+1))</f>
        <v>#N/A</v>
      </c>
      <c r="F7118" s="210" t="e">
        <f t="shared" si="564"/>
        <v>#N/A</v>
      </c>
    </row>
    <row r="7119" spans="1:6" x14ac:dyDescent="0.25">
      <c r="A7119" s="43" t="str">
        <f t="shared" si="560"/>
        <v xml:space="preserve"> 0 Financial</v>
      </c>
      <c r="B7119" s="43" t="str">
        <f t="shared" si="561"/>
        <v/>
      </c>
      <c r="C7119" s="43">
        <f t="shared" si="562"/>
        <v>0</v>
      </c>
      <c r="D7119" s="43" t="str">
        <f t="shared" si="563"/>
        <v>Financial</v>
      </c>
      <c r="E7119" s="43" t="e">
        <f>IF(VLOOKUP(S7119,'DD-Lookup'!$J$6:$L$50,3,FALSE)="Monthly",(YEAR(AC7119)-YEAR(AB7119))*12+MONTH(AC7119)-MONTH(AB7119)+1,(AC7119-AB7119+1))</f>
        <v>#N/A</v>
      </c>
      <c r="F7119" s="210" t="e">
        <f t="shared" si="564"/>
        <v>#N/A</v>
      </c>
    </row>
    <row r="7120" spans="1:6" x14ac:dyDescent="0.25">
      <c r="A7120" s="43" t="str">
        <f t="shared" si="560"/>
        <v xml:space="preserve"> 0 Financial</v>
      </c>
      <c r="B7120" s="43" t="str">
        <f t="shared" si="561"/>
        <v/>
      </c>
      <c r="C7120" s="43">
        <f t="shared" si="562"/>
        <v>0</v>
      </c>
      <c r="D7120" s="43" t="str">
        <f t="shared" si="563"/>
        <v>Financial</v>
      </c>
      <c r="E7120" s="43" t="e">
        <f>IF(VLOOKUP(S7120,'DD-Lookup'!$J$6:$L$50,3,FALSE)="Monthly",(YEAR(AC7120)-YEAR(AB7120))*12+MONTH(AC7120)-MONTH(AB7120)+1,(AC7120-AB7120+1))</f>
        <v>#N/A</v>
      </c>
      <c r="F7120" s="210" t="e">
        <f t="shared" si="564"/>
        <v>#N/A</v>
      </c>
    </row>
    <row r="7121" spans="1:6" x14ac:dyDescent="0.25">
      <c r="A7121" s="43" t="str">
        <f t="shared" si="560"/>
        <v xml:space="preserve"> 0 Financial</v>
      </c>
      <c r="B7121" s="43" t="str">
        <f t="shared" si="561"/>
        <v/>
      </c>
      <c r="C7121" s="43">
        <f t="shared" si="562"/>
        <v>0</v>
      </c>
      <c r="D7121" s="43" t="str">
        <f t="shared" si="563"/>
        <v>Financial</v>
      </c>
      <c r="E7121" s="43" t="e">
        <f>IF(VLOOKUP(S7121,'DD-Lookup'!$J$6:$L$50,3,FALSE)="Monthly",(YEAR(AC7121)-YEAR(AB7121))*12+MONTH(AC7121)-MONTH(AB7121)+1,(AC7121-AB7121+1))</f>
        <v>#N/A</v>
      </c>
      <c r="F7121" s="210" t="e">
        <f t="shared" si="564"/>
        <v>#N/A</v>
      </c>
    </row>
    <row r="7122" spans="1:6" x14ac:dyDescent="0.25">
      <c r="A7122" s="43" t="str">
        <f t="shared" si="560"/>
        <v xml:space="preserve"> 0 Financial</v>
      </c>
      <c r="B7122" s="43" t="str">
        <f t="shared" si="561"/>
        <v/>
      </c>
      <c r="C7122" s="43">
        <f t="shared" si="562"/>
        <v>0</v>
      </c>
      <c r="D7122" s="43" t="str">
        <f t="shared" si="563"/>
        <v>Financial</v>
      </c>
      <c r="E7122" s="43" t="e">
        <f>IF(VLOOKUP(S7122,'DD-Lookup'!$J$6:$L$50,3,FALSE)="Monthly",(YEAR(AC7122)-YEAR(AB7122))*12+MONTH(AC7122)-MONTH(AB7122)+1,(AC7122-AB7122+1))</f>
        <v>#N/A</v>
      </c>
      <c r="F7122" s="210" t="e">
        <f t="shared" si="564"/>
        <v>#N/A</v>
      </c>
    </row>
    <row r="7123" spans="1:6" x14ac:dyDescent="0.25">
      <c r="A7123" s="43" t="str">
        <f t="shared" si="560"/>
        <v xml:space="preserve"> 0 Financial</v>
      </c>
      <c r="B7123" s="43" t="str">
        <f t="shared" si="561"/>
        <v/>
      </c>
      <c r="C7123" s="43">
        <f t="shared" si="562"/>
        <v>0</v>
      </c>
      <c r="D7123" s="43" t="str">
        <f t="shared" si="563"/>
        <v>Financial</v>
      </c>
      <c r="E7123" s="43" t="e">
        <f>IF(VLOOKUP(S7123,'DD-Lookup'!$J$6:$L$50,3,FALSE)="Monthly",(YEAR(AC7123)-YEAR(AB7123))*12+MONTH(AC7123)-MONTH(AB7123)+1,(AC7123-AB7123+1))</f>
        <v>#N/A</v>
      </c>
      <c r="F7123" s="210" t="e">
        <f t="shared" si="564"/>
        <v>#N/A</v>
      </c>
    </row>
    <row r="7124" spans="1:6" x14ac:dyDescent="0.25">
      <c r="A7124" s="43" t="str">
        <f t="shared" si="560"/>
        <v xml:space="preserve"> 0 Financial</v>
      </c>
      <c r="B7124" s="43" t="str">
        <f t="shared" si="561"/>
        <v/>
      </c>
      <c r="C7124" s="43">
        <f t="shared" si="562"/>
        <v>0</v>
      </c>
      <c r="D7124" s="43" t="str">
        <f t="shared" si="563"/>
        <v>Financial</v>
      </c>
      <c r="E7124" s="43" t="e">
        <f>IF(VLOOKUP(S7124,'DD-Lookup'!$J$6:$L$50,3,FALSE)="Monthly",(YEAR(AC7124)-YEAR(AB7124))*12+MONTH(AC7124)-MONTH(AB7124)+1,(AC7124-AB7124+1))</f>
        <v>#N/A</v>
      </c>
      <c r="F7124" s="210" t="e">
        <f t="shared" si="564"/>
        <v>#N/A</v>
      </c>
    </row>
    <row r="7125" spans="1:6" x14ac:dyDescent="0.25">
      <c r="A7125" s="43" t="str">
        <f t="shared" si="560"/>
        <v xml:space="preserve"> 0 Financial</v>
      </c>
      <c r="B7125" s="43" t="str">
        <f t="shared" si="561"/>
        <v/>
      </c>
      <c r="C7125" s="43">
        <f t="shared" si="562"/>
        <v>0</v>
      </c>
      <c r="D7125" s="43" t="str">
        <f t="shared" si="563"/>
        <v>Financial</v>
      </c>
      <c r="E7125" s="43" t="e">
        <f>IF(VLOOKUP(S7125,'DD-Lookup'!$J$6:$L$50,3,FALSE)="Monthly",(YEAR(AC7125)-YEAR(AB7125))*12+MONTH(AC7125)-MONTH(AB7125)+1,(AC7125-AB7125+1))</f>
        <v>#N/A</v>
      </c>
      <c r="F7125" s="210" t="e">
        <f t="shared" si="564"/>
        <v>#N/A</v>
      </c>
    </row>
    <row r="7126" spans="1:6" x14ac:dyDescent="0.25">
      <c r="A7126" s="43" t="str">
        <f t="shared" si="560"/>
        <v xml:space="preserve"> 0 Financial</v>
      </c>
      <c r="B7126" s="43" t="str">
        <f t="shared" si="561"/>
        <v/>
      </c>
      <c r="C7126" s="43">
        <f t="shared" si="562"/>
        <v>0</v>
      </c>
      <c r="D7126" s="43" t="str">
        <f t="shared" si="563"/>
        <v>Financial</v>
      </c>
      <c r="E7126" s="43" t="e">
        <f>IF(VLOOKUP(S7126,'DD-Lookup'!$J$6:$L$50,3,FALSE)="Monthly",(YEAR(AC7126)-YEAR(AB7126))*12+MONTH(AC7126)-MONTH(AB7126)+1,(AC7126-AB7126+1))</f>
        <v>#N/A</v>
      </c>
      <c r="F7126" s="210" t="e">
        <f t="shared" si="564"/>
        <v>#N/A</v>
      </c>
    </row>
    <row r="7127" spans="1:6" x14ac:dyDescent="0.25">
      <c r="A7127" s="43" t="str">
        <f t="shared" si="560"/>
        <v xml:space="preserve"> 0 Financial</v>
      </c>
      <c r="B7127" s="43" t="str">
        <f t="shared" si="561"/>
        <v/>
      </c>
      <c r="C7127" s="43">
        <f t="shared" si="562"/>
        <v>0</v>
      </c>
      <c r="D7127" s="43" t="str">
        <f t="shared" si="563"/>
        <v>Financial</v>
      </c>
      <c r="E7127" s="43" t="e">
        <f>IF(VLOOKUP(S7127,'DD-Lookup'!$J$6:$L$50,3,FALSE)="Monthly",(YEAR(AC7127)-YEAR(AB7127))*12+MONTH(AC7127)-MONTH(AB7127)+1,(AC7127-AB7127+1))</f>
        <v>#N/A</v>
      </c>
      <c r="F7127" s="210" t="e">
        <f t="shared" si="564"/>
        <v>#N/A</v>
      </c>
    </row>
    <row r="7128" spans="1:6" x14ac:dyDescent="0.25">
      <c r="A7128" s="43" t="str">
        <f t="shared" si="560"/>
        <v xml:space="preserve"> 0 Financial</v>
      </c>
      <c r="B7128" s="43" t="str">
        <f t="shared" si="561"/>
        <v/>
      </c>
      <c r="C7128" s="43">
        <f t="shared" si="562"/>
        <v>0</v>
      </c>
      <c r="D7128" s="43" t="str">
        <f t="shared" si="563"/>
        <v>Financial</v>
      </c>
      <c r="E7128" s="43" t="e">
        <f>IF(VLOOKUP(S7128,'DD-Lookup'!$J$6:$L$50,3,FALSE)="Monthly",(YEAR(AC7128)-YEAR(AB7128))*12+MONTH(AC7128)-MONTH(AB7128)+1,(AC7128-AB7128+1))</f>
        <v>#N/A</v>
      </c>
      <c r="F7128" s="210" t="e">
        <f t="shared" si="564"/>
        <v>#N/A</v>
      </c>
    </row>
    <row r="7129" spans="1:6" x14ac:dyDescent="0.25">
      <c r="A7129" s="43" t="str">
        <f t="shared" si="560"/>
        <v xml:space="preserve"> 0 Financial</v>
      </c>
      <c r="B7129" s="43" t="str">
        <f t="shared" si="561"/>
        <v/>
      </c>
      <c r="C7129" s="43">
        <f t="shared" si="562"/>
        <v>0</v>
      </c>
      <c r="D7129" s="43" t="str">
        <f t="shared" si="563"/>
        <v>Financial</v>
      </c>
      <c r="E7129" s="43" t="e">
        <f>IF(VLOOKUP(S7129,'DD-Lookup'!$J$6:$L$50,3,FALSE)="Monthly",(YEAR(AC7129)-YEAR(AB7129))*12+MONTH(AC7129)-MONTH(AB7129)+1,(AC7129-AB7129+1))</f>
        <v>#N/A</v>
      </c>
      <c r="F7129" s="210" t="e">
        <f t="shared" si="564"/>
        <v>#N/A</v>
      </c>
    </row>
    <row r="7130" spans="1:6" x14ac:dyDescent="0.25">
      <c r="A7130" s="43" t="str">
        <f t="shared" si="560"/>
        <v xml:space="preserve"> 0 Financial</v>
      </c>
      <c r="B7130" s="43" t="str">
        <f t="shared" si="561"/>
        <v/>
      </c>
      <c r="C7130" s="43">
        <f t="shared" si="562"/>
        <v>0</v>
      </c>
      <c r="D7130" s="43" t="str">
        <f t="shared" si="563"/>
        <v>Financial</v>
      </c>
      <c r="E7130" s="43" t="e">
        <f>IF(VLOOKUP(S7130,'DD-Lookup'!$J$6:$L$50,3,FALSE)="Monthly",(YEAR(AC7130)-YEAR(AB7130))*12+MONTH(AC7130)-MONTH(AB7130)+1,(AC7130-AB7130+1))</f>
        <v>#N/A</v>
      </c>
      <c r="F7130" s="210" t="e">
        <f t="shared" si="564"/>
        <v>#N/A</v>
      </c>
    </row>
    <row r="7131" spans="1:6" x14ac:dyDescent="0.25">
      <c r="A7131" s="43" t="str">
        <f t="shared" si="560"/>
        <v xml:space="preserve"> 0 Financial</v>
      </c>
      <c r="B7131" s="43" t="str">
        <f t="shared" si="561"/>
        <v/>
      </c>
      <c r="C7131" s="43">
        <f t="shared" si="562"/>
        <v>0</v>
      </c>
      <c r="D7131" s="43" t="str">
        <f t="shared" si="563"/>
        <v>Financial</v>
      </c>
      <c r="E7131" s="43" t="e">
        <f>IF(VLOOKUP(S7131,'DD-Lookup'!$J$6:$L$50,3,FALSE)="Monthly",(YEAR(AC7131)-YEAR(AB7131))*12+MONTH(AC7131)-MONTH(AB7131)+1,(AC7131-AB7131+1))</f>
        <v>#N/A</v>
      </c>
      <c r="F7131" s="210" t="e">
        <f t="shared" si="564"/>
        <v>#N/A</v>
      </c>
    </row>
    <row r="7132" spans="1:6" x14ac:dyDescent="0.25">
      <c r="A7132" s="43" t="str">
        <f t="shared" si="560"/>
        <v xml:space="preserve"> 0 Financial</v>
      </c>
      <c r="B7132" s="43" t="str">
        <f t="shared" si="561"/>
        <v/>
      </c>
      <c r="C7132" s="43">
        <f t="shared" si="562"/>
        <v>0</v>
      </c>
      <c r="D7132" s="43" t="str">
        <f t="shared" si="563"/>
        <v>Financial</v>
      </c>
      <c r="E7132" s="43" t="e">
        <f>IF(VLOOKUP(S7132,'DD-Lookup'!$J$6:$L$50,3,FALSE)="Monthly",(YEAR(AC7132)-YEAR(AB7132))*12+MONTH(AC7132)-MONTH(AB7132)+1,(AC7132-AB7132+1))</f>
        <v>#N/A</v>
      </c>
      <c r="F7132" s="210" t="e">
        <f t="shared" si="564"/>
        <v>#N/A</v>
      </c>
    </row>
    <row r="7133" spans="1:6" x14ac:dyDescent="0.25">
      <c r="A7133" s="43" t="str">
        <f t="shared" si="560"/>
        <v xml:space="preserve"> 0 Financial</v>
      </c>
      <c r="B7133" s="43" t="str">
        <f t="shared" si="561"/>
        <v/>
      </c>
      <c r="C7133" s="43">
        <f t="shared" si="562"/>
        <v>0</v>
      </c>
      <c r="D7133" s="43" t="str">
        <f t="shared" si="563"/>
        <v>Financial</v>
      </c>
      <c r="E7133" s="43" t="e">
        <f>IF(VLOOKUP(S7133,'DD-Lookup'!$J$6:$L$50,3,FALSE)="Monthly",(YEAR(AC7133)-YEAR(AB7133))*12+MONTH(AC7133)-MONTH(AB7133)+1,(AC7133-AB7133+1))</f>
        <v>#N/A</v>
      </c>
      <c r="F7133" s="210" t="e">
        <f t="shared" si="564"/>
        <v>#N/A</v>
      </c>
    </row>
    <row r="7134" spans="1:6" x14ac:dyDescent="0.25">
      <c r="A7134" s="43" t="str">
        <f t="shared" si="560"/>
        <v xml:space="preserve"> 0 Financial</v>
      </c>
      <c r="B7134" s="43" t="str">
        <f t="shared" si="561"/>
        <v/>
      </c>
      <c r="C7134" s="43">
        <f t="shared" si="562"/>
        <v>0</v>
      </c>
      <c r="D7134" s="43" t="str">
        <f t="shared" si="563"/>
        <v>Financial</v>
      </c>
      <c r="E7134" s="43" t="e">
        <f>IF(VLOOKUP(S7134,'DD-Lookup'!$J$6:$L$50,3,FALSE)="Monthly",(YEAR(AC7134)-YEAR(AB7134))*12+MONTH(AC7134)-MONTH(AB7134)+1,(AC7134-AB7134+1))</f>
        <v>#N/A</v>
      </c>
      <c r="F7134" s="210" t="e">
        <f t="shared" si="564"/>
        <v>#N/A</v>
      </c>
    </row>
    <row r="7135" spans="1:6" x14ac:dyDescent="0.25">
      <c r="A7135" s="43" t="str">
        <f t="shared" si="560"/>
        <v xml:space="preserve"> 0 Financial</v>
      </c>
      <c r="B7135" s="43" t="str">
        <f t="shared" si="561"/>
        <v/>
      </c>
      <c r="C7135" s="43">
        <f t="shared" si="562"/>
        <v>0</v>
      </c>
      <c r="D7135" s="43" t="str">
        <f t="shared" si="563"/>
        <v>Financial</v>
      </c>
      <c r="E7135" s="43" t="e">
        <f>IF(VLOOKUP(S7135,'DD-Lookup'!$J$6:$L$50,3,FALSE)="Monthly",(YEAR(AC7135)-YEAR(AB7135))*12+MONTH(AC7135)-MONTH(AB7135)+1,(AC7135-AB7135+1))</f>
        <v>#N/A</v>
      </c>
      <c r="F7135" s="210" t="e">
        <f t="shared" si="564"/>
        <v>#N/A</v>
      </c>
    </row>
    <row r="7136" spans="1:6" x14ac:dyDescent="0.25">
      <c r="A7136" s="43" t="str">
        <f t="shared" si="560"/>
        <v xml:space="preserve"> 0 Financial</v>
      </c>
      <c r="B7136" s="43" t="str">
        <f t="shared" si="561"/>
        <v/>
      </c>
      <c r="C7136" s="43">
        <f t="shared" si="562"/>
        <v>0</v>
      </c>
      <c r="D7136" s="43" t="str">
        <f t="shared" si="563"/>
        <v>Financial</v>
      </c>
      <c r="E7136" s="43" t="e">
        <f>IF(VLOOKUP(S7136,'DD-Lookup'!$J$6:$L$50,3,FALSE)="Monthly",(YEAR(AC7136)-YEAR(AB7136))*12+MONTH(AC7136)-MONTH(AB7136)+1,(AC7136-AB7136+1))</f>
        <v>#N/A</v>
      </c>
      <c r="F7136" s="210" t="e">
        <f t="shared" si="564"/>
        <v>#N/A</v>
      </c>
    </row>
    <row r="7137" spans="1:6" x14ac:dyDescent="0.25">
      <c r="A7137" s="43" t="str">
        <f t="shared" si="560"/>
        <v xml:space="preserve"> 0 Financial</v>
      </c>
      <c r="B7137" s="43" t="str">
        <f t="shared" si="561"/>
        <v/>
      </c>
      <c r="C7137" s="43">
        <f t="shared" si="562"/>
        <v>0</v>
      </c>
      <c r="D7137" s="43" t="str">
        <f t="shared" si="563"/>
        <v>Financial</v>
      </c>
      <c r="E7137" s="43" t="e">
        <f>IF(VLOOKUP(S7137,'DD-Lookup'!$J$6:$L$50,3,FALSE)="Monthly",(YEAR(AC7137)-YEAR(AB7137))*12+MONTH(AC7137)-MONTH(AB7137)+1,(AC7137-AB7137+1))</f>
        <v>#N/A</v>
      </c>
      <c r="F7137" s="210" t="e">
        <f t="shared" si="564"/>
        <v>#N/A</v>
      </c>
    </row>
    <row r="7138" spans="1:6" x14ac:dyDescent="0.25">
      <c r="A7138" s="43" t="str">
        <f t="shared" si="560"/>
        <v xml:space="preserve"> 0 Financial</v>
      </c>
      <c r="B7138" s="43" t="str">
        <f t="shared" si="561"/>
        <v/>
      </c>
      <c r="C7138" s="43">
        <f t="shared" si="562"/>
        <v>0</v>
      </c>
      <c r="D7138" s="43" t="str">
        <f t="shared" si="563"/>
        <v>Financial</v>
      </c>
      <c r="E7138" s="43" t="e">
        <f>IF(VLOOKUP(S7138,'DD-Lookup'!$J$6:$L$50,3,FALSE)="Monthly",(YEAR(AC7138)-YEAR(AB7138))*12+MONTH(AC7138)-MONTH(AB7138)+1,(AC7138-AB7138+1))</f>
        <v>#N/A</v>
      </c>
      <c r="F7138" s="210" t="e">
        <f t="shared" si="564"/>
        <v>#N/A</v>
      </c>
    </row>
    <row r="7139" spans="1:6" x14ac:dyDescent="0.25">
      <c r="A7139" s="43" t="str">
        <f t="shared" si="560"/>
        <v xml:space="preserve"> 0 Financial</v>
      </c>
      <c r="B7139" s="43" t="str">
        <f t="shared" si="561"/>
        <v/>
      </c>
      <c r="C7139" s="43">
        <f t="shared" si="562"/>
        <v>0</v>
      </c>
      <c r="D7139" s="43" t="str">
        <f t="shared" si="563"/>
        <v>Financial</v>
      </c>
      <c r="E7139" s="43" t="e">
        <f>IF(VLOOKUP(S7139,'DD-Lookup'!$J$6:$L$50,3,FALSE)="Monthly",(YEAR(AC7139)-YEAR(AB7139))*12+MONTH(AC7139)-MONTH(AB7139)+1,(AC7139-AB7139+1))</f>
        <v>#N/A</v>
      </c>
      <c r="F7139" s="210" t="e">
        <f t="shared" si="564"/>
        <v>#N/A</v>
      </c>
    </row>
    <row r="7140" spans="1:6" x14ac:dyDescent="0.25">
      <c r="A7140" s="43" t="str">
        <f t="shared" si="560"/>
        <v xml:space="preserve"> 0 Financial</v>
      </c>
      <c r="B7140" s="43" t="str">
        <f t="shared" si="561"/>
        <v/>
      </c>
      <c r="C7140" s="43">
        <f t="shared" si="562"/>
        <v>0</v>
      </c>
      <c r="D7140" s="43" t="str">
        <f t="shared" si="563"/>
        <v>Financial</v>
      </c>
      <c r="E7140" s="43" t="e">
        <f>IF(VLOOKUP(S7140,'DD-Lookup'!$J$6:$L$50,3,FALSE)="Monthly",(YEAR(AC7140)-YEAR(AB7140))*12+MONTH(AC7140)-MONTH(AB7140)+1,(AC7140-AB7140+1))</f>
        <v>#N/A</v>
      </c>
      <c r="F7140" s="210" t="e">
        <f t="shared" si="564"/>
        <v>#N/A</v>
      </c>
    </row>
    <row r="7141" spans="1:6" x14ac:dyDescent="0.25">
      <c r="A7141" s="43" t="str">
        <f t="shared" si="560"/>
        <v xml:space="preserve"> 0 Financial</v>
      </c>
      <c r="B7141" s="43" t="str">
        <f t="shared" si="561"/>
        <v/>
      </c>
      <c r="C7141" s="43">
        <f t="shared" si="562"/>
        <v>0</v>
      </c>
      <c r="D7141" s="43" t="str">
        <f t="shared" si="563"/>
        <v>Financial</v>
      </c>
      <c r="E7141" s="43" t="e">
        <f>IF(VLOOKUP(S7141,'DD-Lookup'!$J$6:$L$50,3,FALSE)="Monthly",(YEAR(AC7141)-YEAR(AB7141))*12+MONTH(AC7141)-MONTH(AB7141)+1,(AC7141-AB7141+1))</f>
        <v>#N/A</v>
      </c>
      <c r="F7141" s="210" t="e">
        <f t="shared" si="564"/>
        <v>#N/A</v>
      </c>
    </row>
    <row r="7142" spans="1:6" x14ac:dyDescent="0.25">
      <c r="A7142" s="43" t="str">
        <f t="shared" si="560"/>
        <v xml:space="preserve"> 0 Financial</v>
      </c>
      <c r="B7142" s="43" t="str">
        <f t="shared" si="561"/>
        <v/>
      </c>
      <c r="C7142" s="43">
        <f t="shared" si="562"/>
        <v>0</v>
      </c>
      <c r="D7142" s="43" t="str">
        <f t="shared" si="563"/>
        <v>Financial</v>
      </c>
      <c r="E7142" s="43" t="e">
        <f>IF(VLOOKUP(S7142,'DD-Lookup'!$J$6:$L$50,3,FALSE)="Monthly",(YEAR(AC7142)-YEAR(AB7142))*12+MONTH(AC7142)-MONTH(AB7142)+1,(AC7142-AB7142+1))</f>
        <v>#N/A</v>
      </c>
      <c r="F7142" s="210" t="e">
        <f t="shared" si="564"/>
        <v>#N/A</v>
      </c>
    </row>
    <row r="7143" spans="1:6" x14ac:dyDescent="0.25">
      <c r="A7143" s="43" t="str">
        <f t="shared" si="560"/>
        <v xml:space="preserve"> 0 Financial</v>
      </c>
      <c r="B7143" s="43" t="str">
        <f t="shared" si="561"/>
        <v/>
      </c>
      <c r="C7143" s="43">
        <f t="shared" si="562"/>
        <v>0</v>
      </c>
      <c r="D7143" s="43" t="str">
        <f t="shared" si="563"/>
        <v>Financial</v>
      </c>
      <c r="E7143" s="43" t="e">
        <f>IF(VLOOKUP(S7143,'DD-Lookup'!$J$6:$L$50,3,FALSE)="Monthly",(YEAR(AC7143)-YEAR(AB7143))*12+MONTH(AC7143)-MONTH(AB7143)+1,(AC7143-AB7143+1))</f>
        <v>#N/A</v>
      </c>
      <c r="F7143" s="210" t="e">
        <f t="shared" si="564"/>
        <v>#N/A</v>
      </c>
    </row>
    <row r="7144" spans="1:6" x14ac:dyDescent="0.25">
      <c r="A7144" s="43" t="str">
        <f t="shared" si="560"/>
        <v xml:space="preserve"> 0 Financial</v>
      </c>
      <c r="B7144" s="43" t="str">
        <f t="shared" si="561"/>
        <v/>
      </c>
      <c r="C7144" s="43">
        <f t="shared" si="562"/>
        <v>0</v>
      </c>
      <c r="D7144" s="43" t="str">
        <f t="shared" si="563"/>
        <v>Financial</v>
      </c>
      <c r="E7144" s="43" t="e">
        <f>IF(VLOOKUP(S7144,'DD-Lookup'!$J$6:$L$50,3,FALSE)="Monthly",(YEAR(AC7144)-YEAR(AB7144))*12+MONTH(AC7144)-MONTH(AB7144)+1,(AC7144-AB7144+1))</f>
        <v>#N/A</v>
      </c>
      <c r="F7144" s="210" t="e">
        <f t="shared" si="564"/>
        <v>#N/A</v>
      </c>
    </row>
    <row r="7145" spans="1:6" x14ac:dyDescent="0.25">
      <c r="A7145" s="43" t="str">
        <f t="shared" si="560"/>
        <v xml:space="preserve"> 0 Financial</v>
      </c>
      <c r="B7145" s="43" t="str">
        <f t="shared" si="561"/>
        <v/>
      </c>
      <c r="C7145" s="43">
        <f t="shared" si="562"/>
        <v>0</v>
      </c>
      <c r="D7145" s="43" t="str">
        <f t="shared" si="563"/>
        <v>Financial</v>
      </c>
      <c r="E7145" s="43" t="e">
        <f>IF(VLOOKUP(S7145,'DD-Lookup'!$J$6:$L$50,3,FALSE)="Monthly",(YEAR(AC7145)-YEAR(AB7145))*12+MONTH(AC7145)-MONTH(AB7145)+1,(AC7145-AB7145+1))</f>
        <v>#N/A</v>
      </c>
      <c r="F7145" s="210" t="e">
        <f t="shared" si="564"/>
        <v>#N/A</v>
      </c>
    </row>
    <row r="7146" spans="1:6" x14ac:dyDescent="0.25">
      <c r="A7146" s="43" t="str">
        <f t="shared" si="560"/>
        <v xml:space="preserve"> 0 Financial</v>
      </c>
      <c r="B7146" s="43" t="str">
        <f t="shared" si="561"/>
        <v/>
      </c>
      <c r="C7146" s="43">
        <f t="shared" si="562"/>
        <v>0</v>
      </c>
      <c r="D7146" s="43" t="str">
        <f t="shared" si="563"/>
        <v>Financial</v>
      </c>
      <c r="E7146" s="43" t="e">
        <f>IF(VLOOKUP(S7146,'DD-Lookup'!$J$6:$L$50,3,FALSE)="Monthly",(YEAR(AC7146)-YEAR(AB7146))*12+MONTH(AC7146)-MONTH(AB7146)+1,(AC7146-AB7146+1))</f>
        <v>#N/A</v>
      </c>
      <c r="F7146" s="210" t="e">
        <f t="shared" si="564"/>
        <v>#N/A</v>
      </c>
    </row>
    <row r="7147" spans="1:6" x14ac:dyDescent="0.25">
      <c r="A7147" s="43" t="str">
        <f t="shared" si="560"/>
        <v xml:space="preserve"> 0 Financial</v>
      </c>
      <c r="B7147" s="43" t="str">
        <f t="shared" si="561"/>
        <v/>
      </c>
      <c r="C7147" s="43">
        <f t="shared" si="562"/>
        <v>0</v>
      </c>
      <c r="D7147" s="43" t="str">
        <f t="shared" si="563"/>
        <v>Financial</v>
      </c>
      <c r="E7147" s="43" t="e">
        <f>IF(VLOOKUP(S7147,'DD-Lookup'!$J$6:$L$50,3,FALSE)="Monthly",(YEAR(AC7147)-YEAR(AB7147))*12+MONTH(AC7147)-MONTH(AB7147)+1,(AC7147-AB7147+1))</f>
        <v>#N/A</v>
      </c>
      <c r="F7147" s="210" t="e">
        <f t="shared" si="564"/>
        <v>#N/A</v>
      </c>
    </row>
    <row r="7148" spans="1:6" x14ac:dyDescent="0.25">
      <c r="A7148" s="43" t="str">
        <f t="shared" si="560"/>
        <v xml:space="preserve"> 0 Financial</v>
      </c>
      <c r="B7148" s="43" t="str">
        <f t="shared" si="561"/>
        <v/>
      </c>
      <c r="C7148" s="43">
        <f t="shared" si="562"/>
        <v>0</v>
      </c>
      <c r="D7148" s="43" t="str">
        <f t="shared" si="563"/>
        <v>Financial</v>
      </c>
      <c r="E7148" s="43" t="e">
        <f>IF(VLOOKUP(S7148,'DD-Lookup'!$J$6:$L$50,3,FALSE)="Monthly",(YEAR(AC7148)-YEAR(AB7148))*12+MONTH(AC7148)-MONTH(AB7148)+1,(AC7148-AB7148+1))</f>
        <v>#N/A</v>
      </c>
      <c r="F7148" s="210" t="e">
        <f t="shared" si="564"/>
        <v>#N/A</v>
      </c>
    </row>
    <row r="7149" spans="1:6" x14ac:dyDescent="0.25">
      <c r="A7149" s="43" t="str">
        <f t="shared" si="560"/>
        <v xml:space="preserve"> 0 Financial</v>
      </c>
      <c r="B7149" s="43" t="str">
        <f t="shared" si="561"/>
        <v/>
      </c>
      <c r="C7149" s="43">
        <f t="shared" si="562"/>
        <v>0</v>
      </c>
      <c r="D7149" s="43" t="str">
        <f t="shared" si="563"/>
        <v>Financial</v>
      </c>
      <c r="E7149" s="43" t="e">
        <f>IF(VLOOKUP(S7149,'DD-Lookup'!$J$6:$L$50,3,FALSE)="Monthly",(YEAR(AC7149)-YEAR(AB7149))*12+MONTH(AC7149)-MONTH(AB7149)+1,(AC7149-AB7149+1))</f>
        <v>#N/A</v>
      </c>
      <c r="F7149" s="210" t="e">
        <f t="shared" si="564"/>
        <v>#N/A</v>
      </c>
    </row>
    <row r="7150" spans="1:6" x14ac:dyDescent="0.25">
      <c r="A7150" s="43" t="str">
        <f t="shared" si="560"/>
        <v xml:space="preserve"> 0 Financial</v>
      </c>
      <c r="B7150" s="43" t="str">
        <f t="shared" si="561"/>
        <v/>
      </c>
      <c r="C7150" s="43">
        <f t="shared" si="562"/>
        <v>0</v>
      </c>
      <c r="D7150" s="43" t="str">
        <f t="shared" si="563"/>
        <v>Financial</v>
      </c>
      <c r="E7150" s="43" t="e">
        <f>IF(VLOOKUP(S7150,'DD-Lookup'!$J$6:$L$50,3,FALSE)="Monthly",(YEAR(AC7150)-YEAR(AB7150))*12+MONTH(AC7150)-MONTH(AB7150)+1,(AC7150-AB7150+1))</f>
        <v>#N/A</v>
      </c>
      <c r="F7150" s="210" t="e">
        <f t="shared" si="564"/>
        <v>#N/A</v>
      </c>
    </row>
    <row r="7151" spans="1:6" x14ac:dyDescent="0.25">
      <c r="A7151" s="43" t="str">
        <f t="shared" si="560"/>
        <v xml:space="preserve"> 0 Financial</v>
      </c>
      <c r="B7151" s="43" t="str">
        <f t="shared" si="561"/>
        <v/>
      </c>
      <c r="C7151" s="43">
        <f t="shared" si="562"/>
        <v>0</v>
      </c>
      <c r="D7151" s="43" t="str">
        <f t="shared" si="563"/>
        <v>Financial</v>
      </c>
      <c r="E7151" s="43" t="e">
        <f>IF(VLOOKUP(S7151,'DD-Lookup'!$J$6:$L$50,3,FALSE)="Monthly",(YEAR(AC7151)-YEAR(AB7151))*12+MONTH(AC7151)-MONTH(AB7151)+1,(AC7151-AB7151+1))</f>
        <v>#N/A</v>
      </c>
      <c r="F7151" s="210" t="e">
        <f t="shared" si="564"/>
        <v>#N/A</v>
      </c>
    </row>
    <row r="7152" spans="1:6" x14ac:dyDescent="0.25">
      <c r="A7152" s="43" t="str">
        <f t="shared" si="560"/>
        <v xml:space="preserve"> 0 Financial</v>
      </c>
      <c r="B7152" s="43" t="str">
        <f t="shared" si="561"/>
        <v/>
      </c>
      <c r="C7152" s="43">
        <f t="shared" si="562"/>
        <v>0</v>
      </c>
      <c r="D7152" s="43" t="str">
        <f t="shared" si="563"/>
        <v>Financial</v>
      </c>
      <c r="E7152" s="43" t="e">
        <f>IF(VLOOKUP(S7152,'DD-Lookup'!$J$6:$L$50,3,FALSE)="Monthly",(YEAR(AC7152)-YEAR(AB7152))*12+MONTH(AC7152)-MONTH(AB7152)+1,(AC7152-AB7152+1))</f>
        <v>#N/A</v>
      </c>
      <c r="F7152" s="210" t="e">
        <f t="shared" si="564"/>
        <v>#N/A</v>
      </c>
    </row>
    <row r="7153" spans="1:6" x14ac:dyDescent="0.25">
      <c r="A7153" s="43" t="str">
        <f t="shared" si="560"/>
        <v xml:space="preserve"> 0 Financial</v>
      </c>
      <c r="B7153" s="43" t="str">
        <f t="shared" si="561"/>
        <v/>
      </c>
      <c r="C7153" s="43">
        <f t="shared" si="562"/>
        <v>0</v>
      </c>
      <c r="D7153" s="43" t="str">
        <f t="shared" si="563"/>
        <v>Financial</v>
      </c>
      <c r="E7153" s="43" t="e">
        <f>IF(VLOOKUP(S7153,'DD-Lookup'!$J$6:$L$50,3,FALSE)="Monthly",(YEAR(AC7153)-YEAR(AB7153))*12+MONTH(AC7153)-MONTH(AB7153)+1,(AC7153-AB7153+1))</f>
        <v>#N/A</v>
      </c>
      <c r="F7153" s="210" t="e">
        <f t="shared" si="564"/>
        <v>#N/A</v>
      </c>
    </row>
    <row r="7154" spans="1:6" x14ac:dyDescent="0.25">
      <c r="A7154" s="43" t="str">
        <f t="shared" si="560"/>
        <v xml:space="preserve"> 0 Financial</v>
      </c>
      <c r="B7154" s="43" t="str">
        <f t="shared" si="561"/>
        <v/>
      </c>
      <c r="C7154" s="43">
        <f t="shared" si="562"/>
        <v>0</v>
      </c>
      <c r="D7154" s="43" t="str">
        <f t="shared" si="563"/>
        <v>Financial</v>
      </c>
      <c r="E7154" s="43" t="e">
        <f>IF(VLOOKUP(S7154,'DD-Lookup'!$J$6:$L$50,3,FALSE)="Monthly",(YEAR(AC7154)-YEAR(AB7154))*12+MONTH(AC7154)-MONTH(AB7154)+1,(AC7154-AB7154+1))</f>
        <v>#N/A</v>
      </c>
      <c r="F7154" s="210" t="e">
        <f t="shared" si="564"/>
        <v>#N/A</v>
      </c>
    </row>
    <row r="7155" spans="1:6" x14ac:dyDescent="0.25">
      <c r="A7155" s="43" t="str">
        <f t="shared" si="560"/>
        <v xml:space="preserve"> 0 Financial</v>
      </c>
      <c r="B7155" s="43" t="str">
        <f t="shared" si="561"/>
        <v/>
      </c>
      <c r="C7155" s="43">
        <f t="shared" si="562"/>
        <v>0</v>
      </c>
      <c r="D7155" s="43" t="str">
        <f t="shared" si="563"/>
        <v>Financial</v>
      </c>
      <c r="E7155" s="43" t="e">
        <f>IF(VLOOKUP(S7155,'DD-Lookup'!$J$6:$L$50,3,FALSE)="Monthly",(YEAR(AC7155)-YEAR(AB7155))*12+MONTH(AC7155)-MONTH(AB7155)+1,(AC7155-AB7155+1))</f>
        <v>#N/A</v>
      </c>
      <c r="F7155" s="210" t="e">
        <f t="shared" si="564"/>
        <v>#N/A</v>
      </c>
    </row>
    <row r="7156" spans="1:6" x14ac:dyDescent="0.25">
      <c r="A7156" s="43" t="str">
        <f t="shared" si="560"/>
        <v xml:space="preserve"> 0 Financial</v>
      </c>
      <c r="B7156" s="43" t="str">
        <f t="shared" si="561"/>
        <v/>
      </c>
      <c r="C7156" s="43">
        <f t="shared" si="562"/>
        <v>0</v>
      </c>
      <c r="D7156" s="43" t="str">
        <f t="shared" si="563"/>
        <v>Financial</v>
      </c>
      <c r="E7156" s="43" t="e">
        <f>IF(VLOOKUP(S7156,'DD-Lookup'!$J$6:$L$50,3,FALSE)="Monthly",(YEAR(AC7156)-YEAR(AB7156))*12+MONTH(AC7156)-MONTH(AB7156)+1,(AC7156-AB7156+1))</f>
        <v>#N/A</v>
      </c>
      <c r="F7156" s="210" t="e">
        <f t="shared" si="564"/>
        <v>#N/A</v>
      </c>
    </row>
    <row r="7157" spans="1:6" x14ac:dyDescent="0.25">
      <c r="A7157" s="43" t="str">
        <f t="shared" si="560"/>
        <v xml:space="preserve"> 0 Financial</v>
      </c>
      <c r="B7157" s="43" t="str">
        <f t="shared" si="561"/>
        <v/>
      </c>
      <c r="C7157" s="43">
        <f t="shared" si="562"/>
        <v>0</v>
      </c>
      <c r="D7157" s="43" t="str">
        <f t="shared" si="563"/>
        <v>Financial</v>
      </c>
      <c r="E7157" s="43" t="e">
        <f>IF(VLOOKUP(S7157,'DD-Lookup'!$J$6:$L$50,3,FALSE)="Monthly",(YEAR(AC7157)-YEAR(AB7157))*12+MONTH(AC7157)-MONTH(AB7157)+1,(AC7157-AB7157+1))</f>
        <v>#N/A</v>
      </c>
      <c r="F7157" s="210" t="e">
        <f t="shared" si="564"/>
        <v>#N/A</v>
      </c>
    </row>
    <row r="7158" spans="1:6" x14ac:dyDescent="0.25">
      <c r="A7158" s="43" t="str">
        <f t="shared" si="560"/>
        <v xml:space="preserve"> 0 Financial</v>
      </c>
      <c r="B7158" s="43" t="str">
        <f t="shared" si="561"/>
        <v/>
      </c>
      <c r="C7158" s="43">
        <f t="shared" si="562"/>
        <v>0</v>
      </c>
      <c r="D7158" s="43" t="str">
        <f t="shared" si="563"/>
        <v>Financial</v>
      </c>
      <c r="E7158" s="43" t="e">
        <f>IF(VLOOKUP(S7158,'DD-Lookup'!$J$6:$L$50,3,FALSE)="Monthly",(YEAR(AC7158)-YEAR(AB7158))*12+MONTH(AC7158)-MONTH(AB7158)+1,(AC7158-AB7158+1))</f>
        <v>#N/A</v>
      </c>
      <c r="F7158" s="210" t="e">
        <f t="shared" si="564"/>
        <v>#N/A</v>
      </c>
    </row>
    <row r="7159" spans="1:6" x14ac:dyDescent="0.25">
      <c r="A7159" s="43" t="str">
        <f t="shared" si="560"/>
        <v xml:space="preserve"> 0 Financial</v>
      </c>
      <c r="B7159" s="43" t="str">
        <f t="shared" si="561"/>
        <v/>
      </c>
      <c r="C7159" s="43">
        <f t="shared" si="562"/>
        <v>0</v>
      </c>
      <c r="D7159" s="43" t="str">
        <f t="shared" si="563"/>
        <v>Financial</v>
      </c>
      <c r="E7159" s="43" t="e">
        <f>IF(VLOOKUP(S7159,'DD-Lookup'!$J$6:$L$50,3,FALSE)="Monthly",(YEAR(AC7159)-YEAR(AB7159))*12+MONTH(AC7159)-MONTH(AB7159)+1,(AC7159-AB7159+1))</f>
        <v>#N/A</v>
      </c>
      <c r="F7159" s="210" t="e">
        <f t="shared" si="564"/>
        <v>#N/A</v>
      </c>
    </row>
    <row r="7160" spans="1:6" x14ac:dyDescent="0.25">
      <c r="A7160" s="43" t="str">
        <f t="shared" si="560"/>
        <v xml:space="preserve"> 0 Financial</v>
      </c>
      <c r="B7160" s="43" t="str">
        <f t="shared" si="561"/>
        <v/>
      </c>
      <c r="C7160" s="43">
        <f t="shared" si="562"/>
        <v>0</v>
      </c>
      <c r="D7160" s="43" t="str">
        <f t="shared" si="563"/>
        <v>Financial</v>
      </c>
      <c r="E7160" s="43" t="e">
        <f>IF(VLOOKUP(S7160,'DD-Lookup'!$J$6:$L$50,3,FALSE)="Monthly",(YEAR(AC7160)-YEAR(AB7160))*12+MONTH(AC7160)-MONTH(AB7160)+1,(AC7160-AB7160+1))</f>
        <v>#N/A</v>
      </c>
      <c r="F7160" s="210" t="e">
        <f t="shared" si="564"/>
        <v>#N/A</v>
      </c>
    </row>
    <row r="7161" spans="1:6" x14ac:dyDescent="0.25">
      <c r="A7161" s="43" t="str">
        <f t="shared" si="560"/>
        <v xml:space="preserve"> 0 Financial</v>
      </c>
      <c r="B7161" s="43" t="str">
        <f t="shared" si="561"/>
        <v/>
      </c>
      <c r="C7161" s="43">
        <f t="shared" si="562"/>
        <v>0</v>
      </c>
      <c r="D7161" s="43" t="str">
        <f t="shared" si="563"/>
        <v>Financial</v>
      </c>
      <c r="E7161" s="43" t="e">
        <f>IF(VLOOKUP(S7161,'DD-Lookup'!$J$6:$L$50,3,FALSE)="Monthly",(YEAR(AC7161)-YEAR(AB7161))*12+MONTH(AC7161)-MONTH(AB7161)+1,(AC7161-AB7161+1))</f>
        <v>#N/A</v>
      </c>
      <c r="F7161" s="210" t="e">
        <f t="shared" si="564"/>
        <v>#N/A</v>
      </c>
    </row>
    <row r="7162" spans="1:6" x14ac:dyDescent="0.25">
      <c r="A7162" s="43" t="str">
        <f t="shared" si="560"/>
        <v xml:space="preserve"> 0 Financial</v>
      </c>
      <c r="B7162" s="43" t="str">
        <f t="shared" si="561"/>
        <v/>
      </c>
      <c r="C7162" s="43">
        <f t="shared" si="562"/>
        <v>0</v>
      </c>
      <c r="D7162" s="43" t="str">
        <f t="shared" si="563"/>
        <v>Financial</v>
      </c>
      <c r="E7162" s="43" t="e">
        <f>IF(VLOOKUP(S7162,'DD-Lookup'!$J$6:$L$50,3,FALSE)="Monthly",(YEAR(AC7162)-YEAR(AB7162))*12+MONTH(AC7162)-MONTH(AB7162)+1,(AC7162-AB7162+1))</f>
        <v>#N/A</v>
      </c>
      <c r="F7162" s="210" t="e">
        <f t="shared" si="564"/>
        <v>#N/A</v>
      </c>
    </row>
    <row r="7163" spans="1:6" x14ac:dyDescent="0.25">
      <c r="A7163" s="43" t="str">
        <f t="shared" si="560"/>
        <v xml:space="preserve"> 0 Financial</v>
      </c>
      <c r="B7163" s="43" t="str">
        <f t="shared" si="561"/>
        <v/>
      </c>
      <c r="C7163" s="43">
        <f t="shared" si="562"/>
        <v>0</v>
      </c>
      <c r="D7163" s="43" t="str">
        <f t="shared" si="563"/>
        <v>Financial</v>
      </c>
      <c r="E7163" s="43" t="e">
        <f>IF(VLOOKUP(S7163,'DD-Lookup'!$J$6:$L$50,3,FALSE)="Monthly",(YEAR(AC7163)-YEAR(AB7163))*12+MONTH(AC7163)-MONTH(AB7163)+1,(AC7163-AB7163+1))</f>
        <v>#N/A</v>
      </c>
      <c r="F7163" s="210" t="e">
        <f t="shared" si="564"/>
        <v>#N/A</v>
      </c>
    </row>
    <row r="7164" spans="1:6" x14ac:dyDescent="0.25">
      <c r="A7164" s="43" t="str">
        <f t="shared" si="560"/>
        <v xml:space="preserve"> 0 Financial</v>
      </c>
      <c r="B7164" s="43" t="str">
        <f t="shared" si="561"/>
        <v/>
      </c>
      <c r="C7164" s="43">
        <f t="shared" si="562"/>
        <v>0</v>
      </c>
      <c r="D7164" s="43" t="str">
        <f t="shared" si="563"/>
        <v>Financial</v>
      </c>
      <c r="E7164" s="43" t="e">
        <f>IF(VLOOKUP(S7164,'DD-Lookup'!$J$6:$L$50,3,FALSE)="Monthly",(YEAR(AC7164)-YEAR(AB7164))*12+MONTH(AC7164)-MONTH(AB7164)+1,(AC7164-AB7164+1))</f>
        <v>#N/A</v>
      </c>
      <c r="F7164" s="210" t="e">
        <f t="shared" si="564"/>
        <v>#N/A</v>
      </c>
    </row>
    <row r="7165" spans="1:6" x14ac:dyDescent="0.25">
      <c r="A7165" s="43" t="str">
        <f t="shared" si="560"/>
        <v xml:space="preserve"> 0 Financial</v>
      </c>
      <c r="B7165" s="43" t="str">
        <f t="shared" si="561"/>
        <v/>
      </c>
      <c r="C7165" s="43">
        <f t="shared" si="562"/>
        <v>0</v>
      </c>
      <c r="D7165" s="43" t="str">
        <f t="shared" si="563"/>
        <v>Financial</v>
      </c>
      <c r="E7165" s="43" t="e">
        <f>IF(VLOOKUP(S7165,'DD-Lookup'!$J$6:$L$50,3,FALSE)="Monthly",(YEAR(AC7165)-YEAR(AB7165))*12+MONTH(AC7165)-MONTH(AB7165)+1,(AC7165-AB7165+1))</f>
        <v>#N/A</v>
      </c>
      <c r="F7165" s="210" t="e">
        <f t="shared" si="564"/>
        <v>#N/A</v>
      </c>
    </row>
    <row r="7166" spans="1:6" x14ac:dyDescent="0.25">
      <c r="A7166" s="43" t="str">
        <f t="shared" si="560"/>
        <v xml:space="preserve"> 0 Financial</v>
      </c>
      <c r="B7166" s="43" t="str">
        <f t="shared" si="561"/>
        <v/>
      </c>
      <c r="C7166" s="43">
        <f t="shared" si="562"/>
        <v>0</v>
      </c>
      <c r="D7166" s="43" t="str">
        <f t="shared" si="563"/>
        <v>Financial</v>
      </c>
      <c r="E7166" s="43" t="e">
        <f>IF(VLOOKUP(S7166,'DD-Lookup'!$J$6:$L$50,3,FALSE)="Monthly",(YEAR(AC7166)-YEAR(AB7166))*12+MONTH(AC7166)-MONTH(AB7166)+1,(AC7166-AB7166+1))</f>
        <v>#N/A</v>
      </c>
      <c r="F7166" s="210" t="e">
        <f t="shared" si="564"/>
        <v>#N/A</v>
      </c>
    </row>
    <row r="7167" spans="1:6" x14ac:dyDescent="0.25">
      <c r="A7167" s="43" t="str">
        <f t="shared" si="560"/>
        <v xml:space="preserve"> 0 Financial</v>
      </c>
      <c r="B7167" s="43" t="str">
        <f t="shared" si="561"/>
        <v/>
      </c>
      <c r="C7167" s="43">
        <f t="shared" si="562"/>
        <v>0</v>
      </c>
      <c r="D7167" s="43" t="str">
        <f t="shared" si="563"/>
        <v>Financial</v>
      </c>
      <c r="E7167" s="43" t="e">
        <f>IF(VLOOKUP(S7167,'DD-Lookup'!$J$6:$L$50,3,FALSE)="Monthly",(YEAR(AC7167)-YEAR(AB7167))*12+MONTH(AC7167)-MONTH(AB7167)+1,(AC7167-AB7167+1))</f>
        <v>#N/A</v>
      </c>
      <c r="F7167" s="210" t="e">
        <f t="shared" si="564"/>
        <v>#N/A</v>
      </c>
    </row>
    <row r="7168" spans="1:6" x14ac:dyDescent="0.25">
      <c r="A7168" s="43" t="str">
        <f t="shared" si="560"/>
        <v xml:space="preserve"> 0 Financial</v>
      </c>
      <c r="B7168" s="43" t="str">
        <f t="shared" si="561"/>
        <v/>
      </c>
      <c r="C7168" s="43">
        <f t="shared" si="562"/>
        <v>0</v>
      </c>
      <c r="D7168" s="43" t="str">
        <f t="shared" si="563"/>
        <v>Financial</v>
      </c>
      <c r="E7168" s="43" t="e">
        <f>IF(VLOOKUP(S7168,'DD-Lookup'!$J$6:$L$50,3,FALSE)="Monthly",(YEAR(AC7168)-YEAR(AB7168))*12+MONTH(AC7168)-MONTH(AB7168)+1,(AC7168-AB7168+1))</f>
        <v>#N/A</v>
      </c>
      <c r="F7168" s="210" t="e">
        <f t="shared" si="564"/>
        <v>#N/A</v>
      </c>
    </row>
    <row r="7169" spans="1:6" x14ac:dyDescent="0.25">
      <c r="A7169" s="43" t="str">
        <f t="shared" si="560"/>
        <v xml:space="preserve"> 0 Financial</v>
      </c>
      <c r="B7169" s="43" t="str">
        <f t="shared" si="561"/>
        <v/>
      </c>
      <c r="C7169" s="43">
        <f t="shared" si="562"/>
        <v>0</v>
      </c>
      <c r="D7169" s="43" t="str">
        <f t="shared" si="563"/>
        <v>Financial</v>
      </c>
      <c r="E7169" s="43" t="e">
        <f>IF(VLOOKUP(S7169,'DD-Lookup'!$J$6:$L$50,3,FALSE)="Monthly",(YEAR(AC7169)-YEAR(AB7169))*12+MONTH(AC7169)-MONTH(AB7169)+1,(AC7169-AB7169+1))</f>
        <v>#N/A</v>
      </c>
      <c r="F7169" s="210" t="e">
        <f t="shared" si="564"/>
        <v>#N/A</v>
      </c>
    </row>
    <row r="7170" spans="1:6" x14ac:dyDescent="0.25">
      <c r="A7170" s="43" t="str">
        <f t="shared" si="560"/>
        <v xml:space="preserve"> 0 Financial</v>
      </c>
      <c r="B7170" s="43" t="str">
        <f t="shared" si="561"/>
        <v/>
      </c>
      <c r="C7170" s="43">
        <f t="shared" si="562"/>
        <v>0</v>
      </c>
      <c r="D7170" s="43" t="str">
        <f t="shared" si="563"/>
        <v>Financial</v>
      </c>
      <c r="E7170" s="43" t="e">
        <f>IF(VLOOKUP(S7170,'DD-Lookup'!$J$6:$L$50,3,FALSE)="Monthly",(YEAR(AC7170)-YEAR(AB7170))*12+MONTH(AC7170)-MONTH(AB7170)+1,(AC7170-AB7170+1))</f>
        <v>#N/A</v>
      </c>
      <c r="F7170" s="210" t="e">
        <f t="shared" si="564"/>
        <v>#N/A</v>
      </c>
    </row>
    <row r="7171" spans="1:6" x14ac:dyDescent="0.25">
      <c r="A7171" s="43" t="str">
        <f t="shared" si="560"/>
        <v xml:space="preserve"> 0 Financial</v>
      </c>
      <c r="B7171" s="43" t="str">
        <f t="shared" si="561"/>
        <v/>
      </c>
      <c r="C7171" s="43">
        <f t="shared" si="562"/>
        <v>0</v>
      </c>
      <c r="D7171" s="43" t="str">
        <f t="shared" si="563"/>
        <v>Financial</v>
      </c>
      <c r="E7171" s="43" t="e">
        <f>IF(VLOOKUP(S7171,'DD-Lookup'!$J$6:$L$50,3,FALSE)="Monthly",(YEAR(AC7171)-YEAR(AB7171))*12+MONTH(AC7171)-MONTH(AB7171)+1,(AC7171-AB7171+1))</f>
        <v>#N/A</v>
      </c>
      <c r="F7171" s="210" t="e">
        <f t="shared" si="564"/>
        <v>#N/A</v>
      </c>
    </row>
    <row r="7172" spans="1:6" x14ac:dyDescent="0.25">
      <c r="A7172" s="43" t="str">
        <f t="shared" si="560"/>
        <v xml:space="preserve"> 0 Financial</v>
      </c>
      <c r="B7172" s="43" t="str">
        <f t="shared" si="561"/>
        <v/>
      </c>
      <c r="C7172" s="43">
        <f t="shared" si="562"/>
        <v>0</v>
      </c>
      <c r="D7172" s="43" t="str">
        <f t="shared" si="563"/>
        <v>Financial</v>
      </c>
      <c r="E7172" s="43" t="e">
        <f>IF(VLOOKUP(S7172,'DD-Lookup'!$J$6:$L$50,3,FALSE)="Monthly",(YEAR(AC7172)-YEAR(AB7172))*12+MONTH(AC7172)-MONTH(AB7172)+1,(AC7172-AB7172+1))</f>
        <v>#N/A</v>
      </c>
      <c r="F7172" s="210" t="e">
        <f t="shared" si="564"/>
        <v>#N/A</v>
      </c>
    </row>
    <row r="7173" spans="1:6" x14ac:dyDescent="0.25">
      <c r="A7173" s="43" t="str">
        <f t="shared" si="560"/>
        <v xml:space="preserve"> 0 Financial</v>
      </c>
      <c r="B7173" s="43" t="str">
        <f t="shared" si="561"/>
        <v/>
      </c>
      <c r="C7173" s="43">
        <f t="shared" si="562"/>
        <v>0</v>
      </c>
      <c r="D7173" s="43" t="str">
        <f t="shared" si="563"/>
        <v>Financial</v>
      </c>
      <c r="E7173" s="43" t="e">
        <f>IF(VLOOKUP(S7173,'DD-Lookup'!$J$6:$L$50,3,FALSE)="Monthly",(YEAR(AC7173)-YEAR(AB7173))*12+MONTH(AC7173)-MONTH(AB7173)+1,(AC7173-AB7173+1))</f>
        <v>#N/A</v>
      </c>
      <c r="F7173" s="210" t="e">
        <f t="shared" si="564"/>
        <v>#N/A</v>
      </c>
    </row>
    <row r="7174" spans="1:6" x14ac:dyDescent="0.25">
      <c r="A7174" s="43" t="str">
        <f t="shared" si="560"/>
        <v xml:space="preserve"> 0 Financial</v>
      </c>
      <c r="B7174" s="43" t="str">
        <f t="shared" si="561"/>
        <v/>
      </c>
      <c r="C7174" s="43">
        <f t="shared" si="562"/>
        <v>0</v>
      </c>
      <c r="D7174" s="43" t="str">
        <f t="shared" si="563"/>
        <v>Financial</v>
      </c>
      <c r="E7174" s="43" t="e">
        <f>IF(VLOOKUP(S7174,'DD-Lookup'!$J$6:$L$50,3,FALSE)="Monthly",(YEAR(AC7174)-YEAR(AB7174))*12+MONTH(AC7174)-MONTH(AB7174)+1,(AC7174-AB7174+1))</f>
        <v>#N/A</v>
      </c>
      <c r="F7174" s="210" t="e">
        <f t="shared" si="564"/>
        <v>#N/A</v>
      </c>
    </row>
    <row r="7175" spans="1:6" x14ac:dyDescent="0.25">
      <c r="A7175" s="43" t="str">
        <f t="shared" si="560"/>
        <v xml:space="preserve"> 0 Financial</v>
      </c>
      <c r="B7175" s="43" t="str">
        <f t="shared" si="561"/>
        <v/>
      </c>
      <c r="C7175" s="43">
        <f t="shared" si="562"/>
        <v>0</v>
      </c>
      <c r="D7175" s="43" t="str">
        <f t="shared" si="563"/>
        <v>Financial</v>
      </c>
      <c r="E7175" s="43" t="e">
        <f>IF(VLOOKUP(S7175,'DD-Lookup'!$J$6:$L$50,3,FALSE)="Monthly",(YEAR(AC7175)-YEAR(AB7175))*12+MONTH(AC7175)-MONTH(AB7175)+1,(AC7175-AB7175+1))</f>
        <v>#N/A</v>
      </c>
      <c r="F7175" s="210" t="e">
        <f t="shared" si="564"/>
        <v>#N/A</v>
      </c>
    </row>
    <row r="7176" spans="1:6" x14ac:dyDescent="0.25">
      <c r="A7176" s="43" t="str">
        <f t="shared" si="560"/>
        <v xml:space="preserve"> 0 Financial</v>
      </c>
      <c r="B7176" s="43" t="str">
        <f t="shared" si="561"/>
        <v/>
      </c>
      <c r="C7176" s="43">
        <f t="shared" si="562"/>
        <v>0</v>
      </c>
      <c r="D7176" s="43" t="str">
        <f t="shared" si="563"/>
        <v>Financial</v>
      </c>
      <c r="E7176" s="43" t="e">
        <f>IF(VLOOKUP(S7176,'DD-Lookup'!$J$6:$L$50,3,FALSE)="Monthly",(YEAR(AC7176)-YEAR(AB7176))*12+MONTH(AC7176)-MONTH(AB7176)+1,(AC7176-AB7176+1))</f>
        <v>#N/A</v>
      </c>
      <c r="F7176" s="210" t="e">
        <f t="shared" si="564"/>
        <v>#N/A</v>
      </c>
    </row>
    <row r="7177" spans="1:6" x14ac:dyDescent="0.25">
      <c r="A7177" s="43" t="str">
        <f t="shared" si="560"/>
        <v xml:space="preserve"> 0 Financial</v>
      </c>
      <c r="B7177" s="43" t="str">
        <f t="shared" si="561"/>
        <v/>
      </c>
      <c r="C7177" s="43">
        <f t="shared" si="562"/>
        <v>0</v>
      </c>
      <c r="D7177" s="43" t="str">
        <f t="shared" si="563"/>
        <v>Financial</v>
      </c>
      <c r="E7177" s="43" t="e">
        <f>IF(VLOOKUP(S7177,'DD-Lookup'!$J$6:$L$50,3,FALSE)="Monthly",(YEAR(AC7177)-YEAR(AB7177))*12+MONTH(AC7177)-MONTH(AB7177)+1,(AC7177-AB7177+1))</f>
        <v>#N/A</v>
      </c>
      <c r="F7177" s="210" t="e">
        <f t="shared" si="564"/>
        <v>#N/A</v>
      </c>
    </row>
    <row r="7178" spans="1:6" x14ac:dyDescent="0.25">
      <c r="A7178" s="43" t="str">
        <f t="shared" ref="A7178:A7241" si="565">B7178&amp;" "&amp;C7178&amp;" "&amp;D7178</f>
        <v xml:space="preserve"> 0 Financial</v>
      </c>
      <c r="B7178" s="43" t="str">
        <f t="shared" ref="B7178:B7241" si="566">IF((LEFT(N7178,2)="US"),"US","")</f>
        <v/>
      </c>
      <c r="C7178" s="43">
        <f t="shared" ref="C7178:C7241" si="567">M7178</f>
        <v>0</v>
      </c>
      <c r="D7178" s="43" t="str">
        <f t="shared" ref="D7178:D7241" si="568">IF(ISNUMBER(FIND("Phy",N7178))=TRUE,"Physical","Financial")</f>
        <v>Financial</v>
      </c>
      <c r="E7178" s="43" t="e">
        <f>IF(VLOOKUP(S7178,'DD-Lookup'!$J$6:$L$50,3,FALSE)="Monthly",(YEAR(AC7178)-YEAR(AB7178))*12+MONTH(AC7178)-MONTH(AB7178)+1,(AC7178-AB7178+1))</f>
        <v>#N/A</v>
      </c>
      <c r="F7178" s="210" t="e">
        <f t="shared" ref="F7178:F7241" si="569">E7178*SUM(P7178:Q7178)</f>
        <v>#N/A</v>
      </c>
    </row>
    <row r="7179" spans="1:6" x14ac:dyDescent="0.25">
      <c r="A7179" s="43" t="str">
        <f t="shared" si="565"/>
        <v xml:space="preserve"> 0 Financial</v>
      </c>
      <c r="B7179" s="43" t="str">
        <f t="shared" si="566"/>
        <v/>
      </c>
      <c r="C7179" s="43">
        <f t="shared" si="567"/>
        <v>0</v>
      </c>
      <c r="D7179" s="43" t="str">
        <f t="shared" si="568"/>
        <v>Financial</v>
      </c>
      <c r="E7179" s="43" t="e">
        <f>IF(VLOOKUP(S7179,'DD-Lookup'!$J$6:$L$50,3,FALSE)="Monthly",(YEAR(AC7179)-YEAR(AB7179))*12+MONTH(AC7179)-MONTH(AB7179)+1,(AC7179-AB7179+1))</f>
        <v>#N/A</v>
      </c>
      <c r="F7179" s="210" t="e">
        <f t="shared" si="569"/>
        <v>#N/A</v>
      </c>
    </row>
    <row r="7180" spans="1:6" x14ac:dyDescent="0.25">
      <c r="A7180" s="43" t="str">
        <f t="shared" si="565"/>
        <v xml:space="preserve"> 0 Financial</v>
      </c>
      <c r="B7180" s="43" t="str">
        <f t="shared" si="566"/>
        <v/>
      </c>
      <c r="C7180" s="43">
        <f t="shared" si="567"/>
        <v>0</v>
      </c>
      <c r="D7180" s="43" t="str">
        <f t="shared" si="568"/>
        <v>Financial</v>
      </c>
      <c r="E7180" s="43" t="e">
        <f>IF(VLOOKUP(S7180,'DD-Lookup'!$J$6:$L$50,3,FALSE)="Monthly",(YEAR(AC7180)-YEAR(AB7180))*12+MONTH(AC7180)-MONTH(AB7180)+1,(AC7180-AB7180+1))</f>
        <v>#N/A</v>
      </c>
      <c r="F7180" s="210" t="e">
        <f t="shared" si="569"/>
        <v>#N/A</v>
      </c>
    </row>
    <row r="7181" spans="1:6" x14ac:dyDescent="0.25">
      <c r="A7181" s="43" t="str">
        <f t="shared" si="565"/>
        <v xml:space="preserve"> 0 Financial</v>
      </c>
      <c r="B7181" s="43" t="str">
        <f t="shared" si="566"/>
        <v/>
      </c>
      <c r="C7181" s="43">
        <f t="shared" si="567"/>
        <v>0</v>
      </c>
      <c r="D7181" s="43" t="str">
        <f t="shared" si="568"/>
        <v>Financial</v>
      </c>
      <c r="E7181" s="43" t="e">
        <f>IF(VLOOKUP(S7181,'DD-Lookup'!$J$6:$L$50,3,FALSE)="Monthly",(YEAR(AC7181)-YEAR(AB7181))*12+MONTH(AC7181)-MONTH(AB7181)+1,(AC7181-AB7181+1))</f>
        <v>#N/A</v>
      </c>
      <c r="F7181" s="210" t="e">
        <f t="shared" si="569"/>
        <v>#N/A</v>
      </c>
    </row>
    <row r="7182" spans="1:6" x14ac:dyDescent="0.25">
      <c r="A7182" s="43" t="str">
        <f t="shared" si="565"/>
        <v xml:space="preserve"> 0 Financial</v>
      </c>
      <c r="B7182" s="43" t="str">
        <f t="shared" si="566"/>
        <v/>
      </c>
      <c r="C7182" s="43">
        <f t="shared" si="567"/>
        <v>0</v>
      </c>
      <c r="D7182" s="43" t="str">
        <f t="shared" si="568"/>
        <v>Financial</v>
      </c>
      <c r="E7182" s="43" t="e">
        <f>IF(VLOOKUP(S7182,'DD-Lookup'!$J$6:$L$50,3,FALSE)="Monthly",(YEAR(AC7182)-YEAR(AB7182))*12+MONTH(AC7182)-MONTH(AB7182)+1,(AC7182-AB7182+1))</f>
        <v>#N/A</v>
      </c>
      <c r="F7182" s="210" t="e">
        <f t="shared" si="569"/>
        <v>#N/A</v>
      </c>
    </row>
    <row r="7183" spans="1:6" x14ac:dyDescent="0.25">
      <c r="A7183" s="43" t="str">
        <f t="shared" si="565"/>
        <v xml:space="preserve"> 0 Financial</v>
      </c>
      <c r="B7183" s="43" t="str">
        <f t="shared" si="566"/>
        <v/>
      </c>
      <c r="C7183" s="43">
        <f t="shared" si="567"/>
        <v>0</v>
      </c>
      <c r="D7183" s="43" t="str">
        <f t="shared" si="568"/>
        <v>Financial</v>
      </c>
      <c r="E7183" s="43" t="e">
        <f>IF(VLOOKUP(S7183,'DD-Lookup'!$J$6:$L$50,3,FALSE)="Monthly",(YEAR(AC7183)-YEAR(AB7183))*12+MONTH(AC7183)-MONTH(AB7183)+1,(AC7183-AB7183+1))</f>
        <v>#N/A</v>
      </c>
      <c r="F7183" s="210" t="e">
        <f t="shared" si="569"/>
        <v>#N/A</v>
      </c>
    </row>
    <row r="7184" spans="1:6" x14ac:dyDescent="0.25">
      <c r="A7184" s="43" t="str">
        <f t="shared" si="565"/>
        <v xml:space="preserve"> 0 Financial</v>
      </c>
      <c r="B7184" s="43" t="str">
        <f t="shared" si="566"/>
        <v/>
      </c>
      <c r="C7184" s="43">
        <f t="shared" si="567"/>
        <v>0</v>
      </c>
      <c r="D7184" s="43" t="str">
        <f t="shared" si="568"/>
        <v>Financial</v>
      </c>
      <c r="E7184" s="43" t="e">
        <f>IF(VLOOKUP(S7184,'DD-Lookup'!$J$6:$L$50,3,FALSE)="Monthly",(YEAR(AC7184)-YEAR(AB7184))*12+MONTH(AC7184)-MONTH(AB7184)+1,(AC7184-AB7184+1))</f>
        <v>#N/A</v>
      </c>
      <c r="F7184" s="210" t="e">
        <f t="shared" si="569"/>
        <v>#N/A</v>
      </c>
    </row>
    <row r="7185" spans="1:6" x14ac:dyDescent="0.25">
      <c r="A7185" s="43" t="str">
        <f t="shared" si="565"/>
        <v xml:space="preserve"> 0 Financial</v>
      </c>
      <c r="B7185" s="43" t="str">
        <f t="shared" si="566"/>
        <v/>
      </c>
      <c r="C7185" s="43">
        <f t="shared" si="567"/>
        <v>0</v>
      </c>
      <c r="D7185" s="43" t="str">
        <f t="shared" si="568"/>
        <v>Financial</v>
      </c>
      <c r="E7185" s="43" t="e">
        <f>IF(VLOOKUP(S7185,'DD-Lookup'!$J$6:$L$50,3,FALSE)="Monthly",(YEAR(AC7185)-YEAR(AB7185))*12+MONTH(AC7185)-MONTH(AB7185)+1,(AC7185-AB7185+1))</f>
        <v>#N/A</v>
      </c>
      <c r="F7185" s="210" t="e">
        <f t="shared" si="569"/>
        <v>#N/A</v>
      </c>
    </row>
    <row r="7186" spans="1:6" x14ac:dyDescent="0.25">
      <c r="A7186" s="43" t="str">
        <f t="shared" si="565"/>
        <v xml:space="preserve"> 0 Financial</v>
      </c>
      <c r="B7186" s="43" t="str">
        <f t="shared" si="566"/>
        <v/>
      </c>
      <c r="C7186" s="43">
        <f t="shared" si="567"/>
        <v>0</v>
      </c>
      <c r="D7186" s="43" t="str">
        <f t="shared" si="568"/>
        <v>Financial</v>
      </c>
      <c r="E7186" s="43" t="e">
        <f>IF(VLOOKUP(S7186,'DD-Lookup'!$J$6:$L$50,3,FALSE)="Monthly",(YEAR(AC7186)-YEAR(AB7186))*12+MONTH(AC7186)-MONTH(AB7186)+1,(AC7186-AB7186+1))</f>
        <v>#N/A</v>
      </c>
      <c r="F7186" s="210" t="e">
        <f t="shared" si="569"/>
        <v>#N/A</v>
      </c>
    </row>
    <row r="7187" spans="1:6" x14ac:dyDescent="0.25">
      <c r="A7187" s="43" t="str">
        <f t="shared" si="565"/>
        <v xml:space="preserve"> 0 Financial</v>
      </c>
      <c r="B7187" s="43" t="str">
        <f t="shared" si="566"/>
        <v/>
      </c>
      <c r="C7187" s="43">
        <f t="shared" si="567"/>
        <v>0</v>
      </c>
      <c r="D7187" s="43" t="str">
        <f t="shared" si="568"/>
        <v>Financial</v>
      </c>
      <c r="E7187" s="43" t="e">
        <f>IF(VLOOKUP(S7187,'DD-Lookup'!$J$6:$L$50,3,FALSE)="Monthly",(YEAR(AC7187)-YEAR(AB7187))*12+MONTH(AC7187)-MONTH(AB7187)+1,(AC7187-AB7187+1))</f>
        <v>#N/A</v>
      </c>
      <c r="F7187" s="210" t="e">
        <f t="shared" si="569"/>
        <v>#N/A</v>
      </c>
    </row>
    <row r="7188" spans="1:6" x14ac:dyDescent="0.25">
      <c r="A7188" s="43" t="str">
        <f t="shared" si="565"/>
        <v xml:space="preserve"> 0 Financial</v>
      </c>
      <c r="B7188" s="43" t="str">
        <f t="shared" si="566"/>
        <v/>
      </c>
      <c r="C7188" s="43">
        <f t="shared" si="567"/>
        <v>0</v>
      </c>
      <c r="D7188" s="43" t="str">
        <f t="shared" si="568"/>
        <v>Financial</v>
      </c>
      <c r="E7188" s="43" t="e">
        <f>IF(VLOOKUP(S7188,'DD-Lookup'!$J$6:$L$50,3,FALSE)="Monthly",(YEAR(AC7188)-YEAR(AB7188))*12+MONTH(AC7188)-MONTH(AB7188)+1,(AC7188-AB7188+1))</f>
        <v>#N/A</v>
      </c>
      <c r="F7188" s="210" t="e">
        <f t="shared" si="569"/>
        <v>#N/A</v>
      </c>
    </row>
    <row r="7189" spans="1:6" x14ac:dyDescent="0.25">
      <c r="A7189" s="43" t="str">
        <f t="shared" si="565"/>
        <v xml:space="preserve"> 0 Financial</v>
      </c>
      <c r="B7189" s="43" t="str">
        <f t="shared" si="566"/>
        <v/>
      </c>
      <c r="C7189" s="43">
        <f t="shared" si="567"/>
        <v>0</v>
      </c>
      <c r="D7189" s="43" t="str">
        <f t="shared" si="568"/>
        <v>Financial</v>
      </c>
      <c r="E7189" s="43" t="e">
        <f>IF(VLOOKUP(S7189,'DD-Lookup'!$J$6:$L$50,3,FALSE)="Monthly",(YEAR(AC7189)-YEAR(AB7189))*12+MONTH(AC7189)-MONTH(AB7189)+1,(AC7189-AB7189+1))</f>
        <v>#N/A</v>
      </c>
      <c r="F7189" s="210" t="e">
        <f t="shared" si="569"/>
        <v>#N/A</v>
      </c>
    </row>
    <row r="7190" spans="1:6" x14ac:dyDescent="0.25">
      <c r="A7190" s="43" t="str">
        <f t="shared" si="565"/>
        <v xml:space="preserve"> 0 Financial</v>
      </c>
      <c r="B7190" s="43" t="str">
        <f t="shared" si="566"/>
        <v/>
      </c>
      <c r="C7190" s="43">
        <f t="shared" si="567"/>
        <v>0</v>
      </c>
      <c r="D7190" s="43" t="str">
        <f t="shared" si="568"/>
        <v>Financial</v>
      </c>
      <c r="E7190" s="43" t="e">
        <f>IF(VLOOKUP(S7190,'DD-Lookup'!$J$6:$L$50,3,FALSE)="Monthly",(YEAR(AC7190)-YEAR(AB7190))*12+MONTH(AC7190)-MONTH(AB7190)+1,(AC7190-AB7190+1))</f>
        <v>#N/A</v>
      </c>
      <c r="F7190" s="210" t="e">
        <f t="shared" si="569"/>
        <v>#N/A</v>
      </c>
    </row>
    <row r="7191" spans="1:6" x14ac:dyDescent="0.25">
      <c r="A7191" s="43" t="str">
        <f t="shared" si="565"/>
        <v xml:space="preserve"> 0 Financial</v>
      </c>
      <c r="B7191" s="43" t="str">
        <f t="shared" si="566"/>
        <v/>
      </c>
      <c r="C7191" s="43">
        <f t="shared" si="567"/>
        <v>0</v>
      </c>
      <c r="D7191" s="43" t="str">
        <f t="shared" si="568"/>
        <v>Financial</v>
      </c>
      <c r="E7191" s="43" t="e">
        <f>IF(VLOOKUP(S7191,'DD-Lookup'!$J$6:$L$50,3,FALSE)="Monthly",(YEAR(AC7191)-YEAR(AB7191))*12+MONTH(AC7191)-MONTH(AB7191)+1,(AC7191-AB7191+1))</f>
        <v>#N/A</v>
      </c>
      <c r="F7191" s="210" t="e">
        <f t="shared" si="569"/>
        <v>#N/A</v>
      </c>
    </row>
    <row r="7192" spans="1:6" x14ac:dyDescent="0.25">
      <c r="A7192" s="43" t="str">
        <f t="shared" si="565"/>
        <v xml:space="preserve"> 0 Financial</v>
      </c>
      <c r="B7192" s="43" t="str">
        <f t="shared" si="566"/>
        <v/>
      </c>
      <c r="C7192" s="43">
        <f t="shared" si="567"/>
        <v>0</v>
      </c>
      <c r="D7192" s="43" t="str">
        <f t="shared" si="568"/>
        <v>Financial</v>
      </c>
      <c r="E7192" s="43" t="e">
        <f>IF(VLOOKUP(S7192,'DD-Lookup'!$J$6:$L$50,3,FALSE)="Monthly",(YEAR(AC7192)-YEAR(AB7192))*12+MONTH(AC7192)-MONTH(AB7192)+1,(AC7192-AB7192+1))</f>
        <v>#N/A</v>
      </c>
      <c r="F7192" s="210" t="e">
        <f t="shared" si="569"/>
        <v>#N/A</v>
      </c>
    </row>
    <row r="7193" spans="1:6" x14ac:dyDescent="0.25">
      <c r="A7193" s="43" t="str">
        <f t="shared" si="565"/>
        <v xml:space="preserve"> 0 Financial</v>
      </c>
      <c r="B7193" s="43" t="str">
        <f t="shared" si="566"/>
        <v/>
      </c>
      <c r="C7193" s="43">
        <f t="shared" si="567"/>
        <v>0</v>
      </c>
      <c r="D7193" s="43" t="str">
        <f t="shared" si="568"/>
        <v>Financial</v>
      </c>
      <c r="E7193" s="43" t="e">
        <f>IF(VLOOKUP(S7193,'DD-Lookup'!$J$6:$L$50,3,FALSE)="Monthly",(YEAR(AC7193)-YEAR(AB7193))*12+MONTH(AC7193)-MONTH(AB7193)+1,(AC7193-AB7193+1))</f>
        <v>#N/A</v>
      </c>
      <c r="F7193" s="210" t="e">
        <f t="shared" si="569"/>
        <v>#N/A</v>
      </c>
    </row>
    <row r="7194" spans="1:6" x14ac:dyDescent="0.25">
      <c r="A7194" s="43" t="str">
        <f t="shared" si="565"/>
        <v xml:space="preserve"> 0 Financial</v>
      </c>
      <c r="B7194" s="43" t="str">
        <f t="shared" si="566"/>
        <v/>
      </c>
      <c r="C7194" s="43">
        <f t="shared" si="567"/>
        <v>0</v>
      </c>
      <c r="D7194" s="43" t="str">
        <f t="shared" si="568"/>
        <v>Financial</v>
      </c>
      <c r="E7194" s="43" t="e">
        <f>IF(VLOOKUP(S7194,'DD-Lookup'!$J$6:$L$50,3,FALSE)="Monthly",(YEAR(AC7194)-YEAR(AB7194))*12+MONTH(AC7194)-MONTH(AB7194)+1,(AC7194-AB7194+1))</f>
        <v>#N/A</v>
      </c>
      <c r="F7194" s="210" t="e">
        <f t="shared" si="569"/>
        <v>#N/A</v>
      </c>
    </row>
    <row r="7195" spans="1:6" x14ac:dyDescent="0.25">
      <c r="A7195" s="43" t="str">
        <f t="shared" si="565"/>
        <v xml:space="preserve"> 0 Financial</v>
      </c>
      <c r="B7195" s="43" t="str">
        <f t="shared" si="566"/>
        <v/>
      </c>
      <c r="C7195" s="43">
        <f t="shared" si="567"/>
        <v>0</v>
      </c>
      <c r="D7195" s="43" t="str">
        <f t="shared" si="568"/>
        <v>Financial</v>
      </c>
      <c r="E7195" s="43" t="e">
        <f>IF(VLOOKUP(S7195,'DD-Lookup'!$J$6:$L$50,3,FALSE)="Monthly",(YEAR(AC7195)-YEAR(AB7195))*12+MONTH(AC7195)-MONTH(AB7195)+1,(AC7195-AB7195+1))</f>
        <v>#N/A</v>
      </c>
      <c r="F7195" s="210" t="e">
        <f t="shared" si="569"/>
        <v>#N/A</v>
      </c>
    </row>
    <row r="7196" spans="1:6" x14ac:dyDescent="0.25">
      <c r="A7196" s="43" t="str">
        <f t="shared" si="565"/>
        <v xml:space="preserve"> 0 Financial</v>
      </c>
      <c r="B7196" s="43" t="str">
        <f t="shared" si="566"/>
        <v/>
      </c>
      <c r="C7196" s="43">
        <f t="shared" si="567"/>
        <v>0</v>
      </c>
      <c r="D7196" s="43" t="str">
        <f t="shared" si="568"/>
        <v>Financial</v>
      </c>
      <c r="E7196" s="43" t="e">
        <f>IF(VLOOKUP(S7196,'DD-Lookup'!$J$6:$L$50,3,FALSE)="Monthly",(YEAR(AC7196)-YEAR(AB7196))*12+MONTH(AC7196)-MONTH(AB7196)+1,(AC7196-AB7196+1))</f>
        <v>#N/A</v>
      </c>
      <c r="F7196" s="210" t="e">
        <f t="shared" si="569"/>
        <v>#N/A</v>
      </c>
    </row>
    <row r="7197" spans="1:6" x14ac:dyDescent="0.25">
      <c r="A7197" s="43" t="str">
        <f t="shared" si="565"/>
        <v xml:space="preserve"> 0 Financial</v>
      </c>
      <c r="B7197" s="43" t="str">
        <f t="shared" si="566"/>
        <v/>
      </c>
      <c r="C7197" s="43">
        <f t="shared" si="567"/>
        <v>0</v>
      </c>
      <c r="D7197" s="43" t="str">
        <f t="shared" si="568"/>
        <v>Financial</v>
      </c>
      <c r="E7197" s="43" t="e">
        <f>IF(VLOOKUP(S7197,'DD-Lookup'!$J$6:$L$50,3,FALSE)="Monthly",(YEAR(AC7197)-YEAR(AB7197))*12+MONTH(AC7197)-MONTH(AB7197)+1,(AC7197-AB7197+1))</f>
        <v>#N/A</v>
      </c>
      <c r="F7197" s="210" t="e">
        <f t="shared" si="569"/>
        <v>#N/A</v>
      </c>
    </row>
    <row r="7198" spans="1:6" x14ac:dyDescent="0.25">
      <c r="A7198" s="43" t="str">
        <f t="shared" si="565"/>
        <v xml:space="preserve"> 0 Financial</v>
      </c>
      <c r="B7198" s="43" t="str">
        <f t="shared" si="566"/>
        <v/>
      </c>
      <c r="C7198" s="43">
        <f t="shared" si="567"/>
        <v>0</v>
      </c>
      <c r="D7198" s="43" t="str">
        <f t="shared" si="568"/>
        <v>Financial</v>
      </c>
      <c r="E7198" s="43" t="e">
        <f>IF(VLOOKUP(S7198,'DD-Lookup'!$J$6:$L$50,3,FALSE)="Monthly",(YEAR(AC7198)-YEAR(AB7198))*12+MONTH(AC7198)-MONTH(AB7198)+1,(AC7198-AB7198+1))</f>
        <v>#N/A</v>
      </c>
      <c r="F7198" s="210" t="e">
        <f t="shared" si="569"/>
        <v>#N/A</v>
      </c>
    </row>
    <row r="7199" spans="1:6" x14ac:dyDescent="0.25">
      <c r="A7199" s="43" t="str">
        <f t="shared" si="565"/>
        <v xml:space="preserve"> 0 Financial</v>
      </c>
      <c r="B7199" s="43" t="str">
        <f t="shared" si="566"/>
        <v/>
      </c>
      <c r="C7199" s="43">
        <f t="shared" si="567"/>
        <v>0</v>
      </c>
      <c r="D7199" s="43" t="str">
        <f t="shared" si="568"/>
        <v>Financial</v>
      </c>
      <c r="E7199" s="43" t="e">
        <f>IF(VLOOKUP(S7199,'DD-Lookup'!$J$6:$L$50,3,FALSE)="Monthly",(YEAR(AC7199)-YEAR(AB7199))*12+MONTH(AC7199)-MONTH(AB7199)+1,(AC7199-AB7199+1))</f>
        <v>#N/A</v>
      </c>
      <c r="F7199" s="210" t="e">
        <f t="shared" si="569"/>
        <v>#N/A</v>
      </c>
    </row>
    <row r="7200" spans="1:6" x14ac:dyDescent="0.25">
      <c r="A7200" s="43" t="str">
        <f t="shared" si="565"/>
        <v xml:space="preserve"> 0 Financial</v>
      </c>
      <c r="B7200" s="43" t="str">
        <f t="shared" si="566"/>
        <v/>
      </c>
      <c r="C7200" s="43">
        <f t="shared" si="567"/>
        <v>0</v>
      </c>
      <c r="D7200" s="43" t="str">
        <f t="shared" si="568"/>
        <v>Financial</v>
      </c>
      <c r="E7200" s="43" t="e">
        <f>IF(VLOOKUP(S7200,'DD-Lookup'!$J$6:$L$50,3,FALSE)="Monthly",(YEAR(AC7200)-YEAR(AB7200))*12+MONTH(AC7200)-MONTH(AB7200)+1,(AC7200-AB7200+1))</f>
        <v>#N/A</v>
      </c>
      <c r="F7200" s="210" t="e">
        <f t="shared" si="569"/>
        <v>#N/A</v>
      </c>
    </row>
    <row r="7201" spans="1:6" x14ac:dyDescent="0.25">
      <c r="A7201" s="43" t="str">
        <f t="shared" si="565"/>
        <v xml:space="preserve"> 0 Financial</v>
      </c>
      <c r="B7201" s="43" t="str">
        <f t="shared" si="566"/>
        <v/>
      </c>
      <c r="C7201" s="43">
        <f t="shared" si="567"/>
        <v>0</v>
      </c>
      <c r="D7201" s="43" t="str">
        <f t="shared" si="568"/>
        <v>Financial</v>
      </c>
      <c r="E7201" s="43" t="e">
        <f>IF(VLOOKUP(S7201,'DD-Lookup'!$J$6:$L$50,3,FALSE)="Monthly",(YEAR(AC7201)-YEAR(AB7201))*12+MONTH(AC7201)-MONTH(AB7201)+1,(AC7201-AB7201+1))</f>
        <v>#N/A</v>
      </c>
      <c r="F7201" s="210" t="e">
        <f t="shared" si="569"/>
        <v>#N/A</v>
      </c>
    </row>
    <row r="7202" spans="1:6" x14ac:dyDescent="0.25">
      <c r="A7202" s="43" t="str">
        <f t="shared" si="565"/>
        <v xml:space="preserve"> 0 Financial</v>
      </c>
      <c r="B7202" s="43" t="str">
        <f t="shared" si="566"/>
        <v/>
      </c>
      <c r="C7202" s="43">
        <f t="shared" si="567"/>
        <v>0</v>
      </c>
      <c r="D7202" s="43" t="str">
        <f t="shared" si="568"/>
        <v>Financial</v>
      </c>
      <c r="E7202" s="43" t="e">
        <f>IF(VLOOKUP(S7202,'DD-Lookup'!$J$6:$L$50,3,FALSE)="Monthly",(YEAR(AC7202)-YEAR(AB7202))*12+MONTH(AC7202)-MONTH(AB7202)+1,(AC7202-AB7202+1))</f>
        <v>#N/A</v>
      </c>
      <c r="F7202" s="210" t="e">
        <f t="shared" si="569"/>
        <v>#N/A</v>
      </c>
    </row>
    <row r="7203" spans="1:6" x14ac:dyDescent="0.25">
      <c r="A7203" s="43" t="str">
        <f t="shared" si="565"/>
        <v xml:space="preserve"> 0 Financial</v>
      </c>
      <c r="B7203" s="43" t="str">
        <f t="shared" si="566"/>
        <v/>
      </c>
      <c r="C7203" s="43">
        <f t="shared" si="567"/>
        <v>0</v>
      </c>
      <c r="D7203" s="43" t="str">
        <f t="shared" si="568"/>
        <v>Financial</v>
      </c>
      <c r="E7203" s="43" t="e">
        <f>IF(VLOOKUP(S7203,'DD-Lookup'!$J$6:$L$50,3,FALSE)="Monthly",(YEAR(AC7203)-YEAR(AB7203))*12+MONTH(AC7203)-MONTH(AB7203)+1,(AC7203-AB7203+1))</f>
        <v>#N/A</v>
      </c>
      <c r="F7203" s="210" t="e">
        <f t="shared" si="569"/>
        <v>#N/A</v>
      </c>
    </row>
    <row r="7204" spans="1:6" x14ac:dyDescent="0.25">
      <c r="A7204" s="43" t="str">
        <f t="shared" si="565"/>
        <v xml:space="preserve"> 0 Financial</v>
      </c>
      <c r="B7204" s="43" t="str">
        <f t="shared" si="566"/>
        <v/>
      </c>
      <c r="C7204" s="43">
        <f t="shared" si="567"/>
        <v>0</v>
      </c>
      <c r="D7204" s="43" t="str">
        <f t="shared" si="568"/>
        <v>Financial</v>
      </c>
      <c r="E7204" s="43" t="e">
        <f>IF(VLOOKUP(S7204,'DD-Lookup'!$J$6:$L$50,3,FALSE)="Monthly",(YEAR(AC7204)-YEAR(AB7204))*12+MONTH(AC7204)-MONTH(AB7204)+1,(AC7204-AB7204+1))</f>
        <v>#N/A</v>
      </c>
      <c r="F7204" s="210" t="e">
        <f t="shared" si="569"/>
        <v>#N/A</v>
      </c>
    </row>
    <row r="7205" spans="1:6" x14ac:dyDescent="0.25">
      <c r="A7205" s="43" t="str">
        <f t="shared" si="565"/>
        <v xml:space="preserve"> 0 Financial</v>
      </c>
      <c r="B7205" s="43" t="str">
        <f t="shared" si="566"/>
        <v/>
      </c>
      <c r="C7205" s="43">
        <f t="shared" si="567"/>
        <v>0</v>
      </c>
      <c r="D7205" s="43" t="str">
        <f t="shared" si="568"/>
        <v>Financial</v>
      </c>
      <c r="E7205" s="43" t="e">
        <f>IF(VLOOKUP(S7205,'DD-Lookup'!$J$6:$L$50,3,FALSE)="Monthly",(YEAR(AC7205)-YEAR(AB7205))*12+MONTH(AC7205)-MONTH(AB7205)+1,(AC7205-AB7205+1))</f>
        <v>#N/A</v>
      </c>
      <c r="F7205" s="210" t="e">
        <f t="shared" si="569"/>
        <v>#N/A</v>
      </c>
    </row>
    <row r="7206" spans="1:6" x14ac:dyDescent="0.25">
      <c r="A7206" s="43" t="str">
        <f t="shared" si="565"/>
        <v xml:space="preserve"> 0 Financial</v>
      </c>
      <c r="B7206" s="43" t="str">
        <f t="shared" si="566"/>
        <v/>
      </c>
      <c r="C7206" s="43">
        <f t="shared" si="567"/>
        <v>0</v>
      </c>
      <c r="D7206" s="43" t="str">
        <f t="shared" si="568"/>
        <v>Financial</v>
      </c>
      <c r="E7206" s="43" t="e">
        <f>IF(VLOOKUP(S7206,'DD-Lookup'!$J$6:$L$50,3,FALSE)="Monthly",(YEAR(AC7206)-YEAR(AB7206))*12+MONTH(AC7206)-MONTH(AB7206)+1,(AC7206-AB7206+1))</f>
        <v>#N/A</v>
      </c>
      <c r="F7206" s="210" t="e">
        <f t="shared" si="569"/>
        <v>#N/A</v>
      </c>
    </row>
    <row r="7207" spans="1:6" x14ac:dyDescent="0.25">
      <c r="A7207" s="43" t="str">
        <f t="shared" si="565"/>
        <v xml:space="preserve"> 0 Financial</v>
      </c>
      <c r="B7207" s="43" t="str">
        <f t="shared" si="566"/>
        <v/>
      </c>
      <c r="C7207" s="43">
        <f t="shared" si="567"/>
        <v>0</v>
      </c>
      <c r="D7207" s="43" t="str">
        <f t="shared" si="568"/>
        <v>Financial</v>
      </c>
      <c r="E7207" s="43" t="e">
        <f>IF(VLOOKUP(S7207,'DD-Lookup'!$J$6:$L$50,3,FALSE)="Monthly",(YEAR(AC7207)-YEAR(AB7207))*12+MONTH(AC7207)-MONTH(AB7207)+1,(AC7207-AB7207+1))</f>
        <v>#N/A</v>
      </c>
      <c r="F7207" s="210" t="e">
        <f t="shared" si="569"/>
        <v>#N/A</v>
      </c>
    </row>
    <row r="7208" spans="1:6" x14ac:dyDescent="0.25">
      <c r="A7208" s="43" t="str">
        <f t="shared" si="565"/>
        <v xml:space="preserve"> 0 Financial</v>
      </c>
      <c r="B7208" s="43" t="str">
        <f t="shared" si="566"/>
        <v/>
      </c>
      <c r="C7208" s="43">
        <f t="shared" si="567"/>
        <v>0</v>
      </c>
      <c r="D7208" s="43" t="str">
        <f t="shared" si="568"/>
        <v>Financial</v>
      </c>
      <c r="E7208" s="43" t="e">
        <f>IF(VLOOKUP(S7208,'DD-Lookup'!$J$6:$L$50,3,FALSE)="Monthly",(YEAR(AC7208)-YEAR(AB7208))*12+MONTH(AC7208)-MONTH(AB7208)+1,(AC7208-AB7208+1))</f>
        <v>#N/A</v>
      </c>
      <c r="F7208" s="210" t="e">
        <f t="shared" si="569"/>
        <v>#N/A</v>
      </c>
    </row>
    <row r="7209" spans="1:6" x14ac:dyDescent="0.25">
      <c r="A7209" s="43" t="str">
        <f t="shared" si="565"/>
        <v xml:space="preserve"> 0 Financial</v>
      </c>
      <c r="B7209" s="43" t="str">
        <f t="shared" si="566"/>
        <v/>
      </c>
      <c r="C7209" s="43">
        <f t="shared" si="567"/>
        <v>0</v>
      </c>
      <c r="D7209" s="43" t="str">
        <f t="shared" si="568"/>
        <v>Financial</v>
      </c>
      <c r="E7209" s="43" t="e">
        <f>IF(VLOOKUP(S7209,'DD-Lookup'!$J$6:$L$50,3,FALSE)="Monthly",(YEAR(AC7209)-YEAR(AB7209))*12+MONTH(AC7209)-MONTH(AB7209)+1,(AC7209-AB7209+1))</f>
        <v>#N/A</v>
      </c>
      <c r="F7209" s="210" t="e">
        <f t="shared" si="569"/>
        <v>#N/A</v>
      </c>
    </row>
    <row r="7210" spans="1:6" x14ac:dyDescent="0.25">
      <c r="A7210" s="43" t="str">
        <f t="shared" si="565"/>
        <v xml:space="preserve"> 0 Financial</v>
      </c>
      <c r="B7210" s="43" t="str">
        <f t="shared" si="566"/>
        <v/>
      </c>
      <c r="C7210" s="43">
        <f t="shared" si="567"/>
        <v>0</v>
      </c>
      <c r="D7210" s="43" t="str">
        <f t="shared" si="568"/>
        <v>Financial</v>
      </c>
      <c r="E7210" s="43" t="e">
        <f>IF(VLOOKUP(S7210,'DD-Lookup'!$J$6:$L$50,3,FALSE)="Monthly",(YEAR(AC7210)-YEAR(AB7210))*12+MONTH(AC7210)-MONTH(AB7210)+1,(AC7210-AB7210+1))</f>
        <v>#N/A</v>
      </c>
      <c r="F7210" s="210" t="e">
        <f t="shared" si="569"/>
        <v>#N/A</v>
      </c>
    </row>
    <row r="7211" spans="1:6" x14ac:dyDescent="0.25">
      <c r="A7211" s="43" t="str">
        <f t="shared" si="565"/>
        <v xml:space="preserve"> 0 Financial</v>
      </c>
      <c r="B7211" s="43" t="str">
        <f t="shared" si="566"/>
        <v/>
      </c>
      <c r="C7211" s="43">
        <f t="shared" si="567"/>
        <v>0</v>
      </c>
      <c r="D7211" s="43" t="str">
        <f t="shared" si="568"/>
        <v>Financial</v>
      </c>
      <c r="E7211" s="43" t="e">
        <f>IF(VLOOKUP(S7211,'DD-Lookup'!$J$6:$L$50,3,FALSE)="Monthly",(YEAR(AC7211)-YEAR(AB7211))*12+MONTH(AC7211)-MONTH(AB7211)+1,(AC7211-AB7211+1))</f>
        <v>#N/A</v>
      </c>
      <c r="F7211" s="210" t="e">
        <f t="shared" si="569"/>
        <v>#N/A</v>
      </c>
    </row>
    <row r="7212" spans="1:6" x14ac:dyDescent="0.25">
      <c r="A7212" s="43" t="str">
        <f t="shared" si="565"/>
        <v xml:space="preserve"> 0 Financial</v>
      </c>
      <c r="B7212" s="43" t="str">
        <f t="shared" si="566"/>
        <v/>
      </c>
      <c r="C7212" s="43">
        <f t="shared" si="567"/>
        <v>0</v>
      </c>
      <c r="D7212" s="43" t="str">
        <f t="shared" si="568"/>
        <v>Financial</v>
      </c>
      <c r="E7212" s="43" t="e">
        <f>IF(VLOOKUP(S7212,'DD-Lookup'!$J$6:$L$50,3,FALSE)="Monthly",(YEAR(AC7212)-YEAR(AB7212))*12+MONTH(AC7212)-MONTH(AB7212)+1,(AC7212-AB7212+1))</f>
        <v>#N/A</v>
      </c>
      <c r="F7212" s="210" t="e">
        <f t="shared" si="569"/>
        <v>#N/A</v>
      </c>
    </row>
    <row r="7213" spans="1:6" x14ac:dyDescent="0.25">
      <c r="A7213" s="43" t="str">
        <f t="shared" si="565"/>
        <v xml:space="preserve"> 0 Financial</v>
      </c>
      <c r="B7213" s="43" t="str">
        <f t="shared" si="566"/>
        <v/>
      </c>
      <c r="C7213" s="43">
        <f t="shared" si="567"/>
        <v>0</v>
      </c>
      <c r="D7213" s="43" t="str">
        <f t="shared" si="568"/>
        <v>Financial</v>
      </c>
      <c r="E7213" s="43" t="e">
        <f>IF(VLOOKUP(S7213,'DD-Lookup'!$J$6:$L$50,3,FALSE)="Monthly",(YEAR(AC7213)-YEAR(AB7213))*12+MONTH(AC7213)-MONTH(AB7213)+1,(AC7213-AB7213+1))</f>
        <v>#N/A</v>
      </c>
      <c r="F7213" s="210" t="e">
        <f t="shared" si="569"/>
        <v>#N/A</v>
      </c>
    </row>
    <row r="7214" spans="1:6" x14ac:dyDescent="0.25">
      <c r="A7214" s="43" t="str">
        <f t="shared" si="565"/>
        <v xml:space="preserve"> 0 Financial</v>
      </c>
      <c r="B7214" s="43" t="str">
        <f t="shared" si="566"/>
        <v/>
      </c>
      <c r="C7214" s="43">
        <f t="shared" si="567"/>
        <v>0</v>
      </c>
      <c r="D7214" s="43" t="str">
        <f t="shared" si="568"/>
        <v>Financial</v>
      </c>
      <c r="E7214" s="43" t="e">
        <f>IF(VLOOKUP(S7214,'DD-Lookup'!$J$6:$L$50,3,FALSE)="Monthly",(YEAR(AC7214)-YEAR(AB7214))*12+MONTH(AC7214)-MONTH(AB7214)+1,(AC7214-AB7214+1))</f>
        <v>#N/A</v>
      </c>
      <c r="F7214" s="210" t="e">
        <f t="shared" si="569"/>
        <v>#N/A</v>
      </c>
    </row>
    <row r="7215" spans="1:6" x14ac:dyDescent="0.25">
      <c r="A7215" s="43" t="str">
        <f t="shared" si="565"/>
        <v xml:space="preserve"> 0 Financial</v>
      </c>
      <c r="B7215" s="43" t="str">
        <f t="shared" si="566"/>
        <v/>
      </c>
      <c r="C7215" s="43">
        <f t="shared" si="567"/>
        <v>0</v>
      </c>
      <c r="D7215" s="43" t="str">
        <f t="shared" si="568"/>
        <v>Financial</v>
      </c>
      <c r="E7215" s="43" t="e">
        <f>IF(VLOOKUP(S7215,'DD-Lookup'!$J$6:$L$50,3,FALSE)="Monthly",(YEAR(AC7215)-YEAR(AB7215))*12+MONTH(AC7215)-MONTH(AB7215)+1,(AC7215-AB7215+1))</f>
        <v>#N/A</v>
      </c>
      <c r="F7215" s="210" t="e">
        <f t="shared" si="569"/>
        <v>#N/A</v>
      </c>
    </row>
    <row r="7216" spans="1:6" x14ac:dyDescent="0.25">
      <c r="A7216" s="43" t="str">
        <f t="shared" si="565"/>
        <v xml:space="preserve"> 0 Financial</v>
      </c>
      <c r="B7216" s="43" t="str">
        <f t="shared" si="566"/>
        <v/>
      </c>
      <c r="C7216" s="43">
        <f t="shared" si="567"/>
        <v>0</v>
      </c>
      <c r="D7216" s="43" t="str">
        <f t="shared" si="568"/>
        <v>Financial</v>
      </c>
      <c r="E7216" s="43" t="e">
        <f>IF(VLOOKUP(S7216,'DD-Lookup'!$J$6:$L$50,3,FALSE)="Monthly",(YEAR(AC7216)-YEAR(AB7216))*12+MONTH(AC7216)-MONTH(AB7216)+1,(AC7216-AB7216+1))</f>
        <v>#N/A</v>
      </c>
      <c r="F7216" s="210" t="e">
        <f t="shared" si="569"/>
        <v>#N/A</v>
      </c>
    </row>
    <row r="7217" spans="1:6" x14ac:dyDescent="0.25">
      <c r="A7217" s="43" t="str">
        <f t="shared" si="565"/>
        <v xml:space="preserve"> 0 Financial</v>
      </c>
      <c r="B7217" s="43" t="str">
        <f t="shared" si="566"/>
        <v/>
      </c>
      <c r="C7217" s="43">
        <f t="shared" si="567"/>
        <v>0</v>
      </c>
      <c r="D7217" s="43" t="str">
        <f t="shared" si="568"/>
        <v>Financial</v>
      </c>
      <c r="E7217" s="43" t="e">
        <f>IF(VLOOKUP(S7217,'DD-Lookup'!$J$6:$L$50,3,FALSE)="Monthly",(YEAR(AC7217)-YEAR(AB7217))*12+MONTH(AC7217)-MONTH(AB7217)+1,(AC7217-AB7217+1))</f>
        <v>#N/A</v>
      </c>
      <c r="F7217" s="210" t="e">
        <f t="shared" si="569"/>
        <v>#N/A</v>
      </c>
    </row>
    <row r="7218" spans="1:6" x14ac:dyDescent="0.25">
      <c r="A7218" s="43" t="str">
        <f t="shared" si="565"/>
        <v xml:space="preserve"> 0 Financial</v>
      </c>
      <c r="B7218" s="43" t="str">
        <f t="shared" si="566"/>
        <v/>
      </c>
      <c r="C7218" s="43">
        <f t="shared" si="567"/>
        <v>0</v>
      </c>
      <c r="D7218" s="43" t="str">
        <f t="shared" si="568"/>
        <v>Financial</v>
      </c>
      <c r="E7218" s="43" t="e">
        <f>IF(VLOOKUP(S7218,'DD-Lookup'!$J$6:$L$50,3,FALSE)="Monthly",(YEAR(AC7218)-YEAR(AB7218))*12+MONTH(AC7218)-MONTH(AB7218)+1,(AC7218-AB7218+1))</f>
        <v>#N/A</v>
      </c>
      <c r="F7218" s="210" t="e">
        <f t="shared" si="569"/>
        <v>#N/A</v>
      </c>
    </row>
    <row r="7219" spans="1:6" x14ac:dyDescent="0.25">
      <c r="A7219" s="43" t="str">
        <f t="shared" si="565"/>
        <v xml:space="preserve"> 0 Financial</v>
      </c>
      <c r="B7219" s="43" t="str">
        <f t="shared" si="566"/>
        <v/>
      </c>
      <c r="C7219" s="43">
        <f t="shared" si="567"/>
        <v>0</v>
      </c>
      <c r="D7219" s="43" t="str">
        <f t="shared" si="568"/>
        <v>Financial</v>
      </c>
      <c r="E7219" s="43" t="e">
        <f>IF(VLOOKUP(S7219,'DD-Lookup'!$J$6:$L$50,3,FALSE)="Monthly",(YEAR(AC7219)-YEAR(AB7219))*12+MONTH(AC7219)-MONTH(AB7219)+1,(AC7219-AB7219+1))</f>
        <v>#N/A</v>
      </c>
      <c r="F7219" s="210" t="e">
        <f t="shared" si="569"/>
        <v>#N/A</v>
      </c>
    </row>
    <row r="7220" spans="1:6" x14ac:dyDescent="0.25">
      <c r="A7220" s="43" t="str">
        <f t="shared" si="565"/>
        <v xml:space="preserve"> 0 Financial</v>
      </c>
      <c r="B7220" s="43" t="str">
        <f t="shared" si="566"/>
        <v/>
      </c>
      <c r="C7220" s="43">
        <f t="shared" si="567"/>
        <v>0</v>
      </c>
      <c r="D7220" s="43" t="str">
        <f t="shared" si="568"/>
        <v>Financial</v>
      </c>
      <c r="E7220" s="43" t="e">
        <f>IF(VLOOKUP(S7220,'DD-Lookup'!$J$6:$L$50,3,FALSE)="Monthly",(YEAR(AC7220)-YEAR(AB7220))*12+MONTH(AC7220)-MONTH(AB7220)+1,(AC7220-AB7220+1))</f>
        <v>#N/A</v>
      </c>
      <c r="F7220" s="210" t="e">
        <f t="shared" si="569"/>
        <v>#N/A</v>
      </c>
    </row>
    <row r="7221" spans="1:6" x14ac:dyDescent="0.25">
      <c r="A7221" s="43" t="str">
        <f t="shared" si="565"/>
        <v xml:space="preserve"> 0 Financial</v>
      </c>
      <c r="B7221" s="43" t="str">
        <f t="shared" si="566"/>
        <v/>
      </c>
      <c r="C7221" s="43">
        <f t="shared" si="567"/>
        <v>0</v>
      </c>
      <c r="D7221" s="43" t="str">
        <f t="shared" si="568"/>
        <v>Financial</v>
      </c>
      <c r="E7221" s="43" t="e">
        <f>IF(VLOOKUP(S7221,'DD-Lookup'!$J$6:$L$50,3,FALSE)="Monthly",(YEAR(AC7221)-YEAR(AB7221))*12+MONTH(AC7221)-MONTH(AB7221)+1,(AC7221-AB7221+1))</f>
        <v>#N/A</v>
      </c>
      <c r="F7221" s="210" t="e">
        <f t="shared" si="569"/>
        <v>#N/A</v>
      </c>
    </row>
    <row r="7222" spans="1:6" x14ac:dyDescent="0.25">
      <c r="A7222" s="43" t="str">
        <f t="shared" si="565"/>
        <v xml:space="preserve"> 0 Financial</v>
      </c>
      <c r="B7222" s="43" t="str">
        <f t="shared" si="566"/>
        <v/>
      </c>
      <c r="C7222" s="43">
        <f t="shared" si="567"/>
        <v>0</v>
      </c>
      <c r="D7222" s="43" t="str">
        <f t="shared" si="568"/>
        <v>Financial</v>
      </c>
      <c r="E7222" s="43" t="e">
        <f>IF(VLOOKUP(S7222,'DD-Lookup'!$J$6:$L$50,3,FALSE)="Monthly",(YEAR(AC7222)-YEAR(AB7222))*12+MONTH(AC7222)-MONTH(AB7222)+1,(AC7222-AB7222+1))</f>
        <v>#N/A</v>
      </c>
      <c r="F7222" s="210" t="e">
        <f t="shared" si="569"/>
        <v>#N/A</v>
      </c>
    </row>
    <row r="7223" spans="1:6" x14ac:dyDescent="0.25">
      <c r="A7223" s="43" t="str">
        <f t="shared" si="565"/>
        <v xml:space="preserve"> 0 Financial</v>
      </c>
      <c r="B7223" s="43" t="str">
        <f t="shared" si="566"/>
        <v/>
      </c>
      <c r="C7223" s="43">
        <f t="shared" si="567"/>
        <v>0</v>
      </c>
      <c r="D7223" s="43" t="str">
        <f t="shared" si="568"/>
        <v>Financial</v>
      </c>
      <c r="E7223" s="43" t="e">
        <f>IF(VLOOKUP(S7223,'DD-Lookup'!$J$6:$L$50,3,FALSE)="Monthly",(YEAR(AC7223)-YEAR(AB7223))*12+MONTH(AC7223)-MONTH(AB7223)+1,(AC7223-AB7223+1))</f>
        <v>#N/A</v>
      </c>
      <c r="F7223" s="210" t="e">
        <f t="shared" si="569"/>
        <v>#N/A</v>
      </c>
    </row>
    <row r="7224" spans="1:6" x14ac:dyDescent="0.25">
      <c r="A7224" s="43" t="str">
        <f t="shared" si="565"/>
        <v xml:space="preserve"> 0 Financial</v>
      </c>
      <c r="B7224" s="43" t="str">
        <f t="shared" si="566"/>
        <v/>
      </c>
      <c r="C7224" s="43">
        <f t="shared" si="567"/>
        <v>0</v>
      </c>
      <c r="D7224" s="43" t="str">
        <f t="shared" si="568"/>
        <v>Financial</v>
      </c>
      <c r="E7224" s="43" t="e">
        <f>IF(VLOOKUP(S7224,'DD-Lookup'!$J$6:$L$50,3,FALSE)="Monthly",(YEAR(AC7224)-YEAR(AB7224))*12+MONTH(AC7224)-MONTH(AB7224)+1,(AC7224-AB7224+1))</f>
        <v>#N/A</v>
      </c>
      <c r="F7224" s="210" t="e">
        <f t="shared" si="569"/>
        <v>#N/A</v>
      </c>
    </row>
    <row r="7225" spans="1:6" x14ac:dyDescent="0.25">
      <c r="A7225" s="43" t="str">
        <f t="shared" si="565"/>
        <v xml:space="preserve"> 0 Financial</v>
      </c>
      <c r="B7225" s="43" t="str">
        <f t="shared" si="566"/>
        <v/>
      </c>
      <c r="C7225" s="43">
        <f t="shared" si="567"/>
        <v>0</v>
      </c>
      <c r="D7225" s="43" t="str">
        <f t="shared" si="568"/>
        <v>Financial</v>
      </c>
      <c r="E7225" s="43" t="e">
        <f>IF(VLOOKUP(S7225,'DD-Lookup'!$J$6:$L$50,3,FALSE)="Monthly",(YEAR(AC7225)-YEAR(AB7225))*12+MONTH(AC7225)-MONTH(AB7225)+1,(AC7225-AB7225+1))</f>
        <v>#N/A</v>
      </c>
      <c r="F7225" s="210" t="e">
        <f t="shared" si="569"/>
        <v>#N/A</v>
      </c>
    </row>
    <row r="7226" spans="1:6" x14ac:dyDescent="0.25">
      <c r="A7226" s="43" t="str">
        <f t="shared" si="565"/>
        <v xml:space="preserve"> 0 Financial</v>
      </c>
      <c r="B7226" s="43" t="str">
        <f t="shared" si="566"/>
        <v/>
      </c>
      <c r="C7226" s="43">
        <f t="shared" si="567"/>
        <v>0</v>
      </c>
      <c r="D7226" s="43" t="str">
        <f t="shared" si="568"/>
        <v>Financial</v>
      </c>
      <c r="E7226" s="43" t="e">
        <f>IF(VLOOKUP(S7226,'DD-Lookup'!$J$6:$L$50,3,FALSE)="Monthly",(YEAR(AC7226)-YEAR(AB7226))*12+MONTH(AC7226)-MONTH(AB7226)+1,(AC7226-AB7226+1))</f>
        <v>#N/A</v>
      </c>
      <c r="F7226" s="210" t="e">
        <f t="shared" si="569"/>
        <v>#N/A</v>
      </c>
    </row>
    <row r="7227" spans="1:6" x14ac:dyDescent="0.25">
      <c r="A7227" s="43" t="str">
        <f t="shared" si="565"/>
        <v xml:space="preserve"> 0 Financial</v>
      </c>
      <c r="B7227" s="43" t="str">
        <f t="shared" si="566"/>
        <v/>
      </c>
      <c r="C7227" s="43">
        <f t="shared" si="567"/>
        <v>0</v>
      </c>
      <c r="D7227" s="43" t="str">
        <f t="shared" si="568"/>
        <v>Financial</v>
      </c>
      <c r="E7227" s="43" t="e">
        <f>IF(VLOOKUP(S7227,'DD-Lookup'!$J$6:$L$50,3,FALSE)="Monthly",(YEAR(AC7227)-YEAR(AB7227))*12+MONTH(AC7227)-MONTH(AB7227)+1,(AC7227-AB7227+1))</f>
        <v>#N/A</v>
      </c>
      <c r="F7227" s="210" t="e">
        <f t="shared" si="569"/>
        <v>#N/A</v>
      </c>
    </row>
    <row r="7228" spans="1:6" x14ac:dyDescent="0.25">
      <c r="A7228" s="43" t="str">
        <f t="shared" si="565"/>
        <v xml:space="preserve"> 0 Financial</v>
      </c>
      <c r="B7228" s="43" t="str">
        <f t="shared" si="566"/>
        <v/>
      </c>
      <c r="C7228" s="43">
        <f t="shared" si="567"/>
        <v>0</v>
      </c>
      <c r="D7228" s="43" t="str">
        <f t="shared" si="568"/>
        <v>Financial</v>
      </c>
      <c r="E7228" s="43" t="e">
        <f>IF(VLOOKUP(S7228,'DD-Lookup'!$J$6:$L$50,3,FALSE)="Monthly",(YEAR(AC7228)-YEAR(AB7228))*12+MONTH(AC7228)-MONTH(AB7228)+1,(AC7228-AB7228+1))</f>
        <v>#N/A</v>
      </c>
      <c r="F7228" s="210" t="e">
        <f t="shared" si="569"/>
        <v>#N/A</v>
      </c>
    </row>
    <row r="7229" spans="1:6" x14ac:dyDescent="0.25">
      <c r="A7229" s="43" t="str">
        <f t="shared" si="565"/>
        <v xml:space="preserve"> 0 Financial</v>
      </c>
      <c r="B7229" s="43" t="str">
        <f t="shared" si="566"/>
        <v/>
      </c>
      <c r="C7229" s="43">
        <f t="shared" si="567"/>
        <v>0</v>
      </c>
      <c r="D7229" s="43" t="str">
        <f t="shared" si="568"/>
        <v>Financial</v>
      </c>
      <c r="E7229" s="43" t="e">
        <f>IF(VLOOKUP(S7229,'DD-Lookup'!$J$6:$L$50,3,FALSE)="Monthly",(YEAR(AC7229)-YEAR(AB7229))*12+MONTH(AC7229)-MONTH(AB7229)+1,(AC7229-AB7229+1))</f>
        <v>#N/A</v>
      </c>
      <c r="F7229" s="210" t="e">
        <f t="shared" si="569"/>
        <v>#N/A</v>
      </c>
    </row>
    <row r="7230" spans="1:6" x14ac:dyDescent="0.25">
      <c r="A7230" s="43" t="str">
        <f t="shared" si="565"/>
        <v xml:space="preserve"> 0 Financial</v>
      </c>
      <c r="B7230" s="43" t="str">
        <f t="shared" si="566"/>
        <v/>
      </c>
      <c r="C7230" s="43">
        <f t="shared" si="567"/>
        <v>0</v>
      </c>
      <c r="D7230" s="43" t="str">
        <f t="shared" si="568"/>
        <v>Financial</v>
      </c>
      <c r="E7230" s="43" t="e">
        <f>IF(VLOOKUP(S7230,'DD-Lookup'!$J$6:$L$50,3,FALSE)="Monthly",(YEAR(AC7230)-YEAR(AB7230))*12+MONTH(AC7230)-MONTH(AB7230)+1,(AC7230-AB7230+1))</f>
        <v>#N/A</v>
      </c>
      <c r="F7230" s="210" t="e">
        <f t="shared" si="569"/>
        <v>#N/A</v>
      </c>
    </row>
    <row r="7231" spans="1:6" x14ac:dyDescent="0.25">
      <c r="A7231" s="43" t="str">
        <f t="shared" si="565"/>
        <v xml:space="preserve"> 0 Financial</v>
      </c>
      <c r="B7231" s="43" t="str">
        <f t="shared" si="566"/>
        <v/>
      </c>
      <c r="C7231" s="43">
        <f t="shared" si="567"/>
        <v>0</v>
      </c>
      <c r="D7231" s="43" t="str">
        <f t="shared" si="568"/>
        <v>Financial</v>
      </c>
      <c r="E7231" s="43" t="e">
        <f>IF(VLOOKUP(S7231,'DD-Lookup'!$J$6:$L$50,3,FALSE)="Monthly",(YEAR(AC7231)-YEAR(AB7231))*12+MONTH(AC7231)-MONTH(AB7231)+1,(AC7231-AB7231+1))</f>
        <v>#N/A</v>
      </c>
      <c r="F7231" s="210" t="e">
        <f t="shared" si="569"/>
        <v>#N/A</v>
      </c>
    </row>
    <row r="7232" spans="1:6" x14ac:dyDescent="0.25">
      <c r="A7232" s="43" t="str">
        <f t="shared" si="565"/>
        <v xml:space="preserve"> 0 Financial</v>
      </c>
      <c r="B7232" s="43" t="str">
        <f t="shared" si="566"/>
        <v/>
      </c>
      <c r="C7232" s="43">
        <f t="shared" si="567"/>
        <v>0</v>
      </c>
      <c r="D7232" s="43" t="str">
        <f t="shared" si="568"/>
        <v>Financial</v>
      </c>
      <c r="E7232" s="43" t="e">
        <f>IF(VLOOKUP(S7232,'DD-Lookup'!$J$6:$L$50,3,FALSE)="Monthly",(YEAR(AC7232)-YEAR(AB7232))*12+MONTH(AC7232)-MONTH(AB7232)+1,(AC7232-AB7232+1))</f>
        <v>#N/A</v>
      </c>
      <c r="F7232" s="210" t="e">
        <f t="shared" si="569"/>
        <v>#N/A</v>
      </c>
    </row>
    <row r="7233" spans="1:6" x14ac:dyDescent="0.25">
      <c r="A7233" s="43" t="str">
        <f t="shared" si="565"/>
        <v xml:space="preserve"> 0 Financial</v>
      </c>
      <c r="B7233" s="43" t="str">
        <f t="shared" si="566"/>
        <v/>
      </c>
      <c r="C7233" s="43">
        <f t="shared" si="567"/>
        <v>0</v>
      </c>
      <c r="D7233" s="43" t="str">
        <f t="shared" si="568"/>
        <v>Financial</v>
      </c>
      <c r="E7233" s="43" t="e">
        <f>IF(VLOOKUP(S7233,'DD-Lookup'!$J$6:$L$50,3,FALSE)="Monthly",(YEAR(AC7233)-YEAR(AB7233))*12+MONTH(AC7233)-MONTH(AB7233)+1,(AC7233-AB7233+1))</f>
        <v>#N/A</v>
      </c>
      <c r="F7233" s="210" t="e">
        <f t="shared" si="569"/>
        <v>#N/A</v>
      </c>
    </row>
    <row r="7234" spans="1:6" x14ac:dyDescent="0.25">
      <c r="A7234" s="43" t="str">
        <f t="shared" si="565"/>
        <v xml:space="preserve"> 0 Financial</v>
      </c>
      <c r="B7234" s="43" t="str">
        <f t="shared" si="566"/>
        <v/>
      </c>
      <c r="C7234" s="43">
        <f t="shared" si="567"/>
        <v>0</v>
      </c>
      <c r="D7234" s="43" t="str">
        <f t="shared" si="568"/>
        <v>Financial</v>
      </c>
      <c r="E7234" s="43" t="e">
        <f>IF(VLOOKUP(S7234,'DD-Lookup'!$J$6:$L$50,3,FALSE)="Monthly",(YEAR(AC7234)-YEAR(AB7234))*12+MONTH(AC7234)-MONTH(AB7234)+1,(AC7234-AB7234+1))</f>
        <v>#N/A</v>
      </c>
      <c r="F7234" s="210" t="e">
        <f t="shared" si="569"/>
        <v>#N/A</v>
      </c>
    </row>
    <row r="7235" spans="1:6" x14ac:dyDescent="0.25">
      <c r="A7235" s="43" t="str">
        <f t="shared" si="565"/>
        <v xml:space="preserve"> 0 Financial</v>
      </c>
      <c r="B7235" s="43" t="str">
        <f t="shared" si="566"/>
        <v/>
      </c>
      <c r="C7235" s="43">
        <f t="shared" si="567"/>
        <v>0</v>
      </c>
      <c r="D7235" s="43" t="str">
        <f t="shared" si="568"/>
        <v>Financial</v>
      </c>
      <c r="E7235" s="43" t="e">
        <f>IF(VLOOKUP(S7235,'DD-Lookup'!$J$6:$L$50,3,FALSE)="Monthly",(YEAR(AC7235)-YEAR(AB7235))*12+MONTH(AC7235)-MONTH(AB7235)+1,(AC7235-AB7235+1))</f>
        <v>#N/A</v>
      </c>
      <c r="F7235" s="210" t="e">
        <f t="shared" si="569"/>
        <v>#N/A</v>
      </c>
    </row>
    <row r="7236" spans="1:6" x14ac:dyDescent="0.25">
      <c r="A7236" s="43" t="str">
        <f t="shared" si="565"/>
        <v xml:space="preserve"> 0 Financial</v>
      </c>
      <c r="B7236" s="43" t="str">
        <f t="shared" si="566"/>
        <v/>
      </c>
      <c r="C7236" s="43">
        <f t="shared" si="567"/>
        <v>0</v>
      </c>
      <c r="D7236" s="43" t="str">
        <f t="shared" si="568"/>
        <v>Financial</v>
      </c>
      <c r="E7236" s="43" t="e">
        <f>IF(VLOOKUP(S7236,'DD-Lookup'!$J$6:$L$50,3,FALSE)="Monthly",(YEAR(AC7236)-YEAR(AB7236))*12+MONTH(AC7236)-MONTH(AB7236)+1,(AC7236-AB7236+1))</f>
        <v>#N/A</v>
      </c>
      <c r="F7236" s="210" t="e">
        <f t="shared" si="569"/>
        <v>#N/A</v>
      </c>
    </row>
    <row r="7237" spans="1:6" x14ac:dyDescent="0.25">
      <c r="A7237" s="43" t="str">
        <f t="shared" si="565"/>
        <v xml:space="preserve"> 0 Financial</v>
      </c>
      <c r="B7237" s="43" t="str">
        <f t="shared" si="566"/>
        <v/>
      </c>
      <c r="C7237" s="43">
        <f t="shared" si="567"/>
        <v>0</v>
      </c>
      <c r="D7237" s="43" t="str">
        <f t="shared" si="568"/>
        <v>Financial</v>
      </c>
      <c r="E7237" s="43" t="e">
        <f>IF(VLOOKUP(S7237,'DD-Lookup'!$J$6:$L$50,3,FALSE)="Monthly",(YEAR(AC7237)-YEAR(AB7237))*12+MONTH(AC7237)-MONTH(AB7237)+1,(AC7237-AB7237+1))</f>
        <v>#N/A</v>
      </c>
      <c r="F7237" s="210" t="e">
        <f t="shared" si="569"/>
        <v>#N/A</v>
      </c>
    </row>
    <row r="7238" spans="1:6" x14ac:dyDescent="0.25">
      <c r="A7238" s="43" t="str">
        <f t="shared" si="565"/>
        <v xml:space="preserve"> 0 Financial</v>
      </c>
      <c r="B7238" s="43" t="str">
        <f t="shared" si="566"/>
        <v/>
      </c>
      <c r="C7238" s="43">
        <f t="shared" si="567"/>
        <v>0</v>
      </c>
      <c r="D7238" s="43" t="str">
        <f t="shared" si="568"/>
        <v>Financial</v>
      </c>
      <c r="E7238" s="43" t="e">
        <f>IF(VLOOKUP(S7238,'DD-Lookup'!$J$6:$L$50,3,FALSE)="Monthly",(YEAR(AC7238)-YEAR(AB7238))*12+MONTH(AC7238)-MONTH(AB7238)+1,(AC7238-AB7238+1))</f>
        <v>#N/A</v>
      </c>
      <c r="F7238" s="210" t="e">
        <f t="shared" si="569"/>
        <v>#N/A</v>
      </c>
    </row>
    <row r="7239" spans="1:6" x14ac:dyDescent="0.25">
      <c r="A7239" s="43" t="str">
        <f t="shared" si="565"/>
        <v xml:space="preserve"> 0 Financial</v>
      </c>
      <c r="B7239" s="43" t="str">
        <f t="shared" si="566"/>
        <v/>
      </c>
      <c r="C7239" s="43">
        <f t="shared" si="567"/>
        <v>0</v>
      </c>
      <c r="D7239" s="43" t="str">
        <f t="shared" si="568"/>
        <v>Financial</v>
      </c>
      <c r="E7239" s="43" t="e">
        <f>IF(VLOOKUP(S7239,'DD-Lookup'!$J$6:$L$50,3,FALSE)="Monthly",(YEAR(AC7239)-YEAR(AB7239))*12+MONTH(AC7239)-MONTH(AB7239)+1,(AC7239-AB7239+1))</f>
        <v>#N/A</v>
      </c>
      <c r="F7239" s="210" t="e">
        <f t="shared" si="569"/>
        <v>#N/A</v>
      </c>
    </row>
    <row r="7240" spans="1:6" x14ac:dyDescent="0.25">
      <c r="A7240" s="43" t="str">
        <f t="shared" si="565"/>
        <v xml:space="preserve"> 0 Financial</v>
      </c>
      <c r="B7240" s="43" t="str">
        <f t="shared" si="566"/>
        <v/>
      </c>
      <c r="C7240" s="43">
        <f t="shared" si="567"/>
        <v>0</v>
      </c>
      <c r="D7240" s="43" t="str">
        <f t="shared" si="568"/>
        <v>Financial</v>
      </c>
      <c r="E7240" s="43" t="e">
        <f>IF(VLOOKUP(S7240,'DD-Lookup'!$J$6:$L$50,3,FALSE)="Monthly",(YEAR(AC7240)-YEAR(AB7240))*12+MONTH(AC7240)-MONTH(AB7240)+1,(AC7240-AB7240+1))</f>
        <v>#N/A</v>
      </c>
      <c r="F7240" s="210" t="e">
        <f t="shared" si="569"/>
        <v>#N/A</v>
      </c>
    </row>
    <row r="7241" spans="1:6" x14ac:dyDescent="0.25">
      <c r="A7241" s="43" t="str">
        <f t="shared" si="565"/>
        <v xml:space="preserve"> 0 Financial</v>
      </c>
      <c r="B7241" s="43" t="str">
        <f t="shared" si="566"/>
        <v/>
      </c>
      <c r="C7241" s="43">
        <f t="shared" si="567"/>
        <v>0</v>
      </c>
      <c r="D7241" s="43" t="str">
        <f t="shared" si="568"/>
        <v>Financial</v>
      </c>
      <c r="E7241" s="43" t="e">
        <f>IF(VLOOKUP(S7241,'DD-Lookup'!$J$6:$L$50,3,FALSE)="Monthly",(YEAR(AC7241)-YEAR(AB7241))*12+MONTH(AC7241)-MONTH(AB7241)+1,(AC7241-AB7241+1))</f>
        <v>#N/A</v>
      </c>
      <c r="F7241" s="210" t="e">
        <f t="shared" si="569"/>
        <v>#N/A</v>
      </c>
    </row>
    <row r="7242" spans="1:6" x14ac:dyDescent="0.25">
      <c r="A7242" s="43" t="str">
        <f t="shared" ref="A7242:A7305" si="570">B7242&amp;" "&amp;C7242&amp;" "&amp;D7242</f>
        <v xml:space="preserve"> 0 Financial</v>
      </c>
      <c r="B7242" s="43" t="str">
        <f t="shared" ref="B7242:B7305" si="571">IF((LEFT(N7242,2)="US"),"US","")</f>
        <v/>
      </c>
      <c r="C7242" s="43">
        <f t="shared" ref="C7242:C7305" si="572">M7242</f>
        <v>0</v>
      </c>
      <c r="D7242" s="43" t="str">
        <f t="shared" ref="D7242:D7305" si="573">IF(ISNUMBER(FIND("Phy",N7242))=TRUE,"Physical","Financial")</f>
        <v>Financial</v>
      </c>
      <c r="E7242" s="43" t="e">
        <f>IF(VLOOKUP(S7242,'DD-Lookup'!$J$6:$L$50,3,FALSE)="Monthly",(YEAR(AC7242)-YEAR(AB7242))*12+MONTH(AC7242)-MONTH(AB7242)+1,(AC7242-AB7242+1))</f>
        <v>#N/A</v>
      </c>
      <c r="F7242" s="210" t="e">
        <f t="shared" ref="F7242:F7305" si="574">E7242*SUM(P7242:Q7242)</f>
        <v>#N/A</v>
      </c>
    </row>
    <row r="7243" spans="1:6" x14ac:dyDescent="0.25">
      <c r="A7243" s="43" t="str">
        <f t="shared" si="570"/>
        <v xml:space="preserve"> 0 Financial</v>
      </c>
      <c r="B7243" s="43" t="str">
        <f t="shared" si="571"/>
        <v/>
      </c>
      <c r="C7243" s="43">
        <f t="shared" si="572"/>
        <v>0</v>
      </c>
      <c r="D7243" s="43" t="str">
        <f t="shared" si="573"/>
        <v>Financial</v>
      </c>
      <c r="E7243" s="43" t="e">
        <f>IF(VLOOKUP(S7243,'DD-Lookup'!$J$6:$L$50,3,FALSE)="Monthly",(YEAR(AC7243)-YEAR(AB7243))*12+MONTH(AC7243)-MONTH(AB7243)+1,(AC7243-AB7243+1))</f>
        <v>#N/A</v>
      </c>
      <c r="F7243" s="210" t="e">
        <f t="shared" si="574"/>
        <v>#N/A</v>
      </c>
    </row>
    <row r="7244" spans="1:6" x14ac:dyDescent="0.25">
      <c r="A7244" s="43" t="str">
        <f t="shared" si="570"/>
        <v xml:space="preserve"> 0 Financial</v>
      </c>
      <c r="B7244" s="43" t="str">
        <f t="shared" si="571"/>
        <v/>
      </c>
      <c r="C7244" s="43">
        <f t="shared" si="572"/>
        <v>0</v>
      </c>
      <c r="D7244" s="43" t="str">
        <f t="shared" si="573"/>
        <v>Financial</v>
      </c>
      <c r="E7244" s="43" t="e">
        <f>IF(VLOOKUP(S7244,'DD-Lookup'!$J$6:$L$50,3,FALSE)="Monthly",(YEAR(AC7244)-YEAR(AB7244))*12+MONTH(AC7244)-MONTH(AB7244)+1,(AC7244-AB7244+1))</f>
        <v>#N/A</v>
      </c>
      <c r="F7244" s="210" t="e">
        <f t="shared" si="574"/>
        <v>#N/A</v>
      </c>
    </row>
    <row r="7245" spans="1:6" x14ac:dyDescent="0.25">
      <c r="A7245" s="43" t="str">
        <f t="shared" si="570"/>
        <v xml:space="preserve"> 0 Financial</v>
      </c>
      <c r="B7245" s="43" t="str">
        <f t="shared" si="571"/>
        <v/>
      </c>
      <c r="C7245" s="43">
        <f t="shared" si="572"/>
        <v>0</v>
      </c>
      <c r="D7245" s="43" t="str">
        <f t="shared" si="573"/>
        <v>Financial</v>
      </c>
      <c r="E7245" s="43" t="e">
        <f>IF(VLOOKUP(S7245,'DD-Lookup'!$J$6:$L$50,3,FALSE)="Monthly",(YEAR(AC7245)-YEAR(AB7245))*12+MONTH(AC7245)-MONTH(AB7245)+1,(AC7245-AB7245+1))</f>
        <v>#N/A</v>
      </c>
      <c r="F7245" s="210" t="e">
        <f t="shared" si="574"/>
        <v>#N/A</v>
      </c>
    </row>
    <row r="7246" spans="1:6" x14ac:dyDescent="0.25">
      <c r="A7246" s="43" t="str">
        <f t="shared" si="570"/>
        <v xml:space="preserve"> 0 Financial</v>
      </c>
      <c r="B7246" s="43" t="str">
        <f t="shared" si="571"/>
        <v/>
      </c>
      <c r="C7246" s="43">
        <f t="shared" si="572"/>
        <v>0</v>
      </c>
      <c r="D7246" s="43" t="str">
        <f t="shared" si="573"/>
        <v>Financial</v>
      </c>
      <c r="E7246" s="43" t="e">
        <f>IF(VLOOKUP(S7246,'DD-Lookup'!$J$6:$L$50,3,FALSE)="Monthly",(YEAR(AC7246)-YEAR(AB7246))*12+MONTH(AC7246)-MONTH(AB7246)+1,(AC7246-AB7246+1))</f>
        <v>#N/A</v>
      </c>
      <c r="F7246" s="210" t="e">
        <f t="shared" si="574"/>
        <v>#N/A</v>
      </c>
    </row>
    <row r="7247" spans="1:6" x14ac:dyDescent="0.25">
      <c r="A7247" s="43" t="str">
        <f t="shared" si="570"/>
        <v xml:space="preserve"> 0 Financial</v>
      </c>
      <c r="B7247" s="43" t="str">
        <f t="shared" si="571"/>
        <v/>
      </c>
      <c r="C7247" s="43">
        <f t="shared" si="572"/>
        <v>0</v>
      </c>
      <c r="D7247" s="43" t="str">
        <f t="shared" si="573"/>
        <v>Financial</v>
      </c>
      <c r="E7247" s="43" t="e">
        <f>IF(VLOOKUP(S7247,'DD-Lookup'!$J$6:$L$50,3,FALSE)="Monthly",(YEAR(AC7247)-YEAR(AB7247))*12+MONTH(AC7247)-MONTH(AB7247)+1,(AC7247-AB7247+1))</f>
        <v>#N/A</v>
      </c>
      <c r="F7247" s="210" t="e">
        <f t="shared" si="574"/>
        <v>#N/A</v>
      </c>
    </row>
    <row r="7248" spans="1:6" x14ac:dyDescent="0.25">
      <c r="A7248" s="43" t="str">
        <f t="shared" si="570"/>
        <v xml:space="preserve"> 0 Financial</v>
      </c>
      <c r="B7248" s="43" t="str">
        <f t="shared" si="571"/>
        <v/>
      </c>
      <c r="C7248" s="43">
        <f t="shared" si="572"/>
        <v>0</v>
      </c>
      <c r="D7248" s="43" t="str">
        <f t="shared" si="573"/>
        <v>Financial</v>
      </c>
      <c r="E7248" s="43" t="e">
        <f>IF(VLOOKUP(S7248,'DD-Lookup'!$J$6:$L$50,3,FALSE)="Monthly",(YEAR(AC7248)-YEAR(AB7248))*12+MONTH(AC7248)-MONTH(AB7248)+1,(AC7248-AB7248+1))</f>
        <v>#N/A</v>
      </c>
      <c r="F7248" s="210" t="e">
        <f t="shared" si="574"/>
        <v>#N/A</v>
      </c>
    </row>
    <row r="7249" spans="1:6" x14ac:dyDescent="0.25">
      <c r="A7249" s="43" t="str">
        <f t="shared" si="570"/>
        <v xml:space="preserve"> 0 Financial</v>
      </c>
      <c r="B7249" s="43" t="str">
        <f t="shared" si="571"/>
        <v/>
      </c>
      <c r="C7249" s="43">
        <f t="shared" si="572"/>
        <v>0</v>
      </c>
      <c r="D7249" s="43" t="str">
        <f t="shared" si="573"/>
        <v>Financial</v>
      </c>
      <c r="E7249" s="43" t="e">
        <f>IF(VLOOKUP(S7249,'DD-Lookup'!$J$6:$L$50,3,FALSE)="Monthly",(YEAR(AC7249)-YEAR(AB7249))*12+MONTH(AC7249)-MONTH(AB7249)+1,(AC7249-AB7249+1))</f>
        <v>#N/A</v>
      </c>
      <c r="F7249" s="210" t="e">
        <f t="shared" si="574"/>
        <v>#N/A</v>
      </c>
    </row>
    <row r="7250" spans="1:6" x14ac:dyDescent="0.25">
      <c r="A7250" s="43" t="str">
        <f t="shared" si="570"/>
        <v xml:space="preserve"> 0 Financial</v>
      </c>
      <c r="B7250" s="43" t="str">
        <f t="shared" si="571"/>
        <v/>
      </c>
      <c r="C7250" s="43">
        <f t="shared" si="572"/>
        <v>0</v>
      </c>
      <c r="D7250" s="43" t="str">
        <f t="shared" si="573"/>
        <v>Financial</v>
      </c>
      <c r="E7250" s="43" t="e">
        <f>IF(VLOOKUP(S7250,'DD-Lookup'!$J$6:$L$50,3,FALSE)="Monthly",(YEAR(AC7250)-YEAR(AB7250))*12+MONTH(AC7250)-MONTH(AB7250)+1,(AC7250-AB7250+1))</f>
        <v>#N/A</v>
      </c>
      <c r="F7250" s="210" t="e">
        <f t="shared" si="574"/>
        <v>#N/A</v>
      </c>
    </row>
    <row r="7251" spans="1:6" x14ac:dyDescent="0.25">
      <c r="A7251" s="43" t="str">
        <f t="shared" si="570"/>
        <v xml:space="preserve"> 0 Financial</v>
      </c>
      <c r="B7251" s="43" t="str">
        <f t="shared" si="571"/>
        <v/>
      </c>
      <c r="C7251" s="43">
        <f t="shared" si="572"/>
        <v>0</v>
      </c>
      <c r="D7251" s="43" t="str">
        <f t="shared" si="573"/>
        <v>Financial</v>
      </c>
      <c r="E7251" s="43" t="e">
        <f>IF(VLOOKUP(S7251,'DD-Lookup'!$J$6:$L$50,3,FALSE)="Monthly",(YEAR(AC7251)-YEAR(AB7251))*12+MONTH(AC7251)-MONTH(AB7251)+1,(AC7251-AB7251+1))</f>
        <v>#N/A</v>
      </c>
      <c r="F7251" s="210" t="e">
        <f t="shared" si="574"/>
        <v>#N/A</v>
      </c>
    </row>
    <row r="7252" spans="1:6" x14ac:dyDescent="0.25">
      <c r="A7252" s="43" t="str">
        <f t="shared" si="570"/>
        <v xml:space="preserve"> 0 Financial</v>
      </c>
      <c r="B7252" s="43" t="str">
        <f t="shared" si="571"/>
        <v/>
      </c>
      <c r="C7252" s="43">
        <f t="shared" si="572"/>
        <v>0</v>
      </c>
      <c r="D7252" s="43" t="str">
        <f t="shared" si="573"/>
        <v>Financial</v>
      </c>
      <c r="E7252" s="43" t="e">
        <f>IF(VLOOKUP(S7252,'DD-Lookup'!$J$6:$L$50,3,FALSE)="Monthly",(YEAR(AC7252)-YEAR(AB7252))*12+MONTH(AC7252)-MONTH(AB7252)+1,(AC7252-AB7252+1))</f>
        <v>#N/A</v>
      </c>
      <c r="F7252" s="210" t="e">
        <f t="shared" si="574"/>
        <v>#N/A</v>
      </c>
    </row>
    <row r="7253" spans="1:6" x14ac:dyDescent="0.25">
      <c r="A7253" s="43" t="str">
        <f t="shared" si="570"/>
        <v xml:space="preserve"> 0 Financial</v>
      </c>
      <c r="B7253" s="43" t="str">
        <f t="shared" si="571"/>
        <v/>
      </c>
      <c r="C7253" s="43">
        <f t="shared" si="572"/>
        <v>0</v>
      </c>
      <c r="D7253" s="43" t="str">
        <f t="shared" si="573"/>
        <v>Financial</v>
      </c>
      <c r="E7253" s="43" t="e">
        <f>IF(VLOOKUP(S7253,'DD-Lookup'!$J$6:$L$50,3,FALSE)="Monthly",(YEAR(AC7253)-YEAR(AB7253))*12+MONTH(AC7253)-MONTH(AB7253)+1,(AC7253-AB7253+1))</f>
        <v>#N/A</v>
      </c>
      <c r="F7253" s="210" t="e">
        <f t="shared" si="574"/>
        <v>#N/A</v>
      </c>
    </row>
    <row r="7254" spans="1:6" x14ac:dyDescent="0.25">
      <c r="A7254" s="43" t="str">
        <f t="shared" si="570"/>
        <v xml:space="preserve"> 0 Financial</v>
      </c>
      <c r="B7254" s="43" t="str">
        <f t="shared" si="571"/>
        <v/>
      </c>
      <c r="C7254" s="43">
        <f t="shared" si="572"/>
        <v>0</v>
      </c>
      <c r="D7254" s="43" t="str">
        <f t="shared" si="573"/>
        <v>Financial</v>
      </c>
      <c r="E7254" s="43" t="e">
        <f>IF(VLOOKUP(S7254,'DD-Lookup'!$J$6:$L$50,3,FALSE)="Monthly",(YEAR(AC7254)-YEAR(AB7254))*12+MONTH(AC7254)-MONTH(AB7254)+1,(AC7254-AB7254+1))</f>
        <v>#N/A</v>
      </c>
      <c r="F7254" s="210" t="e">
        <f t="shared" si="574"/>
        <v>#N/A</v>
      </c>
    </row>
    <row r="7255" spans="1:6" x14ac:dyDescent="0.25">
      <c r="A7255" s="43" t="str">
        <f t="shared" si="570"/>
        <v xml:space="preserve"> 0 Financial</v>
      </c>
      <c r="B7255" s="43" t="str">
        <f t="shared" si="571"/>
        <v/>
      </c>
      <c r="C7255" s="43">
        <f t="shared" si="572"/>
        <v>0</v>
      </c>
      <c r="D7255" s="43" t="str">
        <f t="shared" si="573"/>
        <v>Financial</v>
      </c>
      <c r="E7255" s="43" t="e">
        <f>IF(VLOOKUP(S7255,'DD-Lookup'!$J$6:$L$50,3,FALSE)="Monthly",(YEAR(AC7255)-YEAR(AB7255))*12+MONTH(AC7255)-MONTH(AB7255)+1,(AC7255-AB7255+1))</f>
        <v>#N/A</v>
      </c>
      <c r="F7255" s="210" t="e">
        <f t="shared" si="574"/>
        <v>#N/A</v>
      </c>
    </row>
    <row r="7256" spans="1:6" x14ac:dyDescent="0.25">
      <c r="A7256" s="43" t="str">
        <f t="shared" si="570"/>
        <v xml:space="preserve"> 0 Financial</v>
      </c>
      <c r="B7256" s="43" t="str">
        <f t="shared" si="571"/>
        <v/>
      </c>
      <c r="C7256" s="43">
        <f t="shared" si="572"/>
        <v>0</v>
      </c>
      <c r="D7256" s="43" t="str">
        <f t="shared" si="573"/>
        <v>Financial</v>
      </c>
      <c r="E7256" s="43" t="e">
        <f>IF(VLOOKUP(S7256,'DD-Lookup'!$J$6:$L$50,3,FALSE)="Monthly",(YEAR(AC7256)-YEAR(AB7256))*12+MONTH(AC7256)-MONTH(AB7256)+1,(AC7256-AB7256+1))</f>
        <v>#N/A</v>
      </c>
      <c r="F7256" s="210" t="e">
        <f t="shared" si="574"/>
        <v>#N/A</v>
      </c>
    </row>
    <row r="7257" spans="1:6" x14ac:dyDescent="0.25">
      <c r="A7257" s="43" t="str">
        <f t="shared" si="570"/>
        <v xml:space="preserve"> 0 Financial</v>
      </c>
      <c r="B7257" s="43" t="str">
        <f t="shared" si="571"/>
        <v/>
      </c>
      <c r="C7257" s="43">
        <f t="shared" si="572"/>
        <v>0</v>
      </c>
      <c r="D7257" s="43" t="str">
        <f t="shared" si="573"/>
        <v>Financial</v>
      </c>
      <c r="E7257" s="43" t="e">
        <f>IF(VLOOKUP(S7257,'DD-Lookup'!$J$6:$L$50,3,FALSE)="Monthly",(YEAR(AC7257)-YEAR(AB7257))*12+MONTH(AC7257)-MONTH(AB7257)+1,(AC7257-AB7257+1))</f>
        <v>#N/A</v>
      </c>
      <c r="F7257" s="210" t="e">
        <f t="shared" si="574"/>
        <v>#N/A</v>
      </c>
    </row>
    <row r="7258" spans="1:6" x14ac:dyDescent="0.25">
      <c r="A7258" s="43" t="str">
        <f t="shared" si="570"/>
        <v xml:space="preserve"> 0 Financial</v>
      </c>
      <c r="B7258" s="43" t="str">
        <f t="shared" si="571"/>
        <v/>
      </c>
      <c r="C7258" s="43">
        <f t="shared" si="572"/>
        <v>0</v>
      </c>
      <c r="D7258" s="43" t="str">
        <f t="shared" si="573"/>
        <v>Financial</v>
      </c>
      <c r="E7258" s="43" t="e">
        <f>IF(VLOOKUP(S7258,'DD-Lookup'!$J$6:$L$50,3,FALSE)="Monthly",(YEAR(AC7258)-YEAR(AB7258))*12+MONTH(AC7258)-MONTH(AB7258)+1,(AC7258-AB7258+1))</f>
        <v>#N/A</v>
      </c>
      <c r="F7258" s="210" t="e">
        <f t="shared" si="574"/>
        <v>#N/A</v>
      </c>
    </row>
    <row r="7259" spans="1:6" x14ac:dyDescent="0.25">
      <c r="A7259" s="43" t="str">
        <f t="shared" si="570"/>
        <v xml:space="preserve"> 0 Financial</v>
      </c>
      <c r="B7259" s="43" t="str">
        <f t="shared" si="571"/>
        <v/>
      </c>
      <c r="C7259" s="43">
        <f t="shared" si="572"/>
        <v>0</v>
      </c>
      <c r="D7259" s="43" t="str">
        <f t="shared" si="573"/>
        <v>Financial</v>
      </c>
      <c r="E7259" s="43" t="e">
        <f>IF(VLOOKUP(S7259,'DD-Lookup'!$J$6:$L$50,3,FALSE)="Monthly",(YEAR(AC7259)-YEAR(AB7259))*12+MONTH(AC7259)-MONTH(AB7259)+1,(AC7259-AB7259+1))</f>
        <v>#N/A</v>
      </c>
      <c r="F7259" s="210" t="e">
        <f t="shared" si="574"/>
        <v>#N/A</v>
      </c>
    </row>
    <row r="7260" spans="1:6" x14ac:dyDescent="0.25">
      <c r="A7260" s="43" t="str">
        <f t="shared" si="570"/>
        <v xml:space="preserve"> 0 Financial</v>
      </c>
      <c r="B7260" s="43" t="str">
        <f t="shared" si="571"/>
        <v/>
      </c>
      <c r="C7260" s="43">
        <f t="shared" si="572"/>
        <v>0</v>
      </c>
      <c r="D7260" s="43" t="str">
        <f t="shared" si="573"/>
        <v>Financial</v>
      </c>
      <c r="E7260" s="43" t="e">
        <f>IF(VLOOKUP(S7260,'DD-Lookup'!$J$6:$L$50,3,FALSE)="Monthly",(YEAR(AC7260)-YEAR(AB7260))*12+MONTH(AC7260)-MONTH(AB7260)+1,(AC7260-AB7260+1))</f>
        <v>#N/A</v>
      </c>
      <c r="F7260" s="210" t="e">
        <f t="shared" si="574"/>
        <v>#N/A</v>
      </c>
    </row>
    <row r="7261" spans="1:6" x14ac:dyDescent="0.25">
      <c r="A7261" s="43" t="str">
        <f t="shared" si="570"/>
        <v xml:space="preserve"> 0 Financial</v>
      </c>
      <c r="B7261" s="43" t="str">
        <f t="shared" si="571"/>
        <v/>
      </c>
      <c r="C7261" s="43">
        <f t="shared" si="572"/>
        <v>0</v>
      </c>
      <c r="D7261" s="43" t="str">
        <f t="shared" si="573"/>
        <v>Financial</v>
      </c>
      <c r="E7261" s="43" t="e">
        <f>IF(VLOOKUP(S7261,'DD-Lookup'!$J$6:$L$50,3,FALSE)="Monthly",(YEAR(AC7261)-YEAR(AB7261))*12+MONTH(AC7261)-MONTH(AB7261)+1,(AC7261-AB7261+1))</f>
        <v>#N/A</v>
      </c>
      <c r="F7261" s="210" t="e">
        <f t="shared" si="574"/>
        <v>#N/A</v>
      </c>
    </row>
    <row r="7262" spans="1:6" x14ac:dyDescent="0.25">
      <c r="A7262" s="43" t="str">
        <f t="shared" si="570"/>
        <v xml:space="preserve"> 0 Financial</v>
      </c>
      <c r="B7262" s="43" t="str">
        <f t="shared" si="571"/>
        <v/>
      </c>
      <c r="C7262" s="43">
        <f t="shared" si="572"/>
        <v>0</v>
      </c>
      <c r="D7262" s="43" t="str">
        <f t="shared" si="573"/>
        <v>Financial</v>
      </c>
      <c r="E7262" s="43" t="e">
        <f>IF(VLOOKUP(S7262,'DD-Lookup'!$J$6:$L$50,3,FALSE)="Monthly",(YEAR(AC7262)-YEAR(AB7262))*12+MONTH(AC7262)-MONTH(AB7262)+1,(AC7262-AB7262+1))</f>
        <v>#N/A</v>
      </c>
      <c r="F7262" s="210" t="e">
        <f t="shared" si="574"/>
        <v>#N/A</v>
      </c>
    </row>
    <row r="7263" spans="1:6" x14ac:dyDescent="0.25">
      <c r="A7263" s="43" t="str">
        <f t="shared" si="570"/>
        <v xml:space="preserve"> 0 Financial</v>
      </c>
      <c r="B7263" s="43" t="str">
        <f t="shared" si="571"/>
        <v/>
      </c>
      <c r="C7263" s="43">
        <f t="shared" si="572"/>
        <v>0</v>
      </c>
      <c r="D7263" s="43" t="str">
        <f t="shared" si="573"/>
        <v>Financial</v>
      </c>
      <c r="E7263" s="43" t="e">
        <f>IF(VLOOKUP(S7263,'DD-Lookup'!$J$6:$L$50,3,FALSE)="Monthly",(YEAR(AC7263)-YEAR(AB7263))*12+MONTH(AC7263)-MONTH(AB7263)+1,(AC7263-AB7263+1))</f>
        <v>#N/A</v>
      </c>
      <c r="F7263" s="210" t="e">
        <f t="shared" si="574"/>
        <v>#N/A</v>
      </c>
    </row>
    <row r="7264" spans="1:6" x14ac:dyDescent="0.25">
      <c r="A7264" s="43" t="str">
        <f t="shared" si="570"/>
        <v xml:space="preserve"> 0 Financial</v>
      </c>
      <c r="B7264" s="43" t="str">
        <f t="shared" si="571"/>
        <v/>
      </c>
      <c r="C7264" s="43">
        <f t="shared" si="572"/>
        <v>0</v>
      </c>
      <c r="D7264" s="43" t="str">
        <f t="shared" si="573"/>
        <v>Financial</v>
      </c>
      <c r="E7264" s="43" t="e">
        <f>IF(VLOOKUP(S7264,'DD-Lookup'!$J$6:$L$50,3,FALSE)="Monthly",(YEAR(AC7264)-YEAR(AB7264))*12+MONTH(AC7264)-MONTH(AB7264)+1,(AC7264-AB7264+1))</f>
        <v>#N/A</v>
      </c>
      <c r="F7264" s="210" t="e">
        <f t="shared" si="574"/>
        <v>#N/A</v>
      </c>
    </row>
    <row r="7265" spans="1:6" x14ac:dyDescent="0.25">
      <c r="A7265" s="43" t="str">
        <f t="shared" si="570"/>
        <v xml:space="preserve"> 0 Financial</v>
      </c>
      <c r="B7265" s="43" t="str">
        <f t="shared" si="571"/>
        <v/>
      </c>
      <c r="C7265" s="43">
        <f t="shared" si="572"/>
        <v>0</v>
      </c>
      <c r="D7265" s="43" t="str">
        <f t="shared" si="573"/>
        <v>Financial</v>
      </c>
      <c r="E7265" s="43" t="e">
        <f>IF(VLOOKUP(S7265,'DD-Lookup'!$J$6:$L$50,3,FALSE)="Monthly",(YEAR(AC7265)-YEAR(AB7265))*12+MONTH(AC7265)-MONTH(AB7265)+1,(AC7265-AB7265+1))</f>
        <v>#N/A</v>
      </c>
      <c r="F7265" s="210" t="e">
        <f t="shared" si="574"/>
        <v>#N/A</v>
      </c>
    </row>
    <row r="7266" spans="1:6" x14ac:dyDescent="0.25">
      <c r="A7266" s="43" t="str">
        <f t="shared" si="570"/>
        <v xml:space="preserve"> 0 Financial</v>
      </c>
      <c r="B7266" s="43" t="str">
        <f t="shared" si="571"/>
        <v/>
      </c>
      <c r="C7266" s="43">
        <f t="shared" si="572"/>
        <v>0</v>
      </c>
      <c r="D7266" s="43" t="str">
        <f t="shared" si="573"/>
        <v>Financial</v>
      </c>
      <c r="E7266" s="43" t="e">
        <f>IF(VLOOKUP(S7266,'DD-Lookup'!$J$6:$L$50,3,FALSE)="Monthly",(YEAR(AC7266)-YEAR(AB7266))*12+MONTH(AC7266)-MONTH(AB7266)+1,(AC7266-AB7266+1))</f>
        <v>#N/A</v>
      </c>
      <c r="F7266" s="210" t="e">
        <f t="shared" si="574"/>
        <v>#N/A</v>
      </c>
    </row>
    <row r="7267" spans="1:6" x14ac:dyDescent="0.25">
      <c r="A7267" s="43" t="str">
        <f t="shared" si="570"/>
        <v xml:space="preserve"> 0 Financial</v>
      </c>
      <c r="B7267" s="43" t="str">
        <f t="shared" si="571"/>
        <v/>
      </c>
      <c r="C7267" s="43">
        <f t="shared" si="572"/>
        <v>0</v>
      </c>
      <c r="D7267" s="43" t="str">
        <f t="shared" si="573"/>
        <v>Financial</v>
      </c>
      <c r="E7267" s="43" t="e">
        <f>IF(VLOOKUP(S7267,'DD-Lookup'!$J$6:$L$50,3,FALSE)="Monthly",(YEAR(AC7267)-YEAR(AB7267))*12+MONTH(AC7267)-MONTH(AB7267)+1,(AC7267-AB7267+1))</f>
        <v>#N/A</v>
      </c>
      <c r="F7267" s="210" t="e">
        <f t="shared" si="574"/>
        <v>#N/A</v>
      </c>
    </row>
    <row r="7268" spans="1:6" x14ac:dyDescent="0.25">
      <c r="A7268" s="43" t="str">
        <f t="shared" si="570"/>
        <v xml:space="preserve"> 0 Financial</v>
      </c>
      <c r="B7268" s="43" t="str">
        <f t="shared" si="571"/>
        <v/>
      </c>
      <c r="C7268" s="43">
        <f t="shared" si="572"/>
        <v>0</v>
      </c>
      <c r="D7268" s="43" t="str">
        <f t="shared" si="573"/>
        <v>Financial</v>
      </c>
      <c r="E7268" s="43" t="e">
        <f>IF(VLOOKUP(S7268,'DD-Lookup'!$J$6:$L$50,3,FALSE)="Monthly",(YEAR(AC7268)-YEAR(AB7268))*12+MONTH(AC7268)-MONTH(AB7268)+1,(AC7268-AB7268+1))</f>
        <v>#N/A</v>
      </c>
      <c r="F7268" s="210" t="e">
        <f t="shared" si="574"/>
        <v>#N/A</v>
      </c>
    </row>
    <row r="7269" spans="1:6" x14ac:dyDescent="0.25">
      <c r="A7269" s="43" t="str">
        <f t="shared" si="570"/>
        <v xml:space="preserve"> 0 Financial</v>
      </c>
      <c r="B7269" s="43" t="str">
        <f t="shared" si="571"/>
        <v/>
      </c>
      <c r="C7269" s="43">
        <f t="shared" si="572"/>
        <v>0</v>
      </c>
      <c r="D7269" s="43" t="str">
        <f t="shared" si="573"/>
        <v>Financial</v>
      </c>
      <c r="E7269" s="43" t="e">
        <f>IF(VLOOKUP(S7269,'DD-Lookup'!$J$6:$L$50,3,FALSE)="Monthly",(YEAR(AC7269)-YEAR(AB7269))*12+MONTH(AC7269)-MONTH(AB7269)+1,(AC7269-AB7269+1))</f>
        <v>#N/A</v>
      </c>
      <c r="F7269" s="210" t="e">
        <f t="shared" si="574"/>
        <v>#N/A</v>
      </c>
    </row>
    <row r="7270" spans="1:6" x14ac:dyDescent="0.25">
      <c r="A7270" s="43" t="str">
        <f t="shared" si="570"/>
        <v xml:space="preserve"> 0 Financial</v>
      </c>
      <c r="B7270" s="43" t="str">
        <f t="shared" si="571"/>
        <v/>
      </c>
      <c r="C7270" s="43">
        <f t="shared" si="572"/>
        <v>0</v>
      </c>
      <c r="D7270" s="43" t="str">
        <f t="shared" si="573"/>
        <v>Financial</v>
      </c>
      <c r="E7270" s="43" t="e">
        <f>IF(VLOOKUP(S7270,'DD-Lookup'!$J$6:$L$50,3,FALSE)="Monthly",(YEAR(AC7270)-YEAR(AB7270))*12+MONTH(AC7270)-MONTH(AB7270)+1,(AC7270-AB7270+1))</f>
        <v>#N/A</v>
      </c>
      <c r="F7270" s="210" t="e">
        <f t="shared" si="574"/>
        <v>#N/A</v>
      </c>
    </row>
    <row r="7271" spans="1:6" x14ac:dyDescent="0.25">
      <c r="A7271" s="43" t="str">
        <f t="shared" si="570"/>
        <v xml:space="preserve"> 0 Financial</v>
      </c>
      <c r="B7271" s="43" t="str">
        <f t="shared" si="571"/>
        <v/>
      </c>
      <c r="C7271" s="43">
        <f t="shared" si="572"/>
        <v>0</v>
      </c>
      <c r="D7271" s="43" t="str">
        <f t="shared" si="573"/>
        <v>Financial</v>
      </c>
      <c r="E7271" s="43" t="e">
        <f>IF(VLOOKUP(S7271,'DD-Lookup'!$J$6:$L$50,3,FALSE)="Monthly",(YEAR(AC7271)-YEAR(AB7271))*12+MONTH(AC7271)-MONTH(AB7271)+1,(AC7271-AB7271+1))</f>
        <v>#N/A</v>
      </c>
      <c r="F7271" s="210" t="e">
        <f t="shared" si="574"/>
        <v>#N/A</v>
      </c>
    </row>
    <row r="7272" spans="1:6" x14ac:dyDescent="0.25">
      <c r="A7272" s="43" t="str">
        <f t="shared" si="570"/>
        <v xml:space="preserve"> 0 Financial</v>
      </c>
      <c r="B7272" s="43" t="str">
        <f t="shared" si="571"/>
        <v/>
      </c>
      <c r="C7272" s="43">
        <f t="shared" si="572"/>
        <v>0</v>
      </c>
      <c r="D7272" s="43" t="str">
        <f t="shared" si="573"/>
        <v>Financial</v>
      </c>
      <c r="E7272" s="43" t="e">
        <f>IF(VLOOKUP(S7272,'DD-Lookup'!$J$6:$L$50,3,FALSE)="Monthly",(YEAR(AC7272)-YEAR(AB7272))*12+MONTH(AC7272)-MONTH(AB7272)+1,(AC7272-AB7272+1))</f>
        <v>#N/A</v>
      </c>
      <c r="F7272" s="210" t="e">
        <f t="shared" si="574"/>
        <v>#N/A</v>
      </c>
    </row>
    <row r="7273" spans="1:6" x14ac:dyDescent="0.25">
      <c r="A7273" s="43" t="str">
        <f t="shared" si="570"/>
        <v xml:space="preserve"> 0 Financial</v>
      </c>
      <c r="B7273" s="43" t="str">
        <f t="shared" si="571"/>
        <v/>
      </c>
      <c r="C7273" s="43">
        <f t="shared" si="572"/>
        <v>0</v>
      </c>
      <c r="D7273" s="43" t="str">
        <f t="shared" si="573"/>
        <v>Financial</v>
      </c>
      <c r="E7273" s="43" t="e">
        <f>IF(VLOOKUP(S7273,'DD-Lookup'!$J$6:$L$50,3,FALSE)="Monthly",(YEAR(AC7273)-YEAR(AB7273))*12+MONTH(AC7273)-MONTH(AB7273)+1,(AC7273-AB7273+1))</f>
        <v>#N/A</v>
      </c>
      <c r="F7273" s="210" t="e">
        <f t="shared" si="574"/>
        <v>#N/A</v>
      </c>
    </row>
    <row r="7274" spans="1:6" x14ac:dyDescent="0.25">
      <c r="A7274" s="43" t="str">
        <f t="shared" si="570"/>
        <v xml:space="preserve"> 0 Financial</v>
      </c>
      <c r="B7274" s="43" t="str">
        <f t="shared" si="571"/>
        <v/>
      </c>
      <c r="C7274" s="43">
        <f t="shared" si="572"/>
        <v>0</v>
      </c>
      <c r="D7274" s="43" t="str">
        <f t="shared" si="573"/>
        <v>Financial</v>
      </c>
      <c r="E7274" s="43" t="e">
        <f>IF(VLOOKUP(S7274,'DD-Lookup'!$J$6:$L$50,3,FALSE)="Monthly",(YEAR(AC7274)-YEAR(AB7274))*12+MONTH(AC7274)-MONTH(AB7274)+1,(AC7274-AB7274+1))</f>
        <v>#N/A</v>
      </c>
      <c r="F7274" s="210" t="e">
        <f t="shared" si="574"/>
        <v>#N/A</v>
      </c>
    </row>
    <row r="7275" spans="1:6" x14ac:dyDescent="0.25">
      <c r="A7275" s="43" t="str">
        <f t="shared" si="570"/>
        <v xml:space="preserve"> 0 Financial</v>
      </c>
      <c r="B7275" s="43" t="str">
        <f t="shared" si="571"/>
        <v/>
      </c>
      <c r="C7275" s="43">
        <f t="shared" si="572"/>
        <v>0</v>
      </c>
      <c r="D7275" s="43" t="str">
        <f t="shared" si="573"/>
        <v>Financial</v>
      </c>
      <c r="E7275" s="43" t="e">
        <f>IF(VLOOKUP(S7275,'DD-Lookup'!$J$6:$L$50,3,FALSE)="Monthly",(YEAR(AC7275)-YEAR(AB7275))*12+MONTH(AC7275)-MONTH(AB7275)+1,(AC7275-AB7275+1))</f>
        <v>#N/A</v>
      </c>
      <c r="F7275" s="210" t="e">
        <f t="shared" si="574"/>
        <v>#N/A</v>
      </c>
    </row>
    <row r="7276" spans="1:6" x14ac:dyDescent="0.25">
      <c r="A7276" s="43" t="str">
        <f t="shared" si="570"/>
        <v xml:space="preserve"> 0 Financial</v>
      </c>
      <c r="B7276" s="43" t="str">
        <f t="shared" si="571"/>
        <v/>
      </c>
      <c r="C7276" s="43">
        <f t="shared" si="572"/>
        <v>0</v>
      </c>
      <c r="D7276" s="43" t="str">
        <f t="shared" si="573"/>
        <v>Financial</v>
      </c>
      <c r="E7276" s="43" t="e">
        <f>IF(VLOOKUP(S7276,'DD-Lookup'!$J$6:$L$50,3,FALSE)="Monthly",(YEAR(AC7276)-YEAR(AB7276))*12+MONTH(AC7276)-MONTH(AB7276)+1,(AC7276-AB7276+1))</f>
        <v>#N/A</v>
      </c>
      <c r="F7276" s="210" t="e">
        <f t="shared" si="574"/>
        <v>#N/A</v>
      </c>
    </row>
    <row r="7277" spans="1:6" x14ac:dyDescent="0.25">
      <c r="A7277" s="43" t="str">
        <f t="shared" si="570"/>
        <v xml:space="preserve"> 0 Financial</v>
      </c>
      <c r="B7277" s="43" t="str">
        <f t="shared" si="571"/>
        <v/>
      </c>
      <c r="C7277" s="43">
        <f t="shared" si="572"/>
        <v>0</v>
      </c>
      <c r="D7277" s="43" t="str">
        <f t="shared" si="573"/>
        <v>Financial</v>
      </c>
      <c r="E7277" s="43" t="e">
        <f>IF(VLOOKUP(S7277,'DD-Lookup'!$J$6:$L$50,3,FALSE)="Monthly",(YEAR(AC7277)-YEAR(AB7277))*12+MONTH(AC7277)-MONTH(AB7277)+1,(AC7277-AB7277+1))</f>
        <v>#N/A</v>
      </c>
      <c r="F7277" s="210" t="e">
        <f t="shared" si="574"/>
        <v>#N/A</v>
      </c>
    </row>
    <row r="7278" spans="1:6" x14ac:dyDescent="0.25">
      <c r="A7278" s="43" t="str">
        <f t="shared" si="570"/>
        <v xml:space="preserve"> 0 Financial</v>
      </c>
      <c r="B7278" s="43" t="str">
        <f t="shared" si="571"/>
        <v/>
      </c>
      <c r="C7278" s="43">
        <f t="shared" si="572"/>
        <v>0</v>
      </c>
      <c r="D7278" s="43" t="str">
        <f t="shared" si="573"/>
        <v>Financial</v>
      </c>
      <c r="E7278" s="43" t="e">
        <f>IF(VLOOKUP(S7278,'DD-Lookup'!$J$6:$L$50,3,FALSE)="Monthly",(YEAR(AC7278)-YEAR(AB7278))*12+MONTH(AC7278)-MONTH(AB7278)+1,(AC7278-AB7278+1))</f>
        <v>#N/A</v>
      </c>
      <c r="F7278" s="210" t="e">
        <f t="shared" si="574"/>
        <v>#N/A</v>
      </c>
    </row>
    <row r="7279" spans="1:6" x14ac:dyDescent="0.25">
      <c r="A7279" s="43" t="str">
        <f t="shared" si="570"/>
        <v xml:space="preserve"> 0 Financial</v>
      </c>
      <c r="B7279" s="43" t="str">
        <f t="shared" si="571"/>
        <v/>
      </c>
      <c r="C7279" s="43">
        <f t="shared" si="572"/>
        <v>0</v>
      </c>
      <c r="D7279" s="43" t="str">
        <f t="shared" si="573"/>
        <v>Financial</v>
      </c>
      <c r="E7279" s="43" t="e">
        <f>IF(VLOOKUP(S7279,'DD-Lookup'!$J$6:$L$50,3,FALSE)="Monthly",(YEAR(AC7279)-YEAR(AB7279))*12+MONTH(AC7279)-MONTH(AB7279)+1,(AC7279-AB7279+1))</f>
        <v>#N/A</v>
      </c>
      <c r="F7279" s="210" t="e">
        <f t="shared" si="574"/>
        <v>#N/A</v>
      </c>
    </row>
    <row r="7280" spans="1:6" x14ac:dyDescent="0.25">
      <c r="A7280" s="43" t="str">
        <f t="shared" si="570"/>
        <v xml:space="preserve"> 0 Financial</v>
      </c>
      <c r="B7280" s="43" t="str">
        <f t="shared" si="571"/>
        <v/>
      </c>
      <c r="C7280" s="43">
        <f t="shared" si="572"/>
        <v>0</v>
      </c>
      <c r="D7280" s="43" t="str">
        <f t="shared" si="573"/>
        <v>Financial</v>
      </c>
      <c r="E7280" s="43" t="e">
        <f>IF(VLOOKUP(S7280,'DD-Lookup'!$J$6:$L$50,3,FALSE)="Monthly",(YEAR(AC7280)-YEAR(AB7280))*12+MONTH(AC7280)-MONTH(AB7280)+1,(AC7280-AB7280+1))</f>
        <v>#N/A</v>
      </c>
      <c r="F7280" s="210" t="e">
        <f t="shared" si="574"/>
        <v>#N/A</v>
      </c>
    </row>
    <row r="7281" spans="1:6" x14ac:dyDescent="0.25">
      <c r="A7281" s="43" t="str">
        <f t="shared" si="570"/>
        <v xml:space="preserve"> 0 Financial</v>
      </c>
      <c r="B7281" s="43" t="str">
        <f t="shared" si="571"/>
        <v/>
      </c>
      <c r="C7281" s="43">
        <f t="shared" si="572"/>
        <v>0</v>
      </c>
      <c r="D7281" s="43" t="str">
        <f t="shared" si="573"/>
        <v>Financial</v>
      </c>
      <c r="E7281" s="43" t="e">
        <f>IF(VLOOKUP(S7281,'DD-Lookup'!$J$6:$L$50,3,FALSE)="Monthly",(YEAR(AC7281)-YEAR(AB7281))*12+MONTH(AC7281)-MONTH(AB7281)+1,(AC7281-AB7281+1))</f>
        <v>#N/A</v>
      </c>
      <c r="F7281" s="210" t="e">
        <f t="shared" si="574"/>
        <v>#N/A</v>
      </c>
    </row>
    <row r="7282" spans="1:6" x14ac:dyDescent="0.25">
      <c r="A7282" s="43" t="str">
        <f t="shared" si="570"/>
        <v xml:space="preserve"> 0 Financial</v>
      </c>
      <c r="B7282" s="43" t="str">
        <f t="shared" si="571"/>
        <v/>
      </c>
      <c r="C7282" s="43">
        <f t="shared" si="572"/>
        <v>0</v>
      </c>
      <c r="D7282" s="43" t="str">
        <f t="shared" si="573"/>
        <v>Financial</v>
      </c>
      <c r="E7282" s="43" t="e">
        <f>IF(VLOOKUP(S7282,'DD-Lookup'!$J$6:$L$50,3,FALSE)="Monthly",(YEAR(AC7282)-YEAR(AB7282))*12+MONTH(AC7282)-MONTH(AB7282)+1,(AC7282-AB7282+1))</f>
        <v>#N/A</v>
      </c>
      <c r="F7282" s="210" t="e">
        <f t="shared" si="574"/>
        <v>#N/A</v>
      </c>
    </row>
    <row r="7283" spans="1:6" x14ac:dyDescent="0.25">
      <c r="A7283" s="43" t="str">
        <f t="shared" si="570"/>
        <v xml:space="preserve"> 0 Financial</v>
      </c>
      <c r="B7283" s="43" t="str">
        <f t="shared" si="571"/>
        <v/>
      </c>
      <c r="C7283" s="43">
        <f t="shared" si="572"/>
        <v>0</v>
      </c>
      <c r="D7283" s="43" t="str">
        <f t="shared" si="573"/>
        <v>Financial</v>
      </c>
      <c r="E7283" s="43" t="e">
        <f>IF(VLOOKUP(S7283,'DD-Lookup'!$J$6:$L$50,3,FALSE)="Monthly",(YEAR(AC7283)-YEAR(AB7283))*12+MONTH(AC7283)-MONTH(AB7283)+1,(AC7283-AB7283+1))</f>
        <v>#N/A</v>
      </c>
      <c r="F7283" s="210" t="e">
        <f t="shared" si="574"/>
        <v>#N/A</v>
      </c>
    </row>
    <row r="7284" spans="1:6" x14ac:dyDescent="0.25">
      <c r="A7284" s="43" t="str">
        <f t="shared" si="570"/>
        <v xml:space="preserve"> 0 Financial</v>
      </c>
      <c r="B7284" s="43" t="str">
        <f t="shared" si="571"/>
        <v/>
      </c>
      <c r="C7284" s="43">
        <f t="shared" si="572"/>
        <v>0</v>
      </c>
      <c r="D7284" s="43" t="str">
        <f t="shared" si="573"/>
        <v>Financial</v>
      </c>
      <c r="E7284" s="43" t="e">
        <f>IF(VLOOKUP(S7284,'DD-Lookup'!$J$6:$L$50,3,FALSE)="Monthly",(YEAR(AC7284)-YEAR(AB7284))*12+MONTH(AC7284)-MONTH(AB7284)+1,(AC7284-AB7284+1))</f>
        <v>#N/A</v>
      </c>
      <c r="F7284" s="210" t="e">
        <f t="shared" si="574"/>
        <v>#N/A</v>
      </c>
    </row>
    <row r="7285" spans="1:6" x14ac:dyDescent="0.25">
      <c r="A7285" s="43" t="str">
        <f t="shared" si="570"/>
        <v xml:space="preserve"> 0 Financial</v>
      </c>
      <c r="B7285" s="43" t="str">
        <f t="shared" si="571"/>
        <v/>
      </c>
      <c r="C7285" s="43">
        <f t="shared" si="572"/>
        <v>0</v>
      </c>
      <c r="D7285" s="43" t="str">
        <f t="shared" si="573"/>
        <v>Financial</v>
      </c>
      <c r="E7285" s="43" t="e">
        <f>IF(VLOOKUP(S7285,'DD-Lookup'!$J$6:$L$50,3,FALSE)="Monthly",(YEAR(AC7285)-YEAR(AB7285))*12+MONTH(AC7285)-MONTH(AB7285)+1,(AC7285-AB7285+1))</f>
        <v>#N/A</v>
      </c>
      <c r="F7285" s="210" t="e">
        <f t="shared" si="574"/>
        <v>#N/A</v>
      </c>
    </row>
    <row r="7286" spans="1:6" x14ac:dyDescent="0.25">
      <c r="A7286" s="43" t="str">
        <f t="shared" si="570"/>
        <v xml:space="preserve"> 0 Financial</v>
      </c>
      <c r="B7286" s="43" t="str">
        <f t="shared" si="571"/>
        <v/>
      </c>
      <c r="C7286" s="43">
        <f t="shared" si="572"/>
        <v>0</v>
      </c>
      <c r="D7286" s="43" t="str">
        <f t="shared" si="573"/>
        <v>Financial</v>
      </c>
      <c r="E7286" s="43" t="e">
        <f>IF(VLOOKUP(S7286,'DD-Lookup'!$J$6:$L$50,3,FALSE)="Monthly",(YEAR(AC7286)-YEAR(AB7286))*12+MONTH(AC7286)-MONTH(AB7286)+1,(AC7286-AB7286+1))</f>
        <v>#N/A</v>
      </c>
      <c r="F7286" s="210" t="e">
        <f t="shared" si="574"/>
        <v>#N/A</v>
      </c>
    </row>
    <row r="7287" spans="1:6" x14ac:dyDescent="0.25">
      <c r="A7287" s="43" t="str">
        <f t="shared" si="570"/>
        <v xml:space="preserve"> 0 Financial</v>
      </c>
      <c r="B7287" s="43" t="str">
        <f t="shared" si="571"/>
        <v/>
      </c>
      <c r="C7287" s="43">
        <f t="shared" si="572"/>
        <v>0</v>
      </c>
      <c r="D7287" s="43" t="str">
        <f t="shared" si="573"/>
        <v>Financial</v>
      </c>
      <c r="E7287" s="43" t="e">
        <f>IF(VLOOKUP(S7287,'DD-Lookup'!$J$6:$L$50,3,FALSE)="Monthly",(YEAR(AC7287)-YEAR(AB7287))*12+MONTH(AC7287)-MONTH(AB7287)+1,(AC7287-AB7287+1))</f>
        <v>#N/A</v>
      </c>
      <c r="F7287" s="210" t="e">
        <f t="shared" si="574"/>
        <v>#N/A</v>
      </c>
    </row>
    <row r="7288" spans="1:6" x14ac:dyDescent="0.25">
      <c r="A7288" s="43" t="str">
        <f t="shared" si="570"/>
        <v xml:space="preserve"> 0 Financial</v>
      </c>
      <c r="B7288" s="43" t="str">
        <f t="shared" si="571"/>
        <v/>
      </c>
      <c r="C7288" s="43">
        <f t="shared" si="572"/>
        <v>0</v>
      </c>
      <c r="D7288" s="43" t="str">
        <f t="shared" si="573"/>
        <v>Financial</v>
      </c>
      <c r="E7288" s="43" t="e">
        <f>IF(VLOOKUP(S7288,'DD-Lookup'!$J$6:$L$50,3,FALSE)="Monthly",(YEAR(AC7288)-YEAR(AB7288))*12+MONTH(AC7288)-MONTH(AB7288)+1,(AC7288-AB7288+1))</f>
        <v>#N/A</v>
      </c>
      <c r="F7288" s="210" t="e">
        <f t="shared" si="574"/>
        <v>#N/A</v>
      </c>
    </row>
    <row r="7289" spans="1:6" x14ac:dyDescent="0.25">
      <c r="A7289" s="43" t="str">
        <f t="shared" si="570"/>
        <v xml:space="preserve"> 0 Financial</v>
      </c>
      <c r="B7289" s="43" t="str">
        <f t="shared" si="571"/>
        <v/>
      </c>
      <c r="C7289" s="43">
        <f t="shared" si="572"/>
        <v>0</v>
      </c>
      <c r="D7289" s="43" t="str">
        <f t="shared" si="573"/>
        <v>Financial</v>
      </c>
      <c r="E7289" s="43" t="e">
        <f>IF(VLOOKUP(S7289,'DD-Lookup'!$J$6:$L$50,3,FALSE)="Monthly",(YEAR(AC7289)-YEAR(AB7289))*12+MONTH(AC7289)-MONTH(AB7289)+1,(AC7289-AB7289+1))</f>
        <v>#N/A</v>
      </c>
      <c r="F7289" s="210" t="e">
        <f t="shared" si="574"/>
        <v>#N/A</v>
      </c>
    </row>
    <row r="7290" spans="1:6" x14ac:dyDescent="0.25">
      <c r="A7290" s="43" t="str">
        <f t="shared" si="570"/>
        <v xml:space="preserve"> 0 Financial</v>
      </c>
      <c r="B7290" s="43" t="str">
        <f t="shared" si="571"/>
        <v/>
      </c>
      <c r="C7290" s="43">
        <f t="shared" si="572"/>
        <v>0</v>
      </c>
      <c r="D7290" s="43" t="str">
        <f t="shared" si="573"/>
        <v>Financial</v>
      </c>
      <c r="E7290" s="43" t="e">
        <f>IF(VLOOKUP(S7290,'DD-Lookup'!$J$6:$L$50,3,FALSE)="Monthly",(YEAR(AC7290)-YEAR(AB7290))*12+MONTH(AC7290)-MONTH(AB7290)+1,(AC7290-AB7290+1))</f>
        <v>#N/A</v>
      </c>
      <c r="F7290" s="210" t="e">
        <f t="shared" si="574"/>
        <v>#N/A</v>
      </c>
    </row>
    <row r="7291" spans="1:6" x14ac:dyDescent="0.25">
      <c r="A7291" s="43" t="str">
        <f t="shared" si="570"/>
        <v xml:space="preserve"> 0 Financial</v>
      </c>
      <c r="B7291" s="43" t="str">
        <f t="shared" si="571"/>
        <v/>
      </c>
      <c r="C7291" s="43">
        <f t="shared" si="572"/>
        <v>0</v>
      </c>
      <c r="D7291" s="43" t="str">
        <f t="shared" si="573"/>
        <v>Financial</v>
      </c>
      <c r="E7291" s="43" t="e">
        <f>IF(VLOOKUP(S7291,'DD-Lookup'!$J$6:$L$50,3,FALSE)="Monthly",(YEAR(AC7291)-YEAR(AB7291))*12+MONTH(AC7291)-MONTH(AB7291)+1,(AC7291-AB7291+1))</f>
        <v>#N/A</v>
      </c>
      <c r="F7291" s="210" t="e">
        <f t="shared" si="574"/>
        <v>#N/A</v>
      </c>
    </row>
    <row r="7292" spans="1:6" x14ac:dyDescent="0.25">
      <c r="A7292" s="43" t="str">
        <f t="shared" si="570"/>
        <v xml:space="preserve"> 0 Financial</v>
      </c>
      <c r="B7292" s="43" t="str">
        <f t="shared" si="571"/>
        <v/>
      </c>
      <c r="C7292" s="43">
        <f t="shared" si="572"/>
        <v>0</v>
      </c>
      <c r="D7292" s="43" t="str">
        <f t="shared" si="573"/>
        <v>Financial</v>
      </c>
      <c r="E7292" s="43" t="e">
        <f>IF(VLOOKUP(S7292,'DD-Lookup'!$J$6:$L$50,3,FALSE)="Monthly",(YEAR(AC7292)-YEAR(AB7292))*12+MONTH(AC7292)-MONTH(AB7292)+1,(AC7292-AB7292+1))</f>
        <v>#N/A</v>
      </c>
      <c r="F7292" s="210" t="e">
        <f t="shared" si="574"/>
        <v>#N/A</v>
      </c>
    </row>
    <row r="7293" spans="1:6" x14ac:dyDescent="0.25">
      <c r="A7293" s="43" t="str">
        <f t="shared" si="570"/>
        <v xml:space="preserve"> 0 Financial</v>
      </c>
      <c r="B7293" s="43" t="str">
        <f t="shared" si="571"/>
        <v/>
      </c>
      <c r="C7293" s="43">
        <f t="shared" si="572"/>
        <v>0</v>
      </c>
      <c r="D7293" s="43" t="str">
        <f t="shared" si="573"/>
        <v>Financial</v>
      </c>
      <c r="E7293" s="43" t="e">
        <f>IF(VLOOKUP(S7293,'DD-Lookup'!$J$6:$L$50,3,FALSE)="Monthly",(YEAR(AC7293)-YEAR(AB7293))*12+MONTH(AC7293)-MONTH(AB7293)+1,(AC7293-AB7293+1))</f>
        <v>#N/A</v>
      </c>
      <c r="F7293" s="210" t="e">
        <f t="shared" si="574"/>
        <v>#N/A</v>
      </c>
    </row>
    <row r="7294" spans="1:6" x14ac:dyDescent="0.25">
      <c r="A7294" s="43" t="str">
        <f t="shared" si="570"/>
        <v xml:space="preserve"> 0 Financial</v>
      </c>
      <c r="B7294" s="43" t="str">
        <f t="shared" si="571"/>
        <v/>
      </c>
      <c r="C7294" s="43">
        <f t="shared" si="572"/>
        <v>0</v>
      </c>
      <c r="D7294" s="43" t="str">
        <f t="shared" si="573"/>
        <v>Financial</v>
      </c>
      <c r="E7294" s="43" t="e">
        <f>IF(VLOOKUP(S7294,'DD-Lookup'!$J$6:$L$50,3,FALSE)="Monthly",(YEAR(AC7294)-YEAR(AB7294))*12+MONTH(AC7294)-MONTH(AB7294)+1,(AC7294-AB7294+1))</f>
        <v>#N/A</v>
      </c>
      <c r="F7294" s="210" t="e">
        <f t="shared" si="574"/>
        <v>#N/A</v>
      </c>
    </row>
    <row r="7295" spans="1:6" x14ac:dyDescent="0.25">
      <c r="A7295" s="43" t="str">
        <f t="shared" si="570"/>
        <v xml:space="preserve"> 0 Financial</v>
      </c>
      <c r="B7295" s="43" t="str">
        <f t="shared" si="571"/>
        <v/>
      </c>
      <c r="C7295" s="43">
        <f t="shared" si="572"/>
        <v>0</v>
      </c>
      <c r="D7295" s="43" t="str">
        <f t="shared" si="573"/>
        <v>Financial</v>
      </c>
      <c r="E7295" s="43" t="e">
        <f>IF(VLOOKUP(S7295,'DD-Lookup'!$J$6:$L$50,3,FALSE)="Monthly",(YEAR(AC7295)-YEAR(AB7295))*12+MONTH(AC7295)-MONTH(AB7295)+1,(AC7295-AB7295+1))</f>
        <v>#N/A</v>
      </c>
      <c r="F7295" s="210" t="e">
        <f t="shared" si="574"/>
        <v>#N/A</v>
      </c>
    </row>
    <row r="7296" spans="1:6" x14ac:dyDescent="0.25">
      <c r="A7296" s="43" t="str">
        <f t="shared" si="570"/>
        <v xml:space="preserve"> 0 Financial</v>
      </c>
      <c r="B7296" s="43" t="str">
        <f t="shared" si="571"/>
        <v/>
      </c>
      <c r="C7296" s="43">
        <f t="shared" si="572"/>
        <v>0</v>
      </c>
      <c r="D7296" s="43" t="str">
        <f t="shared" si="573"/>
        <v>Financial</v>
      </c>
      <c r="E7296" s="43" t="e">
        <f>IF(VLOOKUP(S7296,'DD-Lookup'!$J$6:$L$50,3,FALSE)="Monthly",(YEAR(AC7296)-YEAR(AB7296))*12+MONTH(AC7296)-MONTH(AB7296)+1,(AC7296-AB7296+1))</f>
        <v>#N/A</v>
      </c>
      <c r="F7296" s="210" t="e">
        <f t="shared" si="574"/>
        <v>#N/A</v>
      </c>
    </row>
    <row r="7297" spans="1:6" x14ac:dyDescent="0.25">
      <c r="A7297" s="43" t="str">
        <f t="shared" si="570"/>
        <v xml:space="preserve"> 0 Financial</v>
      </c>
      <c r="B7297" s="43" t="str">
        <f t="shared" si="571"/>
        <v/>
      </c>
      <c r="C7297" s="43">
        <f t="shared" si="572"/>
        <v>0</v>
      </c>
      <c r="D7297" s="43" t="str">
        <f t="shared" si="573"/>
        <v>Financial</v>
      </c>
      <c r="E7297" s="43" t="e">
        <f>IF(VLOOKUP(S7297,'DD-Lookup'!$J$6:$L$50,3,FALSE)="Monthly",(YEAR(AC7297)-YEAR(AB7297))*12+MONTH(AC7297)-MONTH(AB7297)+1,(AC7297-AB7297+1))</f>
        <v>#N/A</v>
      </c>
      <c r="F7297" s="210" t="e">
        <f t="shared" si="574"/>
        <v>#N/A</v>
      </c>
    </row>
    <row r="7298" spans="1:6" x14ac:dyDescent="0.25">
      <c r="A7298" s="43" t="str">
        <f t="shared" si="570"/>
        <v xml:space="preserve"> 0 Financial</v>
      </c>
      <c r="B7298" s="43" t="str">
        <f t="shared" si="571"/>
        <v/>
      </c>
      <c r="C7298" s="43">
        <f t="shared" si="572"/>
        <v>0</v>
      </c>
      <c r="D7298" s="43" t="str">
        <f t="shared" si="573"/>
        <v>Financial</v>
      </c>
      <c r="E7298" s="43" t="e">
        <f>IF(VLOOKUP(S7298,'DD-Lookup'!$J$6:$L$50,3,FALSE)="Monthly",(YEAR(AC7298)-YEAR(AB7298))*12+MONTH(AC7298)-MONTH(AB7298)+1,(AC7298-AB7298+1))</f>
        <v>#N/A</v>
      </c>
      <c r="F7298" s="210" t="e">
        <f t="shared" si="574"/>
        <v>#N/A</v>
      </c>
    </row>
    <row r="7299" spans="1:6" x14ac:dyDescent="0.25">
      <c r="A7299" s="43" t="str">
        <f t="shared" si="570"/>
        <v xml:space="preserve"> 0 Financial</v>
      </c>
      <c r="B7299" s="43" t="str">
        <f t="shared" si="571"/>
        <v/>
      </c>
      <c r="C7299" s="43">
        <f t="shared" si="572"/>
        <v>0</v>
      </c>
      <c r="D7299" s="43" t="str">
        <f t="shared" si="573"/>
        <v>Financial</v>
      </c>
      <c r="E7299" s="43" t="e">
        <f>IF(VLOOKUP(S7299,'DD-Lookup'!$J$6:$L$50,3,FALSE)="Monthly",(YEAR(AC7299)-YEAR(AB7299))*12+MONTH(AC7299)-MONTH(AB7299)+1,(AC7299-AB7299+1))</f>
        <v>#N/A</v>
      </c>
      <c r="F7299" s="210" t="e">
        <f t="shared" si="574"/>
        <v>#N/A</v>
      </c>
    </row>
    <row r="7300" spans="1:6" x14ac:dyDescent="0.25">
      <c r="A7300" s="43" t="str">
        <f t="shared" si="570"/>
        <v xml:space="preserve"> 0 Financial</v>
      </c>
      <c r="B7300" s="43" t="str">
        <f t="shared" si="571"/>
        <v/>
      </c>
      <c r="C7300" s="43">
        <f t="shared" si="572"/>
        <v>0</v>
      </c>
      <c r="D7300" s="43" t="str">
        <f t="shared" si="573"/>
        <v>Financial</v>
      </c>
      <c r="E7300" s="43" t="e">
        <f>IF(VLOOKUP(S7300,'DD-Lookup'!$J$6:$L$50,3,FALSE)="Monthly",(YEAR(AC7300)-YEAR(AB7300))*12+MONTH(AC7300)-MONTH(AB7300)+1,(AC7300-AB7300+1))</f>
        <v>#N/A</v>
      </c>
      <c r="F7300" s="210" t="e">
        <f t="shared" si="574"/>
        <v>#N/A</v>
      </c>
    </row>
    <row r="7301" spans="1:6" x14ac:dyDescent="0.25">
      <c r="A7301" s="43" t="str">
        <f t="shared" si="570"/>
        <v xml:space="preserve"> 0 Financial</v>
      </c>
      <c r="B7301" s="43" t="str">
        <f t="shared" si="571"/>
        <v/>
      </c>
      <c r="C7301" s="43">
        <f t="shared" si="572"/>
        <v>0</v>
      </c>
      <c r="D7301" s="43" t="str">
        <f t="shared" si="573"/>
        <v>Financial</v>
      </c>
      <c r="E7301" s="43" t="e">
        <f>IF(VLOOKUP(S7301,'DD-Lookup'!$J$6:$L$50,3,FALSE)="Monthly",(YEAR(AC7301)-YEAR(AB7301))*12+MONTH(AC7301)-MONTH(AB7301)+1,(AC7301-AB7301+1))</f>
        <v>#N/A</v>
      </c>
      <c r="F7301" s="210" t="e">
        <f t="shared" si="574"/>
        <v>#N/A</v>
      </c>
    </row>
    <row r="7302" spans="1:6" x14ac:dyDescent="0.25">
      <c r="A7302" s="43" t="str">
        <f t="shared" si="570"/>
        <v xml:space="preserve"> 0 Financial</v>
      </c>
      <c r="B7302" s="43" t="str">
        <f t="shared" si="571"/>
        <v/>
      </c>
      <c r="C7302" s="43">
        <f t="shared" si="572"/>
        <v>0</v>
      </c>
      <c r="D7302" s="43" t="str">
        <f t="shared" si="573"/>
        <v>Financial</v>
      </c>
      <c r="E7302" s="43" t="e">
        <f>IF(VLOOKUP(S7302,'DD-Lookup'!$J$6:$L$50,3,FALSE)="Monthly",(YEAR(AC7302)-YEAR(AB7302))*12+MONTH(AC7302)-MONTH(AB7302)+1,(AC7302-AB7302+1))</f>
        <v>#N/A</v>
      </c>
      <c r="F7302" s="210" t="e">
        <f t="shared" si="574"/>
        <v>#N/A</v>
      </c>
    </row>
    <row r="7303" spans="1:6" x14ac:dyDescent="0.25">
      <c r="A7303" s="43" t="str">
        <f t="shared" si="570"/>
        <v xml:space="preserve"> 0 Financial</v>
      </c>
      <c r="B7303" s="43" t="str">
        <f t="shared" si="571"/>
        <v/>
      </c>
      <c r="C7303" s="43">
        <f t="shared" si="572"/>
        <v>0</v>
      </c>
      <c r="D7303" s="43" t="str">
        <f t="shared" si="573"/>
        <v>Financial</v>
      </c>
      <c r="E7303" s="43" t="e">
        <f>IF(VLOOKUP(S7303,'DD-Lookup'!$J$6:$L$50,3,FALSE)="Monthly",(YEAR(AC7303)-YEAR(AB7303))*12+MONTH(AC7303)-MONTH(AB7303)+1,(AC7303-AB7303+1))</f>
        <v>#N/A</v>
      </c>
      <c r="F7303" s="210" t="e">
        <f t="shared" si="574"/>
        <v>#N/A</v>
      </c>
    </row>
    <row r="7304" spans="1:6" x14ac:dyDescent="0.25">
      <c r="A7304" s="43" t="str">
        <f t="shared" si="570"/>
        <v xml:space="preserve"> 0 Financial</v>
      </c>
      <c r="B7304" s="43" t="str">
        <f t="shared" si="571"/>
        <v/>
      </c>
      <c r="C7304" s="43">
        <f t="shared" si="572"/>
        <v>0</v>
      </c>
      <c r="D7304" s="43" t="str">
        <f t="shared" si="573"/>
        <v>Financial</v>
      </c>
      <c r="E7304" s="43" t="e">
        <f>IF(VLOOKUP(S7304,'DD-Lookup'!$J$6:$L$50,3,FALSE)="Monthly",(YEAR(AC7304)-YEAR(AB7304))*12+MONTH(AC7304)-MONTH(AB7304)+1,(AC7304-AB7304+1))</f>
        <v>#N/A</v>
      </c>
      <c r="F7304" s="210" t="e">
        <f t="shared" si="574"/>
        <v>#N/A</v>
      </c>
    </row>
    <row r="7305" spans="1:6" x14ac:dyDescent="0.25">
      <c r="A7305" s="43" t="str">
        <f t="shared" si="570"/>
        <v xml:space="preserve"> 0 Financial</v>
      </c>
      <c r="B7305" s="43" t="str">
        <f t="shared" si="571"/>
        <v/>
      </c>
      <c r="C7305" s="43">
        <f t="shared" si="572"/>
        <v>0</v>
      </c>
      <c r="D7305" s="43" t="str">
        <f t="shared" si="573"/>
        <v>Financial</v>
      </c>
      <c r="E7305" s="43" t="e">
        <f>IF(VLOOKUP(S7305,'DD-Lookup'!$J$6:$L$50,3,FALSE)="Monthly",(YEAR(AC7305)-YEAR(AB7305))*12+MONTH(AC7305)-MONTH(AB7305)+1,(AC7305-AB7305+1))</f>
        <v>#N/A</v>
      </c>
      <c r="F7305" s="210" t="e">
        <f t="shared" si="574"/>
        <v>#N/A</v>
      </c>
    </row>
    <row r="7306" spans="1:6" x14ac:dyDescent="0.25">
      <c r="A7306" s="43" t="str">
        <f t="shared" ref="A7306:A7369" si="575">B7306&amp;" "&amp;C7306&amp;" "&amp;D7306</f>
        <v xml:space="preserve"> 0 Financial</v>
      </c>
      <c r="B7306" s="43" t="str">
        <f t="shared" ref="B7306:B7369" si="576">IF((LEFT(N7306,2)="US"),"US","")</f>
        <v/>
      </c>
      <c r="C7306" s="43">
        <f t="shared" ref="C7306:C7369" si="577">M7306</f>
        <v>0</v>
      </c>
      <c r="D7306" s="43" t="str">
        <f t="shared" ref="D7306:D7369" si="578">IF(ISNUMBER(FIND("Phy",N7306))=TRUE,"Physical","Financial")</f>
        <v>Financial</v>
      </c>
      <c r="E7306" s="43" t="e">
        <f>IF(VLOOKUP(S7306,'DD-Lookup'!$J$6:$L$50,3,FALSE)="Monthly",(YEAR(AC7306)-YEAR(AB7306))*12+MONTH(AC7306)-MONTH(AB7306)+1,(AC7306-AB7306+1))</f>
        <v>#N/A</v>
      </c>
      <c r="F7306" s="210" t="e">
        <f t="shared" ref="F7306:F7369" si="579">E7306*SUM(P7306:Q7306)</f>
        <v>#N/A</v>
      </c>
    </row>
    <row r="7307" spans="1:6" x14ac:dyDescent="0.25">
      <c r="A7307" s="43" t="str">
        <f t="shared" si="575"/>
        <v xml:space="preserve"> 0 Financial</v>
      </c>
      <c r="B7307" s="43" t="str">
        <f t="shared" si="576"/>
        <v/>
      </c>
      <c r="C7307" s="43">
        <f t="shared" si="577"/>
        <v>0</v>
      </c>
      <c r="D7307" s="43" t="str">
        <f t="shared" si="578"/>
        <v>Financial</v>
      </c>
      <c r="E7307" s="43" t="e">
        <f>IF(VLOOKUP(S7307,'DD-Lookup'!$J$6:$L$50,3,FALSE)="Monthly",(YEAR(AC7307)-YEAR(AB7307))*12+MONTH(AC7307)-MONTH(AB7307)+1,(AC7307-AB7307+1))</f>
        <v>#N/A</v>
      </c>
      <c r="F7307" s="210" t="e">
        <f t="shared" si="579"/>
        <v>#N/A</v>
      </c>
    </row>
    <row r="7308" spans="1:6" x14ac:dyDescent="0.25">
      <c r="A7308" s="43" t="str">
        <f t="shared" si="575"/>
        <v xml:space="preserve"> 0 Financial</v>
      </c>
      <c r="B7308" s="43" t="str">
        <f t="shared" si="576"/>
        <v/>
      </c>
      <c r="C7308" s="43">
        <f t="shared" si="577"/>
        <v>0</v>
      </c>
      <c r="D7308" s="43" t="str">
        <f t="shared" si="578"/>
        <v>Financial</v>
      </c>
      <c r="E7308" s="43" t="e">
        <f>IF(VLOOKUP(S7308,'DD-Lookup'!$J$6:$L$50,3,FALSE)="Monthly",(YEAR(AC7308)-YEAR(AB7308))*12+MONTH(AC7308)-MONTH(AB7308)+1,(AC7308-AB7308+1))</f>
        <v>#N/A</v>
      </c>
      <c r="F7308" s="210" t="e">
        <f t="shared" si="579"/>
        <v>#N/A</v>
      </c>
    </row>
    <row r="7309" spans="1:6" x14ac:dyDescent="0.25">
      <c r="A7309" s="43" t="str">
        <f t="shared" si="575"/>
        <v xml:space="preserve"> 0 Financial</v>
      </c>
      <c r="B7309" s="43" t="str">
        <f t="shared" si="576"/>
        <v/>
      </c>
      <c r="C7309" s="43">
        <f t="shared" si="577"/>
        <v>0</v>
      </c>
      <c r="D7309" s="43" t="str">
        <f t="shared" si="578"/>
        <v>Financial</v>
      </c>
      <c r="E7309" s="43" t="e">
        <f>IF(VLOOKUP(S7309,'DD-Lookup'!$J$6:$L$50,3,FALSE)="Monthly",(YEAR(AC7309)-YEAR(AB7309))*12+MONTH(AC7309)-MONTH(AB7309)+1,(AC7309-AB7309+1))</f>
        <v>#N/A</v>
      </c>
      <c r="F7309" s="210" t="e">
        <f t="shared" si="579"/>
        <v>#N/A</v>
      </c>
    </row>
    <row r="7310" spans="1:6" x14ac:dyDescent="0.25">
      <c r="A7310" s="43" t="str">
        <f t="shared" si="575"/>
        <v xml:space="preserve"> 0 Financial</v>
      </c>
      <c r="B7310" s="43" t="str">
        <f t="shared" si="576"/>
        <v/>
      </c>
      <c r="C7310" s="43">
        <f t="shared" si="577"/>
        <v>0</v>
      </c>
      <c r="D7310" s="43" t="str">
        <f t="shared" si="578"/>
        <v>Financial</v>
      </c>
      <c r="E7310" s="43" t="e">
        <f>IF(VLOOKUP(S7310,'DD-Lookup'!$J$6:$L$50,3,FALSE)="Monthly",(YEAR(AC7310)-YEAR(AB7310))*12+MONTH(AC7310)-MONTH(AB7310)+1,(AC7310-AB7310+1))</f>
        <v>#N/A</v>
      </c>
      <c r="F7310" s="210" t="e">
        <f t="shared" si="579"/>
        <v>#N/A</v>
      </c>
    </row>
    <row r="7311" spans="1:6" x14ac:dyDescent="0.25">
      <c r="A7311" s="43" t="str">
        <f t="shared" si="575"/>
        <v xml:space="preserve"> 0 Financial</v>
      </c>
      <c r="B7311" s="43" t="str">
        <f t="shared" si="576"/>
        <v/>
      </c>
      <c r="C7311" s="43">
        <f t="shared" si="577"/>
        <v>0</v>
      </c>
      <c r="D7311" s="43" t="str">
        <f t="shared" si="578"/>
        <v>Financial</v>
      </c>
      <c r="E7311" s="43" t="e">
        <f>IF(VLOOKUP(S7311,'DD-Lookup'!$J$6:$L$50,3,FALSE)="Monthly",(YEAR(AC7311)-YEAR(AB7311))*12+MONTH(AC7311)-MONTH(AB7311)+1,(AC7311-AB7311+1))</f>
        <v>#N/A</v>
      </c>
      <c r="F7311" s="210" t="e">
        <f t="shared" si="579"/>
        <v>#N/A</v>
      </c>
    </row>
    <row r="7312" spans="1:6" x14ac:dyDescent="0.25">
      <c r="A7312" s="43" t="str">
        <f t="shared" si="575"/>
        <v xml:space="preserve"> 0 Financial</v>
      </c>
      <c r="B7312" s="43" t="str">
        <f t="shared" si="576"/>
        <v/>
      </c>
      <c r="C7312" s="43">
        <f t="shared" si="577"/>
        <v>0</v>
      </c>
      <c r="D7312" s="43" t="str">
        <f t="shared" si="578"/>
        <v>Financial</v>
      </c>
      <c r="E7312" s="43" t="e">
        <f>IF(VLOOKUP(S7312,'DD-Lookup'!$J$6:$L$50,3,FALSE)="Monthly",(YEAR(AC7312)-YEAR(AB7312))*12+MONTH(AC7312)-MONTH(AB7312)+1,(AC7312-AB7312+1))</f>
        <v>#N/A</v>
      </c>
      <c r="F7312" s="210" t="e">
        <f t="shared" si="579"/>
        <v>#N/A</v>
      </c>
    </row>
    <row r="7313" spans="1:6" x14ac:dyDescent="0.25">
      <c r="A7313" s="43" t="str">
        <f t="shared" si="575"/>
        <v xml:space="preserve"> 0 Financial</v>
      </c>
      <c r="B7313" s="43" t="str">
        <f t="shared" si="576"/>
        <v/>
      </c>
      <c r="C7313" s="43">
        <f t="shared" si="577"/>
        <v>0</v>
      </c>
      <c r="D7313" s="43" t="str">
        <f t="shared" si="578"/>
        <v>Financial</v>
      </c>
      <c r="E7313" s="43" t="e">
        <f>IF(VLOOKUP(S7313,'DD-Lookup'!$J$6:$L$50,3,FALSE)="Monthly",(YEAR(AC7313)-YEAR(AB7313))*12+MONTH(AC7313)-MONTH(AB7313)+1,(AC7313-AB7313+1))</f>
        <v>#N/A</v>
      </c>
      <c r="F7313" s="210" t="e">
        <f t="shared" si="579"/>
        <v>#N/A</v>
      </c>
    </row>
    <row r="7314" spans="1:6" x14ac:dyDescent="0.25">
      <c r="A7314" s="43" t="str">
        <f t="shared" si="575"/>
        <v xml:space="preserve"> 0 Financial</v>
      </c>
      <c r="B7314" s="43" t="str">
        <f t="shared" si="576"/>
        <v/>
      </c>
      <c r="C7314" s="43">
        <f t="shared" si="577"/>
        <v>0</v>
      </c>
      <c r="D7314" s="43" t="str">
        <f t="shared" si="578"/>
        <v>Financial</v>
      </c>
      <c r="E7314" s="43" t="e">
        <f>IF(VLOOKUP(S7314,'DD-Lookup'!$J$6:$L$50,3,FALSE)="Monthly",(YEAR(AC7314)-YEAR(AB7314))*12+MONTH(AC7314)-MONTH(AB7314)+1,(AC7314-AB7314+1))</f>
        <v>#N/A</v>
      </c>
      <c r="F7314" s="210" t="e">
        <f t="shared" si="579"/>
        <v>#N/A</v>
      </c>
    </row>
    <row r="7315" spans="1:6" x14ac:dyDescent="0.25">
      <c r="A7315" s="43" t="str">
        <f t="shared" si="575"/>
        <v xml:space="preserve"> 0 Financial</v>
      </c>
      <c r="B7315" s="43" t="str">
        <f t="shared" si="576"/>
        <v/>
      </c>
      <c r="C7315" s="43">
        <f t="shared" si="577"/>
        <v>0</v>
      </c>
      <c r="D7315" s="43" t="str">
        <f t="shared" si="578"/>
        <v>Financial</v>
      </c>
      <c r="E7315" s="43" t="e">
        <f>IF(VLOOKUP(S7315,'DD-Lookup'!$J$6:$L$50,3,FALSE)="Monthly",(YEAR(AC7315)-YEAR(AB7315))*12+MONTH(AC7315)-MONTH(AB7315)+1,(AC7315-AB7315+1))</f>
        <v>#N/A</v>
      </c>
      <c r="F7315" s="210" t="e">
        <f t="shared" si="579"/>
        <v>#N/A</v>
      </c>
    </row>
    <row r="7316" spans="1:6" x14ac:dyDescent="0.25">
      <c r="A7316" s="43" t="str">
        <f t="shared" si="575"/>
        <v xml:space="preserve"> 0 Financial</v>
      </c>
      <c r="B7316" s="43" t="str">
        <f t="shared" si="576"/>
        <v/>
      </c>
      <c r="C7316" s="43">
        <f t="shared" si="577"/>
        <v>0</v>
      </c>
      <c r="D7316" s="43" t="str">
        <f t="shared" si="578"/>
        <v>Financial</v>
      </c>
      <c r="E7316" s="43" t="e">
        <f>IF(VLOOKUP(S7316,'DD-Lookup'!$J$6:$L$50,3,FALSE)="Monthly",(YEAR(AC7316)-YEAR(AB7316))*12+MONTH(AC7316)-MONTH(AB7316)+1,(AC7316-AB7316+1))</f>
        <v>#N/A</v>
      </c>
      <c r="F7316" s="210" t="e">
        <f t="shared" si="579"/>
        <v>#N/A</v>
      </c>
    </row>
    <row r="7317" spans="1:6" x14ac:dyDescent="0.25">
      <c r="A7317" s="43" t="str">
        <f t="shared" si="575"/>
        <v xml:space="preserve"> 0 Financial</v>
      </c>
      <c r="B7317" s="43" t="str">
        <f t="shared" si="576"/>
        <v/>
      </c>
      <c r="C7317" s="43">
        <f t="shared" si="577"/>
        <v>0</v>
      </c>
      <c r="D7317" s="43" t="str">
        <f t="shared" si="578"/>
        <v>Financial</v>
      </c>
      <c r="E7317" s="43" t="e">
        <f>IF(VLOOKUP(S7317,'DD-Lookup'!$J$6:$L$50,3,FALSE)="Monthly",(YEAR(AC7317)-YEAR(AB7317))*12+MONTH(AC7317)-MONTH(AB7317)+1,(AC7317-AB7317+1))</f>
        <v>#N/A</v>
      </c>
      <c r="F7317" s="210" t="e">
        <f t="shared" si="579"/>
        <v>#N/A</v>
      </c>
    </row>
    <row r="7318" spans="1:6" x14ac:dyDescent="0.25">
      <c r="A7318" s="43" t="str">
        <f t="shared" si="575"/>
        <v xml:space="preserve"> 0 Financial</v>
      </c>
      <c r="B7318" s="43" t="str">
        <f t="shared" si="576"/>
        <v/>
      </c>
      <c r="C7318" s="43">
        <f t="shared" si="577"/>
        <v>0</v>
      </c>
      <c r="D7318" s="43" t="str">
        <f t="shared" si="578"/>
        <v>Financial</v>
      </c>
      <c r="E7318" s="43" t="e">
        <f>IF(VLOOKUP(S7318,'DD-Lookup'!$J$6:$L$50,3,FALSE)="Monthly",(YEAR(AC7318)-YEAR(AB7318))*12+MONTH(AC7318)-MONTH(AB7318)+1,(AC7318-AB7318+1))</f>
        <v>#N/A</v>
      </c>
      <c r="F7318" s="210" t="e">
        <f t="shared" si="579"/>
        <v>#N/A</v>
      </c>
    </row>
    <row r="7319" spans="1:6" x14ac:dyDescent="0.25">
      <c r="A7319" s="43" t="str">
        <f t="shared" si="575"/>
        <v xml:space="preserve"> 0 Financial</v>
      </c>
      <c r="B7319" s="43" t="str">
        <f t="shared" si="576"/>
        <v/>
      </c>
      <c r="C7319" s="43">
        <f t="shared" si="577"/>
        <v>0</v>
      </c>
      <c r="D7319" s="43" t="str">
        <f t="shared" si="578"/>
        <v>Financial</v>
      </c>
      <c r="E7319" s="43" t="e">
        <f>IF(VLOOKUP(S7319,'DD-Lookup'!$J$6:$L$50,3,FALSE)="Monthly",(YEAR(AC7319)-YEAR(AB7319))*12+MONTH(AC7319)-MONTH(AB7319)+1,(AC7319-AB7319+1))</f>
        <v>#N/A</v>
      </c>
      <c r="F7319" s="210" t="e">
        <f t="shared" si="579"/>
        <v>#N/A</v>
      </c>
    </row>
    <row r="7320" spans="1:6" x14ac:dyDescent="0.25">
      <c r="A7320" s="43" t="str">
        <f t="shared" si="575"/>
        <v xml:space="preserve"> 0 Financial</v>
      </c>
      <c r="B7320" s="43" t="str">
        <f t="shared" si="576"/>
        <v/>
      </c>
      <c r="C7320" s="43">
        <f t="shared" si="577"/>
        <v>0</v>
      </c>
      <c r="D7320" s="43" t="str">
        <f t="shared" si="578"/>
        <v>Financial</v>
      </c>
      <c r="E7320" s="43" t="e">
        <f>IF(VLOOKUP(S7320,'DD-Lookup'!$J$6:$L$50,3,FALSE)="Monthly",(YEAR(AC7320)-YEAR(AB7320))*12+MONTH(AC7320)-MONTH(AB7320)+1,(AC7320-AB7320+1))</f>
        <v>#N/A</v>
      </c>
      <c r="F7320" s="210" t="e">
        <f t="shared" si="579"/>
        <v>#N/A</v>
      </c>
    </row>
    <row r="7321" spans="1:6" x14ac:dyDescent="0.25">
      <c r="A7321" s="43" t="str">
        <f t="shared" si="575"/>
        <v xml:space="preserve"> 0 Financial</v>
      </c>
      <c r="B7321" s="43" t="str">
        <f t="shared" si="576"/>
        <v/>
      </c>
      <c r="C7321" s="43">
        <f t="shared" si="577"/>
        <v>0</v>
      </c>
      <c r="D7321" s="43" t="str">
        <f t="shared" si="578"/>
        <v>Financial</v>
      </c>
      <c r="E7321" s="43" t="e">
        <f>IF(VLOOKUP(S7321,'DD-Lookup'!$J$6:$L$50,3,FALSE)="Monthly",(YEAR(AC7321)-YEAR(AB7321))*12+MONTH(AC7321)-MONTH(AB7321)+1,(AC7321-AB7321+1))</f>
        <v>#N/A</v>
      </c>
      <c r="F7321" s="210" t="e">
        <f t="shared" si="579"/>
        <v>#N/A</v>
      </c>
    </row>
    <row r="7322" spans="1:6" x14ac:dyDescent="0.25">
      <c r="A7322" s="43" t="str">
        <f t="shared" si="575"/>
        <v xml:space="preserve"> 0 Financial</v>
      </c>
      <c r="B7322" s="43" t="str">
        <f t="shared" si="576"/>
        <v/>
      </c>
      <c r="C7322" s="43">
        <f t="shared" si="577"/>
        <v>0</v>
      </c>
      <c r="D7322" s="43" t="str">
        <f t="shared" si="578"/>
        <v>Financial</v>
      </c>
      <c r="E7322" s="43" t="e">
        <f>IF(VLOOKUP(S7322,'DD-Lookup'!$J$6:$L$50,3,FALSE)="Monthly",(YEAR(AC7322)-YEAR(AB7322))*12+MONTH(AC7322)-MONTH(AB7322)+1,(AC7322-AB7322+1))</f>
        <v>#N/A</v>
      </c>
      <c r="F7322" s="210" t="e">
        <f t="shared" si="579"/>
        <v>#N/A</v>
      </c>
    </row>
    <row r="7323" spans="1:6" x14ac:dyDescent="0.25">
      <c r="A7323" s="43" t="str">
        <f t="shared" si="575"/>
        <v xml:space="preserve"> 0 Financial</v>
      </c>
      <c r="B7323" s="43" t="str">
        <f t="shared" si="576"/>
        <v/>
      </c>
      <c r="C7323" s="43">
        <f t="shared" si="577"/>
        <v>0</v>
      </c>
      <c r="D7323" s="43" t="str">
        <f t="shared" si="578"/>
        <v>Financial</v>
      </c>
      <c r="E7323" s="43" t="e">
        <f>IF(VLOOKUP(S7323,'DD-Lookup'!$J$6:$L$50,3,FALSE)="Monthly",(YEAR(AC7323)-YEAR(AB7323))*12+MONTH(AC7323)-MONTH(AB7323)+1,(AC7323-AB7323+1))</f>
        <v>#N/A</v>
      </c>
      <c r="F7323" s="210" t="e">
        <f t="shared" si="579"/>
        <v>#N/A</v>
      </c>
    </row>
    <row r="7324" spans="1:6" x14ac:dyDescent="0.25">
      <c r="A7324" s="43" t="str">
        <f t="shared" si="575"/>
        <v xml:space="preserve"> 0 Financial</v>
      </c>
      <c r="B7324" s="43" t="str">
        <f t="shared" si="576"/>
        <v/>
      </c>
      <c r="C7324" s="43">
        <f t="shared" si="577"/>
        <v>0</v>
      </c>
      <c r="D7324" s="43" t="str">
        <f t="shared" si="578"/>
        <v>Financial</v>
      </c>
      <c r="E7324" s="43" t="e">
        <f>IF(VLOOKUP(S7324,'DD-Lookup'!$J$6:$L$50,3,FALSE)="Monthly",(YEAR(AC7324)-YEAR(AB7324))*12+MONTH(AC7324)-MONTH(AB7324)+1,(AC7324-AB7324+1))</f>
        <v>#N/A</v>
      </c>
      <c r="F7324" s="210" t="e">
        <f t="shared" si="579"/>
        <v>#N/A</v>
      </c>
    </row>
    <row r="7325" spans="1:6" x14ac:dyDescent="0.25">
      <c r="A7325" s="43" t="str">
        <f t="shared" si="575"/>
        <v xml:space="preserve"> 0 Financial</v>
      </c>
      <c r="B7325" s="43" t="str">
        <f t="shared" si="576"/>
        <v/>
      </c>
      <c r="C7325" s="43">
        <f t="shared" si="577"/>
        <v>0</v>
      </c>
      <c r="D7325" s="43" t="str">
        <f t="shared" si="578"/>
        <v>Financial</v>
      </c>
      <c r="E7325" s="43" t="e">
        <f>IF(VLOOKUP(S7325,'DD-Lookup'!$J$6:$L$50,3,FALSE)="Monthly",(YEAR(AC7325)-YEAR(AB7325))*12+MONTH(AC7325)-MONTH(AB7325)+1,(AC7325-AB7325+1))</f>
        <v>#N/A</v>
      </c>
      <c r="F7325" s="210" t="e">
        <f t="shared" si="579"/>
        <v>#N/A</v>
      </c>
    </row>
    <row r="7326" spans="1:6" x14ac:dyDescent="0.25">
      <c r="A7326" s="43" t="str">
        <f t="shared" si="575"/>
        <v xml:space="preserve"> 0 Financial</v>
      </c>
      <c r="B7326" s="43" t="str">
        <f t="shared" si="576"/>
        <v/>
      </c>
      <c r="C7326" s="43">
        <f t="shared" si="577"/>
        <v>0</v>
      </c>
      <c r="D7326" s="43" t="str">
        <f t="shared" si="578"/>
        <v>Financial</v>
      </c>
      <c r="E7326" s="43" t="e">
        <f>IF(VLOOKUP(S7326,'DD-Lookup'!$J$6:$L$50,3,FALSE)="Monthly",(YEAR(AC7326)-YEAR(AB7326))*12+MONTH(AC7326)-MONTH(AB7326)+1,(AC7326-AB7326+1))</f>
        <v>#N/A</v>
      </c>
      <c r="F7326" s="210" t="e">
        <f t="shared" si="579"/>
        <v>#N/A</v>
      </c>
    </row>
    <row r="7327" spans="1:6" x14ac:dyDescent="0.25">
      <c r="A7327" s="43" t="str">
        <f t="shared" si="575"/>
        <v xml:space="preserve"> 0 Financial</v>
      </c>
      <c r="B7327" s="43" t="str">
        <f t="shared" si="576"/>
        <v/>
      </c>
      <c r="C7327" s="43">
        <f t="shared" si="577"/>
        <v>0</v>
      </c>
      <c r="D7327" s="43" t="str">
        <f t="shared" si="578"/>
        <v>Financial</v>
      </c>
      <c r="E7327" s="43" t="e">
        <f>IF(VLOOKUP(S7327,'DD-Lookup'!$J$6:$L$50,3,FALSE)="Monthly",(YEAR(AC7327)-YEAR(AB7327))*12+MONTH(AC7327)-MONTH(AB7327)+1,(AC7327-AB7327+1))</f>
        <v>#N/A</v>
      </c>
      <c r="F7327" s="210" t="e">
        <f t="shared" si="579"/>
        <v>#N/A</v>
      </c>
    </row>
    <row r="7328" spans="1:6" x14ac:dyDescent="0.25">
      <c r="A7328" s="43" t="str">
        <f t="shared" si="575"/>
        <v xml:space="preserve"> 0 Financial</v>
      </c>
      <c r="B7328" s="43" t="str">
        <f t="shared" si="576"/>
        <v/>
      </c>
      <c r="C7328" s="43">
        <f t="shared" si="577"/>
        <v>0</v>
      </c>
      <c r="D7328" s="43" t="str">
        <f t="shared" si="578"/>
        <v>Financial</v>
      </c>
      <c r="E7328" s="43" t="e">
        <f>IF(VLOOKUP(S7328,'DD-Lookup'!$J$6:$L$50,3,FALSE)="Monthly",(YEAR(AC7328)-YEAR(AB7328))*12+MONTH(AC7328)-MONTH(AB7328)+1,(AC7328-AB7328+1))</f>
        <v>#N/A</v>
      </c>
      <c r="F7328" s="210" t="e">
        <f t="shared" si="579"/>
        <v>#N/A</v>
      </c>
    </row>
    <row r="7329" spans="1:6" x14ac:dyDescent="0.25">
      <c r="A7329" s="43" t="str">
        <f t="shared" si="575"/>
        <v xml:space="preserve"> 0 Financial</v>
      </c>
      <c r="B7329" s="43" t="str">
        <f t="shared" si="576"/>
        <v/>
      </c>
      <c r="C7329" s="43">
        <f t="shared" si="577"/>
        <v>0</v>
      </c>
      <c r="D7329" s="43" t="str">
        <f t="shared" si="578"/>
        <v>Financial</v>
      </c>
      <c r="E7329" s="43" t="e">
        <f>IF(VLOOKUP(S7329,'DD-Lookup'!$J$6:$L$50,3,FALSE)="Monthly",(YEAR(AC7329)-YEAR(AB7329))*12+MONTH(AC7329)-MONTH(AB7329)+1,(AC7329-AB7329+1))</f>
        <v>#N/A</v>
      </c>
      <c r="F7329" s="210" t="e">
        <f t="shared" si="579"/>
        <v>#N/A</v>
      </c>
    </row>
    <row r="7330" spans="1:6" x14ac:dyDescent="0.25">
      <c r="A7330" s="43" t="str">
        <f t="shared" si="575"/>
        <v xml:space="preserve"> 0 Financial</v>
      </c>
      <c r="B7330" s="43" t="str">
        <f t="shared" si="576"/>
        <v/>
      </c>
      <c r="C7330" s="43">
        <f t="shared" si="577"/>
        <v>0</v>
      </c>
      <c r="D7330" s="43" t="str">
        <f t="shared" si="578"/>
        <v>Financial</v>
      </c>
      <c r="E7330" s="43" t="e">
        <f>IF(VLOOKUP(S7330,'DD-Lookup'!$J$6:$L$50,3,FALSE)="Monthly",(YEAR(AC7330)-YEAR(AB7330))*12+MONTH(AC7330)-MONTH(AB7330)+1,(AC7330-AB7330+1))</f>
        <v>#N/A</v>
      </c>
      <c r="F7330" s="210" t="e">
        <f t="shared" si="579"/>
        <v>#N/A</v>
      </c>
    </row>
    <row r="7331" spans="1:6" x14ac:dyDescent="0.25">
      <c r="A7331" s="43" t="str">
        <f t="shared" si="575"/>
        <v xml:space="preserve"> 0 Financial</v>
      </c>
      <c r="B7331" s="43" t="str">
        <f t="shared" si="576"/>
        <v/>
      </c>
      <c r="C7331" s="43">
        <f t="shared" si="577"/>
        <v>0</v>
      </c>
      <c r="D7331" s="43" t="str">
        <f t="shared" si="578"/>
        <v>Financial</v>
      </c>
      <c r="E7331" s="43" t="e">
        <f>IF(VLOOKUP(S7331,'DD-Lookup'!$J$6:$L$50,3,FALSE)="Monthly",(YEAR(AC7331)-YEAR(AB7331))*12+MONTH(AC7331)-MONTH(AB7331)+1,(AC7331-AB7331+1))</f>
        <v>#N/A</v>
      </c>
      <c r="F7331" s="210" t="e">
        <f t="shared" si="579"/>
        <v>#N/A</v>
      </c>
    </row>
    <row r="7332" spans="1:6" x14ac:dyDescent="0.25">
      <c r="A7332" s="43" t="str">
        <f t="shared" si="575"/>
        <v xml:space="preserve"> 0 Financial</v>
      </c>
      <c r="B7332" s="43" t="str">
        <f t="shared" si="576"/>
        <v/>
      </c>
      <c r="C7332" s="43">
        <f t="shared" si="577"/>
        <v>0</v>
      </c>
      <c r="D7332" s="43" t="str">
        <f t="shared" si="578"/>
        <v>Financial</v>
      </c>
      <c r="E7332" s="43" t="e">
        <f>IF(VLOOKUP(S7332,'DD-Lookup'!$J$6:$L$50,3,FALSE)="Monthly",(YEAR(AC7332)-YEAR(AB7332))*12+MONTH(AC7332)-MONTH(AB7332)+1,(AC7332-AB7332+1))</f>
        <v>#N/A</v>
      </c>
      <c r="F7332" s="210" t="e">
        <f t="shared" si="579"/>
        <v>#N/A</v>
      </c>
    </row>
    <row r="7333" spans="1:6" x14ac:dyDescent="0.25">
      <c r="A7333" s="43" t="str">
        <f t="shared" si="575"/>
        <v xml:space="preserve"> 0 Financial</v>
      </c>
      <c r="B7333" s="43" t="str">
        <f t="shared" si="576"/>
        <v/>
      </c>
      <c r="C7333" s="43">
        <f t="shared" si="577"/>
        <v>0</v>
      </c>
      <c r="D7333" s="43" t="str">
        <f t="shared" si="578"/>
        <v>Financial</v>
      </c>
      <c r="E7333" s="43" t="e">
        <f>IF(VLOOKUP(S7333,'DD-Lookup'!$J$6:$L$50,3,FALSE)="Monthly",(YEAR(AC7333)-YEAR(AB7333))*12+MONTH(AC7333)-MONTH(AB7333)+1,(AC7333-AB7333+1))</f>
        <v>#N/A</v>
      </c>
      <c r="F7333" s="210" t="e">
        <f t="shared" si="579"/>
        <v>#N/A</v>
      </c>
    </row>
    <row r="7334" spans="1:6" x14ac:dyDescent="0.25">
      <c r="A7334" s="43" t="str">
        <f t="shared" si="575"/>
        <v xml:space="preserve"> 0 Financial</v>
      </c>
      <c r="B7334" s="43" t="str">
        <f t="shared" si="576"/>
        <v/>
      </c>
      <c r="C7334" s="43">
        <f t="shared" si="577"/>
        <v>0</v>
      </c>
      <c r="D7334" s="43" t="str">
        <f t="shared" si="578"/>
        <v>Financial</v>
      </c>
      <c r="E7334" s="43" t="e">
        <f>IF(VLOOKUP(S7334,'DD-Lookup'!$J$6:$L$50,3,FALSE)="Monthly",(YEAR(AC7334)-YEAR(AB7334))*12+MONTH(AC7334)-MONTH(AB7334)+1,(AC7334-AB7334+1))</f>
        <v>#N/A</v>
      </c>
      <c r="F7334" s="210" t="e">
        <f t="shared" si="579"/>
        <v>#N/A</v>
      </c>
    </row>
    <row r="7335" spans="1:6" x14ac:dyDescent="0.25">
      <c r="A7335" s="43" t="str">
        <f t="shared" si="575"/>
        <v xml:space="preserve"> 0 Financial</v>
      </c>
      <c r="B7335" s="43" t="str">
        <f t="shared" si="576"/>
        <v/>
      </c>
      <c r="C7335" s="43">
        <f t="shared" si="577"/>
        <v>0</v>
      </c>
      <c r="D7335" s="43" t="str">
        <f t="shared" si="578"/>
        <v>Financial</v>
      </c>
      <c r="E7335" s="43" t="e">
        <f>IF(VLOOKUP(S7335,'DD-Lookup'!$J$6:$L$50,3,FALSE)="Monthly",(YEAR(AC7335)-YEAR(AB7335))*12+MONTH(AC7335)-MONTH(AB7335)+1,(AC7335-AB7335+1))</f>
        <v>#N/A</v>
      </c>
      <c r="F7335" s="210" t="e">
        <f t="shared" si="579"/>
        <v>#N/A</v>
      </c>
    </row>
    <row r="7336" spans="1:6" x14ac:dyDescent="0.25">
      <c r="A7336" s="43" t="str">
        <f t="shared" si="575"/>
        <v xml:space="preserve"> 0 Financial</v>
      </c>
      <c r="B7336" s="43" t="str">
        <f t="shared" si="576"/>
        <v/>
      </c>
      <c r="C7336" s="43">
        <f t="shared" si="577"/>
        <v>0</v>
      </c>
      <c r="D7336" s="43" t="str">
        <f t="shared" si="578"/>
        <v>Financial</v>
      </c>
      <c r="E7336" s="43" t="e">
        <f>IF(VLOOKUP(S7336,'DD-Lookup'!$J$6:$L$50,3,FALSE)="Monthly",(YEAR(AC7336)-YEAR(AB7336))*12+MONTH(AC7336)-MONTH(AB7336)+1,(AC7336-AB7336+1))</f>
        <v>#N/A</v>
      </c>
      <c r="F7336" s="210" t="e">
        <f t="shared" si="579"/>
        <v>#N/A</v>
      </c>
    </row>
    <row r="7337" spans="1:6" x14ac:dyDescent="0.25">
      <c r="A7337" s="43" t="str">
        <f t="shared" si="575"/>
        <v xml:space="preserve"> 0 Financial</v>
      </c>
      <c r="B7337" s="43" t="str">
        <f t="shared" si="576"/>
        <v/>
      </c>
      <c r="C7337" s="43">
        <f t="shared" si="577"/>
        <v>0</v>
      </c>
      <c r="D7337" s="43" t="str">
        <f t="shared" si="578"/>
        <v>Financial</v>
      </c>
      <c r="E7337" s="43" t="e">
        <f>IF(VLOOKUP(S7337,'DD-Lookup'!$J$6:$L$50,3,FALSE)="Monthly",(YEAR(AC7337)-YEAR(AB7337))*12+MONTH(AC7337)-MONTH(AB7337)+1,(AC7337-AB7337+1))</f>
        <v>#N/A</v>
      </c>
      <c r="F7337" s="210" t="e">
        <f t="shared" si="579"/>
        <v>#N/A</v>
      </c>
    </row>
    <row r="7338" spans="1:6" x14ac:dyDescent="0.25">
      <c r="A7338" s="43" t="str">
        <f t="shared" si="575"/>
        <v xml:space="preserve"> 0 Financial</v>
      </c>
      <c r="B7338" s="43" t="str">
        <f t="shared" si="576"/>
        <v/>
      </c>
      <c r="C7338" s="43">
        <f t="shared" si="577"/>
        <v>0</v>
      </c>
      <c r="D7338" s="43" t="str">
        <f t="shared" si="578"/>
        <v>Financial</v>
      </c>
      <c r="E7338" s="43" t="e">
        <f>IF(VLOOKUP(S7338,'DD-Lookup'!$J$6:$L$50,3,FALSE)="Monthly",(YEAR(AC7338)-YEAR(AB7338))*12+MONTH(AC7338)-MONTH(AB7338)+1,(AC7338-AB7338+1))</f>
        <v>#N/A</v>
      </c>
      <c r="F7338" s="210" t="e">
        <f t="shared" si="579"/>
        <v>#N/A</v>
      </c>
    </row>
    <row r="7339" spans="1:6" x14ac:dyDescent="0.25">
      <c r="A7339" s="43" t="str">
        <f t="shared" si="575"/>
        <v xml:space="preserve"> 0 Financial</v>
      </c>
      <c r="B7339" s="43" t="str">
        <f t="shared" si="576"/>
        <v/>
      </c>
      <c r="C7339" s="43">
        <f t="shared" si="577"/>
        <v>0</v>
      </c>
      <c r="D7339" s="43" t="str">
        <f t="shared" si="578"/>
        <v>Financial</v>
      </c>
      <c r="E7339" s="43" t="e">
        <f>IF(VLOOKUP(S7339,'DD-Lookup'!$J$6:$L$50,3,FALSE)="Monthly",(YEAR(AC7339)-YEAR(AB7339))*12+MONTH(AC7339)-MONTH(AB7339)+1,(AC7339-AB7339+1))</f>
        <v>#N/A</v>
      </c>
      <c r="F7339" s="210" t="e">
        <f t="shared" si="579"/>
        <v>#N/A</v>
      </c>
    </row>
    <row r="7340" spans="1:6" x14ac:dyDescent="0.25">
      <c r="A7340" s="43" t="str">
        <f t="shared" si="575"/>
        <v xml:space="preserve"> 0 Financial</v>
      </c>
      <c r="B7340" s="43" t="str">
        <f t="shared" si="576"/>
        <v/>
      </c>
      <c r="C7340" s="43">
        <f t="shared" si="577"/>
        <v>0</v>
      </c>
      <c r="D7340" s="43" t="str">
        <f t="shared" si="578"/>
        <v>Financial</v>
      </c>
      <c r="E7340" s="43" t="e">
        <f>IF(VLOOKUP(S7340,'DD-Lookup'!$J$6:$L$50,3,FALSE)="Monthly",(YEAR(AC7340)-YEAR(AB7340))*12+MONTH(AC7340)-MONTH(AB7340)+1,(AC7340-AB7340+1))</f>
        <v>#N/A</v>
      </c>
      <c r="F7340" s="210" t="e">
        <f t="shared" si="579"/>
        <v>#N/A</v>
      </c>
    </row>
    <row r="7341" spans="1:6" x14ac:dyDescent="0.25">
      <c r="A7341" s="43" t="str">
        <f t="shared" si="575"/>
        <v xml:space="preserve"> 0 Financial</v>
      </c>
      <c r="B7341" s="43" t="str">
        <f t="shared" si="576"/>
        <v/>
      </c>
      <c r="C7341" s="43">
        <f t="shared" si="577"/>
        <v>0</v>
      </c>
      <c r="D7341" s="43" t="str">
        <f t="shared" si="578"/>
        <v>Financial</v>
      </c>
      <c r="E7341" s="43" t="e">
        <f>IF(VLOOKUP(S7341,'DD-Lookup'!$J$6:$L$50,3,FALSE)="Monthly",(YEAR(AC7341)-YEAR(AB7341))*12+MONTH(AC7341)-MONTH(AB7341)+1,(AC7341-AB7341+1))</f>
        <v>#N/A</v>
      </c>
      <c r="F7341" s="210" t="e">
        <f t="shared" si="579"/>
        <v>#N/A</v>
      </c>
    </row>
    <row r="7342" spans="1:6" x14ac:dyDescent="0.25">
      <c r="A7342" s="43" t="str">
        <f t="shared" si="575"/>
        <v xml:space="preserve"> 0 Financial</v>
      </c>
      <c r="B7342" s="43" t="str">
        <f t="shared" si="576"/>
        <v/>
      </c>
      <c r="C7342" s="43">
        <f t="shared" si="577"/>
        <v>0</v>
      </c>
      <c r="D7342" s="43" t="str">
        <f t="shared" si="578"/>
        <v>Financial</v>
      </c>
      <c r="E7342" s="43" t="e">
        <f>IF(VLOOKUP(S7342,'DD-Lookup'!$J$6:$L$50,3,FALSE)="Monthly",(YEAR(AC7342)-YEAR(AB7342))*12+MONTH(AC7342)-MONTH(AB7342)+1,(AC7342-AB7342+1))</f>
        <v>#N/A</v>
      </c>
      <c r="F7342" s="210" t="e">
        <f t="shared" si="579"/>
        <v>#N/A</v>
      </c>
    </row>
    <row r="7343" spans="1:6" x14ac:dyDescent="0.25">
      <c r="A7343" s="43" t="str">
        <f t="shared" si="575"/>
        <v xml:space="preserve"> 0 Financial</v>
      </c>
      <c r="B7343" s="43" t="str">
        <f t="shared" si="576"/>
        <v/>
      </c>
      <c r="C7343" s="43">
        <f t="shared" si="577"/>
        <v>0</v>
      </c>
      <c r="D7343" s="43" t="str">
        <f t="shared" si="578"/>
        <v>Financial</v>
      </c>
      <c r="E7343" s="43" t="e">
        <f>IF(VLOOKUP(S7343,'DD-Lookup'!$J$6:$L$50,3,FALSE)="Monthly",(YEAR(AC7343)-YEAR(AB7343))*12+MONTH(AC7343)-MONTH(AB7343)+1,(AC7343-AB7343+1))</f>
        <v>#N/A</v>
      </c>
      <c r="F7343" s="210" t="e">
        <f t="shared" si="579"/>
        <v>#N/A</v>
      </c>
    </row>
    <row r="7344" spans="1:6" x14ac:dyDescent="0.25">
      <c r="A7344" s="43" t="str">
        <f t="shared" si="575"/>
        <v xml:space="preserve"> 0 Financial</v>
      </c>
      <c r="B7344" s="43" t="str">
        <f t="shared" si="576"/>
        <v/>
      </c>
      <c r="C7344" s="43">
        <f t="shared" si="577"/>
        <v>0</v>
      </c>
      <c r="D7344" s="43" t="str">
        <f t="shared" si="578"/>
        <v>Financial</v>
      </c>
      <c r="E7344" s="43" t="e">
        <f>IF(VLOOKUP(S7344,'DD-Lookup'!$J$6:$L$50,3,FALSE)="Monthly",(YEAR(AC7344)-YEAR(AB7344))*12+MONTH(AC7344)-MONTH(AB7344)+1,(AC7344-AB7344+1))</f>
        <v>#N/A</v>
      </c>
      <c r="F7344" s="210" t="e">
        <f t="shared" si="579"/>
        <v>#N/A</v>
      </c>
    </row>
    <row r="7345" spans="1:6" x14ac:dyDescent="0.25">
      <c r="A7345" s="43" t="str">
        <f t="shared" si="575"/>
        <v xml:space="preserve"> 0 Financial</v>
      </c>
      <c r="B7345" s="43" t="str">
        <f t="shared" si="576"/>
        <v/>
      </c>
      <c r="C7345" s="43">
        <f t="shared" si="577"/>
        <v>0</v>
      </c>
      <c r="D7345" s="43" t="str">
        <f t="shared" si="578"/>
        <v>Financial</v>
      </c>
      <c r="E7345" s="43" t="e">
        <f>IF(VLOOKUP(S7345,'DD-Lookup'!$J$6:$L$50,3,FALSE)="Monthly",(YEAR(AC7345)-YEAR(AB7345))*12+MONTH(AC7345)-MONTH(AB7345)+1,(AC7345-AB7345+1))</f>
        <v>#N/A</v>
      </c>
      <c r="F7345" s="210" t="e">
        <f t="shared" si="579"/>
        <v>#N/A</v>
      </c>
    </row>
    <row r="7346" spans="1:6" x14ac:dyDescent="0.25">
      <c r="A7346" s="43" t="str">
        <f t="shared" si="575"/>
        <v xml:space="preserve"> 0 Financial</v>
      </c>
      <c r="B7346" s="43" t="str">
        <f t="shared" si="576"/>
        <v/>
      </c>
      <c r="C7346" s="43">
        <f t="shared" si="577"/>
        <v>0</v>
      </c>
      <c r="D7346" s="43" t="str">
        <f t="shared" si="578"/>
        <v>Financial</v>
      </c>
      <c r="E7346" s="43" t="e">
        <f>IF(VLOOKUP(S7346,'DD-Lookup'!$J$6:$L$50,3,FALSE)="Monthly",(YEAR(AC7346)-YEAR(AB7346))*12+MONTH(AC7346)-MONTH(AB7346)+1,(AC7346-AB7346+1))</f>
        <v>#N/A</v>
      </c>
      <c r="F7346" s="210" t="e">
        <f t="shared" si="579"/>
        <v>#N/A</v>
      </c>
    </row>
    <row r="7347" spans="1:6" x14ac:dyDescent="0.25">
      <c r="A7347" s="43" t="str">
        <f t="shared" si="575"/>
        <v xml:space="preserve"> 0 Financial</v>
      </c>
      <c r="B7347" s="43" t="str">
        <f t="shared" si="576"/>
        <v/>
      </c>
      <c r="C7347" s="43">
        <f t="shared" si="577"/>
        <v>0</v>
      </c>
      <c r="D7347" s="43" t="str">
        <f t="shared" si="578"/>
        <v>Financial</v>
      </c>
      <c r="E7347" s="43" t="e">
        <f>IF(VLOOKUP(S7347,'DD-Lookup'!$J$6:$L$50,3,FALSE)="Monthly",(YEAR(AC7347)-YEAR(AB7347))*12+MONTH(AC7347)-MONTH(AB7347)+1,(AC7347-AB7347+1))</f>
        <v>#N/A</v>
      </c>
      <c r="F7347" s="210" t="e">
        <f t="shared" si="579"/>
        <v>#N/A</v>
      </c>
    </row>
    <row r="7348" spans="1:6" x14ac:dyDescent="0.25">
      <c r="A7348" s="43" t="str">
        <f t="shared" si="575"/>
        <v xml:space="preserve"> 0 Financial</v>
      </c>
      <c r="B7348" s="43" t="str">
        <f t="shared" si="576"/>
        <v/>
      </c>
      <c r="C7348" s="43">
        <f t="shared" si="577"/>
        <v>0</v>
      </c>
      <c r="D7348" s="43" t="str">
        <f t="shared" si="578"/>
        <v>Financial</v>
      </c>
      <c r="E7348" s="43" t="e">
        <f>IF(VLOOKUP(S7348,'DD-Lookup'!$J$6:$L$50,3,FALSE)="Monthly",(YEAR(AC7348)-YEAR(AB7348))*12+MONTH(AC7348)-MONTH(AB7348)+1,(AC7348-AB7348+1))</f>
        <v>#N/A</v>
      </c>
      <c r="F7348" s="210" t="e">
        <f t="shared" si="579"/>
        <v>#N/A</v>
      </c>
    </row>
    <row r="7349" spans="1:6" x14ac:dyDescent="0.25">
      <c r="A7349" s="43" t="str">
        <f t="shared" si="575"/>
        <v xml:space="preserve"> 0 Financial</v>
      </c>
      <c r="B7349" s="43" t="str">
        <f t="shared" si="576"/>
        <v/>
      </c>
      <c r="C7349" s="43">
        <f t="shared" si="577"/>
        <v>0</v>
      </c>
      <c r="D7349" s="43" t="str">
        <f t="shared" si="578"/>
        <v>Financial</v>
      </c>
      <c r="E7349" s="43" t="e">
        <f>IF(VLOOKUP(S7349,'DD-Lookup'!$J$6:$L$50,3,FALSE)="Monthly",(YEAR(AC7349)-YEAR(AB7349))*12+MONTH(AC7349)-MONTH(AB7349)+1,(AC7349-AB7349+1))</f>
        <v>#N/A</v>
      </c>
      <c r="F7349" s="210" t="e">
        <f t="shared" si="579"/>
        <v>#N/A</v>
      </c>
    </row>
    <row r="7350" spans="1:6" x14ac:dyDescent="0.25">
      <c r="A7350" s="43" t="str">
        <f t="shared" si="575"/>
        <v xml:space="preserve"> 0 Financial</v>
      </c>
      <c r="B7350" s="43" t="str">
        <f t="shared" si="576"/>
        <v/>
      </c>
      <c r="C7350" s="43">
        <f t="shared" si="577"/>
        <v>0</v>
      </c>
      <c r="D7350" s="43" t="str">
        <f t="shared" si="578"/>
        <v>Financial</v>
      </c>
      <c r="E7350" s="43" t="e">
        <f>IF(VLOOKUP(S7350,'DD-Lookup'!$J$6:$L$50,3,FALSE)="Monthly",(YEAR(AC7350)-YEAR(AB7350))*12+MONTH(AC7350)-MONTH(AB7350)+1,(AC7350-AB7350+1))</f>
        <v>#N/A</v>
      </c>
      <c r="F7350" s="210" t="e">
        <f t="shared" si="579"/>
        <v>#N/A</v>
      </c>
    </row>
    <row r="7351" spans="1:6" x14ac:dyDescent="0.25">
      <c r="A7351" s="43" t="str">
        <f t="shared" si="575"/>
        <v xml:space="preserve"> 0 Financial</v>
      </c>
      <c r="B7351" s="43" t="str">
        <f t="shared" si="576"/>
        <v/>
      </c>
      <c r="C7351" s="43">
        <f t="shared" si="577"/>
        <v>0</v>
      </c>
      <c r="D7351" s="43" t="str">
        <f t="shared" si="578"/>
        <v>Financial</v>
      </c>
      <c r="E7351" s="43" t="e">
        <f>IF(VLOOKUP(S7351,'DD-Lookup'!$J$6:$L$50,3,FALSE)="Monthly",(YEAR(AC7351)-YEAR(AB7351))*12+MONTH(AC7351)-MONTH(AB7351)+1,(AC7351-AB7351+1))</f>
        <v>#N/A</v>
      </c>
      <c r="F7351" s="210" t="e">
        <f t="shared" si="579"/>
        <v>#N/A</v>
      </c>
    </row>
    <row r="7352" spans="1:6" x14ac:dyDescent="0.25">
      <c r="A7352" s="43" t="str">
        <f t="shared" si="575"/>
        <v xml:space="preserve"> 0 Financial</v>
      </c>
      <c r="B7352" s="43" t="str">
        <f t="shared" si="576"/>
        <v/>
      </c>
      <c r="C7352" s="43">
        <f t="shared" si="577"/>
        <v>0</v>
      </c>
      <c r="D7352" s="43" t="str">
        <f t="shared" si="578"/>
        <v>Financial</v>
      </c>
      <c r="E7352" s="43" t="e">
        <f>IF(VLOOKUP(S7352,'DD-Lookup'!$J$6:$L$50,3,FALSE)="Monthly",(YEAR(AC7352)-YEAR(AB7352))*12+MONTH(AC7352)-MONTH(AB7352)+1,(AC7352-AB7352+1))</f>
        <v>#N/A</v>
      </c>
      <c r="F7352" s="210" t="e">
        <f t="shared" si="579"/>
        <v>#N/A</v>
      </c>
    </row>
    <row r="7353" spans="1:6" x14ac:dyDescent="0.25">
      <c r="A7353" s="43" t="str">
        <f t="shared" si="575"/>
        <v xml:space="preserve"> 0 Financial</v>
      </c>
      <c r="B7353" s="43" t="str">
        <f t="shared" si="576"/>
        <v/>
      </c>
      <c r="C7353" s="43">
        <f t="shared" si="577"/>
        <v>0</v>
      </c>
      <c r="D7353" s="43" t="str">
        <f t="shared" si="578"/>
        <v>Financial</v>
      </c>
      <c r="E7353" s="43" t="e">
        <f>IF(VLOOKUP(S7353,'DD-Lookup'!$J$6:$L$50,3,FALSE)="Monthly",(YEAR(AC7353)-YEAR(AB7353))*12+MONTH(AC7353)-MONTH(AB7353)+1,(AC7353-AB7353+1))</f>
        <v>#N/A</v>
      </c>
      <c r="F7353" s="210" t="e">
        <f t="shared" si="579"/>
        <v>#N/A</v>
      </c>
    </row>
    <row r="7354" spans="1:6" x14ac:dyDescent="0.25">
      <c r="A7354" s="43" t="str">
        <f t="shared" si="575"/>
        <v xml:space="preserve"> 0 Financial</v>
      </c>
      <c r="B7354" s="43" t="str">
        <f t="shared" si="576"/>
        <v/>
      </c>
      <c r="C7354" s="43">
        <f t="shared" si="577"/>
        <v>0</v>
      </c>
      <c r="D7354" s="43" t="str">
        <f t="shared" si="578"/>
        <v>Financial</v>
      </c>
      <c r="E7354" s="43" t="e">
        <f>IF(VLOOKUP(S7354,'DD-Lookup'!$J$6:$L$50,3,FALSE)="Monthly",(YEAR(AC7354)-YEAR(AB7354))*12+MONTH(AC7354)-MONTH(AB7354)+1,(AC7354-AB7354+1))</f>
        <v>#N/A</v>
      </c>
      <c r="F7354" s="210" t="e">
        <f t="shared" si="579"/>
        <v>#N/A</v>
      </c>
    </row>
    <row r="7355" spans="1:6" x14ac:dyDescent="0.25">
      <c r="A7355" s="43" t="str">
        <f t="shared" si="575"/>
        <v xml:space="preserve"> 0 Financial</v>
      </c>
      <c r="B7355" s="43" t="str">
        <f t="shared" si="576"/>
        <v/>
      </c>
      <c r="C7355" s="43">
        <f t="shared" si="577"/>
        <v>0</v>
      </c>
      <c r="D7355" s="43" t="str">
        <f t="shared" si="578"/>
        <v>Financial</v>
      </c>
      <c r="E7355" s="43" t="e">
        <f>IF(VLOOKUP(S7355,'DD-Lookup'!$J$6:$L$50,3,FALSE)="Monthly",(YEAR(AC7355)-YEAR(AB7355))*12+MONTH(AC7355)-MONTH(AB7355)+1,(AC7355-AB7355+1))</f>
        <v>#N/A</v>
      </c>
      <c r="F7355" s="210" t="e">
        <f t="shared" si="579"/>
        <v>#N/A</v>
      </c>
    </row>
    <row r="7356" spans="1:6" x14ac:dyDescent="0.25">
      <c r="A7356" s="43" t="str">
        <f t="shared" si="575"/>
        <v xml:space="preserve"> 0 Financial</v>
      </c>
      <c r="B7356" s="43" t="str">
        <f t="shared" si="576"/>
        <v/>
      </c>
      <c r="C7356" s="43">
        <f t="shared" si="577"/>
        <v>0</v>
      </c>
      <c r="D7356" s="43" t="str">
        <f t="shared" si="578"/>
        <v>Financial</v>
      </c>
      <c r="E7356" s="43" t="e">
        <f>IF(VLOOKUP(S7356,'DD-Lookup'!$J$6:$L$50,3,FALSE)="Monthly",(YEAR(AC7356)-YEAR(AB7356))*12+MONTH(AC7356)-MONTH(AB7356)+1,(AC7356-AB7356+1))</f>
        <v>#N/A</v>
      </c>
      <c r="F7356" s="210" t="e">
        <f t="shared" si="579"/>
        <v>#N/A</v>
      </c>
    </row>
    <row r="7357" spans="1:6" x14ac:dyDescent="0.25">
      <c r="A7357" s="43" t="str">
        <f t="shared" si="575"/>
        <v xml:space="preserve"> 0 Financial</v>
      </c>
      <c r="B7357" s="43" t="str">
        <f t="shared" si="576"/>
        <v/>
      </c>
      <c r="C7357" s="43">
        <f t="shared" si="577"/>
        <v>0</v>
      </c>
      <c r="D7357" s="43" t="str">
        <f t="shared" si="578"/>
        <v>Financial</v>
      </c>
      <c r="E7357" s="43" t="e">
        <f>IF(VLOOKUP(S7357,'DD-Lookup'!$J$6:$L$50,3,FALSE)="Monthly",(YEAR(AC7357)-YEAR(AB7357))*12+MONTH(AC7357)-MONTH(AB7357)+1,(AC7357-AB7357+1))</f>
        <v>#N/A</v>
      </c>
      <c r="F7357" s="210" t="e">
        <f t="shared" si="579"/>
        <v>#N/A</v>
      </c>
    </row>
    <row r="7358" spans="1:6" x14ac:dyDescent="0.25">
      <c r="A7358" s="43" t="str">
        <f t="shared" si="575"/>
        <v xml:space="preserve"> 0 Financial</v>
      </c>
      <c r="B7358" s="43" t="str">
        <f t="shared" si="576"/>
        <v/>
      </c>
      <c r="C7358" s="43">
        <f t="shared" si="577"/>
        <v>0</v>
      </c>
      <c r="D7358" s="43" t="str">
        <f t="shared" si="578"/>
        <v>Financial</v>
      </c>
      <c r="E7358" s="43" t="e">
        <f>IF(VLOOKUP(S7358,'DD-Lookup'!$J$6:$L$50,3,FALSE)="Monthly",(YEAR(AC7358)-YEAR(AB7358))*12+MONTH(AC7358)-MONTH(AB7358)+1,(AC7358-AB7358+1))</f>
        <v>#N/A</v>
      </c>
      <c r="F7358" s="210" t="e">
        <f t="shared" si="579"/>
        <v>#N/A</v>
      </c>
    </row>
    <row r="7359" spans="1:6" x14ac:dyDescent="0.25">
      <c r="A7359" s="43" t="str">
        <f t="shared" si="575"/>
        <v xml:space="preserve"> 0 Financial</v>
      </c>
      <c r="B7359" s="43" t="str">
        <f t="shared" si="576"/>
        <v/>
      </c>
      <c r="C7359" s="43">
        <f t="shared" si="577"/>
        <v>0</v>
      </c>
      <c r="D7359" s="43" t="str">
        <f t="shared" si="578"/>
        <v>Financial</v>
      </c>
      <c r="E7359" s="43" t="e">
        <f>IF(VLOOKUP(S7359,'DD-Lookup'!$J$6:$L$50,3,FALSE)="Monthly",(YEAR(AC7359)-YEAR(AB7359))*12+MONTH(AC7359)-MONTH(AB7359)+1,(AC7359-AB7359+1))</f>
        <v>#N/A</v>
      </c>
      <c r="F7359" s="210" t="e">
        <f t="shared" si="579"/>
        <v>#N/A</v>
      </c>
    </row>
    <row r="7360" spans="1:6" x14ac:dyDescent="0.25">
      <c r="A7360" s="43" t="str">
        <f t="shared" si="575"/>
        <v xml:space="preserve"> 0 Financial</v>
      </c>
      <c r="B7360" s="43" t="str">
        <f t="shared" si="576"/>
        <v/>
      </c>
      <c r="C7360" s="43">
        <f t="shared" si="577"/>
        <v>0</v>
      </c>
      <c r="D7360" s="43" t="str">
        <f t="shared" si="578"/>
        <v>Financial</v>
      </c>
      <c r="E7360" s="43" t="e">
        <f>IF(VLOOKUP(S7360,'DD-Lookup'!$J$6:$L$50,3,FALSE)="Monthly",(YEAR(AC7360)-YEAR(AB7360))*12+MONTH(AC7360)-MONTH(AB7360)+1,(AC7360-AB7360+1))</f>
        <v>#N/A</v>
      </c>
      <c r="F7360" s="210" t="e">
        <f t="shared" si="579"/>
        <v>#N/A</v>
      </c>
    </row>
    <row r="7361" spans="1:6" x14ac:dyDescent="0.25">
      <c r="A7361" s="43" t="str">
        <f t="shared" si="575"/>
        <v xml:space="preserve"> 0 Financial</v>
      </c>
      <c r="B7361" s="43" t="str">
        <f t="shared" si="576"/>
        <v/>
      </c>
      <c r="C7361" s="43">
        <f t="shared" si="577"/>
        <v>0</v>
      </c>
      <c r="D7361" s="43" t="str">
        <f t="shared" si="578"/>
        <v>Financial</v>
      </c>
      <c r="E7361" s="43" t="e">
        <f>IF(VLOOKUP(S7361,'DD-Lookup'!$J$6:$L$50,3,FALSE)="Monthly",(YEAR(AC7361)-YEAR(AB7361))*12+MONTH(AC7361)-MONTH(AB7361)+1,(AC7361-AB7361+1))</f>
        <v>#N/A</v>
      </c>
      <c r="F7361" s="210" t="e">
        <f t="shared" si="579"/>
        <v>#N/A</v>
      </c>
    </row>
    <row r="7362" spans="1:6" x14ac:dyDescent="0.25">
      <c r="A7362" s="43" t="str">
        <f t="shared" si="575"/>
        <v xml:space="preserve"> 0 Financial</v>
      </c>
      <c r="B7362" s="43" t="str">
        <f t="shared" si="576"/>
        <v/>
      </c>
      <c r="C7362" s="43">
        <f t="shared" si="577"/>
        <v>0</v>
      </c>
      <c r="D7362" s="43" t="str">
        <f t="shared" si="578"/>
        <v>Financial</v>
      </c>
      <c r="E7362" s="43" t="e">
        <f>IF(VLOOKUP(S7362,'DD-Lookup'!$J$6:$L$50,3,FALSE)="Monthly",(YEAR(AC7362)-YEAR(AB7362))*12+MONTH(AC7362)-MONTH(AB7362)+1,(AC7362-AB7362+1))</f>
        <v>#N/A</v>
      </c>
      <c r="F7362" s="210" t="e">
        <f t="shared" si="579"/>
        <v>#N/A</v>
      </c>
    </row>
    <row r="7363" spans="1:6" x14ac:dyDescent="0.25">
      <c r="A7363" s="43" t="str">
        <f t="shared" si="575"/>
        <v xml:space="preserve"> 0 Financial</v>
      </c>
      <c r="B7363" s="43" t="str">
        <f t="shared" si="576"/>
        <v/>
      </c>
      <c r="C7363" s="43">
        <f t="shared" si="577"/>
        <v>0</v>
      </c>
      <c r="D7363" s="43" t="str">
        <f t="shared" si="578"/>
        <v>Financial</v>
      </c>
      <c r="E7363" s="43" t="e">
        <f>IF(VLOOKUP(S7363,'DD-Lookup'!$J$6:$L$50,3,FALSE)="Monthly",(YEAR(AC7363)-YEAR(AB7363))*12+MONTH(AC7363)-MONTH(AB7363)+1,(AC7363-AB7363+1))</f>
        <v>#N/A</v>
      </c>
      <c r="F7363" s="210" t="e">
        <f t="shared" si="579"/>
        <v>#N/A</v>
      </c>
    </row>
    <row r="7364" spans="1:6" x14ac:dyDescent="0.25">
      <c r="A7364" s="43" t="str">
        <f t="shared" si="575"/>
        <v xml:space="preserve"> 0 Financial</v>
      </c>
      <c r="B7364" s="43" t="str">
        <f t="shared" si="576"/>
        <v/>
      </c>
      <c r="C7364" s="43">
        <f t="shared" si="577"/>
        <v>0</v>
      </c>
      <c r="D7364" s="43" t="str">
        <f t="shared" si="578"/>
        <v>Financial</v>
      </c>
      <c r="E7364" s="43" t="e">
        <f>IF(VLOOKUP(S7364,'DD-Lookup'!$J$6:$L$50,3,FALSE)="Monthly",(YEAR(AC7364)-YEAR(AB7364))*12+MONTH(AC7364)-MONTH(AB7364)+1,(AC7364-AB7364+1))</f>
        <v>#N/A</v>
      </c>
      <c r="F7364" s="210" t="e">
        <f t="shared" si="579"/>
        <v>#N/A</v>
      </c>
    </row>
    <row r="7365" spans="1:6" x14ac:dyDescent="0.25">
      <c r="A7365" s="43" t="str">
        <f t="shared" si="575"/>
        <v xml:space="preserve"> 0 Financial</v>
      </c>
      <c r="B7365" s="43" t="str">
        <f t="shared" si="576"/>
        <v/>
      </c>
      <c r="C7365" s="43">
        <f t="shared" si="577"/>
        <v>0</v>
      </c>
      <c r="D7365" s="43" t="str">
        <f t="shared" si="578"/>
        <v>Financial</v>
      </c>
      <c r="E7365" s="43" t="e">
        <f>IF(VLOOKUP(S7365,'DD-Lookup'!$J$6:$L$50,3,FALSE)="Monthly",(YEAR(AC7365)-YEAR(AB7365))*12+MONTH(AC7365)-MONTH(AB7365)+1,(AC7365-AB7365+1))</f>
        <v>#N/A</v>
      </c>
      <c r="F7365" s="210" t="e">
        <f t="shared" si="579"/>
        <v>#N/A</v>
      </c>
    </row>
    <row r="7366" spans="1:6" x14ac:dyDescent="0.25">
      <c r="A7366" s="43" t="str">
        <f t="shared" si="575"/>
        <v xml:space="preserve"> 0 Financial</v>
      </c>
      <c r="B7366" s="43" t="str">
        <f t="shared" si="576"/>
        <v/>
      </c>
      <c r="C7366" s="43">
        <f t="shared" si="577"/>
        <v>0</v>
      </c>
      <c r="D7366" s="43" t="str">
        <f t="shared" si="578"/>
        <v>Financial</v>
      </c>
      <c r="E7366" s="43" t="e">
        <f>IF(VLOOKUP(S7366,'DD-Lookup'!$J$6:$L$50,3,FALSE)="Monthly",(YEAR(AC7366)-YEAR(AB7366))*12+MONTH(AC7366)-MONTH(AB7366)+1,(AC7366-AB7366+1))</f>
        <v>#N/A</v>
      </c>
      <c r="F7366" s="210" t="e">
        <f t="shared" si="579"/>
        <v>#N/A</v>
      </c>
    </row>
    <row r="7367" spans="1:6" x14ac:dyDescent="0.25">
      <c r="A7367" s="43" t="str">
        <f t="shared" si="575"/>
        <v xml:space="preserve"> 0 Financial</v>
      </c>
      <c r="B7367" s="43" t="str">
        <f t="shared" si="576"/>
        <v/>
      </c>
      <c r="C7367" s="43">
        <f t="shared" si="577"/>
        <v>0</v>
      </c>
      <c r="D7367" s="43" t="str">
        <f t="shared" si="578"/>
        <v>Financial</v>
      </c>
      <c r="E7367" s="43" t="e">
        <f>IF(VLOOKUP(S7367,'DD-Lookup'!$J$6:$L$50,3,FALSE)="Monthly",(YEAR(AC7367)-YEAR(AB7367))*12+MONTH(AC7367)-MONTH(AB7367)+1,(AC7367-AB7367+1))</f>
        <v>#N/A</v>
      </c>
      <c r="F7367" s="210" t="e">
        <f t="shared" si="579"/>
        <v>#N/A</v>
      </c>
    </row>
    <row r="7368" spans="1:6" x14ac:dyDescent="0.25">
      <c r="A7368" s="43" t="str">
        <f t="shared" si="575"/>
        <v xml:space="preserve"> 0 Financial</v>
      </c>
      <c r="B7368" s="43" t="str">
        <f t="shared" si="576"/>
        <v/>
      </c>
      <c r="C7368" s="43">
        <f t="shared" si="577"/>
        <v>0</v>
      </c>
      <c r="D7368" s="43" t="str">
        <f t="shared" si="578"/>
        <v>Financial</v>
      </c>
      <c r="E7368" s="43" t="e">
        <f>IF(VLOOKUP(S7368,'DD-Lookup'!$J$6:$L$50,3,FALSE)="Monthly",(YEAR(AC7368)-YEAR(AB7368))*12+MONTH(AC7368)-MONTH(AB7368)+1,(AC7368-AB7368+1))</f>
        <v>#N/A</v>
      </c>
      <c r="F7368" s="210" t="e">
        <f t="shared" si="579"/>
        <v>#N/A</v>
      </c>
    </row>
    <row r="7369" spans="1:6" x14ac:dyDescent="0.25">
      <c r="A7369" s="43" t="str">
        <f t="shared" si="575"/>
        <v xml:space="preserve"> 0 Financial</v>
      </c>
      <c r="B7369" s="43" t="str">
        <f t="shared" si="576"/>
        <v/>
      </c>
      <c r="C7369" s="43">
        <f t="shared" si="577"/>
        <v>0</v>
      </c>
      <c r="D7369" s="43" t="str">
        <f t="shared" si="578"/>
        <v>Financial</v>
      </c>
      <c r="E7369" s="43" t="e">
        <f>IF(VLOOKUP(S7369,'DD-Lookup'!$J$6:$L$50,3,FALSE)="Monthly",(YEAR(AC7369)-YEAR(AB7369))*12+MONTH(AC7369)-MONTH(AB7369)+1,(AC7369-AB7369+1))</f>
        <v>#N/A</v>
      </c>
      <c r="F7369" s="210" t="e">
        <f t="shared" si="579"/>
        <v>#N/A</v>
      </c>
    </row>
    <row r="7370" spans="1:6" x14ac:dyDescent="0.25">
      <c r="A7370" s="43" t="str">
        <f t="shared" ref="A7370:A7433" si="580">B7370&amp;" "&amp;C7370&amp;" "&amp;D7370</f>
        <v xml:space="preserve"> 0 Financial</v>
      </c>
      <c r="B7370" s="43" t="str">
        <f t="shared" ref="B7370:B7433" si="581">IF((LEFT(N7370,2)="US"),"US","")</f>
        <v/>
      </c>
      <c r="C7370" s="43">
        <f t="shared" ref="C7370:C7433" si="582">M7370</f>
        <v>0</v>
      </c>
      <c r="D7370" s="43" t="str">
        <f t="shared" ref="D7370:D7433" si="583">IF(ISNUMBER(FIND("Phy",N7370))=TRUE,"Physical","Financial")</f>
        <v>Financial</v>
      </c>
      <c r="E7370" s="43" t="e">
        <f>IF(VLOOKUP(S7370,'DD-Lookup'!$J$6:$L$50,3,FALSE)="Monthly",(YEAR(AC7370)-YEAR(AB7370))*12+MONTH(AC7370)-MONTH(AB7370)+1,(AC7370-AB7370+1))</f>
        <v>#N/A</v>
      </c>
      <c r="F7370" s="210" t="e">
        <f t="shared" ref="F7370:F7433" si="584">E7370*SUM(P7370:Q7370)</f>
        <v>#N/A</v>
      </c>
    </row>
    <row r="7371" spans="1:6" x14ac:dyDescent="0.25">
      <c r="A7371" s="43" t="str">
        <f t="shared" si="580"/>
        <v xml:space="preserve"> 0 Financial</v>
      </c>
      <c r="B7371" s="43" t="str">
        <f t="shared" si="581"/>
        <v/>
      </c>
      <c r="C7371" s="43">
        <f t="shared" si="582"/>
        <v>0</v>
      </c>
      <c r="D7371" s="43" t="str">
        <f t="shared" si="583"/>
        <v>Financial</v>
      </c>
      <c r="E7371" s="43" t="e">
        <f>IF(VLOOKUP(S7371,'DD-Lookup'!$J$6:$L$50,3,FALSE)="Monthly",(YEAR(AC7371)-YEAR(AB7371))*12+MONTH(AC7371)-MONTH(AB7371)+1,(AC7371-AB7371+1))</f>
        <v>#N/A</v>
      </c>
      <c r="F7371" s="210" t="e">
        <f t="shared" si="584"/>
        <v>#N/A</v>
      </c>
    </row>
    <row r="7372" spans="1:6" x14ac:dyDescent="0.25">
      <c r="A7372" s="43" t="str">
        <f t="shared" si="580"/>
        <v xml:space="preserve"> 0 Financial</v>
      </c>
      <c r="B7372" s="43" t="str">
        <f t="shared" si="581"/>
        <v/>
      </c>
      <c r="C7372" s="43">
        <f t="shared" si="582"/>
        <v>0</v>
      </c>
      <c r="D7372" s="43" t="str">
        <f t="shared" si="583"/>
        <v>Financial</v>
      </c>
      <c r="E7372" s="43" t="e">
        <f>IF(VLOOKUP(S7372,'DD-Lookup'!$J$6:$L$50,3,FALSE)="Monthly",(YEAR(AC7372)-YEAR(AB7372))*12+MONTH(AC7372)-MONTH(AB7372)+1,(AC7372-AB7372+1))</f>
        <v>#N/A</v>
      </c>
      <c r="F7372" s="210" t="e">
        <f t="shared" si="584"/>
        <v>#N/A</v>
      </c>
    </row>
    <row r="7373" spans="1:6" x14ac:dyDescent="0.25">
      <c r="A7373" s="43" t="str">
        <f t="shared" si="580"/>
        <v xml:space="preserve"> 0 Financial</v>
      </c>
      <c r="B7373" s="43" t="str">
        <f t="shared" si="581"/>
        <v/>
      </c>
      <c r="C7373" s="43">
        <f t="shared" si="582"/>
        <v>0</v>
      </c>
      <c r="D7373" s="43" t="str">
        <f t="shared" si="583"/>
        <v>Financial</v>
      </c>
      <c r="E7373" s="43" t="e">
        <f>IF(VLOOKUP(S7373,'DD-Lookup'!$J$6:$L$50,3,FALSE)="Monthly",(YEAR(AC7373)-YEAR(AB7373))*12+MONTH(AC7373)-MONTH(AB7373)+1,(AC7373-AB7373+1))</f>
        <v>#N/A</v>
      </c>
      <c r="F7373" s="210" t="e">
        <f t="shared" si="584"/>
        <v>#N/A</v>
      </c>
    </row>
    <row r="7374" spans="1:6" x14ac:dyDescent="0.25">
      <c r="A7374" s="43" t="str">
        <f t="shared" si="580"/>
        <v xml:space="preserve"> 0 Financial</v>
      </c>
      <c r="B7374" s="43" t="str">
        <f t="shared" si="581"/>
        <v/>
      </c>
      <c r="C7374" s="43">
        <f t="shared" si="582"/>
        <v>0</v>
      </c>
      <c r="D7374" s="43" t="str">
        <f t="shared" si="583"/>
        <v>Financial</v>
      </c>
      <c r="E7374" s="43" t="e">
        <f>IF(VLOOKUP(S7374,'DD-Lookup'!$J$6:$L$50,3,FALSE)="Monthly",(YEAR(AC7374)-YEAR(AB7374))*12+MONTH(AC7374)-MONTH(AB7374)+1,(AC7374-AB7374+1))</f>
        <v>#N/A</v>
      </c>
      <c r="F7374" s="210" t="e">
        <f t="shared" si="584"/>
        <v>#N/A</v>
      </c>
    </row>
    <row r="7375" spans="1:6" x14ac:dyDescent="0.25">
      <c r="A7375" s="43" t="str">
        <f t="shared" si="580"/>
        <v xml:space="preserve"> 0 Financial</v>
      </c>
      <c r="B7375" s="43" t="str">
        <f t="shared" si="581"/>
        <v/>
      </c>
      <c r="C7375" s="43">
        <f t="shared" si="582"/>
        <v>0</v>
      </c>
      <c r="D7375" s="43" t="str">
        <f t="shared" si="583"/>
        <v>Financial</v>
      </c>
      <c r="E7375" s="43" t="e">
        <f>IF(VLOOKUP(S7375,'DD-Lookup'!$J$6:$L$50,3,FALSE)="Monthly",(YEAR(AC7375)-YEAR(AB7375))*12+MONTH(AC7375)-MONTH(AB7375)+1,(AC7375-AB7375+1))</f>
        <v>#N/A</v>
      </c>
      <c r="F7375" s="210" t="e">
        <f t="shared" si="584"/>
        <v>#N/A</v>
      </c>
    </row>
    <row r="7376" spans="1:6" x14ac:dyDescent="0.25">
      <c r="A7376" s="43" t="str">
        <f t="shared" si="580"/>
        <v xml:space="preserve"> 0 Financial</v>
      </c>
      <c r="B7376" s="43" t="str">
        <f t="shared" si="581"/>
        <v/>
      </c>
      <c r="C7376" s="43">
        <f t="shared" si="582"/>
        <v>0</v>
      </c>
      <c r="D7376" s="43" t="str">
        <f t="shared" si="583"/>
        <v>Financial</v>
      </c>
      <c r="E7376" s="43" t="e">
        <f>IF(VLOOKUP(S7376,'DD-Lookup'!$J$6:$L$50,3,FALSE)="Monthly",(YEAR(AC7376)-YEAR(AB7376))*12+MONTH(AC7376)-MONTH(AB7376)+1,(AC7376-AB7376+1))</f>
        <v>#N/A</v>
      </c>
      <c r="F7376" s="210" t="e">
        <f t="shared" si="584"/>
        <v>#N/A</v>
      </c>
    </row>
    <row r="7377" spans="1:6" x14ac:dyDescent="0.25">
      <c r="A7377" s="43" t="str">
        <f t="shared" si="580"/>
        <v xml:space="preserve"> 0 Financial</v>
      </c>
      <c r="B7377" s="43" t="str">
        <f t="shared" si="581"/>
        <v/>
      </c>
      <c r="C7377" s="43">
        <f t="shared" si="582"/>
        <v>0</v>
      </c>
      <c r="D7377" s="43" t="str">
        <f t="shared" si="583"/>
        <v>Financial</v>
      </c>
      <c r="E7377" s="43" t="e">
        <f>IF(VLOOKUP(S7377,'DD-Lookup'!$J$6:$L$50,3,FALSE)="Monthly",(YEAR(AC7377)-YEAR(AB7377))*12+MONTH(AC7377)-MONTH(AB7377)+1,(AC7377-AB7377+1))</f>
        <v>#N/A</v>
      </c>
      <c r="F7377" s="210" t="e">
        <f t="shared" si="584"/>
        <v>#N/A</v>
      </c>
    </row>
    <row r="7378" spans="1:6" x14ac:dyDescent="0.25">
      <c r="A7378" s="43" t="str">
        <f t="shared" si="580"/>
        <v xml:space="preserve"> 0 Financial</v>
      </c>
      <c r="B7378" s="43" t="str">
        <f t="shared" si="581"/>
        <v/>
      </c>
      <c r="C7378" s="43">
        <f t="shared" si="582"/>
        <v>0</v>
      </c>
      <c r="D7378" s="43" t="str">
        <f t="shared" si="583"/>
        <v>Financial</v>
      </c>
      <c r="E7378" s="43" t="e">
        <f>IF(VLOOKUP(S7378,'DD-Lookup'!$J$6:$L$50,3,FALSE)="Monthly",(YEAR(AC7378)-YEAR(AB7378))*12+MONTH(AC7378)-MONTH(AB7378)+1,(AC7378-AB7378+1))</f>
        <v>#N/A</v>
      </c>
      <c r="F7378" s="210" t="e">
        <f t="shared" si="584"/>
        <v>#N/A</v>
      </c>
    </row>
    <row r="7379" spans="1:6" x14ac:dyDescent="0.25">
      <c r="A7379" s="43" t="str">
        <f t="shared" si="580"/>
        <v xml:space="preserve"> 0 Financial</v>
      </c>
      <c r="B7379" s="43" t="str">
        <f t="shared" si="581"/>
        <v/>
      </c>
      <c r="C7379" s="43">
        <f t="shared" si="582"/>
        <v>0</v>
      </c>
      <c r="D7379" s="43" t="str">
        <f t="shared" si="583"/>
        <v>Financial</v>
      </c>
      <c r="E7379" s="43" t="e">
        <f>IF(VLOOKUP(S7379,'DD-Lookup'!$J$6:$L$50,3,FALSE)="Monthly",(YEAR(AC7379)-YEAR(AB7379))*12+MONTH(AC7379)-MONTH(AB7379)+1,(AC7379-AB7379+1))</f>
        <v>#N/A</v>
      </c>
      <c r="F7379" s="210" t="e">
        <f t="shared" si="584"/>
        <v>#N/A</v>
      </c>
    </row>
    <row r="7380" spans="1:6" x14ac:dyDescent="0.25">
      <c r="A7380" s="43" t="str">
        <f t="shared" si="580"/>
        <v xml:space="preserve"> 0 Financial</v>
      </c>
      <c r="B7380" s="43" t="str">
        <f t="shared" si="581"/>
        <v/>
      </c>
      <c r="C7380" s="43">
        <f t="shared" si="582"/>
        <v>0</v>
      </c>
      <c r="D7380" s="43" t="str">
        <f t="shared" si="583"/>
        <v>Financial</v>
      </c>
      <c r="E7380" s="43" t="e">
        <f>IF(VLOOKUP(S7380,'DD-Lookup'!$J$6:$L$50,3,FALSE)="Monthly",(YEAR(AC7380)-YEAR(AB7380))*12+MONTH(AC7380)-MONTH(AB7380)+1,(AC7380-AB7380+1))</f>
        <v>#N/A</v>
      </c>
      <c r="F7380" s="210" t="e">
        <f t="shared" si="584"/>
        <v>#N/A</v>
      </c>
    </row>
    <row r="7381" spans="1:6" x14ac:dyDescent="0.25">
      <c r="A7381" s="43" t="str">
        <f t="shared" si="580"/>
        <v xml:space="preserve"> 0 Financial</v>
      </c>
      <c r="B7381" s="43" t="str">
        <f t="shared" si="581"/>
        <v/>
      </c>
      <c r="C7381" s="43">
        <f t="shared" si="582"/>
        <v>0</v>
      </c>
      <c r="D7381" s="43" t="str">
        <f t="shared" si="583"/>
        <v>Financial</v>
      </c>
      <c r="E7381" s="43" t="e">
        <f>IF(VLOOKUP(S7381,'DD-Lookup'!$J$6:$L$50,3,FALSE)="Monthly",(YEAR(AC7381)-YEAR(AB7381))*12+MONTH(AC7381)-MONTH(AB7381)+1,(AC7381-AB7381+1))</f>
        <v>#N/A</v>
      </c>
      <c r="F7381" s="210" t="e">
        <f t="shared" si="584"/>
        <v>#N/A</v>
      </c>
    </row>
    <row r="7382" spans="1:6" x14ac:dyDescent="0.25">
      <c r="A7382" s="43" t="str">
        <f t="shared" si="580"/>
        <v xml:space="preserve"> 0 Financial</v>
      </c>
      <c r="B7382" s="43" t="str">
        <f t="shared" si="581"/>
        <v/>
      </c>
      <c r="C7382" s="43">
        <f t="shared" si="582"/>
        <v>0</v>
      </c>
      <c r="D7382" s="43" t="str">
        <f t="shared" si="583"/>
        <v>Financial</v>
      </c>
      <c r="E7382" s="43" t="e">
        <f>IF(VLOOKUP(S7382,'DD-Lookup'!$J$6:$L$50,3,FALSE)="Monthly",(YEAR(AC7382)-YEAR(AB7382))*12+MONTH(AC7382)-MONTH(AB7382)+1,(AC7382-AB7382+1))</f>
        <v>#N/A</v>
      </c>
      <c r="F7382" s="210" t="e">
        <f t="shared" si="584"/>
        <v>#N/A</v>
      </c>
    </row>
    <row r="7383" spans="1:6" x14ac:dyDescent="0.25">
      <c r="A7383" s="43" t="str">
        <f t="shared" si="580"/>
        <v xml:space="preserve"> 0 Financial</v>
      </c>
      <c r="B7383" s="43" t="str">
        <f t="shared" si="581"/>
        <v/>
      </c>
      <c r="C7383" s="43">
        <f t="shared" si="582"/>
        <v>0</v>
      </c>
      <c r="D7383" s="43" t="str">
        <f t="shared" si="583"/>
        <v>Financial</v>
      </c>
      <c r="E7383" s="43" t="e">
        <f>IF(VLOOKUP(S7383,'DD-Lookup'!$J$6:$L$50,3,FALSE)="Monthly",(YEAR(AC7383)-YEAR(AB7383))*12+MONTH(AC7383)-MONTH(AB7383)+1,(AC7383-AB7383+1))</f>
        <v>#N/A</v>
      </c>
      <c r="F7383" s="210" t="e">
        <f t="shared" si="584"/>
        <v>#N/A</v>
      </c>
    </row>
    <row r="7384" spans="1:6" x14ac:dyDescent="0.25">
      <c r="A7384" s="43" t="str">
        <f t="shared" si="580"/>
        <v xml:space="preserve"> 0 Financial</v>
      </c>
      <c r="B7384" s="43" t="str">
        <f t="shared" si="581"/>
        <v/>
      </c>
      <c r="C7384" s="43">
        <f t="shared" si="582"/>
        <v>0</v>
      </c>
      <c r="D7384" s="43" t="str">
        <f t="shared" si="583"/>
        <v>Financial</v>
      </c>
      <c r="E7384" s="43" t="e">
        <f>IF(VLOOKUP(S7384,'DD-Lookup'!$J$6:$L$50,3,FALSE)="Monthly",(YEAR(AC7384)-YEAR(AB7384))*12+MONTH(AC7384)-MONTH(AB7384)+1,(AC7384-AB7384+1))</f>
        <v>#N/A</v>
      </c>
      <c r="F7384" s="210" t="e">
        <f t="shared" si="584"/>
        <v>#N/A</v>
      </c>
    </row>
    <row r="7385" spans="1:6" x14ac:dyDescent="0.25">
      <c r="A7385" s="43" t="str">
        <f t="shared" si="580"/>
        <v xml:space="preserve"> 0 Financial</v>
      </c>
      <c r="B7385" s="43" t="str">
        <f t="shared" si="581"/>
        <v/>
      </c>
      <c r="C7385" s="43">
        <f t="shared" si="582"/>
        <v>0</v>
      </c>
      <c r="D7385" s="43" t="str">
        <f t="shared" si="583"/>
        <v>Financial</v>
      </c>
      <c r="E7385" s="43" t="e">
        <f>IF(VLOOKUP(S7385,'DD-Lookup'!$J$6:$L$50,3,FALSE)="Monthly",(YEAR(AC7385)-YEAR(AB7385))*12+MONTH(AC7385)-MONTH(AB7385)+1,(AC7385-AB7385+1))</f>
        <v>#N/A</v>
      </c>
      <c r="F7385" s="210" t="e">
        <f t="shared" si="584"/>
        <v>#N/A</v>
      </c>
    </row>
    <row r="7386" spans="1:6" x14ac:dyDescent="0.25">
      <c r="A7386" s="43" t="str">
        <f t="shared" si="580"/>
        <v xml:space="preserve"> 0 Financial</v>
      </c>
      <c r="B7386" s="43" t="str">
        <f t="shared" si="581"/>
        <v/>
      </c>
      <c r="C7386" s="43">
        <f t="shared" si="582"/>
        <v>0</v>
      </c>
      <c r="D7386" s="43" t="str">
        <f t="shared" si="583"/>
        <v>Financial</v>
      </c>
      <c r="E7386" s="43" t="e">
        <f>IF(VLOOKUP(S7386,'DD-Lookup'!$J$6:$L$50,3,FALSE)="Monthly",(YEAR(AC7386)-YEAR(AB7386))*12+MONTH(AC7386)-MONTH(AB7386)+1,(AC7386-AB7386+1))</f>
        <v>#N/A</v>
      </c>
      <c r="F7386" s="210" t="e">
        <f t="shared" si="584"/>
        <v>#N/A</v>
      </c>
    </row>
    <row r="7387" spans="1:6" x14ac:dyDescent="0.25">
      <c r="A7387" s="43" t="str">
        <f t="shared" si="580"/>
        <v xml:space="preserve"> 0 Financial</v>
      </c>
      <c r="B7387" s="43" t="str">
        <f t="shared" si="581"/>
        <v/>
      </c>
      <c r="C7387" s="43">
        <f t="shared" si="582"/>
        <v>0</v>
      </c>
      <c r="D7387" s="43" t="str">
        <f t="shared" si="583"/>
        <v>Financial</v>
      </c>
      <c r="E7387" s="43" t="e">
        <f>IF(VLOOKUP(S7387,'DD-Lookup'!$J$6:$L$50,3,FALSE)="Monthly",(YEAR(AC7387)-YEAR(AB7387))*12+MONTH(AC7387)-MONTH(AB7387)+1,(AC7387-AB7387+1))</f>
        <v>#N/A</v>
      </c>
      <c r="F7387" s="210" t="e">
        <f t="shared" si="584"/>
        <v>#N/A</v>
      </c>
    </row>
    <row r="7388" spans="1:6" x14ac:dyDescent="0.25">
      <c r="A7388" s="43" t="str">
        <f t="shared" si="580"/>
        <v xml:space="preserve"> 0 Financial</v>
      </c>
      <c r="B7388" s="43" t="str">
        <f t="shared" si="581"/>
        <v/>
      </c>
      <c r="C7388" s="43">
        <f t="shared" si="582"/>
        <v>0</v>
      </c>
      <c r="D7388" s="43" t="str">
        <f t="shared" si="583"/>
        <v>Financial</v>
      </c>
      <c r="E7388" s="43" t="e">
        <f>IF(VLOOKUP(S7388,'DD-Lookup'!$J$6:$L$50,3,FALSE)="Monthly",(YEAR(AC7388)-YEAR(AB7388))*12+MONTH(AC7388)-MONTH(AB7388)+1,(AC7388-AB7388+1))</f>
        <v>#N/A</v>
      </c>
      <c r="F7388" s="210" t="e">
        <f t="shared" si="584"/>
        <v>#N/A</v>
      </c>
    </row>
    <row r="7389" spans="1:6" x14ac:dyDescent="0.25">
      <c r="A7389" s="43" t="str">
        <f t="shared" si="580"/>
        <v xml:space="preserve"> 0 Financial</v>
      </c>
      <c r="B7389" s="43" t="str">
        <f t="shared" si="581"/>
        <v/>
      </c>
      <c r="C7389" s="43">
        <f t="shared" si="582"/>
        <v>0</v>
      </c>
      <c r="D7389" s="43" t="str">
        <f t="shared" si="583"/>
        <v>Financial</v>
      </c>
      <c r="E7389" s="43" t="e">
        <f>IF(VLOOKUP(S7389,'DD-Lookup'!$J$6:$L$50,3,FALSE)="Monthly",(YEAR(AC7389)-YEAR(AB7389))*12+MONTH(AC7389)-MONTH(AB7389)+1,(AC7389-AB7389+1))</f>
        <v>#N/A</v>
      </c>
      <c r="F7389" s="210" t="e">
        <f t="shared" si="584"/>
        <v>#N/A</v>
      </c>
    </row>
    <row r="7390" spans="1:6" x14ac:dyDescent="0.25">
      <c r="A7390" s="43" t="str">
        <f t="shared" si="580"/>
        <v xml:space="preserve"> 0 Financial</v>
      </c>
      <c r="B7390" s="43" t="str">
        <f t="shared" si="581"/>
        <v/>
      </c>
      <c r="C7390" s="43">
        <f t="shared" si="582"/>
        <v>0</v>
      </c>
      <c r="D7390" s="43" t="str">
        <f t="shared" si="583"/>
        <v>Financial</v>
      </c>
      <c r="E7390" s="43" t="e">
        <f>IF(VLOOKUP(S7390,'DD-Lookup'!$J$6:$L$50,3,FALSE)="Monthly",(YEAR(AC7390)-YEAR(AB7390))*12+MONTH(AC7390)-MONTH(AB7390)+1,(AC7390-AB7390+1))</f>
        <v>#N/A</v>
      </c>
      <c r="F7390" s="210" t="e">
        <f t="shared" si="584"/>
        <v>#N/A</v>
      </c>
    </row>
    <row r="7391" spans="1:6" x14ac:dyDescent="0.25">
      <c r="A7391" s="43" t="str">
        <f t="shared" si="580"/>
        <v xml:space="preserve"> 0 Financial</v>
      </c>
      <c r="B7391" s="43" t="str">
        <f t="shared" si="581"/>
        <v/>
      </c>
      <c r="C7391" s="43">
        <f t="shared" si="582"/>
        <v>0</v>
      </c>
      <c r="D7391" s="43" t="str">
        <f t="shared" si="583"/>
        <v>Financial</v>
      </c>
      <c r="E7391" s="43" t="e">
        <f>IF(VLOOKUP(S7391,'DD-Lookup'!$J$6:$L$50,3,FALSE)="Monthly",(YEAR(AC7391)-YEAR(AB7391))*12+MONTH(AC7391)-MONTH(AB7391)+1,(AC7391-AB7391+1))</f>
        <v>#N/A</v>
      </c>
      <c r="F7391" s="210" t="e">
        <f t="shared" si="584"/>
        <v>#N/A</v>
      </c>
    </row>
    <row r="7392" spans="1:6" x14ac:dyDescent="0.25">
      <c r="A7392" s="43" t="str">
        <f t="shared" si="580"/>
        <v xml:space="preserve"> 0 Financial</v>
      </c>
      <c r="B7392" s="43" t="str">
        <f t="shared" si="581"/>
        <v/>
      </c>
      <c r="C7392" s="43">
        <f t="shared" si="582"/>
        <v>0</v>
      </c>
      <c r="D7392" s="43" t="str">
        <f t="shared" si="583"/>
        <v>Financial</v>
      </c>
      <c r="E7392" s="43" t="e">
        <f>IF(VLOOKUP(S7392,'DD-Lookup'!$J$6:$L$50,3,FALSE)="Monthly",(YEAR(AC7392)-YEAR(AB7392))*12+MONTH(AC7392)-MONTH(AB7392)+1,(AC7392-AB7392+1))</f>
        <v>#N/A</v>
      </c>
      <c r="F7392" s="210" t="e">
        <f t="shared" si="584"/>
        <v>#N/A</v>
      </c>
    </row>
    <row r="7393" spans="1:6" x14ac:dyDescent="0.25">
      <c r="A7393" s="43" t="str">
        <f t="shared" si="580"/>
        <v xml:space="preserve"> 0 Financial</v>
      </c>
      <c r="B7393" s="43" t="str">
        <f t="shared" si="581"/>
        <v/>
      </c>
      <c r="C7393" s="43">
        <f t="shared" si="582"/>
        <v>0</v>
      </c>
      <c r="D7393" s="43" t="str">
        <f t="shared" si="583"/>
        <v>Financial</v>
      </c>
      <c r="E7393" s="43" t="e">
        <f>IF(VLOOKUP(S7393,'DD-Lookup'!$J$6:$L$50,3,FALSE)="Monthly",(YEAR(AC7393)-YEAR(AB7393))*12+MONTH(AC7393)-MONTH(AB7393)+1,(AC7393-AB7393+1))</f>
        <v>#N/A</v>
      </c>
      <c r="F7393" s="210" t="e">
        <f t="shared" si="584"/>
        <v>#N/A</v>
      </c>
    </row>
    <row r="7394" spans="1:6" x14ac:dyDescent="0.25">
      <c r="A7394" s="43" t="str">
        <f t="shared" si="580"/>
        <v xml:space="preserve"> 0 Financial</v>
      </c>
      <c r="B7394" s="43" t="str">
        <f t="shared" si="581"/>
        <v/>
      </c>
      <c r="C7394" s="43">
        <f t="shared" si="582"/>
        <v>0</v>
      </c>
      <c r="D7394" s="43" t="str">
        <f t="shared" si="583"/>
        <v>Financial</v>
      </c>
      <c r="E7394" s="43" t="e">
        <f>IF(VLOOKUP(S7394,'DD-Lookup'!$J$6:$L$50,3,FALSE)="Monthly",(YEAR(AC7394)-YEAR(AB7394))*12+MONTH(AC7394)-MONTH(AB7394)+1,(AC7394-AB7394+1))</f>
        <v>#N/A</v>
      </c>
      <c r="F7394" s="210" t="e">
        <f t="shared" si="584"/>
        <v>#N/A</v>
      </c>
    </row>
    <row r="7395" spans="1:6" x14ac:dyDescent="0.25">
      <c r="A7395" s="43" t="str">
        <f t="shared" si="580"/>
        <v xml:space="preserve"> 0 Financial</v>
      </c>
      <c r="B7395" s="43" t="str">
        <f t="shared" si="581"/>
        <v/>
      </c>
      <c r="C7395" s="43">
        <f t="shared" si="582"/>
        <v>0</v>
      </c>
      <c r="D7395" s="43" t="str">
        <f t="shared" si="583"/>
        <v>Financial</v>
      </c>
      <c r="E7395" s="43" t="e">
        <f>IF(VLOOKUP(S7395,'DD-Lookup'!$J$6:$L$50,3,FALSE)="Monthly",(YEAR(AC7395)-YEAR(AB7395))*12+MONTH(AC7395)-MONTH(AB7395)+1,(AC7395-AB7395+1))</f>
        <v>#N/A</v>
      </c>
      <c r="F7395" s="210" t="e">
        <f t="shared" si="584"/>
        <v>#N/A</v>
      </c>
    </row>
    <row r="7396" spans="1:6" x14ac:dyDescent="0.25">
      <c r="A7396" s="43" t="str">
        <f t="shared" si="580"/>
        <v xml:space="preserve"> 0 Financial</v>
      </c>
      <c r="B7396" s="43" t="str">
        <f t="shared" si="581"/>
        <v/>
      </c>
      <c r="C7396" s="43">
        <f t="shared" si="582"/>
        <v>0</v>
      </c>
      <c r="D7396" s="43" t="str">
        <f t="shared" si="583"/>
        <v>Financial</v>
      </c>
      <c r="E7396" s="43" t="e">
        <f>IF(VLOOKUP(S7396,'DD-Lookup'!$J$6:$L$50,3,FALSE)="Monthly",(YEAR(AC7396)-YEAR(AB7396))*12+MONTH(AC7396)-MONTH(AB7396)+1,(AC7396-AB7396+1))</f>
        <v>#N/A</v>
      </c>
      <c r="F7396" s="210" t="e">
        <f t="shared" si="584"/>
        <v>#N/A</v>
      </c>
    </row>
    <row r="7397" spans="1:6" x14ac:dyDescent="0.25">
      <c r="A7397" s="43" t="str">
        <f t="shared" si="580"/>
        <v xml:space="preserve"> 0 Financial</v>
      </c>
      <c r="B7397" s="43" t="str">
        <f t="shared" si="581"/>
        <v/>
      </c>
      <c r="C7397" s="43">
        <f t="shared" si="582"/>
        <v>0</v>
      </c>
      <c r="D7397" s="43" t="str">
        <f t="shared" si="583"/>
        <v>Financial</v>
      </c>
      <c r="E7397" s="43" t="e">
        <f>IF(VLOOKUP(S7397,'DD-Lookup'!$J$6:$L$50,3,FALSE)="Monthly",(YEAR(AC7397)-YEAR(AB7397))*12+MONTH(AC7397)-MONTH(AB7397)+1,(AC7397-AB7397+1))</f>
        <v>#N/A</v>
      </c>
      <c r="F7397" s="210" t="e">
        <f t="shared" si="584"/>
        <v>#N/A</v>
      </c>
    </row>
    <row r="7398" spans="1:6" x14ac:dyDescent="0.25">
      <c r="A7398" s="43" t="str">
        <f t="shared" si="580"/>
        <v xml:space="preserve"> 0 Financial</v>
      </c>
      <c r="B7398" s="43" t="str">
        <f t="shared" si="581"/>
        <v/>
      </c>
      <c r="C7398" s="43">
        <f t="shared" si="582"/>
        <v>0</v>
      </c>
      <c r="D7398" s="43" t="str">
        <f t="shared" si="583"/>
        <v>Financial</v>
      </c>
      <c r="E7398" s="43" t="e">
        <f>IF(VLOOKUP(S7398,'DD-Lookup'!$J$6:$L$50,3,FALSE)="Monthly",(YEAR(AC7398)-YEAR(AB7398))*12+MONTH(AC7398)-MONTH(AB7398)+1,(AC7398-AB7398+1))</f>
        <v>#N/A</v>
      </c>
      <c r="F7398" s="210" t="e">
        <f t="shared" si="584"/>
        <v>#N/A</v>
      </c>
    </row>
    <row r="7399" spans="1:6" x14ac:dyDescent="0.25">
      <c r="A7399" s="43" t="str">
        <f t="shared" si="580"/>
        <v xml:space="preserve"> 0 Financial</v>
      </c>
      <c r="B7399" s="43" t="str">
        <f t="shared" si="581"/>
        <v/>
      </c>
      <c r="C7399" s="43">
        <f t="shared" si="582"/>
        <v>0</v>
      </c>
      <c r="D7399" s="43" t="str">
        <f t="shared" si="583"/>
        <v>Financial</v>
      </c>
      <c r="E7399" s="43" t="e">
        <f>IF(VLOOKUP(S7399,'DD-Lookup'!$J$6:$L$50,3,FALSE)="Monthly",(YEAR(AC7399)-YEAR(AB7399))*12+MONTH(AC7399)-MONTH(AB7399)+1,(AC7399-AB7399+1))</f>
        <v>#N/A</v>
      </c>
      <c r="F7399" s="210" t="e">
        <f t="shared" si="584"/>
        <v>#N/A</v>
      </c>
    </row>
    <row r="7400" spans="1:6" x14ac:dyDescent="0.25">
      <c r="A7400" s="43" t="str">
        <f t="shared" si="580"/>
        <v xml:space="preserve"> 0 Financial</v>
      </c>
      <c r="B7400" s="43" t="str">
        <f t="shared" si="581"/>
        <v/>
      </c>
      <c r="C7400" s="43">
        <f t="shared" si="582"/>
        <v>0</v>
      </c>
      <c r="D7400" s="43" t="str">
        <f t="shared" si="583"/>
        <v>Financial</v>
      </c>
      <c r="E7400" s="43" t="e">
        <f>IF(VLOOKUP(S7400,'DD-Lookup'!$J$6:$L$50,3,FALSE)="Monthly",(YEAR(AC7400)-YEAR(AB7400))*12+MONTH(AC7400)-MONTH(AB7400)+1,(AC7400-AB7400+1))</f>
        <v>#N/A</v>
      </c>
      <c r="F7400" s="210" t="e">
        <f t="shared" si="584"/>
        <v>#N/A</v>
      </c>
    </row>
    <row r="7401" spans="1:6" x14ac:dyDescent="0.25">
      <c r="A7401" s="43" t="str">
        <f t="shared" si="580"/>
        <v xml:space="preserve"> 0 Financial</v>
      </c>
      <c r="B7401" s="43" t="str">
        <f t="shared" si="581"/>
        <v/>
      </c>
      <c r="C7401" s="43">
        <f t="shared" si="582"/>
        <v>0</v>
      </c>
      <c r="D7401" s="43" t="str">
        <f t="shared" si="583"/>
        <v>Financial</v>
      </c>
      <c r="E7401" s="43" t="e">
        <f>IF(VLOOKUP(S7401,'DD-Lookup'!$J$6:$L$50,3,FALSE)="Monthly",(YEAR(AC7401)-YEAR(AB7401))*12+MONTH(AC7401)-MONTH(AB7401)+1,(AC7401-AB7401+1))</f>
        <v>#N/A</v>
      </c>
      <c r="F7401" s="210" t="e">
        <f t="shared" si="584"/>
        <v>#N/A</v>
      </c>
    </row>
    <row r="7402" spans="1:6" x14ac:dyDescent="0.25">
      <c r="A7402" s="43" t="str">
        <f t="shared" si="580"/>
        <v xml:space="preserve"> 0 Financial</v>
      </c>
      <c r="B7402" s="43" t="str">
        <f t="shared" si="581"/>
        <v/>
      </c>
      <c r="C7402" s="43">
        <f t="shared" si="582"/>
        <v>0</v>
      </c>
      <c r="D7402" s="43" t="str">
        <f t="shared" si="583"/>
        <v>Financial</v>
      </c>
      <c r="E7402" s="43" t="e">
        <f>IF(VLOOKUP(S7402,'DD-Lookup'!$J$6:$L$50,3,FALSE)="Monthly",(YEAR(AC7402)-YEAR(AB7402))*12+MONTH(AC7402)-MONTH(AB7402)+1,(AC7402-AB7402+1))</f>
        <v>#N/A</v>
      </c>
      <c r="F7402" s="210" t="e">
        <f t="shared" si="584"/>
        <v>#N/A</v>
      </c>
    </row>
    <row r="7403" spans="1:6" x14ac:dyDescent="0.25">
      <c r="A7403" s="43" t="str">
        <f t="shared" si="580"/>
        <v xml:space="preserve"> 0 Financial</v>
      </c>
      <c r="B7403" s="43" t="str">
        <f t="shared" si="581"/>
        <v/>
      </c>
      <c r="C7403" s="43">
        <f t="shared" si="582"/>
        <v>0</v>
      </c>
      <c r="D7403" s="43" t="str">
        <f t="shared" si="583"/>
        <v>Financial</v>
      </c>
      <c r="E7403" s="43" t="e">
        <f>IF(VLOOKUP(S7403,'DD-Lookup'!$J$6:$L$50,3,FALSE)="Monthly",(YEAR(AC7403)-YEAR(AB7403))*12+MONTH(AC7403)-MONTH(AB7403)+1,(AC7403-AB7403+1))</f>
        <v>#N/A</v>
      </c>
      <c r="F7403" s="210" t="e">
        <f t="shared" si="584"/>
        <v>#N/A</v>
      </c>
    </row>
    <row r="7404" spans="1:6" x14ac:dyDescent="0.25">
      <c r="A7404" s="43" t="str">
        <f t="shared" si="580"/>
        <v xml:space="preserve"> 0 Financial</v>
      </c>
      <c r="B7404" s="43" t="str">
        <f t="shared" si="581"/>
        <v/>
      </c>
      <c r="C7404" s="43">
        <f t="shared" si="582"/>
        <v>0</v>
      </c>
      <c r="D7404" s="43" t="str">
        <f t="shared" si="583"/>
        <v>Financial</v>
      </c>
      <c r="E7404" s="43" t="e">
        <f>IF(VLOOKUP(S7404,'DD-Lookup'!$J$6:$L$50,3,FALSE)="Monthly",(YEAR(AC7404)-YEAR(AB7404))*12+MONTH(AC7404)-MONTH(AB7404)+1,(AC7404-AB7404+1))</f>
        <v>#N/A</v>
      </c>
      <c r="F7404" s="210" t="e">
        <f t="shared" si="584"/>
        <v>#N/A</v>
      </c>
    </row>
    <row r="7405" spans="1:6" x14ac:dyDescent="0.25">
      <c r="A7405" s="43" t="str">
        <f t="shared" si="580"/>
        <v xml:space="preserve"> 0 Financial</v>
      </c>
      <c r="B7405" s="43" t="str">
        <f t="shared" si="581"/>
        <v/>
      </c>
      <c r="C7405" s="43">
        <f t="shared" si="582"/>
        <v>0</v>
      </c>
      <c r="D7405" s="43" t="str">
        <f t="shared" si="583"/>
        <v>Financial</v>
      </c>
      <c r="E7405" s="43" t="e">
        <f>IF(VLOOKUP(S7405,'DD-Lookup'!$J$6:$L$50,3,FALSE)="Monthly",(YEAR(AC7405)-YEAR(AB7405))*12+MONTH(AC7405)-MONTH(AB7405)+1,(AC7405-AB7405+1))</f>
        <v>#N/A</v>
      </c>
      <c r="F7405" s="210" t="e">
        <f t="shared" si="584"/>
        <v>#N/A</v>
      </c>
    </row>
    <row r="7406" spans="1:6" x14ac:dyDescent="0.25">
      <c r="A7406" s="43" t="str">
        <f t="shared" si="580"/>
        <v xml:space="preserve"> 0 Financial</v>
      </c>
      <c r="B7406" s="43" t="str">
        <f t="shared" si="581"/>
        <v/>
      </c>
      <c r="C7406" s="43">
        <f t="shared" si="582"/>
        <v>0</v>
      </c>
      <c r="D7406" s="43" t="str">
        <f t="shared" si="583"/>
        <v>Financial</v>
      </c>
      <c r="E7406" s="43" t="e">
        <f>IF(VLOOKUP(S7406,'DD-Lookup'!$J$6:$L$50,3,FALSE)="Monthly",(YEAR(AC7406)-YEAR(AB7406))*12+MONTH(AC7406)-MONTH(AB7406)+1,(AC7406-AB7406+1))</f>
        <v>#N/A</v>
      </c>
      <c r="F7406" s="210" t="e">
        <f t="shared" si="584"/>
        <v>#N/A</v>
      </c>
    </row>
    <row r="7407" spans="1:6" x14ac:dyDescent="0.25">
      <c r="A7407" s="43" t="str">
        <f t="shared" si="580"/>
        <v xml:space="preserve"> 0 Financial</v>
      </c>
      <c r="B7407" s="43" t="str">
        <f t="shared" si="581"/>
        <v/>
      </c>
      <c r="C7407" s="43">
        <f t="shared" si="582"/>
        <v>0</v>
      </c>
      <c r="D7407" s="43" t="str">
        <f t="shared" si="583"/>
        <v>Financial</v>
      </c>
      <c r="E7407" s="43" t="e">
        <f>IF(VLOOKUP(S7407,'DD-Lookup'!$J$6:$L$50,3,FALSE)="Monthly",(YEAR(AC7407)-YEAR(AB7407))*12+MONTH(AC7407)-MONTH(AB7407)+1,(AC7407-AB7407+1))</f>
        <v>#N/A</v>
      </c>
      <c r="F7407" s="210" t="e">
        <f t="shared" si="584"/>
        <v>#N/A</v>
      </c>
    </row>
    <row r="7408" spans="1:6" x14ac:dyDescent="0.25">
      <c r="A7408" s="43" t="str">
        <f t="shared" si="580"/>
        <v xml:space="preserve"> 0 Financial</v>
      </c>
      <c r="B7408" s="43" t="str">
        <f t="shared" si="581"/>
        <v/>
      </c>
      <c r="C7408" s="43">
        <f t="shared" si="582"/>
        <v>0</v>
      </c>
      <c r="D7408" s="43" t="str">
        <f t="shared" si="583"/>
        <v>Financial</v>
      </c>
      <c r="E7408" s="43" t="e">
        <f>IF(VLOOKUP(S7408,'DD-Lookup'!$J$6:$L$50,3,FALSE)="Monthly",(YEAR(AC7408)-YEAR(AB7408))*12+MONTH(AC7408)-MONTH(AB7408)+1,(AC7408-AB7408+1))</f>
        <v>#N/A</v>
      </c>
      <c r="F7408" s="210" t="e">
        <f t="shared" si="584"/>
        <v>#N/A</v>
      </c>
    </row>
    <row r="7409" spans="1:6" x14ac:dyDescent="0.25">
      <c r="A7409" s="43" t="str">
        <f t="shared" si="580"/>
        <v xml:space="preserve"> 0 Financial</v>
      </c>
      <c r="B7409" s="43" t="str">
        <f t="shared" si="581"/>
        <v/>
      </c>
      <c r="C7409" s="43">
        <f t="shared" si="582"/>
        <v>0</v>
      </c>
      <c r="D7409" s="43" t="str">
        <f t="shared" si="583"/>
        <v>Financial</v>
      </c>
      <c r="E7409" s="43" t="e">
        <f>IF(VLOOKUP(S7409,'DD-Lookup'!$J$6:$L$50,3,FALSE)="Monthly",(YEAR(AC7409)-YEAR(AB7409))*12+MONTH(AC7409)-MONTH(AB7409)+1,(AC7409-AB7409+1))</f>
        <v>#N/A</v>
      </c>
      <c r="F7409" s="210" t="e">
        <f t="shared" si="584"/>
        <v>#N/A</v>
      </c>
    </row>
    <row r="7410" spans="1:6" x14ac:dyDescent="0.25">
      <c r="A7410" s="43" t="str">
        <f t="shared" si="580"/>
        <v xml:space="preserve"> 0 Financial</v>
      </c>
      <c r="B7410" s="43" t="str">
        <f t="shared" si="581"/>
        <v/>
      </c>
      <c r="C7410" s="43">
        <f t="shared" si="582"/>
        <v>0</v>
      </c>
      <c r="D7410" s="43" t="str">
        <f t="shared" si="583"/>
        <v>Financial</v>
      </c>
      <c r="E7410" s="43" t="e">
        <f>IF(VLOOKUP(S7410,'DD-Lookup'!$J$6:$L$50,3,FALSE)="Monthly",(YEAR(AC7410)-YEAR(AB7410))*12+MONTH(AC7410)-MONTH(AB7410)+1,(AC7410-AB7410+1))</f>
        <v>#N/A</v>
      </c>
      <c r="F7410" s="210" t="e">
        <f t="shared" si="584"/>
        <v>#N/A</v>
      </c>
    </row>
    <row r="7411" spans="1:6" x14ac:dyDescent="0.25">
      <c r="A7411" s="43" t="str">
        <f t="shared" si="580"/>
        <v xml:space="preserve"> 0 Financial</v>
      </c>
      <c r="B7411" s="43" t="str">
        <f t="shared" si="581"/>
        <v/>
      </c>
      <c r="C7411" s="43">
        <f t="shared" si="582"/>
        <v>0</v>
      </c>
      <c r="D7411" s="43" t="str">
        <f t="shared" si="583"/>
        <v>Financial</v>
      </c>
      <c r="E7411" s="43" t="e">
        <f>IF(VLOOKUP(S7411,'DD-Lookup'!$J$6:$L$50,3,FALSE)="Monthly",(YEAR(AC7411)-YEAR(AB7411))*12+MONTH(AC7411)-MONTH(AB7411)+1,(AC7411-AB7411+1))</f>
        <v>#N/A</v>
      </c>
      <c r="F7411" s="210" t="e">
        <f t="shared" si="584"/>
        <v>#N/A</v>
      </c>
    </row>
    <row r="7412" spans="1:6" x14ac:dyDescent="0.25">
      <c r="A7412" s="43" t="str">
        <f t="shared" si="580"/>
        <v xml:space="preserve"> 0 Financial</v>
      </c>
      <c r="B7412" s="43" t="str">
        <f t="shared" si="581"/>
        <v/>
      </c>
      <c r="C7412" s="43">
        <f t="shared" si="582"/>
        <v>0</v>
      </c>
      <c r="D7412" s="43" t="str">
        <f t="shared" si="583"/>
        <v>Financial</v>
      </c>
      <c r="E7412" s="43" t="e">
        <f>IF(VLOOKUP(S7412,'DD-Lookup'!$J$6:$L$50,3,FALSE)="Monthly",(YEAR(AC7412)-YEAR(AB7412))*12+MONTH(AC7412)-MONTH(AB7412)+1,(AC7412-AB7412+1))</f>
        <v>#N/A</v>
      </c>
      <c r="F7412" s="210" t="e">
        <f t="shared" si="584"/>
        <v>#N/A</v>
      </c>
    </row>
    <row r="7413" spans="1:6" x14ac:dyDescent="0.25">
      <c r="A7413" s="43" t="str">
        <f t="shared" si="580"/>
        <v xml:space="preserve"> 0 Financial</v>
      </c>
      <c r="B7413" s="43" t="str">
        <f t="shared" si="581"/>
        <v/>
      </c>
      <c r="C7413" s="43">
        <f t="shared" si="582"/>
        <v>0</v>
      </c>
      <c r="D7413" s="43" t="str">
        <f t="shared" si="583"/>
        <v>Financial</v>
      </c>
      <c r="E7413" s="43" t="e">
        <f>IF(VLOOKUP(S7413,'DD-Lookup'!$J$6:$L$50,3,FALSE)="Monthly",(YEAR(AC7413)-YEAR(AB7413))*12+MONTH(AC7413)-MONTH(AB7413)+1,(AC7413-AB7413+1))</f>
        <v>#N/A</v>
      </c>
      <c r="F7413" s="210" t="e">
        <f t="shared" si="584"/>
        <v>#N/A</v>
      </c>
    </row>
    <row r="7414" spans="1:6" x14ac:dyDescent="0.25">
      <c r="A7414" s="43" t="str">
        <f t="shared" si="580"/>
        <v xml:space="preserve"> 0 Financial</v>
      </c>
      <c r="B7414" s="43" t="str">
        <f t="shared" si="581"/>
        <v/>
      </c>
      <c r="C7414" s="43">
        <f t="shared" si="582"/>
        <v>0</v>
      </c>
      <c r="D7414" s="43" t="str">
        <f t="shared" si="583"/>
        <v>Financial</v>
      </c>
      <c r="E7414" s="43" t="e">
        <f>IF(VLOOKUP(S7414,'DD-Lookup'!$J$6:$L$50,3,FALSE)="Monthly",(YEAR(AC7414)-YEAR(AB7414))*12+MONTH(AC7414)-MONTH(AB7414)+1,(AC7414-AB7414+1))</f>
        <v>#N/A</v>
      </c>
      <c r="F7414" s="210" t="e">
        <f t="shared" si="584"/>
        <v>#N/A</v>
      </c>
    </row>
    <row r="7415" spans="1:6" x14ac:dyDescent="0.25">
      <c r="A7415" s="43" t="str">
        <f t="shared" si="580"/>
        <v xml:space="preserve"> 0 Financial</v>
      </c>
      <c r="B7415" s="43" t="str">
        <f t="shared" si="581"/>
        <v/>
      </c>
      <c r="C7415" s="43">
        <f t="shared" si="582"/>
        <v>0</v>
      </c>
      <c r="D7415" s="43" t="str">
        <f t="shared" si="583"/>
        <v>Financial</v>
      </c>
      <c r="E7415" s="43" t="e">
        <f>IF(VLOOKUP(S7415,'DD-Lookup'!$J$6:$L$50,3,FALSE)="Monthly",(YEAR(AC7415)-YEAR(AB7415))*12+MONTH(AC7415)-MONTH(AB7415)+1,(AC7415-AB7415+1))</f>
        <v>#N/A</v>
      </c>
      <c r="F7415" s="210" t="e">
        <f t="shared" si="584"/>
        <v>#N/A</v>
      </c>
    </row>
    <row r="7416" spans="1:6" x14ac:dyDescent="0.25">
      <c r="A7416" s="43" t="str">
        <f t="shared" si="580"/>
        <v xml:space="preserve"> 0 Financial</v>
      </c>
      <c r="B7416" s="43" t="str">
        <f t="shared" si="581"/>
        <v/>
      </c>
      <c r="C7416" s="43">
        <f t="shared" si="582"/>
        <v>0</v>
      </c>
      <c r="D7416" s="43" t="str">
        <f t="shared" si="583"/>
        <v>Financial</v>
      </c>
      <c r="E7416" s="43" t="e">
        <f>IF(VLOOKUP(S7416,'DD-Lookup'!$J$6:$L$50,3,FALSE)="Monthly",(YEAR(AC7416)-YEAR(AB7416))*12+MONTH(AC7416)-MONTH(AB7416)+1,(AC7416-AB7416+1))</f>
        <v>#N/A</v>
      </c>
      <c r="F7416" s="210" t="e">
        <f t="shared" si="584"/>
        <v>#N/A</v>
      </c>
    </row>
    <row r="7417" spans="1:6" x14ac:dyDescent="0.25">
      <c r="A7417" s="43" t="str">
        <f t="shared" si="580"/>
        <v xml:space="preserve"> 0 Financial</v>
      </c>
      <c r="B7417" s="43" t="str">
        <f t="shared" si="581"/>
        <v/>
      </c>
      <c r="C7417" s="43">
        <f t="shared" si="582"/>
        <v>0</v>
      </c>
      <c r="D7417" s="43" t="str">
        <f t="shared" si="583"/>
        <v>Financial</v>
      </c>
      <c r="E7417" s="43" t="e">
        <f>IF(VLOOKUP(S7417,'DD-Lookup'!$J$6:$L$50,3,FALSE)="Monthly",(YEAR(AC7417)-YEAR(AB7417))*12+MONTH(AC7417)-MONTH(AB7417)+1,(AC7417-AB7417+1))</f>
        <v>#N/A</v>
      </c>
      <c r="F7417" s="210" t="e">
        <f t="shared" si="584"/>
        <v>#N/A</v>
      </c>
    </row>
    <row r="7418" spans="1:6" x14ac:dyDescent="0.25">
      <c r="A7418" s="43" t="str">
        <f t="shared" si="580"/>
        <v xml:space="preserve"> 0 Financial</v>
      </c>
      <c r="B7418" s="43" t="str">
        <f t="shared" si="581"/>
        <v/>
      </c>
      <c r="C7418" s="43">
        <f t="shared" si="582"/>
        <v>0</v>
      </c>
      <c r="D7418" s="43" t="str">
        <f t="shared" si="583"/>
        <v>Financial</v>
      </c>
      <c r="E7418" s="43" t="e">
        <f>IF(VLOOKUP(S7418,'DD-Lookup'!$J$6:$L$50,3,FALSE)="Monthly",(YEAR(AC7418)-YEAR(AB7418))*12+MONTH(AC7418)-MONTH(AB7418)+1,(AC7418-AB7418+1))</f>
        <v>#N/A</v>
      </c>
      <c r="F7418" s="210" t="e">
        <f t="shared" si="584"/>
        <v>#N/A</v>
      </c>
    </row>
    <row r="7419" spans="1:6" x14ac:dyDescent="0.25">
      <c r="A7419" s="43" t="str">
        <f t="shared" si="580"/>
        <v xml:space="preserve"> 0 Financial</v>
      </c>
      <c r="B7419" s="43" t="str">
        <f t="shared" si="581"/>
        <v/>
      </c>
      <c r="C7419" s="43">
        <f t="shared" si="582"/>
        <v>0</v>
      </c>
      <c r="D7419" s="43" t="str">
        <f t="shared" si="583"/>
        <v>Financial</v>
      </c>
      <c r="E7419" s="43" t="e">
        <f>IF(VLOOKUP(S7419,'DD-Lookup'!$J$6:$L$50,3,FALSE)="Monthly",(YEAR(AC7419)-YEAR(AB7419))*12+MONTH(AC7419)-MONTH(AB7419)+1,(AC7419-AB7419+1))</f>
        <v>#N/A</v>
      </c>
      <c r="F7419" s="210" t="e">
        <f t="shared" si="584"/>
        <v>#N/A</v>
      </c>
    </row>
    <row r="7420" spans="1:6" x14ac:dyDescent="0.25">
      <c r="A7420" s="43" t="str">
        <f t="shared" si="580"/>
        <v xml:space="preserve"> 0 Financial</v>
      </c>
      <c r="B7420" s="43" t="str">
        <f t="shared" si="581"/>
        <v/>
      </c>
      <c r="C7420" s="43">
        <f t="shared" si="582"/>
        <v>0</v>
      </c>
      <c r="D7420" s="43" t="str">
        <f t="shared" si="583"/>
        <v>Financial</v>
      </c>
      <c r="E7420" s="43" t="e">
        <f>IF(VLOOKUP(S7420,'DD-Lookup'!$J$6:$L$50,3,FALSE)="Monthly",(YEAR(AC7420)-YEAR(AB7420))*12+MONTH(AC7420)-MONTH(AB7420)+1,(AC7420-AB7420+1))</f>
        <v>#N/A</v>
      </c>
      <c r="F7420" s="210" t="e">
        <f t="shared" si="584"/>
        <v>#N/A</v>
      </c>
    </row>
    <row r="7421" spans="1:6" x14ac:dyDescent="0.25">
      <c r="A7421" s="43" t="str">
        <f t="shared" si="580"/>
        <v xml:space="preserve"> 0 Financial</v>
      </c>
      <c r="B7421" s="43" t="str">
        <f t="shared" si="581"/>
        <v/>
      </c>
      <c r="C7421" s="43">
        <f t="shared" si="582"/>
        <v>0</v>
      </c>
      <c r="D7421" s="43" t="str">
        <f t="shared" si="583"/>
        <v>Financial</v>
      </c>
      <c r="E7421" s="43" t="e">
        <f>IF(VLOOKUP(S7421,'DD-Lookup'!$J$6:$L$50,3,FALSE)="Monthly",(YEAR(AC7421)-YEAR(AB7421))*12+MONTH(AC7421)-MONTH(AB7421)+1,(AC7421-AB7421+1))</f>
        <v>#N/A</v>
      </c>
      <c r="F7421" s="210" t="e">
        <f t="shared" si="584"/>
        <v>#N/A</v>
      </c>
    </row>
    <row r="7422" spans="1:6" x14ac:dyDescent="0.25">
      <c r="A7422" s="43" t="str">
        <f t="shared" si="580"/>
        <v xml:space="preserve"> 0 Financial</v>
      </c>
      <c r="B7422" s="43" t="str">
        <f t="shared" si="581"/>
        <v/>
      </c>
      <c r="C7422" s="43">
        <f t="shared" si="582"/>
        <v>0</v>
      </c>
      <c r="D7422" s="43" t="str">
        <f t="shared" si="583"/>
        <v>Financial</v>
      </c>
      <c r="E7422" s="43" t="e">
        <f>IF(VLOOKUP(S7422,'DD-Lookup'!$J$6:$L$50,3,FALSE)="Monthly",(YEAR(AC7422)-YEAR(AB7422))*12+MONTH(AC7422)-MONTH(AB7422)+1,(AC7422-AB7422+1))</f>
        <v>#N/A</v>
      </c>
      <c r="F7422" s="210" t="e">
        <f t="shared" si="584"/>
        <v>#N/A</v>
      </c>
    </row>
    <row r="7423" spans="1:6" x14ac:dyDescent="0.25">
      <c r="A7423" s="43" t="str">
        <f t="shared" si="580"/>
        <v xml:space="preserve"> 0 Financial</v>
      </c>
      <c r="B7423" s="43" t="str">
        <f t="shared" si="581"/>
        <v/>
      </c>
      <c r="C7423" s="43">
        <f t="shared" si="582"/>
        <v>0</v>
      </c>
      <c r="D7423" s="43" t="str">
        <f t="shared" si="583"/>
        <v>Financial</v>
      </c>
      <c r="E7423" s="43" t="e">
        <f>IF(VLOOKUP(S7423,'DD-Lookup'!$J$6:$L$50,3,FALSE)="Monthly",(YEAR(AC7423)-YEAR(AB7423))*12+MONTH(AC7423)-MONTH(AB7423)+1,(AC7423-AB7423+1))</f>
        <v>#N/A</v>
      </c>
      <c r="F7423" s="210" t="e">
        <f t="shared" si="584"/>
        <v>#N/A</v>
      </c>
    </row>
    <row r="7424" spans="1:6" x14ac:dyDescent="0.25">
      <c r="A7424" s="43" t="str">
        <f t="shared" si="580"/>
        <v xml:space="preserve"> 0 Financial</v>
      </c>
      <c r="B7424" s="43" t="str">
        <f t="shared" si="581"/>
        <v/>
      </c>
      <c r="C7424" s="43">
        <f t="shared" si="582"/>
        <v>0</v>
      </c>
      <c r="D7424" s="43" t="str">
        <f t="shared" si="583"/>
        <v>Financial</v>
      </c>
      <c r="E7424" s="43" t="e">
        <f>IF(VLOOKUP(S7424,'DD-Lookup'!$J$6:$L$50,3,FALSE)="Monthly",(YEAR(AC7424)-YEAR(AB7424))*12+MONTH(AC7424)-MONTH(AB7424)+1,(AC7424-AB7424+1))</f>
        <v>#N/A</v>
      </c>
      <c r="F7424" s="210" t="e">
        <f t="shared" si="584"/>
        <v>#N/A</v>
      </c>
    </row>
    <row r="7425" spans="1:6" x14ac:dyDescent="0.25">
      <c r="A7425" s="43" t="str">
        <f t="shared" si="580"/>
        <v xml:space="preserve"> 0 Financial</v>
      </c>
      <c r="B7425" s="43" t="str">
        <f t="shared" si="581"/>
        <v/>
      </c>
      <c r="C7425" s="43">
        <f t="shared" si="582"/>
        <v>0</v>
      </c>
      <c r="D7425" s="43" t="str">
        <f t="shared" si="583"/>
        <v>Financial</v>
      </c>
      <c r="E7425" s="43" t="e">
        <f>IF(VLOOKUP(S7425,'DD-Lookup'!$J$6:$L$50,3,FALSE)="Monthly",(YEAR(AC7425)-YEAR(AB7425))*12+MONTH(AC7425)-MONTH(AB7425)+1,(AC7425-AB7425+1))</f>
        <v>#N/A</v>
      </c>
      <c r="F7425" s="210" t="e">
        <f t="shared" si="584"/>
        <v>#N/A</v>
      </c>
    </row>
    <row r="7426" spans="1:6" x14ac:dyDescent="0.25">
      <c r="A7426" s="43" t="str">
        <f t="shared" si="580"/>
        <v xml:space="preserve"> 0 Financial</v>
      </c>
      <c r="B7426" s="43" t="str">
        <f t="shared" si="581"/>
        <v/>
      </c>
      <c r="C7426" s="43">
        <f t="shared" si="582"/>
        <v>0</v>
      </c>
      <c r="D7426" s="43" t="str">
        <f t="shared" si="583"/>
        <v>Financial</v>
      </c>
      <c r="E7426" s="43" t="e">
        <f>IF(VLOOKUP(S7426,'DD-Lookup'!$J$6:$L$50,3,FALSE)="Monthly",(YEAR(AC7426)-YEAR(AB7426))*12+MONTH(AC7426)-MONTH(AB7426)+1,(AC7426-AB7426+1))</f>
        <v>#N/A</v>
      </c>
      <c r="F7426" s="210" t="e">
        <f t="shared" si="584"/>
        <v>#N/A</v>
      </c>
    </row>
    <row r="7427" spans="1:6" x14ac:dyDescent="0.25">
      <c r="A7427" s="43" t="str">
        <f t="shared" si="580"/>
        <v xml:space="preserve"> 0 Financial</v>
      </c>
      <c r="B7427" s="43" t="str">
        <f t="shared" si="581"/>
        <v/>
      </c>
      <c r="C7427" s="43">
        <f t="shared" si="582"/>
        <v>0</v>
      </c>
      <c r="D7427" s="43" t="str">
        <f t="shared" si="583"/>
        <v>Financial</v>
      </c>
      <c r="E7427" s="43" t="e">
        <f>IF(VLOOKUP(S7427,'DD-Lookup'!$J$6:$L$50,3,FALSE)="Monthly",(YEAR(AC7427)-YEAR(AB7427))*12+MONTH(AC7427)-MONTH(AB7427)+1,(AC7427-AB7427+1))</f>
        <v>#N/A</v>
      </c>
      <c r="F7427" s="210" t="e">
        <f t="shared" si="584"/>
        <v>#N/A</v>
      </c>
    </row>
    <row r="7428" spans="1:6" x14ac:dyDescent="0.25">
      <c r="A7428" s="43" t="str">
        <f t="shared" si="580"/>
        <v xml:space="preserve"> 0 Financial</v>
      </c>
      <c r="B7428" s="43" t="str">
        <f t="shared" si="581"/>
        <v/>
      </c>
      <c r="C7428" s="43">
        <f t="shared" si="582"/>
        <v>0</v>
      </c>
      <c r="D7428" s="43" t="str">
        <f t="shared" si="583"/>
        <v>Financial</v>
      </c>
      <c r="E7428" s="43" t="e">
        <f>IF(VLOOKUP(S7428,'DD-Lookup'!$J$6:$L$50,3,FALSE)="Monthly",(YEAR(AC7428)-YEAR(AB7428))*12+MONTH(AC7428)-MONTH(AB7428)+1,(AC7428-AB7428+1))</f>
        <v>#N/A</v>
      </c>
      <c r="F7428" s="210" t="e">
        <f t="shared" si="584"/>
        <v>#N/A</v>
      </c>
    </row>
    <row r="7429" spans="1:6" x14ac:dyDescent="0.25">
      <c r="A7429" s="43" t="str">
        <f t="shared" si="580"/>
        <v xml:space="preserve"> 0 Financial</v>
      </c>
      <c r="B7429" s="43" t="str">
        <f t="shared" si="581"/>
        <v/>
      </c>
      <c r="C7429" s="43">
        <f t="shared" si="582"/>
        <v>0</v>
      </c>
      <c r="D7429" s="43" t="str">
        <f t="shared" si="583"/>
        <v>Financial</v>
      </c>
      <c r="E7429" s="43" t="e">
        <f>IF(VLOOKUP(S7429,'DD-Lookup'!$J$6:$L$50,3,FALSE)="Monthly",(YEAR(AC7429)-YEAR(AB7429))*12+MONTH(AC7429)-MONTH(AB7429)+1,(AC7429-AB7429+1))</f>
        <v>#N/A</v>
      </c>
      <c r="F7429" s="210" t="e">
        <f t="shared" si="584"/>
        <v>#N/A</v>
      </c>
    </row>
    <row r="7430" spans="1:6" x14ac:dyDescent="0.25">
      <c r="A7430" s="43" t="str">
        <f t="shared" si="580"/>
        <v xml:space="preserve"> 0 Financial</v>
      </c>
      <c r="B7430" s="43" t="str">
        <f t="shared" si="581"/>
        <v/>
      </c>
      <c r="C7430" s="43">
        <f t="shared" si="582"/>
        <v>0</v>
      </c>
      <c r="D7430" s="43" t="str">
        <f t="shared" si="583"/>
        <v>Financial</v>
      </c>
      <c r="E7430" s="43" t="e">
        <f>IF(VLOOKUP(S7430,'DD-Lookup'!$J$6:$L$50,3,FALSE)="Monthly",(YEAR(AC7430)-YEAR(AB7430))*12+MONTH(AC7430)-MONTH(AB7430)+1,(AC7430-AB7430+1))</f>
        <v>#N/A</v>
      </c>
      <c r="F7430" s="210" t="e">
        <f t="shared" si="584"/>
        <v>#N/A</v>
      </c>
    </row>
    <row r="7431" spans="1:6" x14ac:dyDescent="0.25">
      <c r="A7431" s="43" t="str">
        <f t="shared" si="580"/>
        <v xml:space="preserve"> 0 Financial</v>
      </c>
      <c r="B7431" s="43" t="str">
        <f t="shared" si="581"/>
        <v/>
      </c>
      <c r="C7431" s="43">
        <f t="shared" si="582"/>
        <v>0</v>
      </c>
      <c r="D7431" s="43" t="str">
        <f t="shared" si="583"/>
        <v>Financial</v>
      </c>
      <c r="E7431" s="43" t="e">
        <f>IF(VLOOKUP(S7431,'DD-Lookup'!$J$6:$L$50,3,FALSE)="Monthly",(YEAR(AC7431)-YEAR(AB7431))*12+MONTH(AC7431)-MONTH(AB7431)+1,(AC7431-AB7431+1))</f>
        <v>#N/A</v>
      </c>
      <c r="F7431" s="210" t="e">
        <f t="shared" si="584"/>
        <v>#N/A</v>
      </c>
    </row>
    <row r="7432" spans="1:6" x14ac:dyDescent="0.25">
      <c r="A7432" s="43" t="str">
        <f t="shared" si="580"/>
        <v xml:space="preserve"> 0 Financial</v>
      </c>
      <c r="B7432" s="43" t="str">
        <f t="shared" si="581"/>
        <v/>
      </c>
      <c r="C7432" s="43">
        <f t="shared" si="582"/>
        <v>0</v>
      </c>
      <c r="D7432" s="43" t="str">
        <f t="shared" si="583"/>
        <v>Financial</v>
      </c>
      <c r="E7432" s="43" t="e">
        <f>IF(VLOOKUP(S7432,'DD-Lookup'!$J$6:$L$50,3,FALSE)="Monthly",(YEAR(AC7432)-YEAR(AB7432))*12+MONTH(AC7432)-MONTH(AB7432)+1,(AC7432-AB7432+1))</f>
        <v>#N/A</v>
      </c>
      <c r="F7432" s="210" t="e">
        <f t="shared" si="584"/>
        <v>#N/A</v>
      </c>
    </row>
    <row r="7433" spans="1:6" x14ac:dyDescent="0.25">
      <c r="A7433" s="43" t="str">
        <f t="shared" si="580"/>
        <v xml:space="preserve"> 0 Financial</v>
      </c>
      <c r="B7433" s="43" t="str">
        <f t="shared" si="581"/>
        <v/>
      </c>
      <c r="C7433" s="43">
        <f t="shared" si="582"/>
        <v>0</v>
      </c>
      <c r="D7433" s="43" t="str">
        <f t="shared" si="583"/>
        <v>Financial</v>
      </c>
      <c r="E7433" s="43" t="e">
        <f>IF(VLOOKUP(S7433,'DD-Lookup'!$J$6:$L$50,3,FALSE)="Monthly",(YEAR(AC7433)-YEAR(AB7433))*12+MONTH(AC7433)-MONTH(AB7433)+1,(AC7433-AB7433+1))</f>
        <v>#N/A</v>
      </c>
      <c r="F7433" s="210" t="e">
        <f t="shared" si="584"/>
        <v>#N/A</v>
      </c>
    </row>
    <row r="7434" spans="1:6" x14ac:dyDescent="0.25">
      <c r="A7434" s="43" t="str">
        <f t="shared" ref="A7434:A7497" si="585">B7434&amp;" "&amp;C7434&amp;" "&amp;D7434</f>
        <v xml:space="preserve"> 0 Financial</v>
      </c>
      <c r="B7434" s="43" t="str">
        <f t="shared" ref="B7434:B7497" si="586">IF((LEFT(N7434,2)="US"),"US","")</f>
        <v/>
      </c>
      <c r="C7434" s="43">
        <f t="shared" ref="C7434:C7497" si="587">M7434</f>
        <v>0</v>
      </c>
      <c r="D7434" s="43" t="str">
        <f t="shared" ref="D7434:D7497" si="588">IF(ISNUMBER(FIND("Phy",N7434))=TRUE,"Physical","Financial")</f>
        <v>Financial</v>
      </c>
      <c r="E7434" s="43" t="e">
        <f>IF(VLOOKUP(S7434,'DD-Lookup'!$J$6:$L$50,3,FALSE)="Monthly",(YEAR(AC7434)-YEAR(AB7434))*12+MONTH(AC7434)-MONTH(AB7434)+1,(AC7434-AB7434+1))</f>
        <v>#N/A</v>
      </c>
      <c r="F7434" s="210" t="e">
        <f t="shared" ref="F7434:F7497" si="589">E7434*SUM(P7434:Q7434)</f>
        <v>#N/A</v>
      </c>
    </row>
    <row r="7435" spans="1:6" x14ac:dyDescent="0.25">
      <c r="A7435" s="43" t="str">
        <f t="shared" si="585"/>
        <v xml:space="preserve"> 0 Financial</v>
      </c>
      <c r="B7435" s="43" t="str">
        <f t="shared" si="586"/>
        <v/>
      </c>
      <c r="C7435" s="43">
        <f t="shared" si="587"/>
        <v>0</v>
      </c>
      <c r="D7435" s="43" t="str">
        <f t="shared" si="588"/>
        <v>Financial</v>
      </c>
      <c r="E7435" s="43" t="e">
        <f>IF(VLOOKUP(S7435,'DD-Lookup'!$J$6:$L$50,3,FALSE)="Monthly",(YEAR(AC7435)-YEAR(AB7435))*12+MONTH(AC7435)-MONTH(AB7435)+1,(AC7435-AB7435+1))</f>
        <v>#N/A</v>
      </c>
      <c r="F7435" s="210" t="e">
        <f t="shared" si="589"/>
        <v>#N/A</v>
      </c>
    </row>
    <row r="7436" spans="1:6" x14ac:dyDescent="0.25">
      <c r="A7436" s="43" t="str">
        <f t="shared" si="585"/>
        <v xml:space="preserve"> 0 Financial</v>
      </c>
      <c r="B7436" s="43" t="str">
        <f t="shared" si="586"/>
        <v/>
      </c>
      <c r="C7436" s="43">
        <f t="shared" si="587"/>
        <v>0</v>
      </c>
      <c r="D7436" s="43" t="str">
        <f t="shared" si="588"/>
        <v>Financial</v>
      </c>
      <c r="E7436" s="43" t="e">
        <f>IF(VLOOKUP(S7436,'DD-Lookup'!$J$6:$L$50,3,FALSE)="Monthly",(YEAR(AC7436)-YEAR(AB7436))*12+MONTH(AC7436)-MONTH(AB7436)+1,(AC7436-AB7436+1))</f>
        <v>#N/A</v>
      </c>
      <c r="F7436" s="210" t="e">
        <f t="shared" si="589"/>
        <v>#N/A</v>
      </c>
    </row>
    <row r="7437" spans="1:6" x14ac:dyDescent="0.25">
      <c r="A7437" s="43" t="str">
        <f t="shared" si="585"/>
        <v xml:space="preserve"> 0 Financial</v>
      </c>
      <c r="B7437" s="43" t="str">
        <f t="shared" si="586"/>
        <v/>
      </c>
      <c r="C7437" s="43">
        <f t="shared" si="587"/>
        <v>0</v>
      </c>
      <c r="D7437" s="43" t="str">
        <f t="shared" si="588"/>
        <v>Financial</v>
      </c>
      <c r="E7437" s="43" t="e">
        <f>IF(VLOOKUP(S7437,'DD-Lookup'!$J$6:$L$50,3,FALSE)="Monthly",(YEAR(AC7437)-YEAR(AB7437))*12+MONTH(AC7437)-MONTH(AB7437)+1,(AC7437-AB7437+1))</f>
        <v>#N/A</v>
      </c>
      <c r="F7437" s="210" t="e">
        <f t="shared" si="589"/>
        <v>#N/A</v>
      </c>
    </row>
    <row r="7438" spans="1:6" x14ac:dyDescent="0.25">
      <c r="A7438" s="43" t="str">
        <f t="shared" si="585"/>
        <v xml:space="preserve"> 0 Financial</v>
      </c>
      <c r="B7438" s="43" t="str">
        <f t="shared" si="586"/>
        <v/>
      </c>
      <c r="C7438" s="43">
        <f t="shared" si="587"/>
        <v>0</v>
      </c>
      <c r="D7438" s="43" t="str">
        <f t="shared" si="588"/>
        <v>Financial</v>
      </c>
      <c r="E7438" s="43" t="e">
        <f>IF(VLOOKUP(S7438,'DD-Lookup'!$J$6:$L$50,3,FALSE)="Monthly",(YEAR(AC7438)-YEAR(AB7438))*12+MONTH(AC7438)-MONTH(AB7438)+1,(AC7438-AB7438+1))</f>
        <v>#N/A</v>
      </c>
      <c r="F7438" s="210" t="e">
        <f t="shared" si="589"/>
        <v>#N/A</v>
      </c>
    </row>
    <row r="7439" spans="1:6" x14ac:dyDescent="0.25">
      <c r="A7439" s="43" t="str">
        <f t="shared" si="585"/>
        <v xml:space="preserve"> 0 Financial</v>
      </c>
      <c r="B7439" s="43" t="str">
        <f t="shared" si="586"/>
        <v/>
      </c>
      <c r="C7439" s="43">
        <f t="shared" si="587"/>
        <v>0</v>
      </c>
      <c r="D7439" s="43" t="str">
        <f t="shared" si="588"/>
        <v>Financial</v>
      </c>
      <c r="E7439" s="43" t="e">
        <f>IF(VLOOKUP(S7439,'DD-Lookup'!$J$6:$L$50,3,FALSE)="Monthly",(YEAR(AC7439)-YEAR(AB7439))*12+MONTH(AC7439)-MONTH(AB7439)+1,(AC7439-AB7439+1))</f>
        <v>#N/A</v>
      </c>
      <c r="F7439" s="210" t="e">
        <f t="shared" si="589"/>
        <v>#N/A</v>
      </c>
    </row>
    <row r="7440" spans="1:6" x14ac:dyDescent="0.25">
      <c r="A7440" s="43" t="str">
        <f t="shared" si="585"/>
        <v xml:space="preserve"> 0 Financial</v>
      </c>
      <c r="B7440" s="43" t="str">
        <f t="shared" si="586"/>
        <v/>
      </c>
      <c r="C7440" s="43">
        <f t="shared" si="587"/>
        <v>0</v>
      </c>
      <c r="D7440" s="43" t="str">
        <f t="shared" si="588"/>
        <v>Financial</v>
      </c>
      <c r="E7440" s="43" t="e">
        <f>IF(VLOOKUP(S7440,'DD-Lookup'!$J$6:$L$50,3,FALSE)="Monthly",(YEAR(AC7440)-YEAR(AB7440))*12+MONTH(AC7440)-MONTH(AB7440)+1,(AC7440-AB7440+1))</f>
        <v>#N/A</v>
      </c>
      <c r="F7440" s="210" t="e">
        <f t="shared" si="589"/>
        <v>#N/A</v>
      </c>
    </row>
    <row r="7441" spans="1:6" x14ac:dyDescent="0.25">
      <c r="A7441" s="43" t="str">
        <f t="shared" si="585"/>
        <v xml:space="preserve"> 0 Financial</v>
      </c>
      <c r="B7441" s="43" t="str">
        <f t="shared" si="586"/>
        <v/>
      </c>
      <c r="C7441" s="43">
        <f t="shared" si="587"/>
        <v>0</v>
      </c>
      <c r="D7441" s="43" t="str">
        <f t="shared" si="588"/>
        <v>Financial</v>
      </c>
      <c r="E7441" s="43" t="e">
        <f>IF(VLOOKUP(S7441,'DD-Lookup'!$J$6:$L$50,3,FALSE)="Monthly",(YEAR(AC7441)-YEAR(AB7441))*12+MONTH(AC7441)-MONTH(AB7441)+1,(AC7441-AB7441+1))</f>
        <v>#N/A</v>
      </c>
      <c r="F7441" s="210" t="e">
        <f t="shared" si="589"/>
        <v>#N/A</v>
      </c>
    </row>
    <row r="7442" spans="1:6" x14ac:dyDescent="0.25">
      <c r="A7442" s="43" t="str">
        <f t="shared" si="585"/>
        <v xml:space="preserve"> 0 Financial</v>
      </c>
      <c r="B7442" s="43" t="str">
        <f t="shared" si="586"/>
        <v/>
      </c>
      <c r="C7442" s="43">
        <f t="shared" si="587"/>
        <v>0</v>
      </c>
      <c r="D7442" s="43" t="str">
        <f t="shared" si="588"/>
        <v>Financial</v>
      </c>
      <c r="E7442" s="43" t="e">
        <f>IF(VLOOKUP(S7442,'DD-Lookup'!$J$6:$L$50,3,FALSE)="Monthly",(YEAR(AC7442)-YEAR(AB7442))*12+MONTH(AC7442)-MONTH(AB7442)+1,(AC7442-AB7442+1))</f>
        <v>#N/A</v>
      </c>
      <c r="F7442" s="210" t="e">
        <f t="shared" si="589"/>
        <v>#N/A</v>
      </c>
    </row>
    <row r="7443" spans="1:6" x14ac:dyDescent="0.25">
      <c r="A7443" s="43" t="str">
        <f t="shared" si="585"/>
        <v xml:space="preserve"> 0 Financial</v>
      </c>
      <c r="B7443" s="43" t="str">
        <f t="shared" si="586"/>
        <v/>
      </c>
      <c r="C7443" s="43">
        <f t="shared" si="587"/>
        <v>0</v>
      </c>
      <c r="D7443" s="43" t="str">
        <f t="shared" si="588"/>
        <v>Financial</v>
      </c>
      <c r="E7443" s="43" t="e">
        <f>IF(VLOOKUP(S7443,'DD-Lookup'!$J$6:$L$50,3,FALSE)="Monthly",(YEAR(AC7443)-YEAR(AB7443))*12+MONTH(AC7443)-MONTH(AB7443)+1,(AC7443-AB7443+1))</f>
        <v>#N/A</v>
      </c>
      <c r="F7443" s="210" t="e">
        <f t="shared" si="589"/>
        <v>#N/A</v>
      </c>
    </row>
    <row r="7444" spans="1:6" x14ac:dyDescent="0.25">
      <c r="A7444" s="43" t="str">
        <f t="shared" si="585"/>
        <v xml:space="preserve"> 0 Financial</v>
      </c>
      <c r="B7444" s="43" t="str">
        <f t="shared" si="586"/>
        <v/>
      </c>
      <c r="C7444" s="43">
        <f t="shared" si="587"/>
        <v>0</v>
      </c>
      <c r="D7444" s="43" t="str">
        <f t="shared" si="588"/>
        <v>Financial</v>
      </c>
      <c r="E7444" s="43" t="e">
        <f>IF(VLOOKUP(S7444,'DD-Lookup'!$J$6:$L$50,3,FALSE)="Monthly",(YEAR(AC7444)-YEAR(AB7444))*12+MONTH(AC7444)-MONTH(AB7444)+1,(AC7444-AB7444+1))</f>
        <v>#N/A</v>
      </c>
      <c r="F7444" s="210" t="e">
        <f t="shared" si="589"/>
        <v>#N/A</v>
      </c>
    </row>
    <row r="7445" spans="1:6" x14ac:dyDescent="0.25">
      <c r="A7445" s="43" t="str">
        <f t="shared" si="585"/>
        <v xml:space="preserve"> 0 Financial</v>
      </c>
      <c r="B7445" s="43" t="str">
        <f t="shared" si="586"/>
        <v/>
      </c>
      <c r="C7445" s="43">
        <f t="shared" si="587"/>
        <v>0</v>
      </c>
      <c r="D7445" s="43" t="str">
        <f t="shared" si="588"/>
        <v>Financial</v>
      </c>
      <c r="E7445" s="43" t="e">
        <f>IF(VLOOKUP(S7445,'DD-Lookup'!$J$6:$L$50,3,FALSE)="Monthly",(YEAR(AC7445)-YEAR(AB7445))*12+MONTH(AC7445)-MONTH(AB7445)+1,(AC7445-AB7445+1))</f>
        <v>#N/A</v>
      </c>
      <c r="F7445" s="210" t="e">
        <f t="shared" si="589"/>
        <v>#N/A</v>
      </c>
    </row>
    <row r="7446" spans="1:6" x14ac:dyDescent="0.25">
      <c r="A7446" s="43" t="str">
        <f t="shared" si="585"/>
        <v xml:space="preserve"> 0 Financial</v>
      </c>
      <c r="B7446" s="43" t="str">
        <f t="shared" si="586"/>
        <v/>
      </c>
      <c r="C7446" s="43">
        <f t="shared" si="587"/>
        <v>0</v>
      </c>
      <c r="D7446" s="43" t="str">
        <f t="shared" si="588"/>
        <v>Financial</v>
      </c>
      <c r="E7446" s="43" t="e">
        <f>IF(VLOOKUP(S7446,'DD-Lookup'!$J$6:$L$50,3,FALSE)="Monthly",(YEAR(AC7446)-YEAR(AB7446))*12+MONTH(AC7446)-MONTH(AB7446)+1,(AC7446-AB7446+1))</f>
        <v>#N/A</v>
      </c>
      <c r="F7446" s="210" t="e">
        <f t="shared" si="589"/>
        <v>#N/A</v>
      </c>
    </row>
    <row r="7447" spans="1:6" x14ac:dyDescent="0.25">
      <c r="A7447" s="43" t="str">
        <f t="shared" si="585"/>
        <v xml:space="preserve"> 0 Financial</v>
      </c>
      <c r="B7447" s="43" t="str">
        <f t="shared" si="586"/>
        <v/>
      </c>
      <c r="C7447" s="43">
        <f t="shared" si="587"/>
        <v>0</v>
      </c>
      <c r="D7447" s="43" t="str">
        <f t="shared" si="588"/>
        <v>Financial</v>
      </c>
      <c r="E7447" s="43" t="e">
        <f>IF(VLOOKUP(S7447,'DD-Lookup'!$J$6:$L$50,3,FALSE)="Monthly",(YEAR(AC7447)-YEAR(AB7447))*12+MONTH(AC7447)-MONTH(AB7447)+1,(AC7447-AB7447+1))</f>
        <v>#N/A</v>
      </c>
      <c r="F7447" s="210" t="e">
        <f t="shared" si="589"/>
        <v>#N/A</v>
      </c>
    </row>
    <row r="7448" spans="1:6" x14ac:dyDescent="0.25">
      <c r="A7448" s="43" t="str">
        <f t="shared" si="585"/>
        <v xml:space="preserve"> 0 Financial</v>
      </c>
      <c r="B7448" s="43" t="str">
        <f t="shared" si="586"/>
        <v/>
      </c>
      <c r="C7448" s="43">
        <f t="shared" si="587"/>
        <v>0</v>
      </c>
      <c r="D7448" s="43" t="str">
        <f t="shared" si="588"/>
        <v>Financial</v>
      </c>
      <c r="E7448" s="43" t="e">
        <f>IF(VLOOKUP(S7448,'DD-Lookup'!$J$6:$L$50,3,FALSE)="Monthly",(YEAR(AC7448)-YEAR(AB7448))*12+MONTH(AC7448)-MONTH(AB7448)+1,(AC7448-AB7448+1))</f>
        <v>#N/A</v>
      </c>
      <c r="F7448" s="210" t="e">
        <f t="shared" si="589"/>
        <v>#N/A</v>
      </c>
    </row>
    <row r="7449" spans="1:6" x14ac:dyDescent="0.25">
      <c r="A7449" s="43" t="str">
        <f t="shared" si="585"/>
        <v xml:space="preserve"> 0 Financial</v>
      </c>
      <c r="B7449" s="43" t="str">
        <f t="shared" si="586"/>
        <v/>
      </c>
      <c r="C7449" s="43">
        <f t="shared" si="587"/>
        <v>0</v>
      </c>
      <c r="D7449" s="43" t="str">
        <f t="shared" si="588"/>
        <v>Financial</v>
      </c>
      <c r="E7449" s="43" t="e">
        <f>IF(VLOOKUP(S7449,'DD-Lookup'!$J$6:$L$50,3,FALSE)="Monthly",(YEAR(AC7449)-YEAR(AB7449))*12+MONTH(AC7449)-MONTH(AB7449)+1,(AC7449-AB7449+1))</f>
        <v>#N/A</v>
      </c>
      <c r="F7449" s="210" t="e">
        <f t="shared" si="589"/>
        <v>#N/A</v>
      </c>
    </row>
    <row r="7450" spans="1:6" x14ac:dyDescent="0.25">
      <c r="A7450" s="43" t="str">
        <f t="shared" si="585"/>
        <v xml:space="preserve"> 0 Financial</v>
      </c>
      <c r="B7450" s="43" t="str">
        <f t="shared" si="586"/>
        <v/>
      </c>
      <c r="C7450" s="43">
        <f t="shared" si="587"/>
        <v>0</v>
      </c>
      <c r="D7450" s="43" t="str">
        <f t="shared" si="588"/>
        <v>Financial</v>
      </c>
      <c r="E7450" s="43" t="e">
        <f>IF(VLOOKUP(S7450,'DD-Lookup'!$J$6:$L$50,3,FALSE)="Monthly",(YEAR(AC7450)-YEAR(AB7450))*12+MONTH(AC7450)-MONTH(AB7450)+1,(AC7450-AB7450+1))</f>
        <v>#N/A</v>
      </c>
      <c r="F7450" s="210" t="e">
        <f t="shared" si="589"/>
        <v>#N/A</v>
      </c>
    </row>
    <row r="7451" spans="1:6" x14ac:dyDescent="0.25">
      <c r="A7451" s="43" t="str">
        <f t="shared" si="585"/>
        <v xml:space="preserve"> 0 Financial</v>
      </c>
      <c r="B7451" s="43" t="str">
        <f t="shared" si="586"/>
        <v/>
      </c>
      <c r="C7451" s="43">
        <f t="shared" si="587"/>
        <v>0</v>
      </c>
      <c r="D7451" s="43" t="str">
        <f t="shared" si="588"/>
        <v>Financial</v>
      </c>
      <c r="E7451" s="43" t="e">
        <f>IF(VLOOKUP(S7451,'DD-Lookup'!$J$6:$L$50,3,FALSE)="Monthly",(YEAR(AC7451)-YEAR(AB7451))*12+MONTH(AC7451)-MONTH(AB7451)+1,(AC7451-AB7451+1))</f>
        <v>#N/A</v>
      </c>
      <c r="F7451" s="210" t="e">
        <f t="shared" si="589"/>
        <v>#N/A</v>
      </c>
    </row>
    <row r="7452" spans="1:6" x14ac:dyDescent="0.25">
      <c r="A7452" s="43" t="str">
        <f t="shared" si="585"/>
        <v xml:space="preserve"> 0 Financial</v>
      </c>
      <c r="B7452" s="43" t="str">
        <f t="shared" si="586"/>
        <v/>
      </c>
      <c r="C7452" s="43">
        <f t="shared" si="587"/>
        <v>0</v>
      </c>
      <c r="D7452" s="43" t="str">
        <f t="shared" si="588"/>
        <v>Financial</v>
      </c>
      <c r="E7452" s="43" t="e">
        <f>IF(VLOOKUP(S7452,'DD-Lookup'!$J$6:$L$50,3,FALSE)="Monthly",(YEAR(AC7452)-YEAR(AB7452))*12+MONTH(AC7452)-MONTH(AB7452)+1,(AC7452-AB7452+1))</f>
        <v>#N/A</v>
      </c>
      <c r="F7452" s="210" t="e">
        <f t="shared" si="589"/>
        <v>#N/A</v>
      </c>
    </row>
    <row r="7453" spans="1:6" x14ac:dyDescent="0.25">
      <c r="A7453" s="43" t="str">
        <f t="shared" si="585"/>
        <v xml:space="preserve"> 0 Financial</v>
      </c>
      <c r="B7453" s="43" t="str">
        <f t="shared" si="586"/>
        <v/>
      </c>
      <c r="C7453" s="43">
        <f t="shared" si="587"/>
        <v>0</v>
      </c>
      <c r="D7453" s="43" t="str">
        <f t="shared" si="588"/>
        <v>Financial</v>
      </c>
      <c r="E7453" s="43" t="e">
        <f>IF(VLOOKUP(S7453,'DD-Lookup'!$J$6:$L$50,3,FALSE)="Monthly",(YEAR(AC7453)-YEAR(AB7453))*12+MONTH(AC7453)-MONTH(AB7453)+1,(AC7453-AB7453+1))</f>
        <v>#N/A</v>
      </c>
      <c r="F7453" s="210" t="e">
        <f t="shared" si="589"/>
        <v>#N/A</v>
      </c>
    </row>
    <row r="7454" spans="1:6" x14ac:dyDescent="0.25">
      <c r="A7454" s="43" t="str">
        <f t="shared" si="585"/>
        <v xml:space="preserve"> 0 Financial</v>
      </c>
      <c r="B7454" s="43" t="str">
        <f t="shared" si="586"/>
        <v/>
      </c>
      <c r="C7454" s="43">
        <f t="shared" si="587"/>
        <v>0</v>
      </c>
      <c r="D7454" s="43" t="str">
        <f t="shared" si="588"/>
        <v>Financial</v>
      </c>
      <c r="E7454" s="43" t="e">
        <f>IF(VLOOKUP(S7454,'DD-Lookup'!$J$6:$L$50,3,FALSE)="Monthly",(YEAR(AC7454)-YEAR(AB7454))*12+MONTH(AC7454)-MONTH(AB7454)+1,(AC7454-AB7454+1))</f>
        <v>#N/A</v>
      </c>
      <c r="F7454" s="210" t="e">
        <f t="shared" si="589"/>
        <v>#N/A</v>
      </c>
    </row>
    <row r="7455" spans="1:6" x14ac:dyDescent="0.25">
      <c r="A7455" s="43" t="str">
        <f t="shared" si="585"/>
        <v xml:space="preserve"> 0 Financial</v>
      </c>
      <c r="B7455" s="43" t="str">
        <f t="shared" si="586"/>
        <v/>
      </c>
      <c r="C7455" s="43">
        <f t="shared" si="587"/>
        <v>0</v>
      </c>
      <c r="D7455" s="43" t="str">
        <f t="shared" si="588"/>
        <v>Financial</v>
      </c>
      <c r="E7455" s="43" t="e">
        <f>IF(VLOOKUP(S7455,'DD-Lookup'!$J$6:$L$50,3,FALSE)="Monthly",(YEAR(AC7455)-YEAR(AB7455))*12+MONTH(AC7455)-MONTH(AB7455)+1,(AC7455-AB7455+1))</f>
        <v>#N/A</v>
      </c>
      <c r="F7455" s="210" t="e">
        <f t="shared" si="589"/>
        <v>#N/A</v>
      </c>
    </row>
    <row r="7456" spans="1:6" x14ac:dyDescent="0.25">
      <c r="A7456" s="43" t="str">
        <f t="shared" si="585"/>
        <v xml:space="preserve"> 0 Financial</v>
      </c>
      <c r="B7456" s="43" t="str">
        <f t="shared" si="586"/>
        <v/>
      </c>
      <c r="C7456" s="43">
        <f t="shared" si="587"/>
        <v>0</v>
      </c>
      <c r="D7456" s="43" t="str">
        <f t="shared" si="588"/>
        <v>Financial</v>
      </c>
      <c r="E7456" s="43" t="e">
        <f>IF(VLOOKUP(S7456,'DD-Lookup'!$J$6:$L$50,3,FALSE)="Monthly",(YEAR(AC7456)-YEAR(AB7456))*12+MONTH(AC7456)-MONTH(AB7456)+1,(AC7456-AB7456+1))</f>
        <v>#N/A</v>
      </c>
      <c r="F7456" s="210" t="e">
        <f t="shared" si="589"/>
        <v>#N/A</v>
      </c>
    </row>
    <row r="7457" spans="1:6" x14ac:dyDescent="0.25">
      <c r="A7457" s="43" t="str">
        <f t="shared" si="585"/>
        <v xml:space="preserve"> 0 Financial</v>
      </c>
      <c r="B7457" s="43" t="str">
        <f t="shared" si="586"/>
        <v/>
      </c>
      <c r="C7457" s="43">
        <f t="shared" si="587"/>
        <v>0</v>
      </c>
      <c r="D7457" s="43" t="str">
        <f t="shared" si="588"/>
        <v>Financial</v>
      </c>
      <c r="E7457" s="43" t="e">
        <f>IF(VLOOKUP(S7457,'DD-Lookup'!$J$6:$L$50,3,FALSE)="Monthly",(YEAR(AC7457)-YEAR(AB7457))*12+MONTH(AC7457)-MONTH(AB7457)+1,(AC7457-AB7457+1))</f>
        <v>#N/A</v>
      </c>
      <c r="F7457" s="210" t="e">
        <f t="shared" si="589"/>
        <v>#N/A</v>
      </c>
    </row>
    <row r="7458" spans="1:6" x14ac:dyDescent="0.25">
      <c r="A7458" s="43" t="str">
        <f t="shared" si="585"/>
        <v xml:space="preserve"> 0 Financial</v>
      </c>
      <c r="B7458" s="43" t="str">
        <f t="shared" si="586"/>
        <v/>
      </c>
      <c r="C7458" s="43">
        <f t="shared" si="587"/>
        <v>0</v>
      </c>
      <c r="D7458" s="43" t="str">
        <f t="shared" si="588"/>
        <v>Financial</v>
      </c>
      <c r="E7458" s="43" t="e">
        <f>IF(VLOOKUP(S7458,'DD-Lookup'!$J$6:$L$50,3,FALSE)="Monthly",(YEAR(AC7458)-YEAR(AB7458))*12+MONTH(AC7458)-MONTH(AB7458)+1,(AC7458-AB7458+1))</f>
        <v>#N/A</v>
      </c>
      <c r="F7458" s="210" t="e">
        <f t="shared" si="589"/>
        <v>#N/A</v>
      </c>
    </row>
    <row r="7459" spans="1:6" x14ac:dyDescent="0.25">
      <c r="A7459" s="43" t="str">
        <f t="shared" si="585"/>
        <v xml:space="preserve"> 0 Financial</v>
      </c>
      <c r="B7459" s="43" t="str">
        <f t="shared" si="586"/>
        <v/>
      </c>
      <c r="C7459" s="43">
        <f t="shared" si="587"/>
        <v>0</v>
      </c>
      <c r="D7459" s="43" t="str">
        <f t="shared" si="588"/>
        <v>Financial</v>
      </c>
      <c r="E7459" s="43" t="e">
        <f>IF(VLOOKUP(S7459,'DD-Lookup'!$J$6:$L$50,3,FALSE)="Monthly",(YEAR(AC7459)-YEAR(AB7459))*12+MONTH(AC7459)-MONTH(AB7459)+1,(AC7459-AB7459+1))</f>
        <v>#N/A</v>
      </c>
      <c r="F7459" s="210" t="e">
        <f t="shared" si="589"/>
        <v>#N/A</v>
      </c>
    </row>
    <row r="7460" spans="1:6" x14ac:dyDescent="0.25">
      <c r="A7460" s="43" t="str">
        <f t="shared" si="585"/>
        <v xml:space="preserve"> 0 Financial</v>
      </c>
      <c r="B7460" s="43" t="str">
        <f t="shared" si="586"/>
        <v/>
      </c>
      <c r="C7460" s="43">
        <f t="shared" si="587"/>
        <v>0</v>
      </c>
      <c r="D7460" s="43" t="str">
        <f t="shared" si="588"/>
        <v>Financial</v>
      </c>
      <c r="E7460" s="43" t="e">
        <f>IF(VLOOKUP(S7460,'DD-Lookup'!$J$6:$L$50,3,FALSE)="Monthly",(YEAR(AC7460)-YEAR(AB7460))*12+MONTH(AC7460)-MONTH(AB7460)+1,(AC7460-AB7460+1))</f>
        <v>#N/A</v>
      </c>
      <c r="F7460" s="210" t="e">
        <f t="shared" si="589"/>
        <v>#N/A</v>
      </c>
    </row>
    <row r="7461" spans="1:6" x14ac:dyDescent="0.25">
      <c r="A7461" s="43" t="str">
        <f t="shared" si="585"/>
        <v xml:space="preserve"> 0 Financial</v>
      </c>
      <c r="B7461" s="43" t="str">
        <f t="shared" si="586"/>
        <v/>
      </c>
      <c r="C7461" s="43">
        <f t="shared" si="587"/>
        <v>0</v>
      </c>
      <c r="D7461" s="43" t="str">
        <f t="shared" si="588"/>
        <v>Financial</v>
      </c>
      <c r="E7461" s="43" t="e">
        <f>IF(VLOOKUP(S7461,'DD-Lookup'!$J$6:$L$50,3,FALSE)="Monthly",(YEAR(AC7461)-YEAR(AB7461))*12+MONTH(AC7461)-MONTH(AB7461)+1,(AC7461-AB7461+1))</f>
        <v>#N/A</v>
      </c>
      <c r="F7461" s="210" t="e">
        <f t="shared" si="589"/>
        <v>#N/A</v>
      </c>
    </row>
    <row r="7462" spans="1:6" x14ac:dyDescent="0.25">
      <c r="A7462" s="43" t="str">
        <f t="shared" si="585"/>
        <v xml:space="preserve"> 0 Financial</v>
      </c>
      <c r="B7462" s="43" t="str">
        <f t="shared" si="586"/>
        <v/>
      </c>
      <c r="C7462" s="43">
        <f t="shared" si="587"/>
        <v>0</v>
      </c>
      <c r="D7462" s="43" t="str">
        <f t="shared" si="588"/>
        <v>Financial</v>
      </c>
      <c r="E7462" s="43" t="e">
        <f>IF(VLOOKUP(S7462,'DD-Lookup'!$J$6:$L$50,3,FALSE)="Monthly",(YEAR(AC7462)-YEAR(AB7462))*12+MONTH(AC7462)-MONTH(AB7462)+1,(AC7462-AB7462+1))</f>
        <v>#N/A</v>
      </c>
      <c r="F7462" s="210" t="e">
        <f t="shared" si="589"/>
        <v>#N/A</v>
      </c>
    </row>
    <row r="7463" spans="1:6" x14ac:dyDescent="0.25">
      <c r="A7463" s="43" t="str">
        <f t="shared" si="585"/>
        <v xml:space="preserve"> 0 Financial</v>
      </c>
      <c r="B7463" s="43" t="str">
        <f t="shared" si="586"/>
        <v/>
      </c>
      <c r="C7463" s="43">
        <f t="shared" si="587"/>
        <v>0</v>
      </c>
      <c r="D7463" s="43" t="str">
        <f t="shared" si="588"/>
        <v>Financial</v>
      </c>
      <c r="E7463" s="43" t="e">
        <f>IF(VLOOKUP(S7463,'DD-Lookup'!$J$6:$L$50,3,FALSE)="Monthly",(YEAR(AC7463)-YEAR(AB7463))*12+MONTH(AC7463)-MONTH(AB7463)+1,(AC7463-AB7463+1))</f>
        <v>#N/A</v>
      </c>
      <c r="F7463" s="210" t="e">
        <f t="shared" si="589"/>
        <v>#N/A</v>
      </c>
    </row>
    <row r="7464" spans="1:6" x14ac:dyDescent="0.25">
      <c r="A7464" s="43" t="str">
        <f t="shared" si="585"/>
        <v xml:space="preserve"> 0 Financial</v>
      </c>
      <c r="B7464" s="43" t="str">
        <f t="shared" si="586"/>
        <v/>
      </c>
      <c r="C7464" s="43">
        <f t="shared" si="587"/>
        <v>0</v>
      </c>
      <c r="D7464" s="43" t="str">
        <f t="shared" si="588"/>
        <v>Financial</v>
      </c>
      <c r="E7464" s="43" t="e">
        <f>IF(VLOOKUP(S7464,'DD-Lookup'!$J$6:$L$50,3,FALSE)="Monthly",(YEAR(AC7464)-YEAR(AB7464))*12+MONTH(AC7464)-MONTH(AB7464)+1,(AC7464-AB7464+1))</f>
        <v>#N/A</v>
      </c>
      <c r="F7464" s="210" t="e">
        <f t="shared" si="589"/>
        <v>#N/A</v>
      </c>
    </row>
    <row r="7465" spans="1:6" x14ac:dyDescent="0.25">
      <c r="A7465" s="43" t="str">
        <f t="shared" si="585"/>
        <v xml:space="preserve"> 0 Financial</v>
      </c>
      <c r="B7465" s="43" t="str">
        <f t="shared" si="586"/>
        <v/>
      </c>
      <c r="C7465" s="43">
        <f t="shared" si="587"/>
        <v>0</v>
      </c>
      <c r="D7465" s="43" t="str">
        <f t="shared" si="588"/>
        <v>Financial</v>
      </c>
      <c r="E7465" s="43" t="e">
        <f>IF(VLOOKUP(S7465,'DD-Lookup'!$J$6:$L$50,3,FALSE)="Monthly",(YEAR(AC7465)-YEAR(AB7465))*12+MONTH(AC7465)-MONTH(AB7465)+1,(AC7465-AB7465+1))</f>
        <v>#N/A</v>
      </c>
      <c r="F7465" s="210" t="e">
        <f t="shared" si="589"/>
        <v>#N/A</v>
      </c>
    </row>
    <row r="7466" spans="1:6" x14ac:dyDescent="0.25">
      <c r="A7466" s="43" t="str">
        <f t="shared" si="585"/>
        <v xml:space="preserve"> 0 Financial</v>
      </c>
      <c r="B7466" s="43" t="str">
        <f t="shared" si="586"/>
        <v/>
      </c>
      <c r="C7466" s="43">
        <f t="shared" si="587"/>
        <v>0</v>
      </c>
      <c r="D7466" s="43" t="str">
        <f t="shared" si="588"/>
        <v>Financial</v>
      </c>
      <c r="E7466" s="43" t="e">
        <f>IF(VLOOKUP(S7466,'DD-Lookup'!$J$6:$L$50,3,FALSE)="Monthly",(YEAR(AC7466)-YEAR(AB7466))*12+MONTH(AC7466)-MONTH(AB7466)+1,(AC7466-AB7466+1))</f>
        <v>#N/A</v>
      </c>
      <c r="F7466" s="210" t="e">
        <f t="shared" si="589"/>
        <v>#N/A</v>
      </c>
    </row>
    <row r="7467" spans="1:6" x14ac:dyDescent="0.25">
      <c r="A7467" s="43" t="str">
        <f t="shared" si="585"/>
        <v xml:space="preserve"> 0 Financial</v>
      </c>
      <c r="B7467" s="43" t="str">
        <f t="shared" si="586"/>
        <v/>
      </c>
      <c r="C7467" s="43">
        <f t="shared" si="587"/>
        <v>0</v>
      </c>
      <c r="D7467" s="43" t="str">
        <f t="shared" si="588"/>
        <v>Financial</v>
      </c>
      <c r="E7467" s="43" t="e">
        <f>IF(VLOOKUP(S7467,'DD-Lookup'!$J$6:$L$50,3,FALSE)="Monthly",(YEAR(AC7467)-YEAR(AB7467))*12+MONTH(AC7467)-MONTH(AB7467)+1,(AC7467-AB7467+1))</f>
        <v>#N/A</v>
      </c>
      <c r="F7467" s="210" t="e">
        <f t="shared" si="589"/>
        <v>#N/A</v>
      </c>
    </row>
    <row r="7468" spans="1:6" x14ac:dyDescent="0.25">
      <c r="A7468" s="43" t="str">
        <f t="shared" si="585"/>
        <v xml:space="preserve"> 0 Financial</v>
      </c>
      <c r="B7468" s="43" t="str">
        <f t="shared" si="586"/>
        <v/>
      </c>
      <c r="C7468" s="43">
        <f t="shared" si="587"/>
        <v>0</v>
      </c>
      <c r="D7468" s="43" t="str">
        <f t="shared" si="588"/>
        <v>Financial</v>
      </c>
      <c r="E7468" s="43" t="e">
        <f>IF(VLOOKUP(S7468,'DD-Lookup'!$J$6:$L$50,3,FALSE)="Monthly",(YEAR(AC7468)-YEAR(AB7468))*12+MONTH(AC7468)-MONTH(AB7468)+1,(AC7468-AB7468+1))</f>
        <v>#N/A</v>
      </c>
      <c r="F7468" s="210" t="e">
        <f t="shared" si="589"/>
        <v>#N/A</v>
      </c>
    </row>
    <row r="7469" spans="1:6" x14ac:dyDescent="0.25">
      <c r="A7469" s="43" t="str">
        <f t="shared" si="585"/>
        <v xml:space="preserve"> 0 Financial</v>
      </c>
      <c r="B7469" s="43" t="str">
        <f t="shared" si="586"/>
        <v/>
      </c>
      <c r="C7469" s="43">
        <f t="shared" si="587"/>
        <v>0</v>
      </c>
      <c r="D7469" s="43" t="str">
        <f t="shared" si="588"/>
        <v>Financial</v>
      </c>
      <c r="E7469" s="43" t="e">
        <f>IF(VLOOKUP(S7469,'DD-Lookup'!$J$6:$L$50,3,FALSE)="Monthly",(YEAR(AC7469)-YEAR(AB7469))*12+MONTH(AC7469)-MONTH(AB7469)+1,(AC7469-AB7469+1))</f>
        <v>#N/A</v>
      </c>
      <c r="F7469" s="210" t="e">
        <f t="shared" si="589"/>
        <v>#N/A</v>
      </c>
    </row>
    <row r="7470" spans="1:6" x14ac:dyDescent="0.25">
      <c r="A7470" s="43" t="str">
        <f t="shared" si="585"/>
        <v xml:space="preserve"> 0 Financial</v>
      </c>
      <c r="B7470" s="43" t="str">
        <f t="shared" si="586"/>
        <v/>
      </c>
      <c r="C7470" s="43">
        <f t="shared" si="587"/>
        <v>0</v>
      </c>
      <c r="D7470" s="43" t="str">
        <f t="shared" si="588"/>
        <v>Financial</v>
      </c>
      <c r="E7470" s="43" t="e">
        <f>IF(VLOOKUP(S7470,'DD-Lookup'!$J$6:$L$50,3,FALSE)="Monthly",(YEAR(AC7470)-YEAR(AB7470))*12+MONTH(AC7470)-MONTH(AB7470)+1,(AC7470-AB7470+1))</f>
        <v>#N/A</v>
      </c>
      <c r="F7470" s="210" t="e">
        <f t="shared" si="589"/>
        <v>#N/A</v>
      </c>
    </row>
    <row r="7471" spans="1:6" x14ac:dyDescent="0.25">
      <c r="A7471" s="43" t="str">
        <f t="shared" si="585"/>
        <v xml:space="preserve"> 0 Financial</v>
      </c>
      <c r="B7471" s="43" t="str">
        <f t="shared" si="586"/>
        <v/>
      </c>
      <c r="C7471" s="43">
        <f t="shared" si="587"/>
        <v>0</v>
      </c>
      <c r="D7471" s="43" t="str">
        <f t="shared" si="588"/>
        <v>Financial</v>
      </c>
      <c r="E7471" s="43" t="e">
        <f>IF(VLOOKUP(S7471,'DD-Lookup'!$J$6:$L$50,3,FALSE)="Monthly",(YEAR(AC7471)-YEAR(AB7471))*12+MONTH(AC7471)-MONTH(AB7471)+1,(AC7471-AB7471+1))</f>
        <v>#N/A</v>
      </c>
      <c r="F7471" s="210" t="e">
        <f t="shared" si="589"/>
        <v>#N/A</v>
      </c>
    </row>
    <row r="7472" spans="1:6" x14ac:dyDescent="0.25">
      <c r="A7472" s="43" t="str">
        <f t="shared" si="585"/>
        <v xml:space="preserve"> 0 Financial</v>
      </c>
      <c r="B7472" s="43" t="str">
        <f t="shared" si="586"/>
        <v/>
      </c>
      <c r="C7472" s="43">
        <f t="shared" si="587"/>
        <v>0</v>
      </c>
      <c r="D7472" s="43" t="str">
        <f t="shared" si="588"/>
        <v>Financial</v>
      </c>
      <c r="E7472" s="43" t="e">
        <f>IF(VLOOKUP(S7472,'DD-Lookup'!$J$6:$L$50,3,FALSE)="Monthly",(YEAR(AC7472)-YEAR(AB7472))*12+MONTH(AC7472)-MONTH(AB7472)+1,(AC7472-AB7472+1))</f>
        <v>#N/A</v>
      </c>
      <c r="F7472" s="210" t="e">
        <f t="shared" si="589"/>
        <v>#N/A</v>
      </c>
    </row>
    <row r="7473" spans="1:6" x14ac:dyDescent="0.25">
      <c r="A7473" s="43" t="str">
        <f t="shared" si="585"/>
        <v xml:space="preserve"> 0 Financial</v>
      </c>
      <c r="B7473" s="43" t="str">
        <f t="shared" si="586"/>
        <v/>
      </c>
      <c r="C7473" s="43">
        <f t="shared" si="587"/>
        <v>0</v>
      </c>
      <c r="D7473" s="43" t="str">
        <f t="shared" si="588"/>
        <v>Financial</v>
      </c>
      <c r="E7473" s="43" t="e">
        <f>IF(VLOOKUP(S7473,'DD-Lookup'!$J$6:$L$50,3,FALSE)="Monthly",(YEAR(AC7473)-YEAR(AB7473))*12+MONTH(AC7473)-MONTH(AB7473)+1,(AC7473-AB7473+1))</f>
        <v>#N/A</v>
      </c>
      <c r="F7473" s="210" t="e">
        <f t="shared" si="589"/>
        <v>#N/A</v>
      </c>
    </row>
    <row r="7474" spans="1:6" x14ac:dyDescent="0.25">
      <c r="A7474" s="43" t="str">
        <f t="shared" si="585"/>
        <v xml:space="preserve"> 0 Financial</v>
      </c>
      <c r="B7474" s="43" t="str">
        <f t="shared" si="586"/>
        <v/>
      </c>
      <c r="C7474" s="43">
        <f t="shared" si="587"/>
        <v>0</v>
      </c>
      <c r="D7474" s="43" t="str">
        <f t="shared" si="588"/>
        <v>Financial</v>
      </c>
      <c r="E7474" s="43" t="e">
        <f>IF(VLOOKUP(S7474,'DD-Lookup'!$J$6:$L$50,3,FALSE)="Monthly",(YEAR(AC7474)-YEAR(AB7474))*12+MONTH(AC7474)-MONTH(AB7474)+1,(AC7474-AB7474+1))</f>
        <v>#N/A</v>
      </c>
      <c r="F7474" s="210" t="e">
        <f t="shared" si="589"/>
        <v>#N/A</v>
      </c>
    </row>
    <row r="7475" spans="1:6" x14ac:dyDescent="0.25">
      <c r="A7475" s="43" t="str">
        <f t="shared" si="585"/>
        <v xml:space="preserve"> 0 Financial</v>
      </c>
      <c r="B7475" s="43" t="str">
        <f t="shared" si="586"/>
        <v/>
      </c>
      <c r="C7475" s="43">
        <f t="shared" si="587"/>
        <v>0</v>
      </c>
      <c r="D7475" s="43" t="str">
        <f t="shared" si="588"/>
        <v>Financial</v>
      </c>
      <c r="E7475" s="43" t="e">
        <f>IF(VLOOKUP(S7475,'DD-Lookup'!$J$6:$L$50,3,FALSE)="Monthly",(YEAR(AC7475)-YEAR(AB7475))*12+MONTH(AC7475)-MONTH(AB7475)+1,(AC7475-AB7475+1))</f>
        <v>#N/A</v>
      </c>
      <c r="F7475" s="210" t="e">
        <f t="shared" si="589"/>
        <v>#N/A</v>
      </c>
    </row>
    <row r="7476" spans="1:6" x14ac:dyDescent="0.25">
      <c r="A7476" s="43" t="str">
        <f t="shared" si="585"/>
        <v xml:space="preserve"> 0 Financial</v>
      </c>
      <c r="B7476" s="43" t="str">
        <f t="shared" si="586"/>
        <v/>
      </c>
      <c r="C7476" s="43">
        <f t="shared" si="587"/>
        <v>0</v>
      </c>
      <c r="D7476" s="43" t="str">
        <f t="shared" si="588"/>
        <v>Financial</v>
      </c>
      <c r="E7476" s="43" t="e">
        <f>IF(VLOOKUP(S7476,'DD-Lookup'!$J$6:$L$50,3,FALSE)="Monthly",(YEAR(AC7476)-YEAR(AB7476))*12+MONTH(AC7476)-MONTH(AB7476)+1,(AC7476-AB7476+1))</f>
        <v>#N/A</v>
      </c>
      <c r="F7476" s="210" t="e">
        <f t="shared" si="589"/>
        <v>#N/A</v>
      </c>
    </row>
    <row r="7477" spans="1:6" x14ac:dyDescent="0.25">
      <c r="A7477" s="43" t="str">
        <f t="shared" si="585"/>
        <v xml:space="preserve"> 0 Financial</v>
      </c>
      <c r="B7477" s="43" t="str">
        <f t="shared" si="586"/>
        <v/>
      </c>
      <c r="C7477" s="43">
        <f t="shared" si="587"/>
        <v>0</v>
      </c>
      <c r="D7477" s="43" t="str">
        <f t="shared" si="588"/>
        <v>Financial</v>
      </c>
      <c r="E7477" s="43" t="e">
        <f>IF(VLOOKUP(S7477,'DD-Lookup'!$J$6:$L$50,3,FALSE)="Monthly",(YEAR(AC7477)-YEAR(AB7477))*12+MONTH(AC7477)-MONTH(AB7477)+1,(AC7477-AB7477+1))</f>
        <v>#N/A</v>
      </c>
      <c r="F7477" s="210" t="e">
        <f t="shared" si="589"/>
        <v>#N/A</v>
      </c>
    </row>
    <row r="7478" spans="1:6" x14ac:dyDescent="0.25">
      <c r="A7478" s="43" t="str">
        <f t="shared" si="585"/>
        <v xml:space="preserve"> 0 Financial</v>
      </c>
      <c r="B7478" s="43" t="str">
        <f t="shared" si="586"/>
        <v/>
      </c>
      <c r="C7478" s="43">
        <f t="shared" si="587"/>
        <v>0</v>
      </c>
      <c r="D7478" s="43" t="str">
        <f t="shared" si="588"/>
        <v>Financial</v>
      </c>
      <c r="E7478" s="43" t="e">
        <f>IF(VLOOKUP(S7478,'DD-Lookup'!$J$6:$L$50,3,FALSE)="Monthly",(YEAR(AC7478)-YEAR(AB7478))*12+MONTH(AC7478)-MONTH(AB7478)+1,(AC7478-AB7478+1))</f>
        <v>#N/A</v>
      </c>
      <c r="F7478" s="210" t="e">
        <f t="shared" si="589"/>
        <v>#N/A</v>
      </c>
    </row>
    <row r="7479" spans="1:6" x14ac:dyDescent="0.25">
      <c r="A7479" s="43" t="str">
        <f t="shared" si="585"/>
        <v xml:space="preserve"> 0 Financial</v>
      </c>
      <c r="B7479" s="43" t="str">
        <f t="shared" si="586"/>
        <v/>
      </c>
      <c r="C7479" s="43">
        <f t="shared" si="587"/>
        <v>0</v>
      </c>
      <c r="D7479" s="43" t="str">
        <f t="shared" si="588"/>
        <v>Financial</v>
      </c>
      <c r="E7479" s="43" t="e">
        <f>IF(VLOOKUP(S7479,'DD-Lookup'!$J$6:$L$50,3,FALSE)="Monthly",(YEAR(AC7479)-YEAR(AB7479))*12+MONTH(AC7479)-MONTH(AB7479)+1,(AC7479-AB7479+1))</f>
        <v>#N/A</v>
      </c>
      <c r="F7479" s="210" t="e">
        <f t="shared" si="589"/>
        <v>#N/A</v>
      </c>
    </row>
    <row r="7480" spans="1:6" x14ac:dyDescent="0.25">
      <c r="A7480" s="43" t="str">
        <f t="shared" si="585"/>
        <v xml:space="preserve"> 0 Financial</v>
      </c>
      <c r="B7480" s="43" t="str">
        <f t="shared" si="586"/>
        <v/>
      </c>
      <c r="C7480" s="43">
        <f t="shared" si="587"/>
        <v>0</v>
      </c>
      <c r="D7480" s="43" t="str">
        <f t="shared" si="588"/>
        <v>Financial</v>
      </c>
      <c r="E7480" s="43" t="e">
        <f>IF(VLOOKUP(S7480,'DD-Lookup'!$J$6:$L$50,3,FALSE)="Monthly",(YEAR(AC7480)-YEAR(AB7480))*12+MONTH(AC7480)-MONTH(AB7480)+1,(AC7480-AB7480+1))</f>
        <v>#N/A</v>
      </c>
      <c r="F7480" s="210" t="e">
        <f t="shared" si="589"/>
        <v>#N/A</v>
      </c>
    </row>
    <row r="7481" spans="1:6" x14ac:dyDescent="0.25">
      <c r="A7481" s="43" t="str">
        <f t="shared" si="585"/>
        <v xml:space="preserve"> 0 Financial</v>
      </c>
      <c r="B7481" s="43" t="str">
        <f t="shared" si="586"/>
        <v/>
      </c>
      <c r="C7481" s="43">
        <f t="shared" si="587"/>
        <v>0</v>
      </c>
      <c r="D7481" s="43" t="str">
        <f t="shared" si="588"/>
        <v>Financial</v>
      </c>
      <c r="E7481" s="43" t="e">
        <f>IF(VLOOKUP(S7481,'DD-Lookup'!$J$6:$L$50,3,FALSE)="Monthly",(YEAR(AC7481)-YEAR(AB7481))*12+MONTH(AC7481)-MONTH(AB7481)+1,(AC7481-AB7481+1))</f>
        <v>#N/A</v>
      </c>
      <c r="F7481" s="210" t="e">
        <f t="shared" si="589"/>
        <v>#N/A</v>
      </c>
    </row>
    <row r="7482" spans="1:6" x14ac:dyDescent="0.25">
      <c r="A7482" s="43" t="str">
        <f t="shared" si="585"/>
        <v xml:space="preserve"> 0 Financial</v>
      </c>
      <c r="B7482" s="43" t="str">
        <f t="shared" si="586"/>
        <v/>
      </c>
      <c r="C7482" s="43">
        <f t="shared" si="587"/>
        <v>0</v>
      </c>
      <c r="D7482" s="43" t="str">
        <f t="shared" si="588"/>
        <v>Financial</v>
      </c>
      <c r="E7482" s="43" t="e">
        <f>IF(VLOOKUP(S7482,'DD-Lookup'!$J$6:$L$50,3,FALSE)="Monthly",(YEAR(AC7482)-YEAR(AB7482))*12+MONTH(AC7482)-MONTH(AB7482)+1,(AC7482-AB7482+1))</f>
        <v>#N/A</v>
      </c>
      <c r="F7482" s="210" t="e">
        <f t="shared" si="589"/>
        <v>#N/A</v>
      </c>
    </row>
    <row r="7483" spans="1:6" x14ac:dyDescent="0.25">
      <c r="A7483" s="43" t="str">
        <f t="shared" si="585"/>
        <v xml:space="preserve"> 0 Financial</v>
      </c>
      <c r="B7483" s="43" t="str">
        <f t="shared" si="586"/>
        <v/>
      </c>
      <c r="C7483" s="43">
        <f t="shared" si="587"/>
        <v>0</v>
      </c>
      <c r="D7483" s="43" t="str">
        <f t="shared" si="588"/>
        <v>Financial</v>
      </c>
      <c r="E7483" s="43" t="e">
        <f>IF(VLOOKUP(S7483,'DD-Lookup'!$J$6:$L$50,3,FALSE)="Monthly",(YEAR(AC7483)-YEAR(AB7483))*12+MONTH(AC7483)-MONTH(AB7483)+1,(AC7483-AB7483+1))</f>
        <v>#N/A</v>
      </c>
      <c r="F7483" s="210" t="e">
        <f t="shared" si="589"/>
        <v>#N/A</v>
      </c>
    </row>
    <row r="7484" spans="1:6" x14ac:dyDescent="0.25">
      <c r="A7484" s="43" t="str">
        <f t="shared" si="585"/>
        <v xml:space="preserve"> 0 Financial</v>
      </c>
      <c r="B7484" s="43" t="str">
        <f t="shared" si="586"/>
        <v/>
      </c>
      <c r="C7484" s="43">
        <f t="shared" si="587"/>
        <v>0</v>
      </c>
      <c r="D7484" s="43" t="str">
        <f t="shared" si="588"/>
        <v>Financial</v>
      </c>
      <c r="E7484" s="43" t="e">
        <f>IF(VLOOKUP(S7484,'DD-Lookup'!$J$6:$L$50,3,FALSE)="Monthly",(YEAR(AC7484)-YEAR(AB7484))*12+MONTH(AC7484)-MONTH(AB7484)+1,(AC7484-AB7484+1))</f>
        <v>#N/A</v>
      </c>
      <c r="F7484" s="210" t="e">
        <f t="shared" si="589"/>
        <v>#N/A</v>
      </c>
    </row>
    <row r="7485" spans="1:6" x14ac:dyDescent="0.25">
      <c r="A7485" s="43" t="str">
        <f t="shared" si="585"/>
        <v xml:space="preserve"> 0 Financial</v>
      </c>
      <c r="B7485" s="43" t="str">
        <f t="shared" si="586"/>
        <v/>
      </c>
      <c r="C7485" s="43">
        <f t="shared" si="587"/>
        <v>0</v>
      </c>
      <c r="D7485" s="43" t="str">
        <f t="shared" si="588"/>
        <v>Financial</v>
      </c>
      <c r="E7485" s="43" t="e">
        <f>IF(VLOOKUP(S7485,'DD-Lookup'!$J$6:$L$50,3,FALSE)="Monthly",(YEAR(AC7485)-YEAR(AB7485))*12+MONTH(AC7485)-MONTH(AB7485)+1,(AC7485-AB7485+1))</f>
        <v>#N/A</v>
      </c>
      <c r="F7485" s="210" t="e">
        <f t="shared" si="589"/>
        <v>#N/A</v>
      </c>
    </row>
    <row r="7486" spans="1:6" x14ac:dyDescent="0.25">
      <c r="A7486" s="43" t="str">
        <f t="shared" si="585"/>
        <v xml:space="preserve"> 0 Financial</v>
      </c>
      <c r="B7486" s="43" t="str">
        <f t="shared" si="586"/>
        <v/>
      </c>
      <c r="C7486" s="43">
        <f t="shared" si="587"/>
        <v>0</v>
      </c>
      <c r="D7486" s="43" t="str">
        <f t="shared" si="588"/>
        <v>Financial</v>
      </c>
      <c r="E7486" s="43" t="e">
        <f>IF(VLOOKUP(S7486,'DD-Lookup'!$J$6:$L$50,3,FALSE)="Monthly",(YEAR(AC7486)-YEAR(AB7486))*12+MONTH(AC7486)-MONTH(AB7486)+1,(AC7486-AB7486+1))</f>
        <v>#N/A</v>
      </c>
      <c r="F7486" s="210" t="e">
        <f t="shared" si="589"/>
        <v>#N/A</v>
      </c>
    </row>
    <row r="7487" spans="1:6" x14ac:dyDescent="0.25">
      <c r="A7487" s="43" t="str">
        <f t="shared" si="585"/>
        <v xml:space="preserve"> 0 Financial</v>
      </c>
      <c r="B7487" s="43" t="str">
        <f t="shared" si="586"/>
        <v/>
      </c>
      <c r="C7487" s="43">
        <f t="shared" si="587"/>
        <v>0</v>
      </c>
      <c r="D7487" s="43" t="str">
        <f t="shared" si="588"/>
        <v>Financial</v>
      </c>
      <c r="E7487" s="43" t="e">
        <f>IF(VLOOKUP(S7487,'DD-Lookup'!$J$6:$L$50,3,FALSE)="Monthly",(YEAR(AC7487)-YEAR(AB7487))*12+MONTH(AC7487)-MONTH(AB7487)+1,(AC7487-AB7487+1))</f>
        <v>#N/A</v>
      </c>
      <c r="F7487" s="210" t="e">
        <f t="shared" si="589"/>
        <v>#N/A</v>
      </c>
    </row>
    <row r="7488" spans="1:6" x14ac:dyDescent="0.25">
      <c r="A7488" s="43" t="str">
        <f t="shared" si="585"/>
        <v xml:space="preserve"> 0 Financial</v>
      </c>
      <c r="B7488" s="43" t="str">
        <f t="shared" si="586"/>
        <v/>
      </c>
      <c r="C7488" s="43">
        <f t="shared" si="587"/>
        <v>0</v>
      </c>
      <c r="D7488" s="43" t="str">
        <f t="shared" si="588"/>
        <v>Financial</v>
      </c>
      <c r="E7488" s="43" t="e">
        <f>IF(VLOOKUP(S7488,'DD-Lookup'!$J$6:$L$50,3,FALSE)="Monthly",(YEAR(AC7488)-YEAR(AB7488))*12+MONTH(AC7488)-MONTH(AB7488)+1,(AC7488-AB7488+1))</f>
        <v>#N/A</v>
      </c>
      <c r="F7488" s="210" t="e">
        <f t="shared" si="589"/>
        <v>#N/A</v>
      </c>
    </row>
    <row r="7489" spans="1:6" x14ac:dyDescent="0.25">
      <c r="A7489" s="43" t="str">
        <f t="shared" si="585"/>
        <v xml:space="preserve"> 0 Financial</v>
      </c>
      <c r="B7489" s="43" t="str">
        <f t="shared" si="586"/>
        <v/>
      </c>
      <c r="C7489" s="43">
        <f t="shared" si="587"/>
        <v>0</v>
      </c>
      <c r="D7489" s="43" t="str">
        <f t="shared" si="588"/>
        <v>Financial</v>
      </c>
      <c r="E7489" s="43" t="e">
        <f>IF(VLOOKUP(S7489,'DD-Lookup'!$J$6:$L$50,3,FALSE)="Monthly",(YEAR(AC7489)-YEAR(AB7489))*12+MONTH(AC7489)-MONTH(AB7489)+1,(AC7489-AB7489+1))</f>
        <v>#N/A</v>
      </c>
      <c r="F7489" s="210" t="e">
        <f t="shared" si="589"/>
        <v>#N/A</v>
      </c>
    </row>
    <row r="7490" spans="1:6" x14ac:dyDescent="0.25">
      <c r="A7490" s="43" t="str">
        <f t="shared" si="585"/>
        <v xml:space="preserve"> 0 Financial</v>
      </c>
      <c r="B7490" s="43" t="str">
        <f t="shared" si="586"/>
        <v/>
      </c>
      <c r="C7490" s="43">
        <f t="shared" si="587"/>
        <v>0</v>
      </c>
      <c r="D7490" s="43" t="str">
        <f t="shared" si="588"/>
        <v>Financial</v>
      </c>
      <c r="E7490" s="43" t="e">
        <f>IF(VLOOKUP(S7490,'DD-Lookup'!$J$6:$L$50,3,FALSE)="Monthly",(YEAR(AC7490)-YEAR(AB7490))*12+MONTH(AC7490)-MONTH(AB7490)+1,(AC7490-AB7490+1))</f>
        <v>#N/A</v>
      </c>
      <c r="F7490" s="210" t="e">
        <f t="shared" si="589"/>
        <v>#N/A</v>
      </c>
    </row>
    <row r="7491" spans="1:6" x14ac:dyDescent="0.25">
      <c r="A7491" s="43" t="str">
        <f t="shared" si="585"/>
        <v xml:space="preserve"> 0 Financial</v>
      </c>
      <c r="B7491" s="43" t="str">
        <f t="shared" si="586"/>
        <v/>
      </c>
      <c r="C7491" s="43">
        <f t="shared" si="587"/>
        <v>0</v>
      </c>
      <c r="D7491" s="43" t="str">
        <f t="shared" si="588"/>
        <v>Financial</v>
      </c>
      <c r="E7491" s="43" t="e">
        <f>IF(VLOOKUP(S7491,'DD-Lookup'!$J$6:$L$50,3,FALSE)="Monthly",(YEAR(AC7491)-YEAR(AB7491))*12+MONTH(AC7491)-MONTH(AB7491)+1,(AC7491-AB7491+1))</f>
        <v>#N/A</v>
      </c>
      <c r="F7491" s="210" t="e">
        <f t="shared" si="589"/>
        <v>#N/A</v>
      </c>
    </row>
    <row r="7492" spans="1:6" x14ac:dyDescent="0.25">
      <c r="A7492" s="43" t="str">
        <f t="shared" si="585"/>
        <v xml:space="preserve"> 0 Financial</v>
      </c>
      <c r="B7492" s="43" t="str">
        <f t="shared" si="586"/>
        <v/>
      </c>
      <c r="C7492" s="43">
        <f t="shared" si="587"/>
        <v>0</v>
      </c>
      <c r="D7492" s="43" t="str">
        <f t="shared" si="588"/>
        <v>Financial</v>
      </c>
      <c r="E7492" s="43" t="e">
        <f>IF(VLOOKUP(S7492,'DD-Lookup'!$J$6:$L$50,3,FALSE)="Monthly",(YEAR(AC7492)-YEAR(AB7492))*12+MONTH(AC7492)-MONTH(AB7492)+1,(AC7492-AB7492+1))</f>
        <v>#N/A</v>
      </c>
      <c r="F7492" s="210" t="e">
        <f t="shared" si="589"/>
        <v>#N/A</v>
      </c>
    </row>
    <row r="7493" spans="1:6" x14ac:dyDescent="0.25">
      <c r="A7493" s="43" t="str">
        <f t="shared" si="585"/>
        <v xml:space="preserve"> 0 Financial</v>
      </c>
      <c r="B7493" s="43" t="str">
        <f t="shared" si="586"/>
        <v/>
      </c>
      <c r="C7493" s="43">
        <f t="shared" si="587"/>
        <v>0</v>
      </c>
      <c r="D7493" s="43" t="str">
        <f t="shared" si="588"/>
        <v>Financial</v>
      </c>
      <c r="E7493" s="43" t="e">
        <f>IF(VLOOKUP(S7493,'DD-Lookup'!$J$6:$L$50,3,FALSE)="Monthly",(YEAR(AC7493)-YEAR(AB7493))*12+MONTH(AC7493)-MONTH(AB7493)+1,(AC7493-AB7493+1))</f>
        <v>#N/A</v>
      </c>
      <c r="F7493" s="210" t="e">
        <f t="shared" si="589"/>
        <v>#N/A</v>
      </c>
    </row>
    <row r="7494" spans="1:6" x14ac:dyDescent="0.25">
      <c r="A7494" s="43" t="str">
        <f t="shared" si="585"/>
        <v xml:space="preserve"> 0 Financial</v>
      </c>
      <c r="B7494" s="43" t="str">
        <f t="shared" si="586"/>
        <v/>
      </c>
      <c r="C7494" s="43">
        <f t="shared" si="587"/>
        <v>0</v>
      </c>
      <c r="D7494" s="43" t="str">
        <f t="shared" si="588"/>
        <v>Financial</v>
      </c>
      <c r="E7494" s="43" t="e">
        <f>IF(VLOOKUP(S7494,'DD-Lookup'!$J$6:$L$50,3,FALSE)="Monthly",(YEAR(AC7494)-YEAR(AB7494))*12+MONTH(AC7494)-MONTH(AB7494)+1,(AC7494-AB7494+1))</f>
        <v>#N/A</v>
      </c>
      <c r="F7494" s="210" t="e">
        <f t="shared" si="589"/>
        <v>#N/A</v>
      </c>
    </row>
    <row r="7495" spans="1:6" x14ac:dyDescent="0.25">
      <c r="A7495" s="43" t="str">
        <f t="shared" si="585"/>
        <v xml:space="preserve"> 0 Financial</v>
      </c>
      <c r="B7495" s="43" t="str">
        <f t="shared" si="586"/>
        <v/>
      </c>
      <c r="C7495" s="43">
        <f t="shared" si="587"/>
        <v>0</v>
      </c>
      <c r="D7495" s="43" t="str">
        <f t="shared" si="588"/>
        <v>Financial</v>
      </c>
      <c r="E7495" s="43" t="e">
        <f>IF(VLOOKUP(S7495,'DD-Lookup'!$J$6:$L$50,3,FALSE)="Monthly",(YEAR(AC7495)-YEAR(AB7495))*12+MONTH(AC7495)-MONTH(AB7495)+1,(AC7495-AB7495+1))</f>
        <v>#N/A</v>
      </c>
      <c r="F7495" s="210" t="e">
        <f t="shared" si="589"/>
        <v>#N/A</v>
      </c>
    </row>
    <row r="7496" spans="1:6" x14ac:dyDescent="0.25">
      <c r="A7496" s="43" t="str">
        <f t="shared" si="585"/>
        <v xml:space="preserve"> 0 Financial</v>
      </c>
      <c r="B7496" s="43" t="str">
        <f t="shared" si="586"/>
        <v/>
      </c>
      <c r="C7496" s="43">
        <f t="shared" si="587"/>
        <v>0</v>
      </c>
      <c r="D7496" s="43" t="str">
        <f t="shared" si="588"/>
        <v>Financial</v>
      </c>
      <c r="E7496" s="43" t="e">
        <f>IF(VLOOKUP(S7496,'DD-Lookup'!$J$6:$L$50,3,FALSE)="Monthly",(YEAR(AC7496)-YEAR(AB7496))*12+MONTH(AC7496)-MONTH(AB7496)+1,(AC7496-AB7496+1))</f>
        <v>#N/A</v>
      </c>
      <c r="F7496" s="210" t="e">
        <f t="shared" si="589"/>
        <v>#N/A</v>
      </c>
    </row>
    <row r="7497" spans="1:6" x14ac:dyDescent="0.25">
      <c r="A7497" s="43" t="str">
        <f t="shared" si="585"/>
        <v xml:space="preserve"> 0 Financial</v>
      </c>
      <c r="B7497" s="43" t="str">
        <f t="shared" si="586"/>
        <v/>
      </c>
      <c r="C7497" s="43">
        <f t="shared" si="587"/>
        <v>0</v>
      </c>
      <c r="D7497" s="43" t="str">
        <f t="shared" si="588"/>
        <v>Financial</v>
      </c>
      <c r="E7497" s="43" t="e">
        <f>IF(VLOOKUP(S7497,'DD-Lookup'!$J$6:$L$50,3,FALSE)="Monthly",(YEAR(AC7497)-YEAR(AB7497))*12+MONTH(AC7497)-MONTH(AB7497)+1,(AC7497-AB7497+1))</f>
        <v>#N/A</v>
      </c>
      <c r="F7497" s="210" t="e">
        <f t="shared" si="589"/>
        <v>#N/A</v>
      </c>
    </row>
    <row r="7498" spans="1:6" x14ac:dyDescent="0.25">
      <c r="A7498" s="43" t="str">
        <f t="shared" ref="A7498:A7561" si="590">B7498&amp;" "&amp;C7498&amp;" "&amp;D7498</f>
        <v xml:space="preserve"> 0 Financial</v>
      </c>
      <c r="B7498" s="43" t="str">
        <f t="shared" ref="B7498:B7561" si="591">IF((LEFT(N7498,2)="US"),"US","")</f>
        <v/>
      </c>
      <c r="C7498" s="43">
        <f t="shared" ref="C7498:C7561" si="592">M7498</f>
        <v>0</v>
      </c>
      <c r="D7498" s="43" t="str">
        <f t="shared" ref="D7498:D7561" si="593">IF(ISNUMBER(FIND("Phy",N7498))=TRUE,"Physical","Financial")</f>
        <v>Financial</v>
      </c>
      <c r="E7498" s="43" t="e">
        <f>IF(VLOOKUP(S7498,'DD-Lookup'!$J$6:$L$50,3,FALSE)="Monthly",(YEAR(AC7498)-YEAR(AB7498))*12+MONTH(AC7498)-MONTH(AB7498)+1,(AC7498-AB7498+1))</f>
        <v>#N/A</v>
      </c>
      <c r="F7498" s="210" t="e">
        <f t="shared" ref="F7498:F7561" si="594">E7498*SUM(P7498:Q7498)</f>
        <v>#N/A</v>
      </c>
    </row>
    <row r="7499" spans="1:6" x14ac:dyDescent="0.25">
      <c r="A7499" s="43" t="str">
        <f t="shared" si="590"/>
        <v xml:space="preserve"> 0 Financial</v>
      </c>
      <c r="B7499" s="43" t="str">
        <f t="shared" si="591"/>
        <v/>
      </c>
      <c r="C7499" s="43">
        <f t="shared" si="592"/>
        <v>0</v>
      </c>
      <c r="D7499" s="43" t="str">
        <f t="shared" si="593"/>
        <v>Financial</v>
      </c>
      <c r="E7499" s="43" t="e">
        <f>IF(VLOOKUP(S7499,'DD-Lookup'!$J$6:$L$50,3,FALSE)="Monthly",(YEAR(AC7499)-YEAR(AB7499))*12+MONTH(AC7499)-MONTH(AB7499)+1,(AC7499-AB7499+1))</f>
        <v>#N/A</v>
      </c>
      <c r="F7499" s="210" t="e">
        <f t="shared" si="594"/>
        <v>#N/A</v>
      </c>
    </row>
    <row r="7500" spans="1:6" x14ac:dyDescent="0.25">
      <c r="A7500" s="43" t="str">
        <f t="shared" si="590"/>
        <v xml:space="preserve"> 0 Financial</v>
      </c>
      <c r="B7500" s="43" t="str">
        <f t="shared" si="591"/>
        <v/>
      </c>
      <c r="C7500" s="43">
        <f t="shared" si="592"/>
        <v>0</v>
      </c>
      <c r="D7500" s="43" t="str">
        <f t="shared" si="593"/>
        <v>Financial</v>
      </c>
      <c r="E7500" s="43" t="e">
        <f>IF(VLOOKUP(S7500,'DD-Lookup'!$J$6:$L$50,3,FALSE)="Monthly",(YEAR(AC7500)-YEAR(AB7500))*12+MONTH(AC7500)-MONTH(AB7500)+1,(AC7500-AB7500+1))</f>
        <v>#N/A</v>
      </c>
      <c r="F7500" s="210" t="e">
        <f t="shared" si="594"/>
        <v>#N/A</v>
      </c>
    </row>
    <row r="7501" spans="1:6" x14ac:dyDescent="0.25">
      <c r="A7501" s="43" t="str">
        <f t="shared" si="590"/>
        <v xml:space="preserve"> 0 Financial</v>
      </c>
      <c r="B7501" s="43" t="str">
        <f t="shared" si="591"/>
        <v/>
      </c>
      <c r="C7501" s="43">
        <f t="shared" si="592"/>
        <v>0</v>
      </c>
      <c r="D7501" s="43" t="str">
        <f t="shared" si="593"/>
        <v>Financial</v>
      </c>
      <c r="E7501" s="43" t="e">
        <f>IF(VLOOKUP(S7501,'DD-Lookup'!$J$6:$L$50,3,FALSE)="Monthly",(YEAR(AC7501)-YEAR(AB7501))*12+MONTH(AC7501)-MONTH(AB7501)+1,(AC7501-AB7501+1))</f>
        <v>#N/A</v>
      </c>
      <c r="F7501" s="210" t="e">
        <f t="shared" si="594"/>
        <v>#N/A</v>
      </c>
    </row>
    <row r="7502" spans="1:6" x14ac:dyDescent="0.25">
      <c r="A7502" s="43" t="str">
        <f t="shared" si="590"/>
        <v xml:space="preserve"> 0 Financial</v>
      </c>
      <c r="B7502" s="43" t="str">
        <f t="shared" si="591"/>
        <v/>
      </c>
      <c r="C7502" s="43">
        <f t="shared" si="592"/>
        <v>0</v>
      </c>
      <c r="D7502" s="43" t="str">
        <f t="shared" si="593"/>
        <v>Financial</v>
      </c>
      <c r="E7502" s="43" t="e">
        <f>IF(VLOOKUP(S7502,'DD-Lookup'!$J$6:$L$50,3,FALSE)="Monthly",(YEAR(AC7502)-YEAR(AB7502))*12+MONTH(AC7502)-MONTH(AB7502)+1,(AC7502-AB7502+1))</f>
        <v>#N/A</v>
      </c>
      <c r="F7502" s="210" t="e">
        <f t="shared" si="594"/>
        <v>#N/A</v>
      </c>
    </row>
    <row r="7503" spans="1:6" x14ac:dyDescent="0.25">
      <c r="A7503" s="43" t="str">
        <f t="shared" si="590"/>
        <v xml:space="preserve"> 0 Financial</v>
      </c>
      <c r="B7503" s="43" t="str">
        <f t="shared" si="591"/>
        <v/>
      </c>
      <c r="C7503" s="43">
        <f t="shared" si="592"/>
        <v>0</v>
      </c>
      <c r="D7503" s="43" t="str">
        <f t="shared" si="593"/>
        <v>Financial</v>
      </c>
      <c r="E7503" s="43" t="e">
        <f>IF(VLOOKUP(S7503,'DD-Lookup'!$J$6:$L$50,3,FALSE)="Monthly",(YEAR(AC7503)-YEAR(AB7503))*12+MONTH(AC7503)-MONTH(AB7503)+1,(AC7503-AB7503+1))</f>
        <v>#N/A</v>
      </c>
      <c r="F7503" s="210" t="e">
        <f t="shared" si="594"/>
        <v>#N/A</v>
      </c>
    </row>
    <row r="7504" spans="1:6" x14ac:dyDescent="0.25">
      <c r="A7504" s="43" t="str">
        <f t="shared" si="590"/>
        <v xml:space="preserve"> 0 Financial</v>
      </c>
      <c r="B7504" s="43" t="str">
        <f t="shared" si="591"/>
        <v/>
      </c>
      <c r="C7504" s="43">
        <f t="shared" si="592"/>
        <v>0</v>
      </c>
      <c r="D7504" s="43" t="str">
        <f t="shared" si="593"/>
        <v>Financial</v>
      </c>
      <c r="E7504" s="43" t="e">
        <f>IF(VLOOKUP(S7504,'DD-Lookup'!$J$6:$L$50,3,FALSE)="Monthly",(YEAR(AC7504)-YEAR(AB7504))*12+MONTH(AC7504)-MONTH(AB7504)+1,(AC7504-AB7504+1))</f>
        <v>#N/A</v>
      </c>
      <c r="F7504" s="210" t="e">
        <f t="shared" si="594"/>
        <v>#N/A</v>
      </c>
    </row>
    <row r="7505" spans="1:6" x14ac:dyDescent="0.25">
      <c r="A7505" s="43" t="str">
        <f t="shared" si="590"/>
        <v xml:space="preserve"> 0 Financial</v>
      </c>
      <c r="B7505" s="43" t="str">
        <f t="shared" si="591"/>
        <v/>
      </c>
      <c r="C7505" s="43">
        <f t="shared" si="592"/>
        <v>0</v>
      </c>
      <c r="D7505" s="43" t="str">
        <f t="shared" si="593"/>
        <v>Financial</v>
      </c>
      <c r="E7505" s="43" t="e">
        <f>IF(VLOOKUP(S7505,'DD-Lookup'!$J$6:$L$50,3,FALSE)="Monthly",(YEAR(AC7505)-YEAR(AB7505))*12+MONTH(AC7505)-MONTH(AB7505)+1,(AC7505-AB7505+1))</f>
        <v>#N/A</v>
      </c>
      <c r="F7505" s="210" t="e">
        <f t="shared" si="594"/>
        <v>#N/A</v>
      </c>
    </row>
    <row r="7506" spans="1:6" x14ac:dyDescent="0.25">
      <c r="A7506" s="43" t="str">
        <f t="shared" si="590"/>
        <v xml:space="preserve"> 0 Financial</v>
      </c>
      <c r="B7506" s="43" t="str">
        <f t="shared" si="591"/>
        <v/>
      </c>
      <c r="C7506" s="43">
        <f t="shared" si="592"/>
        <v>0</v>
      </c>
      <c r="D7506" s="43" t="str">
        <f t="shared" si="593"/>
        <v>Financial</v>
      </c>
      <c r="E7506" s="43" t="e">
        <f>IF(VLOOKUP(S7506,'DD-Lookup'!$J$6:$L$50,3,FALSE)="Monthly",(YEAR(AC7506)-YEAR(AB7506))*12+MONTH(AC7506)-MONTH(AB7506)+1,(AC7506-AB7506+1))</f>
        <v>#N/A</v>
      </c>
      <c r="F7506" s="210" t="e">
        <f t="shared" si="594"/>
        <v>#N/A</v>
      </c>
    </row>
    <row r="7507" spans="1:6" x14ac:dyDescent="0.25">
      <c r="A7507" s="43" t="str">
        <f t="shared" si="590"/>
        <v xml:space="preserve"> 0 Financial</v>
      </c>
      <c r="B7507" s="43" t="str">
        <f t="shared" si="591"/>
        <v/>
      </c>
      <c r="C7507" s="43">
        <f t="shared" si="592"/>
        <v>0</v>
      </c>
      <c r="D7507" s="43" t="str">
        <f t="shared" si="593"/>
        <v>Financial</v>
      </c>
      <c r="E7507" s="43" t="e">
        <f>IF(VLOOKUP(S7507,'DD-Lookup'!$J$6:$L$50,3,FALSE)="Monthly",(YEAR(AC7507)-YEAR(AB7507))*12+MONTH(AC7507)-MONTH(AB7507)+1,(AC7507-AB7507+1))</f>
        <v>#N/A</v>
      </c>
      <c r="F7507" s="210" t="e">
        <f t="shared" si="594"/>
        <v>#N/A</v>
      </c>
    </row>
    <row r="7508" spans="1:6" x14ac:dyDescent="0.25">
      <c r="A7508" s="43" t="str">
        <f t="shared" si="590"/>
        <v xml:space="preserve"> 0 Financial</v>
      </c>
      <c r="B7508" s="43" t="str">
        <f t="shared" si="591"/>
        <v/>
      </c>
      <c r="C7508" s="43">
        <f t="shared" si="592"/>
        <v>0</v>
      </c>
      <c r="D7508" s="43" t="str">
        <f t="shared" si="593"/>
        <v>Financial</v>
      </c>
      <c r="E7508" s="43" t="e">
        <f>IF(VLOOKUP(S7508,'DD-Lookup'!$J$6:$L$50,3,FALSE)="Monthly",(YEAR(AC7508)-YEAR(AB7508))*12+MONTH(AC7508)-MONTH(AB7508)+1,(AC7508-AB7508+1))</f>
        <v>#N/A</v>
      </c>
      <c r="F7508" s="210" t="e">
        <f t="shared" si="594"/>
        <v>#N/A</v>
      </c>
    </row>
    <row r="7509" spans="1:6" x14ac:dyDescent="0.25">
      <c r="A7509" s="43" t="str">
        <f t="shared" si="590"/>
        <v xml:space="preserve"> 0 Financial</v>
      </c>
      <c r="B7509" s="43" t="str">
        <f t="shared" si="591"/>
        <v/>
      </c>
      <c r="C7509" s="43">
        <f t="shared" si="592"/>
        <v>0</v>
      </c>
      <c r="D7509" s="43" t="str">
        <f t="shared" si="593"/>
        <v>Financial</v>
      </c>
      <c r="E7509" s="43" t="e">
        <f>IF(VLOOKUP(S7509,'DD-Lookup'!$J$6:$L$50,3,FALSE)="Monthly",(YEAR(AC7509)-YEAR(AB7509))*12+MONTH(AC7509)-MONTH(AB7509)+1,(AC7509-AB7509+1))</f>
        <v>#N/A</v>
      </c>
      <c r="F7509" s="210" t="e">
        <f t="shared" si="594"/>
        <v>#N/A</v>
      </c>
    </row>
    <row r="7510" spans="1:6" x14ac:dyDescent="0.25">
      <c r="A7510" s="43" t="str">
        <f t="shared" si="590"/>
        <v xml:space="preserve"> 0 Financial</v>
      </c>
      <c r="B7510" s="43" t="str">
        <f t="shared" si="591"/>
        <v/>
      </c>
      <c r="C7510" s="43">
        <f t="shared" si="592"/>
        <v>0</v>
      </c>
      <c r="D7510" s="43" t="str">
        <f t="shared" si="593"/>
        <v>Financial</v>
      </c>
      <c r="E7510" s="43" t="e">
        <f>IF(VLOOKUP(S7510,'DD-Lookup'!$J$6:$L$50,3,FALSE)="Monthly",(YEAR(AC7510)-YEAR(AB7510))*12+MONTH(AC7510)-MONTH(AB7510)+1,(AC7510-AB7510+1))</f>
        <v>#N/A</v>
      </c>
      <c r="F7510" s="210" t="e">
        <f t="shared" si="594"/>
        <v>#N/A</v>
      </c>
    </row>
    <row r="7511" spans="1:6" x14ac:dyDescent="0.25">
      <c r="A7511" s="43" t="str">
        <f t="shared" si="590"/>
        <v xml:space="preserve"> 0 Financial</v>
      </c>
      <c r="B7511" s="43" t="str">
        <f t="shared" si="591"/>
        <v/>
      </c>
      <c r="C7511" s="43">
        <f t="shared" si="592"/>
        <v>0</v>
      </c>
      <c r="D7511" s="43" t="str">
        <f t="shared" si="593"/>
        <v>Financial</v>
      </c>
      <c r="E7511" s="43" t="e">
        <f>IF(VLOOKUP(S7511,'DD-Lookup'!$J$6:$L$50,3,FALSE)="Monthly",(YEAR(AC7511)-YEAR(AB7511))*12+MONTH(AC7511)-MONTH(AB7511)+1,(AC7511-AB7511+1))</f>
        <v>#N/A</v>
      </c>
      <c r="F7511" s="210" t="e">
        <f t="shared" si="594"/>
        <v>#N/A</v>
      </c>
    </row>
    <row r="7512" spans="1:6" x14ac:dyDescent="0.25">
      <c r="A7512" s="43" t="str">
        <f t="shared" si="590"/>
        <v xml:space="preserve"> 0 Financial</v>
      </c>
      <c r="B7512" s="43" t="str">
        <f t="shared" si="591"/>
        <v/>
      </c>
      <c r="C7512" s="43">
        <f t="shared" si="592"/>
        <v>0</v>
      </c>
      <c r="D7512" s="43" t="str">
        <f t="shared" si="593"/>
        <v>Financial</v>
      </c>
      <c r="E7512" s="43" t="e">
        <f>IF(VLOOKUP(S7512,'DD-Lookup'!$J$6:$L$50,3,FALSE)="Monthly",(YEAR(AC7512)-YEAR(AB7512))*12+MONTH(AC7512)-MONTH(AB7512)+1,(AC7512-AB7512+1))</f>
        <v>#N/A</v>
      </c>
      <c r="F7512" s="210" t="e">
        <f t="shared" si="594"/>
        <v>#N/A</v>
      </c>
    </row>
    <row r="7513" spans="1:6" x14ac:dyDescent="0.25">
      <c r="A7513" s="43" t="str">
        <f t="shared" si="590"/>
        <v xml:space="preserve"> 0 Financial</v>
      </c>
      <c r="B7513" s="43" t="str">
        <f t="shared" si="591"/>
        <v/>
      </c>
      <c r="C7513" s="43">
        <f t="shared" si="592"/>
        <v>0</v>
      </c>
      <c r="D7513" s="43" t="str">
        <f t="shared" si="593"/>
        <v>Financial</v>
      </c>
      <c r="E7513" s="43" t="e">
        <f>IF(VLOOKUP(S7513,'DD-Lookup'!$J$6:$L$50,3,FALSE)="Monthly",(YEAR(AC7513)-YEAR(AB7513))*12+MONTH(AC7513)-MONTH(AB7513)+1,(AC7513-AB7513+1))</f>
        <v>#N/A</v>
      </c>
      <c r="F7513" s="210" t="e">
        <f t="shared" si="594"/>
        <v>#N/A</v>
      </c>
    </row>
    <row r="7514" spans="1:6" x14ac:dyDescent="0.25">
      <c r="A7514" s="43" t="str">
        <f t="shared" si="590"/>
        <v xml:space="preserve"> 0 Financial</v>
      </c>
      <c r="B7514" s="43" t="str">
        <f t="shared" si="591"/>
        <v/>
      </c>
      <c r="C7514" s="43">
        <f t="shared" si="592"/>
        <v>0</v>
      </c>
      <c r="D7514" s="43" t="str">
        <f t="shared" si="593"/>
        <v>Financial</v>
      </c>
      <c r="E7514" s="43" t="e">
        <f>IF(VLOOKUP(S7514,'DD-Lookup'!$J$6:$L$50,3,FALSE)="Monthly",(YEAR(AC7514)-YEAR(AB7514))*12+MONTH(AC7514)-MONTH(AB7514)+1,(AC7514-AB7514+1))</f>
        <v>#N/A</v>
      </c>
      <c r="F7514" s="210" t="e">
        <f t="shared" si="594"/>
        <v>#N/A</v>
      </c>
    </row>
    <row r="7515" spans="1:6" x14ac:dyDescent="0.25">
      <c r="A7515" s="43" t="str">
        <f t="shared" si="590"/>
        <v xml:space="preserve"> 0 Financial</v>
      </c>
      <c r="B7515" s="43" t="str">
        <f t="shared" si="591"/>
        <v/>
      </c>
      <c r="C7515" s="43">
        <f t="shared" si="592"/>
        <v>0</v>
      </c>
      <c r="D7515" s="43" t="str">
        <f t="shared" si="593"/>
        <v>Financial</v>
      </c>
      <c r="E7515" s="43" t="e">
        <f>IF(VLOOKUP(S7515,'DD-Lookup'!$J$6:$L$50,3,FALSE)="Monthly",(YEAR(AC7515)-YEAR(AB7515))*12+MONTH(AC7515)-MONTH(AB7515)+1,(AC7515-AB7515+1))</f>
        <v>#N/A</v>
      </c>
      <c r="F7515" s="210" t="e">
        <f t="shared" si="594"/>
        <v>#N/A</v>
      </c>
    </row>
    <row r="7516" spans="1:6" x14ac:dyDescent="0.25">
      <c r="A7516" s="43" t="str">
        <f t="shared" si="590"/>
        <v xml:space="preserve"> 0 Financial</v>
      </c>
      <c r="B7516" s="43" t="str">
        <f t="shared" si="591"/>
        <v/>
      </c>
      <c r="C7516" s="43">
        <f t="shared" si="592"/>
        <v>0</v>
      </c>
      <c r="D7516" s="43" t="str">
        <f t="shared" si="593"/>
        <v>Financial</v>
      </c>
      <c r="E7516" s="43" t="e">
        <f>IF(VLOOKUP(S7516,'DD-Lookup'!$J$6:$L$50,3,FALSE)="Monthly",(YEAR(AC7516)-YEAR(AB7516))*12+MONTH(AC7516)-MONTH(AB7516)+1,(AC7516-AB7516+1))</f>
        <v>#N/A</v>
      </c>
      <c r="F7516" s="210" t="e">
        <f t="shared" si="594"/>
        <v>#N/A</v>
      </c>
    </row>
    <row r="7517" spans="1:6" x14ac:dyDescent="0.25">
      <c r="A7517" s="43" t="str">
        <f t="shared" si="590"/>
        <v xml:space="preserve"> 0 Financial</v>
      </c>
      <c r="B7517" s="43" t="str">
        <f t="shared" si="591"/>
        <v/>
      </c>
      <c r="C7517" s="43">
        <f t="shared" si="592"/>
        <v>0</v>
      </c>
      <c r="D7517" s="43" t="str">
        <f t="shared" si="593"/>
        <v>Financial</v>
      </c>
      <c r="E7517" s="43" t="e">
        <f>IF(VLOOKUP(S7517,'DD-Lookup'!$J$6:$L$50,3,FALSE)="Monthly",(YEAR(AC7517)-YEAR(AB7517))*12+MONTH(AC7517)-MONTH(AB7517)+1,(AC7517-AB7517+1))</f>
        <v>#N/A</v>
      </c>
      <c r="F7517" s="210" t="e">
        <f t="shared" si="594"/>
        <v>#N/A</v>
      </c>
    </row>
    <row r="7518" spans="1:6" x14ac:dyDescent="0.25">
      <c r="A7518" s="43" t="str">
        <f t="shared" si="590"/>
        <v xml:space="preserve"> 0 Financial</v>
      </c>
      <c r="B7518" s="43" t="str">
        <f t="shared" si="591"/>
        <v/>
      </c>
      <c r="C7518" s="43">
        <f t="shared" si="592"/>
        <v>0</v>
      </c>
      <c r="D7518" s="43" t="str">
        <f t="shared" si="593"/>
        <v>Financial</v>
      </c>
      <c r="E7518" s="43" t="e">
        <f>IF(VLOOKUP(S7518,'DD-Lookup'!$J$6:$L$50,3,FALSE)="Monthly",(YEAR(AC7518)-YEAR(AB7518))*12+MONTH(AC7518)-MONTH(AB7518)+1,(AC7518-AB7518+1))</f>
        <v>#N/A</v>
      </c>
      <c r="F7518" s="210" t="e">
        <f t="shared" si="594"/>
        <v>#N/A</v>
      </c>
    </row>
    <row r="7519" spans="1:6" x14ac:dyDescent="0.25">
      <c r="A7519" s="43" t="str">
        <f t="shared" si="590"/>
        <v xml:space="preserve"> 0 Financial</v>
      </c>
      <c r="B7519" s="43" t="str">
        <f t="shared" si="591"/>
        <v/>
      </c>
      <c r="C7519" s="43">
        <f t="shared" si="592"/>
        <v>0</v>
      </c>
      <c r="D7519" s="43" t="str">
        <f t="shared" si="593"/>
        <v>Financial</v>
      </c>
      <c r="E7519" s="43" t="e">
        <f>IF(VLOOKUP(S7519,'DD-Lookup'!$J$6:$L$50,3,FALSE)="Monthly",(YEAR(AC7519)-YEAR(AB7519))*12+MONTH(AC7519)-MONTH(AB7519)+1,(AC7519-AB7519+1))</f>
        <v>#N/A</v>
      </c>
      <c r="F7519" s="210" t="e">
        <f t="shared" si="594"/>
        <v>#N/A</v>
      </c>
    </row>
    <row r="7520" spans="1:6" x14ac:dyDescent="0.25">
      <c r="A7520" s="43" t="str">
        <f t="shared" si="590"/>
        <v xml:space="preserve"> 0 Financial</v>
      </c>
      <c r="B7520" s="43" t="str">
        <f t="shared" si="591"/>
        <v/>
      </c>
      <c r="C7520" s="43">
        <f t="shared" si="592"/>
        <v>0</v>
      </c>
      <c r="D7520" s="43" t="str">
        <f t="shared" si="593"/>
        <v>Financial</v>
      </c>
      <c r="E7520" s="43" t="e">
        <f>IF(VLOOKUP(S7520,'DD-Lookup'!$J$6:$L$50,3,FALSE)="Monthly",(YEAR(AC7520)-YEAR(AB7520))*12+MONTH(AC7520)-MONTH(AB7520)+1,(AC7520-AB7520+1))</f>
        <v>#N/A</v>
      </c>
      <c r="F7520" s="210" t="e">
        <f t="shared" si="594"/>
        <v>#N/A</v>
      </c>
    </row>
    <row r="7521" spans="1:6" x14ac:dyDescent="0.25">
      <c r="A7521" s="43" t="str">
        <f t="shared" si="590"/>
        <v xml:space="preserve"> 0 Financial</v>
      </c>
      <c r="B7521" s="43" t="str">
        <f t="shared" si="591"/>
        <v/>
      </c>
      <c r="C7521" s="43">
        <f t="shared" si="592"/>
        <v>0</v>
      </c>
      <c r="D7521" s="43" t="str">
        <f t="shared" si="593"/>
        <v>Financial</v>
      </c>
      <c r="E7521" s="43" t="e">
        <f>IF(VLOOKUP(S7521,'DD-Lookup'!$J$6:$L$50,3,FALSE)="Monthly",(YEAR(AC7521)-YEAR(AB7521))*12+MONTH(AC7521)-MONTH(AB7521)+1,(AC7521-AB7521+1))</f>
        <v>#N/A</v>
      </c>
      <c r="F7521" s="210" t="e">
        <f t="shared" si="594"/>
        <v>#N/A</v>
      </c>
    </row>
    <row r="7522" spans="1:6" x14ac:dyDescent="0.25">
      <c r="A7522" s="43" t="str">
        <f t="shared" si="590"/>
        <v xml:space="preserve"> 0 Financial</v>
      </c>
      <c r="B7522" s="43" t="str">
        <f t="shared" si="591"/>
        <v/>
      </c>
      <c r="C7522" s="43">
        <f t="shared" si="592"/>
        <v>0</v>
      </c>
      <c r="D7522" s="43" t="str">
        <f t="shared" si="593"/>
        <v>Financial</v>
      </c>
      <c r="E7522" s="43" t="e">
        <f>IF(VLOOKUP(S7522,'DD-Lookup'!$J$6:$L$50,3,FALSE)="Monthly",(YEAR(AC7522)-YEAR(AB7522))*12+MONTH(AC7522)-MONTH(AB7522)+1,(AC7522-AB7522+1))</f>
        <v>#N/A</v>
      </c>
      <c r="F7522" s="210" t="e">
        <f t="shared" si="594"/>
        <v>#N/A</v>
      </c>
    </row>
    <row r="7523" spans="1:6" x14ac:dyDescent="0.25">
      <c r="A7523" s="43" t="str">
        <f t="shared" si="590"/>
        <v xml:space="preserve"> 0 Financial</v>
      </c>
      <c r="B7523" s="43" t="str">
        <f t="shared" si="591"/>
        <v/>
      </c>
      <c r="C7523" s="43">
        <f t="shared" si="592"/>
        <v>0</v>
      </c>
      <c r="D7523" s="43" t="str">
        <f t="shared" si="593"/>
        <v>Financial</v>
      </c>
      <c r="E7523" s="43" t="e">
        <f>IF(VLOOKUP(S7523,'DD-Lookup'!$J$6:$L$50,3,FALSE)="Monthly",(YEAR(AC7523)-YEAR(AB7523))*12+MONTH(AC7523)-MONTH(AB7523)+1,(AC7523-AB7523+1))</f>
        <v>#N/A</v>
      </c>
      <c r="F7523" s="210" t="e">
        <f t="shared" si="594"/>
        <v>#N/A</v>
      </c>
    </row>
    <row r="7524" spans="1:6" x14ac:dyDescent="0.25">
      <c r="A7524" s="43" t="str">
        <f t="shared" si="590"/>
        <v xml:space="preserve"> 0 Financial</v>
      </c>
      <c r="B7524" s="43" t="str">
        <f t="shared" si="591"/>
        <v/>
      </c>
      <c r="C7524" s="43">
        <f t="shared" si="592"/>
        <v>0</v>
      </c>
      <c r="D7524" s="43" t="str">
        <f t="shared" si="593"/>
        <v>Financial</v>
      </c>
      <c r="E7524" s="43" t="e">
        <f>IF(VLOOKUP(S7524,'DD-Lookup'!$J$6:$L$50,3,FALSE)="Monthly",(YEAR(AC7524)-YEAR(AB7524))*12+MONTH(AC7524)-MONTH(AB7524)+1,(AC7524-AB7524+1))</f>
        <v>#N/A</v>
      </c>
      <c r="F7524" s="210" t="e">
        <f t="shared" si="594"/>
        <v>#N/A</v>
      </c>
    </row>
    <row r="7525" spans="1:6" x14ac:dyDescent="0.25">
      <c r="A7525" s="43" t="str">
        <f t="shared" si="590"/>
        <v xml:space="preserve"> 0 Financial</v>
      </c>
      <c r="B7525" s="43" t="str">
        <f t="shared" si="591"/>
        <v/>
      </c>
      <c r="C7525" s="43">
        <f t="shared" si="592"/>
        <v>0</v>
      </c>
      <c r="D7525" s="43" t="str">
        <f t="shared" si="593"/>
        <v>Financial</v>
      </c>
      <c r="E7525" s="43" t="e">
        <f>IF(VLOOKUP(S7525,'DD-Lookup'!$J$6:$L$50,3,FALSE)="Monthly",(YEAR(AC7525)-YEAR(AB7525))*12+MONTH(AC7525)-MONTH(AB7525)+1,(AC7525-AB7525+1))</f>
        <v>#N/A</v>
      </c>
      <c r="F7525" s="210" t="e">
        <f t="shared" si="594"/>
        <v>#N/A</v>
      </c>
    </row>
    <row r="7526" spans="1:6" x14ac:dyDescent="0.25">
      <c r="A7526" s="43" t="str">
        <f t="shared" si="590"/>
        <v xml:space="preserve"> 0 Financial</v>
      </c>
      <c r="B7526" s="43" t="str">
        <f t="shared" si="591"/>
        <v/>
      </c>
      <c r="C7526" s="43">
        <f t="shared" si="592"/>
        <v>0</v>
      </c>
      <c r="D7526" s="43" t="str">
        <f t="shared" si="593"/>
        <v>Financial</v>
      </c>
      <c r="E7526" s="43" t="e">
        <f>IF(VLOOKUP(S7526,'DD-Lookup'!$J$6:$L$50,3,FALSE)="Monthly",(YEAR(AC7526)-YEAR(AB7526))*12+MONTH(AC7526)-MONTH(AB7526)+1,(AC7526-AB7526+1))</f>
        <v>#N/A</v>
      </c>
      <c r="F7526" s="210" t="e">
        <f t="shared" si="594"/>
        <v>#N/A</v>
      </c>
    </row>
    <row r="7527" spans="1:6" x14ac:dyDescent="0.25">
      <c r="A7527" s="43" t="str">
        <f t="shared" si="590"/>
        <v xml:space="preserve"> 0 Financial</v>
      </c>
      <c r="B7527" s="43" t="str">
        <f t="shared" si="591"/>
        <v/>
      </c>
      <c r="C7527" s="43">
        <f t="shared" si="592"/>
        <v>0</v>
      </c>
      <c r="D7527" s="43" t="str">
        <f t="shared" si="593"/>
        <v>Financial</v>
      </c>
      <c r="E7527" s="43" t="e">
        <f>IF(VLOOKUP(S7527,'DD-Lookup'!$J$6:$L$50,3,FALSE)="Monthly",(YEAR(AC7527)-YEAR(AB7527))*12+MONTH(AC7527)-MONTH(AB7527)+1,(AC7527-AB7527+1))</f>
        <v>#N/A</v>
      </c>
      <c r="F7527" s="210" t="e">
        <f t="shared" si="594"/>
        <v>#N/A</v>
      </c>
    </row>
    <row r="7528" spans="1:6" x14ac:dyDescent="0.25">
      <c r="A7528" s="43" t="str">
        <f t="shared" si="590"/>
        <v xml:space="preserve"> 0 Financial</v>
      </c>
      <c r="B7528" s="43" t="str">
        <f t="shared" si="591"/>
        <v/>
      </c>
      <c r="C7528" s="43">
        <f t="shared" si="592"/>
        <v>0</v>
      </c>
      <c r="D7528" s="43" t="str">
        <f t="shared" si="593"/>
        <v>Financial</v>
      </c>
      <c r="E7528" s="43" t="e">
        <f>IF(VLOOKUP(S7528,'DD-Lookup'!$J$6:$L$50,3,FALSE)="Monthly",(YEAR(AC7528)-YEAR(AB7528))*12+MONTH(AC7528)-MONTH(AB7528)+1,(AC7528-AB7528+1))</f>
        <v>#N/A</v>
      </c>
      <c r="F7528" s="210" t="e">
        <f t="shared" si="594"/>
        <v>#N/A</v>
      </c>
    </row>
    <row r="7529" spans="1:6" x14ac:dyDescent="0.25">
      <c r="A7529" s="43" t="str">
        <f t="shared" si="590"/>
        <v xml:space="preserve"> 0 Financial</v>
      </c>
      <c r="B7529" s="43" t="str">
        <f t="shared" si="591"/>
        <v/>
      </c>
      <c r="C7529" s="43">
        <f t="shared" si="592"/>
        <v>0</v>
      </c>
      <c r="D7529" s="43" t="str">
        <f t="shared" si="593"/>
        <v>Financial</v>
      </c>
      <c r="E7529" s="43" t="e">
        <f>IF(VLOOKUP(S7529,'DD-Lookup'!$J$6:$L$50,3,FALSE)="Monthly",(YEAR(AC7529)-YEAR(AB7529))*12+MONTH(AC7529)-MONTH(AB7529)+1,(AC7529-AB7529+1))</f>
        <v>#N/A</v>
      </c>
      <c r="F7529" s="210" t="e">
        <f t="shared" si="594"/>
        <v>#N/A</v>
      </c>
    </row>
    <row r="7530" spans="1:6" x14ac:dyDescent="0.25">
      <c r="A7530" s="43" t="str">
        <f t="shared" si="590"/>
        <v xml:space="preserve"> 0 Financial</v>
      </c>
      <c r="B7530" s="43" t="str">
        <f t="shared" si="591"/>
        <v/>
      </c>
      <c r="C7530" s="43">
        <f t="shared" si="592"/>
        <v>0</v>
      </c>
      <c r="D7530" s="43" t="str">
        <f t="shared" si="593"/>
        <v>Financial</v>
      </c>
      <c r="E7530" s="43" t="e">
        <f>IF(VLOOKUP(S7530,'DD-Lookup'!$J$6:$L$50,3,FALSE)="Monthly",(YEAR(AC7530)-YEAR(AB7530))*12+MONTH(AC7530)-MONTH(AB7530)+1,(AC7530-AB7530+1))</f>
        <v>#N/A</v>
      </c>
      <c r="F7530" s="210" t="e">
        <f t="shared" si="594"/>
        <v>#N/A</v>
      </c>
    </row>
    <row r="7531" spans="1:6" x14ac:dyDescent="0.25">
      <c r="A7531" s="43" t="str">
        <f t="shared" si="590"/>
        <v xml:space="preserve"> 0 Financial</v>
      </c>
      <c r="B7531" s="43" t="str">
        <f t="shared" si="591"/>
        <v/>
      </c>
      <c r="C7531" s="43">
        <f t="shared" si="592"/>
        <v>0</v>
      </c>
      <c r="D7531" s="43" t="str">
        <f t="shared" si="593"/>
        <v>Financial</v>
      </c>
      <c r="E7531" s="43" t="e">
        <f>IF(VLOOKUP(S7531,'DD-Lookup'!$J$6:$L$50,3,FALSE)="Monthly",(YEAR(AC7531)-YEAR(AB7531))*12+MONTH(AC7531)-MONTH(AB7531)+1,(AC7531-AB7531+1))</f>
        <v>#N/A</v>
      </c>
      <c r="F7531" s="210" t="e">
        <f t="shared" si="594"/>
        <v>#N/A</v>
      </c>
    </row>
    <row r="7532" spans="1:6" x14ac:dyDescent="0.25">
      <c r="A7532" s="43" t="str">
        <f t="shared" si="590"/>
        <v xml:space="preserve"> 0 Financial</v>
      </c>
      <c r="B7532" s="43" t="str">
        <f t="shared" si="591"/>
        <v/>
      </c>
      <c r="C7532" s="43">
        <f t="shared" si="592"/>
        <v>0</v>
      </c>
      <c r="D7532" s="43" t="str">
        <f t="shared" si="593"/>
        <v>Financial</v>
      </c>
      <c r="E7532" s="43" t="e">
        <f>IF(VLOOKUP(S7532,'DD-Lookup'!$J$6:$L$50,3,FALSE)="Monthly",(YEAR(AC7532)-YEAR(AB7532))*12+MONTH(AC7532)-MONTH(AB7532)+1,(AC7532-AB7532+1))</f>
        <v>#N/A</v>
      </c>
      <c r="F7532" s="210" t="e">
        <f t="shared" si="594"/>
        <v>#N/A</v>
      </c>
    </row>
    <row r="7533" spans="1:6" x14ac:dyDescent="0.25">
      <c r="A7533" s="43" t="str">
        <f t="shared" si="590"/>
        <v xml:space="preserve"> 0 Financial</v>
      </c>
      <c r="B7533" s="43" t="str">
        <f t="shared" si="591"/>
        <v/>
      </c>
      <c r="C7533" s="43">
        <f t="shared" si="592"/>
        <v>0</v>
      </c>
      <c r="D7533" s="43" t="str">
        <f t="shared" si="593"/>
        <v>Financial</v>
      </c>
      <c r="E7533" s="43" t="e">
        <f>IF(VLOOKUP(S7533,'DD-Lookup'!$J$6:$L$50,3,FALSE)="Monthly",(YEAR(AC7533)-YEAR(AB7533))*12+MONTH(AC7533)-MONTH(AB7533)+1,(AC7533-AB7533+1))</f>
        <v>#N/A</v>
      </c>
      <c r="F7533" s="210" t="e">
        <f t="shared" si="594"/>
        <v>#N/A</v>
      </c>
    </row>
    <row r="7534" spans="1:6" x14ac:dyDescent="0.25">
      <c r="A7534" s="43" t="str">
        <f t="shared" si="590"/>
        <v xml:space="preserve"> 0 Financial</v>
      </c>
      <c r="B7534" s="43" t="str">
        <f t="shared" si="591"/>
        <v/>
      </c>
      <c r="C7534" s="43">
        <f t="shared" si="592"/>
        <v>0</v>
      </c>
      <c r="D7534" s="43" t="str">
        <f t="shared" si="593"/>
        <v>Financial</v>
      </c>
      <c r="E7534" s="43" t="e">
        <f>IF(VLOOKUP(S7534,'DD-Lookup'!$J$6:$L$50,3,FALSE)="Monthly",(YEAR(AC7534)-YEAR(AB7534))*12+MONTH(AC7534)-MONTH(AB7534)+1,(AC7534-AB7534+1))</f>
        <v>#N/A</v>
      </c>
      <c r="F7534" s="210" t="e">
        <f t="shared" si="594"/>
        <v>#N/A</v>
      </c>
    </row>
    <row r="7535" spans="1:6" x14ac:dyDescent="0.25">
      <c r="A7535" s="43" t="str">
        <f t="shared" si="590"/>
        <v xml:space="preserve"> 0 Financial</v>
      </c>
      <c r="B7535" s="43" t="str">
        <f t="shared" si="591"/>
        <v/>
      </c>
      <c r="C7535" s="43">
        <f t="shared" si="592"/>
        <v>0</v>
      </c>
      <c r="D7535" s="43" t="str">
        <f t="shared" si="593"/>
        <v>Financial</v>
      </c>
      <c r="E7535" s="43" t="e">
        <f>IF(VLOOKUP(S7535,'DD-Lookup'!$J$6:$L$50,3,FALSE)="Monthly",(YEAR(AC7535)-YEAR(AB7535))*12+MONTH(AC7535)-MONTH(AB7535)+1,(AC7535-AB7535+1))</f>
        <v>#N/A</v>
      </c>
      <c r="F7535" s="210" t="e">
        <f t="shared" si="594"/>
        <v>#N/A</v>
      </c>
    </row>
    <row r="7536" spans="1:6" x14ac:dyDescent="0.25">
      <c r="A7536" s="43" t="str">
        <f t="shared" si="590"/>
        <v xml:space="preserve"> 0 Financial</v>
      </c>
      <c r="B7536" s="43" t="str">
        <f t="shared" si="591"/>
        <v/>
      </c>
      <c r="C7536" s="43">
        <f t="shared" si="592"/>
        <v>0</v>
      </c>
      <c r="D7536" s="43" t="str">
        <f t="shared" si="593"/>
        <v>Financial</v>
      </c>
      <c r="E7536" s="43" t="e">
        <f>IF(VLOOKUP(S7536,'DD-Lookup'!$J$6:$L$50,3,FALSE)="Monthly",(YEAR(AC7536)-YEAR(AB7536))*12+MONTH(AC7536)-MONTH(AB7536)+1,(AC7536-AB7536+1))</f>
        <v>#N/A</v>
      </c>
      <c r="F7536" s="210" t="e">
        <f t="shared" si="594"/>
        <v>#N/A</v>
      </c>
    </row>
    <row r="7537" spans="1:6" x14ac:dyDescent="0.25">
      <c r="A7537" s="43" t="str">
        <f t="shared" si="590"/>
        <v xml:space="preserve"> 0 Financial</v>
      </c>
      <c r="B7537" s="43" t="str">
        <f t="shared" si="591"/>
        <v/>
      </c>
      <c r="C7537" s="43">
        <f t="shared" si="592"/>
        <v>0</v>
      </c>
      <c r="D7537" s="43" t="str">
        <f t="shared" si="593"/>
        <v>Financial</v>
      </c>
      <c r="E7537" s="43" t="e">
        <f>IF(VLOOKUP(S7537,'DD-Lookup'!$J$6:$L$50,3,FALSE)="Monthly",(YEAR(AC7537)-YEAR(AB7537))*12+MONTH(AC7537)-MONTH(AB7537)+1,(AC7537-AB7537+1))</f>
        <v>#N/A</v>
      </c>
      <c r="F7537" s="210" t="e">
        <f t="shared" si="594"/>
        <v>#N/A</v>
      </c>
    </row>
    <row r="7538" spans="1:6" x14ac:dyDescent="0.25">
      <c r="A7538" s="43" t="str">
        <f t="shared" si="590"/>
        <v xml:space="preserve"> 0 Financial</v>
      </c>
      <c r="B7538" s="43" t="str">
        <f t="shared" si="591"/>
        <v/>
      </c>
      <c r="C7538" s="43">
        <f t="shared" si="592"/>
        <v>0</v>
      </c>
      <c r="D7538" s="43" t="str">
        <f t="shared" si="593"/>
        <v>Financial</v>
      </c>
      <c r="E7538" s="43" t="e">
        <f>IF(VLOOKUP(S7538,'DD-Lookup'!$J$6:$L$50,3,FALSE)="Monthly",(YEAR(AC7538)-YEAR(AB7538))*12+MONTH(AC7538)-MONTH(AB7538)+1,(AC7538-AB7538+1))</f>
        <v>#N/A</v>
      </c>
      <c r="F7538" s="210" t="e">
        <f t="shared" si="594"/>
        <v>#N/A</v>
      </c>
    </row>
    <row r="7539" spans="1:6" x14ac:dyDescent="0.25">
      <c r="A7539" s="43" t="str">
        <f t="shared" si="590"/>
        <v xml:space="preserve"> 0 Financial</v>
      </c>
      <c r="B7539" s="43" t="str">
        <f t="shared" si="591"/>
        <v/>
      </c>
      <c r="C7539" s="43">
        <f t="shared" si="592"/>
        <v>0</v>
      </c>
      <c r="D7539" s="43" t="str">
        <f t="shared" si="593"/>
        <v>Financial</v>
      </c>
      <c r="E7539" s="43" t="e">
        <f>IF(VLOOKUP(S7539,'DD-Lookup'!$J$6:$L$50,3,FALSE)="Monthly",(YEAR(AC7539)-YEAR(AB7539))*12+MONTH(AC7539)-MONTH(AB7539)+1,(AC7539-AB7539+1))</f>
        <v>#N/A</v>
      </c>
      <c r="F7539" s="210" t="e">
        <f t="shared" si="594"/>
        <v>#N/A</v>
      </c>
    </row>
    <row r="7540" spans="1:6" x14ac:dyDescent="0.25">
      <c r="A7540" s="43" t="str">
        <f t="shared" si="590"/>
        <v xml:space="preserve"> 0 Financial</v>
      </c>
      <c r="B7540" s="43" t="str">
        <f t="shared" si="591"/>
        <v/>
      </c>
      <c r="C7540" s="43">
        <f t="shared" si="592"/>
        <v>0</v>
      </c>
      <c r="D7540" s="43" t="str">
        <f t="shared" si="593"/>
        <v>Financial</v>
      </c>
      <c r="E7540" s="43" t="e">
        <f>IF(VLOOKUP(S7540,'DD-Lookup'!$J$6:$L$50,3,FALSE)="Monthly",(YEAR(AC7540)-YEAR(AB7540))*12+MONTH(AC7540)-MONTH(AB7540)+1,(AC7540-AB7540+1))</f>
        <v>#N/A</v>
      </c>
      <c r="F7540" s="210" t="e">
        <f t="shared" si="594"/>
        <v>#N/A</v>
      </c>
    </row>
    <row r="7541" spans="1:6" x14ac:dyDescent="0.25">
      <c r="A7541" s="43" t="str">
        <f t="shared" si="590"/>
        <v xml:space="preserve"> 0 Financial</v>
      </c>
      <c r="B7541" s="43" t="str">
        <f t="shared" si="591"/>
        <v/>
      </c>
      <c r="C7541" s="43">
        <f t="shared" si="592"/>
        <v>0</v>
      </c>
      <c r="D7541" s="43" t="str">
        <f t="shared" si="593"/>
        <v>Financial</v>
      </c>
      <c r="E7541" s="43" t="e">
        <f>IF(VLOOKUP(S7541,'DD-Lookup'!$J$6:$L$50,3,FALSE)="Monthly",(YEAR(AC7541)-YEAR(AB7541))*12+MONTH(AC7541)-MONTH(AB7541)+1,(AC7541-AB7541+1))</f>
        <v>#N/A</v>
      </c>
      <c r="F7541" s="210" t="e">
        <f t="shared" si="594"/>
        <v>#N/A</v>
      </c>
    </row>
    <row r="7542" spans="1:6" x14ac:dyDescent="0.25">
      <c r="A7542" s="43" t="str">
        <f t="shared" si="590"/>
        <v xml:space="preserve"> 0 Financial</v>
      </c>
      <c r="B7542" s="43" t="str">
        <f t="shared" si="591"/>
        <v/>
      </c>
      <c r="C7542" s="43">
        <f t="shared" si="592"/>
        <v>0</v>
      </c>
      <c r="D7542" s="43" t="str">
        <f t="shared" si="593"/>
        <v>Financial</v>
      </c>
      <c r="E7542" s="43" t="e">
        <f>IF(VLOOKUP(S7542,'DD-Lookup'!$J$6:$L$50,3,FALSE)="Monthly",(YEAR(AC7542)-YEAR(AB7542))*12+MONTH(AC7542)-MONTH(AB7542)+1,(AC7542-AB7542+1))</f>
        <v>#N/A</v>
      </c>
      <c r="F7542" s="210" t="e">
        <f t="shared" si="594"/>
        <v>#N/A</v>
      </c>
    </row>
    <row r="7543" spans="1:6" x14ac:dyDescent="0.25">
      <c r="A7543" s="43" t="str">
        <f t="shared" si="590"/>
        <v xml:space="preserve"> 0 Financial</v>
      </c>
      <c r="B7543" s="43" t="str">
        <f t="shared" si="591"/>
        <v/>
      </c>
      <c r="C7543" s="43">
        <f t="shared" si="592"/>
        <v>0</v>
      </c>
      <c r="D7543" s="43" t="str">
        <f t="shared" si="593"/>
        <v>Financial</v>
      </c>
      <c r="E7543" s="43" t="e">
        <f>IF(VLOOKUP(S7543,'DD-Lookup'!$J$6:$L$50,3,FALSE)="Monthly",(YEAR(AC7543)-YEAR(AB7543))*12+MONTH(AC7543)-MONTH(AB7543)+1,(AC7543-AB7543+1))</f>
        <v>#N/A</v>
      </c>
      <c r="F7543" s="210" t="e">
        <f t="shared" si="594"/>
        <v>#N/A</v>
      </c>
    </row>
    <row r="7544" spans="1:6" x14ac:dyDescent="0.25">
      <c r="A7544" s="43" t="str">
        <f t="shared" si="590"/>
        <v xml:space="preserve"> 0 Financial</v>
      </c>
      <c r="B7544" s="43" t="str">
        <f t="shared" si="591"/>
        <v/>
      </c>
      <c r="C7544" s="43">
        <f t="shared" si="592"/>
        <v>0</v>
      </c>
      <c r="D7544" s="43" t="str">
        <f t="shared" si="593"/>
        <v>Financial</v>
      </c>
      <c r="E7544" s="43" t="e">
        <f>IF(VLOOKUP(S7544,'DD-Lookup'!$J$6:$L$50,3,FALSE)="Monthly",(YEAR(AC7544)-YEAR(AB7544))*12+MONTH(AC7544)-MONTH(AB7544)+1,(AC7544-AB7544+1))</f>
        <v>#N/A</v>
      </c>
      <c r="F7544" s="210" t="e">
        <f t="shared" si="594"/>
        <v>#N/A</v>
      </c>
    </row>
    <row r="7545" spans="1:6" x14ac:dyDescent="0.25">
      <c r="A7545" s="43" t="str">
        <f t="shared" si="590"/>
        <v xml:space="preserve"> 0 Financial</v>
      </c>
      <c r="B7545" s="43" t="str">
        <f t="shared" si="591"/>
        <v/>
      </c>
      <c r="C7545" s="43">
        <f t="shared" si="592"/>
        <v>0</v>
      </c>
      <c r="D7545" s="43" t="str">
        <f t="shared" si="593"/>
        <v>Financial</v>
      </c>
      <c r="E7545" s="43" t="e">
        <f>IF(VLOOKUP(S7545,'DD-Lookup'!$J$6:$L$50,3,FALSE)="Monthly",(YEAR(AC7545)-YEAR(AB7545))*12+MONTH(AC7545)-MONTH(AB7545)+1,(AC7545-AB7545+1))</f>
        <v>#N/A</v>
      </c>
      <c r="F7545" s="210" t="e">
        <f t="shared" si="594"/>
        <v>#N/A</v>
      </c>
    </row>
    <row r="7546" spans="1:6" x14ac:dyDescent="0.25">
      <c r="A7546" s="43" t="str">
        <f t="shared" si="590"/>
        <v xml:space="preserve"> 0 Financial</v>
      </c>
      <c r="B7546" s="43" t="str">
        <f t="shared" si="591"/>
        <v/>
      </c>
      <c r="C7546" s="43">
        <f t="shared" si="592"/>
        <v>0</v>
      </c>
      <c r="D7546" s="43" t="str">
        <f t="shared" si="593"/>
        <v>Financial</v>
      </c>
      <c r="E7546" s="43" t="e">
        <f>IF(VLOOKUP(S7546,'DD-Lookup'!$J$6:$L$50,3,FALSE)="Monthly",(YEAR(AC7546)-YEAR(AB7546))*12+MONTH(AC7546)-MONTH(AB7546)+1,(AC7546-AB7546+1))</f>
        <v>#N/A</v>
      </c>
      <c r="F7546" s="210" t="e">
        <f t="shared" si="594"/>
        <v>#N/A</v>
      </c>
    </row>
    <row r="7547" spans="1:6" x14ac:dyDescent="0.25">
      <c r="A7547" s="43" t="str">
        <f t="shared" si="590"/>
        <v xml:space="preserve"> 0 Financial</v>
      </c>
      <c r="B7547" s="43" t="str">
        <f t="shared" si="591"/>
        <v/>
      </c>
      <c r="C7547" s="43">
        <f t="shared" si="592"/>
        <v>0</v>
      </c>
      <c r="D7547" s="43" t="str">
        <f t="shared" si="593"/>
        <v>Financial</v>
      </c>
      <c r="E7547" s="43" t="e">
        <f>IF(VLOOKUP(S7547,'DD-Lookup'!$J$6:$L$50,3,FALSE)="Monthly",(YEAR(AC7547)-YEAR(AB7547))*12+MONTH(AC7547)-MONTH(AB7547)+1,(AC7547-AB7547+1))</f>
        <v>#N/A</v>
      </c>
      <c r="F7547" s="210" t="e">
        <f t="shared" si="594"/>
        <v>#N/A</v>
      </c>
    </row>
    <row r="7548" spans="1:6" x14ac:dyDescent="0.25">
      <c r="A7548" s="43" t="str">
        <f t="shared" si="590"/>
        <v xml:space="preserve"> 0 Financial</v>
      </c>
      <c r="B7548" s="43" t="str">
        <f t="shared" si="591"/>
        <v/>
      </c>
      <c r="C7548" s="43">
        <f t="shared" si="592"/>
        <v>0</v>
      </c>
      <c r="D7548" s="43" t="str">
        <f t="shared" si="593"/>
        <v>Financial</v>
      </c>
      <c r="E7548" s="43" t="e">
        <f>IF(VLOOKUP(S7548,'DD-Lookup'!$J$6:$L$50,3,FALSE)="Monthly",(YEAR(AC7548)-YEAR(AB7548))*12+MONTH(AC7548)-MONTH(AB7548)+1,(AC7548-AB7548+1))</f>
        <v>#N/A</v>
      </c>
      <c r="F7548" s="210" t="e">
        <f t="shared" si="594"/>
        <v>#N/A</v>
      </c>
    </row>
    <row r="7549" spans="1:6" x14ac:dyDescent="0.25">
      <c r="A7549" s="43" t="str">
        <f t="shared" si="590"/>
        <v xml:space="preserve"> 0 Financial</v>
      </c>
      <c r="B7549" s="43" t="str">
        <f t="shared" si="591"/>
        <v/>
      </c>
      <c r="C7549" s="43">
        <f t="shared" si="592"/>
        <v>0</v>
      </c>
      <c r="D7549" s="43" t="str">
        <f t="shared" si="593"/>
        <v>Financial</v>
      </c>
      <c r="E7549" s="43" t="e">
        <f>IF(VLOOKUP(S7549,'DD-Lookup'!$J$6:$L$50,3,FALSE)="Monthly",(YEAR(AC7549)-YEAR(AB7549))*12+MONTH(AC7549)-MONTH(AB7549)+1,(AC7549-AB7549+1))</f>
        <v>#N/A</v>
      </c>
      <c r="F7549" s="210" t="e">
        <f t="shared" si="594"/>
        <v>#N/A</v>
      </c>
    </row>
    <row r="7550" spans="1:6" x14ac:dyDescent="0.25">
      <c r="A7550" s="43" t="str">
        <f t="shared" si="590"/>
        <v xml:space="preserve"> 0 Financial</v>
      </c>
      <c r="B7550" s="43" t="str">
        <f t="shared" si="591"/>
        <v/>
      </c>
      <c r="C7550" s="43">
        <f t="shared" si="592"/>
        <v>0</v>
      </c>
      <c r="D7550" s="43" t="str">
        <f t="shared" si="593"/>
        <v>Financial</v>
      </c>
      <c r="E7550" s="43" t="e">
        <f>IF(VLOOKUP(S7550,'DD-Lookup'!$J$6:$L$50,3,FALSE)="Monthly",(YEAR(AC7550)-YEAR(AB7550))*12+MONTH(AC7550)-MONTH(AB7550)+1,(AC7550-AB7550+1))</f>
        <v>#N/A</v>
      </c>
      <c r="F7550" s="210" t="e">
        <f t="shared" si="594"/>
        <v>#N/A</v>
      </c>
    </row>
    <row r="7551" spans="1:6" x14ac:dyDescent="0.25">
      <c r="A7551" s="43" t="str">
        <f t="shared" si="590"/>
        <v xml:space="preserve"> 0 Financial</v>
      </c>
      <c r="B7551" s="43" t="str">
        <f t="shared" si="591"/>
        <v/>
      </c>
      <c r="C7551" s="43">
        <f t="shared" si="592"/>
        <v>0</v>
      </c>
      <c r="D7551" s="43" t="str">
        <f t="shared" si="593"/>
        <v>Financial</v>
      </c>
      <c r="E7551" s="43" t="e">
        <f>IF(VLOOKUP(S7551,'DD-Lookup'!$J$6:$L$50,3,FALSE)="Monthly",(YEAR(AC7551)-YEAR(AB7551))*12+MONTH(AC7551)-MONTH(AB7551)+1,(AC7551-AB7551+1))</f>
        <v>#N/A</v>
      </c>
      <c r="F7551" s="210" t="e">
        <f t="shared" si="594"/>
        <v>#N/A</v>
      </c>
    </row>
    <row r="7552" spans="1:6" x14ac:dyDescent="0.25">
      <c r="A7552" s="43" t="str">
        <f t="shared" si="590"/>
        <v xml:space="preserve"> 0 Financial</v>
      </c>
      <c r="B7552" s="43" t="str">
        <f t="shared" si="591"/>
        <v/>
      </c>
      <c r="C7552" s="43">
        <f t="shared" si="592"/>
        <v>0</v>
      </c>
      <c r="D7552" s="43" t="str">
        <f t="shared" si="593"/>
        <v>Financial</v>
      </c>
      <c r="E7552" s="43" t="e">
        <f>IF(VLOOKUP(S7552,'DD-Lookup'!$J$6:$L$50,3,FALSE)="Monthly",(YEAR(AC7552)-YEAR(AB7552))*12+MONTH(AC7552)-MONTH(AB7552)+1,(AC7552-AB7552+1))</f>
        <v>#N/A</v>
      </c>
      <c r="F7552" s="210" t="e">
        <f t="shared" si="594"/>
        <v>#N/A</v>
      </c>
    </row>
    <row r="7553" spans="1:6" x14ac:dyDescent="0.25">
      <c r="A7553" s="43" t="str">
        <f t="shared" si="590"/>
        <v xml:space="preserve"> 0 Financial</v>
      </c>
      <c r="B7553" s="43" t="str">
        <f t="shared" si="591"/>
        <v/>
      </c>
      <c r="C7553" s="43">
        <f t="shared" si="592"/>
        <v>0</v>
      </c>
      <c r="D7553" s="43" t="str">
        <f t="shared" si="593"/>
        <v>Financial</v>
      </c>
      <c r="E7553" s="43" t="e">
        <f>IF(VLOOKUP(S7553,'DD-Lookup'!$J$6:$L$50,3,FALSE)="Monthly",(YEAR(AC7553)-YEAR(AB7553))*12+MONTH(AC7553)-MONTH(AB7553)+1,(AC7553-AB7553+1))</f>
        <v>#N/A</v>
      </c>
      <c r="F7553" s="210" t="e">
        <f t="shared" si="594"/>
        <v>#N/A</v>
      </c>
    </row>
    <row r="7554" spans="1:6" x14ac:dyDescent="0.25">
      <c r="A7554" s="43" t="str">
        <f t="shared" si="590"/>
        <v xml:space="preserve"> 0 Financial</v>
      </c>
      <c r="B7554" s="43" t="str">
        <f t="shared" si="591"/>
        <v/>
      </c>
      <c r="C7554" s="43">
        <f t="shared" si="592"/>
        <v>0</v>
      </c>
      <c r="D7554" s="43" t="str">
        <f t="shared" si="593"/>
        <v>Financial</v>
      </c>
      <c r="E7554" s="43" t="e">
        <f>IF(VLOOKUP(S7554,'DD-Lookup'!$J$6:$L$50,3,FALSE)="Monthly",(YEAR(AC7554)-YEAR(AB7554))*12+MONTH(AC7554)-MONTH(AB7554)+1,(AC7554-AB7554+1))</f>
        <v>#N/A</v>
      </c>
      <c r="F7554" s="210" t="e">
        <f t="shared" si="594"/>
        <v>#N/A</v>
      </c>
    </row>
    <row r="7555" spans="1:6" x14ac:dyDescent="0.25">
      <c r="A7555" s="43" t="str">
        <f t="shared" si="590"/>
        <v xml:space="preserve"> 0 Financial</v>
      </c>
      <c r="B7555" s="43" t="str">
        <f t="shared" si="591"/>
        <v/>
      </c>
      <c r="C7555" s="43">
        <f t="shared" si="592"/>
        <v>0</v>
      </c>
      <c r="D7555" s="43" t="str">
        <f t="shared" si="593"/>
        <v>Financial</v>
      </c>
      <c r="E7555" s="43" t="e">
        <f>IF(VLOOKUP(S7555,'DD-Lookup'!$J$6:$L$50,3,FALSE)="Monthly",(YEAR(AC7555)-YEAR(AB7555))*12+MONTH(AC7555)-MONTH(AB7555)+1,(AC7555-AB7555+1))</f>
        <v>#N/A</v>
      </c>
      <c r="F7555" s="210" t="e">
        <f t="shared" si="594"/>
        <v>#N/A</v>
      </c>
    </row>
    <row r="7556" spans="1:6" x14ac:dyDescent="0.25">
      <c r="A7556" s="43" t="str">
        <f t="shared" si="590"/>
        <v xml:space="preserve"> 0 Financial</v>
      </c>
      <c r="B7556" s="43" t="str">
        <f t="shared" si="591"/>
        <v/>
      </c>
      <c r="C7556" s="43">
        <f t="shared" si="592"/>
        <v>0</v>
      </c>
      <c r="D7556" s="43" t="str">
        <f t="shared" si="593"/>
        <v>Financial</v>
      </c>
      <c r="E7556" s="43" t="e">
        <f>IF(VLOOKUP(S7556,'DD-Lookup'!$J$6:$L$50,3,FALSE)="Monthly",(YEAR(AC7556)-YEAR(AB7556))*12+MONTH(AC7556)-MONTH(AB7556)+1,(AC7556-AB7556+1))</f>
        <v>#N/A</v>
      </c>
      <c r="F7556" s="210" t="e">
        <f t="shared" si="594"/>
        <v>#N/A</v>
      </c>
    </row>
    <row r="7557" spans="1:6" x14ac:dyDescent="0.25">
      <c r="A7557" s="43" t="str">
        <f t="shared" si="590"/>
        <v xml:space="preserve"> 0 Financial</v>
      </c>
      <c r="B7557" s="43" t="str">
        <f t="shared" si="591"/>
        <v/>
      </c>
      <c r="C7557" s="43">
        <f t="shared" si="592"/>
        <v>0</v>
      </c>
      <c r="D7557" s="43" t="str">
        <f t="shared" si="593"/>
        <v>Financial</v>
      </c>
      <c r="E7557" s="43" t="e">
        <f>IF(VLOOKUP(S7557,'DD-Lookup'!$J$6:$L$50,3,FALSE)="Monthly",(YEAR(AC7557)-YEAR(AB7557))*12+MONTH(AC7557)-MONTH(AB7557)+1,(AC7557-AB7557+1))</f>
        <v>#N/A</v>
      </c>
      <c r="F7557" s="210" t="e">
        <f t="shared" si="594"/>
        <v>#N/A</v>
      </c>
    </row>
    <row r="7558" spans="1:6" x14ac:dyDescent="0.25">
      <c r="A7558" s="43" t="str">
        <f t="shared" si="590"/>
        <v xml:space="preserve"> 0 Financial</v>
      </c>
      <c r="B7558" s="43" t="str">
        <f t="shared" si="591"/>
        <v/>
      </c>
      <c r="C7558" s="43">
        <f t="shared" si="592"/>
        <v>0</v>
      </c>
      <c r="D7558" s="43" t="str">
        <f t="shared" si="593"/>
        <v>Financial</v>
      </c>
      <c r="E7558" s="43" t="e">
        <f>IF(VLOOKUP(S7558,'DD-Lookup'!$J$6:$L$50,3,FALSE)="Monthly",(YEAR(AC7558)-YEAR(AB7558))*12+MONTH(AC7558)-MONTH(AB7558)+1,(AC7558-AB7558+1))</f>
        <v>#N/A</v>
      </c>
      <c r="F7558" s="210" t="e">
        <f t="shared" si="594"/>
        <v>#N/A</v>
      </c>
    </row>
    <row r="7559" spans="1:6" x14ac:dyDescent="0.25">
      <c r="A7559" s="43" t="str">
        <f t="shared" si="590"/>
        <v xml:space="preserve"> 0 Financial</v>
      </c>
      <c r="B7559" s="43" t="str">
        <f t="shared" si="591"/>
        <v/>
      </c>
      <c r="C7559" s="43">
        <f t="shared" si="592"/>
        <v>0</v>
      </c>
      <c r="D7559" s="43" t="str">
        <f t="shared" si="593"/>
        <v>Financial</v>
      </c>
      <c r="E7559" s="43" t="e">
        <f>IF(VLOOKUP(S7559,'DD-Lookup'!$J$6:$L$50,3,FALSE)="Monthly",(YEAR(AC7559)-YEAR(AB7559))*12+MONTH(AC7559)-MONTH(AB7559)+1,(AC7559-AB7559+1))</f>
        <v>#N/A</v>
      </c>
      <c r="F7559" s="210" t="e">
        <f t="shared" si="594"/>
        <v>#N/A</v>
      </c>
    </row>
    <row r="7560" spans="1:6" x14ac:dyDescent="0.25">
      <c r="A7560" s="43" t="str">
        <f t="shared" si="590"/>
        <v xml:space="preserve"> 0 Financial</v>
      </c>
      <c r="B7560" s="43" t="str">
        <f t="shared" si="591"/>
        <v/>
      </c>
      <c r="C7560" s="43">
        <f t="shared" si="592"/>
        <v>0</v>
      </c>
      <c r="D7560" s="43" t="str">
        <f t="shared" si="593"/>
        <v>Financial</v>
      </c>
      <c r="E7560" s="43" t="e">
        <f>IF(VLOOKUP(S7560,'DD-Lookup'!$J$6:$L$50,3,FALSE)="Monthly",(YEAR(AC7560)-YEAR(AB7560))*12+MONTH(AC7560)-MONTH(AB7560)+1,(AC7560-AB7560+1))</f>
        <v>#N/A</v>
      </c>
      <c r="F7560" s="210" t="e">
        <f t="shared" si="594"/>
        <v>#N/A</v>
      </c>
    </row>
    <row r="7561" spans="1:6" x14ac:dyDescent="0.25">
      <c r="A7561" s="43" t="str">
        <f t="shared" si="590"/>
        <v xml:space="preserve"> 0 Financial</v>
      </c>
      <c r="B7561" s="43" t="str">
        <f t="shared" si="591"/>
        <v/>
      </c>
      <c r="C7561" s="43">
        <f t="shared" si="592"/>
        <v>0</v>
      </c>
      <c r="D7561" s="43" t="str">
        <f t="shared" si="593"/>
        <v>Financial</v>
      </c>
      <c r="E7561" s="43" t="e">
        <f>IF(VLOOKUP(S7561,'DD-Lookup'!$J$6:$L$50,3,FALSE)="Monthly",(YEAR(AC7561)-YEAR(AB7561))*12+MONTH(AC7561)-MONTH(AB7561)+1,(AC7561-AB7561+1))</f>
        <v>#N/A</v>
      </c>
      <c r="F7561" s="210" t="e">
        <f t="shared" si="594"/>
        <v>#N/A</v>
      </c>
    </row>
    <row r="7562" spans="1:6" x14ac:dyDescent="0.25">
      <c r="A7562" s="43" t="str">
        <f t="shared" ref="A7562:A7625" si="595">B7562&amp;" "&amp;C7562&amp;" "&amp;D7562</f>
        <v xml:space="preserve"> 0 Financial</v>
      </c>
      <c r="B7562" s="43" t="str">
        <f t="shared" ref="B7562:B7625" si="596">IF((LEFT(N7562,2)="US"),"US","")</f>
        <v/>
      </c>
      <c r="C7562" s="43">
        <f t="shared" ref="C7562:C7625" si="597">M7562</f>
        <v>0</v>
      </c>
      <c r="D7562" s="43" t="str">
        <f t="shared" ref="D7562:D7625" si="598">IF(ISNUMBER(FIND("Phy",N7562))=TRUE,"Physical","Financial")</f>
        <v>Financial</v>
      </c>
      <c r="E7562" s="43" t="e">
        <f>IF(VLOOKUP(S7562,'DD-Lookup'!$J$6:$L$50,3,FALSE)="Monthly",(YEAR(AC7562)-YEAR(AB7562))*12+MONTH(AC7562)-MONTH(AB7562)+1,(AC7562-AB7562+1))</f>
        <v>#N/A</v>
      </c>
      <c r="F7562" s="210" t="e">
        <f t="shared" ref="F7562:F7625" si="599">E7562*SUM(P7562:Q7562)</f>
        <v>#N/A</v>
      </c>
    </row>
    <row r="7563" spans="1:6" x14ac:dyDescent="0.25">
      <c r="A7563" s="43" t="str">
        <f t="shared" si="595"/>
        <v xml:space="preserve"> 0 Financial</v>
      </c>
      <c r="B7563" s="43" t="str">
        <f t="shared" si="596"/>
        <v/>
      </c>
      <c r="C7563" s="43">
        <f t="shared" si="597"/>
        <v>0</v>
      </c>
      <c r="D7563" s="43" t="str">
        <f t="shared" si="598"/>
        <v>Financial</v>
      </c>
      <c r="E7563" s="43" t="e">
        <f>IF(VLOOKUP(S7563,'DD-Lookup'!$J$6:$L$50,3,FALSE)="Monthly",(YEAR(AC7563)-YEAR(AB7563))*12+MONTH(AC7563)-MONTH(AB7563)+1,(AC7563-AB7563+1))</f>
        <v>#N/A</v>
      </c>
      <c r="F7563" s="210" t="e">
        <f t="shared" si="599"/>
        <v>#N/A</v>
      </c>
    </row>
    <row r="7564" spans="1:6" x14ac:dyDescent="0.25">
      <c r="A7564" s="43" t="str">
        <f t="shared" si="595"/>
        <v xml:space="preserve"> 0 Financial</v>
      </c>
      <c r="B7564" s="43" t="str">
        <f t="shared" si="596"/>
        <v/>
      </c>
      <c r="C7564" s="43">
        <f t="shared" si="597"/>
        <v>0</v>
      </c>
      <c r="D7564" s="43" t="str">
        <f t="shared" si="598"/>
        <v>Financial</v>
      </c>
      <c r="E7564" s="43" t="e">
        <f>IF(VLOOKUP(S7564,'DD-Lookup'!$J$6:$L$50,3,FALSE)="Monthly",(YEAR(AC7564)-YEAR(AB7564))*12+MONTH(AC7564)-MONTH(AB7564)+1,(AC7564-AB7564+1))</f>
        <v>#N/A</v>
      </c>
      <c r="F7564" s="210" t="e">
        <f t="shared" si="599"/>
        <v>#N/A</v>
      </c>
    </row>
    <row r="7565" spans="1:6" x14ac:dyDescent="0.25">
      <c r="A7565" s="43" t="str">
        <f t="shared" si="595"/>
        <v xml:space="preserve"> 0 Financial</v>
      </c>
      <c r="B7565" s="43" t="str">
        <f t="shared" si="596"/>
        <v/>
      </c>
      <c r="C7565" s="43">
        <f t="shared" si="597"/>
        <v>0</v>
      </c>
      <c r="D7565" s="43" t="str">
        <f t="shared" si="598"/>
        <v>Financial</v>
      </c>
      <c r="E7565" s="43" t="e">
        <f>IF(VLOOKUP(S7565,'DD-Lookup'!$J$6:$L$50,3,FALSE)="Monthly",(YEAR(AC7565)-YEAR(AB7565))*12+MONTH(AC7565)-MONTH(AB7565)+1,(AC7565-AB7565+1))</f>
        <v>#N/A</v>
      </c>
      <c r="F7565" s="210" t="e">
        <f t="shared" si="599"/>
        <v>#N/A</v>
      </c>
    </row>
    <row r="7566" spans="1:6" x14ac:dyDescent="0.25">
      <c r="A7566" s="43" t="str">
        <f t="shared" si="595"/>
        <v xml:space="preserve"> 0 Financial</v>
      </c>
      <c r="B7566" s="43" t="str">
        <f t="shared" si="596"/>
        <v/>
      </c>
      <c r="C7566" s="43">
        <f t="shared" si="597"/>
        <v>0</v>
      </c>
      <c r="D7566" s="43" t="str">
        <f t="shared" si="598"/>
        <v>Financial</v>
      </c>
      <c r="E7566" s="43" t="e">
        <f>IF(VLOOKUP(S7566,'DD-Lookup'!$J$6:$L$50,3,FALSE)="Monthly",(YEAR(AC7566)-YEAR(AB7566))*12+MONTH(AC7566)-MONTH(AB7566)+1,(AC7566-AB7566+1))</f>
        <v>#N/A</v>
      </c>
      <c r="F7566" s="210" t="e">
        <f t="shared" si="599"/>
        <v>#N/A</v>
      </c>
    </row>
    <row r="7567" spans="1:6" x14ac:dyDescent="0.25">
      <c r="A7567" s="43" t="str">
        <f t="shared" si="595"/>
        <v xml:space="preserve"> 0 Financial</v>
      </c>
      <c r="B7567" s="43" t="str">
        <f t="shared" si="596"/>
        <v/>
      </c>
      <c r="C7567" s="43">
        <f t="shared" si="597"/>
        <v>0</v>
      </c>
      <c r="D7567" s="43" t="str">
        <f t="shared" si="598"/>
        <v>Financial</v>
      </c>
      <c r="E7567" s="43" t="e">
        <f>IF(VLOOKUP(S7567,'DD-Lookup'!$J$6:$L$50,3,FALSE)="Monthly",(YEAR(AC7567)-YEAR(AB7567))*12+MONTH(AC7567)-MONTH(AB7567)+1,(AC7567-AB7567+1))</f>
        <v>#N/A</v>
      </c>
      <c r="F7567" s="210" t="e">
        <f t="shared" si="599"/>
        <v>#N/A</v>
      </c>
    </row>
    <row r="7568" spans="1:6" x14ac:dyDescent="0.25">
      <c r="A7568" s="43" t="str">
        <f t="shared" si="595"/>
        <v xml:space="preserve"> 0 Financial</v>
      </c>
      <c r="B7568" s="43" t="str">
        <f t="shared" si="596"/>
        <v/>
      </c>
      <c r="C7568" s="43">
        <f t="shared" si="597"/>
        <v>0</v>
      </c>
      <c r="D7568" s="43" t="str">
        <f t="shared" si="598"/>
        <v>Financial</v>
      </c>
      <c r="E7568" s="43" t="e">
        <f>IF(VLOOKUP(S7568,'DD-Lookup'!$J$6:$L$50,3,FALSE)="Monthly",(YEAR(AC7568)-YEAR(AB7568))*12+MONTH(AC7568)-MONTH(AB7568)+1,(AC7568-AB7568+1))</f>
        <v>#N/A</v>
      </c>
      <c r="F7568" s="210" t="e">
        <f t="shared" si="599"/>
        <v>#N/A</v>
      </c>
    </row>
    <row r="7569" spans="1:6" x14ac:dyDescent="0.25">
      <c r="A7569" s="43" t="str">
        <f t="shared" si="595"/>
        <v xml:space="preserve"> 0 Financial</v>
      </c>
      <c r="B7569" s="43" t="str">
        <f t="shared" si="596"/>
        <v/>
      </c>
      <c r="C7569" s="43">
        <f t="shared" si="597"/>
        <v>0</v>
      </c>
      <c r="D7569" s="43" t="str">
        <f t="shared" si="598"/>
        <v>Financial</v>
      </c>
      <c r="E7569" s="43" t="e">
        <f>IF(VLOOKUP(S7569,'DD-Lookup'!$J$6:$L$50,3,FALSE)="Monthly",(YEAR(AC7569)-YEAR(AB7569))*12+MONTH(AC7569)-MONTH(AB7569)+1,(AC7569-AB7569+1))</f>
        <v>#N/A</v>
      </c>
      <c r="F7569" s="210" t="e">
        <f t="shared" si="599"/>
        <v>#N/A</v>
      </c>
    </row>
    <row r="7570" spans="1:6" x14ac:dyDescent="0.25">
      <c r="A7570" s="43" t="str">
        <f t="shared" si="595"/>
        <v xml:space="preserve"> 0 Financial</v>
      </c>
      <c r="B7570" s="43" t="str">
        <f t="shared" si="596"/>
        <v/>
      </c>
      <c r="C7570" s="43">
        <f t="shared" si="597"/>
        <v>0</v>
      </c>
      <c r="D7570" s="43" t="str">
        <f t="shared" si="598"/>
        <v>Financial</v>
      </c>
      <c r="E7570" s="43" t="e">
        <f>IF(VLOOKUP(S7570,'DD-Lookup'!$J$6:$L$50,3,FALSE)="Monthly",(YEAR(AC7570)-YEAR(AB7570))*12+MONTH(AC7570)-MONTH(AB7570)+1,(AC7570-AB7570+1))</f>
        <v>#N/A</v>
      </c>
      <c r="F7570" s="210" t="e">
        <f t="shared" si="599"/>
        <v>#N/A</v>
      </c>
    </row>
    <row r="7571" spans="1:6" x14ac:dyDescent="0.25">
      <c r="A7571" s="43" t="str">
        <f t="shared" si="595"/>
        <v xml:space="preserve"> 0 Financial</v>
      </c>
      <c r="B7571" s="43" t="str">
        <f t="shared" si="596"/>
        <v/>
      </c>
      <c r="C7571" s="43">
        <f t="shared" si="597"/>
        <v>0</v>
      </c>
      <c r="D7571" s="43" t="str">
        <f t="shared" si="598"/>
        <v>Financial</v>
      </c>
      <c r="E7571" s="43" t="e">
        <f>IF(VLOOKUP(S7571,'DD-Lookup'!$J$6:$L$50,3,FALSE)="Monthly",(YEAR(AC7571)-YEAR(AB7571))*12+MONTH(AC7571)-MONTH(AB7571)+1,(AC7571-AB7571+1))</f>
        <v>#N/A</v>
      </c>
      <c r="F7571" s="210" t="e">
        <f t="shared" si="599"/>
        <v>#N/A</v>
      </c>
    </row>
    <row r="7572" spans="1:6" x14ac:dyDescent="0.25">
      <c r="A7572" s="43" t="str">
        <f t="shared" si="595"/>
        <v xml:space="preserve"> 0 Financial</v>
      </c>
      <c r="B7572" s="43" t="str">
        <f t="shared" si="596"/>
        <v/>
      </c>
      <c r="C7572" s="43">
        <f t="shared" si="597"/>
        <v>0</v>
      </c>
      <c r="D7572" s="43" t="str">
        <f t="shared" si="598"/>
        <v>Financial</v>
      </c>
      <c r="E7572" s="43" t="e">
        <f>IF(VLOOKUP(S7572,'DD-Lookup'!$J$6:$L$50,3,FALSE)="Monthly",(YEAR(AC7572)-YEAR(AB7572))*12+MONTH(AC7572)-MONTH(AB7572)+1,(AC7572-AB7572+1))</f>
        <v>#N/A</v>
      </c>
      <c r="F7572" s="210" t="e">
        <f t="shared" si="599"/>
        <v>#N/A</v>
      </c>
    </row>
    <row r="7573" spans="1:6" x14ac:dyDescent="0.25">
      <c r="A7573" s="43" t="str">
        <f t="shared" si="595"/>
        <v xml:space="preserve"> 0 Financial</v>
      </c>
      <c r="B7573" s="43" t="str">
        <f t="shared" si="596"/>
        <v/>
      </c>
      <c r="C7573" s="43">
        <f t="shared" si="597"/>
        <v>0</v>
      </c>
      <c r="D7573" s="43" t="str">
        <f t="shared" si="598"/>
        <v>Financial</v>
      </c>
      <c r="E7573" s="43" t="e">
        <f>IF(VLOOKUP(S7573,'DD-Lookup'!$J$6:$L$50,3,FALSE)="Monthly",(YEAR(AC7573)-YEAR(AB7573))*12+MONTH(AC7573)-MONTH(AB7573)+1,(AC7573-AB7573+1))</f>
        <v>#N/A</v>
      </c>
      <c r="F7573" s="210" t="e">
        <f t="shared" si="599"/>
        <v>#N/A</v>
      </c>
    </row>
    <row r="7574" spans="1:6" x14ac:dyDescent="0.25">
      <c r="A7574" s="43" t="str">
        <f t="shared" si="595"/>
        <v xml:space="preserve"> 0 Financial</v>
      </c>
      <c r="B7574" s="43" t="str">
        <f t="shared" si="596"/>
        <v/>
      </c>
      <c r="C7574" s="43">
        <f t="shared" si="597"/>
        <v>0</v>
      </c>
      <c r="D7574" s="43" t="str">
        <f t="shared" si="598"/>
        <v>Financial</v>
      </c>
      <c r="E7574" s="43" t="e">
        <f>IF(VLOOKUP(S7574,'DD-Lookup'!$J$6:$L$50,3,FALSE)="Monthly",(YEAR(AC7574)-YEAR(AB7574))*12+MONTH(AC7574)-MONTH(AB7574)+1,(AC7574-AB7574+1))</f>
        <v>#N/A</v>
      </c>
      <c r="F7574" s="210" t="e">
        <f t="shared" si="599"/>
        <v>#N/A</v>
      </c>
    </row>
    <row r="7575" spans="1:6" x14ac:dyDescent="0.25">
      <c r="A7575" s="43" t="str">
        <f t="shared" si="595"/>
        <v xml:space="preserve"> 0 Financial</v>
      </c>
      <c r="B7575" s="43" t="str">
        <f t="shared" si="596"/>
        <v/>
      </c>
      <c r="C7575" s="43">
        <f t="shared" si="597"/>
        <v>0</v>
      </c>
      <c r="D7575" s="43" t="str">
        <f t="shared" si="598"/>
        <v>Financial</v>
      </c>
      <c r="E7575" s="43" t="e">
        <f>IF(VLOOKUP(S7575,'DD-Lookup'!$J$6:$L$50,3,FALSE)="Monthly",(YEAR(AC7575)-YEAR(AB7575))*12+MONTH(AC7575)-MONTH(AB7575)+1,(AC7575-AB7575+1))</f>
        <v>#N/A</v>
      </c>
      <c r="F7575" s="210" t="e">
        <f t="shared" si="599"/>
        <v>#N/A</v>
      </c>
    </row>
    <row r="7576" spans="1:6" x14ac:dyDescent="0.25">
      <c r="A7576" s="43" t="str">
        <f t="shared" si="595"/>
        <v xml:space="preserve"> 0 Financial</v>
      </c>
      <c r="B7576" s="43" t="str">
        <f t="shared" si="596"/>
        <v/>
      </c>
      <c r="C7576" s="43">
        <f t="shared" si="597"/>
        <v>0</v>
      </c>
      <c r="D7576" s="43" t="str">
        <f t="shared" si="598"/>
        <v>Financial</v>
      </c>
      <c r="E7576" s="43" t="e">
        <f>IF(VLOOKUP(S7576,'DD-Lookup'!$J$6:$L$50,3,FALSE)="Monthly",(YEAR(AC7576)-YEAR(AB7576))*12+MONTH(AC7576)-MONTH(AB7576)+1,(AC7576-AB7576+1))</f>
        <v>#N/A</v>
      </c>
      <c r="F7576" s="210" t="e">
        <f t="shared" si="599"/>
        <v>#N/A</v>
      </c>
    </row>
    <row r="7577" spans="1:6" x14ac:dyDescent="0.25">
      <c r="A7577" s="43" t="str">
        <f t="shared" si="595"/>
        <v xml:space="preserve"> 0 Financial</v>
      </c>
      <c r="B7577" s="43" t="str">
        <f t="shared" si="596"/>
        <v/>
      </c>
      <c r="C7577" s="43">
        <f t="shared" si="597"/>
        <v>0</v>
      </c>
      <c r="D7577" s="43" t="str">
        <f t="shared" si="598"/>
        <v>Financial</v>
      </c>
      <c r="E7577" s="43" t="e">
        <f>IF(VLOOKUP(S7577,'DD-Lookup'!$J$6:$L$50,3,FALSE)="Monthly",(YEAR(AC7577)-YEAR(AB7577))*12+MONTH(AC7577)-MONTH(AB7577)+1,(AC7577-AB7577+1))</f>
        <v>#N/A</v>
      </c>
      <c r="F7577" s="210" t="e">
        <f t="shared" si="599"/>
        <v>#N/A</v>
      </c>
    </row>
    <row r="7578" spans="1:6" x14ac:dyDescent="0.25">
      <c r="A7578" s="43" t="str">
        <f t="shared" si="595"/>
        <v xml:space="preserve"> 0 Financial</v>
      </c>
      <c r="B7578" s="43" t="str">
        <f t="shared" si="596"/>
        <v/>
      </c>
      <c r="C7578" s="43">
        <f t="shared" si="597"/>
        <v>0</v>
      </c>
      <c r="D7578" s="43" t="str">
        <f t="shared" si="598"/>
        <v>Financial</v>
      </c>
      <c r="E7578" s="43" t="e">
        <f>IF(VLOOKUP(S7578,'DD-Lookup'!$J$6:$L$50,3,FALSE)="Monthly",(YEAR(AC7578)-YEAR(AB7578))*12+MONTH(AC7578)-MONTH(AB7578)+1,(AC7578-AB7578+1))</f>
        <v>#N/A</v>
      </c>
      <c r="F7578" s="210" t="e">
        <f t="shared" si="599"/>
        <v>#N/A</v>
      </c>
    </row>
    <row r="7579" spans="1:6" x14ac:dyDescent="0.25">
      <c r="A7579" s="43" t="str">
        <f t="shared" si="595"/>
        <v xml:space="preserve"> 0 Financial</v>
      </c>
      <c r="B7579" s="43" t="str">
        <f t="shared" si="596"/>
        <v/>
      </c>
      <c r="C7579" s="43">
        <f t="shared" si="597"/>
        <v>0</v>
      </c>
      <c r="D7579" s="43" t="str">
        <f t="shared" si="598"/>
        <v>Financial</v>
      </c>
      <c r="E7579" s="43" t="e">
        <f>IF(VLOOKUP(S7579,'DD-Lookup'!$J$6:$L$50,3,FALSE)="Monthly",(YEAR(AC7579)-YEAR(AB7579))*12+MONTH(AC7579)-MONTH(AB7579)+1,(AC7579-AB7579+1))</f>
        <v>#N/A</v>
      </c>
      <c r="F7579" s="210" t="e">
        <f t="shared" si="599"/>
        <v>#N/A</v>
      </c>
    </row>
    <row r="7580" spans="1:6" x14ac:dyDescent="0.25">
      <c r="A7580" s="43" t="str">
        <f t="shared" si="595"/>
        <v xml:space="preserve"> 0 Financial</v>
      </c>
      <c r="B7580" s="43" t="str">
        <f t="shared" si="596"/>
        <v/>
      </c>
      <c r="C7580" s="43">
        <f t="shared" si="597"/>
        <v>0</v>
      </c>
      <c r="D7580" s="43" t="str">
        <f t="shared" si="598"/>
        <v>Financial</v>
      </c>
      <c r="E7580" s="43" t="e">
        <f>IF(VLOOKUP(S7580,'DD-Lookup'!$J$6:$L$50,3,FALSE)="Monthly",(YEAR(AC7580)-YEAR(AB7580))*12+MONTH(AC7580)-MONTH(AB7580)+1,(AC7580-AB7580+1))</f>
        <v>#N/A</v>
      </c>
      <c r="F7580" s="210" t="e">
        <f t="shared" si="599"/>
        <v>#N/A</v>
      </c>
    </row>
    <row r="7581" spans="1:6" x14ac:dyDescent="0.25">
      <c r="A7581" s="43" t="str">
        <f t="shared" si="595"/>
        <v xml:space="preserve"> 0 Financial</v>
      </c>
      <c r="B7581" s="43" t="str">
        <f t="shared" si="596"/>
        <v/>
      </c>
      <c r="C7581" s="43">
        <f t="shared" si="597"/>
        <v>0</v>
      </c>
      <c r="D7581" s="43" t="str">
        <f t="shared" si="598"/>
        <v>Financial</v>
      </c>
      <c r="E7581" s="43" t="e">
        <f>IF(VLOOKUP(S7581,'DD-Lookup'!$J$6:$L$50,3,FALSE)="Monthly",(YEAR(AC7581)-YEAR(AB7581))*12+MONTH(AC7581)-MONTH(AB7581)+1,(AC7581-AB7581+1))</f>
        <v>#N/A</v>
      </c>
      <c r="F7581" s="210" t="e">
        <f t="shared" si="599"/>
        <v>#N/A</v>
      </c>
    </row>
    <row r="7582" spans="1:6" x14ac:dyDescent="0.25">
      <c r="A7582" s="43" t="str">
        <f t="shared" si="595"/>
        <v xml:space="preserve"> 0 Financial</v>
      </c>
      <c r="B7582" s="43" t="str">
        <f t="shared" si="596"/>
        <v/>
      </c>
      <c r="C7582" s="43">
        <f t="shared" si="597"/>
        <v>0</v>
      </c>
      <c r="D7582" s="43" t="str">
        <f t="shared" si="598"/>
        <v>Financial</v>
      </c>
      <c r="E7582" s="43" t="e">
        <f>IF(VLOOKUP(S7582,'DD-Lookup'!$J$6:$L$50,3,FALSE)="Monthly",(YEAR(AC7582)-YEAR(AB7582))*12+MONTH(AC7582)-MONTH(AB7582)+1,(AC7582-AB7582+1))</f>
        <v>#N/A</v>
      </c>
      <c r="F7582" s="210" t="e">
        <f t="shared" si="599"/>
        <v>#N/A</v>
      </c>
    </row>
    <row r="7583" spans="1:6" x14ac:dyDescent="0.25">
      <c r="A7583" s="43" t="str">
        <f t="shared" si="595"/>
        <v xml:space="preserve"> 0 Financial</v>
      </c>
      <c r="B7583" s="43" t="str">
        <f t="shared" si="596"/>
        <v/>
      </c>
      <c r="C7583" s="43">
        <f t="shared" si="597"/>
        <v>0</v>
      </c>
      <c r="D7583" s="43" t="str">
        <f t="shared" si="598"/>
        <v>Financial</v>
      </c>
      <c r="E7583" s="43" t="e">
        <f>IF(VLOOKUP(S7583,'DD-Lookup'!$J$6:$L$50,3,FALSE)="Monthly",(YEAR(AC7583)-YEAR(AB7583))*12+MONTH(AC7583)-MONTH(AB7583)+1,(AC7583-AB7583+1))</f>
        <v>#N/A</v>
      </c>
      <c r="F7583" s="210" t="e">
        <f t="shared" si="599"/>
        <v>#N/A</v>
      </c>
    </row>
    <row r="7584" spans="1:6" x14ac:dyDescent="0.25">
      <c r="A7584" s="43" t="str">
        <f t="shared" si="595"/>
        <v xml:space="preserve"> 0 Financial</v>
      </c>
      <c r="B7584" s="43" t="str">
        <f t="shared" si="596"/>
        <v/>
      </c>
      <c r="C7584" s="43">
        <f t="shared" si="597"/>
        <v>0</v>
      </c>
      <c r="D7584" s="43" t="str">
        <f t="shared" si="598"/>
        <v>Financial</v>
      </c>
      <c r="E7584" s="43" t="e">
        <f>IF(VLOOKUP(S7584,'DD-Lookup'!$J$6:$L$50,3,FALSE)="Monthly",(YEAR(AC7584)-YEAR(AB7584))*12+MONTH(AC7584)-MONTH(AB7584)+1,(AC7584-AB7584+1))</f>
        <v>#N/A</v>
      </c>
      <c r="F7584" s="210" t="e">
        <f t="shared" si="599"/>
        <v>#N/A</v>
      </c>
    </row>
    <row r="7585" spans="1:6" x14ac:dyDescent="0.25">
      <c r="A7585" s="43" t="str">
        <f t="shared" si="595"/>
        <v xml:space="preserve"> 0 Financial</v>
      </c>
      <c r="B7585" s="43" t="str">
        <f t="shared" si="596"/>
        <v/>
      </c>
      <c r="C7585" s="43">
        <f t="shared" si="597"/>
        <v>0</v>
      </c>
      <c r="D7585" s="43" t="str">
        <f t="shared" si="598"/>
        <v>Financial</v>
      </c>
      <c r="E7585" s="43" t="e">
        <f>IF(VLOOKUP(S7585,'DD-Lookup'!$J$6:$L$50,3,FALSE)="Monthly",(YEAR(AC7585)-YEAR(AB7585))*12+MONTH(AC7585)-MONTH(AB7585)+1,(AC7585-AB7585+1))</f>
        <v>#N/A</v>
      </c>
      <c r="F7585" s="210" t="e">
        <f t="shared" si="599"/>
        <v>#N/A</v>
      </c>
    </row>
    <row r="7586" spans="1:6" x14ac:dyDescent="0.25">
      <c r="A7586" s="43" t="str">
        <f t="shared" si="595"/>
        <v xml:space="preserve"> 0 Financial</v>
      </c>
      <c r="B7586" s="43" t="str">
        <f t="shared" si="596"/>
        <v/>
      </c>
      <c r="C7586" s="43">
        <f t="shared" si="597"/>
        <v>0</v>
      </c>
      <c r="D7586" s="43" t="str">
        <f t="shared" si="598"/>
        <v>Financial</v>
      </c>
      <c r="E7586" s="43" t="e">
        <f>IF(VLOOKUP(S7586,'DD-Lookup'!$J$6:$L$50,3,FALSE)="Monthly",(YEAR(AC7586)-YEAR(AB7586))*12+MONTH(AC7586)-MONTH(AB7586)+1,(AC7586-AB7586+1))</f>
        <v>#N/A</v>
      </c>
      <c r="F7586" s="210" t="e">
        <f t="shared" si="599"/>
        <v>#N/A</v>
      </c>
    </row>
    <row r="7587" spans="1:6" x14ac:dyDescent="0.25">
      <c r="A7587" s="43" t="str">
        <f t="shared" si="595"/>
        <v xml:space="preserve"> 0 Financial</v>
      </c>
      <c r="B7587" s="43" t="str">
        <f t="shared" si="596"/>
        <v/>
      </c>
      <c r="C7587" s="43">
        <f t="shared" si="597"/>
        <v>0</v>
      </c>
      <c r="D7587" s="43" t="str">
        <f t="shared" si="598"/>
        <v>Financial</v>
      </c>
      <c r="E7587" s="43" t="e">
        <f>IF(VLOOKUP(S7587,'DD-Lookup'!$J$6:$L$50,3,FALSE)="Monthly",(YEAR(AC7587)-YEAR(AB7587))*12+MONTH(AC7587)-MONTH(AB7587)+1,(AC7587-AB7587+1))</f>
        <v>#N/A</v>
      </c>
      <c r="F7587" s="210" t="e">
        <f t="shared" si="599"/>
        <v>#N/A</v>
      </c>
    </row>
    <row r="7588" spans="1:6" x14ac:dyDescent="0.25">
      <c r="A7588" s="43" t="str">
        <f t="shared" si="595"/>
        <v xml:space="preserve"> 0 Financial</v>
      </c>
      <c r="B7588" s="43" t="str">
        <f t="shared" si="596"/>
        <v/>
      </c>
      <c r="C7588" s="43">
        <f t="shared" si="597"/>
        <v>0</v>
      </c>
      <c r="D7588" s="43" t="str">
        <f t="shared" si="598"/>
        <v>Financial</v>
      </c>
      <c r="E7588" s="43" t="e">
        <f>IF(VLOOKUP(S7588,'DD-Lookup'!$J$6:$L$50,3,FALSE)="Monthly",(YEAR(AC7588)-YEAR(AB7588))*12+MONTH(AC7588)-MONTH(AB7588)+1,(AC7588-AB7588+1))</f>
        <v>#N/A</v>
      </c>
      <c r="F7588" s="210" t="e">
        <f t="shared" si="599"/>
        <v>#N/A</v>
      </c>
    </row>
    <row r="7589" spans="1:6" x14ac:dyDescent="0.25">
      <c r="A7589" s="43" t="str">
        <f t="shared" si="595"/>
        <v xml:space="preserve"> 0 Financial</v>
      </c>
      <c r="B7589" s="43" t="str">
        <f t="shared" si="596"/>
        <v/>
      </c>
      <c r="C7589" s="43">
        <f t="shared" si="597"/>
        <v>0</v>
      </c>
      <c r="D7589" s="43" t="str">
        <f t="shared" si="598"/>
        <v>Financial</v>
      </c>
      <c r="E7589" s="43" t="e">
        <f>IF(VLOOKUP(S7589,'DD-Lookup'!$J$6:$L$50,3,FALSE)="Monthly",(YEAR(AC7589)-YEAR(AB7589))*12+MONTH(AC7589)-MONTH(AB7589)+1,(AC7589-AB7589+1))</f>
        <v>#N/A</v>
      </c>
      <c r="F7589" s="210" t="e">
        <f t="shared" si="599"/>
        <v>#N/A</v>
      </c>
    </row>
    <row r="7590" spans="1:6" x14ac:dyDescent="0.25">
      <c r="A7590" s="43" t="str">
        <f t="shared" si="595"/>
        <v xml:space="preserve"> 0 Financial</v>
      </c>
      <c r="B7590" s="43" t="str">
        <f t="shared" si="596"/>
        <v/>
      </c>
      <c r="C7590" s="43">
        <f t="shared" si="597"/>
        <v>0</v>
      </c>
      <c r="D7590" s="43" t="str">
        <f t="shared" si="598"/>
        <v>Financial</v>
      </c>
      <c r="E7590" s="43" t="e">
        <f>IF(VLOOKUP(S7590,'DD-Lookup'!$J$6:$L$50,3,FALSE)="Monthly",(YEAR(AC7590)-YEAR(AB7590))*12+MONTH(AC7590)-MONTH(AB7590)+1,(AC7590-AB7590+1))</f>
        <v>#N/A</v>
      </c>
      <c r="F7590" s="210" t="e">
        <f t="shared" si="599"/>
        <v>#N/A</v>
      </c>
    </row>
    <row r="7591" spans="1:6" x14ac:dyDescent="0.25">
      <c r="A7591" s="43" t="str">
        <f t="shared" si="595"/>
        <v xml:space="preserve"> 0 Financial</v>
      </c>
      <c r="B7591" s="43" t="str">
        <f t="shared" si="596"/>
        <v/>
      </c>
      <c r="C7591" s="43">
        <f t="shared" si="597"/>
        <v>0</v>
      </c>
      <c r="D7591" s="43" t="str">
        <f t="shared" si="598"/>
        <v>Financial</v>
      </c>
      <c r="E7591" s="43" t="e">
        <f>IF(VLOOKUP(S7591,'DD-Lookup'!$J$6:$L$50,3,FALSE)="Monthly",(YEAR(AC7591)-YEAR(AB7591))*12+MONTH(AC7591)-MONTH(AB7591)+1,(AC7591-AB7591+1))</f>
        <v>#N/A</v>
      </c>
      <c r="F7591" s="210" t="e">
        <f t="shared" si="599"/>
        <v>#N/A</v>
      </c>
    </row>
    <row r="7592" spans="1:6" x14ac:dyDescent="0.25">
      <c r="A7592" s="43" t="str">
        <f t="shared" si="595"/>
        <v xml:space="preserve"> 0 Financial</v>
      </c>
      <c r="B7592" s="43" t="str">
        <f t="shared" si="596"/>
        <v/>
      </c>
      <c r="C7592" s="43">
        <f t="shared" si="597"/>
        <v>0</v>
      </c>
      <c r="D7592" s="43" t="str">
        <f t="shared" si="598"/>
        <v>Financial</v>
      </c>
      <c r="E7592" s="43" t="e">
        <f>IF(VLOOKUP(S7592,'DD-Lookup'!$J$6:$L$50,3,FALSE)="Monthly",(YEAR(AC7592)-YEAR(AB7592))*12+MONTH(AC7592)-MONTH(AB7592)+1,(AC7592-AB7592+1))</f>
        <v>#N/A</v>
      </c>
      <c r="F7592" s="210" t="e">
        <f t="shared" si="599"/>
        <v>#N/A</v>
      </c>
    </row>
    <row r="7593" spans="1:6" x14ac:dyDescent="0.25">
      <c r="A7593" s="43" t="str">
        <f t="shared" si="595"/>
        <v xml:space="preserve"> 0 Financial</v>
      </c>
      <c r="B7593" s="43" t="str">
        <f t="shared" si="596"/>
        <v/>
      </c>
      <c r="C7593" s="43">
        <f t="shared" si="597"/>
        <v>0</v>
      </c>
      <c r="D7593" s="43" t="str">
        <f t="shared" si="598"/>
        <v>Financial</v>
      </c>
      <c r="E7593" s="43" t="e">
        <f>IF(VLOOKUP(S7593,'DD-Lookup'!$J$6:$L$50,3,FALSE)="Monthly",(YEAR(AC7593)-YEAR(AB7593))*12+MONTH(AC7593)-MONTH(AB7593)+1,(AC7593-AB7593+1))</f>
        <v>#N/A</v>
      </c>
      <c r="F7593" s="210" t="e">
        <f t="shared" si="599"/>
        <v>#N/A</v>
      </c>
    </row>
    <row r="7594" spans="1:6" x14ac:dyDescent="0.25">
      <c r="A7594" s="43" t="str">
        <f t="shared" si="595"/>
        <v xml:space="preserve"> 0 Financial</v>
      </c>
      <c r="B7594" s="43" t="str">
        <f t="shared" si="596"/>
        <v/>
      </c>
      <c r="C7594" s="43">
        <f t="shared" si="597"/>
        <v>0</v>
      </c>
      <c r="D7594" s="43" t="str">
        <f t="shared" si="598"/>
        <v>Financial</v>
      </c>
      <c r="E7594" s="43" t="e">
        <f>IF(VLOOKUP(S7594,'DD-Lookup'!$J$6:$L$50,3,FALSE)="Monthly",(YEAR(AC7594)-YEAR(AB7594))*12+MONTH(AC7594)-MONTH(AB7594)+1,(AC7594-AB7594+1))</f>
        <v>#N/A</v>
      </c>
      <c r="F7594" s="210" t="e">
        <f t="shared" si="599"/>
        <v>#N/A</v>
      </c>
    </row>
    <row r="7595" spans="1:6" x14ac:dyDescent="0.25">
      <c r="A7595" s="43" t="str">
        <f t="shared" si="595"/>
        <v xml:space="preserve"> 0 Financial</v>
      </c>
      <c r="B7595" s="43" t="str">
        <f t="shared" si="596"/>
        <v/>
      </c>
      <c r="C7595" s="43">
        <f t="shared" si="597"/>
        <v>0</v>
      </c>
      <c r="D7595" s="43" t="str">
        <f t="shared" si="598"/>
        <v>Financial</v>
      </c>
      <c r="E7595" s="43" t="e">
        <f>IF(VLOOKUP(S7595,'DD-Lookup'!$J$6:$L$50,3,FALSE)="Monthly",(YEAR(AC7595)-YEAR(AB7595))*12+MONTH(AC7595)-MONTH(AB7595)+1,(AC7595-AB7595+1))</f>
        <v>#N/A</v>
      </c>
      <c r="F7595" s="210" t="e">
        <f t="shared" si="599"/>
        <v>#N/A</v>
      </c>
    </row>
    <row r="7596" spans="1:6" x14ac:dyDescent="0.25">
      <c r="A7596" s="43" t="str">
        <f t="shared" si="595"/>
        <v xml:space="preserve"> 0 Financial</v>
      </c>
      <c r="B7596" s="43" t="str">
        <f t="shared" si="596"/>
        <v/>
      </c>
      <c r="C7596" s="43">
        <f t="shared" si="597"/>
        <v>0</v>
      </c>
      <c r="D7596" s="43" t="str">
        <f t="shared" si="598"/>
        <v>Financial</v>
      </c>
      <c r="E7596" s="43" t="e">
        <f>IF(VLOOKUP(S7596,'DD-Lookup'!$J$6:$L$50,3,FALSE)="Monthly",(YEAR(AC7596)-YEAR(AB7596))*12+MONTH(AC7596)-MONTH(AB7596)+1,(AC7596-AB7596+1))</f>
        <v>#N/A</v>
      </c>
      <c r="F7596" s="210" t="e">
        <f t="shared" si="599"/>
        <v>#N/A</v>
      </c>
    </row>
    <row r="7597" spans="1:6" x14ac:dyDescent="0.25">
      <c r="A7597" s="43" t="str">
        <f t="shared" si="595"/>
        <v xml:space="preserve"> 0 Financial</v>
      </c>
      <c r="B7597" s="43" t="str">
        <f t="shared" si="596"/>
        <v/>
      </c>
      <c r="C7597" s="43">
        <f t="shared" si="597"/>
        <v>0</v>
      </c>
      <c r="D7597" s="43" t="str">
        <f t="shared" si="598"/>
        <v>Financial</v>
      </c>
      <c r="E7597" s="43" t="e">
        <f>IF(VLOOKUP(S7597,'DD-Lookup'!$J$6:$L$50,3,FALSE)="Monthly",(YEAR(AC7597)-YEAR(AB7597))*12+MONTH(AC7597)-MONTH(AB7597)+1,(AC7597-AB7597+1))</f>
        <v>#N/A</v>
      </c>
      <c r="F7597" s="210" t="e">
        <f t="shared" si="599"/>
        <v>#N/A</v>
      </c>
    </row>
    <row r="7598" spans="1:6" x14ac:dyDescent="0.25">
      <c r="A7598" s="43" t="str">
        <f t="shared" si="595"/>
        <v xml:space="preserve"> 0 Financial</v>
      </c>
      <c r="B7598" s="43" t="str">
        <f t="shared" si="596"/>
        <v/>
      </c>
      <c r="C7598" s="43">
        <f t="shared" si="597"/>
        <v>0</v>
      </c>
      <c r="D7598" s="43" t="str">
        <f t="shared" si="598"/>
        <v>Financial</v>
      </c>
      <c r="E7598" s="43" t="e">
        <f>IF(VLOOKUP(S7598,'DD-Lookup'!$J$6:$L$50,3,FALSE)="Monthly",(YEAR(AC7598)-YEAR(AB7598))*12+MONTH(AC7598)-MONTH(AB7598)+1,(AC7598-AB7598+1))</f>
        <v>#N/A</v>
      </c>
      <c r="F7598" s="210" t="e">
        <f t="shared" si="599"/>
        <v>#N/A</v>
      </c>
    </row>
    <row r="7599" spans="1:6" x14ac:dyDescent="0.25">
      <c r="A7599" s="43" t="str">
        <f t="shared" si="595"/>
        <v xml:space="preserve"> 0 Financial</v>
      </c>
      <c r="B7599" s="43" t="str">
        <f t="shared" si="596"/>
        <v/>
      </c>
      <c r="C7599" s="43">
        <f t="shared" si="597"/>
        <v>0</v>
      </c>
      <c r="D7599" s="43" t="str">
        <f t="shared" si="598"/>
        <v>Financial</v>
      </c>
      <c r="E7599" s="43" t="e">
        <f>IF(VLOOKUP(S7599,'DD-Lookup'!$J$6:$L$50,3,FALSE)="Monthly",(YEAR(AC7599)-YEAR(AB7599))*12+MONTH(AC7599)-MONTH(AB7599)+1,(AC7599-AB7599+1))</f>
        <v>#N/A</v>
      </c>
      <c r="F7599" s="210" t="e">
        <f t="shared" si="599"/>
        <v>#N/A</v>
      </c>
    </row>
    <row r="7600" spans="1:6" x14ac:dyDescent="0.25">
      <c r="A7600" s="43" t="str">
        <f t="shared" si="595"/>
        <v xml:space="preserve"> 0 Financial</v>
      </c>
      <c r="B7600" s="43" t="str">
        <f t="shared" si="596"/>
        <v/>
      </c>
      <c r="C7600" s="43">
        <f t="shared" si="597"/>
        <v>0</v>
      </c>
      <c r="D7600" s="43" t="str">
        <f t="shared" si="598"/>
        <v>Financial</v>
      </c>
      <c r="E7600" s="43" t="e">
        <f>IF(VLOOKUP(S7600,'DD-Lookup'!$J$6:$L$50,3,FALSE)="Monthly",(YEAR(AC7600)-YEAR(AB7600))*12+MONTH(AC7600)-MONTH(AB7600)+1,(AC7600-AB7600+1))</f>
        <v>#N/A</v>
      </c>
      <c r="F7600" s="210" t="e">
        <f t="shared" si="599"/>
        <v>#N/A</v>
      </c>
    </row>
    <row r="7601" spans="1:6" x14ac:dyDescent="0.25">
      <c r="A7601" s="43" t="str">
        <f t="shared" si="595"/>
        <v xml:space="preserve"> 0 Financial</v>
      </c>
      <c r="B7601" s="43" t="str">
        <f t="shared" si="596"/>
        <v/>
      </c>
      <c r="C7601" s="43">
        <f t="shared" si="597"/>
        <v>0</v>
      </c>
      <c r="D7601" s="43" t="str">
        <f t="shared" si="598"/>
        <v>Financial</v>
      </c>
      <c r="E7601" s="43" t="e">
        <f>IF(VLOOKUP(S7601,'DD-Lookup'!$J$6:$L$50,3,FALSE)="Monthly",(YEAR(AC7601)-YEAR(AB7601))*12+MONTH(AC7601)-MONTH(AB7601)+1,(AC7601-AB7601+1))</f>
        <v>#N/A</v>
      </c>
      <c r="F7601" s="210" t="e">
        <f t="shared" si="599"/>
        <v>#N/A</v>
      </c>
    </row>
    <row r="7602" spans="1:6" x14ac:dyDescent="0.25">
      <c r="A7602" s="43" t="str">
        <f t="shared" si="595"/>
        <v xml:space="preserve"> 0 Financial</v>
      </c>
      <c r="B7602" s="43" t="str">
        <f t="shared" si="596"/>
        <v/>
      </c>
      <c r="C7602" s="43">
        <f t="shared" si="597"/>
        <v>0</v>
      </c>
      <c r="D7602" s="43" t="str">
        <f t="shared" si="598"/>
        <v>Financial</v>
      </c>
      <c r="E7602" s="43" t="e">
        <f>IF(VLOOKUP(S7602,'DD-Lookup'!$J$6:$L$50,3,FALSE)="Monthly",(YEAR(AC7602)-YEAR(AB7602))*12+MONTH(AC7602)-MONTH(AB7602)+1,(AC7602-AB7602+1))</f>
        <v>#N/A</v>
      </c>
      <c r="F7602" s="210" t="e">
        <f t="shared" si="599"/>
        <v>#N/A</v>
      </c>
    </row>
    <row r="7603" spans="1:6" x14ac:dyDescent="0.25">
      <c r="A7603" s="43" t="str">
        <f t="shared" si="595"/>
        <v xml:space="preserve"> 0 Financial</v>
      </c>
      <c r="B7603" s="43" t="str">
        <f t="shared" si="596"/>
        <v/>
      </c>
      <c r="C7603" s="43">
        <f t="shared" si="597"/>
        <v>0</v>
      </c>
      <c r="D7603" s="43" t="str">
        <f t="shared" si="598"/>
        <v>Financial</v>
      </c>
      <c r="E7603" s="43" t="e">
        <f>IF(VLOOKUP(S7603,'DD-Lookup'!$J$6:$L$50,3,FALSE)="Monthly",(YEAR(AC7603)-YEAR(AB7603))*12+MONTH(AC7603)-MONTH(AB7603)+1,(AC7603-AB7603+1))</f>
        <v>#N/A</v>
      </c>
      <c r="F7603" s="210" t="e">
        <f t="shared" si="599"/>
        <v>#N/A</v>
      </c>
    </row>
    <row r="7604" spans="1:6" x14ac:dyDescent="0.25">
      <c r="A7604" s="43" t="str">
        <f t="shared" si="595"/>
        <v xml:space="preserve"> 0 Financial</v>
      </c>
      <c r="B7604" s="43" t="str">
        <f t="shared" si="596"/>
        <v/>
      </c>
      <c r="C7604" s="43">
        <f t="shared" si="597"/>
        <v>0</v>
      </c>
      <c r="D7604" s="43" t="str">
        <f t="shared" si="598"/>
        <v>Financial</v>
      </c>
      <c r="E7604" s="43" t="e">
        <f>IF(VLOOKUP(S7604,'DD-Lookup'!$J$6:$L$50,3,FALSE)="Monthly",(YEAR(AC7604)-YEAR(AB7604))*12+MONTH(AC7604)-MONTH(AB7604)+1,(AC7604-AB7604+1))</f>
        <v>#N/A</v>
      </c>
      <c r="F7604" s="210" t="e">
        <f t="shared" si="599"/>
        <v>#N/A</v>
      </c>
    </row>
    <row r="7605" spans="1:6" x14ac:dyDescent="0.25">
      <c r="A7605" s="43" t="str">
        <f t="shared" si="595"/>
        <v xml:space="preserve"> 0 Financial</v>
      </c>
      <c r="B7605" s="43" t="str">
        <f t="shared" si="596"/>
        <v/>
      </c>
      <c r="C7605" s="43">
        <f t="shared" si="597"/>
        <v>0</v>
      </c>
      <c r="D7605" s="43" t="str">
        <f t="shared" si="598"/>
        <v>Financial</v>
      </c>
      <c r="E7605" s="43" t="e">
        <f>IF(VLOOKUP(S7605,'DD-Lookup'!$J$6:$L$50,3,FALSE)="Monthly",(YEAR(AC7605)-YEAR(AB7605))*12+MONTH(AC7605)-MONTH(AB7605)+1,(AC7605-AB7605+1))</f>
        <v>#N/A</v>
      </c>
      <c r="F7605" s="210" t="e">
        <f t="shared" si="599"/>
        <v>#N/A</v>
      </c>
    </row>
    <row r="7606" spans="1:6" x14ac:dyDescent="0.25">
      <c r="A7606" s="43" t="str">
        <f t="shared" si="595"/>
        <v xml:space="preserve"> 0 Financial</v>
      </c>
      <c r="B7606" s="43" t="str">
        <f t="shared" si="596"/>
        <v/>
      </c>
      <c r="C7606" s="43">
        <f t="shared" si="597"/>
        <v>0</v>
      </c>
      <c r="D7606" s="43" t="str">
        <f t="shared" si="598"/>
        <v>Financial</v>
      </c>
      <c r="E7606" s="43" t="e">
        <f>IF(VLOOKUP(S7606,'DD-Lookup'!$J$6:$L$50,3,FALSE)="Monthly",(YEAR(AC7606)-YEAR(AB7606))*12+MONTH(AC7606)-MONTH(AB7606)+1,(AC7606-AB7606+1))</f>
        <v>#N/A</v>
      </c>
      <c r="F7606" s="210" t="e">
        <f t="shared" si="599"/>
        <v>#N/A</v>
      </c>
    </row>
    <row r="7607" spans="1:6" x14ac:dyDescent="0.25">
      <c r="A7607" s="43" t="str">
        <f t="shared" si="595"/>
        <v xml:space="preserve"> 0 Financial</v>
      </c>
      <c r="B7607" s="43" t="str">
        <f t="shared" si="596"/>
        <v/>
      </c>
      <c r="C7607" s="43">
        <f t="shared" si="597"/>
        <v>0</v>
      </c>
      <c r="D7607" s="43" t="str">
        <f t="shared" si="598"/>
        <v>Financial</v>
      </c>
      <c r="E7607" s="43" t="e">
        <f>IF(VLOOKUP(S7607,'DD-Lookup'!$J$6:$L$50,3,FALSE)="Monthly",(YEAR(AC7607)-YEAR(AB7607))*12+MONTH(AC7607)-MONTH(AB7607)+1,(AC7607-AB7607+1))</f>
        <v>#N/A</v>
      </c>
      <c r="F7607" s="210" t="e">
        <f t="shared" si="599"/>
        <v>#N/A</v>
      </c>
    </row>
    <row r="7608" spans="1:6" x14ac:dyDescent="0.25">
      <c r="A7608" s="43" t="str">
        <f t="shared" si="595"/>
        <v xml:space="preserve"> 0 Financial</v>
      </c>
      <c r="B7608" s="43" t="str">
        <f t="shared" si="596"/>
        <v/>
      </c>
      <c r="C7608" s="43">
        <f t="shared" si="597"/>
        <v>0</v>
      </c>
      <c r="D7608" s="43" t="str">
        <f t="shared" si="598"/>
        <v>Financial</v>
      </c>
      <c r="E7608" s="43" t="e">
        <f>IF(VLOOKUP(S7608,'DD-Lookup'!$J$6:$L$50,3,FALSE)="Monthly",(YEAR(AC7608)-YEAR(AB7608))*12+MONTH(AC7608)-MONTH(AB7608)+1,(AC7608-AB7608+1))</f>
        <v>#N/A</v>
      </c>
      <c r="F7608" s="210" t="e">
        <f t="shared" si="599"/>
        <v>#N/A</v>
      </c>
    </row>
    <row r="7609" spans="1:6" x14ac:dyDescent="0.25">
      <c r="A7609" s="43" t="str">
        <f t="shared" si="595"/>
        <v xml:space="preserve"> 0 Financial</v>
      </c>
      <c r="B7609" s="43" t="str">
        <f t="shared" si="596"/>
        <v/>
      </c>
      <c r="C7609" s="43">
        <f t="shared" si="597"/>
        <v>0</v>
      </c>
      <c r="D7609" s="43" t="str">
        <f t="shared" si="598"/>
        <v>Financial</v>
      </c>
      <c r="E7609" s="43" t="e">
        <f>IF(VLOOKUP(S7609,'DD-Lookup'!$J$6:$L$50,3,FALSE)="Monthly",(YEAR(AC7609)-YEAR(AB7609))*12+MONTH(AC7609)-MONTH(AB7609)+1,(AC7609-AB7609+1))</f>
        <v>#N/A</v>
      </c>
      <c r="F7609" s="210" t="e">
        <f t="shared" si="599"/>
        <v>#N/A</v>
      </c>
    </row>
    <row r="7610" spans="1:6" x14ac:dyDescent="0.25">
      <c r="A7610" s="43" t="str">
        <f t="shared" si="595"/>
        <v xml:space="preserve"> 0 Financial</v>
      </c>
      <c r="B7610" s="43" t="str">
        <f t="shared" si="596"/>
        <v/>
      </c>
      <c r="C7610" s="43">
        <f t="shared" si="597"/>
        <v>0</v>
      </c>
      <c r="D7610" s="43" t="str">
        <f t="shared" si="598"/>
        <v>Financial</v>
      </c>
      <c r="E7610" s="43" t="e">
        <f>IF(VLOOKUP(S7610,'DD-Lookup'!$J$6:$L$50,3,FALSE)="Monthly",(YEAR(AC7610)-YEAR(AB7610))*12+MONTH(AC7610)-MONTH(AB7610)+1,(AC7610-AB7610+1))</f>
        <v>#N/A</v>
      </c>
      <c r="F7610" s="210" t="e">
        <f t="shared" si="599"/>
        <v>#N/A</v>
      </c>
    </row>
    <row r="7611" spans="1:6" x14ac:dyDescent="0.25">
      <c r="A7611" s="43" t="str">
        <f t="shared" si="595"/>
        <v xml:space="preserve"> 0 Financial</v>
      </c>
      <c r="B7611" s="43" t="str">
        <f t="shared" si="596"/>
        <v/>
      </c>
      <c r="C7611" s="43">
        <f t="shared" si="597"/>
        <v>0</v>
      </c>
      <c r="D7611" s="43" t="str">
        <f t="shared" si="598"/>
        <v>Financial</v>
      </c>
      <c r="E7611" s="43" t="e">
        <f>IF(VLOOKUP(S7611,'DD-Lookup'!$J$6:$L$50,3,FALSE)="Monthly",(YEAR(AC7611)-YEAR(AB7611))*12+MONTH(AC7611)-MONTH(AB7611)+1,(AC7611-AB7611+1))</f>
        <v>#N/A</v>
      </c>
      <c r="F7611" s="210" t="e">
        <f t="shared" si="599"/>
        <v>#N/A</v>
      </c>
    </row>
    <row r="7612" spans="1:6" x14ac:dyDescent="0.25">
      <c r="A7612" s="43" t="str">
        <f t="shared" si="595"/>
        <v xml:space="preserve"> 0 Financial</v>
      </c>
      <c r="B7612" s="43" t="str">
        <f t="shared" si="596"/>
        <v/>
      </c>
      <c r="C7612" s="43">
        <f t="shared" si="597"/>
        <v>0</v>
      </c>
      <c r="D7612" s="43" t="str">
        <f t="shared" si="598"/>
        <v>Financial</v>
      </c>
      <c r="E7612" s="43" t="e">
        <f>IF(VLOOKUP(S7612,'DD-Lookup'!$J$6:$L$50,3,FALSE)="Monthly",(YEAR(AC7612)-YEAR(AB7612))*12+MONTH(AC7612)-MONTH(AB7612)+1,(AC7612-AB7612+1))</f>
        <v>#N/A</v>
      </c>
      <c r="F7612" s="210" t="e">
        <f t="shared" si="599"/>
        <v>#N/A</v>
      </c>
    </row>
    <row r="7613" spans="1:6" x14ac:dyDescent="0.25">
      <c r="A7613" s="43" t="str">
        <f t="shared" si="595"/>
        <v xml:space="preserve"> 0 Financial</v>
      </c>
      <c r="B7613" s="43" t="str">
        <f t="shared" si="596"/>
        <v/>
      </c>
      <c r="C7613" s="43">
        <f t="shared" si="597"/>
        <v>0</v>
      </c>
      <c r="D7613" s="43" t="str">
        <f t="shared" si="598"/>
        <v>Financial</v>
      </c>
      <c r="E7613" s="43" t="e">
        <f>IF(VLOOKUP(S7613,'DD-Lookup'!$J$6:$L$50,3,FALSE)="Monthly",(YEAR(AC7613)-YEAR(AB7613))*12+MONTH(AC7613)-MONTH(AB7613)+1,(AC7613-AB7613+1))</f>
        <v>#N/A</v>
      </c>
      <c r="F7613" s="210" t="e">
        <f t="shared" si="599"/>
        <v>#N/A</v>
      </c>
    </row>
    <row r="7614" spans="1:6" x14ac:dyDescent="0.25">
      <c r="A7614" s="43" t="str">
        <f t="shared" si="595"/>
        <v xml:space="preserve"> 0 Financial</v>
      </c>
      <c r="B7614" s="43" t="str">
        <f t="shared" si="596"/>
        <v/>
      </c>
      <c r="C7614" s="43">
        <f t="shared" si="597"/>
        <v>0</v>
      </c>
      <c r="D7614" s="43" t="str">
        <f t="shared" si="598"/>
        <v>Financial</v>
      </c>
      <c r="E7614" s="43" t="e">
        <f>IF(VLOOKUP(S7614,'DD-Lookup'!$J$6:$L$50,3,FALSE)="Monthly",(YEAR(AC7614)-YEAR(AB7614))*12+MONTH(AC7614)-MONTH(AB7614)+1,(AC7614-AB7614+1))</f>
        <v>#N/A</v>
      </c>
      <c r="F7614" s="210" t="e">
        <f t="shared" si="599"/>
        <v>#N/A</v>
      </c>
    </row>
    <row r="7615" spans="1:6" x14ac:dyDescent="0.25">
      <c r="A7615" s="43" t="str">
        <f t="shared" si="595"/>
        <v xml:space="preserve"> 0 Financial</v>
      </c>
      <c r="B7615" s="43" t="str">
        <f t="shared" si="596"/>
        <v/>
      </c>
      <c r="C7615" s="43">
        <f t="shared" si="597"/>
        <v>0</v>
      </c>
      <c r="D7615" s="43" t="str">
        <f t="shared" si="598"/>
        <v>Financial</v>
      </c>
      <c r="E7615" s="43" t="e">
        <f>IF(VLOOKUP(S7615,'DD-Lookup'!$J$6:$L$50,3,FALSE)="Monthly",(YEAR(AC7615)-YEAR(AB7615))*12+MONTH(AC7615)-MONTH(AB7615)+1,(AC7615-AB7615+1))</f>
        <v>#N/A</v>
      </c>
      <c r="F7615" s="210" t="e">
        <f t="shared" si="599"/>
        <v>#N/A</v>
      </c>
    </row>
    <row r="7616" spans="1:6" x14ac:dyDescent="0.25">
      <c r="A7616" s="43" t="str">
        <f t="shared" si="595"/>
        <v xml:space="preserve"> 0 Financial</v>
      </c>
      <c r="B7616" s="43" t="str">
        <f t="shared" si="596"/>
        <v/>
      </c>
      <c r="C7616" s="43">
        <f t="shared" si="597"/>
        <v>0</v>
      </c>
      <c r="D7616" s="43" t="str">
        <f t="shared" si="598"/>
        <v>Financial</v>
      </c>
      <c r="E7616" s="43" t="e">
        <f>IF(VLOOKUP(S7616,'DD-Lookup'!$J$6:$L$50,3,FALSE)="Monthly",(YEAR(AC7616)-YEAR(AB7616))*12+MONTH(AC7616)-MONTH(AB7616)+1,(AC7616-AB7616+1))</f>
        <v>#N/A</v>
      </c>
      <c r="F7616" s="210" t="e">
        <f t="shared" si="599"/>
        <v>#N/A</v>
      </c>
    </row>
    <row r="7617" spans="1:6" x14ac:dyDescent="0.25">
      <c r="A7617" s="43" t="str">
        <f t="shared" si="595"/>
        <v xml:space="preserve"> 0 Financial</v>
      </c>
      <c r="B7617" s="43" t="str">
        <f t="shared" si="596"/>
        <v/>
      </c>
      <c r="C7617" s="43">
        <f t="shared" si="597"/>
        <v>0</v>
      </c>
      <c r="D7617" s="43" t="str">
        <f t="shared" si="598"/>
        <v>Financial</v>
      </c>
      <c r="E7617" s="43" t="e">
        <f>IF(VLOOKUP(S7617,'DD-Lookup'!$J$6:$L$50,3,FALSE)="Monthly",(YEAR(AC7617)-YEAR(AB7617))*12+MONTH(AC7617)-MONTH(AB7617)+1,(AC7617-AB7617+1))</f>
        <v>#N/A</v>
      </c>
      <c r="F7617" s="210" t="e">
        <f t="shared" si="599"/>
        <v>#N/A</v>
      </c>
    </row>
    <row r="7618" spans="1:6" x14ac:dyDescent="0.25">
      <c r="A7618" s="43" t="str">
        <f t="shared" si="595"/>
        <v xml:space="preserve"> 0 Financial</v>
      </c>
      <c r="B7618" s="43" t="str">
        <f t="shared" si="596"/>
        <v/>
      </c>
      <c r="C7618" s="43">
        <f t="shared" si="597"/>
        <v>0</v>
      </c>
      <c r="D7618" s="43" t="str">
        <f t="shared" si="598"/>
        <v>Financial</v>
      </c>
      <c r="E7618" s="43" t="e">
        <f>IF(VLOOKUP(S7618,'DD-Lookup'!$J$6:$L$50,3,FALSE)="Monthly",(YEAR(AC7618)-YEAR(AB7618))*12+MONTH(AC7618)-MONTH(AB7618)+1,(AC7618-AB7618+1))</f>
        <v>#N/A</v>
      </c>
      <c r="F7618" s="210" t="e">
        <f t="shared" si="599"/>
        <v>#N/A</v>
      </c>
    </row>
    <row r="7619" spans="1:6" x14ac:dyDescent="0.25">
      <c r="A7619" s="43" t="str">
        <f t="shared" si="595"/>
        <v xml:space="preserve"> 0 Financial</v>
      </c>
      <c r="B7619" s="43" t="str">
        <f t="shared" si="596"/>
        <v/>
      </c>
      <c r="C7619" s="43">
        <f t="shared" si="597"/>
        <v>0</v>
      </c>
      <c r="D7619" s="43" t="str">
        <f t="shared" si="598"/>
        <v>Financial</v>
      </c>
      <c r="E7619" s="43" t="e">
        <f>IF(VLOOKUP(S7619,'DD-Lookup'!$J$6:$L$50,3,FALSE)="Monthly",(YEAR(AC7619)-YEAR(AB7619))*12+MONTH(AC7619)-MONTH(AB7619)+1,(AC7619-AB7619+1))</f>
        <v>#N/A</v>
      </c>
      <c r="F7619" s="210" t="e">
        <f t="shared" si="599"/>
        <v>#N/A</v>
      </c>
    </row>
    <row r="7620" spans="1:6" x14ac:dyDescent="0.25">
      <c r="A7620" s="43" t="str">
        <f t="shared" si="595"/>
        <v xml:space="preserve"> 0 Financial</v>
      </c>
      <c r="B7620" s="43" t="str">
        <f t="shared" si="596"/>
        <v/>
      </c>
      <c r="C7620" s="43">
        <f t="shared" si="597"/>
        <v>0</v>
      </c>
      <c r="D7620" s="43" t="str">
        <f t="shared" si="598"/>
        <v>Financial</v>
      </c>
      <c r="E7620" s="43" t="e">
        <f>IF(VLOOKUP(S7620,'DD-Lookup'!$J$6:$L$50,3,FALSE)="Monthly",(YEAR(AC7620)-YEAR(AB7620))*12+MONTH(AC7620)-MONTH(AB7620)+1,(AC7620-AB7620+1))</f>
        <v>#N/A</v>
      </c>
      <c r="F7620" s="210" t="e">
        <f t="shared" si="599"/>
        <v>#N/A</v>
      </c>
    </row>
    <row r="7621" spans="1:6" x14ac:dyDescent="0.25">
      <c r="A7621" s="43" t="str">
        <f t="shared" si="595"/>
        <v xml:space="preserve"> 0 Financial</v>
      </c>
      <c r="B7621" s="43" t="str">
        <f t="shared" si="596"/>
        <v/>
      </c>
      <c r="C7621" s="43">
        <f t="shared" si="597"/>
        <v>0</v>
      </c>
      <c r="D7621" s="43" t="str">
        <f t="shared" si="598"/>
        <v>Financial</v>
      </c>
      <c r="E7621" s="43" t="e">
        <f>IF(VLOOKUP(S7621,'DD-Lookup'!$J$6:$L$50,3,FALSE)="Monthly",(YEAR(AC7621)-YEAR(AB7621))*12+MONTH(AC7621)-MONTH(AB7621)+1,(AC7621-AB7621+1))</f>
        <v>#N/A</v>
      </c>
      <c r="F7621" s="210" t="e">
        <f t="shared" si="599"/>
        <v>#N/A</v>
      </c>
    </row>
    <row r="7622" spans="1:6" x14ac:dyDescent="0.25">
      <c r="A7622" s="43" t="str">
        <f t="shared" si="595"/>
        <v xml:space="preserve"> 0 Financial</v>
      </c>
      <c r="B7622" s="43" t="str">
        <f t="shared" si="596"/>
        <v/>
      </c>
      <c r="C7622" s="43">
        <f t="shared" si="597"/>
        <v>0</v>
      </c>
      <c r="D7622" s="43" t="str">
        <f t="shared" si="598"/>
        <v>Financial</v>
      </c>
      <c r="E7622" s="43" t="e">
        <f>IF(VLOOKUP(S7622,'DD-Lookup'!$J$6:$L$50,3,FALSE)="Monthly",(YEAR(AC7622)-YEAR(AB7622))*12+MONTH(AC7622)-MONTH(AB7622)+1,(AC7622-AB7622+1))</f>
        <v>#N/A</v>
      </c>
      <c r="F7622" s="210" t="e">
        <f t="shared" si="599"/>
        <v>#N/A</v>
      </c>
    </row>
    <row r="7623" spans="1:6" x14ac:dyDescent="0.25">
      <c r="A7623" s="43" t="str">
        <f t="shared" si="595"/>
        <v xml:space="preserve"> 0 Financial</v>
      </c>
      <c r="B7623" s="43" t="str">
        <f t="shared" si="596"/>
        <v/>
      </c>
      <c r="C7623" s="43">
        <f t="shared" si="597"/>
        <v>0</v>
      </c>
      <c r="D7623" s="43" t="str">
        <f t="shared" si="598"/>
        <v>Financial</v>
      </c>
      <c r="E7623" s="43" t="e">
        <f>IF(VLOOKUP(S7623,'DD-Lookup'!$J$6:$L$50,3,FALSE)="Monthly",(YEAR(AC7623)-YEAR(AB7623))*12+MONTH(AC7623)-MONTH(AB7623)+1,(AC7623-AB7623+1))</f>
        <v>#N/A</v>
      </c>
      <c r="F7623" s="210" t="e">
        <f t="shared" si="599"/>
        <v>#N/A</v>
      </c>
    </row>
    <row r="7624" spans="1:6" x14ac:dyDescent="0.25">
      <c r="A7624" s="43" t="str">
        <f t="shared" si="595"/>
        <v xml:space="preserve"> 0 Financial</v>
      </c>
      <c r="B7624" s="43" t="str">
        <f t="shared" si="596"/>
        <v/>
      </c>
      <c r="C7624" s="43">
        <f t="shared" si="597"/>
        <v>0</v>
      </c>
      <c r="D7624" s="43" t="str">
        <f t="shared" si="598"/>
        <v>Financial</v>
      </c>
      <c r="E7624" s="43" t="e">
        <f>IF(VLOOKUP(S7624,'DD-Lookup'!$J$6:$L$50,3,FALSE)="Monthly",(YEAR(AC7624)-YEAR(AB7624))*12+MONTH(AC7624)-MONTH(AB7624)+1,(AC7624-AB7624+1))</f>
        <v>#N/A</v>
      </c>
      <c r="F7624" s="210" t="e">
        <f t="shared" si="599"/>
        <v>#N/A</v>
      </c>
    </row>
    <row r="7625" spans="1:6" x14ac:dyDescent="0.25">
      <c r="A7625" s="43" t="str">
        <f t="shared" si="595"/>
        <v xml:space="preserve"> 0 Financial</v>
      </c>
      <c r="B7625" s="43" t="str">
        <f t="shared" si="596"/>
        <v/>
      </c>
      <c r="C7625" s="43">
        <f t="shared" si="597"/>
        <v>0</v>
      </c>
      <c r="D7625" s="43" t="str">
        <f t="shared" si="598"/>
        <v>Financial</v>
      </c>
      <c r="E7625" s="43" t="e">
        <f>IF(VLOOKUP(S7625,'DD-Lookup'!$J$6:$L$50,3,FALSE)="Monthly",(YEAR(AC7625)-YEAR(AB7625))*12+MONTH(AC7625)-MONTH(AB7625)+1,(AC7625-AB7625+1))</f>
        <v>#N/A</v>
      </c>
      <c r="F7625" s="210" t="e">
        <f t="shared" si="599"/>
        <v>#N/A</v>
      </c>
    </row>
    <row r="7626" spans="1:6" x14ac:dyDescent="0.25">
      <c r="A7626" s="43" t="str">
        <f t="shared" ref="A7626:A7689" si="600">B7626&amp;" "&amp;C7626&amp;" "&amp;D7626</f>
        <v xml:space="preserve"> 0 Financial</v>
      </c>
      <c r="B7626" s="43" t="str">
        <f t="shared" ref="B7626:B7689" si="601">IF((LEFT(N7626,2)="US"),"US","")</f>
        <v/>
      </c>
      <c r="C7626" s="43">
        <f t="shared" ref="C7626:C7689" si="602">M7626</f>
        <v>0</v>
      </c>
      <c r="D7626" s="43" t="str">
        <f t="shared" ref="D7626:D7689" si="603">IF(ISNUMBER(FIND("Phy",N7626))=TRUE,"Physical","Financial")</f>
        <v>Financial</v>
      </c>
      <c r="E7626" s="43" t="e">
        <f>IF(VLOOKUP(S7626,'DD-Lookup'!$J$6:$L$50,3,FALSE)="Monthly",(YEAR(AC7626)-YEAR(AB7626))*12+MONTH(AC7626)-MONTH(AB7626)+1,(AC7626-AB7626+1))</f>
        <v>#N/A</v>
      </c>
      <c r="F7626" s="210" t="e">
        <f t="shared" ref="F7626:F7689" si="604">E7626*SUM(P7626:Q7626)</f>
        <v>#N/A</v>
      </c>
    </row>
    <row r="7627" spans="1:6" x14ac:dyDescent="0.25">
      <c r="A7627" s="43" t="str">
        <f t="shared" si="600"/>
        <v xml:space="preserve"> 0 Financial</v>
      </c>
      <c r="B7627" s="43" t="str">
        <f t="shared" si="601"/>
        <v/>
      </c>
      <c r="C7627" s="43">
        <f t="shared" si="602"/>
        <v>0</v>
      </c>
      <c r="D7627" s="43" t="str">
        <f t="shared" si="603"/>
        <v>Financial</v>
      </c>
      <c r="E7627" s="43" t="e">
        <f>IF(VLOOKUP(S7627,'DD-Lookup'!$J$6:$L$50,3,FALSE)="Monthly",(YEAR(AC7627)-YEAR(AB7627))*12+MONTH(AC7627)-MONTH(AB7627)+1,(AC7627-AB7627+1))</f>
        <v>#N/A</v>
      </c>
      <c r="F7627" s="210" t="e">
        <f t="shared" si="604"/>
        <v>#N/A</v>
      </c>
    </row>
    <row r="7628" spans="1:6" x14ac:dyDescent="0.25">
      <c r="A7628" s="43" t="str">
        <f t="shared" si="600"/>
        <v xml:space="preserve"> 0 Financial</v>
      </c>
      <c r="B7628" s="43" t="str">
        <f t="shared" si="601"/>
        <v/>
      </c>
      <c r="C7628" s="43">
        <f t="shared" si="602"/>
        <v>0</v>
      </c>
      <c r="D7628" s="43" t="str">
        <f t="shared" si="603"/>
        <v>Financial</v>
      </c>
      <c r="E7628" s="43" t="e">
        <f>IF(VLOOKUP(S7628,'DD-Lookup'!$J$6:$L$50,3,FALSE)="Monthly",(YEAR(AC7628)-YEAR(AB7628))*12+MONTH(AC7628)-MONTH(AB7628)+1,(AC7628-AB7628+1))</f>
        <v>#N/A</v>
      </c>
      <c r="F7628" s="210" t="e">
        <f t="shared" si="604"/>
        <v>#N/A</v>
      </c>
    </row>
    <row r="7629" spans="1:6" x14ac:dyDescent="0.25">
      <c r="A7629" s="43" t="str">
        <f t="shared" si="600"/>
        <v xml:space="preserve"> 0 Financial</v>
      </c>
      <c r="B7629" s="43" t="str">
        <f t="shared" si="601"/>
        <v/>
      </c>
      <c r="C7629" s="43">
        <f t="shared" si="602"/>
        <v>0</v>
      </c>
      <c r="D7629" s="43" t="str">
        <f t="shared" si="603"/>
        <v>Financial</v>
      </c>
      <c r="E7629" s="43" t="e">
        <f>IF(VLOOKUP(S7629,'DD-Lookup'!$J$6:$L$50,3,FALSE)="Monthly",(YEAR(AC7629)-YEAR(AB7629))*12+MONTH(AC7629)-MONTH(AB7629)+1,(AC7629-AB7629+1))</f>
        <v>#N/A</v>
      </c>
      <c r="F7629" s="210" t="e">
        <f t="shared" si="604"/>
        <v>#N/A</v>
      </c>
    </row>
    <row r="7630" spans="1:6" x14ac:dyDescent="0.25">
      <c r="A7630" s="43" t="str">
        <f t="shared" si="600"/>
        <v xml:space="preserve"> 0 Financial</v>
      </c>
      <c r="B7630" s="43" t="str">
        <f t="shared" si="601"/>
        <v/>
      </c>
      <c r="C7630" s="43">
        <f t="shared" si="602"/>
        <v>0</v>
      </c>
      <c r="D7630" s="43" t="str">
        <f t="shared" si="603"/>
        <v>Financial</v>
      </c>
      <c r="E7630" s="43" t="e">
        <f>IF(VLOOKUP(S7630,'DD-Lookup'!$J$6:$L$50,3,FALSE)="Monthly",(YEAR(AC7630)-YEAR(AB7630))*12+MONTH(AC7630)-MONTH(AB7630)+1,(AC7630-AB7630+1))</f>
        <v>#N/A</v>
      </c>
      <c r="F7630" s="210" t="e">
        <f t="shared" si="604"/>
        <v>#N/A</v>
      </c>
    </row>
    <row r="7631" spans="1:6" x14ac:dyDescent="0.25">
      <c r="A7631" s="43" t="str">
        <f t="shared" si="600"/>
        <v xml:space="preserve"> 0 Financial</v>
      </c>
      <c r="B7631" s="43" t="str">
        <f t="shared" si="601"/>
        <v/>
      </c>
      <c r="C7631" s="43">
        <f t="shared" si="602"/>
        <v>0</v>
      </c>
      <c r="D7631" s="43" t="str">
        <f t="shared" si="603"/>
        <v>Financial</v>
      </c>
      <c r="E7631" s="43" t="e">
        <f>IF(VLOOKUP(S7631,'DD-Lookup'!$J$6:$L$50,3,FALSE)="Monthly",(YEAR(AC7631)-YEAR(AB7631))*12+MONTH(AC7631)-MONTH(AB7631)+1,(AC7631-AB7631+1))</f>
        <v>#N/A</v>
      </c>
      <c r="F7631" s="210" t="e">
        <f t="shared" si="604"/>
        <v>#N/A</v>
      </c>
    </row>
    <row r="7632" spans="1:6" x14ac:dyDescent="0.25">
      <c r="A7632" s="43" t="str">
        <f t="shared" si="600"/>
        <v xml:space="preserve"> 0 Financial</v>
      </c>
      <c r="B7632" s="43" t="str">
        <f t="shared" si="601"/>
        <v/>
      </c>
      <c r="C7632" s="43">
        <f t="shared" si="602"/>
        <v>0</v>
      </c>
      <c r="D7632" s="43" t="str">
        <f t="shared" si="603"/>
        <v>Financial</v>
      </c>
      <c r="E7632" s="43" t="e">
        <f>IF(VLOOKUP(S7632,'DD-Lookup'!$J$6:$L$50,3,FALSE)="Monthly",(YEAR(AC7632)-YEAR(AB7632))*12+MONTH(AC7632)-MONTH(AB7632)+1,(AC7632-AB7632+1))</f>
        <v>#N/A</v>
      </c>
      <c r="F7632" s="210" t="e">
        <f t="shared" si="604"/>
        <v>#N/A</v>
      </c>
    </row>
    <row r="7633" spans="1:6" x14ac:dyDescent="0.25">
      <c r="A7633" s="43" t="str">
        <f t="shared" si="600"/>
        <v xml:space="preserve"> 0 Financial</v>
      </c>
      <c r="B7633" s="43" t="str">
        <f t="shared" si="601"/>
        <v/>
      </c>
      <c r="C7633" s="43">
        <f t="shared" si="602"/>
        <v>0</v>
      </c>
      <c r="D7633" s="43" t="str">
        <f t="shared" si="603"/>
        <v>Financial</v>
      </c>
      <c r="E7633" s="43" t="e">
        <f>IF(VLOOKUP(S7633,'DD-Lookup'!$J$6:$L$50,3,FALSE)="Monthly",(YEAR(AC7633)-YEAR(AB7633))*12+MONTH(AC7633)-MONTH(AB7633)+1,(AC7633-AB7633+1))</f>
        <v>#N/A</v>
      </c>
      <c r="F7633" s="210" t="e">
        <f t="shared" si="604"/>
        <v>#N/A</v>
      </c>
    </row>
    <row r="7634" spans="1:6" x14ac:dyDescent="0.25">
      <c r="A7634" s="43" t="str">
        <f t="shared" si="600"/>
        <v xml:space="preserve"> 0 Financial</v>
      </c>
      <c r="B7634" s="43" t="str">
        <f t="shared" si="601"/>
        <v/>
      </c>
      <c r="C7634" s="43">
        <f t="shared" si="602"/>
        <v>0</v>
      </c>
      <c r="D7634" s="43" t="str">
        <f t="shared" si="603"/>
        <v>Financial</v>
      </c>
      <c r="E7634" s="43" t="e">
        <f>IF(VLOOKUP(S7634,'DD-Lookup'!$J$6:$L$50,3,FALSE)="Monthly",(YEAR(AC7634)-YEAR(AB7634))*12+MONTH(AC7634)-MONTH(AB7634)+1,(AC7634-AB7634+1))</f>
        <v>#N/A</v>
      </c>
      <c r="F7634" s="210" t="e">
        <f t="shared" si="604"/>
        <v>#N/A</v>
      </c>
    </row>
    <row r="7635" spans="1:6" x14ac:dyDescent="0.25">
      <c r="A7635" s="43" t="str">
        <f t="shared" si="600"/>
        <v xml:space="preserve"> 0 Financial</v>
      </c>
      <c r="B7635" s="43" t="str">
        <f t="shared" si="601"/>
        <v/>
      </c>
      <c r="C7635" s="43">
        <f t="shared" si="602"/>
        <v>0</v>
      </c>
      <c r="D7635" s="43" t="str">
        <f t="shared" si="603"/>
        <v>Financial</v>
      </c>
      <c r="E7635" s="43" t="e">
        <f>IF(VLOOKUP(S7635,'DD-Lookup'!$J$6:$L$50,3,FALSE)="Monthly",(YEAR(AC7635)-YEAR(AB7635))*12+MONTH(AC7635)-MONTH(AB7635)+1,(AC7635-AB7635+1))</f>
        <v>#N/A</v>
      </c>
      <c r="F7635" s="210" t="e">
        <f t="shared" si="604"/>
        <v>#N/A</v>
      </c>
    </row>
    <row r="7636" spans="1:6" x14ac:dyDescent="0.25">
      <c r="A7636" s="43" t="str">
        <f t="shared" si="600"/>
        <v xml:space="preserve"> 0 Financial</v>
      </c>
      <c r="B7636" s="43" t="str">
        <f t="shared" si="601"/>
        <v/>
      </c>
      <c r="C7636" s="43">
        <f t="shared" si="602"/>
        <v>0</v>
      </c>
      <c r="D7636" s="43" t="str">
        <f t="shared" si="603"/>
        <v>Financial</v>
      </c>
      <c r="E7636" s="43" t="e">
        <f>IF(VLOOKUP(S7636,'DD-Lookup'!$J$6:$L$50,3,FALSE)="Monthly",(YEAR(AC7636)-YEAR(AB7636))*12+MONTH(AC7636)-MONTH(AB7636)+1,(AC7636-AB7636+1))</f>
        <v>#N/A</v>
      </c>
      <c r="F7636" s="210" t="e">
        <f t="shared" si="604"/>
        <v>#N/A</v>
      </c>
    </row>
    <row r="7637" spans="1:6" x14ac:dyDescent="0.25">
      <c r="A7637" s="43" t="str">
        <f t="shared" si="600"/>
        <v xml:space="preserve"> 0 Financial</v>
      </c>
      <c r="B7637" s="43" t="str">
        <f t="shared" si="601"/>
        <v/>
      </c>
      <c r="C7637" s="43">
        <f t="shared" si="602"/>
        <v>0</v>
      </c>
      <c r="D7637" s="43" t="str">
        <f t="shared" si="603"/>
        <v>Financial</v>
      </c>
      <c r="E7637" s="43" t="e">
        <f>IF(VLOOKUP(S7637,'DD-Lookup'!$J$6:$L$50,3,FALSE)="Monthly",(YEAR(AC7637)-YEAR(AB7637))*12+MONTH(AC7637)-MONTH(AB7637)+1,(AC7637-AB7637+1))</f>
        <v>#N/A</v>
      </c>
      <c r="F7637" s="210" t="e">
        <f t="shared" si="604"/>
        <v>#N/A</v>
      </c>
    </row>
    <row r="7638" spans="1:6" x14ac:dyDescent="0.25">
      <c r="A7638" s="43" t="str">
        <f t="shared" si="600"/>
        <v xml:space="preserve"> 0 Financial</v>
      </c>
      <c r="B7638" s="43" t="str">
        <f t="shared" si="601"/>
        <v/>
      </c>
      <c r="C7638" s="43">
        <f t="shared" si="602"/>
        <v>0</v>
      </c>
      <c r="D7638" s="43" t="str">
        <f t="shared" si="603"/>
        <v>Financial</v>
      </c>
      <c r="E7638" s="43" t="e">
        <f>IF(VLOOKUP(S7638,'DD-Lookup'!$J$6:$L$50,3,FALSE)="Monthly",(YEAR(AC7638)-YEAR(AB7638))*12+MONTH(AC7638)-MONTH(AB7638)+1,(AC7638-AB7638+1))</f>
        <v>#N/A</v>
      </c>
      <c r="F7638" s="210" t="e">
        <f t="shared" si="604"/>
        <v>#N/A</v>
      </c>
    </row>
    <row r="7639" spans="1:6" x14ac:dyDescent="0.25">
      <c r="A7639" s="43" t="str">
        <f t="shared" si="600"/>
        <v xml:space="preserve"> 0 Financial</v>
      </c>
      <c r="B7639" s="43" t="str">
        <f t="shared" si="601"/>
        <v/>
      </c>
      <c r="C7639" s="43">
        <f t="shared" si="602"/>
        <v>0</v>
      </c>
      <c r="D7639" s="43" t="str">
        <f t="shared" si="603"/>
        <v>Financial</v>
      </c>
      <c r="E7639" s="43" t="e">
        <f>IF(VLOOKUP(S7639,'DD-Lookup'!$J$6:$L$50,3,FALSE)="Monthly",(YEAR(AC7639)-YEAR(AB7639))*12+MONTH(AC7639)-MONTH(AB7639)+1,(AC7639-AB7639+1))</f>
        <v>#N/A</v>
      </c>
      <c r="F7639" s="210" t="e">
        <f t="shared" si="604"/>
        <v>#N/A</v>
      </c>
    </row>
    <row r="7640" spans="1:6" x14ac:dyDescent="0.25">
      <c r="A7640" s="43" t="str">
        <f t="shared" si="600"/>
        <v xml:space="preserve"> 0 Financial</v>
      </c>
      <c r="B7640" s="43" t="str">
        <f t="shared" si="601"/>
        <v/>
      </c>
      <c r="C7640" s="43">
        <f t="shared" si="602"/>
        <v>0</v>
      </c>
      <c r="D7640" s="43" t="str">
        <f t="shared" si="603"/>
        <v>Financial</v>
      </c>
      <c r="E7640" s="43" t="e">
        <f>IF(VLOOKUP(S7640,'DD-Lookup'!$J$6:$L$50,3,FALSE)="Monthly",(YEAR(AC7640)-YEAR(AB7640))*12+MONTH(AC7640)-MONTH(AB7640)+1,(AC7640-AB7640+1))</f>
        <v>#N/A</v>
      </c>
      <c r="F7640" s="210" t="e">
        <f t="shared" si="604"/>
        <v>#N/A</v>
      </c>
    </row>
    <row r="7641" spans="1:6" x14ac:dyDescent="0.25">
      <c r="A7641" s="43" t="str">
        <f t="shared" si="600"/>
        <v xml:space="preserve"> 0 Financial</v>
      </c>
      <c r="B7641" s="43" t="str">
        <f t="shared" si="601"/>
        <v/>
      </c>
      <c r="C7641" s="43">
        <f t="shared" si="602"/>
        <v>0</v>
      </c>
      <c r="D7641" s="43" t="str">
        <f t="shared" si="603"/>
        <v>Financial</v>
      </c>
      <c r="E7641" s="43" t="e">
        <f>IF(VLOOKUP(S7641,'DD-Lookup'!$J$6:$L$50,3,FALSE)="Monthly",(YEAR(AC7641)-YEAR(AB7641))*12+MONTH(AC7641)-MONTH(AB7641)+1,(AC7641-AB7641+1))</f>
        <v>#N/A</v>
      </c>
      <c r="F7641" s="210" t="e">
        <f t="shared" si="604"/>
        <v>#N/A</v>
      </c>
    </row>
    <row r="7642" spans="1:6" x14ac:dyDescent="0.25">
      <c r="A7642" s="43" t="str">
        <f t="shared" si="600"/>
        <v xml:space="preserve"> 0 Financial</v>
      </c>
      <c r="B7642" s="43" t="str">
        <f t="shared" si="601"/>
        <v/>
      </c>
      <c r="C7642" s="43">
        <f t="shared" si="602"/>
        <v>0</v>
      </c>
      <c r="D7642" s="43" t="str">
        <f t="shared" si="603"/>
        <v>Financial</v>
      </c>
      <c r="E7642" s="43" t="e">
        <f>IF(VLOOKUP(S7642,'DD-Lookup'!$J$6:$L$50,3,FALSE)="Monthly",(YEAR(AC7642)-YEAR(AB7642))*12+MONTH(AC7642)-MONTH(AB7642)+1,(AC7642-AB7642+1))</f>
        <v>#N/A</v>
      </c>
      <c r="F7642" s="210" t="e">
        <f t="shared" si="604"/>
        <v>#N/A</v>
      </c>
    </row>
    <row r="7643" spans="1:6" x14ac:dyDescent="0.25">
      <c r="A7643" s="43" t="str">
        <f t="shared" si="600"/>
        <v xml:space="preserve"> 0 Financial</v>
      </c>
      <c r="B7643" s="43" t="str">
        <f t="shared" si="601"/>
        <v/>
      </c>
      <c r="C7643" s="43">
        <f t="shared" si="602"/>
        <v>0</v>
      </c>
      <c r="D7643" s="43" t="str">
        <f t="shared" si="603"/>
        <v>Financial</v>
      </c>
      <c r="E7643" s="43" t="e">
        <f>IF(VLOOKUP(S7643,'DD-Lookup'!$J$6:$L$50,3,FALSE)="Monthly",(YEAR(AC7643)-YEAR(AB7643))*12+MONTH(AC7643)-MONTH(AB7643)+1,(AC7643-AB7643+1))</f>
        <v>#N/A</v>
      </c>
      <c r="F7643" s="210" t="e">
        <f t="shared" si="604"/>
        <v>#N/A</v>
      </c>
    </row>
    <row r="7644" spans="1:6" x14ac:dyDescent="0.25">
      <c r="A7644" s="43" t="str">
        <f t="shared" si="600"/>
        <v xml:space="preserve"> 0 Financial</v>
      </c>
      <c r="B7644" s="43" t="str">
        <f t="shared" si="601"/>
        <v/>
      </c>
      <c r="C7644" s="43">
        <f t="shared" si="602"/>
        <v>0</v>
      </c>
      <c r="D7644" s="43" t="str">
        <f t="shared" si="603"/>
        <v>Financial</v>
      </c>
      <c r="E7644" s="43" t="e">
        <f>IF(VLOOKUP(S7644,'DD-Lookup'!$J$6:$L$50,3,FALSE)="Monthly",(YEAR(AC7644)-YEAR(AB7644))*12+MONTH(AC7644)-MONTH(AB7644)+1,(AC7644-AB7644+1))</f>
        <v>#N/A</v>
      </c>
      <c r="F7644" s="210" t="e">
        <f t="shared" si="604"/>
        <v>#N/A</v>
      </c>
    </row>
    <row r="7645" spans="1:6" x14ac:dyDescent="0.25">
      <c r="A7645" s="43" t="str">
        <f t="shared" si="600"/>
        <v xml:space="preserve"> 0 Financial</v>
      </c>
      <c r="B7645" s="43" t="str">
        <f t="shared" si="601"/>
        <v/>
      </c>
      <c r="C7645" s="43">
        <f t="shared" si="602"/>
        <v>0</v>
      </c>
      <c r="D7645" s="43" t="str">
        <f t="shared" si="603"/>
        <v>Financial</v>
      </c>
      <c r="E7645" s="43" t="e">
        <f>IF(VLOOKUP(S7645,'DD-Lookup'!$J$6:$L$50,3,FALSE)="Monthly",(YEAR(AC7645)-YEAR(AB7645))*12+MONTH(AC7645)-MONTH(AB7645)+1,(AC7645-AB7645+1))</f>
        <v>#N/A</v>
      </c>
      <c r="F7645" s="210" t="e">
        <f t="shared" si="604"/>
        <v>#N/A</v>
      </c>
    </row>
    <row r="7646" spans="1:6" x14ac:dyDescent="0.25">
      <c r="A7646" s="43" t="str">
        <f t="shared" si="600"/>
        <v xml:space="preserve"> 0 Financial</v>
      </c>
      <c r="B7646" s="43" t="str">
        <f t="shared" si="601"/>
        <v/>
      </c>
      <c r="C7646" s="43">
        <f t="shared" si="602"/>
        <v>0</v>
      </c>
      <c r="D7646" s="43" t="str">
        <f t="shared" si="603"/>
        <v>Financial</v>
      </c>
      <c r="E7646" s="43" t="e">
        <f>IF(VLOOKUP(S7646,'DD-Lookup'!$J$6:$L$50,3,FALSE)="Monthly",(YEAR(AC7646)-YEAR(AB7646))*12+MONTH(AC7646)-MONTH(AB7646)+1,(AC7646-AB7646+1))</f>
        <v>#N/A</v>
      </c>
      <c r="F7646" s="210" t="e">
        <f t="shared" si="604"/>
        <v>#N/A</v>
      </c>
    </row>
    <row r="7647" spans="1:6" x14ac:dyDescent="0.25">
      <c r="A7647" s="43" t="str">
        <f t="shared" si="600"/>
        <v xml:space="preserve"> 0 Financial</v>
      </c>
      <c r="B7647" s="43" t="str">
        <f t="shared" si="601"/>
        <v/>
      </c>
      <c r="C7647" s="43">
        <f t="shared" si="602"/>
        <v>0</v>
      </c>
      <c r="D7647" s="43" t="str">
        <f t="shared" si="603"/>
        <v>Financial</v>
      </c>
      <c r="E7647" s="43" t="e">
        <f>IF(VLOOKUP(S7647,'DD-Lookup'!$J$6:$L$50,3,FALSE)="Monthly",(YEAR(AC7647)-YEAR(AB7647))*12+MONTH(AC7647)-MONTH(AB7647)+1,(AC7647-AB7647+1))</f>
        <v>#N/A</v>
      </c>
      <c r="F7647" s="210" t="e">
        <f t="shared" si="604"/>
        <v>#N/A</v>
      </c>
    </row>
    <row r="7648" spans="1:6" x14ac:dyDescent="0.25">
      <c r="A7648" s="43" t="str">
        <f t="shared" si="600"/>
        <v xml:space="preserve"> 0 Financial</v>
      </c>
      <c r="B7648" s="43" t="str">
        <f t="shared" si="601"/>
        <v/>
      </c>
      <c r="C7648" s="43">
        <f t="shared" si="602"/>
        <v>0</v>
      </c>
      <c r="D7648" s="43" t="str">
        <f t="shared" si="603"/>
        <v>Financial</v>
      </c>
      <c r="E7648" s="43" t="e">
        <f>IF(VLOOKUP(S7648,'DD-Lookup'!$J$6:$L$50,3,FALSE)="Monthly",(YEAR(AC7648)-YEAR(AB7648))*12+MONTH(AC7648)-MONTH(AB7648)+1,(AC7648-AB7648+1))</f>
        <v>#N/A</v>
      </c>
      <c r="F7648" s="210" t="e">
        <f t="shared" si="604"/>
        <v>#N/A</v>
      </c>
    </row>
    <row r="7649" spans="1:6" x14ac:dyDescent="0.25">
      <c r="A7649" s="43" t="str">
        <f t="shared" si="600"/>
        <v xml:space="preserve"> 0 Financial</v>
      </c>
      <c r="B7649" s="43" t="str">
        <f t="shared" si="601"/>
        <v/>
      </c>
      <c r="C7649" s="43">
        <f t="shared" si="602"/>
        <v>0</v>
      </c>
      <c r="D7649" s="43" t="str">
        <f t="shared" si="603"/>
        <v>Financial</v>
      </c>
      <c r="E7649" s="43" t="e">
        <f>IF(VLOOKUP(S7649,'DD-Lookup'!$J$6:$L$50,3,FALSE)="Monthly",(YEAR(AC7649)-YEAR(AB7649))*12+MONTH(AC7649)-MONTH(AB7649)+1,(AC7649-AB7649+1))</f>
        <v>#N/A</v>
      </c>
      <c r="F7649" s="210" t="e">
        <f t="shared" si="604"/>
        <v>#N/A</v>
      </c>
    </row>
    <row r="7650" spans="1:6" x14ac:dyDescent="0.25">
      <c r="A7650" s="43" t="str">
        <f t="shared" si="600"/>
        <v xml:space="preserve"> 0 Financial</v>
      </c>
      <c r="B7650" s="43" t="str">
        <f t="shared" si="601"/>
        <v/>
      </c>
      <c r="C7650" s="43">
        <f t="shared" si="602"/>
        <v>0</v>
      </c>
      <c r="D7650" s="43" t="str">
        <f t="shared" si="603"/>
        <v>Financial</v>
      </c>
      <c r="E7650" s="43" t="e">
        <f>IF(VLOOKUP(S7650,'DD-Lookup'!$J$6:$L$50,3,FALSE)="Monthly",(YEAR(AC7650)-YEAR(AB7650))*12+MONTH(AC7650)-MONTH(AB7650)+1,(AC7650-AB7650+1))</f>
        <v>#N/A</v>
      </c>
      <c r="F7650" s="210" t="e">
        <f t="shared" si="604"/>
        <v>#N/A</v>
      </c>
    </row>
    <row r="7651" spans="1:6" x14ac:dyDescent="0.25">
      <c r="A7651" s="43" t="str">
        <f t="shared" si="600"/>
        <v xml:space="preserve"> 0 Financial</v>
      </c>
      <c r="B7651" s="43" t="str">
        <f t="shared" si="601"/>
        <v/>
      </c>
      <c r="C7651" s="43">
        <f t="shared" si="602"/>
        <v>0</v>
      </c>
      <c r="D7651" s="43" t="str">
        <f t="shared" si="603"/>
        <v>Financial</v>
      </c>
      <c r="E7651" s="43" t="e">
        <f>IF(VLOOKUP(S7651,'DD-Lookup'!$J$6:$L$50,3,FALSE)="Monthly",(YEAR(AC7651)-YEAR(AB7651))*12+MONTH(AC7651)-MONTH(AB7651)+1,(AC7651-AB7651+1))</f>
        <v>#N/A</v>
      </c>
      <c r="F7651" s="210" t="e">
        <f t="shared" si="604"/>
        <v>#N/A</v>
      </c>
    </row>
    <row r="7652" spans="1:6" x14ac:dyDescent="0.25">
      <c r="A7652" s="43" t="str">
        <f t="shared" si="600"/>
        <v xml:space="preserve"> 0 Financial</v>
      </c>
      <c r="B7652" s="43" t="str">
        <f t="shared" si="601"/>
        <v/>
      </c>
      <c r="C7652" s="43">
        <f t="shared" si="602"/>
        <v>0</v>
      </c>
      <c r="D7652" s="43" t="str">
        <f t="shared" si="603"/>
        <v>Financial</v>
      </c>
      <c r="E7652" s="43" t="e">
        <f>IF(VLOOKUP(S7652,'DD-Lookup'!$J$6:$L$50,3,FALSE)="Monthly",(YEAR(AC7652)-YEAR(AB7652))*12+MONTH(AC7652)-MONTH(AB7652)+1,(AC7652-AB7652+1))</f>
        <v>#N/A</v>
      </c>
      <c r="F7652" s="210" t="e">
        <f t="shared" si="604"/>
        <v>#N/A</v>
      </c>
    </row>
    <row r="7653" spans="1:6" x14ac:dyDescent="0.25">
      <c r="A7653" s="43" t="str">
        <f t="shared" si="600"/>
        <v xml:space="preserve"> 0 Financial</v>
      </c>
      <c r="B7653" s="43" t="str">
        <f t="shared" si="601"/>
        <v/>
      </c>
      <c r="C7653" s="43">
        <f t="shared" si="602"/>
        <v>0</v>
      </c>
      <c r="D7653" s="43" t="str">
        <f t="shared" si="603"/>
        <v>Financial</v>
      </c>
      <c r="E7653" s="43" t="e">
        <f>IF(VLOOKUP(S7653,'DD-Lookup'!$J$6:$L$50,3,FALSE)="Monthly",(YEAR(AC7653)-YEAR(AB7653))*12+MONTH(AC7653)-MONTH(AB7653)+1,(AC7653-AB7653+1))</f>
        <v>#N/A</v>
      </c>
      <c r="F7653" s="210" t="e">
        <f t="shared" si="604"/>
        <v>#N/A</v>
      </c>
    </row>
    <row r="7654" spans="1:6" x14ac:dyDescent="0.25">
      <c r="A7654" s="43" t="str">
        <f t="shared" si="600"/>
        <v xml:space="preserve"> 0 Financial</v>
      </c>
      <c r="B7654" s="43" t="str">
        <f t="shared" si="601"/>
        <v/>
      </c>
      <c r="C7654" s="43">
        <f t="shared" si="602"/>
        <v>0</v>
      </c>
      <c r="D7654" s="43" t="str">
        <f t="shared" si="603"/>
        <v>Financial</v>
      </c>
      <c r="E7654" s="43" t="e">
        <f>IF(VLOOKUP(S7654,'DD-Lookup'!$J$6:$L$50,3,FALSE)="Monthly",(YEAR(AC7654)-YEAR(AB7654))*12+MONTH(AC7654)-MONTH(AB7654)+1,(AC7654-AB7654+1))</f>
        <v>#N/A</v>
      </c>
      <c r="F7654" s="210" t="e">
        <f t="shared" si="604"/>
        <v>#N/A</v>
      </c>
    </row>
    <row r="7655" spans="1:6" x14ac:dyDescent="0.25">
      <c r="A7655" s="43" t="str">
        <f t="shared" si="600"/>
        <v xml:space="preserve"> 0 Financial</v>
      </c>
      <c r="B7655" s="43" t="str">
        <f t="shared" si="601"/>
        <v/>
      </c>
      <c r="C7655" s="43">
        <f t="shared" si="602"/>
        <v>0</v>
      </c>
      <c r="D7655" s="43" t="str">
        <f t="shared" si="603"/>
        <v>Financial</v>
      </c>
      <c r="E7655" s="43" t="e">
        <f>IF(VLOOKUP(S7655,'DD-Lookup'!$J$6:$L$50,3,FALSE)="Monthly",(YEAR(AC7655)-YEAR(AB7655))*12+MONTH(AC7655)-MONTH(AB7655)+1,(AC7655-AB7655+1))</f>
        <v>#N/A</v>
      </c>
      <c r="F7655" s="210" t="e">
        <f t="shared" si="604"/>
        <v>#N/A</v>
      </c>
    </row>
    <row r="7656" spans="1:6" x14ac:dyDescent="0.25">
      <c r="A7656" s="43" t="str">
        <f t="shared" si="600"/>
        <v xml:space="preserve"> 0 Financial</v>
      </c>
      <c r="B7656" s="43" t="str">
        <f t="shared" si="601"/>
        <v/>
      </c>
      <c r="C7656" s="43">
        <f t="shared" si="602"/>
        <v>0</v>
      </c>
      <c r="D7656" s="43" t="str">
        <f t="shared" si="603"/>
        <v>Financial</v>
      </c>
      <c r="E7656" s="43" t="e">
        <f>IF(VLOOKUP(S7656,'DD-Lookup'!$J$6:$L$50,3,FALSE)="Monthly",(YEAR(AC7656)-YEAR(AB7656))*12+MONTH(AC7656)-MONTH(AB7656)+1,(AC7656-AB7656+1))</f>
        <v>#N/A</v>
      </c>
      <c r="F7656" s="210" t="e">
        <f t="shared" si="604"/>
        <v>#N/A</v>
      </c>
    </row>
    <row r="7657" spans="1:6" x14ac:dyDescent="0.25">
      <c r="A7657" s="43" t="str">
        <f t="shared" si="600"/>
        <v xml:space="preserve"> 0 Financial</v>
      </c>
      <c r="B7657" s="43" t="str">
        <f t="shared" si="601"/>
        <v/>
      </c>
      <c r="C7657" s="43">
        <f t="shared" si="602"/>
        <v>0</v>
      </c>
      <c r="D7657" s="43" t="str">
        <f t="shared" si="603"/>
        <v>Financial</v>
      </c>
      <c r="E7657" s="43" t="e">
        <f>IF(VLOOKUP(S7657,'DD-Lookup'!$J$6:$L$50,3,FALSE)="Monthly",(YEAR(AC7657)-YEAR(AB7657))*12+MONTH(AC7657)-MONTH(AB7657)+1,(AC7657-AB7657+1))</f>
        <v>#N/A</v>
      </c>
      <c r="F7657" s="210" t="e">
        <f t="shared" si="604"/>
        <v>#N/A</v>
      </c>
    </row>
    <row r="7658" spans="1:6" x14ac:dyDescent="0.25">
      <c r="A7658" s="43" t="str">
        <f t="shared" si="600"/>
        <v xml:space="preserve"> 0 Financial</v>
      </c>
      <c r="B7658" s="43" t="str">
        <f t="shared" si="601"/>
        <v/>
      </c>
      <c r="C7658" s="43">
        <f t="shared" si="602"/>
        <v>0</v>
      </c>
      <c r="D7658" s="43" t="str">
        <f t="shared" si="603"/>
        <v>Financial</v>
      </c>
      <c r="E7658" s="43" t="e">
        <f>IF(VLOOKUP(S7658,'DD-Lookup'!$J$6:$L$50,3,FALSE)="Monthly",(YEAR(AC7658)-YEAR(AB7658))*12+MONTH(AC7658)-MONTH(AB7658)+1,(AC7658-AB7658+1))</f>
        <v>#N/A</v>
      </c>
      <c r="F7658" s="210" t="e">
        <f t="shared" si="604"/>
        <v>#N/A</v>
      </c>
    </row>
    <row r="7659" spans="1:6" x14ac:dyDescent="0.25">
      <c r="A7659" s="43" t="str">
        <f t="shared" si="600"/>
        <v xml:space="preserve"> 0 Financial</v>
      </c>
      <c r="B7659" s="43" t="str">
        <f t="shared" si="601"/>
        <v/>
      </c>
      <c r="C7659" s="43">
        <f t="shared" si="602"/>
        <v>0</v>
      </c>
      <c r="D7659" s="43" t="str">
        <f t="shared" si="603"/>
        <v>Financial</v>
      </c>
      <c r="E7659" s="43" t="e">
        <f>IF(VLOOKUP(S7659,'DD-Lookup'!$J$6:$L$50,3,FALSE)="Monthly",(YEAR(AC7659)-YEAR(AB7659))*12+MONTH(AC7659)-MONTH(AB7659)+1,(AC7659-AB7659+1))</f>
        <v>#N/A</v>
      </c>
      <c r="F7659" s="210" t="e">
        <f t="shared" si="604"/>
        <v>#N/A</v>
      </c>
    </row>
    <row r="7660" spans="1:6" x14ac:dyDescent="0.25">
      <c r="A7660" s="43" t="str">
        <f t="shared" si="600"/>
        <v xml:space="preserve"> 0 Financial</v>
      </c>
      <c r="B7660" s="43" t="str">
        <f t="shared" si="601"/>
        <v/>
      </c>
      <c r="C7660" s="43">
        <f t="shared" si="602"/>
        <v>0</v>
      </c>
      <c r="D7660" s="43" t="str">
        <f t="shared" si="603"/>
        <v>Financial</v>
      </c>
      <c r="E7660" s="43" t="e">
        <f>IF(VLOOKUP(S7660,'DD-Lookup'!$J$6:$L$50,3,FALSE)="Monthly",(YEAR(AC7660)-YEAR(AB7660))*12+MONTH(AC7660)-MONTH(AB7660)+1,(AC7660-AB7660+1))</f>
        <v>#N/A</v>
      </c>
      <c r="F7660" s="210" t="e">
        <f t="shared" si="604"/>
        <v>#N/A</v>
      </c>
    </row>
    <row r="7661" spans="1:6" x14ac:dyDescent="0.25">
      <c r="A7661" s="43" t="str">
        <f t="shared" si="600"/>
        <v xml:space="preserve"> 0 Financial</v>
      </c>
      <c r="B7661" s="43" t="str">
        <f t="shared" si="601"/>
        <v/>
      </c>
      <c r="C7661" s="43">
        <f t="shared" si="602"/>
        <v>0</v>
      </c>
      <c r="D7661" s="43" t="str">
        <f t="shared" si="603"/>
        <v>Financial</v>
      </c>
      <c r="E7661" s="43" t="e">
        <f>IF(VLOOKUP(S7661,'DD-Lookup'!$J$6:$L$50,3,FALSE)="Monthly",(YEAR(AC7661)-YEAR(AB7661))*12+MONTH(AC7661)-MONTH(AB7661)+1,(AC7661-AB7661+1))</f>
        <v>#N/A</v>
      </c>
      <c r="F7661" s="210" t="e">
        <f t="shared" si="604"/>
        <v>#N/A</v>
      </c>
    </row>
    <row r="7662" spans="1:6" x14ac:dyDescent="0.25">
      <c r="A7662" s="43" t="str">
        <f t="shared" si="600"/>
        <v xml:space="preserve"> 0 Financial</v>
      </c>
      <c r="B7662" s="43" t="str">
        <f t="shared" si="601"/>
        <v/>
      </c>
      <c r="C7662" s="43">
        <f t="shared" si="602"/>
        <v>0</v>
      </c>
      <c r="D7662" s="43" t="str">
        <f t="shared" si="603"/>
        <v>Financial</v>
      </c>
      <c r="E7662" s="43" t="e">
        <f>IF(VLOOKUP(S7662,'DD-Lookup'!$J$6:$L$50,3,FALSE)="Monthly",(YEAR(AC7662)-YEAR(AB7662))*12+MONTH(AC7662)-MONTH(AB7662)+1,(AC7662-AB7662+1))</f>
        <v>#N/A</v>
      </c>
      <c r="F7662" s="210" t="e">
        <f t="shared" si="604"/>
        <v>#N/A</v>
      </c>
    </row>
    <row r="7663" spans="1:6" x14ac:dyDescent="0.25">
      <c r="A7663" s="43" t="str">
        <f t="shared" si="600"/>
        <v xml:space="preserve"> 0 Financial</v>
      </c>
      <c r="B7663" s="43" t="str">
        <f t="shared" si="601"/>
        <v/>
      </c>
      <c r="C7663" s="43">
        <f t="shared" si="602"/>
        <v>0</v>
      </c>
      <c r="D7663" s="43" t="str">
        <f t="shared" si="603"/>
        <v>Financial</v>
      </c>
      <c r="E7663" s="43" t="e">
        <f>IF(VLOOKUP(S7663,'DD-Lookup'!$J$6:$L$50,3,FALSE)="Monthly",(YEAR(AC7663)-YEAR(AB7663))*12+MONTH(AC7663)-MONTH(AB7663)+1,(AC7663-AB7663+1))</f>
        <v>#N/A</v>
      </c>
      <c r="F7663" s="210" t="e">
        <f t="shared" si="604"/>
        <v>#N/A</v>
      </c>
    </row>
    <row r="7664" spans="1:6" x14ac:dyDescent="0.25">
      <c r="A7664" s="43" t="str">
        <f t="shared" si="600"/>
        <v xml:space="preserve"> 0 Financial</v>
      </c>
      <c r="B7664" s="43" t="str">
        <f t="shared" si="601"/>
        <v/>
      </c>
      <c r="C7664" s="43">
        <f t="shared" si="602"/>
        <v>0</v>
      </c>
      <c r="D7664" s="43" t="str">
        <f t="shared" si="603"/>
        <v>Financial</v>
      </c>
      <c r="E7664" s="43" t="e">
        <f>IF(VLOOKUP(S7664,'DD-Lookup'!$J$6:$L$50,3,FALSE)="Monthly",(YEAR(AC7664)-YEAR(AB7664))*12+MONTH(AC7664)-MONTH(AB7664)+1,(AC7664-AB7664+1))</f>
        <v>#N/A</v>
      </c>
      <c r="F7664" s="210" t="e">
        <f t="shared" si="604"/>
        <v>#N/A</v>
      </c>
    </row>
    <row r="7665" spans="1:6" x14ac:dyDescent="0.25">
      <c r="A7665" s="43" t="str">
        <f t="shared" si="600"/>
        <v xml:space="preserve"> 0 Financial</v>
      </c>
      <c r="B7665" s="43" t="str">
        <f t="shared" si="601"/>
        <v/>
      </c>
      <c r="C7665" s="43">
        <f t="shared" si="602"/>
        <v>0</v>
      </c>
      <c r="D7665" s="43" t="str">
        <f t="shared" si="603"/>
        <v>Financial</v>
      </c>
      <c r="E7665" s="43" t="e">
        <f>IF(VLOOKUP(S7665,'DD-Lookup'!$J$6:$L$50,3,FALSE)="Monthly",(YEAR(AC7665)-YEAR(AB7665))*12+MONTH(AC7665)-MONTH(AB7665)+1,(AC7665-AB7665+1))</f>
        <v>#N/A</v>
      </c>
      <c r="F7665" s="210" t="e">
        <f t="shared" si="604"/>
        <v>#N/A</v>
      </c>
    </row>
    <row r="7666" spans="1:6" x14ac:dyDescent="0.25">
      <c r="A7666" s="43" t="str">
        <f t="shared" si="600"/>
        <v xml:space="preserve"> 0 Financial</v>
      </c>
      <c r="B7666" s="43" t="str">
        <f t="shared" si="601"/>
        <v/>
      </c>
      <c r="C7666" s="43">
        <f t="shared" si="602"/>
        <v>0</v>
      </c>
      <c r="D7666" s="43" t="str">
        <f t="shared" si="603"/>
        <v>Financial</v>
      </c>
      <c r="E7666" s="43" t="e">
        <f>IF(VLOOKUP(S7666,'DD-Lookup'!$J$6:$L$50,3,FALSE)="Monthly",(YEAR(AC7666)-YEAR(AB7666))*12+MONTH(AC7666)-MONTH(AB7666)+1,(AC7666-AB7666+1))</f>
        <v>#N/A</v>
      </c>
      <c r="F7666" s="210" t="e">
        <f t="shared" si="604"/>
        <v>#N/A</v>
      </c>
    </row>
    <row r="7667" spans="1:6" x14ac:dyDescent="0.25">
      <c r="A7667" s="43" t="str">
        <f t="shared" si="600"/>
        <v xml:space="preserve"> 0 Financial</v>
      </c>
      <c r="B7667" s="43" t="str">
        <f t="shared" si="601"/>
        <v/>
      </c>
      <c r="C7667" s="43">
        <f t="shared" si="602"/>
        <v>0</v>
      </c>
      <c r="D7667" s="43" t="str">
        <f t="shared" si="603"/>
        <v>Financial</v>
      </c>
      <c r="E7667" s="43" t="e">
        <f>IF(VLOOKUP(S7667,'DD-Lookup'!$J$6:$L$50,3,FALSE)="Monthly",(YEAR(AC7667)-YEAR(AB7667))*12+MONTH(AC7667)-MONTH(AB7667)+1,(AC7667-AB7667+1))</f>
        <v>#N/A</v>
      </c>
      <c r="F7667" s="210" t="e">
        <f t="shared" si="604"/>
        <v>#N/A</v>
      </c>
    </row>
    <row r="7668" spans="1:6" x14ac:dyDescent="0.25">
      <c r="A7668" s="43" t="str">
        <f t="shared" si="600"/>
        <v xml:space="preserve"> 0 Financial</v>
      </c>
      <c r="B7668" s="43" t="str">
        <f t="shared" si="601"/>
        <v/>
      </c>
      <c r="C7668" s="43">
        <f t="shared" si="602"/>
        <v>0</v>
      </c>
      <c r="D7668" s="43" t="str">
        <f t="shared" si="603"/>
        <v>Financial</v>
      </c>
      <c r="E7668" s="43" t="e">
        <f>IF(VLOOKUP(S7668,'DD-Lookup'!$J$6:$L$50,3,FALSE)="Monthly",(YEAR(AC7668)-YEAR(AB7668))*12+MONTH(AC7668)-MONTH(AB7668)+1,(AC7668-AB7668+1))</f>
        <v>#N/A</v>
      </c>
      <c r="F7668" s="210" t="e">
        <f t="shared" si="604"/>
        <v>#N/A</v>
      </c>
    </row>
    <row r="7669" spans="1:6" x14ac:dyDescent="0.25">
      <c r="A7669" s="43" t="str">
        <f t="shared" si="600"/>
        <v xml:space="preserve"> 0 Financial</v>
      </c>
      <c r="B7669" s="43" t="str">
        <f t="shared" si="601"/>
        <v/>
      </c>
      <c r="C7669" s="43">
        <f t="shared" si="602"/>
        <v>0</v>
      </c>
      <c r="D7669" s="43" t="str">
        <f t="shared" si="603"/>
        <v>Financial</v>
      </c>
      <c r="E7669" s="43" t="e">
        <f>IF(VLOOKUP(S7669,'DD-Lookup'!$J$6:$L$50,3,FALSE)="Monthly",(YEAR(AC7669)-YEAR(AB7669))*12+MONTH(AC7669)-MONTH(AB7669)+1,(AC7669-AB7669+1))</f>
        <v>#N/A</v>
      </c>
      <c r="F7669" s="210" t="e">
        <f t="shared" si="604"/>
        <v>#N/A</v>
      </c>
    </row>
    <row r="7670" spans="1:6" x14ac:dyDescent="0.25">
      <c r="A7670" s="43" t="str">
        <f t="shared" si="600"/>
        <v xml:space="preserve"> 0 Financial</v>
      </c>
      <c r="B7670" s="43" t="str">
        <f t="shared" si="601"/>
        <v/>
      </c>
      <c r="C7670" s="43">
        <f t="shared" si="602"/>
        <v>0</v>
      </c>
      <c r="D7670" s="43" t="str">
        <f t="shared" si="603"/>
        <v>Financial</v>
      </c>
      <c r="E7670" s="43" t="e">
        <f>IF(VLOOKUP(S7670,'DD-Lookup'!$J$6:$L$50,3,FALSE)="Monthly",(YEAR(AC7670)-YEAR(AB7670))*12+MONTH(AC7670)-MONTH(AB7670)+1,(AC7670-AB7670+1))</f>
        <v>#N/A</v>
      </c>
      <c r="F7670" s="210" t="e">
        <f t="shared" si="604"/>
        <v>#N/A</v>
      </c>
    </row>
    <row r="7671" spans="1:6" x14ac:dyDescent="0.25">
      <c r="A7671" s="43" t="str">
        <f t="shared" si="600"/>
        <v xml:space="preserve"> 0 Financial</v>
      </c>
      <c r="B7671" s="43" t="str">
        <f t="shared" si="601"/>
        <v/>
      </c>
      <c r="C7671" s="43">
        <f t="shared" si="602"/>
        <v>0</v>
      </c>
      <c r="D7671" s="43" t="str">
        <f t="shared" si="603"/>
        <v>Financial</v>
      </c>
      <c r="E7671" s="43" t="e">
        <f>IF(VLOOKUP(S7671,'DD-Lookup'!$J$6:$L$50,3,FALSE)="Monthly",(YEAR(AC7671)-YEAR(AB7671))*12+MONTH(AC7671)-MONTH(AB7671)+1,(AC7671-AB7671+1))</f>
        <v>#N/A</v>
      </c>
      <c r="F7671" s="210" t="e">
        <f t="shared" si="604"/>
        <v>#N/A</v>
      </c>
    </row>
    <row r="7672" spans="1:6" x14ac:dyDescent="0.25">
      <c r="A7672" s="43" t="str">
        <f t="shared" si="600"/>
        <v xml:space="preserve"> 0 Financial</v>
      </c>
      <c r="B7672" s="43" t="str">
        <f t="shared" si="601"/>
        <v/>
      </c>
      <c r="C7672" s="43">
        <f t="shared" si="602"/>
        <v>0</v>
      </c>
      <c r="D7672" s="43" t="str">
        <f t="shared" si="603"/>
        <v>Financial</v>
      </c>
      <c r="E7672" s="43" t="e">
        <f>IF(VLOOKUP(S7672,'DD-Lookup'!$J$6:$L$50,3,FALSE)="Monthly",(YEAR(AC7672)-YEAR(AB7672))*12+MONTH(AC7672)-MONTH(AB7672)+1,(AC7672-AB7672+1))</f>
        <v>#N/A</v>
      </c>
      <c r="F7672" s="210" t="e">
        <f t="shared" si="604"/>
        <v>#N/A</v>
      </c>
    </row>
    <row r="7673" spans="1:6" x14ac:dyDescent="0.25">
      <c r="A7673" s="43" t="str">
        <f t="shared" si="600"/>
        <v xml:space="preserve"> 0 Financial</v>
      </c>
      <c r="B7673" s="43" t="str">
        <f t="shared" si="601"/>
        <v/>
      </c>
      <c r="C7673" s="43">
        <f t="shared" si="602"/>
        <v>0</v>
      </c>
      <c r="D7673" s="43" t="str">
        <f t="shared" si="603"/>
        <v>Financial</v>
      </c>
      <c r="E7673" s="43" t="e">
        <f>IF(VLOOKUP(S7673,'DD-Lookup'!$J$6:$L$50,3,FALSE)="Monthly",(YEAR(AC7673)-YEAR(AB7673))*12+MONTH(AC7673)-MONTH(AB7673)+1,(AC7673-AB7673+1))</f>
        <v>#N/A</v>
      </c>
      <c r="F7673" s="210" t="e">
        <f t="shared" si="604"/>
        <v>#N/A</v>
      </c>
    </row>
    <row r="7674" spans="1:6" x14ac:dyDescent="0.25">
      <c r="A7674" s="43" t="str">
        <f t="shared" si="600"/>
        <v xml:space="preserve"> 0 Financial</v>
      </c>
      <c r="B7674" s="43" t="str">
        <f t="shared" si="601"/>
        <v/>
      </c>
      <c r="C7674" s="43">
        <f t="shared" si="602"/>
        <v>0</v>
      </c>
      <c r="D7674" s="43" t="str">
        <f t="shared" si="603"/>
        <v>Financial</v>
      </c>
      <c r="E7674" s="43" t="e">
        <f>IF(VLOOKUP(S7674,'DD-Lookup'!$J$6:$L$50,3,FALSE)="Monthly",(YEAR(AC7674)-YEAR(AB7674))*12+MONTH(AC7674)-MONTH(AB7674)+1,(AC7674-AB7674+1))</f>
        <v>#N/A</v>
      </c>
      <c r="F7674" s="210" t="e">
        <f t="shared" si="604"/>
        <v>#N/A</v>
      </c>
    </row>
    <row r="7675" spans="1:6" x14ac:dyDescent="0.25">
      <c r="A7675" s="43" t="str">
        <f t="shared" si="600"/>
        <v xml:space="preserve"> 0 Financial</v>
      </c>
      <c r="B7675" s="43" t="str">
        <f t="shared" si="601"/>
        <v/>
      </c>
      <c r="C7675" s="43">
        <f t="shared" si="602"/>
        <v>0</v>
      </c>
      <c r="D7675" s="43" t="str">
        <f t="shared" si="603"/>
        <v>Financial</v>
      </c>
      <c r="E7675" s="43" t="e">
        <f>IF(VLOOKUP(S7675,'DD-Lookup'!$J$6:$L$50,3,FALSE)="Monthly",(YEAR(AC7675)-YEAR(AB7675))*12+MONTH(AC7675)-MONTH(AB7675)+1,(AC7675-AB7675+1))</f>
        <v>#N/A</v>
      </c>
      <c r="F7675" s="210" t="e">
        <f t="shared" si="604"/>
        <v>#N/A</v>
      </c>
    </row>
    <row r="7676" spans="1:6" x14ac:dyDescent="0.25">
      <c r="A7676" s="43" t="str">
        <f t="shared" si="600"/>
        <v xml:space="preserve"> 0 Financial</v>
      </c>
      <c r="B7676" s="43" t="str">
        <f t="shared" si="601"/>
        <v/>
      </c>
      <c r="C7676" s="43">
        <f t="shared" si="602"/>
        <v>0</v>
      </c>
      <c r="D7676" s="43" t="str">
        <f t="shared" si="603"/>
        <v>Financial</v>
      </c>
      <c r="E7676" s="43" t="e">
        <f>IF(VLOOKUP(S7676,'DD-Lookup'!$J$6:$L$50,3,FALSE)="Monthly",(YEAR(AC7676)-YEAR(AB7676))*12+MONTH(AC7676)-MONTH(AB7676)+1,(AC7676-AB7676+1))</f>
        <v>#N/A</v>
      </c>
      <c r="F7676" s="210" t="e">
        <f t="shared" si="604"/>
        <v>#N/A</v>
      </c>
    </row>
    <row r="7677" spans="1:6" x14ac:dyDescent="0.25">
      <c r="A7677" s="43" t="str">
        <f t="shared" si="600"/>
        <v xml:space="preserve"> 0 Financial</v>
      </c>
      <c r="B7677" s="43" t="str">
        <f t="shared" si="601"/>
        <v/>
      </c>
      <c r="C7677" s="43">
        <f t="shared" si="602"/>
        <v>0</v>
      </c>
      <c r="D7677" s="43" t="str">
        <f t="shared" si="603"/>
        <v>Financial</v>
      </c>
      <c r="E7677" s="43" t="e">
        <f>IF(VLOOKUP(S7677,'DD-Lookup'!$J$6:$L$50,3,FALSE)="Monthly",(YEAR(AC7677)-YEAR(AB7677))*12+MONTH(AC7677)-MONTH(AB7677)+1,(AC7677-AB7677+1))</f>
        <v>#N/A</v>
      </c>
      <c r="F7677" s="210" t="e">
        <f t="shared" si="604"/>
        <v>#N/A</v>
      </c>
    </row>
    <row r="7678" spans="1:6" x14ac:dyDescent="0.25">
      <c r="A7678" s="43" t="str">
        <f t="shared" si="600"/>
        <v xml:space="preserve"> 0 Financial</v>
      </c>
      <c r="B7678" s="43" t="str">
        <f t="shared" si="601"/>
        <v/>
      </c>
      <c r="C7678" s="43">
        <f t="shared" si="602"/>
        <v>0</v>
      </c>
      <c r="D7678" s="43" t="str">
        <f t="shared" si="603"/>
        <v>Financial</v>
      </c>
      <c r="E7678" s="43" t="e">
        <f>IF(VLOOKUP(S7678,'DD-Lookup'!$J$6:$L$50,3,FALSE)="Monthly",(YEAR(AC7678)-YEAR(AB7678))*12+MONTH(AC7678)-MONTH(AB7678)+1,(AC7678-AB7678+1))</f>
        <v>#N/A</v>
      </c>
      <c r="F7678" s="210" t="e">
        <f t="shared" si="604"/>
        <v>#N/A</v>
      </c>
    </row>
    <row r="7679" spans="1:6" x14ac:dyDescent="0.25">
      <c r="A7679" s="43" t="str">
        <f t="shared" si="600"/>
        <v xml:space="preserve"> 0 Financial</v>
      </c>
      <c r="B7679" s="43" t="str">
        <f t="shared" si="601"/>
        <v/>
      </c>
      <c r="C7679" s="43">
        <f t="shared" si="602"/>
        <v>0</v>
      </c>
      <c r="D7679" s="43" t="str">
        <f t="shared" si="603"/>
        <v>Financial</v>
      </c>
      <c r="E7679" s="43" t="e">
        <f>IF(VLOOKUP(S7679,'DD-Lookup'!$J$6:$L$50,3,FALSE)="Monthly",(YEAR(AC7679)-YEAR(AB7679))*12+MONTH(AC7679)-MONTH(AB7679)+1,(AC7679-AB7679+1))</f>
        <v>#N/A</v>
      </c>
      <c r="F7679" s="210" t="e">
        <f t="shared" si="604"/>
        <v>#N/A</v>
      </c>
    </row>
    <row r="7680" spans="1:6" x14ac:dyDescent="0.25">
      <c r="A7680" s="43" t="str">
        <f t="shared" si="600"/>
        <v xml:space="preserve"> 0 Financial</v>
      </c>
      <c r="B7680" s="43" t="str">
        <f t="shared" si="601"/>
        <v/>
      </c>
      <c r="C7680" s="43">
        <f t="shared" si="602"/>
        <v>0</v>
      </c>
      <c r="D7680" s="43" t="str">
        <f t="shared" si="603"/>
        <v>Financial</v>
      </c>
      <c r="E7680" s="43" t="e">
        <f>IF(VLOOKUP(S7680,'DD-Lookup'!$J$6:$L$50,3,FALSE)="Monthly",(YEAR(AC7680)-YEAR(AB7680))*12+MONTH(AC7680)-MONTH(AB7680)+1,(AC7680-AB7680+1))</f>
        <v>#N/A</v>
      </c>
      <c r="F7680" s="210" t="e">
        <f t="shared" si="604"/>
        <v>#N/A</v>
      </c>
    </row>
    <row r="7681" spans="1:6" x14ac:dyDescent="0.25">
      <c r="A7681" s="43" t="str">
        <f t="shared" si="600"/>
        <v xml:space="preserve"> 0 Financial</v>
      </c>
      <c r="B7681" s="43" t="str">
        <f t="shared" si="601"/>
        <v/>
      </c>
      <c r="C7681" s="43">
        <f t="shared" si="602"/>
        <v>0</v>
      </c>
      <c r="D7681" s="43" t="str">
        <f t="shared" si="603"/>
        <v>Financial</v>
      </c>
      <c r="E7681" s="43" t="e">
        <f>IF(VLOOKUP(S7681,'DD-Lookup'!$J$6:$L$50,3,FALSE)="Monthly",(YEAR(AC7681)-YEAR(AB7681))*12+MONTH(AC7681)-MONTH(AB7681)+1,(AC7681-AB7681+1))</f>
        <v>#N/A</v>
      </c>
      <c r="F7681" s="210" t="e">
        <f t="shared" si="604"/>
        <v>#N/A</v>
      </c>
    </row>
    <row r="7682" spans="1:6" x14ac:dyDescent="0.25">
      <c r="A7682" s="43" t="str">
        <f t="shared" si="600"/>
        <v xml:space="preserve"> 0 Financial</v>
      </c>
      <c r="B7682" s="43" t="str">
        <f t="shared" si="601"/>
        <v/>
      </c>
      <c r="C7682" s="43">
        <f t="shared" si="602"/>
        <v>0</v>
      </c>
      <c r="D7682" s="43" t="str">
        <f t="shared" si="603"/>
        <v>Financial</v>
      </c>
      <c r="E7682" s="43" t="e">
        <f>IF(VLOOKUP(S7682,'DD-Lookup'!$J$6:$L$50,3,FALSE)="Monthly",(YEAR(AC7682)-YEAR(AB7682))*12+MONTH(AC7682)-MONTH(AB7682)+1,(AC7682-AB7682+1))</f>
        <v>#N/A</v>
      </c>
      <c r="F7682" s="210" t="e">
        <f t="shared" si="604"/>
        <v>#N/A</v>
      </c>
    </row>
    <row r="7683" spans="1:6" x14ac:dyDescent="0.25">
      <c r="A7683" s="43" t="str">
        <f t="shared" si="600"/>
        <v xml:space="preserve"> 0 Financial</v>
      </c>
      <c r="B7683" s="43" t="str">
        <f t="shared" si="601"/>
        <v/>
      </c>
      <c r="C7683" s="43">
        <f t="shared" si="602"/>
        <v>0</v>
      </c>
      <c r="D7683" s="43" t="str">
        <f t="shared" si="603"/>
        <v>Financial</v>
      </c>
      <c r="E7683" s="43" t="e">
        <f>IF(VLOOKUP(S7683,'DD-Lookup'!$J$6:$L$50,3,FALSE)="Monthly",(YEAR(AC7683)-YEAR(AB7683))*12+MONTH(AC7683)-MONTH(AB7683)+1,(AC7683-AB7683+1))</f>
        <v>#N/A</v>
      </c>
      <c r="F7683" s="210" t="e">
        <f t="shared" si="604"/>
        <v>#N/A</v>
      </c>
    </row>
    <row r="7684" spans="1:6" x14ac:dyDescent="0.25">
      <c r="A7684" s="43" t="str">
        <f t="shared" si="600"/>
        <v xml:space="preserve"> 0 Financial</v>
      </c>
      <c r="B7684" s="43" t="str">
        <f t="shared" si="601"/>
        <v/>
      </c>
      <c r="C7684" s="43">
        <f t="shared" si="602"/>
        <v>0</v>
      </c>
      <c r="D7684" s="43" t="str">
        <f t="shared" si="603"/>
        <v>Financial</v>
      </c>
      <c r="E7684" s="43" t="e">
        <f>IF(VLOOKUP(S7684,'DD-Lookup'!$J$6:$L$50,3,FALSE)="Monthly",(YEAR(AC7684)-YEAR(AB7684))*12+MONTH(AC7684)-MONTH(AB7684)+1,(AC7684-AB7684+1))</f>
        <v>#N/A</v>
      </c>
      <c r="F7684" s="210" t="e">
        <f t="shared" si="604"/>
        <v>#N/A</v>
      </c>
    </row>
    <row r="7685" spans="1:6" x14ac:dyDescent="0.25">
      <c r="A7685" s="43" t="str">
        <f t="shared" si="600"/>
        <v xml:space="preserve"> 0 Financial</v>
      </c>
      <c r="B7685" s="43" t="str">
        <f t="shared" si="601"/>
        <v/>
      </c>
      <c r="C7685" s="43">
        <f t="shared" si="602"/>
        <v>0</v>
      </c>
      <c r="D7685" s="43" t="str">
        <f t="shared" si="603"/>
        <v>Financial</v>
      </c>
      <c r="E7685" s="43" t="e">
        <f>IF(VLOOKUP(S7685,'DD-Lookup'!$J$6:$L$50,3,FALSE)="Monthly",(YEAR(AC7685)-YEAR(AB7685))*12+MONTH(AC7685)-MONTH(AB7685)+1,(AC7685-AB7685+1))</f>
        <v>#N/A</v>
      </c>
      <c r="F7685" s="210" t="e">
        <f t="shared" si="604"/>
        <v>#N/A</v>
      </c>
    </row>
    <row r="7686" spans="1:6" x14ac:dyDescent="0.25">
      <c r="A7686" s="43" t="str">
        <f t="shared" si="600"/>
        <v xml:space="preserve"> 0 Financial</v>
      </c>
      <c r="B7686" s="43" t="str">
        <f t="shared" si="601"/>
        <v/>
      </c>
      <c r="C7686" s="43">
        <f t="shared" si="602"/>
        <v>0</v>
      </c>
      <c r="D7686" s="43" t="str">
        <f t="shared" si="603"/>
        <v>Financial</v>
      </c>
      <c r="E7686" s="43" t="e">
        <f>IF(VLOOKUP(S7686,'DD-Lookup'!$J$6:$L$50,3,FALSE)="Monthly",(YEAR(AC7686)-YEAR(AB7686))*12+MONTH(AC7686)-MONTH(AB7686)+1,(AC7686-AB7686+1))</f>
        <v>#N/A</v>
      </c>
      <c r="F7686" s="210" t="e">
        <f t="shared" si="604"/>
        <v>#N/A</v>
      </c>
    </row>
    <row r="7687" spans="1:6" x14ac:dyDescent="0.25">
      <c r="A7687" s="43" t="str">
        <f t="shared" si="600"/>
        <v xml:space="preserve"> 0 Financial</v>
      </c>
      <c r="B7687" s="43" t="str">
        <f t="shared" si="601"/>
        <v/>
      </c>
      <c r="C7687" s="43">
        <f t="shared" si="602"/>
        <v>0</v>
      </c>
      <c r="D7687" s="43" t="str">
        <f t="shared" si="603"/>
        <v>Financial</v>
      </c>
      <c r="E7687" s="43" t="e">
        <f>IF(VLOOKUP(S7687,'DD-Lookup'!$J$6:$L$50,3,FALSE)="Monthly",(YEAR(AC7687)-YEAR(AB7687))*12+MONTH(AC7687)-MONTH(AB7687)+1,(AC7687-AB7687+1))</f>
        <v>#N/A</v>
      </c>
      <c r="F7687" s="210" t="e">
        <f t="shared" si="604"/>
        <v>#N/A</v>
      </c>
    </row>
    <row r="7688" spans="1:6" x14ac:dyDescent="0.25">
      <c r="A7688" s="43" t="str">
        <f t="shared" si="600"/>
        <v xml:space="preserve"> 0 Financial</v>
      </c>
      <c r="B7688" s="43" t="str">
        <f t="shared" si="601"/>
        <v/>
      </c>
      <c r="C7688" s="43">
        <f t="shared" si="602"/>
        <v>0</v>
      </c>
      <c r="D7688" s="43" t="str">
        <f t="shared" si="603"/>
        <v>Financial</v>
      </c>
      <c r="E7688" s="43" t="e">
        <f>IF(VLOOKUP(S7688,'DD-Lookup'!$J$6:$L$50,3,FALSE)="Monthly",(YEAR(AC7688)-YEAR(AB7688))*12+MONTH(AC7688)-MONTH(AB7688)+1,(AC7688-AB7688+1))</f>
        <v>#N/A</v>
      </c>
      <c r="F7688" s="210" t="e">
        <f t="shared" si="604"/>
        <v>#N/A</v>
      </c>
    </row>
    <row r="7689" spans="1:6" x14ac:dyDescent="0.25">
      <c r="A7689" s="43" t="str">
        <f t="shared" si="600"/>
        <v xml:space="preserve"> 0 Financial</v>
      </c>
      <c r="B7689" s="43" t="str">
        <f t="shared" si="601"/>
        <v/>
      </c>
      <c r="C7689" s="43">
        <f t="shared" si="602"/>
        <v>0</v>
      </c>
      <c r="D7689" s="43" t="str">
        <f t="shared" si="603"/>
        <v>Financial</v>
      </c>
      <c r="E7689" s="43" t="e">
        <f>IF(VLOOKUP(S7689,'DD-Lookup'!$J$6:$L$50,3,FALSE)="Monthly",(YEAR(AC7689)-YEAR(AB7689))*12+MONTH(AC7689)-MONTH(AB7689)+1,(AC7689-AB7689+1))</f>
        <v>#N/A</v>
      </c>
      <c r="F7689" s="210" t="e">
        <f t="shared" si="604"/>
        <v>#N/A</v>
      </c>
    </row>
    <row r="7690" spans="1:6" x14ac:dyDescent="0.25">
      <c r="A7690" s="43" t="str">
        <f t="shared" ref="A7690:A7753" si="605">B7690&amp;" "&amp;C7690&amp;" "&amp;D7690</f>
        <v xml:space="preserve"> 0 Financial</v>
      </c>
      <c r="B7690" s="43" t="str">
        <f t="shared" ref="B7690:B7753" si="606">IF((LEFT(N7690,2)="US"),"US","")</f>
        <v/>
      </c>
      <c r="C7690" s="43">
        <f t="shared" ref="C7690:C7753" si="607">M7690</f>
        <v>0</v>
      </c>
      <c r="D7690" s="43" t="str">
        <f t="shared" ref="D7690:D7753" si="608">IF(ISNUMBER(FIND("Phy",N7690))=TRUE,"Physical","Financial")</f>
        <v>Financial</v>
      </c>
      <c r="E7690" s="43" t="e">
        <f>IF(VLOOKUP(S7690,'DD-Lookup'!$J$6:$L$50,3,FALSE)="Monthly",(YEAR(AC7690)-YEAR(AB7690))*12+MONTH(AC7690)-MONTH(AB7690)+1,(AC7690-AB7690+1))</f>
        <v>#N/A</v>
      </c>
      <c r="F7690" s="210" t="e">
        <f t="shared" ref="F7690:F7753" si="609">E7690*SUM(P7690:Q7690)</f>
        <v>#N/A</v>
      </c>
    </row>
    <row r="7691" spans="1:6" x14ac:dyDescent="0.25">
      <c r="A7691" s="43" t="str">
        <f t="shared" si="605"/>
        <v xml:space="preserve"> 0 Financial</v>
      </c>
      <c r="B7691" s="43" t="str">
        <f t="shared" si="606"/>
        <v/>
      </c>
      <c r="C7691" s="43">
        <f t="shared" si="607"/>
        <v>0</v>
      </c>
      <c r="D7691" s="43" t="str">
        <f t="shared" si="608"/>
        <v>Financial</v>
      </c>
      <c r="E7691" s="43" t="e">
        <f>IF(VLOOKUP(S7691,'DD-Lookup'!$J$6:$L$50,3,FALSE)="Monthly",(YEAR(AC7691)-YEAR(AB7691))*12+MONTH(AC7691)-MONTH(AB7691)+1,(AC7691-AB7691+1))</f>
        <v>#N/A</v>
      </c>
      <c r="F7691" s="210" t="e">
        <f t="shared" si="609"/>
        <v>#N/A</v>
      </c>
    </row>
    <row r="7692" spans="1:6" x14ac:dyDescent="0.25">
      <c r="A7692" s="43" t="str">
        <f t="shared" si="605"/>
        <v xml:space="preserve"> 0 Financial</v>
      </c>
      <c r="B7692" s="43" t="str">
        <f t="shared" si="606"/>
        <v/>
      </c>
      <c r="C7692" s="43">
        <f t="shared" si="607"/>
        <v>0</v>
      </c>
      <c r="D7692" s="43" t="str">
        <f t="shared" si="608"/>
        <v>Financial</v>
      </c>
      <c r="E7692" s="43" t="e">
        <f>IF(VLOOKUP(S7692,'DD-Lookup'!$J$6:$L$50,3,FALSE)="Monthly",(YEAR(AC7692)-YEAR(AB7692))*12+MONTH(AC7692)-MONTH(AB7692)+1,(AC7692-AB7692+1))</f>
        <v>#N/A</v>
      </c>
      <c r="F7692" s="210" t="e">
        <f t="shared" si="609"/>
        <v>#N/A</v>
      </c>
    </row>
    <row r="7693" spans="1:6" x14ac:dyDescent="0.25">
      <c r="A7693" s="43" t="str">
        <f t="shared" si="605"/>
        <v xml:space="preserve"> 0 Financial</v>
      </c>
      <c r="B7693" s="43" t="str">
        <f t="shared" si="606"/>
        <v/>
      </c>
      <c r="C7693" s="43">
        <f t="shared" si="607"/>
        <v>0</v>
      </c>
      <c r="D7693" s="43" t="str">
        <f t="shared" si="608"/>
        <v>Financial</v>
      </c>
      <c r="E7693" s="43" t="e">
        <f>IF(VLOOKUP(S7693,'DD-Lookup'!$J$6:$L$50,3,FALSE)="Monthly",(YEAR(AC7693)-YEAR(AB7693))*12+MONTH(AC7693)-MONTH(AB7693)+1,(AC7693-AB7693+1))</f>
        <v>#N/A</v>
      </c>
      <c r="F7693" s="210" t="e">
        <f t="shared" si="609"/>
        <v>#N/A</v>
      </c>
    </row>
    <row r="7694" spans="1:6" x14ac:dyDescent="0.25">
      <c r="A7694" s="43" t="str">
        <f t="shared" si="605"/>
        <v xml:space="preserve"> 0 Financial</v>
      </c>
      <c r="B7694" s="43" t="str">
        <f t="shared" si="606"/>
        <v/>
      </c>
      <c r="C7694" s="43">
        <f t="shared" si="607"/>
        <v>0</v>
      </c>
      <c r="D7694" s="43" t="str">
        <f t="shared" si="608"/>
        <v>Financial</v>
      </c>
      <c r="E7694" s="43" t="e">
        <f>IF(VLOOKUP(S7694,'DD-Lookup'!$J$6:$L$50,3,FALSE)="Monthly",(YEAR(AC7694)-YEAR(AB7694))*12+MONTH(AC7694)-MONTH(AB7694)+1,(AC7694-AB7694+1))</f>
        <v>#N/A</v>
      </c>
      <c r="F7694" s="210" t="e">
        <f t="shared" si="609"/>
        <v>#N/A</v>
      </c>
    </row>
    <row r="7695" spans="1:6" x14ac:dyDescent="0.25">
      <c r="A7695" s="43" t="str">
        <f t="shared" si="605"/>
        <v xml:space="preserve"> 0 Financial</v>
      </c>
      <c r="B7695" s="43" t="str">
        <f t="shared" si="606"/>
        <v/>
      </c>
      <c r="C7695" s="43">
        <f t="shared" si="607"/>
        <v>0</v>
      </c>
      <c r="D7695" s="43" t="str">
        <f t="shared" si="608"/>
        <v>Financial</v>
      </c>
      <c r="E7695" s="43" t="e">
        <f>IF(VLOOKUP(S7695,'DD-Lookup'!$J$6:$L$50,3,FALSE)="Monthly",(YEAR(AC7695)-YEAR(AB7695))*12+MONTH(AC7695)-MONTH(AB7695)+1,(AC7695-AB7695+1))</f>
        <v>#N/A</v>
      </c>
      <c r="F7695" s="210" t="e">
        <f t="shared" si="609"/>
        <v>#N/A</v>
      </c>
    </row>
    <row r="7696" spans="1:6" x14ac:dyDescent="0.25">
      <c r="A7696" s="43" t="str">
        <f t="shared" si="605"/>
        <v xml:space="preserve"> 0 Financial</v>
      </c>
      <c r="B7696" s="43" t="str">
        <f t="shared" si="606"/>
        <v/>
      </c>
      <c r="C7696" s="43">
        <f t="shared" si="607"/>
        <v>0</v>
      </c>
      <c r="D7696" s="43" t="str">
        <f t="shared" si="608"/>
        <v>Financial</v>
      </c>
      <c r="E7696" s="43" t="e">
        <f>IF(VLOOKUP(S7696,'DD-Lookup'!$J$6:$L$50,3,FALSE)="Monthly",(YEAR(AC7696)-YEAR(AB7696))*12+MONTH(AC7696)-MONTH(AB7696)+1,(AC7696-AB7696+1))</f>
        <v>#N/A</v>
      </c>
      <c r="F7696" s="210" t="e">
        <f t="shared" si="609"/>
        <v>#N/A</v>
      </c>
    </row>
    <row r="7697" spans="1:6" x14ac:dyDescent="0.25">
      <c r="A7697" s="43" t="str">
        <f t="shared" si="605"/>
        <v xml:space="preserve"> 0 Financial</v>
      </c>
      <c r="B7697" s="43" t="str">
        <f t="shared" si="606"/>
        <v/>
      </c>
      <c r="C7697" s="43">
        <f t="shared" si="607"/>
        <v>0</v>
      </c>
      <c r="D7697" s="43" t="str">
        <f t="shared" si="608"/>
        <v>Financial</v>
      </c>
      <c r="E7697" s="43" t="e">
        <f>IF(VLOOKUP(S7697,'DD-Lookup'!$J$6:$L$50,3,FALSE)="Monthly",(YEAR(AC7697)-YEAR(AB7697))*12+MONTH(AC7697)-MONTH(AB7697)+1,(AC7697-AB7697+1))</f>
        <v>#N/A</v>
      </c>
      <c r="F7697" s="210" t="e">
        <f t="shared" si="609"/>
        <v>#N/A</v>
      </c>
    </row>
    <row r="7698" spans="1:6" x14ac:dyDescent="0.25">
      <c r="A7698" s="43" t="str">
        <f t="shared" si="605"/>
        <v xml:space="preserve"> 0 Financial</v>
      </c>
      <c r="B7698" s="43" t="str">
        <f t="shared" si="606"/>
        <v/>
      </c>
      <c r="C7698" s="43">
        <f t="shared" si="607"/>
        <v>0</v>
      </c>
      <c r="D7698" s="43" t="str">
        <f t="shared" si="608"/>
        <v>Financial</v>
      </c>
      <c r="E7698" s="43" t="e">
        <f>IF(VLOOKUP(S7698,'DD-Lookup'!$J$6:$L$50,3,FALSE)="Monthly",(YEAR(AC7698)-YEAR(AB7698))*12+MONTH(AC7698)-MONTH(AB7698)+1,(AC7698-AB7698+1))</f>
        <v>#N/A</v>
      </c>
      <c r="F7698" s="210" t="e">
        <f t="shared" si="609"/>
        <v>#N/A</v>
      </c>
    </row>
    <row r="7699" spans="1:6" x14ac:dyDescent="0.25">
      <c r="A7699" s="43" t="str">
        <f t="shared" si="605"/>
        <v xml:space="preserve"> 0 Financial</v>
      </c>
      <c r="B7699" s="43" t="str">
        <f t="shared" si="606"/>
        <v/>
      </c>
      <c r="C7699" s="43">
        <f t="shared" si="607"/>
        <v>0</v>
      </c>
      <c r="D7699" s="43" t="str">
        <f t="shared" si="608"/>
        <v>Financial</v>
      </c>
      <c r="E7699" s="43" t="e">
        <f>IF(VLOOKUP(S7699,'DD-Lookup'!$J$6:$L$50,3,FALSE)="Monthly",(YEAR(AC7699)-YEAR(AB7699))*12+MONTH(AC7699)-MONTH(AB7699)+1,(AC7699-AB7699+1))</f>
        <v>#N/A</v>
      </c>
      <c r="F7699" s="210" t="e">
        <f t="shared" si="609"/>
        <v>#N/A</v>
      </c>
    </row>
    <row r="7700" spans="1:6" x14ac:dyDescent="0.25">
      <c r="A7700" s="43" t="str">
        <f t="shared" si="605"/>
        <v xml:space="preserve"> 0 Financial</v>
      </c>
      <c r="B7700" s="43" t="str">
        <f t="shared" si="606"/>
        <v/>
      </c>
      <c r="C7700" s="43">
        <f t="shared" si="607"/>
        <v>0</v>
      </c>
      <c r="D7700" s="43" t="str">
        <f t="shared" si="608"/>
        <v>Financial</v>
      </c>
      <c r="E7700" s="43" t="e">
        <f>IF(VLOOKUP(S7700,'DD-Lookup'!$J$6:$L$50,3,FALSE)="Monthly",(YEAR(AC7700)-YEAR(AB7700))*12+MONTH(AC7700)-MONTH(AB7700)+1,(AC7700-AB7700+1))</f>
        <v>#N/A</v>
      </c>
      <c r="F7700" s="210" t="e">
        <f t="shared" si="609"/>
        <v>#N/A</v>
      </c>
    </row>
    <row r="7701" spans="1:6" x14ac:dyDescent="0.25">
      <c r="A7701" s="43" t="str">
        <f t="shared" si="605"/>
        <v xml:space="preserve"> 0 Financial</v>
      </c>
      <c r="B7701" s="43" t="str">
        <f t="shared" si="606"/>
        <v/>
      </c>
      <c r="C7701" s="43">
        <f t="shared" si="607"/>
        <v>0</v>
      </c>
      <c r="D7701" s="43" t="str">
        <f t="shared" si="608"/>
        <v>Financial</v>
      </c>
      <c r="E7701" s="43" t="e">
        <f>IF(VLOOKUP(S7701,'DD-Lookup'!$J$6:$L$50,3,FALSE)="Monthly",(YEAR(AC7701)-YEAR(AB7701))*12+MONTH(AC7701)-MONTH(AB7701)+1,(AC7701-AB7701+1))</f>
        <v>#N/A</v>
      </c>
      <c r="F7701" s="210" t="e">
        <f t="shared" si="609"/>
        <v>#N/A</v>
      </c>
    </row>
    <row r="7702" spans="1:6" x14ac:dyDescent="0.25">
      <c r="A7702" s="43" t="str">
        <f t="shared" si="605"/>
        <v xml:space="preserve"> 0 Financial</v>
      </c>
      <c r="B7702" s="43" t="str">
        <f t="shared" si="606"/>
        <v/>
      </c>
      <c r="C7702" s="43">
        <f t="shared" si="607"/>
        <v>0</v>
      </c>
      <c r="D7702" s="43" t="str">
        <f t="shared" si="608"/>
        <v>Financial</v>
      </c>
      <c r="E7702" s="43" t="e">
        <f>IF(VLOOKUP(S7702,'DD-Lookup'!$J$6:$L$50,3,FALSE)="Monthly",(YEAR(AC7702)-YEAR(AB7702))*12+MONTH(AC7702)-MONTH(AB7702)+1,(AC7702-AB7702+1))</f>
        <v>#N/A</v>
      </c>
      <c r="F7702" s="210" t="e">
        <f t="shared" si="609"/>
        <v>#N/A</v>
      </c>
    </row>
    <row r="7703" spans="1:6" x14ac:dyDescent="0.25">
      <c r="A7703" s="43" t="str">
        <f t="shared" si="605"/>
        <v xml:space="preserve"> 0 Financial</v>
      </c>
      <c r="B7703" s="43" t="str">
        <f t="shared" si="606"/>
        <v/>
      </c>
      <c r="C7703" s="43">
        <f t="shared" si="607"/>
        <v>0</v>
      </c>
      <c r="D7703" s="43" t="str">
        <f t="shared" si="608"/>
        <v>Financial</v>
      </c>
      <c r="E7703" s="43" t="e">
        <f>IF(VLOOKUP(S7703,'DD-Lookup'!$J$6:$L$50,3,FALSE)="Monthly",(YEAR(AC7703)-YEAR(AB7703))*12+MONTH(AC7703)-MONTH(AB7703)+1,(AC7703-AB7703+1))</f>
        <v>#N/A</v>
      </c>
      <c r="F7703" s="210" t="e">
        <f t="shared" si="609"/>
        <v>#N/A</v>
      </c>
    </row>
    <row r="7704" spans="1:6" x14ac:dyDescent="0.25">
      <c r="A7704" s="43" t="str">
        <f t="shared" si="605"/>
        <v xml:space="preserve"> 0 Financial</v>
      </c>
      <c r="B7704" s="43" t="str">
        <f t="shared" si="606"/>
        <v/>
      </c>
      <c r="C7704" s="43">
        <f t="shared" si="607"/>
        <v>0</v>
      </c>
      <c r="D7704" s="43" t="str">
        <f t="shared" si="608"/>
        <v>Financial</v>
      </c>
      <c r="E7704" s="43" t="e">
        <f>IF(VLOOKUP(S7704,'DD-Lookup'!$J$6:$L$50,3,FALSE)="Monthly",(YEAR(AC7704)-YEAR(AB7704))*12+MONTH(AC7704)-MONTH(AB7704)+1,(AC7704-AB7704+1))</f>
        <v>#N/A</v>
      </c>
      <c r="F7704" s="210" t="e">
        <f t="shared" si="609"/>
        <v>#N/A</v>
      </c>
    </row>
    <row r="7705" spans="1:6" x14ac:dyDescent="0.25">
      <c r="A7705" s="43" t="str">
        <f t="shared" si="605"/>
        <v xml:space="preserve"> 0 Financial</v>
      </c>
      <c r="B7705" s="43" t="str">
        <f t="shared" si="606"/>
        <v/>
      </c>
      <c r="C7705" s="43">
        <f t="shared" si="607"/>
        <v>0</v>
      </c>
      <c r="D7705" s="43" t="str">
        <f t="shared" si="608"/>
        <v>Financial</v>
      </c>
      <c r="E7705" s="43" t="e">
        <f>IF(VLOOKUP(S7705,'DD-Lookup'!$J$6:$L$50,3,FALSE)="Monthly",(YEAR(AC7705)-YEAR(AB7705))*12+MONTH(AC7705)-MONTH(AB7705)+1,(AC7705-AB7705+1))</f>
        <v>#N/A</v>
      </c>
      <c r="F7705" s="210" t="e">
        <f t="shared" si="609"/>
        <v>#N/A</v>
      </c>
    </row>
    <row r="7706" spans="1:6" x14ac:dyDescent="0.25">
      <c r="A7706" s="43" t="str">
        <f t="shared" si="605"/>
        <v xml:space="preserve"> 0 Financial</v>
      </c>
      <c r="B7706" s="43" t="str">
        <f t="shared" si="606"/>
        <v/>
      </c>
      <c r="C7706" s="43">
        <f t="shared" si="607"/>
        <v>0</v>
      </c>
      <c r="D7706" s="43" t="str">
        <f t="shared" si="608"/>
        <v>Financial</v>
      </c>
      <c r="E7706" s="43" t="e">
        <f>IF(VLOOKUP(S7706,'DD-Lookup'!$J$6:$L$50,3,FALSE)="Monthly",(YEAR(AC7706)-YEAR(AB7706))*12+MONTH(AC7706)-MONTH(AB7706)+1,(AC7706-AB7706+1))</f>
        <v>#N/A</v>
      </c>
      <c r="F7706" s="210" t="e">
        <f t="shared" si="609"/>
        <v>#N/A</v>
      </c>
    </row>
    <row r="7707" spans="1:6" x14ac:dyDescent="0.25">
      <c r="A7707" s="43" t="str">
        <f t="shared" si="605"/>
        <v xml:space="preserve"> 0 Financial</v>
      </c>
      <c r="B7707" s="43" t="str">
        <f t="shared" si="606"/>
        <v/>
      </c>
      <c r="C7707" s="43">
        <f t="shared" si="607"/>
        <v>0</v>
      </c>
      <c r="D7707" s="43" t="str">
        <f t="shared" si="608"/>
        <v>Financial</v>
      </c>
      <c r="E7707" s="43" t="e">
        <f>IF(VLOOKUP(S7707,'DD-Lookup'!$J$6:$L$50,3,FALSE)="Monthly",(YEAR(AC7707)-YEAR(AB7707))*12+MONTH(AC7707)-MONTH(AB7707)+1,(AC7707-AB7707+1))</f>
        <v>#N/A</v>
      </c>
      <c r="F7707" s="210" t="e">
        <f t="shared" si="609"/>
        <v>#N/A</v>
      </c>
    </row>
    <row r="7708" spans="1:6" x14ac:dyDescent="0.25">
      <c r="A7708" s="43" t="str">
        <f t="shared" si="605"/>
        <v xml:space="preserve"> 0 Financial</v>
      </c>
      <c r="B7708" s="43" t="str">
        <f t="shared" si="606"/>
        <v/>
      </c>
      <c r="C7708" s="43">
        <f t="shared" si="607"/>
        <v>0</v>
      </c>
      <c r="D7708" s="43" t="str">
        <f t="shared" si="608"/>
        <v>Financial</v>
      </c>
      <c r="E7708" s="43" t="e">
        <f>IF(VLOOKUP(S7708,'DD-Lookup'!$J$6:$L$50,3,FALSE)="Monthly",(YEAR(AC7708)-YEAR(AB7708))*12+MONTH(AC7708)-MONTH(AB7708)+1,(AC7708-AB7708+1))</f>
        <v>#N/A</v>
      </c>
      <c r="F7708" s="210" t="e">
        <f t="shared" si="609"/>
        <v>#N/A</v>
      </c>
    </row>
    <row r="7709" spans="1:6" x14ac:dyDescent="0.25">
      <c r="A7709" s="43" t="str">
        <f t="shared" si="605"/>
        <v xml:space="preserve"> 0 Financial</v>
      </c>
      <c r="B7709" s="43" t="str">
        <f t="shared" si="606"/>
        <v/>
      </c>
      <c r="C7709" s="43">
        <f t="shared" si="607"/>
        <v>0</v>
      </c>
      <c r="D7709" s="43" t="str">
        <f t="shared" si="608"/>
        <v>Financial</v>
      </c>
      <c r="E7709" s="43" t="e">
        <f>IF(VLOOKUP(S7709,'DD-Lookup'!$J$6:$L$50,3,FALSE)="Monthly",(YEAR(AC7709)-YEAR(AB7709))*12+MONTH(AC7709)-MONTH(AB7709)+1,(AC7709-AB7709+1))</f>
        <v>#N/A</v>
      </c>
      <c r="F7709" s="210" t="e">
        <f t="shared" si="609"/>
        <v>#N/A</v>
      </c>
    </row>
    <row r="7710" spans="1:6" x14ac:dyDescent="0.25">
      <c r="A7710" s="43" t="str">
        <f t="shared" si="605"/>
        <v xml:space="preserve"> 0 Financial</v>
      </c>
      <c r="B7710" s="43" t="str">
        <f t="shared" si="606"/>
        <v/>
      </c>
      <c r="C7710" s="43">
        <f t="shared" si="607"/>
        <v>0</v>
      </c>
      <c r="D7710" s="43" t="str">
        <f t="shared" si="608"/>
        <v>Financial</v>
      </c>
      <c r="E7710" s="43" t="e">
        <f>IF(VLOOKUP(S7710,'DD-Lookup'!$J$6:$L$50,3,FALSE)="Monthly",(YEAR(AC7710)-YEAR(AB7710))*12+MONTH(AC7710)-MONTH(AB7710)+1,(AC7710-AB7710+1))</f>
        <v>#N/A</v>
      </c>
      <c r="F7710" s="210" t="e">
        <f t="shared" si="609"/>
        <v>#N/A</v>
      </c>
    </row>
    <row r="7711" spans="1:6" x14ac:dyDescent="0.25">
      <c r="A7711" s="43" t="str">
        <f t="shared" si="605"/>
        <v xml:space="preserve"> 0 Financial</v>
      </c>
      <c r="B7711" s="43" t="str">
        <f t="shared" si="606"/>
        <v/>
      </c>
      <c r="C7711" s="43">
        <f t="shared" si="607"/>
        <v>0</v>
      </c>
      <c r="D7711" s="43" t="str">
        <f t="shared" si="608"/>
        <v>Financial</v>
      </c>
      <c r="E7711" s="43" t="e">
        <f>IF(VLOOKUP(S7711,'DD-Lookup'!$J$6:$L$50,3,FALSE)="Monthly",(YEAR(AC7711)-YEAR(AB7711))*12+MONTH(AC7711)-MONTH(AB7711)+1,(AC7711-AB7711+1))</f>
        <v>#N/A</v>
      </c>
      <c r="F7711" s="210" t="e">
        <f t="shared" si="609"/>
        <v>#N/A</v>
      </c>
    </row>
    <row r="7712" spans="1:6" x14ac:dyDescent="0.25">
      <c r="A7712" s="43" t="str">
        <f t="shared" si="605"/>
        <v xml:space="preserve"> 0 Financial</v>
      </c>
      <c r="B7712" s="43" t="str">
        <f t="shared" si="606"/>
        <v/>
      </c>
      <c r="C7712" s="43">
        <f t="shared" si="607"/>
        <v>0</v>
      </c>
      <c r="D7712" s="43" t="str">
        <f t="shared" si="608"/>
        <v>Financial</v>
      </c>
      <c r="E7712" s="43" t="e">
        <f>IF(VLOOKUP(S7712,'DD-Lookup'!$J$6:$L$50,3,FALSE)="Monthly",(YEAR(AC7712)-YEAR(AB7712))*12+MONTH(AC7712)-MONTH(AB7712)+1,(AC7712-AB7712+1))</f>
        <v>#N/A</v>
      </c>
      <c r="F7712" s="210" t="e">
        <f t="shared" si="609"/>
        <v>#N/A</v>
      </c>
    </row>
    <row r="7713" spans="1:6" x14ac:dyDescent="0.25">
      <c r="A7713" s="43" t="str">
        <f t="shared" si="605"/>
        <v xml:space="preserve"> 0 Financial</v>
      </c>
      <c r="B7713" s="43" t="str">
        <f t="shared" si="606"/>
        <v/>
      </c>
      <c r="C7713" s="43">
        <f t="shared" si="607"/>
        <v>0</v>
      </c>
      <c r="D7713" s="43" t="str">
        <f t="shared" si="608"/>
        <v>Financial</v>
      </c>
      <c r="E7713" s="43" t="e">
        <f>IF(VLOOKUP(S7713,'DD-Lookup'!$J$6:$L$50,3,FALSE)="Monthly",(YEAR(AC7713)-YEAR(AB7713))*12+MONTH(AC7713)-MONTH(AB7713)+1,(AC7713-AB7713+1))</f>
        <v>#N/A</v>
      </c>
      <c r="F7713" s="210" t="e">
        <f t="shared" si="609"/>
        <v>#N/A</v>
      </c>
    </row>
    <row r="7714" spans="1:6" x14ac:dyDescent="0.25">
      <c r="A7714" s="43" t="str">
        <f t="shared" si="605"/>
        <v xml:space="preserve"> 0 Financial</v>
      </c>
      <c r="B7714" s="43" t="str">
        <f t="shared" si="606"/>
        <v/>
      </c>
      <c r="C7714" s="43">
        <f t="shared" si="607"/>
        <v>0</v>
      </c>
      <c r="D7714" s="43" t="str">
        <f t="shared" si="608"/>
        <v>Financial</v>
      </c>
      <c r="E7714" s="43" t="e">
        <f>IF(VLOOKUP(S7714,'DD-Lookup'!$J$6:$L$50,3,FALSE)="Monthly",(YEAR(AC7714)-YEAR(AB7714))*12+MONTH(AC7714)-MONTH(AB7714)+1,(AC7714-AB7714+1))</f>
        <v>#N/A</v>
      </c>
      <c r="F7714" s="210" t="e">
        <f t="shared" si="609"/>
        <v>#N/A</v>
      </c>
    </row>
    <row r="7715" spans="1:6" x14ac:dyDescent="0.25">
      <c r="A7715" s="43" t="str">
        <f t="shared" si="605"/>
        <v xml:space="preserve"> 0 Financial</v>
      </c>
      <c r="B7715" s="43" t="str">
        <f t="shared" si="606"/>
        <v/>
      </c>
      <c r="C7715" s="43">
        <f t="shared" si="607"/>
        <v>0</v>
      </c>
      <c r="D7715" s="43" t="str">
        <f t="shared" si="608"/>
        <v>Financial</v>
      </c>
      <c r="E7715" s="43" t="e">
        <f>IF(VLOOKUP(S7715,'DD-Lookup'!$J$6:$L$50,3,FALSE)="Monthly",(YEAR(AC7715)-YEAR(AB7715))*12+MONTH(AC7715)-MONTH(AB7715)+1,(AC7715-AB7715+1))</f>
        <v>#N/A</v>
      </c>
      <c r="F7715" s="210" t="e">
        <f t="shared" si="609"/>
        <v>#N/A</v>
      </c>
    </row>
    <row r="7716" spans="1:6" x14ac:dyDescent="0.25">
      <c r="A7716" s="43" t="str">
        <f t="shared" si="605"/>
        <v xml:space="preserve"> 0 Financial</v>
      </c>
      <c r="B7716" s="43" t="str">
        <f t="shared" si="606"/>
        <v/>
      </c>
      <c r="C7716" s="43">
        <f t="shared" si="607"/>
        <v>0</v>
      </c>
      <c r="D7716" s="43" t="str">
        <f t="shared" si="608"/>
        <v>Financial</v>
      </c>
      <c r="E7716" s="43" t="e">
        <f>IF(VLOOKUP(S7716,'DD-Lookup'!$J$6:$L$50,3,FALSE)="Monthly",(YEAR(AC7716)-YEAR(AB7716))*12+MONTH(AC7716)-MONTH(AB7716)+1,(AC7716-AB7716+1))</f>
        <v>#N/A</v>
      </c>
      <c r="F7716" s="210" t="e">
        <f t="shared" si="609"/>
        <v>#N/A</v>
      </c>
    </row>
    <row r="7717" spans="1:6" x14ac:dyDescent="0.25">
      <c r="A7717" s="43" t="str">
        <f t="shared" si="605"/>
        <v xml:space="preserve"> 0 Financial</v>
      </c>
      <c r="B7717" s="43" t="str">
        <f t="shared" si="606"/>
        <v/>
      </c>
      <c r="C7717" s="43">
        <f t="shared" si="607"/>
        <v>0</v>
      </c>
      <c r="D7717" s="43" t="str">
        <f t="shared" si="608"/>
        <v>Financial</v>
      </c>
      <c r="E7717" s="43" t="e">
        <f>IF(VLOOKUP(S7717,'DD-Lookup'!$J$6:$L$50,3,FALSE)="Monthly",(YEAR(AC7717)-YEAR(AB7717))*12+MONTH(AC7717)-MONTH(AB7717)+1,(AC7717-AB7717+1))</f>
        <v>#N/A</v>
      </c>
      <c r="F7717" s="210" t="e">
        <f t="shared" si="609"/>
        <v>#N/A</v>
      </c>
    </row>
    <row r="7718" spans="1:6" x14ac:dyDescent="0.25">
      <c r="A7718" s="43" t="str">
        <f t="shared" si="605"/>
        <v xml:space="preserve"> 0 Financial</v>
      </c>
      <c r="B7718" s="43" t="str">
        <f t="shared" si="606"/>
        <v/>
      </c>
      <c r="C7718" s="43">
        <f t="shared" si="607"/>
        <v>0</v>
      </c>
      <c r="D7718" s="43" t="str">
        <f t="shared" si="608"/>
        <v>Financial</v>
      </c>
      <c r="E7718" s="43" t="e">
        <f>IF(VLOOKUP(S7718,'DD-Lookup'!$J$6:$L$50,3,FALSE)="Monthly",(YEAR(AC7718)-YEAR(AB7718))*12+MONTH(AC7718)-MONTH(AB7718)+1,(AC7718-AB7718+1))</f>
        <v>#N/A</v>
      </c>
      <c r="F7718" s="210" t="e">
        <f t="shared" si="609"/>
        <v>#N/A</v>
      </c>
    </row>
    <row r="7719" spans="1:6" x14ac:dyDescent="0.25">
      <c r="A7719" s="43" t="str">
        <f t="shared" si="605"/>
        <v xml:space="preserve"> 0 Financial</v>
      </c>
      <c r="B7719" s="43" t="str">
        <f t="shared" si="606"/>
        <v/>
      </c>
      <c r="C7719" s="43">
        <f t="shared" si="607"/>
        <v>0</v>
      </c>
      <c r="D7719" s="43" t="str">
        <f t="shared" si="608"/>
        <v>Financial</v>
      </c>
      <c r="E7719" s="43" t="e">
        <f>IF(VLOOKUP(S7719,'DD-Lookup'!$J$6:$L$50,3,FALSE)="Monthly",(YEAR(AC7719)-YEAR(AB7719))*12+MONTH(AC7719)-MONTH(AB7719)+1,(AC7719-AB7719+1))</f>
        <v>#N/A</v>
      </c>
      <c r="F7719" s="210" t="e">
        <f t="shared" si="609"/>
        <v>#N/A</v>
      </c>
    </row>
    <row r="7720" spans="1:6" x14ac:dyDescent="0.25">
      <c r="A7720" s="43" t="str">
        <f t="shared" si="605"/>
        <v xml:space="preserve"> 0 Financial</v>
      </c>
      <c r="B7720" s="43" t="str">
        <f t="shared" si="606"/>
        <v/>
      </c>
      <c r="C7720" s="43">
        <f t="shared" si="607"/>
        <v>0</v>
      </c>
      <c r="D7720" s="43" t="str">
        <f t="shared" si="608"/>
        <v>Financial</v>
      </c>
      <c r="E7720" s="43" t="e">
        <f>IF(VLOOKUP(S7720,'DD-Lookup'!$J$6:$L$50,3,FALSE)="Monthly",(YEAR(AC7720)-YEAR(AB7720))*12+MONTH(AC7720)-MONTH(AB7720)+1,(AC7720-AB7720+1))</f>
        <v>#N/A</v>
      </c>
      <c r="F7720" s="210" t="e">
        <f t="shared" si="609"/>
        <v>#N/A</v>
      </c>
    </row>
    <row r="7721" spans="1:6" x14ac:dyDescent="0.25">
      <c r="A7721" s="43" t="str">
        <f t="shared" si="605"/>
        <v xml:space="preserve"> 0 Financial</v>
      </c>
      <c r="B7721" s="43" t="str">
        <f t="shared" si="606"/>
        <v/>
      </c>
      <c r="C7721" s="43">
        <f t="shared" si="607"/>
        <v>0</v>
      </c>
      <c r="D7721" s="43" t="str">
        <f t="shared" si="608"/>
        <v>Financial</v>
      </c>
      <c r="E7721" s="43" t="e">
        <f>IF(VLOOKUP(S7721,'DD-Lookup'!$J$6:$L$50,3,FALSE)="Monthly",(YEAR(AC7721)-YEAR(AB7721))*12+MONTH(AC7721)-MONTH(AB7721)+1,(AC7721-AB7721+1))</f>
        <v>#N/A</v>
      </c>
      <c r="F7721" s="210" t="e">
        <f t="shared" si="609"/>
        <v>#N/A</v>
      </c>
    </row>
    <row r="7722" spans="1:6" x14ac:dyDescent="0.25">
      <c r="A7722" s="43" t="str">
        <f t="shared" si="605"/>
        <v xml:space="preserve"> 0 Financial</v>
      </c>
      <c r="B7722" s="43" t="str">
        <f t="shared" si="606"/>
        <v/>
      </c>
      <c r="C7722" s="43">
        <f t="shared" si="607"/>
        <v>0</v>
      </c>
      <c r="D7722" s="43" t="str">
        <f t="shared" si="608"/>
        <v>Financial</v>
      </c>
      <c r="E7722" s="43" t="e">
        <f>IF(VLOOKUP(S7722,'DD-Lookup'!$J$6:$L$50,3,FALSE)="Monthly",(YEAR(AC7722)-YEAR(AB7722))*12+MONTH(AC7722)-MONTH(AB7722)+1,(AC7722-AB7722+1))</f>
        <v>#N/A</v>
      </c>
      <c r="F7722" s="210" t="e">
        <f t="shared" si="609"/>
        <v>#N/A</v>
      </c>
    </row>
    <row r="7723" spans="1:6" x14ac:dyDescent="0.25">
      <c r="A7723" s="43" t="str">
        <f t="shared" si="605"/>
        <v xml:space="preserve"> 0 Financial</v>
      </c>
      <c r="B7723" s="43" t="str">
        <f t="shared" si="606"/>
        <v/>
      </c>
      <c r="C7723" s="43">
        <f t="shared" si="607"/>
        <v>0</v>
      </c>
      <c r="D7723" s="43" t="str">
        <f t="shared" si="608"/>
        <v>Financial</v>
      </c>
      <c r="E7723" s="43" t="e">
        <f>IF(VLOOKUP(S7723,'DD-Lookup'!$J$6:$L$50,3,FALSE)="Monthly",(YEAR(AC7723)-YEAR(AB7723))*12+MONTH(AC7723)-MONTH(AB7723)+1,(AC7723-AB7723+1))</f>
        <v>#N/A</v>
      </c>
      <c r="F7723" s="210" t="e">
        <f t="shared" si="609"/>
        <v>#N/A</v>
      </c>
    </row>
    <row r="7724" spans="1:6" x14ac:dyDescent="0.25">
      <c r="A7724" s="43" t="str">
        <f t="shared" si="605"/>
        <v xml:space="preserve"> 0 Financial</v>
      </c>
      <c r="B7724" s="43" t="str">
        <f t="shared" si="606"/>
        <v/>
      </c>
      <c r="C7724" s="43">
        <f t="shared" si="607"/>
        <v>0</v>
      </c>
      <c r="D7724" s="43" t="str">
        <f t="shared" si="608"/>
        <v>Financial</v>
      </c>
      <c r="E7724" s="43" t="e">
        <f>IF(VLOOKUP(S7724,'DD-Lookup'!$J$6:$L$50,3,FALSE)="Monthly",(YEAR(AC7724)-YEAR(AB7724))*12+MONTH(AC7724)-MONTH(AB7724)+1,(AC7724-AB7724+1))</f>
        <v>#N/A</v>
      </c>
      <c r="F7724" s="210" t="e">
        <f t="shared" si="609"/>
        <v>#N/A</v>
      </c>
    </row>
    <row r="7725" spans="1:6" x14ac:dyDescent="0.25">
      <c r="A7725" s="43" t="str">
        <f t="shared" si="605"/>
        <v xml:space="preserve"> 0 Financial</v>
      </c>
      <c r="B7725" s="43" t="str">
        <f t="shared" si="606"/>
        <v/>
      </c>
      <c r="C7725" s="43">
        <f t="shared" si="607"/>
        <v>0</v>
      </c>
      <c r="D7725" s="43" t="str">
        <f t="shared" si="608"/>
        <v>Financial</v>
      </c>
      <c r="E7725" s="43" t="e">
        <f>IF(VLOOKUP(S7725,'DD-Lookup'!$J$6:$L$50,3,FALSE)="Monthly",(YEAR(AC7725)-YEAR(AB7725))*12+MONTH(AC7725)-MONTH(AB7725)+1,(AC7725-AB7725+1))</f>
        <v>#N/A</v>
      </c>
      <c r="F7725" s="210" t="e">
        <f t="shared" si="609"/>
        <v>#N/A</v>
      </c>
    </row>
    <row r="7726" spans="1:6" x14ac:dyDescent="0.25">
      <c r="A7726" s="43" t="str">
        <f t="shared" si="605"/>
        <v xml:space="preserve"> 0 Financial</v>
      </c>
      <c r="B7726" s="43" t="str">
        <f t="shared" si="606"/>
        <v/>
      </c>
      <c r="C7726" s="43">
        <f t="shared" si="607"/>
        <v>0</v>
      </c>
      <c r="D7726" s="43" t="str">
        <f t="shared" si="608"/>
        <v>Financial</v>
      </c>
      <c r="E7726" s="43" t="e">
        <f>IF(VLOOKUP(S7726,'DD-Lookup'!$J$6:$L$50,3,FALSE)="Monthly",(YEAR(AC7726)-YEAR(AB7726))*12+MONTH(AC7726)-MONTH(AB7726)+1,(AC7726-AB7726+1))</f>
        <v>#N/A</v>
      </c>
      <c r="F7726" s="210" t="e">
        <f t="shared" si="609"/>
        <v>#N/A</v>
      </c>
    </row>
    <row r="7727" spans="1:6" x14ac:dyDescent="0.25">
      <c r="A7727" s="43" t="str">
        <f t="shared" si="605"/>
        <v xml:space="preserve"> 0 Financial</v>
      </c>
      <c r="B7727" s="43" t="str">
        <f t="shared" si="606"/>
        <v/>
      </c>
      <c r="C7727" s="43">
        <f t="shared" si="607"/>
        <v>0</v>
      </c>
      <c r="D7727" s="43" t="str">
        <f t="shared" si="608"/>
        <v>Financial</v>
      </c>
      <c r="E7727" s="43" t="e">
        <f>IF(VLOOKUP(S7727,'DD-Lookup'!$J$6:$L$50,3,FALSE)="Monthly",(YEAR(AC7727)-YEAR(AB7727))*12+MONTH(AC7727)-MONTH(AB7727)+1,(AC7727-AB7727+1))</f>
        <v>#N/A</v>
      </c>
      <c r="F7727" s="210" t="e">
        <f t="shared" si="609"/>
        <v>#N/A</v>
      </c>
    </row>
    <row r="7728" spans="1:6" x14ac:dyDescent="0.25">
      <c r="A7728" s="43" t="str">
        <f t="shared" si="605"/>
        <v xml:space="preserve"> 0 Financial</v>
      </c>
      <c r="B7728" s="43" t="str">
        <f t="shared" si="606"/>
        <v/>
      </c>
      <c r="C7728" s="43">
        <f t="shared" si="607"/>
        <v>0</v>
      </c>
      <c r="D7728" s="43" t="str">
        <f t="shared" si="608"/>
        <v>Financial</v>
      </c>
      <c r="E7728" s="43" t="e">
        <f>IF(VLOOKUP(S7728,'DD-Lookup'!$J$6:$L$50,3,FALSE)="Monthly",(YEAR(AC7728)-YEAR(AB7728))*12+MONTH(AC7728)-MONTH(AB7728)+1,(AC7728-AB7728+1))</f>
        <v>#N/A</v>
      </c>
      <c r="F7728" s="210" t="e">
        <f t="shared" si="609"/>
        <v>#N/A</v>
      </c>
    </row>
    <row r="7729" spans="1:6" x14ac:dyDescent="0.25">
      <c r="A7729" s="43" t="str">
        <f t="shared" si="605"/>
        <v xml:space="preserve"> 0 Financial</v>
      </c>
      <c r="B7729" s="43" t="str">
        <f t="shared" si="606"/>
        <v/>
      </c>
      <c r="C7729" s="43">
        <f t="shared" si="607"/>
        <v>0</v>
      </c>
      <c r="D7729" s="43" t="str">
        <f t="shared" si="608"/>
        <v>Financial</v>
      </c>
      <c r="E7729" s="43" t="e">
        <f>IF(VLOOKUP(S7729,'DD-Lookup'!$J$6:$L$50,3,FALSE)="Monthly",(YEAR(AC7729)-YEAR(AB7729))*12+MONTH(AC7729)-MONTH(AB7729)+1,(AC7729-AB7729+1))</f>
        <v>#N/A</v>
      </c>
      <c r="F7729" s="210" t="e">
        <f t="shared" si="609"/>
        <v>#N/A</v>
      </c>
    </row>
    <row r="7730" spans="1:6" x14ac:dyDescent="0.25">
      <c r="A7730" s="43" t="str">
        <f t="shared" si="605"/>
        <v xml:space="preserve"> 0 Financial</v>
      </c>
      <c r="B7730" s="43" t="str">
        <f t="shared" si="606"/>
        <v/>
      </c>
      <c r="C7730" s="43">
        <f t="shared" si="607"/>
        <v>0</v>
      </c>
      <c r="D7730" s="43" t="str">
        <f t="shared" si="608"/>
        <v>Financial</v>
      </c>
      <c r="E7730" s="43" t="e">
        <f>IF(VLOOKUP(S7730,'DD-Lookup'!$J$6:$L$50,3,FALSE)="Monthly",(YEAR(AC7730)-YEAR(AB7730))*12+MONTH(AC7730)-MONTH(AB7730)+1,(AC7730-AB7730+1))</f>
        <v>#N/A</v>
      </c>
      <c r="F7730" s="210" t="e">
        <f t="shared" si="609"/>
        <v>#N/A</v>
      </c>
    </row>
    <row r="7731" spans="1:6" x14ac:dyDescent="0.25">
      <c r="A7731" s="43" t="str">
        <f t="shared" si="605"/>
        <v xml:space="preserve"> 0 Financial</v>
      </c>
      <c r="B7731" s="43" t="str">
        <f t="shared" si="606"/>
        <v/>
      </c>
      <c r="C7731" s="43">
        <f t="shared" si="607"/>
        <v>0</v>
      </c>
      <c r="D7731" s="43" t="str">
        <f t="shared" si="608"/>
        <v>Financial</v>
      </c>
      <c r="E7731" s="43" t="e">
        <f>IF(VLOOKUP(S7731,'DD-Lookup'!$J$6:$L$50,3,FALSE)="Monthly",(YEAR(AC7731)-YEAR(AB7731))*12+MONTH(AC7731)-MONTH(AB7731)+1,(AC7731-AB7731+1))</f>
        <v>#N/A</v>
      </c>
      <c r="F7731" s="210" t="e">
        <f t="shared" si="609"/>
        <v>#N/A</v>
      </c>
    </row>
    <row r="7732" spans="1:6" x14ac:dyDescent="0.25">
      <c r="A7732" s="43" t="str">
        <f t="shared" si="605"/>
        <v xml:space="preserve"> 0 Financial</v>
      </c>
      <c r="B7732" s="43" t="str">
        <f t="shared" si="606"/>
        <v/>
      </c>
      <c r="C7732" s="43">
        <f t="shared" si="607"/>
        <v>0</v>
      </c>
      <c r="D7732" s="43" t="str">
        <f t="shared" si="608"/>
        <v>Financial</v>
      </c>
      <c r="E7732" s="43" t="e">
        <f>IF(VLOOKUP(S7732,'DD-Lookup'!$J$6:$L$50,3,FALSE)="Monthly",(YEAR(AC7732)-YEAR(AB7732))*12+MONTH(AC7732)-MONTH(AB7732)+1,(AC7732-AB7732+1))</f>
        <v>#N/A</v>
      </c>
      <c r="F7732" s="210" t="e">
        <f t="shared" si="609"/>
        <v>#N/A</v>
      </c>
    </row>
    <row r="7733" spans="1:6" x14ac:dyDescent="0.25">
      <c r="A7733" s="43" t="str">
        <f t="shared" si="605"/>
        <v xml:space="preserve"> 0 Financial</v>
      </c>
      <c r="B7733" s="43" t="str">
        <f t="shared" si="606"/>
        <v/>
      </c>
      <c r="C7733" s="43">
        <f t="shared" si="607"/>
        <v>0</v>
      </c>
      <c r="D7733" s="43" t="str">
        <f t="shared" si="608"/>
        <v>Financial</v>
      </c>
      <c r="E7733" s="43" t="e">
        <f>IF(VLOOKUP(S7733,'DD-Lookup'!$J$6:$L$50,3,FALSE)="Monthly",(YEAR(AC7733)-YEAR(AB7733))*12+MONTH(AC7733)-MONTH(AB7733)+1,(AC7733-AB7733+1))</f>
        <v>#N/A</v>
      </c>
      <c r="F7733" s="210" t="e">
        <f t="shared" si="609"/>
        <v>#N/A</v>
      </c>
    </row>
    <row r="7734" spans="1:6" x14ac:dyDescent="0.25">
      <c r="A7734" s="43" t="str">
        <f t="shared" si="605"/>
        <v xml:space="preserve"> 0 Financial</v>
      </c>
      <c r="B7734" s="43" t="str">
        <f t="shared" si="606"/>
        <v/>
      </c>
      <c r="C7734" s="43">
        <f t="shared" si="607"/>
        <v>0</v>
      </c>
      <c r="D7734" s="43" t="str">
        <f t="shared" si="608"/>
        <v>Financial</v>
      </c>
      <c r="E7734" s="43" t="e">
        <f>IF(VLOOKUP(S7734,'DD-Lookup'!$J$6:$L$50,3,FALSE)="Monthly",(YEAR(AC7734)-YEAR(AB7734))*12+MONTH(AC7734)-MONTH(AB7734)+1,(AC7734-AB7734+1))</f>
        <v>#N/A</v>
      </c>
      <c r="F7734" s="210" t="e">
        <f t="shared" si="609"/>
        <v>#N/A</v>
      </c>
    </row>
    <row r="7735" spans="1:6" x14ac:dyDescent="0.25">
      <c r="A7735" s="43" t="str">
        <f t="shared" si="605"/>
        <v xml:space="preserve"> 0 Financial</v>
      </c>
      <c r="B7735" s="43" t="str">
        <f t="shared" si="606"/>
        <v/>
      </c>
      <c r="C7735" s="43">
        <f t="shared" si="607"/>
        <v>0</v>
      </c>
      <c r="D7735" s="43" t="str">
        <f t="shared" si="608"/>
        <v>Financial</v>
      </c>
      <c r="E7735" s="43" t="e">
        <f>IF(VLOOKUP(S7735,'DD-Lookup'!$J$6:$L$50,3,FALSE)="Monthly",(YEAR(AC7735)-YEAR(AB7735))*12+MONTH(AC7735)-MONTH(AB7735)+1,(AC7735-AB7735+1))</f>
        <v>#N/A</v>
      </c>
      <c r="F7735" s="210" t="e">
        <f t="shared" si="609"/>
        <v>#N/A</v>
      </c>
    </row>
    <row r="7736" spans="1:6" x14ac:dyDescent="0.25">
      <c r="A7736" s="43" t="str">
        <f t="shared" si="605"/>
        <v xml:space="preserve"> 0 Financial</v>
      </c>
      <c r="B7736" s="43" t="str">
        <f t="shared" si="606"/>
        <v/>
      </c>
      <c r="C7736" s="43">
        <f t="shared" si="607"/>
        <v>0</v>
      </c>
      <c r="D7736" s="43" t="str">
        <f t="shared" si="608"/>
        <v>Financial</v>
      </c>
      <c r="E7736" s="43" t="e">
        <f>IF(VLOOKUP(S7736,'DD-Lookup'!$J$6:$L$50,3,FALSE)="Monthly",(YEAR(AC7736)-YEAR(AB7736))*12+MONTH(AC7736)-MONTH(AB7736)+1,(AC7736-AB7736+1))</f>
        <v>#N/A</v>
      </c>
      <c r="F7736" s="210" t="e">
        <f t="shared" si="609"/>
        <v>#N/A</v>
      </c>
    </row>
    <row r="7737" spans="1:6" x14ac:dyDescent="0.25">
      <c r="A7737" s="43" t="str">
        <f t="shared" si="605"/>
        <v xml:space="preserve"> 0 Financial</v>
      </c>
      <c r="B7737" s="43" t="str">
        <f t="shared" si="606"/>
        <v/>
      </c>
      <c r="C7737" s="43">
        <f t="shared" si="607"/>
        <v>0</v>
      </c>
      <c r="D7737" s="43" t="str">
        <f t="shared" si="608"/>
        <v>Financial</v>
      </c>
      <c r="E7737" s="43" t="e">
        <f>IF(VLOOKUP(S7737,'DD-Lookup'!$J$6:$L$50,3,FALSE)="Monthly",(YEAR(AC7737)-YEAR(AB7737))*12+MONTH(AC7737)-MONTH(AB7737)+1,(AC7737-AB7737+1))</f>
        <v>#N/A</v>
      </c>
      <c r="F7737" s="210" t="e">
        <f t="shared" si="609"/>
        <v>#N/A</v>
      </c>
    </row>
    <row r="7738" spans="1:6" x14ac:dyDescent="0.25">
      <c r="A7738" s="43" t="str">
        <f t="shared" si="605"/>
        <v xml:space="preserve"> 0 Financial</v>
      </c>
      <c r="B7738" s="43" t="str">
        <f t="shared" si="606"/>
        <v/>
      </c>
      <c r="C7738" s="43">
        <f t="shared" si="607"/>
        <v>0</v>
      </c>
      <c r="D7738" s="43" t="str">
        <f t="shared" si="608"/>
        <v>Financial</v>
      </c>
      <c r="E7738" s="43" t="e">
        <f>IF(VLOOKUP(S7738,'DD-Lookup'!$J$6:$L$50,3,FALSE)="Monthly",(YEAR(AC7738)-YEAR(AB7738))*12+MONTH(AC7738)-MONTH(AB7738)+1,(AC7738-AB7738+1))</f>
        <v>#N/A</v>
      </c>
      <c r="F7738" s="210" t="e">
        <f t="shared" si="609"/>
        <v>#N/A</v>
      </c>
    </row>
    <row r="7739" spans="1:6" x14ac:dyDescent="0.25">
      <c r="A7739" s="43" t="str">
        <f t="shared" si="605"/>
        <v xml:space="preserve"> 0 Financial</v>
      </c>
      <c r="B7739" s="43" t="str">
        <f t="shared" si="606"/>
        <v/>
      </c>
      <c r="C7739" s="43">
        <f t="shared" si="607"/>
        <v>0</v>
      </c>
      <c r="D7739" s="43" t="str">
        <f t="shared" si="608"/>
        <v>Financial</v>
      </c>
      <c r="E7739" s="43" t="e">
        <f>IF(VLOOKUP(S7739,'DD-Lookup'!$J$6:$L$50,3,FALSE)="Monthly",(YEAR(AC7739)-YEAR(AB7739))*12+MONTH(AC7739)-MONTH(AB7739)+1,(AC7739-AB7739+1))</f>
        <v>#N/A</v>
      </c>
      <c r="F7739" s="210" t="e">
        <f t="shared" si="609"/>
        <v>#N/A</v>
      </c>
    </row>
    <row r="7740" spans="1:6" x14ac:dyDescent="0.25">
      <c r="A7740" s="43" t="str">
        <f t="shared" si="605"/>
        <v xml:space="preserve"> 0 Financial</v>
      </c>
      <c r="B7740" s="43" t="str">
        <f t="shared" si="606"/>
        <v/>
      </c>
      <c r="C7740" s="43">
        <f t="shared" si="607"/>
        <v>0</v>
      </c>
      <c r="D7740" s="43" t="str">
        <f t="shared" si="608"/>
        <v>Financial</v>
      </c>
      <c r="E7740" s="43" t="e">
        <f>IF(VLOOKUP(S7740,'DD-Lookup'!$J$6:$L$50,3,FALSE)="Monthly",(YEAR(AC7740)-YEAR(AB7740))*12+MONTH(AC7740)-MONTH(AB7740)+1,(AC7740-AB7740+1))</f>
        <v>#N/A</v>
      </c>
      <c r="F7740" s="210" t="e">
        <f t="shared" si="609"/>
        <v>#N/A</v>
      </c>
    </row>
    <row r="7741" spans="1:6" x14ac:dyDescent="0.25">
      <c r="A7741" s="43" t="str">
        <f t="shared" si="605"/>
        <v xml:space="preserve"> 0 Financial</v>
      </c>
      <c r="B7741" s="43" t="str">
        <f t="shared" si="606"/>
        <v/>
      </c>
      <c r="C7741" s="43">
        <f t="shared" si="607"/>
        <v>0</v>
      </c>
      <c r="D7741" s="43" t="str">
        <f t="shared" si="608"/>
        <v>Financial</v>
      </c>
      <c r="E7741" s="43" t="e">
        <f>IF(VLOOKUP(S7741,'DD-Lookup'!$J$6:$L$50,3,FALSE)="Monthly",(YEAR(AC7741)-YEAR(AB7741))*12+MONTH(AC7741)-MONTH(AB7741)+1,(AC7741-AB7741+1))</f>
        <v>#N/A</v>
      </c>
      <c r="F7741" s="210" t="e">
        <f t="shared" si="609"/>
        <v>#N/A</v>
      </c>
    </row>
    <row r="7742" spans="1:6" x14ac:dyDescent="0.25">
      <c r="A7742" s="43" t="str">
        <f t="shared" si="605"/>
        <v xml:space="preserve"> 0 Financial</v>
      </c>
      <c r="B7742" s="43" t="str">
        <f t="shared" si="606"/>
        <v/>
      </c>
      <c r="C7742" s="43">
        <f t="shared" si="607"/>
        <v>0</v>
      </c>
      <c r="D7742" s="43" t="str">
        <f t="shared" si="608"/>
        <v>Financial</v>
      </c>
      <c r="E7742" s="43" t="e">
        <f>IF(VLOOKUP(S7742,'DD-Lookup'!$J$6:$L$50,3,FALSE)="Monthly",(YEAR(AC7742)-YEAR(AB7742))*12+MONTH(AC7742)-MONTH(AB7742)+1,(AC7742-AB7742+1))</f>
        <v>#N/A</v>
      </c>
      <c r="F7742" s="210" t="e">
        <f t="shared" si="609"/>
        <v>#N/A</v>
      </c>
    </row>
    <row r="7743" spans="1:6" x14ac:dyDescent="0.25">
      <c r="A7743" s="43" t="str">
        <f t="shared" si="605"/>
        <v xml:space="preserve"> 0 Financial</v>
      </c>
      <c r="B7743" s="43" t="str">
        <f t="shared" si="606"/>
        <v/>
      </c>
      <c r="C7743" s="43">
        <f t="shared" si="607"/>
        <v>0</v>
      </c>
      <c r="D7743" s="43" t="str">
        <f t="shared" si="608"/>
        <v>Financial</v>
      </c>
      <c r="E7743" s="43" t="e">
        <f>IF(VLOOKUP(S7743,'DD-Lookup'!$J$6:$L$50,3,FALSE)="Monthly",(YEAR(AC7743)-YEAR(AB7743))*12+MONTH(AC7743)-MONTH(AB7743)+1,(AC7743-AB7743+1))</f>
        <v>#N/A</v>
      </c>
      <c r="F7743" s="210" t="e">
        <f t="shared" si="609"/>
        <v>#N/A</v>
      </c>
    </row>
    <row r="7744" spans="1:6" x14ac:dyDescent="0.25">
      <c r="A7744" s="43" t="str">
        <f t="shared" si="605"/>
        <v xml:space="preserve"> 0 Financial</v>
      </c>
      <c r="B7744" s="43" t="str">
        <f t="shared" si="606"/>
        <v/>
      </c>
      <c r="C7744" s="43">
        <f t="shared" si="607"/>
        <v>0</v>
      </c>
      <c r="D7744" s="43" t="str">
        <f t="shared" si="608"/>
        <v>Financial</v>
      </c>
      <c r="E7744" s="43" t="e">
        <f>IF(VLOOKUP(S7744,'DD-Lookup'!$J$6:$L$50,3,FALSE)="Monthly",(YEAR(AC7744)-YEAR(AB7744))*12+MONTH(AC7744)-MONTH(AB7744)+1,(AC7744-AB7744+1))</f>
        <v>#N/A</v>
      </c>
      <c r="F7744" s="210" t="e">
        <f t="shared" si="609"/>
        <v>#N/A</v>
      </c>
    </row>
    <row r="7745" spans="1:6" x14ac:dyDescent="0.25">
      <c r="A7745" s="43" t="str">
        <f t="shared" si="605"/>
        <v xml:space="preserve"> 0 Financial</v>
      </c>
      <c r="B7745" s="43" t="str">
        <f t="shared" si="606"/>
        <v/>
      </c>
      <c r="C7745" s="43">
        <f t="shared" si="607"/>
        <v>0</v>
      </c>
      <c r="D7745" s="43" t="str">
        <f t="shared" si="608"/>
        <v>Financial</v>
      </c>
      <c r="E7745" s="43" t="e">
        <f>IF(VLOOKUP(S7745,'DD-Lookup'!$J$6:$L$50,3,FALSE)="Monthly",(YEAR(AC7745)-YEAR(AB7745))*12+MONTH(AC7745)-MONTH(AB7745)+1,(AC7745-AB7745+1))</f>
        <v>#N/A</v>
      </c>
      <c r="F7745" s="210" t="e">
        <f t="shared" si="609"/>
        <v>#N/A</v>
      </c>
    </row>
    <row r="7746" spans="1:6" x14ac:dyDescent="0.25">
      <c r="A7746" s="43" t="str">
        <f t="shared" si="605"/>
        <v xml:space="preserve"> 0 Financial</v>
      </c>
      <c r="B7746" s="43" t="str">
        <f t="shared" si="606"/>
        <v/>
      </c>
      <c r="C7746" s="43">
        <f t="shared" si="607"/>
        <v>0</v>
      </c>
      <c r="D7746" s="43" t="str">
        <f t="shared" si="608"/>
        <v>Financial</v>
      </c>
      <c r="E7746" s="43" t="e">
        <f>IF(VLOOKUP(S7746,'DD-Lookup'!$J$6:$L$50,3,FALSE)="Monthly",(YEAR(AC7746)-YEAR(AB7746))*12+MONTH(AC7746)-MONTH(AB7746)+1,(AC7746-AB7746+1))</f>
        <v>#N/A</v>
      </c>
      <c r="F7746" s="210" t="e">
        <f t="shared" si="609"/>
        <v>#N/A</v>
      </c>
    </row>
    <row r="7747" spans="1:6" x14ac:dyDescent="0.25">
      <c r="A7747" s="43" t="str">
        <f t="shared" si="605"/>
        <v xml:space="preserve"> 0 Financial</v>
      </c>
      <c r="B7747" s="43" t="str">
        <f t="shared" si="606"/>
        <v/>
      </c>
      <c r="C7747" s="43">
        <f t="shared" si="607"/>
        <v>0</v>
      </c>
      <c r="D7747" s="43" t="str">
        <f t="shared" si="608"/>
        <v>Financial</v>
      </c>
      <c r="E7747" s="43" t="e">
        <f>IF(VLOOKUP(S7747,'DD-Lookup'!$J$6:$L$50,3,FALSE)="Monthly",(YEAR(AC7747)-YEAR(AB7747))*12+MONTH(AC7747)-MONTH(AB7747)+1,(AC7747-AB7747+1))</f>
        <v>#N/A</v>
      </c>
      <c r="F7747" s="210" t="e">
        <f t="shared" si="609"/>
        <v>#N/A</v>
      </c>
    </row>
    <row r="7748" spans="1:6" x14ac:dyDescent="0.25">
      <c r="A7748" s="43" t="str">
        <f t="shared" si="605"/>
        <v xml:space="preserve"> 0 Financial</v>
      </c>
      <c r="B7748" s="43" t="str">
        <f t="shared" si="606"/>
        <v/>
      </c>
      <c r="C7748" s="43">
        <f t="shared" si="607"/>
        <v>0</v>
      </c>
      <c r="D7748" s="43" t="str">
        <f t="shared" si="608"/>
        <v>Financial</v>
      </c>
      <c r="E7748" s="43" t="e">
        <f>IF(VLOOKUP(S7748,'DD-Lookup'!$J$6:$L$50,3,FALSE)="Monthly",(YEAR(AC7748)-YEAR(AB7748))*12+MONTH(AC7748)-MONTH(AB7748)+1,(AC7748-AB7748+1))</f>
        <v>#N/A</v>
      </c>
      <c r="F7748" s="210" t="e">
        <f t="shared" si="609"/>
        <v>#N/A</v>
      </c>
    </row>
    <row r="7749" spans="1:6" x14ac:dyDescent="0.25">
      <c r="A7749" s="43" t="str">
        <f t="shared" si="605"/>
        <v xml:space="preserve"> 0 Financial</v>
      </c>
      <c r="B7749" s="43" t="str">
        <f t="shared" si="606"/>
        <v/>
      </c>
      <c r="C7749" s="43">
        <f t="shared" si="607"/>
        <v>0</v>
      </c>
      <c r="D7749" s="43" t="str">
        <f t="shared" si="608"/>
        <v>Financial</v>
      </c>
      <c r="E7749" s="43" t="e">
        <f>IF(VLOOKUP(S7749,'DD-Lookup'!$J$6:$L$50,3,FALSE)="Monthly",(YEAR(AC7749)-YEAR(AB7749))*12+MONTH(AC7749)-MONTH(AB7749)+1,(AC7749-AB7749+1))</f>
        <v>#N/A</v>
      </c>
      <c r="F7749" s="210" t="e">
        <f t="shared" si="609"/>
        <v>#N/A</v>
      </c>
    </row>
    <row r="7750" spans="1:6" x14ac:dyDescent="0.25">
      <c r="A7750" s="43" t="str">
        <f t="shared" si="605"/>
        <v xml:space="preserve"> 0 Financial</v>
      </c>
      <c r="B7750" s="43" t="str">
        <f t="shared" si="606"/>
        <v/>
      </c>
      <c r="C7750" s="43">
        <f t="shared" si="607"/>
        <v>0</v>
      </c>
      <c r="D7750" s="43" t="str">
        <f t="shared" si="608"/>
        <v>Financial</v>
      </c>
      <c r="E7750" s="43" t="e">
        <f>IF(VLOOKUP(S7750,'DD-Lookup'!$J$6:$L$50,3,FALSE)="Monthly",(YEAR(AC7750)-YEAR(AB7750))*12+MONTH(AC7750)-MONTH(AB7750)+1,(AC7750-AB7750+1))</f>
        <v>#N/A</v>
      </c>
      <c r="F7750" s="210" t="e">
        <f t="shared" si="609"/>
        <v>#N/A</v>
      </c>
    </row>
    <row r="7751" spans="1:6" x14ac:dyDescent="0.25">
      <c r="A7751" s="43" t="str">
        <f t="shared" si="605"/>
        <v xml:space="preserve"> 0 Financial</v>
      </c>
      <c r="B7751" s="43" t="str">
        <f t="shared" si="606"/>
        <v/>
      </c>
      <c r="C7751" s="43">
        <f t="shared" si="607"/>
        <v>0</v>
      </c>
      <c r="D7751" s="43" t="str">
        <f t="shared" si="608"/>
        <v>Financial</v>
      </c>
      <c r="E7751" s="43" t="e">
        <f>IF(VLOOKUP(S7751,'DD-Lookup'!$J$6:$L$50,3,FALSE)="Monthly",(YEAR(AC7751)-YEAR(AB7751))*12+MONTH(AC7751)-MONTH(AB7751)+1,(AC7751-AB7751+1))</f>
        <v>#N/A</v>
      </c>
      <c r="F7751" s="210" t="e">
        <f t="shared" si="609"/>
        <v>#N/A</v>
      </c>
    </row>
    <row r="7752" spans="1:6" x14ac:dyDescent="0.25">
      <c r="A7752" s="43" t="str">
        <f t="shared" si="605"/>
        <v xml:space="preserve"> 0 Financial</v>
      </c>
      <c r="B7752" s="43" t="str">
        <f t="shared" si="606"/>
        <v/>
      </c>
      <c r="C7752" s="43">
        <f t="shared" si="607"/>
        <v>0</v>
      </c>
      <c r="D7752" s="43" t="str">
        <f t="shared" si="608"/>
        <v>Financial</v>
      </c>
      <c r="E7752" s="43" t="e">
        <f>IF(VLOOKUP(S7752,'DD-Lookup'!$J$6:$L$50,3,FALSE)="Monthly",(YEAR(AC7752)-YEAR(AB7752))*12+MONTH(AC7752)-MONTH(AB7752)+1,(AC7752-AB7752+1))</f>
        <v>#N/A</v>
      </c>
      <c r="F7752" s="210" t="e">
        <f t="shared" si="609"/>
        <v>#N/A</v>
      </c>
    </row>
    <row r="7753" spans="1:6" x14ac:dyDescent="0.25">
      <c r="A7753" s="43" t="str">
        <f t="shared" si="605"/>
        <v xml:space="preserve"> 0 Financial</v>
      </c>
      <c r="B7753" s="43" t="str">
        <f t="shared" si="606"/>
        <v/>
      </c>
      <c r="C7753" s="43">
        <f t="shared" si="607"/>
        <v>0</v>
      </c>
      <c r="D7753" s="43" t="str">
        <f t="shared" si="608"/>
        <v>Financial</v>
      </c>
      <c r="E7753" s="43" t="e">
        <f>IF(VLOOKUP(S7753,'DD-Lookup'!$J$6:$L$50,3,FALSE)="Monthly",(YEAR(AC7753)-YEAR(AB7753))*12+MONTH(AC7753)-MONTH(AB7753)+1,(AC7753-AB7753+1))</f>
        <v>#N/A</v>
      </c>
      <c r="F7753" s="210" t="e">
        <f t="shared" si="609"/>
        <v>#N/A</v>
      </c>
    </row>
    <row r="7754" spans="1:6" x14ac:dyDescent="0.25">
      <c r="A7754" s="43" t="str">
        <f t="shared" ref="A7754:A7817" si="610">B7754&amp;" "&amp;C7754&amp;" "&amp;D7754</f>
        <v xml:space="preserve"> 0 Financial</v>
      </c>
      <c r="B7754" s="43" t="str">
        <f t="shared" ref="B7754:B7817" si="611">IF((LEFT(N7754,2)="US"),"US","")</f>
        <v/>
      </c>
      <c r="C7754" s="43">
        <f t="shared" ref="C7754:C7817" si="612">M7754</f>
        <v>0</v>
      </c>
      <c r="D7754" s="43" t="str">
        <f t="shared" ref="D7754:D7817" si="613">IF(ISNUMBER(FIND("Phy",N7754))=TRUE,"Physical","Financial")</f>
        <v>Financial</v>
      </c>
      <c r="E7754" s="43" t="e">
        <f>IF(VLOOKUP(S7754,'DD-Lookup'!$J$6:$L$50,3,FALSE)="Monthly",(YEAR(AC7754)-YEAR(AB7754))*12+MONTH(AC7754)-MONTH(AB7754)+1,(AC7754-AB7754+1))</f>
        <v>#N/A</v>
      </c>
      <c r="F7754" s="210" t="e">
        <f t="shared" ref="F7754:F7817" si="614">E7754*SUM(P7754:Q7754)</f>
        <v>#N/A</v>
      </c>
    </row>
    <row r="7755" spans="1:6" x14ac:dyDescent="0.25">
      <c r="A7755" s="43" t="str">
        <f t="shared" si="610"/>
        <v xml:space="preserve"> 0 Financial</v>
      </c>
      <c r="B7755" s="43" t="str">
        <f t="shared" si="611"/>
        <v/>
      </c>
      <c r="C7755" s="43">
        <f t="shared" si="612"/>
        <v>0</v>
      </c>
      <c r="D7755" s="43" t="str">
        <f t="shared" si="613"/>
        <v>Financial</v>
      </c>
      <c r="E7755" s="43" t="e">
        <f>IF(VLOOKUP(S7755,'DD-Lookup'!$J$6:$L$50,3,FALSE)="Monthly",(YEAR(AC7755)-YEAR(AB7755))*12+MONTH(AC7755)-MONTH(AB7755)+1,(AC7755-AB7755+1))</f>
        <v>#N/A</v>
      </c>
      <c r="F7755" s="210" t="e">
        <f t="shared" si="614"/>
        <v>#N/A</v>
      </c>
    </row>
    <row r="7756" spans="1:6" x14ac:dyDescent="0.25">
      <c r="A7756" s="43" t="str">
        <f t="shared" si="610"/>
        <v xml:space="preserve"> 0 Financial</v>
      </c>
      <c r="B7756" s="43" t="str">
        <f t="shared" si="611"/>
        <v/>
      </c>
      <c r="C7756" s="43">
        <f t="shared" si="612"/>
        <v>0</v>
      </c>
      <c r="D7756" s="43" t="str">
        <f t="shared" si="613"/>
        <v>Financial</v>
      </c>
      <c r="E7756" s="43" t="e">
        <f>IF(VLOOKUP(S7756,'DD-Lookup'!$J$6:$L$50,3,FALSE)="Monthly",(YEAR(AC7756)-YEAR(AB7756))*12+MONTH(AC7756)-MONTH(AB7756)+1,(AC7756-AB7756+1))</f>
        <v>#N/A</v>
      </c>
      <c r="F7756" s="210" t="e">
        <f t="shared" si="614"/>
        <v>#N/A</v>
      </c>
    </row>
    <row r="7757" spans="1:6" x14ac:dyDescent="0.25">
      <c r="A7757" s="43" t="str">
        <f t="shared" si="610"/>
        <v xml:space="preserve"> 0 Financial</v>
      </c>
      <c r="B7757" s="43" t="str">
        <f t="shared" si="611"/>
        <v/>
      </c>
      <c r="C7757" s="43">
        <f t="shared" si="612"/>
        <v>0</v>
      </c>
      <c r="D7757" s="43" t="str">
        <f t="shared" si="613"/>
        <v>Financial</v>
      </c>
      <c r="E7757" s="43" t="e">
        <f>IF(VLOOKUP(S7757,'DD-Lookup'!$J$6:$L$50,3,FALSE)="Monthly",(YEAR(AC7757)-YEAR(AB7757))*12+MONTH(AC7757)-MONTH(AB7757)+1,(AC7757-AB7757+1))</f>
        <v>#N/A</v>
      </c>
      <c r="F7757" s="210" t="e">
        <f t="shared" si="614"/>
        <v>#N/A</v>
      </c>
    </row>
    <row r="7758" spans="1:6" x14ac:dyDescent="0.25">
      <c r="A7758" s="43" t="str">
        <f t="shared" si="610"/>
        <v xml:space="preserve"> 0 Financial</v>
      </c>
      <c r="B7758" s="43" t="str">
        <f t="shared" si="611"/>
        <v/>
      </c>
      <c r="C7758" s="43">
        <f t="shared" si="612"/>
        <v>0</v>
      </c>
      <c r="D7758" s="43" t="str">
        <f t="shared" si="613"/>
        <v>Financial</v>
      </c>
      <c r="E7758" s="43" t="e">
        <f>IF(VLOOKUP(S7758,'DD-Lookup'!$J$6:$L$50,3,FALSE)="Monthly",(YEAR(AC7758)-YEAR(AB7758))*12+MONTH(AC7758)-MONTH(AB7758)+1,(AC7758-AB7758+1))</f>
        <v>#N/A</v>
      </c>
      <c r="F7758" s="210" t="e">
        <f t="shared" si="614"/>
        <v>#N/A</v>
      </c>
    </row>
    <row r="7759" spans="1:6" x14ac:dyDescent="0.25">
      <c r="A7759" s="43" t="str">
        <f t="shared" si="610"/>
        <v xml:space="preserve"> 0 Financial</v>
      </c>
      <c r="B7759" s="43" t="str">
        <f t="shared" si="611"/>
        <v/>
      </c>
      <c r="C7759" s="43">
        <f t="shared" si="612"/>
        <v>0</v>
      </c>
      <c r="D7759" s="43" t="str">
        <f t="shared" si="613"/>
        <v>Financial</v>
      </c>
      <c r="E7759" s="43" t="e">
        <f>IF(VLOOKUP(S7759,'DD-Lookup'!$J$6:$L$50,3,FALSE)="Monthly",(YEAR(AC7759)-YEAR(AB7759))*12+MONTH(AC7759)-MONTH(AB7759)+1,(AC7759-AB7759+1))</f>
        <v>#N/A</v>
      </c>
      <c r="F7759" s="210" t="e">
        <f t="shared" si="614"/>
        <v>#N/A</v>
      </c>
    </row>
    <row r="7760" spans="1:6" x14ac:dyDescent="0.25">
      <c r="A7760" s="43" t="str">
        <f t="shared" si="610"/>
        <v xml:space="preserve"> 0 Financial</v>
      </c>
      <c r="B7760" s="43" t="str">
        <f t="shared" si="611"/>
        <v/>
      </c>
      <c r="C7760" s="43">
        <f t="shared" si="612"/>
        <v>0</v>
      </c>
      <c r="D7760" s="43" t="str">
        <f t="shared" si="613"/>
        <v>Financial</v>
      </c>
      <c r="E7760" s="43" t="e">
        <f>IF(VLOOKUP(S7760,'DD-Lookup'!$J$6:$L$50,3,FALSE)="Monthly",(YEAR(AC7760)-YEAR(AB7760))*12+MONTH(AC7760)-MONTH(AB7760)+1,(AC7760-AB7760+1))</f>
        <v>#N/A</v>
      </c>
      <c r="F7760" s="210" t="e">
        <f t="shared" si="614"/>
        <v>#N/A</v>
      </c>
    </row>
    <row r="7761" spans="1:6" x14ac:dyDescent="0.25">
      <c r="A7761" s="43" t="str">
        <f t="shared" si="610"/>
        <v xml:space="preserve"> 0 Financial</v>
      </c>
      <c r="B7761" s="43" t="str">
        <f t="shared" si="611"/>
        <v/>
      </c>
      <c r="C7761" s="43">
        <f t="shared" si="612"/>
        <v>0</v>
      </c>
      <c r="D7761" s="43" t="str">
        <f t="shared" si="613"/>
        <v>Financial</v>
      </c>
      <c r="E7761" s="43" t="e">
        <f>IF(VLOOKUP(S7761,'DD-Lookup'!$J$6:$L$50,3,FALSE)="Monthly",(YEAR(AC7761)-YEAR(AB7761))*12+MONTH(AC7761)-MONTH(AB7761)+1,(AC7761-AB7761+1))</f>
        <v>#N/A</v>
      </c>
      <c r="F7761" s="210" t="e">
        <f t="shared" si="614"/>
        <v>#N/A</v>
      </c>
    </row>
    <row r="7762" spans="1:6" x14ac:dyDescent="0.25">
      <c r="A7762" s="43" t="str">
        <f t="shared" si="610"/>
        <v xml:space="preserve"> 0 Financial</v>
      </c>
      <c r="B7762" s="43" t="str">
        <f t="shared" si="611"/>
        <v/>
      </c>
      <c r="C7762" s="43">
        <f t="shared" si="612"/>
        <v>0</v>
      </c>
      <c r="D7762" s="43" t="str">
        <f t="shared" si="613"/>
        <v>Financial</v>
      </c>
      <c r="E7762" s="43" t="e">
        <f>IF(VLOOKUP(S7762,'DD-Lookup'!$J$6:$L$50,3,FALSE)="Monthly",(YEAR(AC7762)-YEAR(AB7762))*12+MONTH(AC7762)-MONTH(AB7762)+1,(AC7762-AB7762+1))</f>
        <v>#N/A</v>
      </c>
      <c r="F7762" s="210" t="e">
        <f t="shared" si="614"/>
        <v>#N/A</v>
      </c>
    </row>
    <row r="7763" spans="1:6" x14ac:dyDescent="0.25">
      <c r="A7763" s="43" t="str">
        <f t="shared" si="610"/>
        <v xml:space="preserve"> 0 Financial</v>
      </c>
      <c r="B7763" s="43" t="str">
        <f t="shared" si="611"/>
        <v/>
      </c>
      <c r="C7763" s="43">
        <f t="shared" si="612"/>
        <v>0</v>
      </c>
      <c r="D7763" s="43" t="str">
        <f t="shared" si="613"/>
        <v>Financial</v>
      </c>
      <c r="E7763" s="43" t="e">
        <f>IF(VLOOKUP(S7763,'DD-Lookup'!$J$6:$L$50,3,FALSE)="Monthly",(YEAR(AC7763)-YEAR(AB7763))*12+MONTH(AC7763)-MONTH(AB7763)+1,(AC7763-AB7763+1))</f>
        <v>#N/A</v>
      </c>
      <c r="F7763" s="210" t="e">
        <f t="shared" si="614"/>
        <v>#N/A</v>
      </c>
    </row>
    <row r="7764" spans="1:6" x14ac:dyDescent="0.25">
      <c r="A7764" s="43" t="str">
        <f t="shared" si="610"/>
        <v xml:space="preserve"> 0 Financial</v>
      </c>
      <c r="B7764" s="43" t="str">
        <f t="shared" si="611"/>
        <v/>
      </c>
      <c r="C7764" s="43">
        <f t="shared" si="612"/>
        <v>0</v>
      </c>
      <c r="D7764" s="43" t="str">
        <f t="shared" si="613"/>
        <v>Financial</v>
      </c>
      <c r="E7764" s="43" t="e">
        <f>IF(VLOOKUP(S7764,'DD-Lookup'!$J$6:$L$50,3,FALSE)="Monthly",(YEAR(AC7764)-YEAR(AB7764))*12+MONTH(AC7764)-MONTH(AB7764)+1,(AC7764-AB7764+1))</f>
        <v>#N/A</v>
      </c>
      <c r="F7764" s="210" t="e">
        <f t="shared" si="614"/>
        <v>#N/A</v>
      </c>
    </row>
    <row r="7765" spans="1:6" x14ac:dyDescent="0.25">
      <c r="A7765" s="43" t="str">
        <f t="shared" si="610"/>
        <v xml:space="preserve"> 0 Financial</v>
      </c>
      <c r="B7765" s="43" t="str">
        <f t="shared" si="611"/>
        <v/>
      </c>
      <c r="C7765" s="43">
        <f t="shared" si="612"/>
        <v>0</v>
      </c>
      <c r="D7765" s="43" t="str">
        <f t="shared" si="613"/>
        <v>Financial</v>
      </c>
      <c r="E7765" s="43" t="e">
        <f>IF(VLOOKUP(S7765,'DD-Lookup'!$J$6:$L$50,3,FALSE)="Monthly",(YEAR(AC7765)-YEAR(AB7765))*12+MONTH(AC7765)-MONTH(AB7765)+1,(AC7765-AB7765+1))</f>
        <v>#N/A</v>
      </c>
      <c r="F7765" s="210" t="e">
        <f t="shared" si="614"/>
        <v>#N/A</v>
      </c>
    </row>
    <row r="7766" spans="1:6" x14ac:dyDescent="0.25">
      <c r="A7766" s="43" t="str">
        <f t="shared" si="610"/>
        <v xml:space="preserve"> 0 Financial</v>
      </c>
      <c r="B7766" s="43" t="str">
        <f t="shared" si="611"/>
        <v/>
      </c>
      <c r="C7766" s="43">
        <f t="shared" si="612"/>
        <v>0</v>
      </c>
      <c r="D7766" s="43" t="str">
        <f t="shared" si="613"/>
        <v>Financial</v>
      </c>
      <c r="E7766" s="43" t="e">
        <f>IF(VLOOKUP(S7766,'DD-Lookup'!$J$6:$L$50,3,FALSE)="Monthly",(YEAR(AC7766)-YEAR(AB7766))*12+MONTH(AC7766)-MONTH(AB7766)+1,(AC7766-AB7766+1))</f>
        <v>#N/A</v>
      </c>
      <c r="F7766" s="210" t="e">
        <f t="shared" si="614"/>
        <v>#N/A</v>
      </c>
    </row>
    <row r="7767" spans="1:6" x14ac:dyDescent="0.25">
      <c r="A7767" s="43" t="str">
        <f t="shared" si="610"/>
        <v xml:space="preserve"> 0 Financial</v>
      </c>
      <c r="B7767" s="43" t="str">
        <f t="shared" si="611"/>
        <v/>
      </c>
      <c r="C7767" s="43">
        <f t="shared" si="612"/>
        <v>0</v>
      </c>
      <c r="D7767" s="43" t="str">
        <f t="shared" si="613"/>
        <v>Financial</v>
      </c>
      <c r="E7767" s="43" t="e">
        <f>IF(VLOOKUP(S7767,'DD-Lookup'!$J$6:$L$50,3,FALSE)="Monthly",(YEAR(AC7767)-YEAR(AB7767))*12+MONTH(AC7767)-MONTH(AB7767)+1,(AC7767-AB7767+1))</f>
        <v>#N/A</v>
      </c>
      <c r="F7767" s="210" t="e">
        <f t="shared" si="614"/>
        <v>#N/A</v>
      </c>
    </row>
    <row r="7768" spans="1:6" x14ac:dyDescent="0.25">
      <c r="A7768" s="43" t="str">
        <f t="shared" si="610"/>
        <v xml:space="preserve"> 0 Financial</v>
      </c>
      <c r="B7768" s="43" t="str">
        <f t="shared" si="611"/>
        <v/>
      </c>
      <c r="C7768" s="43">
        <f t="shared" si="612"/>
        <v>0</v>
      </c>
      <c r="D7768" s="43" t="str">
        <f t="shared" si="613"/>
        <v>Financial</v>
      </c>
      <c r="E7768" s="43" t="e">
        <f>IF(VLOOKUP(S7768,'DD-Lookup'!$J$6:$L$50,3,FALSE)="Monthly",(YEAR(AC7768)-YEAR(AB7768))*12+MONTH(AC7768)-MONTH(AB7768)+1,(AC7768-AB7768+1))</f>
        <v>#N/A</v>
      </c>
      <c r="F7768" s="210" t="e">
        <f t="shared" si="614"/>
        <v>#N/A</v>
      </c>
    </row>
    <row r="7769" spans="1:6" x14ac:dyDescent="0.25">
      <c r="A7769" s="43" t="str">
        <f t="shared" si="610"/>
        <v xml:space="preserve"> 0 Financial</v>
      </c>
      <c r="B7769" s="43" t="str">
        <f t="shared" si="611"/>
        <v/>
      </c>
      <c r="C7769" s="43">
        <f t="shared" si="612"/>
        <v>0</v>
      </c>
      <c r="D7769" s="43" t="str">
        <f t="shared" si="613"/>
        <v>Financial</v>
      </c>
      <c r="E7769" s="43" t="e">
        <f>IF(VLOOKUP(S7769,'DD-Lookup'!$J$6:$L$50,3,FALSE)="Monthly",(YEAR(AC7769)-YEAR(AB7769))*12+MONTH(AC7769)-MONTH(AB7769)+1,(AC7769-AB7769+1))</f>
        <v>#N/A</v>
      </c>
      <c r="F7769" s="210" t="e">
        <f t="shared" si="614"/>
        <v>#N/A</v>
      </c>
    </row>
    <row r="7770" spans="1:6" x14ac:dyDescent="0.25">
      <c r="A7770" s="43" t="str">
        <f t="shared" si="610"/>
        <v xml:space="preserve"> 0 Financial</v>
      </c>
      <c r="B7770" s="43" t="str">
        <f t="shared" si="611"/>
        <v/>
      </c>
      <c r="C7770" s="43">
        <f t="shared" si="612"/>
        <v>0</v>
      </c>
      <c r="D7770" s="43" t="str">
        <f t="shared" si="613"/>
        <v>Financial</v>
      </c>
      <c r="E7770" s="43" t="e">
        <f>IF(VLOOKUP(S7770,'DD-Lookup'!$J$6:$L$50,3,FALSE)="Monthly",(YEAR(AC7770)-YEAR(AB7770))*12+MONTH(AC7770)-MONTH(AB7770)+1,(AC7770-AB7770+1))</f>
        <v>#N/A</v>
      </c>
      <c r="F7770" s="210" t="e">
        <f t="shared" si="614"/>
        <v>#N/A</v>
      </c>
    </row>
    <row r="7771" spans="1:6" x14ac:dyDescent="0.25">
      <c r="A7771" s="43" t="str">
        <f t="shared" si="610"/>
        <v xml:space="preserve"> 0 Financial</v>
      </c>
      <c r="B7771" s="43" t="str">
        <f t="shared" si="611"/>
        <v/>
      </c>
      <c r="C7771" s="43">
        <f t="shared" si="612"/>
        <v>0</v>
      </c>
      <c r="D7771" s="43" t="str">
        <f t="shared" si="613"/>
        <v>Financial</v>
      </c>
      <c r="E7771" s="43" t="e">
        <f>IF(VLOOKUP(S7771,'DD-Lookup'!$J$6:$L$50,3,FALSE)="Monthly",(YEAR(AC7771)-YEAR(AB7771))*12+MONTH(AC7771)-MONTH(AB7771)+1,(AC7771-AB7771+1))</f>
        <v>#N/A</v>
      </c>
      <c r="F7771" s="210" t="e">
        <f t="shared" si="614"/>
        <v>#N/A</v>
      </c>
    </row>
    <row r="7772" spans="1:6" x14ac:dyDescent="0.25">
      <c r="A7772" s="43" t="str">
        <f t="shared" si="610"/>
        <v xml:space="preserve"> 0 Financial</v>
      </c>
      <c r="B7772" s="43" t="str">
        <f t="shared" si="611"/>
        <v/>
      </c>
      <c r="C7772" s="43">
        <f t="shared" si="612"/>
        <v>0</v>
      </c>
      <c r="D7772" s="43" t="str">
        <f t="shared" si="613"/>
        <v>Financial</v>
      </c>
      <c r="E7772" s="43" t="e">
        <f>IF(VLOOKUP(S7772,'DD-Lookup'!$J$6:$L$50,3,FALSE)="Monthly",(YEAR(AC7772)-YEAR(AB7772))*12+MONTH(AC7772)-MONTH(AB7772)+1,(AC7772-AB7772+1))</f>
        <v>#N/A</v>
      </c>
      <c r="F7772" s="210" t="e">
        <f t="shared" si="614"/>
        <v>#N/A</v>
      </c>
    </row>
    <row r="7773" spans="1:6" x14ac:dyDescent="0.25">
      <c r="A7773" s="43" t="str">
        <f t="shared" si="610"/>
        <v xml:space="preserve"> 0 Financial</v>
      </c>
      <c r="B7773" s="43" t="str">
        <f t="shared" si="611"/>
        <v/>
      </c>
      <c r="C7773" s="43">
        <f t="shared" si="612"/>
        <v>0</v>
      </c>
      <c r="D7773" s="43" t="str">
        <f t="shared" si="613"/>
        <v>Financial</v>
      </c>
      <c r="E7773" s="43" t="e">
        <f>IF(VLOOKUP(S7773,'DD-Lookup'!$J$6:$L$50,3,FALSE)="Monthly",(YEAR(AC7773)-YEAR(AB7773))*12+MONTH(AC7773)-MONTH(AB7773)+1,(AC7773-AB7773+1))</f>
        <v>#N/A</v>
      </c>
      <c r="F7773" s="210" t="e">
        <f t="shared" si="614"/>
        <v>#N/A</v>
      </c>
    </row>
    <row r="7774" spans="1:6" x14ac:dyDescent="0.25">
      <c r="A7774" s="43" t="str">
        <f t="shared" si="610"/>
        <v xml:space="preserve"> 0 Financial</v>
      </c>
      <c r="B7774" s="43" t="str">
        <f t="shared" si="611"/>
        <v/>
      </c>
      <c r="C7774" s="43">
        <f t="shared" si="612"/>
        <v>0</v>
      </c>
      <c r="D7774" s="43" t="str">
        <f t="shared" si="613"/>
        <v>Financial</v>
      </c>
      <c r="E7774" s="43" t="e">
        <f>IF(VLOOKUP(S7774,'DD-Lookup'!$J$6:$L$50,3,FALSE)="Monthly",(YEAR(AC7774)-YEAR(AB7774))*12+MONTH(AC7774)-MONTH(AB7774)+1,(AC7774-AB7774+1))</f>
        <v>#N/A</v>
      </c>
      <c r="F7774" s="210" t="e">
        <f t="shared" si="614"/>
        <v>#N/A</v>
      </c>
    </row>
    <row r="7775" spans="1:6" x14ac:dyDescent="0.25">
      <c r="A7775" s="43" t="str">
        <f t="shared" si="610"/>
        <v xml:space="preserve"> 0 Financial</v>
      </c>
      <c r="B7775" s="43" t="str">
        <f t="shared" si="611"/>
        <v/>
      </c>
      <c r="C7775" s="43">
        <f t="shared" si="612"/>
        <v>0</v>
      </c>
      <c r="D7775" s="43" t="str">
        <f t="shared" si="613"/>
        <v>Financial</v>
      </c>
      <c r="E7775" s="43" t="e">
        <f>IF(VLOOKUP(S7775,'DD-Lookup'!$J$6:$L$50,3,FALSE)="Monthly",(YEAR(AC7775)-YEAR(AB7775))*12+MONTH(AC7775)-MONTH(AB7775)+1,(AC7775-AB7775+1))</f>
        <v>#N/A</v>
      </c>
      <c r="F7775" s="210" t="e">
        <f t="shared" si="614"/>
        <v>#N/A</v>
      </c>
    </row>
    <row r="7776" spans="1:6" x14ac:dyDescent="0.25">
      <c r="A7776" s="43" t="str">
        <f t="shared" si="610"/>
        <v xml:space="preserve"> 0 Financial</v>
      </c>
      <c r="B7776" s="43" t="str">
        <f t="shared" si="611"/>
        <v/>
      </c>
      <c r="C7776" s="43">
        <f t="shared" si="612"/>
        <v>0</v>
      </c>
      <c r="D7776" s="43" t="str">
        <f t="shared" si="613"/>
        <v>Financial</v>
      </c>
      <c r="E7776" s="43" t="e">
        <f>IF(VLOOKUP(S7776,'DD-Lookup'!$J$6:$L$50,3,FALSE)="Monthly",(YEAR(AC7776)-YEAR(AB7776))*12+MONTH(AC7776)-MONTH(AB7776)+1,(AC7776-AB7776+1))</f>
        <v>#N/A</v>
      </c>
      <c r="F7776" s="210" t="e">
        <f t="shared" si="614"/>
        <v>#N/A</v>
      </c>
    </row>
    <row r="7777" spans="1:6" x14ac:dyDescent="0.25">
      <c r="A7777" s="43" t="str">
        <f t="shared" si="610"/>
        <v xml:space="preserve"> 0 Financial</v>
      </c>
      <c r="B7777" s="43" t="str">
        <f t="shared" si="611"/>
        <v/>
      </c>
      <c r="C7777" s="43">
        <f t="shared" si="612"/>
        <v>0</v>
      </c>
      <c r="D7777" s="43" t="str">
        <f t="shared" si="613"/>
        <v>Financial</v>
      </c>
      <c r="E7777" s="43" t="e">
        <f>IF(VLOOKUP(S7777,'DD-Lookup'!$J$6:$L$50,3,FALSE)="Monthly",(YEAR(AC7777)-YEAR(AB7777))*12+MONTH(AC7777)-MONTH(AB7777)+1,(AC7777-AB7777+1))</f>
        <v>#N/A</v>
      </c>
      <c r="F7777" s="210" t="e">
        <f t="shared" si="614"/>
        <v>#N/A</v>
      </c>
    </row>
    <row r="7778" spans="1:6" x14ac:dyDescent="0.25">
      <c r="A7778" s="43" t="str">
        <f t="shared" si="610"/>
        <v xml:space="preserve"> 0 Financial</v>
      </c>
      <c r="B7778" s="43" t="str">
        <f t="shared" si="611"/>
        <v/>
      </c>
      <c r="C7778" s="43">
        <f t="shared" si="612"/>
        <v>0</v>
      </c>
      <c r="D7778" s="43" t="str">
        <f t="shared" si="613"/>
        <v>Financial</v>
      </c>
      <c r="E7778" s="43" t="e">
        <f>IF(VLOOKUP(S7778,'DD-Lookup'!$J$6:$L$50,3,FALSE)="Monthly",(YEAR(AC7778)-YEAR(AB7778))*12+MONTH(AC7778)-MONTH(AB7778)+1,(AC7778-AB7778+1))</f>
        <v>#N/A</v>
      </c>
      <c r="F7778" s="210" t="e">
        <f t="shared" si="614"/>
        <v>#N/A</v>
      </c>
    </row>
    <row r="7779" spans="1:6" x14ac:dyDescent="0.25">
      <c r="A7779" s="43" t="str">
        <f t="shared" si="610"/>
        <v xml:space="preserve"> 0 Financial</v>
      </c>
      <c r="B7779" s="43" t="str">
        <f t="shared" si="611"/>
        <v/>
      </c>
      <c r="C7779" s="43">
        <f t="shared" si="612"/>
        <v>0</v>
      </c>
      <c r="D7779" s="43" t="str">
        <f t="shared" si="613"/>
        <v>Financial</v>
      </c>
      <c r="E7779" s="43" t="e">
        <f>IF(VLOOKUP(S7779,'DD-Lookup'!$J$6:$L$50,3,FALSE)="Monthly",(YEAR(AC7779)-YEAR(AB7779))*12+MONTH(AC7779)-MONTH(AB7779)+1,(AC7779-AB7779+1))</f>
        <v>#N/A</v>
      </c>
      <c r="F7779" s="210" t="e">
        <f t="shared" si="614"/>
        <v>#N/A</v>
      </c>
    </row>
    <row r="7780" spans="1:6" x14ac:dyDescent="0.25">
      <c r="A7780" s="43" t="str">
        <f t="shared" si="610"/>
        <v xml:space="preserve"> 0 Financial</v>
      </c>
      <c r="B7780" s="43" t="str">
        <f t="shared" si="611"/>
        <v/>
      </c>
      <c r="C7780" s="43">
        <f t="shared" si="612"/>
        <v>0</v>
      </c>
      <c r="D7780" s="43" t="str">
        <f t="shared" si="613"/>
        <v>Financial</v>
      </c>
      <c r="E7780" s="43" t="e">
        <f>IF(VLOOKUP(S7780,'DD-Lookup'!$J$6:$L$50,3,FALSE)="Monthly",(YEAR(AC7780)-YEAR(AB7780))*12+MONTH(AC7780)-MONTH(AB7780)+1,(AC7780-AB7780+1))</f>
        <v>#N/A</v>
      </c>
      <c r="F7780" s="210" t="e">
        <f t="shared" si="614"/>
        <v>#N/A</v>
      </c>
    </row>
    <row r="7781" spans="1:6" x14ac:dyDescent="0.25">
      <c r="A7781" s="43" t="str">
        <f t="shared" si="610"/>
        <v xml:space="preserve"> 0 Financial</v>
      </c>
      <c r="B7781" s="43" t="str">
        <f t="shared" si="611"/>
        <v/>
      </c>
      <c r="C7781" s="43">
        <f t="shared" si="612"/>
        <v>0</v>
      </c>
      <c r="D7781" s="43" t="str">
        <f t="shared" si="613"/>
        <v>Financial</v>
      </c>
      <c r="E7781" s="43" t="e">
        <f>IF(VLOOKUP(S7781,'DD-Lookup'!$J$6:$L$50,3,FALSE)="Monthly",(YEAR(AC7781)-YEAR(AB7781))*12+MONTH(AC7781)-MONTH(AB7781)+1,(AC7781-AB7781+1))</f>
        <v>#N/A</v>
      </c>
      <c r="F7781" s="210" t="e">
        <f t="shared" si="614"/>
        <v>#N/A</v>
      </c>
    </row>
    <row r="7782" spans="1:6" x14ac:dyDescent="0.25">
      <c r="A7782" s="43" t="str">
        <f t="shared" si="610"/>
        <v xml:space="preserve"> 0 Financial</v>
      </c>
      <c r="B7782" s="43" t="str">
        <f t="shared" si="611"/>
        <v/>
      </c>
      <c r="C7782" s="43">
        <f t="shared" si="612"/>
        <v>0</v>
      </c>
      <c r="D7782" s="43" t="str">
        <f t="shared" si="613"/>
        <v>Financial</v>
      </c>
      <c r="E7782" s="43" t="e">
        <f>IF(VLOOKUP(S7782,'DD-Lookup'!$J$6:$L$50,3,FALSE)="Monthly",(YEAR(AC7782)-YEAR(AB7782))*12+MONTH(AC7782)-MONTH(AB7782)+1,(AC7782-AB7782+1))</f>
        <v>#N/A</v>
      </c>
      <c r="F7782" s="210" t="e">
        <f t="shared" si="614"/>
        <v>#N/A</v>
      </c>
    </row>
    <row r="7783" spans="1:6" x14ac:dyDescent="0.25">
      <c r="A7783" s="43" t="str">
        <f t="shared" si="610"/>
        <v xml:space="preserve"> 0 Financial</v>
      </c>
      <c r="B7783" s="43" t="str">
        <f t="shared" si="611"/>
        <v/>
      </c>
      <c r="C7783" s="43">
        <f t="shared" si="612"/>
        <v>0</v>
      </c>
      <c r="D7783" s="43" t="str">
        <f t="shared" si="613"/>
        <v>Financial</v>
      </c>
      <c r="E7783" s="43" t="e">
        <f>IF(VLOOKUP(S7783,'DD-Lookup'!$J$6:$L$50,3,FALSE)="Monthly",(YEAR(AC7783)-YEAR(AB7783))*12+MONTH(AC7783)-MONTH(AB7783)+1,(AC7783-AB7783+1))</f>
        <v>#N/A</v>
      </c>
      <c r="F7783" s="210" t="e">
        <f t="shared" si="614"/>
        <v>#N/A</v>
      </c>
    </row>
    <row r="7784" spans="1:6" x14ac:dyDescent="0.25">
      <c r="A7784" s="43" t="str">
        <f t="shared" si="610"/>
        <v xml:space="preserve"> 0 Financial</v>
      </c>
      <c r="B7784" s="43" t="str">
        <f t="shared" si="611"/>
        <v/>
      </c>
      <c r="C7784" s="43">
        <f t="shared" si="612"/>
        <v>0</v>
      </c>
      <c r="D7784" s="43" t="str">
        <f t="shared" si="613"/>
        <v>Financial</v>
      </c>
      <c r="E7784" s="43" t="e">
        <f>IF(VLOOKUP(S7784,'DD-Lookup'!$J$6:$L$50,3,FALSE)="Monthly",(YEAR(AC7784)-YEAR(AB7784))*12+MONTH(AC7784)-MONTH(AB7784)+1,(AC7784-AB7784+1))</f>
        <v>#N/A</v>
      </c>
      <c r="F7784" s="210" t="e">
        <f t="shared" si="614"/>
        <v>#N/A</v>
      </c>
    </row>
    <row r="7785" spans="1:6" x14ac:dyDescent="0.25">
      <c r="A7785" s="43" t="str">
        <f t="shared" si="610"/>
        <v xml:space="preserve"> 0 Financial</v>
      </c>
      <c r="B7785" s="43" t="str">
        <f t="shared" si="611"/>
        <v/>
      </c>
      <c r="C7785" s="43">
        <f t="shared" si="612"/>
        <v>0</v>
      </c>
      <c r="D7785" s="43" t="str">
        <f t="shared" si="613"/>
        <v>Financial</v>
      </c>
      <c r="E7785" s="43" t="e">
        <f>IF(VLOOKUP(S7785,'DD-Lookup'!$J$6:$L$50,3,FALSE)="Monthly",(YEAR(AC7785)-YEAR(AB7785))*12+MONTH(AC7785)-MONTH(AB7785)+1,(AC7785-AB7785+1))</f>
        <v>#N/A</v>
      </c>
      <c r="F7785" s="210" t="e">
        <f t="shared" si="614"/>
        <v>#N/A</v>
      </c>
    </row>
    <row r="7786" spans="1:6" x14ac:dyDescent="0.25">
      <c r="A7786" s="43" t="str">
        <f t="shared" si="610"/>
        <v xml:space="preserve"> 0 Financial</v>
      </c>
      <c r="B7786" s="43" t="str">
        <f t="shared" si="611"/>
        <v/>
      </c>
      <c r="C7786" s="43">
        <f t="shared" si="612"/>
        <v>0</v>
      </c>
      <c r="D7786" s="43" t="str">
        <f t="shared" si="613"/>
        <v>Financial</v>
      </c>
      <c r="E7786" s="43" t="e">
        <f>IF(VLOOKUP(S7786,'DD-Lookup'!$J$6:$L$50,3,FALSE)="Monthly",(YEAR(AC7786)-YEAR(AB7786))*12+MONTH(AC7786)-MONTH(AB7786)+1,(AC7786-AB7786+1))</f>
        <v>#N/A</v>
      </c>
      <c r="F7786" s="210" t="e">
        <f t="shared" si="614"/>
        <v>#N/A</v>
      </c>
    </row>
    <row r="7787" spans="1:6" x14ac:dyDescent="0.25">
      <c r="A7787" s="43" t="str">
        <f t="shared" si="610"/>
        <v xml:space="preserve"> 0 Financial</v>
      </c>
      <c r="B7787" s="43" t="str">
        <f t="shared" si="611"/>
        <v/>
      </c>
      <c r="C7787" s="43">
        <f t="shared" si="612"/>
        <v>0</v>
      </c>
      <c r="D7787" s="43" t="str">
        <f t="shared" si="613"/>
        <v>Financial</v>
      </c>
      <c r="E7787" s="43" t="e">
        <f>IF(VLOOKUP(S7787,'DD-Lookup'!$J$6:$L$50,3,FALSE)="Monthly",(YEAR(AC7787)-YEAR(AB7787))*12+MONTH(AC7787)-MONTH(AB7787)+1,(AC7787-AB7787+1))</f>
        <v>#N/A</v>
      </c>
      <c r="F7787" s="210" t="e">
        <f t="shared" si="614"/>
        <v>#N/A</v>
      </c>
    </row>
    <row r="7788" spans="1:6" x14ac:dyDescent="0.25">
      <c r="A7788" s="43" t="str">
        <f t="shared" si="610"/>
        <v xml:space="preserve"> 0 Financial</v>
      </c>
      <c r="B7788" s="43" t="str">
        <f t="shared" si="611"/>
        <v/>
      </c>
      <c r="C7788" s="43">
        <f t="shared" si="612"/>
        <v>0</v>
      </c>
      <c r="D7788" s="43" t="str">
        <f t="shared" si="613"/>
        <v>Financial</v>
      </c>
      <c r="E7788" s="43" t="e">
        <f>IF(VLOOKUP(S7788,'DD-Lookup'!$J$6:$L$50,3,FALSE)="Monthly",(YEAR(AC7788)-YEAR(AB7788))*12+MONTH(AC7788)-MONTH(AB7788)+1,(AC7788-AB7788+1))</f>
        <v>#N/A</v>
      </c>
      <c r="F7788" s="210" t="e">
        <f t="shared" si="614"/>
        <v>#N/A</v>
      </c>
    </row>
    <row r="7789" spans="1:6" x14ac:dyDescent="0.25">
      <c r="A7789" s="43" t="str">
        <f t="shared" si="610"/>
        <v xml:space="preserve"> 0 Financial</v>
      </c>
      <c r="B7789" s="43" t="str">
        <f t="shared" si="611"/>
        <v/>
      </c>
      <c r="C7789" s="43">
        <f t="shared" si="612"/>
        <v>0</v>
      </c>
      <c r="D7789" s="43" t="str">
        <f t="shared" si="613"/>
        <v>Financial</v>
      </c>
      <c r="E7789" s="43" t="e">
        <f>IF(VLOOKUP(S7789,'DD-Lookup'!$J$6:$L$50,3,FALSE)="Monthly",(YEAR(AC7789)-YEAR(AB7789))*12+MONTH(AC7789)-MONTH(AB7789)+1,(AC7789-AB7789+1))</f>
        <v>#N/A</v>
      </c>
      <c r="F7789" s="210" t="e">
        <f t="shared" si="614"/>
        <v>#N/A</v>
      </c>
    </row>
    <row r="7790" spans="1:6" x14ac:dyDescent="0.25">
      <c r="A7790" s="43" t="str">
        <f t="shared" si="610"/>
        <v xml:space="preserve"> 0 Financial</v>
      </c>
      <c r="B7790" s="43" t="str">
        <f t="shared" si="611"/>
        <v/>
      </c>
      <c r="C7790" s="43">
        <f t="shared" si="612"/>
        <v>0</v>
      </c>
      <c r="D7790" s="43" t="str">
        <f t="shared" si="613"/>
        <v>Financial</v>
      </c>
      <c r="E7790" s="43" t="e">
        <f>IF(VLOOKUP(S7790,'DD-Lookup'!$J$6:$L$50,3,FALSE)="Monthly",(YEAR(AC7790)-YEAR(AB7790))*12+MONTH(AC7790)-MONTH(AB7790)+1,(AC7790-AB7790+1))</f>
        <v>#N/A</v>
      </c>
      <c r="F7790" s="210" t="e">
        <f t="shared" si="614"/>
        <v>#N/A</v>
      </c>
    </row>
    <row r="7791" spans="1:6" x14ac:dyDescent="0.25">
      <c r="A7791" s="43" t="str">
        <f t="shared" si="610"/>
        <v xml:space="preserve"> 0 Financial</v>
      </c>
      <c r="B7791" s="43" t="str">
        <f t="shared" si="611"/>
        <v/>
      </c>
      <c r="C7791" s="43">
        <f t="shared" si="612"/>
        <v>0</v>
      </c>
      <c r="D7791" s="43" t="str">
        <f t="shared" si="613"/>
        <v>Financial</v>
      </c>
      <c r="E7791" s="43" t="e">
        <f>IF(VLOOKUP(S7791,'DD-Lookup'!$J$6:$L$50,3,FALSE)="Monthly",(YEAR(AC7791)-YEAR(AB7791))*12+MONTH(AC7791)-MONTH(AB7791)+1,(AC7791-AB7791+1))</f>
        <v>#N/A</v>
      </c>
      <c r="F7791" s="210" t="e">
        <f t="shared" si="614"/>
        <v>#N/A</v>
      </c>
    </row>
    <row r="7792" spans="1:6" x14ac:dyDescent="0.25">
      <c r="A7792" s="43" t="str">
        <f t="shared" si="610"/>
        <v xml:space="preserve"> 0 Financial</v>
      </c>
      <c r="B7792" s="43" t="str">
        <f t="shared" si="611"/>
        <v/>
      </c>
      <c r="C7792" s="43">
        <f t="shared" si="612"/>
        <v>0</v>
      </c>
      <c r="D7792" s="43" t="str">
        <f t="shared" si="613"/>
        <v>Financial</v>
      </c>
      <c r="E7792" s="43" t="e">
        <f>IF(VLOOKUP(S7792,'DD-Lookup'!$J$6:$L$50,3,FALSE)="Monthly",(YEAR(AC7792)-YEAR(AB7792))*12+MONTH(AC7792)-MONTH(AB7792)+1,(AC7792-AB7792+1))</f>
        <v>#N/A</v>
      </c>
      <c r="F7792" s="210" t="e">
        <f t="shared" si="614"/>
        <v>#N/A</v>
      </c>
    </row>
    <row r="7793" spans="1:6" x14ac:dyDescent="0.25">
      <c r="A7793" s="43" t="str">
        <f t="shared" si="610"/>
        <v xml:space="preserve"> 0 Financial</v>
      </c>
      <c r="B7793" s="43" t="str">
        <f t="shared" si="611"/>
        <v/>
      </c>
      <c r="C7793" s="43">
        <f t="shared" si="612"/>
        <v>0</v>
      </c>
      <c r="D7793" s="43" t="str">
        <f t="shared" si="613"/>
        <v>Financial</v>
      </c>
      <c r="E7793" s="43" t="e">
        <f>IF(VLOOKUP(S7793,'DD-Lookup'!$J$6:$L$50,3,FALSE)="Monthly",(YEAR(AC7793)-YEAR(AB7793))*12+MONTH(AC7793)-MONTH(AB7793)+1,(AC7793-AB7793+1))</f>
        <v>#N/A</v>
      </c>
      <c r="F7793" s="210" t="e">
        <f t="shared" si="614"/>
        <v>#N/A</v>
      </c>
    </row>
    <row r="7794" spans="1:6" x14ac:dyDescent="0.25">
      <c r="A7794" s="43" t="str">
        <f t="shared" si="610"/>
        <v xml:space="preserve"> 0 Financial</v>
      </c>
      <c r="B7794" s="43" t="str">
        <f t="shared" si="611"/>
        <v/>
      </c>
      <c r="C7794" s="43">
        <f t="shared" si="612"/>
        <v>0</v>
      </c>
      <c r="D7794" s="43" t="str">
        <f t="shared" si="613"/>
        <v>Financial</v>
      </c>
      <c r="E7794" s="43" t="e">
        <f>IF(VLOOKUP(S7794,'DD-Lookup'!$J$6:$L$50,3,FALSE)="Monthly",(YEAR(AC7794)-YEAR(AB7794))*12+MONTH(AC7794)-MONTH(AB7794)+1,(AC7794-AB7794+1))</f>
        <v>#N/A</v>
      </c>
      <c r="F7794" s="210" t="e">
        <f t="shared" si="614"/>
        <v>#N/A</v>
      </c>
    </row>
    <row r="7795" spans="1:6" x14ac:dyDescent="0.25">
      <c r="A7795" s="43" t="str">
        <f t="shared" si="610"/>
        <v xml:space="preserve"> 0 Financial</v>
      </c>
      <c r="B7795" s="43" t="str">
        <f t="shared" si="611"/>
        <v/>
      </c>
      <c r="C7795" s="43">
        <f t="shared" si="612"/>
        <v>0</v>
      </c>
      <c r="D7795" s="43" t="str">
        <f t="shared" si="613"/>
        <v>Financial</v>
      </c>
      <c r="E7795" s="43" t="e">
        <f>IF(VLOOKUP(S7795,'DD-Lookup'!$J$6:$L$50,3,FALSE)="Monthly",(YEAR(AC7795)-YEAR(AB7795))*12+MONTH(AC7795)-MONTH(AB7795)+1,(AC7795-AB7795+1))</f>
        <v>#N/A</v>
      </c>
      <c r="F7795" s="210" t="e">
        <f t="shared" si="614"/>
        <v>#N/A</v>
      </c>
    </row>
    <row r="7796" spans="1:6" x14ac:dyDescent="0.25">
      <c r="A7796" s="43" t="str">
        <f t="shared" si="610"/>
        <v xml:space="preserve"> 0 Financial</v>
      </c>
      <c r="B7796" s="43" t="str">
        <f t="shared" si="611"/>
        <v/>
      </c>
      <c r="C7796" s="43">
        <f t="shared" si="612"/>
        <v>0</v>
      </c>
      <c r="D7796" s="43" t="str">
        <f t="shared" si="613"/>
        <v>Financial</v>
      </c>
      <c r="E7796" s="43" t="e">
        <f>IF(VLOOKUP(S7796,'DD-Lookup'!$J$6:$L$50,3,FALSE)="Monthly",(YEAR(AC7796)-YEAR(AB7796))*12+MONTH(AC7796)-MONTH(AB7796)+1,(AC7796-AB7796+1))</f>
        <v>#N/A</v>
      </c>
      <c r="F7796" s="210" t="e">
        <f t="shared" si="614"/>
        <v>#N/A</v>
      </c>
    </row>
    <row r="7797" spans="1:6" x14ac:dyDescent="0.25">
      <c r="A7797" s="43" t="str">
        <f t="shared" si="610"/>
        <v xml:space="preserve"> 0 Financial</v>
      </c>
      <c r="B7797" s="43" t="str">
        <f t="shared" si="611"/>
        <v/>
      </c>
      <c r="C7797" s="43">
        <f t="shared" si="612"/>
        <v>0</v>
      </c>
      <c r="D7797" s="43" t="str">
        <f t="shared" si="613"/>
        <v>Financial</v>
      </c>
      <c r="E7797" s="43" t="e">
        <f>IF(VLOOKUP(S7797,'DD-Lookup'!$J$6:$L$50,3,FALSE)="Monthly",(YEAR(AC7797)-YEAR(AB7797))*12+MONTH(AC7797)-MONTH(AB7797)+1,(AC7797-AB7797+1))</f>
        <v>#N/A</v>
      </c>
      <c r="F7797" s="210" t="e">
        <f t="shared" si="614"/>
        <v>#N/A</v>
      </c>
    </row>
    <row r="7798" spans="1:6" x14ac:dyDescent="0.25">
      <c r="A7798" s="43" t="str">
        <f t="shared" si="610"/>
        <v xml:space="preserve"> 0 Financial</v>
      </c>
      <c r="B7798" s="43" t="str">
        <f t="shared" si="611"/>
        <v/>
      </c>
      <c r="C7798" s="43">
        <f t="shared" si="612"/>
        <v>0</v>
      </c>
      <c r="D7798" s="43" t="str">
        <f t="shared" si="613"/>
        <v>Financial</v>
      </c>
      <c r="E7798" s="43" t="e">
        <f>IF(VLOOKUP(S7798,'DD-Lookup'!$J$6:$L$50,3,FALSE)="Monthly",(YEAR(AC7798)-YEAR(AB7798))*12+MONTH(AC7798)-MONTH(AB7798)+1,(AC7798-AB7798+1))</f>
        <v>#N/A</v>
      </c>
      <c r="F7798" s="210" t="e">
        <f t="shared" si="614"/>
        <v>#N/A</v>
      </c>
    </row>
    <row r="7799" spans="1:6" x14ac:dyDescent="0.25">
      <c r="A7799" s="43" t="str">
        <f t="shared" si="610"/>
        <v xml:space="preserve"> 0 Financial</v>
      </c>
      <c r="B7799" s="43" t="str">
        <f t="shared" si="611"/>
        <v/>
      </c>
      <c r="C7799" s="43">
        <f t="shared" si="612"/>
        <v>0</v>
      </c>
      <c r="D7799" s="43" t="str">
        <f t="shared" si="613"/>
        <v>Financial</v>
      </c>
      <c r="E7799" s="43" t="e">
        <f>IF(VLOOKUP(S7799,'DD-Lookup'!$J$6:$L$50,3,FALSE)="Monthly",(YEAR(AC7799)-YEAR(AB7799))*12+MONTH(AC7799)-MONTH(AB7799)+1,(AC7799-AB7799+1))</f>
        <v>#N/A</v>
      </c>
      <c r="F7799" s="210" t="e">
        <f t="shared" si="614"/>
        <v>#N/A</v>
      </c>
    </row>
    <row r="7800" spans="1:6" x14ac:dyDescent="0.25">
      <c r="A7800" s="43" t="str">
        <f t="shared" si="610"/>
        <v xml:space="preserve"> 0 Financial</v>
      </c>
      <c r="B7800" s="43" t="str">
        <f t="shared" si="611"/>
        <v/>
      </c>
      <c r="C7800" s="43">
        <f t="shared" si="612"/>
        <v>0</v>
      </c>
      <c r="D7800" s="43" t="str">
        <f t="shared" si="613"/>
        <v>Financial</v>
      </c>
      <c r="E7800" s="43" t="e">
        <f>IF(VLOOKUP(S7800,'DD-Lookup'!$J$6:$L$50,3,FALSE)="Monthly",(YEAR(AC7800)-YEAR(AB7800))*12+MONTH(AC7800)-MONTH(AB7800)+1,(AC7800-AB7800+1))</f>
        <v>#N/A</v>
      </c>
      <c r="F7800" s="210" t="e">
        <f t="shared" si="614"/>
        <v>#N/A</v>
      </c>
    </row>
    <row r="7801" spans="1:6" x14ac:dyDescent="0.25">
      <c r="A7801" s="43" t="str">
        <f t="shared" si="610"/>
        <v xml:space="preserve"> 0 Financial</v>
      </c>
      <c r="B7801" s="43" t="str">
        <f t="shared" si="611"/>
        <v/>
      </c>
      <c r="C7801" s="43">
        <f t="shared" si="612"/>
        <v>0</v>
      </c>
      <c r="D7801" s="43" t="str">
        <f t="shared" si="613"/>
        <v>Financial</v>
      </c>
      <c r="E7801" s="43" t="e">
        <f>IF(VLOOKUP(S7801,'DD-Lookup'!$J$6:$L$50,3,FALSE)="Monthly",(YEAR(AC7801)-YEAR(AB7801))*12+MONTH(AC7801)-MONTH(AB7801)+1,(AC7801-AB7801+1))</f>
        <v>#N/A</v>
      </c>
      <c r="F7801" s="210" t="e">
        <f t="shared" si="614"/>
        <v>#N/A</v>
      </c>
    </row>
    <row r="7802" spans="1:6" x14ac:dyDescent="0.25">
      <c r="A7802" s="43" t="str">
        <f t="shared" si="610"/>
        <v xml:space="preserve"> 0 Financial</v>
      </c>
      <c r="B7802" s="43" t="str">
        <f t="shared" si="611"/>
        <v/>
      </c>
      <c r="C7802" s="43">
        <f t="shared" si="612"/>
        <v>0</v>
      </c>
      <c r="D7802" s="43" t="str">
        <f t="shared" si="613"/>
        <v>Financial</v>
      </c>
      <c r="E7802" s="43" t="e">
        <f>IF(VLOOKUP(S7802,'DD-Lookup'!$J$6:$L$50,3,FALSE)="Monthly",(YEAR(AC7802)-YEAR(AB7802))*12+MONTH(AC7802)-MONTH(AB7802)+1,(AC7802-AB7802+1))</f>
        <v>#N/A</v>
      </c>
      <c r="F7802" s="210" t="e">
        <f t="shared" si="614"/>
        <v>#N/A</v>
      </c>
    </row>
    <row r="7803" spans="1:6" x14ac:dyDescent="0.25">
      <c r="A7803" s="43" t="str">
        <f t="shared" si="610"/>
        <v xml:space="preserve"> 0 Financial</v>
      </c>
      <c r="B7803" s="43" t="str">
        <f t="shared" si="611"/>
        <v/>
      </c>
      <c r="C7803" s="43">
        <f t="shared" si="612"/>
        <v>0</v>
      </c>
      <c r="D7803" s="43" t="str">
        <f t="shared" si="613"/>
        <v>Financial</v>
      </c>
      <c r="E7803" s="43" t="e">
        <f>IF(VLOOKUP(S7803,'DD-Lookup'!$J$6:$L$50,3,FALSE)="Monthly",(YEAR(AC7803)-YEAR(AB7803))*12+MONTH(AC7803)-MONTH(AB7803)+1,(AC7803-AB7803+1))</f>
        <v>#N/A</v>
      </c>
      <c r="F7803" s="210" t="e">
        <f t="shared" si="614"/>
        <v>#N/A</v>
      </c>
    </row>
    <row r="7804" spans="1:6" x14ac:dyDescent="0.25">
      <c r="A7804" s="43" t="str">
        <f t="shared" si="610"/>
        <v xml:space="preserve"> 0 Financial</v>
      </c>
      <c r="B7804" s="43" t="str">
        <f t="shared" si="611"/>
        <v/>
      </c>
      <c r="C7804" s="43">
        <f t="shared" si="612"/>
        <v>0</v>
      </c>
      <c r="D7804" s="43" t="str">
        <f t="shared" si="613"/>
        <v>Financial</v>
      </c>
      <c r="E7804" s="43" t="e">
        <f>IF(VLOOKUP(S7804,'DD-Lookup'!$J$6:$L$50,3,FALSE)="Monthly",(YEAR(AC7804)-YEAR(AB7804))*12+MONTH(AC7804)-MONTH(AB7804)+1,(AC7804-AB7804+1))</f>
        <v>#N/A</v>
      </c>
      <c r="F7804" s="210" t="e">
        <f t="shared" si="614"/>
        <v>#N/A</v>
      </c>
    </row>
    <row r="7805" spans="1:6" x14ac:dyDescent="0.25">
      <c r="A7805" s="43" t="str">
        <f t="shared" si="610"/>
        <v xml:space="preserve"> 0 Financial</v>
      </c>
      <c r="B7805" s="43" t="str">
        <f t="shared" si="611"/>
        <v/>
      </c>
      <c r="C7805" s="43">
        <f t="shared" si="612"/>
        <v>0</v>
      </c>
      <c r="D7805" s="43" t="str">
        <f t="shared" si="613"/>
        <v>Financial</v>
      </c>
      <c r="E7805" s="43" t="e">
        <f>IF(VLOOKUP(S7805,'DD-Lookup'!$J$6:$L$50,3,FALSE)="Monthly",(YEAR(AC7805)-YEAR(AB7805))*12+MONTH(AC7805)-MONTH(AB7805)+1,(AC7805-AB7805+1))</f>
        <v>#N/A</v>
      </c>
      <c r="F7805" s="210" t="e">
        <f t="shared" si="614"/>
        <v>#N/A</v>
      </c>
    </row>
    <row r="7806" spans="1:6" x14ac:dyDescent="0.25">
      <c r="A7806" s="43" t="str">
        <f t="shared" si="610"/>
        <v xml:space="preserve"> 0 Financial</v>
      </c>
      <c r="B7806" s="43" t="str">
        <f t="shared" si="611"/>
        <v/>
      </c>
      <c r="C7806" s="43">
        <f t="shared" si="612"/>
        <v>0</v>
      </c>
      <c r="D7806" s="43" t="str">
        <f t="shared" si="613"/>
        <v>Financial</v>
      </c>
      <c r="E7806" s="43" t="e">
        <f>IF(VLOOKUP(S7806,'DD-Lookup'!$J$6:$L$50,3,FALSE)="Monthly",(YEAR(AC7806)-YEAR(AB7806))*12+MONTH(AC7806)-MONTH(AB7806)+1,(AC7806-AB7806+1))</f>
        <v>#N/A</v>
      </c>
      <c r="F7806" s="210" t="e">
        <f t="shared" si="614"/>
        <v>#N/A</v>
      </c>
    </row>
    <row r="7807" spans="1:6" x14ac:dyDescent="0.25">
      <c r="A7807" s="43" t="str">
        <f t="shared" si="610"/>
        <v xml:space="preserve"> 0 Financial</v>
      </c>
      <c r="B7807" s="43" t="str">
        <f t="shared" si="611"/>
        <v/>
      </c>
      <c r="C7807" s="43">
        <f t="shared" si="612"/>
        <v>0</v>
      </c>
      <c r="D7807" s="43" t="str">
        <f t="shared" si="613"/>
        <v>Financial</v>
      </c>
      <c r="E7807" s="43" t="e">
        <f>IF(VLOOKUP(S7807,'DD-Lookup'!$J$6:$L$50,3,FALSE)="Monthly",(YEAR(AC7807)-YEAR(AB7807))*12+MONTH(AC7807)-MONTH(AB7807)+1,(AC7807-AB7807+1))</f>
        <v>#N/A</v>
      </c>
      <c r="F7807" s="210" t="e">
        <f t="shared" si="614"/>
        <v>#N/A</v>
      </c>
    </row>
    <row r="7808" spans="1:6" x14ac:dyDescent="0.25">
      <c r="A7808" s="43" t="str">
        <f t="shared" si="610"/>
        <v xml:space="preserve"> 0 Financial</v>
      </c>
      <c r="B7808" s="43" t="str">
        <f t="shared" si="611"/>
        <v/>
      </c>
      <c r="C7808" s="43">
        <f t="shared" si="612"/>
        <v>0</v>
      </c>
      <c r="D7808" s="43" t="str">
        <f t="shared" si="613"/>
        <v>Financial</v>
      </c>
      <c r="E7808" s="43" t="e">
        <f>IF(VLOOKUP(S7808,'DD-Lookup'!$J$6:$L$50,3,FALSE)="Monthly",(YEAR(AC7808)-YEAR(AB7808))*12+MONTH(AC7808)-MONTH(AB7808)+1,(AC7808-AB7808+1))</f>
        <v>#N/A</v>
      </c>
      <c r="F7808" s="210" t="e">
        <f t="shared" si="614"/>
        <v>#N/A</v>
      </c>
    </row>
    <row r="7809" spans="1:6" x14ac:dyDescent="0.25">
      <c r="A7809" s="43" t="str">
        <f t="shared" si="610"/>
        <v xml:space="preserve"> 0 Financial</v>
      </c>
      <c r="B7809" s="43" t="str">
        <f t="shared" si="611"/>
        <v/>
      </c>
      <c r="C7809" s="43">
        <f t="shared" si="612"/>
        <v>0</v>
      </c>
      <c r="D7809" s="43" t="str">
        <f t="shared" si="613"/>
        <v>Financial</v>
      </c>
      <c r="E7809" s="43" t="e">
        <f>IF(VLOOKUP(S7809,'DD-Lookup'!$J$6:$L$50,3,FALSE)="Monthly",(YEAR(AC7809)-YEAR(AB7809))*12+MONTH(AC7809)-MONTH(AB7809)+1,(AC7809-AB7809+1))</f>
        <v>#N/A</v>
      </c>
      <c r="F7809" s="210" t="e">
        <f t="shared" si="614"/>
        <v>#N/A</v>
      </c>
    </row>
    <row r="7810" spans="1:6" x14ac:dyDescent="0.25">
      <c r="A7810" s="43" t="str">
        <f t="shared" si="610"/>
        <v xml:space="preserve"> 0 Financial</v>
      </c>
      <c r="B7810" s="43" t="str">
        <f t="shared" si="611"/>
        <v/>
      </c>
      <c r="C7810" s="43">
        <f t="shared" si="612"/>
        <v>0</v>
      </c>
      <c r="D7810" s="43" t="str">
        <f t="shared" si="613"/>
        <v>Financial</v>
      </c>
      <c r="E7810" s="43" t="e">
        <f>IF(VLOOKUP(S7810,'DD-Lookup'!$J$6:$L$50,3,FALSE)="Monthly",(YEAR(AC7810)-YEAR(AB7810))*12+MONTH(AC7810)-MONTH(AB7810)+1,(AC7810-AB7810+1))</f>
        <v>#N/A</v>
      </c>
      <c r="F7810" s="210" t="e">
        <f t="shared" si="614"/>
        <v>#N/A</v>
      </c>
    </row>
    <row r="7811" spans="1:6" x14ac:dyDescent="0.25">
      <c r="A7811" s="43" t="str">
        <f t="shared" si="610"/>
        <v xml:space="preserve"> 0 Financial</v>
      </c>
      <c r="B7811" s="43" t="str">
        <f t="shared" si="611"/>
        <v/>
      </c>
      <c r="C7811" s="43">
        <f t="shared" si="612"/>
        <v>0</v>
      </c>
      <c r="D7811" s="43" t="str">
        <f t="shared" si="613"/>
        <v>Financial</v>
      </c>
      <c r="E7811" s="43" t="e">
        <f>IF(VLOOKUP(S7811,'DD-Lookup'!$J$6:$L$50,3,FALSE)="Monthly",(YEAR(AC7811)-YEAR(AB7811))*12+MONTH(AC7811)-MONTH(AB7811)+1,(AC7811-AB7811+1))</f>
        <v>#N/A</v>
      </c>
      <c r="F7811" s="210" t="e">
        <f t="shared" si="614"/>
        <v>#N/A</v>
      </c>
    </row>
    <row r="7812" spans="1:6" x14ac:dyDescent="0.25">
      <c r="A7812" s="43" t="str">
        <f t="shared" si="610"/>
        <v xml:space="preserve"> 0 Financial</v>
      </c>
      <c r="B7812" s="43" t="str">
        <f t="shared" si="611"/>
        <v/>
      </c>
      <c r="C7812" s="43">
        <f t="shared" si="612"/>
        <v>0</v>
      </c>
      <c r="D7812" s="43" t="str">
        <f t="shared" si="613"/>
        <v>Financial</v>
      </c>
      <c r="E7812" s="43" t="e">
        <f>IF(VLOOKUP(S7812,'DD-Lookup'!$J$6:$L$50,3,FALSE)="Monthly",(YEAR(AC7812)-YEAR(AB7812))*12+MONTH(AC7812)-MONTH(AB7812)+1,(AC7812-AB7812+1))</f>
        <v>#N/A</v>
      </c>
      <c r="F7812" s="210" t="e">
        <f t="shared" si="614"/>
        <v>#N/A</v>
      </c>
    </row>
    <row r="7813" spans="1:6" x14ac:dyDescent="0.25">
      <c r="A7813" s="43" t="str">
        <f t="shared" si="610"/>
        <v xml:space="preserve"> 0 Financial</v>
      </c>
      <c r="B7813" s="43" t="str">
        <f t="shared" si="611"/>
        <v/>
      </c>
      <c r="C7813" s="43">
        <f t="shared" si="612"/>
        <v>0</v>
      </c>
      <c r="D7813" s="43" t="str">
        <f t="shared" si="613"/>
        <v>Financial</v>
      </c>
      <c r="E7813" s="43" t="e">
        <f>IF(VLOOKUP(S7813,'DD-Lookup'!$J$6:$L$50,3,FALSE)="Monthly",(YEAR(AC7813)-YEAR(AB7813))*12+MONTH(AC7813)-MONTH(AB7813)+1,(AC7813-AB7813+1))</f>
        <v>#N/A</v>
      </c>
      <c r="F7813" s="210" t="e">
        <f t="shared" si="614"/>
        <v>#N/A</v>
      </c>
    </row>
    <row r="7814" spans="1:6" x14ac:dyDescent="0.25">
      <c r="A7814" s="43" t="str">
        <f t="shared" si="610"/>
        <v xml:space="preserve"> 0 Financial</v>
      </c>
      <c r="B7814" s="43" t="str">
        <f t="shared" si="611"/>
        <v/>
      </c>
      <c r="C7814" s="43">
        <f t="shared" si="612"/>
        <v>0</v>
      </c>
      <c r="D7814" s="43" t="str">
        <f t="shared" si="613"/>
        <v>Financial</v>
      </c>
      <c r="E7814" s="43" t="e">
        <f>IF(VLOOKUP(S7814,'DD-Lookup'!$J$6:$L$50,3,FALSE)="Monthly",(YEAR(AC7814)-YEAR(AB7814))*12+MONTH(AC7814)-MONTH(AB7814)+1,(AC7814-AB7814+1))</f>
        <v>#N/A</v>
      </c>
      <c r="F7814" s="210" t="e">
        <f t="shared" si="614"/>
        <v>#N/A</v>
      </c>
    </row>
    <row r="7815" spans="1:6" x14ac:dyDescent="0.25">
      <c r="A7815" s="43" t="str">
        <f t="shared" si="610"/>
        <v xml:space="preserve"> 0 Financial</v>
      </c>
      <c r="B7815" s="43" t="str">
        <f t="shared" si="611"/>
        <v/>
      </c>
      <c r="C7815" s="43">
        <f t="shared" si="612"/>
        <v>0</v>
      </c>
      <c r="D7815" s="43" t="str">
        <f t="shared" si="613"/>
        <v>Financial</v>
      </c>
      <c r="E7815" s="43" t="e">
        <f>IF(VLOOKUP(S7815,'DD-Lookup'!$J$6:$L$50,3,FALSE)="Monthly",(YEAR(AC7815)-YEAR(AB7815))*12+MONTH(AC7815)-MONTH(AB7815)+1,(AC7815-AB7815+1))</f>
        <v>#N/A</v>
      </c>
      <c r="F7815" s="210" t="e">
        <f t="shared" si="614"/>
        <v>#N/A</v>
      </c>
    </row>
    <row r="7816" spans="1:6" x14ac:dyDescent="0.25">
      <c r="A7816" s="43" t="str">
        <f t="shared" si="610"/>
        <v xml:space="preserve"> 0 Financial</v>
      </c>
      <c r="B7816" s="43" t="str">
        <f t="shared" si="611"/>
        <v/>
      </c>
      <c r="C7816" s="43">
        <f t="shared" si="612"/>
        <v>0</v>
      </c>
      <c r="D7816" s="43" t="str">
        <f t="shared" si="613"/>
        <v>Financial</v>
      </c>
      <c r="E7816" s="43" t="e">
        <f>IF(VLOOKUP(S7816,'DD-Lookup'!$J$6:$L$50,3,FALSE)="Monthly",(YEAR(AC7816)-YEAR(AB7816))*12+MONTH(AC7816)-MONTH(AB7816)+1,(AC7816-AB7816+1))</f>
        <v>#N/A</v>
      </c>
      <c r="F7816" s="210" t="e">
        <f t="shared" si="614"/>
        <v>#N/A</v>
      </c>
    </row>
    <row r="7817" spans="1:6" x14ac:dyDescent="0.25">
      <c r="A7817" s="43" t="str">
        <f t="shared" si="610"/>
        <v xml:space="preserve"> 0 Financial</v>
      </c>
      <c r="B7817" s="43" t="str">
        <f t="shared" si="611"/>
        <v/>
      </c>
      <c r="C7817" s="43">
        <f t="shared" si="612"/>
        <v>0</v>
      </c>
      <c r="D7817" s="43" t="str">
        <f t="shared" si="613"/>
        <v>Financial</v>
      </c>
      <c r="E7817" s="43" t="e">
        <f>IF(VLOOKUP(S7817,'DD-Lookup'!$J$6:$L$50,3,FALSE)="Monthly",(YEAR(AC7817)-YEAR(AB7817))*12+MONTH(AC7817)-MONTH(AB7817)+1,(AC7817-AB7817+1))</f>
        <v>#N/A</v>
      </c>
      <c r="F7817" s="210" t="e">
        <f t="shared" si="614"/>
        <v>#N/A</v>
      </c>
    </row>
    <row r="7818" spans="1:6" x14ac:dyDescent="0.25">
      <c r="A7818" s="43" t="str">
        <f t="shared" ref="A7818:A7881" si="615">B7818&amp;" "&amp;C7818&amp;" "&amp;D7818</f>
        <v xml:space="preserve"> 0 Financial</v>
      </c>
      <c r="B7818" s="43" t="str">
        <f t="shared" ref="B7818:B7881" si="616">IF((LEFT(N7818,2)="US"),"US","")</f>
        <v/>
      </c>
      <c r="C7818" s="43">
        <f t="shared" ref="C7818:C7881" si="617">M7818</f>
        <v>0</v>
      </c>
      <c r="D7818" s="43" t="str">
        <f t="shared" ref="D7818:D7881" si="618">IF(ISNUMBER(FIND("Phy",N7818))=TRUE,"Physical","Financial")</f>
        <v>Financial</v>
      </c>
      <c r="E7818" s="43" t="e">
        <f>IF(VLOOKUP(S7818,'DD-Lookup'!$J$6:$L$50,3,FALSE)="Monthly",(YEAR(AC7818)-YEAR(AB7818))*12+MONTH(AC7818)-MONTH(AB7818)+1,(AC7818-AB7818+1))</f>
        <v>#N/A</v>
      </c>
      <c r="F7818" s="210" t="e">
        <f t="shared" ref="F7818:F7881" si="619">E7818*SUM(P7818:Q7818)</f>
        <v>#N/A</v>
      </c>
    </row>
    <row r="7819" spans="1:6" x14ac:dyDescent="0.25">
      <c r="A7819" s="43" t="str">
        <f t="shared" si="615"/>
        <v xml:space="preserve"> 0 Financial</v>
      </c>
      <c r="B7819" s="43" t="str">
        <f t="shared" si="616"/>
        <v/>
      </c>
      <c r="C7819" s="43">
        <f t="shared" si="617"/>
        <v>0</v>
      </c>
      <c r="D7819" s="43" t="str">
        <f t="shared" si="618"/>
        <v>Financial</v>
      </c>
      <c r="E7819" s="43" t="e">
        <f>IF(VLOOKUP(S7819,'DD-Lookup'!$J$6:$L$50,3,FALSE)="Monthly",(YEAR(AC7819)-YEAR(AB7819))*12+MONTH(AC7819)-MONTH(AB7819)+1,(AC7819-AB7819+1))</f>
        <v>#N/A</v>
      </c>
      <c r="F7819" s="210" t="e">
        <f t="shared" si="619"/>
        <v>#N/A</v>
      </c>
    </row>
    <row r="7820" spans="1:6" x14ac:dyDescent="0.25">
      <c r="A7820" s="43" t="str">
        <f t="shared" si="615"/>
        <v xml:space="preserve"> 0 Financial</v>
      </c>
      <c r="B7820" s="43" t="str">
        <f t="shared" si="616"/>
        <v/>
      </c>
      <c r="C7820" s="43">
        <f t="shared" si="617"/>
        <v>0</v>
      </c>
      <c r="D7820" s="43" t="str">
        <f t="shared" si="618"/>
        <v>Financial</v>
      </c>
      <c r="E7820" s="43" t="e">
        <f>IF(VLOOKUP(S7820,'DD-Lookup'!$J$6:$L$50,3,FALSE)="Monthly",(YEAR(AC7820)-YEAR(AB7820))*12+MONTH(AC7820)-MONTH(AB7820)+1,(AC7820-AB7820+1))</f>
        <v>#N/A</v>
      </c>
      <c r="F7820" s="210" t="e">
        <f t="shared" si="619"/>
        <v>#N/A</v>
      </c>
    </row>
    <row r="7821" spans="1:6" x14ac:dyDescent="0.25">
      <c r="A7821" s="43" t="str">
        <f t="shared" si="615"/>
        <v xml:space="preserve"> 0 Financial</v>
      </c>
      <c r="B7821" s="43" t="str">
        <f t="shared" si="616"/>
        <v/>
      </c>
      <c r="C7821" s="43">
        <f t="shared" si="617"/>
        <v>0</v>
      </c>
      <c r="D7821" s="43" t="str">
        <f t="shared" si="618"/>
        <v>Financial</v>
      </c>
      <c r="E7821" s="43" t="e">
        <f>IF(VLOOKUP(S7821,'DD-Lookup'!$J$6:$L$50,3,FALSE)="Monthly",(YEAR(AC7821)-YEAR(AB7821))*12+MONTH(AC7821)-MONTH(AB7821)+1,(AC7821-AB7821+1))</f>
        <v>#N/A</v>
      </c>
      <c r="F7821" s="210" t="e">
        <f t="shared" si="619"/>
        <v>#N/A</v>
      </c>
    </row>
    <row r="7822" spans="1:6" x14ac:dyDescent="0.25">
      <c r="A7822" s="43" t="str">
        <f t="shared" si="615"/>
        <v xml:space="preserve"> 0 Financial</v>
      </c>
      <c r="B7822" s="43" t="str">
        <f t="shared" si="616"/>
        <v/>
      </c>
      <c r="C7822" s="43">
        <f t="shared" si="617"/>
        <v>0</v>
      </c>
      <c r="D7822" s="43" t="str">
        <f t="shared" si="618"/>
        <v>Financial</v>
      </c>
      <c r="E7822" s="43" t="e">
        <f>IF(VLOOKUP(S7822,'DD-Lookup'!$J$6:$L$50,3,FALSE)="Monthly",(YEAR(AC7822)-YEAR(AB7822))*12+MONTH(AC7822)-MONTH(AB7822)+1,(AC7822-AB7822+1))</f>
        <v>#N/A</v>
      </c>
      <c r="F7822" s="210" t="e">
        <f t="shared" si="619"/>
        <v>#N/A</v>
      </c>
    </row>
    <row r="7823" spans="1:6" x14ac:dyDescent="0.25">
      <c r="A7823" s="43" t="str">
        <f t="shared" si="615"/>
        <v xml:space="preserve"> 0 Financial</v>
      </c>
      <c r="B7823" s="43" t="str">
        <f t="shared" si="616"/>
        <v/>
      </c>
      <c r="C7823" s="43">
        <f t="shared" si="617"/>
        <v>0</v>
      </c>
      <c r="D7823" s="43" t="str">
        <f t="shared" si="618"/>
        <v>Financial</v>
      </c>
      <c r="E7823" s="43" t="e">
        <f>IF(VLOOKUP(S7823,'DD-Lookup'!$J$6:$L$50,3,FALSE)="Monthly",(YEAR(AC7823)-YEAR(AB7823))*12+MONTH(AC7823)-MONTH(AB7823)+1,(AC7823-AB7823+1))</f>
        <v>#N/A</v>
      </c>
      <c r="F7823" s="210" t="e">
        <f t="shared" si="619"/>
        <v>#N/A</v>
      </c>
    </row>
    <row r="7824" spans="1:6" x14ac:dyDescent="0.25">
      <c r="A7824" s="43" t="str">
        <f t="shared" si="615"/>
        <v xml:space="preserve"> 0 Financial</v>
      </c>
      <c r="B7824" s="43" t="str">
        <f t="shared" si="616"/>
        <v/>
      </c>
      <c r="C7824" s="43">
        <f t="shared" si="617"/>
        <v>0</v>
      </c>
      <c r="D7824" s="43" t="str">
        <f t="shared" si="618"/>
        <v>Financial</v>
      </c>
      <c r="E7824" s="43" t="e">
        <f>IF(VLOOKUP(S7824,'DD-Lookup'!$J$6:$L$50,3,FALSE)="Monthly",(YEAR(AC7824)-YEAR(AB7824))*12+MONTH(AC7824)-MONTH(AB7824)+1,(AC7824-AB7824+1))</f>
        <v>#N/A</v>
      </c>
      <c r="F7824" s="210" t="e">
        <f t="shared" si="619"/>
        <v>#N/A</v>
      </c>
    </row>
    <row r="7825" spans="1:6" x14ac:dyDescent="0.25">
      <c r="A7825" s="43" t="str">
        <f t="shared" si="615"/>
        <v xml:space="preserve"> 0 Financial</v>
      </c>
      <c r="B7825" s="43" t="str">
        <f t="shared" si="616"/>
        <v/>
      </c>
      <c r="C7825" s="43">
        <f t="shared" si="617"/>
        <v>0</v>
      </c>
      <c r="D7825" s="43" t="str">
        <f t="shared" si="618"/>
        <v>Financial</v>
      </c>
      <c r="E7825" s="43" t="e">
        <f>IF(VLOOKUP(S7825,'DD-Lookup'!$J$6:$L$50,3,FALSE)="Monthly",(YEAR(AC7825)-YEAR(AB7825))*12+MONTH(AC7825)-MONTH(AB7825)+1,(AC7825-AB7825+1))</f>
        <v>#N/A</v>
      </c>
      <c r="F7825" s="210" t="e">
        <f t="shared" si="619"/>
        <v>#N/A</v>
      </c>
    </row>
    <row r="7826" spans="1:6" x14ac:dyDescent="0.25">
      <c r="A7826" s="43" t="str">
        <f t="shared" si="615"/>
        <v xml:space="preserve"> 0 Financial</v>
      </c>
      <c r="B7826" s="43" t="str">
        <f t="shared" si="616"/>
        <v/>
      </c>
      <c r="C7826" s="43">
        <f t="shared" si="617"/>
        <v>0</v>
      </c>
      <c r="D7826" s="43" t="str">
        <f t="shared" si="618"/>
        <v>Financial</v>
      </c>
      <c r="E7826" s="43" t="e">
        <f>IF(VLOOKUP(S7826,'DD-Lookup'!$J$6:$L$50,3,FALSE)="Monthly",(YEAR(AC7826)-YEAR(AB7826))*12+MONTH(AC7826)-MONTH(AB7826)+1,(AC7826-AB7826+1))</f>
        <v>#N/A</v>
      </c>
      <c r="F7826" s="210" t="e">
        <f t="shared" si="619"/>
        <v>#N/A</v>
      </c>
    </row>
    <row r="7827" spans="1:6" x14ac:dyDescent="0.25">
      <c r="A7827" s="43" t="str">
        <f t="shared" si="615"/>
        <v xml:space="preserve"> 0 Financial</v>
      </c>
      <c r="B7827" s="43" t="str">
        <f t="shared" si="616"/>
        <v/>
      </c>
      <c r="C7827" s="43">
        <f t="shared" si="617"/>
        <v>0</v>
      </c>
      <c r="D7827" s="43" t="str">
        <f t="shared" si="618"/>
        <v>Financial</v>
      </c>
      <c r="E7827" s="43" t="e">
        <f>IF(VLOOKUP(S7827,'DD-Lookup'!$J$6:$L$50,3,FALSE)="Monthly",(YEAR(AC7827)-YEAR(AB7827))*12+MONTH(AC7827)-MONTH(AB7827)+1,(AC7827-AB7827+1))</f>
        <v>#N/A</v>
      </c>
      <c r="F7827" s="210" t="e">
        <f t="shared" si="619"/>
        <v>#N/A</v>
      </c>
    </row>
    <row r="7828" spans="1:6" x14ac:dyDescent="0.25">
      <c r="A7828" s="43" t="str">
        <f t="shared" si="615"/>
        <v xml:space="preserve"> 0 Financial</v>
      </c>
      <c r="B7828" s="43" t="str">
        <f t="shared" si="616"/>
        <v/>
      </c>
      <c r="C7828" s="43">
        <f t="shared" si="617"/>
        <v>0</v>
      </c>
      <c r="D7828" s="43" t="str">
        <f t="shared" si="618"/>
        <v>Financial</v>
      </c>
      <c r="E7828" s="43" t="e">
        <f>IF(VLOOKUP(S7828,'DD-Lookup'!$J$6:$L$50,3,FALSE)="Monthly",(YEAR(AC7828)-YEAR(AB7828))*12+MONTH(AC7828)-MONTH(AB7828)+1,(AC7828-AB7828+1))</f>
        <v>#N/A</v>
      </c>
      <c r="F7828" s="210" t="e">
        <f t="shared" si="619"/>
        <v>#N/A</v>
      </c>
    </row>
    <row r="7829" spans="1:6" x14ac:dyDescent="0.25">
      <c r="A7829" s="43" t="str">
        <f t="shared" si="615"/>
        <v xml:space="preserve"> 0 Financial</v>
      </c>
      <c r="B7829" s="43" t="str">
        <f t="shared" si="616"/>
        <v/>
      </c>
      <c r="C7829" s="43">
        <f t="shared" si="617"/>
        <v>0</v>
      </c>
      <c r="D7829" s="43" t="str">
        <f t="shared" si="618"/>
        <v>Financial</v>
      </c>
      <c r="E7829" s="43" t="e">
        <f>IF(VLOOKUP(S7829,'DD-Lookup'!$J$6:$L$50,3,FALSE)="Monthly",(YEAR(AC7829)-YEAR(AB7829))*12+MONTH(AC7829)-MONTH(AB7829)+1,(AC7829-AB7829+1))</f>
        <v>#N/A</v>
      </c>
      <c r="F7829" s="210" t="e">
        <f t="shared" si="619"/>
        <v>#N/A</v>
      </c>
    </row>
    <row r="7830" spans="1:6" x14ac:dyDescent="0.25">
      <c r="A7830" s="43" t="str">
        <f t="shared" si="615"/>
        <v xml:space="preserve"> 0 Financial</v>
      </c>
      <c r="B7830" s="43" t="str">
        <f t="shared" si="616"/>
        <v/>
      </c>
      <c r="C7830" s="43">
        <f t="shared" si="617"/>
        <v>0</v>
      </c>
      <c r="D7830" s="43" t="str">
        <f t="shared" si="618"/>
        <v>Financial</v>
      </c>
      <c r="E7830" s="43" t="e">
        <f>IF(VLOOKUP(S7830,'DD-Lookup'!$J$6:$L$50,3,FALSE)="Monthly",(YEAR(AC7830)-YEAR(AB7830))*12+MONTH(AC7830)-MONTH(AB7830)+1,(AC7830-AB7830+1))</f>
        <v>#N/A</v>
      </c>
      <c r="F7830" s="210" t="e">
        <f t="shared" si="619"/>
        <v>#N/A</v>
      </c>
    </row>
    <row r="7831" spans="1:6" x14ac:dyDescent="0.25">
      <c r="A7831" s="43" t="str">
        <f t="shared" si="615"/>
        <v xml:space="preserve"> 0 Financial</v>
      </c>
      <c r="B7831" s="43" t="str">
        <f t="shared" si="616"/>
        <v/>
      </c>
      <c r="C7831" s="43">
        <f t="shared" si="617"/>
        <v>0</v>
      </c>
      <c r="D7831" s="43" t="str">
        <f t="shared" si="618"/>
        <v>Financial</v>
      </c>
      <c r="E7831" s="43" t="e">
        <f>IF(VLOOKUP(S7831,'DD-Lookup'!$J$6:$L$50,3,FALSE)="Monthly",(YEAR(AC7831)-YEAR(AB7831))*12+MONTH(AC7831)-MONTH(AB7831)+1,(AC7831-AB7831+1))</f>
        <v>#N/A</v>
      </c>
      <c r="F7831" s="210" t="e">
        <f t="shared" si="619"/>
        <v>#N/A</v>
      </c>
    </row>
    <row r="7832" spans="1:6" x14ac:dyDescent="0.25">
      <c r="A7832" s="43" t="str">
        <f t="shared" si="615"/>
        <v xml:space="preserve"> 0 Financial</v>
      </c>
      <c r="B7832" s="43" t="str">
        <f t="shared" si="616"/>
        <v/>
      </c>
      <c r="C7832" s="43">
        <f t="shared" si="617"/>
        <v>0</v>
      </c>
      <c r="D7832" s="43" t="str">
        <f t="shared" si="618"/>
        <v>Financial</v>
      </c>
      <c r="E7832" s="43" t="e">
        <f>IF(VLOOKUP(S7832,'DD-Lookup'!$J$6:$L$50,3,FALSE)="Monthly",(YEAR(AC7832)-YEAR(AB7832))*12+MONTH(AC7832)-MONTH(AB7832)+1,(AC7832-AB7832+1))</f>
        <v>#N/A</v>
      </c>
      <c r="F7832" s="210" t="e">
        <f t="shared" si="619"/>
        <v>#N/A</v>
      </c>
    </row>
    <row r="7833" spans="1:6" x14ac:dyDescent="0.25">
      <c r="A7833" s="43" t="str">
        <f t="shared" si="615"/>
        <v xml:space="preserve"> 0 Financial</v>
      </c>
      <c r="B7833" s="43" t="str">
        <f t="shared" si="616"/>
        <v/>
      </c>
      <c r="C7833" s="43">
        <f t="shared" si="617"/>
        <v>0</v>
      </c>
      <c r="D7833" s="43" t="str">
        <f t="shared" si="618"/>
        <v>Financial</v>
      </c>
      <c r="E7833" s="43" t="e">
        <f>IF(VLOOKUP(S7833,'DD-Lookup'!$J$6:$L$50,3,FALSE)="Monthly",(YEAR(AC7833)-YEAR(AB7833))*12+MONTH(AC7833)-MONTH(AB7833)+1,(AC7833-AB7833+1))</f>
        <v>#N/A</v>
      </c>
      <c r="F7833" s="210" t="e">
        <f t="shared" si="619"/>
        <v>#N/A</v>
      </c>
    </row>
    <row r="7834" spans="1:6" x14ac:dyDescent="0.25">
      <c r="A7834" s="43" t="str">
        <f t="shared" si="615"/>
        <v xml:space="preserve"> 0 Financial</v>
      </c>
      <c r="B7834" s="43" t="str">
        <f t="shared" si="616"/>
        <v/>
      </c>
      <c r="C7834" s="43">
        <f t="shared" si="617"/>
        <v>0</v>
      </c>
      <c r="D7834" s="43" t="str">
        <f t="shared" si="618"/>
        <v>Financial</v>
      </c>
      <c r="E7834" s="43" t="e">
        <f>IF(VLOOKUP(S7834,'DD-Lookup'!$J$6:$L$50,3,FALSE)="Monthly",(YEAR(AC7834)-YEAR(AB7834))*12+MONTH(AC7834)-MONTH(AB7834)+1,(AC7834-AB7834+1))</f>
        <v>#N/A</v>
      </c>
      <c r="F7834" s="210" t="e">
        <f t="shared" si="619"/>
        <v>#N/A</v>
      </c>
    </row>
    <row r="7835" spans="1:6" x14ac:dyDescent="0.25">
      <c r="A7835" s="43" t="str">
        <f t="shared" si="615"/>
        <v xml:space="preserve"> 0 Financial</v>
      </c>
      <c r="B7835" s="43" t="str">
        <f t="shared" si="616"/>
        <v/>
      </c>
      <c r="C7835" s="43">
        <f t="shared" si="617"/>
        <v>0</v>
      </c>
      <c r="D7835" s="43" t="str">
        <f t="shared" si="618"/>
        <v>Financial</v>
      </c>
      <c r="E7835" s="43" t="e">
        <f>IF(VLOOKUP(S7835,'DD-Lookup'!$J$6:$L$50,3,FALSE)="Monthly",(YEAR(AC7835)-YEAR(AB7835))*12+MONTH(AC7835)-MONTH(AB7835)+1,(AC7835-AB7835+1))</f>
        <v>#N/A</v>
      </c>
      <c r="F7835" s="210" t="e">
        <f t="shared" si="619"/>
        <v>#N/A</v>
      </c>
    </row>
    <row r="7836" spans="1:6" x14ac:dyDescent="0.25">
      <c r="A7836" s="43" t="str">
        <f t="shared" si="615"/>
        <v xml:space="preserve"> 0 Financial</v>
      </c>
      <c r="B7836" s="43" t="str">
        <f t="shared" si="616"/>
        <v/>
      </c>
      <c r="C7836" s="43">
        <f t="shared" si="617"/>
        <v>0</v>
      </c>
      <c r="D7836" s="43" t="str">
        <f t="shared" si="618"/>
        <v>Financial</v>
      </c>
      <c r="E7836" s="43" t="e">
        <f>IF(VLOOKUP(S7836,'DD-Lookup'!$J$6:$L$50,3,FALSE)="Monthly",(YEAR(AC7836)-YEAR(AB7836))*12+MONTH(AC7836)-MONTH(AB7836)+1,(AC7836-AB7836+1))</f>
        <v>#N/A</v>
      </c>
      <c r="F7836" s="210" t="e">
        <f t="shared" si="619"/>
        <v>#N/A</v>
      </c>
    </row>
    <row r="7837" spans="1:6" x14ac:dyDescent="0.25">
      <c r="A7837" s="43" t="str">
        <f t="shared" si="615"/>
        <v xml:space="preserve"> 0 Financial</v>
      </c>
      <c r="B7837" s="43" t="str">
        <f t="shared" si="616"/>
        <v/>
      </c>
      <c r="C7837" s="43">
        <f t="shared" si="617"/>
        <v>0</v>
      </c>
      <c r="D7837" s="43" t="str">
        <f t="shared" si="618"/>
        <v>Financial</v>
      </c>
      <c r="E7837" s="43" t="e">
        <f>IF(VLOOKUP(S7837,'DD-Lookup'!$J$6:$L$50,3,FALSE)="Monthly",(YEAR(AC7837)-YEAR(AB7837))*12+MONTH(AC7837)-MONTH(AB7837)+1,(AC7837-AB7837+1))</f>
        <v>#N/A</v>
      </c>
      <c r="F7837" s="210" t="e">
        <f t="shared" si="619"/>
        <v>#N/A</v>
      </c>
    </row>
    <row r="7838" spans="1:6" x14ac:dyDescent="0.25">
      <c r="A7838" s="43" t="str">
        <f t="shared" si="615"/>
        <v xml:space="preserve"> 0 Financial</v>
      </c>
      <c r="B7838" s="43" t="str">
        <f t="shared" si="616"/>
        <v/>
      </c>
      <c r="C7838" s="43">
        <f t="shared" si="617"/>
        <v>0</v>
      </c>
      <c r="D7838" s="43" t="str">
        <f t="shared" si="618"/>
        <v>Financial</v>
      </c>
      <c r="E7838" s="43" t="e">
        <f>IF(VLOOKUP(S7838,'DD-Lookup'!$J$6:$L$50,3,FALSE)="Monthly",(YEAR(AC7838)-YEAR(AB7838))*12+MONTH(AC7838)-MONTH(AB7838)+1,(AC7838-AB7838+1))</f>
        <v>#N/A</v>
      </c>
      <c r="F7838" s="210" t="e">
        <f t="shared" si="619"/>
        <v>#N/A</v>
      </c>
    </row>
    <row r="7839" spans="1:6" x14ac:dyDescent="0.25">
      <c r="A7839" s="43" t="str">
        <f t="shared" si="615"/>
        <v xml:space="preserve"> 0 Financial</v>
      </c>
      <c r="B7839" s="43" t="str">
        <f t="shared" si="616"/>
        <v/>
      </c>
      <c r="C7839" s="43">
        <f t="shared" si="617"/>
        <v>0</v>
      </c>
      <c r="D7839" s="43" t="str">
        <f t="shared" si="618"/>
        <v>Financial</v>
      </c>
      <c r="E7839" s="43" t="e">
        <f>IF(VLOOKUP(S7839,'DD-Lookup'!$J$6:$L$50,3,FALSE)="Monthly",(YEAR(AC7839)-YEAR(AB7839))*12+MONTH(AC7839)-MONTH(AB7839)+1,(AC7839-AB7839+1))</f>
        <v>#N/A</v>
      </c>
      <c r="F7839" s="210" t="e">
        <f t="shared" si="619"/>
        <v>#N/A</v>
      </c>
    </row>
    <row r="7840" spans="1:6" x14ac:dyDescent="0.25">
      <c r="A7840" s="43" t="str">
        <f t="shared" si="615"/>
        <v xml:space="preserve"> 0 Financial</v>
      </c>
      <c r="B7840" s="43" t="str">
        <f t="shared" si="616"/>
        <v/>
      </c>
      <c r="C7840" s="43">
        <f t="shared" si="617"/>
        <v>0</v>
      </c>
      <c r="D7840" s="43" t="str">
        <f t="shared" si="618"/>
        <v>Financial</v>
      </c>
      <c r="E7840" s="43" t="e">
        <f>IF(VLOOKUP(S7840,'DD-Lookup'!$J$6:$L$50,3,FALSE)="Monthly",(YEAR(AC7840)-YEAR(AB7840))*12+MONTH(AC7840)-MONTH(AB7840)+1,(AC7840-AB7840+1))</f>
        <v>#N/A</v>
      </c>
      <c r="F7840" s="210" t="e">
        <f t="shared" si="619"/>
        <v>#N/A</v>
      </c>
    </row>
    <row r="7841" spans="1:6" x14ac:dyDescent="0.25">
      <c r="A7841" s="43" t="str">
        <f t="shared" si="615"/>
        <v xml:space="preserve"> 0 Financial</v>
      </c>
      <c r="B7841" s="43" t="str">
        <f t="shared" si="616"/>
        <v/>
      </c>
      <c r="C7841" s="43">
        <f t="shared" si="617"/>
        <v>0</v>
      </c>
      <c r="D7841" s="43" t="str">
        <f t="shared" si="618"/>
        <v>Financial</v>
      </c>
      <c r="E7841" s="43" t="e">
        <f>IF(VLOOKUP(S7841,'DD-Lookup'!$J$6:$L$50,3,FALSE)="Monthly",(YEAR(AC7841)-YEAR(AB7841))*12+MONTH(AC7841)-MONTH(AB7841)+1,(AC7841-AB7841+1))</f>
        <v>#N/A</v>
      </c>
      <c r="F7841" s="210" t="e">
        <f t="shared" si="619"/>
        <v>#N/A</v>
      </c>
    </row>
    <row r="7842" spans="1:6" x14ac:dyDescent="0.25">
      <c r="A7842" s="43" t="str">
        <f t="shared" si="615"/>
        <v xml:space="preserve"> 0 Financial</v>
      </c>
      <c r="B7842" s="43" t="str">
        <f t="shared" si="616"/>
        <v/>
      </c>
      <c r="C7842" s="43">
        <f t="shared" si="617"/>
        <v>0</v>
      </c>
      <c r="D7842" s="43" t="str">
        <f t="shared" si="618"/>
        <v>Financial</v>
      </c>
      <c r="E7842" s="43" t="e">
        <f>IF(VLOOKUP(S7842,'DD-Lookup'!$J$6:$L$50,3,FALSE)="Monthly",(YEAR(AC7842)-YEAR(AB7842))*12+MONTH(AC7842)-MONTH(AB7842)+1,(AC7842-AB7842+1))</f>
        <v>#N/A</v>
      </c>
      <c r="F7842" s="210" t="e">
        <f t="shared" si="619"/>
        <v>#N/A</v>
      </c>
    </row>
    <row r="7843" spans="1:6" x14ac:dyDescent="0.25">
      <c r="A7843" s="43" t="str">
        <f t="shared" si="615"/>
        <v xml:space="preserve"> 0 Financial</v>
      </c>
      <c r="B7843" s="43" t="str">
        <f t="shared" si="616"/>
        <v/>
      </c>
      <c r="C7843" s="43">
        <f t="shared" si="617"/>
        <v>0</v>
      </c>
      <c r="D7843" s="43" t="str">
        <f t="shared" si="618"/>
        <v>Financial</v>
      </c>
      <c r="E7843" s="43" t="e">
        <f>IF(VLOOKUP(S7843,'DD-Lookup'!$J$6:$L$50,3,FALSE)="Monthly",(YEAR(AC7843)-YEAR(AB7843))*12+MONTH(AC7843)-MONTH(AB7843)+1,(AC7843-AB7843+1))</f>
        <v>#N/A</v>
      </c>
      <c r="F7843" s="210" t="e">
        <f t="shared" si="619"/>
        <v>#N/A</v>
      </c>
    </row>
    <row r="7844" spans="1:6" x14ac:dyDescent="0.25">
      <c r="A7844" s="43" t="str">
        <f t="shared" si="615"/>
        <v xml:space="preserve"> 0 Financial</v>
      </c>
      <c r="B7844" s="43" t="str">
        <f t="shared" si="616"/>
        <v/>
      </c>
      <c r="C7844" s="43">
        <f t="shared" si="617"/>
        <v>0</v>
      </c>
      <c r="D7844" s="43" t="str">
        <f t="shared" si="618"/>
        <v>Financial</v>
      </c>
      <c r="E7844" s="43" t="e">
        <f>IF(VLOOKUP(S7844,'DD-Lookup'!$J$6:$L$50,3,FALSE)="Monthly",(YEAR(AC7844)-YEAR(AB7844))*12+MONTH(AC7844)-MONTH(AB7844)+1,(AC7844-AB7844+1))</f>
        <v>#N/A</v>
      </c>
      <c r="F7844" s="210" t="e">
        <f t="shared" si="619"/>
        <v>#N/A</v>
      </c>
    </row>
    <row r="7845" spans="1:6" x14ac:dyDescent="0.25">
      <c r="A7845" s="43" t="str">
        <f t="shared" si="615"/>
        <v xml:space="preserve"> 0 Financial</v>
      </c>
      <c r="B7845" s="43" t="str">
        <f t="shared" si="616"/>
        <v/>
      </c>
      <c r="C7845" s="43">
        <f t="shared" si="617"/>
        <v>0</v>
      </c>
      <c r="D7845" s="43" t="str">
        <f t="shared" si="618"/>
        <v>Financial</v>
      </c>
      <c r="E7845" s="43" t="e">
        <f>IF(VLOOKUP(S7845,'DD-Lookup'!$J$6:$L$50,3,FALSE)="Monthly",(YEAR(AC7845)-YEAR(AB7845))*12+MONTH(AC7845)-MONTH(AB7845)+1,(AC7845-AB7845+1))</f>
        <v>#N/A</v>
      </c>
      <c r="F7845" s="210" t="e">
        <f t="shared" si="619"/>
        <v>#N/A</v>
      </c>
    </row>
    <row r="7846" spans="1:6" x14ac:dyDescent="0.25">
      <c r="A7846" s="43" t="str">
        <f t="shared" si="615"/>
        <v xml:space="preserve"> 0 Financial</v>
      </c>
      <c r="B7846" s="43" t="str">
        <f t="shared" si="616"/>
        <v/>
      </c>
      <c r="C7846" s="43">
        <f t="shared" si="617"/>
        <v>0</v>
      </c>
      <c r="D7846" s="43" t="str">
        <f t="shared" si="618"/>
        <v>Financial</v>
      </c>
      <c r="E7846" s="43" t="e">
        <f>IF(VLOOKUP(S7846,'DD-Lookup'!$J$6:$L$50,3,FALSE)="Monthly",(YEAR(AC7846)-YEAR(AB7846))*12+MONTH(AC7846)-MONTH(AB7846)+1,(AC7846-AB7846+1))</f>
        <v>#N/A</v>
      </c>
      <c r="F7846" s="210" t="e">
        <f t="shared" si="619"/>
        <v>#N/A</v>
      </c>
    </row>
    <row r="7847" spans="1:6" x14ac:dyDescent="0.25">
      <c r="A7847" s="43" t="str">
        <f t="shared" si="615"/>
        <v xml:space="preserve"> 0 Financial</v>
      </c>
      <c r="B7847" s="43" t="str">
        <f t="shared" si="616"/>
        <v/>
      </c>
      <c r="C7847" s="43">
        <f t="shared" si="617"/>
        <v>0</v>
      </c>
      <c r="D7847" s="43" t="str">
        <f t="shared" si="618"/>
        <v>Financial</v>
      </c>
      <c r="E7847" s="43" t="e">
        <f>IF(VLOOKUP(S7847,'DD-Lookup'!$J$6:$L$50,3,FALSE)="Monthly",(YEAR(AC7847)-YEAR(AB7847))*12+MONTH(AC7847)-MONTH(AB7847)+1,(AC7847-AB7847+1))</f>
        <v>#N/A</v>
      </c>
      <c r="F7847" s="210" t="e">
        <f t="shared" si="619"/>
        <v>#N/A</v>
      </c>
    </row>
    <row r="7848" spans="1:6" x14ac:dyDescent="0.25">
      <c r="A7848" s="43" t="str">
        <f t="shared" si="615"/>
        <v xml:space="preserve"> 0 Financial</v>
      </c>
      <c r="B7848" s="43" t="str">
        <f t="shared" si="616"/>
        <v/>
      </c>
      <c r="C7848" s="43">
        <f t="shared" si="617"/>
        <v>0</v>
      </c>
      <c r="D7848" s="43" t="str">
        <f t="shared" si="618"/>
        <v>Financial</v>
      </c>
      <c r="E7848" s="43" t="e">
        <f>IF(VLOOKUP(S7848,'DD-Lookup'!$J$6:$L$50,3,FALSE)="Monthly",(YEAR(AC7848)-YEAR(AB7848))*12+MONTH(AC7848)-MONTH(AB7848)+1,(AC7848-AB7848+1))</f>
        <v>#N/A</v>
      </c>
      <c r="F7848" s="210" t="e">
        <f t="shared" si="619"/>
        <v>#N/A</v>
      </c>
    </row>
    <row r="7849" spans="1:6" x14ac:dyDescent="0.25">
      <c r="A7849" s="43" t="str">
        <f t="shared" si="615"/>
        <v xml:space="preserve"> 0 Financial</v>
      </c>
      <c r="B7849" s="43" t="str">
        <f t="shared" si="616"/>
        <v/>
      </c>
      <c r="C7849" s="43">
        <f t="shared" si="617"/>
        <v>0</v>
      </c>
      <c r="D7849" s="43" t="str">
        <f t="shared" si="618"/>
        <v>Financial</v>
      </c>
      <c r="E7849" s="43" t="e">
        <f>IF(VLOOKUP(S7849,'DD-Lookup'!$J$6:$L$50,3,FALSE)="Monthly",(YEAR(AC7849)-YEAR(AB7849))*12+MONTH(AC7849)-MONTH(AB7849)+1,(AC7849-AB7849+1))</f>
        <v>#N/A</v>
      </c>
      <c r="F7849" s="210" t="e">
        <f t="shared" si="619"/>
        <v>#N/A</v>
      </c>
    </row>
    <row r="7850" spans="1:6" x14ac:dyDescent="0.25">
      <c r="A7850" s="43" t="str">
        <f t="shared" si="615"/>
        <v xml:space="preserve"> 0 Financial</v>
      </c>
      <c r="B7850" s="43" t="str">
        <f t="shared" si="616"/>
        <v/>
      </c>
      <c r="C7850" s="43">
        <f t="shared" si="617"/>
        <v>0</v>
      </c>
      <c r="D7850" s="43" t="str">
        <f t="shared" si="618"/>
        <v>Financial</v>
      </c>
      <c r="E7850" s="43" t="e">
        <f>IF(VLOOKUP(S7850,'DD-Lookup'!$J$6:$L$50,3,FALSE)="Monthly",(YEAR(AC7850)-YEAR(AB7850))*12+MONTH(AC7850)-MONTH(AB7850)+1,(AC7850-AB7850+1))</f>
        <v>#N/A</v>
      </c>
      <c r="F7850" s="210" t="e">
        <f t="shared" si="619"/>
        <v>#N/A</v>
      </c>
    </row>
    <row r="7851" spans="1:6" x14ac:dyDescent="0.25">
      <c r="A7851" s="43" t="str">
        <f t="shared" si="615"/>
        <v xml:space="preserve"> 0 Financial</v>
      </c>
      <c r="B7851" s="43" t="str">
        <f t="shared" si="616"/>
        <v/>
      </c>
      <c r="C7851" s="43">
        <f t="shared" si="617"/>
        <v>0</v>
      </c>
      <c r="D7851" s="43" t="str">
        <f t="shared" si="618"/>
        <v>Financial</v>
      </c>
      <c r="E7851" s="43" t="e">
        <f>IF(VLOOKUP(S7851,'DD-Lookup'!$J$6:$L$50,3,FALSE)="Monthly",(YEAR(AC7851)-YEAR(AB7851))*12+MONTH(AC7851)-MONTH(AB7851)+1,(AC7851-AB7851+1))</f>
        <v>#N/A</v>
      </c>
      <c r="F7851" s="210" t="e">
        <f t="shared" si="619"/>
        <v>#N/A</v>
      </c>
    </row>
    <row r="7852" spans="1:6" x14ac:dyDescent="0.25">
      <c r="A7852" s="43" t="str">
        <f t="shared" si="615"/>
        <v xml:space="preserve"> 0 Financial</v>
      </c>
      <c r="B7852" s="43" t="str">
        <f t="shared" si="616"/>
        <v/>
      </c>
      <c r="C7852" s="43">
        <f t="shared" si="617"/>
        <v>0</v>
      </c>
      <c r="D7852" s="43" t="str">
        <f t="shared" si="618"/>
        <v>Financial</v>
      </c>
      <c r="E7852" s="43" t="e">
        <f>IF(VLOOKUP(S7852,'DD-Lookup'!$J$6:$L$50,3,FALSE)="Monthly",(YEAR(AC7852)-YEAR(AB7852))*12+MONTH(AC7852)-MONTH(AB7852)+1,(AC7852-AB7852+1))</f>
        <v>#N/A</v>
      </c>
      <c r="F7852" s="210" t="e">
        <f t="shared" si="619"/>
        <v>#N/A</v>
      </c>
    </row>
    <row r="7853" spans="1:6" x14ac:dyDescent="0.25">
      <c r="A7853" s="43" t="str">
        <f t="shared" si="615"/>
        <v xml:space="preserve"> 0 Financial</v>
      </c>
      <c r="B7853" s="43" t="str">
        <f t="shared" si="616"/>
        <v/>
      </c>
      <c r="C7853" s="43">
        <f t="shared" si="617"/>
        <v>0</v>
      </c>
      <c r="D7853" s="43" t="str">
        <f t="shared" si="618"/>
        <v>Financial</v>
      </c>
      <c r="E7853" s="43" t="e">
        <f>IF(VLOOKUP(S7853,'DD-Lookup'!$J$6:$L$50,3,FALSE)="Monthly",(YEAR(AC7853)-YEAR(AB7853))*12+MONTH(AC7853)-MONTH(AB7853)+1,(AC7853-AB7853+1))</f>
        <v>#N/A</v>
      </c>
      <c r="F7853" s="210" t="e">
        <f t="shared" si="619"/>
        <v>#N/A</v>
      </c>
    </row>
    <row r="7854" spans="1:6" x14ac:dyDescent="0.25">
      <c r="A7854" s="43" t="str">
        <f t="shared" si="615"/>
        <v xml:space="preserve"> 0 Financial</v>
      </c>
      <c r="B7854" s="43" t="str">
        <f t="shared" si="616"/>
        <v/>
      </c>
      <c r="C7854" s="43">
        <f t="shared" si="617"/>
        <v>0</v>
      </c>
      <c r="D7854" s="43" t="str">
        <f t="shared" si="618"/>
        <v>Financial</v>
      </c>
      <c r="E7854" s="43" t="e">
        <f>IF(VLOOKUP(S7854,'DD-Lookup'!$J$6:$L$50,3,FALSE)="Monthly",(YEAR(AC7854)-YEAR(AB7854))*12+MONTH(AC7854)-MONTH(AB7854)+1,(AC7854-AB7854+1))</f>
        <v>#N/A</v>
      </c>
      <c r="F7854" s="210" t="e">
        <f t="shared" si="619"/>
        <v>#N/A</v>
      </c>
    </row>
    <row r="7855" spans="1:6" x14ac:dyDescent="0.25">
      <c r="A7855" s="43" t="str">
        <f t="shared" si="615"/>
        <v xml:space="preserve"> 0 Financial</v>
      </c>
      <c r="B7855" s="43" t="str">
        <f t="shared" si="616"/>
        <v/>
      </c>
      <c r="C7855" s="43">
        <f t="shared" si="617"/>
        <v>0</v>
      </c>
      <c r="D7855" s="43" t="str">
        <f t="shared" si="618"/>
        <v>Financial</v>
      </c>
      <c r="E7855" s="43" t="e">
        <f>IF(VLOOKUP(S7855,'DD-Lookup'!$J$6:$L$50,3,FALSE)="Monthly",(YEAR(AC7855)-YEAR(AB7855))*12+MONTH(AC7855)-MONTH(AB7855)+1,(AC7855-AB7855+1))</f>
        <v>#N/A</v>
      </c>
      <c r="F7855" s="210" t="e">
        <f t="shared" si="619"/>
        <v>#N/A</v>
      </c>
    </row>
    <row r="7856" spans="1:6" x14ac:dyDescent="0.25">
      <c r="A7856" s="43" t="str">
        <f t="shared" si="615"/>
        <v xml:space="preserve"> 0 Financial</v>
      </c>
      <c r="B7856" s="43" t="str">
        <f t="shared" si="616"/>
        <v/>
      </c>
      <c r="C7856" s="43">
        <f t="shared" si="617"/>
        <v>0</v>
      </c>
      <c r="D7856" s="43" t="str">
        <f t="shared" si="618"/>
        <v>Financial</v>
      </c>
      <c r="E7856" s="43" t="e">
        <f>IF(VLOOKUP(S7856,'DD-Lookup'!$J$6:$L$50,3,FALSE)="Monthly",(YEAR(AC7856)-YEAR(AB7856))*12+MONTH(AC7856)-MONTH(AB7856)+1,(AC7856-AB7856+1))</f>
        <v>#N/A</v>
      </c>
      <c r="F7856" s="210" t="e">
        <f t="shared" si="619"/>
        <v>#N/A</v>
      </c>
    </row>
    <row r="7857" spans="1:6" x14ac:dyDescent="0.25">
      <c r="A7857" s="43" t="str">
        <f t="shared" si="615"/>
        <v xml:space="preserve"> 0 Financial</v>
      </c>
      <c r="B7857" s="43" t="str">
        <f t="shared" si="616"/>
        <v/>
      </c>
      <c r="C7857" s="43">
        <f t="shared" si="617"/>
        <v>0</v>
      </c>
      <c r="D7857" s="43" t="str">
        <f t="shared" si="618"/>
        <v>Financial</v>
      </c>
      <c r="E7857" s="43" t="e">
        <f>IF(VLOOKUP(S7857,'DD-Lookup'!$J$6:$L$50,3,FALSE)="Monthly",(YEAR(AC7857)-YEAR(AB7857))*12+MONTH(AC7857)-MONTH(AB7857)+1,(AC7857-AB7857+1))</f>
        <v>#N/A</v>
      </c>
      <c r="F7857" s="210" t="e">
        <f t="shared" si="619"/>
        <v>#N/A</v>
      </c>
    </row>
    <row r="7858" spans="1:6" x14ac:dyDescent="0.25">
      <c r="A7858" s="43" t="str">
        <f t="shared" si="615"/>
        <v xml:space="preserve"> 0 Financial</v>
      </c>
      <c r="B7858" s="43" t="str">
        <f t="shared" si="616"/>
        <v/>
      </c>
      <c r="C7858" s="43">
        <f t="shared" si="617"/>
        <v>0</v>
      </c>
      <c r="D7858" s="43" t="str">
        <f t="shared" si="618"/>
        <v>Financial</v>
      </c>
      <c r="E7858" s="43" t="e">
        <f>IF(VLOOKUP(S7858,'DD-Lookup'!$J$6:$L$50,3,FALSE)="Monthly",(YEAR(AC7858)-YEAR(AB7858))*12+MONTH(AC7858)-MONTH(AB7858)+1,(AC7858-AB7858+1))</f>
        <v>#N/A</v>
      </c>
      <c r="F7858" s="210" t="e">
        <f t="shared" si="619"/>
        <v>#N/A</v>
      </c>
    </row>
    <row r="7859" spans="1:6" x14ac:dyDescent="0.25">
      <c r="A7859" s="43" t="str">
        <f t="shared" si="615"/>
        <v xml:space="preserve"> 0 Financial</v>
      </c>
      <c r="B7859" s="43" t="str">
        <f t="shared" si="616"/>
        <v/>
      </c>
      <c r="C7859" s="43">
        <f t="shared" si="617"/>
        <v>0</v>
      </c>
      <c r="D7859" s="43" t="str">
        <f t="shared" si="618"/>
        <v>Financial</v>
      </c>
      <c r="E7859" s="43" t="e">
        <f>IF(VLOOKUP(S7859,'DD-Lookup'!$J$6:$L$50,3,FALSE)="Monthly",(YEAR(AC7859)-YEAR(AB7859))*12+MONTH(AC7859)-MONTH(AB7859)+1,(AC7859-AB7859+1))</f>
        <v>#N/A</v>
      </c>
      <c r="F7859" s="210" t="e">
        <f t="shared" si="619"/>
        <v>#N/A</v>
      </c>
    </row>
    <row r="7860" spans="1:6" x14ac:dyDescent="0.25">
      <c r="A7860" s="43" t="str">
        <f t="shared" si="615"/>
        <v xml:space="preserve"> 0 Financial</v>
      </c>
      <c r="B7860" s="43" t="str">
        <f t="shared" si="616"/>
        <v/>
      </c>
      <c r="C7860" s="43">
        <f t="shared" si="617"/>
        <v>0</v>
      </c>
      <c r="D7860" s="43" t="str">
        <f t="shared" si="618"/>
        <v>Financial</v>
      </c>
      <c r="E7860" s="43" t="e">
        <f>IF(VLOOKUP(S7860,'DD-Lookup'!$J$6:$L$50,3,FALSE)="Monthly",(YEAR(AC7860)-YEAR(AB7860))*12+MONTH(AC7860)-MONTH(AB7860)+1,(AC7860-AB7860+1))</f>
        <v>#N/A</v>
      </c>
      <c r="F7860" s="210" t="e">
        <f t="shared" si="619"/>
        <v>#N/A</v>
      </c>
    </row>
    <row r="7861" spans="1:6" x14ac:dyDescent="0.25">
      <c r="A7861" s="43" t="str">
        <f t="shared" si="615"/>
        <v xml:space="preserve"> 0 Financial</v>
      </c>
      <c r="B7861" s="43" t="str">
        <f t="shared" si="616"/>
        <v/>
      </c>
      <c r="C7861" s="43">
        <f t="shared" si="617"/>
        <v>0</v>
      </c>
      <c r="D7861" s="43" t="str">
        <f t="shared" si="618"/>
        <v>Financial</v>
      </c>
      <c r="E7861" s="43" t="e">
        <f>IF(VLOOKUP(S7861,'DD-Lookup'!$J$6:$L$50,3,FALSE)="Monthly",(YEAR(AC7861)-YEAR(AB7861))*12+MONTH(AC7861)-MONTH(AB7861)+1,(AC7861-AB7861+1))</f>
        <v>#N/A</v>
      </c>
      <c r="F7861" s="210" t="e">
        <f t="shared" si="619"/>
        <v>#N/A</v>
      </c>
    </row>
    <row r="7862" spans="1:6" x14ac:dyDescent="0.25">
      <c r="A7862" s="43" t="str">
        <f t="shared" si="615"/>
        <v xml:space="preserve"> 0 Financial</v>
      </c>
      <c r="B7862" s="43" t="str">
        <f t="shared" si="616"/>
        <v/>
      </c>
      <c r="C7862" s="43">
        <f t="shared" si="617"/>
        <v>0</v>
      </c>
      <c r="D7862" s="43" t="str">
        <f t="shared" si="618"/>
        <v>Financial</v>
      </c>
      <c r="E7862" s="43" t="e">
        <f>IF(VLOOKUP(S7862,'DD-Lookup'!$J$6:$L$50,3,FALSE)="Monthly",(YEAR(AC7862)-YEAR(AB7862))*12+MONTH(AC7862)-MONTH(AB7862)+1,(AC7862-AB7862+1))</f>
        <v>#N/A</v>
      </c>
      <c r="F7862" s="210" t="e">
        <f t="shared" si="619"/>
        <v>#N/A</v>
      </c>
    </row>
    <row r="7863" spans="1:6" x14ac:dyDescent="0.25">
      <c r="A7863" s="43" t="str">
        <f t="shared" si="615"/>
        <v xml:space="preserve"> 0 Financial</v>
      </c>
      <c r="B7863" s="43" t="str">
        <f t="shared" si="616"/>
        <v/>
      </c>
      <c r="C7863" s="43">
        <f t="shared" si="617"/>
        <v>0</v>
      </c>
      <c r="D7863" s="43" t="str">
        <f t="shared" si="618"/>
        <v>Financial</v>
      </c>
      <c r="E7863" s="43" t="e">
        <f>IF(VLOOKUP(S7863,'DD-Lookup'!$J$6:$L$50,3,FALSE)="Monthly",(YEAR(AC7863)-YEAR(AB7863))*12+MONTH(AC7863)-MONTH(AB7863)+1,(AC7863-AB7863+1))</f>
        <v>#N/A</v>
      </c>
      <c r="F7863" s="210" t="e">
        <f t="shared" si="619"/>
        <v>#N/A</v>
      </c>
    </row>
    <row r="7864" spans="1:6" x14ac:dyDescent="0.25">
      <c r="A7864" s="43" t="str">
        <f t="shared" si="615"/>
        <v xml:space="preserve"> 0 Financial</v>
      </c>
      <c r="B7864" s="43" t="str">
        <f t="shared" si="616"/>
        <v/>
      </c>
      <c r="C7864" s="43">
        <f t="shared" si="617"/>
        <v>0</v>
      </c>
      <c r="D7864" s="43" t="str">
        <f t="shared" si="618"/>
        <v>Financial</v>
      </c>
      <c r="E7864" s="43" t="e">
        <f>IF(VLOOKUP(S7864,'DD-Lookup'!$J$6:$L$50,3,FALSE)="Monthly",(YEAR(AC7864)-YEAR(AB7864))*12+MONTH(AC7864)-MONTH(AB7864)+1,(AC7864-AB7864+1))</f>
        <v>#N/A</v>
      </c>
      <c r="F7864" s="210" t="e">
        <f t="shared" si="619"/>
        <v>#N/A</v>
      </c>
    </row>
    <row r="7865" spans="1:6" x14ac:dyDescent="0.25">
      <c r="A7865" s="43" t="str">
        <f t="shared" si="615"/>
        <v xml:space="preserve"> 0 Financial</v>
      </c>
      <c r="B7865" s="43" t="str">
        <f t="shared" si="616"/>
        <v/>
      </c>
      <c r="C7865" s="43">
        <f t="shared" si="617"/>
        <v>0</v>
      </c>
      <c r="D7865" s="43" t="str">
        <f t="shared" si="618"/>
        <v>Financial</v>
      </c>
      <c r="E7865" s="43" t="e">
        <f>IF(VLOOKUP(S7865,'DD-Lookup'!$J$6:$L$50,3,FALSE)="Monthly",(YEAR(AC7865)-YEAR(AB7865))*12+MONTH(AC7865)-MONTH(AB7865)+1,(AC7865-AB7865+1))</f>
        <v>#N/A</v>
      </c>
      <c r="F7865" s="210" t="e">
        <f t="shared" si="619"/>
        <v>#N/A</v>
      </c>
    </row>
    <row r="7866" spans="1:6" x14ac:dyDescent="0.25">
      <c r="A7866" s="43" t="str">
        <f t="shared" si="615"/>
        <v xml:space="preserve"> 0 Financial</v>
      </c>
      <c r="B7866" s="43" t="str">
        <f t="shared" si="616"/>
        <v/>
      </c>
      <c r="C7866" s="43">
        <f t="shared" si="617"/>
        <v>0</v>
      </c>
      <c r="D7866" s="43" t="str">
        <f t="shared" si="618"/>
        <v>Financial</v>
      </c>
      <c r="E7866" s="43" t="e">
        <f>IF(VLOOKUP(S7866,'DD-Lookup'!$J$6:$L$50,3,FALSE)="Monthly",(YEAR(AC7866)-YEAR(AB7866))*12+MONTH(AC7866)-MONTH(AB7866)+1,(AC7866-AB7866+1))</f>
        <v>#N/A</v>
      </c>
      <c r="F7866" s="210" t="e">
        <f t="shared" si="619"/>
        <v>#N/A</v>
      </c>
    </row>
    <row r="7867" spans="1:6" x14ac:dyDescent="0.25">
      <c r="A7867" s="43" t="str">
        <f t="shared" si="615"/>
        <v xml:space="preserve"> 0 Financial</v>
      </c>
      <c r="B7867" s="43" t="str">
        <f t="shared" si="616"/>
        <v/>
      </c>
      <c r="C7867" s="43">
        <f t="shared" si="617"/>
        <v>0</v>
      </c>
      <c r="D7867" s="43" t="str">
        <f t="shared" si="618"/>
        <v>Financial</v>
      </c>
      <c r="E7867" s="43" t="e">
        <f>IF(VLOOKUP(S7867,'DD-Lookup'!$J$6:$L$50,3,FALSE)="Monthly",(YEAR(AC7867)-YEAR(AB7867))*12+MONTH(AC7867)-MONTH(AB7867)+1,(AC7867-AB7867+1))</f>
        <v>#N/A</v>
      </c>
      <c r="F7867" s="210" t="e">
        <f t="shared" si="619"/>
        <v>#N/A</v>
      </c>
    </row>
    <row r="7868" spans="1:6" x14ac:dyDescent="0.25">
      <c r="A7868" s="43" t="str">
        <f t="shared" si="615"/>
        <v xml:space="preserve"> 0 Financial</v>
      </c>
      <c r="B7868" s="43" t="str">
        <f t="shared" si="616"/>
        <v/>
      </c>
      <c r="C7868" s="43">
        <f t="shared" si="617"/>
        <v>0</v>
      </c>
      <c r="D7868" s="43" t="str">
        <f t="shared" si="618"/>
        <v>Financial</v>
      </c>
      <c r="E7868" s="43" t="e">
        <f>IF(VLOOKUP(S7868,'DD-Lookup'!$J$6:$L$50,3,FALSE)="Monthly",(YEAR(AC7868)-YEAR(AB7868))*12+MONTH(AC7868)-MONTH(AB7868)+1,(AC7868-AB7868+1))</f>
        <v>#N/A</v>
      </c>
      <c r="F7868" s="210" t="e">
        <f t="shared" si="619"/>
        <v>#N/A</v>
      </c>
    </row>
    <row r="7869" spans="1:6" x14ac:dyDescent="0.25">
      <c r="A7869" s="43" t="str">
        <f t="shared" si="615"/>
        <v xml:space="preserve"> 0 Financial</v>
      </c>
      <c r="B7869" s="43" t="str">
        <f t="shared" si="616"/>
        <v/>
      </c>
      <c r="C7869" s="43">
        <f t="shared" si="617"/>
        <v>0</v>
      </c>
      <c r="D7869" s="43" t="str">
        <f t="shared" si="618"/>
        <v>Financial</v>
      </c>
      <c r="E7869" s="43" t="e">
        <f>IF(VLOOKUP(S7869,'DD-Lookup'!$J$6:$L$50,3,FALSE)="Monthly",(YEAR(AC7869)-YEAR(AB7869))*12+MONTH(AC7869)-MONTH(AB7869)+1,(AC7869-AB7869+1))</f>
        <v>#N/A</v>
      </c>
      <c r="F7869" s="210" t="e">
        <f t="shared" si="619"/>
        <v>#N/A</v>
      </c>
    </row>
    <row r="7870" spans="1:6" x14ac:dyDescent="0.25">
      <c r="A7870" s="43" t="str">
        <f t="shared" si="615"/>
        <v xml:space="preserve"> 0 Financial</v>
      </c>
      <c r="B7870" s="43" t="str">
        <f t="shared" si="616"/>
        <v/>
      </c>
      <c r="C7870" s="43">
        <f t="shared" si="617"/>
        <v>0</v>
      </c>
      <c r="D7870" s="43" t="str">
        <f t="shared" si="618"/>
        <v>Financial</v>
      </c>
      <c r="E7870" s="43" t="e">
        <f>IF(VLOOKUP(S7870,'DD-Lookup'!$J$6:$L$50,3,FALSE)="Monthly",(YEAR(AC7870)-YEAR(AB7870))*12+MONTH(AC7870)-MONTH(AB7870)+1,(AC7870-AB7870+1))</f>
        <v>#N/A</v>
      </c>
      <c r="F7870" s="210" t="e">
        <f t="shared" si="619"/>
        <v>#N/A</v>
      </c>
    </row>
    <row r="7871" spans="1:6" x14ac:dyDescent="0.25">
      <c r="A7871" s="43" t="str">
        <f t="shared" si="615"/>
        <v xml:space="preserve"> 0 Financial</v>
      </c>
      <c r="B7871" s="43" t="str">
        <f t="shared" si="616"/>
        <v/>
      </c>
      <c r="C7871" s="43">
        <f t="shared" si="617"/>
        <v>0</v>
      </c>
      <c r="D7871" s="43" t="str">
        <f t="shared" si="618"/>
        <v>Financial</v>
      </c>
      <c r="E7871" s="43" t="e">
        <f>IF(VLOOKUP(S7871,'DD-Lookup'!$J$6:$L$50,3,FALSE)="Monthly",(YEAR(AC7871)-YEAR(AB7871))*12+MONTH(AC7871)-MONTH(AB7871)+1,(AC7871-AB7871+1))</f>
        <v>#N/A</v>
      </c>
      <c r="F7871" s="210" t="e">
        <f t="shared" si="619"/>
        <v>#N/A</v>
      </c>
    </row>
    <row r="7872" spans="1:6" x14ac:dyDescent="0.25">
      <c r="A7872" s="43" t="str">
        <f t="shared" si="615"/>
        <v xml:space="preserve"> 0 Financial</v>
      </c>
      <c r="B7872" s="43" t="str">
        <f t="shared" si="616"/>
        <v/>
      </c>
      <c r="C7872" s="43">
        <f t="shared" si="617"/>
        <v>0</v>
      </c>
      <c r="D7872" s="43" t="str">
        <f t="shared" si="618"/>
        <v>Financial</v>
      </c>
      <c r="E7872" s="43" t="e">
        <f>IF(VLOOKUP(S7872,'DD-Lookup'!$J$6:$L$50,3,FALSE)="Monthly",(YEAR(AC7872)-YEAR(AB7872))*12+MONTH(AC7872)-MONTH(AB7872)+1,(AC7872-AB7872+1))</f>
        <v>#N/A</v>
      </c>
      <c r="F7872" s="210" t="e">
        <f t="shared" si="619"/>
        <v>#N/A</v>
      </c>
    </row>
    <row r="7873" spans="1:6" x14ac:dyDescent="0.25">
      <c r="A7873" s="43" t="str">
        <f t="shared" si="615"/>
        <v xml:space="preserve"> 0 Financial</v>
      </c>
      <c r="B7873" s="43" t="str">
        <f t="shared" si="616"/>
        <v/>
      </c>
      <c r="C7873" s="43">
        <f t="shared" si="617"/>
        <v>0</v>
      </c>
      <c r="D7873" s="43" t="str">
        <f t="shared" si="618"/>
        <v>Financial</v>
      </c>
      <c r="E7873" s="43" t="e">
        <f>IF(VLOOKUP(S7873,'DD-Lookup'!$J$6:$L$50,3,FALSE)="Monthly",(YEAR(AC7873)-YEAR(AB7873))*12+MONTH(AC7873)-MONTH(AB7873)+1,(AC7873-AB7873+1))</f>
        <v>#N/A</v>
      </c>
      <c r="F7873" s="210" t="e">
        <f t="shared" si="619"/>
        <v>#N/A</v>
      </c>
    </row>
    <row r="7874" spans="1:6" x14ac:dyDescent="0.25">
      <c r="A7874" s="43" t="str">
        <f t="shared" si="615"/>
        <v xml:space="preserve"> 0 Financial</v>
      </c>
      <c r="B7874" s="43" t="str">
        <f t="shared" si="616"/>
        <v/>
      </c>
      <c r="C7874" s="43">
        <f t="shared" si="617"/>
        <v>0</v>
      </c>
      <c r="D7874" s="43" t="str">
        <f t="shared" si="618"/>
        <v>Financial</v>
      </c>
      <c r="E7874" s="43" t="e">
        <f>IF(VLOOKUP(S7874,'DD-Lookup'!$J$6:$L$50,3,FALSE)="Monthly",(YEAR(AC7874)-YEAR(AB7874))*12+MONTH(AC7874)-MONTH(AB7874)+1,(AC7874-AB7874+1))</f>
        <v>#N/A</v>
      </c>
      <c r="F7874" s="210" t="e">
        <f t="shared" si="619"/>
        <v>#N/A</v>
      </c>
    </row>
    <row r="7875" spans="1:6" x14ac:dyDescent="0.25">
      <c r="A7875" s="43" t="str">
        <f t="shared" si="615"/>
        <v xml:space="preserve"> 0 Financial</v>
      </c>
      <c r="B7875" s="43" t="str">
        <f t="shared" si="616"/>
        <v/>
      </c>
      <c r="C7875" s="43">
        <f t="shared" si="617"/>
        <v>0</v>
      </c>
      <c r="D7875" s="43" t="str">
        <f t="shared" si="618"/>
        <v>Financial</v>
      </c>
      <c r="E7875" s="43" t="e">
        <f>IF(VLOOKUP(S7875,'DD-Lookup'!$J$6:$L$50,3,FALSE)="Monthly",(YEAR(AC7875)-YEAR(AB7875))*12+MONTH(AC7875)-MONTH(AB7875)+1,(AC7875-AB7875+1))</f>
        <v>#N/A</v>
      </c>
      <c r="F7875" s="210" t="e">
        <f t="shared" si="619"/>
        <v>#N/A</v>
      </c>
    </row>
    <row r="7876" spans="1:6" x14ac:dyDescent="0.25">
      <c r="A7876" s="43" t="str">
        <f t="shared" si="615"/>
        <v xml:space="preserve"> 0 Financial</v>
      </c>
      <c r="B7876" s="43" t="str">
        <f t="shared" si="616"/>
        <v/>
      </c>
      <c r="C7876" s="43">
        <f t="shared" si="617"/>
        <v>0</v>
      </c>
      <c r="D7876" s="43" t="str">
        <f t="shared" si="618"/>
        <v>Financial</v>
      </c>
      <c r="E7876" s="43" t="e">
        <f>IF(VLOOKUP(S7876,'DD-Lookup'!$J$6:$L$50,3,FALSE)="Monthly",(YEAR(AC7876)-YEAR(AB7876))*12+MONTH(AC7876)-MONTH(AB7876)+1,(AC7876-AB7876+1))</f>
        <v>#N/A</v>
      </c>
      <c r="F7876" s="210" t="e">
        <f t="shared" si="619"/>
        <v>#N/A</v>
      </c>
    </row>
    <row r="7877" spans="1:6" x14ac:dyDescent="0.25">
      <c r="A7877" s="43" t="str">
        <f t="shared" si="615"/>
        <v xml:space="preserve"> 0 Financial</v>
      </c>
      <c r="B7877" s="43" t="str">
        <f t="shared" si="616"/>
        <v/>
      </c>
      <c r="C7877" s="43">
        <f t="shared" si="617"/>
        <v>0</v>
      </c>
      <c r="D7877" s="43" t="str">
        <f t="shared" si="618"/>
        <v>Financial</v>
      </c>
      <c r="E7877" s="43" t="e">
        <f>IF(VLOOKUP(S7877,'DD-Lookup'!$J$6:$L$50,3,FALSE)="Monthly",(YEAR(AC7877)-YEAR(AB7877))*12+MONTH(AC7877)-MONTH(AB7877)+1,(AC7877-AB7877+1))</f>
        <v>#N/A</v>
      </c>
      <c r="F7877" s="210" t="e">
        <f t="shared" si="619"/>
        <v>#N/A</v>
      </c>
    </row>
    <row r="7878" spans="1:6" x14ac:dyDescent="0.25">
      <c r="A7878" s="43" t="str">
        <f t="shared" si="615"/>
        <v xml:space="preserve"> 0 Financial</v>
      </c>
      <c r="B7878" s="43" t="str">
        <f t="shared" si="616"/>
        <v/>
      </c>
      <c r="C7878" s="43">
        <f t="shared" si="617"/>
        <v>0</v>
      </c>
      <c r="D7878" s="43" t="str">
        <f t="shared" si="618"/>
        <v>Financial</v>
      </c>
      <c r="E7878" s="43" t="e">
        <f>IF(VLOOKUP(S7878,'DD-Lookup'!$J$6:$L$50,3,FALSE)="Monthly",(YEAR(AC7878)-YEAR(AB7878))*12+MONTH(AC7878)-MONTH(AB7878)+1,(AC7878-AB7878+1))</f>
        <v>#N/A</v>
      </c>
      <c r="F7878" s="210" t="e">
        <f t="shared" si="619"/>
        <v>#N/A</v>
      </c>
    </row>
    <row r="7879" spans="1:6" x14ac:dyDescent="0.25">
      <c r="A7879" s="43" t="str">
        <f t="shared" si="615"/>
        <v xml:space="preserve"> 0 Financial</v>
      </c>
      <c r="B7879" s="43" t="str">
        <f t="shared" si="616"/>
        <v/>
      </c>
      <c r="C7879" s="43">
        <f t="shared" si="617"/>
        <v>0</v>
      </c>
      <c r="D7879" s="43" t="str">
        <f t="shared" si="618"/>
        <v>Financial</v>
      </c>
      <c r="E7879" s="43" t="e">
        <f>IF(VLOOKUP(S7879,'DD-Lookup'!$J$6:$L$50,3,FALSE)="Monthly",(YEAR(AC7879)-YEAR(AB7879))*12+MONTH(AC7879)-MONTH(AB7879)+1,(AC7879-AB7879+1))</f>
        <v>#N/A</v>
      </c>
      <c r="F7879" s="210" t="e">
        <f t="shared" si="619"/>
        <v>#N/A</v>
      </c>
    </row>
    <row r="7880" spans="1:6" x14ac:dyDescent="0.25">
      <c r="A7880" s="43" t="str">
        <f t="shared" si="615"/>
        <v xml:space="preserve"> 0 Financial</v>
      </c>
      <c r="B7880" s="43" t="str">
        <f t="shared" si="616"/>
        <v/>
      </c>
      <c r="C7880" s="43">
        <f t="shared" si="617"/>
        <v>0</v>
      </c>
      <c r="D7880" s="43" t="str">
        <f t="shared" si="618"/>
        <v>Financial</v>
      </c>
      <c r="E7880" s="43" t="e">
        <f>IF(VLOOKUP(S7880,'DD-Lookup'!$J$6:$L$50,3,FALSE)="Monthly",(YEAR(AC7880)-YEAR(AB7880))*12+MONTH(AC7880)-MONTH(AB7880)+1,(AC7880-AB7880+1))</f>
        <v>#N/A</v>
      </c>
      <c r="F7880" s="210" t="e">
        <f t="shared" si="619"/>
        <v>#N/A</v>
      </c>
    </row>
    <row r="7881" spans="1:6" x14ac:dyDescent="0.25">
      <c r="A7881" s="43" t="str">
        <f t="shared" si="615"/>
        <v xml:space="preserve"> 0 Financial</v>
      </c>
      <c r="B7881" s="43" t="str">
        <f t="shared" si="616"/>
        <v/>
      </c>
      <c r="C7881" s="43">
        <f t="shared" si="617"/>
        <v>0</v>
      </c>
      <c r="D7881" s="43" t="str">
        <f t="shared" si="618"/>
        <v>Financial</v>
      </c>
      <c r="E7881" s="43" t="e">
        <f>IF(VLOOKUP(S7881,'DD-Lookup'!$J$6:$L$50,3,FALSE)="Monthly",(YEAR(AC7881)-YEAR(AB7881))*12+MONTH(AC7881)-MONTH(AB7881)+1,(AC7881-AB7881+1))</f>
        <v>#N/A</v>
      </c>
      <c r="F7881" s="210" t="e">
        <f t="shared" si="619"/>
        <v>#N/A</v>
      </c>
    </row>
    <row r="7882" spans="1:6" x14ac:dyDescent="0.25">
      <c r="A7882" s="43" t="str">
        <f t="shared" ref="A7882:A7945" si="620">B7882&amp;" "&amp;C7882&amp;" "&amp;D7882</f>
        <v xml:space="preserve"> 0 Financial</v>
      </c>
      <c r="B7882" s="43" t="str">
        <f t="shared" ref="B7882:B7945" si="621">IF((LEFT(N7882,2)="US"),"US","")</f>
        <v/>
      </c>
      <c r="C7882" s="43">
        <f t="shared" ref="C7882:C7945" si="622">M7882</f>
        <v>0</v>
      </c>
      <c r="D7882" s="43" t="str">
        <f t="shared" ref="D7882:D7945" si="623">IF(ISNUMBER(FIND("Phy",N7882))=TRUE,"Physical","Financial")</f>
        <v>Financial</v>
      </c>
      <c r="E7882" s="43" t="e">
        <f>IF(VLOOKUP(S7882,'DD-Lookup'!$J$6:$L$50,3,FALSE)="Monthly",(YEAR(AC7882)-YEAR(AB7882))*12+MONTH(AC7882)-MONTH(AB7882)+1,(AC7882-AB7882+1))</f>
        <v>#N/A</v>
      </c>
      <c r="F7882" s="210" t="e">
        <f t="shared" ref="F7882:F7945" si="624">E7882*SUM(P7882:Q7882)</f>
        <v>#N/A</v>
      </c>
    </row>
    <row r="7883" spans="1:6" x14ac:dyDescent="0.25">
      <c r="A7883" s="43" t="str">
        <f t="shared" si="620"/>
        <v xml:space="preserve"> 0 Financial</v>
      </c>
      <c r="B7883" s="43" t="str">
        <f t="shared" si="621"/>
        <v/>
      </c>
      <c r="C7883" s="43">
        <f t="shared" si="622"/>
        <v>0</v>
      </c>
      <c r="D7883" s="43" t="str">
        <f t="shared" si="623"/>
        <v>Financial</v>
      </c>
      <c r="E7883" s="43" t="e">
        <f>IF(VLOOKUP(S7883,'DD-Lookup'!$J$6:$L$50,3,FALSE)="Monthly",(YEAR(AC7883)-YEAR(AB7883))*12+MONTH(AC7883)-MONTH(AB7883)+1,(AC7883-AB7883+1))</f>
        <v>#N/A</v>
      </c>
      <c r="F7883" s="210" t="e">
        <f t="shared" si="624"/>
        <v>#N/A</v>
      </c>
    </row>
    <row r="7884" spans="1:6" x14ac:dyDescent="0.25">
      <c r="A7884" s="43" t="str">
        <f t="shared" si="620"/>
        <v xml:space="preserve"> 0 Financial</v>
      </c>
      <c r="B7884" s="43" t="str">
        <f t="shared" si="621"/>
        <v/>
      </c>
      <c r="C7884" s="43">
        <f t="shared" si="622"/>
        <v>0</v>
      </c>
      <c r="D7884" s="43" t="str">
        <f t="shared" si="623"/>
        <v>Financial</v>
      </c>
      <c r="E7884" s="43" t="e">
        <f>IF(VLOOKUP(S7884,'DD-Lookup'!$J$6:$L$50,3,FALSE)="Monthly",(YEAR(AC7884)-YEAR(AB7884))*12+MONTH(AC7884)-MONTH(AB7884)+1,(AC7884-AB7884+1))</f>
        <v>#N/A</v>
      </c>
      <c r="F7884" s="210" t="e">
        <f t="shared" si="624"/>
        <v>#N/A</v>
      </c>
    </row>
    <row r="7885" spans="1:6" x14ac:dyDescent="0.25">
      <c r="A7885" s="43" t="str">
        <f t="shared" si="620"/>
        <v xml:space="preserve"> 0 Financial</v>
      </c>
      <c r="B7885" s="43" t="str">
        <f t="shared" si="621"/>
        <v/>
      </c>
      <c r="C7885" s="43">
        <f t="shared" si="622"/>
        <v>0</v>
      </c>
      <c r="D7885" s="43" t="str">
        <f t="shared" si="623"/>
        <v>Financial</v>
      </c>
      <c r="E7885" s="43" t="e">
        <f>IF(VLOOKUP(S7885,'DD-Lookup'!$J$6:$L$50,3,FALSE)="Monthly",(YEAR(AC7885)-YEAR(AB7885))*12+MONTH(AC7885)-MONTH(AB7885)+1,(AC7885-AB7885+1))</f>
        <v>#N/A</v>
      </c>
      <c r="F7885" s="210" t="e">
        <f t="shared" si="624"/>
        <v>#N/A</v>
      </c>
    </row>
    <row r="7886" spans="1:6" x14ac:dyDescent="0.25">
      <c r="A7886" s="43" t="str">
        <f t="shared" si="620"/>
        <v xml:space="preserve"> 0 Financial</v>
      </c>
      <c r="B7886" s="43" t="str">
        <f t="shared" si="621"/>
        <v/>
      </c>
      <c r="C7886" s="43">
        <f t="shared" si="622"/>
        <v>0</v>
      </c>
      <c r="D7886" s="43" t="str">
        <f t="shared" si="623"/>
        <v>Financial</v>
      </c>
      <c r="E7886" s="43" t="e">
        <f>IF(VLOOKUP(S7886,'DD-Lookup'!$J$6:$L$50,3,FALSE)="Monthly",(YEAR(AC7886)-YEAR(AB7886))*12+MONTH(AC7886)-MONTH(AB7886)+1,(AC7886-AB7886+1))</f>
        <v>#N/A</v>
      </c>
      <c r="F7886" s="210" t="e">
        <f t="shared" si="624"/>
        <v>#N/A</v>
      </c>
    </row>
    <row r="7887" spans="1:6" x14ac:dyDescent="0.25">
      <c r="A7887" s="43" t="str">
        <f t="shared" si="620"/>
        <v xml:space="preserve"> 0 Financial</v>
      </c>
      <c r="B7887" s="43" t="str">
        <f t="shared" si="621"/>
        <v/>
      </c>
      <c r="C7887" s="43">
        <f t="shared" si="622"/>
        <v>0</v>
      </c>
      <c r="D7887" s="43" t="str">
        <f t="shared" si="623"/>
        <v>Financial</v>
      </c>
      <c r="E7887" s="43" t="e">
        <f>IF(VLOOKUP(S7887,'DD-Lookup'!$J$6:$L$50,3,FALSE)="Monthly",(YEAR(AC7887)-YEAR(AB7887))*12+MONTH(AC7887)-MONTH(AB7887)+1,(AC7887-AB7887+1))</f>
        <v>#N/A</v>
      </c>
      <c r="F7887" s="210" t="e">
        <f t="shared" si="624"/>
        <v>#N/A</v>
      </c>
    </row>
    <row r="7888" spans="1:6" x14ac:dyDescent="0.25">
      <c r="A7888" s="43" t="str">
        <f t="shared" si="620"/>
        <v xml:space="preserve"> 0 Financial</v>
      </c>
      <c r="B7888" s="43" t="str">
        <f t="shared" si="621"/>
        <v/>
      </c>
      <c r="C7888" s="43">
        <f t="shared" si="622"/>
        <v>0</v>
      </c>
      <c r="D7888" s="43" t="str">
        <f t="shared" si="623"/>
        <v>Financial</v>
      </c>
      <c r="E7888" s="43" t="e">
        <f>IF(VLOOKUP(S7888,'DD-Lookup'!$J$6:$L$50,3,FALSE)="Monthly",(YEAR(AC7888)-YEAR(AB7888))*12+MONTH(AC7888)-MONTH(AB7888)+1,(AC7888-AB7888+1))</f>
        <v>#N/A</v>
      </c>
      <c r="F7888" s="210" t="e">
        <f t="shared" si="624"/>
        <v>#N/A</v>
      </c>
    </row>
    <row r="7889" spans="1:6" x14ac:dyDescent="0.25">
      <c r="A7889" s="43" t="str">
        <f t="shared" si="620"/>
        <v xml:space="preserve"> 0 Financial</v>
      </c>
      <c r="B7889" s="43" t="str">
        <f t="shared" si="621"/>
        <v/>
      </c>
      <c r="C7889" s="43">
        <f t="shared" si="622"/>
        <v>0</v>
      </c>
      <c r="D7889" s="43" t="str">
        <f t="shared" si="623"/>
        <v>Financial</v>
      </c>
      <c r="E7889" s="43" t="e">
        <f>IF(VLOOKUP(S7889,'DD-Lookup'!$J$6:$L$50,3,FALSE)="Monthly",(YEAR(AC7889)-YEAR(AB7889))*12+MONTH(AC7889)-MONTH(AB7889)+1,(AC7889-AB7889+1))</f>
        <v>#N/A</v>
      </c>
      <c r="F7889" s="210" t="e">
        <f t="shared" si="624"/>
        <v>#N/A</v>
      </c>
    </row>
    <row r="7890" spans="1:6" x14ac:dyDescent="0.25">
      <c r="A7890" s="43" t="str">
        <f t="shared" si="620"/>
        <v xml:space="preserve"> 0 Financial</v>
      </c>
      <c r="B7890" s="43" t="str">
        <f t="shared" si="621"/>
        <v/>
      </c>
      <c r="C7890" s="43">
        <f t="shared" si="622"/>
        <v>0</v>
      </c>
      <c r="D7890" s="43" t="str">
        <f t="shared" si="623"/>
        <v>Financial</v>
      </c>
      <c r="E7890" s="43" t="e">
        <f>IF(VLOOKUP(S7890,'DD-Lookup'!$J$6:$L$50,3,FALSE)="Monthly",(YEAR(AC7890)-YEAR(AB7890))*12+MONTH(AC7890)-MONTH(AB7890)+1,(AC7890-AB7890+1))</f>
        <v>#N/A</v>
      </c>
      <c r="F7890" s="210" t="e">
        <f t="shared" si="624"/>
        <v>#N/A</v>
      </c>
    </row>
    <row r="7891" spans="1:6" x14ac:dyDescent="0.25">
      <c r="A7891" s="43" t="str">
        <f t="shared" si="620"/>
        <v xml:space="preserve"> 0 Financial</v>
      </c>
      <c r="B7891" s="43" t="str">
        <f t="shared" si="621"/>
        <v/>
      </c>
      <c r="C7891" s="43">
        <f t="shared" si="622"/>
        <v>0</v>
      </c>
      <c r="D7891" s="43" t="str">
        <f t="shared" si="623"/>
        <v>Financial</v>
      </c>
      <c r="E7891" s="43" t="e">
        <f>IF(VLOOKUP(S7891,'DD-Lookup'!$J$6:$L$50,3,FALSE)="Monthly",(YEAR(AC7891)-YEAR(AB7891))*12+MONTH(AC7891)-MONTH(AB7891)+1,(AC7891-AB7891+1))</f>
        <v>#N/A</v>
      </c>
      <c r="F7891" s="210" t="e">
        <f t="shared" si="624"/>
        <v>#N/A</v>
      </c>
    </row>
    <row r="7892" spans="1:6" x14ac:dyDescent="0.25">
      <c r="A7892" s="43" t="str">
        <f t="shared" si="620"/>
        <v xml:space="preserve"> 0 Financial</v>
      </c>
      <c r="B7892" s="43" t="str">
        <f t="shared" si="621"/>
        <v/>
      </c>
      <c r="C7892" s="43">
        <f t="shared" si="622"/>
        <v>0</v>
      </c>
      <c r="D7892" s="43" t="str">
        <f t="shared" si="623"/>
        <v>Financial</v>
      </c>
      <c r="E7892" s="43" t="e">
        <f>IF(VLOOKUP(S7892,'DD-Lookup'!$J$6:$L$50,3,FALSE)="Monthly",(YEAR(AC7892)-YEAR(AB7892))*12+MONTH(AC7892)-MONTH(AB7892)+1,(AC7892-AB7892+1))</f>
        <v>#N/A</v>
      </c>
      <c r="F7892" s="210" t="e">
        <f t="shared" si="624"/>
        <v>#N/A</v>
      </c>
    </row>
    <row r="7893" spans="1:6" x14ac:dyDescent="0.25">
      <c r="A7893" s="43" t="str">
        <f t="shared" si="620"/>
        <v xml:space="preserve"> 0 Financial</v>
      </c>
      <c r="B7893" s="43" t="str">
        <f t="shared" si="621"/>
        <v/>
      </c>
      <c r="C7893" s="43">
        <f t="shared" si="622"/>
        <v>0</v>
      </c>
      <c r="D7893" s="43" t="str">
        <f t="shared" si="623"/>
        <v>Financial</v>
      </c>
      <c r="E7893" s="43" t="e">
        <f>IF(VLOOKUP(S7893,'DD-Lookup'!$J$6:$L$50,3,FALSE)="Monthly",(YEAR(AC7893)-YEAR(AB7893))*12+MONTH(AC7893)-MONTH(AB7893)+1,(AC7893-AB7893+1))</f>
        <v>#N/A</v>
      </c>
      <c r="F7893" s="210" t="e">
        <f t="shared" si="624"/>
        <v>#N/A</v>
      </c>
    </row>
    <row r="7894" spans="1:6" x14ac:dyDescent="0.25">
      <c r="A7894" s="43" t="str">
        <f t="shared" si="620"/>
        <v xml:space="preserve"> 0 Financial</v>
      </c>
      <c r="B7894" s="43" t="str">
        <f t="shared" si="621"/>
        <v/>
      </c>
      <c r="C7894" s="43">
        <f t="shared" si="622"/>
        <v>0</v>
      </c>
      <c r="D7894" s="43" t="str">
        <f t="shared" si="623"/>
        <v>Financial</v>
      </c>
      <c r="E7894" s="43" t="e">
        <f>IF(VLOOKUP(S7894,'DD-Lookup'!$J$6:$L$50,3,FALSE)="Monthly",(YEAR(AC7894)-YEAR(AB7894))*12+MONTH(AC7894)-MONTH(AB7894)+1,(AC7894-AB7894+1))</f>
        <v>#N/A</v>
      </c>
      <c r="F7894" s="210" t="e">
        <f t="shared" si="624"/>
        <v>#N/A</v>
      </c>
    </row>
    <row r="7895" spans="1:6" x14ac:dyDescent="0.25">
      <c r="A7895" s="43" t="str">
        <f t="shared" si="620"/>
        <v xml:space="preserve"> 0 Financial</v>
      </c>
      <c r="B7895" s="43" t="str">
        <f t="shared" si="621"/>
        <v/>
      </c>
      <c r="C7895" s="43">
        <f t="shared" si="622"/>
        <v>0</v>
      </c>
      <c r="D7895" s="43" t="str">
        <f t="shared" si="623"/>
        <v>Financial</v>
      </c>
      <c r="E7895" s="43" t="e">
        <f>IF(VLOOKUP(S7895,'DD-Lookup'!$J$6:$L$50,3,FALSE)="Monthly",(YEAR(AC7895)-YEAR(AB7895))*12+MONTH(AC7895)-MONTH(AB7895)+1,(AC7895-AB7895+1))</f>
        <v>#N/A</v>
      </c>
      <c r="F7895" s="210" t="e">
        <f t="shared" si="624"/>
        <v>#N/A</v>
      </c>
    </row>
    <row r="7896" spans="1:6" x14ac:dyDescent="0.25">
      <c r="A7896" s="43" t="str">
        <f t="shared" si="620"/>
        <v xml:space="preserve"> 0 Financial</v>
      </c>
      <c r="B7896" s="43" t="str">
        <f t="shared" si="621"/>
        <v/>
      </c>
      <c r="C7896" s="43">
        <f t="shared" si="622"/>
        <v>0</v>
      </c>
      <c r="D7896" s="43" t="str">
        <f t="shared" si="623"/>
        <v>Financial</v>
      </c>
      <c r="E7896" s="43" t="e">
        <f>IF(VLOOKUP(S7896,'DD-Lookup'!$J$6:$L$50,3,FALSE)="Monthly",(YEAR(AC7896)-YEAR(AB7896))*12+MONTH(AC7896)-MONTH(AB7896)+1,(AC7896-AB7896+1))</f>
        <v>#N/A</v>
      </c>
      <c r="F7896" s="210" t="e">
        <f t="shared" si="624"/>
        <v>#N/A</v>
      </c>
    </row>
    <row r="7897" spans="1:6" x14ac:dyDescent="0.25">
      <c r="A7897" s="43" t="str">
        <f t="shared" si="620"/>
        <v xml:space="preserve"> 0 Financial</v>
      </c>
      <c r="B7897" s="43" t="str">
        <f t="shared" si="621"/>
        <v/>
      </c>
      <c r="C7897" s="43">
        <f t="shared" si="622"/>
        <v>0</v>
      </c>
      <c r="D7897" s="43" t="str">
        <f t="shared" si="623"/>
        <v>Financial</v>
      </c>
      <c r="E7897" s="43" t="e">
        <f>IF(VLOOKUP(S7897,'DD-Lookup'!$J$6:$L$50,3,FALSE)="Monthly",(YEAR(AC7897)-YEAR(AB7897))*12+MONTH(AC7897)-MONTH(AB7897)+1,(AC7897-AB7897+1))</f>
        <v>#N/A</v>
      </c>
      <c r="F7897" s="210" t="e">
        <f t="shared" si="624"/>
        <v>#N/A</v>
      </c>
    </row>
    <row r="7898" spans="1:6" x14ac:dyDescent="0.25">
      <c r="A7898" s="43" t="str">
        <f t="shared" si="620"/>
        <v xml:space="preserve"> 0 Financial</v>
      </c>
      <c r="B7898" s="43" t="str">
        <f t="shared" si="621"/>
        <v/>
      </c>
      <c r="C7898" s="43">
        <f t="shared" si="622"/>
        <v>0</v>
      </c>
      <c r="D7898" s="43" t="str">
        <f t="shared" si="623"/>
        <v>Financial</v>
      </c>
      <c r="E7898" s="43" t="e">
        <f>IF(VLOOKUP(S7898,'DD-Lookup'!$J$6:$L$50,3,FALSE)="Monthly",(YEAR(AC7898)-YEAR(AB7898))*12+MONTH(AC7898)-MONTH(AB7898)+1,(AC7898-AB7898+1))</f>
        <v>#N/A</v>
      </c>
      <c r="F7898" s="210" t="e">
        <f t="shared" si="624"/>
        <v>#N/A</v>
      </c>
    </row>
    <row r="7899" spans="1:6" x14ac:dyDescent="0.25">
      <c r="A7899" s="43" t="str">
        <f t="shared" si="620"/>
        <v xml:space="preserve"> 0 Financial</v>
      </c>
      <c r="B7899" s="43" t="str">
        <f t="shared" si="621"/>
        <v/>
      </c>
      <c r="C7899" s="43">
        <f t="shared" si="622"/>
        <v>0</v>
      </c>
      <c r="D7899" s="43" t="str">
        <f t="shared" si="623"/>
        <v>Financial</v>
      </c>
      <c r="E7899" s="43" t="e">
        <f>IF(VLOOKUP(S7899,'DD-Lookup'!$J$6:$L$50,3,FALSE)="Monthly",(YEAR(AC7899)-YEAR(AB7899))*12+MONTH(AC7899)-MONTH(AB7899)+1,(AC7899-AB7899+1))</f>
        <v>#N/A</v>
      </c>
      <c r="F7899" s="210" t="e">
        <f t="shared" si="624"/>
        <v>#N/A</v>
      </c>
    </row>
    <row r="7900" spans="1:6" x14ac:dyDescent="0.25">
      <c r="A7900" s="43" t="str">
        <f t="shared" si="620"/>
        <v xml:space="preserve"> 0 Financial</v>
      </c>
      <c r="B7900" s="43" t="str">
        <f t="shared" si="621"/>
        <v/>
      </c>
      <c r="C7900" s="43">
        <f t="shared" si="622"/>
        <v>0</v>
      </c>
      <c r="D7900" s="43" t="str">
        <f t="shared" si="623"/>
        <v>Financial</v>
      </c>
      <c r="E7900" s="43" t="e">
        <f>IF(VLOOKUP(S7900,'DD-Lookup'!$J$6:$L$50,3,FALSE)="Monthly",(YEAR(AC7900)-YEAR(AB7900))*12+MONTH(AC7900)-MONTH(AB7900)+1,(AC7900-AB7900+1))</f>
        <v>#N/A</v>
      </c>
      <c r="F7900" s="210" t="e">
        <f t="shared" si="624"/>
        <v>#N/A</v>
      </c>
    </row>
    <row r="7901" spans="1:6" x14ac:dyDescent="0.25">
      <c r="A7901" s="43" t="str">
        <f t="shared" si="620"/>
        <v xml:space="preserve"> 0 Financial</v>
      </c>
      <c r="B7901" s="43" t="str">
        <f t="shared" si="621"/>
        <v/>
      </c>
      <c r="C7901" s="43">
        <f t="shared" si="622"/>
        <v>0</v>
      </c>
      <c r="D7901" s="43" t="str">
        <f t="shared" si="623"/>
        <v>Financial</v>
      </c>
      <c r="E7901" s="43" t="e">
        <f>IF(VLOOKUP(S7901,'DD-Lookup'!$J$6:$L$50,3,FALSE)="Monthly",(YEAR(AC7901)-YEAR(AB7901))*12+MONTH(AC7901)-MONTH(AB7901)+1,(AC7901-AB7901+1))</f>
        <v>#N/A</v>
      </c>
      <c r="F7901" s="210" t="e">
        <f t="shared" si="624"/>
        <v>#N/A</v>
      </c>
    </row>
    <row r="7902" spans="1:6" x14ac:dyDescent="0.25">
      <c r="A7902" s="43" t="str">
        <f t="shared" si="620"/>
        <v xml:space="preserve"> 0 Financial</v>
      </c>
      <c r="B7902" s="43" t="str">
        <f t="shared" si="621"/>
        <v/>
      </c>
      <c r="C7902" s="43">
        <f t="shared" si="622"/>
        <v>0</v>
      </c>
      <c r="D7902" s="43" t="str">
        <f t="shared" si="623"/>
        <v>Financial</v>
      </c>
      <c r="E7902" s="43" t="e">
        <f>IF(VLOOKUP(S7902,'DD-Lookup'!$J$6:$L$50,3,FALSE)="Monthly",(YEAR(AC7902)-YEAR(AB7902))*12+MONTH(AC7902)-MONTH(AB7902)+1,(AC7902-AB7902+1))</f>
        <v>#N/A</v>
      </c>
      <c r="F7902" s="210" t="e">
        <f t="shared" si="624"/>
        <v>#N/A</v>
      </c>
    </row>
    <row r="7903" spans="1:6" x14ac:dyDescent="0.25">
      <c r="A7903" s="43" t="str">
        <f t="shared" si="620"/>
        <v xml:space="preserve"> 0 Financial</v>
      </c>
      <c r="B7903" s="43" t="str">
        <f t="shared" si="621"/>
        <v/>
      </c>
      <c r="C7903" s="43">
        <f t="shared" si="622"/>
        <v>0</v>
      </c>
      <c r="D7903" s="43" t="str">
        <f t="shared" si="623"/>
        <v>Financial</v>
      </c>
      <c r="E7903" s="43" t="e">
        <f>IF(VLOOKUP(S7903,'DD-Lookup'!$J$6:$L$50,3,FALSE)="Monthly",(YEAR(AC7903)-YEAR(AB7903))*12+MONTH(AC7903)-MONTH(AB7903)+1,(AC7903-AB7903+1))</f>
        <v>#N/A</v>
      </c>
      <c r="F7903" s="210" t="e">
        <f t="shared" si="624"/>
        <v>#N/A</v>
      </c>
    </row>
    <row r="7904" spans="1:6" x14ac:dyDescent="0.25">
      <c r="A7904" s="43" t="str">
        <f t="shared" si="620"/>
        <v xml:space="preserve"> 0 Financial</v>
      </c>
      <c r="B7904" s="43" t="str">
        <f t="shared" si="621"/>
        <v/>
      </c>
      <c r="C7904" s="43">
        <f t="shared" si="622"/>
        <v>0</v>
      </c>
      <c r="D7904" s="43" t="str">
        <f t="shared" si="623"/>
        <v>Financial</v>
      </c>
      <c r="E7904" s="43" t="e">
        <f>IF(VLOOKUP(S7904,'DD-Lookup'!$J$6:$L$50,3,FALSE)="Monthly",(YEAR(AC7904)-YEAR(AB7904))*12+MONTH(AC7904)-MONTH(AB7904)+1,(AC7904-AB7904+1))</f>
        <v>#N/A</v>
      </c>
      <c r="F7904" s="210" t="e">
        <f t="shared" si="624"/>
        <v>#N/A</v>
      </c>
    </row>
    <row r="7905" spans="1:6" x14ac:dyDescent="0.25">
      <c r="A7905" s="43" t="str">
        <f t="shared" si="620"/>
        <v xml:space="preserve"> 0 Financial</v>
      </c>
      <c r="B7905" s="43" t="str">
        <f t="shared" si="621"/>
        <v/>
      </c>
      <c r="C7905" s="43">
        <f t="shared" si="622"/>
        <v>0</v>
      </c>
      <c r="D7905" s="43" t="str">
        <f t="shared" si="623"/>
        <v>Financial</v>
      </c>
      <c r="E7905" s="43" t="e">
        <f>IF(VLOOKUP(S7905,'DD-Lookup'!$J$6:$L$50,3,FALSE)="Monthly",(YEAR(AC7905)-YEAR(AB7905))*12+MONTH(AC7905)-MONTH(AB7905)+1,(AC7905-AB7905+1))</f>
        <v>#N/A</v>
      </c>
      <c r="F7905" s="210" t="e">
        <f t="shared" si="624"/>
        <v>#N/A</v>
      </c>
    </row>
    <row r="7906" spans="1:6" x14ac:dyDescent="0.25">
      <c r="A7906" s="43" t="str">
        <f t="shared" si="620"/>
        <v xml:space="preserve"> 0 Financial</v>
      </c>
      <c r="B7906" s="43" t="str">
        <f t="shared" si="621"/>
        <v/>
      </c>
      <c r="C7906" s="43">
        <f t="shared" si="622"/>
        <v>0</v>
      </c>
      <c r="D7906" s="43" t="str">
        <f t="shared" si="623"/>
        <v>Financial</v>
      </c>
      <c r="E7906" s="43" t="e">
        <f>IF(VLOOKUP(S7906,'DD-Lookup'!$J$6:$L$50,3,FALSE)="Monthly",(YEAR(AC7906)-YEAR(AB7906))*12+MONTH(AC7906)-MONTH(AB7906)+1,(AC7906-AB7906+1))</f>
        <v>#N/A</v>
      </c>
      <c r="F7906" s="210" t="e">
        <f t="shared" si="624"/>
        <v>#N/A</v>
      </c>
    </row>
    <row r="7907" spans="1:6" x14ac:dyDescent="0.25">
      <c r="A7907" s="43" t="str">
        <f t="shared" si="620"/>
        <v xml:space="preserve"> 0 Financial</v>
      </c>
      <c r="B7907" s="43" t="str">
        <f t="shared" si="621"/>
        <v/>
      </c>
      <c r="C7907" s="43">
        <f t="shared" si="622"/>
        <v>0</v>
      </c>
      <c r="D7907" s="43" t="str">
        <f t="shared" si="623"/>
        <v>Financial</v>
      </c>
      <c r="E7907" s="43" t="e">
        <f>IF(VLOOKUP(S7907,'DD-Lookup'!$J$6:$L$50,3,FALSE)="Monthly",(YEAR(AC7907)-YEAR(AB7907))*12+MONTH(AC7907)-MONTH(AB7907)+1,(AC7907-AB7907+1))</f>
        <v>#N/A</v>
      </c>
      <c r="F7907" s="210" t="e">
        <f t="shared" si="624"/>
        <v>#N/A</v>
      </c>
    </row>
    <row r="7908" spans="1:6" x14ac:dyDescent="0.25">
      <c r="A7908" s="43" t="str">
        <f t="shared" si="620"/>
        <v xml:space="preserve"> 0 Financial</v>
      </c>
      <c r="B7908" s="43" t="str">
        <f t="shared" si="621"/>
        <v/>
      </c>
      <c r="C7908" s="43">
        <f t="shared" si="622"/>
        <v>0</v>
      </c>
      <c r="D7908" s="43" t="str">
        <f t="shared" si="623"/>
        <v>Financial</v>
      </c>
      <c r="E7908" s="43" t="e">
        <f>IF(VLOOKUP(S7908,'DD-Lookup'!$J$6:$L$50,3,FALSE)="Monthly",(YEAR(AC7908)-YEAR(AB7908))*12+MONTH(AC7908)-MONTH(AB7908)+1,(AC7908-AB7908+1))</f>
        <v>#N/A</v>
      </c>
      <c r="F7908" s="210" t="e">
        <f t="shared" si="624"/>
        <v>#N/A</v>
      </c>
    </row>
    <row r="7909" spans="1:6" x14ac:dyDescent="0.25">
      <c r="A7909" s="43" t="str">
        <f t="shared" si="620"/>
        <v xml:space="preserve"> 0 Financial</v>
      </c>
      <c r="B7909" s="43" t="str">
        <f t="shared" si="621"/>
        <v/>
      </c>
      <c r="C7909" s="43">
        <f t="shared" si="622"/>
        <v>0</v>
      </c>
      <c r="D7909" s="43" t="str">
        <f t="shared" si="623"/>
        <v>Financial</v>
      </c>
      <c r="E7909" s="43" t="e">
        <f>IF(VLOOKUP(S7909,'DD-Lookup'!$J$6:$L$50,3,FALSE)="Monthly",(YEAR(AC7909)-YEAR(AB7909))*12+MONTH(AC7909)-MONTH(AB7909)+1,(AC7909-AB7909+1))</f>
        <v>#N/A</v>
      </c>
      <c r="F7909" s="210" t="e">
        <f t="shared" si="624"/>
        <v>#N/A</v>
      </c>
    </row>
    <row r="7910" spans="1:6" x14ac:dyDescent="0.25">
      <c r="A7910" s="43" t="str">
        <f t="shared" si="620"/>
        <v xml:space="preserve"> 0 Financial</v>
      </c>
      <c r="B7910" s="43" t="str">
        <f t="shared" si="621"/>
        <v/>
      </c>
      <c r="C7910" s="43">
        <f t="shared" si="622"/>
        <v>0</v>
      </c>
      <c r="D7910" s="43" t="str">
        <f t="shared" si="623"/>
        <v>Financial</v>
      </c>
      <c r="E7910" s="43" t="e">
        <f>IF(VLOOKUP(S7910,'DD-Lookup'!$J$6:$L$50,3,FALSE)="Monthly",(YEAR(AC7910)-YEAR(AB7910))*12+MONTH(AC7910)-MONTH(AB7910)+1,(AC7910-AB7910+1))</f>
        <v>#N/A</v>
      </c>
      <c r="F7910" s="210" t="e">
        <f t="shared" si="624"/>
        <v>#N/A</v>
      </c>
    </row>
    <row r="7911" spans="1:6" x14ac:dyDescent="0.25">
      <c r="A7911" s="43" t="str">
        <f t="shared" si="620"/>
        <v xml:space="preserve"> 0 Financial</v>
      </c>
      <c r="B7911" s="43" t="str">
        <f t="shared" si="621"/>
        <v/>
      </c>
      <c r="C7911" s="43">
        <f t="shared" si="622"/>
        <v>0</v>
      </c>
      <c r="D7911" s="43" t="str">
        <f t="shared" si="623"/>
        <v>Financial</v>
      </c>
      <c r="E7911" s="43" t="e">
        <f>IF(VLOOKUP(S7911,'DD-Lookup'!$J$6:$L$50,3,FALSE)="Monthly",(YEAR(AC7911)-YEAR(AB7911))*12+MONTH(AC7911)-MONTH(AB7911)+1,(AC7911-AB7911+1))</f>
        <v>#N/A</v>
      </c>
      <c r="F7911" s="210" t="e">
        <f t="shared" si="624"/>
        <v>#N/A</v>
      </c>
    </row>
    <row r="7912" spans="1:6" x14ac:dyDescent="0.25">
      <c r="A7912" s="43" t="str">
        <f t="shared" si="620"/>
        <v xml:space="preserve"> 0 Financial</v>
      </c>
      <c r="B7912" s="43" t="str">
        <f t="shared" si="621"/>
        <v/>
      </c>
      <c r="C7912" s="43">
        <f t="shared" si="622"/>
        <v>0</v>
      </c>
      <c r="D7912" s="43" t="str">
        <f t="shared" si="623"/>
        <v>Financial</v>
      </c>
      <c r="E7912" s="43" t="e">
        <f>IF(VLOOKUP(S7912,'DD-Lookup'!$J$6:$L$50,3,FALSE)="Monthly",(YEAR(AC7912)-YEAR(AB7912))*12+MONTH(AC7912)-MONTH(AB7912)+1,(AC7912-AB7912+1))</f>
        <v>#N/A</v>
      </c>
      <c r="F7912" s="210" t="e">
        <f t="shared" si="624"/>
        <v>#N/A</v>
      </c>
    </row>
    <row r="7913" spans="1:6" x14ac:dyDescent="0.25">
      <c r="A7913" s="43" t="str">
        <f t="shared" si="620"/>
        <v xml:space="preserve"> 0 Financial</v>
      </c>
      <c r="B7913" s="43" t="str">
        <f t="shared" si="621"/>
        <v/>
      </c>
      <c r="C7913" s="43">
        <f t="shared" si="622"/>
        <v>0</v>
      </c>
      <c r="D7913" s="43" t="str">
        <f t="shared" si="623"/>
        <v>Financial</v>
      </c>
      <c r="E7913" s="43" t="e">
        <f>IF(VLOOKUP(S7913,'DD-Lookup'!$J$6:$L$50,3,FALSE)="Monthly",(YEAR(AC7913)-YEAR(AB7913))*12+MONTH(AC7913)-MONTH(AB7913)+1,(AC7913-AB7913+1))</f>
        <v>#N/A</v>
      </c>
      <c r="F7913" s="210" t="e">
        <f t="shared" si="624"/>
        <v>#N/A</v>
      </c>
    </row>
    <row r="7914" spans="1:6" x14ac:dyDescent="0.25">
      <c r="A7914" s="43" t="str">
        <f t="shared" si="620"/>
        <v xml:space="preserve"> 0 Financial</v>
      </c>
      <c r="B7914" s="43" t="str">
        <f t="shared" si="621"/>
        <v/>
      </c>
      <c r="C7914" s="43">
        <f t="shared" si="622"/>
        <v>0</v>
      </c>
      <c r="D7914" s="43" t="str">
        <f t="shared" si="623"/>
        <v>Financial</v>
      </c>
      <c r="E7914" s="43" t="e">
        <f>IF(VLOOKUP(S7914,'DD-Lookup'!$J$6:$L$50,3,FALSE)="Monthly",(YEAR(AC7914)-YEAR(AB7914))*12+MONTH(AC7914)-MONTH(AB7914)+1,(AC7914-AB7914+1))</f>
        <v>#N/A</v>
      </c>
      <c r="F7914" s="210" t="e">
        <f t="shared" si="624"/>
        <v>#N/A</v>
      </c>
    </row>
    <row r="7915" spans="1:6" x14ac:dyDescent="0.25">
      <c r="A7915" s="43" t="str">
        <f t="shared" si="620"/>
        <v xml:space="preserve"> 0 Financial</v>
      </c>
      <c r="B7915" s="43" t="str">
        <f t="shared" si="621"/>
        <v/>
      </c>
      <c r="C7915" s="43">
        <f t="shared" si="622"/>
        <v>0</v>
      </c>
      <c r="D7915" s="43" t="str">
        <f t="shared" si="623"/>
        <v>Financial</v>
      </c>
      <c r="E7915" s="43" t="e">
        <f>IF(VLOOKUP(S7915,'DD-Lookup'!$J$6:$L$50,3,FALSE)="Monthly",(YEAR(AC7915)-YEAR(AB7915))*12+MONTH(AC7915)-MONTH(AB7915)+1,(AC7915-AB7915+1))</f>
        <v>#N/A</v>
      </c>
      <c r="F7915" s="210" t="e">
        <f t="shared" si="624"/>
        <v>#N/A</v>
      </c>
    </row>
    <row r="7916" spans="1:6" x14ac:dyDescent="0.25">
      <c r="A7916" s="43" t="str">
        <f t="shared" si="620"/>
        <v xml:space="preserve"> 0 Financial</v>
      </c>
      <c r="B7916" s="43" t="str">
        <f t="shared" si="621"/>
        <v/>
      </c>
      <c r="C7916" s="43">
        <f t="shared" si="622"/>
        <v>0</v>
      </c>
      <c r="D7916" s="43" t="str">
        <f t="shared" si="623"/>
        <v>Financial</v>
      </c>
      <c r="E7916" s="43" t="e">
        <f>IF(VLOOKUP(S7916,'DD-Lookup'!$J$6:$L$50,3,FALSE)="Monthly",(YEAR(AC7916)-YEAR(AB7916))*12+MONTH(AC7916)-MONTH(AB7916)+1,(AC7916-AB7916+1))</f>
        <v>#N/A</v>
      </c>
      <c r="F7916" s="210" t="e">
        <f t="shared" si="624"/>
        <v>#N/A</v>
      </c>
    </row>
    <row r="7917" spans="1:6" x14ac:dyDescent="0.25">
      <c r="A7917" s="43" t="str">
        <f t="shared" si="620"/>
        <v xml:space="preserve"> 0 Financial</v>
      </c>
      <c r="B7917" s="43" t="str">
        <f t="shared" si="621"/>
        <v/>
      </c>
      <c r="C7917" s="43">
        <f t="shared" si="622"/>
        <v>0</v>
      </c>
      <c r="D7917" s="43" t="str">
        <f t="shared" si="623"/>
        <v>Financial</v>
      </c>
      <c r="E7917" s="43" t="e">
        <f>IF(VLOOKUP(S7917,'DD-Lookup'!$J$6:$L$50,3,FALSE)="Monthly",(YEAR(AC7917)-YEAR(AB7917))*12+MONTH(AC7917)-MONTH(AB7917)+1,(AC7917-AB7917+1))</f>
        <v>#N/A</v>
      </c>
      <c r="F7917" s="210" t="e">
        <f t="shared" si="624"/>
        <v>#N/A</v>
      </c>
    </row>
    <row r="7918" spans="1:6" x14ac:dyDescent="0.25">
      <c r="A7918" s="43" t="str">
        <f t="shared" si="620"/>
        <v xml:space="preserve"> 0 Financial</v>
      </c>
      <c r="B7918" s="43" t="str">
        <f t="shared" si="621"/>
        <v/>
      </c>
      <c r="C7918" s="43">
        <f t="shared" si="622"/>
        <v>0</v>
      </c>
      <c r="D7918" s="43" t="str">
        <f t="shared" si="623"/>
        <v>Financial</v>
      </c>
      <c r="E7918" s="43" t="e">
        <f>IF(VLOOKUP(S7918,'DD-Lookup'!$J$6:$L$50,3,FALSE)="Monthly",(YEAR(AC7918)-YEAR(AB7918))*12+MONTH(AC7918)-MONTH(AB7918)+1,(AC7918-AB7918+1))</f>
        <v>#N/A</v>
      </c>
      <c r="F7918" s="210" t="e">
        <f t="shared" si="624"/>
        <v>#N/A</v>
      </c>
    </row>
    <row r="7919" spans="1:6" x14ac:dyDescent="0.25">
      <c r="A7919" s="43" t="str">
        <f t="shared" si="620"/>
        <v xml:space="preserve"> 0 Financial</v>
      </c>
      <c r="B7919" s="43" t="str">
        <f t="shared" si="621"/>
        <v/>
      </c>
      <c r="C7919" s="43">
        <f t="shared" si="622"/>
        <v>0</v>
      </c>
      <c r="D7919" s="43" t="str">
        <f t="shared" si="623"/>
        <v>Financial</v>
      </c>
      <c r="E7919" s="43" t="e">
        <f>IF(VLOOKUP(S7919,'DD-Lookup'!$J$6:$L$50,3,FALSE)="Monthly",(YEAR(AC7919)-YEAR(AB7919))*12+MONTH(AC7919)-MONTH(AB7919)+1,(AC7919-AB7919+1))</f>
        <v>#N/A</v>
      </c>
      <c r="F7919" s="210" t="e">
        <f t="shared" si="624"/>
        <v>#N/A</v>
      </c>
    </row>
    <row r="7920" spans="1:6" x14ac:dyDescent="0.25">
      <c r="A7920" s="43" t="str">
        <f t="shared" si="620"/>
        <v xml:space="preserve"> 0 Financial</v>
      </c>
      <c r="B7920" s="43" t="str">
        <f t="shared" si="621"/>
        <v/>
      </c>
      <c r="C7920" s="43">
        <f t="shared" si="622"/>
        <v>0</v>
      </c>
      <c r="D7920" s="43" t="str">
        <f t="shared" si="623"/>
        <v>Financial</v>
      </c>
      <c r="E7920" s="43" t="e">
        <f>IF(VLOOKUP(S7920,'DD-Lookup'!$J$6:$L$50,3,FALSE)="Monthly",(YEAR(AC7920)-YEAR(AB7920))*12+MONTH(AC7920)-MONTH(AB7920)+1,(AC7920-AB7920+1))</f>
        <v>#N/A</v>
      </c>
      <c r="F7920" s="210" t="e">
        <f t="shared" si="624"/>
        <v>#N/A</v>
      </c>
    </row>
    <row r="7921" spans="1:6" x14ac:dyDescent="0.25">
      <c r="A7921" s="43" t="str">
        <f t="shared" si="620"/>
        <v xml:space="preserve"> 0 Financial</v>
      </c>
      <c r="B7921" s="43" t="str">
        <f t="shared" si="621"/>
        <v/>
      </c>
      <c r="C7921" s="43">
        <f t="shared" si="622"/>
        <v>0</v>
      </c>
      <c r="D7921" s="43" t="str">
        <f t="shared" si="623"/>
        <v>Financial</v>
      </c>
      <c r="E7921" s="43" t="e">
        <f>IF(VLOOKUP(S7921,'DD-Lookup'!$J$6:$L$50,3,FALSE)="Monthly",(YEAR(AC7921)-YEAR(AB7921))*12+MONTH(AC7921)-MONTH(AB7921)+1,(AC7921-AB7921+1))</f>
        <v>#N/A</v>
      </c>
      <c r="F7921" s="210" t="e">
        <f t="shared" si="624"/>
        <v>#N/A</v>
      </c>
    </row>
    <row r="7922" spans="1:6" x14ac:dyDescent="0.25">
      <c r="A7922" s="43" t="str">
        <f t="shared" si="620"/>
        <v xml:space="preserve"> 0 Financial</v>
      </c>
      <c r="B7922" s="43" t="str">
        <f t="shared" si="621"/>
        <v/>
      </c>
      <c r="C7922" s="43">
        <f t="shared" si="622"/>
        <v>0</v>
      </c>
      <c r="D7922" s="43" t="str">
        <f t="shared" si="623"/>
        <v>Financial</v>
      </c>
      <c r="E7922" s="43" t="e">
        <f>IF(VLOOKUP(S7922,'DD-Lookup'!$J$6:$L$50,3,FALSE)="Monthly",(YEAR(AC7922)-YEAR(AB7922))*12+MONTH(AC7922)-MONTH(AB7922)+1,(AC7922-AB7922+1))</f>
        <v>#N/A</v>
      </c>
      <c r="F7922" s="210" t="e">
        <f t="shared" si="624"/>
        <v>#N/A</v>
      </c>
    </row>
    <row r="7923" spans="1:6" x14ac:dyDescent="0.25">
      <c r="A7923" s="43" t="str">
        <f t="shared" si="620"/>
        <v xml:space="preserve"> 0 Financial</v>
      </c>
      <c r="B7923" s="43" t="str">
        <f t="shared" si="621"/>
        <v/>
      </c>
      <c r="C7923" s="43">
        <f t="shared" si="622"/>
        <v>0</v>
      </c>
      <c r="D7923" s="43" t="str">
        <f t="shared" si="623"/>
        <v>Financial</v>
      </c>
      <c r="E7923" s="43" t="e">
        <f>IF(VLOOKUP(S7923,'DD-Lookup'!$J$6:$L$50,3,FALSE)="Monthly",(YEAR(AC7923)-YEAR(AB7923))*12+MONTH(AC7923)-MONTH(AB7923)+1,(AC7923-AB7923+1))</f>
        <v>#N/A</v>
      </c>
      <c r="F7923" s="210" t="e">
        <f t="shared" si="624"/>
        <v>#N/A</v>
      </c>
    </row>
    <row r="7924" spans="1:6" x14ac:dyDescent="0.25">
      <c r="A7924" s="43" t="str">
        <f t="shared" si="620"/>
        <v xml:space="preserve"> 0 Financial</v>
      </c>
      <c r="B7924" s="43" t="str">
        <f t="shared" si="621"/>
        <v/>
      </c>
      <c r="C7924" s="43">
        <f t="shared" si="622"/>
        <v>0</v>
      </c>
      <c r="D7924" s="43" t="str">
        <f t="shared" si="623"/>
        <v>Financial</v>
      </c>
      <c r="E7924" s="43" t="e">
        <f>IF(VLOOKUP(S7924,'DD-Lookup'!$J$6:$L$50,3,FALSE)="Monthly",(YEAR(AC7924)-YEAR(AB7924))*12+MONTH(AC7924)-MONTH(AB7924)+1,(AC7924-AB7924+1))</f>
        <v>#N/A</v>
      </c>
      <c r="F7924" s="210" t="e">
        <f t="shared" si="624"/>
        <v>#N/A</v>
      </c>
    </row>
    <row r="7925" spans="1:6" x14ac:dyDescent="0.25">
      <c r="A7925" s="43" t="str">
        <f t="shared" si="620"/>
        <v xml:space="preserve"> 0 Financial</v>
      </c>
      <c r="B7925" s="43" t="str">
        <f t="shared" si="621"/>
        <v/>
      </c>
      <c r="C7925" s="43">
        <f t="shared" si="622"/>
        <v>0</v>
      </c>
      <c r="D7925" s="43" t="str">
        <f t="shared" si="623"/>
        <v>Financial</v>
      </c>
      <c r="E7925" s="43" t="e">
        <f>IF(VLOOKUP(S7925,'DD-Lookup'!$J$6:$L$50,3,FALSE)="Monthly",(YEAR(AC7925)-YEAR(AB7925))*12+MONTH(AC7925)-MONTH(AB7925)+1,(AC7925-AB7925+1))</f>
        <v>#N/A</v>
      </c>
      <c r="F7925" s="210" t="e">
        <f t="shared" si="624"/>
        <v>#N/A</v>
      </c>
    </row>
    <row r="7926" spans="1:6" x14ac:dyDescent="0.25">
      <c r="A7926" s="43" t="str">
        <f t="shared" si="620"/>
        <v xml:space="preserve"> 0 Financial</v>
      </c>
      <c r="B7926" s="43" t="str">
        <f t="shared" si="621"/>
        <v/>
      </c>
      <c r="C7926" s="43">
        <f t="shared" si="622"/>
        <v>0</v>
      </c>
      <c r="D7926" s="43" t="str">
        <f t="shared" si="623"/>
        <v>Financial</v>
      </c>
      <c r="E7926" s="43" t="e">
        <f>IF(VLOOKUP(S7926,'DD-Lookup'!$J$6:$L$50,3,FALSE)="Monthly",(YEAR(AC7926)-YEAR(AB7926))*12+MONTH(AC7926)-MONTH(AB7926)+1,(AC7926-AB7926+1))</f>
        <v>#N/A</v>
      </c>
      <c r="F7926" s="210" t="e">
        <f t="shared" si="624"/>
        <v>#N/A</v>
      </c>
    </row>
    <row r="7927" spans="1:6" x14ac:dyDescent="0.25">
      <c r="A7927" s="43" t="str">
        <f t="shared" si="620"/>
        <v xml:space="preserve"> 0 Financial</v>
      </c>
      <c r="B7927" s="43" t="str">
        <f t="shared" si="621"/>
        <v/>
      </c>
      <c r="C7927" s="43">
        <f t="shared" si="622"/>
        <v>0</v>
      </c>
      <c r="D7927" s="43" t="str">
        <f t="shared" si="623"/>
        <v>Financial</v>
      </c>
      <c r="E7927" s="43" t="e">
        <f>IF(VLOOKUP(S7927,'DD-Lookup'!$J$6:$L$50,3,FALSE)="Monthly",(YEAR(AC7927)-YEAR(AB7927))*12+MONTH(AC7927)-MONTH(AB7927)+1,(AC7927-AB7927+1))</f>
        <v>#N/A</v>
      </c>
      <c r="F7927" s="210" t="e">
        <f t="shared" si="624"/>
        <v>#N/A</v>
      </c>
    </row>
    <row r="7928" spans="1:6" x14ac:dyDescent="0.25">
      <c r="A7928" s="43" t="str">
        <f t="shared" si="620"/>
        <v xml:space="preserve"> 0 Financial</v>
      </c>
      <c r="B7928" s="43" t="str">
        <f t="shared" si="621"/>
        <v/>
      </c>
      <c r="C7928" s="43">
        <f t="shared" si="622"/>
        <v>0</v>
      </c>
      <c r="D7928" s="43" t="str">
        <f t="shared" si="623"/>
        <v>Financial</v>
      </c>
      <c r="E7928" s="43" t="e">
        <f>IF(VLOOKUP(S7928,'DD-Lookup'!$J$6:$L$50,3,FALSE)="Monthly",(YEAR(AC7928)-YEAR(AB7928))*12+MONTH(AC7928)-MONTH(AB7928)+1,(AC7928-AB7928+1))</f>
        <v>#N/A</v>
      </c>
      <c r="F7928" s="210" t="e">
        <f t="shared" si="624"/>
        <v>#N/A</v>
      </c>
    </row>
    <row r="7929" spans="1:6" x14ac:dyDescent="0.25">
      <c r="A7929" s="43" t="str">
        <f t="shared" si="620"/>
        <v xml:space="preserve"> 0 Financial</v>
      </c>
      <c r="B7929" s="43" t="str">
        <f t="shared" si="621"/>
        <v/>
      </c>
      <c r="C7929" s="43">
        <f t="shared" si="622"/>
        <v>0</v>
      </c>
      <c r="D7929" s="43" t="str">
        <f t="shared" si="623"/>
        <v>Financial</v>
      </c>
      <c r="E7929" s="43" t="e">
        <f>IF(VLOOKUP(S7929,'DD-Lookup'!$J$6:$L$50,3,FALSE)="Monthly",(YEAR(AC7929)-YEAR(AB7929))*12+MONTH(AC7929)-MONTH(AB7929)+1,(AC7929-AB7929+1))</f>
        <v>#N/A</v>
      </c>
      <c r="F7929" s="210" t="e">
        <f t="shared" si="624"/>
        <v>#N/A</v>
      </c>
    </row>
    <row r="7930" spans="1:6" x14ac:dyDescent="0.25">
      <c r="A7930" s="43" t="str">
        <f t="shared" si="620"/>
        <v xml:space="preserve"> 0 Financial</v>
      </c>
      <c r="B7930" s="43" t="str">
        <f t="shared" si="621"/>
        <v/>
      </c>
      <c r="C7930" s="43">
        <f t="shared" si="622"/>
        <v>0</v>
      </c>
      <c r="D7930" s="43" t="str">
        <f t="shared" si="623"/>
        <v>Financial</v>
      </c>
      <c r="E7930" s="43" t="e">
        <f>IF(VLOOKUP(S7930,'DD-Lookup'!$J$6:$L$50,3,FALSE)="Monthly",(YEAR(AC7930)-YEAR(AB7930))*12+MONTH(AC7930)-MONTH(AB7930)+1,(AC7930-AB7930+1))</f>
        <v>#N/A</v>
      </c>
      <c r="F7930" s="210" t="e">
        <f t="shared" si="624"/>
        <v>#N/A</v>
      </c>
    </row>
    <row r="7931" spans="1:6" x14ac:dyDescent="0.25">
      <c r="A7931" s="43" t="str">
        <f t="shared" si="620"/>
        <v xml:space="preserve"> 0 Financial</v>
      </c>
      <c r="B7931" s="43" t="str">
        <f t="shared" si="621"/>
        <v/>
      </c>
      <c r="C7931" s="43">
        <f t="shared" si="622"/>
        <v>0</v>
      </c>
      <c r="D7931" s="43" t="str">
        <f t="shared" si="623"/>
        <v>Financial</v>
      </c>
      <c r="E7931" s="43" t="e">
        <f>IF(VLOOKUP(S7931,'DD-Lookup'!$J$6:$L$50,3,FALSE)="Monthly",(YEAR(AC7931)-YEAR(AB7931))*12+MONTH(AC7931)-MONTH(AB7931)+1,(AC7931-AB7931+1))</f>
        <v>#N/A</v>
      </c>
      <c r="F7931" s="210" t="e">
        <f t="shared" si="624"/>
        <v>#N/A</v>
      </c>
    </row>
    <row r="7932" spans="1:6" x14ac:dyDescent="0.25">
      <c r="A7932" s="43" t="str">
        <f t="shared" si="620"/>
        <v xml:space="preserve"> 0 Financial</v>
      </c>
      <c r="B7932" s="43" t="str">
        <f t="shared" si="621"/>
        <v/>
      </c>
      <c r="C7932" s="43">
        <f t="shared" si="622"/>
        <v>0</v>
      </c>
      <c r="D7932" s="43" t="str">
        <f t="shared" si="623"/>
        <v>Financial</v>
      </c>
      <c r="E7932" s="43" t="e">
        <f>IF(VLOOKUP(S7932,'DD-Lookup'!$J$6:$L$50,3,FALSE)="Monthly",(YEAR(AC7932)-YEAR(AB7932))*12+MONTH(AC7932)-MONTH(AB7932)+1,(AC7932-AB7932+1))</f>
        <v>#N/A</v>
      </c>
      <c r="F7932" s="210" t="e">
        <f t="shared" si="624"/>
        <v>#N/A</v>
      </c>
    </row>
    <row r="7933" spans="1:6" x14ac:dyDescent="0.25">
      <c r="A7933" s="43" t="str">
        <f t="shared" si="620"/>
        <v xml:space="preserve"> 0 Financial</v>
      </c>
      <c r="B7933" s="43" t="str">
        <f t="shared" si="621"/>
        <v/>
      </c>
      <c r="C7933" s="43">
        <f t="shared" si="622"/>
        <v>0</v>
      </c>
      <c r="D7933" s="43" t="str">
        <f t="shared" si="623"/>
        <v>Financial</v>
      </c>
      <c r="E7933" s="43" t="e">
        <f>IF(VLOOKUP(S7933,'DD-Lookup'!$J$6:$L$50,3,FALSE)="Monthly",(YEAR(AC7933)-YEAR(AB7933))*12+MONTH(AC7933)-MONTH(AB7933)+1,(AC7933-AB7933+1))</f>
        <v>#N/A</v>
      </c>
      <c r="F7933" s="210" t="e">
        <f t="shared" si="624"/>
        <v>#N/A</v>
      </c>
    </row>
    <row r="7934" spans="1:6" x14ac:dyDescent="0.25">
      <c r="A7934" s="43" t="str">
        <f t="shared" si="620"/>
        <v xml:space="preserve"> 0 Financial</v>
      </c>
      <c r="B7934" s="43" t="str">
        <f t="shared" si="621"/>
        <v/>
      </c>
      <c r="C7934" s="43">
        <f t="shared" si="622"/>
        <v>0</v>
      </c>
      <c r="D7934" s="43" t="str">
        <f t="shared" si="623"/>
        <v>Financial</v>
      </c>
      <c r="E7934" s="43" t="e">
        <f>IF(VLOOKUP(S7934,'DD-Lookup'!$J$6:$L$50,3,FALSE)="Monthly",(YEAR(AC7934)-YEAR(AB7934))*12+MONTH(AC7934)-MONTH(AB7934)+1,(AC7934-AB7934+1))</f>
        <v>#N/A</v>
      </c>
      <c r="F7934" s="210" t="e">
        <f t="shared" si="624"/>
        <v>#N/A</v>
      </c>
    </row>
    <row r="7935" spans="1:6" x14ac:dyDescent="0.25">
      <c r="A7935" s="43" t="str">
        <f t="shared" si="620"/>
        <v xml:space="preserve"> 0 Financial</v>
      </c>
      <c r="B7935" s="43" t="str">
        <f t="shared" si="621"/>
        <v/>
      </c>
      <c r="C7935" s="43">
        <f t="shared" si="622"/>
        <v>0</v>
      </c>
      <c r="D7935" s="43" t="str">
        <f t="shared" si="623"/>
        <v>Financial</v>
      </c>
      <c r="E7935" s="43" t="e">
        <f>IF(VLOOKUP(S7935,'DD-Lookup'!$J$6:$L$50,3,FALSE)="Monthly",(YEAR(AC7935)-YEAR(AB7935))*12+MONTH(AC7935)-MONTH(AB7935)+1,(AC7935-AB7935+1))</f>
        <v>#N/A</v>
      </c>
      <c r="F7935" s="210" t="e">
        <f t="shared" si="624"/>
        <v>#N/A</v>
      </c>
    </row>
    <row r="7936" spans="1:6" x14ac:dyDescent="0.25">
      <c r="A7936" s="43" t="str">
        <f t="shared" si="620"/>
        <v xml:space="preserve"> 0 Financial</v>
      </c>
      <c r="B7936" s="43" t="str">
        <f t="shared" si="621"/>
        <v/>
      </c>
      <c r="C7936" s="43">
        <f t="shared" si="622"/>
        <v>0</v>
      </c>
      <c r="D7936" s="43" t="str">
        <f t="shared" si="623"/>
        <v>Financial</v>
      </c>
      <c r="E7936" s="43" t="e">
        <f>IF(VLOOKUP(S7936,'DD-Lookup'!$J$6:$L$50,3,FALSE)="Monthly",(YEAR(AC7936)-YEAR(AB7936))*12+MONTH(AC7936)-MONTH(AB7936)+1,(AC7936-AB7936+1))</f>
        <v>#N/A</v>
      </c>
      <c r="F7936" s="210" t="e">
        <f t="shared" si="624"/>
        <v>#N/A</v>
      </c>
    </row>
    <row r="7937" spans="1:6" x14ac:dyDescent="0.25">
      <c r="A7937" s="43" t="str">
        <f t="shared" si="620"/>
        <v xml:space="preserve"> 0 Financial</v>
      </c>
      <c r="B7937" s="43" t="str">
        <f t="shared" si="621"/>
        <v/>
      </c>
      <c r="C7937" s="43">
        <f t="shared" si="622"/>
        <v>0</v>
      </c>
      <c r="D7937" s="43" t="str">
        <f t="shared" si="623"/>
        <v>Financial</v>
      </c>
      <c r="E7937" s="43" t="e">
        <f>IF(VLOOKUP(S7937,'DD-Lookup'!$J$6:$L$50,3,FALSE)="Monthly",(YEAR(AC7937)-YEAR(AB7937))*12+MONTH(AC7937)-MONTH(AB7937)+1,(AC7937-AB7937+1))</f>
        <v>#N/A</v>
      </c>
      <c r="F7937" s="210" t="e">
        <f t="shared" si="624"/>
        <v>#N/A</v>
      </c>
    </row>
    <row r="7938" spans="1:6" x14ac:dyDescent="0.25">
      <c r="A7938" s="43" t="str">
        <f t="shared" si="620"/>
        <v xml:space="preserve"> 0 Financial</v>
      </c>
      <c r="B7938" s="43" t="str">
        <f t="shared" si="621"/>
        <v/>
      </c>
      <c r="C7938" s="43">
        <f t="shared" si="622"/>
        <v>0</v>
      </c>
      <c r="D7938" s="43" t="str">
        <f t="shared" si="623"/>
        <v>Financial</v>
      </c>
      <c r="E7938" s="43" t="e">
        <f>IF(VLOOKUP(S7938,'DD-Lookup'!$J$6:$L$50,3,FALSE)="Monthly",(YEAR(AC7938)-YEAR(AB7938))*12+MONTH(AC7938)-MONTH(AB7938)+1,(AC7938-AB7938+1))</f>
        <v>#N/A</v>
      </c>
      <c r="F7938" s="210" t="e">
        <f t="shared" si="624"/>
        <v>#N/A</v>
      </c>
    </row>
    <row r="7939" spans="1:6" x14ac:dyDescent="0.25">
      <c r="A7939" s="43" t="str">
        <f t="shared" si="620"/>
        <v xml:space="preserve"> 0 Financial</v>
      </c>
      <c r="B7939" s="43" t="str">
        <f t="shared" si="621"/>
        <v/>
      </c>
      <c r="C7939" s="43">
        <f t="shared" si="622"/>
        <v>0</v>
      </c>
      <c r="D7939" s="43" t="str">
        <f t="shared" si="623"/>
        <v>Financial</v>
      </c>
      <c r="E7939" s="43" t="e">
        <f>IF(VLOOKUP(S7939,'DD-Lookup'!$J$6:$L$50,3,FALSE)="Monthly",(YEAR(AC7939)-YEAR(AB7939))*12+MONTH(AC7939)-MONTH(AB7939)+1,(AC7939-AB7939+1))</f>
        <v>#N/A</v>
      </c>
      <c r="F7939" s="210" t="e">
        <f t="shared" si="624"/>
        <v>#N/A</v>
      </c>
    </row>
    <row r="7940" spans="1:6" x14ac:dyDescent="0.25">
      <c r="A7940" s="43" t="str">
        <f t="shared" si="620"/>
        <v xml:space="preserve"> 0 Financial</v>
      </c>
      <c r="B7940" s="43" t="str">
        <f t="shared" si="621"/>
        <v/>
      </c>
      <c r="C7940" s="43">
        <f t="shared" si="622"/>
        <v>0</v>
      </c>
      <c r="D7940" s="43" t="str">
        <f t="shared" si="623"/>
        <v>Financial</v>
      </c>
      <c r="E7940" s="43" t="e">
        <f>IF(VLOOKUP(S7940,'DD-Lookup'!$J$6:$L$50,3,FALSE)="Monthly",(YEAR(AC7940)-YEAR(AB7940))*12+MONTH(AC7940)-MONTH(AB7940)+1,(AC7940-AB7940+1))</f>
        <v>#N/A</v>
      </c>
      <c r="F7940" s="210" t="e">
        <f t="shared" si="624"/>
        <v>#N/A</v>
      </c>
    </row>
    <row r="7941" spans="1:6" x14ac:dyDescent="0.25">
      <c r="A7941" s="43" t="str">
        <f t="shared" si="620"/>
        <v xml:space="preserve"> 0 Financial</v>
      </c>
      <c r="B7941" s="43" t="str">
        <f t="shared" si="621"/>
        <v/>
      </c>
      <c r="C7941" s="43">
        <f t="shared" si="622"/>
        <v>0</v>
      </c>
      <c r="D7941" s="43" t="str">
        <f t="shared" si="623"/>
        <v>Financial</v>
      </c>
      <c r="E7941" s="43" t="e">
        <f>IF(VLOOKUP(S7941,'DD-Lookup'!$J$6:$L$50,3,FALSE)="Monthly",(YEAR(AC7941)-YEAR(AB7941))*12+MONTH(AC7941)-MONTH(AB7941)+1,(AC7941-AB7941+1))</f>
        <v>#N/A</v>
      </c>
      <c r="F7941" s="210" t="e">
        <f t="shared" si="624"/>
        <v>#N/A</v>
      </c>
    </row>
    <row r="7942" spans="1:6" x14ac:dyDescent="0.25">
      <c r="A7942" s="43" t="str">
        <f t="shared" si="620"/>
        <v xml:space="preserve"> 0 Financial</v>
      </c>
      <c r="B7942" s="43" t="str">
        <f t="shared" si="621"/>
        <v/>
      </c>
      <c r="C7942" s="43">
        <f t="shared" si="622"/>
        <v>0</v>
      </c>
      <c r="D7942" s="43" t="str">
        <f t="shared" si="623"/>
        <v>Financial</v>
      </c>
      <c r="E7942" s="43" t="e">
        <f>IF(VLOOKUP(S7942,'DD-Lookup'!$J$6:$L$50,3,FALSE)="Monthly",(YEAR(AC7942)-YEAR(AB7942))*12+MONTH(AC7942)-MONTH(AB7942)+1,(AC7942-AB7942+1))</f>
        <v>#N/A</v>
      </c>
      <c r="F7942" s="210" t="e">
        <f t="shared" si="624"/>
        <v>#N/A</v>
      </c>
    </row>
    <row r="7943" spans="1:6" x14ac:dyDescent="0.25">
      <c r="A7943" s="43" t="str">
        <f t="shared" si="620"/>
        <v xml:space="preserve"> 0 Financial</v>
      </c>
      <c r="B7943" s="43" t="str">
        <f t="shared" si="621"/>
        <v/>
      </c>
      <c r="C7943" s="43">
        <f t="shared" si="622"/>
        <v>0</v>
      </c>
      <c r="D7943" s="43" t="str">
        <f t="shared" si="623"/>
        <v>Financial</v>
      </c>
      <c r="E7943" s="43" t="e">
        <f>IF(VLOOKUP(S7943,'DD-Lookup'!$J$6:$L$50,3,FALSE)="Monthly",(YEAR(AC7943)-YEAR(AB7943))*12+MONTH(AC7943)-MONTH(AB7943)+1,(AC7943-AB7943+1))</f>
        <v>#N/A</v>
      </c>
      <c r="F7943" s="210" t="e">
        <f t="shared" si="624"/>
        <v>#N/A</v>
      </c>
    </row>
    <row r="7944" spans="1:6" x14ac:dyDescent="0.25">
      <c r="A7944" s="43" t="str">
        <f t="shared" si="620"/>
        <v xml:space="preserve"> 0 Financial</v>
      </c>
      <c r="B7944" s="43" t="str">
        <f t="shared" si="621"/>
        <v/>
      </c>
      <c r="C7944" s="43">
        <f t="shared" si="622"/>
        <v>0</v>
      </c>
      <c r="D7944" s="43" t="str">
        <f t="shared" si="623"/>
        <v>Financial</v>
      </c>
      <c r="E7944" s="43" t="e">
        <f>IF(VLOOKUP(S7944,'DD-Lookup'!$J$6:$L$50,3,FALSE)="Monthly",(YEAR(AC7944)-YEAR(AB7944))*12+MONTH(AC7944)-MONTH(AB7944)+1,(AC7944-AB7944+1))</f>
        <v>#N/A</v>
      </c>
      <c r="F7944" s="210" t="e">
        <f t="shared" si="624"/>
        <v>#N/A</v>
      </c>
    </row>
    <row r="7945" spans="1:6" x14ac:dyDescent="0.25">
      <c r="A7945" s="43" t="str">
        <f t="shared" si="620"/>
        <v xml:space="preserve"> 0 Financial</v>
      </c>
      <c r="B7945" s="43" t="str">
        <f t="shared" si="621"/>
        <v/>
      </c>
      <c r="C7945" s="43">
        <f t="shared" si="622"/>
        <v>0</v>
      </c>
      <c r="D7945" s="43" t="str">
        <f t="shared" si="623"/>
        <v>Financial</v>
      </c>
      <c r="E7945" s="43" t="e">
        <f>IF(VLOOKUP(S7945,'DD-Lookup'!$J$6:$L$50,3,FALSE)="Monthly",(YEAR(AC7945)-YEAR(AB7945))*12+MONTH(AC7945)-MONTH(AB7945)+1,(AC7945-AB7945+1))</f>
        <v>#N/A</v>
      </c>
      <c r="F7945" s="210" t="e">
        <f t="shared" si="624"/>
        <v>#N/A</v>
      </c>
    </row>
    <row r="7946" spans="1:6" x14ac:dyDescent="0.25">
      <c r="A7946" s="43" t="str">
        <f t="shared" ref="A7946:A8009" si="625">B7946&amp;" "&amp;C7946&amp;" "&amp;D7946</f>
        <v xml:space="preserve"> 0 Financial</v>
      </c>
      <c r="B7946" s="43" t="str">
        <f t="shared" ref="B7946:B8009" si="626">IF((LEFT(N7946,2)="US"),"US","")</f>
        <v/>
      </c>
      <c r="C7946" s="43">
        <f t="shared" ref="C7946:C8009" si="627">M7946</f>
        <v>0</v>
      </c>
      <c r="D7946" s="43" t="str">
        <f t="shared" ref="D7946:D8009" si="628">IF(ISNUMBER(FIND("Phy",N7946))=TRUE,"Physical","Financial")</f>
        <v>Financial</v>
      </c>
      <c r="E7946" s="43" t="e">
        <f>IF(VLOOKUP(S7946,'DD-Lookup'!$J$6:$L$50,3,FALSE)="Monthly",(YEAR(AC7946)-YEAR(AB7946))*12+MONTH(AC7946)-MONTH(AB7946)+1,(AC7946-AB7946+1))</f>
        <v>#N/A</v>
      </c>
      <c r="F7946" s="210" t="e">
        <f t="shared" ref="F7946:F8009" si="629">E7946*SUM(P7946:Q7946)</f>
        <v>#N/A</v>
      </c>
    </row>
    <row r="7947" spans="1:6" x14ac:dyDescent="0.25">
      <c r="A7947" s="43" t="str">
        <f t="shared" si="625"/>
        <v xml:space="preserve"> 0 Financial</v>
      </c>
      <c r="B7947" s="43" t="str">
        <f t="shared" si="626"/>
        <v/>
      </c>
      <c r="C7947" s="43">
        <f t="shared" si="627"/>
        <v>0</v>
      </c>
      <c r="D7947" s="43" t="str">
        <f t="shared" si="628"/>
        <v>Financial</v>
      </c>
      <c r="E7947" s="43" t="e">
        <f>IF(VLOOKUP(S7947,'DD-Lookup'!$J$6:$L$50,3,FALSE)="Monthly",(YEAR(AC7947)-YEAR(AB7947))*12+MONTH(AC7947)-MONTH(AB7947)+1,(AC7947-AB7947+1))</f>
        <v>#N/A</v>
      </c>
      <c r="F7947" s="210" t="e">
        <f t="shared" si="629"/>
        <v>#N/A</v>
      </c>
    </row>
    <row r="7948" spans="1:6" x14ac:dyDescent="0.25">
      <c r="A7948" s="43" t="str">
        <f t="shared" si="625"/>
        <v xml:space="preserve"> 0 Financial</v>
      </c>
      <c r="B7948" s="43" t="str">
        <f t="shared" si="626"/>
        <v/>
      </c>
      <c r="C7948" s="43">
        <f t="shared" si="627"/>
        <v>0</v>
      </c>
      <c r="D7948" s="43" t="str">
        <f t="shared" si="628"/>
        <v>Financial</v>
      </c>
      <c r="E7948" s="43" t="e">
        <f>IF(VLOOKUP(S7948,'DD-Lookup'!$J$6:$L$50,3,FALSE)="Monthly",(YEAR(AC7948)-YEAR(AB7948))*12+MONTH(AC7948)-MONTH(AB7948)+1,(AC7948-AB7948+1))</f>
        <v>#N/A</v>
      </c>
      <c r="F7948" s="210" t="e">
        <f t="shared" si="629"/>
        <v>#N/A</v>
      </c>
    </row>
    <row r="7949" spans="1:6" x14ac:dyDescent="0.25">
      <c r="A7949" s="43" t="str">
        <f t="shared" si="625"/>
        <v xml:space="preserve"> 0 Financial</v>
      </c>
      <c r="B7949" s="43" t="str">
        <f t="shared" si="626"/>
        <v/>
      </c>
      <c r="C7949" s="43">
        <f t="shared" si="627"/>
        <v>0</v>
      </c>
      <c r="D7949" s="43" t="str">
        <f t="shared" si="628"/>
        <v>Financial</v>
      </c>
      <c r="E7949" s="43" t="e">
        <f>IF(VLOOKUP(S7949,'DD-Lookup'!$J$6:$L$50,3,FALSE)="Monthly",(YEAR(AC7949)-YEAR(AB7949))*12+MONTH(AC7949)-MONTH(AB7949)+1,(AC7949-AB7949+1))</f>
        <v>#N/A</v>
      </c>
      <c r="F7949" s="210" t="e">
        <f t="shared" si="629"/>
        <v>#N/A</v>
      </c>
    </row>
    <row r="7950" spans="1:6" x14ac:dyDescent="0.25">
      <c r="A7950" s="43" t="str">
        <f t="shared" si="625"/>
        <v xml:space="preserve"> 0 Financial</v>
      </c>
      <c r="B7950" s="43" t="str">
        <f t="shared" si="626"/>
        <v/>
      </c>
      <c r="C7950" s="43">
        <f t="shared" si="627"/>
        <v>0</v>
      </c>
      <c r="D7950" s="43" t="str">
        <f t="shared" si="628"/>
        <v>Financial</v>
      </c>
      <c r="E7950" s="43" t="e">
        <f>IF(VLOOKUP(S7950,'DD-Lookup'!$J$6:$L$50,3,FALSE)="Monthly",(YEAR(AC7950)-YEAR(AB7950))*12+MONTH(AC7950)-MONTH(AB7950)+1,(AC7950-AB7950+1))</f>
        <v>#N/A</v>
      </c>
      <c r="F7950" s="210" t="e">
        <f t="shared" si="629"/>
        <v>#N/A</v>
      </c>
    </row>
    <row r="7951" spans="1:6" x14ac:dyDescent="0.25">
      <c r="A7951" s="43" t="str">
        <f t="shared" si="625"/>
        <v xml:space="preserve"> 0 Financial</v>
      </c>
      <c r="B7951" s="43" t="str">
        <f t="shared" si="626"/>
        <v/>
      </c>
      <c r="C7951" s="43">
        <f t="shared" si="627"/>
        <v>0</v>
      </c>
      <c r="D7951" s="43" t="str">
        <f t="shared" si="628"/>
        <v>Financial</v>
      </c>
      <c r="E7951" s="43" t="e">
        <f>IF(VLOOKUP(S7951,'DD-Lookup'!$J$6:$L$50,3,FALSE)="Monthly",(YEAR(AC7951)-YEAR(AB7951))*12+MONTH(AC7951)-MONTH(AB7951)+1,(AC7951-AB7951+1))</f>
        <v>#N/A</v>
      </c>
      <c r="F7951" s="210" t="e">
        <f t="shared" si="629"/>
        <v>#N/A</v>
      </c>
    </row>
    <row r="7952" spans="1:6" x14ac:dyDescent="0.25">
      <c r="A7952" s="43" t="str">
        <f t="shared" si="625"/>
        <v xml:space="preserve"> 0 Financial</v>
      </c>
      <c r="B7952" s="43" t="str">
        <f t="shared" si="626"/>
        <v/>
      </c>
      <c r="C7952" s="43">
        <f t="shared" si="627"/>
        <v>0</v>
      </c>
      <c r="D7952" s="43" t="str">
        <f t="shared" si="628"/>
        <v>Financial</v>
      </c>
      <c r="E7952" s="43" t="e">
        <f>IF(VLOOKUP(S7952,'DD-Lookup'!$J$6:$L$50,3,FALSE)="Monthly",(YEAR(AC7952)-YEAR(AB7952))*12+MONTH(AC7952)-MONTH(AB7952)+1,(AC7952-AB7952+1))</f>
        <v>#N/A</v>
      </c>
      <c r="F7952" s="210" t="e">
        <f t="shared" si="629"/>
        <v>#N/A</v>
      </c>
    </row>
    <row r="7953" spans="1:6" x14ac:dyDescent="0.25">
      <c r="A7953" s="43" t="str">
        <f t="shared" si="625"/>
        <v xml:space="preserve"> 0 Financial</v>
      </c>
      <c r="B7953" s="43" t="str">
        <f t="shared" si="626"/>
        <v/>
      </c>
      <c r="C7953" s="43">
        <f t="shared" si="627"/>
        <v>0</v>
      </c>
      <c r="D7953" s="43" t="str">
        <f t="shared" si="628"/>
        <v>Financial</v>
      </c>
      <c r="E7953" s="43" t="e">
        <f>IF(VLOOKUP(S7953,'DD-Lookup'!$J$6:$L$50,3,FALSE)="Monthly",(YEAR(AC7953)-YEAR(AB7953))*12+MONTH(AC7953)-MONTH(AB7953)+1,(AC7953-AB7953+1))</f>
        <v>#N/A</v>
      </c>
      <c r="F7953" s="210" t="e">
        <f t="shared" si="629"/>
        <v>#N/A</v>
      </c>
    </row>
    <row r="7954" spans="1:6" x14ac:dyDescent="0.25">
      <c r="A7954" s="43" t="str">
        <f t="shared" si="625"/>
        <v xml:space="preserve"> 0 Financial</v>
      </c>
      <c r="B7954" s="43" t="str">
        <f t="shared" si="626"/>
        <v/>
      </c>
      <c r="C7954" s="43">
        <f t="shared" si="627"/>
        <v>0</v>
      </c>
      <c r="D7954" s="43" t="str">
        <f t="shared" si="628"/>
        <v>Financial</v>
      </c>
      <c r="E7954" s="43" t="e">
        <f>IF(VLOOKUP(S7954,'DD-Lookup'!$J$6:$L$50,3,FALSE)="Monthly",(YEAR(AC7954)-YEAR(AB7954))*12+MONTH(AC7954)-MONTH(AB7954)+1,(AC7954-AB7954+1))</f>
        <v>#N/A</v>
      </c>
      <c r="F7954" s="210" t="e">
        <f t="shared" si="629"/>
        <v>#N/A</v>
      </c>
    </row>
    <row r="7955" spans="1:6" x14ac:dyDescent="0.25">
      <c r="A7955" s="43" t="str">
        <f t="shared" si="625"/>
        <v xml:space="preserve"> 0 Financial</v>
      </c>
      <c r="B7955" s="43" t="str">
        <f t="shared" si="626"/>
        <v/>
      </c>
      <c r="C7955" s="43">
        <f t="shared" si="627"/>
        <v>0</v>
      </c>
      <c r="D7955" s="43" t="str">
        <f t="shared" si="628"/>
        <v>Financial</v>
      </c>
      <c r="E7955" s="43" t="e">
        <f>IF(VLOOKUP(S7955,'DD-Lookup'!$J$6:$L$50,3,FALSE)="Monthly",(YEAR(AC7955)-YEAR(AB7955))*12+MONTH(AC7955)-MONTH(AB7955)+1,(AC7955-AB7955+1))</f>
        <v>#N/A</v>
      </c>
      <c r="F7955" s="210" t="e">
        <f t="shared" si="629"/>
        <v>#N/A</v>
      </c>
    </row>
    <row r="7956" spans="1:6" x14ac:dyDescent="0.25">
      <c r="A7956" s="43" t="str">
        <f t="shared" si="625"/>
        <v xml:space="preserve"> 0 Financial</v>
      </c>
      <c r="B7956" s="43" t="str">
        <f t="shared" si="626"/>
        <v/>
      </c>
      <c r="C7956" s="43">
        <f t="shared" si="627"/>
        <v>0</v>
      </c>
      <c r="D7956" s="43" t="str">
        <f t="shared" si="628"/>
        <v>Financial</v>
      </c>
      <c r="E7956" s="43" t="e">
        <f>IF(VLOOKUP(S7956,'DD-Lookup'!$J$6:$L$50,3,FALSE)="Monthly",(YEAR(AC7956)-YEAR(AB7956))*12+MONTH(AC7956)-MONTH(AB7956)+1,(AC7956-AB7956+1))</f>
        <v>#N/A</v>
      </c>
      <c r="F7956" s="210" t="e">
        <f t="shared" si="629"/>
        <v>#N/A</v>
      </c>
    </row>
    <row r="7957" spans="1:6" x14ac:dyDescent="0.25">
      <c r="A7957" s="43" t="str">
        <f t="shared" si="625"/>
        <v xml:space="preserve"> 0 Financial</v>
      </c>
      <c r="B7957" s="43" t="str">
        <f t="shared" si="626"/>
        <v/>
      </c>
      <c r="C7957" s="43">
        <f t="shared" si="627"/>
        <v>0</v>
      </c>
      <c r="D7957" s="43" t="str">
        <f t="shared" si="628"/>
        <v>Financial</v>
      </c>
      <c r="E7957" s="43" t="e">
        <f>IF(VLOOKUP(S7957,'DD-Lookup'!$J$6:$L$50,3,FALSE)="Monthly",(YEAR(AC7957)-YEAR(AB7957))*12+MONTH(AC7957)-MONTH(AB7957)+1,(AC7957-AB7957+1))</f>
        <v>#N/A</v>
      </c>
      <c r="F7957" s="210" t="e">
        <f t="shared" si="629"/>
        <v>#N/A</v>
      </c>
    </row>
    <row r="7958" spans="1:6" x14ac:dyDescent="0.25">
      <c r="A7958" s="43" t="str">
        <f t="shared" si="625"/>
        <v xml:space="preserve"> 0 Financial</v>
      </c>
      <c r="B7958" s="43" t="str">
        <f t="shared" si="626"/>
        <v/>
      </c>
      <c r="C7958" s="43">
        <f t="shared" si="627"/>
        <v>0</v>
      </c>
      <c r="D7958" s="43" t="str">
        <f t="shared" si="628"/>
        <v>Financial</v>
      </c>
      <c r="E7958" s="43" t="e">
        <f>IF(VLOOKUP(S7958,'DD-Lookup'!$J$6:$L$50,3,FALSE)="Monthly",(YEAR(AC7958)-YEAR(AB7958))*12+MONTH(AC7958)-MONTH(AB7958)+1,(AC7958-AB7958+1))</f>
        <v>#N/A</v>
      </c>
      <c r="F7958" s="210" t="e">
        <f t="shared" si="629"/>
        <v>#N/A</v>
      </c>
    </row>
    <row r="7959" spans="1:6" x14ac:dyDescent="0.25">
      <c r="A7959" s="43" t="str">
        <f t="shared" si="625"/>
        <v xml:space="preserve"> 0 Financial</v>
      </c>
      <c r="B7959" s="43" t="str">
        <f t="shared" si="626"/>
        <v/>
      </c>
      <c r="C7959" s="43">
        <f t="shared" si="627"/>
        <v>0</v>
      </c>
      <c r="D7959" s="43" t="str">
        <f t="shared" si="628"/>
        <v>Financial</v>
      </c>
      <c r="E7959" s="43" t="e">
        <f>IF(VLOOKUP(S7959,'DD-Lookup'!$J$6:$L$50,3,FALSE)="Monthly",(YEAR(AC7959)-YEAR(AB7959))*12+MONTH(AC7959)-MONTH(AB7959)+1,(AC7959-AB7959+1))</f>
        <v>#N/A</v>
      </c>
      <c r="F7959" s="210" t="e">
        <f t="shared" si="629"/>
        <v>#N/A</v>
      </c>
    </row>
    <row r="7960" spans="1:6" x14ac:dyDescent="0.25">
      <c r="A7960" s="43" t="str">
        <f t="shared" si="625"/>
        <v xml:space="preserve"> 0 Financial</v>
      </c>
      <c r="B7960" s="43" t="str">
        <f t="shared" si="626"/>
        <v/>
      </c>
      <c r="C7960" s="43">
        <f t="shared" si="627"/>
        <v>0</v>
      </c>
      <c r="D7960" s="43" t="str">
        <f t="shared" si="628"/>
        <v>Financial</v>
      </c>
      <c r="E7960" s="43" t="e">
        <f>IF(VLOOKUP(S7960,'DD-Lookup'!$J$6:$L$50,3,FALSE)="Monthly",(YEAR(AC7960)-YEAR(AB7960))*12+MONTH(AC7960)-MONTH(AB7960)+1,(AC7960-AB7960+1))</f>
        <v>#N/A</v>
      </c>
      <c r="F7960" s="210" t="e">
        <f t="shared" si="629"/>
        <v>#N/A</v>
      </c>
    </row>
    <row r="7961" spans="1:6" x14ac:dyDescent="0.25">
      <c r="A7961" s="43" t="str">
        <f t="shared" si="625"/>
        <v xml:space="preserve"> 0 Financial</v>
      </c>
      <c r="B7961" s="43" t="str">
        <f t="shared" si="626"/>
        <v/>
      </c>
      <c r="C7961" s="43">
        <f t="shared" si="627"/>
        <v>0</v>
      </c>
      <c r="D7961" s="43" t="str">
        <f t="shared" si="628"/>
        <v>Financial</v>
      </c>
      <c r="E7961" s="43" t="e">
        <f>IF(VLOOKUP(S7961,'DD-Lookup'!$J$6:$L$50,3,FALSE)="Monthly",(YEAR(AC7961)-YEAR(AB7961))*12+MONTH(AC7961)-MONTH(AB7961)+1,(AC7961-AB7961+1))</f>
        <v>#N/A</v>
      </c>
      <c r="F7961" s="210" t="e">
        <f t="shared" si="629"/>
        <v>#N/A</v>
      </c>
    </row>
    <row r="7962" spans="1:6" x14ac:dyDescent="0.25">
      <c r="A7962" s="43" t="str">
        <f t="shared" si="625"/>
        <v xml:space="preserve"> 0 Financial</v>
      </c>
      <c r="B7962" s="43" t="str">
        <f t="shared" si="626"/>
        <v/>
      </c>
      <c r="C7962" s="43">
        <f t="shared" si="627"/>
        <v>0</v>
      </c>
      <c r="D7962" s="43" t="str">
        <f t="shared" si="628"/>
        <v>Financial</v>
      </c>
      <c r="E7962" s="43" t="e">
        <f>IF(VLOOKUP(S7962,'DD-Lookup'!$J$6:$L$50,3,FALSE)="Monthly",(YEAR(AC7962)-YEAR(AB7962))*12+MONTH(AC7962)-MONTH(AB7962)+1,(AC7962-AB7962+1))</f>
        <v>#N/A</v>
      </c>
      <c r="F7962" s="210" t="e">
        <f t="shared" si="629"/>
        <v>#N/A</v>
      </c>
    </row>
    <row r="7963" spans="1:6" x14ac:dyDescent="0.25">
      <c r="A7963" s="43" t="str">
        <f t="shared" si="625"/>
        <v xml:space="preserve"> 0 Financial</v>
      </c>
      <c r="B7963" s="43" t="str">
        <f t="shared" si="626"/>
        <v/>
      </c>
      <c r="C7963" s="43">
        <f t="shared" si="627"/>
        <v>0</v>
      </c>
      <c r="D7963" s="43" t="str">
        <f t="shared" si="628"/>
        <v>Financial</v>
      </c>
      <c r="E7963" s="43" t="e">
        <f>IF(VLOOKUP(S7963,'DD-Lookup'!$J$6:$L$50,3,FALSE)="Monthly",(YEAR(AC7963)-YEAR(AB7963))*12+MONTH(AC7963)-MONTH(AB7963)+1,(AC7963-AB7963+1))</f>
        <v>#N/A</v>
      </c>
      <c r="F7963" s="210" t="e">
        <f t="shared" si="629"/>
        <v>#N/A</v>
      </c>
    </row>
    <row r="7964" spans="1:6" x14ac:dyDescent="0.25">
      <c r="A7964" s="43" t="str">
        <f t="shared" si="625"/>
        <v xml:space="preserve"> 0 Financial</v>
      </c>
      <c r="B7964" s="43" t="str">
        <f t="shared" si="626"/>
        <v/>
      </c>
      <c r="C7964" s="43">
        <f t="shared" si="627"/>
        <v>0</v>
      </c>
      <c r="D7964" s="43" t="str">
        <f t="shared" si="628"/>
        <v>Financial</v>
      </c>
      <c r="E7964" s="43" t="e">
        <f>IF(VLOOKUP(S7964,'DD-Lookup'!$J$6:$L$50,3,FALSE)="Monthly",(YEAR(AC7964)-YEAR(AB7964))*12+MONTH(AC7964)-MONTH(AB7964)+1,(AC7964-AB7964+1))</f>
        <v>#N/A</v>
      </c>
      <c r="F7964" s="210" t="e">
        <f t="shared" si="629"/>
        <v>#N/A</v>
      </c>
    </row>
    <row r="7965" spans="1:6" x14ac:dyDescent="0.25">
      <c r="A7965" s="43" t="str">
        <f t="shared" si="625"/>
        <v xml:space="preserve"> 0 Financial</v>
      </c>
      <c r="B7965" s="43" t="str">
        <f t="shared" si="626"/>
        <v/>
      </c>
      <c r="C7965" s="43">
        <f t="shared" si="627"/>
        <v>0</v>
      </c>
      <c r="D7965" s="43" t="str">
        <f t="shared" si="628"/>
        <v>Financial</v>
      </c>
      <c r="E7965" s="43" t="e">
        <f>IF(VLOOKUP(S7965,'DD-Lookup'!$J$6:$L$50,3,FALSE)="Monthly",(YEAR(AC7965)-YEAR(AB7965))*12+MONTH(AC7965)-MONTH(AB7965)+1,(AC7965-AB7965+1))</f>
        <v>#N/A</v>
      </c>
      <c r="F7965" s="210" t="e">
        <f t="shared" si="629"/>
        <v>#N/A</v>
      </c>
    </row>
    <row r="7966" spans="1:6" x14ac:dyDescent="0.25">
      <c r="A7966" s="43" t="str">
        <f t="shared" si="625"/>
        <v xml:space="preserve"> 0 Financial</v>
      </c>
      <c r="B7966" s="43" t="str">
        <f t="shared" si="626"/>
        <v/>
      </c>
      <c r="C7966" s="43">
        <f t="shared" si="627"/>
        <v>0</v>
      </c>
      <c r="D7966" s="43" t="str">
        <f t="shared" si="628"/>
        <v>Financial</v>
      </c>
      <c r="E7966" s="43" t="e">
        <f>IF(VLOOKUP(S7966,'DD-Lookup'!$J$6:$L$50,3,FALSE)="Monthly",(YEAR(AC7966)-YEAR(AB7966))*12+MONTH(AC7966)-MONTH(AB7966)+1,(AC7966-AB7966+1))</f>
        <v>#N/A</v>
      </c>
      <c r="F7966" s="210" t="e">
        <f t="shared" si="629"/>
        <v>#N/A</v>
      </c>
    </row>
    <row r="7967" spans="1:6" x14ac:dyDescent="0.25">
      <c r="A7967" s="43" t="str">
        <f t="shared" si="625"/>
        <v xml:space="preserve"> 0 Financial</v>
      </c>
      <c r="B7967" s="43" t="str">
        <f t="shared" si="626"/>
        <v/>
      </c>
      <c r="C7967" s="43">
        <f t="shared" si="627"/>
        <v>0</v>
      </c>
      <c r="D7967" s="43" t="str">
        <f t="shared" si="628"/>
        <v>Financial</v>
      </c>
      <c r="E7967" s="43" t="e">
        <f>IF(VLOOKUP(S7967,'DD-Lookup'!$J$6:$L$50,3,FALSE)="Monthly",(YEAR(AC7967)-YEAR(AB7967))*12+MONTH(AC7967)-MONTH(AB7967)+1,(AC7967-AB7967+1))</f>
        <v>#N/A</v>
      </c>
      <c r="F7967" s="210" t="e">
        <f t="shared" si="629"/>
        <v>#N/A</v>
      </c>
    </row>
    <row r="7968" spans="1:6" x14ac:dyDescent="0.25">
      <c r="A7968" s="43" t="str">
        <f t="shared" si="625"/>
        <v xml:space="preserve"> 0 Financial</v>
      </c>
      <c r="B7968" s="43" t="str">
        <f t="shared" si="626"/>
        <v/>
      </c>
      <c r="C7968" s="43">
        <f t="shared" si="627"/>
        <v>0</v>
      </c>
      <c r="D7968" s="43" t="str">
        <f t="shared" si="628"/>
        <v>Financial</v>
      </c>
      <c r="E7968" s="43" t="e">
        <f>IF(VLOOKUP(S7968,'DD-Lookup'!$J$6:$L$50,3,FALSE)="Monthly",(YEAR(AC7968)-YEAR(AB7968))*12+MONTH(AC7968)-MONTH(AB7968)+1,(AC7968-AB7968+1))</f>
        <v>#N/A</v>
      </c>
      <c r="F7968" s="210" t="e">
        <f t="shared" si="629"/>
        <v>#N/A</v>
      </c>
    </row>
    <row r="7969" spans="1:6" x14ac:dyDescent="0.25">
      <c r="A7969" s="43" t="str">
        <f t="shared" si="625"/>
        <v xml:space="preserve"> 0 Financial</v>
      </c>
      <c r="B7969" s="43" t="str">
        <f t="shared" si="626"/>
        <v/>
      </c>
      <c r="C7969" s="43">
        <f t="shared" si="627"/>
        <v>0</v>
      </c>
      <c r="D7969" s="43" t="str">
        <f t="shared" si="628"/>
        <v>Financial</v>
      </c>
      <c r="E7969" s="43" t="e">
        <f>IF(VLOOKUP(S7969,'DD-Lookup'!$J$6:$L$50,3,FALSE)="Monthly",(YEAR(AC7969)-YEAR(AB7969))*12+MONTH(AC7969)-MONTH(AB7969)+1,(AC7969-AB7969+1))</f>
        <v>#N/A</v>
      </c>
      <c r="F7969" s="210" t="e">
        <f t="shared" si="629"/>
        <v>#N/A</v>
      </c>
    </row>
    <row r="7970" spans="1:6" x14ac:dyDescent="0.25">
      <c r="A7970" s="43" t="str">
        <f t="shared" si="625"/>
        <v xml:space="preserve"> 0 Financial</v>
      </c>
      <c r="B7970" s="43" t="str">
        <f t="shared" si="626"/>
        <v/>
      </c>
      <c r="C7970" s="43">
        <f t="shared" si="627"/>
        <v>0</v>
      </c>
      <c r="D7970" s="43" t="str">
        <f t="shared" si="628"/>
        <v>Financial</v>
      </c>
      <c r="E7970" s="43" t="e">
        <f>IF(VLOOKUP(S7970,'DD-Lookup'!$J$6:$L$50,3,FALSE)="Monthly",(YEAR(AC7970)-YEAR(AB7970))*12+MONTH(AC7970)-MONTH(AB7970)+1,(AC7970-AB7970+1))</f>
        <v>#N/A</v>
      </c>
      <c r="F7970" s="210" t="e">
        <f t="shared" si="629"/>
        <v>#N/A</v>
      </c>
    </row>
    <row r="7971" spans="1:6" x14ac:dyDescent="0.25">
      <c r="A7971" s="43" t="str">
        <f t="shared" si="625"/>
        <v xml:space="preserve"> 0 Financial</v>
      </c>
      <c r="B7971" s="43" t="str">
        <f t="shared" si="626"/>
        <v/>
      </c>
      <c r="C7971" s="43">
        <f t="shared" si="627"/>
        <v>0</v>
      </c>
      <c r="D7971" s="43" t="str">
        <f t="shared" si="628"/>
        <v>Financial</v>
      </c>
      <c r="E7971" s="43" t="e">
        <f>IF(VLOOKUP(S7971,'DD-Lookup'!$J$6:$L$50,3,FALSE)="Monthly",(YEAR(AC7971)-YEAR(AB7971))*12+MONTH(AC7971)-MONTH(AB7971)+1,(AC7971-AB7971+1))</f>
        <v>#N/A</v>
      </c>
      <c r="F7971" s="210" t="e">
        <f t="shared" si="629"/>
        <v>#N/A</v>
      </c>
    </row>
    <row r="7972" spans="1:6" x14ac:dyDescent="0.25">
      <c r="A7972" s="43" t="str">
        <f t="shared" si="625"/>
        <v xml:space="preserve"> 0 Financial</v>
      </c>
      <c r="B7972" s="43" t="str">
        <f t="shared" si="626"/>
        <v/>
      </c>
      <c r="C7972" s="43">
        <f t="shared" si="627"/>
        <v>0</v>
      </c>
      <c r="D7972" s="43" t="str">
        <f t="shared" si="628"/>
        <v>Financial</v>
      </c>
      <c r="E7972" s="43" t="e">
        <f>IF(VLOOKUP(S7972,'DD-Lookup'!$J$6:$L$50,3,FALSE)="Monthly",(YEAR(AC7972)-YEAR(AB7972))*12+MONTH(AC7972)-MONTH(AB7972)+1,(AC7972-AB7972+1))</f>
        <v>#N/A</v>
      </c>
      <c r="F7972" s="210" t="e">
        <f t="shared" si="629"/>
        <v>#N/A</v>
      </c>
    </row>
    <row r="7973" spans="1:6" x14ac:dyDescent="0.25">
      <c r="A7973" s="43" t="str">
        <f t="shared" si="625"/>
        <v xml:space="preserve"> 0 Financial</v>
      </c>
      <c r="B7973" s="43" t="str">
        <f t="shared" si="626"/>
        <v/>
      </c>
      <c r="C7973" s="43">
        <f t="shared" si="627"/>
        <v>0</v>
      </c>
      <c r="D7973" s="43" t="str">
        <f t="shared" si="628"/>
        <v>Financial</v>
      </c>
      <c r="E7973" s="43" t="e">
        <f>IF(VLOOKUP(S7973,'DD-Lookup'!$J$6:$L$50,3,FALSE)="Monthly",(YEAR(AC7973)-YEAR(AB7973))*12+MONTH(AC7973)-MONTH(AB7973)+1,(AC7973-AB7973+1))</f>
        <v>#N/A</v>
      </c>
      <c r="F7973" s="210" t="e">
        <f t="shared" si="629"/>
        <v>#N/A</v>
      </c>
    </row>
    <row r="7974" spans="1:6" x14ac:dyDescent="0.25">
      <c r="A7974" s="43" t="str">
        <f t="shared" si="625"/>
        <v xml:space="preserve"> 0 Financial</v>
      </c>
      <c r="B7974" s="43" t="str">
        <f t="shared" si="626"/>
        <v/>
      </c>
      <c r="C7974" s="43">
        <f t="shared" si="627"/>
        <v>0</v>
      </c>
      <c r="D7974" s="43" t="str">
        <f t="shared" si="628"/>
        <v>Financial</v>
      </c>
      <c r="E7974" s="43" t="e">
        <f>IF(VLOOKUP(S7974,'DD-Lookup'!$J$6:$L$50,3,FALSE)="Monthly",(YEAR(AC7974)-YEAR(AB7974))*12+MONTH(AC7974)-MONTH(AB7974)+1,(AC7974-AB7974+1))</f>
        <v>#N/A</v>
      </c>
      <c r="F7974" s="210" t="e">
        <f t="shared" si="629"/>
        <v>#N/A</v>
      </c>
    </row>
    <row r="7975" spans="1:6" x14ac:dyDescent="0.25">
      <c r="A7975" s="43" t="str">
        <f t="shared" si="625"/>
        <v xml:space="preserve"> 0 Financial</v>
      </c>
      <c r="B7975" s="43" t="str">
        <f t="shared" si="626"/>
        <v/>
      </c>
      <c r="C7975" s="43">
        <f t="shared" si="627"/>
        <v>0</v>
      </c>
      <c r="D7975" s="43" t="str">
        <f t="shared" si="628"/>
        <v>Financial</v>
      </c>
      <c r="E7975" s="43" t="e">
        <f>IF(VLOOKUP(S7975,'DD-Lookup'!$J$6:$L$50,3,FALSE)="Monthly",(YEAR(AC7975)-YEAR(AB7975))*12+MONTH(AC7975)-MONTH(AB7975)+1,(AC7975-AB7975+1))</f>
        <v>#N/A</v>
      </c>
      <c r="F7975" s="210" t="e">
        <f t="shared" si="629"/>
        <v>#N/A</v>
      </c>
    </row>
    <row r="7976" spans="1:6" x14ac:dyDescent="0.25">
      <c r="A7976" s="43" t="str">
        <f t="shared" si="625"/>
        <v xml:space="preserve"> 0 Financial</v>
      </c>
      <c r="B7976" s="43" t="str">
        <f t="shared" si="626"/>
        <v/>
      </c>
      <c r="C7976" s="43">
        <f t="shared" si="627"/>
        <v>0</v>
      </c>
      <c r="D7976" s="43" t="str">
        <f t="shared" si="628"/>
        <v>Financial</v>
      </c>
      <c r="E7976" s="43" t="e">
        <f>IF(VLOOKUP(S7976,'DD-Lookup'!$J$6:$L$50,3,FALSE)="Monthly",(YEAR(AC7976)-YEAR(AB7976))*12+MONTH(AC7976)-MONTH(AB7976)+1,(AC7976-AB7976+1))</f>
        <v>#N/A</v>
      </c>
      <c r="F7976" s="210" t="e">
        <f t="shared" si="629"/>
        <v>#N/A</v>
      </c>
    </row>
    <row r="7977" spans="1:6" x14ac:dyDescent="0.25">
      <c r="A7977" s="43" t="str">
        <f t="shared" si="625"/>
        <v xml:space="preserve"> 0 Financial</v>
      </c>
      <c r="B7977" s="43" t="str">
        <f t="shared" si="626"/>
        <v/>
      </c>
      <c r="C7977" s="43">
        <f t="shared" si="627"/>
        <v>0</v>
      </c>
      <c r="D7977" s="43" t="str">
        <f t="shared" si="628"/>
        <v>Financial</v>
      </c>
      <c r="E7977" s="43" t="e">
        <f>IF(VLOOKUP(S7977,'DD-Lookup'!$J$6:$L$50,3,FALSE)="Monthly",(YEAR(AC7977)-YEAR(AB7977))*12+MONTH(AC7977)-MONTH(AB7977)+1,(AC7977-AB7977+1))</f>
        <v>#N/A</v>
      </c>
      <c r="F7977" s="210" t="e">
        <f t="shared" si="629"/>
        <v>#N/A</v>
      </c>
    </row>
    <row r="7978" spans="1:6" x14ac:dyDescent="0.25">
      <c r="A7978" s="43" t="str">
        <f t="shared" si="625"/>
        <v xml:space="preserve"> 0 Financial</v>
      </c>
      <c r="B7978" s="43" t="str">
        <f t="shared" si="626"/>
        <v/>
      </c>
      <c r="C7978" s="43">
        <f t="shared" si="627"/>
        <v>0</v>
      </c>
      <c r="D7978" s="43" t="str">
        <f t="shared" si="628"/>
        <v>Financial</v>
      </c>
      <c r="E7978" s="43" t="e">
        <f>IF(VLOOKUP(S7978,'DD-Lookup'!$J$6:$L$50,3,FALSE)="Monthly",(YEAR(AC7978)-YEAR(AB7978))*12+MONTH(AC7978)-MONTH(AB7978)+1,(AC7978-AB7978+1))</f>
        <v>#N/A</v>
      </c>
      <c r="F7978" s="210" t="e">
        <f t="shared" si="629"/>
        <v>#N/A</v>
      </c>
    </row>
    <row r="7979" spans="1:6" x14ac:dyDescent="0.25">
      <c r="A7979" s="43" t="str">
        <f t="shared" si="625"/>
        <v xml:space="preserve"> 0 Financial</v>
      </c>
      <c r="B7979" s="43" t="str">
        <f t="shared" si="626"/>
        <v/>
      </c>
      <c r="C7979" s="43">
        <f t="shared" si="627"/>
        <v>0</v>
      </c>
      <c r="D7979" s="43" t="str">
        <f t="shared" si="628"/>
        <v>Financial</v>
      </c>
      <c r="E7979" s="43" t="e">
        <f>IF(VLOOKUP(S7979,'DD-Lookup'!$J$6:$L$50,3,FALSE)="Monthly",(YEAR(AC7979)-YEAR(AB7979))*12+MONTH(AC7979)-MONTH(AB7979)+1,(AC7979-AB7979+1))</f>
        <v>#N/A</v>
      </c>
      <c r="F7979" s="210" t="e">
        <f t="shared" si="629"/>
        <v>#N/A</v>
      </c>
    </row>
    <row r="7980" spans="1:6" x14ac:dyDescent="0.25">
      <c r="A7980" s="43" t="str">
        <f t="shared" si="625"/>
        <v xml:space="preserve"> 0 Financial</v>
      </c>
      <c r="B7980" s="43" t="str">
        <f t="shared" si="626"/>
        <v/>
      </c>
      <c r="C7980" s="43">
        <f t="shared" si="627"/>
        <v>0</v>
      </c>
      <c r="D7980" s="43" t="str">
        <f t="shared" si="628"/>
        <v>Financial</v>
      </c>
      <c r="E7980" s="43" t="e">
        <f>IF(VLOOKUP(S7980,'DD-Lookup'!$J$6:$L$50,3,FALSE)="Monthly",(YEAR(AC7980)-YEAR(AB7980))*12+MONTH(AC7980)-MONTH(AB7980)+1,(AC7980-AB7980+1))</f>
        <v>#N/A</v>
      </c>
      <c r="F7980" s="210" t="e">
        <f t="shared" si="629"/>
        <v>#N/A</v>
      </c>
    </row>
    <row r="7981" spans="1:6" x14ac:dyDescent="0.25">
      <c r="A7981" s="43" t="str">
        <f t="shared" si="625"/>
        <v xml:space="preserve"> 0 Financial</v>
      </c>
      <c r="B7981" s="43" t="str">
        <f t="shared" si="626"/>
        <v/>
      </c>
      <c r="C7981" s="43">
        <f t="shared" si="627"/>
        <v>0</v>
      </c>
      <c r="D7981" s="43" t="str">
        <f t="shared" si="628"/>
        <v>Financial</v>
      </c>
      <c r="E7981" s="43" t="e">
        <f>IF(VLOOKUP(S7981,'DD-Lookup'!$J$6:$L$50,3,FALSE)="Monthly",(YEAR(AC7981)-YEAR(AB7981))*12+MONTH(AC7981)-MONTH(AB7981)+1,(AC7981-AB7981+1))</f>
        <v>#N/A</v>
      </c>
      <c r="F7981" s="210" t="e">
        <f t="shared" si="629"/>
        <v>#N/A</v>
      </c>
    </row>
    <row r="7982" spans="1:6" x14ac:dyDescent="0.25">
      <c r="A7982" s="43" t="str">
        <f t="shared" si="625"/>
        <v xml:space="preserve"> 0 Financial</v>
      </c>
      <c r="B7982" s="43" t="str">
        <f t="shared" si="626"/>
        <v/>
      </c>
      <c r="C7982" s="43">
        <f t="shared" si="627"/>
        <v>0</v>
      </c>
      <c r="D7982" s="43" t="str">
        <f t="shared" si="628"/>
        <v>Financial</v>
      </c>
      <c r="E7982" s="43" t="e">
        <f>IF(VLOOKUP(S7982,'DD-Lookup'!$J$6:$L$50,3,FALSE)="Monthly",(YEAR(AC7982)-YEAR(AB7982))*12+MONTH(AC7982)-MONTH(AB7982)+1,(AC7982-AB7982+1))</f>
        <v>#N/A</v>
      </c>
      <c r="F7982" s="210" t="e">
        <f t="shared" si="629"/>
        <v>#N/A</v>
      </c>
    </row>
    <row r="7983" spans="1:6" x14ac:dyDescent="0.25">
      <c r="A7983" s="43" t="str">
        <f t="shared" si="625"/>
        <v xml:space="preserve"> 0 Financial</v>
      </c>
      <c r="B7983" s="43" t="str">
        <f t="shared" si="626"/>
        <v/>
      </c>
      <c r="C7983" s="43">
        <f t="shared" si="627"/>
        <v>0</v>
      </c>
      <c r="D7983" s="43" t="str">
        <f t="shared" si="628"/>
        <v>Financial</v>
      </c>
      <c r="E7983" s="43" t="e">
        <f>IF(VLOOKUP(S7983,'DD-Lookup'!$J$6:$L$50,3,FALSE)="Monthly",(YEAR(AC7983)-YEAR(AB7983))*12+MONTH(AC7983)-MONTH(AB7983)+1,(AC7983-AB7983+1))</f>
        <v>#N/A</v>
      </c>
      <c r="F7983" s="210" t="e">
        <f t="shared" si="629"/>
        <v>#N/A</v>
      </c>
    </row>
    <row r="7984" spans="1:6" x14ac:dyDescent="0.25">
      <c r="A7984" s="43" t="str">
        <f t="shared" si="625"/>
        <v xml:space="preserve"> 0 Financial</v>
      </c>
      <c r="B7984" s="43" t="str">
        <f t="shared" si="626"/>
        <v/>
      </c>
      <c r="C7984" s="43">
        <f t="shared" si="627"/>
        <v>0</v>
      </c>
      <c r="D7984" s="43" t="str">
        <f t="shared" si="628"/>
        <v>Financial</v>
      </c>
      <c r="E7984" s="43" t="e">
        <f>IF(VLOOKUP(S7984,'DD-Lookup'!$J$6:$L$50,3,FALSE)="Monthly",(YEAR(AC7984)-YEAR(AB7984))*12+MONTH(AC7984)-MONTH(AB7984)+1,(AC7984-AB7984+1))</f>
        <v>#N/A</v>
      </c>
      <c r="F7984" s="210" t="e">
        <f t="shared" si="629"/>
        <v>#N/A</v>
      </c>
    </row>
    <row r="7985" spans="1:6" x14ac:dyDescent="0.25">
      <c r="A7985" s="43" t="str">
        <f t="shared" si="625"/>
        <v xml:space="preserve"> 0 Financial</v>
      </c>
      <c r="B7985" s="43" t="str">
        <f t="shared" si="626"/>
        <v/>
      </c>
      <c r="C7985" s="43">
        <f t="shared" si="627"/>
        <v>0</v>
      </c>
      <c r="D7985" s="43" t="str">
        <f t="shared" si="628"/>
        <v>Financial</v>
      </c>
      <c r="E7985" s="43" t="e">
        <f>IF(VLOOKUP(S7985,'DD-Lookup'!$J$6:$L$50,3,FALSE)="Monthly",(YEAR(AC7985)-YEAR(AB7985))*12+MONTH(AC7985)-MONTH(AB7985)+1,(AC7985-AB7985+1))</f>
        <v>#N/A</v>
      </c>
      <c r="F7985" s="210" t="e">
        <f t="shared" si="629"/>
        <v>#N/A</v>
      </c>
    </row>
    <row r="7986" spans="1:6" x14ac:dyDescent="0.25">
      <c r="A7986" s="43" t="str">
        <f t="shared" si="625"/>
        <v xml:space="preserve"> 0 Financial</v>
      </c>
      <c r="B7986" s="43" t="str">
        <f t="shared" si="626"/>
        <v/>
      </c>
      <c r="C7986" s="43">
        <f t="shared" si="627"/>
        <v>0</v>
      </c>
      <c r="D7986" s="43" t="str">
        <f t="shared" si="628"/>
        <v>Financial</v>
      </c>
      <c r="E7986" s="43" t="e">
        <f>IF(VLOOKUP(S7986,'DD-Lookup'!$J$6:$L$50,3,FALSE)="Monthly",(YEAR(AC7986)-YEAR(AB7986))*12+MONTH(AC7986)-MONTH(AB7986)+1,(AC7986-AB7986+1))</f>
        <v>#N/A</v>
      </c>
      <c r="F7986" s="210" t="e">
        <f t="shared" si="629"/>
        <v>#N/A</v>
      </c>
    </row>
    <row r="7987" spans="1:6" x14ac:dyDescent="0.25">
      <c r="A7987" s="43" t="str">
        <f t="shared" si="625"/>
        <v xml:space="preserve"> 0 Financial</v>
      </c>
      <c r="B7987" s="43" t="str">
        <f t="shared" si="626"/>
        <v/>
      </c>
      <c r="C7987" s="43">
        <f t="shared" si="627"/>
        <v>0</v>
      </c>
      <c r="D7987" s="43" t="str">
        <f t="shared" si="628"/>
        <v>Financial</v>
      </c>
      <c r="E7987" s="43" t="e">
        <f>IF(VLOOKUP(S7987,'DD-Lookup'!$J$6:$L$50,3,FALSE)="Monthly",(YEAR(AC7987)-YEAR(AB7987))*12+MONTH(AC7987)-MONTH(AB7987)+1,(AC7987-AB7987+1))</f>
        <v>#N/A</v>
      </c>
      <c r="F7987" s="210" t="e">
        <f t="shared" si="629"/>
        <v>#N/A</v>
      </c>
    </row>
    <row r="7988" spans="1:6" x14ac:dyDescent="0.25">
      <c r="A7988" s="43" t="str">
        <f t="shared" si="625"/>
        <v xml:space="preserve"> 0 Financial</v>
      </c>
      <c r="B7988" s="43" t="str">
        <f t="shared" si="626"/>
        <v/>
      </c>
      <c r="C7988" s="43">
        <f t="shared" si="627"/>
        <v>0</v>
      </c>
      <c r="D7988" s="43" t="str">
        <f t="shared" si="628"/>
        <v>Financial</v>
      </c>
      <c r="E7988" s="43" t="e">
        <f>IF(VLOOKUP(S7988,'DD-Lookup'!$J$6:$L$50,3,FALSE)="Monthly",(YEAR(AC7988)-YEAR(AB7988))*12+MONTH(AC7988)-MONTH(AB7988)+1,(AC7988-AB7988+1))</f>
        <v>#N/A</v>
      </c>
      <c r="F7988" s="210" t="e">
        <f t="shared" si="629"/>
        <v>#N/A</v>
      </c>
    </row>
    <row r="7989" spans="1:6" x14ac:dyDescent="0.25">
      <c r="A7989" s="43" t="str">
        <f t="shared" si="625"/>
        <v xml:space="preserve"> 0 Financial</v>
      </c>
      <c r="B7989" s="43" t="str">
        <f t="shared" si="626"/>
        <v/>
      </c>
      <c r="C7989" s="43">
        <f t="shared" si="627"/>
        <v>0</v>
      </c>
      <c r="D7989" s="43" t="str">
        <f t="shared" si="628"/>
        <v>Financial</v>
      </c>
      <c r="E7989" s="43" t="e">
        <f>IF(VLOOKUP(S7989,'DD-Lookup'!$J$6:$L$50,3,FALSE)="Monthly",(YEAR(AC7989)-YEAR(AB7989))*12+MONTH(AC7989)-MONTH(AB7989)+1,(AC7989-AB7989+1))</f>
        <v>#N/A</v>
      </c>
      <c r="F7989" s="210" t="e">
        <f t="shared" si="629"/>
        <v>#N/A</v>
      </c>
    </row>
    <row r="7990" spans="1:6" x14ac:dyDescent="0.25">
      <c r="A7990" s="43" t="str">
        <f t="shared" si="625"/>
        <v xml:space="preserve"> 0 Financial</v>
      </c>
      <c r="B7990" s="43" t="str">
        <f t="shared" si="626"/>
        <v/>
      </c>
      <c r="C7990" s="43">
        <f t="shared" si="627"/>
        <v>0</v>
      </c>
      <c r="D7990" s="43" t="str">
        <f t="shared" si="628"/>
        <v>Financial</v>
      </c>
      <c r="E7990" s="43" t="e">
        <f>IF(VLOOKUP(S7990,'DD-Lookup'!$J$6:$L$50,3,FALSE)="Monthly",(YEAR(AC7990)-YEAR(AB7990))*12+MONTH(AC7990)-MONTH(AB7990)+1,(AC7990-AB7990+1))</f>
        <v>#N/A</v>
      </c>
      <c r="F7990" s="210" t="e">
        <f t="shared" si="629"/>
        <v>#N/A</v>
      </c>
    </row>
    <row r="7991" spans="1:6" x14ac:dyDescent="0.25">
      <c r="A7991" s="43" t="str">
        <f t="shared" si="625"/>
        <v xml:space="preserve"> 0 Financial</v>
      </c>
      <c r="B7991" s="43" t="str">
        <f t="shared" si="626"/>
        <v/>
      </c>
      <c r="C7991" s="43">
        <f t="shared" si="627"/>
        <v>0</v>
      </c>
      <c r="D7991" s="43" t="str">
        <f t="shared" si="628"/>
        <v>Financial</v>
      </c>
      <c r="E7991" s="43" t="e">
        <f>IF(VLOOKUP(S7991,'DD-Lookup'!$J$6:$L$50,3,FALSE)="Monthly",(YEAR(AC7991)-YEAR(AB7991))*12+MONTH(AC7991)-MONTH(AB7991)+1,(AC7991-AB7991+1))</f>
        <v>#N/A</v>
      </c>
      <c r="F7991" s="210" t="e">
        <f t="shared" si="629"/>
        <v>#N/A</v>
      </c>
    </row>
    <row r="7992" spans="1:6" x14ac:dyDescent="0.25">
      <c r="A7992" s="43" t="str">
        <f t="shared" si="625"/>
        <v xml:space="preserve"> 0 Financial</v>
      </c>
      <c r="B7992" s="43" t="str">
        <f t="shared" si="626"/>
        <v/>
      </c>
      <c r="C7992" s="43">
        <f t="shared" si="627"/>
        <v>0</v>
      </c>
      <c r="D7992" s="43" t="str">
        <f t="shared" si="628"/>
        <v>Financial</v>
      </c>
      <c r="E7992" s="43" t="e">
        <f>IF(VLOOKUP(S7992,'DD-Lookup'!$J$6:$L$50,3,FALSE)="Monthly",(YEAR(AC7992)-YEAR(AB7992))*12+MONTH(AC7992)-MONTH(AB7992)+1,(AC7992-AB7992+1))</f>
        <v>#N/A</v>
      </c>
      <c r="F7992" s="210" t="e">
        <f t="shared" si="629"/>
        <v>#N/A</v>
      </c>
    </row>
    <row r="7993" spans="1:6" x14ac:dyDescent="0.25">
      <c r="A7993" s="43" t="str">
        <f t="shared" si="625"/>
        <v xml:space="preserve"> 0 Financial</v>
      </c>
      <c r="B7993" s="43" t="str">
        <f t="shared" si="626"/>
        <v/>
      </c>
      <c r="C7993" s="43">
        <f t="shared" si="627"/>
        <v>0</v>
      </c>
      <c r="D7993" s="43" t="str">
        <f t="shared" si="628"/>
        <v>Financial</v>
      </c>
      <c r="E7993" s="43" t="e">
        <f>IF(VLOOKUP(S7993,'DD-Lookup'!$J$6:$L$50,3,FALSE)="Monthly",(YEAR(AC7993)-YEAR(AB7993))*12+MONTH(AC7993)-MONTH(AB7993)+1,(AC7993-AB7993+1))</f>
        <v>#N/A</v>
      </c>
      <c r="F7993" s="210" t="e">
        <f t="shared" si="629"/>
        <v>#N/A</v>
      </c>
    </row>
    <row r="7994" spans="1:6" x14ac:dyDescent="0.25">
      <c r="A7994" s="43" t="str">
        <f t="shared" si="625"/>
        <v xml:space="preserve"> 0 Financial</v>
      </c>
      <c r="B7994" s="43" t="str">
        <f t="shared" si="626"/>
        <v/>
      </c>
      <c r="C7994" s="43">
        <f t="shared" si="627"/>
        <v>0</v>
      </c>
      <c r="D7994" s="43" t="str">
        <f t="shared" si="628"/>
        <v>Financial</v>
      </c>
      <c r="E7994" s="43" t="e">
        <f>IF(VLOOKUP(S7994,'DD-Lookup'!$J$6:$L$50,3,FALSE)="Monthly",(YEAR(AC7994)-YEAR(AB7994))*12+MONTH(AC7994)-MONTH(AB7994)+1,(AC7994-AB7994+1))</f>
        <v>#N/A</v>
      </c>
      <c r="F7994" s="210" t="e">
        <f t="shared" si="629"/>
        <v>#N/A</v>
      </c>
    </row>
    <row r="7995" spans="1:6" x14ac:dyDescent="0.25">
      <c r="A7995" s="43" t="str">
        <f t="shared" si="625"/>
        <v xml:space="preserve"> 0 Financial</v>
      </c>
      <c r="B7995" s="43" t="str">
        <f t="shared" si="626"/>
        <v/>
      </c>
      <c r="C7995" s="43">
        <f t="shared" si="627"/>
        <v>0</v>
      </c>
      <c r="D7995" s="43" t="str">
        <f t="shared" si="628"/>
        <v>Financial</v>
      </c>
      <c r="E7995" s="43" t="e">
        <f>IF(VLOOKUP(S7995,'DD-Lookup'!$J$6:$L$50,3,FALSE)="Monthly",(YEAR(AC7995)-YEAR(AB7995))*12+MONTH(AC7995)-MONTH(AB7995)+1,(AC7995-AB7995+1))</f>
        <v>#N/A</v>
      </c>
      <c r="F7995" s="210" t="e">
        <f t="shared" si="629"/>
        <v>#N/A</v>
      </c>
    </row>
    <row r="7996" spans="1:6" x14ac:dyDescent="0.25">
      <c r="A7996" s="43" t="str">
        <f t="shared" si="625"/>
        <v xml:space="preserve"> 0 Financial</v>
      </c>
      <c r="B7996" s="43" t="str">
        <f t="shared" si="626"/>
        <v/>
      </c>
      <c r="C7996" s="43">
        <f t="shared" si="627"/>
        <v>0</v>
      </c>
      <c r="D7996" s="43" t="str">
        <f t="shared" si="628"/>
        <v>Financial</v>
      </c>
      <c r="E7996" s="43" t="e">
        <f>IF(VLOOKUP(S7996,'DD-Lookup'!$J$6:$L$50,3,FALSE)="Monthly",(YEAR(AC7996)-YEAR(AB7996))*12+MONTH(AC7996)-MONTH(AB7996)+1,(AC7996-AB7996+1))</f>
        <v>#N/A</v>
      </c>
      <c r="F7996" s="210" t="e">
        <f t="shared" si="629"/>
        <v>#N/A</v>
      </c>
    </row>
    <row r="7997" spans="1:6" x14ac:dyDescent="0.25">
      <c r="A7997" s="43" t="str">
        <f t="shared" si="625"/>
        <v xml:space="preserve"> 0 Financial</v>
      </c>
      <c r="B7997" s="43" t="str">
        <f t="shared" si="626"/>
        <v/>
      </c>
      <c r="C7997" s="43">
        <f t="shared" si="627"/>
        <v>0</v>
      </c>
      <c r="D7997" s="43" t="str">
        <f t="shared" si="628"/>
        <v>Financial</v>
      </c>
      <c r="E7997" s="43" t="e">
        <f>IF(VLOOKUP(S7997,'DD-Lookup'!$J$6:$L$50,3,FALSE)="Monthly",(YEAR(AC7997)-YEAR(AB7997))*12+MONTH(AC7997)-MONTH(AB7997)+1,(AC7997-AB7997+1))</f>
        <v>#N/A</v>
      </c>
      <c r="F7997" s="210" t="e">
        <f t="shared" si="629"/>
        <v>#N/A</v>
      </c>
    </row>
    <row r="7998" spans="1:6" x14ac:dyDescent="0.25">
      <c r="A7998" s="43" t="str">
        <f t="shared" si="625"/>
        <v xml:space="preserve"> 0 Financial</v>
      </c>
      <c r="B7998" s="43" t="str">
        <f t="shared" si="626"/>
        <v/>
      </c>
      <c r="C7998" s="43">
        <f t="shared" si="627"/>
        <v>0</v>
      </c>
      <c r="D7998" s="43" t="str">
        <f t="shared" si="628"/>
        <v>Financial</v>
      </c>
      <c r="E7998" s="43" t="e">
        <f>IF(VLOOKUP(S7998,'DD-Lookup'!$J$6:$L$50,3,FALSE)="Monthly",(YEAR(AC7998)-YEAR(AB7998))*12+MONTH(AC7998)-MONTH(AB7998)+1,(AC7998-AB7998+1))</f>
        <v>#N/A</v>
      </c>
      <c r="F7998" s="210" t="e">
        <f t="shared" si="629"/>
        <v>#N/A</v>
      </c>
    </row>
    <row r="7999" spans="1:6" x14ac:dyDescent="0.25">
      <c r="A7999" s="43" t="str">
        <f t="shared" si="625"/>
        <v xml:space="preserve"> 0 Financial</v>
      </c>
      <c r="B7999" s="43" t="str">
        <f t="shared" si="626"/>
        <v/>
      </c>
      <c r="C7999" s="43">
        <f t="shared" si="627"/>
        <v>0</v>
      </c>
      <c r="D7999" s="43" t="str">
        <f t="shared" si="628"/>
        <v>Financial</v>
      </c>
      <c r="E7999" s="43" t="e">
        <f>IF(VLOOKUP(S7999,'DD-Lookup'!$J$6:$L$50,3,FALSE)="Monthly",(YEAR(AC7999)-YEAR(AB7999))*12+MONTH(AC7999)-MONTH(AB7999)+1,(AC7999-AB7999+1))</f>
        <v>#N/A</v>
      </c>
      <c r="F7999" s="210" t="e">
        <f t="shared" si="629"/>
        <v>#N/A</v>
      </c>
    </row>
    <row r="8000" spans="1:6" x14ac:dyDescent="0.25">
      <c r="A8000" s="43" t="str">
        <f t="shared" si="625"/>
        <v xml:space="preserve"> 0 Financial</v>
      </c>
      <c r="B8000" s="43" t="str">
        <f t="shared" si="626"/>
        <v/>
      </c>
      <c r="C8000" s="43">
        <f t="shared" si="627"/>
        <v>0</v>
      </c>
      <c r="D8000" s="43" t="str">
        <f t="shared" si="628"/>
        <v>Financial</v>
      </c>
      <c r="E8000" s="43" t="e">
        <f>IF(VLOOKUP(S8000,'DD-Lookup'!$J$6:$L$50,3,FALSE)="Monthly",(YEAR(AC8000)-YEAR(AB8000))*12+MONTH(AC8000)-MONTH(AB8000)+1,(AC8000-AB8000+1))</f>
        <v>#N/A</v>
      </c>
      <c r="F8000" s="210" t="e">
        <f t="shared" si="629"/>
        <v>#N/A</v>
      </c>
    </row>
    <row r="8001" spans="1:6" x14ac:dyDescent="0.25">
      <c r="A8001" s="43" t="str">
        <f t="shared" si="625"/>
        <v xml:space="preserve"> 0 Financial</v>
      </c>
      <c r="B8001" s="43" t="str">
        <f t="shared" si="626"/>
        <v/>
      </c>
      <c r="C8001" s="43">
        <f t="shared" si="627"/>
        <v>0</v>
      </c>
      <c r="D8001" s="43" t="str">
        <f t="shared" si="628"/>
        <v>Financial</v>
      </c>
      <c r="E8001" s="43" t="e">
        <f>IF(VLOOKUP(S8001,'DD-Lookup'!$J$6:$L$50,3,FALSE)="Monthly",(YEAR(AC8001)-YEAR(AB8001))*12+MONTH(AC8001)-MONTH(AB8001)+1,(AC8001-AB8001+1))</f>
        <v>#N/A</v>
      </c>
      <c r="F8001" s="210" t="e">
        <f t="shared" si="629"/>
        <v>#N/A</v>
      </c>
    </row>
    <row r="8002" spans="1:6" x14ac:dyDescent="0.25">
      <c r="A8002" s="43" t="str">
        <f t="shared" si="625"/>
        <v xml:space="preserve"> 0 Financial</v>
      </c>
      <c r="B8002" s="43" t="str">
        <f t="shared" si="626"/>
        <v/>
      </c>
      <c r="C8002" s="43">
        <f t="shared" si="627"/>
        <v>0</v>
      </c>
      <c r="D8002" s="43" t="str">
        <f t="shared" si="628"/>
        <v>Financial</v>
      </c>
      <c r="E8002" s="43" t="e">
        <f>IF(VLOOKUP(S8002,'DD-Lookup'!$J$6:$L$50,3,FALSE)="Monthly",(YEAR(AC8002)-YEAR(AB8002))*12+MONTH(AC8002)-MONTH(AB8002)+1,(AC8002-AB8002+1))</f>
        <v>#N/A</v>
      </c>
      <c r="F8002" s="210" t="e">
        <f t="shared" si="629"/>
        <v>#N/A</v>
      </c>
    </row>
    <row r="8003" spans="1:6" x14ac:dyDescent="0.25">
      <c r="A8003" s="43" t="str">
        <f t="shared" si="625"/>
        <v xml:space="preserve"> 0 Financial</v>
      </c>
      <c r="B8003" s="43" t="str">
        <f t="shared" si="626"/>
        <v/>
      </c>
      <c r="C8003" s="43">
        <f t="shared" si="627"/>
        <v>0</v>
      </c>
      <c r="D8003" s="43" t="str">
        <f t="shared" si="628"/>
        <v>Financial</v>
      </c>
      <c r="E8003" s="43" t="e">
        <f>IF(VLOOKUP(S8003,'DD-Lookup'!$J$6:$L$50,3,FALSE)="Monthly",(YEAR(AC8003)-YEAR(AB8003))*12+MONTH(AC8003)-MONTH(AB8003)+1,(AC8003-AB8003+1))</f>
        <v>#N/A</v>
      </c>
      <c r="F8003" s="210" t="e">
        <f t="shared" si="629"/>
        <v>#N/A</v>
      </c>
    </row>
    <row r="8004" spans="1:6" x14ac:dyDescent="0.25">
      <c r="A8004" s="43" t="str">
        <f t="shared" si="625"/>
        <v xml:space="preserve"> 0 Financial</v>
      </c>
      <c r="B8004" s="43" t="str">
        <f t="shared" si="626"/>
        <v/>
      </c>
      <c r="C8004" s="43">
        <f t="shared" si="627"/>
        <v>0</v>
      </c>
      <c r="D8004" s="43" t="str">
        <f t="shared" si="628"/>
        <v>Financial</v>
      </c>
      <c r="E8004" s="43" t="e">
        <f>IF(VLOOKUP(S8004,'DD-Lookup'!$J$6:$L$50,3,FALSE)="Monthly",(YEAR(AC8004)-YEAR(AB8004))*12+MONTH(AC8004)-MONTH(AB8004)+1,(AC8004-AB8004+1))</f>
        <v>#N/A</v>
      </c>
      <c r="F8004" s="210" t="e">
        <f t="shared" si="629"/>
        <v>#N/A</v>
      </c>
    </row>
    <row r="8005" spans="1:6" x14ac:dyDescent="0.25">
      <c r="A8005" s="43" t="str">
        <f t="shared" si="625"/>
        <v xml:space="preserve"> 0 Financial</v>
      </c>
      <c r="B8005" s="43" t="str">
        <f t="shared" si="626"/>
        <v/>
      </c>
      <c r="C8005" s="43">
        <f t="shared" si="627"/>
        <v>0</v>
      </c>
      <c r="D8005" s="43" t="str">
        <f t="shared" si="628"/>
        <v>Financial</v>
      </c>
      <c r="E8005" s="43" t="e">
        <f>IF(VLOOKUP(S8005,'DD-Lookup'!$J$6:$L$50,3,FALSE)="Monthly",(YEAR(AC8005)-YEAR(AB8005))*12+MONTH(AC8005)-MONTH(AB8005)+1,(AC8005-AB8005+1))</f>
        <v>#N/A</v>
      </c>
      <c r="F8005" s="210" t="e">
        <f t="shared" si="629"/>
        <v>#N/A</v>
      </c>
    </row>
    <row r="8006" spans="1:6" x14ac:dyDescent="0.25">
      <c r="A8006" s="43" t="str">
        <f t="shared" si="625"/>
        <v xml:space="preserve"> 0 Financial</v>
      </c>
      <c r="B8006" s="43" t="str">
        <f t="shared" si="626"/>
        <v/>
      </c>
      <c r="C8006" s="43">
        <f t="shared" si="627"/>
        <v>0</v>
      </c>
      <c r="D8006" s="43" t="str">
        <f t="shared" si="628"/>
        <v>Financial</v>
      </c>
      <c r="E8006" s="43" t="e">
        <f>IF(VLOOKUP(S8006,'DD-Lookup'!$J$6:$L$50,3,FALSE)="Monthly",(YEAR(AC8006)-YEAR(AB8006))*12+MONTH(AC8006)-MONTH(AB8006)+1,(AC8006-AB8006+1))</f>
        <v>#N/A</v>
      </c>
      <c r="F8006" s="210" t="e">
        <f t="shared" si="629"/>
        <v>#N/A</v>
      </c>
    </row>
    <row r="8007" spans="1:6" x14ac:dyDescent="0.25">
      <c r="A8007" s="43" t="str">
        <f t="shared" si="625"/>
        <v xml:space="preserve"> 0 Financial</v>
      </c>
      <c r="B8007" s="43" t="str">
        <f t="shared" si="626"/>
        <v/>
      </c>
      <c r="C8007" s="43">
        <f t="shared" si="627"/>
        <v>0</v>
      </c>
      <c r="D8007" s="43" t="str">
        <f t="shared" si="628"/>
        <v>Financial</v>
      </c>
      <c r="E8007" s="43" t="e">
        <f>IF(VLOOKUP(S8007,'DD-Lookup'!$J$6:$L$50,3,FALSE)="Monthly",(YEAR(AC8007)-YEAR(AB8007))*12+MONTH(AC8007)-MONTH(AB8007)+1,(AC8007-AB8007+1))</f>
        <v>#N/A</v>
      </c>
      <c r="F8007" s="210" t="e">
        <f t="shared" si="629"/>
        <v>#N/A</v>
      </c>
    </row>
    <row r="8008" spans="1:6" x14ac:dyDescent="0.25">
      <c r="A8008" s="43" t="str">
        <f t="shared" si="625"/>
        <v xml:space="preserve"> 0 Financial</v>
      </c>
      <c r="B8008" s="43" t="str">
        <f t="shared" si="626"/>
        <v/>
      </c>
      <c r="C8008" s="43">
        <f t="shared" si="627"/>
        <v>0</v>
      </c>
      <c r="D8008" s="43" t="str">
        <f t="shared" si="628"/>
        <v>Financial</v>
      </c>
      <c r="E8008" s="43" t="e">
        <f>IF(VLOOKUP(S8008,'DD-Lookup'!$J$6:$L$50,3,FALSE)="Monthly",(YEAR(AC8008)-YEAR(AB8008))*12+MONTH(AC8008)-MONTH(AB8008)+1,(AC8008-AB8008+1))</f>
        <v>#N/A</v>
      </c>
      <c r="F8008" s="210" t="e">
        <f t="shared" si="629"/>
        <v>#N/A</v>
      </c>
    </row>
    <row r="8009" spans="1:6" x14ac:dyDescent="0.25">
      <c r="A8009" s="43" t="str">
        <f t="shared" si="625"/>
        <v xml:space="preserve"> 0 Financial</v>
      </c>
      <c r="B8009" s="43" t="str">
        <f t="shared" si="626"/>
        <v/>
      </c>
      <c r="C8009" s="43">
        <f t="shared" si="627"/>
        <v>0</v>
      </c>
      <c r="D8009" s="43" t="str">
        <f t="shared" si="628"/>
        <v>Financial</v>
      </c>
      <c r="E8009" s="43" t="e">
        <f>IF(VLOOKUP(S8009,'DD-Lookup'!$J$6:$L$50,3,FALSE)="Monthly",(YEAR(AC8009)-YEAR(AB8009))*12+MONTH(AC8009)-MONTH(AB8009)+1,(AC8009-AB8009+1))</f>
        <v>#N/A</v>
      </c>
      <c r="F8009" s="210" t="e">
        <f t="shared" si="629"/>
        <v>#N/A</v>
      </c>
    </row>
    <row r="8010" spans="1:6" x14ac:dyDescent="0.25">
      <c r="A8010" s="43" t="str">
        <f t="shared" ref="A8010:A8073" si="630">B8010&amp;" "&amp;C8010&amp;" "&amp;D8010</f>
        <v xml:space="preserve"> 0 Financial</v>
      </c>
      <c r="B8010" s="43" t="str">
        <f t="shared" ref="B8010:B8073" si="631">IF((LEFT(N8010,2)="US"),"US","")</f>
        <v/>
      </c>
      <c r="C8010" s="43">
        <f t="shared" ref="C8010:C8073" si="632">M8010</f>
        <v>0</v>
      </c>
      <c r="D8010" s="43" t="str">
        <f t="shared" ref="D8010:D8073" si="633">IF(ISNUMBER(FIND("Phy",N8010))=TRUE,"Physical","Financial")</f>
        <v>Financial</v>
      </c>
      <c r="E8010" s="43" t="e">
        <f>IF(VLOOKUP(S8010,'DD-Lookup'!$J$6:$L$50,3,FALSE)="Monthly",(YEAR(AC8010)-YEAR(AB8010))*12+MONTH(AC8010)-MONTH(AB8010)+1,(AC8010-AB8010+1))</f>
        <v>#N/A</v>
      </c>
      <c r="F8010" s="210" t="e">
        <f t="shared" ref="F8010:F8073" si="634">E8010*SUM(P8010:Q8010)</f>
        <v>#N/A</v>
      </c>
    </row>
    <row r="8011" spans="1:6" x14ac:dyDescent="0.25">
      <c r="A8011" s="43" t="str">
        <f t="shared" si="630"/>
        <v xml:space="preserve"> 0 Financial</v>
      </c>
      <c r="B8011" s="43" t="str">
        <f t="shared" si="631"/>
        <v/>
      </c>
      <c r="C8011" s="43">
        <f t="shared" si="632"/>
        <v>0</v>
      </c>
      <c r="D8011" s="43" t="str">
        <f t="shared" si="633"/>
        <v>Financial</v>
      </c>
      <c r="E8011" s="43" t="e">
        <f>IF(VLOOKUP(S8011,'DD-Lookup'!$J$6:$L$50,3,FALSE)="Monthly",(YEAR(AC8011)-YEAR(AB8011))*12+MONTH(AC8011)-MONTH(AB8011)+1,(AC8011-AB8011+1))</f>
        <v>#N/A</v>
      </c>
      <c r="F8011" s="210" t="e">
        <f t="shared" si="634"/>
        <v>#N/A</v>
      </c>
    </row>
    <row r="8012" spans="1:6" x14ac:dyDescent="0.25">
      <c r="A8012" s="43" t="str">
        <f t="shared" si="630"/>
        <v xml:space="preserve"> 0 Financial</v>
      </c>
      <c r="B8012" s="43" t="str">
        <f t="shared" si="631"/>
        <v/>
      </c>
      <c r="C8012" s="43">
        <f t="shared" si="632"/>
        <v>0</v>
      </c>
      <c r="D8012" s="43" t="str">
        <f t="shared" si="633"/>
        <v>Financial</v>
      </c>
      <c r="E8012" s="43" t="e">
        <f>IF(VLOOKUP(S8012,'DD-Lookup'!$J$6:$L$50,3,FALSE)="Monthly",(YEAR(AC8012)-YEAR(AB8012))*12+MONTH(AC8012)-MONTH(AB8012)+1,(AC8012-AB8012+1))</f>
        <v>#N/A</v>
      </c>
      <c r="F8012" s="210" t="e">
        <f t="shared" si="634"/>
        <v>#N/A</v>
      </c>
    </row>
    <row r="8013" spans="1:6" x14ac:dyDescent="0.25">
      <c r="A8013" s="43" t="str">
        <f t="shared" si="630"/>
        <v xml:space="preserve"> 0 Financial</v>
      </c>
      <c r="B8013" s="43" t="str">
        <f t="shared" si="631"/>
        <v/>
      </c>
      <c r="C8013" s="43">
        <f t="shared" si="632"/>
        <v>0</v>
      </c>
      <c r="D8013" s="43" t="str">
        <f t="shared" si="633"/>
        <v>Financial</v>
      </c>
      <c r="E8013" s="43" t="e">
        <f>IF(VLOOKUP(S8013,'DD-Lookup'!$J$6:$L$50,3,FALSE)="Monthly",(YEAR(AC8013)-YEAR(AB8013))*12+MONTH(AC8013)-MONTH(AB8013)+1,(AC8013-AB8013+1))</f>
        <v>#N/A</v>
      </c>
      <c r="F8013" s="210" t="e">
        <f t="shared" si="634"/>
        <v>#N/A</v>
      </c>
    </row>
    <row r="8014" spans="1:6" x14ac:dyDescent="0.25">
      <c r="A8014" s="43" t="str">
        <f t="shared" si="630"/>
        <v xml:space="preserve"> 0 Financial</v>
      </c>
      <c r="B8014" s="43" t="str">
        <f t="shared" si="631"/>
        <v/>
      </c>
      <c r="C8014" s="43">
        <f t="shared" si="632"/>
        <v>0</v>
      </c>
      <c r="D8014" s="43" t="str">
        <f t="shared" si="633"/>
        <v>Financial</v>
      </c>
      <c r="E8014" s="43" t="e">
        <f>IF(VLOOKUP(S8014,'DD-Lookup'!$J$6:$L$50,3,FALSE)="Monthly",(YEAR(AC8014)-YEAR(AB8014))*12+MONTH(AC8014)-MONTH(AB8014)+1,(AC8014-AB8014+1))</f>
        <v>#N/A</v>
      </c>
      <c r="F8014" s="210" t="e">
        <f t="shared" si="634"/>
        <v>#N/A</v>
      </c>
    </row>
    <row r="8015" spans="1:6" x14ac:dyDescent="0.25">
      <c r="A8015" s="43" t="str">
        <f t="shared" si="630"/>
        <v xml:space="preserve"> 0 Financial</v>
      </c>
      <c r="B8015" s="43" t="str">
        <f t="shared" si="631"/>
        <v/>
      </c>
      <c r="C8015" s="43">
        <f t="shared" si="632"/>
        <v>0</v>
      </c>
      <c r="D8015" s="43" t="str">
        <f t="shared" si="633"/>
        <v>Financial</v>
      </c>
      <c r="E8015" s="43" t="e">
        <f>IF(VLOOKUP(S8015,'DD-Lookup'!$J$6:$L$50,3,FALSE)="Monthly",(YEAR(AC8015)-YEAR(AB8015))*12+MONTH(AC8015)-MONTH(AB8015)+1,(AC8015-AB8015+1))</f>
        <v>#N/A</v>
      </c>
      <c r="F8015" s="210" t="e">
        <f t="shared" si="634"/>
        <v>#N/A</v>
      </c>
    </row>
    <row r="8016" spans="1:6" x14ac:dyDescent="0.25">
      <c r="A8016" s="43" t="str">
        <f t="shared" si="630"/>
        <v xml:space="preserve"> 0 Financial</v>
      </c>
      <c r="B8016" s="43" t="str">
        <f t="shared" si="631"/>
        <v/>
      </c>
      <c r="C8016" s="43">
        <f t="shared" si="632"/>
        <v>0</v>
      </c>
      <c r="D8016" s="43" t="str">
        <f t="shared" si="633"/>
        <v>Financial</v>
      </c>
      <c r="E8016" s="43" t="e">
        <f>IF(VLOOKUP(S8016,'DD-Lookup'!$J$6:$L$50,3,FALSE)="Monthly",(YEAR(AC8016)-YEAR(AB8016))*12+MONTH(AC8016)-MONTH(AB8016)+1,(AC8016-AB8016+1))</f>
        <v>#N/A</v>
      </c>
      <c r="F8016" s="210" t="e">
        <f t="shared" si="634"/>
        <v>#N/A</v>
      </c>
    </row>
    <row r="8017" spans="1:6" x14ac:dyDescent="0.25">
      <c r="A8017" s="43" t="str">
        <f t="shared" si="630"/>
        <v xml:space="preserve"> 0 Financial</v>
      </c>
      <c r="B8017" s="43" t="str">
        <f t="shared" si="631"/>
        <v/>
      </c>
      <c r="C8017" s="43">
        <f t="shared" si="632"/>
        <v>0</v>
      </c>
      <c r="D8017" s="43" t="str">
        <f t="shared" si="633"/>
        <v>Financial</v>
      </c>
      <c r="E8017" s="43" t="e">
        <f>IF(VLOOKUP(S8017,'DD-Lookup'!$J$6:$L$50,3,FALSE)="Monthly",(YEAR(AC8017)-YEAR(AB8017))*12+MONTH(AC8017)-MONTH(AB8017)+1,(AC8017-AB8017+1))</f>
        <v>#N/A</v>
      </c>
      <c r="F8017" s="210" t="e">
        <f t="shared" si="634"/>
        <v>#N/A</v>
      </c>
    </row>
    <row r="8018" spans="1:6" x14ac:dyDescent="0.25">
      <c r="A8018" s="43" t="str">
        <f t="shared" si="630"/>
        <v xml:space="preserve"> 0 Financial</v>
      </c>
      <c r="B8018" s="43" t="str">
        <f t="shared" si="631"/>
        <v/>
      </c>
      <c r="C8018" s="43">
        <f t="shared" si="632"/>
        <v>0</v>
      </c>
      <c r="D8018" s="43" t="str">
        <f t="shared" si="633"/>
        <v>Financial</v>
      </c>
      <c r="E8018" s="43" t="e">
        <f>IF(VLOOKUP(S8018,'DD-Lookup'!$J$6:$L$50,3,FALSE)="Monthly",(YEAR(AC8018)-YEAR(AB8018))*12+MONTH(AC8018)-MONTH(AB8018)+1,(AC8018-AB8018+1))</f>
        <v>#N/A</v>
      </c>
      <c r="F8018" s="210" t="e">
        <f t="shared" si="634"/>
        <v>#N/A</v>
      </c>
    </row>
    <row r="8019" spans="1:6" x14ac:dyDescent="0.25">
      <c r="A8019" s="43" t="str">
        <f t="shared" si="630"/>
        <v xml:space="preserve"> 0 Financial</v>
      </c>
      <c r="B8019" s="43" t="str">
        <f t="shared" si="631"/>
        <v/>
      </c>
      <c r="C8019" s="43">
        <f t="shared" si="632"/>
        <v>0</v>
      </c>
      <c r="D8019" s="43" t="str">
        <f t="shared" si="633"/>
        <v>Financial</v>
      </c>
      <c r="E8019" s="43" t="e">
        <f>IF(VLOOKUP(S8019,'DD-Lookup'!$J$6:$L$50,3,FALSE)="Monthly",(YEAR(AC8019)-YEAR(AB8019))*12+MONTH(AC8019)-MONTH(AB8019)+1,(AC8019-AB8019+1))</f>
        <v>#N/A</v>
      </c>
      <c r="F8019" s="210" t="e">
        <f t="shared" si="634"/>
        <v>#N/A</v>
      </c>
    </row>
    <row r="8020" spans="1:6" x14ac:dyDescent="0.25">
      <c r="A8020" s="43" t="str">
        <f t="shared" si="630"/>
        <v xml:space="preserve"> 0 Financial</v>
      </c>
      <c r="B8020" s="43" t="str">
        <f t="shared" si="631"/>
        <v/>
      </c>
      <c r="C8020" s="43">
        <f t="shared" si="632"/>
        <v>0</v>
      </c>
      <c r="D8020" s="43" t="str">
        <f t="shared" si="633"/>
        <v>Financial</v>
      </c>
      <c r="E8020" s="43" t="e">
        <f>IF(VLOOKUP(S8020,'DD-Lookup'!$J$6:$L$50,3,FALSE)="Monthly",(YEAR(AC8020)-YEAR(AB8020))*12+MONTH(AC8020)-MONTH(AB8020)+1,(AC8020-AB8020+1))</f>
        <v>#N/A</v>
      </c>
      <c r="F8020" s="210" t="e">
        <f t="shared" si="634"/>
        <v>#N/A</v>
      </c>
    </row>
    <row r="8021" spans="1:6" x14ac:dyDescent="0.25">
      <c r="A8021" s="43" t="str">
        <f t="shared" si="630"/>
        <v xml:space="preserve"> 0 Financial</v>
      </c>
      <c r="B8021" s="43" t="str">
        <f t="shared" si="631"/>
        <v/>
      </c>
      <c r="C8021" s="43">
        <f t="shared" si="632"/>
        <v>0</v>
      </c>
      <c r="D8021" s="43" t="str">
        <f t="shared" si="633"/>
        <v>Financial</v>
      </c>
      <c r="E8021" s="43" t="e">
        <f>IF(VLOOKUP(S8021,'DD-Lookup'!$J$6:$L$50,3,FALSE)="Monthly",(YEAR(AC8021)-YEAR(AB8021))*12+MONTH(AC8021)-MONTH(AB8021)+1,(AC8021-AB8021+1))</f>
        <v>#N/A</v>
      </c>
      <c r="F8021" s="210" t="e">
        <f t="shared" si="634"/>
        <v>#N/A</v>
      </c>
    </row>
    <row r="8022" spans="1:6" x14ac:dyDescent="0.25">
      <c r="A8022" s="43" t="str">
        <f t="shared" si="630"/>
        <v xml:space="preserve"> 0 Financial</v>
      </c>
      <c r="B8022" s="43" t="str">
        <f t="shared" si="631"/>
        <v/>
      </c>
      <c r="C8022" s="43">
        <f t="shared" si="632"/>
        <v>0</v>
      </c>
      <c r="D8022" s="43" t="str">
        <f t="shared" si="633"/>
        <v>Financial</v>
      </c>
      <c r="E8022" s="43" t="e">
        <f>IF(VLOOKUP(S8022,'DD-Lookup'!$J$6:$L$50,3,FALSE)="Monthly",(YEAR(AC8022)-YEAR(AB8022))*12+MONTH(AC8022)-MONTH(AB8022)+1,(AC8022-AB8022+1))</f>
        <v>#N/A</v>
      </c>
      <c r="F8022" s="210" t="e">
        <f t="shared" si="634"/>
        <v>#N/A</v>
      </c>
    </row>
    <row r="8023" spans="1:6" x14ac:dyDescent="0.25">
      <c r="A8023" s="43" t="str">
        <f t="shared" si="630"/>
        <v xml:space="preserve"> 0 Financial</v>
      </c>
      <c r="B8023" s="43" t="str">
        <f t="shared" si="631"/>
        <v/>
      </c>
      <c r="C8023" s="43">
        <f t="shared" si="632"/>
        <v>0</v>
      </c>
      <c r="D8023" s="43" t="str">
        <f t="shared" si="633"/>
        <v>Financial</v>
      </c>
      <c r="E8023" s="43" t="e">
        <f>IF(VLOOKUP(S8023,'DD-Lookup'!$J$6:$L$50,3,FALSE)="Monthly",(YEAR(AC8023)-YEAR(AB8023))*12+MONTH(AC8023)-MONTH(AB8023)+1,(AC8023-AB8023+1))</f>
        <v>#N/A</v>
      </c>
      <c r="F8023" s="210" t="e">
        <f t="shared" si="634"/>
        <v>#N/A</v>
      </c>
    </row>
    <row r="8024" spans="1:6" x14ac:dyDescent="0.25">
      <c r="A8024" s="43" t="str">
        <f t="shared" si="630"/>
        <v xml:space="preserve"> 0 Financial</v>
      </c>
      <c r="B8024" s="43" t="str">
        <f t="shared" si="631"/>
        <v/>
      </c>
      <c r="C8024" s="43">
        <f t="shared" si="632"/>
        <v>0</v>
      </c>
      <c r="D8024" s="43" t="str">
        <f t="shared" si="633"/>
        <v>Financial</v>
      </c>
      <c r="E8024" s="43" t="e">
        <f>IF(VLOOKUP(S8024,'DD-Lookup'!$J$6:$L$50,3,FALSE)="Monthly",(YEAR(AC8024)-YEAR(AB8024))*12+MONTH(AC8024)-MONTH(AB8024)+1,(AC8024-AB8024+1))</f>
        <v>#N/A</v>
      </c>
      <c r="F8024" s="210" t="e">
        <f t="shared" si="634"/>
        <v>#N/A</v>
      </c>
    </row>
    <row r="8025" spans="1:6" x14ac:dyDescent="0.25">
      <c r="A8025" s="43" t="str">
        <f t="shared" si="630"/>
        <v xml:space="preserve"> 0 Financial</v>
      </c>
      <c r="B8025" s="43" t="str">
        <f t="shared" si="631"/>
        <v/>
      </c>
      <c r="C8025" s="43">
        <f t="shared" si="632"/>
        <v>0</v>
      </c>
      <c r="D8025" s="43" t="str">
        <f t="shared" si="633"/>
        <v>Financial</v>
      </c>
      <c r="E8025" s="43" t="e">
        <f>IF(VLOOKUP(S8025,'DD-Lookup'!$J$6:$L$50,3,FALSE)="Monthly",(YEAR(AC8025)-YEAR(AB8025))*12+MONTH(AC8025)-MONTH(AB8025)+1,(AC8025-AB8025+1))</f>
        <v>#N/A</v>
      </c>
      <c r="F8025" s="210" t="e">
        <f t="shared" si="634"/>
        <v>#N/A</v>
      </c>
    </row>
    <row r="8026" spans="1:6" x14ac:dyDescent="0.25">
      <c r="A8026" s="43" t="str">
        <f t="shared" si="630"/>
        <v xml:space="preserve"> 0 Financial</v>
      </c>
      <c r="B8026" s="43" t="str">
        <f t="shared" si="631"/>
        <v/>
      </c>
      <c r="C8026" s="43">
        <f t="shared" si="632"/>
        <v>0</v>
      </c>
      <c r="D8026" s="43" t="str">
        <f t="shared" si="633"/>
        <v>Financial</v>
      </c>
      <c r="E8026" s="43" t="e">
        <f>IF(VLOOKUP(S8026,'DD-Lookup'!$J$6:$L$50,3,FALSE)="Monthly",(YEAR(AC8026)-YEAR(AB8026))*12+MONTH(AC8026)-MONTH(AB8026)+1,(AC8026-AB8026+1))</f>
        <v>#N/A</v>
      </c>
      <c r="F8026" s="210" t="e">
        <f t="shared" si="634"/>
        <v>#N/A</v>
      </c>
    </row>
    <row r="8027" spans="1:6" x14ac:dyDescent="0.25">
      <c r="A8027" s="43" t="str">
        <f t="shared" si="630"/>
        <v xml:space="preserve"> 0 Financial</v>
      </c>
      <c r="B8027" s="43" t="str">
        <f t="shared" si="631"/>
        <v/>
      </c>
      <c r="C8027" s="43">
        <f t="shared" si="632"/>
        <v>0</v>
      </c>
      <c r="D8027" s="43" t="str">
        <f t="shared" si="633"/>
        <v>Financial</v>
      </c>
      <c r="E8027" s="43" t="e">
        <f>IF(VLOOKUP(S8027,'DD-Lookup'!$J$6:$L$50,3,FALSE)="Monthly",(YEAR(AC8027)-YEAR(AB8027))*12+MONTH(AC8027)-MONTH(AB8027)+1,(AC8027-AB8027+1))</f>
        <v>#N/A</v>
      </c>
      <c r="F8027" s="210" t="e">
        <f t="shared" si="634"/>
        <v>#N/A</v>
      </c>
    </row>
    <row r="8028" spans="1:6" x14ac:dyDescent="0.25">
      <c r="A8028" s="43" t="str">
        <f t="shared" si="630"/>
        <v xml:space="preserve"> 0 Financial</v>
      </c>
      <c r="B8028" s="43" t="str">
        <f t="shared" si="631"/>
        <v/>
      </c>
      <c r="C8028" s="43">
        <f t="shared" si="632"/>
        <v>0</v>
      </c>
      <c r="D8028" s="43" t="str">
        <f t="shared" si="633"/>
        <v>Financial</v>
      </c>
      <c r="E8028" s="43" t="e">
        <f>IF(VLOOKUP(S8028,'DD-Lookup'!$J$6:$L$50,3,FALSE)="Monthly",(YEAR(AC8028)-YEAR(AB8028))*12+MONTH(AC8028)-MONTH(AB8028)+1,(AC8028-AB8028+1))</f>
        <v>#N/A</v>
      </c>
      <c r="F8028" s="210" t="e">
        <f t="shared" si="634"/>
        <v>#N/A</v>
      </c>
    </row>
    <row r="8029" spans="1:6" x14ac:dyDescent="0.25">
      <c r="A8029" s="43" t="str">
        <f t="shared" si="630"/>
        <v xml:space="preserve"> 0 Financial</v>
      </c>
      <c r="B8029" s="43" t="str">
        <f t="shared" si="631"/>
        <v/>
      </c>
      <c r="C8029" s="43">
        <f t="shared" si="632"/>
        <v>0</v>
      </c>
      <c r="D8029" s="43" t="str">
        <f t="shared" si="633"/>
        <v>Financial</v>
      </c>
      <c r="E8029" s="43" t="e">
        <f>IF(VLOOKUP(S8029,'DD-Lookup'!$J$6:$L$50,3,FALSE)="Monthly",(YEAR(AC8029)-YEAR(AB8029))*12+MONTH(AC8029)-MONTH(AB8029)+1,(AC8029-AB8029+1))</f>
        <v>#N/A</v>
      </c>
      <c r="F8029" s="210" t="e">
        <f t="shared" si="634"/>
        <v>#N/A</v>
      </c>
    </row>
    <row r="8030" spans="1:6" x14ac:dyDescent="0.25">
      <c r="A8030" s="43" t="str">
        <f t="shared" si="630"/>
        <v xml:space="preserve"> 0 Financial</v>
      </c>
      <c r="B8030" s="43" t="str">
        <f t="shared" si="631"/>
        <v/>
      </c>
      <c r="C8030" s="43">
        <f t="shared" si="632"/>
        <v>0</v>
      </c>
      <c r="D8030" s="43" t="str">
        <f t="shared" si="633"/>
        <v>Financial</v>
      </c>
      <c r="E8030" s="43" t="e">
        <f>IF(VLOOKUP(S8030,'DD-Lookup'!$J$6:$L$50,3,FALSE)="Monthly",(YEAR(AC8030)-YEAR(AB8030))*12+MONTH(AC8030)-MONTH(AB8030)+1,(AC8030-AB8030+1))</f>
        <v>#N/A</v>
      </c>
      <c r="F8030" s="210" t="e">
        <f t="shared" si="634"/>
        <v>#N/A</v>
      </c>
    </row>
    <row r="8031" spans="1:6" x14ac:dyDescent="0.25">
      <c r="A8031" s="43" t="str">
        <f t="shared" si="630"/>
        <v xml:space="preserve"> 0 Financial</v>
      </c>
      <c r="B8031" s="43" t="str">
        <f t="shared" si="631"/>
        <v/>
      </c>
      <c r="C8031" s="43">
        <f t="shared" si="632"/>
        <v>0</v>
      </c>
      <c r="D8031" s="43" t="str">
        <f t="shared" si="633"/>
        <v>Financial</v>
      </c>
      <c r="E8031" s="43" t="e">
        <f>IF(VLOOKUP(S8031,'DD-Lookup'!$J$6:$L$50,3,FALSE)="Monthly",(YEAR(AC8031)-YEAR(AB8031))*12+MONTH(AC8031)-MONTH(AB8031)+1,(AC8031-AB8031+1))</f>
        <v>#N/A</v>
      </c>
      <c r="F8031" s="210" t="e">
        <f t="shared" si="634"/>
        <v>#N/A</v>
      </c>
    </row>
    <row r="8032" spans="1:6" x14ac:dyDescent="0.25">
      <c r="A8032" s="43" t="str">
        <f t="shared" si="630"/>
        <v xml:space="preserve"> 0 Financial</v>
      </c>
      <c r="B8032" s="43" t="str">
        <f t="shared" si="631"/>
        <v/>
      </c>
      <c r="C8032" s="43">
        <f t="shared" si="632"/>
        <v>0</v>
      </c>
      <c r="D8032" s="43" t="str">
        <f t="shared" si="633"/>
        <v>Financial</v>
      </c>
      <c r="E8032" s="43" t="e">
        <f>IF(VLOOKUP(S8032,'DD-Lookup'!$J$6:$L$50,3,FALSE)="Monthly",(YEAR(AC8032)-YEAR(AB8032))*12+MONTH(AC8032)-MONTH(AB8032)+1,(AC8032-AB8032+1))</f>
        <v>#N/A</v>
      </c>
      <c r="F8032" s="210" t="e">
        <f t="shared" si="634"/>
        <v>#N/A</v>
      </c>
    </row>
    <row r="8033" spans="1:6" x14ac:dyDescent="0.25">
      <c r="A8033" s="43" t="str">
        <f t="shared" si="630"/>
        <v xml:space="preserve"> 0 Financial</v>
      </c>
      <c r="B8033" s="43" t="str">
        <f t="shared" si="631"/>
        <v/>
      </c>
      <c r="C8033" s="43">
        <f t="shared" si="632"/>
        <v>0</v>
      </c>
      <c r="D8033" s="43" t="str">
        <f t="shared" si="633"/>
        <v>Financial</v>
      </c>
      <c r="E8033" s="43" t="e">
        <f>IF(VLOOKUP(S8033,'DD-Lookup'!$J$6:$L$50,3,FALSE)="Monthly",(YEAR(AC8033)-YEAR(AB8033))*12+MONTH(AC8033)-MONTH(AB8033)+1,(AC8033-AB8033+1))</f>
        <v>#N/A</v>
      </c>
      <c r="F8033" s="210" t="e">
        <f t="shared" si="634"/>
        <v>#N/A</v>
      </c>
    </row>
    <row r="8034" spans="1:6" x14ac:dyDescent="0.25">
      <c r="A8034" s="43" t="str">
        <f t="shared" si="630"/>
        <v xml:space="preserve"> 0 Financial</v>
      </c>
      <c r="B8034" s="43" t="str">
        <f t="shared" si="631"/>
        <v/>
      </c>
      <c r="C8034" s="43">
        <f t="shared" si="632"/>
        <v>0</v>
      </c>
      <c r="D8034" s="43" t="str">
        <f t="shared" si="633"/>
        <v>Financial</v>
      </c>
      <c r="E8034" s="43" t="e">
        <f>IF(VLOOKUP(S8034,'DD-Lookup'!$J$6:$L$50,3,FALSE)="Monthly",(YEAR(AC8034)-YEAR(AB8034))*12+MONTH(AC8034)-MONTH(AB8034)+1,(AC8034-AB8034+1))</f>
        <v>#N/A</v>
      </c>
      <c r="F8034" s="210" t="e">
        <f t="shared" si="634"/>
        <v>#N/A</v>
      </c>
    </row>
    <row r="8035" spans="1:6" x14ac:dyDescent="0.25">
      <c r="A8035" s="43" t="str">
        <f t="shared" si="630"/>
        <v xml:space="preserve"> 0 Financial</v>
      </c>
      <c r="B8035" s="43" t="str">
        <f t="shared" si="631"/>
        <v/>
      </c>
      <c r="C8035" s="43">
        <f t="shared" si="632"/>
        <v>0</v>
      </c>
      <c r="D8035" s="43" t="str">
        <f t="shared" si="633"/>
        <v>Financial</v>
      </c>
      <c r="E8035" s="43" t="e">
        <f>IF(VLOOKUP(S8035,'DD-Lookup'!$J$6:$L$50,3,FALSE)="Monthly",(YEAR(AC8035)-YEAR(AB8035))*12+MONTH(AC8035)-MONTH(AB8035)+1,(AC8035-AB8035+1))</f>
        <v>#N/A</v>
      </c>
      <c r="F8035" s="210" t="e">
        <f t="shared" si="634"/>
        <v>#N/A</v>
      </c>
    </row>
    <row r="8036" spans="1:6" x14ac:dyDescent="0.25">
      <c r="A8036" s="43" t="str">
        <f t="shared" si="630"/>
        <v xml:space="preserve"> 0 Financial</v>
      </c>
      <c r="B8036" s="43" t="str">
        <f t="shared" si="631"/>
        <v/>
      </c>
      <c r="C8036" s="43">
        <f t="shared" si="632"/>
        <v>0</v>
      </c>
      <c r="D8036" s="43" t="str">
        <f t="shared" si="633"/>
        <v>Financial</v>
      </c>
      <c r="E8036" s="43" t="e">
        <f>IF(VLOOKUP(S8036,'DD-Lookup'!$J$6:$L$50,3,FALSE)="Monthly",(YEAR(AC8036)-YEAR(AB8036))*12+MONTH(AC8036)-MONTH(AB8036)+1,(AC8036-AB8036+1))</f>
        <v>#N/A</v>
      </c>
      <c r="F8036" s="210" t="e">
        <f t="shared" si="634"/>
        <v>#N/A</v>
      </c>
    </row>
    <row r="8037" spans="1:6" x14ac:dyDescent="0.25">
      <c r="A8037" s="43" t="str">
        <f t="shared" si="630"/>
        <v xml:space="preserve"> 0 Financial</v>
      </c>
      <c r="B8037" s="43" t="str">
        <f t="shared" si="631"/>
        <v/>
      </c>
      <c r="C8037" s="43">
        <f t="shared" si="632"/>
        <v>0</v>
      </c>
      <c r="D8037" s="43" t="str">
        <f t="shared" si="633"/>
        <v>Financial</v>
      </c>
      <c r="E8037" s="43" t="e">
        <f>IF(VLOOKUP(S8037,'DD-Lookup'!$J$6:$L$50,3,FALSE)="Monthly",(YEAR(AC8037)-YEAR(AB8037))*12+MONTH(AC8037)-MONTH(AB8037)+1,(AC8037-AB8037+1))</f>
        <v>#N/A</v>
      </c>
      <c r="F8037" s="210" t="e">
        <f t="shared" si="634"/>
        <v>#N/A</v>
      </c>
    </row>
    <row r="8038" spans="1:6" x14ac:dyDescent="0.25">
      <c r="A8038" s="43" t="str">
        <f t="shared" si="630"/>
        <v xml:space="preserve"> 0 Financial</v>
      </c>
      <c r="B8038" s="43" t="str">
        <f t="shared" si="631"/>
        <v/>
      </c>
      <c r="C8038" s="43">
        <f t="shared" si="632"/>
        <v>0</v>
      </c>
      <c r="D8038" s="43" t="str">
        <f t="shared" si="633"/>
        <v>Financial</v>
      </c>
      <c r="E8038" s="43" t="e">
        <f>IF(VLOOKUP(S8038,'DD-Lookup'!$J$6:$L$50,3,FALSE)="Monthly",(YEAR(AC8038)-YEAR(AB8038))*12+MONTH(AC8038)-MONTH(AB8038)+1,(AC8038-AB8038+1))</f>
        <v>#N/A</v>
      </c>
      <c r="F8038" s="210" t="e">
        <f t="shared" si="634"/>
        <v>#N/A</v>
      </c>
    </row>
    <row r="8039" spans="1:6" x14ac:dyDescent="0.25">
      <c r="A8039" s="43" t="str">
        <f t="shared" si="630"/>
        <v xml:space="preserve"> 0 Financial</v>
      </c>
      <c r="B8039" s="43" t="str">
        <f t="shared" si="631"/>
        <v/>
      </c>
      <c r="C8039" s="43">
        <f t="shared" si="632"/>
        <v>0</v>
      </c>
      <c r="D8039" s="43" t="str">
        <f t="shared" si="633"/>
        <v>Financial</v>
      </c>
      <c r="E8039" s="43" t="e">
        <f>IF(VLOOKUP(S8039,'DD-Lookup'!$J$6:$L$50,3,FALSE)="Monthly",(YEAR(AC8039)-YEAR(AB8039))*12+MONTH(AC8039)-MONTH(AB8039)+1,(AC8039-AB8039+1))</f>
        <v>#N/A</v>
      </c>
      <c r="F8039" s="210" t="e">
        <f t="shared" si="634"/>
        <v>#N/A</v>
      </c>
    </row>
    <row r="8040" spans="1:6" x14ac:dyDescent="0.25">
      <c r="A8040" s="43" t="str">
        <f t="shared" si="630"/>
        <v xml:space="preserve"> 0 Financial</v>
      </c>
      <c r="B8040" s="43" t="str">
        <f t="shared" si="631"/>
        <v/>
      </c>
      <c r="C8040" s="43">
        <f t="shared" si="632"/>
        <v>0</v>
      </c>
      <c r="D8040" s="43" t="str">
        <f t="shared" si="633"/>
        <v>Financial</v>
      </c>
      <c r="E8040" s="43" t="e">
        <f>IF(VLOOKUP(S8040,'DD-Lookup'!$J$6:$L$50,3,FALSE)="Monthly",(YEAR(AC8040)-YEAR(AB8040))*12+MONTH(AC8040)-MONTH(AB8040)+1,(AC8040-AB8040+1))</f>
        <v>#N/A</v>
      </c>
      <c r="F8040" s="210" t="e">
        <f t="shared" si="634"/>
        <v>#N/A</v>
      </c>
    </row>
    <row r="8041" spans="1:6" x14ac:dyDescent="0.25">
      <c r="A8041" s="43" t="str">
        <f t="shared" si="630"/>
        <v xml:space="preserve"> 0 Financial</v>
      </c>
      <c r="B8041" s="43" t="str">
        <f t="shared" si="631"/>
        <v/>
      </c>
      <c r="C8041" s="43">
        <f t="shared" si="632"/>
        <v>0</v>
      </c>
      <c r="D8041" s="43" t="str">
        <f t="shared" si="633"/>
        <v>Financial</v>
      </c>
      <c r="E8041" s="43" t="e">
        <f>IF(VLOOKUP(S8041,'DD-Lookup'!$J$6:$L$50,3,FALSE)="Monthly",(YEAR(AC8041)-YEAR(AB8041))*12+MONTH(AC8041)-MONTH(AB8041)+1,(AC8041-AB8041+1))</f>
        <v>#N/A</v>
      </c>
      <c r="F8041" s="210" t="e">
        <f t="shared" si="634"/>
        <v>#N/A</v>
      </c>
    </row>
    <row r="8042" spans="1:6" x14ac:dyDescent="0.25">
      <c r="A8042" s="43" t="str">
        <f t="shared" si="630"/>
        <v xml:space="preserve"> 0 Financial</v>
      </c>
      <c r="B8042" s="43" t="str">
        <f t="shared" si="631"/>
        <v/>
      </c>
      <c r="C8042" s="43">
        <f t="shared" si="632"/>
        <v>0</v>
      </c>
      <c r="D8042" s="43" t="str">
        <f t="shared" si="633"/>
        <v>Financial</v>
      </c>
      <c r="E8042" s="43" t="e">
        <f>IF(VLOOKUP(S8042,'DD-Lookup'!$J$6:$L$50,3,FALSE)="Monthly",(YEAR(AC8042)-YEAR(AB8042))*12+MONTH(AC8042)-MONTH(AB8042)+1,(AC8042-AB8042+1))</f>
        <v>#N/A</v>
      </c>
      <c r="F8042" s="210" t="e">
        <f t="shared" si="634"/>
        <v>#N/A</v>
      </c>
    </row>
    <row r="8043" spans="1:6" x14ac:dyDescent="0.25">
      <c r="A8043" s="43" t="str">
        <f t="shared" si="630"/>
        <v xml:space="preserve"> 0 Financial</v>
      </c>
      <c r="B8043" s="43" t="str">
        <f t="shared" si="631"/>
        <v/>
      </c>
      <c r="C8043" s="43">
        <f t="shared" si="632"/>
        <v>0</v>
      </c>
      <c r="D8043" s="43" t="str">
        <f t="shared" si="633"/>
        <v>Financial</v>
      </c>
      <c r="E8043" s="43" t="e">
        <f>IF(VLOOKUP(S8043,'DD-Lookup'!$J$6:$L$50,3,FALSE)="Monthly",(YEAR(AC8043)-YEAR(AB8043))*12+MONTH(AC8043)-MONTH(AB8043)+1,(AC8043-AB8043+1))</f>
        <v>#N/A</v>
      </c>
      <c r="F8043" s="210" t="e">
        <f t="shared" si="634"/>
        <v>#N/A</v>
      </c>
    </row>
    <row r="8044" spans="1:6" x14ac:dyDescent="0.25">
      <c r="A8044" s="43" t="str">
        <f t="shared" si="630"/>
        <v xml:space="preserve"> 0 Financial</v>
      </c>
      <c r="B8044" s="43" t="str">
        <f t="shared" si="631"/>
        <v/>
      </c>
      <c r="C8044" s="43">
        <f t="shared" si="632"/>
        <v>0</v>
      </c>
      <c r="D8044" s="43" t="str">
        <f t="shared" si="633"/>
        <v>Financial</v>
      </c>
      <c r="E8044" s="43" t="e">
        <f>IF(VLOOKUP(S8044,'DD-Lookup'!$J$6:$L$50,3,FALSE)="Monthly",(YEAR(AC8044)-YEAR(AB8044))*12+MONTH(AC8044)-MONTH(AB8044)+1,(AC8044-AB8044+1))</f>
        <v>#N/A</v>
      </c>
      <c r="F8044" s="210" t="e">
        <f t="shared" si="634"/>
        <v>#N/A</v>
      </c>
    </row>
    <row r="8045" spans="1:6" x14ac:dyDescent="0.25">
      <c r="A8045" s="43" t="str">
        <f t="shared" si="630"/>
        <v xml:space="preserve"> 0 Financial</v>
      </c>
      <c r="B8045" s="43" t="str">
        <f t="shared" si="631"/>
        <v/>
      </c>
      <c r="C8045" s="43">
        <f t="shared" si="632"/>
        <v>0</v>
      </c>
      <c r="D8045" s="43" t="str">
        <f t="shared" si="633"/>
        <v>Financial</v>
      </c>
      <c r="E8045" s="43" t="e">
        <f>IF(VLOOKUP(S8045,'DD-Lookup'!$J$6:$L$50,3,FALSE)="Monthly",(YEAR(AC8045)-YEAR(AB8045))*12+MONTH(AC8045)-MONTH(AB8045)+1,(AC8045-AB8045+1))</f>
        <v>#N/A</v>
      </c>
      <c r="F8045" s="210" t="e">
        <f t="shared" si="634"/>
        <v>#N/A</v>
      </c>
    </row>
    <row r="8046" spans="1:6" x14ac:dyDescent="0.25">
      <c r="A8046" s="43" t="str">
        <f t="shared" si="630"/>
        <v xml:space="preserve"> 0 Financial</v>
      </c>
      <c r="B8046" s="43" t="str">
        <f t="shared" si="631"/>
        <v/>
      </c>
      <c r="C8046" s="43">
        <f t="shared" si="632"/>
        <v>0</v>
      </c>
      <c r="D8046" s="43" t="str">
        <f t="shared" si="633"/>
        <v>Financial</v>
      </c>
      <c r="E8046" s="43" t="e">
        <f>IF(VLOOKUP(S8046,'DD-Lookup'!$J$6:$L$50,3,FALSE)="Monthly",(YEAR(AC8046)-YEAR(AB8046))*12+MONTH(AC8046)-MONTH(AB8046)+1,(AC8046-AB8046+1))</f>
        <v>#N/A</v>
      </c>
      <c r="F8046" s="210" t="e">
        <f t="shared" si="634"/>
        <v>#N/A</v>
      </c>
    </row>
    <row r="8047" spans="1:6" x14ac:dyDescent="0.25">
      <c r="A8047" s="43" t="str">
        <f t="shared" si="630"/>
        <v xml:space="preserve"> 0 Financial</v>
      </c>
      <c r="B8047" s="43" t="str">
        <f t="shared" si="631"/>
        <v/>
      </c>
      <c r="C8047" s="43">
        <f t="shared" si="632"/>
        <v>0</v>
      </c>
      <c r="D8047" s="43" t="str">
        <f t="shared" si="633"/>
        <v>Financial</v>
      </c>
      <c r="E8047" s="43" t="e">
        <f>IF(VLOOKUP(S8047,'DD-Lookup'!$J$6:$L$50,3,FALSE)="Monthly",(YEAR(AC8047)-YEAR(AB8047))*12+MONTH(AC8047)-MONTH(AB8047)+1,(AC8047-AB8047+1))</f>
        <v>#N/A</v>
      </c>
      <c r="F8047" s="210" t="e">
        <f t="shared" si="634"/>
        <v>#N/A</v>
      </c>
    </row>
    <row r="8048" spans="1:6" x14ac:dyDescent="0.25">
      <c r="A8048" s="43" t="str">
        <f t="shared" si="630"/>
        <v xml:space="preserve"> 0 Financial</v>
      </c>
      <c r="B8048" s="43" t="str">
        <f t="shared" si="631"/>
        <v/>
      </c>
      <c r="C8048" s="43">
        <f t="shared" si="632"/>
        <v>0</v>
      </c>
      <c r="D8048" s="43" t="str">
        <f t="shared" si="633"/>
        <v>Financial</v>
      </c>
      <c r="E8048" s="43" t="e">
        <f>IF(VLOOKUP(S8048,'DD-Lookup'!$J$6:$L$50,3,FALSE)="Monthly",(YEAR(AC8048)-YEAR(AB8048))*12+MONTH(AC8048)-MONTH(AB8048)+1,(AC8048-AB8048+1))</f>
        <v>#N/A</v>
      </c>
      <c r="F8048" s="210" t="e">
        <f t="shared" si="634"/>
        <v>#N/A</v>
      </c>
    </row>
    <row r="8049" spans="1:6" x14ac:dyDescent="0.25">
      <c r="A8049" s="43" t="str">
        <f t="shared" si="630"/>
        <v xml:space="preserve"> 0 Financial</v>
      </c>
      <c r="B8049" s="43" t="str">
        <f t="shared" si="631"/>
        <v/>
      </c>
      <c r="C8049" s="43">
        <f t="shared" si="632"/>
        <v>0</v>
      </c>
      <c r="D8049" s="43" t="str">
        <f t="shared" si="633"/>
        <v>Financial</v>
      </c>
      <c r="E8049" s="43" t="e">
        <f>IF(VLOOKUP(S8049,'DD-Lookup'!$J$6:$L$50,3,FALSE)="Monthly",(YEAR(AC8049)-YEAR(AB8049))*12+MONTH(AC8049)-MONTH(AB8049)+1,(AC8049-AB8049+1))</f>
        <v>#N/A</v>
      </c>
      <c r="F8049" s="210" t="e">
        <f t="shared" si="634"/>
        <v>#N/A</v>
      </c>
    </row>
    <row r="8050" spans="1:6" x14ac:dyDescent="0.25">
      <c r="A8050" s="43" t="str">
        <f t="shared" si="630"/>
        <v xml:space="preserve"> 0 Financial</v>
      </c>
      <c r="B8050" s="43" t="str">
        <f t="shared" si="631"/>
        <v/>
      </c>
      <c r="C8050" s="43">
        <f t="shared" si="632"/>
        <v>0</v>
      </c>
      <c r="D8050" s="43" t="str">
        <f t="shared" si="633"/>
        <v>Financial</v>
      </c>
      <c r="E8050" s="43" t="e">
        <f>IF(VLOOKUP(S8050,'DD-Lookup'!$J$6:$L$50,3,FALSE)="Monthly",(YEAR(AC8050)-YEAR(AB8050))*12+MONTH(AC8050)-MONTH(AB8050)+1,(AC8050-AB8050+1))</f>
        <v>#N/A</v>
      </c>
      <c r="F8050" s="210" t="e">
        <f t="shared" si="634"/>
        <v>#N/A</v>
      </c>
    </row>
    <row r="8051" spans="1:6" x14ac:dyDescent="0.25">
      <c r="A8051" s="43" t="str">
        <f t="shared" si="630"/>
        <v xml:space="preserve"> 0 Financial</v>
      </c>
      <c r="B8051" s="43" t="str">
        <f t="shared" si="631"/>
        <v/>
      </c>
      <c r="C8051" s="43">
        <f t="shared" si="632"/>
        <v>0</v>
      </c>
      <c r="D8051" s="43" t="str">
        <f t="shared" si="633"/>
        <v>Financial</v>
      </c>
      <c r="E8051" s="43" t="e">
        <f>IF(VLOOKUP(S8051,'DD-Lookup'!$J$6:$L$50,3,FALSE)="Monthly",(YEAR(AC8051)-YEAR(AB8051))*12+MONTH(AC8051)-MONTH(AB8051)+1,(AC8051-AB8051+1))</f>
        <v>#N/A</v>
      </c>
      <c r="F8051" s="210" t="e">
        <f t="shared" si="634"/>
        <v>#N/A</v>
      </c>
    </row>
    <row r="8052" spans="1:6" x14ac:dyDescent="0.25">
      <c r="A8052" s="43" t="str">
        <f t="shared" si="630"/>
        <v xml:space="preserve"> 0 Financial</v>
      </c>
      <c r="B8052" s="43" t="str">
        <f t="shared" si="631"/>
        <v/>
      </c>
      <c r="C8052" s="43">
        <f t="shared" si="632"/>
        <v>0</v>
      </c>
      <c r="D8052" s="43" t="str">
        <f t="shared" si="633"/>
        <v>Financial</v>
      </c>
      <c r="E8052" s="43" t="e">
        <f>IF(VLOOKUP(S8052,'DD-Lookup'!$J$6:$L$50,3,FALSE)="Monthly",(YEAR(AC8052)-YEAR(AB8052))*12+MONTH(AC8052)-MONTH(AB8052)+1,(AC8052-AB8052+1))</f>
        <v>#N/A</v>
      </c>
      <c r="F8052" s="210" t="e">
        <f t="shared" si="634"/>
        <v>#N/A</v>
      </c>
    </row>
    <row r="8053" spans="1:6" x14ac:dyDescent="0.25">
      <c r="A8053" s="43" t="str">
        <f t="shared" si="630"/>
        <v xml:space="preserve"> 0 Financial</v>
      </c>
      <c r="B8053" s="43" t="str">
        <f t="shared" si="631"/>
        <v/>
      </c>
      <c r="C8053" s="43">
        <f t="shared" si="632"/>
        <v>0</v>
      </c>
      <c r="D8053" s="43" t="str">
        <f t="shared" si="633"/>
        <v>Financial</v>
      </c>
      <c r="E8053" s="43" t="e">
        <f>IF(VLOOKUP(S8053,'DD-Lookup'!$J$6:$L$50,3,FALSE)="Monthly",(YEAR(AC8053)-YEAR(AB8053))*12+MONTH(AC8053)-MONTH(AB8053)+1,(AC8053-AB8053+1))</f>
        <v>#N/A</v>
      </c>
      <c r="F8053" s="210" t="e">
        <f t="shared" si="634"/>
        <v>#N/A</v>
      </c>
    </row>
    <row r="8054" spans="1:6" x14ac:dyDescent="0.25">
      <c r="A8054" s="43" t="str">
        <f t="shared" si="630"/>
        <v xml:space="preserve"> 0 Financial</v>
      </c>
      <c r="B8054" s="43" t="str">
        <f t="shared" si="631"/>
        <v/>
      </c>
      <c r="C8054" s="43">
        <f t="shared" si="632"/>
        <v>0</v>
      </c>
      <c r="D8054" s="43" t="str">
        <f t="shared" si="633"/>
        <v>Financial</v>
      </c>
      <c r="E8054" s="43" t="e">
        <f>IF(VLOOKUP(S8054,'DD-Lookup'!$J$6:$L$50,3,FALSE)="Monthly",(YEAR(AC8054)-YEAR(AB8054))*12+MONTH(AC8054)-MONTH(AB8054)+1,(AC8054-AB8054+1))</f>
        <v>#N/A</v>
      </c>
      <c r="F8054" s="210" t="e">
        <f t="shared" si="634"/>
        <v>#N/A</v>
      </c>
    </row>
    <row r="8055" spans="1:6" x14ac:dyDescent="0.25">
      <c r="A8055" s="43" t="str">
        <f t="shared" si="630"/>
        <v xml:space="preserve"> 0 Financial</v>
      </c>
      <c r="B8055" s="43" t="str">
        <f t="shared" si="631"/>
        <v/>
      </c>
      <c r="C8055" s="43">
        <f t="shared" si="632"/>
        <v>0</v>
      </c>
      <c r="D8055" s="43" t="str">
        <f t="shared" si="633"/>
        <v>Financial</v>
      </c>
      <c r="E8055" s="43" t="e">
        <f>IF(VLOOKUP(S8055,'DD-Lookup'!$J$6:$L$50,3,FALSE)="Monthly",(YEAR(AC8055)-YEAR(AB8055))*12+MONTH(AC8055)-MONTH(AB8055)+1,(AC8055-AB8055+1))</f>
        <v>#N/A</v>
      </c>
      <c r="F8055" s="210" t="e">
        <f t="shared" si="634"/>
        <v>#N/A</v>
      </c>
    </row>
    <row r="8056" spans="1:6" x14ac:dyDescent="0.25">
      <c r="A8056" s="43" t="str">
        <f t="shared" si="630"/>
        <v xml:space="preserve"> 0 Financial</v>
      </c>
      <c r="B8056" s="43" t="str">
        <f t="shared" si="631"/>
        <v/>
      </c>
      <c r="C8056" s="43">
        <f t="shared" si="632"/>
        <v>0</v>
      </c>
      <c r="D8056" s="43" t="str">
        <f t="shared" si="633"/>
        <v>Financial</v>
      </c>
      <c r="E8056" s="43" t="e">
        <f>IF(VLOOKUP(S8056,'DD-Lookup'!$J$6:$L$50,3,FALSE)="Monthly",(YEAR(AC8056)-YEAR(AB8056))*12+MONTH(AC8056)-MONTH(AB8056)+1,(AC8056-AB8056+1))</f>
        <v>#N/A</v>
      </c>
      <c r="F8056" s="210" t="e">
        <f t="shared" si="634"/>
        <v>#N/A</v>
      </c>
    </row>
    <row r="8057" spans="1:6" x14ac:dyDescent="0.25">
      <c r="A8057" s="43" t="str">
        <f t="shared" si="630"/>
        <v xml:space="preserve"> 0 Financial</v>
      </c>
      <c r="B8057" s="43" t="str">
        <f t="shared" si="631"/>
        <v/>
      </c>
      <c r="C8057" s="43">
        <f t="shared" si="632"/>
        <v>0</v>
      </c>
      <c r="D8057" s="43" t="str">
        <f t="shared" si="633"/>
        <v>Financial</v>
      </c>
      <c r="E8057" s="43" t="e">
        <f>IF(VLOOKUP(S8057,'DD-Lookup'!$J$6:$L$50,3,FALSE)="Monthly",(YEAR(AC8057)-YEAR(AB8057))*12+MONTH(AC8057)-MONTH(AB8057)+1,(AC8057-AB8057+1))</f>
        <v>#N/A</v>
      </c>
      <c r="F8057" s="210" t="e">
        <f t="shared" si="634"/>
        <v>#N/A</v>
      </c>
    </row>
    <row r="8058" spans="1:6" x14ac:dyDescent="0.25">
      <c r="A8058" s="43" t="str">
        <f t="shared" si="630"/>
        <v xml:space="preserve"> 0 Financial</v>
      </c>
      <c r="B8058" s="43" t="str">
        <f t="shared" si="631"/>
        <v/>
      </c>
      <c r="C8058" s="43">
        <f t="shared" si="632"/>
        <v>0</v>
      </c>
      <c r="D8058" s="43" t="str">
        <f t="shared" si="633"/>
        <v>Financial</v>
      </c>
      <c r="E8058" s="43" t="e">
        <f>IF(VLOOKUP(S8058,'DD-Lookup'!$J$6:$L$50,3,FALSE)="Monthly",(YEAR(AC8058)-YEAR(AB8058))*12+MONTH(AC8058)-MONTH(AB8058)+1,(AC8058-AB8058+1))</f>
        <v>#N/A</v>
      </c>
      <c r="F8058" s="210" t="e">
        <f t="shared" si="634"/>
        <v>#N/A</v>
      </c>
    </row>
    <row r="8059" spans="1:6" x14ac:dyDescent="0.25">
      <c r="A8059" s="43" t="str">
        <f t="shared" si="630"/>
        <v xml:space="preserve"> 0 Financial</v>
      </c>
      <c r="B8059" s="43" t="str">
        <f t="shared" si="631"/>
        <v/>
      </c>
      <c r="C8059" s="43">
        <f t="shared" si="632"/>
        <v>0</v>
      </c>
      <c r="D8059" s="43" t="str">
        <f t="shared" si="633"/>
        <v>Financial</v>
      </c>
      <c r="E8059" s="43" t="e">
        <f>IF(VLOOKUP(S8059,'DD-Lookup'!$J$6:$L$50,3,FALSE)="Monthly",(YEAR(AC8059)-YEAR(AB8059))*12+MONTH(AC8059)-MONTH(AB8059)+1,(AC8059-AB8059+1))</f>
        <v>#N/A</v>
      </c>
      <c r="F8059" s="210" t="e">
        <f t="shared" si="634"/>
        <v>#N/A</v>
      </c>
    </row>
    <row r="8060" spans="1:6" x14ac:dyDescent="0.25">
      <c r="A8060" s="43" t="str">
        <f t="shared" si="630"/>
        <v xml:space="preserve"> 0 Financial</v>
      </c>
      <c r="B8060" s="43" t="str">
        <f t="shared" si="631"/>
        <v/>
      </c>
      <c r="C8060" s="43">
        <f t="shared" si="632"/>
        <v>0</v>
      </c>
      <c r="D8060" s="43" t="str">
        <f t="shared" si="633"/>
        <v>Financial</v>
      </c>
      <c r="E8060" s="43" t="e">
        <f>IF(VLOOKUP(S8060,'DD-Lookup'!$J$6:$L$50,3,FALSE)="Monthly",(YEAR(AC8060)-YEAR(AB8060))*12+MONTH(AC8060)-MONTH(AB8060)+1,(AC8060-AB8060+1))</f>
        <v>#N/A</v>
      </c>
      <c r="F8060" s="210" t="e">
        <f t="shared" si="634"/>
        <v>#N/A</v>
      </c>
    </row>
    <row r="8061" spans="1:6" x14ac:dyDescent="0.25">
      <c r="A8061" s="43" t="str">
        <f t="shared" si="630"/>
        <v xml:space="preserve"> 0 Financial</v>
      </c>
      <c r="B8061" s="43" t="str">
        <f t="shared" si="631"/>
        <v/>
      </c>
      <c r="C8061" s="43">
        <f t="shared" si="632"/>
        <v>0</v>
      </c>
      <c r="D8061" s="43" t="str">
        <f t="shared" si="633"/>
        <v>Financial</v>
      </c>
      <c r="E8061" s="43" t="e">
        <f>IF(VLOOKUP(S8061,'DD-Lookup'!$J$6:$L$50,3,FALSE)="Monthly",(YEAR(AC8061)-YEAR(AB8061))*12+MONTH(AC8061)-MONTH(AB8061)+1,(AC8061-AB8061+1))</f>
        <v>#N/A</v>
      </c>
      <c r="F8061" s="210" t="e">
        <f t="shared" si="634"/>
        <v>#N/A</v>
      </c>
    </row>
    <row r="8062" spans="1:6" x14ac:dyDescent="0.25">
      <c r="A8062" s="43" t="str">
        <f t="shared" si="630"/>
        <v xml:space="preserve"> 0 Financial</v>
      </c>
      <c r="B8062" s="43" t="str">
        <f t="shared" si="631"/>
        <v/>
      </c>
      <c r="C8062" s="43">
        <f t="shared" si="632"/>
        <v>0</v>
      </c>
      <c r="D8062" s="43" t="str">
        <f t="shared" si="633"/>
        <v>Financial</v>
      </c>
      <c r="E8062" s="43" t="e">
        <f>IF(VLOOKUP(S8062,'DD-Lookup'!$J$6:$L$50,3,FALSE)="Monthly",(YEAR(AC8062)-YEAR(AB8062))*12+MONTH(AC8062)-MONTH(AB8062)+1,(AC8062-AB8062+1))</f>
        <v>#N/A</v>
      </c>
      <c r="F8062" s="210" t="e">
        <f t="shared" si="634"/>
        <v>#N/A</v>
      </c>
    </row>
    <row r="8063" spans="1:6" x14ac:dyDescent="0.25">
      <c r="A8063" s="43" t="str">
        <f t="shared" si="630"/>
        <v xml:space="preserve"> 0 Financial</v>
      </c>
      <c r="B8063" s="43" t="str">
        <f t="shared" si="631"/>
        <v/>
      </c>
      <c r="C8063" s="43">
        <f t="shared" si="632"/>
        <v>0</v>
      </c>
      <c r="D8063" s="43" t="str">
        <f t="shared" si="633"/>
        <v>Financial</v>
      </c>
      <c r="E8063" s="43" t="e">
        <f>IF(VLOOKUP(S8063,'DD-Lookup'!$J$6:$L$50,3,FALSE)="Monthly",(YEAR(AC8063)-YEAR(AB8063))*12+MONTH(AC8063)-MONTH(AB8063)+1,(AC8063-AB8063+1))</f>
        <v>#N/A</v>
      </c>
      <c r="F8063" s="210" t="e">
        <f t="shared" si="634"/>
        <v>#N/A</v>
      </c>
    </row>
    <row r="8064" spans="1:6" x14ac:dyDescent="0.25">
      <c r="A8064" s="43" t="str">
        <f t="shared" si="630"/>
        <v xml:space="preserve"> 0 Financial</v>
      </c>
      <c r="B8064" s="43" t="str">
        <f t="shared" si="631"/>
        <v/>
      </c>
      <c r="C8064" s="43">
        <f t="shared" si="632"/>
        <v>0</v>
      </c>
      <c r="D8064" s="43" t="str">
        <f t="shared" si="633"/>
        <v>Financial</v>
      </c>
      <c r="E8064" s="43" t="e">
        <f>IF(VLOOKUP(S8064,'DD-Lookup'!$J$6:$L$50,3,FALSE)="Monthly",(YEAR(AC8064)-YEAR(AB8064))*12+MONTH(AC8064)-MONTH(AB8064)+1,(AC8064-AB8064+1))</f>
        <v>#N/A</v>
      </c>
      <c r="F8064" s="210" t="e">
        <f t="shared" si="634"/>
        <v>#N/A</v>
      </c>
    </row>
    <row r="8065" spans="1:6" x14ac:dyDescent="0.25">
      <c r="A8065" s="43" t="str">
        <f t="shared" si="630"/>
        <v xml:space="preserve"> 0 Financial</v>
      </c>
      <c r="B8065" s="43" t="str">
        <f t="shared" si="631"/>
        <v/>
      </c>
      <c r="C8065" s="43">
        <f t="shared" si="632"/>
        <v>0</v>
      </c>
      <c r="D8065" s="43" t="str">
        <f t="shared" si="633"/>
        <v>Financial</v>
      </c>
      <c r="E8065" s="43" t="e">
        <f>IF(VLOOKUP(S8065,'DD-Lookup'!$J$6:$L$50,3,FALSE)="Monthly",(YEAR(AC8065)-YEAR(AB8065))*12+MONTH(AC8065)-MONTH(AB8065)+1,(AC8065-AB8065+1))</f>
        <v>#N/A</v>
      </c>
      <c r="F8065" s="210" t="e">
        <f t="shared" si="634"/>
        <v>#N/A</v>
      </c>
    </row>
    <row r="8066" spans="1:6" x14ac:dyDescent="0.25">
      <c r="A8066" s="43" t="str">
        <f t="shared" si="630"/>
        <v xml:space="preserve"> 0 Financial</v>
      </c>
      <c r="B8066" s="43" t="str">
        <f t="shared" si="631"/>
        <v/>
      </c>
      <c r="C8066" s="43">
        <f t="shared" si="632"/>
        <v>0</v>
      </c>
      <c r="D8066" s="43" t="str">
        <f t="shared" si="633"/>
        <v>Financial</v>
      </c>
      <c r="E8066" s="43" t="e">
        <f>IF(VLOOKUP(S8066,'DD-Lookup'!$J$6:$L$50,3,FALSE)="Monthly",(YEAR(AC8066)-YEAR(AB8066))*12+MONTH(AC8066)-MONTH(AB8066)+1,(AC8066-AB8066+1))</f>
        <v>#N/A</v>
      </c>
      <c r="F8066" s="210" t="e">
        <f t="shared" si="634"/>
        <v>#N/A</v>
      </c>
    </row>
    <row r="8067" spans="1:6" x14ac:dyDescent="0.25">
      <c r="A8067" s="43" t="str">
        <f t="shared" si="630"/>
        <v xml:space="preserve"> 0 Financial</v>
      </c>
      <c r="B8067" s="43" t="str">
        <f t="shared" si="631"/>
        <v/>
      </c>
      <c r="C8067" s="43">
        <f t="shared" si="632"/>
        <v>0</v>
      </c>
      <c r="D8067" s="43" t="str">
        <f t="shared" si="633"/>
        <v>Financial</v>
      </c>
      <c r="E8067" s="43" t="e">
        <f>IF(VLOOKUP(S8067,'DD-Lookup'!$J$6:$L$50,3,FALSE)="Monthly",(YEAR(AC8067)-YEAR(AB8067))*12+MONTH(AC8067)-MONTH(AB8067)+1,(AC8067-AB8067+1))</f>
        <v>#N/A</v>
      </c>
      <c r="F8067" s="210" t="e">
        <f t="shared" si="634"/>
        <v>#N/A</v>
      </c>
    </row>
    <row r="8068" spans="1:6" x14ac:dyDescent="0.25">
      <c r="A8068" s="43" t="str">
        <f t="shared" si="630"/>
        <v xml:space="preserve"> 0 Financial</v>
      </c>
      <c r="B8068" s="43" t="str">
        <f t="shared" si="631"/>
        <v/>
      </c>
      <c r="C8068" s="43">
        <f t="shared" si="632"/>
        <v>0</v>
      </c>
      <c r="D8068" s="43" t="str">
        <f t="shared" si="633"/>
        <v>Financial</v>
      </c>
      <c r="E8068" s="43" t="e">
        <f>IF(VLOOKUP(S8068,'DD-Lookup'!$J$6:$L$50,3,FALSE)="Monthly",(YEAR(AC8068)-YEAR(AB8068))*12+MONTH(AC8068)-MONTH(AB8068)+1,(AC8068-AB8068+1))</f>
        <v>#N/A</v>
      </c>
      <c r="F8068" s="210" t="e">
        <f t="shared" si="634"/>
        <v>#N/A</v>
      </c>
    </row>
    <row r="8069" spans="1:6" x14ac:dyDescent="0.25">
      <c r="A8069" s="43" t="str">
        <f t="shared" si="630"/>
        <v xml:space="preserve"> 0 Financial</v>
      </c>
      <c r="B8069" s="43" t="str">
        <f t="shared" si="631"/>
        <v/>
      </c>
      <c r="C8069" s="43">
        <f t="shared" si="632"/>
        <v>0</v>
      </c>
      <c r="D8069" s="43" t="str">
        <f t="shared" si="633"/>
        <v>Financial</v>
      </c>
      <c r="E8069" s="43" t="e">
        <f>IF(VLOOKUP(S8069,'DD-Lookup'!$J$6:$L$50,3,FALSE)="Monthly",(YEAR(AC8069)-YEAR(AB8069))*12+MONTH(AC8069)-MONTH(AB8069)+1,(AC8069-AB8069+1))</f>
        <v>#N/A</v>
      </c>
      <c r="F8069" s="210" t="e">
        <f t="shared" si="634"/>
        <v>#N/A</v>
      </c>
    </row>
    <row r="8070" spans="1:6" x14ac:dyDescent="0.25">
      <c r="A8070" s="43" t="str">
        <f t="shared" si="630"/>
        <v xml:space="preserve"> 0 Financial</v>
      </c>
      <c r="B8070" s="43" t="str">
        <f t="shared" si="631"/>
        <v/>
      </c>
      <c r="C8070" s="43">
        <f t="shared" si="632"/>
        <v>0</v>
      </c>
      <c r="D8070" s="43" t="str">
        <f t="shared" si="633"/>
        <v>Financial</v>
      </c>
      <c r="E8070" s="43" t="e">
        <f>IF(VLOOKUP(S8070,'DD-Lookup'!$J$6:$L$50,3,FALSE)="Monthly",(YEAR(AC8070)-YEAR(AB8070))*12+MONTH(AC8070)-MONTH(AB8070)+1,(AC8070-AB8070+1))</f>
        <v>#N/A</v>
      </c>
      <c r="F8070" s="210" t="e">
        <f t="shared" si="634"/>
        <v>#N/A</v>
      </c>
    </row>
    <row r="8071" spans="1:6" x14ac:dyDescent="0.25">
      <c r="A8071" s="43" t="str">
        <f t="shared" si="630"/>
        <v xml:space="preserve"> 0 Financial</v>
      </c>
      <c r="B8071" s="43" t="str">
        <f t="shared" si="631"/>
        <v/>
      </c>
      <c r="C8071" s="43">
        <f t="shared" si="632"/>
        <v>0</v>
      </c>
      <c r="D8071" s="43" t="str">
        <f t="shared" si="633"/>
        <v>Financial</v>
      </c>
      <c r="E8071" s="43" t="e">
        <f>IF(VLOOKUP(S8071,'DD-Lookup'!$J$6:$L$50,3,FALSE)="Monthly",(YEAR(AC8071)-YEAR(AB8071))*12+MONTH(AC8071)-MONTH(AB8071)+1,(AC8071-AB8071+1))</f>
        <v>#N/A</v>
      </c>
      <c r="F8071" s="210" t="e">
        <f t="shared" si="634"/>
        <v>#N/A</v>
      </c>
    </row>
    <row r="8072" spans="1:6" x14ac:dyDescent="0.25">
      <c r="A8072" s="43" t="str">
        <f t="shared" si="630"/>
        <v xml:space="preserve"> 0 Financial</v>
      </c>
      <c r="B8072" s="43" t="str">
        <f t="shared" si="631"/>
        <v/>
      </c>
      <c r="C8072" s="43">
        <f t="shared" si="632"/>
        <v>0</v>
      </c>
      <c r="D8072" s="43" t="str">
        <f t="shared" si="633"/>
        <v>Financial</v>
      </c>
      <c r="E8072" s="43" t="e">
        <f>IF(VLOOKUP(S8072,'DD-Lookup'!$J$6:$L$50,3,FALSE)="Monthly",(YEAR(AC8072)-YEAR(AB8072))*12+MONTH(AC8072)-MONTH(AB8072)+1,(AC8072-AB8072+1))</f>
        <v>#N/A</v>
      </c>
      <c r="F8072" s="210" t="e">
        <f t="shared" si="634"/>
        <v>#N/A</v>
      </c>
    </row>
    <row r="8073" spans="1:6" x14ac:dyDescent="0.25">
      <c r="A8073" s="43" t="str">
        <f t="shared" si="630"/>
        <v xml:space="preserve"> 0 Financial</v>
      </c>
      <c r="B8073" s="43" t="str">
        <f t="shared" si="631"/>
        <v/>
      </c>
      <c r="C8073" s="43">
        <f t="shared" si="632"/>
        <v>0</v>
      </c>
      <c r="D8073" s="43" t="str">
        <f t="shared" si="633"/>
        <v>Financial</v>
      </c>
      <c r="E8073" s="43" t="e">
        <f>IF(VLOOKUP(S8073,'DD-Lookup'!$J$6:$L$50,3,FALSE)="Monthly",(YEAR(AC8073)-YEAR(AB8073))*12+MONTH(AC8073)-MONTH(AB8073)+1,(AC8073-AB8073+1))</f>
        <v>#N/A</v>
      </c>
      <c r="F8073" s="210" t="e">
        <f t="shared" si="634"/>
        <v>#N/A</v>
      </c>
    </row>
    <row r="8074" spans="1:6" x14ac:dyDescent="0.25">
      <c r="A8074" s="43" t="str">
        <f t="shared" ref="A8074:A8137" si="635">B8074&amp;" "&amp;C8074&amp;" "&amp;D8074</f>
        <v xml:space="preserve"> 0 Financial</v>
      </c>
      <c r="B8074" s="43" t="str">
        <f t="shared" ref="B8074:B8137" si="636">IF((LEFT(N8074,2)="US"),"US","")</f>
        <v/>
      </c>
      <c r="C8074" s="43">
        <f t="shared" ref="C8074:C8137" si="637">M8074</f>
        <v>0</v>
      </c>
      <c r="D8074" s="43" t="str">
        <f t="shared" ref="D8074:D8137" si="638">IF(ISNUMBER(FIND("Phy",N8074))=TRUE,"Physical","Financial")</f>
        <v>Financial</v>
      </c>
      <c r="E8074" s="43" t="e">
        <f>IF(VLOOKUP(S8074,'DD-Lookup'!$J$6:$L$50,3,FALSE)="Monthly",(YEAR(AC8074)-YEAR(AB8074))*12+MONTH(AC8074)-MONTH(AB8074)+1,(AC8074-AB8074+1))</f>
        <v>#N/A</v>
      </c>
      <c r="F8074" s="210" t="e">
        <f t="shared" ref="F8074:F8137" si="639">E8074*SUM(P8074:Q8074)</f>
        <v>#N/A</v>
      </c>
    </row>
    <row r="8075" spans="1:6" x14ac:dyDescent="0.25">
      <c r="A8075" s="43" t="str">
        <f t="shared" si="635"/>
        <v xml:space="preserve"> 0 Financial</v>
      </c>
      <c r="B8075" s="43" t="str">
        <f t="shared" si="636"/>
        <v/>
      </c>
      <c r="C8075" s="43">
        <f t="shared" si="637"/>
        <v>0</v>
      </c>
      <c r="D8075" s="43" t="str">
        <f t="shared" si="638"/>
        <v>Financial</v>
      </c>
      <c r="E8075" s="43" t="e">
        <f>IF(VLOOKUP(S8075,'DD-Lookup'!$J$6:$L$50,3,FALSE)="Monthly",(YEAR(AC8075)-YEAR(AB8075))*12+MONTH(AC8075)-MONTH(AB8075)+1,(AC8075-AB8075+1))</f>
        <v>#N/A</v>
      </c>
      <c r="F8075" s="210" t="e">
        <f t="shared" si="639"/>
        <v>#N/A</v>
      </c>
    </row>
    <row r="8076" spans="1:6" x14ac:dyDescent="0.25">
      <c r="A8076" s="43" t="str">
        <f t="shared" si="635"/>
        <v xml:space="preserve"> 0 Financial</v>
      </c>
      <c r="B8076" s="43" t="str">
        <f t="shared" si="636"/>
        <v/>
      </c>
      <c r="C8076" s="43">
        <f t="shared" si="637"/>
        <v>0</v>
      </c>
      <c r="D8076" s="43" t="str">
        <f t="shared" si="638"/>
        <v>Financial</v>
      </c>
      <c r="E8076" s="43" t="e">
        <f>IF(VLOOKUP(S8076,'DD-Lookup'!$J$6:$L$50,3,FALSE)="Monthly",(YEAR(AC8076)-YEAR(AB8076))*12+MONTH(AC8076)-MONTH(AB8076)+1,(AC8076-AB8076+1))</f>
        <v>#N/A</v>
      </c>
      <c r="F8076" s="210" t="e">
        <f t="shared" si="639"/>
        <v>#N/A</v>
      </c>
    </row>
    <row r="8077" spans="1:6" x14ac:dyDescent="0.25">
      <c r="A8077" s="43" t="str">
        <f t="shared" si="635"/>
        <v xml:space="preserve"> 0 Financial</v>
      </c>
      <c r="B8077" s="43" t="str">
        <f t="shared" si="636"/>
        <v/>
      </c>
      <c r="C8077" s="43">
        <f t="shared" si="637"/>
        <v>0</v>
      </c>
      <c r="D8077" s="43" t="str">
        <f t="shared" si="638"/>
        <v>Financial</v>
      </c>
      <c r="E8077" s="43" t="e">
        <f>IF(VLOOKUP(S8077,'DD-Lookup'!$J$6:$L$50,3,FALSE)="Monthly",(YEAR(AC8077)-YEAR(AB8077))*12+MONTH(AC8077)-MONTH(AB8077)+1,(AC8077-AB8077+1))</f>
        <v>#N/A</v>
      </c>
      <c r="F8077" s="210" t="e">
        <f t="shared" si="639"/>
        <v>#N/A</v>
      </c>
    </row>
    <row r="8078" spans="1:6" x14ac:dyDescent="0.25">
      <c r="A8078" s="43" t="str">
        <f t="shared" si="635"/>
        <v xml:space="preserve"> 0 Financial</v>
      </c>
      <c r="B8078" s="43" t="str">
        <f t="shared" si="636"/>
        <v/>
      </c>
      <c r="C8078" s="43">
        <f t="shared" si="637"/>
        <v>0</v>
      </c>
      <c r="D8078" s="43" t="str">
        <f t="shared" si="638"/>
        <v>Financial</v>
      </c>
      <c r="E8078" s="43" t="e">
        <f>IF(VLOOKUP(S8078,'DD-Lookup'!$J$6:$L$50,3,FALSE)="Monthly",(YEAR(AC8078)-YEAR(AB8078))*12+MONTH(AC8078)-MONTH(AB8078)+1,(AC8078-AB8078+1))</f>
        <v>#N/A</v>
      </c>
      <c r="F8078" s="210" t="e">
        <f t="shared" si="639"/>
        <v>#N/A</v>
      </c>
    </row>
    <row r="8079" spans="1:6" x14ac:dyDescent="0.25">
      <c r="A8079" s="43" t="str">
        <f t="shared" si="635"/>
        <v xml:space="preserve"> 0 Financial</v>
      </c>
      <c r="B8079" s="43" t="str">
        <f t="shared" si="636"/>
        <v/>
      </c>
      <c r="C8079" s="43">
        <f t="shared" si="637"/>
        <v>0</v>
      </c>
      <c r="D8079" s="43" t="str">
        <f t="shared" si="638"/>
        <v>Financial</v>
      </c>
      <c r="E8079" s="43" t="e">
        <f>IF(VLOOKUP(S8079,'DD-Lookup'!$J$6:$L$50,3,FALSE)="Monthly",(YEAR(AC8079)-YEAR(AB8079))*12+MONTH(AC8079)-MONTH(AB8079)+1,(AC8079-AB8079+1))</f>
        <v>#N/A</v>
      </c>
      <c r="F8079" s="210" t="e">
        <f t="shared" si="639"/>
        <v>#N/A</v>
      </c>
    </row>
    <row r="8080" spans="1:6" x14ac:dyDescent="0.25">
      <c r="A8080" s="43" t="str">
        <f t="shared" si="635"/>
        <v xml:space="preserve"> 0 Financial</v>
      </c>
      <c r="B8080" s="43" t="str">
        <f t="shared" si="636"/>
        <v/>
      </c>
      <c r="C8080" s="43">
        <f t="shared" si="637"/>
        <v>0</v>
      </c>
      <c r="D8080" s="43" t="str">
        <f t="shared" si="638"/>
        <v>Financial</v>
      </c>
      <c r="E8080" s="43" t="e">
        <f>IF(VLOOKUP(S8080,'DD-Lookup'!$J$6:$L$50,3,FALSE)="Monthly",(YEAR(AC8080)-YEAR(AB8080))*12+MONTH(AC8080)-MONTH(AB8080)+1,(AC8080-AB8080+1))</f>
        <v>#N/A</v>
      </c>
      <c r="F8080" s="210" t="e">
        <f t="shared" si="639"/>
        <v>#N/A</v>
      </c>
    </row>
    <row r="8081" spans="1:6" x14ac:dyDescent="0.25">
      <c r="A8081" s="43" t="str">
        <f t="shared" si="635"/>
        <v xml:space="preserve"> 0 Financial</v>
      </c>
      <c r="B8081" s="43" t="str">
        <f t="shared" si="636"/>
        <v/>
      </c>
      <c r="C8081" s="43">
        <f t="shared" si="637"/>
        <v>0</v>
      </c>
      <c r="D8081" s="43" t="str">
        <f t="shared" si="638"/>
        <v>Financial</v>
      </c>
      <c r="E8081" s="43" t="e">
        <f>IF(VLOOKUP(S8081,'DD-Lookup'!$J$6:$L$50,3,FALSE)="Monthly",(YEAR(AC8081)-YEAR(AB8081))*12+MONTH(AC8081)-MONTH(AB8081)+1,(AC8081-AB8081+1))</f>
        <v>#N/A</v>
      </c>
      <c r="F8081" s="210" t="e">
        <f t="shared" si="639"/>
        <v>#N/A</v>
      </c>
    </row>
    <row r="8082" spans="1:6" x14ac:dyDescent="0.25">
      <c r="A8082" s="43" t="str">
        <f t="shared" si="635"/>
        <v xml:space="preserve"> 0 Financial</v>
      </c>
      <c r="B8082" s="43" t="str">
        <f t="shared" si="636"/>
        <v/>
      </c>
      <c r="C8082" s="43">
        <f t="shared" si="637"/>
        <v>0</v>
      </c>
      <c r="D8082" s="43" t="str">
        <f t="shared" si="638"/>
        <v>Financial</v>
      </c>
      <c r="E8082" s="43" t="e">
        <f>IF(VLOOKUP(S8082,'DD-Lookup'!$J$6:$L$50,3,FALSE)="Monthly",(YEAR(AC8082)-YEAR(AB8082))*12+MONTH(AC8082)-MONTH(AB8082)+1,(AC8082-AB8082+1))</f>
        <v>#N/A</v>
      </c>
      <c r="F8082" s="210" t="e">
        <f t="shared" si="639"/>
        <v>#N/A</v>
      </c>
    </row>
    <row r="8083" spans="1:6" x14ac:dyDescent="0.25">
      <c r="A8083" s="43" t="str">
        <f t="shared" si="635"/>
        <v xml:space="preserve"> 0 Financial</v>
      </c>
      <c r="B8083" s="43" t="str">
        <f t="shared" si="636"/>
        <v/>
      </c>
      <c r="C8083" s="43">
        <f t="shared" si="637"/>
        <v>0</v>
      </c>
      <c r="D8083" s="43" t="str">
        <f t="shared" si="638"/>
        <v>Financial</v>
      </c>
      <c r="E8083" s="43" t="e">
        <f>IF(VLOOKUP(S8083,'DD-Lookup'!$J$6:$L$50,3,FALSE)="Monthly",(YEAR(AC8083)-YEAR(AB8083))*12+MONTH(AC8083)-MONTH(AB8083)+1,(AC8083-AB8083+1))</f>
        <v>#N/A</v>
      </c>
      <c r="F8083" s="210" t="e">
        <f t="shared" si="639"/>
        <v>#N/A</v>
      </c>
    </row>
    <row r="8084" spans="1:6" x14ac:dyDescent="0.25">
      <c r="A8084" s="43" t="str">
        <f t="shared" si="635"/>
        <v xml:space="preserve"> 0 Financial</v>
      </c>
      <c r="B8084" s="43" t="str">
        <f t="shared" si="636"/>
        <v/>
      </c>
      <c r="C8084" s="43">
        <f t="shared" si="637"/>
        <v>0</v>
      </c>
      <c r="D8084" s="43" t="str">
        <f t="shared" si="638"/>
        <v>Financial</v>
      </c>
      <c r="E8084" s="43" t="e">
        <f>IF(VLOOKUP(S8084,'DD-Lookup'!$J$6:$L$50,3,FALSE)="Monthly",(YEAR(AC8084)-YEAR(AB8084))*12+MONTH(AC8084)-MONTH(AB8084)+1,(AC8084-AB8084+1))</f>
        <v>#N/A</v>
      </c>
      <c r="F8084" s="210" t="e">
        <f t="shared" si="639"/>
        <v>#N/A</v>
      </c>
    </row>
    <row r="8085" spans="1:6" x14ac:dyDescent="0.25">
      <c r="A8085" s="43" t="str">
        <f t="shared" si="635"/>
        <v xml:space="preserve"> 0 Financial</v>
      </c>
      <c r="B8085" s="43" t="str">
        <f t="shared" si="636"/>
        <v/>
      </c>
      <c r="C8085" s="43">
        <f t="shared" si="637"/>
        <v>0</v>
      </c>
      <c r="D8085" s="43" t="str">
        <f t="shared" si="638"/>
        <v>Financial</v>
      </c>
      <c r="E8085" s="43" t="e">
        <f>IF(VLOOKUP(S8085,'DD-Lookup'!$J$6:$L$50,3,FALSE)="Monthly",(YEAR(AC8085)-YEAR(AB8085))*12+MONTH(AC8085)-MONTH(AB8085)+1,(AC8085-AB8085+1))</f>
        <v>#N/A</v>
      </c>
      <c r="F8085" s="210" t="e">
        <f t="shared" si="639"/>
        <v>#N/A</v>
      </c>
    </row>
    <row r="8086" spans="1:6" x14ac:dyDescent="0.25">
      <c r="A8086" s="43" t="str">
        <f t="shared" si="635"/>
        <v xml:space="preserve"> 0 Financial</v>
      </c>
      <c r="B8086" s="43" t="str">
        <f t="shared" si="636"/>
        <v/>
      </c>
      <c r="C8086" s="43">
        <f t="shared" si="637"/>
        <v>0</v>
      </c>
      <c r="D8086" s="43" t="str">
        <f t="shared" si="638"/>
        <v>Financial</v>
      </c>
      <c r="E8086" s="43" t="e">
        <f>IF(VLOOKUP(S8086,'DD-Lookup'!$J$6:$L$50,3,FALSE)="Monthly",(YEAR(AC8086)-YEAR(AB8086))*12+MONTH(AC8086)-MONTH(AB8086)+1,(AC8086-AB8086+1))</f>
        <v>#N/A</v>
      </c>
      <c r="F8086" s="210" t="e">
        <f t="shared" si="639"/>
        <v>#N/A</v>
      </c>
    </row>
    <row r="8087" spans="1:6" x14ac:dyDescent="0.25">
      <c r="A8087" s="43" t="str">
        <f t="shared" si="635"/>
        <v xml:space="preserve"> 0 Financial</v>
      </c>
      <c r="B8087" s="43" t="str">
        <f t="shared" si="636"/>
        <v/>
      </c>
      <c r="C8087" s="43">
        <f t="shared" si="637"/>
        <v>0</v>
      </c>
      <c r="D8087" s="43" t="str">
        <f t="shared" si="638"/>
        <v>Financial</v>
      </c>
      <c r="E8087" s="43" t="e">
        <f>IF(VLOOKUP(S8087,'DD-Lookup'!$J$6:$L$50,3,FALSE)="Monthly",(YEAR(AC8087)-YEAR(AB8087))*12+MONTH(AC8087)-MONTH(AB8087)+1,(AC8087-AB8087+1))</f>
        <v>#N/A</v>
      </c>
      <c r="F8087" s="210" t="e">
        <f t="shared" si="639"/>
        <v>#N/A</v>
      </c>
    </row>
    <row r="8088" spans="1:6" x14ac:dyDescent="0.25">
      <c r="A8088" s="43" t="str">
        <f t="shared" si="635"/>
        <v xml:space="preserve"> 0 Financial</v>
      </c>
      <c r="B8088" s="43" t="str">
        <f t="shared" si="636"/>
        <v/>
      </c>
      <c r="C8088" s="43">
        <f t="shared" si="637"/>
        <v>0</v>
      </c>
      <c r="D8088" s="43" t="str">
        <f t="shared" si="638"/>
        <v>Financial</v>
      </c>
      <c r="E8088" s="43" t="e">
        <f>IF(VLOOKUP(S8088,'DD-Lookup'!$J$6:$L$50,3,FALSE)="Monthly",(YEAR(AC8088)-YEAR(AB8088))*12+MONTH(AC8088)-MONTH(AB8088)+1,(AC8088-AB8088+1))</f>
        <v>#N/A</v>
      </c>
      <c r="F8088" s="210" t="e">
        <f t="shared" si="639"/>
        <v>#N/A</v>
      </c>
    </row>
    <row r="8089" spans="1:6" x14ac:dyDescent="0.25">
      <c r="A8089" s="43" t="str">
        <f t="shared" si="635"/>
        <v xml:space="preserve"> 0 Financial</v>
      </c>
      <c r="B8089" s="43" t="str">
        <f t="shared" si="636"/>
        <v/>
      </c>
      <c r="C8089" s="43">
        <f t="shared" si="637"/>
        <v>0</v>
      </c>
      <c r="D8089" s="43" t="str">
        <f t="shared" si="638"/>
        <v>Financial</v>
      </c>
      <c r="E8089" s="43" t="e">
        <f>IF(VLOOKUP(S8089,'DD-Lookup'!$J$6:$L$50,3,FALSE)="Monthly",(YEAR(AC8089)-YEAR(AB8089))*12+MONTH(AC8089)-MONTH(AB8089)+1,(AC8089-AB8089+1))</f>
        <v>#N/A</v>
      </c>
      <c r="F8089" s="210" t="e">
        <f t="shared" si="639"/>
        <v>#N/A</v>
      </c>
    </row>
    <row r="8090" spans="1:6" x14ac:dyDescent="0.25">
      <c r="A8090" s="43" t="str">
        <f t="shared" si="635"/>
        <v xml:space="preserve"> 0 Financial</v>
      </c>
      <c r="B8090" s="43" t="str">
        <f t="shared" si="636"/>
        <v/>
      </c>
      <c r="C8090" s="43">
        <f t="shared" si="637"/>
        <v>0</v>
      </c>
      <c r="D8090" s="43" t="str">
        <f t="shared" si="638"/>
        <v>Financial</v>
      </c>
      <c r="E8090" s="43" t="e">
        <f>IF(VLOOKUP(S8090,'DD-Lookup'!$J$6:$L$50,3,FALSE)="Monthly",(YEAR(AC8090)-YEAR(AB8090))*12+MONTH(AC8090)-MONTH(AB8090)+1,(AC8090-AB8090+1))</f>
        <v>#N/A</v>
      </c>
      <c r="F8090" s="210" t="e">
        <f t="shared" si="639"/>
        <v>#N/A</v>
      </c>
    </row>
    <row r="8091" spans="1:6" x14ac:dyDescent="0.25">
      <c r="A8091" s="43" t="str">
        <f t="shared" si="635"/>
        <v xml:space="preserve"> 0 Financial</v>
      </c>
      <c r="B8091" s="43" t="str">
        <f t="shared" si="636"/>
        <v/>
      </c>
      <c r="C8091" s="43">
        <f t="shared" si="637"/>
        <v>0</v>
      </c>
      <c r="D8091" s="43" t="str">
        <f t="shared" si="638"/>
        <v>Financial</v>
      </c>
      <c r="E8091" s="43" t="e">
        <f>IF(VLOOKUP(S8091,'DD-Lookup'!$J$6:$L$50,3,FALSE)="Monthly",(YEAR(AC8091)-YEAR(AB8091))*12+MONTH(AC8091)-MONTH(AB8091)+1,(AC8091-AB8091+1))</f>
        <v>#N/A</v>
      </c>
      <c r="F8091" s="210" t="e">
        <f t="shared" si="639"/>
        <v>#N/A</v>
      </c>
    </row>
    <row r="8092" spans="1:6" x14ac:dyDescent="0.25">
      <c r="A8092" s="43" t="str">
        <f t="shared" si="635"/>
        <v xml:space="preserve"> 0 Financial</v>
      </c>
      <c r="B8092" s="43" t="str">
        <f t="shared" si="636"/>
        <v/>
      </c>
      <c r="C8092" s="43">
        <f t="shared" si="637"/>
        <v>0</v>
      </c>
      <c r="D8092" s="43" t="str">
        <f t="shared" si="638"/>
        <v>Financial</v>
      </c>
      <c r="E8092" s="43" t="e">
        <f>IF(VLOOKUP(S8092,'DD-Lookup'!$J$6:$L$50,3,FALSE)="Monthly",(YEAR(AC8092)-YEAR(AB8092))*12+MONTH(AC8092)-MONTH(AB8092)+1,(AC8092-AB8092+1))</f>
        <v>#N/A</v>
      </c>
      <c r="F8092" s="210" t="e">
        <f t="shared" si="639"/>
        <v>#N/A</v>
      </c>
    </row>
    <row r="8093" spans="1:6" x14ac:dyDescent="0.25">
      <c r="A8093" s="43" t="str">
        <f t="shared" si="635"/>
        <v xml:space="preserve"> 0 Financial</v>
      </c>
      <c r="B8093" s="43" t="str">
        <f t="shared" si="636"/>
        <v/>
      </c>
      <c r="C8093" s="43">
        <f t="shared" si="637"/>
        <v>0</v>
      </c>
      <c r="D8093" s="43" t="str">
        <f t="shared" si="638"/>
        <v>Financial</v>
      </c>
      <c r="E8093" s="43" t="e">
        <f>IF(VLOOKUP(S8093,'DD-Lookup'!$J$6:$L$50,3,FALSE)="Monthly",(YEAR(AC8093)-YEAR(AB8093))*12+MONTH(AC8093)-MONTH(AB8093)+1,(AC8093-AB8093+1))</f>
        <v>#N/A</v>
      </c>
      <c r="F8093" s="210" t="e">
        <f t="shared" si="639"/>
        <v>#N/A</v>
      </c>
    </row>
    <row r="8094" spans="1:6" x14ac:dyDescent="0.25">
      <c r="A8094" s="43" t="str">
        <f t="shared" si="635"/>
        <v xml:space="preserve"> 0 Financial</v>
      </c>
      <c r="B8094" s="43" t="str">
        <f t="shared" si="636"/>
        <v/>
      </c>
      <c r="C8094" s="43">
        <f t="shared" si="637"/>
        <v>0</v>
      </c>
      <c r="D8094" s="43" t="str">
        <f t="shared" si="638"/>
        <v>Financial</v>
      </c>
      <c r="E8094" s="43" t="e">
        <f>IF(VLOOKUP(S8094,'DD-Lookup'!$J$6:$L$50,3,FALSE)="Monthly",(YEAR(AC8094)-YEAR(AB8094))*12+MONTH(AC8094)-MONTH(AB8094)+1,(AC8094-AB8094+1))</f>
        <v>#N/A</v>
      </c>
      <c r="F8094" s="210" t="e">
        <f t="shared" si="639"/>
        <v>#N/A</v>
      </c>
    </row>
    <row r="8095" spans="1:6" x14ac:dyDescent="0.25">
      <c r="A8095" s="43" t="str">
        <f t="shared" si="635"/>
        <v xml:space="preserve"> 0 Financial</v>
      </c>
      <c r="B8095" s="43" t="str">
        <f t="shared" si="636"/>
        <v/>
      </c>
      <c r="C8095" s="43">
        <f t="shared" si="637"/>
        <v>0</v>
      </c>
      <c r="D8095" s="43" t="str">
        <f t="shared" si="638"/>
        <v>Financial</v>
      </c>
      <c r="E8095" s="43" t="e">
        <f>IF(VLOOKUP(S8095,'DD-Lookup'!$J$6:$L$50,3,FALSE)="Monthly",(YEAR(AC8095)-YEAR(AB8095))*12+MONTH(AC8095)-MONTH(AB8095)+1,(AC8095-AB8095+1))</f>
        <v>#N/A</v>
      </c>
      <c r="F8095" s="210" t="e">
        <f t="shared" si="639"/>
        <v>#N/A</v>
      </c>
    </row>
    <row r="8096" spans="1:6" x14ac:dyDescent="0.25">
      <c r="A8096" s="43" t="str">
        <f t="shared" si="635"/>
        <v xml:space="preserve"> 0 Financial</v>
      </c>
      <c r="B8096" s="43" t="str">
        <f t="shared" si="636"/>
        <v/>
      </c>
      <c r="C8096" s="43">
        <f t="shared" si="637"/>
        <v>0</v>
      </c>
      <c r="D8096" s="43" t="str">
        <f t="shared" si="638"/>
        <v>Financial</v>
      </c>
      <c r="E8096" s="43" t="e">
        <f>IF(VLOOKUP(S8096,'DD-Lookup'!$J$6:$L$50,3,FALSE)="Monthly",(YEAR(AC8096)-YEAR(AB8096))*12+MONTH(AC8096)-MONTH(AB8096)+1,(AC8096-AB8096+1))</f>
        <v>#N/A</v>
      </c>
      <c r="F8096" s="210" t="e">
        <f t="shared" si="639"/>
        <v>#N/A</v>
      </c>
    </row>
    <row r="8097" spans="1:6" x14ac:dyDescent="0.25">
      <c r="A8097" s="43" t="str">
        <f t="shared" si="635"/>
        <v xml:space="preserve"> 0 Financial</v>
      </c>
      <c r="B8097" s="43" t="str">
        <f t="shared" si="636"/>
        <v/>
      </c>
      <c r="C8097" s="43">
        <f t="shared" si="637"/>
        <v>0</v>
      </c>
      <c r="D8097" s="43" t="str">
        <f t="shared" si="638"/>
        <v>Financial</v>
      </c>
      <c r="E8097" s="43" t="e">
        <f>IF(VLOOKUP(S8097,'DD-Lookup'!$J$6:$L$50,3,FALSE)="Monthly",(YEAR(AC8097)-YEAR(AB8097))*12+MONTH(AC8097)-MONTH(AB8097)+1,(AC8097-AB8097+1))</f>
        <v>#N/A</v>
      </c>
      <c r="F8097" s="210" t="e">
        <f t="shared" si="639"/>
        <v>#N/A</v>
      </c>
    </row>
    <row r="8098" spans="1:6" x14ac:dyDescent="0.25">
      <c r="A8098" s="43" t="str">
        <f t="shared" si="635"/>
        <v xml:space="preserve"> 0 Financial</v>
      </c>
      <c r="B8098" s="43" t="str">
        <f t="shared" si="636"/>
        <v/>
      </c>
      <c r="C8098" s="43">
        <f t="shared" si="637"/>
        <v>0</v>
      </c>
      <c r="D8098" s="43" t="str">
        <f t="shared" si="638"/>
        <v>Financial</v>
      </c>
      <c r="E8098" s="43" t="e">
        <f>IF(VLOOKUP(S8098,'DD-Lookup'!$J$6:$L$50,3,FALSE)="Monthly",(YEAR(AC8098)-YEAR(AB8098))*12+MONTH(AC8098)-MONTH(AB8098)+1,(AC8098-AB8098+1))</f>
        <v>#N/A</v>
      </c>
      <c r="F8098" s="210" t="e">
        <f t="shared" si="639"/>
        <v>#N/A</v>
      </c>
    </row>
    <row r="8099" spans="1:6" x14ac:dyDescent="0.25">
      <c r="A8099" s="43" t="str">
        <f t="shared" si="635"/>
        <v xml:space="preserve"> 0 Financial</v>
      </c>
      <c r="B8099" s="43" t="str">
        <f t="shared" si="636"/>
        <v/>
      </c>
      <c r="C8099" s="43">
        <f t="shared" si="637"/>
        <v>0</v>
      </c>
      <c r="D8099" s="43" t="str">
        <f t="shared" si="638"/>
        <v>Financial</v>
      </c>
      <c r="E8099" s="43" t="e">
        <f>IF(VLOOKUP(S8099,'DD-Lookup'!$J$6:$L$50,3,FALSE)="Monthly",(YEAR(AC8099)-YEAR(AB8099))*12+MONTH(AC8099)-MONTH(AB8099)+1,(AC8099-AB8099+1))</f>
        <v>#N/A</v>
      </c>
      <c r="F8099" s="210" t="e">
        <f t="shared" si="639"/>
        <v>#N/A</v>
      </c>
    </row>
    <row r="8100" spans="1:6" x14ac:dyDescent="0.25">
      <c r="A8100" s="43" t="str">
        <f t="shared" si="635"/>
        <v xml:space="preserve"> 0 Financial</v>
      </c>
      <c r="B8100" s="43" t="str">
        <f t="shared" si="636"/>
        <v/>
      </c>
      <c r="C8100" s="43">
        <f t="shared" si="637"/>
        <v>0</v>
      </c>
      <c r="D8100" s="43" t="str">
        <f t="shared" si="638"/>
        <v>Financial</v>
      </c>
      <c r="E8100" s="43" t="e">
        <f>IF(VLOOKUP(S8100,'DD-Lookup'!$J$6:$L$50,3,FALSE)="Monthly",(YEAR(AC8100)-YEAR(AB8100))*12+MONTH(AC8100)-MONTH(AB8100)+1,(AC8100-AB8100+1))</f>
        <v>#N/A</v>
      </c>
      <c r="F8100" s="210" t="e">
        <f t="shared" si="639"/>
        <v>#N/A</v>
      </c>
    </row>
    <row r="8101" spans="1:6" x14ac:dyDescent="0.25">
      <c r="A8101" s="43" t="str">
        <f t="shared" si="635"/>
        <v xml:space="preserve"> 0 Financial</v>
      </c>
      <c r="B8101" s="43" t="str">
        <f t="shared" si="636"/>
        <v/>
      </c>
      <c r="C8101" s="43">
        <f t="shared" si="637"/>
        <v>0</v>
      </c>
      <c r="D8101" s="43" t="str">
        <f t="shared" si="638"/>
        <v>Financial</v>
      </c>
      <c r="E8101" s="43" t="e">
        <f>IF(VLOOKUP(S8101,'DD-Lookup'!$J$6:$L$50,3,FALSE)="Monthly",(YEAR(AC8101)-YEAR(AB8101))*12+MONTH(AC8101)-MONTH(AB8101)+1,(AC8101-AB8101+1))</f>
        <v>#N/A</v>
      </c>
      <c r="F8101" s="210" t="e">
        <f t="shared" si="639"/>
        <v>#N/A</v>
      </c>
    </row>
    <row r="8102" spans="1:6" x14ac:dyDescent="0.25">
      <c r="A8102" s="43" t="str">
        <f t="shared" si="635"/>
        <v xml:space="preserve"> 0 Financial</v>
      </c>
      <c r="B8102" s="43" t="str">
        <f t="shared" si="636"/>
        <v/>
      </c>
      <c r="C8102" s="43">
        <f t="shared" si="637"/>
        <v>0</v>
      </c>
      <c r="D8102" s="43" t="str">
        <f t="shared" si="638"/>
        <v>Financial</v>
      </c>
      <c r="E8102" s="43" t="e">
        <f>IF(VLOOKUP(S8102,'DD-Lookup'!$J$6:$L$50,3,FALSE)="Monthly",(YEAR(AC8102)-YEAR(AB8102))*12+MONTH(AC8102)-MONTH(AB8102)+1,(AC8102-AB8102+1))</f>
        <v>#N/A</v>
      </c>
      <c r="F8102" s="210" t="e">
        <f t="shared" si="639"/>
        <v>#N/A</v>
      </c>
    </row>
    <row r="8103" spans="1:6" x14ac:dyDescent="0.25">
      <c r="A8103" s="43" t="str">
        <f t="shared" si="635"/>
        <v xml:space="preserve"> 0 Financial</v>
      </c>
      <c r="B8103" s="43" t="str">
        <f t="shared" si="636"/>
        <v/>
      </c>
      <c r="C8103" s="43">
        <f t="shared" si="637"/>
        <v>0</v>
      </c>
      <c r="D8103" s="43" t="str">
        <f t="shared" si="638"/>
        <v>Financial</v>
      </c>
      <c r="E8103" s="43" t="e">
        <f>IF(VLOOKUP(S8103,'DD-Lookup'!$J$6:$L$50,3,FALSE)="Monthly",(YEAR(AC8103)-YEAR(AB8103))*12+MONTH(AC8103)-MONTH(AB8103)+1,(AC8103-AB8103+1))</f>
        <v>#N/A</v>
      </c>
      <c r="F8103" s="210" t="e">
        <f t="shared" si="639"/>
        <v>#N/A</v>
      </c>
    </row>
    <row r="8104" spans="1:6" x14ac:dyDescent="0.25">
      <c r="A8104" s="43" t="str">
        <f t="shared" si="635"/>
        <v xml:space="preserve"> 0 Financial</v>
      </c>
      <c r="B8104" s="43" t="str">
        <f t="shared" si="636"/>
        <v/>
      </c>
      <c r="C8104" s="43">
        <f t="shared" si="637"/>
        <v>0</v>
      </c>
      <c r="D8104" s="43" t="str">
        <f t="shared" si="638"/>
        <v>Financial</v>
      </c>
      <c r="E8104" s="43" t="e">
        <f>IF(VLOOKUP(S8104,'DD-Lookup'!$J$6:$L$50,3,FALSE)="Monthly",(YEAR(AC8104)-YEAR(AB8104))*12+MONTH(AC8104)-MONTH(AB8104)+1,(AC8104-AB8104+1))</f>
        <v>#N/A</v>
      </c>
      <c r="F8104" s="210" t="e">
        <f t="shared" si="639"/>
        <v>#N/A</v>
      </c>
    </row>
    <row r="8105" spans="1:6" x14ac:dyDescent="0.25">
      <c r="A8105" s="43" t="str">
        <f t="shared" si="635"/>
        <v xml:space="preserve"> 0 Financial</v>
      </c>
      <c r="B8105" s="43" t="str">
        <f t="shared" si="636"/>
        <v/>
      </c>
      <c r="C8105" s="43">
        <f t="shared" si="637"/>
        <v>0</v>
      </c>
      <c r="D8105" s="43" t="str">
        <f t="shared" si="638"/>
        <v>Financial</v>
      </c>
      <c r="E8105" s="43" t="e">
        <f>IF(VLOOKUP(S8105,'DD-Lookup'!$J$6:$L$50,3,FALSE)="Monthly",(YEAR(AC8105)-YEAR(AB8105))*12+MONTH(AC8105)-MONTH(AB8105)+1,(AC8105-AB8105+1))</f>
        <v>#N/A</v>
      </c>
      <c r="F8105" s="210" t="e">
        <f t="shared" si="639"/>
        <v>#N/A</v>
      </c>
    </row>
    <row r="8106" spans="1:6" x14ac:dyDescent="0.25">
      <c r="A8106" s="43" t="str">
        <f t="shared" si="635"/>
        <v xml:space="preserve"> 0 Financial</v>
      </c>
      <c r="B8106" s="43" t="str">
        <f t="shared" si="636"/>
        <v/>
      </c>
      <c r="C8106" s="43">
        <f t="shared" si="637"/>
        <v>0</v>
      </c>
      <c r="D8106" s="43" t="str">
        <f t="shared" si="638"/>
        <v>Financial</v>
      </c>
      <c r="E8106" s="43" t="e">
        <f>IF(VLOOKUP(S8106,'DD-Lookup'!$J$6:$L$50,3,FALSE)="Monthly",(YEAR(AC8106)-YEAR(AB8106))*12+MONTH(AC8106)-MONTH(AB8106)+1,(AC8106-AB8106+1))</f>
        <v>#N/A</v>
      </c>
      <c r="F8106" s="210" t="e">
        <f t="shared" si="639"/>
        <v>#N/A</v>
      </c>
    </row>
    <row r="8107" spans="1:6" x14ac:dyDescent="0.25">
      <c r="A8107" s="43" t="str">
        <f t="shared" si="635"/>
        <v xml:space="preserve"> 0 Financial</v>
      </c>
      <c r="B8107" s="43" t="str">
        <f t="shared" si="636"/>
        <v/>
      </c>
      <c r="C8107" s="43">
        <f t="shared" si="637"/>
        <v>0</v>
      </c>
      <c r="D8107" s="43" t="str">
        <f t="shared" si="638"/>
        <v>Financial</v>
      </c>
      <c r="E8107" s="43" t="e">
        <f>IF(VLOOKUP(S8107,'DD-Lookup'!$J$6:$L$50,3,FALSE)="Monthly",(YEAR(AC8107)-YEAR(AB8107))*12+MONTH(AC8107)-MONTH(AB8107)+1,(AC8107-AB8107+1))</f>
        <v>#N/A</v>
      </c>
      <c r="F8107" s="210" t="e">
        <f t="shared" si="639"/>
        <v>#N/A</v>
      </c>
    </row>
    <row r="8108" spans="1:6" x14ac:dyDescent="0.25">
      <c r="A8108" s="43" t="str">
        <f t="shared" si="635"/>
        <v xml:space="preserve"> 0 Financial</v>
      </c>
      <c r="B8108" s="43" t="str">
        <f t="shared" si="636"/>
        <v/>
      </c>
      <c r="C8108" s="43">
        <f t="shared" si="637"/>
        <v>0</v>
      </c>
      <c r="D8108" s="43" t="str">
        <f t="shared" si="638"/>
        <v>Financial</v>
      </c>
      <c r="E8108" s="43" t="e">
        <f>IF(VLOOKUP(S8108,'DD-Lookup'!$J$6:$L$50,3,FALSE)="Monthly",(YEAR(AC8108)-YEAR(AB8108))*12+MONTH(AC8108)-MONTH(AB8108)+1,(AC8108-AB8108+1))</f>
        <v>#N/A</v>
      </c>
      <c r="F8108" s="210" t="e">
        <f t="shared" si="639"/>
        <v>#N/A</v>
      </c>
    </row>
    <row r="8109" spans="1:6" x14ac:dyDescent="0.25">
      <c r="A8109" s="43" t="str">
        <f t="shared" si="635"/>
        <v xml:space="preserve"> 0 Financial</v>
      </c>
      <c r="B8109" s="43" t="str">
        <f t="shared" si="636"/>
        <v/>
      </c>
      <c r="C8109" s="43">
        <f t="shared" si="637"/>
        <v>0</v>
      </c>
      <c r="D8109" s="43" t="str">
        <f t="shared" si="638"/>
        <v>Financial</v>
      </c>
      <c r="E8109" s="43" t="e">
        <f>IF(VLOOKUP(S8109,'DD-Lookup'!$J$6:$L$50,3,FALSE)="Monthly",(YEAR(AC8109)-YEAR(AB8109))*12+MONTH(AC8109)-MONTH(AB8109)+1,(AC8109-AB8109+1))</f>
        <v>#N/A</v>
      </c>
      <c r="F8109" s="210" t="e">
        <f t="shared" si="639"/>
        <v>#N/A</v>
      </c>
    </row>
    <row r="8110" spans="1:6" x14ac:dyDescent="0.25">
      <c r="A8110" s="43" t="str">
        <f t="shared" si="635"/>
        <v xml:space="preserve"> 0 Financial</v>
      </c>
      <c r="B8110" s="43" t="str">
        <f t="shared" si="636"/>
        <v/>
      </c>
      <c r="C8110" s="43">
        <f t="shared" si="637"/>
        <v>0</v>
      </c>
      <c r="D8110" s="43" t="str">
        <f t="shared" si="638"/>
        <v>Financial</v>
      </c>
      <c r="E8110" s="43" t="e">
        <f>IF(VLOOKUP(S8110,'DD-Lookup'!$J$6:$L$50,3,FALSE)="Monthly",(YEAR(AC8110)-YEAR(AB8110))*12+MONTH(AC8110)-MONTH(AB8110)+1,(AC8110-AB8110+1))</f>
        <v>#N/A</v>
      </c>
      <c r="F8110" s="210" t="e">
        <f t="shared" si="639"/>
        <v>#N/A</v>
      </c>
    </row>
    <row r="8111" spans="1:6" x14ac:dyDescent="0.25">
      <c r="A8111" s="43" t="str">
        <f t="shared" si="635"/>
        <v xml:space="preserve"> 0 Financial</v>
      </c>
      <c r="B8111" s="43" t="str">
        <f t="shared" si="636"/>
        <v/>
      </c>
      <c r="C8111" s="43">
        <f t="shared" si="637"/>
        <v>0</v>
      </c>
      <c r="D8111" s="43" t="str">
        <f t="shared" si="638"/>
        <v>Financial</v>
      </c>
      <c r="E8111" s="43" t="e">
        <f>IF(VLOOKUP(S8111,'DD-Lookup'!$J$6:$L$50,3,FALSE)="Monthly",(YEAR(AC8111)-YEAR(AB8111))*12+MONTH(AC8111)-MONTH(AB8111)+1,(AC8111-AB8111+1))</f>
        <v>#N/A</v>
      </c>
      <c r="F8111" s="210" t="e">
        <f t="shared" si="639"/>
        <v>#N/A</v>
      </c>
    </row>
    <row r="8112" spans="1:6" x14ac:dyDescent="0.25">
      <c r="A8112" s="43" t="str">
        <f t="shared" si="635"/>
        <v xml:space="preserve"> 0 Financial</v>
      </c>
      <c r="B8112" s="43" t="str">
        <f t="shared" si="636"/>
        <v/>
      </c>
      <c r="C8112" s="43">
        <f t="shared" si="637"/>
        <v>0</v>
      </c>
      <c r="D8112" s="43" t="str">
        <f t="shared" si="638"/>
        <v>Financial</v>
      </c>
      <c r="E8112" s="43" t="e">
        <f>IF(VLOOKUP(S8112,'DD-Lookup'!$J$6:$L$50,3,FALSE)="Monthly",(YEAR(AC8112)-YEAR(AB8112))*12+MONTH(AC8112)-MONTH(AB8112)+1,(AC8112-AB8112+1))</f>
        <v>#N/A</v>
      </c>
      <c r="F8112" s="210" t="e">
        <f t="shared" si="639"/>
        <v>#N/A</v>
      </c>
    </row>
    <row r="8113" spans="1:6" x14ac:dyDescent="0.25">
      <c r="A8113" s="43" t="str">
        <f t="shared" si="635"/>
        <v xml:space="preserve"> 0 Financial</v>
      </c>
      <c r="B8113" s="43" t="str">
        <f t="shared" si="636"/>
        <v/>
      </c>
      <c r="C8113" s="43">
        <f t="shared" si="637"/>
        <v>0</v>
      </c>
      <c r="D8113" s="43" t="str">
        <f t="shared" si="638"/>
        <v>Financial</v>
      </c>
      <c r="E8113" s="43" t="e">
        <f>IF(VLOOKUP(S8113,'DD-Lookup'!$J$6:$L$50,3,FALSE)="Monthly",(YEAR(AC8113)-YEAR(AB8113))*12+MONTH(AC8113)-MONTH(AB8113)+1,(AC8113-AB8113+1))</f>
        <v>#N/A</v>
      </c>
      <c r="F8113" s="210" t="e">
        <f t="shared" si="639"/>
        <v>#N/A</v>
      </c>
    </row>
    <row r="8114" spans="1:6" x14ac:dyDescent="0.25">
      <c r="A8114" s="43" t="str">
        <f t="shared" si="635"/>
        <v xml:space="preserve"> 0 Financial</v>
      </c>
      <c r="B8114" s="43" t="str">
        <f t="shared" si="636"/>
        <v/>
      </c>
      <c r="C8114" s="43">
        <f t="shared" si="637"/>
        <v>0</v>
      </c>
      <c r="D8114" s="43" t="str">
        <f t="shared" si="638"/>
        <v>Financial</v>
      </c>
      <c r="E8114" s="43" t="e">
        <f>IF(VLOOKUP(S8114,'DD-Lookup'!$J$6:$L$50,3,FALSE)="Monthly",(YEAR(AC8114)-YEAR(AB8114))*12+MONTH(AC8114)-MONTH(AB8114)+1,(AC8114-AB8114+1))</f>
        <v>#N/A</v>
      </c>
      <c r="F8114" s="210" t="e">
        <f t="shared" si="639"/>
        <v>#N/A</v>
      </c>
    </row>
    <row r="8115" spans="1:6" x14ac:dyDescent="0.25">
      <c r="A8115" s="43" t="str">
        <f t="shared" si="635"/>
        <v xml:space="preserve"> 0 Financial</v>
      </c>
      <c r="B8115" s="43" t="str">
        <f t="shared" si="636"/>
        <v/>
      </c>
      <c r="C8115" s="43">
        <f t="shared" si="637"/>
        <v>0</v>
      </c>
      <c r="D8115" s="43" t="str">
        <f t="shared" si="638"/>
        <v>Financial</v>
      </c>
      <c r="E8115" s="43" t="e">
        <f>IF(VLOOKUP(S8115,'DD-Lookup'!$J$6:$L$50,3,FALSE)="Monthly",(YEAR(AC8115)-YEAR(AB8115))*12+MONTH(AC8115)-MONTH(AB8115)+1,(AC8115-AB8115+1))</f>
        <v>#N/A</v>
      </c>
      <c r="F8115" s="210" t="e">
        <f t="shared" si="639"/>
        <v>#N/A</v>
      </c>
    </row>
    <row r="8116" spans="1:6" x14ac:dyDescent="0.25">
      <c r="A8116" s="43" t="str">
        <f t="shared" si="635"/>
        <v xml:space="preserve"> 0 Financial</v>
      </c>
      <c r="B8116" s="43" t="str">
        <f t="shared" si="636"/>
        <v/>
      </c>
      <c r="C8116" s="43">
        <f t="shared" si="637"/>
        <v>0</v>
      </c>
      <c r="D8116" s="43" t="str">
        <f t="shared" si="638"/>
        <v>Financial</v>
      </c>
      <c r="E8116" s="43" t="e">
        <f>IF(VLOOKUP(S8116,'DD-Lookup'!$J$6:$L$50,3,FALSE)="Monthly",(YEAR(AC8116)-YEAR(AB8116))*12+MONTH(AC8116)-MONTH(AB8116)+1,(AC8116-AB8116+1))</f>
        <v>#N/A</v>
      </c>
      <c r="F8116" s="210" t="e">
        <f t="shared" si="639"/>
        <v>#N/A</v>
      </c>
    </row>
    <row r="8117" spans="1:6" x14ac:dyDescent="0.25">
      <c r="A8117" s="43" t="str">
        <f t="shared" si="635"/>
        <v xml:space="preserve"> 0 Financial</v>
      </c>
      <c r="B8117" s="43" t="str">
        <f t="shared" si="636"/>
        <v/>
      </c>
      <c r="C8117" s="43">
        <f t="shared" si="637"/>
        <v>0</v>
      </c>
      <c r="D8117" s="43" t="str">
        <f t="shared" si="638"/>
        <v>Financial</v>
      </c>
      <c r="E8117" s="43" t="e">
        <f>IF(VLOOKUP(S8117,'DD-Lookup'!$J$6:$L$50,3,FALSE)="Monthly",(YEAR(AC8117)-YEAR(AB8117))*12+MONTH(AC8117)-MONTH(AB8117)+1,(AC8117-AB8117+1))</f>
        <v>#N/A</v>
      </c>
      <c r="F8117" s="210" t="e">
        <f t="shared" si="639"/>
        <v>#N/A</v>
      </c>
    </row>
    <row r="8118" spans="1:6" x14ac:dyDescent="0.25">
      <c r="A8118" s="43" t="str">
        <f t="shared" si="635"/>
        <v xml:space="preserve"> 0 Financial</v>
      </c>
      <c r="B8118" s="43" t="str">
        <f t="shared" si="636"/>
        <v/>
      </c>
      <c r="C8118" s="43">
        <f t="shared" si="637"/>
        <v>0</v>
      </c>
      <c r="D8118" s="43" t="str">
        <f t="shared" si="638"/>
        <v>Financial</v>
      </c>
      <c r="E8118" s="43" t="e">
        <f>IF(VLOOKUP(S8118,'DD-Lookup'!$J$6:$L$50,3,FALSE)="Monthly",(YEAR(AC8118)-YEAR(AB8118))*12+MONTH(AC8118)-MONTH(AB8118)+1,(AC8118-AB8118+1))</f>
        <v>#N/A</v>
      </c>
      <c r="F8118" s="210" t="e">
        <f t="shared" si="639"/>
        <v>#N/A</v>
      </c>
    </row>
    <row r="8119" spans="1:6" x14ac:dyDescent="0.25">
      <c r="A8119" s="43" t="str">
        <f t="shared" si="635"/>
        <v xml:space="preserve"> 0 Financial</v>
      </c>
      <c r="B8119" s="43" t="str">
        <f t="shared" si="636"/>
        <v/>
      </c>
      <c r="C8119" s="43">
        <f t="shared" si="637"/>
        <v>0</v>
      </c>
      <c r="D8119" s="43" t="str">
        <f t="shared" si="638"/>
        <v>Financial</v>
      </c>
      <c r="E8119" s="43" t="e">
        <f>IF(VLOOKUP(S8119,'DD-Lookup'!$J$6:$L$50,3,FALSE)="Monthly",(YEAR(AC8119)-YEAR(AB8119))*12+MONTH(AC8119)-MONTH(AB8119)+1,(AC8119-AB8119+1))</f>
        <v>#N/A</v>
      </c>
      <c r="F8119" s="210" t="e">
        <f t="shared" si="639"/>
        <v>#N/A</v>
      </c>
    </row>
    <row r="8120" spans="1:6" x14ac:dyDescent="0.25">
      <c r="A8120" s="43" t="str">
        <f t="shared" si="635"/>
        <v xml:space="preserve"> 0 Financial</v>
      </c>
      <c r="B8120" s="43" t="str">
        <f t="shared" si="636"/>
        <v/>
      </c>
      <c r="C8120" s="43">
        <f t="shared" si="637"/>
        <v>0</v>
      </c>
      <c r="D8120" s="43" t="str">
        <f t="shared" si="638"/>
        <v>Financial</v>
      </c>
      <c r="E8120" s="43" t="e">
        <f>IF(VLOOKUP(S8120,'DD-Lookup'!$J$6:$L$50,3,FALSE)="Monthly",(YEAR(AC8120)-YEAR(AB8120))*12+MONTH(AC8120)-MONTH(AB8120)+1,(AC8120-AB8120+1))</f>
        <v>#N/A</v>
      </c>
      <c r="F8120" s="210" t="e">
        <f t="shared" si="639"/>
        <v>#N/A</v>
      </c>
    </row>
    <row r="8121" spans="1:6" x14ac:dyDescent="0.25">
      <c r="A8121" s="43" t="str">
        <f t="shared" si="635"/>
        <v xml:space="preserve"> 0 Financial</v>
      </c>
      <c r="B8121" s="43" t="str">
        <f t="shared" si="636"/>
        <v/>
      </c>
      <c r="C8121" s="43">
        <f t="shared" si="637"/>
        <v>0</v>
      </c>
      <c r="D8121" s="43" t="str">
        <f t="shared" si="638"/>
        <v>Financial</v>
      </c>
      <c r="E8121" s="43" t="e">
        <f>IF(VLOOKUP(S8121,'DD-Lookup'!$J$6:$L$50,3,FALSE)="Monthly",(YEAR(AC8121)-YEAR(AB8121))*12+MONTH(AC8121)-MONTH(AB8121)+1,(AC8121-AB8121+1))</f>
        <v>#N/A</v>
      </c>
      <c r="F8121" s="210" t="e">
        <f t="shared" si="639"/>
        <v>#N/A</v>
      </c>
    </row>
    <row r="8122" spans="1:6" x14ac:dyDescent="0.25">
      <c r="A8122" s="43" t="str">
        <f t="shared" si="635"/>
        <v xml:space="preserve"> 0 Financial</v>
      </c>
      <c r="B8122" s="43" t="str">
        <f t="shared" si="636"/>
        <v/>
      </c>
      <c r="C8122" s="43">
        <f t="shared" si="637"/>
        <v>0</v>
      </c>
      <c r="D8122" s="43" t="str">
        <f t="shared" si="638"/>
        <v>Financial</v>
      </c>
      <c r="E8122" s="43" t="e">
        <f>IF(VLOOKUP(S8122,'DD-Lookup'!$J$6:$L$50,3,FALSE)="Monthly",(YEAR(AC8122)-YEAR(AB8122))*12+MONTH(AC8122)-MONTH(AB8122)+1,(AC8122-AB8122+1))</f>
        <v>#N/A</v>
      </c>
      <c r="F8122" s="210" t="e">
        <f t="shared" si="639"/>
        <v>#N/A</v>
      </c>
    </row>
    <row r="8123" spans="1:6" x14ac:dyDescent="0.25">
      <c r="A8123" s="43" t="str">
        <f t="shared" si="635"/>
        <v xml:space="preserve"> 0 Financial</v>
      </c>
      <c r="B8123" s="43" t="str">
        <f t="shared" si="636"/>
        <v/>
      </c>
      <c r="C8123" s="43">
        <f t="shared" si="637"/>
        <v>0</v>
      </c>
      <c r="D8123" s="43" t="str">
        <f t="shared" si="638"/>
        <v>Financial</v>
      </c>
      <c r="E8123" s="43" t="e">
        <f>IF(VLOOKUP(S8123,'DD-Lookup'!$J$6:$L$50,3,FALSE)="Monthly",(YEAR(AC8123)-YEAR(AB8123))*12+MONTH(AC8123)-MONTH(AB8123)+1,(AC8123-AB8123+1))</f>
        <v>#N/A</v>
      </c>
      <c r="F8123" s="210" t="e">
        <f t="shared" si="639"/>
        <v>#N/A</v>
      </c>
    </row>
    <row r="8124" spans="1:6" x14ac:dyDescent="0.25">
      <c r="A8124" s="43" t="str">
        <f t="shared" si="635"/>
        <v xml:space="preserve"> 0 Financial</v>
      </c>
      <c r="B8124" s="43" t="str">
        <f t="shared" si="636"/>
        <v/>
      </c>
      <c r="C8124" s="43">
        <f t="shared" si="637"/>
        <v>0</v>
      </c>
      <c r="D8124" s="43" t="str">
        <f t="shared" si="638"/>
        <v>Financial</v>
      </c>
      <c r="E8124" s="43" t="e">
        <f>IF(VLOOKUP(S8124,'DD-Lookup'!$J$6:$L$50,3,FALSE)="Monthly",(YEAR(AC8124)-YEAR(AB8124))*12+MONTH(AC8124)-MONTH(AB8124)+1,(AC8124-AB8124+1))</f>
        <v>#N/A</v>
      </c>
      <c r="F8124" s="210" t="e">
        <f t="shared" si="639"/>
        <v>#N/A</v>
      </c>
    </row>
    <row r="8125" spans="1:6" x14ac:dyDescent="0.25">
      <c r="A8125" s="43" t="str">
        <f t="shared" si="635"/>
        <v xml:space="preserve"> 0 Financial</v>
      </c>
      <c r="B8125" s="43" t="str">
        <f t="shared" si="636"/>
        <v/>
      </c>
      <c r="C8125" s="43">
        <f t="shared" si="637"/>
        <v>0</v>
      </c>
      <c r="D8125" s="43" t="str">
        <f t="shared" si="638"/>
        <v>Financial</v>
      </c>
      <c r="E8125" s="43" t="e">
        <f>IF(VLOOKUP(S8125,'DD-Lookup'!$J$6:$L$50,3,FALSE)="Monthly",(YEAR(AC8125)-YEAR(AB8125))*12+MONTH(AC8125)-MONTH(AB8125)+1,(AC8125-AB8125+1))</f>
        <v>#N/A</v>
      </c>
      <c r="F8125" s="210" t="e">
        <f t="shared" si="639"/>
        <v>#N/A</v>
      </c>
    </row>
    <row r="8126" spans="1:6" x14ac:dyDescent="0.25">
      <c r="A8126" s="43" t="str">
        <f t="shared" si="635"/>
        <v xml:space="preserve"> 0 Financial</v>
      </c>
      <c r="B8126" s="43" t="str">
        <f t="shared" si="636"/>
        <v/>
      </c>
      <c r="C8126" s="43">
        <f t="shared" si="637"/>
        <v>0</v>
      </c>
      <c r="D8126" s="43" t="str">
        <f t="shared" si="638"/>
        <v>Financial</v>
      </c>
      <c r="E8126" s="43" t="e">
        <f>IF(VLOOKUP(S8126,'DD-Lookup'!$J$6:$L$50,3,FALSE)="Monthly",(YEAR(AC8126)-YEAR(AB8126))*12+MONTH(AC8126)-MONTH(AB8126)+1,(AC8126-AB8126+1))</f>
        <v>#N/A</v>
      </c>
      <c r="F8126" s="210" t="e">
        <f t="shared" si="639"/>
        <v>#N/A</v>
      </c>
    </row>
    <row r="8127" spans="1:6" x14ac:dyDescent="0.25">
      <c r="A8127" s="43" t="str">
        <f t="shared" si="635"/>
        <v xml:space="preserve"> 0 Financial</v>
      </c>
      <c r="B8127" s="43" t="str">
        <f t="shared" si="636"/>
        <v/>
      </c>
      <c r="C8127" s="43">
        <f t="shared" si="637"/>
        <v>0</v>
      </c>
      <c r="D8127" s="43" t="str">
        <f t="shared" si="638"/>
        <v>Financial</v>
      </c>
      <c r="E8127" s="43" t="e">
        <f>IF(VLOOKUP(S8127,'DD-Lookup'!$J$6:$L$50,3,FALSE)="Monthly",(YEAR(AC8127)-YEAR(AB8127))*12+MONTH(AC8127)-MONTH(AB8127)+1,(AC8127-AB8127+1))</f>
        <v>#N/A</v>
      </c>
      <c r="F8127" s="210" t="e">
        <f t="shared" si="639"/>
        <v>#N/A</v>
      </c>
    </row>
    <row r="8128" spans="1:6" x14ac:dyDescent="0.25">
      <c r="A8128" s="43" t="str">
        <f t="shared" si="635"/>
        <v xml:space="preserve"> 0 Financial</v>
      </c>
      <c r="B8128" s="43" t="str">
        <f t="shared" si="636"/>
        <v/>
      </c>
      <c r="C8128" s="43">
        <f t="shared" si="637"/>
        <v>0</v>
      </c>
      <c r="D8128" s="43" t="str">
        <f t="shared" si="638"/>
        <v>Financial</v>
      </c>
      <c r="E8128" s="43" t="e">
        <f>IF(VLOOKUP(S8128,'DD-Lookup'!$J$6:$L$50,3,FALSE)="Monthly",(YEAR(AC8128)-YEAR(AB8128))*12+MONTH(AC8128)-MONTH(AB8128)+1,(AC8128-AB8128+1))</f>
        <v>#N/A</v>
      </c>
      <c r="F8128" s="210" t="e">
        <f t="shared" si="639"/>
        <v>#N/A</v>
      </c>
    </row>
    <row r="8129" spans="1:6" x14ac:dyDescent="0.25">
      <c r="A8129" s="43" t="str">
        <f t="shared" si="635"/>
        <v xml:space="preserve"> 0 Financial</v>
      </c>
      <c r="B8129" s="43" t="str">
        <f t="shared" si="636"/>
        <v/>
      </c>
      <c r="C8129" s="43">
        <f t="shared" si="637"/>
        <v>0</v>
      </c>
      <c r="D8129" s="43" t="str">
        <f t="shared" si="638"/>
        <v>Financial</v>
      </c>
      <c r="E8129" s="43" t="e">
        <f>IF(VLOOKUP(S8129,'DD-Lookup'!$J$6:$L$50,3,FALSE)="Monthly",(YEAR(AC8129)-YEAR(AB8129))*12+MONTH(AC8129)-MONTH(AB8129)+1,(AC8129-AB8129+1))</f>
        <v>#N/A</v>
      </c>
      <c r="F8129" s="210" t="e">
        <f t="shared" si="639"/>
        <v>#N/A</v>
      </c>
    </row>
    <row r="8130" spans="1:6" x14ac:dyDescent="0.25">
      <c r="A8130" s="43" t="str">
        <f t="shared" si="635"/>
        <v xml:space="preserve"> 0 Financial</v>
      </c>
      <c r="B8130" s="43" t="str">
        <f t="shared" si="636"/>
        <v/>
      </c>
      <c r="C8130" s="43">
        <f t="shared" si="637"/>
        <v>0</v>
      </c>
      <c r="D8130" s="43" t="str">
        <f t="shared" si="638"/>
        <v>Financial</v>
      </c>
      <c r="E8130" s="43" t="e">
        <f>IF(VLOOKUP(S8130,'DD-Lookup'!$J$6:$L$50,3,FALSE)="Monthly",(YEAR(AC8130)-YEAR(AB8130))*12+MONTH(AC8130)-MONTH(AB8130)+1,(AC8130-AB8130+1))</f>
        <v>#N/A</v>
      </c>
      <c r="F8130" s="210" t="e">
        <f t="shared" si="639"/>
        <v>#N/A</v>
      </c>
    </row>
    <row r="8131" spans="1:6" x14ac:dyDescent="0.25">
      <c r="A8131" s="43" t="str">
        <f t="shared" si="635"/>
        <v xml:space="preserve"> 0 Financial</v>
      </c>
      <c r="B8131" s="43" t="str">
        <f t="shared" si="636"/>
        <v/>
      </c>
      <c r="C8131" s="43">
        <f t="shared" si="637"/>
        <v>0</v>
      </c>
      <c r="D8131" s="43" t="str">
        <f t="shared" si="638"/>
        <v>Financial</v>
      </c>
      <c r="E8131" s="43" t="e">
        <f>IF(VLOOKUP(S8131,'DD-Lookup'!$J$6:$L$50,3,FALSE)="Monthly",(YEAR(AC8131)-YEAR(AB8131))*12+MONTH(AC8131)-MONTH(AB8131)+1,(AC8131-AB8131+1))</f>
        <v>#N/A</v>
      </c>
      <c r="F8131" s="210" t="e">
        <f t="shared" si="639"/>
        <v>#N/A</v>
      </c>
    </row>
    <row r="8132" spans="1:6" x14ac:dyDescent="0.25">
      <c r="A8132" s="43" t="str">
        <f t="shared" si="635"/>
        <v xml:space="preserve"> 0 Financial</v>
      </c>
      <c r="B8132" s="43" t="str">
        <f t="shared" si="636"/>
        <v/>
      </c>
      <c r="C8132" s="43">
        <f t="shared" si="637"/>
        <v>0</v>
      </c>
      <c r="D8132" s="43" t="str">
        <f t="shared" si="638"/>
        <v>Financial</v>
      </c>
      <c r="E8132" s="43" t="e">
        <f>IF(VLOOKUP(S8132,'DD-Lookup'!$J$6:$L$50,3,FALSE)="Monthly",(YEAR(AC8132)-YEAR(AB8132))*12+MONTH(AC8132)-MONTH(AB8132)+1,(AC8132-AB8132+1))</f>
        <v>#N/A</v>
      </c>
      <c r="F8132" s="210" t="e">
        <f t="shared" si="639"/>
        <v>#N/A</v>
      </c>
    </row>
    <row r="8133" spans="1:6" x14ac:dyDescent="0.25">
      <c r="A8133" s="43" t="str">
        <f t="shared" si="635"/>
        <v xml:space="preserve"> 0 Financial</v>
      </c>
      <c r="B8133" s="43" t="str">
        <f t="shared" si="636"/>
        <v/>
      </c>
      <c r="C8133" s="43">
        <f t="shared" si="637"/>
        <v>0</v>
      </c>
      <c r="D8133" s="43" t="str">
        <f t="shared" si="638"/>
        <v>Financial</v>
      </c>
      <c r="E8133" s="43" t="e">
        <f>IF(VLOOKUP(S8133,'DD-Lookup'!$J$6:$L$50,3,FALSE)="Monthly",(YEAR(AC8133)-YEAR(AB8133))*12+MONTH(AC8133)-MONTH(AB8133)+1,(AC8133-AB8133+1))</f>
        <v>#N/A</v>
      </c>
      <c r="F8133" s="210" t="e">
        <f t="shared" si="639"/>
        <v>#N/A</v>
      </c>
    </row>
    <row r="8134" spans="1:6" x14ac:dyDescent="0.25">
      <c r="A8134" s="43" t="str">
        <f t="shared" si="635"/>
        <v xml:space="preserve"> 0 Financial</v>
      </c>
      <c r="B8134" s="43" t="str">
        <f t="shared" si="636"/>
        <v/>
      </c>
      <c r="C8134" s="43">
        <f t="shared" si="637"/>
        <v>0</v>
      </c>
      <c r="D8134" s="43" t="str">
        <f t="shared" si="638"/>
        <v>Financial</v>
      </c>
      <c r="E8134" s="43" t="e">
        <f>IF(VLOOKUP(S8134,'DD-Lookup'!$J$6:$L$50,3,FALSE)="Monthly",(YEAR(AC8134)-YEAR(AB8134))*12+MONTH(AC8134)-MONTH(AB8134)+1,(AC8134-AB8134+1))</f>
        <v>#N/A</v>
      </c>
      <c r="F8134" s="210" t="e">
        <f t="shared" si="639"/>
        <v>#N/A</v>
      </c>
    </row>
    <row r="8135" spans="1:6" x14ac:dyDescent="0.25">
      <c r="A8135" s="43" t="str">
        <f t="shared" si="635"/>
        <v xml:space="preserve"> 0 Financial</v>
      </c>
      <c r="B8135" s="43" t="str">
        <f t="shared" si="636"/>
        <v/>
      </c>
      <c r="C8135" s="43">
        <f t="shared" si="637"/>
        <v>0</v>
      </c>
      <c r="D8135" s="43" t="str">
        <f t="shared" si="638"/>
        <v>Financial</v>
      </c>
      <c r="E8135" s="43" t="e">
        <f>IF(VLOOKUP(S8135,'DD-Lookup'!$J$6:$L$50,3,FALSE)="Monthly",(YEAR(AC8135)-YEAR(AB8135))*12+MONTH(AC8135)-MONTH(AB8135)+1,(AC8135-AB8135+1))</f>
        <v>#N/A</v>
      </c>
      <c r="F8135" s="210" t="e">
        <f t="shared" si="639"/>
        <v>#N/A</v>
      </c>
    </row>
    <row r="8136" spans="1:6" x14ac:dyDescent="0.25">
      <c r="A8136" s="43" t="str">
        <f t="shared" si="635"/>
        <v xml:space="preserve"> 0 Financial</v>
      </c>
      <c r="B8136" s="43" t="str">
        <f t="shared" si="636"/>
        <v/>
      </c>
      <c r="C8136" s="43">
        <f t="shared" si="637"/>
        <v>0</v>
      </c>
      <c r="D8136" s="43" t="str">
        <f t="shared" si="638"/>
        <v>Financial</v>
      </c>
      <c r="E8136" s="43" t="e">
        <f>IF(VLOOKUP(S8136,'DD-Lookup'!$J$6:$L$50,3,FALSE)="Monthly",(YEAR(AC8136)-YEAR(AB8136))*12+MONTH(AC8136)-MONTH(AB8136)+1,(AC8136-AB8136+1))</f>
        <v>#N/A</v>
      </c>
      <c r="F8136" s="210" t="e">
        <f t="shared" si="639"/>
        <v>#N/A</v>
      </c>
    </row>
    <row r="8137" spans="1:6" x14ac:dyDescent="0.25">
      <c r="A8137" s="43" t="str">
        <f t="shared" si="635"/>
        <v xml:space="preserve"> 0 Financial</v>
      </c>
      <c r="B8137" s="43" t="str">
        <f t="shared" si="636"/>
        <v/>
      </c>
      <c r="C8137" s="43">
        <f t="shared" si="637"/>
        <v>0</v>
      </c>
      <c r="D8137" s="43" t="str">
        <f t="shared" si="638"/>
        <v>Financial</v>
      </c>
      <c r="E8137" s="43" t="e">
        <f>IF(VLOOKUP(S8137,'DD-Lookup'!$J$6:$L$50,3,FALSE)="Monthly",(YEAR(AC8137)-YEAR(AB8137))*12+MONTH(AC8137)-MONTH(AB8137)+1,(AC8137-AB8137+1))</f>
        <v>#N/A</v>
      </c>
      <c r="F8137" s="210" t="e">
        <f t="shared" si="639"/>
        <v>#N/A</v>
      </c>
    </row>
    <row r="8138" spans="1:6" x14ac:dyDescent="0.25">
      <c r="A8138" s="43" t="str">
        <f t="shared" ref="A8138:A8201" si="640">B8138&amp;" "&amp;C8138&amp;" "&amp;D8138</f>
        <v xml:space="preserve"> 0 Financial</v>
      </c>
      <c r="B8138" s="43" t="str">
        <f t="shared" ref="B8138:B8201" si="641">IF((LEFT(N8138,2)="US"),"US","")</f>
        <v/>
      </c>
      <c r="C8138" s="43">
        <f t="shared" ref="C8138:C8201" si="642">M8138</f>
        <v>0</v>
      </c>
      <c r="D8138" s="43" t="str">
        <f t="shared" ref="D8138:D8201" si="643">IF(ISNUMBER(FIND("Phy",N8138))=TRUE,"Physical","Financial")</f>
        <v>Financial</v>
      </c>
      <c r="E8138" s="43" t="e">
        <f>IF(VLOOKUP(S8138,'DD-Lookup'!$J$6:$L$50,3,FALSE)="Monthly",(YEAR(AC8138)-YEAR(AB8138))*12+MONTH(AC8138)-MONTH(AB8138)+1,(AC8138-AB8138+1))</f>
        <v>#N/A</v>
      </c>
      <c r="F8138" s="210" t="e">
        <f t="shared" ref="F8138:F8201" si="644">E8138*SUM(P8138:Q8138)</f>
        <v>#N/A</v>
      </c>
    </row>
    <row r="8139" spans="1:6" x14ac:dyDescent="0.25">
      <c r="A8139" s="43" t="str">
        <f t="shared" si="640"/>
        <v xml:space="preserve"> 0 Financial</v>
      </c>
      <c r="B8139" s="43" t="str">
        <f t="shared" si="641"/>
        <v/>
      </c>
      <c r="C8139" s="43">
        <f t="shared" si="642"/>
        <v>0</v>
      </c>
      <c r="D8139" s="43" t="str">
        <f t="shared" si="643"/>
        <v>Financial</v>
      </c>
      <c r="E8139" s="43" t="e">
        <f>IF(VLOOKUP(S8139,'DD-Lookup'!$J$6:$L$50,3,FALSE)="Monthly",(YEAR(AC8139)-YEAR(AB8139))*12+MONTH(AC8139)-MONTH(AB8139)+1,(AC8139-AB8139+1))</f>
        <v>#N/A</v>
      </c>
      <c r="F8139" s="210" t="e">
        <f t="shared" si="644"/>
        <v>#N/A</v>
      </c>
    </row>
    <row r="8140" spans="1:6" x14ac:dyDescent="0.25">
      <c r="A8140" s="43" t="str">
        <f t="shared" si="640"/>
        <v xml:space="preserve"> 0 Financial</v>
      </c>
      <c r="B8140" s="43" t="str">
        <f t="shared" si="641"/>
        <v/>
      </c>
      <c r="C8140" s="43">
        <f t="shared" si="642"/>
        <v>0</v>
      </c>
      <c r="D8140" s="43" t="str">
        <f t="shared" si="643"/>
        <v>Financial</v>
      </c>
      <c r="E8140" s="43" t="e">
        <f>IF(VLOOKUP(S8140,'DD-Lookup'!$J$6:$L$50,3,FALSE)="Monthly",(YEAR(AC8140)-YEAR(AB8140))*12+MONTH(AC8140)-MONTH(AB8140)+1,(AC8140-AB8140+1))</f>
        <v>#N/A</v>
      </c>
      <c r="F8140" s="210" t="e">
        <f t="shared" si="644"/>
        <v>#N/A</v>
      </c>
    </row>
    <row r="8141" spans="1:6" x14ac:dyDescent="0.25">
      <c r="A8141" s="43" t="str">
        <f t="shared" si="640"/>
        <v xml:space="preserve"> 0 Financial</v>
      </c>
      <c r="B8141" s="43" t="str">
        <f t="shared" si="641"/>
        <v/>
      </c>
      <c r="C8141" s="43">
        <f t="shared" si="642"/>
        <v>0</v>
      </c>
      <c r="D8141" s="43" t="str">
        <f t="shared" si="643"/>
        <v>Financial</v>
      </c>
      <c r="E8141" s="43" t="e">
        <f>IF(VLOOKUP(S8141,'DD-Lookup'!$J$6:$L$50,3,FALSE)="Monthly",(YEAR(AC8141)-YEAR(AB8141))*12+MONTH(AC8141)-MONTH(AB8141)+1,(AC8141-AB8141+1))</f>
        <v>#N/A</v>
      </c>
      <c r="F8141" s="210" t="e">
        <f t="shared" si="644"/>
        <v>#N/A</v>
      </c>
    </row>
    <row r="8142" spans="1:6" x14ac:dyDescent="0.25">
      <c r="A8142" s="43" t="str">
        <f t="shared" si="640"/>
        <v xml:space="preserve"> 0 Financial</v>
      </c>
      <c r="B8142" s="43" t="str">
        <f t="shared" si="641"/>
        <v/>
      </c>
      <c r="C8142" s="43">
        <f t="shared" si="642"/>
        <v>0</v>
      </c>
      <c r="D8142" s="43" t="str">
        <f t="shared" si="643"/>
        <v>Financial</v>
      </c>
      <c r="E8142" s="43" t="e">
        <f>IF(VLOOKUP(S8142,'DD-Lookup'!$J$6:$L$50,3,FALSE)="Monthly",(YEAR(AC8142)-YEAR(AB8142))*12+MONTH(AC8142)-MONTH(AB8142)+1,(AC8142-AB8142+1))</f>
        <v>#N/A</v>
      </c>
      <c r="F8142" s="210" t="e">
        <f t="shared" si="644"/>
        <v>#N/A</v>
      </c>
    </row>
    <row r="8143" spans="1:6" x14ac:dyDescent="0.25">
      <c r="A8143" s="43" t="str">
        <f t="shared" si="640"/>
        <v xml:space="preserve"> 0 Financial</v>
      </c>
      <c r="B8143" s="43" t="str">
        <f t="shared" si="641"/>
        <v/>
      </c>
      <c r="C8143" s="43">
        <f t="shared" si="642"/>
        <v>0</v>
      </c>
      <c r="D8143" s="43" t="str">
        <f t="shared" si="643"/>
        <v>Financial</v>
      </c>
      <c r="E8143" s="43" t="e">
        <f>IF(VLOOKUP(S8143,'DD-Lookup'!$J$6:$L$50,3,FALSE)="Monthly",(YEAR(AC8143)-YEAR(AB8143))*12+MONTH(AC8143)-MONTH(AB8143)+1,(AC8143-AB8143+1))</f>
        <v>#N/A</v>
      </c>
      <c r="F8143" s="210" t="e">
        <f t="shared" si="644"/>
        <v>#N/A</v>
      </c>
    </row>
    <row r="8144" spans="1:6" x14ac:dyDescent="0.25">
      <c r="A8144" s="43" t="str">
        <f t="shared" si="640"/>
        <v xml:space="preserve"> 0 Financial</v>
      </c>
      <c r="B8144" s="43" t="str">
        <f t="shared" si="641"/>
        <v/>
      </c>
      <c r="C8144" s="43">
        <f t="shared" si="642"/>
        <v>0</v>
      </c>
      <c r="D8144" s="43" t="str">
        <f t="shared" si="643"/>
        <v>Financial</v>
      </c>
      <c r="E8144" s="43" t="e">
        <f>IF(VLOOKUP(S8144,'DD-Lookup'!$J$6:$L$50,3,FALSE)="Monthly",(YEAR(AC8144)-YEAR(AB8144))*12+MONTH(AC8144)-MONTH(AB8144)+1,(AC8144-AB8144+1))</f>
        <v>#N/A</v>
      </c>
      <c r="F8144" s="210" t="e">
        <f t="shared" si="644"/>
        <v>#N/A</v>
      </c>
    </row>
    <row r="8145" spans="1:6" x14ac:dyDescent="0.25">
      <c r="A8145" s="43" t="str">
        <f t="shared" si="640"/>
        <v xml:space="preserve"> 0 Financial</v>
      </c>
      <c r="B8145" s="43" t="str">
        <f t="shared" si="641"/>
        <v/>
      </c>
      <c r="C8145" s="43">
        <f t="shared" si="642"/>
        <v>0</v>
      </c>
      <c r="D8145" s="43" t="str">
        <f t="shared" si="643"/>
        <v>Financial</v>
      </c>
      <c r="E8145" s="43" t="e">
        <f>IF(VLOOKUP(S8145,'DD-Lookup'!$J$6:$L$50,3,FALSE)="Monthly",(YEAR(AC8145)-YEAR(AB8145))*12+MONTH(AC8145)-MONTH(AB8145)+1,(AC8145-AB8145+1))</f>
        <v>#N/A</v>
      </c>
      <c r="F8145" s="210" t="e">
        <f t="shared" si="644"/>
        <v>#N/A</v>
      </c>
    </row>
    <row r="8146" spans="1:6" x14ac:dyDescent="0.25">
      <c r="A8146" s="43" t="str">
        <f t="shared" si="640"/>
        <v xml:space="preserve"> 0 Financial</v>
      </c>
      <c r="B8146" s="43" t="str">
        <f t="shared" si="641"/>
        <v/>
      </c>
      <c r="C8146" s="43">
        <f t="shared" si="642"/>
        <v>0</v>
      </c>
      <c r="D8146" s="43" t="str">
        <f t="shared" si="643"/>
        <v>Financial</v>
      </c>
      <c r="E8146" s="43" t="e">
        <f>IF(VLOOKUP(S8146,'DD-Lookup'!$J$6:$L$50,3,FALSE)="Monthly",(YEAR(AC8146)-YEAR(AB8146))*12+MONTH(AC8146)-MONTH(AB8146)+1,(AC8146-AB8146+1))</f>
        <v>#N/A</v>
      </c>
      <c r="F8146" s="210" t="e">
        <f t="shared" si="644"/>
        <v>#N/A</v>
      </c>
    </row>
    <row r="8147" spans="1:6" x14ac:dyDescent="0.25">
      <c r="A8147" s="43" t="str">
        <f t="shared" si="640"/>
        <v xml:space="preserve"> 0 Financial</v>
      </c>
      <c r="B8147" s="43" t="str">
        <f t="shared" si="641"/>
        <v/>
      </c>
      <c r="C8147" s="43">
        <f t="shared" si="642"/>
        <v>0</v>
      </c>
      <c r="D8147" s="43" t="str">
        <f t="shared" si="643"/>
        <v>Financial</v>
      </c>
      <c r="E8147" s="43" t="e">
        <f>IF(VLOOKUP(S8147,'DD-Lookup'!$J$6:$L$50,3,FALSE)="Monthly",(YEAR(AC8147)-YEAR(AB8147))*12+MONTH(AC8147)-MONTH(AB8147)+1,(AC8147-AB8147+1))</f>
        <v>#N/A</v>
      </c>
      <c r="F8147" s="210" t="e">
        <f t="shared" si="644"/>
        <v>#N/A</v>
      </c>
    </row>
    <row r="8148" spans="1:6" x14ac:dyDescent="0.25">
      <c r="A8148" s="43" t="str">
        <f t="shared" si="640"/>
        <v xml:space="preserve"> 0 Financial</v>
      </c>
      <c r="B8148" s="43" t="str">
        <f t="shared" si="641"/>
        <v/>
      </c>
      <c r="C8148" s="43">
        <f t="shared" si="642"/>
        <v>0</v>
      </c>
      <c r="D8148" s="43" t="str">
        <f t="shared" si="643"/>
        <v>Financial</v>
      </c>
      <c r="E8148" s="43" t="e">
        <f>IF(VLOOKUP(S8148,'DD-Lookup'!$J$6:$L$50,3,FALSE)="Monthly",(YEAR(AC8148)-YEAR(AB8148))*12+MONTH(AC8148)-MONTH(AB8148)+1,(AC8148-AB8148+1))</f>
        <v>#N/A</v>
      </c>
      <c r="F8148" s="210" t="e">
        <f t="shared" si="644"/>
        <v>#N/A</v>
      </c>
    </row>
    <row r="8149" spans="1:6" x14ac:dyDescent="0.25">
      <c r="A8149" s="43" t="str">
        <f t="shared" si="640"/>
        <v xml:space="preserve"> 0 Financial</v>
      </c>
      <c r="B8149" s="43" t="str">
        <f t="shared" si="641"/>
        <v/>
      </c>
      <c r="C8149" s="43">
        <f t="shared" si="642"/>
        <v>0</v>
      </c>
      <c r="D8149" s="43" t="str">
        <f t="shared" si="643"/>
        <v>Financial</v>
      </c>
      <c r="E8149" s="43" t="e">
        <f>IF(VLOOKUP(S8149,'DD-Lookup'!$J$6:$L$50,3,FALSE)="Monthly",(YEAR(AC8149)-YEAR(AB8149))*12+MONTH(AC8149)-MONTH(AB8149)+1,(AC8149-AB8149+1))</f>
        <v>#N/A</v>
      </c>
      <c r="F8149" s="210" t="e">
        <f t="shared" si="644"/>
        <v>#N/A</v>
      </c>
    </row>
    <row r="8150" spans="1:6" x14ac:dyDescent="0.25">
      <c r="A8150" s="43" t="str">
        <f t="shared" si="640"/>
        <v xml:space="preserve"> 0 Financial</v>
      </c>
      <c r="B8150" s="43" t="str">
        <f t="shared" si="641"/>
        <v/>
      </c>
      <c r="C8150" s="43">
        <f t="shared" si="642"/>
        <v>0</v>
      </c>
      <c r="D8150" s="43" t="str">
        <f t="shared" si="643"/>
        <v>Financial</v>
      </c>
      <c r="E8150" s="43" t="e">
        <f>IF(VLOOKUP(S8150,'DD-Lookup'!$J$6:$L$50,3,FALSE)="Monthly",(YEAR(AC8150)-YEAR(AB8150))*12+MONTH(AC8150)-MONTH(AB8150)+1,(AC8150-AB8150+1))</f>
        <v>#N/A</v>
      </c>
      <c r="F8150" s="210" t="e">
        <f t="shared" si="644"/>
        <v>#N/A</v>
      </c>
    </row>
    <row r="8151" spans="1:6" x14ac:dyDescent="0.25">
      <c r="A8151" s="43" t="str">
        <f t="shared" si="640"/>
        <v xml:space="preserve"> 0 Financial</v>
      </c>
      <c r="B8151" s="43" t="str">
        <f t="shared" si="641"/>
        <v/>
      </c>
      <c r="C8151" s="43">
        <f t="shared" si="642"/>
        <v>0</v>
      </c>
      <c r="D8151" s="43" t="str">
        <f t="shared" si="643"/>
        <v>Financial</v>
      </c>
      <c r="E8151" s="43" t="e">
        <f>IF(VLOOKUP(S8151,'DD-Lookup'!$J$6:$L$50,3,FALSE)="Monthly",(YEAR(AC8151)-YEAR(AB8151))*12+MONTH(AC8151)-MONTH(AB8151)+1,(AC8151-AB8151+1))</f>
        <v>#N/A</v>
      </c>
      <c r="F8151" s="210" t="e">
        <f t="shared" si="644"/>
        <v>#N/A</v>
      </c>
    </row>
    <row r="8152" spans="1:6" x14ac:dyDescent="0.25">
      <c r="A8152" s="43" t="str">
        <f t="shared" si="640"/>
        <v xml:space="preserve"> 0 Financial</v>
      </c>
      <c r="B8152" s="43" t="str">
        <f t="shared" si="641"/>
        <v/>
      </c>
      <c r="C8152" s="43">
        <f t="shared" si="642"/>
        <v>0</v>
      </c>
      <c r="D8152" s="43" t="str">
        <f t="shared" si="643"/>
        <v>Financial</v>
      </c>
      <c r="E8152" s="43" t="e">
        <f>IF(VLOOKUP(S8152,'DD-Lookup'!$J$6:$L$50,3,FALSE)="Monthly",(YEAR(AC8152)-YEAR(AB8152))*12+MONTH(AC8152)-MONTH(AB8152)+1,(AC8152-AB8152+1))</f>
        <v>#N/A</v>
      </c>
      <c r="F8152" s="210" t="e">
        <f t="shared" si="644"/>
        <v>#N/A</v>
      </c>
    </row>
    <row r="8153" spans="1:6" x14ac:dyDescent="0.25">
      <c r="A8153" s="43" t="str">
        <f t="shared" si="640"/>
        <v xml:space="preserve"> 0 Financial</v>
      </c>
      <c r="B8153" s="43" t="str">
        <f t="shared" si="641"/>
        <v/>
      </c>
      <c r="C8153" s="43">
        <f t="shared" si="642"/>
        <v>0</v>
      </c>
      <c r="D8153" s="43" t="str">
        <f t="shared" si="643"/>
        <v>Financial</v>
      </c>
      <c r="E8153" s="43" t="e">
        <f>IF(VLOOKUP(S8153,'DD-Lookup'!$J$6:$L$50,3,FALSE)="Monthly",(YEAR(AC8153)-YEAR(AB8153))*12+MONTH(AC8153)-MONTH(AB8153)+1,(AC8153-AB8153+1))</f>
        <v>#N/A</v>
      </c>
      <c r="F8153" s="210" t="e">
        <f t="shared" si="644"/>
        <v>#N/A</v>
      </c>
    </row>
    <row r="8154" spans="1:6" x14ac:dyDescent="0.25">
      <c r="A8154" s="43" t="str">
        <f t="shared" si="640"/>
        <v xml:space="preserve"> 0 Financial</v>
      </c>
      <c r="B8154" s="43" t="str">
        <f t="shared" si="641"/>
        <v/>
      </c>
      <c r="C8154" s="43">
        <f t="shared" si="642"/>
        <v>0</v>
      </c>
      <c r="D8154" s="43" t="str">
        <f t="shared" si="643"/>
        <v>Financial</v>
      </c>
      <c r="E8154" s="43" t="e">
        <f>IF(VLOOKUP(S8154,'DD-Lookup'!$J$6:$L$50,3,FALSE)="Monthly",(YEAR(AC8154)-YEAR(AB8154))*12+MONTH(AC8154)-MONTH(AB8154)+1,(AC8154-AB8154+1))</f>
        <v>#N/A</v>
      </c>
      <c r="F8154" s="210" t="e">
        <f t="shared" si="644"/>
        <v>#N/A</v>
      </c>
    </row>
    <row r="8155" spans="1:6" x14ac:dyDescent="0.25">
      <c r="A8155" s="43" t="str">
        <f t="shared" si="640"/>
        <v xml:space="preserve"> 0 Financial</v>
      </c>
      <c r="B8155" s="43" t="str">
        <f t="shared" si="641"/>
        <v/>
      </c>
      <c r="C8155" s="43">
        <f t="shared" si="642"/>
        <v>0</v>
      </c>
      <c r="D8155" s="43" t="str">
        <f t="shared" si="643"/>
        <v>Financial</v>
      </c>
      <c r="E8155" s="43" t="e">
        <f>IF(VLOOKUP(S8155,'DD-Lookup'!$J$6:$L$50,3,FALSE)="Monthly",(YEAR(AC8155)-YEAR(AB8155))*12+MONTH(AC8155)-MONTH(AB8155)+1,(AC8155-AB8155+1))</f>
        <v>#N/A</v>
      </c>
      <c r="F8155" s="210" t="e">
        <f t="shared" si="644"/>
        <v>#N/A</v>
      </c>
    </row>
    <row r="8156" spans="1:6" x14ac:dyDescent="0.25">
      <c r="A8156" s="43" t="str">
        <f t="shared" si="640"/>
        <v xml:space="preserve"> 0 Financial</v>
      </c>
      <c r="B8156" s="43" t="str">
        <f t="shared" si="641"/>
        <v/>
      </c>
      <c r="C8156" s="43">
        <f t="shared" si="642"/>
        <v>0</v>
      </c>
      <c r="D8156" s="43" t="str">
        <f t="shared" si="643"/>
        <v>Financial</v>
      </c>
      <c r="E8156" s="43" t="e">
        <f>IF(VLOOKUP(S8156,'DD-Lookup'!$J$6:$L$50,3,FALSE)="Monthly",(YEAR(AC8156)-YEAR(AB8156))*12+MONTH(AC8156)-MONTH(AB8156)+1,(AC8156-AB8156+1))</f>
        <v>#N/A</v>
      </c>
      <c r="F8156" s="210" t="e">
        <f t="shared" si="644"/>
        <v>#N/A</v>
      </c>
    </row>
    <row r="8157" spans="1:6" x14ac:dyDescent="0.25">
      <c r="A8157" s="43" t="str">
        <f t="shared" si="640"/>
        <v xml:space="preserve"> 0 Financial</v>
      </c>
      <c r="B8157" s="43" t="str">
        <f t="shared" si="641"/>
        <v/>
      </c>
      <c r="C8157" s="43">
        <f t="shared" si="642"/>
        <v>0</v>
      </c>
      <c r="D8157" s="43" t="str">
        <f t="shared" si="643"/>
        <v>Financial</v>
      </c>
      <c r="E8157" s="43" t="e">
        <f>IF(VLOOKUP(S8157,'DD-Lookup'!$J$6:$L$50,3,FALSE)="Monthly",(YEAR(AC8157)-YEAR(AB8157))*12+MONTH(AC8157)-MONTH(AB8157)+1,(AC8157-AB8157+1))</f>
        <v>#N/A</v>
      </c>
      <c r="F8157" s="210" t="e">
        <f t="shared" si="644"/>
        <v>#N/A</v>
      </c>
    </row>
    <row r="8158" spans="1:6" x14ac:dyDescent="0.25">
      <c r="A8158" s="43" t="str">
        <f t="shared" si="640"/>
        <v xml:space="preserve"> 0 Financial</v>
      </c>
      <c r="B8158" s="43" t="str">
        <f t="shared" si="641"/>
        <v/>
      </c>
      <c r="C8158" s="43">
        <f t="shared" si="642"/>
        <v>0</v>
      </c>
      <c r="D8158" s="43" t="str">
        <f t="shared" si="643"/>
        <v>Financial</v>
      </c>
      <c r="E8158" s="43" t="e">
        <f>IF(VLOOKUP(S8158,'DD-Lookup'!$J$6:$L$50,3,FALSE)="Monthly",(YEAR(AC8158)-YEAR(AB8158))*12+MONTH(AC8158)-MONTH(AB8158)+1,(AC8158-AB8158+1))</f>
        <v>#N/A</v>
      </c>
      <c r="F8158" s="210" t="e">
        <f t="shared" si="644"/>
        <v>#N/A</v>
      </c>
    </row>
    <row r="8159" spans="1:6" x14ac:dyDescent="0.25">
      <c r="A8159" s="43" t="str">
        <f t="shared" si="640"/>
        <v xml:space="preserve"> 0 Financial</v>
      </c>
      <c r="B8159" s="43" t="str">
        <f t="shared" si="641"/>
        <v/>
      </c>
      <c r="C8159" s="43">
        <f t="shared" si="642"/>
        <v>0</v>
      </c>
      <c r="D8159" s="43" t="str">
        <f t="shared" si="643"/>
        <v>Financial</v>
      </c>
      <c r="E8159" s="43" t="e">
        <f>IF(VLOOKUP(S8159,'DD-Lookup'!$J$6:$L$50,3,FALSE)="Monthly",(YEAR(AC8159)-YEAR(AB8159))*12+MONTH(AC8159)-MONTH(AB8159)+1,(AC8159-AB8159+1))</f>
        <v>#N/A</v>
      </c>
      <c r="F8159" s="210" t="e">
        <f t="shared" si="644"/>
        <v>#N/A</v>
      </c>
    </row>
    <row r="8160" spans="1:6" x14ac:dyDescent="0.25">
      <c r="A8160" s="43" t="str">
        <f t="shared" si="640"/>
        <v xml:space="preserve"> 0 Financial</v>
      </c>
      <c r="B8160" s="43" t="str">
        <f t="shared" si="641"/>
        <v/>
      </c>
      <c r="C8160" s="43">
        <f t="shared" si="642"/>
        <v>0</v>
      </c>
      <c r="D8160" s="43" t="str">
        <f t="shared" si="643"/>
        <v>Financial</v>
      </c>
      <c r="E8160" s="43" t="e">
        <f>IF(VLOOKUP(S8160,'DD-Lookup'!$J$6:$L$50,3,FALSE)="Monthly",(YEAR(AC8160)-YEAR(AB8160))*12+MONTH(AC8160)-MONTH(AB8160)+1,(AC8160-AB8160+1))</f>
        <v>#N/A</v>
      </c>
      <c r="F8160" s="210" t="e">
        <f t="shared" si="644"/>
        <v>#N/A</v>
      </c>
    </row>
    <row r="8161" spans="1:6" x14ac:dyDescent="0.25">
      <c r="A8161" s="43" t="str">
        <f t="shared" si="640"/>
        <v xml:space="preserve"> 0 Financial</v>
      </c>
      <c r="B8161" s="43" t="str">
        <f t="shared" si="641"/>
        <v/>
      </c>
      <c r="C8161" s="43">
        <f t="shared" si="642"/>
        <v>0</v>
      </c>
      <c r="D8161" s="43" t="str">
        <f t="shared" si="643"/>
        <v>Financial</v>
      </c>
      <c r="E8161" s="43" t="e">
        <f>IF(VLOOKUP(S8161,'DD-Lookup'!$J$6:$L$50,3,FALSE)="Monthly",(YEAR(AC8161)-YEAR(AB8161))*12+MONTH(AC8161)-MONTH(AB8161)+1,(AC8161-AB8161+1))</f>
        <v>#N/A</v>
      </c>
      <c r="F8161" s="210" t="e">
        <f t="shared" si="644"/>
        <v>#N/A</v>
      </c>
    </row>
    <row r="8162" spans="1:6" x14ac:dyDescent="0.25">
      <c r="A8162" s="43" t="str">
        <f t="shared" si="640"/>
        <v xml:space="preserve"> 0 Financial</v>
      </c>
      <c r="B8162" s="43" t="str">
        <f t="shared" si="641"/>
        <v/>
      </c>
      <c r="C8162" s="43">
        <f t="shared" si="642"/>
        <v>0</v>
      </c>
      <c r="D8162" s="43" t="str">
        <f t="shared" si="643"/>
        <v>Financial</v>
      </c>
      <c r="E8162" s="43" t="e">
        <f>IF(VLOOKUP(S8162,'DD-Lookup'!$J$6:$L$50,3,FALSE)="Monthly",(YEAR(AC8162)-YEAR(AB8162))*12+MONTH(AC8162)-MONTH(AB8162)+1,(AC8162-AB8162+1))</f>
        <v>#N/A</v>
      </c>
      <c r="F8162" s="210" t="e">
        <f t="shared" si="644"/>
        <v>#N/A</v>
      </c>
    </row>
    <row r="8163" spans="1:6" x14ac:dyDescent="0.25">
      <c r="A8163" s="43" t="str">
        <f t="shared" si="640"/>
        <v xml:space="preserve"> 0 Financial</v>
      </c>
      <c r="B8163" s="43" t="str">
        <f t="shared" si="641"/>
        <v/>
      </c>
      <c r="C8163" s="43">
        <f t="shared" si="642"/>
        <v>0</v>
      </c>
      <c r="D8163" s="43" t="str">
        <f t="shared" si="643"/>
        <v>Financial</v>
      </c>
      <c r="E8163" s="43" t="e">
        <f>IF(VLOOKUP(S8163,'DD-Lookup'!$J$6:$L$50,3,FALSE)="Monthly",(YEAR(AC8163)-YEAR(AB8163))*12+MONTH(AC8163)-MONTH(AB8163)+1,(AC8163-AB8163+1))</f>
        <v>#N/A</v>
      </c>
      <c r="F8163" s="210" t="e">
        <f t="shared" si="644"/>
        <v>#N/A</v>
      </c>
    </row>
    <row r="8164" spans="1:6" x14ac:dyDescent="0.25">
      <c r="A8164" s="43" t="str">
        <f t="shared" si="640"/>
        <v xml:space="preserve"> 0 Financial</v>
      </c>
      <c r="B8164" s="43" t="str">
        <f t="shared" si="641"/>
        <v/>
      </c>
      <c r="C8164" s="43">
        <f t="shared" si="642"/>
        <v>0</v>
      </c>
      <c r="D8164" s="43" t="str">
        <f t="shared" si="643"/>
        <v>Financial</v>
      </c>
      <c r="E8164" s="43" t="e">
        <f>IF(VLOOKUP(S8164,'DD-Lookup'!$J$6:$L$50,3,FALSE)="Monthly",(YEAR(AC8164)-YEAR(AB8164))*12+MONTH(AC8164)-MONTH(AB8164)+1,(AC8164-AB8164+1))</f>
        <v>#N/A</v>
      </c>
      <c r="F8164" s="210" t="e">
        <f t="shared" si="644"/>
        <v>#N/A</v>
      </c>
    </row>
    <row r="8165" spans="1:6" x14ac:dyDescent="0.25">
      <c r="A8165" s="43" t="str">
        <f t="shared" si="640"/>
        <v xml:space="preserve"> 0 Financial</v>
      </c>
      <c r="B8165" s="43" t="str">
        <f t="shared" si="641"/>
        <v/>
      </c>
      <c r="C8165" s="43">
        <f t="shared" si="642"/>
        <v>0</v>
      </c>
      <c r="D8165" s="43" t="str">
        <f t="shared" si="643"/>
        <v>Financial</v>
      </c>
      <c r="E8165" s="43" t="e">
        <f>IF(VLOOKUP(S8165,'DD-Lookup'!$J$6:$L$50,3,FALSE)="Monthly",(YEAR(AC8165)-YEAR(AB8165))*12+MONTH(AC8165)-MONTH(AB8165)+1,(AC8165-AB8165+1))</f>
        <v>#N/A</v>
      </c>
      <c r="F8165" s="210" t="e">
        <f t="shared" si="644"/>
        <v>#N/A</v>
      </c>
    </row>
    <row r="8166" spans="1:6" x14ac:dyDescent="0.25">
      <c r="A8166" s="43" t="str">
        <f t="shared" si="640"/>
        <v xml:space="preserve"> 0 Financial</v>
      </c>
      <c r="B8166" s="43" t="str">
        <f t="shared" si="641"/>
        <v/>
      </c>
      <c r="C8166" s="43">
        <f t="shared" si="642"/>
        <v>0</v>
      </c>
      <c r="D8166" s="43" t="str">
        <f t="shared" si="643"/>
        <v>Financial</v>
      </c>
      <c r="E8166" s="43" t="e">
        <f>IF(VLOOKUP(S8166,'DD-Lookup'!$J$6:$L$50,3,FALSE)="Monthly",(YEAR(AC8166)-YEAR(AB8166))*12+MONTH(AC8166)-MONTH(AB8166)+1,(AC8166-AB8166+1))</f>
        <v>#N/A</v>
      </c>
      <c r="F8166" s="210" t="e">
        <f t="shared" si="644"/>
        <v>#N/A</v>
      </c>
    </row>
    <row r="8167" spans="1:6" x14ac:dyDescent="0.25">
      <c r="A8167" s="43" t="str">
        <f t="shared" si="640"/>
        <v xml:space="preserve"> 0 Financial</v>
      </c>
      <c r="B8167" s="43" t="str">
        <f t="shared" si="641"/>
        <v/>
      </c>
      <c r="C8167" s="43">
        <f t="shared" si="642"/>
        <v>0</v>
      </c>
      <c r="D8167" s="43" t="str">
        <f t="shared" si="643"/>
        <v>Financial</v>
      </c>
      <c r="E8167" s="43" t="e">
        <f>IF(VLOOKUP(S8167,'DD-Lookup'!$J$6:$L$50,3,FALSE)="Monthly",(YEAR(AC8167)-YEAR(AB8167))*12+MONTH(AC8167)-MONTH(AB8167)+1,(AC8167-AB8167+1))</f>
        <v>#N/A</v>
      </c>
      <c r="F8167" s="210" t="e">
        <f t="shared" si="644"/>
        <v>#N/A</v>
      </c>
    </row>
    <row r="8168" spans="1:6" x14ac:dyDescent="0.25">
      <c r="A8168" s="43" t="str">
        <f t="shared" si="640"/>
        <v xml:space="preserve"> 0 Financial</v>
      </c>
      <c r="B8168" s="43" t="str">
        <f t="shared" si="641"/>
        <v/>
      </c>
      <c r="C8168" s="43">
        <f t="shared" si="642"/>
        <v>0</v>
      </c>
      <c r="D8168" s="43" t="str">
        <f t="shared" si="643"/>
        <v>Financial</v>
      </c>
      <c r="E8168" s="43" t="e">
        <f>IF(VLOOKUP(S8168,'DD-Lookup'!$J$6:$L$50,3,FALSE)="Monthly",(YEAR(AC8168)-YEAR(AB8168))*12+MONTH(AC8168)-MONTH(AB8168)+1,(AC8168-AB8168+1))</f>
        <v>#N/A</v>
      </c>
      <c r="F8168" s="210" t="e">
        <f t="shared" si="644"/>
        <v>#N/A</v>
      </c>
    </row>
    <row r="8169" spans="1:6" x14ac:dyDescent="0.25">
      <c r="A8169" s="43" t="str">
        <f t="shared" si="640"/>
        <v xml:space="preserve"> 0 Financial</v>
      </c>
      <c r="B8169" s="43" t="str">
        <f t="shared" si="641"/>
        <v/>
      </c>
      <c r="C8169" s="43">
        <f t="shared" si="642"/>
        <v>0</v>
      </c>
      <c r="D8169" s="43" t="str">
        <f t="shared" si="643"/>
        <v>Financial</v>
      </c>
      <c r="E8169" s="43" t="e">
        <f>IF(VLOOKUP(S8169,'DD-Lookup'!$J$6:$L$50,3,FALSE)="Monthly",(YEAR(AC8169)-YEAR(AB8169))*12+MONTH(AC8169)-MONTH(AB8169)+1,(AC8169-AB8169+1))</f>
        <v>#N/A</v>
      </c>
      <c r="F8169" s="210" t="e">
        <f t="shared" si="644"/>
        <v>#N/A</v>
      </c>
    </row>
    <row r="8170" spans="1:6" x14ac:dyDescent="0.25">
      <c r="A8170" s="43" t="str">
        <f t="shared" si="640"/>
        <v xml:space="preserve"> 0 Financial</v>
      </c>
      <c r="B8170" s="43" t="str">
        <f t="shared" si="641"/>
        <v/>
      </c>
      <c r="C8170" s="43">
        <f t="shared" si="642"/>
        <v>0</v>
      </c>
      <c r="D8170" s="43" t="str">
        <f t="shared" si="643"/>
        <v>Financial</v>
      </c>
      <c r="E8170" s="43" t="e">
        <f>IF(VLOOKUP(S8170,'DD-Lookup'!$J$6:$L$50,3,FALSE)="Monthly",(YEAR(AC8170)-YEAR(AB8170))*12+MONTH(AC8170)-MONTH(AB8170)+1,(AC8170-AB8170+1))</f>
        <v>#N/A</v>
      </c>
      <c r="F8170" s="210" t="e">
        <f t="shared" si="644"/>
        <v>#N/A</v>
      </c>
    </row>
    <row r="8171" spans="1:6" x14ac:dyDescent="0.25">
      <c r="A8171" s="43" t="str">
        <f t="shared" si="640"/>
        <v xml:space="preserve"> 0 Financial</v>
      </c>
      <c r="B8171" s="43" t="str">
        <f t="shared" si="641"/>
        <v/>
      </c>
      <c r="C8171" s="43">
        <f t="shared" si="642"/>
        <v>0</v>
      </c>
      <c r="D8171" s="43" t="str">
        <f t="shared" si="643"/>
        <v>Financial</v>
      </c>
      <c r="E8171" s="43" t="e">
        <f>IF(VLOOKUP(S8171,'DD-Lookup'!$J$6:$L$50,3,FALSE)="Monthly",(YEAR(AC8171)-YEAR(AB8171))*12+MONTH(AC8171)-MONTH(AB8171)+1,(AC8171-AB8171+1))</f>
        <v>#N/A</v>
      </c>
      <c r="F8171" s="210" t="e">
        <f t="shared" si="644"/>
        <v>#N/A</v>
      </c>
    </row>
    <row r="8172" spans="1:6" x14ac:dyDescent="0.25">
      <c r="A8172" s="43" t="str">
        <f t="shared" si="640"/>
        <v xml:space="preserve"> 0 Financial</v>
      </c>
      <c r="B8172" s="43" t="str">
        <f t="shared" si="641"/>
        <v/>
      </c>
      <c r="C8172" s="43">
        <f t="shared" si="642"/>
        <v>0</v>
      </c>
      <c r="D8172" s="43" t="str">
        <f t="shared" si="643"/>
        <v>Financial</v>
      </c>
      <c r="E8172" s="43" t="e">
        <f>IF(VLOOKUP(S8172,'DD-Lookup'!$J$6:$L$50,3,FALSE)="Monthly",(YEAR(AC8172)-YEAR(AB8172))*12+MONTH(AC8172)-MONTH(AB8172)+1,(AC8172-AB8172+1))</f>
        <v>#N/A</v>
      </c>
      <c r="F8172" s="210" t="e">
        <f t="shared" si="644"/>
        <v>#N/A</v>
      </c>
    </row>
    <row r="8173" spans="1:6" x14ac:dyDescent="0.25">
      <c r="A8173" s="43" t="str">
        <f t="shared" si="640"/>
        <v xml:space="preserve"> 0 Financial</v>
      </c>
      <c r="B8173" s="43" t="str">
        <f t="shared" si="641"/>
        <v/>
      </c>
      <c r="C8173" s="43">
        <f t="shared" si="642"/>
        <v>0</v>
      </c>
      <c r="D8173" s="43" t="str">
        <f t="shared" si="643"/>
        <v>Financial</v>
      </c>
      <c r="E8173" s="43" t="e">
        <f>IF(VLOOKUP(S8173,'DD-Lookup'!$J$6:$L$50,3,FALSE)="Monthly",(YEAR(AC8173)-YEAR(AB8173))*12+MONTH(AC8173)-MONTH(AB8173)+1,(AC8173-AB8173+1))</f>
        <v>#N/A</v>
      </c>
      <c r="F8173" s="210" t="e">
        <f t="shared" si="644"/>
        <v>#N/A</v>
      </c>
    </row>
    <row r="8174" spans="1:6" x14ac:dyDescent="0.25">
      <c r="A8174" s="43" t="str">
        <f t="shared" si="640"/>
        <v xml:space="preserve"> 0 Financial</v>
      </c>
      <c r="B8174" s="43" t="str">
        <f t="shared" si="641"/>
        <v/>
      </c>
      <c r="C8174" s="43">
        <f t="shared" si="642"/>
        <v>0</v>
      </c>
      <c r="D8174" s="43" t="str">
        <f t="shared" si="643"/>
        <v>Financial</v>
      </c>
      <c r="E8174" s="43" t="e">
        <f>IF(VLOOKUP(S8174,'DD-Lookup'!$J$6:$L$50,3,FALSE)="Monthly",(YEAR(AC8174)-YEAR(AB8174))*12+MONTH(AC8174)-MONTH(AB8174)+1,(AC8174-AB8174+1))</f>
        <v>#N/A</v>
      </c>
      <c r="F8174" s="210" t="e">
        <f t="shared" si="644"/>
        <v>#N/A</v>
      </c>
    </row>
    <row r="8175" spans="1:6" x14ac:dyDescent="0.25">
      <c r="A8175" s="43" t="str">
        <f t="shared" si="640"/>
        <v xml:space="preserve"> 0 Financial</v>
      </c>
      <c r="B8175" s="43" t="str">
        <f t="shared" si="641"/>
        <v/>
      </c>
      <c r="C8175" s="43">
        <f t="shared" si="642"/>
        <v>0</v>
      </c>
      <c r="D8175" s="43" t="str">
        <f t="shared" si="643"/>
        <v>Financial</v>
      </c>
      <c r="E8175" s="43" t="e">
        <f>IF(VLOOKUP(S8175,'DD-Lookup'!$J$6:$L$50,3,FALSE)="Monthly",(YEAR(AC8175)-YEAR(AB8175))*12+MONTH(AC8175)-MONTH(AB8175)+1,(AC8175-AB8175+1))</f>
        <v>#N/A</v>
      </c>
      <c r="F8175" s="210" t="e">
        <f t="shared" si="644"/>
        <v>#N/A</v>
      </c>
    </row>
    <row r="8176" spans="1:6" x14ac:dyDescent="0.25">
      <c r="A8176" s="43" t="str">
        <f t="shared" si="640"/>
        <v xml:space="preserve"> 0 Financial</v>
      </c>
      <c r="B8176" s="43" t="str">
        <f t="shared" si="641"/>
        <v/>
      </c>
      <c r="C8176" s="43">
        <f t="shared" si="642"/>
        <v>0</v>
      </c>
      <c r="D8176" s="43" t="str">
        <f t="shared" si="643"/>
        <v>Financial</v>
      </c>
      <c r="E8176" s="43" t="e">
        <f>IF(VLOOKUP(S8176,'DD-Lookup'!$J$6:$L$50,3,FALSE)="Monthly",(YEAR(AC8176)-YEAR(AB8176))*12+MONTH(AC8176)-MONTH(AB8176)+1,(AC8176-AB8176+1))</f>
        <v>#N/A</v>
      </c>
      <c r="F8176" s="210" t="e">
        <f t="shared" si="644"/>
        <v>#N/A</v>
      </c>
    </row>
    <row r="8177" spans="1:6" x14ac:dyDescent="0.25">
      <c r="A8177" s="43" t="str">
        <f t="shared" si="640"/>
        <v xml:space="preserve"> 0 Financial</v>
      </c>
      <c r="B8177" s="43" t="str">
        <f t="shared" si="641"/>
        <v/>
      </c>
      <c r="C8177" s="43">
        <f t="shared" si="642"/>
        <v>0</v>
      </c>
      <c r="D8177" s="43" t="str">
        <f t="shared" si="643"/>
        <v>Financial</v>
      </c>
      <c r="E8177" s="43" t="e">
        <f>IF(VLOOKUP(S8177,'DD-Lookup'!$J$6:$L$50,3,FALSE)="Monthly",(YEAR(AC8177)-YEAR(AB8177))*12+MONTH(AC8177)-MONTH(AB8177)+1,(AC8177-AB8177+1))</f>
        <v>#N/A</v>
      </c>
      <c r="F8177" s="210" t="e">
        <f t="shared" si="644"/>
        <v>#N/A</v>
      </c>
    </row>
    <row r="8178" spans="1:6" x14ac:dyDescent="0.25">
      <c r="A8178" s="43" t="str">
        <f t="shared" si="640"/>
        <v xml:space="preserve"> 0 Financial</v>
      </c>
      <c r="B8178" s="43" t="str">
        <f t="shared" si="641"/>
        <v/>
      </c>
      <c r="C8178" s="43">
        <f t="shared" si="642"/>
        <v>0</v>
      </c>
      <c r="D8178" s="43" t="str">
        <f t="shared" si="643"/>
        <v>Financial</v>
      </c>
      <c r="E8178" s="43" t="e">
        <f>IF(VLOOKUP(S8178,'DD-Lookup'!$J$6:$L$50,3,FALSE)="Monthly",(YEAR(AC8178)-YEAR(AB8178))*12+MONTH(AC8178)-MONTH(AB8178)+1,(AC8178-AB8178+1))</f>
        <v>#N/A</v>
      </c>
      <c r="F8178" s="210" t="e">
        <f t="shared" si="644"/>
        <v>#N/A</v>
      </c>
    </row>
    <row r="8179" spans="1:6" x14ac:dyDescent="0.25">
      <c r="A8179" s="43" t="str">
        <f t="shared" si="640"/>
        <v xml:space="preserve"> 0 Financial</v>
      </c>
      <c r="B8179" s="43" t="str">
        <f t="shared" si="641"/>
        <v/>
      </c>
      <c r="C8179" s="43">
        <f t="shared" si="642"/>
        <v>0</v>
      </c>
      <c r="D8179" s="43" t="str">
        <f t="shared" si="643"/>
        <v>Financial</v>
      </c>
      <c r="E8179" s="43" t="e">
        <f>IF(VLOOKUP(S8179,'DD-Lookup'!$J$6:$L$50,3,FALSE)="Monthly",(YEAR(AC8179)-YEAR(AB8179))*12+MONTH(AC8179)-MONTH(AB8179)+1,(AC8179-AB8179+1))</f>
        <v>#N/A</v>
      </c>
      <c r="F8179" s="210" t="e">
        <f t="shared" si="644"/>
        <v>#N/A</v>
      </c>
    </row>
    <row r="8180" spans="1:6" x14ac:dyDescent="0.25">
      <c r="A8180" s="43" t="str">
        <f t="shared" si="640"/>
        <v xml:space="preserve"> 0 Financial</v>
      </c>
      <c r="B8180" s="43" t="str">
        <f t="shared" si="641"/>
        <v/>
      </c>
      <c r="C8180" s="43">
        <f t="shared" si="642"/>
        <v>0</v>
      </c>
      <c r="D8180" s="43" t="str">
        <f t="shared" si="643"/>
        <v>Financial</v>
      </c>
      <c r="E8180" s="43" t="e">
        <f>IF(VLOOKUP(S8180,'DD-Lookup'!$J$6:$L$50,3,FALSE)="Monthly",(YEAR(AC8180)-YEAR(AB8180))*12+MONTH(AC8180)-MONTH(AB8180)+1,(AC8180-AB8180+1))</f>
        <v>#N/A</v>
      </c>
      <c r="F8180" s="210" t="e">
        <f t="shared" si="644"/>
        <v>#N/A</v>
      </c>
    </row>
    <row r="8181" spans="1:6" x14ac:dyDescent="0.25">
      <c r="A8181" s="43" t="str">
        <f t="shared" si="640"/>
        <v xml:space="preserve"> 0 Financial</v>
      </c>
      <c r="B8181" s="43" t="str">
        <f t="shared" si="641"/>
        <v/>
      </c>
      <c r="C8181" s="43">
        <f t="shared" si="642"/>
        <v>0</v>
      </c>
      <c r="D8181" s="43" t="str">
        <f t="shared" si="643"/>
        <v>Financial</v>
      </c>
      <c r="E8181" s="43" t="e">
        <f>IF(VLOOKUP(S8181,'DD-Lookup'!$J$6:$L$50,3,FALSE)="Monthly",(YEAR(AC8181)-YEAR(AB8181))*12+MONTH(AC8181)-MONTH(AB8181)+1,(AC8181-AB8181+1))</f>
        <v>#N/A</v>
      </c>
      <c r="F8181" s="210" t="e">
        <f t="shared" si="644"/>
        <v>#N/A</v>
      </c>
    </row>
    <row r="8182" spans="1:6" x14ac:dyDescent="0.25">
      <c r="A8182" s="43" t="str">
        <f t="shared" si="640"/>
        <v xml:space="preserve"> 0 Financial</v>
      </c>
      <c r="B8182" s="43" t="str">
        <f t="shared" si="641"/>
        <v/>
      </c>
      <c r="C8182" s="43">
        <f t="shared" si="642"/>
        <v>0</v>
      </c>
      <c r="D8182" s="43" t="str">
        <f t="shared" si="643"/>
        <v>Financial</v>
      </c>
      <c r="E8182" s="43" t="e">
        <f>IF(VLOOKUP(S8182,'DD-Lookup'!$J$6:$L$50,3,FALSE)="Monthly",(YEAR(AC8182)-YEAR(AB8182))*12+MONTH(AC8182)-MONTH(AB8182)+1,(AC8182-AB8182+1))</f>
        <v>#N/A</v>
      </c>
      <c r="F8182" s="210" t="e">
        <f t="shared" si="644"/>
        <v>#N/A</v>
      </c>
    </row>
    <row r="8183" spans="1:6" x14ac:dyDescent="0.25">
      <c r="A8183" s="43" t="str">
        <f t="shared" si="640"/>
        <v xml:space="preserve"> 0 Financial</v>
      </c>
      <c r="B8183" s="43" t="str">
        <f t="shared" si="641"/>
        <v/>
      </c>
      <c r="C8183" s="43">
        <f t="shared" si="642"/>
        <v>0</v>
      </c>
      <c r="D8183" s="43" t="str">
        <f t="shared" si="643"/>
        <v>Financial</v>
      </c>
      <c r="E8183" s="43" t="e">
        <f>IF(VLOOKUP(S8183,'DD-Lookup'!$J$6:$L$50,3,FALSE)="Monthly",(YEAR(AC8183)-YEAR(AB8183))*12+MONTH(AC8183)-MONTH(AB8183)+1,(AC8183-AB8183+1))</f>
        <v>#N/A</v>
      </c>
      <c r="F8183" s="210" t="e">
        <f t="shared" si="644"/>
        <v>#N/A</v>
      </c>
    </row>
    <row r="8184" spans="1:6" x14ac:dyDescent="0.25">
      <c r="A8184" s="43" t="str">
        <f t="shared" si="640"/>
        <v xml:space="preserve"> 0 Financial</v>
      </c>
      <c r="B8184" s="43" t="str">
        <f t="shared" si="641"/>
        <v/>
      </c>
      <c r="C8184" s="43">
        <f t="shared" si="642"/>
        <v>0</v>
      </c>
      <c r="D8184" s="43" t="str">
        <f t="shared" si="643"/>
        <v>Financial</v>
      </c>
      <c r="E8184" s="43" t="e">
        <f>IF(VLOOKUP(S8184,'DD-Lookup'!$J$6:$L$50,3,FALSE)="Monthly",(YEAR(AC8184)-YEAR(AB8184))*12+MONTH(AC8184)-MONTH(AB8184)+1,(AC8184-AB8184+1))</f>
        <v>#N/A</v>
      </c>
      <c r="F8184" s="210" t="e">
        <f t="shared" si="644"/>
        <v>#N/A</v>
      </c>
    </row>
    <row r="8185" spans="1:6" x14ac:dyDescent="0.25">
      <c r="A8185" s="43" t="str">
        <f t="shared" si="640"/>
        <v xml:space="preserve"> 0 Financial</v>
      </c>
      <c r="B8185" s="43" t="str">
        <f t="shared" si="641"/>
        <v/>
      </c>
      <c r="C8185" s="43">
        <f t="shared" si="642"/>
        <v>0</v>
      </c>
      <c r="D8185" s="43" t="str">
        <f t="shared" si="643"/>
        <v>Financial</v>
      </c>
      <c r="E8185" s="43" t="e">
        <f>IF(VLOOKUP(S8185,'DD-Lookup'!$J$6:$L$50,3,FALSE)="Monthly",(YEAR(AC8185)-YEAR(AB8185))*12+MONTH(AC8185)-MONTH(AB8185)+1,(AC8185-AB8185+1))</f>
        <v>#N/A</v>
      </c>
      <c r="F8185" s="210" t="e">
        <f t="shared" si="644"/>
        <v>#N/A</v>
      </c>
    </row>
    <row r="8186" spans="1:6" x14ac:dyDescent="0.25">
      <c r="A8186" s="43" t="str">
        <f t="shared" si="640"/>
        <v xml:space="preserve"> 0 Financial</v>
      </c>
      <c r="B8186" s="43" t="str">
        <f t="shared" si="641"/>
        <v/>
      </c>
      <c r="C8186" s="43">
        <f t="shared" si="642"/>
        <v>0</v>
      </c>
      <c r="D8186" s="43" t="str">
        <f t="shared" si="643"/>
        <v>Financial</v>
      </c>
      <c r="E8186" s="43" t="e">
        <f>IF(VLOOKUP(S8186,'DD-Lookup'!$J$6:$L$50,3,FALSE)="Monthly",(YEAR(AC8186)-YEAR(AB8186))*12+MONTH(AC8186)-MONTH(AB8186)+1,(AC8186-AB8186+1))</f>
        <v>#N/A</v>
      </c>
      <c r="F8186" s="210" t="e">
        <f t="shared" si="644"/>
        <v>#N/A</v>
      </c>
    </row>
    <row r="8187" spans="1:6" x14ac:dyDescent="0.25">
      <c r="A8187" s="43" t="str">
        <f t="shared" si="640"/>
        <v xml:space="preserve"> 0 Financial</v>
      </c>
      <c r="B8187" s="43" t="str">
        <f t="shared" si="641"/>
        <v/>
      </c>
      <c r="C8187" s="43">
        <f t="shared" si="642"/>
        <v>0</v>
      </c>
      <c r="D8187" s="43" t="str">
        <f t="shared" si="643"/>
        <v>Financial</v>
      </c>
      <c r="E8187" s="43" t="e">
        <f>IF(VLOOKUP(S8187,'DD-Lookup'!$J$6:$L$50,3,FALSE)="Monthly",(YEAR(AC8187)-YEAR(AB8187))*12+MONTH(AC8187)-MONTH(AB8187)+1,(AC8187-AB8187+1))</f>
        <v>#N/A</v>
      </c>
      <c r="F8187" s="210" t="e">
        <f t="shared" si="644"/>
        <v>#N/A</v>
      </c>
    </row>
    <row r="8188" spans="1:6" x14ac:dyDescent="0.25">
      <c r="A8188" s="43" t="str">
        <f t="shared" si="640"/>
        <v xml:space="preserve"> 0 Financial</v>
      </c>
      <c r="B8188" s="43" t="str">
        <f t="shared" si="641"/>
        <v/>
      </c>
      <c r="C8188" s="43">
        <f t="shared" si="642"/>
        <v>0</v>
      </c>
      <c r="D8188" s="43" t="str">
        <f t="shared" si="643"/>
        <v>Financial</v>
      </c>
      <c r="E8188" s="43" t="e">
        <f>IF(VLOOKUP(S8188,'DD-Lookup'!$J$6:$L$50,3,FALSE)="Monthly",(YEAR(AC8188)-YEAR(AB8188))*12+MONTH(AC8188)-MONTH(AB8188)+1,(AC8188-AB8188+1))</f>
        <v>#N/A</v>
      </c>
      <c r="F8188" s="210" t="e">
        <f t="shared" si="644"/>
        <v>#N/A</v>
      </c>
    </row>
    <row r="8189" spans="1:6" x14ac:dyDescent="0.25">
      <c r="A8189" s="43" t="str">
        <f t="shared" si="640"/>
        <v xml:space="preserve"> 0 Financial</v>
      </c>
      <c r="B8189" s="43" t="str">
        <f t="shared" si="641"/>
        <v/>
      </c>
      <c r="C8189" s="43">
        <f t="shared" si="642"/>
        <v>0</v>
      </c>
      <c r="D8189" s="43" t="str">
        <f t="shared" si="643"/>
        <v>Financial</v>
      </c>
      <c r="E8189" s="43" t="e">
        <f>IF(VLOOKUP(S8189,'DD-Lookup'!$J$6:$L$50,3,FALSE)="Monthly",(YEAR(AC8189)-YEAR(AB8189))*12+MONTH(AC8189)-MONTH(AB8189)+1,(AC8189-AB8189+1))</f>
        <v>#N/A</v>
      </c>
      <c r="F8189" s="210" t="e">
        <f t="shared" si="644"/>
        <v>#N/A</v>
      </c>
    </row>
    <row r="8190" spans="1:6" x14ac:dyDescent="0.25">
      <c r="A8190" s="43" t="str">
        <f t="shared" si="640"/>
        <v xml:space="preserve"> 0 Financial</v>
      </c>
      <c r="B8190" s="43" t="str">
        <f t="shared" si="641"/>
        <v/>
      </c>
      <c r="C8190" s="43">
        <f t="shared" si="642"/>
        <v>0</v>
      </c>
      <c r="D8190" s="43" t="str">
        <f t="shared" si="643"/>
        <v>Financial</v>
      </c>
      <c r="E8190" s="43" t="e">
        <f>IF(VLOOKUP(S8190,'DD-Lookup'!$J$6:$L$50,3,FALSE)="Monthly",(YEAR(AC8190)-YEAR(AB8190))*12+MONTH(AC8190)-MONTH(AB8190)+1,(AC8190-AB8190+1))</f>
        <v>#N/A</v>
      </c>
      <c r="F8190" s="210" t="e">
        <f t="shared" si="644"/>
        <v>#N/A</v>
      </c>
    </row>
    <row r="8191" spans="1:6" x14ac:dyDescent="0.25">
      <c r="A8191" s="43" t="str">
        <f t="shared" si="640"/>
        <v xml:space="preserve"> 0 Financial</v>
      </c>
      <c r="B8191" s="43" t="str">
        <f t="shared" si="641"/>
        <v/>
      </c>
      <c r="C8191" s="43">
        <f t="shared" si="642"/>
        <v>0</v>
      </c>
      <c r="D8191" s="43" t="str">
        <f t="shared" si="643"/>
        <v>Financial</v>
      </c>
      <c r="E8191" s="43" t="e">
        <f>IF(VLOOKUP(S8191,'DD-Lookup'!$J$6:$L$50,3,FALSE)="Monthly",(YEAR(AC8191)-YEAR(AB8191))*12+MONTH(AC8191)-MONTH(AB8191)+1,(AC8191-AB8191+1))</f>
        <v>#N/A</v>
      </c>
      <c r="F8191" s="210" t="e">
        <f t="shared" si="644"/>
        <v>#N/A</v>
      </c>
    </row>
    <row r="8192" spans="1:6" x14ac:dyDescent="0.25">
      <c r="A8192" s="43" t="str">
        <f t="shared" si="640"/>
        <v xml:space="preserve"> 0 Financial</v>
      </c>
      <c r="B8192" s="43" t="str">
        <f t="shared" si="641"/>
        <v/>
      </c>
      <c r="C8192" s="43">
        <f t="shared" si="642"/>
        <v>0</v>
      </c>
      <c r="D8192" s="43" t="str">
        <f t="shared" si="643"/>
        <v>Financial</v>
      </c>
      <c r="E8192" s="43" t="e">
        <f>IF(VLOOKUP(S8192,'DD-Lookup'!$J$6:$L$50,3,FALSE)="Monthly",(YEAR(AC8192)-YEAR(AB8192))*12+MONTH(AC8192)-MONTH(AB8192)+1,(AC8192-AB8192+1))</f>
        <v>#N/A</v>
      </c>
      <c r="F8192" s="210" t="e">
        <f t="shared" si="644"/>
        <v>#N/A</v>
      </c>
    </row>
    <row r="8193" spans="1:6" x14ac:dyDescent="0.25">
      <c r="A8193" s="43" t="str">
        <f t="shared" si="640"/>
        <v xml:space="preserve"> 0 Financial</v>
      </c>
      <c r="B8193" s="43" t="str">
        <f t="shared" si="641"/>
        <v/>
      </c>
      <c r="C8193" s="43">
        <f t="shared" si="642"/>
        <v>0</v>
      </c>
      <c r="D8193" s="43" t="str">
        <f t="shared" si="643"/>
        <v>Financial</v>
      </c>
      <c r="E8193" s="43" t="e">
        <f>IF(VLOOKUP(S8193,'DD-Lookup'!$J$6:$L$50,3,FALSE)="Monthly",(YEAR(AC8193)-YEAR(AB8193))*12+MONTH(AC8193)-MONTH(AB8193)+1,(AC8193-AB8193+1))</f>
        <v>#N/A</v>
      </c>
      <c r="F8193" s="210" t="e">
        <f t="shared" si="644"/>
        <v>#N/A</v>
      </c>
    </row>
    <row r="8194" spans="1:6" x14ac:dyDescent="0.25">
      <c r="A8194" s="43" t="str">
        <f t="shared" si="640"/>
        <v xml:space="preserve"> 0 Financial</v>
      </c>
      <c r="B8194" s="43" t="str">
        <f t="shared" si="641"/>
        <v/>
      </c>
      <c r="C8194" s="43">
        <f t="shared" si="642"/>
        <v>0</v>
      </c>
      <c r="D8194" s="43" t="str">
        <f t="shared" si="643"/>
        <v>Financial</v>
      </c>
      <c r="E8194" s="43" t="e">
        <f>IF(VLOOKUP(S8194,'DD-Lookup'!$J$6:$L$50,3,FALSE)="Monthly",(YEAR(AC8194)-YEAR(AB8194))*12+MONTH(AC8194)-MONTH(AB8194)+1,(AC8194-AB8194+1))</f>
        <v>#N/A</v>
      </c>
      <c r="F8194" s="210" t="e">
        <f t="shared" si="644"/>
        <v>#N/A</v>
      </c>
    </row>
    <row r="8195" spans="1:6" x14ac:dyDescent="0.25">
      <c r="A8195" s="43" t="str">
        <f t="shared" si="640"/>
        <v xml:space="preserve"> 0 Financial</v>
      </c>
      <c r="B8195" s="43" t="str">
        <f t="shared" si="641"/>
        <v/>
      </c>
      <c r="C8195" s="43">
        <f t="shared" si="642"/>
        <v>0</v>
      </c>
      <c r="D8195" s="43" t="str">
        <f t="shared" si="643"/>
        <v>Financial</v>
      </c>
      <c r="E8195" s="43" t="e">
        <f>IF(VLOOKUP(S8195,'DD-Lookup'!$J$6:$L$50,3,FALSE)="Monthly",(YEAR(AC8195)-YEAR(AB8195))*12+MONTH(AC8195)-MONTH(AB8195)+1,(AC8195-AB8195+1))</f>
        <v>#N/A</v>
      </c>
      <c r="F8195" s="210" t="e">
        <f t="shared" si="644"/>
        <v>#N/A</v>
      </c>
    </row>
    <row r="8196" spans="1:6" x14ac:dyDescent="0.25">
      <c r="A8196" s="43" t="str">
        <f t="shared" si="640"/>
        <v xml:space="preserve"> 0 Financial</v>
      </c>
      <c r="B8196" s="43" t="str">
        <f t="shared" si="641"/>
        <v/>
      </c>
      <c r="C8196" s="43">
        <f t="shared" si="642"/>
        <v>0</v>
      </c>
      <c r="D8196" s="43" t="str">
        <f t="shared" si="643"/>
        <v>Financial</v>
      </c>
      <c r="E8196" s="43" t="e">
        <f>IF(VLOOKUP(S8196,'DD-Lookup'!$J$6:$L$50,3,FALSE)="Monthly",(YEAR(AC8196)-YEAR(AB8196))*12+MONTH(AC8196)-MONTH(AB8196)+1,(AC8196-AB8196+1))</f>
        <v>#N/A</v>
      </c>
      <c r="F8196" s="210" t="e">
        <f t="shared" si="644"/>
        <v>#N/A</v>
      </c>
    </row>
    <row r="8197" spans="1:6" x14ac:dyDescent="0.25">
      <c r="A8197" s="43" t="str">
        <f t="shared" si="640"/>
        <v xml:space="preserve"> 0 Financial</v>
      </c>
      <c r="B8197" s="43" t="str">
        <f t="shared" si="641"/>
        <v/>
      </c>
      <c r="C8197" s="43">
        <f t="shared" si="642"/>
        <v>0</v>
      </c>
      <c r="D8197" s="43" t="str">
        <f t="shared" si="643"/>
        <v>Financial</v>
      </c>
      <c r="E8197" s="43" t="e">
        <f>IF(VLOOKUP(S8197,'DD-Lookup'!$J$6:$L$50,3,FALSE)="Monthly",(YEAR(AC8197)-YEAR(AB8197))*12+MONTH(AC8197)-MONTH(AB8197)+1,(AC8197-AB8197+1))</f>
        <v>#N/A</v>
      </c>
      <c r="F8197" s="210" t="e">
        <f t="shared" si="644"/>
        <v>#N/A</v>
      </c>
    </row>
    <row r="8198" spans="1:6" x14ac:dyDescent="0.25">
      <c r="A8198" s="43" t="str">
        <f t="shared" si="640"/>
        <v xml:space="preserve"> 0 Financial</v>
      </c>
      <c r="B8198" s="43" t="str">
        <f t="shared" si="641"/>
        <v/>
      </c>
      <c r="C8198" s="43">
        <f t="shared" si="642"/>
        <v>0</v>
      </c>
      <c r="D8198" s="43" t="str">
        <f t="shared" si="643"/>
        <v>Financial</v>
      </c>
      <c r="E8198" s="43" t="e">
        <f>IF(VLOOKUP(S8198,'DD-Lookup'!$J$6:$L$50,3,FALSE)="Monthly",(YEAR(AC8198)-YEAR(AB8198))*12+MONTH(AC8198)-MONTH(AB8198)+1,(AC8198-AB8198+1))</f>
        <v>#N/A</v>
      </c>
      <c r="F8198" s="210" t="e">
        <f t="shared" si="644"/>
        <v>#N/A</v>
      </c>
    </row>
    <row r="8199" spans="1:6" x14ac:dyDescent="0.25">
      <c r="A8199" s="43" t="str">
        <f t="shared" si="640"/>
        <v xml:space="preserve"> 0 Financial</v>
      </c>
      <c r="B8199" s="43" t="str">
        <f t="shared" si="641"/>
        <v/>
      </c>
      <c r="C8199" s="43">
        <f t="shared" si="642"/>
        <v>0</v>
      </c>
      <c r="D8199" s="43" t="str">
        <f t="shared" si="643"/>
        <v>Financial</v>
      </c>
      <c r="E8199" s="43" t="e">
        <f>IF(VLOOKUP(S8199,'DD-Lookup'!$J$6:$L$50,3,FALSE)="Monthly",(YEAR(AC8199)-YEAR(AB8199))*12+MONTH(AC8199)-MONTH(AB8199)+1,(AC8199-AB8199+1))</f>
        <v>#N/A</v>
      </c>
      <c r="F8199" s="210" t="e">
        <f t="shared" si="644"/>
        <v>#N/A</v>
      </c>
    </row>
    <row r="8200" spans="1:6" x14ac:dyDescent="0.25">
      <c r="A8200" s="43" t="str">
        <f t="shared" si="640"/>
        <v xml:space="preserve"> 0 Financial</v>
      </c>
      <c r="B8200" s="43" t="str">
        <f t="shared" si="641"/>
        <v/>
      </c>
      <c r="C8200" s="43">
        <f t="shared" si="642"/>
        <v>0</v>
      </c>
      <c r="D8200" s="43" t="str">
        <f t="shared" si="643"/>
        <v>Financial</v>
      </c>
      <c r="E8200" s="43" t="e">
        <f>IF(VLOOKUP(S8200,'DD-Lookup'!$J$6:$L$50,3,FALSE)="Monthly",(YEAR(AC8200)-YEAR(AB8200))*12+MONTH(AC8200)-MONTH(AB8200)+1,(AC8200-AB8200+1))</f>
        <v>#N/A</v>
      </c>
      <c r="F8200" s="210" t="e">
        <f t="shared" si="644"/>
        <v>#N/A</v>
      </c>
    </row>
    <row r="8201" spans="1:6" x14ac:dyDescent="0.25">
      <c r="A8201" s="43" t="str">
        <f t="shared" si="640"/>
        <v xml:space="preserve"> 0 Financial</v>
      </c>
      <c r="B8201" s="43" t="str">
        <f t="shared" si="641"/>
        <v/>
      </c>
      <c r="C8201" s="43">
        <f t="shared" si="642"/>
        <v>0</v>
      </c>
      <c r="D8201" s="43" t="str">
        <f t="shared" si="643"/>
        <v>Financial</v>
      </c>
      <c r="E8201" s="43" t="e">
        <f>IF(VLOOKUP(S8201,'DD-Lookup'!$J$6:$L$50,3,FALSE)="Monthly",(YEAR(AC8201)-YEAR(AB8201))*12+MONTH(AC8201)-MONTH(AB8201)+1,(AC8201-AB8201+1))</f>
        <v>#N/A</v>
      </c>
      <c r="F8201" s="210" t="e">
        <f t="shared" si="644"/>
        <v>#N/A</v>
      </c>
    </row>
    <row r="8202" spans="1:6" x14ac:dyDescent="0.25">
      <c r="A8202" s="43" t="str">
        <f t="shared" ref="A8202:A8265" si="645">B8202&amp;" "&amp;C8202&amp;" "&amp;D8202</f>
        <v xml:space="preserve"> 0 Financial</v>
      </c>
      <c r="B8202" s="43" t="str">
        <f t="shared" ref="B8202:B8265" si="646">IF((LEFT(N8202,2)="US"),"US","")</f>
        <v/>
      </c>
      <c r="C8202" s="43">
        <f t="shared" ref="C8202:C8265" si="647">M8202</f>
        <v>0</v>
      </c>
      <c r="D8202" s="43" t="str">
        <f t="shared" ref="D8202:D8265" si="648">IF(ISNUMBER(FIND("Phy",N8202))=TRUE,"Physical","Financial")</f>
        <v>Financial</v>
      </c>
      <c r="E8202" s="43" t="e">
        <f>IF(VLOOKUP(S8202,'DD-Lookup'!$J$6:$L$50,3,FALSE)="Monthly",(YEAR(AC8202)-YEAR(AB8202))*12+MONTH(AC8202)-MONTH(AB8202)+1,(AC8202-AB8202+1))</f>
        <v>#N/A</v>
      </c>
      <c r="F8202" s="210" t="e">
        <f t="shared" ref="F8202:F8265" si="649">E8202*SUM(P8202:Q8202)</f>
        <v>#N/A</v>
      </c>
    </row>
    <row r="8203" spans="1:6" x14ac:dyDescent="0.25">
      <c r="A8203" s="43" t="str">
        <f t="shared" si="645"/>
        <v xml:space="preserve"> 0 Financial</v>
      </c>
      <c r="B8203" s="43" t="str">
        <f t="shared" si="646"/>
        <v/>
      </c>
      <c r="C8203" s="43">
        <f t="shared" si="647"/>
        <v>0</v>
      </c>
      <c r="D8203" s="43" t="str">
        <f t="shared" si="648"/>
        <v>Financial</v>
      </c>
      <c r="E8203" s="43" t="e">
        <f>IF(VLOOKUP(S8203,'DD-Lookup'!$J$6:$L$50,3,FALSE)="Monthly",(YEAR(AC8203)-YEAR(AB8203))*12+MONTH(AC8203)-MONTH(AB8203)+1,(AC8203-AB8203+1))</f>
        <v>#N/A</v>
      </c>
      <c r="F8203" s="210" t="e">
        <f t="shared" si="649"/>
        <v>#N/A</v>
      </c>
    </row>
    <row r="8204" spans="1:6" x14ac:dyDescent="0.25">
      <c r="A8204" s="43" t="str">
        <f t="shared" si="645"/>
        <v xml:space="preserve"> 0 Financial</v>
      </c>
      <c r="B8204" s="43" t="str">
        <f t="shared" si="646"/>
        <v/>
      </c>
      <c r="C8204" s="43">
        <f t="shared" si="647"/>
        <v>0</v>
      </c>
      <c r="D8204" s="43" t="str">
        <f t="shared" si="648"/>
        <v>Financial</v>
      </c>
      <c r="E8204" s="43" t="e">
        <f>IF(VLOOKUP(S8204,'DD-Lookup'!$J$6:$L$50,3,FALSE)="Monthly",(YEAR(AC8204)-YEAR(AB8204))*12+MONTH(AC8204)-MONTH(AB8204)+1,(AC8204-AB8204+1))</f>
        <v>#N/A</v>
      </c>
      <c r="F8204" s="210" t="e">
        <f t="shared" si="649"/>
        <v>#N/A</v>
      </c>
    </row>
    <row r="8205" spans="1:6" x14ac:dyDescent="0.25">
      <c r="A8205" s="43" t="str">
        <f t="shared" si="645"/>
        <v xml:space="preserve"> 0 Financial</v>
      </c>
      <c r="B8205" s="43" t="str">
        <f t="shared" si="646"/>
        <v/>
      </c>
      <c r="C8205" s="43">
        <f t="shared" si="647"/>
        <v>0</v>
      </c>
      <c r="D8205" s="43" t="str">
        <f t="shared" si="648"/>
        <v>Financial</v>
      </c>
      <c r="E8205" s="43" t="e">
        <f>IF(VLOOKUP(S8205,'DD-Lookup'!$J$6:$L$50,3,FALSE)="Monthly",(YEAR(AC8205)-YEAR(AB8205))*12+MONTH(AC8205)-MONTH(AB8205)+1,(AC8205-AB8205+1))</f>
        <v>#N/A</v>
      </c>
      <c r="F8205" s="210" t="e">
        <f t="shared" si="649"/>
        <v>#N/A</v>
      </c>
    </row>
    <row r="8206" spans="1:6" x14ac:dyDescent="0.25">
      <c r="A8206" s="43" t="str">
        <f t="shared" si="645"/>
        <v xml:space="preserve"> 0 Financial</v>
      </c>
      <c r="B8206" s="43" t="str">
        <f t="shared" si="646"/>
        <v/>
      </c>
      <c r="C8206" s="43">
        <f t="shared" si="647"/>
        <v>0</v>
      </c>
      <c r="D8206" s="43" t="str">
        <f t="shared" si="648"/>
        <v>Financial</v>
      </c>
      <c r="E8206" s="43" t="e">
        <f>IF(VLOOKUP(S8206,'DD-Lookup'!$J$6:$L$50,3,FALSE)="Monthly",(YEAR(AC8206)-YEAR(AB8206))*12+MONTH(AC8206)-MONTH(AB8206)+1,(AC8206-AB8206+1))</f>
        <v>#N/A</v>
      </c>
      <c r="F8206" s="210" t="e">
        <f t="shared" si="649"/>
        <v>#N/A</v>
      </c>
    </row>
    <row r="8207" spans="1:6" x14ac:dyDescent="0.25">
      <c r="A8207" s="43" t="str">
        <f t="shared" si="645"/>
        <v xml:space="preserve"> 0 Financial</v>
      </c>
      <c r="B8207" s="43" t="str">
        <f t="shared" si="646"/>
        <v/>
      </c>
      <c r="C8207" s="43">
        <f t="shared" si="647"/>
        <v>0</v>
      </c>
      <c r="D8207" s="43" t="str">
        <f t="shared" si="648"/>
        <v>Financial</v>
      </c>
      <c r="E8207" s="43" t="e">
        <f>IF(VLOOKUP(S8207,'DD-Lookup'!$J$6:$L$50,3,FALSE)="Monthly",(YEAR(AC8207)-YEAR(AB8207))*12+MONTH(AC8207)-MONTH(AB8207)+1,(AC8207-AB8207+1))</f>
        <v>#N/A</v>
      </c>
      <c r="F8207" s="210" t="e">
        <f t="shared" si="649"/>
        <v>#N/A</v>
      </c>
    </row>
    <row r="8208" spans="1:6" x14ac:dyDescent="0.25">
      <c r="A8208" s="43" t="str">
        <f t="shared" si="645"/>
        <v xml:space="preserve"> 0 Financial</v>
      </c>
      <c r="B8208" s="43" t="str">
        <f t="shared" si="646"/>
        <v/>
      </c>
      <c r="C8208" s="43">
        <f t="shared" si="647"/>
        <v>0</v>
      </c>
      <c r="D8208" s="43" t="str">
        <f t="shared" si="648"/>
        <v>Financial</v>
      </c>
      <c r="E8208" s="43" t="e">
        <f>IF(VLOOKUP(S8208,'DD-Lookup'!$J$6:$L$50,3,FALSE)="Monthly",(YEAR(AC8208)-YEAR(AB8208))*12+MONTH(AC8208)-MONTH(AB8208)+1,(AC8208-AB8208+1))</f>
        <v>#N/A</v>
      </c>
      <c r="F8208" s="210" t="e">
        <f t="shared" si="649"/>
        <v>#N/A</v>
      </c>
    </row>
    <row r="8209" spans="1:6" x14ac:dyDescent="0.25">
      <c r="A8209" s="43" t="str">
        <f t="shared" si="645"/>
        <v xml:space="preserve"> 0 Financial</v>
      </c>
      <c r="B8209" s="43" t="str">
        <f t="shared" si="646"/>
        <v/>
      </c>
      <c r="C8209" s="43">
        <f t="shared" si="647"/>
        <v>0</v>
      </c>
      <c r="D8209" s="43" t="str">
        <f t="shared" si="648"/>
        <v>Financial</v>
      </c>
      <c r="E8209" s="43" t="e">
        <f>IF(VLOOKUP(S8209,'DD-Lookup'!$J$6:$L$50,3,FALSE)="Monthly",(YEAR(AC8209)-YEAR(AB8209))*12+MONTH(AC8209)-MONTH(AB8209)+1,(AC8209-AB8209+1))</f>
        <v>#N/A</v>
      </c>
      <c r="F8209" s="210" t="e">
        <f t="shared" si="649"/>
        <v>#N/A</v>
      </c>
    </row>
    <row r="8210" spans="1:6" x14ac:dyDescent="0.25">
      <c r="A8210" s="43" t="str">
        <f t="shared" si="645"/>
        <v xml:space="preserve"> 0 Financial</v>
      </c>
      <c r="B8210" s="43" t="str">
        <f t="shared" si="646"/>
        <v/>
      </c>
      <c r="C8210" s="43">
        <f t="shared" si="647"/>
        <v>0</v>
      </c>
      <c r="D8210" s="43" t="str">
        <f t="shared" si="648"/>
        <v>Financial</v>
      </c>
      <c r="E8210" s="43" t="e">
        <f>IF(VLOOKUP(S8210,'DD-Lookup'!$J$6:$L$50,3,FALSE)="Monthly",(YEAR(AC8210)-YEAR(AB8210))*12+MONTH(AC8210)-MONTH(AB8210)+1,(AC8210-AB8210+1))</f>
        <v>#N/A</v>
      </c>
      <c r="F8210" s="210" t="e">
        <f t="shared" si="649"/>
        <v>#N/A</v>
      </c>
    </row>
    <row r="8211" spans="1:6" x14ac:dyDescent="0.25">
      <c r="A8211" s="43" t="str">
        <f t="shared" si="645"/>
        <v xml:space="preserve"> 0 Financial</v>
      </c>
      <c r="B8211" s="43" t="str">
        <f t="shared" si="646"/>
        <v/>
      </c>
      <c r="C8211" s="43">
        <f t="shared" si="647"/>
        <v>0</v>
      </c>
      <c r="D8211" s="43" t="str">
        <f t="shared" si="648"/>
        <v>Financial</v>
      </c>
      <c r="E8211" s="43" t="e">
        <f>IF(VLOOKUP(S8211,'DD-Lookup'!$J$6:$L$50,3,FALSE)="Monthly",(YEAR(AC8211)-YEAR(AB8211))*12+MONTH(AC8211)-MONTH(AB8211)+1,(AC8211-AB8211+1))</f>
        <v>#N/A</v>
      </c>
      <c r="F8211" s="210" t="e">
        <f t="shared" si="649"/>
        <v>#N/A</v>
      </c>
    </row>
    <row r="8212" spans="1:6" x14ac:dyDescent="0.25">
      <c r="A8212" s="43" t="str">
        <f t="shared" si="645"/>
        <v xml:space="preserve"> 0 Financial</v>
      </c>
      <c r="B8212" s="43" t="str">
        <f t="shared" si="646"/>
        <v/>
      </c>
      <c r="C8212" s="43">
        <f t="shared" si="647"/>
        <v>0</v>
      </c>
      <c r="D8212" s="43" t="str">
        <f t="shared" si="648"/>
        <v>Financial</v>
      </c>
      <c r="E8212" s="43" t="e">
        <f>IF(VLOOKUP(S8212,'DD-Lookup'!$J$6:$L$50,3,FALSE)="Monthly",(YEAR(AC8212)-YEAR(AB8212))*12+MONTH(AC8212)-MONTH(AB8212)+1,(AC8212-AB8212+1))</f>
        <v>#N/A</v>
      </c>
      <c r="F8212" s="210" t="e">
        <f t="shared" si="649"/>
        <v>#N/A</v>
      </c>
    </row>
    <row r="8213" spans="1:6" x14ac:dyDescent="0.25">
      <c r="A8213" s="43" t="str">
        <f t="shared" si="645"/>
        <v xml:space="preserve"> 0 Financial</v>
      </c>
      <c r="B8213" s="43" t="str">
        <f t="shared" si="646"/>
        <v/>
      </c>
      <c r="C8213" s="43">
        <f t="shared" si="647"/>
        <v>0</v>
      </c>
      <c r="D8213" s="43" t="str">
        <f t="shared" si="648"/>
        <v>Financial</v>
      </c>
      <c r="E8213" s="43" t="e">
        <f>IF(VLOOKUP(S8213,'DD-Lookup'!$J$6:$L$50,3,FALSE)="Monthly",(YEAR(AC8213)-YEAR(AB8213))*12+MONTH(AC8213)-MONTH(AB8213)+1,(AC8213-AB8213+1))</f>
        <v>#N/A</v>
      </c>
      <c r="F8213" s="210" t="e">
        <f t="shared" si="649"/>
        <v>#N/A</v>
      </c>
    </row>
    <row r="8214" spans="1:6" x14ac:dyDescent="0.25">
      <c r="A8214" s="43" t="str">
        <f t="shared" si="645"/>
        <v xml:space="preserve"> 0 Financial</v>
      </c>
      <c r="B8214" s="43" t="str">
        <f t="shared" si="646"/>
        <v/>
      </c>
      <c r="C8214" s="43">
        <f t="shared" si="647"/>
        <v>0</v>
      </c>
      <c r="D8214" s="43" t="str">
        <f t="shared" si="648"/>
        <v>Financial</v>
      </c>
      <c r="E8214" s="43" t="e">
        <f>IF(VLOOKUP(S8214,'DD-Lookup'!$J$6:$L$50,3,FALSE)="Monthly",(YEAR(AC8214)-YEAR(AB8214))*12+MONTH(AC8214)-MONTH(AB8214)+1,(AC8214-AB8214+1))</f>
        <v>#N/A</v>
      </c>
      <c r="F8214" s="210" t="e">
        <f t="shared" si="649"/>
        <v>#N/A</v>
      </c>
    </row>
    <row r="8215" spans="1:6" x14ac:dyDescent="0.25">
      <c r="A8215" s="43" t="str">
        <f t="shared" si="645"/>
        <v xml:space="preserve"> 0 Financial</v>
      </c>
      <c r="B8215" s="43" t="str">
        <f t="shared" si="646"/>
        <v/>
      </c>
      <c r="C8215" s="43">
        <f t="shared" si="647"/>
        <v>0</v>
      </c>
      <c r="D8215" s="43" t="str">
        <f t="shared" si="648"/>
        <v>Financial</v>
      </c>
      <c r="E8215" s="43" t="e">
        <f>IF(VLOOKUP(S8215,'DD-Lookup'!$J$6:$L$50,3,FALSE)="Monthly",(YEAR(AC8215)-YEAR(AB8215))*12+MONTH(AC8215)-MONTH(AB8215)+1,(AC8215-AB8215+1))</f>
        <v>#N/A</v>
      </c>
      <c r="F8215" s="210" t="e">
        <f t="shared" si="649"/>
        <v>#N/A</v>
      </c>
    </row>
    <row r="8216" spans="1:6" x14ac:dyDescent="0.25">
      <c r="A8216" s="43" t="str">
        <f t="shared" si="645"/>
        <v xml:space="preserve"> 0 Financial</v>
      </c>
      <c r="B8216" s="43" t="str">
        <f t="shared" si="646"/>
        <v/>
      </c>
      <c r="C8216" s="43">
        <f t="shared" si="647"/>
        <v>0</v>
      </c>
      <c r="D8216" s="43" t="str">
        <f t="shared" si="648"/>
        <v>Financial</v>
      </c>
      <c r="E8216" s="43" t="e">
        <f>IF(VLOOKUP(S8216,'DD-Lookup'!$J$6:$L$50,3,FALSE)="Monthly",(YEAR(AC8216)-YEAR(AB8216))*12+MONTH(AC8216)-MONTH(AB8216)+1,(AC8216-AB8216+1))</f>
        <v>#N/A</v>
      </c>
      <c r="F8216" s="210" t="e">
        <f t="shared" si="649"/>
        <v>#N/A</v>
      </c>
    </row>
    <row r="8217" spans="1:6" x14ac:dyDescent="0.25">
      <c r="A8217" s="43" t="str">
        <f t="shared" si="645"/>
        <v xml:space="preserve"> 0 Financial</v>
      </c>
      <c r="B8217" s="43" t="str">
        <f t="shared" si="646"/>
        <v/>
      </c>
      <c r="C8217" s="43">
        <f t="shared" si="647"/>
        <v>0</v>
      </c>
      <c r="D8217" s="43" t="str">
        <f t="shared" si="648"/>
        <v>Financial</v>
      </c>
      <c r="E8217" s="43" t="e">
        <f>IF(VLOOKUP(S8217,'DD-Lookup'!$J$6:$L$50,3,FALSE)="Monthly",(YEAR(AC8217)-YEAR(AB8217))*12+MONTH(AC8217)-MONTH(AB8217)+1,(AC8217-AB8217+1))</f>
        <v>#N/A</v>
      </c>
      <c r="F8217" s="210" t="e">
        <f t="shared" si="649"/>
        <v>#N/A</v>
      </c>
    </row>
    <row r="8218" spans="1:6" x14ac:dyDescent="0.25">
      <c r="A8218" s="43" t="str">
        <f t="shared" si="645"/>
        <v xml:space="preserve"> 0 Financial</v>
      </c>
      <c r="B8218" s="43" t="str">
        <f t="shared" si="646"/>
        <v/>
      </c>
      <c r="C8218" s="43">
        <f t="shared" si="647"/>
        <v>0</v>
      </c>
      <c r="D8218" s="43" t="str">
        <f t="shared" si="648"/>
        <v>Financial</v>
      </c>
      <c r="E8218" s="43" t="e">
        <f>IF(VLOOKUP(S8218,'DD-Lookup'!$J$6:$L$50,3,FALSE)="Monthly",(YEAR(AC8218)-YEAR(AB8218))*12+MONTH(AC8218)-MONTH(AB8218)+1,(AC8218-AB8218+1))</f>
        <v>#N/A</v>
      </c>
      <c r="F8218" s="210" t="e">
        <f t="shared" si="649"/>
        <v>#N/A</v>
      </c>
    </row>
    <row r="8219" spans="1:6" x14ac:dyDescent="0.25">
      <c r="A8219" s="43" t="str">
        <f t="shared" si="645"/>
        <v xml:space="preserve"> 0 Financial</v>
      </c>
      <c r="B8219" s="43" t="str">
        <f t="shared" si="646"/>
        <v/>
      </c>
      <c r="C8219" s="43">
        <f t="shared" si="647"/>
        <v>0</v>
      </c>
      <c r="D8219" s="43" t="str">
        <f t="shared" si="648"/>
        <v>Financial</v>
      </c>
      <c r="E8219" s="43" t="e">
        <f>IF(VLOOKUP(S8219,'DD-Lookup'!$J$6:$L$50,3,FALSE)="Monthly",(YEAR(AC8219)-YEAR(AB8219))*12+MONTH(AC8219)-MONTH(AB8219)+1,(AC8219-AB8219+1))</f>
        <v>#N/A</v>
      </c>
      <c r="F8219" s="210" t="e">
        <f t="shared" si="649"/>
        <v>#N/A</v>
      </c>
    </row>
    <row r="8220" spans="1:6" x14ac:dyDescent="0.25">
      <c r="A8220" s="43" t="str">
        <f t="shared" si="645"/>
        <v xml:space="preserve"> 0 Financial</v>
      </c>
      <c r="B8220" s="43" t="str">
        <f t="shared" si="646"/>
        <v/>
      </c>
      <c r="C8220" s="43">
        <f t="shared" si="647"/>
        <v>0</v>
      </c>
      <c r="D8220" s="43" t="str">
        <f t="shared" si="648"/>
        <v>Financial</v>
      </c>
      <c r="E8220" s="43" t="e">
        <f>IF(VLOOKUP(S8220,'DD-Lookup'!$J$6:$L$50,3,FALSE)="Monthly",(YEAR(AC8220)-YEAR(AB8220))*12+MONTH(AC8220)-MONTH(AB8220)+1,(AC8220-AB8220+1))</f>
        <v>#N/A</v>
      </c>
      <c r="F8220" s="210" t="e">
        <f t="shared" si="649"/>
        <v>#N/A</v>
      </c>
    </row>
    <row r="8221" spans="1:6" x14ac:dyDescent="0.25">
      <c r="A8221" s="43" t="str">
        <f t="shared" si="645"/>
        <v xml:space="preserve"> 0 Financial</v>
      </c>
      <c r="B8221" s="43" t="str">
        <f t="shared" si="646"/>
        <v/>
      </c>
      <c r="C8221" s="43">
        <f t="shared" si="647"/>
        <v>0</v>
      </c>
      <c r="D8221" s="43" t="str">
        <f t="shared" si="648"/>
        <v>Financial</v>
      </c>
      <c r="E8221" s="43" t="e">
        <f>IF(VLOOKUP(S8221,'DD-Lookup'!$J$6:$L$50,3,FALSE)="Monthly",(YEAR(AC8221)-YEAR(AB8221))*12+MONTH(AC8221)-MONTH(AB8221)+1,(AC8221-AB8221+1))</f>
        <v>#N/A</v>
      </c>
      <c r="F8221" s="210" t="e">
        <f t="shared" si="649"/>
        <v>#N/A</v>
      </c>
    </row>
    <row r="8222" spans="1:6" x14ac:dyDescent="0.25">
      <c r="A8222" s="43" t="str">
        <f t="shared" si="645"/>
        <v xml:space="preserve"> 0 Financial</v>
      </c>
      <c r="B8222" s="43" t="str">
        <f t="shared" si="646"/>
        <v/>
      </c>
      <c r="C8222" s="43">
        <f t="shared" si="647"/>
        <v>0</v>
      </c>
      <c r="D8222" s="43" t="str">
        <f t="shared" si="648"/>
        <v>Financial</v>
      </c>
      <c r="E8222" s="43" t="e">
        <f>IF(VLOOKUP(S8222,'DD-Lookup'!$J$6:$L$50,3,FALSE)="Monthly",(YEAR(AC8222)-YEAR(AB8222))*12+MONTH(AC8222)-MONTH(AB8222)+1,(AC8222-AB8222+1))</f>
        <v>#N/A</v>
      </c>
      <c r="F8222" s="210" t="e">
        <f t="shared" si="649"/>
        <v>#N/A</v>
      </c>
    </row>
    <row r="8223" spans="1:6" x14ac:dyDescent="0.25">
      <c r="A8223" s="43" t="str">
        <f t="shared" si="645"/>
        <v xml:space="preserve"> 0 Financial</v>
      </c>
      <c r="B8223" s="43" t="str">
        <f t="shared" si="646"/>
        <v/>
      </c>
      <c r="C8223" s="43">
        <f t="shared" si="647"/>
        <v>0</v>
      </c>
      <c r="D8223" s="43" t="str">
        <f t="shared" si="648"/>
        <v>Financial</v>
      </c>
      <c r="E8223" s="43" t="e">
        <f>IF(VLOOKUP(S8223,'DD-Lookup'!$J$6:$L$50,3,FALSE)="Monthly",(YEAR(AC8223)-YEAR(AB8223))*12+MONTH(AC8223)-MONTH(AB8223)+1,(AC8223-AB8223+1))</f>
        <v>#N/A</v>
      </c>
      <c r="F8223" s="210" t="e">
        <f t="shared" si="649"/>
        <v>#N/A</v>
      </c>
    </row>
    <row r="8224" spans="1:6" x14ac:dyDescent="0.25">
      <c r="A8224" s="43" t="str">
        <f t="shared" si="645"/>
        <v xml:space="preserve"> 0 Financial</v>
      </c>
      <c r="B8224" s="43" t="str">
        <f t="shared" si="646"/>
        <v/>
      </c>
      <c r="C8224" s="43">
        <f t="shared" si="647"/>
        <v>0</v>
      </c>
      <c r="D8224" s="43" t="str">
        <f t="shared" si="648"/>
        <v>Financial</v>
      </c>
      <c r="E8224" s="43" t="e">
        <f>IF(VLOOKUP(S8224,'DD-Lookup'!$J$6:$L$50,3,FALSE)="Monthly",(YEAR(AC8224)-YEAR(AB8224))*12+MONTH(AC8224)-MONTH(AB8224)+1,(AC8224-AB8224+1))</f>
        <v>#N/A</v>
      </c>
      <c r="F8224" s="210" t="e">
        <f t="shared" si="649"/>
        <v>#N/A</v>
      </c>
    </row>
    <row r="8225" spans="1:6" x14ac:dyDescent="0.25">
      <c r="A8225" s="43" t="str">
        <f t="shared" si="645"/>
        <v xml:space="preserve"> 0 Financial</v>
      </c>
      <c r="B8225" s="43" t="str">
        <f t="shared" si="646"/>
        <v/>
      </c>
      <c r="C8225" s="43">
        <f t="shared" si="647"/>
        <v>0</v>
      </c>
      <c r="D8225" s="43" t="str">
        <f t="shared" si="648"/>
        <v>Financial</v>
      </c>
      <c r="E8225" s="43" t="e">
        <f>IF(VLOOKUP(S8225,'DD-Lookup'!$J$6:$L$50,3,FALSE)="Monthly",(YEAR(AC8225)-YEAR(AB8225))*12+MONTH(AC8225)-MONTH(AB8225)+1,(AC8225-AB8225+1))</f>
        <v>#N/A</v>
      </c>
      <c r="F8225" s="210" t="e">
        <f t="shared" si="649"/>
        <v>#N/A</v>
      </c>
    </row>
    <row r="8226" spans="1:6" x14ac:dyDescent="0.25">
      <c r="A8226" s="43" t="str">
        <f t="shared" si="645"/>
        <v xml:space="preserve"> 0 Financial</v>
      </c>
      <c r="B8226" s="43" t="str">
        <f t="shared" si="646"/>
        <v/>
      </c>
      <c r="C8226" s="43">
        <f t="shared" si="647"/>
        <v>0</v>
      </c>
      <c r="D8226" s="43" t="str">
        <f t="shared" si="648"/>
        <v>Financial</v>
      </c>
      <c r="E8226" s="43" t="e">
        <f>IF(VLOOKUP(S8226,'DD-Lookup'!$J$6:$L$50,3,FALSE)="Monthly",(YEAR(AC8226)-YEAR(AB8226))*12+MONTH(AC8226)-MONTH(AB8226)+1,(AC8226-AB8226+1))</f>
        <v>#N/A</v>
      </c>
      <c r="F8226" s="210" t="e">
        <f t="shared" si="649"/>
        <v>#N/A</v>
      </c>
    </row>
    <row r="8227" spans="1:6" x14ac:dyDescent="0.25">
      <c r="A8227" s="43" t="str">
        <f t="shared" si="645"/>
        <v xml:space="preserve"> 0 Financial</v>
      </c>
      <c r="B8227" s="43" t="str">
        <f t="shared" si="646"/>
        <v/>
      </c>
      <c r="C8227" s="43">
        <f t="shared" si="647"/>
        <v>0</v>
      </c>
      <c r="D8227" s="43" t="str">
        <f t="shared" si="648"/>
        <v>Financial</v>
      </c>
      <c r="E8227" s="43" t="e">
        <f>IF(VLOOKUP(S8227,'DD-Lookup'!$J$6:$L$50,3,FALSE)="Monthly",(YEAR(AC8227)-YEAR(AB8227))*12+MONTH(AC8227)-MONTH(AB8227)+1,(AC8227-AB8227+1))</f>
        <v>#N/A</v>
      </c>
      <c r="F8227" s="210" t="e">
        <f t="shared" si="649"/>
        <v>#N/A</v>
      </c>
    </row>
    <row r="8228" spans="1:6" x14ac:dyDescent="0.25">
      <c r="A8228" s="43" t="str">
        <f t="shared" si="645"/>
        <v xml:space="preserve"> 0 Financial</v>
      </c>
      <c r="B8228" s="43" t="str">
        <f t="shared" si="646"/>
        <v/>
      </c>
      <c r="C8228" s="43">
        <f t="shared" si="647"/>
        <v>0</v>
      </c>
      <c r="D8228" s="43" t="str">
        <f t="shared" si="648"/>
        <v>Financial</v>
      </c>
      <c r="E8228" s="43" t="e">
        <f>IF(VLOOKUP(S8228,'DD-Lookup'!$J$6:$L$50,3,FALSE)="Monthly",(YEAR(AC8228)-YEAR(AB8228))*12+MONTH(AC8228)-MONTH(AB8228)+1,(AC8228-AB8228+1))</f>
        <v>#N/A</v>
      </c>
      <c r="F8228" s="210" t="e">
        <f t="shared" si="649"/>
        <v>#N/A</v>
      </c>
    </row>
    <row r="8229" spans="1:6" x14ac:dyDescent="0.25">
      <c r="A8229" s="43" t="str">
        <f t="shared" si="645"/>
        <v xml:space="preserve"> 0 Financial</v>
      </c>
      <c r="B8229" s="43" t="str">
        <f t="shared" si="646"/>
        <v/>
      </c>
      <c r="C8229" s="43">
        <f t="shared" si="647"/>
        <v>0</v>
      </c>
      <c r="D8229" s="43" t="str">
        <f t="shared" si="648"/>
        <v>Financial</v>
      </c>
      <c r="E8229" s="43" t="e">
        <f>IF(VLOOKUP(S8229,'DD-Lookup'!$J$6:$L$50,3,FALSE)="Monthly",(YEAR(AC8229)-YEAR(AB8229))*12+MONTH(AC8229)-MONTH(AB8229)+1,(AC8229-AB8229+1))</f>
        <v>#N/A</v>
      </c>
      <c r="F8229" s="210" t="e">
        <f t="shared" si="649"/>
        <v>#N/A</v>
      </c>
    </row>
    <row r="8230" spans="1:6" x14ac:dyDescent="0.25">
      <c r="A8230" s="43" t="str">
        <f t="shared" si="645"/>
        <v xml:space="preserve"> 0 Financial</v>
      </c>
      <c r="B8230" s="43" t="str">
        <f t="shared" si="646"/>
        <v/>
      </c>
      <c r="C8230" s="43">
        <f t="shared" si="647"/>
        <v>0</v>
      </c>
      <c r="D8230" s="43" t="str">
        <f t="shared" si="648"/>
        <v>Financial</v>
      </c>
      <c r="E8230" s="43" t="e">
        <f>IF(VLOOKUP(S8230,'DD-Lookup'!$J$6:$L$50,3,FALSE)="Monthly",(YEAR(AC8230)-YEAR(AB8230))*12+MONTH(AC8230)-MONTH(AB8230)+1,(AC8230-AB8230+1))</f>
        <v>#N/A</v>
      </c>
      <c r="F8230" s="210" t="e">
        <f t="shared" si="649"/>
        <v>#N/A</v>
      </c>
    </row>
    <row r="8231" spans="1:6" x14ac:dyDescent="0.25">
      <c r="A8231" s="43" t="str">
        <f t="shared" si="645"/>
        <v xml:space="preserve"> 0 Financial</v>
      </c>
      <c r="B8231" s="43" t="str">
        <f t="shared" si="646"/>
        <v/>
      </c>
      <c r="C8231" s="43">
        <f t="shared" si="647"/>
        <v>0</v>
      </c>
      <c r="D8231" s="43" t="str">
        <f t="shared" si="648"/>
        <v>Financial</v>
      </c>
      <c r="E8231" s="43" t="e">
        <f>IF(VLOOKUP(S8231,'DD-Lookup'!$J$6:$L$50,3,FALSE)="Monthly",(YEAR(AC8231)-YEAR(AB8231))*12+MONTH(AC8231)-MONTH(AB8231)+1,(AC8231-AB8231+1))</f>
        <v>#N/A</v>
      </c>
      <c r="F8231" s="210" t="e">
        <f t="shared" si="649"/>
        <v>#N/A</v>
      </c>
    </row>
    <row r="8232" spans="1:6" x14ac:dyDescent="0.25">
      <c r="A8232" s="43" t="str">
        <f t="shared" si="645"/>
        <v xml:space="preserve"> 0 Financial</v>
      </c>
      <c r="B8232" s="43" t="str">
        <f t="shared" si="646"/>
        <v/>
      </c>
      <c r="C8232" s="43">
        <f t="shared" si="647"/>
        <v>0</v>
      </c>
      <c r="D8232" s="43" t="str">
        <f t="shared" si="648"/>
        <v>Financial</v>
      </c>
      <c r="E8232" s="43" t="e">
        <f>IF(VLOOKUP(S8232,'DD-Lookup'!$J$6:$L$50,3,FALSE)="Monthly",(YEAR(AC8232)-YEAR(AB8232))*12+MONTH(AC8232)-MONTH(AB8232)+1,(AC8232-AB8232+1))</f>
        <v>#N/A</v>
      </c>
      <c r="F8232" s="210" t="e">
        <f t="shared" si="649"/>
        <v>#N/A</v>
      </c>
    </row>
    <row r="8233" spans="1:6" x14ac:dyDescent="0.25">
      <c r="A8233" s="43" t="str">
        <f t="shared" si="645"/>
        <v xml:space="preserve"> 0 Financial</v>
      </c>
      <c r="B8233" s="43" t="str">
        <f t="shared" si="646"/>
        <v/>
      </c>
      <c r="C8233" s="43">
        <f t="shared" si="647"/>
        <v>0</v>
      </c>
      <c r="D8233" s="43" t="str">
        <f t="shared" si="648"/>
        <v>Financial</v>
      </c>
      <c r="E8233" s="43" t="e">
        <f>IF(VLOOKUP(S8233,'DD-Lookup'!$J$6:$L$50,3,FALSE)="Monthly",(YEAR(AC8233)-YEAR(AB8233))*12+MONTH(AC8233)-MONTH(AB8233)+1,(AC8233-AB8233+1))</f>
        <v>#N/A</v>
      </c>
      <c r="F8233" s="210" t="e">
        <f t="shared" si="649"/>
        <v>#N/A</v>
      </c>
    </row>
    <row r="8234" spans="1:6" x14ac:dyDescent="0.25">
      <c r="A8234" s="43" t="str">
        <f t="shared" si="645"/>
        <v xml:space="preserve"> 0 Financial</v>
      </c>
      <c r="B8234" s="43" t="str">
        <f t="shared" si="646"/>
        <v/>
      </c>
      <c r="C8234" s="43">
        <f t="shared" si="647"/>
        <v>0</v>
      </c>
      <c r="D8234" s="43" t="str">
        <f t="shared" si="648"/>
        <v>Financial</v>
      </c>
      <c r="E8234" s="43" t="e">
        <f>IF(VLOOKUP(S8234,'DD-Lookup'!$J$6:$L$50,3,FALSE)="Monthly",(YEAR(AC8234)-YEAR(AB8234))*12+MONTH(AC8234)-MONTH(AB8234)+1,(AC8234-AB8234+1))</f>
        <v>#N/A</v>
      </c>
      <c r="F8234" s="210" t="e">
        <f t="shared" si="649"/>
        <v>#N/A</v>
      </c>
    </row>
    <row r="8235" spans="1:6" x14ac:dyDescent="0.25">
      <c r="A8235" s="43" t="str">
        <f t="shared" si="645"/>
        <v xml:space="preserve"> 0 Financial</v>
      </c>
      <c r="B8235" s="43" t="str">
        <f t="shared" si="646"/>
        <v/>
      </c>
      <c r="C8235" s="43">
        <f t="shared" si="647"/>
        <v>0</v>
      </c>
      <c r="D8235" s="43" t="str">
        <f t="shared" si="648"/>
        <v>Financial</v>
      </c>
      <c r="E8235" s="43" t="e">
        <f>IF(VLOOKUP(S8235,'DD-Lookup'!$J$6:$L$50,3,FALSE)="Monthly",(YEAR(AC8235)-YEAR(AB8235))*12+MONTH(AC8235)-MONTH(AB8235)+1,(AC8235-AB8235+1))</f>
        <v>#N/A</v>
      </c>
      <c r="F8235" s="210" t="e">
        <f t="shared" si="649"/>
        <v>#N/A</v>
      </c>
    </row>
    <row r="8236" spans="1:6" x14ac:dyDescent="0.25">
      <c r="A8236" s="43" t="str">
        <f t="shared" si="645"/>
        <v xml:space="preserve"> 0 Financial</v>
      </c>
      <c r="B8236" s="43" t="str">
        <f t="shared" si="646"/>
        <v/>
      </c>
      <c r="C8236" s="43">
        <f t="shared" si="647"/>
        <v>0</v>
      </c>
      <c r="D8236" s="43" t="str">
        <f t="shared" si="648"/>
        <v>Financial</v>
      </c>
      <c r="E8236" s="43" t="e">
        <f>IF(VLOOKUP(S8236,'DD-Lookup'!$J$6:$L$50,3,FALSE)="Monthly",(YEAR(AC8236)-YEAR(AB8236))*12+MONTH(AC8236)-MONTH(AB8236)+1,(AC8236-AB8236+1))</f>
        <v>#N/A</v>
      </c>
      <c r="F8236" s="210" t="e">
        <f t="shared" si="649"/>
        <v>#N/A</v>
      </c>
    </row>
    <row r="8237" spans="1:6" x14ac:dyDescent="0.25">
      <c r="A8237" s="43" t="str">
        <f t="shared" si="645"/>
        <v xml:space="preserve"> 0 Financial</v>
      </c>
      <c r="B8237" s="43" t="str">
        <f t="shared" si="646"/>
        <v/>
      </c>
      <c r="C8237" s="43">
        <f t="shared" si="647"/>
        <v>0</v>
      </c>
      <c r="D8237" s="43" t="str">
        <f t="shared" si="648"/>
        <v>Financial</v>
      </c>
      <c r="E8237" s="43" t="e">
        <f>IF(VLOOKUP(S8237,'DD-Lookup'!$J$6:$L$50,3,FALSE)="Monthly",(YEAR(AC8237)-YEAR(AB8237))*12+MONTH(AC8237)-MONTH(AB8237)+1,(AC8237-AB8237+1))</f>
        <v>#N/A</v>
      </c>
      <c r="F8237" s="210" t="e">
        <f t="shared" si="649"/>
        <v>#N/A</v>
      </c>
    </row>
    <row r="8238" spans="1:6" x14ac:dyDescent="0.25">
      <c r="A8238" s="43" t="str">
        <f t="shared" si="645"/>
        <v xml:space="preserve"> 0 Financial</v>
      </c>
      <c r="B8238" s="43" t="str">
        <f t="shared" si="646"/>
        <v/>
      </c>
      <c r="C8238" s="43">
        <f t="shared" si="647"/>
        <v>0</v>
      </c>
      <c r="D8238" s="43" t="str">
        <f t="shared" si="648"/>
        <v>Financial</v>
      </c>
      <c r="E8238" s="43" t="e">
        <f>IF(VLOOKUP(S8238,'DD-Lookup'!$J$6:$L$50,3,FALSE)="Monthly",(YEAR(AC8238)-YEAR(AB8238))*12+MONTH(AC8238)-MONTH(AB8238)+1,(AC8238-AB8238+1))</f>
        <v>#N/A</v>
      </c>
      <c r="F8238" s="210" t="e">
        <f t="shared" si="649"/>
        <v>#N/A</v>
      </c>
    </row>
    <row r="8239" spans="1:6" x14ac:dyDescent="0.25">
      <c r="A8239" s="43" t="str">
        <f t="shared" si="645"/>
        <v xml:space="preserve"> 0 Financial</v>
      </c>
      <c r="B8239" s="43" t="str">
        <f t="shared" si="646"/>
        <v/>
      </c>
      <c r="C8239" s="43">
        <f t="shared" si="647"/>
        <v>0</v>
      </c>
      <c r="D8239" s="43" t="str">
        <f t="shared" si="648"/>
        <v>Financial</v>
      </c>
      <c r="E8239" s="43" t="e">
        <f>IF(VLOOKUP(S8239,'DD-Lookup'!$J$6:$L$50,3,FALSE)="Monthly",(YEAR(AC8239)-YEAR(AB8239))*12+MONTH(AC8239)-MONTH(AB8239)+1,(AC8239-AB8239+1))</f>
        <v>#N/A</v>
      </c>
      <c r="F8239" s="210" t="e">
        <f t="shared" si="649"/>
        <v>#N/A</v>
      </c>
    </row>
    <row r="8240" spans="1:6" x14ac:dyDescent="0.25">
      <c r="A8240" s="43" t="str">
        <f t="shared" si="645"/>
        <v xml:space="preserve"> 0 Financial</v>
      </c>
      <c r="B8240" s="43" t="str">
        <f t="shared" si="646"/>
        <v/>
      </c>
      <c r="C8240" s="43">
        <f t="shared" si="647"/>
        <v>0</v>
      </c>
      <c r="D8240" s="43" t="str">
        <f t="shared" si="648"/>
        <v>Financial</v>
      </c>
      <c r="E8240" s="43" t="e">
        <f>IF(VLOOKUP(S8240,'DD-Lookup'!$J$6:$L$50,3,FALSE)="Monthly",(YEAR(AC8240)-YEAR(AB8240))*12+MONTH(AC8240)-MONTH(AB8240)+1,(AC8240-AB8240+1))</f>
        <v>#N/A</v>
      </c>
      <c r="F8240" s="210" t="e">
        <f t="shared" si="649"/>
        <v>#N/A</v>
      </c>
    </row>
    <row r="8241" spans="1:6" x14ac:dyDescent="0.25">
      <c r="A8241" s="43" t="str">
        <f t="shared" si="645"/>
        <v xml:space="preserve"> 0 Financial</v>
      </c>
      <c r="B8241" s="43" t="str">
        <f t="shared" si="646"/>
        <v/>
      </c>
      <c r="C8241" s="43">
        <f t="shared" si="647"/>
        <v>0</v>
      </c>
      <c r="D8241" s="43" t="str">
        <f t="shared" si="648"/>
        <v>Financial</v>
      </c>
      <c r="E8241" s="43" t="e">
        <f>IF(VLOOKUP(S8241,'DD-Lookup'!$J$6:$L$50,3,FALSE)="Monthly",(YEAR(AC8241)-YEAR(AB8241))*12+MONTH(AC8241)-MONTH(AB8241)+1,(AC8241-AB8241+1))</f>
        <v>#N/A</v>
      </c>
      <c r="F8241" s="210" t="e">
        <f t="shared" si="649"/>
        <v>#N/A</v>
      </c>
    </row>
    <row r="8242" spans="1:6" x14ac:dyDescent="0.25">
      <c r="A8242" s="43" t="str">
        <f t="shared" si="645"/>
        <v xml:space="preserve"> 0 Financial</v>
      </c>
      <c r="B8242" s="43" t="str">
        <f t="shared" si="646"/>
        <v/>
      </c>
      <c r="C8242" s="43">
        <f t="shared" si="647"/>
        <v>0</v>
      </c>
      <c r="D8242" s="43" t="str">
        <f t="shared" si="648"/>
        <v>Financial</v>
      </c>
      <c r="E8242" s="43" t="e">
        <f>IF(VLOOKUP(S8242,'DD-Lookup'!$J$6:$L$50,3,FALSE)="Monthly",(YEAR(AC8242)-YEAR(AB8242))*12+MONTH(AC8242)-MONTH(AB8242)+1,(AC8242-AB8242+1))</f>
        <v>#N/A</v>
      </c>
      <c r="F8242" s="210" t="e">
        <f t="shared" si="649"/>
        <v>#N/A</v>
      </c>
    </row>
    <row r="8243" spans="1:6" x14ac:dyDescent="0.25">
      <c r="A8243" s="43" t="str">
        <f t="shared" si="645"/>
        <v xml:space="preserve"> 0 Financial</v>
      </c>
      <c r="B8243" s="43" t="str">
        <f t="shared" si="646"/>
        <v/>
      </c>
      <c r="C8243" s="43">
        <f t="shared" si="647"/>
        <v>0</v>
      </c>
      <c r="D8243" s="43" t="str">
        <f t="shared" si="648"/>
        <v>Financial</v>
      </c>
      <c r="E8243" s="43" t="e">
        <f>IF(VLOOKUP(S8243,'DD-Lookup'!$J$6:$L$50,3,FALSE)="Monthly",(YEAR(AC8243)-YEAR(AB8243))*12+MONTH(AC8243)-MONTH(AB8243)+1,(AC8243-AB8243+1))</f>
        <v>#N/A</v>
      </c>
      <c r="F8243" s="210" t="e">
        <f t="shared" si="649"/>
        <v>#N/A</v>
      </c>
    </row>
    <row r="8244" spans="1:6" x14ac:dyDescent="0.25">
      <c r="A8244" s="43" t="str">
        <f t="shared" si="645"/>
        <v xml:space="preserve"> 0 Financial</v>
      </c>
      <c r="B8244" s="43" t="str">
        <f t="shared" si="646"/>
        <v/>
      </c>
      <c r="C8244" s="43">
        <f t="shared" si="647"/>
        <v>0</v>
      </c>
      <c r="D8244" s="43" t="str">
        <f t="shared" si="648"/>
        <v>Financial</v>
      </c>
      <c r="E8244" s="43" t="e">
        <f>IF(VLOOKUP(S8244,'DD-Lookup'!$J$6:$L$50,3,FALSE)="Monthly",(YEAR(AC8244)-YEAR(AB8244))*12+MONTH(AC8244)-MONTH(AB8244)+1,(AC8244-AB8244+1))</f>
        <v>#N/A</v>
      </c>
      <c r="F8244" s="210" t="e">
        <f t="shared" si="649"/>
        <v>#N/A</v>
      </c>
    </row>
    <row r="8245" spans="1:6" x14ac:dyDescent="0.25">
      <c r="A8245" s="43" t="str">
        <f t="shared" si="645"/>
        <v xml:space="preserve"> 0 Financial</v>
      </c>
      <c r="B8245" s="43" t="str">
        <f t="shared" si="646"/>
        <v/>
      </c>
      <c r="C8245" s="43">
        <f t="shared" si="647"/>
        <v>0</v>
      </c>
      <c r="D8245" s="43" t="str">
        <f t="shared" si="648"/>
        <v>Financial</v>
      </c>
      <c r="E8245" s="43" t="e">
        <f>IF(VLOOKUP(S8245,'DD-Lookup'!$J$6:$L$50,3,FALSE)="Monthly",(YEAR(AC8245)-YEAR(AB8245))*12+MONTH(AC8245)-MONTH(AB8245)+1,(AC8245-AB8245+1))</f>
        <v>#N/A</v>
      </c>
      <c r="F8245" s="210" t="e">
        <f t="shared" si="649"/>
        <v>#N/A</v>
      </c>
    </row>
    <row r="8246" spans="1:6" x14ac:dyDescent="0.25">
      <c r="A8246" s="43" t="str">
        <f t="shared" si="645"/>
        <v xml:space="preserve"> 0 Financial</v>
      </c>
      <c r="B8246" s="43" t="str">
        <f t="shared" si="646"/>
        <v/>
      </c>
      <c r="C8246" s="43">
        <f t="shared" si="647"/>
        <v>0</v>
      </c>
      <c r="D8246" s="43" t="str">
        <f t="shared" si="648"/>
        <v>Financial</v>
      </c>
      <c r="E8246" s="43" t="e">
        <f>IF(VLOOKUP(S8246,'DD-Lookup'!$J$6:$L$50,3,FALSE)="Monthly",(YEAR(AC8246)-YEAR(AB8246))*12+MONTH(AC8246)-MONTH(AB8246)+1,(AC8246-AB8246+1))</f>
        <v>#N/A</v>
      </c>
      <c r="F8246" s="210" t="e">
        <f t="shared" si="649"/>
        <v>#N/A</v>
      </c>
    </row>
    <row r="8247" spans="1:6" x14ac:dyDescent="0.25">
      <c r="A8247" s="43" t="str">
        <f t="shared" si="645"/>
        <v xml:space="preserve"> 0 Financial</v>
      </c>
      <c r="B8247" s="43" t="str">
        <f t="shared" si="646"/>
        <v/>
      </c>
      <c r="C8247" s="43">
        <f t="shared" si="647"/>
        <v>0</v>
      </c>
      <c r="D8247" s="43" t="str">
        <f t="shared" si="648"/>
        <v>Financial</v>
      </c>
      <c r="E8247" s="43" t="e">
        <f>IF(VLOOKUP(S8247,'DD-Lookup'!$J$6:$L$50,3,FALSE)="Monthly",(YEAR(AC8247)-YEAR(AB8247))*12+MONTH(AC8247)-MONTH(AB8247)+1,(AC8247-AB8247+1))</f>
        <v>#N/A</v>
      </c>
      <c r="F8247" s="210" t="e">
        <f t="shared" si="649"/>
        <v>#N/A</v>
      </c>
    </row>
    <row r="8248" spans="1:6" x14ac:dyDescent="0.25">
      <c r="A8248" s="43" t="str">
        <f t="shared" si="645"/>
        <v xml:space="preserve"> 0 Financial</v>
      </c>
      <c r="B8248" s="43" t="str">
        <f t="shared" si="646"/>
        <v/>
      </c>
      <c r="C8248" s="43">
        <f t="shared" si="647"/>
        <v>0</v>
      </c>
      <c r="D8248" s="43" t="str">
        <f t="shared" si="648"/>
        <v>Financial</v>
      </c>
      <c r="E8248" s="43" t="e">
        <f>IF(VLOOKUP(S8248,'DD-Lookup'!$J$6:$L$50,3,FALSE)="Monthly",(YEAR(AC8248)-YEAR(AB8248))*12+MONTH(AC8248)-MONTH(AB8248)+1,(AC8248-AB8248+1))</f>
        <v>#N/A</v>
      </c>
      <c r="F8248" s="210" t="e">
        <f t="shared" si="649"/>
        <v>#N/A</v>
      </c>
    </row>
    <row r="8249" spans="1:6" x14ac:dyDescent="0.25">
      <c r="A8249" s="43" t="str">
        <f t="shared" si="645"/>
        <v xml:space="preserve"> 0 Financial</v>
      </c>
      <c r="B8249" s="43" t="str">
        <f t="shared" si="646"/>
        <v/>
      </c>
      <c r="C8249" s="43">
        <f t="shared" si="647"/>
        <v>0</v>
      </c>
      <c r="D8249" s="43" t="str">
        <f t="shared" si="648"/>
        <v>Financial</v>
      </c>
      <c r="E8249" s="43" t="e">
        <f>IF(VLOOKUP(S8249,'DD-Lookup'!$J$6:$L$50,3,FALSE)="Monthly",(YEAR(AC8249)-YEAR(AB8249))*12+MONTH(AC8249)-MONTH(AB8249)+1,(AC8249-AB8249+1))</f>
        <v>#N/A</v>
      </c>
      <c r="F8249" s="210" t="e">
        <f t="shared" si="649"/>
        <v>#N/A</v>
      </c>
    </row>
    <row r="8250" spans="1:6" x14ac:dyDescent="0.25">
      <c r="A8250" s="43" t="str">
        <f t="shared" si="645"/>
        <v xml:space="preserve"> 0 Financial</v>
      </c>
      <c r="B8250" s="43" t="str">
        <f t="shared" si="646"/>
        <v/>
      </c>
      <c r="C8250" s="43">
        <f t="shared" si="647"/>
        <v>0</v>
      </c>
      <c r="D8250" s="43" t="str">
        <f t="shared" si="648"/>
        <v>Financial</v>
      </c>
      <c r="E8250" s="43" t="e">
        <f>IF(VLOOKUP(S8250,'DD-Lookup'!$J$6:$L$50,3,FALSE)="Monthly",(YEAR(AC8250)-YEAR(AB8250))*12+MONTH(AC8250)-MONTH(AB8250)+1,(AC8250-AB8250+1))</f>
        <v>#N/A</v>
      </c>
      <c r="F8250" s="210" t="e">
        <f t="shared" si="649"/>
        <v>#N/A</v>
      </c>
    </row>
    <row r="8251" spans="1:6" x14ac:dyDescent="0.25">
      <c r="A8251" s="43" t="str">
        <f t="shared" si="645"/>
        <v xml:space="preserve"> 0 Financial</v>
      </c>
      <c r="B8251" s="43" t="str">
        <f t="shared" si="646"/>
        <v/>
      </c>
      <c r="C8251" s="43">
        <f t="shared" si="647"/>
        <v>0</v>
      </c>
      <c r="D8251" s="43" t="str">
        <f t="shared" si="648"/>
        <v>Financial</v>
      </c>
      <c r="E8251" s="43" t="e">
        <f>IF(VLOOKUP(S8251,'DD-Lookup'!$J$6:$L$50,3,FALSE)="Monthly",(YEAR(AC8251)-YEAR(AB8251))*12+MONTH(AC8251)-MONTH(AB8251)+1,(AC8251-AB8251+1))</f>
        <v>#N/A</v>
      </c>
      <c r="F8251" s="210" t="e">
        <f t="shared" si="649"/>
        <v>#N/A</v>
      </c>
    </row>
    <row r="8252" spans="1:6" x14ac:dyDescent="0.25">
      <c r="A8252" s="43" t="str">
        <f t="shared" si="645"/>
        <v xml:space="preserve"> 0 Financial</v>
      </c>
      <c r="B8252" s="43" t="str">
        <f t="shared" si="646"/>
        <v/>
      </c>
      <c r="C8252" s="43">
        <f t="shared" si="647"/>
        <v>0</v>
      </c>
      <c r="D8252" s="43" t="str">
        <f t="shared" si="648"/>
        <v>Financial</v>
      </c>
      <c r="E8252" s="43" t="e">
        <f>IF(VLOOKUP(S8252,'DD-Lookup'!$J$6:$L$50,3,FALSE)="Monthly",(YEAR(AC8252)-YEAR(AB8252))*12+MONTH(AC8252)-MONTH(AB8252)+1,(AC8252-AB8252+1))</f>
        <v>#N/A</v>
      </c>
      <c r="F8252" s="210" t="e">
        <f t="shared" si="649"/>
        <v>#N/A</v>
      </c>
    </row>
    <row r="8253" spans="1:6" x14ac:dyDescent="0.25">
      <c r="A8253" s="43" t="str">
        <f t="shared" si="645"/>
        <v xml:space="preserve"> 0 Financial</v>
      </c>
      <c r="B8253" s="43" t="str">
        <f t="shared" si="646"/>
        <v/>
      </c>
      <c r="C8253" s="43">
        <f t="shared" si="647"/>
        <v>0</v>
      </c>
      <c r="D8253" s="43" t="str">
        <f t="shared" si="648"/>
        <v>Financial</v>
      </c>
      <c r="E8253" s="43" t="e">
        <f>IF(VLOOKUP(S8253,'DD-Lookup'!$J$6:$L$50,3,FALSE)="Monthly",(YEAR(AC8253)-YEAR(AB8253))*12+MONTH(AC8253)-MONTH(AB8253)+1,(AC8253-AB8253+1))</f>
        <v>#N/A</v>
      </c>
      <c r="F8253" s="210" t="e">
        <f t="shared" si="649"/>
        <v>#N/A</v>
      </c>
    </row>
    <row r="8254" spans="1:6" x14ac:dyDescent="0.25">
      <c r="A8254" s="43" t="str">
        <f t="shared" si="645"/>
        <v xml:space="preserve"> 0 Financial</v>
      </c>
      <c r="B8254" s="43" t="str">
        <f t="shared" si="646"/>
        <v/>
      </c>
      <c r="C8254" s="43">
        <f t="shared" si="647"/>
        <v>0</v>
      </c>
      <c r="D8254" s="43" t="str">
        <f t="shared" si="648"/>
        <v>Financial</v>
      </c>
      <c r="E8254" s="43" t="e">
        <f>IF(VLOOKUP(S8254,'DD-Lookup'!$J$6:$L$50,3,FALSE)="Monthly",(YEAR(AC8254)-YEAR(AB8254))*12+MONTH(AC8254)-MONTH(AB8254)+1,(AC8254-AB8254+1))</f>
        <v>#N/A</v>
      </c>
      <c r="F8254" s="210" t="e">
        <f t="shared" si="649"/>
        <v>#N/A</v>
      </c>
    </row>
    <row r="8255" spans="1:6" x14ac:dyDescent="0.25">
      <c r="A8255" s="43" t="str">
        <f t="shared" si="645"/>
        <v xml:space="preserve"> 0 Financial</v>
      </c>
      <c r="B8255" s="43" t="str">
        <f t="shared" si="646"/>
        <v/>
      </c>
      <c r="C8255" s="43">
        <f t="shared" si="647"/>
        <v>0</v>
      </c>
      <c r="D8255" s="43" t="str">
        <f t="shared" si="648"/>
        <v>Financial</v>
      </c>
      <c r="E8255" s="43" t="e">
        <f>IF(VLOOKUP(S8255,'DD-Lookup'!$J$6:$L$50,3,FALSE)="Monthly",(YEAR(AC8255)-YEAR(AB8255))*12+MONTH(AC8255)-MONTH(AB8255)+1,(AC8255-AB8255+1))</f>
        <v>#N/A</v>
      </c>
      <c r="F8255" s="210" t="e">
        <f t="shared" si="649"/>
        <v>#N/A</v>
      </c>
    </row>
    <row r="8256" spans="1:6" x14ac:dyDescent="0.25">
      <c r="A8256" s="43" t="str">
        <f t="shared" si="645"/>
        <v xml:space="preserve"> 0 Financial</v>
      </c>
      <c r="B8256" s="43" t="str">
        <f t="shared" si="646"/>
        <v/>
      </c>
      <c r="C8256" s="43">
        <f t="shared" si="647"/>
        <v>0</v>
      </c>
      <c r="D8256" s="43" t="str">
        <f t="shared" si="648"/>
        <v>Financial</v>
      </c>
      <c r="E8256" s="43" t="e">
        <f>IF(VLOOKUP(S8256,'DD-Lookup'!$J$6:$L$50,3,FALSE)="Monthly",(YEAR(AC8256)-YEAR(AB8256))*12+MONTH(AC8256)-MONTH(AB8256)+1,(AC8256-AB8256+1))</f>
        <v>#N/A</v>
      </c>
      <c r="F8256" s="210" t="e">
        <f t="shared" si="649"/>
        <v>#N/A</v>
      </c>
    </row>
    <row r="8257" spans="1:6" x14ac:dyDescent="0.25">
      <c r="A8257" s="43" t="str">
        <f t="shared" si="645"/>
        <v xml:space="preserve"> 0 Financial</v>
      </c>
      <c r="B8257" s="43" t="str">
        <f t="shared" si="646"/>
        <v/>
      </c>
      <c r="C8257" s="43">
        <f t="shared" si="647"/>
        <v>0</v>
      </c>
      <c r="D8257" s="43" t="str">
        <f t="shared" si="648"/>
        <v>Financial</v>
      </c>
      <c r="E8257" s="43" t="e">
        <f>IF(VLOOKUP(S8257,'DD-Lookup'!$J$6:$L$50,3,FALSE)="Monthly",(YEAR(AC8257)-YEAR(AB8257))*12+MONTH(AC8257)-MONTH(AB8257)+1,(AC8257-AB8257+1))</f>
        <v>#N/A</v>
      </c>
      <c r="F8257" s="210" t="e">
        <f t="shared" si="649"/>
        <v>#N/A</v>
      </c>
    </row>
    <row r="8258" spans="1:6" x14ac:dyDescent="0.25">
      <c r="A8258" s="43" t="str">
        <f t="shared" si="645"/>
        <v xml:space="preserve"> 0 Financial</v>
      </c>
      <c r="B8258" s="43" t="str">
        <f t="shared" si="646"/>
        <v/>
      </c>
      <c r="C8258" s="43">
        <f t="shared" si="647"/>
        <v>0</v>
      </c>
      <c r="D8258" s="43" t="str">
        <f t="shared" si="648"/>
        <v>Financial</v>
      </c>
      <c r="E8258" s="43" t="e">
        <f>IF(VLOOKUP(S8258,'DD-Lookup'!$J$6:$L$50,3,FALSE)="Monthly",(YEAR(AC8258)-YEAR(AB8258))*12+MONTH(AC8258)-MONTH(AB8258)+1,(AC8258-AB8258+1))</f>
        <v>#N/A</v>
      </c>
      <c r="F8258" s="210" t="e">
        <f t="shared" si="649"/>
        <v>#N/A</v>
      </c>
    </row>
    <row r="8259" spans="1:6" x14ac:dyDescent="0.25">
      <c r="A8259" s="43" t="str">
        <f t="shared" si="645"/>
        <v xml:space="preserve"> 0 Financial</v>
      </c>
      <c r="B8259" s="43" t="str">
        <f t="shared" si="646"/>
        <v/>
      </c>
      <c r="C8259" s="43">
        <f t="shared" si="647"/>
        <v>0</v>
      </c>
      <c r="D8259" s="43" t="str">
        <f t="shared" si="648"/>
        <v>Financial</v>
      </c>
      <c r="E8259" s="43" t="e">
        <f>IF(VLOOKUP(S8259,'DD-Lookup'!$J$6:$L$50,3,FALSE)="Monthly",(YEAR(AC8259)-YEAR(AB8259))*12+MONTH(AC8259)-MONTH(AB8259)+1,(AC8259-AB8259+1))</f>
        <v>#N/A</v>
      </c>
      <c r="F8259" s="210" t="e">
        <f t="shared" si="649"/>
        <v>#N/A</v>
      </c>
    </row>
    <row r="8260" spans="1:6" x14ac:dyDescent="0.25">
      <c r="A8260" s="43" t="str">
        <f t="shared" si="645"/>
        <v xml:space="preserve"> 0 Financial</v>
      </c>
      <c r="B8260" s="43" t="str">
        <f t="shared" si="646"/>
        <v/>
      </c>
      <c r="C8260" s="43">
        <f t="shared" si="647"/>
        <v>0</v>
      </c>
      <c r="D8260" s="43" t="str">
        <f t="shared" si="648"/>
        <v>Financial</v>
      </c>
      <c r="E8260" s="43" t="e">
        <f>IF(VLOOKUP(S8260,'DD-Lookup'!$J$6:$L$50,3,FALSE)="Monthly",(YEAR(AC8260)-YEAR(AB8260))*12+MONTH(AC8260)-MONTH(AB8260)+1,(AC8260-AB8260+1))</f>
        <v>#N/A</v>
      </c>
      <c r="F8260" s="210" t="e">
        <f t="shared" si="649"/>
        <v>#N/A</v>
      </c>
    </row>
    <row r="8261" spans="1:6" x14ac:dyDescent="0.25">
      <c r="A8261" s="43" t="str">
        <f t="shared" si="645"/>
        <v xml:space="preserve"> 0 Financial</v>
      </c>
      <c r="B8261" s="43" t="str">
        <f t="shared" si="646"/>
        <v/>
      </c>
      <c r="C8261" s="43">
        <f t="shared" si="647"/>
        <v>0</v>
      </c>
      <c r="D8261" s="43" t="str">
        <f t="shared" si="648"/>
        <v>Financial</v>
      </c>
      <c r="E8261" s="43" t="e">
        <f>IF(VLOOKUP(S8261,'DD-Lookup'!$J$6:$L$50,3,FALSE)="Monthly",(YEAR(AC8261)-YEAR(AB8261))*12+MONTH(AC8261)-MONTH(AB8261)+1,(AC8261-AB8261+1))</f>
        <v>#N/A</v>
      </c>
      <c r="F8261" s="210" t="e">
        <f t="shared" si="649"/>
        <v>#N/A</v>
      </c>
    </row>
    <row r="8262" spans="1:6" x14ac:dyDescent="0.25">
      <c r="A8262" s="43" t="str">
        <f t="shared" si="645"/>
        <v xml:space="preserve"> 0 Financial</v>
      </c>
      <c r="B8262" s="43" t="str">
        <f t="shared" si="646"/>
        <v/>
      </c>
      <c r="C8262" s="43">
        <f t="shared" si="647"/>
        <v>0</v>
      </c>
      <c r="D8262" s="43" t="str">
        <f t="shared" si="648"/>
        <v>Financial</v>
      </c>
      <c r="E8262" s="43" t="e">
        <f>IF(VLOOKUP(S8262,'DD-Lookup'!$J$6:$L$50,3,FALSE)="Monthly",(YEAR(AC8262)-YEAR(AB8262))*12+MONTH(AC8262)-MONTH(AB8262)+1,(AC8262-AB8262+1))</f>
        <v>#N/A</v>
      </c>
      <c r="F8262" s="210" t="e">
        <f t="shared" si="649"/>
        <v>#N/A</v>
      </c>
    </row>
    <row r="8263" spans="1:6" x14ac:dyDescent="0.25">
      <c r="A8263" s="43" t="str">
        <f t="shared" si="645"/>
        <v xml:space="preserve"> 0 Financial</v>
      </c>
      <c r="B8263" s="43" t="str">
        <f t="shared" si="646"/>
        <v/>
      </c>
      <c r="C8263" s="43">
        <f t="shared" si="647"/>
        <v>0</v>
      </c>
      <c r="D8263" s="43" t="str">
        <f t="shared" si="648"/>
        <v>Financial</v>
      </c>
      <c r="E8263" s="43" t="e">
        <f>IF(VLOOKUP(S8263,'DD-Lookup'!$J$6:$L$50,3,FALSE)="Monthly",(YEAR(AC8263)-YEAR(AB8263))*12+MONTH(AC8263)-MONTH(AB8263)+1,(AC8263-AB8263+1))</f>
        <v>#N/A</v>
      </c>
      <c r="F8263" s="210" t="e">
        <f t="shared" si="649"/>
        <v>#N/A</v>
      </c>
    </row>
    <row r="8264" spans="1:6" x14ac:dyDescent="0.25">
      <c r="A8264" s="43" t="str">
        <f t="shared" si="645"/>
        <v xml:space="preserve"> 0 Financial</v>
      </c>
      <c r="B8264" s="43" t="str">
        <f t="shared" si="646"/>
        <v/>
      </c>
      <c r="C8264" s="43">
        <f t="shared" si="647"/>
        <v>0</v>
      </c>
      <c r="D8264" s="43" t="str">
        <f t="shared" si="648"/>
        <v>Financial</v>
      </c>
      <c r="E8264" s="43" t="e">
        <f>IF(VLOOKUP(S8264,'DD-Lookup'!$J$6:$L$50,3,FALSE)="Monthly",(YEAR(AC8264)-YEAR(AB8264))*12+MONTH(AC8264)-MONTH(AB8264)+1,(AC8264-AB8264+1))</f>
        <v>#N/A</v>
      </c>
      <c r="F8264" s="210" t="e">
        <f t="shared" si="649"/>
        <v>#N/A</v>
      </c>
    </row>
    <row r="8265" spans="1:6" x14ac:dyDescent="0.25">
      <c r="A8265" s="43" t="str">
        <f t="shared" si="645"/>
        <v xml:space="preserve"> 0 Financial</v>
      </c>
      <c r="B8265" s="43" t="str">
        <f t="shared" si="646"/>
        <v/>
      </c>
      <c r="C8265" s="43">
        <f t="shared" si="647"/>
        <v>0</v>
      </c>
      <c r="D8265" s="43" t="str">
        <f t="shared" si="648"/>
        <v>Financial</v>
      </c>
      <c r="E8265" s="43" t="e">
        <f>IF(VLOOKUP(S8265,'DD-Lookup'!$J$6:$L$50,3,FALSE)="Monthly",(YEAR(AC8265)-YEAR(AB8265))*12+MONTH(AC8265)-MONTH(AB8265)+1,(AC8265-AB8265+1))</f>
        <v>#N/A</v>
      </c>
      <c r="F8265" s="210" t="e">
        <f t="shared" si="649"/>
        <v>#N/A</v>
      </c>
    </row>
    <row r="8266" spans="1:6" x14ac:dyDescent="0.25">
      <c r="A8266" s="43" t="str">
        <f t="shared" ref="A8266:A8329" si="650">B8266&amp;" "&amp;C8266&amp;" "&amp;D8266</f>
        <v xml:space="preserve"> 0 Financial</v>
      </c>
      <c r="B8266" s="43" t="str">
        <f t="shared" ref="B8266:B8329" si="651">IF((LEFT(N8266,2)="US"),"US","")</f>
        <v/>
      </c>
      <c r="C8266" s="43">
        <f t="shared" ref="C8266:C8329" si="652">M8266</f>
        <v>0</v>
      </c>
      <c r="D8266" s="43" t="str">
        <f t="shared" ref="D8266:D8329" si="653">IF(ISNUMBER(FIND("Phy",N8266))=TRUE,"Physical","Financial")</f>
        <v>Financial</v>
      </c>
      <c r="E8266" s="43" t="e">
        <f>IF(VLOOKUP(S8266,'DD-Lookup'!$J$6:$L$50,3,FALSE)="Monthly",(YEAR(AC8266)-YEAR(AB8266))*12+MONTH(AC8266)-MONTH(AB8266)+1,(AC8266-AB8266+1))</f>
        <v>#N/A</v>
      </c>
      <c r="F8266" s="210" t="e">
        <f t="shared" ref="F8266:F8329" si="654">E8266*SUM(P8266:Q8266)</f>
        <v>#N/A</v>
      </c>
    </row>
    <row r="8267" spans="1:6" x14ac:dyDescent="0.25">
      <c r="A8267" s="43" t="str">
        <f t="shared" si="650"/>
        <v xml:space="preserve"> 0 Financial</v>
      </c>
      <c r="B8267" s="43" t="str">
        <f t="shared" si="651"/>
        <v/>
      </c>
      <c r="C8267" s="43">
        <f t="shared" si="652"/>
        <v>0</v>
      </c>
      <c r="D8267" s="43" t="str">
        <f t="shared" si="653"/>
        <v>Financial</v>
      </c>
      <c r="E8267" s="43" t="e">
        <f>IF(VLOOKUP(S8267,'DD-Lookup'!$J$6:$L$50,3,FALSE)="Monthly",(YEAR(AC8267)-YEAR(AB8267))*12+MONTH(AC8267)-MONTH(AB8267)+1,(AC8267-AB8267+1))</f>
        <v>#N/A</v>
      </c>
      <c r="F8267" s="210" t="e">
        <f t="shared" si="654"/>
        <v>#N/A</v>
      </c>
    </row>
    <row r="8268" spans="1:6" x14ac:dyDescent="0.25">
      <c r="A8268" s="43" t="str">
        <f t="shared" si="650"/>
        <v xml:space="preserve"> 0 Financial</v>
      </c>
      <c r="B8268" s="43" t="str">
        <f t="shared" si="651"/>
        <v/>
      </c>
      <c r="C8268" s="43">
        <f t="shared" si="652"/>
        <v>0</v>
      </c>
      <c r="D8268" s="43" t="str">
        <f t="shared" si="653"/>
        <v>Financial</v>
      </c>
      <c r="E8268" s="43" t="e">
        <f>IF(VLOOKUP(S8268,'DD-Lookup'!$J$6:$L$50,3,FALSE)="Monthly",(YEAR(AC8268)-YEAR(AB8268))*12+MONTH(AC8268)-MONTH(AB8268)+1,(AC8268-AB8268+1))</f>
        <v>#N/A</v>
      </c>
      <c r="F8268" s="210" t="e">
        <f t="shared" si="654"/>
        <v>#N/A</v>
      </c>
    </row>
    <row r="8269" spans="1:6" x14ac:dyDescent="0.25">
      <c r="A8269" s="43" t="str">
        <f t="shared" si="650"/>
        <v xml:space="preserve"> 0 Financial</v>
      </c>
      <c r="B8269" s="43" t="str">
        <f t="shared" si="651"/>
        <v/>
      </c>
      <c r="C8269" s="43">
        <f t="shared" si="652"/>
        <v>0</v>
      </c>
      <c r="D8269" s="43" t="str">
        <f t="shared" si="653"/>
        <v>Financial</v>
      </c>
      <c r="E8269" s="43" t="e">
        <f>IF(VLOOKUP(S8269,'DD-Lookup'!$J$6:$L$50,3,FALSE)="Monthly",(YEAR(AC8269)-YEAR(AB8269))*12+MONTH(AC8269)-MONTH(AB8269)+1,(AC8269-AB8269+1))</f>
        <v>#N/A</v>
      </c>
      <c r="F8269" s="210" t="e">
        <f t="shared" si="654"/>
        <v>#N/A</v>
      </c>
    </row>
    <row r="8270" spans="1:6" x14ac:dyDescent="0.25">
      <c r="A8270" s="43" t="str">
        <f t="shared" si="650"/>
        <v xml:space="preserve"> 0 Financial</v>
      </c>
      <c r="B8270" s="43" t="str">
        <f t="shared" si="651"/>
        <v/>
      </c>
      <c r="C8270" s="43">
        <f t="shared" si="652"/>
        <v>0</v>
      </c>
      <c r="D8270" s="43" t="str">
        <f t="shared" si="653"/>
        <v>Financial</v>
      </c>
      <c r="E8270" s="43" t="e">
        <f>IF(VLOOKUP(S8270,'DD-Lookup'!$J$6:$L$50,3,FALSE)="Monthly",(YEAR(AC8270)-YEAR(AB8270))*12+MONTH(AC8270)-MONTH(AB8270)+1,(AC8270-AB8270+1))</f>
        <v>#N/A</v>
      </c>
      <c r="F8270" s="210" t="e">
        <f t="shared" si="654"/>
        <v>#N/A</v>
      </c>
    </row>
    <row r="8271" spans="1:6" x14ac:dyDescent="0.25">
      <c r="A8271" s="43" t="str">
        <f t="shared" si="650"/>
        <v xml:space="preserve"> 0 Financial</v>
      </c>
      <c r="B8271" s="43" t="str">
        <f t="shared" si="651"/>
        <v/>
      </c>
      <c r="C8271" s="43">
        <f t="shared" si="652"/>
        <v>0</v>
      </c>
      <c r="D8271" s="43" t="str">
        <f t="shared" si="653"/>
        <v>Financial</v>
      </c>
      <c r="E8271" s="43" t="e">
        <f>IF(VLOOKUP(S8271,'DD-Lookup'!$J$6:$L$50,3,FALSE)="Monthly",(YEAR(AC8271)-YEAR(AB8271))*12+MONTH(AC8271)-MONTH(AB8271)+1,(AC8271-AB8271+1))</f>
        <v>#N/A</v>
      </c>
      <c r="F8271" s="210" t="e">
        <f t="shared" si="654"/>
        <v>#N/A</v>
      </c>
    </row>
    <row r="8272" spans="1:6" x14ac:dyDescent="0.25">
      <c r="A8272" s="43" t="str">
        <f t="shared" si="650"/>
        <v xml:space="preserve"> 0 Financial</v>
      </c>
      <c r="B8272" s="43" t="str">
        <f t="shared" si="651"/>
        <v/>
      </c>
      <c r="C8272" s="43">
        <f t="shared" si="652"/>
        <v>0</v>
      </c>
      <c r="D8272" s="43" t="str">
        <f t="shared" si="653"/>
        <v>Financial</v>
      </c>
      <c r="E8272" s="43" t="e">
        <f>IF(VLOOKUP(S8272,'DD-Lookup'!$J$6:$L$50,3,FALSE)="Monthly",(YEAR(AC8272)-YEAR(AB8272))*12+MONTH(AC8272)-MONTH(AB8272)+1,(AC8272-AB8272+1))</f>
        <v>#N/A</v>
      </c>
      <c r="F8272" s="210" t="e">
        <f t="shared" si="654"/>
        <v>#N/A</v>
      </c>
    </row>
    <row r="8273" spans="1:6" x14ac:dyDescent="0.25">
      <c r="A8273" s="43" t="str">
        <f t="shared" si="650"/>
        <v xml:space="preserve"> 0 Financial</v>
      </c>
      <c r="B8273" s="43" t="str">
        <f t="shared" si="651"/>
        <v/>
      </c>
      <c r="C8273" s="43">
        <f t="shared" si="652"/>
        <v>0</v>
      </c>
      <c r="D8273" s="43" t="str">
        <f t="shared" si="653"/>
        <v>Financial</v>
      </c>
      <c r="E8273" s="43" t="e">
        <f>IF(VLOOKUP(S8273,'DD-Lookup'!$J$6:$L$50,3,FALSE)="Monthly",(YEAR(AC8273)-YEAR(AB8273))*12+MONTH(AC8273)-MONTH(AB8273)+1,(AC8273-AB8273+1))</f>
        <v>#N/A</v>
      </c>
      <c r="F8273" s="210" t="e">
        <f t="shared" si="654"/>
        <v>#N/A</v>
      </c>
    </row>
    <row r="8274" spans="1:6" x14ac:dyDescent="0.25">
      <c r="A8274" s="43" t="str">
        <f t="shared" si="650"/>
        <v xml:space="preserve"> 0 Financial</v>
      </c>
      <c r="B8274" s="43" t="str">
        <f t="shared" si="651"/>
        <v/>
      </c>
      <c r="C8274" s="43">
        <f t="shared" si="652"/>
        <v>0</v>
      </c>
      <c r="D8274" s="43" t="str">
        <f t="shared" si="653"/>
        <v>Financial</v>
      </c>
      <c r="E8274" s="43" t="e">
        <f>IF(VLOOKUP(S8274,'DD-Lookup'!$J$6:$L$50,3,FALSE)="Monthly",(YEAR(AC8274)-YEAR(AB8274))*12+MONTH(AC8274)-MONTH(AB8274)+1,(AC8274-AB8274+1))</f>
        <v>#N/A</v>
      </c>
      <c r="F8274" s="210" t="e">
        <f t="shared" si="654"/>
        <v>#N/A</v>
      </c>
    </row>
    <row r="8275" spans="1:6" x14ac:dyDescent="0.25">
      <c r="A8275" s="43" t="str">
        <f t="shared" si="650"/>
        <v xml:space="preserve"> 0 Financial</v>
      </c>
      <c r="B8275" s="43" t="str">
        <f t="shared" si="651"/>
        <v/>
      </c>
      <c r="C8275" s="43">
        <f t="shared" si="652"/>
        <v>0</v>
      </c>
      <c r="D8275" s="43" t="str">
        <f t="shared" si="653"/>
        <v>Financial</v>
      </c>
      <c r="E8275" s="43" t="e">
        <f>IF(VLOOKUP(S8275,'DD-Lookup'!$J$6:$L$50,3,FALSE)="Monthly",(YEAR(AC8275)-YEAR(AB8275))*12+MONTH(AC8275)-MONTH(AB8275)+1,(AC8275-AB8275+1))</f>
        <v>#N/A</v>
      </c>
      <c r="F8275" s="210" t="e">
        <f t="shared" si="654"/>
        <v>#N/A</v>
      </c>
    </row>
    <row r="8276" spans="1:6" x14ac:dyDescent="0.25">
      <c r="A8276" s="43" t="str">
        <f t="shared" si="650"/>
        <v xml:space="preserve"> 0 Financial</v>
      </c>
      <c r="B8276" s="43" t="str">
        <f t="shared" si="651"/>
        <v/>
      </c>
      <c r="C8276" s="43">
        <f t="shared" si="652"/>
        <v>0</v>
      </c>
      <c r="D8276" s="43" t="str">
        <f t="shared" si="653"/>
        <v>Financial</v>
      </c>
      <c r="E8276" s="43" t="e">
        <f>IF(VLOOKUP(S8276,'DD-Lookup'!$J$6:$L$50,3,FALSE)="Monthly",(YEAR(AC8276)-YEAR(AB8276))*12+MONTH(AC8276)-MONTH(AB8276)+1,(AC8276-AB8276+1))</f>
        <v>#N/A</v>
      </c>
      <c r="F8276" s="210" t="e">
        <f t="shared" si="654"/>
        <v>#N/A</v>
      </c>
    </row>
    <row r="8277" spans="1:6" x14ac:dyDescent="0.25">
      <c r="A8277" s="43" t="str">
        <f t="shared" si="650"/>
        <v xml:space="preserve"> 0 Financial</v>
      </c>
      <c r="B8277" s="43" t="str">
        <f t="shared" si="651"/>
        <v/>
      </c>
      <c r="C8277" s="43">
        <f t="shared" si="652"/>
        <v>0</v>
      </c>
      <c r="D8277" s="43" t="str">
        <f t="shared" si="653"/>
        <v>Financial</v>
      </c>
      <c r="E8277" s="43" t="e">
        <f>IF(VLOOKUP(S8277,'DD-Lookup'!$J$6:$L$50,3,FALSE)="Monthly",(YEAR(AC8277)-YEAR(AB8277))*12+MONTH(AC8277)-MONTH(AB8277)+1,(AC8277-AB8277+1))</f>
        <v>#N/A</v>
      </c>
      <c r="F8277" s="210" t="e">
        <f t="shared" si="654"/>
        <v>#N/A</v>
      </c>
    </row>
    <row r="8278" spans="1:6" x14ac:dyDescent="0.25">
      <c r="A8278" s="43" t="str">
        <f t="shared" si="650"/>
        <v xml:space="preserve"> 0 Financial</v>
      </c>
      <c r="B8278" s="43" t="str">
        <f t="shared" si="651"/>
        <v/>
      </c>
      <c r="C8278" s="43">
        <f t="shared" si="652"/>
        <v>0</v>
      </c>
      <c r="D8278" s="43" t="str">
        <f t="shared" si="653"/>
        <v>Financial</v>
      </c>
      <c r="E8278" s="43" t="e">
        <f>IF(VLOOKUP(S8278,'DD-Lookup'!$J$6:$L$50,3,FALSE)="Monthly",(YEAR(AC8278)-YEAR(AB8278))*12+MONTH(AC8278)-MONTH(AB8278)+1,(AC8278-AB8278+1))</f>
        <v>#N/A</v>
      </c>
      <c r="F8278" s="210" t="e">
        <f t="shared" si="654"/>
        <v>#N/A</v>
      </c>
    </row>
    <row r="8279" spans="1:6" x14ac:dyDescent="0.25">
      <c r="A8279" s="43" t="str">
        <f t="shared" si="650"/>
        <v xml:space="preserve"> 0 Financial</v>
      </c>
      <c r="B8279" s="43" t="str">
        <f t="shared" si="651"/>
        <v/>
      </c>
      <c r="C8279" s="43">
        <f t="shared" si="652"/>
        <v>0</v>
      </c>
      <c r="D8279" s="43" t="str">
        <f t="shared" si="653"/>
        <v>Financial</v>
      </c>
      <c r="E8279" s="43" t="e">
        <f>IF(VLOOKUP(S8279,'DD-Lookup'!$J$6:$L$50,3,FALSE)="Monthly",(YEAR(AC8279)-YEAR(AB8279))*12+MONTH(AC8279)-MONTH(AB8279)+1,(AC8279-AB8279+1))</f>
        <v>#N/A</v>
      </c>
      <c r="F8279" s="210" t="e">
        <f t="shared" si="654"/>
        <v>#N/A</v>
      </c>
    </row>
    <row r="8280" spans="1:6" x14ac:dyDescent="0.25">
      <c r="A8280" s="43" t="str">
        <f t="shared" si="650"/>
        <v xml:space="preserve"> 0 Financial</v>
      </c>
      <c r="B8280" s="43" t="str">
        <f t="shared" si="651"/>
        <v/>
      </c>
      <c r="C8280" s="43">
        <f t="shared" si="652"/>
        <v>0</v>
      </c>
      <c r="D8280" s="43" t="str">
        <f t="shared" si="653"/>
        <v>Financial</v>
      </c>
      <c r="E8280" s="43" t="e">
        <f>IF(VLOOKUP(S8280,'DD-Lookup'!$J$6:$L$50,3,FALSE)="Monthly",(YEAR(AC8280)-YEAR(AB8280))*12+MONTH(AC8280)-MONTH(AB8280)+1,(AC8280-AB8280+1))</f>
        <v>#N/A</v>
      </c>
      <c r="F8280" s="210" t="e">
        <f t="shared" si="654"/>
        <v>#N/A</v>
      </c>
    </row>
    <row r="8281" spans="1:6" x14ac:dyDescent="0.25">
      <c r="A8281" s="43" t="str">
        <f t="shared" si="650"/>
        <v xml:space="preserve"> 0 Financial</v>
      </c>
      <c r="B8281" s="43" t="str">
        <f t="shared" si="651"/>
        <v/>
      </c>
      <c r="C8281" s="43">
        <f t="shared" si="652"/>
        <v>0</v>
      </c>
      <c r="D8281" s="43" t="str">
        <f t="shared" si="653"/>
        <v>Financial</v>
      </c>
      <c r="E8281" s="43" t="e">
        <f>IF(VLOOKUP(S8281,'DD-Lookup'!$J$6:$L$50,3,FALSE)="Monthly",(YEAR(AC8281)-YEAR(AB8281))*12+MONTH(AC8281)-MONTH(AB8281)+1,(AC8281-AB8281+1))</f>
        <v>#N/A</v>
      </c>
      <c r="F8281" s="210" t="e">
        <f t="shared" si="654"/>
        <v>#N/A</v>
      </c>
    </row>
    <row r="8282" spans="1:6" x14ac:dyDescent="0.25">
      <c r="A8282" s="43" t="str">
        <f t="shared" si="650"/>
        <v xml:space="preserve"> 0 Financial</v>
      </c>
      <c r="B8282" s="43" t="str">
        <f t="shared" si="651"/>
        <v/>
      </c>
      <c r="C8282" s="43">
        <f t="shared" si="652"/>
        <v>0</v>
      </c>
      <c r="D8282" s="43" t="str">
        <f t="shared" si="653"/>
        <v>Financial</v>
      </c>
      <c r="E8282" s="43" t="e">
        <f>IF(VLOOKUP(S8282,'DD-Lookup'!$J$6:$L$50,3,FALSE)="Monthly",(YEAR(AC8282)-YEAR(AB8282))*12+MONTH(AC8282)-MONTH(AB8282)+1,(AC8282-AB8282+1))</f>
        <v>#N/A</v>
      </c>
      <c r="F8282" s="210" t="e">
        <f t="shared" si="654"/>
        <v>#N/A</v>
      </c>
    </row>
    <row r="8283" spans="1:6" x14ac:dyDescent="0.25">
      <c r="A8283" s="43" t="str">
        <f t="shared" si="650"/>
        <v xml:space="preserve"> 0 Financial</v>
      </c>
      <c r="B8283" s="43" t="str">
        <f t="shared" si="651"/>
        <v/>
      </c>
      <c r="C8283" s="43">
        <f t="shared" si="652"/>
        <v>0</v>
      </c>
      <c r="D8283" s="43" t="str">
        <f t="shared" si="653"/>
        <v>Financial</v>
      </c>
      <c r="E8283" s="43" t="e">
        <f>IF(VLOOKUP(S8283,'DD-Lookup'!$J$6:$L$50,3,FALSE)="Monthly",(YEAR(AC8283)-YEAR(AB8283))*12+MONTH(AC8283)-MONTH(AB8283)+1,(AC8283-AB8283+1))</f>
        <v>#N/A</v>
      </c>
      <c r="F8283" s="210" t="e">
        <f t="shared" si="654"/>
        <v>#N/A</v>
      </c>
    </row>
    <row r="8284" spans="1:6" x14ac:dyDescent="0.25">
      <c r="A8284" s="43" t="str">
        <f t="shared" si="650"/>
        <v xml:space="preserve"> 0 Financial</v>
      </c>
      <c r="B8284" s="43" t="str">
        <f t="shared" si="651"/>
        <v/>
      </c>
      <c r="C8284" s="43">
        <f t="shared" si="652"/>
        <v>0</v>
      </c>
      <c r="D8284" s="43" t="str">
        <f t="shared" si="653"/>
        <v>Financial</v>
      </c>
      <c r="E8284" s="43" t="e">
        <f>IF(VLOOKUP(S8284,'DD-Lookup'!$J$6:$L$50,3,FALSE)="Monthly",(YEAR(AC8284)-YEAR(AB8284))*12+MONTH(AC8284)-MONTH(AB8284)+1,(AC8284-AB8284+1))</f>
        <v>#N/A</v>
      </c>
      <c r="F8284" s="210" t="e">
        <f t="shared" si="654"/>
        <v>#N/A</v>
      </c>
    </row>
    <row r="8285" spans="1:6" x14ac:dyDescent="0.25">
      <c r="A8285" s="43" t="str">
        <f t="shared" si="650"/>
        <v xml:space="preserve"> 0 Financial</v>
      </c>
      <c r="B8285" s="43" t="str">
        <f t="shared" si="651"/>
        <v/>
      </c>
      <c r="C8285" s="43">
        <f t="shared" si="652"/>
        <v>0</v>
      </c>
      <c r="D8285" s="43" t="str">
        <f t="shared" si="653"/>
        <v>Financial</v>
      </c>
      <c r="E8285" s="43" t="e">
        <f>IF(VLOOKUP(S8285,'DD-Lookup'!$J$6:$L$50,3,FALSE)="Monthly",(YEAR(AC8285)-YEAR(AB8285))*12+MONTH(AC8285)-MONTH(AB8285)+1,(AC8285-AB8285+1))</f>
        <v>#N/A</v>
      </c>
      <c r="F8285" s="210" t="e">
        <f t="shared" si="654"/>
        <v>#N/A</v>
      </c>
    </row>
    <row r="8286" spans="1:6" x14ac:dyDescent="0.25">
      <c r="A8286" s="43" t="str">
        <f t="shared" si="650"/>
        <v xml:space="preserve"> 0 Financial</v>
      </c>
      <c r="B8286" s="43" t="str">
        <f t="shared" si="651"/>
        <v/>
      </c>
      <c r="C8286" s="43">
        <f t="shared" si="652"/>
        <v>0</v>
      </c>
      <c r="D8286" s="43" t="str">
        <f t="shared" si="653"/>
        <v>Financial</v>
      </c>
      <c r="E8286" s="43" t="e">
        <f>IF(VLOOKUP(S8286,'DD-Lookup'!$J$6:$L$50,3,FALSE)="Monthly",(YEAR(AC8286)-YEAR(AB8286))*12+MONTH(AC8286)-MONTH(AB8286)+1,(AC8286-AB8286+1))</f>
        <v>#N/A</v>
      </c>
      <c r="F8286" s="210" t="e">
        <f t="shared" si="654"/>
        <v>#N/A</v>
      </c>
    </row>
    <row r="8287" spans="1:6" x14ac:dyDescent="0.25">
      <c r="A8287" s="43" t="str">
        <f t="shared" si="650"/>
        <v xml:space="preserve"> 0 Financial</v>
      </c>
      <c r="B8287" s="43" t="str">
        <f t="shared" si="651"/>
        <v/>
      </c>
      <c r="C8287" s="43">
        <f t="shared" si="652"/>
        <v>0</v>
      </c>
      <c r="D8287" s="43" t="str">
        <f t="shared" si="653"/>
        <v>Financial</v>
      </c>
      <c r="E8287" s="43" t="e">
        <f>IF(VLOOKUP(S8287,'DD-Lookup'!$J$6:$L$50,3,FALSE)="Monthly",(YEAR(AC8287)-YEAR(AB8287))*12+MONTH(AC8287)-MONTH(AB8287)+1,(AC8287-AB8287+1))</f>
        <v>#N/A</v>
      </c>
      <c r="F8287" s="210" t="e">
        <f t="shared" si="654"/>
        <v>#N/A</v>
      </c>
    </row>
    <row r="8288" spans="1:6" x14ac:dyDescent="0.25">
      <c r="A8288" s="43" t="str">
        <f t="shared" si="650"/>
        <v xml:space="preserve"> 0 Financial</v>
      </c>
      <c r="B8288" s="43" t="str">
        <f t="shared" si="651"/>
        <v/>
      </c>
      <c r="C8288" s="43">
        <f t="shared" si="652"/>
        <v>0</v>
      </c>
      <c r="D8288" s="43" t="str">
        <f t="shared" si="653"/>
        <v>Financial</v>
      </c>
      <c r="E8288" s="43" t="e">
        <f>IF(VLOOKUP(S8288,'DD-Lookup'!$J$6:$L$50,3,FALSE)="Monthly",(YEAR(AC8288)-YEAR(AB8288))*12+MONTH(AC8288)-MONTH(AB8288)+1,(AC8288-AB8288+1))</f>
        <v>#N/A</v>
      </c>
      <c r="F8288" s="210" t="e">
        <f t="shared" si="654"/>
        <v>#N/A</v>
      </c>
    </row>
    <row r="8289" spans="1:6" x14ac:dyDescent="0.25">
      <c r="A8289" s="43" t="str">
        <f t="shared" si="650"/>
        <v xml:space="preserve"> 0 Financial</v>
      </c>
      <c r="B8289" s="43" t="str">
        <f t="shared" si="651"/>
        <v/>
      </c>
      <c r="C8289" s="43">
        <f t="shared" si="652"/>
        <v>0</v>
      </c>
      <c r="D8289" s="43" t="str">
        <f t="shared" si="653"/>
        <v>Financial</v>
      </c>
      <c r="E8289" s="43" t="e">
        <f>IF(VLOOKUP(S8289,'DD-Lookup'!$J$6:$L$50,3,FALSE)="Monthly",(YEAR(AC8289)-YEAR(AB8289))*12+MONTH(AC8289)-MONTH(AB8289)+1,(AC8289-AB8289+1))</f>
        <v>#N/A</v>
      </c>
      <c r="F8289" s="210" t="e">
        <f t="shared" si="654"/>
        <v>#N/A</v>
      </c>
    </row>
    <row r="8290" spans="1:6" x14ac:dyDescent="0.25">
      <c r="A8290" s="43" t="str">
        <f t="shared" si="650"/>
        <v xml:space="preserve"> 0 Financial</v>
      </c>
      <c r="B8290" s="43" t="str">
        <f t="shared" si="651"/>
        <v/>
      </c>
      <c r="C8290" s="43">
        <f t="shared" si="652"/>
        <v>0</v>
      </c>
      <c r="D8290" s="43" t="str">
        <f t="shared" si="653"/>
        <v>Financial</v>
      </c>
      <c r="E8290" s="43" t="e">
        <f>IF(VLOOKUP(S8290,'DD-Lookup'!$J$6:$L$50,3,FALSE)="Monthly",(YEAR(AC8290)-YEAR(AB8290))*12+MONTH(AC8290)-MONTH(AB8290)+1,(AC8290-AB8290+1))</f>
        <v>#N/A</v>
      </c>
      <c r="F8290" s="210" t="e">
        <f t="shared" si="654"/>
        <v>#N/A</v>
      </c>
    </row>
    <row r="8291" spans="1:6" x14ac:dyDescent="0.25">
      <c r="A8291" s="43" t="str">
        <f t="shared" si="650"/>
        <v xml:space="preserve"> 0 Financial</v>
      </c>
      <c r="B8291" s="43" t="str">
        <f t="shared" si="651"/>
        <v/>
      </c>
      <c r="C8291" s="43">
        <f t="shared" si="652"/>
        <v>0</v>
      </c>
      <c r="D8291" s="43" t="str">
        <f t="shared" si="653"/>
        <v>Financial</v>
      </c>
      <c r="E8291" s="43" t="e">
        <f>IF(VLOOKUP(S8291,'DD-Lookup'!$J$6:$L$50,3,FALSE)="Monthly",(YEAR(AC8291)-YEAR(AB8291))*12+MONTH(AC8291)-MONTH(AB8291)+1,(AC8291-AB8291+1))</f>
        <v>#N/A</v>
      </c>
      <c r="F8291" s="210" t="e">
        <f t="shared" si="654"/>
        <v>#N/A</v>
      </c>
    </row>
    <row r="8292" spans="1:6" x14ac:dyDescent="0.25">
      <c r="A8292" s="43" t="str">
        <f t="shared" si="650"/>
        <v xml:space="preserve"> 0 Financial</v>
      </c>
      <c r="B8292" s="43" t="str">
        <f t="shared" si="651"/>
        <v/>
      </c>
      <c r="C8292" s="43">
        <f t="shared" si="652"/>
        <v>0</v>
      </c>
      <c r="D8292" s="43" t="str">
        <f t="shared" si="653"/>
        <v>Financial</v>
      </c>
      <c r="E8292" s="43" t="e">
        <f>IF(VLOOKUP(S8292,'DD-Lookup'!$J$6:$L$50,3,FALSE)="Monthly",(YEAR(AC8292)-YEAR(AB8292))*12+MONTH(AC8292)-MONTH(AB8292)+1,(AC8292-AB8292+1))</f>
        <v>#N/A</v>
      </c>
      <c r="F8292" s="210" t="e">
        <f t="shared" si="654"/>
        <v>#N/A</v>
      </c>
    </row>
    <row r="8293" spans="1:6" x14ac:dyDescent="0.25">
      <c r="A8293" s="43" t="str">
        <f t="shared" si="650"/>
        <v xml:space="preserve"> 0 Financial</v>
      </c>
      <c r="B8293" s="43" t="str">
        <f t="shared" si="651"/>
        <v/>
      </c>
      <c r="C8293" s="43">
        <f t="shared" si="652"/>
        <v>0</v>
      </c>
      <c r="D8293" s="43" t="str">
        <f t="shared" si="653"/>
        <v>Financial</v>
      </c>
      <c r="E8293" s="43" t="e">
        <f>IF(VLOOKUP(S8293,'DD-Lookup'!$J$6:$L$50,3,FALSE)="Monthly",(YEAR(AC8293)-YEAR(AB8293))*12+MONTH(AC8293)-MONTH(AB8293)+1,(AC8293-AB8293+1))</f>
        <v>#N/A</v>
      </c>
      <c r="F8293" s="210" t="e">
        <f t="shared" si="654"/>
        <v>#N/A</v>
      </c>
    </row>
    <row r="8294" spans="1:6" x14ac:dyDescent="0.25">
      <c r="A8294" s="43" t="str">
        <f t="shared" si="650"/>
        <v xml:space="preserve"> 0 Financial</v>
      </c>
      <c r="B8294" s="43" t="str">
        <f t="shared" si="651"/>
        <v/>
      </c>
      <c r="C8294" s="43">
        <f t="shared" si="652"/>
        <v>0</v>
      </c>
      <c r="D8294" s="43" t="str">
        <f t="shared" si="653"/>
        <v>Financial</v>
      </c>
      <c r="E8294" s="43" t="e">
        <f>IF(VLOOKUP(S8294,'DD-Lookup'!$J$6:$L$50,3,FALSE)="Monthly",(YEAR(AC8294)-YEAR(AB8294))*12+MONTH(AC8294)-MONTH(AB8294)+1,(AC8294-AB8294+1))</f>
        <v>#N/A</v>
      </c>
      <c r="F8294" s="210" t="e">
        <f t="shared" si="654"/>
        <v>#N/A</v>
      </c>
    </row>
    <row r="8295" spans="1:6" x14ac:dyDescent="0.25">
      <c r="A8295" s="43" t="str">
        <f t="shared" si="650"/>
        <v xml:space="preserve"> 0 Financial</v>
      </c>
      <c r="B8295" s="43" t="str">
        <f t="shared" si="651"/>
        <v/>
      </c>
      <c r="C8295" s="43">
        <f t="shared" si="652"/>
        <v>0</v>
      </c>
      <c r="D8295" s="43" t="str">
        <f t="shared" si="653"/>
        <v>Financial</v>
      </c>
      <c r="E8295" s="43" t="e">
        <f>IF(VLOOKUP(S8295,'DD-Lookup'!$J$6:$L$50,3,FALSE)="Monthly",(YEAR(AC8295)-YEAR(AB8295))*12+MONTH(AC8295)-MONTH(AB8295)+1,(AC8295-AB8295+1))</f>
        <v>#N/A</v>
      </c>
      <c r="F8295" s="210" t="e">
        <f t="shared" si="654"/>
        <v>#N/A</v>
      </c>
    </row>
    <row r="8296" spans="1:6" x14ac:dyDescent="0.25">
      <c r="A8296" s="43" t="str">
        <f t="shared" si="650"/>
        <v xml:space="preserve"> 0 Financial</v>
      </c>
      <c r="B8296" s="43" t="str">
        <f t="shared" si="651"/>
        <v/>
      </c>
      <c r="C8296" s="43">
        <f t="shared" si="652"/>
        <v>0</v>
      </c>
      <c r="D8296" s="43" t="str">
        <f t="shared" si="653"/>
        <v>Financial</v>
      </c>
      <c r="E8296" s="43" t="e">
        <f>IF(VLOOKUP(S8296,'DD-Lookup'!$J$6:$L$50,3,FALSE)="Monthly",(YEAR(AC8296)-YEAR(AB8296))*12+MONTH(AC8296)-MONTH(AB8296)+1,(AC8296-AB8296+1))</f>
        <v>#N/A</v>
      </c>
      <c r="F8296" s="210" t="e">
        <f t="shared" si="654"/>
        <v>#N/A</v>
      </c>
    </row>
    <row r="8297" spans="1:6" x14ac:dyDescent="0.25">
      <c r="A8297" s="43" t="str">
        <f t="shared" si="650"/>
        <v xml:space="preserve"> 0 Financial</v>
      </c>
      <c r="B8297" s="43" t="str">
        <f t="shared" si="651"/>
        <v/>
      </c>
      <c r="C8297" s="43">
        <f t="shared" si="652"/>
        <v>0</v>
      </c>
      <c r="D8297" s="43" t="str">
        <f t="shared" si="653"/>
        <v>Financial</v>
      </c>
      <c r="E8297" s="43" t="e">
        <f>IF(VLOOKUP(S8297,'DD-Lookup'!$J$6:$L$50,3,FALSE)="Monthly",(YEAR(AC8297)-YEAR(AB8297))*12+MONTH(AC8297)-MONTH(AB8297)+1,(AC8297-AB8297+1))</f>
        <v>#N/A</v>
      </c>
      <c r="F8297" s="210" t="e">
        <f t="shared" si="654"/>
        <v>#N/A</v>
      </c>
    </row>
    <row r="8298" spans="1:6" x14ac:dyDescent="0.25">
      <c r="A8298" s="43" t="str">
        <f t="shared" si="650"/>
        <v xml:space="preserve"> 0 Financial</v>
      </c>
      <c r="B8298" s="43" t="str">
        <f t="shared" si="651"/>
        <v/>
      </c>
      <c r="C8298" s="43">
        <f t="shared" si="652"/>
        <v>0</v>
      </c>
      <c r="D8298" s="43" t="str">
        <f t="shared" si="653"/>
        <v>Financial</v>
      </c>
      <c r="E8298" s="43" t="e">
        <f>IF(VLOOKUP(S8298,'DD-Lookup'!$J$6:$L$50,3,FALSE)="Monthly",(YEAR(AC8298)-YEAR(AB8298))*12+MONTH(AC8298)-MONTH(AB8298)+1,(AC8298-AB8298+1))</f>
        <v>#N/A</v>
      </c>
      <c r="F8298" s="210" t="e">
        <f t="shared" si="654"/>
        <v>#N/A</v>
      </c>
    </row>
    <row r="8299" spans="1:6" x14ac:dyDescent="0.25">
      <c r="A8299" s="43" t="str">
        <f t="shared" si="650"/>
        <v xml:space="preserve"> 0 Financial</v>
      </c>
      <c r="B8299" s="43" t="str">
        <f t="shared" si="651"/>
        <v/>
      </c>
      <c r="C8299" s="43">
        <f t="shared" si="652"/>
        <v>0</v>
      </c>
      <c r="D8299" s="43" t="str">
        <f t="shared" si="653"/>
        <v>Financial</v>
      </c>
      <c r="E8299" s="43" t="e">
        <f>IF(VLOOKUP(S8299,'DD-Lookup'!$J$6:$L$50,3,FALSE)="Monthly",(YEAR(AC8299)-YEAR(AB8299))*12+MONTH(AC8299)-MONTH(AB8299)+1,(AC8299-AB8299+1))</f>
        <v>#N/A</v>
      </c>
      <c r="F8299" s="210" t="e">
        <f t="shared" si="654"/>
        <v>#N/A</v>
      </c>
    </row>
    <row r="8300" spans="1:6" x14ac:dyDescent="0.25">
      <c r="A8300" s="43" t="str">
        <f t="shared" si="650"/>
        <v xml:space="preserve"> 0 Financial</v>
      </c>
      <c r="B8300" s="43" t="str">
        <f t="shared" si="651"/>
        <v/>
      </c>
      <c r="C8300" s="43">
        <f t="shared" si="652"/>
        <v>0</v>
      </c>
      <c r="D8300" s="43" t="str">
        <f t="shared" si="653"/>
        <v>Financial</v>
      </c>
      <c r="E8300" s="43" t="e">
        <f>IF(VLOOKUP(S8300,'DD-Lookup'!$J$6:$L$50,3,FALSE)="Monthly",(YEAR(AC8300)-YEAR(AB8300))*12+MONTH(AC8300)-MONTH(AB8300)+1,(AC8300-AB8300+1))</f>
        <v>#N/A</v>
      </c>
      <c r="F8300" s="210" t="e">
        <f t="shared" si="654"/>
        <v>#N/A</v>
      </c>
    </row>
    <row r="8301" spans="1:6" x14ac:dyDescent="0.25">
      <c r="A8301" s="43" t="str">
        <f t="shared" si="650"/>
        <v xml:space="preserve"> 0 Financial</v>
      </c>
      <c r="B8301" s="43" t="str">
        <f t="shared" si="651"/>
        <v/>
      </c>
      <c r="C8301" s="43">
        <f t="shared" si="652"/>
        <v>0</v>
      </c>
      <c r="D8301" s="43" t="str">
        <f t="shared" si="653"/>
        <v>Financial</v>
      </c>
      <c r="E8301" s="43" t="e">
        <f>IF(VLOOKUP(S8301,'DD-Lookup'!$J$6:$L$50,3,FALSE)="Monthly",(YEAR(AC8301)-YEAR(AB8301))*12+MONTH(AC8301)-MONTH(AB8301)+1,(AC8301-AB8301+1))</f>
        <v>#N/A</v>
      </c>
      <c r="F8301" s="210" t="e">
        <f t="shared" si="654"/>
        <v>#N/A</v>
      </c>
    </row>
    <row r="8302" spans="1:6" x14ac:dyDescent="0.25">
      <c r="A8302" s="43" t="str">
        <f t="shared" si="650"/>
        <v xml:space="preserve"> 0 Financial</v>
      </c>
      <c r="B8302" s="43" t="str">
        <f t="shared" si="651"/>
        <v/>
      </c>
      <c r="C8302" s="43">
        <f t="shared" si="652"/>
        <v>0</v>
      </c>
      <c r="D8302" s="43" t="str">
        <f t="shared" si="653"/>
        <v>Financial</v>
      </c>
      <c r="E8302" s="43" t="e">
        <f>IF(VLOOKUP(S8302,'DD-Lookup'!$J$6:$L$50,3,FALSE)="Monthly",(YEAR(AC8302)-YEAR(AB8302))*12+MONTH(AC8302)-MONTH(AB8302)+1,(AC8302-AB8302+1))</f>
        <v>#N/A</v>
      </c>
      <c r="F8302" s="210" t="e">
        <f t="shared" si="654"/>
        <v>#N/A</v>
      </c>
    </row>
    <row r="8303" spans="1:6" x14ac:dyDescent="0.25">
      <c r="A8303" s="43" t="str">
        <f t="shared" si="650"/>
        <v xml:space="preserve"> 0 Financial</v>
      </c>
      <c r="B8303" s="43" t="str">
        <f t="shared" si="651"/>
        <v/>
      </c>
      <c r="C8303" s="43">
        <f t="shared" si="652"/>
        <v>0</v>
      </c>
      <c r="D8303" s="43" t="str">
        <f t="shared" si="653"/>
        <v>Financial</v>
      </c>
      <c r="E8303" s="43" t="e">
        <f>IF(VLOOKUP(S8303,'DD-Lookup'!$J$6:$L$50,3,FALSE)="Monthly",(YEAR(AC8303)-YEAR(AB8303))*12+MONTH(AC8303)-MONTH(AB8303)+1,(AC8303-AB8303+1))</f>
        <v>#N/A</v>
      </c>
      <c r="F8303" s="210" t="e">
        <f t="shared" si="654"/>
        <v>#N/A</v>
      </c>
    </row>
    <row r="8304" spans="1:6" x14ac:dyDescent="0.25">
      <c r="A8304" s="43" t="str">
        <f t="shared" si="650"/>
        <v xml:space="preserve"> 0 Financial</v>
      </c>
      <c r="B8304" s="43" t="str">
        <f t="shared" si="651"/>
        <v/>
      </c>
      <c r="C8304" s="43">
        <f t="shared" si="652"/>
        <v>0</v>
      </c>
      <c r="D8304" s="43" t="str">
        <f t="shared" si="653"/>
        <v>Financial</v>
      </c>
      <c r="E8304" s="43" t="e">
        <f>IF(VLOOKUP(S8304,'DD-Lookup'!$J$6:$L$50,3,FALSE)="Monthly",(YEAR(AC8304)-YEAR(AB8304))*12+MONTH(AC8304)-MONTH(AB8304)+1,(AC8304-AB8304+1))</f>
        <v>#N/A</v>
      </c>
      <c r="F8304" s="210" t="e">
        <f t="shared" si="654"/>
        <v>#N/A</v>
      </c>
    </row>
    <row r="8305" spans="1:6" x14ac:dyDescent="0.25">
      <c r="A8305" s="43" t="str">
        <f t="shared" si="650"/>
        <v xml:space="preserve"> 0 Financial</v>
      </c>
      <c r="B8305" s="43" t="str">
        <f t="shared" si="651"/>
        <v/>
      </c>
      <c r="C8305" s="43">
        <f t="shared" si="652"/>
        <v>0</v>
      </c>
      <c r="D8305" s="43" t="str">
        <f t="shared" si="653"/>
        <v>Financial</v>
      </c>
      <c r="E8305" s="43" t="e">
        <f>IF(VLOOKUP(S8305,'DD-Lookup'!$J$6:$L$50,3,FALSE)="Monthly",(YEAR(AC8305)-YEAR(AB8305))*12+MONTH(AC8305)-MONTH(AB8305)+1,(AC8305-AB8305+1))</f>
        <v>#N/A</v>
      </c>
      <c r="F8305" s="210" t="e">
        <f t="shared" si="654"/>
        <v>#N/A</v>
      </c>
    </row>
    <row r="8306" spans="1:6" x14ac:dyDescent="0.25">
      <c r="A8306" s="43" t="str">
        <f t="shared" si="650"/>
        <v xml:space="preserve"> 0 Financial</v>
      </c>
      <c r="B8306" s="43" t="str">
        <f t="shared" si="651"/>
        <v/>
      </c>
      <c r="C8306" s="43">
        <f t="shared" si="652"/>
        <v>0</v>
      </c>
      <c r="D8306" s="43" t="str">
        <f t="shared" si="653"/>
        <v>Financial</v>
      </c>
      <c r="E8306" s="43" t="e">
        <f>IF(VLOOKUP(S8306,'DD-Lookup'!$J$6:$L$50,3,FALSE)="Monthly",(YEAR(AC8306)-YEAR(AB8306))*12+MONTH(AC8306)-MONTH(AB8306)+1,(AC8306-AB8306+1))</f>
        <v>#N/A</v>
      </c>
      <c r="F8306" s="210" t="e">
        <f t="shared" si="654"/>
        <v>#N/A</v>
      </c>
    </row>
    <row r="8307" spans="1:6" x14ac:dyDescent="0.25">
      <c r="A8307" s="43" t="str">
        <f t="shared" si="650"/>
        <v xml:space="preserve"> 0 Financial</v>
      </c>
      <c r="B8307" s="43" t="str">
        <f t="shared" si="651"/>
        <v/>
      </c>
      <c r="C8307" s="43">
        <f t="shared" si="652"/>
        <v>0</v>
      </c>
      <c r="D8307" s="43" t="str">
        <f t="shared" si="653"/>
        <v>Financial</v>
      </c>
      <c r="E8307" s="43" t="e">
        <f>IF(VLOOKUP(S8307,'DD-Lookup'!$J$6:$L$50,3,FALSE)="Monthly",(YEAR(AC8307)-YEAR(AB8307))*12+MONTH(AC8307)-MONTH(AB8307)+1,(AC8307-AB8307+1))</f>
        <v>#N/A</v>
      </c>
      <c r="F8307" s="210" t="e">
        <f t="shared" si="654"/>
        <v>#N/A</v>
      </c>
    </row>
    <row r="8308" spans="1:6" x14ac:dyDescent="0.25">
      <c r="A8308" s="43" t="str">
        <f t="shared" si="650"/>
        <v xml:space="preserve"> 0 Financial</v>
      </c>
      <c r="B8308" s="43" t="str">
        <f t="shared" si="651"/>
        <v/>
      </c>
      <c r="C8308" s="43">
        <f t="shared" si="652"/>
        <v>0</v>
      </c>
      <c r="D8308" s="43" t="str">
        <f t="shared" si="653"/>
        <v>Financial</v>
      </c>
      <c r="E8308" s="43" t="e">
        <f>IF(VLOOKUP(S8308,'DD-Lookup'!$J$6:$L$50,3,FALSE)="Monthly",(YEAR(AC8308)-YEAR(AB8308))*12+MONTH(AC8308)-MONTH(AB8308)+1,(AC8308-AB8308+1))</f>
        <v>#N/A</v>
      </c>
      <c r="F8308" s="210" t="e">
        <f t="shared" si="654"/>
        <v>#N/A</v>
      </c>
    </row>
    <row r="8309" spans="1:6" x14ac:dyDescent="0.25">
      <c r="A8309" s="43" t="str">
        <f t="shared" si="650"/>
        <v xml:space="preserve"> 0 Financial</v>
      </c>
      <c r="B8309" s="43" t="str">
        <f t="shared" si="651"/>
        <v/>
      </c>
      <c r="C8309" s="43">
        <f t="shared" si="652"/>
        <v>0</v>
      </c>
      <c r="D8309" s="43" t="str">
        <f t="shared" si="653"/>
        <v>Financial</v>
      </c>
      <c r="E8309" s="43" t="e">
        <f>IF(VLOOKUP(S8309,'DD-Lookup'!$J$6:$L$50,3,FALSE)="Monthly",(YEAR(AC8309)-YEAR(AB8309))*12+MONTH(AC8309)-MONTH(AB8309)+1,(AC8309-AB8309+1))</f>
        <v>#N/A</v>
      </c>
      <c r="F8309" s="210" t="e">
        <f t="shared" si="654"/>
        <v>#N/A</v>
      </c>
    </row>
    <row r="8310" spans="1:6" x14ac:dyDescent="0.25">
      <c r="A8310" s="43" t="str">
        <f t="shared" si="650"/>
        <v xml:space="preserve"> 0 Financial</v>
      </c>
      <c r="B8310" s="43" t="str">
        <f t="shared" si="651"/>
        <v/>
      </c>
      <c r="C8310" s="43">
        <f t="shared" si="652"/>
        <v>0</v>
      </c>
      <c r="D8310" s="43" t="str">
        <f t="shared" si="653"/>
        <v>Financial</v>
      </c>
      <c r="E8310" s="43" t="e">
        <f>IF(VLOOKUP(S8310,'DD-Lookup'!$J$6:$L$50,3,FALSE)="Monthly",(YEAR(AC8310)-YEAR(AB8310))*12+MONTH(AC8310)-MONTH(AB8310)+1,(AC8310-AB8310+1))</f>
        <v>#N/A</v>
      </c>
      <c r="F8310" s="210" t="e">
        <f t="shared" si="654"/>
        <v>#N/A</v>
      </c>
    </row>
    <row r="8311" spans="1:6" x14ac:dyDescent="0.25">
      <c r="A8311" s="43" t="str">
        <f t="shared" si="650"/>
        <v xml:space="preserve"> 0 Financial</v>
      </c>
      <c r="B8311" s="43" t="str">
        <f t="shared" si="651"/>
        <v/>
      </c>
      <c r="C8311" s="43">
        <f t="shared" si="652"/>
        <v>0</v>
      </c>
      <c r="D8311" s="43" t="str">
        <f t="shared" si="653"/>
        <v>Financial</v>
      </c>
      <c r="E8311" s="43" t="e">
        <f>IF(VLOOKUP(S8311,'DD-Lookup'!$J$6:$L$50,3,FALSE)="Monthly",(YEAR(AC8311)-YEAR(AB8311))*12+MONTH(AC8311)-MONTH(AB8311)+1,(AC8311-AB8311+1))</f>
        <v>#N/A</v>
      </c>
      <c r="F8311" s="210" t="e">
        <f t="shared" si="654"/>
        <v>#N/A</v>
      </c>
    </row>
    <row r="8312" spans="1:6" x14ac:dyDescent="0.25">
      <c r="A8312" s="43" t="str">
        <f t="shared" si="650"/>
        <v xml:space="preserve"> 0 Financial</v>
      </c>
      <c r="B8312" s="43" t="str">
        <f t="shared" si="651"/>
        <v/>
      </c>
      <c r="C8312" s="43">
        <f t="shared" si="652"/>
        <v>0</v>
      </c>
      <c r="D8312" s="43" t="str">
        <f t="shared" si="653"/>
        <v>Financial</v>
      </c>
      <c r="E8312" s="43" t="e">
        <f>IF(VLOOKUP(S8312,'DD-Lookup'!$J$6:$L$50,3,FALSE)="Monthly",(YEAR(AC8312)-YEAR(AB8312))*12+MONTH(AC8312)-MONTH(AB8312)+1,(AC8312-AB8312+1))</f>
        <v>#N/A</v>
      </c>
      <c r="F8312" s="210" t="e">
        <f t="shared" si="654"/>
        <v>#N/A</v>
      </c>
    </row>
    <row r="8313" spans="1:6" x14ac:dyDescent="0.25">
      <c r="A8313" s="43" t="str">
        <f t="shared" si="650"/>
        <v xml:space="preserve"> 0 Financial</v>
      </c>
      <c r="B8313" s="43" t="str">
        <f t="shared" si="651"/>
        <v/>
      </c>
      <c r="C8313" s="43">
        <f t="shared" si="652"/>
        <v>0</v>
      </c>
      <c r="D8313" s="43" t="str">
        <f t="shared" si="653"/>
        <v>Financial</v>
      </c>
      <c r="E8313" s="43" t="e">
        <f>IF(VLOOKUP(S8313,'DD-Lookup'!$J$6:$L$50,3,FALSE)="Monthly",(YEAR(AC8313)-YEAR(AB8313))*12+MONTH(AC8313)-MONTH(AB8313)+1,(AC8313-AB8313+1))</f>
        <v>#N/A</v>
      </c>
      <c r="F8313" s="210" t="e">
        <f t="shared" si="654"/>
        <v>#N/A</v>
      </c>
    </row>
    <row r="8314" spans="1:6" x14ac:dyDescent="0.25">
      <c r="A8314" s="43" t="str">
        <f t="shared" si="650"/>
        <v xml:space="preserve"> 0 Financial</v>
      </c>
      <c r="B8314" s="43" t="str">
        <f t="shared" si="651"/>
        <v/>
      </c>
      <c r="C8314" s="43">
        <f t="shared" si="652"/>
        <v>0</v>
      </c>
      <c r="D8314" s="43" t="str">
        <f t="shared" si="653"/>
        <v>Financial</v>
      </c>
      <c r="E8314" s="43" t="e">
        <f>IF(VLOOKUP(S8314,'DD-Lookup'!$J$6:$L$50,3,FALSE)="Monthly",(YEAR(AC8314)-YEAR(AB8314))*12+MONTH(AC8314)-MONTH(AB8314)+1,(AC8314-AB8314+1))</f>
        <v>#N/A</v>
      </c>
      <c r="F8314" s="210" t="e">
        <f t="shared" si="654"/>
        <v>#N/A</v>
      </c>
    </row>
    <row r="8315" spans="1:6" x14ac:dyDescent="0.25">
      <c r="A8315" s="43" t="str">
        <f t="shared" si="650"/>
        <v xml:space="preserve"> 0 Financial</v>
      </c>
      <c r="B8315" s="43" t="str">
        <f t="shared" si="651"/>
        <v/>
      </c>
      <c r="C8315" s="43">
        <f t="shared" si="652"/>
        <v>0</v>
      </c>
      <c r="D8315" s="43" t="str">
        <f t="shared" si="653"/>
        <v>Financial</v>
      </c>
      <c r="E8315" s="43" t="e">
        <f>IF(VLOOKUP(S8315,'DD-Lookup'!$J$6:$L$50,3,FALSE)="Monthly",(YEAR(AC8315)-YEAR(AB8315))*12+MONTH(AC8315)-MONTH(AB8315)+1,(AC8315-AB8315+1))</f>
        <v>#N/A</v>
      </c>
      <c r="F8315" s="210" t="e">
        <f t="shared" si="654"/>
        <v>#N/A</v>
      </c>
    </row>
    <row r="8316" spans="1:6" x14ac:dyDescent="0.25">
      <c r="A8316" s="43" t="str">
        <f t="shared" si="650"/>
        <v xml:space="preserve"> 0 Financial</v>
      </c>
      <c r="B8316" s="43" t="str">
        <f t="shared" si="651"/>
        <v/>
      </c>
      <c r="C8316" s="43">
        <f t="shared" si="652"/>
        <v>0</v>
      </c>
      <c r="D8316" s="43" t="str">
        <f t="shared" si="653"/>
        <v>Financial</v>
      </c>
      <c r="E8316" s="43" t="e">
        <f>IF(VLOOKUP(S8316,'DD-Lookup'!$J$6:$L$50,3,FALSE)="Monthly",(YEAR(AC8316)-YEAR(AB8316))*12+MONTH(AC8316)-MONTH(AB8316)+1,(AC8316-AB8316+1))</f>
        <v>#N/A</v>
      </c>
      <c r="F8316" s="210" t="e">
        <f t="shared" si="654"/>
        <v>#N/A</v>
      </c>
    </row>
    <row r="8317" spans="1:6" x14ac:dyDescent="0.25">
      <c r="A8317" s="43" t="str">
        <f t="shared" si="650"/>
        <v xml:space="preserve"> 0 Financial</v>
      </c>
      <c r="B8317" s="43" t="str">
        <f t="shared" si="651"/>
        <v/>
      </c>
      <c r="C8317" s="43">
        <f t="shared" si="652"/>
        <v>0</v>
      </c>
      <c r="D8317" s="43" t="str">
        <f t="shared" si="653"/>
        <v>Financial</v>
      </c>
      <c r="E8317" s="43" t="e">
        <f>IF(VLOOKUP(S8317,'DD-Lookup'!$J$6:$L$50,3,FALSE)="Monthly",(YEAR(AC8317)-YEAR(AB8317))*12+MONTH(AC8317)-MONTH(AB8317)+1,(AC8317-AB8317+1))</f>
        <v>#N/A</v>
      </c>
      <c r="F8317" s="210" t="e">
        <f t="shared" si="654"/>
        <v>#N/A</v>
      </c>
    </row>
    <row r="8318" spans="1:6" x14ac:dyDescent="0.25">
      <c r="A8318" s="43" t="str">
        <f t="shared" si="650"/>
        <v xml:space="preserve"> 0 Financial</v>
      </c>
      <c r="B8318" s="43" t="str">
        <f t="shared" si="651"/>
        <v/>
      </c>
      <c r="C8318" s="43">
        <f t="shared" si="652"/>
        <v>0</v>
      </c>
      <c r="D8318" s="43" t="str">
        <f t="shared" si="653"/>
        <v>Financial</v>
      </c>
      <c r="E8318" s="43" t="e">
        <f>IF(VLOOKUP(S8318,'DD-Lookup'!$J$6:$L$50,3,FALSE)="Monthly",(YEAR(AC8318)-YEAR(AB8318))*12+MONTH(AC8318)-MONTH(AB8318)+1,(AC8318-AB8318+1))</f>
        <v>#N/A</v>
      </c>
      <c r="F8318" s="210" t="e">
        <f t="shared" si="654"/>
        <v>#N/A</v>
      </c>
    </row>
    <row r="8319" spans="1:6" x14ac:dyDescent="0.25">
      <c r="A8319" s="43" t="str">
        <f t="shared" si="650"/>
        <v xml:space="preserve"> 0 Financial</v>
      </c>
      <c r="B8319" s="43" t="str">
        <f t="shared" si="651"/>
        <v/>
      </c>
      <c r="C8319" s="43">
        <f t="shared" si="652"/>
        <v>0</v>
      </c>
      <c r="D8319" s="43" t="str">
        <f t="shared" si="653"/>
        <v>Financial</v>
      </c>
      <c r="E8319" s="43" t="e">
        <f>IF(VLOOKUP(S8319,'DD-Lookup'!$J$6:$L$50,3,FALSE)="Monthly",(YEAR(AC8319)-YEAR(AB8319))*12+MONTH(AC8319)-MONTH(AB8319)+1,(AC8319-AB8319+1))</f>
        <v>#N/A</v>
      </c>
      <c r="F8319" s="210" t="e">
        <f t="shared" si="654"/>
        <v>#N/A</v>
      </c>
    </row>
    <row r="8320" spans="1:6" x14ac:dyDescent="0.25">
      <c r="A8320" s="43" t="str">
        <f t="shared" si="650"/>
        <v xml:space="preserve"> 0 Financial</v>
      </c>
      <c r="B8320" s="43" t="str">
        <f t="shared" si="651"/>
        <v/>
      </c>
      <c r="C8320" s="43">
        <f t="shared" si="652"/>
        <v>0</v>
      </c>
      <c r="D8320" s="43" t="str">
        <f t="shared" si="653"/>
        <v>Financial</v>
      </c>
      <c r="E8320" s="43" t="e">
        <f>IF(VLOOKUP(S8320,'DD-Lookup'!$J$6:$L$50,3,FALSE)="Monthly",(YEAR(AC8320)-YEAR(AB8320))*12+MONTH(AC8320)-MONTH(AB8320)+1,(AC8320-AB8320+1))</f>
        <v>#N/A</v>
      </c>
      <c r="F8320" s="210" t="e">
        <f t="shared" si="654"/>
        <v>#N/A</v>
      </c>
    </row>
    <row r="8321" spans="1:6" x14ac:dyDescent="0.25">
      <c r="A8321" s="43" t="str">
        <f t="shared" si="650"/>
        <v xml:space="preserve"> 0 Financial</v>
      </c>
      <c r="B8321" s="43" t="str">
        <f t="shared" si="651"/>
        <v/>
      </c>
      <c r="C8321" s="43">
        <f t="shared" si="652"/>
        <v>0</v>
      </c>
      <c r="D8321" s="43" t="str">
        <f t="shared" si="653"/>
        <v>Financial</v>
      </c>
      <c r="E8321" s="43" t="e">
        <f>IF(VLOOKUP(S8321,'DD-Lookup'!$J$6:$L$50,3,FALSE)="Monthly",(YEAR(AC8321)-YEAR(AB8321))*12+MONTH(AC8321)-MONTH(AB8321)+1,(AC8321-AB8321+1))</f>
        <v>#N/A</v>
      </c>
      <c r="F8321" s="210" t="e">
        <f t="shared" si="654"/>
        <v>#N/A</v>
      </c>
    </row>
    <row r="8322" spans="1:6" x14ac:dyDescent="0.25">
      <c r="A8322" s="43" t="str">
        <f t="shared" si="650"/>
        <v xml:space="preserve"> 0 Financial</v>
      </c>
      <c r="B8322" s="43" t="str">
        <f t="shared" si="651"/>
        <v/>
      </c>
      <c r="C8322" s="43">
        <f t="shared" si="652"/>
        <v>0</v>
      </c>
      <c r="D8322" s="43" t="str">
        <f t="shared" si="653"/>
        <v>Financial</v>
      </c>
      <c r="E8322" s="43" t="e">
        <f>IF(VLOOKUP(S8322,'DD-Lookup'!$J$6:$L$50,3,FALSE)="Monthly",(YEAR(AC8322)-YEAR(AB8322))*12+MONTH(AC8322)-MONTH(AB8322)+1,(AC8322-AB8322+1))</f>
        <v>#N/A</v>
      </c>
      <c r="F8322" s="210" t="e">
        <f t="shared" si="654"/>
        <v>#N/A</v>
      </c>
    </row>
    <row r="8323" spans="1:6" x14ac:dyDescent="0.25">
      <c r="A8323" s="43" t="str">
        <f t="shared" si="650"/>
        <v xml:space="preserve"> 0 Financial</v>
      </c>
      <c r="B8323" s="43" t="str">
        <f t="shared" si="651"/>
        <v/>
      </c>
      <c r="C8323" s="43">
        <f t="shared" si="652"/>
        <v>0</v>
      </c>
      <c r="D8323" s="43" t="str">
        <f t="shared" si="653"/>
        <v>Financial</v>
      </c>
      <c r="E8323" s="43" t="e">
        <f>IF(VLOOKUP(S8323,'DD-Lookup'!$J$6:$L$50,3,FALSE)="Monthly",(YEAR(AC8323)-YEAR(AB8323))*12+MONTH(AC8323)-MONTH(AB8323)+1,(AC8323-AB8323+1))</f>
        <v>#N/A</v>
      </c>
      <c r="F8323" s="210" t="e">
        <f t="shared" si="654"/>
        <v>#N/A</v>
      </c>
    </row>
    <row r="8324" spans="1:6" x14ac:dyDescent="0.25">
      <c r="A8324" s="43" t="str">
        <f t="shared" si="650"/>
        <v xml:space="preserve"> 0 Financial</v>
      </c>
      <c r="B8324" s="43" t="str">
        <f t="shared" si="651"/>
        <v/>
      </c>
      <c r="C8324" s="43">
        <f t="shared" si="652"/>
        <v>0</v>
      </c>
      <c r="D8324" s="43" t="str">
        <f t="shared" si="653"/>
        <v>Financial</v>
      </c>
      <c r="E8324" s="43" t="e">
        <f>IF(VLOOKUP(S8324,'DD-Lookup'!$J$6:$L$50,3,FALSE)="Monthly",(YEAR(AC8324)-YEAR(AB8324))*12+MONTH(AC8324)-MONTH(AB8324)+1,(AC8324-AB8324+1))</f>
        <v>#N/A</v>
      </c>
      <c r="F8324" s="210" t="e">
        <f t="shared" si="654"/>
        <v>#N/A</v>
      </c>
    </row>
    <row r="8325" spans="1:6" x14ac:dyDescent="0.25">
      <c r="A8325" s="43" t="str">
        <f t="shared" si="650"/>
        <v xml:space="preserve"> 0 Financial</v>
      </c>
      <c r="B8325" s="43" t="str">
        <f t="shared" si="651"/>
        <v/>
      </c>
      <c r="C8325" s="43">
        <f t="shared" si="652"/>
        <v>0</v>
      </c>
      <c r="D8325" s="43" t="str">
        <f t="shared" si="653"/>
        <v>Financial</v>
      </c>
      <c r="E8325" s="43" t="e">
        <f>IF(VLOOKUP(S8325,'DD-Lookup'!$J$6:$L$50,3,FALSE)="Monthly",(YEAR(AC8325)-YEAR(AB8325))*12+MONTH(AC8325)-MONTH(AB8325)+1,(AC8325-AB8325+1))</f>
        <v>#N/A</v>
      </c>
      <c r="F8325" s="210" t="e">
        <f t="shared" si="654"/>
        <v>#N/A</v>
      </c>
    </row>
    <row r="8326" spans="1:6" x14ac:dyDescent="0.25">
      <c r="A8326" s="43" t="str">
        <f t="shared" si="650"/>
        <v xml:space="preserve"> 0 Financial</v>
      </c>
      <c r="B8326" s="43" t="str">
        <f t="shared" si="651"/>
        <v/>
      </c>
      <c r="C8326" s="43">
        <f t="shared" si="652"/>
        <v>0</v>
      </c>
      <c r="D8326" s="43" t="str">
        <f t="shared" si="653"/>
        <v>Financial</v>
      </c>
      <c r="E8326" s="43" t="e">
        <f>IF(VLOOKUP(S8326,'DD-Lookup'!$J$6:$L$50,3,FALSE)="Monthly",(YEAR(AC8326)-YEAR(AB8326))*12+MONTH(AC8326)-MONTH(AB8326)+1,(AC8326-AB8326+1))</f>
        <v>#N/A</v>
      </c>
      <c r="F8326" s="210" t="e">
        <f t="shared" si="654"/>
        <v>#N/A</v>
      </c>
    </row>
    <row r="8327" spans="1:6" x14ac:dyDescent="0.25">
      <c r="A8327" s="43" t="str">
        <f t="shared" si="650"/>
        <v xml:space="preserve"> 0 Financial</v>
      </c>
      <c r="B8327" s="43" t="str">
        <f t="shared" si="651"/>
        <v/>
      </c>
      <c r="C8327" s="43">
        <f t="shared" si="652"/>
        <v>0</v>
      </c>
      <c r="D8327" s="43" t="str">
        <f t="shared" si="653"/>
        <v>Financial</v>
      </c>
      <c r="E8327" s="43" t="e">
        <f>IF(VLOOKUP(S8327,'DD-Lookup'!$J$6:$L$50,3,FALSE)="Monthly",(YEAR(AC8327)-YEAR(AB8327))*12+MONTH(AC8327)-MONTH(AB8327)+1,(AC8327-AB8327+1))</f>
        <v>#N/A</v>
      </c>
      <c r="F8327" s="210" t="e">
        <f t="shared" si="654"/>
        <v>#N/A</v>
      </c>
    </row>
    <row r="8328" spans="1:6" x14ac:dyDescent="0.25">
      <c r="A8328" s="43" t="str">
        <f t="shared" si="650"/>
        <v xml:space="preserve"> 0 Financial</v>
      </c>
      <c r="B8328" s="43" t="str">
        <f t="shared" si="651"/>
        <v/>
      </c>
      <c r="C8328" s="43">
        <f t="shared" si="652"/>
        <v>0</v>
      </c>
      <c r="D8328" s="43" t="str">
        <f t="shared" si="653"/>
        <v>Financial</v>
      </c>
      <c r="E8328" s="43" t="e">
        <f>IF(VLOOKUP(S8328,'DD-Lookup'!$J$6:$L$50,3,FALSE)="Monthly",(YEAR(AC8328)-YEAR(AB8328))*12+MONTH(AC8328)-MONTH(AB8328)+1,(AC8328-AB8328+1))</f>
        <v>#N/A</v>
      </c>
      <c r="F8328" s="210" t="e">
        <f t="shared" si="654"/>
        <v>#N/A</v>
      </c>
    </row>
    <row r="8329" spans="1:6" x14ac:dyDescent="0.25">
      <c r="A8329" s="43" t="str">
        <f t="shared" si="650"/>
        <v xml:space="preserve"> 0 Financial</v>
      </c>
      <c r="B8329" s="43" t="str">
        <f t="shared" si="651"/>
        <v/>
      </c>
      <c r="C8329" s="43">
        <f t="shared" si="652"/>
        <v>0</v>
      </c>
      <c r="D8329" s="43" t="str">
        <f t="shared" si="653"/>
        <v>Financial</v>
      </c>
      <c r="E8329" s="43" t="e">
        <f>IF(VLOOKUP(S8329,'DD-Lookup'!$J$6:$L$50,3,FALSE)="Monthly",(YEAR(AC8329)-YEAR(AB8329))*12+MONTH(AC8329)-MONTH(AB8329)+1,(AC8329-AB8329+1))</f>
        <v>#N/A</v>
      </c>
      <c r="F8329" s="210" t="e">
        <f t="shared" si="654"/>
        <v>#N/A</v>
      </c>
    </row>
    <row r="8330" spans="1:6" x14ac:dyDescent="0.25">
      <c r="A8330" s="43" t="str">
        <f t="shared" ref="A8330:A8393" si="655">B8330&amp;" "&amp;C8330&amp;" "&amp;D8330</f>
        <v xml:space="preserve"> 0 Financial</v>
      </c>
      <c r="B8330" s="43" t="str">
        <f t="shared" ref="B8330:B8393" si="656">IF((LEFT(N8330,2)="US"),"US","")</f>
        <v/>
      </c>
      <c r="C8330" s="43">
        <f t="shared" ref="C8330:C8393" si="657">M8330</f>
        <v>0</v>
      </c>
      <c r="D8330" s="43" t="str">
        <f t="shared" ref="D8330:D8393" si="658">IF(ISNUMBER(FIND("Phy",N8330))=TRUE,"Physical","Financial")</f>
        <v>Financial</v>
      </c>
      <c r="E8330" s="43" t="e">
        <f>IF(VLOOKUP(S8330,'DD-Lookup'!$J$6:$L$50,3,FALSE)="Monthly",(YEAR(AC8330)-YEAR(AB8330))*12+MONTH(AC8330)-MONTH(AB8330)+1,(AC8330-AB8330+1))</f>
        <v>#N/A</v>
      </c>
      <c r="F8330" s="210" t="e">
        <f t="shared" ref="F8330:F8393" si="659">E8330*SUM(P8330:Q8330)</f>
        <v>#N/A</v>
      </c>
    </row>
    <row r="8331" spans="1:6" x14ac:dyDescent="0.25">
      <c r="A8331" s="43" t="str">
        <f t="shared" si="655"/>
        <v xml:space="preserve"> 0 Financial</v>
      </c>
      <c r="B8331" s="43" t="str">
        <f t="shared" si="656"/>
        <v/>
      </c>
      <c r="C8331" s="43">
        <f t="shared" si="657"/>
        <v>0</v>
      </c>
      <c r="D8331" s="43" t="str">
        <f t="shared" si="658"/>
        <v>Financial</v>
      </c>
      <c r="E8331" s="43" t="e">
        <f>IF(VLOOKUP(S8331,'DD-Lookup'!$J$6:$L$50,3,FALSE)="Monthly",(YEAR(AC8331)-YEAR(AB8331))*12+MONTH(AC8331)-MONTH(AB8331)+1,(AC8331-AB8331+1))</f>
        <v>#N/A</v>
      </c>
      <c r="F8331" s="210" t="e">
        <f t="shared" si="659"/>
        <v>#N/A</v>
      </c>
    </row>
    <row r="8332" spans="1:6" x14ac:dyDescent="0.25">
      <c r="A8332" s="43" t="str">
        <f t="shared" si="655"/>
        <v xml:space="preserve"> 0 Financial</v>
      </c>
      <c r="B8332" s="43" t="str">
        <f t="shared" si="656"/>
        <v/>
      </c>
      <c r="C8332" s="43">
        <f t="shared" si="657"/>
        <v>0</v>
      </c>
      <c r="D8332" s="43" t="str">
        <f t="shared" si="658"/>
        <v>Financial</v>
      </c>
      <c r="E8332" s="43" t="e">
        <f>IF(VLOOKUP(S8332,'DD-Lookup'!$J$6:$L$50,3,FALSE)="Monthly",(YEAR(AC8332)-YEAR(AB8332))*12+MONTH(AC8332)-MONTH(AB8332)+1,(AC8332-AB8332+1))</f>
        <v>#N/A</v>
      </c>
      <c r="F8332" s="210" t="e">
        <f t="shared" si="659"/>
        <v>#N/A</v>
      </c>
    </row>
    <row r="8333" spans="1:6" x14ac:dyDescent="0.25">
      <c r="A8333" s="43" t="str">
        <f t="shared" si="655"/>
        <v xml:space="preserve"> 0 Financial</v>
      </c>
      <c r="B8333" s="43" t="str">
        <f t="shared" si="656"/>
        <v/>
      </c>
      <c r="C8333" s="43">
        <f t="shared" si="657"/>
        <v>0</v>
      </c>
      <c r="D8333" s="43" t="str">
        <f t="shared" si="658"/>
        <v>Financial</v>
      </c>
      <c r="E8333" s="43" t="e">
        <f>IF(VLOOKUP(S8333,'DD-Lookup'!$J$6:$L$50,3,FALSE)="Monthly",(YEAR(AC8333)-YEAR(AB8333))*12+MONTH(AC8333)-MONTH(AB8333)+1,(AC8333-AB8333+1))</f>
        <v>#N/A</v>
      </c>
      <c r="F8333" s="210" t="e">
        <f t="shared" si="659"/>
        <v>#N/A</v>
      </c>
    </row>
    <row r="8334" spans="1:6" x14ac:dyDescent="0.25">
      <c r="A8334" s="43" t="str">
        <f t="shared" si="655"/>
        <v xml:space="preserve"> 0 Financial</v>
      </c>
      <c r="B8334" s="43" t="str">
        <f t="shared" si="656"/>
        <v/>
      </c>
      <c r="C8334" s="43">
        <f t="shared" si="657"/>
        <v>0</v>
      </c>
      <c r="D8334" s="43" t="str">
        <f t="shared" si="658"/>
        <v>Financial</v>
      </c>
      <c r="E8334" s="43" t="e">
        <f>IF(VLOOKUP(S8334,'DD-Lookup'!$J$6:$L$50,3,FALSE)="Monthly",(YEAR(AC8334)-YEAR(AB8334))*12+MONTH(AC8334)-MONTH(AB8334)+1,(AC8334-AB8334+1))</f>
        <v>#N/A</v>
      </c>
      <c r="F8334" s="210" t="e">
        <f t="shared" si="659"/>
        <v>#N/A</v>
      </c>
    </row>
    <row r="8335" spans="1:6" x14ac:dyDescent="0.25">
      <c r="A8335" s="43" t="str">
        <f t="shared" si="655"/>
        <v xml:space="preserve"> 0 Financial</v>
      </c>
      <c r="B8335" s="43" t="str">
        <f t="shared" si="656"/>
        <v/>
      </c>
      <c r="C8335" s="43">
        <f t="shared" si="657"/>
        <v>0</v>
      </c>
      <c r="D8335" s="43" t="str">
        <f t="shared" si="658"/>
        <v>Financial</v>
      </c>
      <c r="E8335" s="43" t="e">
        <f>IF(VLOOKUP(S8335,'DD-Lookup'!$J$6:$L$50,3,FALSE)="Monthly",(YEAR(AC8335)-YEAR(AB8335))*12+MONTH(AC8335)-MONTH(AB8335)+1,(AC8335-AB8335+1))</f>
        <v>#N/A</v>
      </c>
      <c r="F8335" s="210" t="e">
        <f t="shared" si="659"/>
        <v>#N/A</v>
      </c>
    </row>
    <row r="8336" spans="1:6" x14ac:dyDescent="0.25">
      <c r="A8336" s="43" t="str">
        <f t="shared" si="655"/>
        <v xml:space="preserve"> 0 Financial</v>
      </c>
      <c r="B8336" s="43" t="str">
        <f t="shared" si="656"/>
        <v/>
      </c>
      <c r="C8336" s="43">
        <f t="shared" si="657"/>
        <v>0</v>
      </c>
      <c r="D8336" s="43" t="str">
        <f t="shared" si="658"/>
        <v>Financial</v>
      </c>
      <c r="E8336" s="43" t="e">
        <f>IF(VLOOKUP(S8336,'DD-Lookup'!$J$6:$L$50,3,FALSE)="Monthly",(YEAR(AC8336)-YEAR(AB8336))*12+MONTH(AC8336)-MONTH(AB8336)+1,(AC8336-AB8336+1))</f>
        <v>#N/A</v>
      </c>
      <c r="F8336" s="210" t="e">
        <f t="shared" si="659"/>
        <v>#N/A</v>
      </c>
    </row>
    <row r="8337" spans="1:6" x14ac:dyDescent="0.25">
      <c r="A8337" s="43" t="str">
        <f t="shared" si="655"/>
        <v xml:space="preserve"> 0 Financial</v>
      </c>
      <c r="B8337" s="43" t="str">
        <f t="shared" si="656"/>
        <v/>
      </c>
      <c r="C8337" s="43">
        <f t="shared" si="657"/>
        <v>0</v>
      </c>
      <c r="D8337" s="43" t="str">
        <f t="shared" si="658"/>
        <v>Financial</v>
      </c>
      <c r="E8337" s="43" t="e">
        <f>IF(VLOOKUP(S8337,'DD-Lookup'!$J$6:$L$50,3,FALSE)="Monthly",(YEAR(AC8337)-YEAR(AB8337))*12+MONTH(AC8337)-MONTH(AB8337)+1,(AC8337-AB8337+1))</f>
        <v>#N/A</v>
      </c>
      <c r="F8337" s="210" t="e">
        <f t="shared" si="659"/>
        <v>#N/A</v>
      </c>
    </row>
    <row r="8338" spans="1:6" x14ac:dyDescent="0.25">
      <c r="A8338" s="43" t="str">
        <f t="shared" si="655"/>
        <v xml:space="preserve"> 0 Financial</v>
      </c>
      <c r="B8338" s="43" t="str">
        <f t="shared" si="656"/>
        <v/>
      </c>
      <c r="C8338" s="43">
        <f t="shared" si="657"/>
        <v>0</v>
      </c>
      <c r="D8338" s="43" t="str">
        <f t="shared" si="658"/>
        <v>Financial</v>
      </c>
      <c r="E8338" s="43" t="e">
        <f>IF(VLOOKUP(S8338,'DD-Lookup'!$J$6:$L$50,3,FALSE)="Monthly",(YEAR(AC8338)-YEAR(AB8338))*12+MONTH(AC8338)-MONTH(AB8338)+1,(AC8338-AB8338+1))</f>
        <v>#N/A</v>
      </c>
      <c r="F8338" s="210" t="e">
        <f t="shared" si="659"/>
        <v>#N/A</v>
      </c>
    </row>
    <row r="8339" spans="1:6" x14ac:dyDescent="0.25">
      <c r="A8339" s="43" t="str">
        <f t="shared" si="655"/>
        <v xml:space="preserve"> 0 Financial</v>
      </c>
      <c r="B8339" s="43" t="str">
        <f t="shared" si="656"/>
        <v/>
      </c>
      <c r="C8339" s="43">
        <f t="shared" si="657"/>
        <v>0</v>
      </c>
      <c r="D8339" s="43" t="str">
        <f t="shared" si="658"/>
        <v>Financial</v>
      </c>
      <c r="E8339" s="43" t="e">
        <f>IF(VLOOKUP(S8339,'DD-Lookup'!$J$6:$L$50,3,FALSE)="Monthly",(YEAR(AC8339)-YEAR(AB8339))*12+MONTH(AC8339)-MONTH(AB8339)+1,(AC8339-AB8339+1))</f>
        <v>#N/A</v>
      </c>
      <c r="F8339" s="210" t="e">
        <f t="shared" si="659"/>
        <v>#N/A</v>
      </c>
    </row>
    <row r="8340" spans="1:6" x14ac:dyDescent="0.25">
      <c r="A8340" s="43" t="str">
        <f t="shared" si="655"/>
        <v xml:space="preserve"> 0 Financial</v>
      </c>
      <c r="B8340" s="43" t="str">
        <f t="shared" si="656"/>
        <v/>
      </c>
      <c r="C8340" s="43">
        <f t="shared" si="657"/>
        <v>0</v>
      </c>
      <c r="D8340" s="43" t="str">
        <f t="shared" si="658"/>
        <v>Financial</v>
      </c>
      <c r="E8340" s="43" t="e">
        <f>IF(VLOOKUP(S8340,'DD-Lookup'!$J$6:$L$50,3,FALSE)="Monthly",(YEAR(AC8340)-YEAR(AB8340))*12+MONTH(AC8340)-MONTH(AB8340)+1,(AC8340-AB8340+1))</f>
        <v>#N/A</v>
      </c>
      <c r="F8340" s="210" t="e">
        <f t="shared" si="659"/>
        <v>#N/A</v>
      </c>
    </row>
    <row r="8341" spans="1:6" x14ac:dyDescent="0.25">
      <c r="A8341" s="43" t="str">
        <f t="shared" si="655"/>
        <v xml:space="preserve"> 0 Financial</v>
      </c>
      <c r="B8341" s="43" t="str">
        <f t="shared" si="656"/>
        <v/>
      </c>
      <c r="C8341" s="43">
        <f t="shared" si="657"/>
        <v>0</v>
      </c>
      <c r="D8341" s="43" t="str">
        <f t="shared" si="658"/>
        <v>Financial</v>
      </c>
      <c r="E8341" s="43" t="e">
        <f>IF(VLOOKUP(S8341,'DD-Lookup'!$J$6:$L$50,3,FALSE)="Monthly",(YEAR(AC8341)-YEAR(AB8341))*12+MONTH(AC8341)-MONTH(AB8341)+1,(AC8341-AB8341+1))</f>
        <v>#N/A</v>
      </c>
      <c r="F8341" s="210" t="e">
        <f t="shared" si="659"/>
        <v>#N/A</v>
      </c>
    </row>
    <row r="8342" spans="1:6" x14ac:dyDescent="0.25">
      <c r="A8342" s="43" t="str">
        <f t="shared" si="655"/>
        <v xml:space="preserve"> 0 Financial</v>
      </c>
      <c r="B8342" s="43" t="str">
        <f t="shared" si="656"/>
        <v/>
      </c>
      <c r="C8342" s="43">
        <f t="shared" si="657"/>
        <v>0</v>
      </c>
      <c r="D8342" s="43" t="str">
        <f t="shared" si="658"/>
        <v>Financial</v>
      </c>
      <c r="E8342" s="43" t="e">
        <f>IF(VLOOKUP(S8342,'DD-Lookup'!$J$6:$L$50,3,FALSE)="Monthly",(YEAR(AC8342)-YEAR(AB8342))*12+MONTH(AC8342)-MONTH(AB8342)+1,(AC8342-AB8342+1))</f>
        <v>#N/A</v>
      </c>
      <c r="F8342" s="210" t="e">
        <f t="shared" si="659"/>
        <v>#N/A</v>
      </c>
    </row>
    <row r="8343" spans="1:6" x14ac:dyDescent="0.25">
      <c r="A8343" s="43" t="str">
        <f t="shared" si="655"/>
        <v xml:space="preserve"> 0 Financial</v>
      </c>
      <c r="B8343" s="43" t="str">
        <f t="shared" si="656"/>
        <v/>
      </c>
      <c r="C8343" s="43">
        <f t="shared" si="657"/>
        <v>0</v>
      </c>
      <c r="D8343" s="43" t="str">
        <f t="shared" si="658"/>
        <v>Financial</v>
      </c>
      <c r="E8343" s="43" t="e">
        <f>IF(VLOOKUP(S8343,'DD-Lookup'!$J$6:$L$50,3,FALSE)="Monthly",(YEAR(AC8343)-YEAR(AB8343))*12+MONTH(AC8343)-MONTH(AB8343)+1,(AC8343-AB8343+1))</f>
        <v>#N/A</v>
      </c>
      <c r="F8343" s="210" t="e">
        <f t="shared" si="659"/>
        <v>#N/A</v>
      </c>
    </row>
    <row r="8344" spans="1:6" x14ac:dyDescent="0.25">
      <c r="A8344" s="43" t="str">
        <f t="shared" si="655"/>
        <v xml:space="preserve"> 0 Financial</v>
      </c>
      <c r="B8344" s="43" t="str">
        <f t="shared" si="656"/>
        <v/>
      </c>
      <c r="C8344" s="43">
        <f t="shared" si="657"/>
        <v>0</v>
      </c>
      <c r="D8344" s="43" t="str">
        <f t="shared" si="658"/>
        <v>Financial</v>
      </c>
      <c r="E8344" s="43" t="e">
        <f>IF(VLOOKUP(S8344,'DD-Lookup'!$J$6:$L$50,3,FALSE)="Monthly",(YEAR(AC8344)-YEAR(AB8344))*12+MONTH(AC8344)-MONTH(AB8344)+1,(AC8344-AB8344+1))</f>
        <v>#N/A</v>
      </c>
      <c r="F8344" s="210" t="e">
        <f t="shared" si="659"/>
        <v>#N/A</v>
      </c>
    </row>
    <row r="8345" spans="1:6" x14ac:dyDescent="0.25">
      <c r="A8345" s="43" t="str">
        <f t="shared" si="655"/>
        <v xml:space="preserve"> 0 Financial</v>
      </c>
      <c r="B8345" s="43" t="str">
        <f t="shared" si="656"/>
        <v/>
      </c>
      <c r="C8345" s="43">
        <f t="shared" si="657"/>
        <v>0</v>
      </c>
      <c r="D8345" s="43" t="str">
        <f t="shared" si="658"/>
        <v>Financial</v>
      </c>
      <c r="E8345" s="43" t="e">
        <f>IF(VLOOKUP(S8345,'DD-Lookup'!$J$6:$L$50,3,FALSE)="Monthly",(YEAR(AC8345)-YEAR(AB8345))*12+MONTH(AC8345)-MONTH(AB8345)+1,(AC8345-AB8345+1))</f>
        <v>#N/A</v>
      </c>
      <c r="F8345" s="210" t="e">
        <f t="shared" si="659"/>
        <v>#N/A</v>
      </c>
    </row>
    <row r="8346" spans="1:6" x14ac:dyDescent="0.25">
      <c r="A8346" s="43" t="str">
        <f t="shared" si="655"/>
        <v xml:space="preserve"> 0 Financial</v>
      </c>
      <c r="B8346" s="43" t="str">
        <f t="shared" si="656"/>
        <v/>
      </c>
      <c r="C8346" s="43">
        <f t="shared" si="657"/>
        <v>0</v>
      </c>
      <c r="D8346" s="43" t="str">
        <f t="shared" si="658"/>
        <v>Financial</v>
      </c>
      <c r="E8346" s="43" t="e">
        <f>IF(VLOOKUP(S8346,'DD-Lookup'!$J$6:$L$50,3,FALSE)="Monthly",(YEAR(AC8346)-YEAR(AB8346))*12+MONTH(AC8346)-MONTH(AB8346)+1,(AC8346-AB8346+1))</f>
        <v>#N/A</v>
      </c>
      <c r="F8346" s="210" t="e">
        <f t="shared" si="659"/>
        <v>#N/A</v>
      </c>
    </row>
    <row r="8347" spans="1:6" x14ac:dyDescent="0.25">
      <c r="A8347" s="43" t="str">
        <f t="shared" si="655"/>
        <v xml:space="preserve"> 0 Financial</v>
      </c>
      <c r="B8347" s="43" t="str">
        <f t="shared" si="656"/>
        <v/>
      </c>
      <c r="C8347" s="43">
        <f t="shared" si="657"/>
        <v>0</v>
      </c>
      <c r="D8347" s="43" t="str">
        <f t="shared" si="658"/>
        <v>Financial</v>
      </c>
      <c r="E8347" s="43" t="e">
        <f>IF(VLOOKUP(S8347,'DD-Lookup'!$J$6:$L$50,3,FALSE)="Monthly",(YEAR(AC8347)-YEAR(AB8347))*12+MONTH(AC8347)-MONTH(AB8347)+1,(AC8347-AB8347+1))</f>
        <v>#N/A</v>
      </c>
      <c r="F8347" s="210" t="e">
        <f t="shared" si="659"/>
        <v>#N/A</v>
      </c>
    </row>
    <row r="8348" spans="1:6" x14ac:dyDescent="0.25">
      <c r="A8348" s="43" t="str">
        <f t="shared" si="655"/>
        <v xml:space="preserve"> 0 Financial</v>
      </c>
      <c r="B8348" s="43" t="str">
        <f t="shared" si="656"/>
        <v/>
      </c>
      <c r="C8348" s="43">
        <f t="shared" si="657"/>
        <v>0</v>
      </c>
      <c r="D8348" s="43" t="str">
        <f t="shared" si="658"/>
        <v>Financial</v>
      </c>
      <c r="E8348" s="43" t="e">
        <f>IF(VLOOKUP(S8348,'DD-Lookup'!$J$6:$L$50,3,FALSE)="Monthly",(YEAR(AC8348)-YEAR(AB8348))*12+MONTH(AC8348)-MONTH(AB8348)+1,(AC8348-AB8348+1))</f>
        <v>#N/A</v>
      </c>
      <c r="F8348" s="210" t="e">
        <f t="shared" si="659"/>
        <v>#N/A</v>
      </c>
    </row>
    <row r="8349" spans="1:6" x14ac:dyDescent="0.25">
      <c r="A8349" s="43" t="str">
        <f t="shared" si="655"/>
        <v xml:space="preserve"> 0 Financial</v>
      </c>
      <c r="B8349" s="43" t="str">
        <f t="shared" si="656"/>
        <v/>
      </c>
      <c r="C8349" s="43">
        <f t="shared" si="657"/>
        <v>0</v>
      </c>
      <c r="D8349" s="43" t="str">
        <f t="shared" si="658"/>
        <v>Financial</v>
      </c>
      <c r="E8349" s="43" t="e">
        <f>IF(VLOOKUP(S8349,'DD-Lookup'!$J$6:$L$50,3,FALSE)="Monthly",(YEAR(AC8349)-YEAR(AB8349))*12+MONTH(AC8349)-MONTH(AB8349)+1,(AC8349-AB8349+1))</f>
        <v>#N/A</v>
      </c>
      <c r="F8349" s="210" t="e">
        <f t="shared" si="659"/>
        <v>#N/A</v>
      </c>
    </row>
    <row r="8350" spans="1:6" x14ac:dyDescent="0.25">
      <c r="A8350" s="43" t="str">
        <f t="shared" si="655"/>
        <v xml:space="preserve"> 0 Financial</v>
      </c>
      <c r="B8350" s="43" t="str">
        <f t="shared" si="656"/>
        <v/>
      </c>
      <c r="C8350" s="43">
        <f t="shared" si="657"/>
        <v>0</v>
      </c>
      <c r="D8350" s="43" t="str">
        <f t="shared" si="658"/>
        <v>Financial</v>
      </c>
      <c r="E8350" s="43" t="e">
        <f>IF(VLOOKUP(S8350,'DD-Lookup'!$J$6:$L$50,3,FALSE)="Monthly",(YEAR(AC8350)-YEAR(AB8350))*12+MONTH(AC8350)-MONTH(AB8350)+1,(AC8350-AB8350+1))</f>
        <v>#N/A</v>
      </c>
      <c r="F8350" s="210" t="e">
        <f t="shared" si="659"/>
        <v>#N/A</v>
      </c>
    </row>
    <row r="8351" spans="1:6" x14ac:dyDescent="0.25">
      <c r="A8351" s="43" t="str">
        <f t="shared" si="655"/>
        <v xml:space="preserve"> 0 Financial</v>
      </c>
      <c r="B8351" s="43" t="str">
        <f t="shared" si="656"/>
        <v/>
      </c>
      <c r="C8351" s="43">
        <f t="shared" si="657"/>
        <v>0</v>
      </c>
      <c r="D8351" s="43" t="str">
        <f t="shared" si="658"/>
        <v>Financial</v>
      </c>
      <c r="E8351" s="43" t="e">
        <f>IF(VLOOKUP(S8351,'DD-Lookup'!$J$6:$L$50,3,FALSE)="Monthly",(YEAR(AC8351)-YEAR(AB8351))*12+MONTH(AC8351)-MONTH(AB8351)+1,(AC8351-AB8351+1))</f>
        <v>#N/A</v>
      </c>
      <c r="F8351" s="210" t="e">
        <f t="shared" si="659"/>
        <v>#N/A</v>
      </c>
    </row>
    <row r="8352" spans="1:6" x14ac:dyDescent="0.25">
      <c r="A8352" s="43" t="str">
        <f t="shared" si="655"/>
        <v xml:space="preserve"> 0 Financial</v>
      </c>
      <c r="B8352" s="43" t="str">
        <f t="shared" si="656"/>
        <v/>
      </c>
      <c r="C8352" s="43">
        <f t="shared" si="657"/>
        <v>0</v>
      </c>
      <c r="D8352" s="43" t="str">
        <f t="shared" si="658"/>
        <v>Financial</v>
      </c>
      <c r="E8352" s="43" t="e">
        <f>IF(VLOOKUP(S8352,'DD-Lookup'!$J$6:$L$50,3,FALSE)="Monthly",(YEAR(AC8352)-YEAR(AB8352))*12+MONTH(AC8352)-MONTH(AB8352)+1,(AC8352-AB8352+1))</f>
        <v>#N/A</v>
      </c>
      <c r="F8352" s="210" t="e">
        <f t="shared" si="659"/>
        <v>#N/A</v>
      </c>
    </row>
    <row r="8353" spans="1:6" x14ac:dyDescent="0.25">
      <c r="A8353" s="43" t="str">
        <f t="shared" si="655"/>
        <v xml:space="preserve"> 0 Financial</v>
      </c>
      <c r="B8353" s="43" t="str">
        <f t="shared" si="656"/>
        <v/>
      </c>
      <c r="C8353" s="43">
        <f t="shared" si="657"/>
        <v>0</v>
      </c>
      <c r="D8353" s="43" t="str">
        <f t="shared" si="658"/>
        <v>Financial</v>
      </c>
      <c r="E8353" s="43" t="e">
        <f>IF(VLOOKUP(S8353,'DD-Lookup'!$J$6:$L$50,3,FALSE)="Monthly",(YEAR(AC8353)-YEAR(AB8353))*12+MONTH(AC8353)-MONTH(AB8353)+1,(AC8353-AB8353+1))</f>
        <v>#N/A</v>
      </c>
      <c r="F8353" s="210" t="e">
        <f t="shared" si="659"/>
        <v>#N/A</v>
      </c>
    </row>
    <row r="8354" spans="1:6" x14ac:dyDescent="0.25">
      <c r="A8354" s="43" t="str">
        <f t="shared" si="655"/>
        <v xml:space="preserve"> 0 Financial</v>
      </c>
      <c r="B8354" s="43" t="str">
        <f t="shared" si="656"/>
        <v/>
      </c>
      <c r="C8354" s="43">
        <f t="shared" si="657"/>
        <v>0</v>
      </c>
      <c r="D8354" s="43" t="str">
        <f t="shared" si="658"/>
        <v>Financial</v>
      </c>
      <c r="E8354" s="43" t="e">
        <f>IF(VLOOKUP(S8354,'DD-Lookup'!$J$6:$L$50,3,FALSE)="Monthly",(YEAR(AC8354)-YEAR(AB8354))*12+MONTH(AC8354)-MONTH(AB8354)+1,(AC8354-AB8354+1))</f>
        <v>#N/A</v>
      </c>
      <c r="F8354" s="210" t="e">
        <f t="shared" si="659"/>
        <v>#N/A</v>
      </c>
    </row>
    <row r="8355" spans="1:6" x14ac:dyDescent="0.25">
      <c r="A8355" s="43" t="str">
        <f t="shared" si="655"/>
        <v xml:space="preserve"> 0 Financial</v>
      </c>
      <c r="B8355" s="43" t="str">
        <f t="shared" si="656"/>
        <v/>
      </c>
      <c r="C8355" s="43">
        <f t="shared" si="657"/>
        <v>0</v>
      </c>
      <c r="D8355" s="43" t="str">
        <f t="shared" si="658"/>
        <v>Financial</v>
      </c>
      <c r="E8355" s="43" t="e">
        <f>IF(VLOOKUP(S8355,'DD-Lookup'!$J$6:$L$50,3,FALSE)="Monthly",(YEAR(AC8355)-YEAR(AB8355))*12+MONTH(AC8355)-MONTH(AB8355)+1,(AC8355-AB8355+1))</f>
        <v>#N/A</v>
      </c>
      <c r="F8355" s="210" t="e">
        <f t="shared" si="659"/>
        <v>#N/A</v>
      </c>
    </row>
    <row r="8356" spans="1:6" x14ac:dyDescent="0.25">
      <c r="A8356" s="43" t="str">
        <f t="shared" si="655"/>
        <v xml:space="preserve"> 0 Financial</v>
      </c>
      <c r="B8356" s="43" t="str">
        <f t="shared" si="656"/>
        <v/>
      </c>
      <c r="C8356" s="43">
        <f t="shared" si="657"/>
        <v>0</v>
      </c>
      <c r="D8356" s="43" t="str">
        <f t="shared" si="658"/>
        <v>Financial</v>
      </c>
      <c r="E8356" s="43" t="e">
        <f>IF(VLOOKUP(S8356,'DD-Lookup'!$J$6:$L$50,3,FALSE)="Monthly",(YEAR(AC8356)-YEAR(AB8356))*12+MONTH(AC8356)-MONTH(AB8356)+1,(AC8356-AB8356+1))</f>
        <v>#N/A</v>
      </c>
      <c r="F8356" s="210" t="e">
        <f t="shared" si="659"/>
        <v>#N/A</v>
      </c>
    </row>
    <row r="8357" spans="1:6" x14ac:dyDescent="0.25">
      <c r="A8357" s="43" t="str">
        <f t="shared" si="655"/>
        <v xml:space="preserve"> 0 Financial</v>
      </c>
      <c r="B8357" s="43" t="str">
        <f t="shared" si="656"/>
        <v/>
      </c>
      <c r="C8357" s="43">
        <f t="shared" si="657"/>
        <v>0</v>
      </c>
      <c r="D8357" s="43" t="str">
        <f t="shared" si="658"/>
        <v>Financial</v>
      </c>
      <c r="E8357" s="43" t="e">
        <f>IF(VLOOKUP(S8357,'DD-Lookup'!$J$6:$L$50,3,FALSE)="Monthly",(YEAR(AC8357)-YEAR(AB8357))*12+MONTH(AC8357)-MONTH(AB8357)+1,(AC8357-AB8357+1))</f>
        <v>#N/A</v>
      </c>
      <c r="F8357" s="210" t="e">
        <f t="shared" si="659"/>
        <v>#N/A</v>
      </c>
    </row>
    <row r="8358" spans="1:6" x14ac:dyDescent="0.25">
      <c r="A8358" s="43" t="str">
        <f t="shared" si="655"/>
        <v xml:space="preserve"> 0 Financial</v>
      </c>
      <c r="B8358" s="43" t="str">
        <f t="shared" si="656"/>
        <v/>
      </c>
      <c r="C8358" s="43">
        <f t="shared" si="657"/>
        <v>0</v>
      </c>
      <c r="D8358" s="43" t="str">
        <f t="shared" si="658"/>
        <v>Financial</v>
      </c>
      <c r="E8358" s="43" t="e">
        <f>IF(VLOOKUP(S8358,'DD-Lookup'!$J$6:$L$50,3,FALSE)="Monthly",(YEAR(AC8358)-YEAR(AB8358))*12+MONTH(AC8358)-MONTH(AB8358)+1,(AC8358-AB8358+1))</f>
        <v>#N/A</v>
      </c>
      <c r="F8358" s="210" t="e">
        <f t="shared" si="659"/>
        <v>#N/A</v>
      </c>
    </row>
    <row r="8359" spans="1:6" x14ac:dyDescent="0.25">
      <c r="A8359" s="43" t="str">
        <f t="shared" si="655"/>
        <v xml:space="preserve"> 0 Financial</v>
      </c>
      <c r="B8359" s="43" t="str">
        <f t="shared" si="656"/>
        <v/>
      </c>
      <c r="C8359" s="43">
        <f t="shared" si="657"/>
        <v>0</v>
      </c>
      <c r="D8359" s="43" t="str">
        <f t="shared" si="658"/>
        <v>Financial</v>
      </c>
      <c r="E8359" s="43" t="e">
        <f>IF(VLOOKUP(S8359,'DD-Lookup'!$J$6:$L$50,3,FALSE)="Monthly",(YEAR(AC8359)-YEAR(AB8359))*12+MONTH(AC8359)-MONTH(AB8359)+1,(AC8359-AB8359+1))</f>
        <v>#N/A</v>
      </c>
      <c r="F8359" s="210" t="e">
        <f t="shared" si="659"/>
        <v>#N/A</v>
      </c>
    </row>
    <row r="8360" spans="1:6" x14ac:dyDescent="0.25">
      <c r="A8360" s="43" t="str">
        <f t="shared" si="655"/>
        <v xml:space="preserve"> 0 Financial</v>
      </c>
      <c r="B8360" s="43" t="str">
        <f t="shared" si="656"/>
        <v/>
      </c>
      <c r="C8360" s="43">
        <f t="shared" si="657"/>
        <v>0</v>
      </c>
      <c r="D8360" s="43" t="str">
        <f t="shared" si="658"/>
        <v>Financial</v>
      </c>
      <c r="E8360" s="43" t="e">
        <f>IF(VLOOKUP(S8360,'DD-Lookup'!$J$6:$L$50,3,FALSE)="Monthly",(YEAR(AC8360)-YEAR(AB8360))*12+MONTH(AC8360)-MONTH(AB8360)+1,(AC8360-AB8360+1))</f>
        <v>#N/A</v>
      </c>
      <c r="F8360" s="210" t="e">
        <f t="shared" si="659"/>
        <v>#N/A</v>
      </c>
    </row>
    <row r="8361" spans="1:6" x14ac:dyDescent="0.25">
      <c r="A8361" s="43" t="str">
        <f t="shared" si="655"/>
        <v xml:space="preserve"> 0 Financial</v>
      </c>
      <c r="B8361" s="43" t="str">
        <f t="shared" si="656"/>
        <v/>
      </c>
      <c r="C8361" s="43">
        <f t="shared" si="657"/>
        <v>0</v>
      </c>
      <c r="D8361" s="43" t="str">
        <f t="shared" si="658"/>
        <v>Financial</v>
      </c>
      <c r="E8361" s="43" t="e">
        <f>IF(VLOOKUP(S8361,'DD-Lookup'!$J$6:$L$50,3,FALSE)="Monthly",(YEAR(AC8361)-YEAR(AB8361))*12+MONTH(AC8361)-MONTH(AB8361)+1,(AC8361-AB8361+1))</f>
        <v>#N/A</v>
      </c>
      <c r="F8361" s="210" t="e">
        <f t="shared" si="659"/>
        <v>#N/A</v>
      </c>
    </row>
    <row r="8362" spans="1:6" x14ac:dyDescent="0.25">
      <c r="A8362" s="43" t="str">
        <f t="shared" si="655"/>
        <v xml:space="preserve"> 0 Financial</v>
      </c>
      <c r="B8362" s="43" t="str">
        <f t="shared" si="656"/>
        <v/>
      </c>
      <c r="C8362" s="43">
        <f t="shared" si="657"/>
        <v>0</v>
      </c>
      <c r="D8362" s="43" t="str">
        <f t="shared" si="658"/>
        <v>Financial</v>
      </c>
      <c r="E8362" s="43" t="e">
        <f>IF(VLOOKUP(S8362,'DD-Lookup'!$J$6:$L$50,3,FALSE)="Monthly",(YEAR(AC8362)-YEAR(AB8362))*12+MONTH(AC8362)-MONTH(AB8362)+1,(AC8362-AB8362+1))</f>
        <v>#N/A</v>
      </c>
      <c r="F8362" s="210" t="e">
        <f t="shared" si="659"/>
        <v>#N/A</v>
      </c>
    </row>
    <row r="8363" spans="1:6" x14ac:dyDescent="0.25">
      <c r="A8363" s="43" t="str">
        <f t="shared" si="655"/>
        <v xml:space="preserve"> 0 Financial</v>
      </c>
      <c r="B8363" s="43" t="str">
        <f t="shared" si="656"/>
        <v/>
      </c>
      <c r="C8363" s="43">
        <f t="shared" si="657"/>
        <v>0</v>
      </c>
      <c r="D8363" s="43" t="str">
        <f t="shared" si="658"/>
        <v>Financial</v>
      </c>
      <c r="E8363" s="43" t="e">
        <f>IF(VLOOKUP(S8363,'DD-Lookup'!$J$6:$L$50,3,FALSE)="Monthly",(YEAR(AC8363)-YEAR(AB8363))*12+MONTH(AC8363)-MONTH(AB8363)+1,(AC8363-AB8363+1))</f>
        <v>#N/A</v>
      </c>
      <c r="F8363" s="210" t="e">
        <f t="shared" si="659"/>
        <v>#N/A</v>
      </c>
    </row>
    <row r="8364" spans="1:6" x14ac:dyDescent="0.25">
      <c r="A8364" s="43" t="str">
        <f t="shared" si="655"/>
        <v xml:space="preserve"> 0 Financial</v>
      </c>
      <c r="B8364" s="43" t="str">
        <f t="shared" si="656"/>
        <v/>
      </c>
      <c r="C8364" s="43">
        <f t="shared" si="657"/>
        <v>0</v>
      </c>
      <c r="D8364" s="43" t="str">
        <f t="shared" si="658"/>
        <v>Financial</v>
      </c>
      <c r="E8364" s="43" t="e">
        <f>IF(VLOOKUP(S8364,'DD-Lookup'!$J$6:$L$50,3,FALSE)="Monthly",(YEAR(AC8364)-YEAR(AB8364))*12+MONTH(AC8364)-MONTH(AB8364)+1,(AC8364-AB8364+1))</f>
        <v>#N/A</v>
      </c>
      <c r="F8364" s="210" t="e">
        <f t="shared" si="659"/>
        <v>#N/A</v>
      </c>
    </row>
    <row r="8365" spans="1:6" x14ac:dyDescent="0.25">
      <c r="A8365" s="43" t="str">
        <f t="shared" si="655"/>
        <v xml:space="preserve"> 0 Financial</v>
      </c>
      <c r="B8365" s="43" t="str">
        <f t="shared" si="656"/>
        <v/>
      </c>
      <c r="C8365" s="43">
        <f t="shared" si="657"/>
        <v>0</v>
      </c>
      <c r="D8365" s="43" t="str">
        <f t="shared" si="658"/>
        <v>Financial</v>
      </c>
      <c r="E8365" s="43" t="e">
        <f>IF(VLOOKUP(S8365,'DD-Lookup'!$J$6:$L$50,3,FALSE)="Monthly",(YEAR(AC8365)-YEAR(AB8365))*12+MONTH(AC8365)-MONTH(AB8365)+1,(AC8365-AB8365+1))</f>
        <v>#N/A</v>
      </c>
      <c r="F8365" s="210" t="e">
        <f t="shared" si="659"/>
        <v>#N/A</v>
      </c>
    </row>
    <row r="8366" spans="1:6" x14ac:dyDescent="0.25">
      <c r="A8366" s="43" t="str">
        <f t="shared" si="655"/>
        <v xml:space="preserve"> 0 Financial</v>
      </c>
      <c r="B8366" s="43" t="str">
        <f t="shared" si="656"/>
        <v/>
      </c>
      <c r="C8366" s="43">
        <f t="shared" si="657"/>
        <v>0</v>
      </c>
      <c r="D8366" s="43" t="str">
        <f t="shared" si="658"/>
        <v>Financial</v>
      </c>
      <c r="E8366" s="43" t="e">
        <f>IF(VLOOKUP(S8366,'DD-Lookup'!$J$6:$L$50,3,FALSE)="Monthly",(YEAR(AC8366)-YEAR(AB8366))*12+MONTH(AC8366)-MONTH(AB8366)+1,(AC8366-AB8366+1))</f>
        <v>#N/A</v>
      </c>
      <c r="F8366" s="210" t="e">
        <f t="shared" si="659"/>
        <v>#N/A</v>
      </c>
    </row>
    <row r="8367" spans="1:6" x14ac:dyDescent="0.25">
      <c r="A8367" s="43" t="str">
        <f t="shared" si="655"/>
        <v xml:space="preserve"> 0 Financial</v>
      </c>
      <c r="B8367" s="43" t="str">
        <f t="shared" si="656"/>
        <v/>
      </c>
      <c r="C8367" s="43">
        <f t="shared" si="657"/>
        <v>0</v>
      </c>
      <c r="D8367" s="43" t="str">
        <f t="shared" si="658"/>
        <v>Financial</v>
      </c>
      <c r="E8367" s="43" t="e">
        <f>IF(VLOOKUP(S8367,'DD-Lookup'!$J$6:$L$50,3,FALSE)="Monthly",(YEAR(AC8367)-YEAR(AB8367))*12+MONTH(AC8367)-MONTH(AB8367)+1,(AC8367-AB8367+1))</f>
        <v>#N/A</v>
      </c>
      <c r="F8367" s="210" t="e">
        <f t="shared" si="659"/>
        <v>#N/A</v>
      </c>
    </row>
    <row r="8368" spans="1:6" x14ac:dyDescent="0.25">
      <c r="A8368" s="43" t="str">
        <f t="shared" si="655"/>
        <v xml:space="preserve"> 0 Financial</v>
      </c>
      <c r="B8368" s="43" t="str">
        <f t="shared" si="656"/>
        <v/>
      </c>
      <c r="C8368" s="43">
        <f t="shared" si="657"/>
        <v>0</v>
      </c>
      <c r="D8368" s="43" t="str">
        <f t="shared" si="658"/>
        <v>Financial</v>
      </c>
      <c r="E8368" s="43" t="e">
        <f>IF(VLOOKUP(S8368,'DD-Lookup'!$J$6:$L$50,3,FALSE)="Monthly",(YEAR(AC8368)-YEAR(AB8368))*12+MONTH(AC8368)-MONTH(AB8368)+1,(AC8368-AB8368+1))</f>
        <v>#N/A</v>
      </c>
      <c r="F8368" s="210" t="e">
        <f t="shared" si="659"/>
        <v>#N/A</v>
      </c>
    </row>
    <row r="8369" spans="1:6" x14ac:dyDescent="0.25">
      <c r="A8369" s="43" t="str">
        <f t="shared" si="655"/>
        <v xml:space="preserve"> 0 Financial</v>
      </c>
      <c r="B8369" s="43" t="str">
        <f t="shared" si="656"/>
        <v/>
      </c>
      <c r="C8369" s="43">
        <f t="shared" si="657"/>
        <v>0</v>
      </c>
      <c r="D8369" s="43" t="str">
        <f t="shared" si="658"/>
        <v>Financial</v>
      </c>
      <c r="E8369" s="43" t="e">
        <f>IF(VLOOKUP(S8369,'DD-Lookup'!$J$6:$L$50,3,FALSE)="Monthly",(YEAR(AC8369)-YEAR(AB8369))*12+MONTH(AC8369)-MONTH(AB8369)+1,(AC8369-AB8369+1))</f>
        <v>#N/A</v>
      </c>
      <c r="F8369" s="210" t="e">
        <f t="shared" si="659"/>
        <v>#N/A</v>
      </c>
    </row>
    <row r="8370" spans="1:6" x14ac:dyDescent="0.25">
      <c r="A8370" s="43" t="str">
        <f t="shared" si="655"/>
        <v xml:space="preserve"> 0 Financial</v>
      </c>
      <c r="B8370" s="43" t="str">
        <f t="shared" si="656"/>
        <v/>
      </c>
      <c r="C8370" s="43">
        <f t="shared" si="657"/>
        <v>0</v>
      </c>
      <c r="D8370" s="43" t="str">
        <f t="shared" si="658"/>
        <v>Financial</v>
      </c>
      <c r="E8370" s="43" t="e">
        <f>IF(VLOOKUP(S8370,'DD-Lookup'!$J$6:$L$50,3,FALSE)="Monthly",(YEAR(AC8370)-YEAR(AB8370))*12+MONTH(AC8370)-MONTH(AB8370)+1,(AC8370-AB8370+1))</f>
        <v>#N/A</v>
      </c>
      <c r="F8370" s="210" t="e">
        <f t="shared" si="659"/>
        <v>#N/A</v>
      </c>
    </row>
    <row r="8371" spans="1:6" x14ac:dyDescent="0.25">
      <c r="A8371" s="43" t="str">
        <f t="shared" si="655"/>
        <v xml:space="preserve"> 0 Financial</v>
      </c>
      <c r="B8371" s="43" t="str">
        <f t="shared" si="656"/>
        <v/>
      </c>
      <c r="C8371" s="43">
        <f t="shared" si="657"/>
        <v>0</v>
      </c>
      <c r="D8371" s="43" t="str">
        <f t="shared" si="658"/>
        <v>Financial</v>
      </c>
      <c r="E8371" s="43" t="e">
        <f>IF(VLOOKUP(S8371,'DD-Lookup'!$J$6:$L$50,3,FALSE)="Monthly",(YEAR(AC8371)-YEAR(AB8371))*12+MONTH(AC8371)-MONTH(AB8371)+1,(AC8371-AB8371+1))</f>
        <v>#N/A</v>
      </c>
      <c r="F8371" s="210" t="e">
        <f t="shared" si="659"/>
        <v>#N/A</v>
      </c>
    </row>
    <row r="8372" spans="1:6" x14ac:dyDescent="0.25">
      <c r="A8372" s="43" t="str">
        <f t="shared" si="655"/>
        <v xml:space="preserve"> 0 Financial</v>
      </c>
      <c r="B8372" s="43" t="str">
        <f t="shared" si="656"/>
        <v/>
      </c>
      <c r="C8372" s="43">
        <f t="shared" si="657"/>
        <v>0</v>
      </c>
      <c r="D8372" s="43" t="str">
        <f t="shared" si="658"/>
        <v>Financial</v>
      </c>
      <c r="E8372" s="43" t="e">
        <f>IF(VLOOKUP(S8372,'DD-Lookup'!$J$6:$L$50,3,FALSE)="Monthly",(YEAR(AC8372)-YEAR(AB8372))*12+MONTH(AC8372)-MONTH(AB8372)+1,(AC8372-AB8372+1))</f>
        <v>#N/A</v>
      </c>
      <c r="F8372" s="210" t="e">
        <f t="shared" si="659"/>
        <v>#N/A</v>
      </c>
    </row>
    <row r="8373" spans="1:6" x14ac:dyDescent="0.25">
      <c r="A8373" s="43" t="str">
        <f t="shared" si="655"/>
        <v xml:space="preserve"> 0 Financial</v>
      </c>
      <c r="B8373" s="43" t="str">
        <f t="shared" si="656"/>
        <v/>
      </c>
      <c r="C8373" s="43">
        <f t="shared" si="657"/>
        <v>0</v>
      </c>
      <c r="D8373" s="43" t="str">
        <f t="shared" si="658"/>
        <v>Financial</v>
      </c>
      <c r="E8373" s="43" t="e">
        <f>IF(VLOOKUP(S8373,'DD-Lookup'!$J$6:$L$50,3,FALSE)="Monthly",(YEAR(AC8373)-YEAR(AB8373))*12+MONTH(AC8373)-MONTH(AB8373)+1,(AC8373-AB8373+1))</f>
        <v>#N/A</v>
      </c>
      <c r="F8373" s="210" t="e">
        <f t="shared" si="659"/>
        <v>#N/A</v>
      </c>
    </row>
    <row r="8374" spans="1:6" x14ac:dyDescent="0.25">
      <c r="A8374" s="43" t="str">
        <f t="shared" si="655"/>
        <v xml:space="preserve"> 0 Financial</v>
      </c>
      <c r="B8374" s="43" t="str">
        <f t="shared" si="656"/>
        <v/>
      </c>
      <c r="C8374" s="43">
        <f t="shared" si="657"/>
        <v>0</v>
      </c>
      <c r="D8374" s="43" t="str">
        <f t="shared" si="658"/>
        <v>Financial</v>
      </c>
      <c r="E8374" s="43" t="e">
        <f>IF(VLOOKUP(S8374,'DD-Lookup'!$J$6:$L$50,3,FALSE)="Monthly",(YEAR(AC8374)-YEAR(AB8374))*12+MONTH(AC8374)-MONTH(AB8374)+1,(AC8374-AB8374+1))</f>
        <v>#N/A</v>
      </c>
      <c r="F8374" s="210" t="e">
        <f t="shared" si="659"/>
        <v>#N/A</v>
      </c>
    </row>
    <row r="8375" spans="1:6" x14ac:dyDescent="0.25">
      <c r="A8375" s="43" t="str">
        <f t="shared" si="655"/>
        <v xml:space="preserve"> 0 Financial</v>
      </c>
      <c r="B8375" s="43" t="str">
        <f t="shared" si="656"/>
        <v/>
      </c>
      <c r="C8375" s="43">
        <f t="shared" si="657"/>
        <v>0</v>
      </c>
      <c r="D8375" s="43" t="str">
        <f t="shared" si="658"/>
        <v>Financial</v>
      </c>
      <c r="E8375" s="43" t="e">
        <f>IF(VLOOKUP(S8375,'DD-Lookup'!$J$6:$L$50,3,FALSE)="Monthly",(YEAR(AC8375)-YEAR(AB8375))*12+MONTH(AC8375)-MONTH(AB8375)+1,(AC8375-AB8375+1))</f>
        <v>#N/A</v>
      </c>
      <c r="F8375" s="210" t="e">
        <f t="shared" si="659"/>
        <v>#N/A</v>
      </c>
    </row>
    <row r="8376" spans="1:6" x14ac:dyDescent="0.25">
      <c r="A8376" s="43" t="str">
        <f t="shared" si="655"/>
        <v xml:space="preserve"> 0 Financial</v>
      </c>
      <c r="B8376" s="43" t="str">
        <f t="shared" si="656"/>
        <v/>
      </c>
      <c r="C8376" s="43">
        <f t="shared" si="657"/>
        <v>0</v>
      </c>
      <c r="D8376" s="43" t="str">
        <f t="shared" si="658"/>
        <v>Financial</v>
      </c>
      <c r="E8376" s="43" t="e">
        <f>IF(VLOOKUP(S8376,'DD-Lookup'!$J$6:$L$50,3,FALSE)="Monthly",(YEAR(AC8376)-YEAR(AB8376))*12+MONTH(AC8376)-MONTH(AB8376)+1,(AC8376-AB8376+1))</f>
        <v>#N/A</v>
      </c>
      <c r="F8376" s="210" t="e">
        <f t="shared" si="659"/>
        <v>#N/A</v>
      </c>
    </row>
    <row r="8377" spans="1:6" x14ac:dyDescent="0.25">
      <c r="A8377" s="43" t="str">
        <f t="shared" si="655"/>
        <v xml:space="preserve"> 0 Financial</v>
      </c>
      <c r="B8377" s="43" t="str">
        <f t="shared" si="656"/>
        <v/>
      </c>
      <c r="C8377" s="43">
        <f t="shared" si="657"/>
        <v>0</v>
      </c>
      <c r="D8377" s="43" t="str">
        <f t="shared" si="658"/>
        <v>Financial</v>
      </c>
      <c r="E8377" s="43" t="e">
        <f>IF(VLOOKUP(S8377,'DD-Lookup'!$J$6:$L$50,3,FALSE)="Monthly",(YEAR(AC8377)-YEAR(AB8377))*12+MONTH(AC8377)-MONTH(AB8377)+1,(AC8377-AB8377+1))</f>
        <v>#N/A</v>
      </c>
      <c r="F8377" s="210" t="e">
        <f t="shared" si="659"/>
        <v>#N/A</v>
      </c>
    </row>
    <row r="8378" spans="1:6" x14ac:dyDescent="0.25">
      <c r="A8378" s="43" t="str">
        <f t="shared" si="655"/>
        <v xml:space="preserve"> 0 Financial</v>
      </c>
      <c r="B8378" s="43" t="str">
        <f t="shared" si="656"/>
        <v/>
      </c>
      <c r="C8378" s="43">
        <f t="shared" si="657"/>
        <v>0</v>
      </c>
      <c r="D8378" s="43" t="str">
        <f t="shared" si="658"/>
        <v>Financial</v>
      </c>
      <c r="E8378" s="43" t="e">
        <f>IF(VLOOKUP(S8378,'DD-Lookup'!$J$6:$L$50,3,FALSE)="Monthly",(YEAR(AC8378)-YEAR(AB8378))*12+MONTH(AC8378)-MONTH(AB8378)+1,(AC8378-AB8378+1))</f>
        <v>#N/A</v>
      </c>
      <c r="F8378" s="210" t="e">
        <f t="shared" si="659"/>
        <v>#N/A</v>
      </c>
    </row>
    <row r="8379" spans="1:6" x14ac:dyDescent="0.25">
      <c r="A8379" s="43" t="str">
        <f t="shared" si="655"/>
        <v xml:space="preserve"> 0 Financial</v>
      </c>
      <c r="B8379" s="43" t="str">
        <f t="shared" si="656"/>
        <v/>
      </c>
      <c r="C8379" s="43">
        <f t="shared" si="657"/>
        <v>0</v>
      </c>
      <c r="D8379" s="43" t="str">
        <f t="shared" si="658"/>
        <v>Financial</v>
      </c>
      <c r="E8379" s="43" t="e">
        <f>IF(VLOOKUP(S8379,'DD-Lookup'!$J$6:$L$50,3,FALSE)="Monthly",(YEAR(AC8379)-YEAR(AB8379))*12+MONTH(AC8379)-MONTH(AB8379)+1,(AC8379-AB8379+1))</f>
        <v>#N/A</v>
      </c>
      <c r="F8379" s="210" t="e">
        <f t="shared" si="659"/>
        <v>#N/A</v>
      </c>
    </row>
    <row r="8380" spans="1:6" x14ac:dyDescent="0.25">
      <c r="A8380" s="43" t="str">
        <f t="shared" si="655"/>
        <v xml:space="preserve"> 0 Financial</v>
      </c>
      <c r="B8380" s="43" t="str">
        <f t="shared" si="656"/>
        <v/>
      </c>
      <c r="C8380" s="43">
        <f t="shared" si="657"/>
        <v>0</v>
      </c>
      <c r="D8380" s="43" t="str">
        <f t="shared" si="658"/>
        <v>Financial</v>
      </c>
      <c r="E8380" s="43" t="e">
        <f>IF(VLOOKUP(S8380,'DD-Lookup'!$J$6:$L$50,3,FALSE)="Monthly",(YEAR(AC8380)-YEAR(AB8380))*12+MONTH(AC8380)-MONTH(AB8380)+1,(AC8380-AB8380+1))</f>
        <v>#N/A</v>
      </c>
      <c r="F8380" s="210" t="e">
        <f t="shared" si="659"/>
        <v>#N/A</v>
      </c>
    </row>
    <row r="8381" spans="1:6" x14ac:dyDescent="0.25">
      <c r="A8381" s="43" t="str">
        <f t="shared" si="655"/>
        <v xml:space="preserve"> 0 Financial</v>
      </c>
      <c r="B8381" s="43" t="str">
        <f t="shared" si="656"/>
        <v/>
      </c>
      <c r="C8381" s="43">
        <f t="shared" si="657"/>
        <v>0</v>
      </c>
      <c r="D8381" s="43" t="str">
        <f t="shared" si="658"/>
        <v>Financial</v>
      </c>
      <c r="E8381" s="43" t="e">
        <f>IF(VLOOKUP(S8381,'DD-Lookup'!$J$6:$L$50,3,FALSE)="Monthly",(YEAR(AC8381)-YEAR(AB8381))*12+MONTH(AC8381)-MONTH(AB8381)+1,(AC8381-AB8381+1))</f>
        <v>#N/A</v>
      </c>
      <c r="F8381" s="210" t="e">
        <f t="shared" si="659"/>
        <v>#N/A</v>
      </c>
    </row>
    <row r="8382" spans="1:6" x14ac:dyDescent="0.25">
      <c r="A8382" s="43" t="str">
        <f t="shared" si="655"/>
        <v xml:space="preserve"> 0 Financial</v>
      </c>
      <c r="B8382" s="43" t="str">
        <f t="shared" si="656"/>
        <v/>
      </c>
      <c r="C8382" s="43">
        <f t="shared" si="657"/>
        <v>0</v>
      </c>
      <c r="D8382" s="43" t="str">
        <f t="shared" si="658"/>
        <v>Financial</v>
      </c>
      <c r="E8382" s="43" t="e">
        <f>IF(VLOOKUP(S8382,'DD-Lookup'!$J$6:$L$50,3,FALSE)="Monthly",(YEAR(AC8382)-YEAR(AB8382))*12+MONTH(AC8382)-MONTH(AB8382)+1,(AC8382-AB8382+1))</f>
        <v>#N/A</v>
      </c>
      <c r="F8382" s="210" t="e">
        <f t="shared" si="659"/>
        <v>#N/A</v>
      </c>
    </row>
    <row r="8383" spans="1:6" x14ac:dyDescent="0.25">
      <c r="A8383" s="43" t="str">
        <f t="shared" si="655"/>
        <v xml:space="preserve"> 0 Financial</v>
      </c>
      <c r="B8383" s="43" t="str">
        <f t="shared" si="656"/>
        <v/>
      </c>
      <c r="C8383" s="43">
        <f t="shared" si="657"/>
        <v>0</v>
      </c>
      <c r="D8383" s="43" t="str">
        <f t="shared" si="658"/>
        <v>Financial</v>
      </c>
      <c r="E8383" s="43" t="e">
        <f>IF(VLOOKUP(S8383,'DD-Lookup'!$J$6:$L$50,3,FALSE)="Monthly",(YEAR(AC8383)-YEAR(AB8383))*12+MONTH(AC8383)-MONTH(AB8383)+1,(AC8383-AB8383+1))</f>
        <v>#N/A</v>
      </c>
      <c r="F8383" s="210" t="e">
        <f t="shared" si="659"/>
        <v>#N/A</v>
      </c>
    </row>
    <row r="8384" spans="1:6" x14ac:dyDescent="0.25">
      <c r="A8384" s="43" t="str">
        <f t="shared" si="655"/>
        <v xml:space="preserve"> 0 Financial</v>
      </c>
      <c r="B8384" s="43" t="str">
        <f t="shared" si="656"/>
        <v/>
      </c>
      <c r="C8384" s="43">
        <f t="shared" si="657"/>
        <v>0</v>
      </c>
      <c r="D8384" s="43" t="str">
        <f t="shared" si="658"/>
        <v>Financial</v>
      </c>
      <c r="E8384" s="43" t="e">
        <f>IF(VLOOKUP(S8384,'DD-Lookup'!$J$6:$L$50,3,FALSE)="Monthly",(YEAR(AC8384)-YEAR(AB8384))*12+MONTH(AC8384)-MONTH(AB8384)+1,(AC8384-AB8384+1))</f>
        <v>#N/A</v>
      </c>
      <c r="F8384" s="210" t="e">
        <f t="shared" si="659"/>
        <v>#N/A</v>
      </c>
    </row>
    <row r="8385" spans="1:6" x14ac:dyDescent="0.25">
      <c r="A8385" s="43" t="str">
        <f t="shared" si="655"/>
        <v xml:space="preserve"> 0 Financial</v>
      </c>
      <c r="B8385" s="43" t="str">
        <f t="shared" si="656"/>
        <v/>
      </c>
      <c r="C8385" s="43">
        <f t="shared" si="657"/>
        <v>0</v>
      </c>
      <c r="D8385" s="43" t="str">
        <f t="shared" si="658"/>
        <v>Financial</v>
      </c>
      <c r="E8385" s="43" t="e">
        <f>IF(VLOOKUP(S8385,'DD-Lookup'!$J$6:$L$50,3,FALSE)="Monthly",(YEAR(AC8385)-YEAR(AB8385))*12+MONTH(AC8385)-MONTH(AB8385)+1,(AC8385-AB8385+1))</f>
        <v>#N/A</v>
      </c>
      <c r="F8385" s="210" t="e">
        <f t="shared" si="659"/>
        <v>#N/A</v>
      </c>
    </row>
    <row r="8386" spans="1:6" x14ac:dyDescent="0.25">
      <c r="A8386" s="43" t="str">
        <f t="shared" si="655"/>
        <v xml:space="preserve"> 0 Financial</v>
      </c>
      <c r="B8386" s="43" t="str">
        <f t="shared" si="656"/>
        <v/>
      </c>
      <c r="C8386" s="43">
        <f t="shared" si="657"/>
        <v>0</v>
      </c>
      <c r="D8386" s="43" t="str">
        <f t="shared" si="658"/>
        <v>Financial</v>
      </c>
      <c r="E8386" s="43" t="e">
        <f>IF(VLOOKUP(S8386,'DD-Lookup'!$J$6:$L$50,3,FALSE)="Monthly",(YEAR(AC8386)-YEAR(AB8386))*12+MONTH(AC8386)-MONTH(AB8386)+1,(AC8386-AB8386+1))</f>
        <v>#N/A</v>
      </c>
      <c r="F8386" s="210" t="e">
        <f t="shared" si="659"/>
        <v>#N/A</v>
      </c>
    </row>
    <row r="8387" spans="1:6" x14ac:dyDescent="0.25">
      <c r="A8387" s="43" t="str">
        <f t="shared" si="655"/>
        <v xml:space="preserve"> 0 Financial</v>
      </c>
      <c r="B8387" s="43" t="str">
        <f t="shared" si="656"/>
        <v/>
      </c>
      <c r="C8387" s="43">
        <f t="shared" si="657"/>
        <v>0</v>
      </c>
      <c r="D8387" s="43" t="str">
        <f t="shared" si="658"/>
        <v>Financial</v>
      </c>
      <c r="E8387" s="43" t="e">
        <f>IF(VLOOKUP(S8387,'DD-Lookup'!$J$6:$L$50,3,FALSE)="Monthly",(YEAR(AC8387)-YEAR(AB8387))*12+MONTH(AC8387)-MONTH(AB8387)+1,(AC8387-AB8387+1))</f>
        <v>#N/A</v>
      </c>
      <c r="F8387" s="210" t="e">
        <f t="shared" si="659"/>
        <v>#N/A</v>
      </c>
    </row>
    <row r="8388" spans="1:6" x14ac:dyDescent="0.25">
      <c r="A8388" s="43" t="str">
        <f t="shared" si="655"/>
        <v xml:space="preserve"> 0 Financial</v>
      </c>
      <c r="B8388" s="43" t="str">
        <f t="shared" si="656"/>
        <v/>
      </c>
      <c r="C8388" s="43">
        <f t="shared" si="657"/>
        <v>0</v>
      </c>
      <c r="D8388" s="43" t="str">
        <f t="shared" si="658"/>
        <v>Financial</v>
      </c>
      <c r="E8388" s="43" t="e">
        <f>IF(VLOOKUP(S8388,'DD-Lookup'!$J$6:$L$50,3,FALSE)="Monthly",(YEAR(AC8388)-YEAR(AB8388))*12+MONTH(AC8388)-MONTH(AB8388)+1,(AC8388-AB8388+1))</f>
        <v>#N/A</v>
      </c>
      <c r="F8388" s="210" t="e">
        <f t="shared" si="659"/>
        <v>#N/A</v>
      </c>
    </row>
    <row r="8389" spans="1:6" x14ac:dyDescent="0.25">
      <c r="A8389" s="43" t="str">
        <f t="shared" si="655"/>
        <v xml:space="preserve"> 0 Financial</v>
      </c>
      <c r="B8389" s="43" t="str">
        <f t="shared" si="656"/>
        <v/>
      </c>
      <c r="C8389" s="43">
        <f t="shared" si="657"/>
        <v>0</v>
      </c>
      <c r="D8389" s="43" t="str">
        <f t="shared" si="658"/>
        <v>Financial</v>
      </c>
      <c r="E8389" s="43" t="e">
        <f>IF(VLOOKUP(S8389,'DD-Lookup'!$J$6:$L$50,3,FALSE)="Monthly",(YEAR(AC8389)-YEAR(AB8389))*12+MONTH(AC8389)-MONTH(AB8389)+1,(AC8389-AB8389+1))</f>
        <v>#N/A</v>
      </c>
      <c r="F8389" s="210" t="e">
        <f t="shared" si="659"/>
        <v>#N/A</v>
      </c>
    </row>
    <row r="8390" spans="1:6" x14ac:dyDescent="0.25">
      <c r="A8390" s="43" t="str">
        <f t="shared" si="655"/>
        <v xml:space="preserve"> 0 Financial</v>
      </c>
      <c r="B8390" s="43" t="str">
        <f t="shared" si="656"/>
        <v/>
      </c>
      <c r="C8390" s="43">
        <f t="shared" si="657"/>
        <v>0</v>
      </c>
      <c r="D8390" s="43" t="str">
        <f t="shared" si="658"/>
        <v>Financial</v>
      </c>
      <c r="E8390" s="43" t="e">
        <f>IF(VLOOKUP(S8390,'DD-Lookup'!$J$6:$L$50,3,FALSE)="Monthly",(YEAR(AC8390)-YEAR(AB8390))*12+MONTH(AC8390)-MONTH(AB8390)+1,(AC8390-AB8390+1))</f>
        <v>#N/A</v>
      </c>
      <c r="F8390" s="210" t="e">
        <f t="shared" si="659"/>
        <v>#N/A</v>
      </c>
    </row>
    <row r="8391" spans="1:6" x14ac:dyDescent="0.25">
      <c r="A8391" s="43" t="str">
        <f t="shared" si="655"/>
        <v xml:space="preserve"> 0 Financial</v>
      </c>
      <c r="B8391" s="43" t="str">
        <f t="shared" si="656"/>
        <v/>
      </c>
      <c r="C8391" s="43">
        <f t="shared" si="657"/>
        <v>0</v>
      </c>
      <c r="D8391" s="43" t="str">
        <f t="shared" si="658"/>
        <v>Financial</v>
      </c>
      <c r="E8391" s="43" t="e">
        <f>IF(VLOOKUP(S8391,'DD-Lookup'!$J$6:$L$50,3,FALSE)="Monthly",(YEAR(AC8391)-YEAR(AB8391))*12+MONTH(AC8391)-MONTH(AB8391)+1,(AC8391-AB8391+1))</f>
        <v>#N/A</v>
      </c>
      <c r="F8391" s="210" t="e">
        <f t="shared" si="659"/>
        <v>#N/A</v>
      </c>
    </row>
    <row r="8392" spans="1:6" x14ac:dyDescent="0.25">
      <c r="A8392" s="43" t="str">
        <f t="shared" si="655"/>
        <v xml:space="preserve"> 0 Financial</v>
      </c>
      <c r="B8392" s="43" t="str">
        <f t="shared" si="656"/>
        <v/>
      </c>
      <c r="C8392" s="43">
        <f t="shared" si="657"/>
        <v>0</v>
      </c>
      <c r="D8392" s="43" t="str">
        <f t="shared" si="658"/>
        <v>Financial</v>
      </c>
      <c r="E8392" s="43" t="e">
        <f>IF(VLOOKUP(S8392,'DD-Lookup'!$J$6:$L$50,3,FALSE)="Monthly",(YEAR(AC8392)-YEAR(AB8392))*12+MONTH(AC8392)-MONTH(AB8392)+1,(AC8392-AB8392+1))</f>
        <v>#N/A</v>
      </c>
      <c r="F8392" s="210" t="e">
        <f t="shared" si="659"/>
        <v>#N/A</v>
      </c>
    </row>
    <row r="8393" spans="1:6" x14ac:dyDescent="0.25">
      <c r="A8393" s="43" t="str">
        <f t="shared" si="655"/>
        <v xml:space="preserve"> 0 Financial</v>
      </c>
      <c r="B8393" s="43" t="str">
        <f t="shared" si="656"/>
        <v/>
      </c>
      <c r="C8393" s="43">
        <f t="shared" si="657"/>
        <v>0</v>
      </c>
      <c r="D8393" s="43" t="str">
        <f t="shared" si="658"/>
        <v>Financial</v>
      </c>
      <c r="E8393" s="43" t="e">
        <f>IF(VLOOKUP(S8393,'DD-Lookup'!$J$6:$L$50,3,FALSE)="Monthly",(YEAR(AC8393)-YEAR(AB8393))*12+MONTH(AC8393)-MONTH(AB8393)+1,(AC8393-AB8393+1))</f>
        <v>#N/A</v>
      </c>
      <c r="F8393" s="210" t="e">
        <f t="shared" si="659"/>
        <v>#N/A</v>
      </c>
    </row>
    <row r="8394" spans="1:6" x14ac:dyDescent="0.25">
      <c r="A8394" s="43" t="str">
        <f t="shared" ref="A8394:A8457" si="660">B8394&amp;" "&amp;C8394&amp;" "&amp;D8394</f>
        <v xml:space="preserve"> 0 Financial</v>
      </c>
      <c r="B8394" s="43" t="str">
        <f t="shared" ref="B8394:B8457" si="661">IF((LEFT(N8394,2)="US"),"US","")</f>
        <v/>
      </c>
      <c r="C8394" s="43">
        <f t="shared" ref="C8394:C8457" si="662">M8394</f>
        <v>0</v>
      </c>
      <c r="D8394" s="43" t="str">
        <f t="shared" ref="D8394:D8457" si="663">IF(ISNUMBER(FIND("Phy",N8394))=TRUE,"Physical","Financial")</f>
        <v>Financial</v>
      </c>
      <c r="E8394" s="43" t="e">
        <f>IF(VLOOKUP(S8394,'DD-Lookup'!$J$6:$L$50,3,FALSE)="Monthly",(YEAR(AC8394)-YEAR(AB8394))*12+MONTH(AC8394)-MONTH(AB8394)+1,(AC8394-AB8394+1))</f>
        <v>#N/A</v>
      </c>
      <c r="F8394" s="210" t="e">
        <f t="shared" ref="F8394:F8457" si="664">E8394*SUM(P8394:Q8394)</f>
        <v>#N/A</v>
      </c>
    </row>
    <row r="8395" spans="1:6" x14ac:dyDescent="0.25">
      <c r="A8395" s="43" t="str">
        <f t="shared" si="660"/>
        <v xml:space="preserve"> 0 Financial</v>
      </c>
      <c r="B8395" s="43" t="str">
        <f t="shared" si="661"/>
        <v/>
      </c>
      <c r="C8395" s="43">
        <f t="shared" si="662"/>
        <v>0</v>
      </c>
      <c r="D8395" s="43" t="str">
        <f t="shared" si="663"/>
        <v>Financial</v>
      </c>
      <c r="E8395" s="43" t="e">
        <f>IF(VLOOKUP(S8395,'DD-Lookup'!$J$6:$L$50,3,FALSE)="Monthly",(YEAR(AC8395)-YEAR(AB8395))*12+MONTH(AC8395)-MONTH(AB8395)+1,(AC8395-AB8395+1))</f>
        <v>#N/A</v>
      </c>
      <c r="F8395" s="210" t="e">
        <f t="shared" si="664"/>
        <v>#N/A</v>
      </c>
    </row>
    <row r="8396" spans="1:6" x14ac:dyDescent="0.25">
      <c r="A8396" s="43" t="str">
        <f t="shared" si="660"/>
        <v xml:space="preserve"> 0 Financial</v>
      </c>
      <c r="B8396" s="43" t="str">
        <f t="shared" si="661"/>
        <v/>
      </c>
      <c r="C8396" s="43">
        <f t="shared" si="662"/>
        <v>0</v>
      </c>
      <c r="D8396" s="43" t="str">
        <f t="shared" si="663"/>
        <v>Financial</v>
      </c>
      <c r="E8396" s="43" t="e">
        <f>IF(VLOOKUP(S8396,'DD-Lookup'!$J$6:$L$50,3,FALSE)="Monthly",(YEAR(AC8396)-YEAR(AB8396))*12+MONTH(AC8396)-MONTH(AB8396)+1,(AC8396-AB8396+1))</f>
        <v>#N/A</v>
      </c>
      <c r="F8396" s="210" t="e">
        <f t="shared" si="664"/>
        <v>#N/A</v>
      </c>
    </row>
    <row r="8397" spans="1:6" x14ac:dyDescent="0.25">
      <c r="A8397" s="43" t="str">
        <f t="shared" si="660"/>
        <v xml:space="preserve"> 0 Financial</v>
      </c>
      <c r="B8397" s="43" t="str">
        <f t="shared" si="661"/>
        <v/>
      </c>
      <c r="C8397" s="43">
        <f t="shared" si="662"/>
        <v>0</v>
      </c>
      <c r="D8397" s="43" t="str">
        <f t="shared" si="663"/>
        <v>Financial</v>
      </c>
      <c r="E8397" s="43" t="e">
        <f>IF(VLOOKUP(S8397,'DD-Lookup'!$J$6:$L$50,3,FALSE)="Monthly",(YEAR(AC8397)-YEAR(AB8397))*12+MONTH(AC8397)-MONTH(AB8397)+1,(AC8397-AB8397+1))</f>
        <v>#N/A</v>
      </c>
      <c r="F8397" s="210" t="e">
        <f t="shared" si="664"/>
        <v>#N/A</v>
      </c>
    </row>
    <row r="8398" spans="1:6" x14ac:dyDescent="0.25">
      <c r="A8398" s="43" t="str">
        <f t="shared" si="660"/>
        <v xml:space="preserve"> 0 Financial</v>
      </c>
      <c r="B8398" s="43" t="str">
        <f t="shared" si="661"/>
        <v/>
      </c>
      <c r="C8398" s="43">
        <f t="shared" si="662"/>
        <v>0</v>
      </c>
      <c r="D8398" s="43" t="str">
        <f t="shared" si="663"/>
        <v>Financial</v>
      </c>
      <c r="E8398" s="43" t="e">
        <f>IF(VLOOKUP(S8398,'DD-Lookup'!$J$6:$L$50,3,FALSE)="Monthly",(YEAR(AC8398)-YEAR(AB8398))*12+MONTH(AC8398)-MONTH(AB8398)+1,(AC8398-AB8398+1))</f>
        <v>#N/A</v>
      </c>
      <c r="F8398" s="210" t="e">
        <f t="shared" si="664"/>
        <v>#N/A</v>
      </c>
    </row>
    <row r="8399" spans="1:6" x14ac:dyDescent="0.25">
      <c r="A8399" s="43" t="str">
        <f t="shared" si="660"/>
        <v xml:space="preserve"> 0 Financial</v>
      </c>
      <c r="B8399" s="43" t="str">
        <f t="shared" si="661"/>
        <v/>
      </c>
      <c r="C8399" s="43">
        <f t="shared" si="662"/>
        <v>0</v>
      </c>
      <c r="D8399" s="43" t="str">
        <f t="shared" si="663"/>
        <v>Financial</v>
      </c>
      <c r="E8399" s="43" t="e">
        <f>IF(VLOOKUP(S8399,'DD-Lookup'!$J$6:$L$50,3,FALSE)="Monthly",(YEAR(AC8399)-YEAR(AB8399))*12+MONTH(AC8399)-MONTH(AB8399)+1,(AC8399-AB8399+1))</f>
        <v>#N/A</v>
      </c>
      <c r="F8399" s="210" t="e">
        <f t="shared" si="664"/>
        <v>#N/A</v>
      </c>
    </row>
    <row r="8400" spans="1:6" x14ac:dyDescent="0.25">
      <c r="A8400" s="43" t="str">
        <f t="shared" si="660"/>
        <v xml:space="preserve"> 0 Financial</v>
      </c>
      <c r="B8400" s="43" t="str">
        <f t="shared" si="661"/>
        <v/>
      </c>
      <c r="C8400" s="43">
        <f t="shared" si="662"/>
        <v>0</v>
      </c>
      <c r="D8400" s="43" t="str">
        <f t="shared" si="663"/>
        <v>Financial</v>
      </c>
      <c r="E8400" s="43" t="e">
        <f>IF(VLOOKUP(S8400,'DD-Lookup'!$J$6:$L$50,3,FALSE)="Monthly",(YEAR(AC8400)-YEAR(AB8400))*12+MONTH(AC8400)-MONTH(AB8400)+1,(AC8400-AB8400+1))</f>
        <v>#N/A</v>
      </c>
      <c r="F8400" s="210" t="e">
        <f t="shared" si="664"/>
        <v>#N/A</v>
      </c>
    </row>
    <row r="8401" spans="1:6" x14ac:dyDescent="0.25">
      <c r="A8401" s="43" t="str">
        <f t="shared" si="660"/>
        <v xml:space="preserve"> 0 Financial</v>
      </c>
      <c r="B8401" s="43" t="str">
        <f t="shared" si="661"/>
        <v/>
      </c>
      <c r="C8401" s="43">
        <f t="shared" si="662"/>
        <v>0</v>
      </c>
      <c r="D8401" s="43" t="str">
        <f t="shared" si="663"/>
        <v>Financial</v>
      </c>
      <c r="E8401" s="43" t="e">
        <f>IF(VLOOKUP(S8401,'DD-Lookup'!$J$6:$L$50,3,FALSE)="Monthly",(YEAR(AC8401)-YEAR(AB8401))*12+MONTH(AC8401)-MONTH(AB8401)+1,(AC8401-AB8401+1))</f>
        <v>#N/A</v>
      </c>
      <c r="F8401" s="210" t="e">
        <f t="shared" si="664"/>
        <v>#N/A</v>
      </c>
    </row>
    <row r="8402" spans="1:6" x14ac:dyDescent="0.25">
      <c r="A8402" s="43" t="str">
        <f t="shared" si="660"/>
        <v xml:space="preserve"> 0 Financial</v>
      </c>
      <c r="B8402" s="43" t="str">
        <f t="shared" si="661"/>
        <v/>
      </c>
      <c r="C8402" s="43">
        <f t="shared" si="662"/>
        <v>0</v>
      </c>
      <c r="D8402" s="43" t="str">
        <f t="shared" si="663"/>
        <v>Financial</v>
      </c>
      <c r="E8402" s="43" t="e">
        <f>IF(VLOOKUP(S8402,'DD-Lookup'!$J$6:$L$50,3,FALSE)="Monthly",(YEAR(AC8402)-YEAR(AB8402))*12+MONTH(AC8402)-MONTH(AB8402)+1,(AC8402-AB8402+1))</f>
        <v>#N/A</v>
      </c>
      <c r="F8402" s="210" t="e">
        <f t="shared" si="664"/>
        <v>#N/A</v>
      </c>
    </row>
    <row r="8403" spans="1:6" x14ac:dyDescent="0.25">
      <c r="A8403" s="43" t="str">
        <f t="shared" si="660"/>
        <v xml:space="preserve"> 0 Financial</v>
      </c>
      <c r="B8403" s="43" t="str">
        <f t="shared" si="661"/>
        <v/>
      </c>
      <c r="C8403" s="43">
        <f t="shared" si="662"/>
        <v>0</v>
      </c>
      <c r="D8403" s="43" t="str">
        <f t="shared" si="663"/>
        <v>Financial</v>
      </c>
      <c r="E8403" s="43" t="e">
        <f>IF(VLOOKUP(S8403,'DD-Lookup'!$J$6:$L$50,3,FALSE)="Monthly",(YEAR(AC8403)-YEAR(AB8403))*12+MONTH(AC8403)-MONTH(AB8403)+1,(AC8403-AB8403+1))</f>
        <v>#N/A</v>
      </c>
      <c r="F8403" s="210" t="e">
        <f t="shared" si="664"/>
        <v>#N/A</v>
      </c>
    </row>
    <row r="8404" spans="1:6" x14ac:dyDescent="0.25">
      <c r="A8404" s="43" t="str">
        <f t="shared" si="660"/>
        <v xml:space="preserve"> 0 Financial</v>
      </c>
      <c r="B8404" s="43" t="str">
        <f t="shared" si="661"/>
        <v/>
      </c>
      <c r="C8404" s="43">
        <f t="shared" si="662"/>
        <v>0</v>
      </c>
      <c r="D8404" s="43" t="str">
        <f t="shared" si="663"/>
        <v>Financial</v>
      </c>
      <c r="E8404" s="43" t="e">
        <f>IF(VLOOKUP(S8404,'DD-Lookup'!$J$6:$L$50,3,FALSE)="Monthly",(YEAR(AC8404)-YEAR(AB8404))*12+MONTH(AC8404)-MONTH(AB8404)+1,(AC8404-AB8404+1))</f>
        <v>#N/A</v>
      </c>
      <c r="F8404" s="210" t="e">
        <f t="shared" si="664"/>
        <v>#N/A</v>
      </c>
    </row>
    <row r="8405" spans="1:6" x14ac:dyDescent="0.25">
      <c r="A8405" s="43" t="str">
        <f t="shared" si="660"/>
        <v xml:space="preserve"> 0 Financial</v>
      </c>
      <c r="B8405" s="43" t="str">
        <f t="shared" si="661"/>
        <v/>
      </c>
      <c r="C8405" s="43">
        <f t="shared" si="662"/>
        <v>0</v>
      </c>
      <c r="D8405" s="43" t="str">
        <f t="shared" si="663"/>
        <v>Financial</v>
      </c>
      <c r="E8405" s="43" t="e">
        <f>IF(VLOOKUP(S8405,'DD-Lookup'!$J$6:$L$50,3,FALSE)="Monthly",(YEAR(AC8405)-YEAR(AB8405))*12+MONTH(AC8405)-MONTH(AB8405)+1,(AC8405-AB8405+1))</f>
        <v>#N/A</v>
      </c>
      <c r="F8405" s="210" t="e">
        <f t="shared" si="664"/>
        <v>#N/A</v>
      </c>
    </row>
    <row r="8406" spans="1:6" x14ac:dyDescent="0.25">
      <c r="A8406" s="43" t="str">
        <f t="shared" si="660"/>
        <v xml:space="preserve"> 0 Financial</v>
      </c>
      <c r="B8406" s="43" t="str">
        <f t="shared" si="661"/>
        <v/>
      </c>
      <c r="C8406" s="43">
        <f t="shared" si="662"/>
        <v>0</v>
      </c>
      <c r="D8406" s="43" t="str">
        <f t="shared" si="663"/>
        <v>Financial</v>
      </c>
      <c r="E8406" s="43" t="e">
        <f>IF(VLOOKUP(S8406,'DD-Lookup'!$J$6:$L$50,3,FALSE)="Monthly",(YEAR(AC8406)-YEAR(AB8406))*12+MONTH(AC8406)-MONTH(AB8406)+1,(AC8406-AB8406+1))</f>
        <v>#N/A</v>
      </c>
      <c r="F8406" s="210" t="e">
        <f t="shared" si="664"/>
        <v>#N/A</v>
      </c>
    </row>
    <row r="8407" spans="1:6" x14ac:dyDescent="0.25">
      <c r="A8407" s="43" t="str">
        <f t="shared" si="660"/>
        <v xml:space="preserve"> 0 Financial</v>
      </c>
      <c r="B8407" s="43" t="str">
        <f t="shared" si="661"/>
        <v/>
      </c>
      <c r="C8407" s="43">
        <f t="shared" si="662"/>
        <v>0</v>
      </c>
      <c r="D8407" s="43" t="str">
        <f t="shared" si="663"/>
        <v>Financial</v>
      </c>
      <c r="E8407" s="43" t="e">
        <f>IF(VLOOKUP(S8407,'DD-Lookup'!$J$6:$L$50,3,FALSE)="Monthly",(YEAR(AC8407)-YEAR(AB8407))*12+MONTH(AC8407)-MONTH(AB8407)+1,(AC8407-AB8407+1))</f>
        <v>#N/A</v>
      </c>
      <c r="F8407" s="210" t="e">
        <f t="shared" si="664"/>
        <v>#N/A</v>
      </c>
    </row>
    <row r="8408" spans="1:6" x14ac:dyDescent="0.25">
      <c r="A8408" s="43" t="str">
        <f t="shared" si="660"/>
        <v xml:space="preserve"> 0 Financial</v>
      </c>
      <c r="B8408" s="43" t="str">
        <f t="shared" si="661"/>
        <v/>
      </c>
      <c r="C8408" s="43">
        <f t="shared" si="662"/>
        <v>0</v>
      </c>
      <c r="D8408" s="43" t="str">
        <f t="shared" si="663"/>
        <v>Financial</v>
      </c>
      <c r="E8408" s="43" t="e">
        <f>IF(VLOOKUP(S8408,'DD-Lookup'!$J$6:$L$50,3,FALSE)="Monthly",(YEAR(AC8408)-YEAR(AB8408))*12+MONTH(AC8408)-MONTH(AB8408)+1,(AC8408-AB8408+1))</f>
        <v>#N/A</v>
      </c>
      <c r="F8408" s="210" t="e">
        <f t="shared" si="664"/>
        <v>#N/A</v>
      </c>
    </row>
    <row r="8409" spans="1:6" x14ac:dyDescent="0.25">
      <c r="A8409" s="43" t="str">
        <f t="shared" si="660"/>
        <v xml:space="preserve"> 0 Financial</v>
      </c>
      <c r="B8409" s="43" t="str">
        <f t="shared" si="661"/>
        <v/>
      </c>
      <c r="C8409" s="43">
        <f t="shared" si="662"/>
        <v>0</v>
      </c>
      <c r="D8409" s="43" t="str">
        <f t="shared" si="663"/>
        <v>Financial</v>
      </c>
      <c r="E8409" s="43" t="e">
        <f>IF(VLOOKUP(S8409,'DD-Lookup'!$J$6:$L$50,3,FALSE)="Monthly",(YEAR(AC8409)-YEAR(AB8409))*12+MONTH(AC8409)-MONTH(AB8409)+1,(AC8409-AB8409+1))</f>
        <v>#N/A</v>
      </c>
      <c r="F8409" s="210" t="e">
        <f t="shared" si="664"/>
        <v>#N/A</v>
      </c>
    </row>
    <row r="8410" spans="1:6" x14ac:dyDescent="0.25">
      <c r="A8410" s="43" t="str">
        <f t="shared" si="660"/>
        <v xml:space="preserve"> 0 Financial</v>
      </c>
      <c r="B8410" s="43" t="str">
        <f t="shared" si="661"/>
        <v/>
      </c>
      <c r="C8410" s="43">
        <f t="shared" si="662"/>
        <v>0</v>
      </c>
      <c r="D8410" s="43" t="str">
        <f t="shared" si="663"/>
        <v>Financial</v>
      </c>
      <c r="E8410" s="43" t="e">
        <f>IF(VLOOKUP(S8410,'DD-Lookup'!$J$6:$L$50,3,FALSE)="Monthly",(YEAR(AC8410)-YEAR(AB8410))*12+MONTH(AC8410)-MONTH(AB8410)+1,(AC8410-AB8410+1))</f>
        <v>#N/A</v>
      </c>
      <c r="F8410" s="210" t="e">
        <f t="shared" si="664"/>
        <v>#N/A</v>
      </c>
    </row>
    <row r="8411" spans="1:6" x14ac:dyDescent="0.25">
      <c r="A8411" s="43" t="str">
        <f t="shared" si="660"/>
        <v xml:space="preserve"> 0 Financial</v>
      </c>
      <c r="B8411" s="43" t="str">
        <f t="shared" si="661"/>
        <v/>
      </c>
      <c r="C8411" s="43">
        <f t="shared" si="662"/>
        <v>0</v>
      </c>
      <c r="D8411" s="43" t="str">
        <f t="shared" si="663"/>
        <v>Financial</v>
      </c>
      <c r="E8411" s="43" t="e">
        <f>IF(VLOOKUP(S8411,'DD-Lookup'!$J$6:$L$50,3,FALSE)="Monthly",(YEAR(AC8411)-YEAR(AB8411))*12+MONTH(AC8411)-MONTH(AB8411)+1,(AC8411-AB8411+1))</f>
        <v>#N/A</v>
      </c>
      <c r="F8411" s="210" t="e">
        <f t="shared" si="664"/>
        <v>#N/A</v>
      </c>
    </row>
    <row r="8412" spans="1:6" x14ac:dyDescent="0.25">
      <c r="A8412" s="43" t="str">
        <f t="shared" si="660"/>
        <v xml:space="preserve"> 0 Financial</v>
      </c>
      <c r="B8412" s="43" t="str">
        <f t="shared" si="661"/>
        <v/>
      </c>
      <c r="C8412" s="43">
        <f t="shared" si="662"/>
        <v>0</v>
      </c>
      <c r="D8412" s="43" t="str">
        <f t="shared" si="663"/>
        <v>Financial</v>
      </c>
      <c r="E8412" s="43" t="e">
        <f>IF(VLOOKUP(S8412,'DD-Lookup'!$J$6:$L$50,3,FALSE)="Monthly",(YEAR(AC8412)-YEAR(AB8412))*12+MONTH(AC8412)-MONTH(AB8412)+1,(AC8412-AB8412+1))</f>
        <v>#N/A</v>
      </c>
      <c r="F8412" s="210" t="e">
        <f t="shared" si="664"/>
        <v>#N/A</v>
      </c>
    </row>
    <row r="8413" spans="1:6" x14ac:dyDescent="0.25">
      <c r="A8413" s="43" t="str">
        <f t="shared" si="660"/>
        <v xml:space="preserve"> 0 Financial</v>
      </c>
      <c r="B8413" s="43" t="str">
        <f t="shared" si="661"/>
        <v/>
      </c>
      <c r="C8413" s="43">
        <f t="shared" si="662"/>
        <v>0</v>
      </c>
      <c r="D8413" s="43" t="str">
        <f t="shared" si="663"/>
        <v>Financial</v>
      </c>
      <c r="E8413" s="43" t="e">
        <f>IF(VLOOKUP(S8413,'DD-Lookup'!$J$6:$L$50,3,FALSE)="Monthly",(YEAR(AC8413)-YEAR(AB8413))*12+MONTH(AC8413)-MONTH(AB8413)+1,(AC8413-AB8413+1))</f>
        <v>#N/A</v>
      </c>
      <c r="F8413" s="210" t="e">
        <f t="shared" si="664"/>
        <v>#N/A</v>
      </c>
    </row>
    <row r="8414" spans="1:6" x14ac:dyDescent="0.25">
      <c r="A8414" s="43" t="str">
        <f t="shared" si="660"/>
        <v xml:space="preserve"> 0 Financial</v>
      </c>
      <c r="B8414" s="43" t="str">
        <f t="shared" si="661"/>
        <v/>
      </c>
      <c r="C8414" s="43">
        <f t="shared" si="662"/>
        <v>0</v>
      </c>
      <c r="D8414" s="43" t="str">
        <f t="shared" si="663"/>
        <v>Financial</v>
      </c>
      <c r="E8414" s="43" t="e">
        <f>IF(VLOOKUP(S8414,'DD-Lookup'!$J$6:$L$50,3,FALSE)="Monthly",(YEAR(AC8414)-YEAR(AB8414))*12+MONTH(AC8414)-MONTH(AB8414)+1,(AC8414-AB8414+1))</f>
        <v>#N/A</v>
      </c>
      <c r="F8414" s="210" t="e">
        <f t="shared" si="664"/>
        <v>#N/A</v>
      </c>
    </row>
    <row r="8415" spans="1:6" x14ac:dyDescent="0.25">
      <c r="A8415" s="43" t="str">
        <f t="shared" si="660"/>
        <v xml:space="preserve"> 0 Financial</v>
      </c>
      <c r="B8415" s="43" t="str">
        <f t="shared" si="661"/>
        <v/>
      </c>
      <c r="C8415" s="43">
        <f t="shared" si="662"/>
        <v>0</v>
      </c>
      <c r="D8415" s="43" t="str">
        <f t="shared" si="663"/>
        <v>Financial</v>
      </c>
      <c r="E8415" s="43" t="e">
        <f>IF(VLOOKUP(S8415,'DD-Lookup'!$J$6:$L$50,3,FALSE)="Monthly",(YEAR(AC8415)-YEAR(AB8415))*12+MONTH(AC8415)-MONTH(AB8415)+1,(AC8415-AB8415+1))</f>
        <v>#N/A</v>
      </c>
      <c r="F8415" s="210" t="e">
        <f t="shared" si="664"/>
        <v>#N/A</v>
      </c>
    </row>
    <row r="8416" spans="1:6" x14ac:dyDescent="0.25">
      <c r="A8416" s="43" t="str">
        <f t="shared" si="660"/>
        <v xml:space="preserve"> 0 Financial</v>
      </c>
      <c r="B8416" s="43" t="str">
        <f t="shared" si="661"/>
        <v/>
      </c>
      <c r="C8416" s="43">
        <f t="shared" si="662"/>
        <v>0</v>
      </c>
      <c r="D8416" s="43" t="str">
        <f t="shared" si="663"/>
        <v>Financial</v>
      </c>
      <c r="E8416" s="43" t="e">
        <f>IF(VLOOKUP(S8416,'DD-Lookup'!$J$6:$L$50,3,FALSE)="Monthly",(YEAR(AC8416)-YEAR(AB8416))*12+MONTH(AC8416)-MONTH(AB8416)+1,(AC8416-AB8416+1))</f>
        <v>#N/A</v>
      </c>
      <c r="F8416" s="210" t="e">
        <f t="shared" si="664"/>
        <v>#N/A</v>
      </c>
    </row>
    <row r="8417" spans="1:6" x14ac:dyDescent="0.25">
      <c r="A8417" s="43" t="str">
        <f t="shared" si="660"/>
        <v xml:space="preserve"> 0 Financial</v>
      </c>
      <c r="B8417" s="43" t="str">
        <f t="shared" si="661"/>
        <v/>
      </c>
      <c r="C8417" s="43">
        <f t="shared" si="662"/>
        <v>0</v>
      </c>
      <c r="D8417" s="43" t="str">
        <f t="shared" si="663"/>
        <v>Financial</v>
      </c>
      <c r="E8417" s="43" t="e">
        <f>IF(VLOOKUP(S8417,'DD-Lookup'!$J$6:$L$50,3,FALSE)="Monthly",(YEAR(AC8417)-YEAR(AB8417))*12+MONTH(AC8417)-MONTH(AB8417)+1,(AC8417-AB8417+1))</f>
        <v>#N/A</v>
      </c>
      <c r="F8417" s="210" t="e">
        <f t="shared" si="664"/>
        <v>#N/A</v>
      </c>
    </row>
    <row r="8418" spans="1:6" x14ac:dyDescent="0.25">
      <c r="A8418" s="43" t="str">
        <f t="shared" si="660"/>
        <v xml:space="preserve"> 0 Financial</v>
      </c>
      <c r="B8418" s="43" t="str">
        <f t="shared" si="661"/>
        <v/>
      </c>
      <c r="C8418" s="43">
        <f t="shared" si="662"/>
        <v>0</v>
      </c>
      <c r="D8418" s="43" t="str">
        <f t="shared" si="663"/>
        <v>Financial</v>
      </c>
      <c r="E8418" s="43" t="e">
        <f>IF(VLOOKUP(S8418,'DD-Lookup'!$J$6:$L$50,3,FALSE)="Monthly",(YEAR(AC8418)-YEAR(AB8418))*12+MONTH(AC8418)-MONTH(AB8418)+1,(AC8418-AB8418+1))</f>
        <v>#N/A</v>
      </c>
      <c r="F8418" s="210" t="e">
        <f t="shared" si="664"/>
        <v>#N/A</v>
      </c>
    </row>
    <row r="8419" spans="1:6" x14ac:dyDescent="0.25">
      <c r="A8419" s="43" t="str">
        <f t="shared" si="660"/>
        <v xml:space="preserve"> 0 Financial</v>
      </c>
      <c r="B8419" s="43" t="str">
        <f t="shared" si="661"/>
        <v/>
      </c>
      <c r="C8419" s="43">
        <f t="shared" si="662"/>
        <v>0</v>
      </c>
      <c r="D8419" s="43" t="str">
        <f t="shared" si="663"/>
        <v>Financial</v>
      </c>
      <c r="E8419" s="43" t="e">
        <f>IF(VLOOKUP(S8419,'DD-Lookup'!$J$6:$L$50,3,FALSE)="Monthly",(YEAR(AC8419)-YEAR(AB8419))*12+MONTH(AC8419)-MONTH(AB8419)+1,(AC8419-AB8419+1))</f>
        <v>#N/A</v>
      </c>
      <c r="F8419" s="210" t="e">
        <f t="shared" si="664"/>
        <v>#N/A</v>
      </c>
    </row>
    <row r="8420" spans="1:6" x14ac:dyDescent="0.25">
      <c r="A8420" s="43" t="str">
        <f t="shared" si="660"/>
        <v xml:space="preserve"> 0 Financial</v>
      </c>
      <c r="B8420" s="43" t="str">
        <f t="shared" si="661"/>
        <v/>
      </c>
      <c r="C8420" s="43">
        <f t="shared" si="662"/>
        <v>0</v>
      </c>
      <c r="D8420" s="43" t="str">
        <f t="shared" si="663"/>
        <v>Financial</v>
      </c>
      <c r="E8420" s="43" t="e">
        <f>IF(VLOOKUP(S8420,'DD-Lookup'!$J$6:$L$50,3,FALSE)="Monthly",(YEAR(AC8420)-YEAR(AB8420))*12+MONTH(AC8420)-MONTH(AB8420)+1,(AC8420-AB8420+1))</f>
        <v>#N/A</v>
      </c>
      <c r="F8420" s="210" t="e">
        <f t="shared" si="664"/>
        <v>#N/A</v>
      </c>
    </row>
    <row r="8421" spans="1:6" x14ac:dyDescent="0.25">
      <c r="A8421" s="43" t="str">
        <f t="shared" si="660"/>
        <v xml:space="preserve"> 0 Financial</v>
      </c>
      <c r="B8421" s="43" t="str">
        <f t="shared" si="661"/>
        <v/>
      </c>
      <c r="C8421" s="43">
        <f t="shared" si="662"/>
        <v>0</v>
      </c>
      <c r="D8421" s="43" t="str">
        <f t="shared" si="663"/>
        <v>Financial</v>
      </c>
      <c r="E8421" s="43" t="e">
        <f>IF(VLOOKUP(S8421,'DD-Lookup'!$J$6:$L$50,3,FALSE)="Monthly",(YEAR(AC8421)-YEAR(AB8421))*12+MONTH(AC8421)-MONTH(AB8421)+1,(AC8421-AB8421+1))</f>
        <v>#N/A</v>
      </c>
      <c r="F8421" s="210" t="e">
        <f t="shared" si="664"/>
        <v>#N/A</v>
      </c>
    </row>
    <row r="8422" spans="1:6" x14ac:dyDescent="0.25">
      <c r="A8422" s="43" t="str">
        <f t="shared" si="660"/>
        <v xml:space="preserve"> 0 Financial</v>
      </c>
      <c r="B8422" s="43" t="str">
        <f t="shared" si="661"/>
        <v/>
      </c>
      <c r="C8422" s="43">
        <f t="shared" si="662"/>
        <v>0</v>
      </c>
      <c r="D8422" s="43" t="str">
        <f t="shared" si="663"/>
        <v>Financial</v>
      </c>
      <c r="E8422" s="43" t="e">
        <f>IF(VLOOKUP(S8422,'DD-Lookup'!$J$6:$L$50,3,FALSE)="Monthly",(YEAR(AC8422)-YEAR(AB8422))*12+MONTH(AC8422)-MONTH(AB8422)+1,(AC8422-AB8422+1))</f>
        <v>#N/A</v>
      </c>
      <c r="F8422" s="210" t="e">
        <f t="shared" si="664"/>
        <v>#N/A</v>
      </c>
    </row>
    <row r="8423" spans="1:6" x14ac:dyDescent="0.25">
      <c r="A8423" s="43" t="str">
        <f t="shared" si="660"/>
        <v xml:space="preserve"> 0 Financial</v>
      </c>
      <c r="B8423" s="43" t="str">
        <f t="shared" si="661"/>
        <v/>
      </c>
      <c r="C8423" s="43">
        <f t="shared" si="662"/>
        <v>0</v>
      </c>
      <c r="D8423" s="43" t="str">
        <f t="shared" si="663"/>
        <v>Financial</v>
      </c>
      <c r="E8423" s="43" t="e">
        <f>IF(VLOOKUP(S8423,'DD-Lookup'!$J$6:$L$50,3,FALSE)="Monthly",(YEAR(AC8423)-YEAR(AB8423))*12+MONTH(AC8423)-MONTH(AB8423)+1,(AC8423-AB8423+1))</f>
        <v>#N/A</v>
      </c>
      <c r="F8423" s="210" t="e">
        <f t="shared" si="664"/>
        <v>#N/A</v>
      </c>
    </row>
    <row r="8424" spans="1:6" x14ac:dyDescent="0.25">
      <c r="A8424" s="43" t="str">
        <f t="shared" si="660"/>
        <v xml:space="preserve"> 0 Financial</v>
      </c>
      <c r="B8424" s="43" t="str">
        <f t="shared" si="661"/>
        <v/>
      </c>
      <c r="C8424" s="43">
        <f t="shared" si="662"/>
        <v>0</v>
      </c>
      <c r="D8424" s="43" t="str">
        <f t="shared" si="663"/>
        <v>Financial</v>
      </c>
      <c r="E8424" s="43" t="e">
        <f>IF(VLOOKUP(S8424,'DD-Lookup'!$J$6:$L$50,3,FALSE)="Monthly",(YEAR(AC8424)-YEAR(AB8424))*12+MONTH(AC8424)-MONTH(AB8424)+1,(AC8424-AB8424+1))</f>
        <v>#N/A</v>
      </c>
      <c r="F8424" s="210" t="e">
        <f t="shared" si="664"/>
        <v>#N/A</v>
      </c>
    </row>
    <row r="8425" spans="1:6" x14ac:dyDescent="0.25">
      <c r="A8425" s="43" t="str">
        <f t="shared" si="660"/>
        <v xml:space="preserve"> 0 Financial</v>
      </c>
      <c r="B8425" s="43" t="str">
        <f t="shared" si="661"/>
        <v/>
      </c>
      <c r="C8425" s="43">
        <f t="shared" si="662"/>
        <v>0</v>
      </c>
      <c r="D8425" s="43" t="str">
        <f t="shared" si="663"/>
        <v>Financial</v>
      </c>
      <c r="E8425" s="43" t="e">
        <f>IF(VLOOKUP(S8425,'DD-Lookup'!$J$6:$L$50,3,FALSE)="Monthly",(YEAR(AC8425)-YEAR(AB8425))*12+MONTH(AC8425)-MONTH(AB8425)+1,(AC8425-AB8425+1))</f>
        <v>#N/A</v>
      </c>
      <c r="F8425" s="210" t="e">
        <f t="shared" si="664"/>
        <v>#N/A</v>
      </c>
    </row>
    <row r="8426" spans="1:6" x14ac:dyDescent="0.25">
      <c r="A8426" s="43" t="str">
        <f t="shared" si="660"/>
        <v xml:space="preserve"> 0 Financial</v>
      </c>
      <c r="B8426" s="43" t="str">
        <f t="shared" si="661"/>
        <v/>
      </c>
      <c r="C8426" s="43">
        <f t="shared" si="662"/>
        <v>0</v>
      </c>
      <c r="D8426" s="43" t="str">
        <f t="shared" si="663"/>
        <v>Financial</v>
      </c>
      <c r="E8426" s="43" t="e">
        <f>IF(VLOOKUP(S8426,'DD-Lookup'!$J$6:$L$50,3,FALSE)="Monthly",(YEAR(AC8426)-YEAR(AB8426))*12+MONTH(AC8426)-MONTH(AB8426)+1,(AC8426-AB8426+1))</f>
        <v>#N/A</v>
      </c>
      <c r="F8426" s="210" t="e">
        <f t="shared" si="664"/>
        <v>#N/A</v>
      </c>
    </row>
    <row r="8427" spans="1:6" x14ac:dyDescent="0.25">
      <c r="A8427" s="43" t="str">
        <f t="shared" si="660"/>
        <v xml:space="preserve"> 0 Financial</v>
      </c>
      <c r="B8427" s="43" t="str">
        <f t="shared" si="661"/>
        <v/>
      </c>
      <c r="C8427" s="43">
        <f t="shared" si="662"/>
        <v>0</v>
      </c>
      <c r="D8427" s="43" t="str">
        <f t="shared" si="663"/>
        <v>Financial</v>
      </c>
      <c r="E8427" s="43" t="e">
        <f>IF(VLOOKUP(S8427,'DD-Lookup'!$J$6:$L$50,3,FALSE)="Monthly",(YEAR(AC8427)-YEAR(AB8427))*12+MONTH(AC8427)-MONTH(AB8427)+1,(AC8427-AB8427+1))</f>
        <v>#N/A</v>
      </c>
      <c r="F8427" s="210" t="e">
        <f t="shared" si="664"/>
        <v>#N/A</v>
      </c>
    </row>
    <row r="8428" spans="1:6" x14ac:dyDescent="0.25">
      <c r="A8428" s="43" t="str">
        <f t="shared" si="660"/>
        <v xml:space="preserve"> 0 Financial</v>
      </c>
      <c r="B8428" s="43" t="str">
        <f t="shared" si="661"/>
        <v/>
      </c>
      <c r="C8428" s="43">
        <f t="shared" si="662"/>
        <v>0</v>
      </c>
      <c r="D8428" s="43" t="str">
        <f t="shared" si="663"/>
        <v>Financial</v>
      </c>
      <c r="E8428" s="43" t="e">
        <f>IF(VLOOKUP(S8428,'DD-Lookup'!$J$6:$L$50,3,FALSE)="Monthly",(YEAR(AC8428)-YEAR(AB8428))*12+MONTH(AC8428)-MONTH(AB8428)+1,(AC8428-AB8428+1))</f>
        <v>#N/A</v>
      </c>
      <c r="F8428" s="210" t="e">
        <f t="shared" si="664"/>
        <v>#N/A</v>
      </c>
    </row>
    <row r="8429" spans="1:6" x14ac:dyDescent="0.25">
      <c r="A8429" s="43" t="str">
        <f t="shared" si="660"/>
        <v xml:space="preserve"> 0 Financial</v>
      </c>
      <c r="B8429" s="43" t="str">
        <f t="shared" si="661"/>
        <v/>
      </c>
      <c r="C8429" s="43">
        <f t="shared" si="662"/>
        <v>0</v>
      </c>
      <c r="D8429" s="43" t="str">
        <f t="shared" si="663"/>
        <v>Financial</v>
      </c>
      <c r="E8429" s="43" t="e">
        <f>IF(VLOOKUP(S8429,'DD-Lookup'!$J$6:$L$50,3,FALSE)="Monthly",(YEAR(AC8429)-YEAR(AB8429))*12+MONTH(AC8429)-MONTH(AB8429)+1,(AC8429-AB8429+1))</f>
        <v>#N/A</v>
      </c>
      <c r="F8429" s="210" t="e">
        <f t="shared" si="664"/>
        <v>#N/A</v>
      </c>
    </row>
    <row r="8430" spans="1:6" x14ac:dyDescent="0.25">
      <c r="A8430" s="43" t="str">
        <f t="shared" si="660"/>
        <v xml:space="preserve"> 0 Financial</v>
      </c>
      <c r="B8430" s="43" t="str">
        <f t="shared" si="661"/>
        <v/>
      </c>
      <c r="C8430" s="43">
        <f t="shared" si="662"/>
        <v>0</v>
      </c>
      <c r="D8430" s="43" t="str">
        <f t="shared" si="663"/>
        <v>Financial</v>
      </c>
      <c r="E8430" s="43" t="e">
        <f>IF(VLOOKUP(S8430,'DD-Lookup'!$J$6:$L$50,3,FALSE)="Monthly",(YEAR(AC8430)-YEAR(AB8430))*12+MONTH(AC8430)-MONTH(AB8430)+1,(AC8430-AB8430+1))</f>
        <v>#N/A</v>
      </c>
      <c r="F8430" s="210" t="e">
        <f t="shared" si="664"/>
        <v>#N/A</v>
      </c>
    </row>
    <row r="8431" spans="1:6" x14ac:dyDescent="0.25">
      <c r="A8431" s="43" t="str">
        <f t="shared" si="660"/>
        <v xml:space="preserve"> 0 Financial</v>
      </c>
      <c r="B8431" s="43" t="str">
        <f t="shared" si="661"/>
        <v/>
      </c>
      <c r="C8431" s="43">
        <f t="shared" si="662"/>
        <v>0</v>
      </c>
      <c r="D8431" s="43" t="str">
        <f t="shared" si="663"/>
        <v>Financial</v>
      </c>
      <c r="E8431" s="43" t="e">
        <f>IF(VLOOKUP(S8431,'DD-Lookup'!$J$6:$L$50,3,FALSE)="Monthly",(YEAR(AC8431)-YEAR(AB8431))*12+MONTH(AC8431)-MONTH(AB8431)+1,(AC8431-AB8431+1))</f>
        <v>#N/A</v>
      </c>
      <c r="F8431" s="210" t="e">
        <f t="shared" si="664"/>
        <v>#N/A</v>
      </c>
    </row>
    <row r="8432" spans="1:6" x14ac:dyDescent="0.25">
      <c r="A8432" s="43" t="str">
        <f t="shared" si="660"/>
        <v xml:space="preserve"> 0 Financial</v>
      </c>
      <c r="B8432" s="43" t="str">
        <f t="shared" si="661"/>
        <v/>
      </c>
      <c r="C8432" s="43">
        <f t="shared" si="662"/>
        <v>0</v>
      </c>
      <c r="D8432" s="43" t="str">
        <f t="shared" si="663"/>
        <v>Financial</v>
      </c>
      <c r="E8432" s="43" t="e">
        <f>IF(VLOOKUP(S8432,'DD-Lookup'!$J$6:$L$50,3,FALSE)="Monthly",(YEAR(AC8432)-YEAR(AB8432))*12+MONTH(AC8432)-MONTH(AB8432)+1,(AC8432-AB8432+1))</f>
        <v>#N/A</v>
      </c>
      <c r="F8432" s="210" t="e">
        <f t="shared" si="664"/>
        <v>#N/A</v>
      </c>
    </row>
    <row r="8433" spans="1:6" x14ac:dyDescent="0.25">
      <c r="A8433" s="43" t="str">
        <f t="shared" si="660"/>
        <v xml:space="preserve"> 0 Financial</v>
      </c>
      <c r="B8433" s="43" t="str">
        <f t="shared" si="661"/>
        <v/>
      </c>
      <c r="C8433" s="43">
        <f t="shared" si="662"/>
        <v>0</v>
      </c>
      <c r="D8433" s="43" t="str">
        <f t="shared" si="663"/>
        <v>Financial</v>
      </c>
      <c r="E8433" s="43" t="e">
        <f>IF(VLOOKUP(S8433,'DD-Lookup'!$J$6:$L$50,3,FALSE)="Monthly",(YEAR(AC8433)-YEAR(AB8433))*12+MONTH(AC8433)-MONTH(AB8433)+1,(AC8433-AB8433+1))</f>
        <v>#N/A</v>
      </c>
      <c r="F8433" s="210" t="e">
        <f t="shared" si="664"/>
        <v>#N/A</v>
      </c>
    </row>
    <row r="8434" spans="1:6" x14ac:dyDescent="0.25">
      <c r="A8434" s="43" t="str">
        <f t="shared" si="660"/>
        <v xml:space="preserve"> 0 Financial</v>
      </c>
      <c r="B8434" s="43" t="str">
        <f t="shared" si="661"/>
        <v/>
      </c>
      <c r="C8434" s="43">
        <f t="shared" si="662"/>
        <v>0</v>
      </c>
      <c r="D8434" s="43" t="str">
        <f t="shared" si="663"/>
        <v>Financial</v>
      </c>
      <c r="E8434" s="43" t="e">
        <f>IF(VLOOKUP(S8434,'DD-Lookup'!$J$6:$L$50,3,FALSE)="Monthly",(YEAR(AC8434)-YEAR(AB8434))*12+MONTH(AC8434)-MONTH(AB8434)+1,(AC8434-AB8434+1))</f>
        <v>#N/A</v>
      </c>
      <c r="F8434" s="210" t="e">
        <f t="shared" si="664"/>
        <v>#N/A</v>
      </c>
    </row>
    <row r="8435" spans="1:6" x14ac:dyDescent="0.25">
      <c r="A8435" s="43" t="str">
        <f t="shared" si="660"/>
        <v xml:space="preserve"> 0 Financial</v>
      </c>
      <c r="B8435" s="43" t="str">
        <f t="shared" si="661"/>
        <v/>
      </c>
      <c r="C8435" s="43">
        <f t="shared" si="662"/>
        <v>0</v>
      </c>
      <c r="D8435" s="43" t="str">
        <f t="shared" si="663"/>
        <v>Financial</v>
      </c>
      <c r="E8435" s="43" t="e">
        <f>IF(VLOOKUP(S8435,'DD-Lookup'!$J$6:$L$50,3,FALSE)="Monthly",(YEAR(AC8435)-YEAR(AB8435))*12+MONTH(AC8435)-MONTH(AB8435)+1,(AC8435-AB8435+1))</f>
        <v>#N/A</v>
      </c>
      <c r="F8435" s="210" t="e">
        <f t="shared" si="664"/>
        <v>#N/A</v>
      </c>
    </row>
    <row r="8436" spans="1:6" x14ac:dyDescent="0.25">
      <c r="A8436" s="43" t="str">
        <f t="shared" si="660"/>
        <v xml:space="preserve"> 0 Financial</v>
      </c>
      <c r="B8436" s="43" t="str">
        <f t="shared" si="661"/>
        <v/>
      </c>
      <c r="C8436" s="43">
        <f t="shared" si="662"/>
        <v>0</v>
      </c>
      <c r="D8436" s="43" t="str">
        <f t="shared" si="663"/>
        <v>Financial</v>
      </c>
      <c r="E8436" s="43" t="e">
        <f>IF(VLOOKUP(S8436,'DD-Lookup'!$J$6:$L$50,3,FALSE)="Monthly",(YEAR(AC8436)-YEAR(AB8436))*12+MONTH(AC8436)-MONTH(AB8436)+1,(AC8436-AB8436+1))</f>
        <v>#N/A</v>
      </c>
      <c r="F8436" s="210" t="e">
        <f t="shared" si="664"/>
        <v>#N/A</v>
      </c>
    </row>
    <row r="8437" spans="1:6" x14ac:dyDescent="0.25">
      <c r="A8437" s="43" t="str">
        <f t="shared" si="660"/>
        <v xml:space="preserve"> 0 Financial</v>
      </c>
      <c r="B8437" s="43" t="str">
        <f t="shared" si="661"/>
        <v/>
      </c>
      <c r="C8437" s="43">
        <f t="shared" si="662"/>
        <v>0</v>
      </c>
      <c r="D8437" s="43" t="str">
        <f t="shared" si="663"/>
        <v>Financial</v>
      </c>
      <c r="E8437" s="43" t="e">
        <f>IF(VLOOKUP(S8437,'DD-Lookup'!$J$6:$L$50,3,FALSE)="Monthly",(YEAR(AC8437)-YEAR(AB8437))*12+MONTH(AC8437)-MONTH(AB8437)+1,(AC8437-AB8437+1))</f>
        <v>#N/A</v>
      </c>
      <c r="F8437" s="210" t="e">
        <f t="shared" si="664"/>
        <v>#N/A</v>
      </c>
    </row>
    <row r="8438" spans="1:6" x14ac:dyDescent="0.25">
      <c r="A8438" s="43" t="str">
        <f t="shared" si="660"/>
        <v xml:space="preserve"> 0 Financial</v>
      </c>
      <c r="B8438" s="43" t="str">
        <f t="shared" si="661"/>
        <v/>
      </c>
      <c r="C8438" s="43">
        <f t="shared" si="662"/>
        <v>0</v>
      </c>
      <c r="D8438" s="43" t="str">
        <f t="shared" si="663"/>
        <v>Financial</v>
      </c>
      <c r="E8438" s="43" t="e">
        <f>IF(VLOOKUP(S8438,'DD-Lookup'!$J$6:$L$50,3,FALSE)="Monthly",(YEAR(AC8438)-YEAR(AB8438))*12+MONTH(AC8438)-MONTH(AB8438)+1,(AC8438-AB8438+1))</f>
        <v>#N/A</v>
      </c>
      <c r="F8438" s="210" t="e">
        <f t="shared" si="664"/>
        <v>#N/A</v>
      </c>
    </row>
    <row r="8439" spans="1:6" x14ac:dyDescent="0.25">
      <c r="A8439" s="43" t="str">
        <f t="shared" si="660"/>
        <v xml:space="preserve"> 0 Financial</v>
      </c>
      <c r="B8439" s="43" t="str">
        <f t="shared" si="661"/>
        <v/>
      </c>
      <c r="C8439" s="43">
        <f t="shared" si="662"/>
        <v>0</v>
      </c>
      <c r="D8439" s="43" t="str">
        <f t="shared" si="663"/>
        <v>Financial</v>
      </c>
      <c r="E8439" s="43" t="e">
        <f>IF(VLOOKUP(S8439,'DD-Lookup'!$J$6:$L$50,3,FALSE)="Monthly",(YEAR(AC8439)-YEAR(AB8439))*12+MONTH(AC8439)-MONTH(AB8439)+1,(AC8439-AB8439+1))</f>
        <v>#N/A</v>
      </c>
      <c r="F8439" s="210" t="e">
        <f t="shared" si="664"/>
        <v>#N/A</v>
      </c>
    </row>
    <row r="8440" spans="1:6" x14ac:dyDescent="0.25">
      <c r="A8440" s="43" t="str">
        <f t="shared" si="660"/>
        <v xml:space="preserve"> 0 Financial</v>
      </c>
      <c r="B8440" s="43" t="str">
        <f t="shared" si="661"/>
        <v/>
      </c>
      <c r="C8440" s="43">
        <f t="shared" si="662"/>
        <v>0</v>
      </c>
      <c r="D8440" s="43" t="str">
        <f t="shared" si="663"/>
        <v>Financial</v>
      </c>
      <c r="E8440" s="43" t="e">
        <f>IF(VLOOKUP(S8440,'DD-Lookup'!$J$6:$L$50,3,FALSE)="Monthly",(YEAR(AC8440)-YEAR(AB8440))*12+MONTH(AC8440)-MONTH(AB8440)+1,(AC8440-AB8440+1))</f>
        <v>#N/A</v>
      </c>
      <c r="F8440" s="210" t="e">
        <f t="shared" si="664"/>
        <v>#N/A</v>
      </c>
    </row>
    <row r="8441" spans="1:6" x14ac:dyDescent="0.25">
      <c r="A8441" s="43" t="str">
        <f t="shared" si="660"/>
        <v xml:space="preserve"> 0 Financial</v>
      </c>
      <c r="B8441" s="43" t="str">
        <f t="shared" si="661"/>
        <v/>
      </c>
      <c r="C8441" s="43">
        <f t="shared" si="662"/>
        <v>0</v>
      </c>
      <c r="D8441" s="43" t="str">
        <f t="shared" si="663"/>
        <v>Financial</v>
      </c>
      <c r="E8441" s="43" t="e">
        <f>IF(VLOOKUP(S8441,'DD-Lookup'!$J$6:$L$50,3,FALSE)="Monthly",(YEAR(AC8441)-YEAR(AB8441))*12+MONTH(AC8441)-MONTH(AB8441)+1,(AC8441-AB8441+1))</f>
        <v>#N/A</v>
      </c>
      <c r="F8441" s="210" t="e">
        <f t="shared" si="664"/>
        <v>#N/A</v>
      </c>
    </row>
    <row r="8442" spans="1:6" x14ac:dyDescent="0.25">
      <c r="A8442" s="43" t="str">
        <f t="shared" si="660"/>
        <v xml:space="preserve"> 0 Financial</v>
      </c>
      <c r="B8442" s="43" t="str">
        <f t="shared" si="661"/>
        <v/>
      </c>
      <c r="C8442" s="43">
        <f t="shared" si="662"/>
        <v>0</v>
      </c>
      <c r="D8442" s="43" t="str">
        <f t="shared" si="663"/>
        <v>Financial</v>
      </c>
      <c r="E8442" s="43" t="e">
        <f>IF(VLOOKUP(S8442,'DD-Lookup'!$J$6:$L$50,3,FALSE)="Monthly",(YEAR(AC8442)-YEAR(AB8442))*12+MONTH(AC8442)-MONTH(AB8442)+1,(AC8442-AB8442+1))</f>
        <v>#N/A</v>
      </c>
      <c r="F8442" s="210" t="e">
        <f t="shared" si="664"/>
        <v>#N/A</v>
      </c>
    </row>
    <row r="8443" spans="1:6" x14ac:dyDescent="0.25">
      <c r="A8443" s="43" t="str">
        <f t="shared" si="660"/>
        <v xml:space="preserve"> 0 Financial</v>
      </c>
      <c r="B8443" s="43" t="str">
        <f t="shared" si="661"/>
        <v/>
      </c>
      <c r="C8443" s="43">
        <f t="shared" si="662"/>
        <v>0</v>
      </c>
      <c r="D8443" s="43" t="str">
        <f t="shared" si="663"/>
        <v>Financial</v>
      </c>
      <c r="E8443" s="43" t="e">
        <f>IF(VLOOKUP(S8443,'DD-Lookup'!$J$6:$L$50,3,FALSE)="Monthly",(YEAR(AC8443)-YEAR(AB8443))*12+MONTH(AC8443)-MONTH(AB8443)+1,(AC8443-AB8443+1))</f>
        <v>#N/A</v>
      </c>
      <c r="F8443" s="210" t="e">
        <f t="shared" si="664"/>
        <v>#N/A</v>
      </c>
    </row>
    <row r="8444" spans="1:6" x14ac:dyDescent="0.25">
      <c r="A8444" s="43" t="str">
        <f t="shared" si="660"/>
        <v xml:space="preserve"> 0 Financial</v>
      </c>
      <c r="B8444" s="43" t="str">
        <f t="shared" si="661"/>
        <v/>
      </c>
      <c r="C8444" s="43">
        <f t="shared" si="662"/>
        <v>0</v>
      </c>
      <c r="D8444" s="43" t="str">
        <f t="shared" si="663"/>
        <v>Financial</v>
      </c>
      <c r="E8444" s="43" t="e">
        <f>IF(VLOOKUP(S8444,'DD-Lookup'!$J$6:$L$50,3,FALSE)="Monthly",(YEAR(AC8444)-YEAR(AB8444))*12+MONTH(AC8444)-MONTH(AB8444)+1,(AC8444-AB8444+1))</f>
        <v>#N/A</v>
      </c>
      <c r="F8444" s="210" t="e">
        <f t="shared" si="664"/>
        <v>#N/A</v>
      </c>
    </row>
    <row r="8445" spans="1:6" x14ac:dyDescent="0.25">
      <c r="A8445" s="43" t="str">
        <f t="shared" si="660"/>
        <v xml:space="preserve"> 0 Financial</v>
      </c>
      <c r="B8445" s="43" t="str">
        <f t="shared" si="661"/>
        <v/>
      </c>
      <c r="C8445" s="43">
        <f t="shared" si="662"/>
        <v>0</v>
      </c>
      <c r="D8445" s="43" t="str">
        <f t="shared" si="663"/>
        <v>Financial</v>
      </c>
      <c r="E8445" s="43" t="e">
        <f>IF(VLOOKUP(S8445,'DD-Lookup'!$J$6:$L$50,3,FALSE)="Monthly",(YEAR(AC8445)-YEAR(AB8445))*12+MONTH(AC8445)-MONTH(AB8445)+1,(AC8445-AB8445+1))</f>
        <v>#N/A</v>
      </c>
      <c r="F8445" s="210" t="e">
        <f t="shared" si="664"/>
        <v>#N/A</v>
      </c>
    </row>
    <row r="8446" spans="1:6" x14ac:dyDescent="0.25">
      <c r="A8446" s="43" t="str">
        <f t="shared" si="660"/>
        <v xml:space="preserve"> 0 Financial</v>
      </c>
      <c r="B8446" s="43" t="str">
        <f t="shared" si="661"/>
        <v/>
      </c>
      <c r="C8446" s="43">
        <f t="shared" si="662"/>
        <v>0</v>
      </c>
      <c r="D8446" s="43" t="str">
        <f t="shared" si="663"/>
        <v>Financial</v>
      </c>
      <c r="E8446" s="43" t="e">
        <f>IF(VLOOKUP(S8446,'DD-Lookup'!$J$6:$L$50,3,FALSE)="Monthly",(YEAR(AC8446)-YEAR(AB8446))*12+MONTH(AC8446)-MONTH(AB8446)+1,(AC8446-AB8446+1))</f>
        <v>#N/A</v>
      </c>
      <c r="F8446" s="210" t="e">
        <f t="shared" si="664"/>
        <v>#N/A</v>
      </c>
    </row>
    <row r="8447" spans="1:6" x14ac:dyDescent="0.25">
      <c r="A8447" s="43" t="str">
        <f t="shared" si="660"/>
        <v xml:space="preserve"> 0 Financial</v>
      </c>
      <c r="B8447" s="43" t="str">
        <f t="shared" si="661"/>
        <v/>
      </c>
      <c r="C8447" s="43">
        <f t="shared" si="662"/>
        <v>0</v>
      </c>
      <c r="D8447" s="43" t="str">
        <f t="shared" si="663"/>
        <v>Financial</v>
      </c>
      <c r="E8447" s="43" t="e">
        <f>IF(VLOOKUP(S8447,'DD-Lookup'!$J$6:$L$50,3,FALSE)="Monthly",(YEAR(AC8447)-YEAR(AB8447))*12+MONTH(AC8447)-MONTH(AB8447)+1,(AC8447-AB8447+1))</f>
        <v>#N/A</v>
      </c>
      <c r="F8447" s="210" t="e">
        <f t="shared" si="664"/>
        <v>#N/A</v>
      </c>
    </row>
    <row r="8448" spans="1:6" x14ac:dyDescent="0.25">
      <c r="A8448" s="43" t="str">
        <f t="shared" si="660"/>
        <v xml:space="preserve"> 0 Financial</v>
      </c>
      <c r="B8448" s="43" t="str">
        <f t="shared" si="661"/>
        <v/>
      </c>
      <c r="C8448" s="43">
        <f t="shared" si="662"/>
        <v>0</v>
      </c>
      <c r="D8448" s="43" t="str">
        <f t="shared" si="663"/>
        <v>Financial</v>
      </c>
      <c r="E8448" s="43" t="e">
        <f>IF(VLOOKUP(S8448,'DD-Lookup'!$J$6:$L$50,3,FALSE)="Monthly",(YEAR(AC8448)-YEAR(AB8448))*12+MONTH(AC8448)-MONTH(AB8448)+1,(AC8448-AB8448+1))</f>
        <v>#N/A</v>
      </c>
      <c r="F8448" s="210" t="e">
        <f t="shared" si="664"/>
        <v>#N/A</v>
      </c>
    </row>
    <row r="8449" spans="1:6" x14ac:dyDescent="0.25">
      <c r="A8449" s="43" t="str">
        <f t="shared" si="660"/>
        <v xml:space="preserve"> 0 Financial</v>
      </c>
      <c r="B8449" s="43" t="str">
        <f t="shared" si="661"/>
        <v/>
      </c>
      <c r="C8449" s="43">
        <f t="shared" si="662"/>
        <v>0</v>
      </c>
      <c r="D8449" s="43" t="str">
        <f t="shared" si="663"/>
        <v>Financial</v>
      </c>
      <c r="E8449" s="43" t="e">
        <f>IF(VLOOKUP(S8449,'DD-Lookup'!$J$6:$L$50,3,FALSE)="Monthly",(YEAR(AC8449)-YEAR(AB8449))*12+MONTH(AC8449)-MONTH(AB8449)+1,(AC8449-AB8449+1))</f>
        <v>#N/A</v>
      </c>
      <c r="F8449" s="210" t="e">
        <f t="shared" si="664"/>
        <v>#N/A</v>
      </c>
    </row>
    <row r="8450" spans="1:6" x14ac:dyDescent="0.25">
      <c r="A8450" s="43" t="str">
        <f t="shared" si="660"/>
        <v xml:space="preserve"> 0 Financial</v>
      </c>
      <c r="B8450" s="43" t="str">
        <f t="shared" si="661"/>
        <v/>
      </c>
      <c r="C8450" s="43">
        <f t="shared" si="662"/>
        <v>0</v>
      </c>
      <c r="D8450" s="43" t="str">
        <f t="shared" si="663"/>
        <v>Financial</v>
      </c>
      <c r="E8450" s="43" t="e">
        <f>IF(VLOOKUP(S8450,'DD-Lookup'!$J$6:$L$50,3,FALSE)="Monthly",(YEAR(AC8450)-YEAR(AB8450))*12+MONTH(AC8450)-MONTH(AB8450)+1,(AC8450-AB8450+1))</f>
        <v>#N/A</v>
      </c>
      <c r="F8450" s="210" t="e">
        <f t="shared" si="664"/>
        <v>#N/A</v>
      </c>
    </row>
    <row r="8451" spans="1:6" x14ac:dyDescent="0.25">
      <c r="A8451" s="43" t="str">
        <f t="shared" si="660"/>
        <v xml:space="preserve"> 0 Financial</v>
      </c>
      <c r="B8451" s="43" t="str">
        <f t="shared" si="661"/>
        <v/>
      </c>
      <c r="C8451" s="43">
        <f t="shared" si="662"/>
        <v>0</v>
      </c>
      <c r="D8451" s="43" t="str">
        <f t="shared" si="663"/>
        <v>Financial</v>
      </c>
      <c r="E8451" s="43" t="e">
        <f>IF(VLOOKUP(S8451,'DD-Lookup'!$J$6:$L$50,3,FALSE)="Monthly",(YEAR(AC8451)-YEAR(AB8451))*12+MONTH(AC8451)-MONTH(AB8451)+1,(AC8451-AB8451+1))</f>
        <v>#N/A</v>
      </c>
      <c r="F8451" s="210" t="e">
        <f t="shared" si="664"/>
        <v>#N/A</v>
      </c>
    </row>
    <row r="8452" spans="1:6" x14ac:dyDescent="0.25">
      <c r="A8452" s="43" t="str">
        <f t="shared" si="660"/>
        <v xml:space="preserve"> 0 Financial</v>
      </c>
      <c r="B8452" s="43" t="str">
        <f t="shared" si="661"/>
        <v/>
      </c>
      <c r="C8452" s="43">
        <f t="shared" si="662"/>
        <v>0</v>
      </c>
      <c r="D8452" s="43" t="str">
        <f t="shared" si="663"/>
        <v>Financial</v>
      </c>
      <c r="E8452" s="43" t="e">
        <f>IF(VLOOKUP(S8452,'DD-Lookup'!$J$6:$L$50,3,FALSE)="Monthly",(YEAR(AC8452)-YEAR(AB8452))*12+MONTH(AC8452)-MONTH(AB8452)+1,(AC8452-AB8452+1))</f>
        <v>#N/A</v>
      </c>
      <c r="F8452" s="210" t="e">
        <f t="shared" si="664"/>
        <v>#N/A</v>
      </c>
    </row>
    <row r="8453" spans="1:6" x14ac:dyDescent="0.25">
      <c r="A8453" s="43" t="str">
        <f t="shared" si="660"/>
        <v xml:space="preserve"> 0 Financial</v>
      </c>
      <c r="B8453" s="43" t="str">
        <f t="shared" si="661"/>
        <v/>
      </c>
      <c r="C8453" s="43">
        <f t="shared" si="662"/>
        <v>0</v>
      </c>
      <c r="D8453" s="43" t="str">
        <f t="shared" si="663"/>
        <v>Financial</v>
      </c>
      <c r="E8453" s="43" t="e">
        <f>IF(VLOOKUP(S8453,'DD-Lookup'!$J$6:$L$50,3,FALSE)="Monthly",(YEAR(AC8453)-YEAR(AB8453))*12+MONTH(AC8453)-MONTH(AB8453)+1,(AC8453-AB8453+1))</f>
        <v>#N/A</v>
      </c>
      <c r="F8453" s="210" t="e">
        <f t="shared" si="664"/>
        <v>#N/A</v>
      </c>
    </row>
    <row r="8454" spans="1:6" x14ac:dyDescent="0.25">
      <c r="A8454" s="43" t="str">
        <f t="shared" si="660"/>
        <v xml:space="preserve"> 0 Financial</v>
      </c>
      <c r="B8454" s="43" t="str">
        <f t="shared" si="661"/>
        <v/>
      </c>
      <c r="C8454" s="43">
        <f t="shared" si="662"/>
        <v>0</v>
      </c>
      <c r="D8454" s="43" t="str">
        <f t="shared" si="663"/>
        <v>Financial</v>
      </c>
      <c r="E8454" s="43" t="e">
        <f>IF(VLOOKUP(S8454,'DD-Lookup'!$J$6:$L$50,3,FALSE)="Monthly",(YEAR(AC8454)-YEAR(AB8454))*12+MONTH(AC8454)-MONTH(AB8454)+1,(AC8454-AB8454+1))</f>
        <v>#N/A</v>
      </c>
      <c r="F8454" s="210" t="e">
        <f t="shared" si="664"/>
        <v>#N/A</v>
      </c>
    </row>
    <row r="8455" spans="1:6" x14ac:dyDescent="0.25">
      <c r="A8455" s="43" t="str">
        <f t="shared" si="660"/>
        <v xml:space="preserve"> 0 Financial</v>
      </c>
      <c r="B8455" s="43" t="str">
        <f t="shared" si="661"/>
        <v/>
      </c>
      <c r="C8455" s="43">
        <f t="shared" si="662"/>
        <v>0</v>
      </c>
      <c r="D8455" s="43" t="str">
        <f t="shared" si="663"/>
        <v>Financial</v>
      </c>
      <c r="E8455" s="43" t="e">
        <f>IF(VLOOKUP(S8455,'DD-Lookup'!$J$6:$L$50,3,FALSE)="Monthly",(YEAR(AC8455)-YEAR(AB8455))*12+MONTH(AC8455)-MONTH(AB8455)+1,(AC8455-AB8455+1))</f>
        <v>#N/A</v>
      </c>
      <c r="F8455" s="210" t="e">
        <f t="shared" si="664"/>
        <v>#N/A</v>
      </c>
    </row>
    <row r="8456" spans="1:6" x14ac:dyDescent="0.25">
      <c r="A8456" s="43" t="str">
        <f t="shared" si="660"/>
        <v xml:space="preserve"> 0 Financial</v>
      </c>
      <c r="B8456" s="43" t="str">
        <f t="shared" si="661"/>
        <v/>
      </c>
      <c r="C8456" s="43">
        <f t="shared" si="662"/>
        <v>0</v>
      </c>
      <c r="D8456" s="43" t="str">
        <f t="shared" si="663"/>
        <v>Financial</v>
      </c>
      <c r="E8456" s="43" t="e">
        <f>IF(VLOOKUP(S8456,'DD-Lookup'!$J$6:$L$50,3,FALSE)="Monthly",(YEAR(AC8456)-YEAR(AB8456))*12+MONTH(AC8456)-MONTH(AB8456)+1,(AC8456-AB8456+1))</f>
        <v>#N/A</v>
      </c>
      <c r="F8456" s="210" t="e">
        <f t="shared" si="664"/>
        <v>#N/A</v>
      </c>
    </row>
    <row r="8457" spans="1:6" x14ac:dyDescent="0.25">
      <c r="A8457" s="43" t="str">
        <f t="shared" si="660"/>
        <v xml:space="preserve"> 0 Financial</v>
      </c>
      <c r="B8457" s="43" t="str">
        <f t="shared" si="661"/>
        <v/>
      </c>
      <c r="C8457" s="43">
        <f t="shared" si="662"/>
        <v>0</v>
      </c>
      <c r="D8457" s="43" t="str">
        <f t="shared" si="663"/>
        <v>Financial</v>
      </c>
      <c r="E8457" s="43" t="e">
        <f>IF(VLOOKUP(S8457,'DD-Lookup'!$J$6:$L$50,3,FALSE)="Monthly",(YEAR(AC8457)-YEAR(AB8457))*12+MONTH(AC8457)-MONTH(AB8457)+1,(AC8457-AB8457+1))</f>
        <v>#N/A</v>
      </c>
      <c r="F8457" s="210" t="e">
        <f t="shared" si="664"/>
        <v>#N/A</v>
      </c>
    </row>
    <row r="8458" spans="1:6" x14ac:dyDescent="0.25">
      <c r="A8458" s="43" t="str">
        <f t="shared" ref="A8458:A8521" si="665">B8458&amp;" "&amp;C8458&amp;" "&amp;D8458</f>
        <v xml:space="preserve"> 0 Financial</v>
      </c>
      <c r="B8458" s="43" t="str">
        <f t="shared" ref="B8458:B8521" si="666">IF((LEFT(N8458,2)="US"),"US","")</f>
        <v/>
      </c>
      <c r="C8458" s="43">
        <f t="shared" ref="C8458:C8521" si="667">M8458</f>
        <v>0</v>
      </c>
      <c r="D8458" s="43" t="str">
        <f t="shared" ref="D8458:D8521" si="668">IF(ISNUMBER(FIND("Phy",N8458))=TRUE,"Physical","Financial")</f>
        <v>Financial</v>
      </c>
      <c r="E8458" s="43" t="e">
        <f>IF(VLOOKUP(S8458,'DD-Lookup'!$J$6:$L$50,3,FALSE)="Monthly",(YEAR(AC8458)-YEAR(AB8458))*12+MONTH(AC8458)-MONTH(AB8458)+1,(AC8458-AB8458+1))</f>
        <v>#N/A</v>
      </c>
      <c r="F8458" s="210" t="e">
        <f t="shared" ref="F8458:F8521" si="669">E8458*SUM(P8458:Q8458)</f>
        <v>#N/A</v>
      </c>
    </row>
    <row r="8459" spans="1:6" x14ac:dyDescent="0.25">
      <c r="A8459" s="43" t="str">
        <f t="shared" si="665"/>
        <v xml:space="preserve"> 0 Financial</v>
      </c>
      <c r="B8459" s="43" t="str">
        <f t="shared" si="666"/>
        <v/>
      </c>
      <c r="C8459" s="43">
        <f t="shared" si="667"/>
        <v>0</v>
      </c>
      <c r="D8459" s="43" t="str">
        <f t="shared" si="668"/>
        <v>Financial</v>
      </c>
      <c r="E8459" s="43" t="e">
        <f>IF(VLOOKUP(S8459,'DD-Lookup'!$J$6:$L$50,3,FALSE)="Monthly",(YEAR(AC8459)-YEAR(AB8459))*12+MONTH(AC8459)-MONTH(AB8459)+1,(AC8459-AB8459+1))</f>
        <v>#N/A</v>
      </c>
      <c r="F8459" s="210" t="e">
        <f t="shared" si="669"/>
        <v>#N/A</v>
      </c>
    </row>
    <row r="8460" spans="1:6" x14ac:dyDescent="0.25">
      <c r="A8460" s="43" t="str">
        <f t="shared" si="665"/>
        <v xml:space="preserve"> 0 Financial</v>
      </c>
      <c r="B8460" s="43" t="str">
        <f t="shared" si="666"/>
        <v/>
      </c>
      <c r="C8460" s="43">
        <f t="shared" si="667"/>
        <v>0</v>
      </c>
      <c r="D8460" s="43" t="str">
        <f t="shared" si="668"/>
        <v>Financial</v>
      </c>
      <c r="E8460" s="43" t="e">
        <f>IF(VLOOKUP(S8460,'DD-Lookup'!$J$6:$L$50,3,FALSE)="Monthly",(YEAR(AC8460)-YEAR(AB8460))*12+MONTH(AC8460)-MONTH(AB8460)+1,(AC8460-AB8460+1))</f>
        <v>#N/A</v>
      </c>
      <c r="F8460" s="210" t="e">
        <f t="shared" si="669"/>
        <v>#N/A</v>
      </c>
    </row>
    <row r="8461" spans="1:6" x14ac:dyDescent="0.25">
      <c r="A8461" s="43" t="str">
        <f t="shared" si="665"/>
        <v xml:space="preserve"> 0 Financial</v>
      </c>
      <c r="B8461" s="43" t="str">
        <f t="shared" si="666"/>
        <v/>
      </c>
      <c r="C8461" s="43">
        <f t="shared" si="667"/>
        <v>0</v>
      </c>
      <c r="D8461" s="43" t="str">
        <f t="shared" si="668"/>
        <v>Financial</v>
      </c>
      <c r="E8461" s="43" t="e">
        <f>IF(VLOOKUP(S8461,'DD-Lookup'!$J$6:$L$50,3,FALSE)="Monthly",(YEAR(AC8461)-YEAR(AB8461))*12+MONTH(AC8461)-MONTH(AB8461)+1,(AC8461-AB8461+1))</f>
        <v>#N/A</v>
      </c>
      <c r="F8461" s="210" t="e">
        <f t="shared" si="669"/>
        <v>#N/A</v>
      </c>
    </row>
    <row r="8462" spans="1:6" x14ac:dyDescent="0.25">
      <c r="A8462" s="43" t="str">
        <f t="shared" si="665"/>
        <v xml:space="preserve"> 0 Financial</v>
      </c>
      <c r="B8462" s="43" t="str">
        <f t="shared" si="666"/>
        <v/>
      </c>
      <c r="C8462" s="43">
        <f t="shared" si="667"/>
        <v>0</v>
      </c>
      <c r="D8462" s="43" t="str">
        <f t="shared" si="668"/>
        <v>Financial</v>
      </c>
      <c r="E8462" s="43" t="e">
        <f>IF(VLOOKUP(S8462,'DD-Lookup'!$J$6:$L$50,3,FALSE)="Monthly",(YEAR(AC8462)-YEAR(AB8462))*12+MONTH(AC8462)-MONTH(AB8462)+1,(AC8462-AB8462+1))</f>
        <v>#N/A</v>
      </c>
      <c r="F8462" s="210" t="e">
        <f t="shared" si="669"/>
        <v>#N/A</v>
      </c>
    </row>
    <row r="8463" spans="1:6" x14ac:dyDescent="0.25">
      <c r="A8463" s="43" t="str">
        <f t="shared" si="665"/>
        <v xml:space="preserve"> 0 Financial</v>
      </c>
      <c r="B8463" s="43" t="str">
        <f t="shared" si="666"/>
        <v/>
      </c>
      <c r="C8463" s="43">
        <f t="shared" si="667"/>
        <v>0</v>
      </c>
      <c r="D8463" s="43" t="str">
        <f t="shared" si="668"/>
        <v>Financial</v>
      </c>
      <c r="E8463" s="43" t="e">
        <f>IF(VLOOKUP(S8463,'DD-Lookup'!$J$6:$L$50,3,FALSE)="Monthly",(YEAR(AC8463)-YEAR(AB8463))*12+MONTH(AC8463)-MONTH(AB8463)+1,(AC8463-AB8463+1))</f>
        <v>#N/A</v>
      </c>
      <c r="F8463" s="210" t="e">
        <f t="shared" si="669"/>
        <v>#N/A</v>
      </c>
    </row>
    <row r="8464" spans="1:6" x14ac:dyDescent="0.25">
      <c r="A8464" s="43" t="str">
        <f t="shared" si="665"/>
        <v xml:space="preserve"> 0 Financial</v>
      </c>
      <c r="B8464" s="43" t="str">
        <f t="shared" si="666"/>
        <v/>
      </c>
      <c r="C8464" s="43">
        <f t="shared" si="667"/>
        <v>0</v>
      </c>
      <c r="D8464" s="43" t="str">
        <f t="shared" si="668"/>
        <v>Financial</v>
      </c>
      <c r="E8464" s="43" t="e">
        <f>IF(VLOOKUP(S8464,'DD-Lookup'!$J$6:$L$50,3,FALSE)="Monthly",(YEAR(AC8464)-YEAR(AB8464))*12+MONTH(AC8464)-MONTH(AB8464)+1,(AC8464-AB8464+1))</f>
        <v>#N/A</v>
      </c>
      <c r="F8464" s="210" t="e">
        <f t="shared" si="669"/>
        <v>#N/A</v>
      </c>
    </row>
    <row r="8465" spans="1:6" x14ac:dyDescent="0.25">
      <c r="A8465" s="43" t="str">
        <f t="shared" si="665"/>
        <v xml:space="preserve"> 0 Financial</v>
      </c>
      <c r="B8465" s="43" t="str">
        <f t="shared" si="666"/>
        <v/>
      </c>
      <c r="C8465" s="43">
        <f t="shared" si="667"/>
        <v>0</v>
      </c>
      <c r="D8465" s="43" t="str">
        <f t="shared" si="668"/>
        <v>Financial</v>
      </c>
      <c r="E8465" s="43" t="e">
        <f>IF(VLOOKUP(S8465,'DD-Lookup'!$J$6:$L$50,3,FALSE)="Monthly",(YEAR(AC8465)-YEAR(AB8465))*12+MONTH(AC8465)-MONTH(AB8465)+1,(AC8465-AB8465+1))</f>
        <v>#N/A</v>
      </c>
      <c r="F8465" s="210" t="e">
        <f t="shared" si="669"/>
        <v>#N/A</v>
      </c>
    </row>
    <row r="8466" spans="1:6" x14ac:dyDescent="0.25">
      <c r="A8466" s="43" t="str">
        <f t="shared" si="665"/>
        <v xml:space="preserve"> 0 Financial</v>
      </c>
      <c r="B8466" s="43" t="str">
        <f t="shared" si="666"/>
        <v/>
      </c>
      <c r="C8466" s="43">
        <f t="shared" si="667"/>
        <v>0</v>
      </c>
      <c r="D8466" s="43" t="str">
        <f t="shared" si="668"/>
        <v>Financial</v>
      </c>
      <c r="E8466" s="43" t="e">
        <f>IF(VLOOKUP(S8466,'DD-Lookup'!$J$6:$L$50,3,FALSE)="Monthly",(YEAR(AC8466)-YEAR(AB8466))*12+MONTH(AC8466)-MONTH(AB8466)+1,(AC8466-AB8466+1))</f>
        <v>#N/A</v>
      </c>
      <c r="F8466" s="210" t="e">
        <f t="shared" si="669"/>
        <v>#N/A</v>
      </c>
    </row>
    <row r="8467" spans="1:6" x14ac:dyDescent="0.25">
      <c r="A8467" s="43" t="str">
        <f t="shared" si="665"/>
        <v xml:space="preserve"> 0 Financial</v>
      </c>
      <c r="B8467" s="43" t="str">
        <f t="shared" si="666"/>
        <v/>
      </c>
      <c r="C8467" s="43">
        <f t="shared" si="667"/>
        <v>0</v>
      </c>
      <c r="D8467" s="43" t="str">
        <f t="shared" si="668"/>
        <v>Financial</v>
      </c>
      <c r="E8467" s="43" t="e">
        <f>IF(VLOOKUP(S8467,'DD-Lookup'!$J$6:$L$50,3,FALSE)="Monthly",(YEAR(AC8467)-YEAR(AB8467))*12+MONTH(AC8467)-MONTH(AB8467)+1,(AC8467-AB8467+1))</f>
        <v>#N/A</v>
      </c>
      <c r="F8467" s="210" t="e">
        <f t="shared" si="669"/>
        <v>#N/A</v>
      </c>
    </row>
    <row r="8468" spans="1:6" x14ac:dyDescent="0.25">
      <c r="A8468" s="43" t="str">
        <f t="shared" si="665"/>
        <v xml:space="preserve"> 0 Financial</v>
      </c>
      <c r="B8468" s="43" t="str">
        <f t="shared" si="666"/>
        <v/>
      </c>
      <c r="C8468" s="43">
        <f t="shared" si="667"/>
        <v>0</v>
      </c>
      <c r="D8468" s="43" t="str">
        <f t="shared" si="668"/>
        <v>Financial</v>
      </c>
      <c r="E8468" s="43" t="e">
        <f>IF(VLOOKUP(S8468,'DD-Lookup'!$J$6:$L$50,3,FALSE)="Monthly",(YEAR(AC8468)-YEAR(AB8468))*12+MONTH(AC8468)-MONTH(AB8468)+1,(AC8468-AB8468+1))</f>
        <v>#N/A</v>
      </c>
      <c r="F8468" s="210" t="e">
        <f t="shared" si="669"/>
        <v>#N/A</v>
      </c>
    </row>
    <row r="8469" spans="1:6" x14ac:dyDescent="0.25">
      <c r="A8469" s="43" t="str">
        <f t="shared" si="665"/>
        <v xml:space="preserve"> 0 Financial</v>
      </c>
      <c r="B8469" s="43" t="str">
        <f t="shared" si="666"/>
        <v/>
      </c>
      <c r="C8469" s="43">
        <f t="shared" si="667"/>
        <v>0</v>
      </c>
      <c r="D8469" s="43" t="str">
        <f t="shared" si="668"/>
        <v>Financial</v>
      </c>
      <c r="E8469" s="43" t="e">
        <f>IF(VLOOKUP(S8469,'DD-Lookup'!$J$6:$L$50,3,FALSE)="Monthly",(YEAR(AC8469)-YEAR(AB8469))*12+MONTH(AC8469)-MONTH(AB8469)+1,(AC8469-AB8469+1))</f>
        <v>#N/A</v>
      </c>
      <c r="F8469" s="210" t="e">
        <f t="shared" si="669"/>
        <v>#N/A</v>
      </c>
    </row>
    <row r="8470" spans="1:6" x14ac:dyDescent="0.25">
      <c r="A8470" s="43" t="str">
        <f t="shared" si="665"/>
        <v xml:space="preserve"> 0 Financial</v>
      </c>
      <c r="B8470" s="43" t="str">
        <f t="shared" si="666"/>
        <v/>
      </c>
      <c r="C8470" s="43">
        <f t="shared" si="667"/>
        <v>0</v>
      </c>
      <c r="D8470" s="43" t="str">
        <f t="shared" si="668"/>
        <v>Financial</v>
      </c>
      <c r="E8470" s="43" t="e">
        <f>IF(VLOOKUP(S8470,'DD-Lookup'!$J$6:$L$50,3,FALSE)="Monthly",(YEAR(AC8470)-YEAR(AB8470))*12+MONTH(AC8470)-MONTH(AB8470)+1,(AC8470-AB8470+1))</f>
        <v>#N/A</v>
      </c>
      <c r="F8470" s="210" t="e">
        <f t="shared" si="669"/>
        <v>#N/A</v>
      </c>
    </row>
    <row r="8471" spans="1:6" x14ac:dyDescent="0.25">
      <c r="A8471" s="43" t="str">
        <f t="shared" si="665"/>
        <v xml:space="preserve"> 0 Financial</v>
      </c>
      <c r="B8471" s="43" t="str">
        <f t="shared" si="666"/>
        <v/>
      </c>
      <c r="C8471" s="43">
        <f t="shared" si="667"/>
        <v>0</v>
      </c>
      <c r="D8471" s="43" t="str">
        <f t="shared" si="668"/>
        <v>Financial</v>
      </c>
      <c r="E8471" s="43" t="e">
        <f>IF(VLOOKUP(S8471,'DD-Lookup'!$J$6:$L$50,3,FALSE)="Monthly",(YEAR(AC8471)-YEAR(AB8471))*12+MONTH(AC8471)-MONTH(AB8471)+1,(AC8471-AB8471+1))</f>
        <v>#N/A</v>
      </c>
      <c r="F8471" s="210" t="e">
        <f t="shared" si="669"/>
        <v>#N/A</v>
      </c>
    </row>
    <row r="8472" spans="1:6" x14ac:dyDescent="0.25">
      <c r="A8472" s="43" t="str">
        <f t="shared" si="665"/>
        <v xml:space="preserve"> 0 Financial</v>
      </c>
      <c r="B8472" s="43" t="str">
        <f t="shared" si="666"/>
        <v/>
      </c>
      <c r="C8472" s="43">
        <f t="shared" si="667"/>
        <v>0</v>
      </c>
      <c r="D8472" s="43" t="str">
        <f t="shared" si="668"/>
        <v>Financial</v>
      </c>
      <c r="E8472" s="43" t="e">
        <f>IF(VLOOKUP(S8472,'DD-Lookup'!$J$6:$L$50,3,FALSE)="Monthly",(YEAR(AC8472)-YEAR(AB8472))*12+MONTH(AC8472)-MONTH(AB8472)+1,(AC8472-AB8472+1))</f>
        <v>#N/A</v>
      </c>
      <c r="F8472" s="210" t="e">
        <f t="shared" si="669"/>
        <v>#N/A</v>
      </c>
    </row>
    <row r="8473" spans="1:6" x14ac:dyDescent="0.25">
      <c r="A8473" s="43" t="str">
        <f t="shared" si="665"/>
        <v xml:space="preserve"> 0 Financial</v>
      </c>
      <c r="B8473" s="43" t="str">
        <f t="shared" si="666"/>
        <v/>
      </c>
      <c r="C8473" s="43">
        <f t="shared" si="667"/>
        <v>0</v>
      </c>
      <c r="D8473" s="43" t="str">
        <f t="shared" si="668"/>
        <v>Financial</v>
      </c>
      <c r="E8473" s="43" t="e">
        <f>IF(VLOOKUP(S8473,'DD-Lookup'!$J$6:$L$50,3,FALSE)="Monthly",(YEAR(AC8473)-YEAR(AB8473))*12+MONTH(AC8473)-MONTH(AB8473)+1,(AC8473-AB8473+1))</f>
        <v>#N/A</v>
      </c>
      <c r="F8473" s="210" t="e">
        <f t="shared" si="669"/>
        <v>#N/A</v>
      </c>
    </row>
    <row r="8474" spans="1:6" x14ac:dyDescent="0.25">
      <c r="A8474" s="43" t="str">
        <f t="shared" si="665"/>
        <v xml:space="preserve"> 0 Financial</v>
      </c>
      <c r="B8474" s="43" t="str">
        <f t="shared" si="666"/>
        <v/>
      </c>
      <c r="C8474" s="43">
        <f t="shared" si="667"/>
        <v>0</v>
      </c>
      <c r="D8474" s="43" t="str">
        <f t="shared" si="668"/>
        <v>Financial</v>
      </c>
      <c r="E8474" s="43" t="e">
        <f>IF(VLOOKUP(S8474,'DD-Lookup'!$J$6:$L$50,3,FALSE)="Monthly",(YEAR(AC8474)-YEAR(AB8474))*12+MONTH(AC8474)-MONTH(AB8474)+1,(AC8474-AB8474+1))</f>
        <v>#N/A</v>
      </c>
      <c r="F8474" s="210" t="e">
        <f t="shared" si="669"/>
        <v>#N/A</v>
      </c>
    </row>
    <row r="8475" spans="1:6" x14ac:dyDescent="0.25">
      <c r="A8475" s="43" t="str">
        <f t="shared" si="665"/>
        <v xml:space="preserve"> 0 Financial</v>
      </c>
      <c r="B8475" s="43" t="str">
        <f t="shared" si="666"/>
        <v/>
      </c>
      <c r="C8475" s="43">
        <f t="shared" si="667"/>
        <v>0</v>
      </c>
      <c r="D8475" s="43" t="str">
        <f t="shared" si="668"/>
        <v>Financial</v>
      </c>
      <c r="E8475" s="43" t="e">
        <f>IF(VLOOKUP(S8475,'DD-Lookup'!$J$6:$L$50,3,FALSE)="Monthly",(YEAR(AC8475)-YEAR(AB8475))*12+MONTH(AC8475)-MONTH(AB8475)+1,(AC8475-AB8475+1))</f>
        <v>#N/A</v>
      </c>
      <c r="F8475" s="210" t="e">
        <f t="shared" si="669"/>
        <v>#N/A</v>
      </c>
    </row>
    <row r="8476" spans="1:6" x14ac:dyDescent="0.25">
      <c r="A8476" s="43" t="str">
        <f t="shared" si="665"/>
        <v xml:space="preserve"> 0 Financial</v>
      </c>
      <c r="B8476" s="43" t="str">
        <f t="shared" si="666"/>
        <v/>
      </c>
      <c r="C8476" s="43">
        <f t="shared" si="667"/>
        <v>0</v>
      </c>
      <c r="D8476" s="43" t="str">
        <f t="shared" si="668"/>
        <v>Financial</v>
      </c>
      <c r="E8476" s="43" t="e">
        <f>IF(VLOOKUP(S8476,'DD-Lookup'!$J$6:$L$50,3,FALSE)="Monthly",(YEAR(AC8476)-YEAR(AB8476))*12+MONTH(AC8476)-MONTH(AB8476)+1,(AC8476-AB8476+1))</f>
        <v>#N/A</v>
      </c>
      <c r="F8476" s="210" t="e">
        <f t="shared" si="669"/>
        <v>#N/A</v>
      </c>
    </row>
    <row r="8477" spans="1:6" x14ac:dyDescent="0.25">
      <c r="A8477" s="43" t="str">
        <f t="shared" si="665"/>
        <v xml:space="preserve"> 0 Financial</v>
      </c>
      <c r="B8477" s="43" t="str">
        <f t="shared" si="666"/>
        <v/>
      </c>
      <c r="C8477" s="43">
        <f t="shared" si="667"/>
        <v>0</v>
      </c>
      <c r="D8477" s="43" t="str">
        <f t="shared" si="668"/>
        <v>Financial</v>
      </c>
      <c r="E8477" s="43" t="e">
        <f>IF(VLOOKUP(S8477,'DD-Lookup'!$J$6:$L$50,3,FALSE)="Monthly",(YEAR(AC8477)-YEAR(AB8477))*12+MONTH(AC8477)-MONTH(AB8477)+1,(AC8477-AB8477+1))</f>
        <v>#N/A</v>
      </c>
      <c r="F8477" s="210" t="e">
        <f t="shared" si="669"/>
        <v>#N/A</v>
      </c>
    </row>
    <row r="8478" spans="1:6" x14ac:dyDescent="0.25">
      <c r="A8478" s="43" t="str">
        <f t="shared" si="665"/>
        <v xml:space="preserve"> 0 Financial</v>
      </c>
      <c r="B8478" s="43" t="str">
        <f t="shared" si="666"/>
        <v/>
      </c>
      <c r="C8478" s="43">
        <f t="shared" si="667"/>
        <v>0</v>
      </c>
      <c r="D8478" s="43" t="str">
        <f t="shared" si="668"/>
        <v>Financial</v>
      </c>
      <c r="E8478" s="43" t="e">
        <f>IF(VLOOKUP(S8478,'DD-Lookup'!$J$6:$L$50,3,FALSE)="Monthly",(YEAR(AC8478)-YEAR(AB8478))*12+MONTH(AC8478)-MONTH(AB8478)+1,(AC8478-AB8478+1))</f>
        <v>#N/A</v>
      </c>
      <c r="F8478" s="210" t="e">
        <f t="shared" si="669"/>
        <v>#N/A</v>
      </c>
    </row>
    <row r="8479" spans="1:6" x14ac:dyDescent="0.25">
      <c r="A8479" s="43" t="str">
        <f t="shared" si="665"/>
        <v xml:space="preserve"> 0 Financial</v>
      </c>
      <c r="B8479" s="43" t="str">
        <f t="shared" si="666"/>
        <v/>
      </c>
      <c r="C8479" s="43">
        <f t="shared" si="667"/>
        <v>0</v>
      </c>
      <c r="D8479" s="43" t="str">
        <f t="shared" si="668"/>
        <v>Financial</v>
      </c>
      <c r="E8479" s="43" t="e">
        <f>IF(VLOOKUP(S8479,'DD-Lookup'!$J$6:$L$50,3,FALSE)="Monthly",(YEAR(AC8479)-YEAR(AB8479))*12+MONTH(AC8479)-MONTH(AB8479)+1,(AC8479-AB8479+1))</f>
        <v>#N/A</v>
      </c>
      <c r="F8479" s="210" t="e">
        <f t="shared" si="669"/>
        <v>#N/A</v>
      </c>
    </row>
    <row r="8480" spans="1:6" x14ac:dyDescent="0.25">
      <c r="A8480" s="43" t="str">
        <f t="shared" si="665"/>
        <v xml:space="preserve"> 0 Financial</v>
      </c>
      <c r="B8480" s="43" t="str">
        <f t="shared" si="666"/>
        <v/>
      </c>
      <c r="C8480" s="43">
        <f t="shared" si="667"/>
        <v>0</v>
      </c>
      <c r="D8480" s="43" t="str">
        <f t="shared" si="668"/>
        <v>Financial</v>
      </c>
      <c r="E8480" s="43" t="e">
        <f>IF(VLOOKUP(S8480,'DD-Lookup'!$J$6:$L$50,3,FALSE)="Monthly",(YEAR(AC8480)-YEAR(AB8480))*12+MONTH(AC8480)-MONTH(AB8480)+1,(AC8480-AB8480+1))</f>
        <v>#N/A</v>
      </c>
      <c r="F8480" s="210" t="e">
        <f t="shared" si="669"/>
        <v>#N/A</v>
      </c>
    </row>
    <row r="8481" spans="1:6" x14ac:dyDescent="0.25">
      <c r="A8481" s="43" t="str">
        <f t="shared" si="665"/>
        <v xml:space="preserve"> 0 Financial</v>
      </c>
      <c r="B8481" s="43" t="str">
        <f t="shared" si="666"/>
        <v/>
      </c>
      <c r="C8481" s="43">
        <f t="shared" si="667"/>
        <v>0</v>
      </c>
      <c r="D8481" s="43" t="str">
        <f t="shared" si="668"/>
        <v>Financial</v>
      </c>
      <c r="E8481" s="43" t="e">
        <f>IF(VLOOKUP(S8481,'DD-Lookup'!$J$6:$L$50,3,FALSE)="Monthly",(YEAR(AC8481)-YEAR(AB8481))*12+MONTH(AC8481)-MONTH(AB8481)+1,(AC8481-AB8481+1))</f>
        <v>#N/A</v>
      </c>
      <c r="F8481" s="210" t="e">
        <f t="shared" si="669"/>
        <v>#N/A</v>
      </c>
    </row>
    <row r="8482" spans="1:6" x14ac:dyDescent="0.25">
      <c r="A8482" s="43" t="str">
        <f t="shared" si="665"/>
        <v xml:space="preserve"> 0 Financial</v>
      </c>
      <c r="B8482" s="43" t="str">
        <f t="shared" si="666"/>
        <v/>
      </c>
      <c r="C8482" s="43">
        <f t="shared" si="667"/>
        <v>0</v>
      </c>
      <c r="D8482" s="43" t="str">
        <f t="shared" si="668"/>
        <v>Financial</v>
      </c>
      <c r="E8482" s="43" t="e">
        <f>IF(VLOOKUP(S8482,'DD-Lookup'!$J$6:$L$50,3,FALSE)="Monthly",(YEAR(AC8482)-YEAR(AB8482))*12+MONTH(AC8482)-MONTH(AB8482)+1,(AC8482-AB8482+1))</f>
        <v>#N/A</v>
      </c>
      <c r="F8482" s="210" t="e">
        <f t="shared" si="669"/>
        <v>#N/A</v>
      </c>
    </row>
    <row r="8483" spans="1:6" x14ac:dyDescent="0.25">
      <c r="A8483" s="43" t="str">
        <f t="shared" si="665"/>
        <v xml:space="preserve"> 0 Financial</v>
      </c>
      <c r="B8483" s="43" t="str">
        <f t="shared" si="666"/>
        <v/>
      </c>
      <c r="C8483" s="43">
        <f t="shared" si="667"/>
        <v>0</v>
      </c>
      <c r="D8483" s="43" t="str">
        <f t="shared" si="668"/>
        <v>Financial</v>
      </c>
      <c r="E8483" s="43" t="e">
        <f>IF(VLOOKUP(S8483,'DD-Lookup'!$J$6:$L$50,3,FALSE)="Monthly",(YEAR(AC8483)-YEAR(AB8483))*12+MONTH(AC8483)-MONTH(AB8483)+1,(AC8483-AB8483+1))</f>
        <v>#N/A</v>
      </c>
      <c r="F8483" s="210" t="e">
        <f t="shared" si="669"/>
        <v>#N/A</v>
      </c>
    </row>
    <row r="8484" spans="1:6" x14ac:dyDescent="0.25">
      <c r="A8484" s="43" t="str">
        <f t="shared" si="665"/>
        <v xml:space="preserve"> 0 Financial</v>
      </c>
      <c r="B8484" s="43" t="str">
        <f t="shared" si="666"/>
        <v/>
      </c>
      <c r="C8484" s="43">
        <f t="shared" si="667"/>
        <v>0</v>
      </c>
      <c r="D8484" s="43" t="str">
        <f t="shared" si="668"/>
        <v>Financial</v>
      </c>
      <c r="E8484" s="43" t="e">
        <f>IF(VLOOKUP(S8484,'DD-Lookup'!$J$6:$L$50,3,FALSE)="Monthly",(YEAR(AC8484)-YEAR(AB8484))*12+MONTH(AC8484)-MONTH(AB8484)+1,(AC8484-AB8484+1))</f>
        <v>#N/A</v>
      </c>
      <c r="F8484" s="210" t="e">
        <f t="shared" si="669"/>
        <v>#N/A</v>
      </c>
    </row>
    <row r="8485" spans="1:6" x14ac:dyDescent="0.25">
      <c r="A8485" s="43" t="str">
        <f t="shared" si="665"/>
        <v xml:space="preserve"> 0 Financial</v>
      </c>
      <c r="B8485" s="43" t="str">
        <f t="shared" si="666"/>
        <v/>
      </c>
      <c r="C8485" s="43">
        <f t="shared" si="667"/>
        <v>0</v>
      </c>
      <c r="D8485" s="43" t="str">
        <f t="shared" si="668"/>
        <v>Financial</v>
      </c>
      <c r="E8485" s="43" t="e">
        <f>IF(VLOOKUP(S8485,'DD-Lookup'!$J$6:$L$50,3,FALSE)="Monthly",(YEAR(AC8485)-YEAR(AB8485))*12+MONTH(AC8485)-MONTH(AB8485)+1,(AC8485-AB8485+1))</f>
        <v>#N/A</v>
      </c>
      <c r="F8485" s="210" t="e">
        <f t="shared" si="669"/>
        <v>#N/A</v>
      </c>
    </row>
    <row r="8486" spans="1:6" x14ac:dyDescent="0.25">
      <c r="A8486" s="43" t="str">
        <f t="shared" si="665"/>
        <v xml:space="preserve"> 0 Financial</v>
      </c>
      <c r="B8486" s="43" t="str">
        <f t="shared" si="666"/>
        <v/>
      </c>
      <c r="C8486" s="43">
        <f t="shared" si="667"/>
        <v>0</v>
      </c>
      <c r="D8486" s="43" t="str">
        <f t="shared" si="668"/>
        <v>Financial</v>
      </c>
      <c r="E8486" s="43" t="e">
        <f>IF(VLOOKUP(S8486,'DD-Lookup'!$J$6:$L$50,3,FALSE)="Monthly",(YEAR(AC8486)-YEAR(AB8486))*12+MONTH(AC8486)-MONTH(AB8486)+1,(AC8486-AB8486+1))</f>
        <v>#N/A</v>
      </c>
      <c r="F8486" s="210" t="e">
        <f t="shared" si="669"/>
        <v>#N/A</v>
      </c>
    </row>
    <row r="8487" spans="1:6" x14ac:dyDescent="0.25">
      <c r="A8487" s="43" t="str">
        <f t="shared" si="665"/>
        <v xml:space="preserve"> 0 Financial</v>
      </c>
      <c r="B8487" s="43" t="str">
        <f t="shared" si="666"/>
        <v/>
      </c>
      <c r="C8487" s="43">
        <f t="shared" si="667"/>
        <v>0</v>
      </c>
      <c r="D8487" s="43" t="str">
        <f t="shared" si="668"/>
        <v>Financial</v>
      </c>
      <c r="E8487" s="43" t="e">
        <f>IF(VLOOKUP(S8487,'DD-Lookup'!$J$6:$L$50,3,FALSE)="Monthly",(YEAR(AC8487)-YEAR(AB8487))*12+MONTH(AC8487)-MONTH(AB8487)+1,(AC8487-AB8487+1))</f>
        <v>#N/A</v>
      </c>
      <c r="F8487" s="210" t="e">
        <f t="shared" si="669"/>
        <v>#N/A</v>
      </c>
    </row>
    <row r="8488" spans="1:6" x14ac:dyDescent="0.25">
      <c r="A8488" s="43" t="str">
        <f t="shared" si="665"/>
        <v xml:space="preserve"> 0 Financial</v>
      </c>
      <c r="B8488" s="43" t="str">
        <f t="shared" si="666"/>
        <v/>
      </c>
      <c r="C8488" s="43">
        <f t="shared" si="667"/>
        <v>0</v>
      </c>
      <c r="D8488" s="43" t="str">
        <f t="shared" si="668"/>
        <v>Financial</v>
      </c>
      <c r="E8488" s="43" t="e">
        <f>IF(VLOOKUP(S8488,'DD-Lookup'!$J$6:$L$50,3,FALSE)="Monthly",(YEAR(AC8488)-YEAR(AB8488))*12+MONTH(AC8488)-MONTH(AB8488)+1,(AC8488-AB8488+1))</f>
        <v>#N/A</v>
      </c>
      <c r="F8488" s="210" t="e">
        <f t="shared" si="669"/>
        <v>#N/A</v>
      </c>
    </row>
    <row r="8489" spans="1:6" x14ac:dyDescent="0.25">
      <c r="A8489" s="43" t="str">
        <f t="shared" si="665"/>
        <v xml:space="preserve"> 0 Financial</v>
      </c>
      <c r="B8489" s="43" t="str">
        <f t="shared" si="666"/>
        <v/>
      </c>
      <c r="C8489" s="43">
        <f t="shared" si="667"/>
        <v>0</v>
      </c>
      <c r="D8489" s="43" t="str">
        <f t="shared" si="668"/>
        <v>Financial</v>
      </c>
      <c r="E8489" s="43" t="e">
        <f>IF(VLOOKUP(S8489,'DD-Lookup'!$J$6:$L$50,3,FALSE)="Monthly",(YEAR(AC8489)-YEAR(AB8489))*12+MONTH(AC8489)-MONTH(AB8489)+1,(AC8489-AB8489+1))</f>
        <v>#N/A</v>
      </c>
      <c r="F8489" s="210" t="e">
        <f t="shared" si="669"/>
        <v>#N/A</v>
      </c>
    </row>
    <row r="8490" spans="1:6" x14ac:dyDescent="0.25">
      <c r="A8490" s="43" t="str">
        <f t="shared" si="665"/>
        <v xml:space="preserve"> 0 Financial</v>
      </c>
      <c r="B8490" s="43" t="str">
        <f t="shared" si="666"/>
        <v/>
      </c>
      <c r="C8490" s="43">
        <f t="shared" si="667"/>
        <v>0</v>
      </c>
      <c r="D8490" s="43" t="str">
        <f t="shared" si="668"/>
        <v>Financial</v>
      </c>
      <c r="E8490" s="43" t="e">
        <f>IF(VLOOKUP(S8490,'DD-Lookup'!$J$6:$L$50,3,FALSE)="Monthly",(YEAR(AC8490)-YEAR(AB8490))*12+MONTH(AC8490)-MONTH(AB8490)+1,(AC8490-AB8490+1))</f>
        <v>#N/A</v>
      </c>
      <c r="F8490" s="210" t="e">
        <f t="shared" si="669"/>
        <v>#N/A</v>
      </c>
    </row>
    <row r="8491" spans="1:6" x14ac:dyDescent="0.25">
      <c r="A8491" s="43" t="str">
        <f t="shared" si="665"/>
        <v xml:space="preserve"> 0 Financial</v>
      </c>
      <c r="B8491" s="43" t="str">
        <f t="shared" si="666"/>
        <v/>
      </c>
      <c r="C8491" s="43">
        <f t="shared" si="667"/>
        <v>0</v>
      </c>
      <c r="D8491" s="43" t="str">
        <f t="shared" si="668"/>
        <v>Financial</v>
      </c>
      <c r="E8491" s="43" t="e">
        <f>IF(VLOOKUP(S8491,'DD-Lookup'!$J$6:$L$50,3,FALSE)="Monthly",(YEAR(AC8491)-YEAR(AB8491))*12+MONTH(AC8491)-MONTH(AB8491)+1,(AC8491-AB8491+1))</f>
        <v>#N/A</v>
      </c>
      <c r="F8491" s="210" t="e">
        <f t="shared" si="669"/>
        <v>#N/A</v>
      </c>
    </row>
    <row r="8492" spans="1:6" x14ac:dyDescent="0.25">
      <c r="A8492" s="43" t="str">
        <f t="shared" si="665"/>
        <v xml:space="preserve"> 0 Financial</v>
      </c>
      <c r="B8492" s="43" t="str">
        <f t="shared" si="666"/>
        <v/>
      </c>
      <c r="C8492" s="43">
        <f t="shared" si="667"/>
        <v>0</v>
      </c>
      <c r="D8492" s="43" t="str">
        <f t="shared" si="668"/>
        <v>Financial</v>
      </c>
      <c r="E8492" s="43" t="e">
        <f>IF(VLOOKUP(S8492,'DD-Lookup'!$J$6:$L$50,3,FALSE)="Monthly",(YEAR(AC8492)-YEAR(AB8492))*12+MONTH(AC8492)-MONTH(AB8492)+1,(AC8492-AB8492+1))</f>
        <v>#N/A</v>
      </c>
      <c r="F8492" s="210" t="e">
        <f t="shared" si="669"/>
        <v>#N/A</v>
      </c>
    </row>
    <row r="8493" spans="1:6" x14ac:dyDescent="0.25">
      <c r="A8493" s="43" t="str">
        <f t="shared" si="665"/>
        <v xml:space="preserve"> 0 Financial</v>
      </c>
      <c r="B8493" s="43" t="str">
        <f t="shared" si="666"/>
        <v/>
      </c>
      <c r="C8493" s="43">
        <f t="shared" si="667"/>
        <v>0</v>
      </c>
      <c r="D8493" s="43" t="str">
        <f t="shared" si="668"/>
        <v>Financial</v>
      </c>
      <c r="E8493" s="43" t="e">
        <f>IF(VLOOKUP(S8493,'DD-Lookup'!$J$6:$L$50,3,FALSE)="Monthly",(YEAR(AC8493)-YEAR(AB8493))*12+MONTH(AC8493)-MONTH(AB8493)+1,(AC8493-AB8493+1))</f>
        <v>#N/A</v>
      </c>
      <c r="F8493" s="210" t="e">
        <f t="shared" si="669"/>
        <v>#N/A</v>
      </c>
    </row>
    <row r="8494" spans="1:6" x14ac:dyDescent="0.25">
      <c r="A8494" s="43" t="str">
        <f t="shared" si="665"/>
        <v xml:space="preserve"> 0 Financial</v>
      </c>
      <c r="B8494" s="43" t="str">
        <f t="shared" si="666"/>
        <v/>
      </c>
      <c r="C8494" s="43">
        <f t="shared" si="667"/>
        <v>0</v>
      </c>
      <c r="D8494" s="43" t="str">
        <f t="shared" si="668"/>
        <v>Financial</v>
      </c>
      <c r="E8494" s="43" t="e">
        <f>IF(VLOOKUP(S8494,'DD-Lookup'!$J$6:$L$50,3,FALSE)="Monthly",(YEAR(AC8494)-YEAR(AB8494))*12+MONTH(AC8494)-MONTH(AB8494)+1,(AC8494-AB8494+1))</f>
        <v>#N/A</v>
      </c>
      <c r="F8494" s="210" t="e">
        <f t="shared" si="669"/>
        <v>#N/A</v>
      </c>
    </row>
    <row r="8495" spans="1:6" x14ac:dyDescent="0.25">
      <c r="A8495" s="43" t="str">
        <f t="shared" si="665"/>
        <v xml:space="preserve"> 0 Financial</v>
      </c>
      <c r="B8495" s="43" t="str">
        <f t="shared" si="666"/>
        <v/>
      </c>
      <c r="C8495" s="43">
        <f t="shared" si="667"/>
        <v>0</v>
      </c>
      <c r="D8495" s="43" t="str">
        <f t="shared" si="668"/>
        <v>Financial</v>
      </c>
      <c r="E8495" s="43" t="e">
        <f>IF(VLOOKUP(S8495,'DD-Lookup'!$J$6:$L$50,3,FALSE)="Monthly",(YEAR(AC8495)-YEAR(AB8495))*12+MONTH(AC8495)-MONTH(AB8495)+1,(AC8495-AB8495+1))</f>
        <v>#N/A</v>
      </c>
      <c r="F8495" s="210" t="e">
        <f t="shared" si="669"/>
        <v>#N/A</v>
      </c>
    </row>
    <row r="8496" spans="1:6" x14ac:dyDescent="0.25">
      <c r="A8496" s="43" t="str">
        <f t="shared" si="665"/>
        <v xml:space="preserve"> 0 Financial</v>
      </c>
      <c r="B8496" s="43" t="str">
        <f t="shared" si="666"/>
        <v/>
      </c>
      <c r="C8496" s="43">
        <f t="shared" si="667"/>
        <v>0</v>
      </c>
      <c r="D8496" s="43" t="str">
        <f t="shared" si="668"/>
        <v>Financial</v>
      </c>
      <c r="E8496" s="43" t="e">
        <f>IF(VLOOKUP(S8496,'DD-Lookup'!$J$6:$L$50,3,FALSE)="Monthly",(YEAR(AC8496)-YEAR(AB8496))*12+MONTH(AC8496)-MONTH(AB8496)+1,(AC8496-AB8496+1))</f>
        <v>#N/A</v>
      </c>
      <c r="F8496" s="210" t="e">
        <f t="shared" si="669"/>
        <v>#N/A</v>
      </c>
    </row>
    <row r="8497" spans="1:6" x14ac:dyDescent="0.25">
      <c r="A8497" s="43" t="str">
        <f t="shared" si="665"/>
        <v xml:space="preserve"> 0 Financial</v>
      </c>
      <c r="B8497" s="43" t="str">
        <f t="shared" si="666"/>
        <v/>
      </c>
      <c r="C8497" s="43">
        <f t="shared" si="667"/>
        <v>0</v>
      </c>
      <c r="D8497" s="43" t="str">
        <f t="shared" si="668"/>
        <v>Financial</v>
      </c>
      <c r="E8497" s="43" t="e">
        <f>IF(VLOOKUP(S8497,'DD-Lookup'!$J$6:$L$50,3,FALSE)="Monthly",(YEAR(AC8497)-YEAR(AB8497))*12+MONTH(AC8497)-MONTH(AB8497)+1,(AC8497-AB8497+1))</f>
        <v>#N/A</v>
      </c>
      <c r="F8497" s="210" t="e">
        <f t="shared" si="669"/>
        <v>#N/A</v>
      </c>
    </row>
    <row r="8498" spans="1:6" x14ac:dyDescent="0.25">
      <c r="A8498" s="43" t="str">
        <f t="shared" si="665"/>
        <v xml:space="preserve"> 0 Financial</v>
      </c>
      <c r="B8498" s="43" t="str">
        <f t="shared" si="666"/>
        <v/>
      </c>
      <c r="C8498" s="43">
        <f t="shared" si="667"/>
        <v>0</v>
      </c>
      <c r="D8498" s="43" t="str">
        <f t="shared" si="668"/>
        <v>Financial</v>
      </c>
      <c r="E8498" s="43" t="e">
        <f>IF(VLOOKUP(S8498,'DD-Lookup'!$J$6:$L$50,3,FALSE)="Monthly",(YEAR(AC8498)-YEAR(AB8498))*12+MONTH(AC8498)-MONTH(AB8498)+1,(AC8498-AB8498+1))</f>
        <v>#N/A</v>
      </c>
      <c r="F8498" s="210" t="e">
        <f t="shared" si="669"/>
        <v>#N/A</v>
      </c>
    </row>
    <row r="8499" spans="1:6" x14ac:dyDescent="0.25">
      <c r="A8499" s="43" t="str">
        <f t="shared" si="665"/>
        <v xml:space="preserve"> 0 Financial</v>
      </c>
      <c r="B8499" s="43" t="str">
        <f t="shared" si="666"/>
        <v/>
      </c>
      <c r="C8499" s="43">
        <f t="shared" si="667"/>
        <v>0</v>
      </c>
      <c r="D8499" s="43" t="str">
        <f t="shared" si="668"/>
        <v>Financial</v>
      </c>
      <c r="E8499" s="43" t="e">
        <f>IF(VLOOKUP(S8499,'DD-Lookup'!$J$6:$L$50,3,FALSE)="Monthly",(YEAR(AC8499)-YEAR(AB8499))*12+MONTH(AC8499)-MONTH(AB8499)+1,(AC8499-AB8499+1))</f>
        <v>#N/A</v>
      </c>
      <c r="F8499" s="210" t="e">
        <f t="shared" si="669"/>
        <v>#N/A</v>
      </c>
    </row>
    <row r="8500" spans="1:6" x14ac:dyDescent="0.25">
      <c r="A8500" s="43" t="str">
        <f t="shared" si="665"/>
        <v xml:space="preserve"> 0 Financial</v>
      </c>
      <c r="B8500" s="43" t="str">
        <f t="shared" si="666"/>
        <v/>
      </c>
      <c r="C8500" s="43">
        <f t="shared" si="667"/>
        <v>0</v>
      </c>
      <c r="D8500" s="43" t="str">
        <f t="shared" si="668"/>
        <v>Financial</v>
      </c>
      <c r="E8500" s="43" t="e">
        <f>IF(VLOOKUP(S8500,'DD-Lookup'!$J$6:$L$50,3,FALSE)="Monthly",(YEAR(AC8500)-YEAR(AB8500))*12+MONTH(AC8500)-MONTH(AB8500)+1,(AC8500-AB8500+1))</f>
        <v>#N/A</v>
      </c>
      <c r="F8500" s="210" t="e">
        <f t="shared" si="669"/>
        <v>#N/A</v>
      </c>
    </row>
    <row r="8501" spans="1:6" x14ac:dyDescent="0.25">
      <c r="A8501" s="43" t="str">
        <f t="shared" si="665"/>
        <v xml:space="preserve"> 0 Financial</v>
      </c>
      <c r="B8501" s="43" t="str">
        <f t="shared" si="666"/>
        <v/>
      </c>
      <c r="C8501" s="43">
        <f t="shared" si="667"/>
        <v>0</v>
      </c>
      <c r="D8501" s="43" t="str">
        <f t="shared" si="668"/>
        <v>Financial</v>
      </c>
      <c r="E8501" s="43" t="e">
        <f>IF(VLOOKUP(S8501,'DD-Lookup'!$J$6:$L$50,3,FALSE)="Monthly",(YEAR(AC8501)-YEAR(AB8501))*12+MONTH(AC8501)-MONTH(AB8501)+1,(AC8501-AB8501+1))</f>
        <v>#N/A</v>
      </c>
      <c r="F8501" s="210" t="e">
        <f t="shared" si="669"/>
        <v>#N/A</v>
      </c>
    </row>
    <row r="8502" spans="1:6" x14ac:dyDescent="0.25">
      <c r="A8502" s="43" t="str">
        <f t="shared" si="665"/>
        <v xml:space="preserve"> 0 Financial</v>
      </c>
      <c r="B8502" s="43" t="str">
        <f t="shared" si="666"/>
        <v/>
      </c>
      <c r="C8502" s="43">
        <f t="shared" si="667"/>
        <v>0</v>
      </c>
      <c r="D8502" s="43" t="str">
        <f t="shared" si="668"/>
        <v>Financial</v>
      </c>
      <c r="E8502" s="43" t="e">
        <f>IF(VLOOKUP(S8502,'DD-Lookup'!$J$6:$L$50,3,FALSE)="Monthly",(YEAR(AC8502)-YEAR(AB8502))*12+MONTH(AC8502)-MONTH(AB8502)+1,(AC8502-AB8502+1))</f>
        <v>#N/A</v>
      </c>
      <c r="F8502" s="210" t="e">
        <f t="shared" si="669"/>
        <v>#N/A</v>
      </c>
    </row>
    <row r="8503" spans="1:6" x14ac:dyDescent="0.25">
      <c r="A8503" s="43" t="str">
        <f t="shared" si="665"/>
        <v xml:space="preserve"> 0 Financial</v>
      </c>
      <c r="B8503" s="43" t="str">
        <f t="shared" si="666"/>
        <v/>
      </c>
      <c r="C8503" s="43">
        <f t="shared" si="667"/>
        <v>0</v>
      </c>
      <c r="D8503" s="43" t="str">
        <f t="shared" si="668"/>
        <v>Financial</v>
      </c>
      <c r="E8503" s="43" t="e">
        <f>IF(VLOOKUP(S8503,'DD-Lookup'!$J$6:$L$50,3,FALSE)="Monthly",(YEAR(AC8503)-YEAR(AB8503))*12+MONTH(AC8503)-MONTH(AB8503)+1,(AC8503-AB8503+1))</f>
        <v>#N/A</v>
      </c>
      <c r="F8503" s="210" t="e">
        <f t="shared" si="669"/>
        <v>#N/A</v>
      </c>
    </row>
    <row r="8504" spans="1:6" x14ac:dyDescent="0.25">
      <c r="A8504" s="43" t="str">
        <f t="shared" si="665"/>
        <v xml:space="preserve"> 0 Financial</v>
      </c>
      <c r="B8504" s="43" t="str">
        <f t="shared" si="666"/>
        <v/>
      </c>
      <c r="C8504" s="43">
        <f t="shared" si="667"/>
        <v>0</v>
      </c>
      <c r="D8504" s="43" t="str">
        <f t="shared" si="668"/>
        <v>Financial</v>
      </c>
      <c r="E8504" s="43" t="e">
        <f>IF(VLOOKUP(S8504,'DD-Lookup'!$J$6:$L$50,3,FALSE)="Monthly",(YEAR(AC8504)-YEAR(AB8504))*12+MONTH(AC8504)-MONTH(AB8504)+1,(AC8504-AB8504+1))</f>
        <v>#N/A</v>
      </c>
      <c r="F8504" s="210" t="e">
        <f t="shared" si="669"/>
        <v>#N/A</v>
      </c>
    </row>
    <row r="8505" spans="1:6" x14ac:dyDescent="0.25">
      <c r="A8505" s="43" t="str">
        <f t="shared" si="665"/>
        <v xml:space="preserve"> 0 Financial</v>
      </c>
      <c r="B8505" s="43" t="str">
        <f t="shared" si="666"/>
        <v/>
      </c>
      <c r="C8505" s="43">
        <f t="shared" si="667"/>
        <v>0</v>
      </c>
      <c r="D8505" s="43" t="str">
        <f t="shared" si="668"/>
        <v>Financial</v>
      </c>
      <c r="E8505" s="43" t="e">
        <f>IF(VLOOKUP(S8505,'DD-Lookup'!$J$6:$L$50,3,FALSE)="Monthly",(YEAR(AC8505)-YEAR(AB8505))*12+MONTH(AC8505)-MONTH(AB8505)+1,(AC8505-AB8505+1))</f>
        <v>#N/A</v>
      </c>
      <c r="F8505" s="210" t="e">
        <f t="shared" si="669"/>
        <v>#N/A</v>
      </c>
    </row>
    <row r="8506" spans="1:6" x14ac:dyDescent="0.25">
      <c r="A8506" s="43" t="str">
        <f t="shared" si="665"/>
        <v xml:space="preserve"> 0 Financial</v>
      </c>
      <c r="B8506" s="43" t="str">
        <f t="shared" si="666"/>
        <v/>
      </c>
      <c r="C8506" s="43">
        <f t="shared" si="667"/>
        <v>0</v>
      </c>
      <c r="D8506" s="43" t="str">
        <f t="shared" si="668"/>
        <v>Financial</v>
      </c>
      <c r="E8506" s="43" t="e">
        <f>IF(VLOOKUP(S8506,'DD-Lookup'!$J$6:$L$50,3,FALSE)="Monthly",(YEAR(AC8506)-YEAR(AB8506))*12+MONTH(AC8506)-MONTH(AB8506)+1,(AC8506-AB8506+1))</f>
        <v>#N/A</v>
      </c>
      <c r="F8506" s="210" t="e">
        <f t="shared" si="669"/>
        <v>#N/A</v>
      </c>
    </row>
    <row r="8507" spans="1:6" x14ac:dyDescent="0.25">
      <c r="A8507" s="43" t="str">
        <f t="shared" si="665"/>
        <v xml:space="preserve"> 0 Financial</v>
      </c>
      <c r="B8507" s="43" t="str">
        <f t="shared" si="666"/>
        <v/>
      </c>
      <c r="C8507" s="43">
        <f t="shared" si="667"/>
        <v>0</v>
      </c>
      <c r="D8507" s="43" t="str">
        <f t="shared" si="668"/>
        <v>Financial</v>
      </c>
      <c r="E8507" s="43" t="e">
        <f>IF(VLOOKUP(S8507,'DD-Lookup'!$J$6:$L$50,3,FALSE)="Monthly",(YEAR(AC8507)-YEAR(AB8507))*12+MONTH(AC8507)-MONTH(AB8507)+1,(AC8507-AB8507+1))</f>
        <v>#N/A</v>
      </c>
      <c r="F8507" s="210" t="e">
        <f t="shared" si="669"/>
        <v>#N/A</v>
      </c>
    </row>
    <row r="8508" spans="1:6" x14ac:dyDescent="0.25">
      <c r="A8508" s="43" t="str">
        <f t="shared" si="665"/>
        <v xml:space="preserve"> 0 Financial</v>
      </c>
      <c r="B8508" s="43" t="str">
        <f t="shared" si="666"/>
        <v/>
      </c>
      <c r="C8508" s="43">
        <f t="shared" si="667"/>
        <v>0</v>
      </c>
      <c r="D8508" s="43" t="str">
        <f t="shared" si="668"/>
        <v>Financial</v>
      </c>
      <c r="E8508" s="43" t="e">
        <f>IF(VLOOKUP(S8508,'DD-Lookup'!$J$6:$L$50,3,FALSE)="Monthly",(YEAR(AC8508)-YEAR(AB8508))*12+MONTH(AC8508)-MONTH(AB8508)+1,(AC8508-AB8508+1))</f>
        <v>#N/A</v>
      </c>
      <c r="F8508" s="210" t="e">
        <f t="shared" si="669"/>
        <v>#N/A</v>
      </c>
    </row>
    <row r="8509" spans="1:6" x14ac:dyDescent="0.25">
      <c r="A8509" s="43" t="str">
        <f t="shared" si="665"/>
        <v xml:space="preserve"> 0 Financial</v>
      </c>
      <c r="B8509" s="43" t="str">
        <f t="shared" si="666"/>
        <v/>
      </c>
      <c r="C8509" s="43">
        <f t="shared" si="667"/>
        <v>0</v>
      </c>
      <c r="D8509" s="43" t="str">
        <f t="shared" si="668"/>
        <v>Financial</v>
      </c>
      <c r="E8509" s="43" t="e">
        <f>IF(VLOOKUP(S8509,'DD-Lookup'!$J$6:$L$50,3,FALSE)="Monthly",(YEAR(AC8509)-YEAR(AB8509))*12+MONTH(AC8509)-MONTH(AB8509)+1,(AC8509-AB8509+1))</f>
        <v>#N/A</v>
      </c>
      <c r="F8509" s="210" t="e">
        <f t="shared" si="669"/>
        <v>#N/A</v>
      </c>
    </row>
    <row r="8510" spans="1:6" x14ac:dyDescent="0.25">
      <c r="A8510" s="43" t="str">
        <f t="shared" si="665"/>
        <v xml:space="preserve"> 0 Financial</v>
      </c>
      <c r="B8510" s="43" t="str">
        <f t="shared" si="666"/>
        <v/>
      </c>
      <c r="C8510" s="43">
        <f t="shared" si="667"/>
        <v>0</v>
      </c>
      <c r="D8510" s="43" t="str">
        <f t="shared" si="668"/>
        <v>Financial</v>
      </c>
      <c r="E8510" s="43" t="e">
        <f>IF(VLOOKUP(S8510,'DD-Lookup'!$J$6:$L$50,3,FALSE)="Monthly",(YEAR(AC8510)-YEAR(AB8510))*12+MONTH(AC8510)-MONTH(AB8510)+1,(AC8510-AB8510+1))</f>
        <v>#N/A</v>
      </c>
      <c r="F8510" s="210" t="e">
        <f t="shared" si="669"/>
        <v>#N/A</v>
      </c>
    </row>
    <row r="8511" spans="1:6" x14ac:dyDescent="0.25">
      <c r="A8511" s="43" t="str">
        <f t="shared" si="665"/>
        <v xml:space="preserve"> 0 Financial</v>
      </c>
      <c r="B8511" s="43" t="str">
        <f t="shared" si="666"/>
        <v/>
      </c>
      <c r="C8511" s="43">
        <f t="shared" si="667"/>
        <v>0</v>
      </c>
      <c r="D8511" s="43" t="str">
        <f t="shared" si="668"/>
        <v>Financial</v>
      </c>
      <c r="E8511" s="43" t="e">
        <f>IF(VLOOKUP(S8511,'DD-Lookup'!$J$6:$L$50,3,FALSE)="Monthly",(YEAR(AC8511)-YEAR(AB8511))*12+MONTH(AC8511)-MONTH(AB8511)+1,(AC8511-AB8511+1))</f>
        <v>#N/A</v>
      </c>
      <c r="F8511" s="210" t="e">
        <f t="shared" si="669"/>
        <v>#N/A</v>
      </c>
    </row>
    <row r="8512" spans="1:6" x14ac:dyDescent="0.25">
      <c r="A8512" s="43" t="str">
        <f t="shared" si="665"/>
        <v xml:space="preserve"> 0 Financial</v>
      </c>
      <c r="B8512" s="43" t="str">
        <f t="shared" si="666"/>
        <v/>
      </c>
      <c r="C8512" s="43">
        <f t="shared" si="667"/>
        <v>0</v>
      </c>
      <c r="D8512" s="43" t="str">
        <f t="shared" si="668"/>
        <v>Financial</v>
      </c>
      <c r="E8512" s="43" t="e">
        <f>IF(VLOOKUP(S8512,'DD-Lookup'!$J$6:$L$50,3,FALSE)="Monthly",(YEAR(AC8512)-YEAR(AB8512))*12+MONTH(AC8512)-MONTH(AB8512)+1,(AC8512-AB8512+1))</f>
        <v>#N/A</v>
      </c>
      <c r="F8512" s="210" t="e">
        <f t="shared" si="669"/>
        <v>#N/A</v>
      </c>
    </row>
    <row r="8513" spans="1:6" x14ac:dyDescent="0.25">
      <c r="A8513" s="43" t="str">
        <f t="shared" si="665"/>
        <v xml:space="preserve"> 0 Financial</v>
      </c>
      <c r="B8513" s="43" t="str">
        <f t="shared" si="666"/>
        <v/>
      </c>
      <c r="C8513" s="43">
        <f t="shared" si="667"/>
        <v>0</v>
      </c>
      <c r="D8513" s="43" t="str">
        <f t="shared" si="668"/>
        <v>Financial</v>
      </c>
      <c r="E8513" s="43" t="e">
        <f>IF(VLOOKUP(S8513,'DD-Lookup'!$J$6:$L$50,3,FALSE)="Monthly",(YEAR(AC8513)-YEAR(AB8513))*12+MONTH(AC8513)-MONTH(AB8513)+1,(AC8513-AB8513+1))</f>
        <v>#N/A</v>
      </c>
      <c r="F8513" s="210" t="e">
        <f t="shared" si="669"/>
        <v>#N/A</v>
      </c>
    </row>
    <row r="8514" spans="1:6" x14ac:dyDescent="0.25">
      <c r="A8514" s="43" t="str">
        <f t="shared" si="665"/>
        <v xml:space="preserve"> 0 Financial</v>
      </c>
      <c r="B8514" s="43" t="str">
        <f t="shared" si="666"/>
        <v/>
      </c>
      <c r="C8514" s="43">
        <f t="shared" si="667"/>
        <v>0</v>
      </c>
      <c r="D8514" s="43" t="str">
        <f t="shared" si="668"/>
        <v>Financial</v>
      </c>
      <c r="E8514" s="43" t="e">
        <f>IF(VLOOKUP(S8514,'DD-Lookup'!$J$6:$L$50,3,FALSE)="Monthly",(YEAR(AC8514)-YEAR(AB8514))*12+MONTH(AC8514)-MONTH(AB8514)+1,(AC8514-AB8514+1))</f>
        <v>#N/A</v>
      </c>
      <c r="F8514" s="210" t="e">
        <f t="shared" si="669"/>
        <v>#N/A</v>
      </c>
    </row>
    <row r="8515" spans="1:6" x14ac:dyDescent="0.25">
      <c r="A8515" s="43" t="str">
        <f t="shared" si="665"/>
        <v xml:space="preserve"> 0 Financial</v>
      </c>
      <c r="B8515" s="43" t="str">
        <f t="shared" si="666"/>
        <v/>
      </c>
      <c r="C8515" s="43">
        <f t="shared" si="667"/>
        <v>0</v>
      </c>
      <c r="D8515" s="43" t="str">
        <f t="shared" si="668"/>
        <v>Financial</v>
      </c>
      <c r="E8515" s="43" t="e">
        <f>IF(VLOOKUP(S8515,'DD-Lookup'!$J$6:$L$50,3,FALSE)="Monthly",(YEAR(AC8515)-YEAR(AB8515))*12+MONTH(AC8515)-MONTH(AB8515)+1,(AC8515-AB8515+1))</f>
        <v>#N/A</v>
      </c>
      <c r="F8515" s="210" t="e">
        <f t="shared" si="669"/>
        <v>#N/A</v>
      </c>
    </row>
    <row r="8516" spans="1:6" x14ac:dyDescent="0.25">
      <c r="A8516" s="43" t="str">
        <f t="shared" si="665"/>
        <v xml:space="preserve"> 0 Financial</v>
      </c>
      <c r="B8516" s="43" t="str">
        <f t="shared" si="666"/>
        <v/>
      </c>
      <c r="C8516" s="43">
        <f t="shared" si="667"/>
        <v>0</v>
      </c>
      <c r="D8516" s="43" t="str">
        <f t="shared" si="668"/>
        <v>Financial</v>
      </c>
      <c r="E8516" s="43" t="e">
        <f>IF(VLOOKUP(S8516,'DD-Lookup'!$J$6:$L$50,3,FALSE)="Monthly",(YEAR(AC8516)-YEAR(AB8516))*12+MONTH(AC8516)-MONTH(AB8516)+1,(AC8516-AB8516+1))</f>
        <v>#N/A</v>
      </c>
      <c r="F8516" s="210" t="e">
        <f t="shared" si="669"/>
        <v>#N/A</v>
      </c>
    </row>
    <row r="8517" spans="1:6" x14ac:dyDescent="0.25">
      <c r="A8517" s="43" t="str">
        <f t="shared" si="665"/>
        <v xml:space="preserve"> 0 Financial</v>
      </c>
      <c r="B8517" s="43" t="str">
        <f t="shared" si="666"/>
        <v/>
      </c>
      <c r="C8517" s="43">
        <f t="shared" si="667"/>
        <v>0</v>
      </c>
      <c r="D8517" s="43" t="str">
        <f t="shared" si="668"/>
        <v>Financial</v>
      </c>
      <c r="E8517" s="43" t="e">
        <f>IF(VLOOKUP(S8517,'DD-Lookup'!$J$6:$L$50,3,FALSE)="Monthly",(YEAR(AC8517)-YEAR(AB8517))*12+MONTH(AC8517)-MONTH(AB8517)+1,(AC8517-AB8517+1))</f>
        <v>#N/A</v>
      </c>
      <c r="F8517" s="210" t="e">
        <f t="shared" si="669"/>
        <v>#N/A</v>
      </c>
    </row>
    <row r="8518" spans="1:6" x14ac:dyDescent="0.25">
      <c r="A8518" s="43" t="str">
        <f t="shared" si="665"/>
        <v xml:space="preserve"> 0 Financial</v>
      </c>
      <c r="B8518" s="43" t="str">
        <f t="shared" si="666"/>
        <v/>
      </c>
      <c r="C8518" s="43">
        <f t="shared" si="667"/>
        <v>0</v>
      </c>
      <c r="D8518" s="43" t="str">
        <f t="shared" si="668"/>
        <v>Financial</v>
      </c>
      <c r="E8518" s="43" t="e">
        <f>IF(VLOOKUP(S8518,'DD-Lookup'!$J$6:$L$50,3,FALSE)="Monthly",(YEAR(AC8518)-YEAR(AB8518))*12+MONTH(AC8518)-MONTH(AB8518)+1,(AC8518-AB8518+1))</f>
        <v>#N/A</v>
      </c>
      <c r="F8518" s="210" t="e">
        <f t="shared" si="669"/>
        <v>#N/A</v>
      </c>
    </row>
    <row r="8519" spans="1:6" x14ac:dyDescent="0.25">
      <c r="A8519" s="43" t="str">
        <f t="shared" si="665"/>
        <v xml:space="preserve"> 0 Financial</v>
      </c>
      <c r="B8519" s="43" t="str">
        <f t="shared" si="666"/>
        <v/>
      </c>
      <c r="C8519" s="43">
        <f t="shared" si="667"/>
        <v>0</v>
      </c>
      <c r="D8519" s="43" t="str">
        <f t="shared" si="668"/>
        <v>Financial</v>
      </c>
      <c r="E8519" s="43" t="e">
        <f>IF(VLOOKUP(S8519,'DD-Lookup'!$J$6:$L$50,3,FALSE)="Monthly",(YEAR(AC8519)-YEAR(AB8519))*12+MONTH(AC8519)-MONTH(AB8519)+1,(AC8519-AB8519+1))</f>
        <v>#N/A</v>
      </c>
      <c r="F8519" s="210" t="e">
        <f t="shared" si="669"/>
        <v>#N/A</v>
      </c>
    </row>
    <row r="8520" spans="1:6" x14ac:dyDescent="0.25">
      <c r="A8520" s="43" t="str">
        <f t="shared" si="665"/>
        <v xml:space="preserve"> 0 Financial</v>
      </c>
      <c r="B8520" s="43" t="str">
        <f t="shared" si="666"/>
        <v/>
      </c>
      <c r="C8520" s="43">
        <f t="shared" si="667"/>
        <v>0</v>
      </c>
      <c r="D8520" s="43" t="str">
        <f t="shared" si="668"/>
        <v>Financial</v>
      </c>
      <c r="E8520" s="43" t="e">
        <f>IF(VLOOKUP(S8520,'DD-Lookup'!$J$6:$L$50,3,FALSE)="Monthly",(YEAR(AC8520)-YEAR(AB8520))*12+MONTH(AC8520)-MONTH(AB8520)+1,(AC8520-AB8520+1))</f>
        <v>#N/A</v>
      </c>
      <c r="F8520" s="210" t="e">
        <f t="shared" si="669"/>
        <v>#N/A</v>
      </c>
    </row>
    <row r="8521" spans="1:6" x14ac:dyDescent="0.25">
      <c r="A8521" s="43" t="str">
        <f t="shared" si="665"/>
        <v xml:space="preserve"> 0 Financial</v>
      </c>
      <c r="B8521" s="43" t="str">
        <f t="shared" si="666"/>
        <v/>
      </c>
      <c r="C8521" s="43">
        <f t="shared" si="667"/>
        <v>0</v>
      </c>
      <c r="D8521" s="43" t="str">
        <f t="shared" si="668"/>
        <v>Financial</v>
      </c>
      <c r="E8521" s="43" t="e">
        <f>IF(VLOOKUP(S8521,'DD-Lookup'!$J$6:$L$50,3,FALSE)="Monthly",(YEAR(AC8521)-YEAR(AB8521))*12+MONTH(AC8521)-MONTH(AB8521)+1,(AC8521-AB8521+1))</f>
        <v>#N/A</v>
      </c>
      <c r="F8521" s="210" t="e">
        <f t="shared" si="669"/>
        <v>#N/A</v>
      </c>
    </row>
    <row r="8522" spans="1:6" x14ac:dyDescent="0.25">
      <c r="A8522" s="43" t="str">
        <f t="shared" ref="A8522:A8585" si="670">B8522&amp;" "&amp;C8522&amp;" "&amp;D8522</f>
        <v xml:space="preserve"> 0 Financial</v>
      </c>
      <c r="B8522" s="43" t="str">
        <f t="shared" ref="B8522:B8585" si="671">IF((LEFT(N8522,2)="US"),"US","")</f>
        <v/>
      </c>
      <c r="C8522" s="43">
        <f t="shared" ref="C8522:C8585" si="672">M8522</f>
        <v>0</v>
      </c>
      <c r="D8522" s="43" t="str">
        <f t="shared" ref="D8522:D8585" si="673">IF(ISNUMBER(FIND("Phy",N8522))=TRUE,"Physical","Financial")</f>
        <v>Financial</v>
      </c>
      <c r="E8522" s="43" t="e">
        <f>IF(VLOOKUP(S8522,'DD-Lookup'!$J$6:$L$50,3,FALSE)="Monthly",(YEAR(AC8522)-YEAR(AB8522))*12+MONTH(AC8522)-MONTH(AB8522)+1,(AC8522-AB8522+1))</f>
        <v>#N/A</v>
      </c>
      <c r="F8522" s="210" t="e">
        <f t="shared" ref="F8522:F8585" si="674">E8522*SUM(P8522:Q8522)</f>
        <v>#N/A</v>
      </c>
    </row>
    <row r="8523" spans="1:6" x14ac:dyDescent="0.25">
      <c r="A8523" s="43" t="str">
        <f t="shared" si="670"/>
        <v xml:space="preserve"> 0 Financial</v>
      </c>
      <c r="B8523" s="43" t="str">
        <f t="shared" si="671"/>
        <v/>
      </c>
      <c r="C8523" s="43">
        <f t="shared" si="672"/>
        <v>0</v>
      </c>
      <c r="D8523" s="43" t="str">
        <f t="shared" si="673"/>
        <v>Financial</v>
      </c>
      <c r="E8523" s="43" t="e">
        <f>IF(VLOOKUP(S8523,'DD-Lookup'!$J$6:$L$50,3,FALSE)="Monthly",(YEAR(AC8523)-YEAR(AB8523))*12+MONTH(AC8523)-MONTH(AB8523)+1,(AC8523-AB8523+1))</f>
        <v>#N/A</v>
      </c>
      <c r="F8523" s="210" t="e">
        <f t="shared" si="674"/>
        <v>#N/A</v>
      </c>
    </row>
    <row r="8524" spans="1:6" x14ac:dyDescent="0.25">
      <c r="A8524" s="43" t="str">
        <f t="shared" si="670"/>
        <v xml:space="preserve"> 0 Financial</v>
      </c>
      <c r="B8524" s="43" t="str">
        <f t="shared" si="671"/>
        <v/>
      </c>
      <c r="C8524" s="43">
        <f t="shared" si="672"/>
        <v>0</v>
      </c>
      <c r="D8524" s="43" t="str">
        <f t="shared" si="673"/>
        <v>Financial</v>
      </c>
      <c r="E8524" s="43" t="e">
        <f>IF(VLOOKUP(S8524,'DD-Lookup'!$J$6:$L$50,3,FALSE)="Monthly",(YEAR(AC8524)-YEAR(AB8524))*12+MONTH(AC8524)-MONTH(AB8524)+1,(AC8524-AB8524+1))</f>
        <v>#N/A</v>
      </c>
      <c r="F8524" s="210" t="e">
        <f t="shared" si="674"/>
        <v>#N/A</v>
      </c>
    </row>
    <row r="8525" spans="1:6" x14ac:dyDescent="0.25">
      <c r="A8525" s="43" t="str">
        <f t="shared" si="670"/>
        <v xml:space="preserve"> 0 Financial</v>
      </c>
      <c r="B8525" s="43" t="str">
        <f t="shared" si="671"/>
        <v/>
      </c>
      <c r="C8525" s="43">
        <f t="shared" si="672"/>
        <v>0</v>
      </c>
      <c r="D8525" s="43" t="str">
        <f t="shared" si="673"/>
        <v>Financial</v>
      </c>
      <c r="E8525" s="43" t="e">
        <f>IF(VLOOKUP(S8525,'DD-Lookup'!$J$6:$L$50,3,FALSE)="Monthly",(YEAR(AC8525)-YEAR(AB8525))*12+MONTH(AC8525)-MONTH(AB8525)+1,(AC8525-AB8525+1))</f>
        <v>#N/A</v>
      </c>
      <c r="F8525" s="210" t="e">
        <f t="shared" si="674"/>
        <v>#N/A</v>
      </c>
    </row>
    <row r="8526" spans="1:6" x14ac:dyDescent="0.25">
      <c r="A8526" s="43" t="str">
        <f t="shared" si="670"/>
        <v xml:space="preserve"> 0 Financial</v>
      </c>
      <c r="B8526" s="43" t="str">
        <f t="shared" si="671"/>
        <v/>
      </c>
      <c r="C8526" s="43">
        <f t="shared" si="672"/>
        <v>0</v>
      </c>
      <c r="D8526" s="43" t="str">
        <f t="shared" si="673"/>
        <v>Financial</v>
      </c>
      <c r="E8526" s="43" t="e">
        <f>IF(VLOOKUP(S8526,'DD-Lookup'!$J$6:$L$50,3,FALSE)="Monthly",(YEAR(AC8526)-YEAR(AB8526))*12+MONTH(AC8526)-MONTH(AB8526)+1,(AC8526-AB8526+1))</f>
        <v>#N/A</v>
      </c>
      <c r="F8526" s="210" t="e">
        <f t="shared" si="674"/>
        <v>#N/A</v>
      </c>
    </row>
    <row r="8527" spans="1:6" x14ac:dyDescent="0.25">
      <c r="A8527" s="43" t="str">
        <f t="shared" si="670"/>
        <v xml:space="preserve"> 0 Financial</v>
      </c>
      <c r="B8527" s="43" t="str">
        <f t="shared" si="671"/>
        <v/>
      </c>
      <c r="C8527" s="43">
        <f t="shared" si="672"/>
        <v>0</v>
      </c>
      <c r="D8527" s="43" t="str">
        <f t="shared" si="673"/>
        <v>Financial</v>
      </c>
      <c r="E8527" s="43" t="e">
        <f>IF(VLOOKUP(S8527,'DD-Lookup'!$J$6:$L$50,3,FALSE)="Monthly",(YEAR(AC8527)-YEAR(AB8527))*12+MONTH(AC8527)-MONTH(AB8527)+1,(AC8527-AB8527+1))</f>
        <v>#N/A</v>
      </c>
      <c r="F8527" s="210" t="e">
        <f t="shared" si="674"/>
        <v>#N/A</v>
      </c>
    </row>
    <row r="8528" spans="1:6" x14ac:dyDescent="0.25">
      <c r="A8528" s="43" t="str">
        <f t="shared" si="670"/>
        <v xml:space="preserve"> 0 Financial</v>
      </c>
      <c r="B8528" s="43" t="str">
        <f t="shared" si="671"/>
        <v/>
      </c>
      <c r="C8528" s="43">
        <f t="shared" si="672"/>
        <v>0</v>
      </c>
      <c r="D8528" s="43" t="str">
        <f t="shared" si="673"/>
        <v>Financial</v>
      </c>
      <c r="E8528" s="43" t="e">
        <f>IF(VLOOKUP(S8528,'DD-Lookup'!$J$6:$L$50,3,FALSE)="Monthly",(YEAR(AC8528)-YEAR(AB8528))*12+MONTH(AC8528)-MONTH(AB8528)+1,(AC8528-AB8528+1))</f>
        <v>#N/A</v>
      </c>
      <c r="F8528" s="210" t="e">
        <f t="shared" si="674"/>
        <v>#N/A</v>
      </c>
    </row>
    <row r="8529" spans="1:6" x14ac:dyDescent="0.25">
      <c r="A8529" s="43" t="str">
        <f t="shared" si="670"/>
        <v xml:space="preserve"> 0 Financial</v>
      </c>
      <c r="B8529" s="43" t="str">
        <f t="shared" si="671"/>
        <v/>
      </c>
      <c r="C8529" s="43">
        <f t="shared" si="672"/>
        <v>0</v>
      </c>
      <c r="D8529" s="43" t="str">
        <f t="shared" si="673"/>
        <v>Financial</v>
      </c>
      <c r="E8529" s="43" t="e">
        <f>IF(VLOOKUP(S8529,'DD-Lookup'!$J$6:$L$50,3,FALSE)="Monthly",(YEAR(AC8529)-YEAR(AB8529))*12+MONTH(AC8529)-MONTH(AB8529)+1,(AC8529-AB8529+1))</f>
        <v>#N/A</v>
      </c>
      <c r="F8529" s="210" t="e">
        <f t="shared" si="674"/>
        <v>#N/A</v>
      </c>
    </row>
    <row r="8530" spans="1:6" x14ac:dyDescent="0.25">
      <c r="A8530" s="43" t="str">
        <f t="shared" si="670"/>
        <v xml:space="preserve"> 0 Financial</v>
      </c>
      <c r="B8530" s="43" t="str">
        <f t="shared" si="671"/>
        <v/>
      </c>
      <c r="C8530" s="43">
        <f t="shared" si="672"/>
        <v>0</v>
      </c>
      <c r="D8530" s="43" t="str">
        <f t="shared" si="673"/>
        <v>Financial</v>
      </c>
      <c r="E8530" s="43" t="e">
        <f>IF(VLOOKUP(S8530,'DD-Lookup'!$J$6:$L$50,3,FALSE)="Monthly",(YEAR(AC8530)-YEAR(AB8530))*12+MONTH(AC8530)-MONTH(AB8530)+1,(AC8530-AB8530+1))</f>
        <v>#N/A</v>
      </c>
      <c r="F8530" s="210" t="e">
        <f t="shared" si="674"/>
        <v>#N/A</v>
      </c>
    </row>
    <row r="8531" spans="1:6" x14ac:dyDescent="0.25">
      <c r="A8531" s="43" t="str">
        <f t="shared" si="670"/>
        <v xml:space="preserve"> 0 Financial</v>
      </c>
      <c r="B8531" s="43" t="str">
        <f t="shared" si="671"/>
        <v/>
      </c>
      <c r="C8531" s="43">
        <f t="shared" si="672"/>
        <v>0</v>
      </c>
      <c r="D8531" s="43" t="str">
        <f t="shared" si="673"/>
        <v>Financial</v>
      </c>
      <c r="E8531" s="43" t="e">
        <f>IF(VLOOKUP(S8531,'DD-Lookup'!$J$6:$L$50,3,FALSE)="Monthly",(YEAR(AC8531)-YEAR(AB8531))*12+MONTH(AC8531)-MONTH(AB8531)+1,(AC8531-AB8531+1))</f>
        <v>#N/A</v>
      </c>
      <c r="F8531" s="210" t="e">
        <f t="shared" si="674"/>
        <v>#N/A</v>
      </c>
    </row>
    <row r="8532" spans="1:6" x14ac:dyDescent="0.25">
      <c r="A8532" s="43" t="str">
        <f t="shared" si="670"/>
        <v xml:space="preserve"> 0 Financial</v>
      </c>
      <c r="B8532" s="43" t="str">
        <f t="shared" si="671"/>
        <v/>
      </c>
      <c r="C8532" s="43">
        <f t="shared" si="672"/>
        <v>0</v>
      </c>
      <c r="D8532" s="43" t="str">
        <f t="shared" si="673"/>
        <v>Financial</v>
      </c>
      <c r="E8532" s="43" t="e">
        <f>IF(VLOOKUP(S8532,'DD-Lookup'!$J$6:$L$50,3,FALSE)="Monthly",(YEAR(AC8532)-YEAR(AB8532))*12+MONTH(AC8532)-MONTH(AB8532)+1,(AC8532-AB8532+1))</f>
        <v>#N/A</v>
      </c>
      <c r="F8532" s="210" t="e">
        <f t="shared" si="674"/>
        <v>#N/A</v>
      </c>
    </row>
    <row r="8533" spans="1:6" x14ac:dyDescent="0.25">
      <c r="A8533" s="43" t="str">
        <f t="shared" si="670"/>
        <v xml:space="preserve"> 0 Financial</v>
      </c>
      <c r="B8533" s="43" t="str">
        <f t="shared" si="671"/>
        <v/>
      </c>
      <c r="C8533" s="43">
        <f t="shared" si="672"/>
        <v>0</v>
      </c>
      <c r="D8533" s="43" t="str">
        <f t="shared" si="673"/>
        <v>Financial</v>
      </c>
      <c r="E8533" s="43" t="e">
        <f>IF(VLOOKUP(S8533,'DD-Lookup'!$J$6:$L$50,3,FALSE)="Monthly",(YEAR(AC8533)-YEAR(AB8533))*12+MONTH(AC8533)-MONTH(AB8533)+1,(AC8533-AB8533+1))</f>
        <v>#N/A</v>
      </c>
      <c r="F8533" s="210" t="e">
        <f t="shared" si="674"/>
        <v>#N/A</v>
      </c>
    </row>
    <row r="8534" spans="1:6" x14ac:dyDescent="0.25">
      <c r="A8534" s="43" t="str">
        <f t="shared" si="670"/>
        <v xml:space="preserve"> 0 Financial</v>
      </c>
      <c r="B8534" s="43" t="str">
        <f t="shared" si="671"/>
        <v/>
      </c>
      <c r="C8534" s="43">
        <f t="shared" si="672"/>
        <v>0</v>
      </c>
      <c r="D8534" s="43" t="str">
        <f t="shared" si="673"/>
        <v>Financial</v>
      </c>
      <c r="E8534" s="43" t="e">
        <f>IF(VLOOKUP(S8534,'DD-Lookup'!$J$6:$L$50,3,FALSE)="Monthly",(YEAR(AC8534)-YEAR(AB8534))*12+MONTH(AC8534)-MONTH(AB8534)+1,(AC8534-AB8534+1))</f>
        <v>#N/A</v>
      </c>
      <c r="F8534" s="210" t="e">
        <f t="shared" si="674"/>
        <v>#N/A</v>
      </c>
    </row>
    <row r="8535" spans="1:6" x14ac:dyDescent="0.25">
      <c r="A8535" s="43" t="str">
        <f t="shared" si="670"/>
        <v xml:space="preserve"> 0 Financial</v>
      </c>
      <c r="B8535" s="43" t="str">
        <f t="shared" si="671"/>
        <v/>
      </c>
      <c r="C8535" s="43">
        <f t="shared" si="672"/>
        <v>0</v>
      </c>
      <c r="D8535" s="43" t="str">
        <f t="shared" si="673"/>
        <v>Financial</v>
      </c>
      <c r="E8535" s="43" t="e">
        <f>IF(VLOOKUP(S8535,'DD-Lookup'!$J$6:$L$50,3,FALSE)="Monthly",(YEAR(AC8535)-YEAR(AB8535))*12+MONTH(AC8535)-MONTH(AB8535)+1,(AC8535-AB8535+1))</f>
        <v>#N/A</v>
      </c>
      <c r="F8535" s="210" t="e">
        <f t="shared" si="674"/>
        <v>#N/A</v>
      </c>
    </row>
    <row r="8536" spans="1:6" x14ac:dyDescent="0.25">
      <c r="A8536" s="43" t="str">
        <f t="shared" si="670"/>
        <v xml:space="preserve"> 0 Financial</v>
      </c>
      <c r="B8536" s="43" t="str">
        <f t="shared" si="671"/>
        <v/>
      </c>
      <c r="C8536" s="43">
        <f t="shared" si="672"/>
        <v>0</v>
      </c>
      <c r="D8536" s="43" t="str">
        <f t="shared" si="673"/>
        <v>Financial</v>
      </c>
      <c r="E8536" s="43" t="e">
        <f>IF(VLOOKUP(S8536,'DD-Lookup'!$J$6:$L$50,3,FALSE)="Monthly",(YEAR(AC8536)-YEAR(AB8536))*12+MONTH(AC8536)-MONTH(AB8536)+1,(AC8536-AB8536+1))</f>
        <v>#N/A</v>
      </c>
      <c r="F8536" s="210" t="e">
        <f t="shared" si="674"/>
        <v>#N/A</v>
      </c>
    </row>
    <row r="8537" spans="1:6" x14ac:dyDescent="0.25">
      <c r="A8537" s="43" t="str">
        <f t="shared" si="670"/>
        <v xml:space="preserve"> 0 Financial</v>
      </c>
      <c r="B8537" s="43" t="str">
        <f t="shared" si="671"/>
        <v/>
      </c>
      <c r="C8537" s="43">
        <f t="shared" si="672"/>
        <v>0</v>
      </c>
      <c r="D8537" s="43" t="str">
        <f t="shared" si="673"/>
        <v>Financial</v>
      </c>
      <c r="E8537" s="43" t="e">
        <f>IF(VLOOKUP(S8537,'DD-Lookup'!$J$6:$L$50,3,FALSE)="Monthly",(YEAR(AC8537)-YEAR(AB8537))*12+MONTH(AC8537)-MONTH(AB8537)+1,(AC8537-AB8537+1))</f>
        <v>#N/A</v>
      </c>
      <c r="F8537" s="210" t="e">
        <f t="shared" si="674"/>
        <v>#N/A</v>
      </c>
    </row>
    <row r="8538" spans="1:6" x14ac:dyDescent="0.25">
      <c r="A8538" s="43" t="str">
        <f t="shared" si="670"/>
        <v xml:space="preserve"> 0 Financial</v>
      </c>
      <c r="B8538" s="43" t="str">
        <f t="shared" si="671"/>
        <v/>
      </c>
      <c r="C8538" s="43">
        <f t="shared" si="672"/>
        <v>0</v>
      </c>
      <c r="D8538" s="43" t="str">
        <f t="shared" si="673"/>
        <v>Financial</v>
      </c>
      <c r="E8538" s="43" t="e">
        <f>IF(VLOOKUP(S8538,'DD-Lookup'!$J$6:$L$50,3,FALSE)="Monthly",(YEAR(AC8538)-YEAR(AB8538))*12+MONTH(AC8538)-MONTH(AB8538)+1,(AC8538-AB8538+1))</f>
        <v>#N/A</v>
      </c>
      <c r="F8538" s="210" t="e">
        <f t="shared" si="674"/>
        <v>#N/A</v>
      </c>
    </row>
    <row r="8539" spans="1:6" x14ac:dyDescent="0.25">
      <c r="A8539" s="43" t="str">
        <f t="shared" si="670"/>
        <v xml:space="preserve"> 0 Financial</v>
      </c>
      <c r="B8539" s="43" t="str">
        <f t="shared" si="671"/>
        <v/>
      </c>
      <c r="C8539" s="43">
        <f t="shared" si="672"/>
        <v>0</v>
      </c>
      <c r="D8539" s="43" t="str">
        <f t="shared" si="673"/>
        <v>Financial</v>
      </c>
      <c r="E8539" s="43" t="e">
        <f>IF(VLOOKUP(S8539,'DD-Lookup'!$J$6:$L$50,3,FALSE)="Monthly",(YEAR(AC8539)-YEAR(AB8539))*12+MONTH(AC8539)-MONTH(AB8539)+1,(AC8539-AB8539+1))</f>
        <v>#N/A</v>
      </c>
      <c r="F8539" s="210" t="e">
        <f t="shared" si="674"/>
        <v>#N/A</v>
      </c>
    </row>
    <row r="8540" spans="1:6" x14ac:dyDescent="0.25">
      <c r="A8540" s="43" t="str">
        <f t="shared" si="670"/>
        <v xml:space="preserve"> 0 Financial</v>
      </c>
      <c r="B8540" s="43" t="str">
        <f t="shared" si="671"/>
        <v/>
      </c>
      <c r="C8540" s="43">
        <f t="shared" si="672"/>
        <v>0</v>
      </c>
      <c r="D8540" s="43" t="str">
        <f t="shared" si="673"/>
        <v>Financial</v>
      </c>
      <c r="E8540" s="43" t="e">
        <f>IF(VLOOKUP(S8540,'DD-Lookup'!$J$6:$L$50,3,FALSE)="Monthly",(YEAR(AC8540)-YEAR(AB8540))*12+MONTH(AC8540)-MONTH(AB8540)+1,(AC8540-AB8540+1))</f>
        <v>#N/A</v>
      </c>
      <c r="F8540" s="210" t="e">
        <f t="shared" si="674"/>
        <v>#N/A</v>
      </c>
    </row>
    <row r="8541" spans="1:6" x14ac:dyDescent="0.25">
      <c r="A8541" s="43" t="str">
        <f t="shared" si="670"/>
        <v xml:space="preserve"> 0 Financial</v>
      </c>
      <c r="B8541" s="43" t="str">
        <f t="shared" si="671"/>
        <v/>
      </c>
      <c r="C8541" s="43">
        <f t="shared" si="672"/>
        <v>0</v>
      </c>
      <c r="D8541" s="43" t="str">
        <f t="shared" si="673"/>
        <v>Financial</v>
      </c>
      <c r="E8541" s="43" t="e">
        <f>IF(VLOOKUP(S8541,'DD-Lookup'!$J$6:$L$50,3,FALSE)="Monthly",(YEAR(AC8541)-YEAR(AB8541))*12+MONTH(AC8541)-MONTH(AB8541)+1,(AC8541-AB8541+1))</f>
        <v>#N/A</v>
      </c>
      <c r="F8541" s="210" t="e">
        <f t="shared" si="674"/>
        <v>#N/A</v>
      </c>
    </row>
    <row r="8542" spans="1:6" x14ac:dyDescent="0.25">
      <c r="A8542" s="43" t="str">
        <f t="shared" si="670"/>
        <v xml:space="preserve"> 0 Financial</v>
      </c>
      <c r="B8542" s="43" t="str">
        <f t="shared" si="671"/>
        <v/>
      </c>
      <c r="C8542" s="43">
        <f t="shared" si="672"/>
        <v>0</v>
      </c>
      <c r="D8542" s="43" t="str">
        <f t="shared" si="673"/>
        <v>Financial</v>
      </c>
      <c r="E8542" s="43" t="e">
        <f>IF(VLOOKUP(S8542,'DD-Lookup'!$J$6:$L$50,3,FALSE)="Monthly",(YEAR(AC8542)-YEAR(AB8542))*12+MONTH(AC8542)-MONTH(AB8542)+1,(AC8542-AB8542+1))</f>
        <v>#N/A</v>
      </c>
      <c r="F8542" s="210" t="e">
        <f t="shared" si="674"/>
        <v>#N/A</v>
      </c>
    </row>
    <row r="8543" spans="1:6" x14ac:dyDescent="0.25">
      <c r="A8543" s="43" t="str">
        <f t="shared" si="670"/>
        <v xml:space="preserve"> 0 Financial</v>
      </c>
      <c r="B8543" s="43" t="str">
        <f t="shared" si="671"/>
        <v/>
      </c>
      <c r="C8543" s="43">
        <f t="shared" si="672"/>
        <v>0</v>
      </c>
      <c r="D8543" s="43" t="str">
        <f t="shared" si="673"/>
        <v>Financial</v>
      </c>
      <c r="E8543" s="43" t="e">
        <f>IF(VLOOKUP(S8543,'DD-Lookup'!$J$6:$L$50,3,FALSE)="Monthly",(YEAR(AC8543)-YEAR(AB8543))*12+MONTH(AC8543)-MONTH(AB8543)+1,(AC8543-AB8543+1))</f>
        <v>#N/A</v>
      </c>
      <c r="F8543" s="210" t="e">
        <f t="shared" si="674"/>
        <v>#N/A</v>
      </c>
    </row>
    <row r="8544" spans="1:6" x14ac:dyDescent="0.25">
      <c r="A8544" s="43" t="str">
        <f t="shared" si="670"/>
        <v xml:space="preserve"> 0 Financial</v>
      </c>
      <c r="B8544" s="43" t="str">
        <f t="shared" si="671"/>
        <v/>
      </c>
      <c r="C8544" s="43">
        <f t="shared" si="672"/>
        <v>0</v>
      </c>
      <c r="D8544" s="43" t="str">
        <f t="shared" si="673"/>
        <v>Financial</v>
      </c>
      <c r="E8544" s="43" t="e">
        <f>IF(VLOOKUP(S8544,'DD-Lookup'!$J$6:$L$50,3,FALSE)="Monthly",(YEAR(AC8544)-YEAR(AB8544))*12+MONTH(AC8544)-MONTH(AB8544)+1,(AC8544-AB8544+1))</f>
        <v>#N/A</v>
      </c>
      <c r="F8544" s="210" t="e">
        <f t="shared" si="674"/>
        <v>#N/A</v>
      </c>
    </row>
    <row r="8545" spans="1:6" x14ac:dyDescent="0.25">
      <c r="A8545" s="43" t="str">
        <f t="shared" si="670"/>
        <v xml:space="preserve"> 0 Financial</v>
      </c>
      <c r="B8545" s="43" t="str">
        <f t="shared" si="671"/>
        <v/>
      </c>
      <c r="C8545" s="43">
        <f t="shared" si="672"/>
        <v>0</v>
      </c>
      <c r="D8545" s="43" t="str">
        <f t="shared" si="673"/>
        <v>Financial</v>
      </c>
      <c r="E8545" s="43" t="e">
        <f>IF(VLOOKUP(S8545,'DD-Lookup'!$J$6:$L$50,3,FALSE)="Monthly",(YEAR(AC8545)-YEAR(AB8545))*12+MONTH(AC8545)-MONTH(AB8545)+1,(AC8545-AB8545+1))</f>
        <v>#N/A</v>
      </c>
      <c r="F8545" s="210" t="e">
        <f t="shared" si="674"/>
        <v>#N/A</v>
      </c>
    </row>
    <row r="8546" spans="1:6" x14ac:dyDescent="0.25">
      <c r="A8546" s="43" t="str">
        <f t="shared" si="670"/>
        <v xml:space="preserve"> 0 Financial</v>
      </c>
      <c r="B8546" s="43" t="str">
        <f t="shared" si="671"/>
        <v/>
      </c>
      <c r="C8546" s="43">
        <f t="shared" si="672"/>
        <v>0</v>
      </c>
      <c r="D8546" s="43" t="str">
        <f t="shared" si="673"/>
        <v>Financial</v>
      </c>
      <c r="E8546" s="43" t="e">
        <f>IF(VLOOKUP(S8546,'DD-Lookup'!$J$6:$L$50,3,FALSE)="Monthly",(YEAR(AC8546)-YEAR(AB8546))*12+MONTH(AC8546)-MONTH(AB8546)+1,(AC8546-AB8546+1))</f>
        <v>#N/A</v>
      </c>
      <c r="F8546" s="210" t="e">
        <f t="shared" si="674"/>
        <v>#N/A</v>
      </c>
    </row>
    <row r="8547" spans="1:6" x14ac:dyDescent="0.25">
      <c r="A8547" s="43" t="str">
        <f t="shared" si="670"/>
        <v xml:space="preserve"> 0 Financial</v>
      </c>
      <c r="B8547" s="43" t="str">
        <f t="shared" si="671"/>
        <v/>
      </c>
      <c r="C8547" s="43">
        <f t="shared" si="672"/>
        <v>0</v>
      </c>
      <c r="D8547" s="43" t="str">
        <f t="shared" si="673"/>
        <v>Financial</v>
      </c>
      <c r="E8547" s="43" t="e">
        <f>IF(VLOOKUP(S8547,'DD-Lookup'!$J$6:$L$50,3,FALSE)="Monthly",(YEAR(AC8547)-YEAR(AB8547))*12+MONTH(AC8547)-MONTH(AB8547)+1,(AC8547-AB8547+1))</f>
        <v>#N/A</v>
      </c>
      <c r="F8547" s="210" t="e">
        <f t="shared" si="674"/>
        <v>#N/A</v>
      </c>
    </row>
    <row r="8548" spans="1:6" x14ac:dyDescent="0.25">
      <c r="A8548" s="43" t="str">
        <f t="shared" si="670"/>
        <v xml:space="preserve"> 0 Financial</v>
      </c>
      <c r="B8548" s="43" t="str">
        <f t="shared" si="671"/>
        <v/>
      </c>
      <c r="C8548" s="43">
        <f t="shared" si="672"/>
        <v>0</v>
      </c>
      <c r="D8548" s="43" t="str">
        <f t="shared" si="673"/>
        <v>Financial</v>
      </c>
      <c r="E8548" s="43" t="e">
        <f>IF(VLOOKUP(S8548,'DD-Lookup'!$J$6:$L$50,3,FALSE)="Monthly",(YEAR(AC8548)-YEAR(AB8548))*12+MONTH(AC8548)-MONTH(AB8548)+1,(AC8548-AB8548+1))</f>
        <v>#N/A</v>
      </c>
      <c r="F8548" s="210" t="e">
        <f t="shared" si="674"/>
        <v>#N/A</v>
      </c>
    </row>
    <row r="8549" spans="1:6" x14ac:dyDescent="0.25">
      <c r="A8549" s="43" t="str">
        <f t="shared" si="670"/>
        <v xml:space="preserve"> 0 Financial</v>
      </c>
      <c r="B8549" s="43" t="str">
        <f t="shared" si="671"/>
        <v/>
      </c>
      <c r="C8549" s="43">
        <f t="shared" si="672"/>
        <v>0</v>
      </c>
      <c r="D8549" s="43" t="str">
        <f t="shared" si="673"/>
        <v>Financial</v>
      </c>
      <c r="E8549" s="43" t="e">
        <f>IF(VLOOKUP(S8549,'DD-Lookup'!$J$6:$L$50,3,FALSE)="Monthly",(YEAR(AC8549)-YEAR(AB8549))*12+MONTH(AC8549)-MONTH(AB8549)+1,(AC8549-AB8549+1))</f>
        <v>#N/A</v>
      </c>
      <c r="F8549" s="210" t="e">
        <f t="shared" si="674"/>
        <v>#N/A</v>
      </c>
    </row>
    <row r="8550" spans="1:6" x14ac:dyDescent="0.25">
      <c r="A8550" s="43" t="str">
        <f t="shared" si="670"/>
        <v xml:space="preserve"> 0 Financial</v>
      </c>
      <c r="B8550" s="43" t="str">
        <f t="shared" si="671"/>
        <v/>
      </c>
      <c r="C8550" s="43">
        <f t="shared" si="672"/>
        <v>0</v>
      </c>
      <c r="D8550" s="43" t="str">
        <f t="shared" si="673"/>
        <v>Financial</v>
      </c>
      <c r="E8550" s="43" t="e">
        <f>IF(VLOOKUP(S8550,'DD-Lookup'!$J$6:$L$50,3,FALSE)="Monthly",(YEAR(AC8550)-YEAR(AB8550))*12+MONTH(AC8550)-MONTH(AB8550)+1,(AC8550-AB8550+1))</f>
        <v>#N/A</v>
      </c>
      <c r="F8550" s="210" t="e">
        <f t="shared" si="674"/>
        <v>#N/A</v>
      </c>
    </row>
    <row r="8551" spans="1:6" x14ac:dyDescent="0.25">
      <c r="A8551" s="43" t="str">
        <f t="shared" si="670"/>
        <v xml:space="preserve"> 0 Financial</v>
      </c>
      <c r="B8551" s="43" t="str">
        <f t="shared" si="671"/>
        <v/>
      </c>
      <c r="C8551" s="43">
        <f t="shared" si="672"/>
        <v>0</v>
      </c>
      <c r="D8551" s="43" t="str">
        <f t="shared" si="673"/>
        <v>Financial</v>
      </c>
      <c r="E8551" s="43" t="e">
        <f>IF(VLOOKUP(S8551,'DD-Lookup'!$J$6:$L$50,3,FALSE)="Monthly",(YEAR(AC8551)-YEAR(AB8551))*12+MONTH(AC8551)-MONTH(AB8551)+1,(AC8551-AB8551+1))</f>
        <v>#N/A</v>
      </c>
      <c r="F8551" s="210" t="e">
        <f t="shared" si="674"/>
        <v>#N/A</v>
      </c>
    </row>
    <row r="8552" spans="1:6" x14ac:dyDescent="0.25">
      <c r="A8552" s="43" t="str">
        <f t="shared" si="670"/>
        <v xml:space="preserve"> 0 Financial</v>
      </c>
      <c r="B8552" s="43" t="str">
        <f t="shared" si="671"/>
        <v/>
      </c>
      <c r="C8552" s="43">
        <f t="shared" si="672"/>
        <v>0</v>
      </c>
      <c r="D8552" s="43" t="str">
        <f t="shared" si="673"/>
        <v>Financial</v>
      </c>
      <c r="E8552" s="43" t="e">
        <f>IF(VLOOKUP(S8552,'DD-Lookup'!$J$6:$L$50,3,FALSE)="Monthly",(YEAR(AC8552)-YEAR(AB8552))*12+MONTH(AC8552)-MONTH(AB8552)+1,(AC8552-AB8552+1))</f>
        <v>#N/A</v>
      </c>
      <c r="F8552" s="210" t="e">
        <f t="shared" si="674"/>
        <v>#N/A</v>
      </c>
    </row>
    <row r="8553" spans="1:6" x14ac:dyDescent="0.25">
      <c r="A8553" s="43" t="str">
        <f t="shared" si="670"/>
        <v xml:space="preserve"> 0 Financial</v>
      </c>
      <c r="B8553" s="43" t="str">
        <f t="shared" si="671"/>
        <v/>
      </c>
      <c r="C8553" s="43">
        <f t="shared" si="672"/>
        <v>0</v>
      </c>
      <c r="D8553" s="43" t="str">
        <f t="shared" si="673"/>
        <v>Financial</v>
      </c>
      <c r="E8553" s="43" t="e">
        <f>IF(VLOOKUP(S8553,'DD-Lookup'!$J$6:$L$50,3,FALSE)="Monthly",(YEAR(AC8553)-YEAR(AB8553))*12+MONTH(AC8553)-MONTH(AB8553)+1,(AC8553-AB8553+1))</f>
        <v>#N/A</v>
      </c>
      <c r="F8553" s="210" t="e">
        <f t="shared" si="674"/>
        <v>#N/A</v>
      </c>
    </row>
    <row r="8554" spans="1:6" x14ac:dyDescent="0.25">
      <c r="A8554" s="43" t="str">
        <f t="shared" si="670"/>
        <v xml:space="preserve"> 0 Financial</v>
      </c>
      <c r="B8554" s="43" t="str">
        <f t="shared" si="671"/>
        <v/>
      </c>
      <c r="C8554" s="43">
        <f t="shared" si="672"/>
        <v>0</v>
      </c>
      <c r="D8554" s="43" t="str">
        <f t="shared" si="673"/>
        <v>Financial</v>
      </c>
      <c r="E8554" s="43" t="e">
        <f>IF(VLOOKUP(S8554,'DD-Lookup'!$J$6:$L$50,3,FALSE)="Monthly",(YEAR(AC8554)-YEAR(AB8554))*12+MONTH(AC8554)-MONTH(AB8554)+1,(AC8554-AB8554+1))</f>
        <v>#N/A</v>
      </c>
      <c r="F8554" s="210" t="e">
        <f t="shared" si="674"/>
        <v>#N/A</v>
      </c>
    </row>
    <row r="8555" spans="1:6" x14ac:dyDescent="0.25">
      <c r="A8555" s="43" t="str">
        <f t="shared" si="670"/>
        <v xml:space="preserve"> 0 Financial</v>
      </c>
      <c r="B8555" s="43" t="str">
        <f t="shared" si="671"/>
        <v/>
      </c>
      <c r="C8555" s="43">
        <f t="shared" si="672"/>
        <v>0</v>
      </c>
      <c r="D8555" s="43" t="str">
        <f t="shared" si="673"/>
        <v>Financial</v>
      </c>
      <c r="E8555" s="43" t="e">
        <f>IF(VLOOKUP(S8555,'DD-Lookup'!$J$6:$L$50,3,FALSE)="Monthly",(YEAR(AC8555)-YEAR(AB8555))*12+MONTH(AC8555)-MONTH(AB8555)+1,(AC8555-AB8555+1))</f>
        <v>#N/A</v>
      </c>
      <c r="F8555" s="210" t="e">
        <f t="shared" si="674"/>
        <v>#N/A</v>
      </c>
    </row>
    <row r="8556" spans="1:6" x14ac:dyDescent="0.25">
      <c r="A8556" s="43" t="str">
        <f t="shared" si="670"/>
        <v xml:space="preserve"> 0 Financial</v>
      </c>
      <c r="B8556" s="43" t="str">
        <f t="shared" si="671"/>
        <v/>
      </c>
      <c r="C8556" s="43">
        <f t="shared" si="672"/>
        <v>0</v>
      </c>
      <c r="D8556" s="43" t="str">
        <f t="shared" si="673"/>
        <v>Financial</v>
      </c>
      <c r="E8556" s="43" t="e">
        <f>IF(VLOOKUP(S8556,'DD-Lookup'!$J$6:$L$50,3,FALSE)="Monthly",(YEAR(AC8556)-YEAR(AB8556))*12+MONTH(AC8556)-MONTH(AB8556)+1,(AC8556-AB8556+1))</f>
        <v>#N/A</v>
      </c>
      <c r="F8556" s="210" t="e">
        <f t="shared" si="674"/>
        <v>#N/A</v>
      </c>
    </row>
    <row r="8557" spans="1:6" x14ac:dyDescent="0.25">
      <c r="A8557" s="43" t="str">
        <f t="shared" si="670"/>
        <v xml:space="preserve"> 0 Financial</v>
      </c>
      <c r="B8557" s="43" t="str">
        <f t="shared" si="671"/>
        <v/>
      </c>
      <c r="C8557" s="43">
        <f t="shared" si="672"/>
        <v>0</v>
      </c>
      <c r="D8557" s="43" t="str">
        <f t="shared" si="673"/>
        <v>Financial</v>
      </c>
      <c r="E8557" s="43" t="e">
        <f>IF(VLOOKUP(S8557,'DD-Lookup'!$J$6:$L$50,3,FALSE)="Monthly",(YEAR(AC8557)-YEAR(AB8557))*12+MONTH(AC8557)-MONTH(AB8557)+1,(AC8557-AB8557+1))</f>
        <v>#N/A</v>
      </c>
      <c r="F8557" s="210" t="e">
        <f t="shared" si="674"/>
        <v>#N/A</v>
      </c>
    </row>
    <row r="8558" spans="1:6" x14ac:dyDescent="0.25">
      <c r="A8558" s="43" t="str">
        <f t="shared" si="670"/>
        <v xml:space="preserve"> 0 Financial</v>
      </c>
      <c r="B8558" s="43" t="str">
        <f t="shared" si="671"/>
        <v/>
      </c>
      <c r="C8558" s="43">
        <f t="shared" si="672"/>
        <v>0</v>
      </c>
      <c r="D8558" s="43" t="str">
        <f t="shared" si="673"/>
        <v>Financial</v>
      </c>
      <c r="E8558" s="43" t="e">
        <f>IF(VLOOKUP(S8558,'DD-Lookup'!$J$6:$L$50,3,FALSE)="Monthly",(YEAR(AC8558)-YEAR(AB8558))*12+MONTH(AC8558)-MONTH(AB8558)+1,(AC8558-AB8558+1))</f>
        <v>#N/A</v>
      </c>
      <c r="F8558" s="210" t="e">
        <f t="shared" si="674"/>
        <v>#N/A</v>
      </c>
    </row>
    <row r="8559" spans="1:6" x14ac:dyDescent="0.25">
      <c r="A8559" s="43" t="str">
        <f t="shared" si="670"/>
        <v xml:space="preserve"> 0 Financial</v>
      </c>
      <c r="B8559" s="43" t="str">
        <f t="shared" si="671"/>
        <v/>
      </c>
      <c r="C8559" s="43">
        <f t="shared" si="672"/>
        <v>0</v>
      </c>
      <c r="D8559" s="43" t="str">
        <f t="shared" si="673"/>
        <v>Financial</v>
      </c>
      <c r="E8559" s="43" t="e">
        <f>IF(VLOOKUP(S8559,'DD-Lookup'!$J$6:$L$50,3,FALSE)="Monthly",(YEAR(AC8559)-YEAR(AB8559))*12+MONTH(AC8559)-MONTH(AB8559)+1,(AC8559-AB8559+1))</f>
        <v>#N/A</v>
      </c>
      <c r="F8559" s="210" t="e">
        <f t="shared" si="674"/>
        <v>#N/A</v>
      </c>
    </row>
    <row r="8560" spans="1:6" x14ac:dyDescent="0.25">
      <c r="A8560" s="43" t="str">
        <f t="shared" si="670"/>
        <v xml:space="preserve"> 0 Financial</v>
      </c>
      <c r="B8560" s="43" t="str">
        <f t="shared" si="671"/>
        <v/>
      </c>
      <c r="C8560" s="43">
        <f t="shared" si="672"/>
        <v>0</v>
      </c>
      <c r="D8560" s="43" t="str">
        <f t="shared" si="673"/>
        <v>Financial</v>
      </c>
      <c r="E8560" s="43" t="e">
        <f>IF(VLOOKUP(S8560,'DD-Lookup'!$J$6:$L$50,3,FALSE)="Monthly",(YEAR(AC8560)-YEAR(AB8560))*12+MONTH(AC8560)-MONTH(AB8560)+1,(AC8560-AB8560+1))</f>
        <v>#N/A</v>
      </c>
      <c r="F8560" s="210" t="e">
        <f t="shared" si="674"/>
        <v>#N/A</v>
      </c>
    </row>
    <row r="8561" spans="1:6" x14ac:dyDescent="0.25">
      <c r="A8561" s="43" t="str">
        <f t="shared" si="670"/>
        <v xml:space="preserve"> 0 Financial</v>
      </c>
      <c r="B8561" s="43" t="str">
        <f t="shared" si="671"/>
        <v/>
      </c>
      <c r="C8561" s="43">
        <f t="shared" si="672"/>
        <v>0</v>
      </c>
      <c r="D8561" s="43" t="str">
        <f t="shared" si="673"/>
        <v>Financial</v>
      </c>
      <c r="E8561" s="43" t="e">
        <f>IF(VLOOKUP(S8561,'DD-Lookup'!$J$6:$L$50,3,FALSE)="Monthly",(YEAR(AC8561)-YEAR(AB8561))*12+MONTH(AC8561)-MONTH(AB8561)+1,(AC8561-AB8561+1))</f>
        <v>#N/A</v>
      </c>
      <c r="F8561" s="210" t="e">
        <f t="shared" si="674"/>
        <v>#N/A</v>
      </c>
    </row>
    <row r="8562" spans="1:6" x14ac:dyDescent="0.25">
      <c r="A8562" s="43" t="str">
        <f t="shared" si="670"/>
        <v xml:space="preserve"> 0 Financial</v>
      </c>
      <c r="B8562" s="43" t="str">
        <f t="shared" si="671"/>
        <v/>
      </c>
      <c r="C8562" s="43">
        <f t="shared" si="672"/>
        <v>0</v>
      </c>
      <c r="D8562" s="43" t="str">
        <f t="shared" si="673"/>
        <v>Financial</v>
      </c>
      <c r="E8562" s="43" t="e">
        <f>IF(VLOOKUP(S8562,'DD-Lookup'!$J$6:$L$50,3,FALSE)="Monthly",(YEAR(AC8562)-YEAR(AB8562))*12+MONTH(AC8562)-MONTH(AB8562)+1,(AC8562-AB8562+1))</f>
        <v>#N/A</v>
      </c>
      <c r="F8562" s="210" t="e">
        <f t="shared" si="674"/>
        <v>#N/A</v>
      </c>
    </row>
    <row r="8563" spans="1:6" x14ac:dyDescent="0.25">
      <c r="A8563" s="43" t="str">
        <f t="shared" si="670"/>
        <v xml:space="preserve"> 0 Financial</v>
      </c>
      <c r="B8563" s="43" t="str">
        <f t="shared" si="671"/>
        <v/>
      </c>
      <c r="C8563" s="43">
        <f t="shared" si="672"/>
        <v>0</v>
      </c>
      <c r="D8563" s="43" t="str">
        <f t="shared" si="673"/>
        <v>Financial</v>
      </c>
      <c r="E8563" s="43" t="e">
        <f>IF(VLOOKUP(S8563,'DD-Lookup'!$J$6:$L$50,3,FALSE)="Monthly",(YEAR(AC8563)-YEAR(AB8563))*12+MONTH(AC8563)-MONTH(AB8563)+1,(AC8563-AB8563+1))</f>
        <v>#N/A</v>
      </c>
      <c r="F8563" s="210" t="e">
        <f t="shared" si="674"/>
        <v>#N/A</v>
      </c>
    </row>
    <row r="8564" spans="1:6" x14ac:dyDescent="0.25">
      <c r="A8564" s="43" t="str">
        <f t="shared" si="670"/>
        <v xml:space="preserve"> 0 Financial</v>
      </c>
      <c r="B8564" s="43" t="str">
        <f t="shared" si="671"/>
        <v/>
      </c>
      <c r="C8564" s="43">
        <f t="shared" si="672"/>
        <v>0</v>
      </c>
      <c r="D8564" s="43" t="str">
        <f t="shared" si="673"/>
        <v>Financial</v>
      </c>
      <c r="E8564" s="43" t="e">
        <f>IF(VLOOKUP(S8564,'DD-Lookup'!$J$6:$L$50,3,FALSE)="Monthly",(YEAR(AC8564)-YEAR(AB8564))*12+MONTH(AC8564)-MONTH(AB8564)+1,(AC8564-AB8564+1))</f>
        <v>#N/A</v>
      </c>
      <c r="F8564" s="210" t="e">
        <f t="shared" si="674"/>
        <v>#N/A</v>
      </c>
    </row>
    <row r="8565" spans="1:6" x14ac:dyDescent="0.25">
      <c r="A8565" s="43" t="str">
        <f t="shared" si="670"/>
        <v xml:space="preserve"> 0 Financial</v>
      </c>
      <c r="B8565" s="43" t="str">
        <f t="shared" si="671"/>
        <v/>
      </c>
      <c r="C8565" s="43">
        <f t="shared" si="672"/>
        <v>0</v>
      </c>
      <c r="D8565" s="43" t="str">
        <f t="shared" si="673"/>
        <v>Financial</v>
      </c>
      <c r="E8565" s="43" t="e">
        <f>IF(VLOOKUP(S8565,'DD-Lookup'!$J$6:$L$50,3,FALSE)="Monthly",(YEAR(AC8565)-YEAR(AB8565))*12+MONTH(AC8565)-MONTH(AB8565)+1,(AC8565-AB8565+1))</f>
        <v>#N/A</v>
      </c>
      <c r="F8565" s="210" t="e">
        <f t="shared" si="674"/>
        <v>#N/A</v>
      </c>
    </row>
    <row r="8566" spans="1:6" x14ac:dyDescent="0.25">
      <c r="A8566" s="43" t="str">
        <f t="shared" si="670"/>
        <v xml:space="preserve"> 0 Financial</v>
      </c>
      <c r="B8566" s="43" t="str">
        <f t="shared" si="671"/>
        <v/>
      </c>
      <c r="C8566" s="43">
        <f t="shared" si="672"/>
        <v>0</v>
      </c>
      <c r="D8566" s="43" t="str">
        <f t="shared" si="673"/>
        <v>Financial</v>
      </c>
      <c r="E8566" s="43" t="e">
        <f>IF(VLOOKUP(S8566,'DD-Lookup'!$J$6:$L$50,3,FALSE)="Monthly",(YEAR(AC8566)-YEAR(AB8566))*12+MONTH(AC8566)-MONTH(AB8566)+1,(AC8566-AB8566+1))</f>
        <v>#N/A</v>
      </c>
      <c r="F8566" s="210" t="e">
        <f t="shared" si="674"/>
        <v>#N/A</v>
      </c>
    </row>
    <row r="8567" spans="1:6" x14ac:dyDescent="0.25">
      <c r="A8567" s="43" t="str">
        <f t="shared" si="670"/>
        <v xml:space="preserve"> 0 Financial</v>
      </c>
      <c r="B8567" s="43" t="str">
        <f t="shared" si="671"/>
        <v/>
      </c>
      <c r="C8567" s="43">
        <f t="shared" si="672"/>
        <v>0</v>
      </c>
      <c r="D8567" s="43" t="str">
        <f t="shared" si="673"/>
        <v>Financial</v>
      </c>
      <c r="E8567" s="43" t="e">
        <f>IF(VLOOKUP(S8567,'DD-Lookup'!$J$6:$L$50,3,FALSE)="Monthly",(YEAR(AC8567)-YEAR(AB8567))*12+MONTH(AC8567)-MONTH(AB8567)+1,(AC8567-AB8567+1))</f>
        <v>#N/A</v>
      </c>
      <c r="F8567" s="210" t="e">
        <f t="shared" si="674"/>
        <v>#N/A</v>
      </c>
    </row>
    <row r="8568" spans="1:6" x14ac:dyDescent="0.25">
      <c r="A8568" s="43" t="str">
        <f t="shared" si="670"/>
        <v xml:space="preserve"> 0 Financial</v>
      </c>
      <c r="B8568" s="43" t="str">
        <f t="shared" si="671"/>
        <v/>
      </c>
      <c r="C8568" s="43">
        <f t="shared" si="672"/>
        <v>0</v>
      </c>
      <c r="D8568" s="43" t="str">
        <f t="shared" si="673"/>
        <v>Financial</v>
      </c>
      <c r="E8568" s="43" t="e">
        <f>IF(VLOOKUP(S8568,'DD-Lookup'!$J$6:$L$50,3,FALSE)="Monthly",(YEAR(AC8568)-YEAR(AB8568))*12+MONTH(AC8568)-MONTH(AB8568)+1,(AC8568-AB8568+1))</f>
        <v>#N/A</v>
      </c>
      <c r="F8568" s="210" t="e">
        <f t="shared" si="674"/>
        <v>#N/A</v>
      </c>
    </row>
    <row r="8569" spans="1:6" x14ac:dyDescent="0.25">
      <c r="A8569" s="43" t="str">
        <f t="shared" si="670"/>
        <v xml:space="preserve"> 0 Financial</v>
      </c>
      <c r="B8569" s="43" t="str">
        <f t="shared" si="671"/>
        <v/>
      </c>
      <c r="C8569" s="43">
        <f t="shared" si="672"/>
        <v>0</v>
      </c>
      <c r="D8569" s="43" t="str">
        <f t="shared" si="673"/>
        <v>Financial</v>
      </c>
      <c r="E8569" s="43" t="e">
        <f>IF(VLOOKUP(S8569,'DD-Lookup'!$J$6:$L$50,3,FALSE)="Monthly",(YEAR(AC8569)-YEAR(AB8569))*12+MONTH(AC8569)-MONTH(AB8569)+1,(AC8569-AB8569+1))</f>
        <v>#N/A</v>
      </c>
      <c r="F8569" s="210" t="e">
        <f t="shared" si="674"/>
        <v>#N/A</v>
      </c>
    </row>
    <row r="8570" spans="1:6" x14ac:dyDescent="0.25">
      <c r="A8570" s="43" t="str">
        <f t="shared" si="670"/>
        <v xml:space="preserve"> 0 Financial</v>
      </c>
      <c r="B8570" s="43" t="str">
        <f t="shared" si="671"/>
        <v/>
      </c>
      <c r="C8570" s="43">
        <f t="shared" si="672"/>
        <v>0</v>
      </c>
      <c r="D8570" s="43" t="str">
        <f t="shared" si="673"/>
        <v>Financial</v>
      </c>
      <c r="E8570" s="43" t="e">
        <f>IF(VLOOKUP(S8570,'DD-Lookup'!$J$6:$L$50,3,FALSE)="Monthly",(YEAR(AC8570)-YEAR(AB8570))*12+MONTH(AC8570)-MONTH(AB8570)+1,(AC8570-AB8570+1))</f>
        <v>#N/A</v>
      </c>
      <c r="F8570" s="210" t="e">
        <f t="shared" si="674"/>
        <v>#N/A</v>
      </c>
    </row>
    <row r="8571" spans="1:6" x14ac:dyDescent="0.25">
      <c r="A8571" s="43" t="str">
        <f t="shared" si="670"/>
        <v xml:space="preserve"> 0 Financial</v>
      </c>
      <c r="B8571" s="43" t="str">
        <f t="shared" si="671"/>
        <v/>
      </c>
      <c r="C8571" s="43">
        <f t="shared" si="672"/>
        <v>0</v>
      </c>
      <c r="D8571" s="43" t="str">
        <f t="shared" si="673"/>
        <v>Financial</v>
      </c>
      <c r="E8571" s="43" t="e">
        <f>IF(VLOOKUP(S8571,'DD-Lookup'!$J$6:$L$50,3,FALSE)="Monthly",(YEAR(AC8571)-YEAR(AB8571))*12+MONTH(AC8571)-MONTH(AB8571)+1,(AC8571-AB8571+1))</f>
        <v>#N/A</v>
      </c>
      <c r="F8571" s="210" t="e">
        <f t="shared" si="674"/>
        <v>#N/A</v>
      </c>
    </row>
    <row r="8572" spans="1:6" x14ac:dyDescent="0.25">
      <c r="A8572" s="43" t="str">
        <f t="shared" si="670"/>
        <v xml:space="preserve"> 0 Financial</v>
      </c>
      <c r="B8572" s="43" t="str">
        <f t="shared" si="671"/>
        <v/>
      </c>
      <c r="C8572" s="43">
        <f t="shared" si="672"/>
        <v>0</v>
      </c>
      <c r="D8572" s="43" t="str">
        <f t="shared" si="673"/>
        <v>Financial</v>
      </c>
      <c r="E8572" s="43" t="e">
        <f>IF(VLOOKUP(S8572,'DD-Lookup'!$J$6:$L$50,3,FALSE)="Monthly",(YEAR(AC8572)-YEAR(AB8572))*12+MONTH(AC8572)-MONTH(AB8572)+1,(AC8572-AB8572+1))</f>
        <v>#N/A</v>
      </c>
      <c r="F8572" s="210" t="e">
        <f t="shared" si="674"/>
        <v>#N/A</v>
      </c>
    </row>
    <row r="8573" spans="1:6" x14ac:dyDescent="0.25">
      <c r="A8573" s="43" t="str">
        <f t="shared" si="670"/>
        <v xml:space="preserve"> 0 Financial</v>
      </c>
      <c r="B8573" s="43" t="str">
        <f t="shared" si="671"/>
        <v/>
      </c>
      <c r="C8573" s="43">
        <f t="shared" si="672"/>
        <v>0</v>
      </c>
      <c r="D8573" s="43" t="str">
        <f t="shared" si="673"/>
        <v>Financial</v>
      </c>
      <c r="E8573" s="43" t="e">
        <f>IF(VLOOKUP(S8573,'DD-Lookup'!$J$6:$L$50,3,FALSE)="Monthly",(YEAR(AC8573)-YEAR(AB8573))*12+MONTH(AC8573)-MONTH(AB8573)+1,(AC8573-AB8573+1))</f>
        <v>#N/A</v>
      </c>
      <c r="F8573" s="210" t="e">
        <f t="shared" si="674"/>
        <v>#N/A</v>
      </c>
    </row>
    <row r="8574" spans="1:6" x14ac:dyDescent="0.25">
      <c r="A8574" s="43" t="str">
        <f t="shared" si="670"/>
        <v xml:space="preserve"> 0 Financial</v>
      </c>
      <c r="B8574" s="43" t="str">
        <f t="shared" si="671"/>
        <v/>
      </c>
      <c r="C8574" s="43">
        <f t="shared" si="672"/>
        <v>0</v>
      </c>
      <c r="D8574" s="43" t="str">
        <f t="shared" si="673"/>
        <v>Financial</v>
      </c>
      <c r="E8574" s="43" t="e">
        <f>IF(VLOOKUP(S8574,'DD-Lookup'!$J$6:$L$50,3,FALSE)="Monthly",(YEAR(AC8574)-YEAR(AB8574))*12+MONTH(AC8574)-MONTH(AB8574)+1,(AC8574-AB8574+1))</f>
        <v>#N/A</v>
      </c>
      <c r="F8574" s="210" t="e">
        <f t="shared" si="674"/>
        <v>#N/A</v>
      </c>
    </row>
    <row r="8575" spans="1:6" x14ac:dyDescent="0.25">
      <c r="A8575" s="43" t="str">
        <f t="shared" si="670"/>
        <v xml:space="preserve"> 0 Financial</v>
      </c>
      <c r="B8575" s="43" t="str">
        <f t="shared" si="671"/>
        <v/>
      </c>
      <c r="C8575" s="43">
        <f t="shared" si="672"/>
        <v>0</v>
      </c>
      <c r="D8575" s="43" t="str">
        <f t="shared" si="673"/>
        <v>Financial</v>
      </c>
      <c r="E8575" s="43" t="e">
        <f>IF(VLOOKUP(S8575,'DD-Lookup'!$J$6:$L$50,3,FALSE)="Monthly",(YEAR(AC8575)-YEAR(AB8575))*12+MONTH(AC8575)-MONTH(AB8575)+1,(AC8575-AB8575+1))</f>
        <v>#N/A</v>
      </c>
      <c r="F8575" s="210" t="e">
        <f t="shared" si="674"/>
        <v>#N/A</v>
      </c>
    </row>
    <row r="8576" spans="1:6" x14ac:dyDescent="0.25">
      <c r="A8576" s="43" t="str">
        <f t="shared" si="670"/>
        <v xml:space="preserve"> 0 Financial</v>
      </c>
      <c r="B8576" s="43" t="str">
        <f t="shared" si="671"/>
        <v/>
      </c>
      <c r="C8576" s="43">
        <f t="shared" si="672"/>
        <v>0</v>
      </c>
      <c r="D8576" s="43" t="str">
        <f t="shared" si="673"/>
        <v>Financial</v>
      </c>
      <c r="E8576" s="43" t="e">
        <f>IF(VLOOKUP(S8576,'DD-Lookup'!$J$6:$L$50,3,FALSE)="Monthly",(YEAR(AC8576)-YEAR(AB8576))*12+MONTH(AC8576)-MONTH(AB8576)+1,(AC8576-AB8576+1))</f>
        <v>#N/A</v>
      </c>
      <c r="F8576" s="210" t="e">
        <f t="shared" si="674"/>
        <v>#N/A</v>
      </c>
    </row>
    <row r="8577" spans="1:6" x14ac:dyDescent="0.25">
      <c r="A8577" s="43" t="str">
        <f t="shared" si="670"/>
        <v xml:space="preserve"> 0 Financial</v>
      </c>
      <c r="B8577" s="43" t="str">
        <f t="shared" si="671"/>
        <v/>
      </c>
      <c r="C8577" s="43">
        <f t="shared" si="672"/>
        <v>0</v>
      </c>
      <c r="D8577" s="43" t="str">
        <f t="shared" si="673"/>
        <v>Financial</v>
      </c>
      <c r="E8577" s="43" t="e">
        <f>IF(VLOOKUP(S8577,'DD-Lookup'!$J$6:$L$50,3,FALSE)="Monthly",(YEAR(AC8577)-YEAR(AB8577))*12+MONTH(AC8577)-MONTH(AB8577)+1,(AC8577-AB8577+1))</f>
        <v>#N/A</v>
      </c>
      <c r="F8577" s="210" t="e">
        <f t="shared" si="674"/>
        <v>#N/A</v>
      </c>
    </row>
    <row r="8578" spans="1:6" x14ac:dyDescent="0.25">
      <c r="A8578" s="43" t="str">
        <f t="shared" si="670"/>
        <v xml:space="preserve"> 0 Financial</v>
      </c>
      <c r="B8578" s="43" t="str">
        <f t="shared" si="671"/>
        <v/>
      </c>
      <c r="C8578" s="43">
        <f t="shared" si="672"/>
        <v>0</v>
      </c>
      <c r="D8578" s="43" t="str">
        <f t="shared" si="673"/>
        <v>Financial</v>
      </c>
      <c r="E8578" s="43" t="e">
        <f>IF(VLOOKUP(S8578,'DD-Lookup'!$J$6:$L$50,3,FALSE)="Monthly",(YEAR(AC8578)-YEAR(AB8578))*12+MONTH(AC8578)-MONTH(AB8578)+1,(AC8578-AB8578+1))</f>
        <v>#N/A</v>
      </c>
      <c r="F8578" s="210" t="e">
        <f t="shared" si="674"/>
        <v>#N/A</v>
      </c>
    </row>
    <row r="8579" spans="1:6" x14ac:dyDescent="0.25">
      <c r="A8579" s="43" t="str">
        <f t="shared" si="670"/>
        <v xml:space="preserve"> 0 Financial</v>
      </c>
      <c r="B8579" s="43" t="str">
        <f t="shared" si="671"/>
        <v/>
      </c>
      <c r="C8579" s="43">
        <f t="shared" si="672"/>
        <v>0</v>
      </c>
      <c r="D8579" s="43" t="str">
        <f t="shared" si="673"/>
        <v>Financial</v>
      </c>
      <c r="E8579" s="43" t="e">
        <f>IF(VLOOKUP(S8579,'DD-Lookup'!$J$6:$L$50,3,FALSE)="Monthly",(YEAR(AC8579)-YEAR(AB8579))*12+MONTH(AC8579)-MONTH(AB8579)+1,(AC8579-AB8579+1))</f>
        <v>#N/A</v>
      </c>
      <c r="F8579" s="210" t="e">
        <f t="shared" si="674"/>
        <v>#N/A</v>
      </c>
    </row>
    <row r="8580" spans="1:6" x14ac:dyDescent="0.25">
      <c r="A8580" s="43" t="str">
        <f t="shared" si="670"/>
        <v xml:space="preserve"> 0 Financial</v>
      </c>
      <c r="B8580" s="43" t="str">
        <f t="shared" si="671"/>
        <v/>
      </c>
      <c r="C8580" s="43">
        <f t="shared" si="672"/>
        <v>0</v>
      </c>
      <c r="D8580" s="43" t="str">
        <f t="shared" si="673"/>
        <v>Financial</v>
      </c>
      <c r="E8580" s="43" t="e">
        <f>IF(VLOOKUP(S8580,'DD-Lookup'!$J$6:$L$50,3,FALSE)="Monthly",(YEAR(AC8580)-YEAR(AB8580))*12+MONTH(AC8580)-MONTH(AB8580)+1,(AC8580-AB8580+1))</f>
        <v>#N/A</v>
      </c>
      <c r="F8580" s="210" t="e">
        <f t="shared" si="674"/>
        <v>#N/A</v>
      </c>
    </row>
    <row r="8581" spans="1:6" x14ac:dyDescent="0.25">
      <c r="A8581" s="43" t="str">
        <f t="shared" si="670"/>
        <v xml:space="preserve"> 0 Financial</v>
      </c>
      <c r="B8581" s="43" t="str">
        <f t="shared" si="671"/>
        <v/>
      </c>
      <c r="C8581" s="43">
        <f t="shared" si="672"/>
        <v>0</v>
      </c>
      <c r="D8581" s="43" t="str">
        <f t="shared" si="673"/>
        <v>Financial</v>
      </c>
      <c r="E8581" s="43" t="e">
        <f>IF(VLOOKUP(S8581,'DD-Lookup'!$J$6:$L$50,3,FALSE)="Monthly",(YEAR(AC8581)-YEAR(AB8581))*12+MONTH(AC8581)-MONTH(AB8581)+1,(AC8581-AB8581+1))</f>
        <v>#N/A</v>
      </c>
      <c r="F8581" s="210" t="e">
        <f t="shared" si="674"/>
        <v>#N/A</v>
      </c>
    </row>
    <row r="8582" spans="1:6" x14ac:dyDescent="0.25">
      <c r="A8582" s="43" t="str">
        <f t="shared" si="670"/>
        <v xml:space="preserve"> 0 Financial</v>
      </c>
      <c r="B8582" s="43" t="str">
        <f t="shared" si="671"/>
        <v/>
      </c>
      <c r="C8582" s="43">
        <f t="shared" si="672"/>
        <v>0</v>
      </c>
      <c r="D8582" s="43" t="str">
        <f t="shared" si="673"/>
        <v>Financial</v>
      </c>
      <c r="E8582" s="43" t="e">
        <f>IF(VLOOKUP(S8582,'DD-Lookup'!$J$6:$L$50,3,FALSE)="Monthly",(YEAR(AC8582)-YEAR(AB8582))*12+MONTH(AC8582)-MONTH(AB8582)+1,(AC8582-AB8582+1))</f>
        <v>#N/A</v>
      </c>
      <c r="F8582" s="210" t="e">
        <f t="shared" si="674"/>
        <v>#N/A</v>
      </c>
    </row>
    <row r="8583" spans="1:6" x14ac:dyDescent="0.25">
      <c r="A8583" s="43" t="str">
        <f t="shared" si="670"/>
        <v xml:space="preserve"> 0 Financial</v>
      </c>
      <c r="B8583" s="43" t="str">
        <f t="shared" si="671"/>
        <v/>
      </c>
      <c r="C8583" s="43">
        <f t="shared" si="672"/>
        <v>0</v>
      </c>
      <c r="D8583" s="43" t="str">
        <f t="shared" si="673"/>
        <v>Financial</v>
      </c>
      <c r="E8583" s="43" t="e">
        <f>IF(VLOOKUP(S8583,'DD-Lookup'!$J$6:$L$50,3,FALSE)="Monthly",(YEAR(AC8583)-YEAR(AB8583))*12+MONTH(AC8583)-MONTH(AB8583)+1,(AC8583-AB8583+1))</f>
        <v>#N/A</v>
      </c>
      <c r="F8583" s="210" t="e">
        <f t="shared" si="674"/>
        <v>#N/A</v>
      </c>
    </row>
    <row r="8584" spans="1:6" x14ac:dyDescent="0.25">
      <c r="A8584" s="43" t="str">
        <f t="shared" si="670"/>
        <v xml:space="preserve"> 0 Financial</v>
      </c>
      <c r="B8584" s="43" t="str">
        <f t="shared" si="671"/>
        <v/>
      </c>
      <c r="C8584" s="43">
        <f t="shared" si="672"/>
        <v>0</v>
      </c>
      <c r="D8584" s="43" t="str">
        <f t="shared" si="673"/>
        <v>Financial</v>
      </c>
      <c r="E8584" s="43" t="e">
        <f>IF(VLOOKUP(S8584,'DD-Lookup'!$J$6:$L$50,3,FALSE)="Monthly",(YEAR(AC8584)-YEAR(AB8584))*12+MONTH(AC8584)-MONTH(AB8584)+1,(AC8584-AB8584+1))</f>
        <v>#N/A</v>
      </c>
      <c r="F8584" s="210" t="e">
        <f t="shared" si="674"/>
        <v>#N/A</v>
      </c>
    </row>
    <row r="8585" spans="1:6" x14ac:dyDescent="0.25">
      <c r="A8585" s="43" t="str">
        <f t="shared" si="670"/>
        <v xml:space="preserve"> 0 Financial</v>
      </c>
      <c r="B8585" s="43" t="str">
        <f t="shared" si="671"/>
        <v/>
      </c>
      <c r="C8585" s="43">
        <f t="shared" si="672"/>
        <v>0</v>
      </c>
      <c r="D8585" s="43" t="str">
        <f t="shared" si="673"/>
        <v>Financial</v>
      </c>
      <c r="E8585" s="43" t="e">
        <f>IF(VLOOKUP(S8585,'DD-Lookup'!$J$6:$L$50,3,FALSE)="Monthly",(YEAR(AC8585)-YEAR(AB8585))*12+MONTH(AC8585)-MONTH(AB8585)+1,(AC8585-AB8585+1))</f>
        <v>#N/A</v>
      </c>
      <c r="F8585" s="210" t="e">
        <f t="shared" si="674"/>
        <v>#N/A</v>
      </c>
    </row>
    <row r="8586" spans="1:6" x14ac:dyDescent="0.25">
      <c r="A8586" s="43" t="str">
        <f t="shared" ref="A8586:A8649" si="675">B8586&amp;" "&amp;C8586&amp;" "&amp;D8586</f>
        <v xml:space="preserve"> 0 Financial</v>
      </c>
      <c r="B8586" s="43" t="str">
        <f t="shared" ref="B8586:B8649" si="676">IF((LEFT(N8586,2)="US"),"US","")</f>
        <v/>
      </c>
      <c r="C8586" s="43">
        <f t="shared" ref="C8586:C8649" si="677">M8586</f>
        <v>0</v>
      </c>
      <c r="D8586" s="43" t="str">
        <f t="shared" ref="D8586:D8649" si="678">IF(ISNUMBER(FIND("Phy",N8586))=TRUE,"Physical","Financial")</f>
        <v>Financial</v>
      </c>
      <c r="E8586" s="43" t="e">
        <f>IF(VLOOKUP(S8586,'DD-Lookup'!$J$6:$L$50,3,FALSE)="Monthly",(YEAR(AC8586)-YEAR(AB8586))*12+MONTH(AC8586)-MONTH(AB8586)+1,(AC8586-AB8586+1))</f>
        <v>#N/A</v>
      </c>
      <c r="F8586" s="210" t="e">
        <f t="shared" ref="F8586:F8649" si="679">E8586*SUM(P8586:Q8586)</f>
        <v>#N/A</v>
      </c>
    </row>
    <row r="8587" spans="1:6" x14ac:dyDescent="0.25">
      <c r="A8587" s="43" t="str">
        <f t="shared" si="675"/>
        <v xml:space="preserve"> 0 Financial</v>
      </c>
      <c r="B8587" s="43" t="str">
        <f t="shared" si="676"/>
        <v/>
      </c>
      <c r="C8587" s="43">
        <f t="shared" si="677"/>
        <v>0</v>
      </c>
      <c r="D8587" s="43" t="str">
        <f t="shared" si="678"/>
        <v>Financial</v>
      </c>
      <c r="E8587" s="43" t="e">
        <f>IF(VLOOKUP(S8587,'DD-Lookup'!$J$6:$L$50,3,FALSE)="Monthly",(YEAR(AC8587)-YEAR(AB8587))*12+MONTH(AC8587)-MONTH(AB8587)+1,(AC8587-AB8587+1))</f>
        <v>#N/A</v>
      </c>
      <c r="F8587" s="210" t="e">
        <f t="shared" si="679"/>
        <v>#N/A</v>
      </c>
    </row>
    <row r="8588" spans="1:6" x14ac:dyDescent="0.25">
      <c r="A8588" s="43" t="str">
        <f t="shared" si="675"/>
        <v xml:space="preserve"> 0 Financial</v>
      </c>
      <c r="B8588" s="43" t="str">
        <f t="shared" si="676"/>
        <v/>
      </c>
      <c r="C8588" s="43">
        <f t="shared" si="677"/>
        <v>0</v>
      </c>
      <c r="D8588" s="43" t="str">
        <f t="shared" si="678"/>
        <v>Financial</v>
      </c>
      <c r="E8588" s="43" t="e">
        <f>IF(VLOOKUP(S8588,'DD-Lookup'!$J$6:$L$50,3,FALSE)="Monthly",(YEAR(AC8588)-YEAR(AB8588))*12+MONTH(AC8588)-MONTH(AB8588)+1,(AC8588-AB8588+1))</f>
        <v>#N/A</v>
      </c>
      <c r="F8588" s="210" t="e">
        <f t="shared" si="679"/>
        <v>#N/A</v>
      </c>
    </row>
    <row r="8589" spans="1:6" x14ac:dyDescent="0.25">
      <c r="A8589" s="43" t="str">
        <f t="shared" si="675"/>
        <v xml:space="preserve"> 0 Financial</v>
      </c>
      <c r="B8589" s="43" t="str">
        <f t="shared" si="676"/>
        <v/>
      </c>
      <c r="C8589" s="43">
        <f t="shared" si="677"/>
        <v>0</v>
      </c>
      <c r="D8589" s="43" t="str">
        <f t="shared" si="678"/>
        <v>Financial</v>
      </c>
      <c r="E8589" s="43" t="e">
        <f>IF(VLOOKUP(S8589,'DD-Lookup'!$J$6:$L$50,3,FALSE)="Monthly",(YEAR(AC8589)-YEAR(AB8589))*12+MONTH(AC8589)-MONTH(AB8589)+1,(AC8589-AB8589+1))</f>
        <v>#N/A</v>
      </c>
      <c r="F8589" s="210" t="e">
        <f t="shared" si="679"/>
        <v>#N/A</v>
      </c>
    </row>
    <row r="8590" spans="1:6" x14ac:dyDescent="0.25">
      <c r="A8590" s="43" t="str">
        <f t="shared" si="675"/>
        <v xml:space="preserve"> 0 Financial</v>
      </c>
      <c r="B8590" s="43" t="str">
        <f t="shared" si="676"/>
        <v/>
      </c>
      <c r="C8590" s="43">
        <f t="shared" si="677"/>
        <v>0</v>
      </c>
      <c r="D8590" s="43" t="str">
        <f t="shared" si="678"/>
        <v>Financial</v>
      </c>
      <c r="E8590" s="43" t="e">
        <f>IF(VLOOKUP(S8590,'DD-Lookup'!$J$6:$L$50,3,FALSE)="Monthly",(YEAR(AC8590)-YEAR(AB8590))*12+MONTH(AC8590)-MONTH(AB8590)+1,(AC8590-AB8590+1))</f>
        <v>#N/A</v>
      </c>
      <c r="F8590" s="210" t="e">
        <f t="shared" si="679"/>
        <v>#N/A</v>
      </c>
    </row>
    <row r="8591" spans="1:6" x14ac:dyDescent="0.25">
      <c r="A8591" s="43" t="str">
        <f t="shared" si="675"/>
        <v xml:space="preserve"> 0 Financial</v>
      </c>
      <c r="B8591" s="43" t="str">
        <f t="shared" si="676"/>
        <v/>
      </c>
      <c r="C8591" s="43">
        <f t="shared" si="677"/>
        <v>0</v>
      </c>
      <c r="D8591" s="43" t="str">
        <f t="shared" si="678"/>
        <v>Financial</v>
      </c>
      <c r="E8591" s="43" t="e">
        <f>IF(VLOOKUP(S8591,'DD-Lookup'!$J$6:$L$50,3,FALSE)="Monthly",(YEAR(AC8591)-YEAR(AB8591))*12+MONTH(AC8591)-MONTH(AB8591)+1,(AC8591-AB8591+1))</f>
        <v>#N/A</v>
      </c>
      <c r="F8591" s="210" t="e">
        <f t="shared" si="679"/>
        <v>#N/A</v>
      </c>
    </row>
    <row r="8592" spans="1:6" x14ac:dyDescent="0.25">
      <c r="A8592" s="43" t="str">
        <f t="shared" si="675"/>
        <v xml:space="preserve"> 0 Financial</v>
      </c>
      <c r="B8592" s="43" t="str">
        <f t="shared" si="676"/>
        <v/>
      </c>
      <c r="C8592" s="43">
        <f t="shared" si="677"/>
        <v>0</v>
      </c>
      <c r="D8592" s="43" t="str">
        <f t="shared" si="678"/>
        <v>Financial</v>
      </c>
      <c r="E8592" s="43" t="e">
        <f>IF(VLOOKUP(S8592,'DD-Lookup'!$J$6:$L$50,3,FALSE)="Monthly",(YEAR(AC8592)-YEAR(AB8592))*12+MONTH(AC8592)-MONTH(AB8592)+1,(AC8592-AB8592+1))</f>
        <v>#N/A</v>
      </c>
      <c r="F8592" s="210" t="e">
        <f t="shared" si="679"/>
        <v>#N/A</v>
      </c>
    </row>
    <row r="8593" spans="1:6" x14ac:dyDescent="0.25">
      <c r="A8593" s="43" t="str">
        <f t="shared" si="675"/>
        <v xml:space="preserve"> 0 Financial</v>
      </c>
      <c r="B8593" s="43" t="str">
        <f t="shared" si="676"/>
        <v/>
      </c>
      <c r="C8593" s="43">
        <f t="shared" si="677"/>
        <v>0</v>
      </c>
      <c r="D8593" s="43" t="str">
        <f t="shared" si="678"/>
        <v>Financial</v>
      </c>
      <c r="E8593" s="43" t="e">
        <f>IF(VLOOKUP(S8593,'DD-Lookup'!$J$6:$L$50,3,FALSE)="Monthly",(YEAR(AC8593)-YEAR(AB8593))*12+MONTH(AC8593)-MONTH(AB8593)+1,(AC8593-AB8593+1))</f>
        <v>#N/A</v>
      </c>
      <c r="F8593" s="210" t="e">
        <f t="shared" si="679"/>
        <v>#N/A</v>
      </c>
    </row>
    <row r="8594" spans="1:6" x14ac:dyDescent="0.25">
      <c r="A8594" s="43" t="str">
        <f t="shared" si="675"/>
        <v xml:space="preserve"> 0 Financial</v>
      </c>
      <c r="B8594" s="43" t="str">
        <f t="shared" si="676"/>
        <v/>
      </c>
      <c r="C8594" s="43">
        <f t="shared" si="677"/>
        <v>0</v>
      </c>
      <c r="D8594" s="43" t="str">
        <f t="shared" si="678"/>
        <v>Financial</v>
      </c>
      <c r="E8594" s="43" t="e">
        <f>IF(VLOOKUP(S8594,'DD-Lookup'!$J$6:$L$50,3,FALSE)="Monthly",(YEAR(AC8594)-YEAR(AB8594))*12+MONTH(AC8594)-MONTH(AB8594)+1,(AC8594-AB8594+1))</f>
        <v>#N/A</v>
      </c>
      <c r="F8594" s="210" t="e">
        <f t="shared" si="679"/>
        <v>#N/A</v>
      </c>
    </row>
    <row r="8595" spans="1:6" x14ac:dyDescent="0.25">
      <c r="A8595" s="43" t="str">
        <f t="shared" si="675"/>
        <v xml:space="preserve"> 0 Financial</v>
      </c>
      <c r="B8595" s="43" t="str">
        <f t="shared" si="676"/>
        <v/>
      </c>
      <c r="C8595" s="43">
        <f t="shared" si="677"/>
        <v>0</v>
      </c>
      <c r="D8595" s="43" t="str">
        <f t="shared" si="678"/>
        <v>Financial</v>
      </c>
      <c r="E8595" s="43" t="e">
        <f>IF(VLOOKUP(S8595,'DD-Lookup'!$J$6:$L$50,3,FALSE)="Monthly",(YEAR(AC8595)-YEAR(AB8595))*12+MONTH(AC8595)-MONTH(AB8595)+1,(AC8595-AB8595+1))</f>
        <v>#N/A</v>
      </c>
      <c r="F8595" s="210" t="e">
        <f t="shared" si="679"/>
        <v>#N/A</v>
      </c>
    </row>
    <row r="8596" spans="1:6" x14ac:dyDescent="0.25">
      <c r="A8596" s="43" t="str">
        <f t="shared" si="675"/>
        <v xml:space="preserve"> 0 Financial</v>
      </c>
      <c r="B8596" s="43" t="str">
        <f t="shared" si="676"/>
        <v/>
      </c>
      <c r="C8596" s="43">
        <f t="shared" si="677"/>
        <v>0</v>
      </c>
      <c r="D8596" s="43" t="str">
        <f t="shared" si="678"/>
        <v>Financial</v>
      </c>
      <c r="E8596" s="43" t="e">
        <f>IF(VLOOKUP(S8596,'DD-Lookup'!$J$6:$L$50,3,FALSE)="Monthly",(YEAR(AC8596)-YEAR(AB8596))*12+MONTH(AC8596)-MONTH(AB8596)+1,(AC8596-AB8596+1))</f>
        <v>#N/A</v>
      </c>
      <c r="F8596" s="210" t="e">
        <f t="shared" si="679"/>
        <v>#N/A</v>
      </c>
    </row>
    <row r="8597" spans="1:6" x14ac:dyDescent="0.25">
      <c r="A8597" s="43" t="str">
        <f t="shared" si="675"/>
        <v xml:space="preserve"> 0 Financial</v>
      </c>
      <c r="B8597" s="43" t="str">
        <f t="shared" si="676"/>
        <v/>
      </c>
      <c r="C8597" s="43">
        <f t="shared" si="677"/>
        <v>0</v>
      </c>
      <c r="D8597" s="43" t="str">
        <f t="shared" si="678"/>
        <v>Financial</v>
      </c>
      <c r="E8597" s="43" t="e">
        <f>IF(VLOOKUP(S8597,'DD-Lookup'!$J$6:$L$50,3,FALSE)="Monthly",(YEAR(AC8597)-YEAR(AB8597))*12+MONTH(AC8597)-MONTH(AB8597)+1,(AC8597-AB8597+1))</f>
        <v>#N/A</v>
      </c>
      <c r="F8597" s="210" t="e">
        <f t="shared" si="679"/>
        <v>#N/A</v>
      </c>
    </row>
    <row r="8598" spans="1:6" x14ac:dyDescent="0.25">
      <c r="A8598" s="43" t="str">
        <f t="shared" si="675"/>
        <v xml:space="preserve"> 0 Financial</v>
      </c>
      <c r="B8598" s="43" t="str">
        <f t="shared" si="676"/>
        <v/>
      </c>
      <c r="C8598" s="43">
        <f t="shared" si="677"/>
        <v>0</v>
      </c>
      <c r="D8598" s="43" t="str">
        <f t="shared" si="678"/>
        <v>Financial</v>
      </c>
      <c r="E8598" s="43" t="e">
        <f>IF(VLOOKUP(S8598,'DD-Lookup'!$J$6:$L$50,3,FALSE)="Monthly",(YEAR(AC8598)-YEAR(AB8598))*12+MONTH(AC8598)-MONTH(AB8598)+1,(AC8598-AB8598+1))</f>
        <v>#N/A</v>
      </c>
      <c r="F8598" s="210" t="e">
        <f t="shared" si="679"/>
        <v>#N/A</v>
      </c>
    </row>
    <row r="8599" spans="1:6" x14ac:dyDescent="0.25">
      <c r="A8599" s="43" t="str">
        <f t="shared" si="675"/>
        <v xml:space="preserve"> 0 Financial</v>
      </c>
      <c r="B8599" s="43" t="str">
        <f t="shared" si="676"/>
        <v/>
      </c>
      <c r="C8599" s="43">
        <f t="shared" si="677"/>
        <v>0</v>
      </c>
      <c r="D8599" s="43" t="str">
        <f t="shared" si="678"/>
        <v>Financial</v>
      </c>
      <c r="E8599" s="43" t="e">
        <f>IF(VLOOKUP(S8599,'DD-Lookup'!$J$6:$L$50,3,FALSE)="Monthly",(YEAR(AC8599)-YEAR(AB8599))*12+MONTH(AC8599)-MONTH(AB8599)+1,(AC8599-AB8599+1))</f>
        <v>#N/A</v>
      </c>
      <c r="F8599" s="210" t="e">
        <f t="shared" si="679"/>
        <v>#N/A</v>
      </c>
    </row>
    <row r="8600" spans="1:6" x14ac:dyDescent="0.25">
      <c r="A8600" s="43" t="str">
        <f t="shared" si="675"/>
        <v xml:space="preserve"> 0 Financial</v>
      </c>
      <c r="B8600" s="43" t="str">
        <f t="shared" si="676"/>
        <v/>
      </c>
      <c r="C8600" s="43">
        <f t="shared" si="677"/>
        <v>0</v>
      </c>
      <c r="D8600" s="43" t="str">
        <f t="shared" si="678"/>
        <v>Financial</v>
      </c>
      <c r="E8600" s="43" t="e">
        <f>IF(VLOOKUP(S8600,'DD-Lookup'!$J$6:$L$50,3,FALSE)="Monthly",(YEAR(AC8600)-YEAR(AB8600))*12+MONTH(AC8600)-MONTH(AB8600)+1,(AC8600-AB8600+1))</f>
        <v>#N/A</v>
      </c>
      <c r="F8600" s="210" t="e">
        <f t="shared" si="679"/>
        <v>#N/A</v>
      </c>
    </row>
    <row r="8601" spans="1:6" x14ac:dyDescent="0.25">
      <c r="A8601" s="43" t="str">
        <f t="shared" si="675"/>
        <v xml:space="preserve"> 0 Financial</v>
      </c>
      <c r="B8601" s="43" t="str">
        <f t="shared" si="676"/>
        <v/>
      </c>
      <c r="C8601" s="43">
        <f t="shared" si="677"/>
        <v>0</v>
      </c>
      <c r="D8601" s="43" t="str">
        <f t="shared" si="678"/>
        <v>Financial</v>
      </c>
      <c r="E8601" s="43" t="e">
        <f>IF(VLOOKUP(S8601,'DD-Lookup'!$J$6:$L$50,3,FALSE)="Monthly",(YEAR(AC8601)-YEAR(AB8601))*12+MONTH(AC8601)-MONTH(AB8601)+1,(AC8601-AB8601+1))</f>
        <v>#N/A</v>
      </c>
      <c r="F8601" s="210" t="e">
        <f t="shared" si="679"/>
        <v>#N/A</v>
      </c>
    </row>
    <row r="8602" spans="1:6" x14ac:dyDescent="0.25">
      <c r="A8602" s="43" t="str">
        <f t="shared" si="675"/>
        <v xml:space="preserve"> 0 Financial</v>
      </c>
      <c r="B8602" s="43" t="str">
        <f t="shared" si="676"/>
        <v/>
      </c>
      <c r="C8602" s="43">
        <f t="shared" si="677"/>
        <v>0</v>
      </c>
      <c r="D8602" s="43" t="str">
        <f t="shared" si="678"/>
        <v>Financial</v>
      </c>
      <c r="E8602" s="43" t="e">
        <f>IF(VLOOKUP(S8602,'DD-Lookup'!$J$6:$L$50,3,FALSE)="Monthly",(YEAR(AC8602)-YEAR(AB8602))*12+MONTH(AC8602)-MONTH(AB8602)+1,(AC8602-AB8602+1))</f>
        <v>#N/A</v>
      </c>
      <c r="F8602" s="210" t="e">
        <f t="shared" si="679"/>
        <v>#N/A</v>
      </c>
    </row>
    <row r="8603" spans="1:6" x14ac:dyDescent="0.25">
      <c r="A8603" s="43" t="str">
        <f t="shared" si="675"/>
        <v xml:space="preserve"> 0 Financial</v>
      </c>
      <c r="B8603" s="43" t="str">
        <f t="shared" si="676"/>
        <v/>
      </c>
      <c r="C8603" s="43">
        <f t="shared" si="677"/>
        <v>0</v>
      </c>
      <c r="D8603" s="43" t="str">
        <f t="shared" si="678"/>
        <v>Financial</v>
      </c>
      <c r="E8603" s="43" t="e">
        <f>IF(VLOOKUP(S8603,'DD-Lookup'!$J$6:$L$50,3,FALSE)="Monthly",(YEAR(AC8603)-YEAR(AB8603))*12+MONTH(AC8603)-MONTH(AB8603)+1,(AC8603-AB8603+1))</f>
        <v>#N/A</v>
      </c>
      <c r="F8603" s="210" t="e">
        <f t="shared" si="679"/>
        <v>#N/A</v>
      </c>
    </row>
    <row r="8604" spans="1:6" x14ac:dyDescent="0.25">
      <c r="A8604" s="43" t="str">
        <f t="shared" si="675"/>
        <v xml:space="preserve"> 0 Financial</v>
      </c>
      <c r="B8604" s="43" t="str">
        <f t="shared" si="676"/>
        <v/>
      </c>
      <c r="C8604" s="43">
        <f t="shared" si="677"/>
        <v>0</v>
      </c>
      <c r="D8604" s="43" t="str">
        <f t="shared" si="678"/>
        <v>Financial</v>
      </c>
      <c r="E8604" s="43" t="e">
        <f>IF(VLOOKUP(S8604,'DD-Lookup'!$J$6:$L$50,3,FALSE)="Monthly",(YEAR(AC8604)-YEAR(AB8604))*12+MONTH(AC8604)-MONTH(AB8604)+1,(AC8604-AB8604+1))</f>
        <v>#N/A</v>
      </c>
      <c r="F8604" s="210" t="e">
        <f t="shared" si="679"/>
        <v>#N/A</v>
      </c>
    </row>
    <row r="8605" spans="1:6" x14ac:dyDescent="0.25">
      <c r="A8605" s="43" t="str">
        <f t="shared" si="675"/>
        <v xml:space="preserve"> 0 Financial</v>
      </c>
      <c r="B8605" s="43" t="str">
        <f t="shared" si="676"/>
        <v/>
      </c>
      <c r="C8605" s="43">
        <f t="shared" si="677"/>
        <v>0</v>
      </c>
      <c r="D8605" s="43" t="str">
        <f t="shared" si="678"/>
        <v>Financial</v>
      </c>
      <c r="E8605" s="43" t="e">
        <f>IF(VLOOKUP(S8605,'DD-Lookup'!$J$6:$L$50,3,FALSE)="Monthly",(YEAR(AC8605)-YEAR(AB8605))*12+MONTH(AC8605)-MONTH(AB8605)+1,(AC8605-AB8605+1))</f>
        <v>#N/A</v>
      </c>
      <c r="F8605" s="210" t="e">
        <f t="shared" si="679"/>
        <v>#N/A</v>
      </c>
    </row>
    <row r="8606" spans="1:6" x14ac:dyDescent="0.25">
      <c r="A8606" s="43" t="str">
        <f t="shared" si="675"/>
        <v xml:space="preserve"> 0 Financial</v>
      </c>
      <c r="B8606" s="43" t="str">
        <f t="shared" si="676"/>
        <v/>
      </c>
      <c r="C8606" s="43">
        <f t="shared" si="677"/>
        <v>0</v>
      </c>
      <c r="D8606" s="43" t="str">
        <f t="shared" si="678"/>
        <v>Financial</v>
      </c>
      <c r="E8606" s="43" t="e">
        <f>IF(VLOOKUP(S8606,'DD-Lookup'!$J$6:$L$50,3,FALSE)="Monthly",(YEAR(AC8606)-YEAR(AB8606))*12+MONTH(AC8606)-MONTH(AB8606)+1,(AC8606-AB8606+1))</f>
        <v>#N/A</v>
      </c>
      <c r="F8606" s="210" t="e">
        <f t="shared" si="679"/>
        <v>#N/A</v>
      </c>
    </row>
    <row r="8607" spans="1:6" x14ac:dyDescent="0.25">
      <c r="A8607" s="43" t="str">
        <f t="shared" si="675"/>
        <v xml:space="preserve"> 0 Financial</v>
      </c>
      <c r="B8607" s="43" t="str">
        <f t="shared" si="676"/>
        <v/>
      </c>
      <c r="C8607" s="43">
        <f t="shared" si="677"/>
        <v>0</v>
      </c>
      <c r="D8607" s="43" t="str">
        <f t="shared" si="678"/>
        <v>Financial</v>
      </c>
      <c r="E8607" s="43" t="e">
        <f>IF(VLOOKUP(S8607,'DD-Lookup'!$J$6:$L$50,3,FALSE)="Monthly",(YEAR(AC8607)-YEAR(AB8607))*12+MONTH(AC8607)-MONTH(AB8607)+1,(AC8607-AB8607+1))</f>
        <v>#N/A</v>
      </c>
      <c r="F8607" s="210" t="e">
        <f t="shared" si="679"/>
        <v>#N/A</v>
      </c>
    </row>
    <row r="8608" spans="1:6" x14ac:dyDescent="0.25">
      <c r="A8608" s="43" t="str">
        <f t="shared" si="675"/>
        <v xml:space="preserve"> 0 Financial</v>
      </c>
      <c r="B8608" s="43" t="str">
        <f t="shared" si="676"/>
        <v/>
      </c>
      <c r="C8608" s="43">
        <f t="shared" si="677"/>
        <v>0</v>
      </c>
      <c r="D8608" s="43" t="str">
        <f t="shared" si="678"/>
        <v>Financial</v>
      </c>
      <c r="E8608" s="43" t="e">
        <f>IF(VLOOKUP(S8608,'DD-Lookup'!$J$6:$L$50,3,FALSE)="Monthly",(YEAR(AC8608)-YEAR(AB8608))*12+MONTH(AC8608)-MONTH(AB8608)+1,(AC8608-AB8608+1))</f>
        <v>#N/A</v>
      </c>
      <c r="F8608" s="210" t="e">
        <f t="shared" si="679"/>
        <v>#N/A</v>
      </c>
    </row>
    <row r="8609" spans="1:6" x14ac:dyDescent="0.25">
      <c r="A8609" s="43" t="str">
        <f t="shared" si="675"/>
        <v xml:space="preserve"> 0 Financial</v>
      </c>
      <c r="B8609" s="43" t="str">
        <f t="shared" si="676"/>
        <v/>
      </c>
      <c r="C8609" s="43">
        <f t="shared" si="677"/>
        <v>0</v>
      </c>
      <c r="D8609" s="43" t="str">
        <f t="shared" si="678"/>
        <v>Financial</v>
      </c>
      <c r="E8609" s="43" t="e">
        <f>IF(VLOOKUP(S8609,'DD-Lookup'!$J$6:$L$50,3,FALSE)="Monthly",(YEAR(AC8609)-YEAR(AB8609))*12+MONTH(AC8609)-MONTH(AB8609)+1,(AC8609-AB8609+1))</f>
        <v>#N/A</v>
      </c>
      <c r="F8609" s="210" t="e">
        <f t="shared" si="679"/>
        <v>#N/A</v>
      </c>
    </row>
    <row r="8610" spans="1:6" x14ac:dyDescent="0.25">
      <c r="A8610" s="43" t="str">
        <f t="shared" si="675"/>
        <v xml:space="preserve"> 0 Financial</v>
      </c>
      <c r="B8610" s="43" t="str">
        <f t="shared" si="676"/>
        <v/>
      </c>
      <c r="C8610" s="43">
        <f t="shared" si="677"/>
        <v>0</v>
      </c>
      <c r="D8610" s="43" t="str">
        <f t="shared" si="678"/>
        <v>Financial</v>
      </c>
      <c r="E8610" s="43" t="e">
        <f>IF(VLOOKUP(S8610,'DD-Lookup'!$J$6:$L$50,3,FALSE)="Monthly",(YEAR(AC8610)-YEAR(AB8610))*12+MONTH(AC8610)-MONTH(AB8610)+1,(AC8610-AB8610+1))</f>
        <v>#N/A</v>
      </c>
      <c r="F8610" s="210" t="e">
        <f t="shared" si="679"/>
        <v>#N/A</v>
      </c>
    </row>
    <row r="8611" spans="1:6" x14ac:dyDescent="0.25">
      <c r="A8611" s="43" t="str">
        <f t="shared" si="675"/>
        <v xml:space="preserve"> 0 Financial</v>
      </c>
      <c r="B8611" s="43" t="str">
        <f t="shared" si="676"/>
        <v/>
      </c>
      <c r="C8611" s="43">
        <f t="shared" si="677"/>
        <v>0</v>
      </c>
      <c r="D8611" s="43" t="str">
        <f t="shared" si="678"/>
        <v>Financial</v>
      </c>
      <c r="E8611" s="43" t="e">
        <f>IF(VLOOKUP(S8611,'DD-Lookup'!$J$6:$L$50,3,FALSE)="Monthly",(YEAR(AC8611)-YEAR(AB8611))*12+MONTH(AC8611)-MONTH(AB8611)+1,(AC8611-AB8611+1))</f>
        <v>#N/A</v>
      </c>
      <c r="F8611" s="210" t="e">
        <f t="shared" si="679"/>
        <v>#N/A</v>
      </c>
    </row>
    <row r="8612" spans="1:6" x14ac:dyDescent="0.25">
      <c r="A8612" s="43" t="str">
        <f t="shared" si="675"/>
        <v xml:space="preserve"> 0 Financial</v>
      </c>
      <c r="B8612" s="43" t="str">
        <f t="shared" si="676"/>
        <v/>
      </c>
      <c r="C8612" s="43">
        <f t="shared" si="677"/>
        <v>0</v>
      </c>
      <c r="D8612" s="43" t="str">
        <f t="shared" si="678"/>
        <v>Financial</v>
      </c>
      <c r="E8612" s="43" t="e">
        <f>IF(VLOOKUP(S8612,'DD-Lookup'!$J$6:$L$50,3,FALSE)="Monthly",(YEAR(AC8612)-YEAR(AB8612))*12+MONTH(AC8612)-MONTH(AB8612)+1,(AC8612-AB8612+1))</f>
        <v>#N/A</v>
      </c>
      <c r="F8612" s="210" t="e">
        <f t="shared" si="679"/>
        <v>#N/A</v>
      </c>
    </row>
    <row r="8613" spans="1:6" x14ac:dyDescent="0.25">
      <c r="A8613" s="43" t="str">
        <f t="shared" si="675"/>
        <v xml:space="preserve"> 0 Financial</v>
      </c>
      <c r="B8613" s="43" t="str">
        <f t="shared" si="676"/>
        <v/>
      </c>
      <c r="C8613" s="43">
        <f t="shared" si="677"/>
        <v>0</v>
      </c>
      <c r="D8613" s="43" t="str">
        <f t="shared" si="678"/>
        <v>Financial</v>
      </c>
      <c r="E8613" s="43" t="e">
        <f>IF(VLOOKUP(S8613,'DD-Lookup'!$J$6:$L$50,3,FALSE)="Monthly",(YEAR(AC8613)-YEAR(AB8613))*12+MONTH(AC8613)-MONTH(AB8613)+1,(AC8613-AB8613+1))</f>
        <v>#N/A</v>
      </c>
      <c r="F8613" s="210" t="e">
        <f t="shared" si="679"/>
        <v>#N/A</v>
      </c>
    </row>
    <row r="8614" spans="1:6" x14ac:dyDescent="0.25">
      <c r="A8614" s="43" t="str">
        <f t="shared" si="675"/>
        <v xml:space="preserve"> 0 Financial</v>
      </c>
      <c r="B8614" s="43" t="str">
        <f t="shared" si="676"/>
        <v/>
      </c>
      <c r="C8614" s="43">
        <f t="shared" si="677"/>
        <v>0</v>
      </c>
      <c r="D8614" s="43" t="str">
        <f t="shared" si="678"/>
        <v>Financial</v>
      </c>
      <c r="E8614" s="43" t="e">
        <f>IF(VLOOKUP(S8614,'DD-Lookup'!$J$6:$L$50,3,FALSE)="Monthly",(YEAR(AC8614)-YEAR(AB8614))*12+MONTH(AC8614)-MONTH(AB8614)+1,(AC8614-AB8614+1))</f>
        <v>#N/A</v>
      </c>
      <c r="F8614" s="210" t="e">
        <f t="shared" si="679"/>
        <v>#N/A</v>
      </c>
    </row>
    <row r="8615" spans="1:6" x14ac:dyDescent="0.25">
      <c r="A8615" s="43" t="str">
        <f t="shared" si="675"/>
        <v xml:space="preserve"> 0 Financial</v>
      </c>
      <c r="B8615" s="43" t="str">
        <f t="shared" si="676"/>
        <v/>
      </c>
      <c r="C8615" s="43">
        <f t="shared" si="677"/>
        <v>0</v>
      </c>
      <c r="D8615" s="43" t="str">
        <f t="shared" si="678"/>
        <v>Financial</v>
      </c>
      <c r="E8615" s="43" t="e">
        <f>IF(VLOOKUP(S8615,'DD-Lookup'!$J$6:$L$50,3,FALSE)="Monthly",(YEAR(AC8615)-YEAR(AB8615))*12+MONTH(AC8615)-MONTH(AB8615)+1,(AC8615-AB8615+1))</f>
        <v>#N/A</v>
      </c>
      <c r="F8615" s="210" t="e">
        <f t="shared" si="679"/>
        <v>#N/A</v>
      </c>
    </row>
    <row r="8616" spans="1:6" x14ac:dyDescent="0.25">
      <c r="A8616" s="43" t="str">
        <f t="shared" si="675"/>
        <v xml:space="preserve"> 0 Financial</v>
      </c>
      <c r="B8616" s="43" t="str">
        <f t="shared" si="676"/>
        <v/>
      </c>
      <c r="C8616" s="43">
        <f t="shared" si="677"/>
        <v>0</v>
      </c>
      <c r="D8616" s="43" t="str">
        <f t="shared" si="678"/>
        <v>Financial</v>
      </c>
      <c r="E8616" s="43" t="e">
        <f>IF(VLOOKUP(S8616,'DD-Lookup'!$J$6:$L$50,3,FALSE)="Monthly",(YEAR(AC8616)-YEAR(AB8616))*12+MONTH(AC8616)-MONTH(AB8616)+1,(AC8616-AB8616+1))</f>
        <v>#N/A</v>
      </c>
      <c r="F8616" s="210" t="e">
        <f t="shared" si="679"/>
        <v>#N/A</v>
      </c>
    </row>
    <row r="8617" spans="1:6" x14ac:dyDescent="0.25">
      <c r="A8617" s="43" t="str">
        <f t="shared" si="675"/>
        <v xml:space="preserve"> 0 Financial</v>
      </c>
      <c r="B8617" s="43" t="str">
        <f t="shared" si="676"/>
        <v/>
      </c>
      <c r="C8617" s="43">
        <f t="shared" si="677"/>
        <v>0</v>
      </c>
      <c r="D8617" s="43" t="str">
        <f t="shared" si="678"/>
        <v>Financial</v>
      </c>
      <c r="E8617" s="43" t="e">
        <f>IF(VLOOKUP(S8617,'DD-Lookup'!$J$6:$L$50,3,FALSE)="Monthly",(YEAR(AC8617)-YEAR(AB8617))*12+MONTH(AC8617)-MONTH(AB8617)+1,(AC8617-AB8617+1))</f>
        <v>#N/A</v>
      </c>
      <c r="F8617" s="210" t="e">
        <f t="shared" si="679"/>
        <v>#N/A</v>
      </c>
    </row>
    <row r="8618" spans="1:6" x14ac:dyDescent="0.25">
      <c r="A8618" s="43" t="str">
        <f t="shared" si="675"/>
        <v xml:space="preserve"> 0 Financial</v>
      </c>
      <c r="B8618" s="43" t="str">
        <f t="shared" si="676"/>
        <v/>
      </c>
      <c r="C8618" s="43">
        <f t="shared" si="677"/>
        <v>0</v>
      </c>
      <c r="D8618" s="43" t="str">
        <f t="shared" si="678"/>
        <v>Financial</v>
      </c>
      <c r="E8618" s="43" t="e">
        <f>IF(VLOOKUP(S8618,'DD-Lookup'!$J$6:$L$50,3,FALSE)="Monthly",(YEAR(AC8618)-YEAR(AB8618))*12+MONTH(AC8618)-MONTH(AB8618)+1,(AC8618-AB8618+1))</f>
        <v>#N/A</v>
      </c>
      <c r="F8618" s="210" t="e">
        <f t="shared" si="679"/>
        <v>#N/A</v>
      </c>
    </row>
    <row r="8619" spans="1:6" x14ac:dyDescent="0.25">
      <c r="A8619" s="43" t="str">
        <f t="shared" si="675"/>
        <v xml:space="preserve"> 0 Financial</v>
      </c>
      <c r="B8619" s="43" t="str">
        <f t="shared" si="676"/>
        <v/>
      </c>
      <c r="C8619" s="43">
        <f t="shared" si="677"/>
        <v>0</v>
      </c>
      <c r="D8619" s="43" t="str">
        <f t="shared" si="678"/>
        <v>Financial</v>
      </c>
      <c r="E8619" s="43" t="e">
        <f>IF(VLOOKUP(S8619,'DD-Lookup'!$J$6:$L$50,3,FALSE)="Monthly",(YEAR(AC8619)-YEAR(AB8619))*12+MONTH(AC8619)-MONTH(AB8619)+1,(AC8619-AB8619+1))</f>
        <v>#N/A</v>
      </c>
      <c r="F8619" s="210" t="e">
        <f t="shared" si="679"/>
        <v>#N/A</v>
      </c>
    </row>
    <row r="8620" spans="1:6" x14ac:dyDescent="0.25">
      <c r="A8620" s="43" t="str">
        <f t="shared" si="675"/>
        <v xml:space="preserve"> 0 Financial</v>
      </c>
      <c r="B8620" s="43" t="str">
        <f t="shared" si="676"/>
        <v/>
      </c>
      <c r="C8620" s="43">
        <f t="shared" si="677"/>
        <v>0</v>
      </c>
      <c r="D8620" s="43" t="str">
        <f t="shared" si="678"/>
        <v>Financial</v>
      </c>
      <c r="E8620" s="43" t="e">
        <f>IF(VLOOKUP(S8620,'DD-Lookup'!$J$6:$L$50,3,FALSE)="Monthly",(YEAR(AC8620)-YEAR(AB8620))*12+MONTH(AC8620)-MONTH(AB8620)+1,(AC8620-AB8620+1))</f>
        <v>#N/A</v>
      </c>
      <c r="F8620" s="210" t="e">
        <f t="shared" si="679"/>
        <v>#N/A</v>
      </c>
    </row>
    <row r="8621" spans="1:6" x14ac:dyDescent="0.25">
      <c r="A8621" s="43" t="str">
        <f t="shared" si="675"/>
        <v xml:space="preserve"> 0 Financial</v>
      </c>
      <c r="B8621" s="43" t="str">
        <f t="shared" si="676"/>
        <v/>
      </c>
      <c r="C8621" s="43">
        <f t="shared" si="677"/>
        <v>0</v>
      </c>
      <c r="D8621" s="43" t="str">
        <f t="shared" si="678"/>
        <v>Financial</v>
      </c>
      <c r="E8621" s="43" t="e">
        <f>IF(VLOOKUP(S8621,'DD-Lookup'!$J$6:$L$50,3,FALSE)="Monthly",(YEAR(AC8621)-YEAR(AB8621))*12+MONTH(AC8621)-MONTH(AB8621)+1,(AC8621-AB8621+1))</f>
        <v>#N/A</v>
      </c>
      <c r="F8621" s="210" t="e">
        <f t="shared" si="679"/>
        <v>#N/A</v>
      </c>
    </row>
    <row r="8622" spans="1:6" x14ac:dyDescent="0.25">
      <c r="A8622" s="43" t="str">
        <f t="shared" si="675"/>
        <v xml:space="preserve"> 0 Financial</v>
      </c>
      <c r="B8622" s="43" t="str">
        <f t="shared" si="676"/>
        <v/>
      </c>
      <c r="C8622" s="43">
        <f t="shared" si="677"/>
        <v>0</v>
      </c>
      <c r="D8622" s="43" t="str">
        <f t="shared" si="678"/>
        <v>Financial</v>
      </c>
      <c r="E8622" s="43" t="e">
        <f>IF(VLOOKUP(S8622,'DD-Lookup'!$J$6:$L$50,3,FALSE)="Monthly",(YEAR(AC8622)-YEAR(AB8622))*12+MONTH(AC8622)-MONTH(AB8622)+1,(AC8622-AB8622+1))</f>
        <v>#N/A</v>
      </c>
      <c r="F8622" s="210" t="e">
        <f t="shared" si="679"/>
        <v>#N/A</v>
      </c>
    </row>
    <row r="8623" spans="1:6" x14ac:dyDescent="0.25">
      <c r="A8623" s="43" t="str">
        <f t="shared" si="675"/>
        <v xml:space="preserve"> 0 Financial</v>
      </c>
      <c r="B8623" s="43" t="str">
        <f t="shared" si="676"/>
        <v/>
      </c>
      <c r="C8623" s="43">
        <f t="shared" si="677"/>
        <v>0</v>
      </c>
      <c r="D8623" s="43" t="str">
        <f t="shared" si="678"/>
        <v>Financial</v>
      </c>
      <c r="E8623" s="43" t="e">
        <f>IF(VLOOKUP(S8623,'DD-Lookup'!$J$6:$L$50,3,FALSE)="Monthly",(YEAR(AC8623)-YEAR(AB8623))*12+MONTH(AC8623)-MONTH(AB8623)+1,(AC8623-AB8623+1))</f>
        <v>#N/A</v>
      </c>
      <c r="F8623" s="210" t="e">
        <f t="shared" si="679"/>
        <v>#N/A</v>
      </c>
    </row>
    <row r="8624" spans="1:6" x14ac:dyDescent="0.25">
      <c r="A8624" s="43" t="str">
        <f t="shared" si="675"/>
        <v xml:space="preserve"> 0 Financial</v>
      </c>
      <c r="B8624" s="43" t="str">
        <f t="shared" si="676"/>
        <v/>
      </c>
      <c r="C8624" s="43">
        <f t="shared" si="677"/>
        <v>0</v>
      </c>
      <c r="D8624" s="43" t="str">
        <f t="shared" si="678"/>
        <v>Financial</v>
      </c>
      <c r="E8624" s="43" t="e">
        <f>IF(VLOOKUP(S8624,'DD-Lookup'!$J$6:$L$50,3,FALSE)="Monthly",(YEAR(AC8624)-YEAR(AB8624))*12+MONTH(AC8624)-MONTH(AB8624)+1,(AC8624-AB8624+1))</f>
        <v>#N/A</v>
      </c>
      <c r="F8624" s="210" t="e">
        <f t="shared" si="679"/>
        <v>#N/A</v>
      </c>
    </row>
    <row r="8625" spans="1:6" x14ac:dyDescent="0.25">
      <c r="A8625" s="43" t="str">
        <f t="shared" si="675"/>
        <v xml:space="preserve"> 0 Financial</v>
      </c>
      <c r="B8625" s="43" t="str">
        <f t="shared" si="676"/>
        <v/>
      </c>
      <c r="C8625" s="43">
        <f t="shared" si="677"/>
        <v>0</v>
      </c>
      <c r="D8625" s="43" t="str">
        <f t="shared" si="678"/>
        <v>Financial</v>
      </c>
      <c r="E8625" s="43" t="e">
        <f>IF(VLOOKUP(S8625,'DD-Lookup'!$J$6:$L$50,3,FALSE)="Monthly",(YEAR(AC8625)-YEAR(AB8625))*12+MONTH(AC8625)-MONTH(AB8625)+1,(AC8625-AB8625+1))</f>
        <v>#N/A</v>
      </c>
      <c r="F8625" s="210" t="e">
        <f t="shared" si="679"/>
        <v>#N/A</v>
      </c>
    </row>
    <row r="8626" spans="1:6" x14ac:dyDescent="0.25">
      <c r="A8626" s="43" t="str">
        <f t="shared" si="675"/>
        <v xml:space="preserve"> 0 Financial</v>
      </c>
      <c r="B8626" s="43" t="str">
        <f t="shared" si="676"/>
        <v/>
      </c>
      <c r="C8626" s="43">
        <f t="shared" si="677"/>
        <v>0</v>
      </c>
      <c r="D8626" s="43" t="str">
        <f t="shared" si="678"/>
        <v>Financial</v>
      </c>
      <c r="E8626" s="43" t="e">
        <f>IF(VLOOKUP(S8626,'DD-Lookup'!$J$6:$L$50,3,FALSE)="Monthly",(YEAR(AC8626)-YEAR(AB8626))*12+MONTH(AC8626)-MONTH(AB8626)+1,(AC8626-AB8626+1))</f>
        <v>#N/A</v>
      </c>
      <c r="F8626" s="210" t="e">
        <f t="shared" si="679"/>
        <v>#N/A</v>
      </c>
    </row>
    <row r="8627" spans="1:6" x14ac:dyDescent="0.25">
      <c r="A8627" s="43" t="str">
        <f t="shared" si="675"/>
        <v xml:space="preserve"> 0 Financial</v>
      </c>
      <c r="B8627" s="43" t="str">
        <f t="shared" si="676"/>
        <v/>
      </c>
      <c r="C8627" s="43">
        <f t="shared" si="677"/>
        <v>0</v>
      </c>
      <c r="D8627" s="43" t="str">
        <f t="shared" si="678"/>
        <v>Financial</v>
      </c>
      <c r="E8627" s="43" t="e">
        <f>IF(VLOOKUP(S8627,'DD-Lookup'!$J$6:$L$50,3,FALSE)="Monthly",(YEAR(AC8627)-YEAR(AB8627))*12+MONTH(AC8627)-MONTH(AB8627)+1,(AC8627-AB8627+1))</f>
        <v>#N/A</v>
      </c>
      <c r="F8627" s="210" t="e">
        <f t="shared" si="679"/>
        <v>#N/A</v>
      </c>
    </row>
    <row r="8628" spans="1:6" x14ac:dyDescent="0.25">
      <c r="A8628" s="43" t="str">
        <f t="shared" si="675"/>
        <v xml:space="preserve"> 0 Financial</v>
      </c>
      <c r="B8628" s="43" t="str">
        <f t="shared" si="676"/>
        <v/>
      </c>
      <c r="C8628" s="43">
        <f t="shared" si="677"/>
        <v>0</v>
      </c>
      <c r="D8628" s="43" t="str">
        <f t="shared" si="678"/>
        <v>Financial</v>
      </c>
      <c r="E8628" s="43" t="e">
        <f>IF(VLOOKUP(S8628,'DD-Lookup'!$J$6:$L$50,3,FALSE)="Monthly",(YEAR(AC8628)-YEAR(AB8628))*12+MONTH(AC8628)-MONTH(AB8628)+1,(AC8628-AB8628+1))</f>
        <v>#N/A</v>
      </c>
      <c r="F8628" s="210" t="e">
        <f t="shared" si="679"/>
        <v>#N/A</v>
      </c>
    </row>
    <row r="8629" spans="1:6" x14ac:dyDescent="0.25">
      <c r="A8629" s="43" t="str">
        <f t="shared" si="675"/>
        <v xml:space="preserve"> 0 Financial</v>
      </c>
      <c r="B8629" s="43" t="str">
        <f t="shared" si="676"/>
        <v/>
      </c>
      <c r="C8629" s="43">
        <f t="shared" si="677"/>
        <v>0</v>
      </c>
      <c r="D8629" s="43" t="str">
        <f t="shared" si="678"/>
        <v>Financial</v>
      </c>
      <c r="E8629" s="43" t="e">
        <f>IF(VLOOKUP(S8629,'DD-Lookup'!$J$6:$L$50,3,FALSE)="Monthly",(YEAR(AC8629)-YEAR(AB8629))*12+MONTH(AC8629)-MONTH(AB8629)+1,(AC8629-AB8629+1))</f>
        <v>#N/A</v>
      </c>
      <c r="F8629" s="210" t="e">
        <f t="shared" si="679"/>
        <v>#N/A</v>
      </c>
    </row>
    <row r="8630" spans="1:6" x14ac:dyDescent="0.25">
      <c r="A8630" s="43" t="str">
        <f t="shared" si="675"/>
        <v xml:space="preserve"> 0 Financial</v>
      </c>
      <c r="B8630" s="43" t="str">
        <f t="shared" si="676"/>
        <v/>
      </c>
      <c r="C8630" s="43">
        <f t="shared" si="677"/>
        <v>0</v>
      </c>
      <c r="D8630" s="43" t="str">
        <f t="shared" si="678"/>
        <v>Financial</v>
      </c>
      <c r="E8630" s="43" t="e">
        <f>IF(VLOOKUP(S8630,'DD-Lookup'!$J$6:$L$50,3,FALSE)="Monthly",(YEAR(AC8630)-YEAR(AB8630))*12+MONTH(AC8630)-MONTH(AB8630)+1,(AC8630-AB8630+1))</f>
        <v>#N/A</v>
      </c>
      <c r="F8630" s="210" t="e">
        <f t="shared" si="679"/>
        <v>#N/A</v>
      </c>
    </row>
    <row r="8631" spans="1:6" x14ac:dyDescent="0.25">
      <c r="A8631" s="43" t="str">
        <f t="shared" si="675"/>
        <v xml:space="preserve"> 0 Financial</v>
      </c>
      <c r="B8631" s="43" t="str">
        <f t="shared" si="676"/>
        <v/>
      </c>
      <c r="C8631" s="43">
        <f t="shared" si="677"/>
        <v>0</v>
      </c>
      <c r="D8631" s="43" t="str">
        <f t="shared" si="678"/>
        <v>Financial</v>
      </c>
      <c r="E8631" s="43" t="e">
        <f>IF(VLOOKUP(S8631,'DD-Lookup'!$J$6:$L$50,3,FALSE)="Monthly",(YEAR(AC8631)-YEAR(AB8631))*12+MONTH(AC8631)-MONTH(AB8631)+1,(AC8631-AB8631+1))</f>
        <v>#N/A</v>
      </c>
      <c r="F8631" s="210" t="e">
        <f t="shared" si="679"/>
        <v>#N/A</v>
      </c>
    </row>
    <row r="8632" spans="1:6" x14ac:dyDescent="0.25">
      <c r="A8632" s="43" t="str">
        <f t="shared" si="675"/>
        <v xml:space="preserve"> 0 Financial</v>
      </c>
      <c r="B8632" s="43" t="str">
        <f t="shared" si="676"/>
        <v/>
      </c>
      <c r="C8632" s="43">
        <f t="shared" si="677"/>
        <v>0</v>
      </c>
      <c r="D8632" s="43" t="str">
        <f t="shared" si="678"/>
        <v>Financial</v>
      </c>
      <c r="E8632" s="43" t="e">
        <f>IF(VLOOKUP(S8632,'DD-Lookup'!$J$6:$L$50,3,FALSE)="Monthly",(YEAR(AC8632)-YEAR(AB8632))*12+MONTH(AC8632)-MONTH(AB8632)+1,(AC8632-AB8632+1))</f>
        <v>#N/A</v>
      </c>
      <c r="F8632" s="210" t="e">
        <f t="shared" si="679"/>
        <v>#N/A</v>
      </c>
    </row>
    <row r="8633" spans="1:6" x14ac:dyDescent="0.25">
      <c r="A8633" s="43" t="str">
        <f t="shared" si="675"/>
        <v xml:space="preserve"> 0 Financial</v>
      </c>
      <c r="B8633" s="43" t="str">
        <f t="shared" si="676"/>
        <v/>
      </c>
      <c r="C8633" s="43">
        <f t="shared" si="677"/>
        <v>0</v>
      </c>
      <c r="D8633" s="43" t="str">
        <f t="shared" si="678"/>
        <v>Financial</v>
      </c>
      <c r="E8633" s="43" t="e">
        <f>IF(VLOOKUP(S8633,'DD-Lookup'!$J$6:$L$50,3,FALSE)="Monthly",(YEAR(AC8633)-YEAR(AB8633))*12+MONTH(AC8633)-MONTH(AB8633)+1,(AC8633-AB8633+1))</f>
        <v>#N/A</v>
      </c>
      <c r="F8633" s="210" t="e">
        <f t="shared" si="679"/>
        <v>#N/A</v>
      </c>
    </row>
    <row r="8634" spans="1:6" x14ac:dyDescent="0.25">
      <c r="A8634" s="43" t="str">
        <f t="shared" si="675"/>
        <v xml:space="preserve"> 0 Financial</v>
      </c>
      <c r="B8634" s="43" t="str">
        <f t="shared" si="676"/>
        <v/>
      </c>
      <c r="C8634" s="43">
        <f t="shared" si="677"/>
        <v>0</v>
      </c>
      <c r="D8634" s="43" t="str">
        <f t="shared" si="678"/>
        <v>Financial</v>
      </c>
      <c r="E8634" s="43" t="e">
        <f>IF(VLOOKUP(S8634,'DD-Lookup'!$J$6:$L$50,3,FALSE)="Monthly",(YEAR(AC8634)-YEAR(AB8634))*12+MONTH(AC8634)-MONTH(AB8634)+1,(AC8634-AB8634+1))</f>
        <v>#N/A</v>
      </c>
      <c r="F8634" s="210" t="e">
        <f t="shared" si="679"/>
        <v>#N/A</v>
      </c>
    </row>
    <row r="8635" spans="1:6" x14ac:dyDescent="0.25">
      <c r="A8635" s="43" t="str">
        <f t="shared" si="675"/>
        <v xml:space="preserve"> 0 Financial</v>
      </c>
      <c r="B8635" s="43" t="str">
        <f t="shared" si="676"/>
        <v/>
      </c>
      <c r="C8635" s="43">
        <f t="shared" si="677"/>
        <v>0</v>
      </c>
      <c r="D8635" s="43" t="str">
        <f t="shared" si="678"/>
        <v>Financial</v>
      </c>
      <c r="E8635" s="43" t="e">
        <f>IF(VLOOKUP(S8635,'DD-Lookup'!$J$6:$L$50,3,FALSE)="Monthly",(YEAR(AC8635)-YEAR(AB8635))*12+MONTH(AC8635)-MONTH(AB8635)+1,(AC8635-AB8635+1))</f>
        <v>#N/A</v>
      </c>
      <c r="F8635" s="210" t="e">
        <f t="shared" si="679"/>
        <v>#N/A</v>
      </c>
    </row>
    <row r="8636" spans="1:6" x14ac:dyDescent="0.25">
      <c r="A8636" s="43" t="str">
        <f t="shared" si="675"/>
        <v xml:space="preserve"> 0 Financial</v>
      </c>
      <c r="B8636" s="43" t="str">
        <f t="shared" si="676"/>
        <v/>
      </c>
      <c r="C8636" s="43">
        <f t="shared" si="677"/>
        <v>0</v>
      </c>
      <c r="D8636" s="43" t="str">
        <f t="shared" si="678"/>
        <v>Financial</v>
      </c>
      <c r="E8636" s="43" t="e">
        <f>IF(VLOOKUP(S8636,'DD-Lookup'!$J$6:$L$50,3,FALSE)="Monthly",(YEAR(AC8636)-YEAR(AB8636))*12+MONTH(AC8636)-MONTH(AB8636)+1,(AC8636-AB8636+1))</f>
        <v>#N/A</v>
      </c>
      <c r="F8636" s="210" t="e">
        <f t="shared" si="679"/>
        <v>#N/A</v>
      </c>
    </row>
    <row r="8637" spans="1:6" x14ac:dyDescent="0.25">
      <c r="A8637" s="43" t="str">
        <f t="shared" si="675"/>
        <v xml:space="preserve"> 0 Financial</v>
      </c>
      <c r="B8637" s="43" t="str">
        <f t="shared" si="676"/>
        <v/>
      </c>
      <c r="C8637" s="43">
        <f t="shared" si="677"/>
        <v>0</v>
      </c>
      <c r="D8637" s="43" t="str">
        <f t="shared" si="678"/>
        <v>Financial</v>
      </c>
      <c r="E8637" s="43" t="e">
        <f>IF(VLOOKUP(S8637,'DD-Lookup'!$J$6:$L$50,3,FALSE)="Monthly",(YEAR(AC8637)-YEAR(AB8637))*12+MONTH(AC8637)-MONTH(AB8637)+1,(AC8637-AB8637+1))</f>
        <v>#N/A</v>
      </c>
      <c r="F8637" s="210" t="e">
        <f t="shared" si="679"/>
        <v>#N/A</v>
      </c>
    </row>
    <row r="8638" spans="1:6" x14ac:dyDescent="0.25">
      <c r="A8638" s="43" t="str">
        <f t="shared" si="675"/>
        <v xml:space="preserve"> 0 Financial</v>
      </c>
      <c r="B8638" s="43" t="str">
        <f t="shared" si="676"/>
        <v/>
      </c>
      <c r="C8638" s="43">
        <f t="shared" si="677"/>
        <v>0</v>
      </c>
      <c r="D8638" s="43" t="str">
        <f t="shared" si="678"/>
        <v>Financial</v>
      </c>
      <c r="E8638" s="43" t="e">
        <f>IF(VLOOKUP(S8638,'DD-Lookup'!$J$6:$L$50,3,FALSE)="Monthly",(YEAR(AC8638)-YEAR(AB8638))*12+MONTH(AC8638)-MONTH(AB8638)+1,(AC8638-AB8638+1))</f>
        <v>#N/A</v>
      </c>
      <c r="F8638" s="210" t="e">
        <f t="shared" si="679"/>
        <v>#N/A</v>
      </c>
    </row>
    <row r="8639" spans="1:6" x14ac:dyDescent="0.25">
      <c r="A8639" s="43" t="str">
        <f t="shared" si="675"/>
        <v xml:space="preserve"> 0 Financial</v>
      </c>
      <c r="B8639" s="43" t="str">
        <f t="shared" si="676"/>
        <v/>
      </c>
      <c r="C8639" s="43">
        <f t="shared" si="677"/>
        <v>0</v>
      </c>
      <c r="D8639" s="43" t="str">
        <f t="shared" si="678"/>
        <v>Financial</v>
      </c>
      <c r="E8639" s="43" t="e">
        <f>IF(VLOOKUP(S8639,'DD-Lookup'!$J$6:$L$50,3,FALSE)="Monthly",(YEAR(AC8639)-YEAR(AB8639))*12+MONTH(AC8639)-MONTH(AB8639)+1,(AC8639-AB8639+1))</f>
        <v>#N/A</v>
      </c>
      <c r="F8639" s="210" t="e">
        <f t="shared" si="679"/>
        <v>#N/A</v>
      </c>
    </row>
    <row r="8640" spans="1:6" x14ac:dyDescent="0.25">
      <c r="A8640" s="43" t="str">
        <f t="shared" si="675"/>
        <v xml:space="preserve"> 0 Financial</v>
      </c>
      <c r="B8640" s="43" t="str">
        <f t="shared" si="676"/>
        <v/>
      </c>
      <c r="C8640" s="43">
        <f t="shared" si="677"/>
        <v>0</v>
      </c>
      <c r="D8640" s="43" t="str">
        <f t="shared" si="678"/>
        <v>Financial</v>
      </c>
      <c r="E8640" s="43" t="e">
        <f>IF(VLOOKUP(S8640,'DD-Lookup'!$J$6:$L$50,3,FALSE)="Monthly",(YEAR(AC8640)-YEAR(AB8640))*12+MONTH(AC8640)-MONTH(AB8640)+1,(AC8640-AB8640+1))</f>
        <v>#N/A</v>
      </c>
      <c r="F8640" s="210" t="e">
        <f t="shared" si="679"/>
        <v>#N/A</v>
      </c>
    </row>
    <row r="8641" spans="1:6" x14ac:dyDescent="0.25">
      <c r="A8641" s="43" t="str">
        <f t="shared" si="675"/>
        <v xml:space="preserve"> 0 Financial</v>
      </c>
      <c r="B8641" s="43" t="str">
        <f t="shared" si="676"/>
        <v/>
      </c>
      <c r="C8641" s="43">
        <f t="shared" si="677"/>
        <v>0</v>
      </c>
      <c r="D8641" s="43" t="str">
        <f t="shared" si="678"/>
        <v>Financial</v>
      </c>
      <c r="E8641" s="43" t="e">
        <f>IF(VLOOKUP(S8641,'DD-Lookup'!$J$6:$L$50,3,FALSE)="Monthly",(YEAR(AC8641)-YEAR(AB8641))*12+MONTH(AC8641)-MONTH(AB8641)+1,(AC8641-AB8641+1))</f>
        <v>#N/A</v>
      </c>
      <c r="F8641" s="210" t="e">
        <f t="shared" si="679"/>
        <v>#N/A</v>
      </c>
    </row>
    <row r="8642" spans="1:6" x14ac:dyDescent="0.25">
      <c r="A8642" s="43" t="str">
        <f t="shared" si="675"/>
        <v xml:space="preserve"> 0 Financial</v>
      </c>
      <c r="B8642" s="43" t="str">
        <f t="shared" si="676"/>
        <v/>
      </c>
      <c r="C8642" s="43">
        <f t="shared" si="677"/>
        <v>0</v>
      </c>
      <c r="D8642" s="43" t="str">
        <f t="shared" si="678"/>
        <v>Financial</v>
      </c>
      <c r="E8642" s="43" t="e">
        <f>IF(VLOOKUP(S8642,'DD-Lookup'!$J$6:$L$50,3,FALSE)="Monthly",(YEAR(AC8642)-YEAR(AB8642))*12+MONTH(AC8642)-MONTH(AB8642)+1,(AC8642-AB8642+1))</f>
        <v>#N/A</v>
      </c>
      <c r="F8642" s="210" t="e">
        <f t="shared" si="679"/>
        <v>#N/A</v>
      </c>
    </row>
    <row r="8643" spans="1:6" x14ac:dyDescent="0.25">
      <c r="A8643" s="43" t="str">
        <f t="shared" si="675"/>
        <v xml:space="preserve"> 0 Financial</v>
      </c>
      <c r="B8643" s="43" t="str">
        <f t="shared" si="676"/>
        <v/>
      </c>
      <c r="C8643" s="43">
        <f t="shared" si="677"/>
        <v>0</v>
      </c>
      <c r="D8643" s="43" t="str">
        <f t="shared" si="678"/>
        <v>Financial</v>
      </c>
      <c r="E8643" s="43" t="e">
        <f>IF(VLOOKUP(S8643,'DD-Lookup'!$J$6:$L$50,3,FALSE)="Monthly",(YEAR(AC8643)-YEAR(AB8643))*12+MONTH(AC8643)-MONTH(AB8643)+1,(AC8643-AB8643+1))</f>
        <v>#N/A</v>
      </c>
      <c r="F8643" s="210" t="e">
        <f t="shared" si="679"/>
        <v>#N/A</v>
      </c>
    </row>
    <row r="8644" spans="1:6" x14ac:dyDescent="0.25">
      <c r="A8644" s="43" t="str">
        <f t="shared" si="675"/>
        <v xml:space="preserve"> 0 Financial</v>
      </c>
      <c r="B8644" s="43" t="str">
        <f t="shared" si="676"/>
        <v/>
      </c>
      <c r="C8644" s="43">
        <f t="shared" si="677"/>
        <v>0</v>
      </c>
      <c r="D8644" s="43" t="str">
        <f t="shared" si="678"/>
        <v>Financial</v>
      </c>
      <c r="E8644" s="43" t="e">
        <f>IF(VLOOKUP(S8644,'DD-Lookup'!$J$6:$L$50,3,FALSE)="Monthly",(YEAR(AC8644)-YEAR(AB8644))*12+MONTH(AC8644)-MONTH(AB8644)+1,(AC8644-AB8644+1))</f>
        <v>#N/A</v>
      </c>
      <c r="F8644" s="210" t="e">
        <f t="shared" si="679"/>
        <v>#N/A</v>
      </c>
    </row>
    <row r="8645" spans="1:6" x14ac:dyDescent="0.25">
      <c r="A8645" s="43" t="str">
        <f t="shared" si="675"/>
        <v xml:space="preserve"> 0 Financial</v>
      </c>
      <c r="B8645" s="43" t="str">
        <f t="shared" si="676"/>
        <v/>
      </c>
      <c r="C8645" s="43">
        <f t="shared" si="677"/>
        <v>0</v>
      </c>
      <c r="D8645" s="43" t="str">
        <f t="shared" si="678"/>
        <v>Financial</v>
      </c>
      <c r="E8645" s="43" t="e">
        <f>IF(VLOOKUP(S8645,'DD-Lookup'!$J$6:$L$50,3,FALSE)="Monthly",(YEAR(AC8645)-YEAR(AB8645))*12+MONTH(AC8645)-MONTH(AB8645)+1,(AC8645-AB8645+1))</f>
        <v>#N/A</v>
      </c>
      <c r="F8645" s="210" t="e">
        <f t="shared" si="679"/>
        <v>#N/A</v>
      </c>
    </row>
    <row r="8646" spans="1:6" x14ac:dyDescent="0.25">
      <c r="A8646" s="43" t="str">
        <f t="shared" si="675"/>
        <v xml:space="preserve"> 0 Financial</v>
      </c>
      <c r="B8646" s="43" t="str">
        <f t="shared" si="676"/>
        <v/>
      </c>
      <c r="C8646" s="43">
        <f t="shared" si="677"/>
        <v>0</v>
      </c>
      <c r="D8646" s="43" t="str">
        <f t="shared" si="678"/>
        <v>Financial</v>
      </c>
      <c r="E8646" s="43" t="e">
        <f>IF(VLOOKUP(S8646,'DD-Lookup'!$J$6:$L$50,3,FALSE)="Monthly",(YEAR(AC8646)-YEAR(AB8646))*12+MONTH(AC8646)-MONTH(AB8646)+1,(AC8646-AB8646+1))</f>
        <v>#N/A</v>
      </c>
      <c r="F8646" s="210" t="e">
        <f t="shared" si="679"/>
        <v>#N/A</v>
      </c>
    </row>
    <row r="8647" spans="1:6" x14ac:dyDescent="0.25">
      <c r="A8647" s="43" t="str">
        <f t="shared" si="675"/>
        <v xml:space="preserve"> 0 Financial</v>
      </c>
      <c r="B8647" s="43" t="str">
        <f t="shared" si="676"/>
        <v/>
      </c>
      <c r="C8647" s="43">
        <f t="shared" si="677"/>
        <v>0</v>
      </c>
      <c r="D8647" s="43" t="str">
        <f t="shared" si="678"/>
        <v>Financial</v>
      </c>
      <c r="E8647" s="43" t="e">
        <f>IF(VLOOKUP(S8647,'DD-Lookup'!$J$6:$L$50,3,FALSE)="Monthly",(YEAR(AC8647)-YEAR(AB8647))*12+MONTH(AC8647)-MONTH(AB8647)+1,(AC8647-AB8647+1))</f>
        <v>#N/A</v>
      </c>
      <c r="F8647" s="210" t="e">
        <f t="shared" si="679"/>
        <v>#N/A</v>
      </c>
    </row>
    <row r="8648" spans="1:6" x14ac:dyDescent="0.25">
      <c r="A8648" s="43" t="str">
        <f t="shared" si="675"/>
        <v xml:space="preserve"> 0 Financial</v>
      </c>
      <c r="B8648" s="43" t="str">
        <f t="shared" si="676"/>
        <v/>
      </c>
      <c r="C8648" s="43">
        <f t="shared" si="677"/>
        <v>0</v>
      </c>
      <c r="D8648" s="43" t="str">
        <f t="shared" si="678"/>
        <v>Financial</v>
      </c>
      <c r="E8648" s="43" t="e">
        <f>IF(VLOOKUP(S8648,'DD-Lookup'!$J$6:$L$50,3,FALSE)="Monthly",(YEAR(AC8648)-YEAR(AB8648))*12+MONTH(AC8648)-MONTH(AB8648)+1,(AC8648-AB8648+1))</f>
        <v>#N/A</v>
      </c>
      <c r="F8648" s="210" t="e">
        <f t="shared" si="679"/>
        <v>#N/A</v>
      </c>
    </row>
    <row r="8649" spans="1:6" x14ac:dyDescent="0.25">
      <c r="A8649" s="43" t="str">
        <f t="shared" si="675"/>
        <v xml:space="preserve"> 0 Financial</v>
      </c>
      <c r="B8649" s="43" t="str">
        <f t="shared" si="676"/>
        <v/>
      </c>
      <c r="C8649" s="43">
        <f t="shared" si="677"/>
        <v>0</v>
      </c>
      <c r="D8649" s="43" t="str">
        <f t="shared" si="678"/>
        <v>Financial</v>
      </c>
      <c r="E8649" s="43" t="e">
        <f>IF(VLOOKUP(S8649,'DD-Lookup'!$J$6:$L$50,3,FALSE)="Monthly",(YEAR(AC8649)-YEAR(AB8649))*12+MONTH(AC8649)-MONTH(AB8649)+1,(AC8649-AB8649+1))</f>
        <v>#N/A</v>
      </c>
      <c r="F8649" s="210" t="e">
        <f t="shared" si="679"/>
        <v>#N/A</v>
      </c>
    </row>
    <row r="8650" spans="1:6" x14ac:dyDescent="0.25">
      <c r="A8650" s="43" t="str">
        <f t="shared" ref="A8650:A8713" si="680">B8650&amp;" "&amp;C8650&amp;" "&amp;D8650</f>
        <v xml:space="preserve"> 0 Financial</v>
      </c>
      <c r="B8650" s="43" t="str">
        <f t="shared" ref="B8650:B8713" si="681">IF((LEFT(N8650,2)="US"),"US","")</f>
        <v/>
      </c>
      <c r="C8650" s="43">
        <f t="shared" ref="C8650:C8713" si="682">M8650</f>
        <v>0</v>
      </c>
      <c r="D8650" s="43" t="str">
        <f t="shared" ref="D8650:D8713" si="683">IF(ISNUMBER(FIND("Phy",N8650))=TRUE,"Physical","Financial")</f>
        <v>Financial</v>
      </c>
      <c r="E8650" s="43" t="e">
        <f>IF(VLOOKUP(S8650,'DD-Lookup'!$J$6:$L$50,3,FALSE)="Monthly",(YEAR(AC8650)-YEAR(AB8650))*12+MONTH(AC8650)-MONTH(AB8650)+1,(AC8650-AB8650+1))</f>
        <v>#N/A</v>
      </c>
      <c r="F8650" s="210" t="e">
        <f t="shared" ref="F8650:F8713" si="684">E8650*SUM(P8650:Q8650)</f>
        <v>#N/A</v>
      </c>
    </row>
    <row r="8651" spans="1:6" x14ac:dyDescent="0.25">
      <c r="A8651" s="43" t="str">
        <f t="shared" si="680"/>
        <v xml:space="preserve"> 0 Financial</v>
      </c>
      <c r="B8651" s="43" t="str">
        <f t="shared" si="681"/>
        <v/>
      </c>
      <c r="C8651" s="43">
        <f t="shared" si="682"/>
        <v>0</v>
      </c>
      <c r="D8651" s="43" t="str">
        <f t="shared" si="683"/>
        <v>Financial</v>
      </c>
      <c r="E8651" s="43" t="e">
        <f>IF(VLOOKUP(S8651,'DD-Lookup'!$J$6:$L$50,3,FALSE)="Monthly",(YEAR(AC8651)-YEAR(AB8651))*12+MONTH(AC8651)-MONTH(AB8651)+1,(AC8651-AB8651+1))</f>
        <v>#N/A</v>
      </c>
      <c r="F8651" s="210" t="e">
        <f t="shared" si="684"/>
        <v>#N/A</v>
      </c>
    </row>
    <row r="8652" spans="1:6" x14ac:dyDescent="0.25">
      <c r="A8652" s="43" t="str">
        <f t="shared" si="680"/>
        <v xml:space="preserve"> 0 Financial</v>
      </c>
      <c r="B8652" s="43" t="str">
        <f t="shared" si="681"/>
        <v/>
      </c>
      <c r="C8652" s="43">
        <f t="shared" si="682"/>
        <v>0</v>
      </c>
      <c r="D8652" s="43" t="str">
        <f t="shared" si="683"/>
        <v>Financial</v>
      </c>
      <c r="E8652" s="43" t="e">
        <f>IF(VLOOKUP(S8652,'DD-Lookup'!$J$6:$L$50,3,FALSE)="Monthly",(YEAR(AC8652)-YEAR(AB8652))*12+MONTH(AC8652)-MONTH(AB8652)+1,(AC8652-AB8652+1))</f>
        <v>#N/A</v>
      </c>
      <c r="F8652" s="210" t="e">
        <f t="shared" si="684"/>
        <v>#N/A</v>
      </c>
    </row>
    <row r="8653" spans="1:6" x14ac:dyDescent="0.25">
      <c r="A8653" s="43" t="str">
        <f t="shared" si="680"/>
        <v xml:space="preserve"> 0 Financial</v>
      </c>
      <c r="B8653" s="43" t="str">
        <f t="shared" si="681"/>
        <v/>
      </c>
      <c r="C8653" s="43">
        <f t="shared" si="682"/>
        <v>0</v>
      </c>
      <c r="D8653" s="43" t="str">
        <f t="shared" si="683"/>
        <v>Financial</v>
      </c>
      <c r="E8653" s="43" t="e">
        <f>IF(VLOOKUP(S8653,'DD-Lookup'!$J$6:$L$50,3,FALSE)="Monthly",(YEAR(AC8653)-YEAR(AB8653))*12+MONTH(AC8653)-MONTH(AB8653)+1,(AC8653-AB8653+1))</f>
        <v>#N/A</v>
      </c>
      <c r="F8653" s="210" t="e">
        <f t="shared" si="684"/>
        <v>#N/A</v>
      </c>
    </row>
    <row r="8654" spans="1:6" x14ac:dyDescent="0.25">
      <c r="A8654" s="43" t="str">
        <f t="shared" si="680"/>
        <v xml:space="preserve"> 0 Financial</v>
      </c>
      <c r="B8654" s="43" t="str">
        <f t="shared" si="681"/>
        <v/>
      </c>
      <c r="C8654" s="43">
        <f t="shared" si="682"/>
        <v>0</v>
      </c>
      <c r="D8654" s="43" t="str">
        <f t="shared" si="683"/>
        <v>Financial</v>
      </c>
      <c r="E8654" s="43" t="e">
        <f>IF(VLOOKUP(S8654,'DD-Lookup'!$J$6:$L$50,3,FALSE)="Monthly",(YEAR(AC8654)-YEAR(AB8654))*12+MONTH(AC8654)-MONTH(AB8654)+1,(AC8654-AB8654+1))</f>
        <v>#N/A</v>
      </c>
      <c r="F8654" s="210" t="e">
        <f t="shared" si="684"/>
        <v>#N/A</v>
      </c>
    </row>
    <row r="8655" spans="1:6" x14ac:dyDescent="0.25">
      <c r="A8655" s="43" t="str">
        <f t="shared" si="680"/>
        <v xml:space="preserve"> 0 Financial</v>
      </c>
      <c r="B8655" s="43" t="str">
        <f t="shared" si="681"/>
        <v/>
      </c>
      <c r="C8655" s="43">
        <f t="shared" si="682"/>
        <v>0</v>
      </c>
      <c r="D8655" s="43" t="str">
        <f t="shared" si="683"/>
        <v>Financial</v>
      </c>
      <c r="E8655" s="43" t="e">
        <f>IF(VLOOKUP(S8655,'DD-Lookup'!$J$6:$L$50,3,FALSE)="Monthly",(YEAR(AC8655)-YEAR(AB8655))*12+MONTH(AC8655)-MONTH(AB8655)+1,(AC8655-AB8655+1))</f>
        <v>#N/A</v>
      </c>
      <c r="F8655" s="210" t="e">
        <f t="shared" si="684"/>
        <v>#N/A</v>
      </c>
    </row>
    <row r="8656" spans="1:6" x14ac:dyDescent="0.25">
      <c r="A8656" s="43" t="str">
        <f t="shared" si="680"/>
        <v xml:space="preserve"> 0 Financial</v>
      </c>
      <c r="B8656" s="43" t="str">
        <f t="shared" si="681"/>
        <v/>
      </c>
      <c r="C8656" s="43">
        <f t="shared" si="682"/>
        <v>0</v>
      </c>
      <c r="D8656" s="43" t="str">
        <f t="shared" si="683"/>
        <v>Financial</v>
      </c>
      <c r="E8656" s="43" t="e">
        <f>IF(VLOOKUP(S8656,'DD-Lookup'!$J$6:$L$50,3,FALSE)="Monthly",(YEAR(AC8656)-YEAR(AB8656))*12+MONTH(AC8656)-MONTH(AB8656)+1,(AC8656-AB8656+1))</f>
        <v>#N/A</v>
      </c>
      <c r="F8656" s="210" t="e">
        <f t="shared" si="684"/>
        <v>#N/A</v>
      </c>
    </row>
    <row r="8657" spans="1:6" x14ac:dyDescent="0.25">
      <c r="A8657" s="43" t="str">
        <f t="shared" si="680"/>
        <v xml:space="preserve"> 0 Financial</v>
      </c>
      <c r="B8657" s="43" t="str">
        <f t="shared" si="681"/>
        <v/>
      </c>
      <c r="C8657" s="43">
        <f t="shared" si="682"/>
        <v>0</v>
      </c>
      <c r="D8657" s="43" t="str">
        <f t="shared" si="683"/>
        <v>Financial</v>
      </c>
      <c r="E8657" s="43" t="e">
        <f>IF(VLOOKUP(S8657,'DD-Lookup'!$J$6:$L$50,3,FALSE)="Monthly",(YEAR(AC8657)-YEAR(AB8657))*12+MONTH(AC8657)-MONTH(AB8657)+1,(AC8657-AB8657+1))</f>
        <v>#N/A</v>
      </c>
      <c r="F8657" s="210" t="e">
        <f t="shared" si="684"/>
        <v>#N/A</v>
      </c>
    </row>
    <row r="8658" spans="1:6" x14ac:dyDescent="0.25">
      <c r="A8658" s="43" t="str">
        <f t="shared" si="680"/>
        <v xml:space="preserve"> 0 Financial</v>
      </c>
      <c r="B8658" s="43" t="str">
        <f t="shared" si="681"/>
        <v/>
      </c>
      <c r="C8658" s="43">
        <f t="shared" si="682"/>
        <v>0</v>
      </c>
      <c r="D8658" s="43" t="str">
        <f t="shared" si="683"/>
        <v>Financial</v>
      </c>
      <c r="E8658" s="43" t="e">
        <f>IF(VLOOKUP(S8658,'DD-Lookup'!$J$6:$L$50,3,FALSE)="Monthly",(YEAR(AC8658)-YEAR(AB8658))*12+MONTH(AC8658)-MONTH(AB8658)+1,(AC8658-AB8658+1))</f>
        <v>#N/A</v>
      </c>
      <c r="F8658" s="210" t="e">
        <f t="shared" si="684"/>
        <v>#N/A</v>
      </c>
    </row>
    <row r="8659" spans="1:6" x14ac:dyDescent="0.25">
      <c r="A8659" s="43" t="str">
        <f t="shared" si="680"/>
        <v xml:space="preserve"> 0 Financial</v>
      </c>
      <c r="B8659" s="43" t="str">
        <f t="shared" si="681"/>
        <v/>
      </c>
      <c r="C8659" s="43">
        <f t="shared" si="682"/>
        <v>0</v>
      </c>
      <c r="D8659" s="43" t="str">
        <f t="shared" si="683"/>
        <v>Financial</v>
      </c>
      <c r="E8659" s="43" t="e">
        <f>IF(VLOOKUP(S8659,'DD-Lookup'!$J$6:$L$50,3,FALSE)="Monthly",(YEAR(AC8659)-YEAR(AB8659))*12+MONTH(AC8659)-MONTH(AB8659)+1,(AC8659-AB8659+1))</f>
        <v>#N/A</v>
      </c>
      <c r="F8659" s="210" t="e">
        <f t="shared" si="684"/>
        <v>#N/A</v>
      </c>
    </row>
    <row r="8660" spans="1:6" x14ac:dyDescent="0.25">
      <c r="A8660" s="43" t="str">
        <f t="shared" si="680"/>
        <v xml:space="preserve"> 0 Financial</v>
      </c>
      <c r="B8660" s="43" t="str">
        <f t="shared" si="681"/>
        <v/>
      </c>
      <c r="C8660" s="43">
        <f t="shared" si="682"/>
        <v>0</v>
      </c>
      <c r="D8660" s="43" t="str">
        <f t="shared" si="683"/>
        <v>Financial</v>
      </c>
      <c r="E8660" s="43" t="e">
        <f>IF(VLOOKUP(S8660,'DD-Lookup'!$J$6:$L$50,3,FALSE)="Monthly",(YEAR(AC8660)-YEAR(AB8660))*12+MONTH(AC8660)-MONTH(AB8660)+1,(AC8660-AB8660+1))</f>
        <v>#N/A</v>
      </c>
      <c r="F8660" s="210" t="e">
        <f t="shared" si="684"/>
        <v>#N/A</v>
      </c>
    </row>
    <row r="8661" spans="1:6" x14ac:dyDescent="0.25">
      <c r="A8661" s="43" t="str">
        <f t="shared" si="680"/>
        <v xml:space="preserve"> 0 Financial</v>
      </c>
      <c r="B8661" s="43" t="str">
        <f t="shared" si="681"/>
        <v/>
      </c>
      <c r="C8661" s="43">
        <f t="shared" si="682"/>
        <v>0</v>
      </c>
      <c r="D8661" s="43" t="str">
        <f t="shared" si="683"/>
        <v>Financial</v>
      </c>
      <c r="E8661" s="43" t="e">
        <f>IF(VLOOKUP(S8661,'DD-Lookup'!$J$6:$L$50,3,FALSE)="Monthly",(YEAR(AC8661)-YEAR(AB8661))*12+MONTH(AC8661)-MONTH(AB8661)+1,(AC8661-AB8661+1))</f>
        <v>#N/A</v>
      </c>
      <c r="F8661" s="210" t="e">
        <f t="shared" si="684"/>
        <v>#N/A</v>
      </c>
    </row>
    <row r="8662" spans="1:6" x14ac:dyDescent="0.25">
      <c r="A8662" s="43" t="str">
        <f t="shared" si="680"/>
        <v xml:space="preserve"> 0 Financial</v>
      </c>
      <c r="B8662" s="43" t="str">
        <f t="shared" si="681"/>
        <v/>
      </c>
      <c r="C8662" s="43">
        <f t="shared" si="682"/>
        <v>0</v>
      </c>
      <c r="D8662" s="43" t="str">
        <f t="shared" si="683"/>
        <v>Financial</v>
      </c>
      <c r="E8662" s="43" t="e">
        <f>IF(VLOOKUP(S8662,'DD-Lookup'!$J$6:$L$50,3,FALSE)="Monthly",(YEAR(AC8662)-YEAR(AB8662))*12+MONTH(AC8662)-MONTH(AB8662)+1,(AC8662-AB8662+1))</f>
        <v>#N/A</v>
      </c>
      <c r="F8662" s="210" t="e">
        <f t="shared" si="684"/>
        <v>#N/A</v>
      </c>
    </row>
    <row r="8663" spans="1:6" x14ac:dyDescent="0.25">
      <c r="A8663" s="43" t="str">
        <f t="shared" si="680"/>
        <v xml:space="preserve"> 0 Financial</v>
      </c>
      <c r="B8663" s="43" t="str">
        <f t="shared" si="681"/>
        <v/>
      </c>
      <c r="C8663" s="43">
        <f t="shared" si="682"/>
        <v>0</v>
      </c>
      <c r="D8663" s="43" t="str">
        <f t="shared" si="683"/>
        <v>Financial</v>
      </c>
      <c r="E8663" s="43" t="e">
        <f>IF(VLOOKUP(S8663,'DD-Lookup'!$J$6:$L$50,3,FALSE)="Monthly",(YEAR(AC8663)-YEAR(AB8663))*12+MONTH(AC8663)-MONTH(AB8663)+1,(AC8663-AB8663+1))</f>
        <v>#N/A</v>
      </c>
      <c r="F8663" s="210" t="e">
        <f t="shared" si="684"/>
        <v>#N/A</v>
      </c>
    </row>
    <row r="8664" spans="1:6" x14ac:dyDescent="0.25">
      <c r="A8664" s="43" t="str">
        <f t="shared" si="680"/>
        <v xml:space="preserve"> 0 Financial</v>
      </c>
      <c r="B8664" s="43" t="str">
        <f t="shared" si="681"/>
        <v/>
      </c>
      <c r="C8664" s="43">
        <f t="shared" si="682"/>
        <v>0</v>
      </c>
      <c r="D8664" s="43" t="str">
        <f t="shared" si="683"/>
        <v>Financial</v>
      </c>
      <c r="E8664" s="43" t="e">
        <f>IF(VLOOKUP(S8664,'DD-Lookup'!$J$6:$L$50,3,FALSE)="Monthly",(YEAR(AC8664)-YEAR(AB8664))*12+MONTH(AC8664)-MONTH(AB8664)+1,(AC8664-AB8664+1))</f>
        <v>#N/A</v>
      </c>
      <c r="F8664" s="210" t="e">
        <f t="shared" si="684"/>
        <v>#N/A</v>
      </c>
    </row>
    <row r="8665" spans="1:6" x14ac:dyDescent="0.25">
      <c r="A8665" s="43" t="str">
        <f t="shared" si="680"/>
        <v xml:space="preserve"> 0 Financial</v>
      </c>
      <c r="B8665" s="43" t="str">
        <f t="shared" si="681"/>
        <v/>
      </c>
      <c r="C8665" s="43">
        <f t="shared" si="682"/>
        <v>0</v>
      </c>
      <c r="D8665" s="43" t="str">
        <f t="shared" si="683"/>
        <v>Financial</v>
      </c>
      <c r="E8665" s="43" t="e">
        <f>IF(VLOOKUP(S8665,'DD-Lookup'!$J$6:$L$50,3,FALSE)="Monthly",(YEAR(AC8665)-YEAR(AB8665))*12+MONTH(AC8665)-MONTH(AB8665)+1,(AC8665-AB8665+1))</f>
        <v>#N/A</v>
      </c>
      <c r="F8665" s="210" t="e">
        <f t="shared" si="684"/>
        <v>#N/A</v>
      </c>
    </row>
    <row r="8666" spans="1:6" x14ac:dyDescent="0.25">
      <c r="A8666" s="43" t="str">
        <f t="shared" si="680"/>
        <v xml:space="preserve"> 0 Financial</v>
      </c>
      <c r="B8666" s="43" t="str">
        <f t="shared" si="681"/>
        <v/>
      </c>
      <c r="C8666" s="43">
        <f t="shared" si="682"/>
        <v>0</v>
      </c>
      <c r="D8666" s="43" t="str">
        <f t="shared" si="683"/>
        <v>Financial</v>
      </c>
      <c r="E8666" s="43" t="e">
        <f>IF(VLOOKUP(S8666,'DD-Lookup'!$J$6:$L$50,3,FALSE)="Monthly",(YEAR(AC8666)-YEAR(AB8666))*12+MONTH(AC8666)-MONTH(AB8666)+1,(AC8666-AB8666+1))</f>
        <v>#N/A</v>
      </c>
      <c r="F8666" s="210" t="e">
        <f t="shared" si="684"/>
        <v>#N/A</v>
      </c>
    </row>
    <row r="8667" spans="1:6" x14ac:dyDescent="0.25">
      <c r="A8667" s="43" t="str">
        <f t="shared" si="680"/>
        <v xml:space="preserve"> 0 Financial</v>
      </c>
      <c r="B8667" s="43" t="str">
        <f t="shared" si="681"/>
        <v/>
      </c>
      <c r="C8667" s="43">
        <f t="shared" si="682"/>
        <v>0</v>
      </c>
      <c r="D8667" s="43" t="str">
        <f t="shared" si="683"/>
        <v>Financial</v>
      </c>
      <c r="E8667" s="43" t="e">
        <f>IF(VLOOKUP(S8667,'DD-Lookup'!$J$6:$L$50,3,FALSE)="Monthly",(YEAR(AC8667)-YEAR(AB8667))*12+MONTH(AC8667)-MONTH(AB8667)+1,(AC8667-AB8667+1))</f>
        <v>#N/A</v>
      </c>
      <c r="F8667" s="210" t="e">
        <f t="shared" si="684"/>
        <v>#N/A</v>
      </c>
    </row>
    <row r="8668" spans="1:6" x14ac:dyDescent="0.25">
      <c r="A8668" s="43" t="str">
        <f t="shared" si="680"/>
        <v xml:space="preserve"> 0 Financial</v>
      </c>
      <c r="B8668" s="43" t="str">
        <f t="shared" si="681"/>
        <v/>
      </c>
      <c r="C8668" s="43">
        <f t="shared" si="682"/>
        <v>0</v>
      </c>
      <c r="D8668" s="43" t="str">
        <f t="shared" si="683"/>
        <v>Financial</v>
      </c>
      <c r="E8668" s="43" t="e">
        <f>IF(VLOOKUP(S8668,'DD-Lookup'!$J$6:$L$50,3,FALSE)="Monthly",(YEAR(AC8668)-YEAR(AB8668))*12+MONTH(AC8668)-MONTH(AB8668)+1,(AC8668-AB8668+1))</f>
        <v>#N/A</v>
      </c>
      <c r="F8668" s="210" t="e">
        <f t="shared" si="684"/>
        <v>#N/A</v>
      </c>
    </row>
    <row r="8669" spans="1:6" x14ac:dyDescent="0.25">
      <c r="A8669" s="43" t="str">
        <f t="shared" si="680"/>
        <v xml:space="preserve"> 0 Financial</v>
      </c>
      <c r="B8669" s="43" t="str">
        <f t="shared" si="681"/>
        <v/>
      </c>
      <c r="C8669" s="43">
        <f t="shared" si="682"/>
        <v>0</v>
      </c>
      <c r="D8669" s="43" t="str">
        <f t="shared" si="683"/>
        <v>Financial</v>
      </c>
      <c r="E8669" s="43" t="e">
        <f>IF(VLOOKUP(S8669,'DD-Lookup'!$J$6:$L$50,3,FALSE)="Monthly",(YEAR(AC8669)-YEAR(AB8669))*12+MONTH(AC8669)-MONTH(AB8669)+1,(AC8669-AB8669+1))</f>
        <v>#N/A</v>
      </c>
      <c r="F8669" s="210" t="e">
        <f t="shared" si="684"/>
        <v>#N/A</v>
      </c>
    </row>
    <row r="8670" spans="1:6" x14ac:dyDescent="0.25">
      <c r="A8670" s="43" t="str">
        <f t="shared" si="680"/>
        <v xml:space="preserve"> 0 Financial</v>
      </c>
      <c r="B8670" s="43" t="str">
        <f t="shared" si="681"/>
        <v/>
      </c>
      <c r="C8670" s="43">
        <f t="shared" si="682"/>
        <v>0</v>
      </c>
      <c r="D8670" s="43" t="str">
        <f t="shared" si="683"/>
        <v>Financial</v>
      </c>
      <c r="E8670" s="43" t="e">
        <f>IF(VLOOKUP(S8670,'DD-Lookup'!$J$6:$L$50,3,FALSE)="Monthly",(YEAR(AC8670)-YEAR(AB8670))*12+MONTH(AC8670)-MONTH(AB8670)+1,(AC8670-AB8670+1))</f>
        <v>#N/A</v>
      </c>
      <c r="F8670" s="210" t="e">
        <f t="shared" si="684"/>
        <v>#N/A</v>
      </c>
    </row>
    <row r="8671" spans="1:6" x14ac:dyDescent="0.25">
      <c r="A8671" s="43" t="str">
        <f t="shared" si="680"/>
        <v xml:space="preserve"> 0 Financial</v>
      </c>
      <c r="B8671" s="43" t="str">
        <f t="shared" si="681"/>
        <v/>
      </c>
      <c r="C8671" s="43">
        <f t="shared" si="682"/>
        <v>0</v>
      </c>
      <c r="D8671" s="43" t="str">
        <f t="shared" si="683"/>
        <v>Financial</v>
      </c>
      <c r="E8671" s="43" t="e">
        <f>IF(VLOOKUP(S8671,'DD-Lookup'!$J$6:$L$50,3,FALSE)="Monthly",(YEAR(AC8671)-YEAR(AB8671))*12+MONTH(AC8671)-MONTH(AB8671)+1,(AC8671-AB8671+1))</f>
        <v>#N/A</v>
      </c>
      <c r="F8671" s="210" t="e">
        <f t="shared" si="684"/>
        <v>#N/A</v>
      </c>
    </row>
    <row r="8672" spans="1:6" x14ac:dyDescent="0.25">
      <c r="A8672" s="43" t="str">
        <f t="shared" si="680"/>
        <v xml:space="preserve"> 0 Financial</v>
      </c>
      <c r="B8672" s="43" t="str">
        <f t="shared" si="681"/>
        <v/>
      </c>
      <c r="C8672" s="43">
        <f t="shared" si="682"/>
        <v>0</v>
      </c>
      <c r="D8672" s="43" t="str">
        <f t="shared" si="683"/>
        <v>Financial</v>
      </c>
      <c r="E8672" s="43" t="e">
        <f>IF(VLOOKUP(S8672,'DD-Lookup'!$J$6:$L$50,3,FALSE)="Monthly",(YEAR(AC8672)-YEAR(AB8672))*12+MONTH(AC8672)-MONTH(AB8672)+1,(AC8672-AB8672+1))</f>
        <v>#N/A</v>
      </c>
      <c r="F8672" s="210" t="e">
        <f t="shared" si="684"/>
        <v>#N/A</v>
      </c>
    </row>
    <row r="8673" spans="1:6" x14ac:dyDescent="0.25">
      <c r="A8673" s="43" t="str">
        <f t="shared" si="680"/>
        <v xml:space="preserve"> 0 Financial</v>
      </c>
      <c r="B8673" s="43" t="str">
        <f t="shared" si="681"/>
        <v/>
      </c>
      <c r="C8673" s="43">
        <f t="shared" si="682"/>
        <v>0</v>
      </c>
      <c r="D8673" s="43" t="str">
        <f t="shared" si="683"/>
        <v>Financial</v>
      </c>
      <c r="E8673" s="43" t="e">
        <f>IF(VLOOKUP(S8673,'DD-Lookup'!$J$6:$L$50,3,FALSE)="Monthly",(YEAR(AC8673)-YEAR(AB8673))*12+MONTH(AC8673)-MONTH(AB8673)+1,(AC8673-AB8673+1))</f>
        <v>#N/A</v>
      </c>
      <c r="F8673" s="210" t="e">
        <f t="shared" si="684"/>
        <v>#N/A</v>
      </c>
    </row>
    <row r="8674" spans="1:6" x14ac:dyDescent="0.25">
      <c r="A8674" s="43" t="str">
        <f t="shared" si="680"/>
        <v xml:space="preserve"> 0 Financial</v>
      </c>
      <c r="B8674" s="43" t="str">
        <f t="shared" si="681"/>
        <v/>
      </c>
      <c r="C8674" s="43">
        <f t="shared" si="682"/>
        <v>0</v>
      </c>
      <c r="D8674" s="43" t="str">
        <f t="shared" si="683"/>
        <v>Financial</v>
      </c>
      <c r="E8674" s="43" t="e">
        <f>IF(VLOOKUP(S8674,'DD-Lookup'!$J$6:$L$50,3,FALSE)="Monthly",(YEAR(AC8674)-YEAR(AB8674))*12+MONTH(AC8674)-MONTH(AB8674)+1,(AC8674-AB8674+1))</f>
        <v>#N/A</v>
      </c>
      <c r="F8674" s="210" t="e">
        <f t="shared" si="684"/>
        <v>#N/A</v>
      </c>
    </row>
    <row r="8675" spans="1:6" x14ac:dyDescent="0.25">
      <c r="A8675" s="43" t="str">
        <f t="shared" si="680"/>
        <v xml:space="preserve"> 0 Financial</v>
      </c>
      <c r="B8675" s="43" t="str">
        <f t="shared" si="681"/>
        <v/>
      </c>
      <c r="C8675" s="43">
        <f t="shared" si="682"/>
        <v>0</v>
      </c>
      <c r="D8675" s="43" t="str">
        <f t="shared" si="683"/>
        <v>Financial</v>
      </c>
      <c r="E8675" s="43" t="e">
        <f>IF(VLOOKUP(S8675,'DD-Lookup'!$J$6:$L$50,3,FALSE)="Monthly",(YEAR(AC8675)-YEAR(AB8675))*12+MONTH(AC8675)-MONTH(AB8675)+1,(AC8675-AB8675+1))</f>
        <v>#N/A</v>
      </c>
      <c r="F8675" s="210" t="e">
        <f t="shared" si="684"/>
        <v>#N/A</v>
      </c>
    </row>
    <row r="8676" spans="1:6" x14ac:dyDescent="0.25">
      <c r="A8676" s="43" t="str">
        <f t="shared" si="680"/>
        <v xml:space="preserve"> 0 Financial</v>
      </c>
      <c r="B8676" s="43" t="str">
        <f t="shared" si="681"/>
        <v/>
      </c>
      <c r="C8676" s="43">
        <f t="shared" si="682"/>
        <v>0</v>
      </c>
      <c r="D8676" s="43" t="str">
        <f t="shared" si="683"/>
        <v>Financial</v>
      </c>
      <c r="E8676" s="43" t="e">
        <f>IF(VLOOKUP(S8676,'DD-Lookup'!$J$6:$L$50,3,FALSE)="Monthly",(YEAR(AC8676)-YEAR(AB8676))*12+MONTH(AC8676)-MONTH(AB8676)+1,(AC8676-AB8676+1))</f>
        <v>#N/A</v>
      </c>
      <c r="F8676" s="210" t="e">
        <f t="shared" si="684"/>
        <v>#N/A</v>
      </c>
    </row>
    <row r="8677" spans="1:6" x14ac:dyDescent="0.25">
      <c r="A8677" s="43" t="str">
        <f t="shared" si="680"/>
        <v xml:space="preserve"> 0 Financial</v>
      </c>
      <c r="B8677" s="43" t="str">
        <f t="shared" si="681"/>
        <v/>
      </c>
      <c r="C8677" s="43">
        <f t="shared" si="682"/>
        <v>0</v>
      </c>
      <c r="D8677" s="43" t="str">
        <f t="shared" si="683"/>
        <v>Financial</v>
      </c>
      <c r="E8677" s="43" t="e">
        <f>IF(VLOOKUP(S8677,'DD-Lookup'!$J$6:$L$50,3,FALSE)="Monthly",(YEAR(AC8677)-YEAR(AB8677))*12+MONTH(AC8677)-MONTH(AB8677)+1,(AC8677-AB8677+1))</f>
        <v>#N/A</v>
      </c>
      <c r="F8677" s="210" t="e">
        <f t="shared" si="684"/>
        <v>#N/A</v>
      </c>
    </row>
    <row r="8678" spans="1:6" x14ac:dyDescent="0.25">
      <c r="A8678" s="43" t="str">
        <f t="shared" si="680"/>
        <v xml:space="preserve"> 0 Financial</v>
      </c>
      <c r="B8678" s="43" t="str">
        <f t="shared" si="681"/>
        <v/>
      </c>
      <c r="C8678" s="43">
        <f t="shared" si="682"/>
        <v>0</v>
      </c>
      <c r="D8678" s="43" t="str">
        <f t="shared" si="683"/>
        <v>Financial</v>
      </c>
      <c r="E8678" s="43" t="e">
        <f>IF(VLOOKUP(S8678,'DD-Lookup'!$J$6:$L$50,3,FALSE)="Monthly",(YEAR(AC8678)-YEAR(AB8678))*12+MONTH(AC8678)-MONTH(AB8678)+1,(AC8678-AB8678+1))</f>
        <v>#N/A</v>
      </c>
      <c r="F8678" s="210" t="e">
        <f t="shared" si="684"/>
        <v>#N/A</v>
      </c>
    </row>
    <row r="8679" spans="1:6" x14ac:dyDescent="0.25">
      <c r="A8679" s="43" t="str">
        <f t="shared" si="680"/>
        <v xml:space="preserve"> 0 Financial</v>
      </c>
      <c r="B8679" s="43" t="str">
        <f t="shared" si="681"/>
        <v/>
      </c>
      <c r="C8679" s="43">
        <f t="shared" si="682"/>
        <v>0</v>
      </c>
      <c r="D8679" s="43" t="str">
        <f t="shared" si="683"/>
        <v>Financial</v>
      </c>
      <c r="E8679" s="43" t="e">
        <f>IF(VLOOKUP(S8679,'DD-Lookup'!$J$6:$L$50,3,FALSE)="Monthly",(YEAR(AC8679)-YEAR(AB8679))*12+MONTH(AC8679)-MONTH(AB8679)+1,(AC8679-AB8679+1))</f>
        <v>#N/A</v>
      </c>
      <c r="F8679" s="210" t="e">
        <f t="shared" si="684"/>
        <v>#N/A</v>
      </c>
    </row>
    <row r="8680" spans="1:6" x14ac:dyDescent="0.25">
      <c r="A8680" s="43" t="str">
        <f t="shared" si="680"/>
        <v xml:space="preserve"> 0 Financial</v>
      </c>
      <c r="B8680" s="43" t="str">
        <f t="shared" si="681"/>
        <v/>
      </c>
      <c r="C8680" s="43">
        <f t="shared" si="682"/>
        <v>0</v>
      </c>
      <c r="D8680" s="43" t="str">
        <f t="shared" si="683"/>
        <v>Financial</v>
      </c>
      <c r="E8680" s="43" t="e">
        <f>IF(VLOOKUP(S8680,'DD-Lookup'!$J$6:$L$50,3,FALSE)="Monthly",(YEAR(AC8680)-YEAR(AB8680))*12+MONTH(AC8680)-MONTH(AB8680)+1,(AC8680-AB8680+1))</f>
        <v>#N/A</v>
      </c>
      <c r="F8680" s="210" t="e">
        <f t="shared" si="684"/>
        <v>#N/A</v>
      </c>
    </row>
    <row r="8681" spans="1:6" x14ac:dyDescent="0.25">
      <c r="A8681" s="43" t="str">
        <f t="shared" si="680"/>
        <v xml:space="preserve"> 0 Financial</v>
      </c>
      <c r="B8681" s="43" t="str">
        <f t="shared" si="681"/>
        <v/>
      </c>
      <c r="C8681" s="43">
        <f t="shared" si="682"/>
        <v>0</v>
      </c>
      <c r="D8681" s="43" t="str">
        <f t="shared" si="683"/>
        <v>Financial</v>
      </c>
      <c r="E8681" s="43" t="e">
        <f>IF(VLOOKUP(S8681,'DD-Lookup'!$J$6:$L$50,3,FALSE)="Monthly",(YEAR(AC8681)-YEAR(AB8681))*12+MONTH(AC8681)-MONTH(AB8681)+1,(AC8681-AB8681+1))</f>
        <v>#N/A</v>
      </c>
      <c r="F8681" s="210" t="e">
        <f t="shared" si="684"/>
        <v>#N/A</v>
      </c>
    </row>
    <row r="8682" spans="1:6" x14ac:dyDescent="0.25">
      <c r="A8682" s="43" t="str">
        <f t="shared" si="680"/>
        <v xml:space="preserve"> 0 Financial</v>
      </c>
      <c r="B8682" s="43" t="str">
        <f t="shared" si="681"/>
        <v/>
      </c>
      <c r="C8682" s="43">
        <f t="shared" si="682"/>
        <v>0</v>
      </c>
      <c r="D8682" s="43" t="str">
        <f t="shared" si="683"/>
        <v>Financial</v>
      </c>
      <c r="E8682" s="43" t="e">
        <f>IF(VLOOKUP(S8682,'DD-Lookup'!$J$6:$L$50,3,FALSE)="Monthly",(YEAR(AC8682)-YEAR(AB8682))*12+MONTH(AC8682)-MONTH(AB8682)+1,(AC8682-AB8682+1))</f>
        <v>#N/A</v>
      </c>
      <c r="F8682" s="210" t="e">
        <f t="shared" si="684"/>
        <v>#N/A</v>
      </c>
    </row>
    <row r="8683" spans="1:6" x14ac:dyDescent="0.25">
      <c r="A8683" s="43" t="str">
        <f t="shared" si="680"/>
        <v xml:space="preserve"> 0 Financial</v>
      </c>
      <c r="B8683" s="43" t="str">
        <f t="shared" si="681"/>
        <v/>
      </c>
      <c r="C8683" s="43">
        <f t="shared" si="682"/>
        <v>0</v>
      </c>
      <c r="D8683" s="43" t="str">
        <f t="shared" si="683"/>
        <v>Financial</v>
      </c>
      <c r="E8683" s="43" t="e">
        <f>IF(VLOOKUP(S8683,'DD-Lookup'!$J$6:$L$50,3,FALSE)="Monthly",(YEAR(AC8683)-YEAR(AB8683))*12+MONTH(AC8683)-MONTH(AB8683)+1,(AC8683-AB8683+1))</f>
        <v>#N/A</v>
      </c>
      <c r="F8683" s="210" t="e">
        <f t="shared" si="684"/>
        <v>#N/A</v>
      </c>
    </row>
    <row r="8684" spans="1:6" x14ac:dyDescent="0.25">
      <c r="A8684" s="43" t="str">
        <f t="shared" si="680"/>
        <v xml:space="preserve"> 0 Financial</v>
      </c>
      <c r="B8684" s="43" t="str">
        <f t="shared" si="681"/>
        <v/>
      </c>
      <c r="C8684" s="43">
        <f t="shared" si="682"/>
        <v>0</v>
      </c>
      <c r="D8684" s="43" t="str">
        <f t="shared" si="683"/>
        <v>Financial</v>
      </c>
      <c r="E8684" s="43" t="e">
        <f>IF(VLOOKUP(S8684,'DD-Lookup'!$J$6:$L$50,3,FALSE)="Monthly",(YEAR(AC8684)-YEAR(AB8684))*12+MONTH(AC8684)-MONTH(AB8684)+1,(AC8684-AB8684+1))</f>
        <v>#N/A</v>
      </c>
      <c r="F8684" s="210" t="e">
        <f t="shared" si="684"/>
        <v>#N/A</v>
      </c>
    </row>
    <row r="8685" spans="1:6" x14ac:dyDescent="0.25">
      <c r="A8685" s="43" t="str">
        <f t="shared" si="680"/>
        <v xml:space="preserve"> 0 Financial</v>
      </c>
      <c r="B8685" s="43" t="str">
        <f t="shared" si="681"/>
        <v/>
      </c>
      <c r="C8685" s="43">
        <f t="shared" si="682"/>
        <v>0</v>
      </c>
      <c r="D8685" s="43" t="str">
        <f t="shared" si="683"/>
        <v>Financial</v>
      </c>
      <c r="E8685" s="43" t="e">
        <f>IF(VLOOKUP(S8685,'DD-Lookup'!$J$6:$L$50,3,FALSE)="Monthly",(YEAR(AC8685)-YEAR(AB8685))*12+MONTH(AC8685)-MONTH(AB8685)+1,(AC8685-AB8685+1))</f>
        <v>#N/A</v>
      </c>
      <c r="F8685" s="210" t="e">
        <f t="shared" si="684"/>
        <v>#N/A</v>
      </c>
    </row>
    <row r="8686" spans="1:6" x14ac:dyDescent="0.25">
      <c r="A8686" s="43" t="str">
        <f t="shared" si="680"/>
        <v xml:space="preserve"> 0 Financial</v>
      </c>
      <c r="B8686" s="43" t="str">
        <f t="shared" si="681"/>
        <v/>
      </c>
      <c r="C8686" s="43">
        <f t="shared" si="682"/>
        <v>0</v>
      </c>
      <c r="D8686" s="43" t="str">
        <f t="shared" si="683"/>
        <v>Financial</v>
      </c>
      <c r="E8686" s="43" t="e">
        <f>IF(VLOOKUP(S8686,'DD-Lookup'!$J$6:$L$50,3,FALSE)="Monthly",(YEAR(AC8686)-YEAR(AB8686))*12+MONTH(AC8686)-MONTH(AB8686)+1,(AC8686-AB8686+1))</f>
        <v>#N/A</v>
      </c>
      <c r="F8686" s="210" t="e">
        <f t="shared" si="684"/>
        <v>#N/A</v>
      </c>
    </row>
    <row r="8687" spans="1:6" x14ac:dyDescent="0.25">
      <c r="A8687" s="43" t="str">
        <f t="shared" si="680"/>
        <v xml:space="preserve"> 0 Financial</v>
      </c>
      <c r="B8687" s="43" t="str">
        <f t="shared" si="681"/>
        <v/>
      </c>
      <c r="C8687" s="43">
        <f t="shared" si="682"/>
        <v>0</v>
      </c>
      <c r="D8687" s="43" t="str">
        <f t="shared" si="683"/>
        <v>Financial</v>
      </c>
      <c r="E8687" s="43" t="e">
        <f>IF(VLOOKUP(S8687,'DD-Lookup'!$J$6:$L$50,3,FALSE)="Monthly",(YEAR(AC8687)-YEAR(AB8687))*12+MONTH(AC8687)-MONTH(AB8687)+1,(AC8687-AB8687+1))</f>
        <v>#N/A</v>
      </c>
      <c r="F8687" s="210" t="e">
        <f t="shared" si="684"/>
        <v>#N/A</v>
      </c>
    </row>
    <row r="8688" spans="1:6" x14ac:dyDescent="0.25">
      <c r="A8688" s="43" t="str">
        <f t="shared" si="680"/>
        <v xml:space="preserve"> 0 Financial</v>
      </c>
      <c r="B8688" s="43" t="str">
        <f t="shared" si="681"/>
        <v/>
      </c>
      <c r="C8688" s="43">
        <f t="shared" si="682"/>
        <v>0</v>
      </c>
      <c r="D8688" s="43" t="str">
        <f t="shared" si="683"/>
        <v>Financial</v>
      </c>
      <c r="E8688" s="43" t="e">
        <f>IF(VLOOKUP(S8688,'DD-Lookup'!$J$6:$L$50,3,FALSE)="Monthly",(YEAR(AC8688)-YEAR(AB8688))*12+MONTH(AC8688)-MONTH(AB8688)+1,(AC8688-AB8688+1))</f>
        <v>#N/A</v>
      </c>
      <c r="F8688" s="210" t="e">
        <f t="shared" si="684"/>
        <v>#N/A</v>
      </c>
    </row>
    <row r="8689" spans="1:6" x14ac:dyDescent="0.25">
      <c r="A8689" s="43" t="str">
        <f t="shared" si="680"/>
        <v xml:space="preserve"> 0 Financial</v>
      </c>
      <c r="B8689" s="43" t="str">
        <f t="shared" si="681"/>
        <v/>
      </c>
      <c r="C8689" s="43">
        <f t="shared" si="682"/>
        <v>0</v>
      </c>
      <c r="D8689" s="43" t="str">
        <f t="shared" si="683"/>
        <v>Financial</v>
      </c>
      <c r="E8689" s="43" t="e">
        <f>IF(VLOOKUP(S8689,'DD-Lookup'!$J$6:$L$50,3,FALSE)="Monthly",(YEAR(AC8689)-YEAR(AB8689))*12+MONTH(AC8689)-MONTH(AB8689)+1,(AC8689-AB8689+1))</f>
        <v>#N/A</v>
      </c>
      <c r="F8689" s="210" t="e">
        <f t="shared" si="684"/>
        <v>#N/A</v>
      </c>
    </row>
    <row r="8690" spans="1:6" x14ac:dyDescent="0.25">
      <c r="A8690" s="43" t="str">
        <f t="shared" si="680"/>
        <v xml:space="preserve"> 0 Financial</v>
      </c>
      <c r="B8690" s="43" t="str">
        <f t="shared" si="681"/>
        <v/>
      </c>
      <c r="C8690" s="43">
        <f t="shared" si="682"/>
        <v>0</v>
      </c>
      <c r="D8690" s="43" t="str">
        <f t="shared" si="683"/>
        <v>Financial</v>
      </c>
      <c r="E8690" s="43" t="e">
        <f>IF(VLOOKUP(S8690,'DD-Lookup'!$J$6:$L$50,3,FALSE)="Monthly",(YEAR(AC8690)-YEAR(AB8690))*12+MONTH(AC8690)-MONTH(AB8690)+1,(AC8690-AB8690+1))</f>
        <v>#N/A</v>
      </c>
      <c r="F8690" s="210" t="e">
        <f t="shared" si="684"/>
        <v>#N/A</v>
      </c>
    </row>
    <row r="8691" spans="1:6" x14ac:dyDescent="0.25">
      <c r="A8691" s="43" t="str">
        <f t="shared" si="680"/>
        <v xml:space="preserve"> 0 Financial</v>
      </c>
      <c r="B8691" s="43" t="str">
        <f t="shared" si="681"/>
        <v/>
      </c>
      <c r="C8691" s="43">
        <f t="shared" si="682"/>
        <v>0</v>
      </c>
      <c r="D8691" s="43" t="str">
        <f t="shared" si="683"/>
        <v>Financial</v>
      </c>
      <c r="E8691" s="43" t="e">
        <f>IF(VLOOKUP(S8691,'DD-Lookup'!$J$6:$L$50,3,FALSE)="Monthly",(YEAR(AC8691)-YEAR(AB8691))*12+MONTH(AC8691)-MONTH(AB8691)+1,(AC8691-AB8691+1))</f>
        <v>#N/A</v>
      </c>
      <c r="F8691" s="210" t="e">
        <f t="shared" si="684"/>
        <v>#N/A</v>
      </c>
    </row>
    <row r="8692" spans="1:6" x14ac:dyDescent="0.25">
      <c r="A8692" s="43" t="str">
        <f t="shared" si="680"/>
        <v xml:space="preserve"> 0 Financial</v>
      </c>
      <c r="B8692" s="43" t="str">
        <f t="shared" si="681"/>
        <v/>
      </c>
      <c r="C8692" s="43">
        <f t="shared" si="682"/>
        <v>0</v>
      </c>
      <c r="D8692" s="43" t="str">
        <f t="shared" si="683"/>
        <v>Financial</v>
      </c>
      <c r="E8692" s="43" t="e">
        <f>IF(VLOOKUP(S8692,'DD-Lookup'!$J$6:$L$50,3,FALSE)="Monthly",(YEAR(AC8692)-YEAR(AB8692))*12+MONTH(AC8692)-MONTH(AB8692)+1,(AC8692-AB8692+1))</f>
        <v>#N/A</v>
      </c>
      <c r="F8692" s="210" t="e">
        <f t="shared" si="684"/>
        <v>#N/A</v>
      </c>
    </row>
    <row r="8693" spans="1:6" x14ac:dyDescent="0.25">
      <c r="A8693" s="43" t="str">
        <f t="shared" si="680"/>
        <v xml:space="preserve"> 0 Financial</v>
      </c>
      <c r="B8693" s="43" t="str">
        <f t="shared" si="681"/>
        <v/>
      </c>
      <c r="C8693" s="43">
        <f t="shared" si="682"/>
        <v>0</v>
      </c>
      <c r="D8693" s="43" t="str">
        <f t="shared" si="683"/>
        <v>Financial</v>
      </c>
      <c r="E8693" s="43" t="e">
        <f>IF(VLOOKUP(S8693,'DD-Lookup'!$J$6:$L$50,3,FALSE)="Monthly",(YEAR(AC8693)-YEAR(AB8693))*12+MONTH(AC8693)-MONTH(AB8693)+1,(AC8693-AB8693+1))</f>
        <v>#N/A</v>
      </c>
      <c r="F8693" s="210" t="e">
        <f t="shared" si="684"/>
        <v>#N/A</v>
      </c>
    </row>
    <row r="8694" spans="1:6" x14ac:dyDescent="0.25">
      <c r="A8694" s="43" t="str">
        <f t="shared" si="680"/>
        <v xml:space="preserve"> 0 Financial</v>
      </c>
      <c r="B8694" s="43" t="str">
        <f t="shared" si="681"/>
        <v/>
      </c>
      <c r="C8694" s="43">
        <f t="shared" si="682"/>
        <v>0</v>
      </c>
      <c r="D8694" s="43" t="str">
        <f t="shared" si="683"/>
        <v>Financial</v>
      </c>
      <c r="E8694" s="43" t="e">
        <f>IF(VLOOKUP(S8694,'DD-Lookup'!$J$6:$L$50,3,FALSE)="Monthly",(YEAR(AC8694)-YEAR(AB8694))*12+MONTH(AC8694)-MONTH(AB8694)+1,(AC8694-AB8694+1))</f>
        <v>#N/A</v>
      </c>
      <c r="F8694" s="210" t="e">
        <f t="shared" si="684"/>
        <v>#N/A</v>
      </c>
    </row>
    <row r="8695" spans="1:6" x14ac:dyDescent="0.25">
      <c r="A8695" s="43" t="str">
        <f t="shared" si="680"/>
        <v xml:space="preserve"> 0 Financial</v>
      </c>
      <c r="B8695" s="43" t="str">
        <f t="shared" si="681"/>
        <v/>
      </c>
      <c r="C8695" s="43">
        <f t="shared" si="682"/>
        <v>0</v>
      </c>
      <c r="D8695" s="43" t="str">
        <f t="shared" si="683"/>
        <v>Financial</v>
      </c>
      <c r="E8695" s="43" t="e">
        <f>IF(VLOOKUP(S8695,'DD-Lookup'!$J$6:$L$50,3,FALSE)="Monthly",(YEAR(AC8695)-YEAR(AB8695))*12+MONTH(AC8695)-MONTH(AB8695)+1,(AC8695-AB8695+1))</f>
        <v>#N/A</v>
      </c>
      <c r="F8695" s="210" t="e">
        <f t="shared" si="684"/>
        <v>#N/A</v>
      </c>
    </row>
    <row r="8696" spans="1:6" x14ac:dyDescent="0.25">
      <c r="A8696" s="43" t="str">
        <f t="shared" si="680"/>
        <v xml:space="preserve"> 0 Financial</v>
      </c>
      <c r="B8696" s="43" t="str">
        <f t="shared" si="681"/>
        <v/>
      </c>
      <c r="C8696" s="43">
        <f t="shared" si="682"/>
        <v>0</v>
      </c>
      <c r="D8696" s="43" t="str">
        <f t="shared" si="683"/>
        <v>Financial</v>
      </c>
      <c r="E8696" s="43" t="e">
        <f>IF(VLOOKUP(S8696,'DD-Lookup'!$J$6:$L$50,3,FALSE)="Monthly",(YEAR(AC8696)-YEAR(AB8696))*12+MONTH(AC8696)-MONTH(AB8696)+1,(AC8696-AB8696+1))</f>
        <v>#N/A</v>
      </c>
      <c r="F8696" s="210" t="e">
        <f t="shared" si="684"/>
        <v>#N/A</v>
      </c>
    </row>
    <row r="8697" spans="1:6" x14ac:dyDescent="0.25">
      <c r="A8697" s="43" t="str">
        <f t="shared" si="680"/>
        <v xml:space="preserve"> 0 Financial</v>
      </c>
      <c r="B8697" s="43" t="str">
        <f t="shared" si="681"/>
        <v/>
      </c>
      <c r="C8697" s="43">
        <f t="shared" si="682"/>
        <v>0</v>
      </c>
      <c r="D8697" s="43" t="str">
        <f t="shared" si="683"/>
        <v>Financial</v>
      </c>
      <c r="E8697" s="43" t="e">
        <f>IF(VLOOKUP(S8697,'DD-Lookup'!$J$6:$L$50,3,FALSE)="Monthly",(YEAR(AC8697)-YEAR(AB8697))*12+MONTH(AC8697)-MONTH(AB8697)+1,(AC8697-AB8697+1))</f>
        <v>#N/A</v>
      </c>
      <c r="F8697" s="210" t="e">
        <f t="shared" si="684"/>
        <v>#N/A</v>
      </c>
    </row>
    <row r="8698" spans="1:6" x14ac:dyDescent="0.25">
      <c r="A8698" s="43" t="str">
        <f t="shared" si="680"/>
        <v xml:space="preserve"> 0 Financial</v>
      </c>
      <c r="B8698" s="43" t="str">
        <f t="shared" si="681"/>
        <v/>
      </c>
      <c r="C8698" s="43">
        <f t="shared" si="682"/>
        <v>0</v>
      </c>
      <c r="D8698" s="43" t="str">
        <f t="shared" si="683"/>
        <v>Financial</v>
      </c>
      <c r="E8698" s="43" t="e">
        <f>IF(VLOOKUP(S8698,'DD-Lookup'!$J$6:$L$50,3,FALSE)="Monthly",(YEAR(AC8698)-YEAR(AB8698))*12+MONTH(AC8698)-MONTH(AB8698)+1,(AC8698-AB8698+1))</f>
        <v>#N/A</v>
      </c>
      <c r="F8698" s="210" t="e">
        <f t="shared" si="684"/>
        <v>#N/A</v>
      </c>
    </row>
    <row r="8699" spans="1:6" x14ac:dyDescent="0.25">
      <c r="A8699" s="43" t="str">
        <f t="shared" si="680"/>
        <v xml:space="preserve"> 0 Financial</v>
      </c>
      <c r="B8699" s="43" t="str">
        <f t="shared" si="681"/>
        <v/>
      </c>
      <c r="C8699" s="43">
        <f t="shared" si="682"/>
        <v>0</v>
      </c>
      <c r="D8699" s="43" t="str">
        <f t="shared" si="683"/>
        <v>Financial</v>
      </c>
      <c r="E8699" s="43" t="e">
        <f>IF(VLOOKUP(S8699,'DD-Lookup'!$J$6:$L$50,3,FALSE)="Monthly",(YEAR(AC8699)-YEAR(AB8699))*12+MONTH(AC8699)-MONTH(AB8699)+1,(AC8699-AB8699+1))</f>
        <v>#N/A</v>
      </c>
      <c r="F8699" s="210" t="e">
        <f t="shared" si="684"/>
        <v>#N/A</v>
      </c>
    </row>
    <row r="8700" spans="1:6" x14ac:dyDescent="0.25">
      <c r="A8700" s="43" t="str">
        <f t="shared" si="680"/>
        <v xml:space="preserve"> 0 Financial</v>
      </c>
      <c r="B8700" s="43" t="str">
        <f t="shared" si="681"/>
        <v/>
      </c>
      <c r="C8700" s="43">
        <f t="shared" si="682"/>
        <v>0</v>
      </c>
      <c r="D8700" s="43" t="str">
        <f t="shared" si="683"/>
        <v>Financial</v>
      </c>
      <c r="E8700" s="43" t="e">
        <f>IF(VLOOKUP(S8700,'DD-Lookup'!$J$6:$L$50,3,FALSE)="Monthly",(YEAR(AC8700)-YEAR(AB8700))*12+MONTH(AC8700)-MONTH(AB8700)+1,(AC8700-AB8700+1))</f>
        <v>#N/A</v>
      </c>
      <c r="F8700" s="210" t="e">
        <f t="shared" si="684"/>
        <v>#N/A</v>
      </c>
    </row>
    <row r="8701" spans="1:6" x14ac:dyDescent="0.25">
      <c r="A8701" s="43" t="str">
        <f t="shared" si="680"/>
        <v xml:space="preserve"> 0 Financial</v>
      </c>
      <c r="B8701" s="43" t="str">
        <f t="shared" si="681"/>
        <v/>
      </c>
      <c r="C8701" s="43">
        <f t="shared" si="682"/>
        <v>0</v>
      </c>
      <c r="D8701" s="43" t="str">
        <f t="shared" si="683"/>
        <v>Financial</v>
      </c>
      <c r="E8701" s="43" t="e">
        <f>IF(VLOOKUP(S8701,'DD-Lookup'!$J$6:$L$50,3,FALSE)="Monthly",(YEAR(AC8701)-YEAR(AB8701))*12+MONTH(AC8701)-MONTH(AB8701)+1,(AC8701-AB8701+1))</f>
        <v>#N/A</v>
      </c>
      <c r="F8701" s="210" t="e">
        <f t="shared" si="684"/>
        <v>#N/A</v>
      </c>
    </row>
    <row r="8702" spans="1:6" x14ac:dyDescent="0.25">
      <c r="A8702" s="43" t="str">
        <f t="shared" si="680"/>
        <v xml:space="preserve"> 0 Financial</v>
      </c>
      <c r="B8702" s="43" t="str">
        <f t="shared" si="681"/>
        <v/>
      </c>
      <c r="C8702" s="43">
        <f t="shared" si="682"/>
        <v>0</v>
      </c>
      <c r="D8702" s="43" t="str">
        <f t="shared" si="683"/>
        <v>Financial</v>
      </c>
      <c r="E8702" s="43" t="e">
        <f>IF(VLOOKUP(S8702,'DD-Lookup'!$J$6:$L$50,3,FALSE)="Monthly",(YEAR(AC8702)-YEAR(AB8702))*12+MONTH(AC8702)-MONTH(AB8702)+1,(AC8702-AB8702+1))</f>
        <v>#N/A</v>
      </c>
      <c r="F8702" s="210" t="e">
        <f t="shared" si="684"/>
        <v>#N/A</v>
      </c>
    </row>
    <row r="8703" spans="1:6" x14ac:dyDescent="0.25">
      <c r="A8703" s="43" t="str">
        <f t="shared" si="680"/>
        <v xml:space="preserve"> 0 Financial</v>
      </c>
      <c r="B8703" s="43" t="str">
        <f t="shared" si="681"/>
        <v/>
      </c>
      <c r="C8703" s="43">
        <f t="shared" si="682"/>
        <v>0</v>
      </c>
      <c r="D8703" s="43" t="str">
        <f t="shared" si="683"/>
        <v>Financial</v>
      </c>
      <c r="E8703" s="43" t="e">
        <f>IF(VLOOKUP(S8703,'DD-Lookup'!$J$6:$L$50,3,FALSE)="Monthly",(YEAR(AC8703)-YEAR(AB8703))*12+MONTH(AC8703)-MONTH(AB8703)+1,(AC8703-AB8703+1))</f>
        <v>#N/A</v>
      </c>
      <c r="F8703" s="210" t="e">
        <f t="shared" si="684"/>
        <v>#N/A</v>
      </c>
    </row>
    <row r="8704" spans="1:6" x14ac:dyDescent="0.25">
      <c r="A8704" s="43" t="str">
        <f t="shared" si="680"/>
        <v xml:space="preserve"> 0 Financial</v>
      </c>
      <c r="B8704" s="43" t="str">
        <f t="shared" si="681"/>
        <v/>
      </c>
      <c r="C8704" s="43">
        <f t="shared" si="682"/>
        <v>0</v>
      </c>
      <c r="D8704" s="43" t="str">
        <f t="shared" si="683"/>
        <v>Financial</v>
      </c>
      <c r="E8704" s="43" t="e">
        <f>IF(VLOOKUP(S8704,'DD-Lookup'!$J$6:$L$50,3,FALSE)="Monthly",(YEAR(AC8704)-YEAR(AB8704))*12+MONTH(AC8704)-MONTH(AB8704)+1,(AC8704-AB8704+1))</f>
        <v>#N/A</v>
      </c>
      <c r="F8704" s="210" t="e">
        <f t="shared" si="684"/>
        <v>#N/A</v>
      </c>
    </row>
    <row r="8705" spans="1:6" x14ac:dyDescent="0.25">
      <c r="A8705" s="43" t="str">
        <f t="shared" si="680"/>
        <v xml:space="preserve"> 0 Financial</v>
      </c>
      <c r="B8705" s="43" t="str">
        <f t="shared" si="681"/>
        <v/>
      </c>
      <c r="C8705" s="43">
        <f t="shared" si="682"/>
        <v>0</v>
      </c>
      <c r="D8705" s="43" t="str">
        <f t="shared" si="683"/>
        <v>Financial</v>
      </c>
      <c r="E8705" s="43" t="e">
        <f>IF(VLOOKUP(S8705,'DD-Lookup'!$J$6:$L$50,3,FALSE)="Monthly",(YEAR(AC8705)-YEAR(AB8705))*12+MONTH(AC8705)-MONTH(AB8705)+1,(AC8705-AB8705+1))</f>
        <v>#N/A</v>
      </c>
      <c r="F8705" s="210" t="e">
        <f t="shared" si="684"/>
        <v>#N/A</v>
      </c>
    </row>
    <row r="8706" spans="1:6" x14ac:dyDescent="0.25">
      <c r="A8706" s="43" t="str">
        <f t="shared" si="680"/>
        <v xml:space="preserve"> 0 Financial</v>
      </c>
      <c r="B8706" s="43" t="str">
        <f t="shared" si="681"/>
        <v/>
      </c>
      <c r="C8706" s="43">
        <f t="shared" si="682"/>
        <v>0</v>
      </c>
      <c r="D8706" s="43" t="str">
        <f t="shared" si="683"/>
        <v>Financial</v>
      </c>
      <c r="E8706" s="43" t="e">
        <f>IF(VLOOKUP(S8706,'DD-Lookup'!$J$6:$L$50,3,FALSE)="Monthly",(YEAR(AC8706)-YEAR(AB8706))*12+MONTH(AC8706)-MONTH(AB8706)+1,(AC8706-AB8706+1))</f>
        <v>#N/A</v>
      </c>
      <c r="F8706" s="210" t="e">
        <f t="shared" si="684"/>
        <v>#N/A</v>
      </c>
    </row>
    <row r="8707" spans="1:6" x14ac:dyDescent="0.25">
      <c r="A8707" s="43" t="str">
        <f t="shared" si="680"/>
        <v xml:space="preserve"> 0 Financial</v>
      </c>
      <c r="B8707" s="43" t="str">
        <f t="shared" si="681"/>
        <v/>
      </c>
      <c r="C8707" s="43">
        <f t="shared" si="682"/>
        <v>0</v>
      </c>
      <c r="D8707" s="43" t="str">
        <f t="shared" si="683"/>
        <v>Financial</v>
      </c>
      <c r="E8707" s="43" t="e">
        <f>IF(VLOOKUP(S8707,'DD-Lookup'!$J$6:$L$50,3,FALSE)="Monthly",(YEAR(AC8707)-YEAR(AB8707))*12+MONTH(AC8707)-MONTH(AB8707)+1,(AC8707-AB8707+1))</f>
        <v>#N/A</v>
      </c>
      <c r="F8707" s="210" t="e">
        <f t="shared" si="684"/>
        <v>#N/A</v>
      </c>
    </row>
    <row r="8708" spans="1:6" x14ac:dyDescent="0.25">
      <c r="A8708" s="43" t="str">
        <f t="shared" si="680"/>
        <v xml:space="preserve"> 0 Financial</v>
      </c>
      <c r="B8708" s="43" t="str">
        <f t="shared" si="681"/>
        <v/>
      </c>
      <c r="C8708" s="43">
        <f t="shared" si="682"/>
        <v>0</v>
      </c>
      <c r="D8708" s="43" t="str">
        <f t="shared" si="683"/>
        <v>Financial</v>
      </c>
      <c r="E8708" s="43" t="e">
        <f>IF(VLOOKUP(S8708,'DD-Lookup'!$J$6:$L$50,3,FALSE)="Monthly",(YEAR(AC8708)-YEAR(AB8708))*12+MONTH(AC8708)-MONTH(AB8708)+1,(AC8708-AB8708+1))</f>
        <v>#N/A</v>
      </c>
      <c r="F8708" s="210" t="e">
        <f t="shared" si="684"/>
        <v>#N/A</v>
      </c>
    </row>
    <row r="8709" spans="1:6" x14ac:dyDescent="0.25">
      <c r="A8709" s="43" t="str">
        <f t="shared" si="680"/>
        <v xml:space="preserve"> 0 Financial</v>
      </c>
      <c r="B8709" s="43" t="str">
        <f t="shared" si="681"/>
        <v/>
      </c>
      <c r="C8709" s="43">
        <f t="shared" si="682"/>
        <v>0</v>
      </c>
      <c r="D8709" s="43" t="str">
        <f t="shared" si="683"/>
        <v>Financial</v>
      </c>
      <c r="E8709" s="43" t="e">
        <f>IF(VLOOKUP(S8709,'DD-Lookup'!$J$6:$L$50,3,FALSE)="Monthly",(YEAR(AC8709)-YEAR(AB8709))*12+MONTH(AC8709)-MONTH(AB8709)+1,(AC8709-AB8709+1))</f>
        <v>#N/A</v>
      </c>
      <c r="F8709" s="210" t="e">
        <f t="shared" si="684"/>
        <v>#N/A</v>
      </c>
    </row>
    <row r="8710" spans="1:6" x14ac:dyDescent="0.25">
      <c r="A8710" s="43" t="str">
        <f t="shared" si="680"/>
        <v xml:space="preserve"> 0 Financial</v>
      </c>
      <c r="B8710" s="43" t="str">
        <f t="shared" si="681"/>
        <v/>
      </c>
      <c r="C8710" s="43">
        <f t="shared" si="682"/>
        <v>0</v>
      </c>
      <c r="D8710" s="43" t="str">
        <f t="shared" si="683"/>
        <v>Financial</v>
      </c>
      <c r="E8710" s="43" t="e">
        <f>IF(VLOOKUP(S8710,'DD-Lookup'!$J$6:$L$50,3,FALSE)="Monthly",(YEAR(AC8710)-YEAR(AB8710))*12+MONTH(AC8710)-MONTH(AB8710)+1,(AC8710-AB8710+1))</f>
        <v>#N/A</v>
      </c>
      <c r="F8710" s="210" t="e">
        <f t="shared" si="684"/>
        <v>#N/A</v>
      </c>
    </row>
    <row r="8711" spans="1:6" x14ac:dyDescent="0.25">
      <c r="A8711" s="43" t="str">
        <f t="shared" si="680"/>
        <v xml:space="preserve"> 0 Financial</v>
      </c>
      <c r="B8711" s="43" t="str">
        <f t="shared" si="681"/>
        <v/>
      </c>
      <c r="C8711" s="43">
        <f t="shared" si="682"/>
        <v>0</v>
      </c>
      <c r="D8711" s="43" t="str">
        <f t="shared" si="683"/>
        <v>Financial</v>
      </c>
      <c r="E8711" s="43" t="e">
        <f>IF(VLOOKUP(S8711,'DD-Lookup'!$J$6:$L$50,3,FALSE)="Monthly",(YEAR(AC8711)-YEAR(AB8711))*12+MONTH(AC8711)-MONTH(AB8711)+1,(AC8711-AB8711+1))</f>
        <v>#N/A</v>
      </c>
      <c r="F8711" s="210" t="e">
        <f t="shared" si="684"/>
        <v>#N/A</v>
      </c>
    </row>
    <row r="8712" spans="1:6" x14ac:dyDescent="0.25">
      <c r="A8712" s="43" t="str">
        <f t="shared" si="680"/>
        <v xml:space="preserve"> 0 Financial</v>
      </c>
      <c r="B8712" s="43" t="str">
        <f t="shared" si="681"/>
        <v/>
      </c>
      <c r="C8712" s="43">
        <f t="shared" si="682"/>
        <v>0</v>
      </c>
      <c r="D8712" s="43" t="str">
        <f t="shared" si="683"/>
        <v>Financial</v>
      </c>
      <c r="E8712" s="43" t="e">
        <f>IF(VLOOKUP(S8712,'DD-Lookup'!$J$6:$L$50,3,FALSE)="Monthly",(YEAR(AC8712)-YEAR(AB8712))*12+MONTH(AC8712)-MONTH(AB8712)+1,(AC8712-AB8712+1))</f>
        <v>#N/A</v>
      </c>
      <c r="F8712" s="210" t="e">
        <f t="shared" si="684"/>
        <v>#N/A</v>
      </c>
    </row>
    <row r="8713" spans="1:6" x14ac:dyDescent="0.25">
      <c r="A8713" s="43" t="str">
        <f t="shared" si="680"/>
        <v xml:space="preserve"> 0 Financial</v>
      </c>
      <c r="B8713" s="43" t="str">
        <f t="shared" si="681"/>
        <v/>
      </c>
      <c r="C8713" s="43">
        <f t="shared" si="682"/>
        <v>0</v>
      </c>
      <c r="D8713" s="43" t="str">
        <f t="shared" si="683"/>
        <v>Financial</v>
      </c>
      <c r="E8713" s="43" t="e">
        <f>IF(VLOOKUP(S8713,'DD-Lookup'!$J$6:$L$50,3,FALSE)="Monthly",(YEAR(AC8713)-YEAR(AB8713))*12+MONTH(AC8713)-MONTH(AB8713)+1,(AC8713-AB8713+1))</f>
        <v>#N/A</v>
      </c>
      <c r="F8713" s="210" t="e">
        <f t="shared" si="684"/>
        <v>#N/A</v>
      </c>
    </row>
    <row r="8714" spans="1:6" x14ac:dyDescent="0.25">
      <c r="A8714" s="43" t="str">
        <f t="shared" ref="A8714:A8777" si="685">B8714&amp;" "&amp;C8714&amp;" "&amp;D8714</f>
        <v xml:space="preserve"> 0 Financial</v>
      </c>
      <c r="B8714" s="43" t="str">
        <f t="shared" ref="B8714:B8777" si="686">IF((LEFT(N8714,2)="US"),"US","")</f>
        <v/>
      </c>
      <c r="C8714" s="43">
        <f t="shared" ref="C8714:C8777" si="687">M8714</f>
        <v>0</v>
      </c>
      <c r="D8714" s="43" t="str">
        <f t="shared" ref="D8714:D8777" si="688">IF(ISNUMBER(FIND("Phy",N8714))=TRUE,"Physical","Financial")</f>
        <v>Financial</v>
      </c>
      <c r="E8714" s="43" t="e">
        <f>IF(VLOOKUP(S8714,'DD-Lookup'!$J$6:$L$50,3,FALSE)="Monthly",(YEAR(AC8714)-YEAR(AB8714))*12+MONTH(AC8714)-MONTH(AB8714)+1,(AC8714-AB8714+1))</f>
        <v>#N/A</v>
      </c>
      <c r="F8714" s="210" t="e">
        <f t="shared" ref="F8714:F8777" si="689">E8714*SUM(P8714:Q8714)</f>
        <v>#N/A</v>
      </c>
    </row>
    <row r="8715" spans="1:6" x14ac:dyDescent="0.25">
      <c r="A8715" s="43" t="str">
        <f t="shared" si="685"/>
        <v xml:space="preserve"> 0 Financial</v>
      </c>
      <c r="B8715" s="43" t="str">
        <f t="shared" si="686"/>
        <v/>
      </c>
      <c r="C8715" s="43">
        <f t="shared" si="687"/>
        <v>0</v>
      </c>
      <c r="D8715" s="43" t="str">
        <f t="shared" si="688"/>
        <v>Financial</v>
      </c>
      <c r="E8715" s="43" t="e">
        <f>IF(VLOOKUP(S8715,'DD-Lookup'!$J$6:$L$50,3,FALSE)="Monthly",(YEAR(AC8715)-YEAR(AB8715))*12+MONTH(AC8715)-MONTH(AB8715)+1,(AC8715-AB8715+1))</f>
        <v>#N/A</v>
      </c>
      <c r="F8715" s="210" t="e">
        <f t="shared" si="689"/>
        <v>#N/A</v>
      </c>
    </row>
    <row r="8716" spans="1:6" x14ac:dyDescent="0.25">
      <c r="A8716" s="43" t="str">
        <f t="shared" si="685"/>
        <v xml:space="preserve"> 0 Financial</v>
      </c>
      <c r="B8716" s="43" t="str">
        <f t="shared" si="686"/>
        <v/>
      </c>
      <c r="C8716" s="43">
        <f t="shared" si="687"/>
        <v>0</v>
      </c>
      <c r="D8716" s="43" t="str">
        <f t="shared" si="688"/>
        <v>Financial</v>
      </c>
      <c r="E8716" s="43" t="e">
        <f>IF(VLOOKUP(S8716,'DD-Lookup'!$J$6:$L$50,3,FALSE)="Monthly",(YEAR(AC8716)-YEAR(AB8716))*12+MONTH(AC8716)-MONTH(AB8716)+1,(AC8716-AB8716+1))</f>
        <v>#N/A</v>
      </c>
      <c r="F8716" s="210" t="e">
        <f t="shared" si="689"/>
        <v>#N/A</v>
      </c>
    </row>
    <row r="8717" spans="1:6" x14ac:dyDescent="0.25">
      <c r="A8717" s="43" t="str">
        <f t="shared" si="685"/>
        <v xml:space="preserve"> 0 Financial</v>
      </c>
      <c r="B8717" s="43" t="str">
        <f t="shared" si="686"/>
        <v/>
      </c>
      <c r="C8717" s="43">
        <f t="shared" si="687"/>
        <v>0</v>
      </c>
      <c r="D8717" s="43" t="str">
        <f t="shared" si="688"/>
        <v>Financial</v>
      </c>
      <c r="E8717" s="43" t="e">
        <f>IF(VLOOKUP(S8717,'DD-Lookup'!$J$6:$L$50,3,FALSE)="Monthly",(YEAR(AC8717)-YEAR(AB8717))*12+MONTH(AC8717)-MONTH(AB8717)+1,(AC8717-AB8717+1))</f>
        <v>#N/A</v>
      </c>
      <c r="F8717" s="210" t="e">
        <f t="shared" si="689"/>
        <v>#N/A</v>
      </c>
    </row>
    <row r="8718" spans="1:6" x14ac:dyDescent="0.25">
      <c r="A8718" s="43" t="str">
        <f t="shared" si="685"/>
        <v xml:space="preserve"> 0 Financial</v>
      </c>
      <c r="B8718" s="43" t="str">
        <f t="shared" si="686"/>
        <v/>
      </c>
      <c r="C8718" s="43">
        <f t="shared" si="687"/>
        <v>0</v>
      </c>
      <c r="D8718" s="43" t="str">
        <f t="shared" si="688"/>
        <v>Financial</v>
      </c>
      <c r="E8718" s="43" t="e">
        <f>IF(VLOOKUP(S8718,'DD-Lookup'!$J$6:$L$50,3,FALSE)="Monthly",(YEAR(AC8718)-YEAR(AB8718))*12+MONTH(AC8718)-MONTH(AB8718)+1,(AC8718-AB8718+1))</f>
        <v>#N/A</v>
      </c>
      <c r="F8718" s="210" t="e">
        <f t="shared" si="689"/>
        <v>#N/A</v>
      </c>
    </row>
    <row r="8719" spans="1:6" x14ac:dyDescent="0.25">
      <c r="A8719" s="43" t="str">
        <f t="shared" si="685"/>
        <v xml:space="preserve"> 0 Financial</v>
      </c>
      <c r="B8719" s="43" t="str">
        <f t="shared" si="686"/>
        <v/>
      </c>
      <c r="C8719" s="43">
        <f t="shared" si="687"/>
        <v>0</v>
      </c>
      <c r="D8719" s="43" t="str">
        <f t="shared" si="688"/>
        <v>Financial</v>
      </c>
      <c r="E8719" s="43" t="e">
        <f>IF(VLOOKUP(S8719,'DD-Lookup'!$J$6:$L$50,3,FALSE)="Monthly",(YEAR(AC8719)-YEAR(AB8719))*12+MONTH(AC8719)-MONTH(AB8719)+1,(AC8719-AB8719+1))</f>
        <v>#N/A</v>
      </c>
      <c r="F8719" s="210" t="e">
        <f t="shared" si="689"/>
        <v>#N/A</v>
      </c>
    </row>
    <row r="8720" spans="1:6" x14ac:dyDescent="0.25">
      <c r="A8720" s="43" t="str">
        <f t="shared" si="685"/>
        <v xml:space="preserve"> 0 Financial</v>
      </c>
      <c r="B8720" s="43" t="str">
        <f t="shared" si="686"/>
        <v/>
      </c>
      <c r="C8720" s="43">
        <f t="shared" si="687"/>
        <v>0</v>
      </c>
      <c r="D8720" s="43" t="str">
        <f t="shared" si="688"/>
        <v>Financial</v>
      </c>
      <c r="E8720" s="43" t="e">
        <f>IF(VLOOKUP(S8720,'DD-Lookup'!$J$6:$L$50,3,FALSE)="Monthly",(YEAR(AC8720)-YEAR(AB8720))*12+MONTH(AC8720)-MONTH(AB8720)+1,(AC8720-AB8720+1))</f>
        <v>#N/A</v>
      </c>
      <c r="F8720" s="210" t="e">
        <f t="shared" si="689"/>
        <v>#N/A</v>
      </c>
    </row>
    <row r="8721" spans="1:6" x14ac:dyDescent="0.25">
      <c r="A8721" s="43" t="str">
        <f t="shared" si="685"/>
        <v xml:space="preserve"> 0 Financial</v>
      </c>
      <c r="B8721" s="43" t="str">
        <f t="shared" si="686"/>
        <v/>
      </c>
      <c r="C8721" s="43">
        <f t="shared" si="687"/>
        <v>0</v>
      </c>
      <c r="D8721" s="43" t="str">
        <f t="shared" si="688"/>
        <v>Financial</v>
      </c>
      <c r="E8721" s="43" t="e">
        <f>IF(VLOOKUP(S8721,'DD-Lookup'!$J$6:$L$50,3,FALSE)="Monthly",(YEAR(AC8721)-YEAR(AB8721))*12+MONTH(AC8721)-MONTH(AB8721)+1,(AC8721-AB8721+1))</f>
        <v>#N/A</v>
      </c>
      <c r="F8721" s="210" t="e">
        <f t="shared" si="689"/>
        <v>#N/A</v>
      </c>
    </row>
    <row r="8722" spans="1:6" x14ac:dyDescent="0.25">
      <c r="A8722" s="43" t="str">
        <f t="shared" si="685"/>
        <v xml:space="preserve"> 0 Financial</v>
      </c>
      <c r="B8722" s="43" t="str">
        <f t="shared" si="686"/>
        <v/>
      </c>
      <c r="C8722" s="43">
        <f t="shared" si="687"/>
        <v>0</v>
      </c>
      <c r="D8722" s="43" t="str">
        <f t="shared" si="688"/>
        <v>Financial</v>
      </c>
      <c r="E8722" s="43" t="e">
        <f>IF(VLOOKUP(S8722,'DD-Lookup'!$J$6:$L$50,3,FALSE)="Monthly",(YEAR(AC8722)-YEAR(AB8722))*12+MONTH(AC8722)-MONTH(AB8722)+1,(AC8722-AB8722+1))</f>
        <v>#N/A</v>
      </c>
      <c r="F8722" s="210" t="e">
        <f t="shared" si="689"/>
        <v>#N/A</v>
      </c>
    </row>
    <row r="8723" spans="1:6" x14ac:dyDescent="0.25">
      <c r="A8723" s="43" t="str">
        <f t="shared" si="685"/>
        <v xml:space="preserve"> 0 Financial</v>
      </c>
      <c r="B8723" s="43" t="str">
        <f t="shared" si="686"/>
        <v/>
      </c>
      <c r="C8723" s="43">
        <f t="shared" si="687"/>
        <v>0</v>
      </c>
      <c r="D8723" s="43" t="str">
        <f t="shared" si="688"/>
        <v>Financial</v>
      </c>
      <c r="E8723" s="43" t="e">
        <f>IF(VLOOKUP(S8723,'DD-Lookup'!$J$6:$L$50,3,FALSE)="Monthly",(YEAR(AC8723)-YEAR(AB8723))*12+MONTH(AC8723)-MONTH(AB8723)+1,(AC8723-AB8723+1))</f>
        <v>#N/A</v>
      </c>
      <c r="F8723" s="210" t="e">
        <f t="shared" si="689"/>
        <v>#N/A</v>
      </c>
    </row>
    <row r="8724" spans="1:6" x14ac:dyDescent="0.25">
      <c r="A8724" s="43" t="str">
        <f t="shared" si="685"/>
        <v xml:space="preserve"> 0 Financial</v>
      </c>
      <c r="B8724" s="43" t="str">
        <f t="shared" si="686"/>
        <v/>
      </c>
      <c r="C8724" s="43">
        <f t="shared" si="687"/>
        <v>0</v>
      </c>
      <c r="D8724" s="43" t="str">
        <f t="shared" si="688"/>
        <v>Financial</v>
      </c>
      <c r="E8724" s="43" t="e">
        <f>IF(VLOOKUP(S8724,'DD-Lookup'!$J$6:$L$50,3,FALSE)="Monthly",(YEAR(AC8724)-YEAR(AB8724))*12+MONTH(AC8724)-MONTH(AB8724)+1,(AC8724-AB8724+1))</f>
        <v>#N/A</v>
      </c>
      <c r="F8724" s="210" t="e">
        <f t="shared" si="689"/>
        <v>#N/A</v>
      </c>
    </row>
    <row r="8725" spans="1:6" x14ac:dyDescent="0.25">
      <c r="A8725" s="43" t="str">
        <f t="shared" si="685"/>
        <v xml:space="preserve"> 0 Financial</v>
      </c>
      <c r="B8725" s="43" t="str">
        <f t="shared" si="686"/>
        <v/>
      </c>
      <c r="C8725" s="43">
        <f t="shared" si="687"/>
        <v>0</v>
      </c>
      <c r="D8725" s="43" t="str">
        <f t="shared" si="688"/>
        <v>Financial</v>
      </c>
      <c r="E8725" s="43" t="e">
        <f>IF(VLOOKUP(S8725,'DD-Lookup'!$J$6:$L$50,3,FALSE)="Monthly",(YEAR(AC8725)-YEAR(AB8725))*12+MONTH(AC8725)-MONTH(AB8725)+1,(AC8725-AB8725+1))</f>
        <v>#N/A</v>
      </c>
      <c r="F8725" s="210" t="e">
        <f t="shared" si="689"/>
        <v>#N/A</v>
      </c>
    </row>
    <row r="8726" spans="1:6" x14ac:dyDescent="0.25">
      <c r="A8726" s="43" t="str">
        <f t="shared" si="685"/>
        <v xml:space="preserve"> 0 Financial</v>
      </c>
      <c r="B8726" s="43" t="str">
        <f t="shared" si="686"/>
        <v/>
      </c>
      <c r="C8726" s="43">
        <f t="shared" si="687"/>
        <v>0</v>
      </c>
      <c r="D8726" s="43" t="str">
        <f t="shared" si="688"/>
        <v>Financial</v>
      </c>
      <c r="E8726" s="43" t="e">
        <f>IF(VLOOKUP(S8726,'DD-Lookup'!$J$6:$L$50,3,FALSE)="Monthly",(YEAR(AC8726)-YEAR(AB8726))*12+MONTH(AC8726)-MONTH(AB8726)+1,(AC8726-AB8726+1))</f>
        <v>#N/A</v>
      </c>
      <c r="F8726" s="210" t="e">
        <f t="shared" si="689"/>
        <v>#N/A</v>
      </c>
    </row>
    <row r="8727" spans="1:6" x14ac:dyDescent="0.25">
      <c r="A8727" s="43" t="str">
        <f t="shared" si="685"/>
        <v xml:space="preserve"> 0 Financial</v>
      </c>
      <c r="B8727" s="43" t="str">
        <f t="shared" si="686"/>
        <v/>
      </c>
      <c r="C8727" s="43">
        <f t="shared" si="687"/>
        <v>0</v>
      </c>
      <c r="D8727" s="43" t="str">
        <f t="shared" si="688"/>
        <v>Financial</v>
      </c>
      <c r="E8727" s="43" t="e">
        <f>IF(VLOOKUP(S8727,'DD-Lookup'!$J$6:$L$50,3,FALSE)="Monthly",(YEAR(AC8727)-YEAR(AB8727))*12+MONTH(AC8727)-MONTH(AB8727)+1,(AC8727-AB8727+1))</f>
        <v>#N/A</v>
      </c>
      <c r="F8727" s="210" t="e">
        <f t="shared" si="689"/>
        <v>#N/A</v>
      </c>
    </row>
    <row r="8728" spans="1:6" x14ac:dyDescent="0.25">
      <c r="A8728" s="43" t="str">
        <f t="shared" si="685"/>
        <v xml:space="preserve"> 0 Financial</v>
      </c>
      <c r="B8728" s="43" t="str">
        <f t="shared" si="686"/>
        <v/>
      </c>
      <c r="C8728" s="43">
        <f t="shared" si="687"/>
        <v>0</v>
      </c>
      <c r="D8728" s="43" t="str">
        <f t="shared" si="688"/>
        <v>Financial</v>
      </c>
      <c r="E8728" s="43" t="e">
        <f>IF(VLOOKUP(S8728,'DD-Lookup'!$J$6:$L$50,3,FALSE)="Monthly",(YEAR(AC8728)-YEAR(AB8728))*12+MONTH(AC8728)-MONTH(AB8728)+1,(AC8728-AB8728+1))</f>
        <v>#N/A</v>
      </c>
      <c r="F8728" s="210" t="e">
        <f t="shared" si="689"/>
        <v>#N/A</v>
      </c>
    </row>
    <row r="8729" spans="1:6" x14ac:dyDescent="0.25">
      <c r="A8729" s="43" t="str">
        <f t="shared" si="685"/>
        <v xml:space="preserve"> 0 Financial</v>
      </c>
      <c r="B8729" s="43" t="str">
        <f t="shared" si="686"/>
        <v/>
      </c>
      <c r="C8729" s="43">
        <f t="shared" si="687"/>
        <v>0</v>
      </c>
      <c r="D8729" s="43" t="str">
        <f t="shared" si="688"/>
        <v>Financial</v>
      </c>
      <c r="E8729" s="43" t="e">
        <f>IF(VLOOKUP(S8729,'DD-Lookup'!$J$6:$L$50,3,FALSE)="Monthly",(YEAR(AC8729)-YEAR(AB8729))*12+MONTH(AC8729)-MONTH(AB8729)+1,(AC8729-AB8729+1))</f>
        <v>#N/A</v>
      </c>
      <c r="F8729" s="210" t="e">
        <f t="shared" si="689"/>
        <v>#N/A</v>
      </c>
    </row>
    <row r="8730" spans="1:6" x14ac:dyDescent="0.25">
      <c r="A8730" s="43" t="str">
        <f t="shared" si="685"/>
        <v xml:space="preserve"> 0 Financial</v>
      </c>
      <c r="B8730" s="43" t="str">
        <f t="shared" si="686"/>
        <v/>
      </c>
      <c r="C8730" s="43">
        <f t="shared" si="687"/>
        <v>0</v>
      </c>
      <c r="D8730" s="43" t="str">
        <f t="shared" si="688"/>
        <v>Financial</v>
      </c>
      <c r="E8730" s="43" t="e">
        <f>IF(VLOOKUP(S8730,'DD-Lookup'!$J$6:$L$50,3,FALSE)="Monthly",(YEAR(AC8730)-YEAR(AB8730))*12+MONTH(AC8730)-MONTH(AB8730)+1,(AC8730-AB8730+1))</f>
        <v>#N/A</v>
      </c>
      <c r="F8730" s="210" t="e">
        <f t="shared" si="689"/>
        <v>#N/A</v>
      </c>
    </row>
    <row r="8731" spans="1:6" x14ac:dyDescent="0.25">
      <c r="A8731" s="43" t="str">
        <f t="shared" si="685"/>
        <v xml:space="preserve"> 0 Financial</v>
      </c>
      <c r="B8731" s="43" t="str">
        <f t="shared" si="686"/>
        <v/>
      </c>
      <c r="C8731" s="43">
        <f t="shared" si="687"/>
        <v>0</v>
      </c>
      <c r="D8731" s="43" t="str">
        <f t="shared" si="688"/>
        <v>Financial</v>
      </c>
      <c r="E8731" s="43" t="e">
        <f>IF(VLOOKUP(S8731,'DD-Lookup'!$J$6:$L$50,3,FALSE)="Monthly",(YEAR(AC8731)-YEAR(AB8731))*12+MONTH(AC8731)-MONTH(AB8731)+1,(AC8731-AB8731+1))</f>
        <v>#N/A</v>
      </c>
      <c r="F8731" s="210" t="e">
        <f t="shared" si="689"/>
        <v>#N/A</v>
      </c>
    </row>
    <row r="8732" spans="1:6" x14ac:dyDescent="0.25">
      <c r="A8732" s="43" t="str">
        <f t="shared" si="685"/>
        <v xml:space="preserve"> 0 Financial</v>
      </c>
      <c r="B8732" s="43" t="str">
        <f t="shared" si="686"/>
        <v/>
      </c>
      <c r="C8732" s="43">
        <f t="shared" si="687"/>
        <v>0</v>
      </c>
      <c r="D8732" s="43" t="str">
        <f t="shared" si="688"/>
        <v>Financial</v>
      </c>
      <c r="E8732" s="43" t="e">
        <f>IF(VLOOKUP(S8732,'DD-Lookup'!$J$6:$L$50,3,FALSE)="Monthly",(YEAR(AC8732)-YEAR(AB8732))*12+MONTH(AC8732)-MONTH(AB8732)+1,(AC8732-AB8732+1))</f>
        <v>#N/A</v>
      </c>
      <c r="F8732" s="210" t="e">
        <f t="shared" si="689"/>
        <v>#N/A</v>
      </c>
    </row>
    <row r="8733" spans="1:6" x14ac:dyDescent="0.25">
      <c r="A8733" s="43" t="str">
        <f t="shared" si="685"/>
        <v xml:space="preserve"> 0 Financial</v>
      </c>
      <c r="B8733" s="43" t="str">
        <f t="shared" si="686"/>
        <v/>
      </c>
      <c r="C8733" s="43">
        <f t="shared" si="687"/>
        <v>0</v>
      </c>
      <c r="D8733" s="43" t="str">
        <f t="shared" si="688"/>
        <v>Financial</v>
      </c>
      <c r="E8733" s="43" t="e">
        <f>IF(VLOOKUP(S8733,'DD-Lookup'!$J$6:$L$50,3,FALSE)="Monthly",(YEAR(AC8733)-YEAR(AB8733))*12+MONTH(AC8733)-MONTH(AB8733)+1,(AC8733-AB8733+1))</f>
        <v>#N/A</v>
      </c>
      <c r="F8733" s="210" t="e">
        <f t="shared" si="689"/>
        <v>#N/A</v>
      </c>
    </row>
    <row r="8734" spans="1:6" x14ac:dyDescent="0.25">
      <c r="A8734" s="43" t="str">
        <f t="shared" si="685"/>
        <v xml:space="preserve"> 0 Financial</v>
      </c>
      <c r="B8734" s="43" t="str">
        <f t="shared" si="686"/>
        <v/>
      </c>
      <c r="C8734" s="43">
        <f t="shared" si="687"/>
        <v>0</v>
      </c>
      <c r="D8734" s="43" t="str">
        <f t="shared" si="688"/>
        <v>Financial</v>
      </c>
      <c r="E8734" s="43" t="e">
        <f>IF(VLOOKUP(S8734,'DD-Lookup'!$J$6:$L$50,3,FALSE)="Monthly",(YEAR(AC8734)-YEAR(AB8734))*12+MONTH(AC8734)-MONTH(AB8734)+1,(AC8734-AB8734+1))</f>
        <v>#N/A</v>
      </c>
      <c r="F8734" s="210" t="e">
        <f t="shared" si="689"/>
        <v>#N/A</v>
      </c>
    </row>
    <row r="8735" spans="1:6" x14ac:dyDescent="0.25">
      <c r="A8735" s="43" t="str">
        <f t="shared" si="685"/>
        <v xml:space="preserve"> 0 Financial</v>
      </c>
      <c r="B8735" s="43" t="str">
        <f t="shared" si="686"/>
        <v/>
      </c>
      <c r="C8735" s="43">
        <f t="shared" si="687"/>
        <v>0</v>
      </c>
      <c r="D8735" s="43" t="str">
        <f t="shared" si="688"/>
        <v>Financial</v>
      </c>
      <c r="E8735" s="43" t="e">
        <f>IF(VLOOKUP(S8735,'DD-Lookup'!$J$6:$L$50,3,FALSE)="Monthly",(YEAR(AC8735)-YEAR(AB8735))*12+MONTH(AC8735)-MONTH(AB8735)+1,(AC8735-AB8735+1))</f>
        <v>#N/A</v>
      </c>
      <c r="F8735" s="210" t="e">
        <f t="shared" si="689"/>
        <v>#N/A</v>
      </c>
    </row>
    <row r="8736" spans="1:6" x14ac:dyDescent="0.25">
      <c r="A8736" s="43" t="str">
        <f t="shared" si="685"/>
        <v xml:space="preserve"> 0 Financial</v>
      </c>
      <c r="B8736" s="43" t="str">
        <f t="shared" si="686"/>
        <v/>
      </c>
      <c r="C8736" s="43">
        <f t="shared" si="687"/>
        <v>0</v>
      </c>
      <c r="D8736" s="43" t="str">
        <f t="shared" si="688"/>
        <v>Financial</v>
      </c>
      <c r="E8736" s="43" t="e">
        <f>IF(VLOOKUP(S8736,'DD-Lookup'!$J$6:$L$50,3,FALSE)="Monthly",(YEAR(AC8736)-YEAR(AB8736))*12+MONTH(AC8736)-MONTH(AB8736)+1,(AC8736-AB8736+1))</f>
        <v>#N/A</v>
      </c>
      <c r="F8736" s="210" t="e">
        <f t="shared" si="689"/>
        <v>#N/A</v>
      </c>
    </row>
    <row r="8737" spans="1:6" x14ac:dyDescent="0.25">
      <c r="A8737" s="43" t="str">
        <f t="shared" si="685"/>
        <v xml:space="preserve"> 0 Financial</v>
      </c>
      <c r="B8737" s="43" t="str">
        <f t="shared" si="686"/>
        <v/>
      </c>
      <c r="C8737" s="43">
        <f t="shared" si="687"/>
        <v>0</v>
      </c>
      <c r="D8737" s="43" t="str">
        <f t="shared" si="688"/>
        <v>Financial</v>
      </c>
      <c r="E8737" s="43" t="e">
        <f>IF(VLOOKUP(S8737,'DD-Lookup'!$J$6:$L$50,3,FALSE)="Monthly",(YEAR(AC8737)-YEAR(AB8737))*12+MONTH(AC8737)-MONTH(AB8737)+1,(AC8737-AB8737+1))</f>
        <v>#N/A</v>
      </c>
      <c r="F8737" s="210" t="e">
        <f t="shared" si="689"/>
        <v>#N/A</v>
      </c>
    </row>
    <row r="8738" spans="1:6" x14ac:dyDescent="0.25">
      <c r="A8738" s="43" t="str">
        <f t="shared" si="685"/>
        <v xml:space="preserve"> 0 Financial</v>
      </c>
      <c r="B8738" s="43" t="str">
        <f t="shared" si="686"/>
        <v/>
      </c>
      <c r="C8738" s="43">
        <f t="shared" si="687"/>
        <v>0</v>
      </c>
      <c r="D8738" s="43" t="str">
        <f t="shared" si="688"/>
        <v>Financial</v>
      </c>
      <c r="E8738" s="43" t="e">
        <f>IF(VLOOKUP(S8738,'DD-Lookup'!$J$6:$L$50,3,FALSE)="Monthly",(YEAR(AC8738)-YEAR(AB8738))*12+MONTH(AC8738)-MONTH(AB8738)+1,(AC8738-AB8738+1))</f>
        <v>#N/A</v>
      </c>
      <c r="F8738" s="210" t="e">
        <f t="shared" si="689"/>
        <v>#N/A</v>
      </c>
    </row>
    <row r="8739" spans="1:6" x14ac:dyDescent="0.25">
      <c r="A8739" s="43" t="str">
        <f t="shared" si="685"/>
        <v xml:space="preserve"> 0 Financial</v>
      </c>
      <c r="B8739" s="43" t="str">
        <f t="shared" si="686"/>
        <v/>
      </c>
      <c r="C8739" s="43">
        <f t="shared" si="687"/>
        <v>0</v>
      </c>
      <c r="D8739" s="43" t="str">
        <f t="shared" si="688"/>
        <v>Financial</v>
      </c>
      <c r="E8739" s="43" t="e">
        <f>IF(VLOOKUP(S8739,'DD-Lookup'!$J$6:$L$50,3,FALSE)="Monthly",(YEAR(AC8739)-YEAR(AB8739))*12+MONTH(AC8739)-MONTH(AB8739)+1,(AC8739-AB8739+1))</f>
        <v>#N/A</v>
      </c>
      <c r="F8739" s="210" t="e">
        <f t="shared" si="689"/>
        <v>#N/A</v>
      </c>
    </row>
    <row r="8740" spans="1:6" x14ac:dyDescent="0.25">
      <c r="A8740" s="43" t="str">
        <f t="shared" si="685"/>
        <v xml:space="preserve"> 0 Financial</v>
      </c>
      <c r="B8740" s="43" t="str">
        <f t="shared" si="686"/>
        <v/>
      </c>
      <c r="C8740" s="43">
        <f t="shared" si="687"/>
        <v>0</v>
      </c>
      <c r="D8740" s="43" t="str">
        <f t="shared" si="688"/>
        <v>Financial</v>
      </c>
      <c r="E8740" s="43" t="e">
        <f>IF(VLOOKUP(S8740,'DD-Lookup'!$J$6:$L$50,3,FALSE)="Monthly",(YEAR(AC8740)-YEAR(AB8740))*12+MONTH(AC8740)-MONTH(AB8740)+1,(AC8740-AB8740+1))</f>
        <v>#N/A</v>
      </c>
      <c r="F8740" s="210" t="e">
        <f t="shared" si="689"/>
        <v>#N/A</v>
      </c>
    </row>
    <row r="8741" spans="1:6" x14ac:dyDescent="0.25">
      <c r="A8741" s="43" t="str">
        <f t="shared" si="685"/>
        <v xml:space="preserve"> 0 Financial</v>
      </c>
      <c r="B8741" s="43" t="str">
        <f t="shared" si="686"/>
        <v/>
      </c>
      <c r="C8741" s="43">
        <f t="shared" si="687"/>
        <v>0</v>
      </c>
      <c r="D8741" s="43" t="str">
        <f t="shared" si="688"/>
        <v>Financial</v>
      </c>
      <c r="E8741" s="43" t="e">
        <f>IF(VLOOKUP(S8741,'DD-Lookup'!$J$6:$L$50,3,FALSE)="Monthly",(YEAR(AC8741)-YEAR(AB8741))*12+MONTH(AC8741)-MONTH(AB8741)+1,(AC8741-AB8741+1))</f>
        <v>#N/A</v>
      </c>
      <c r="F8741" s="210" t="e">
        <f t="shared" si="689"/>
        <v>#N/A</v>
      </c>
    </row>
    <row r="8742" spans="1:6" x14ac:dyDescent="0.25">
      <c r="A8742" s="43" t="str">
        <f t="shared" si="685"/>
        <v xml:space="preserve"> 0 Financial</v>
      </c>
      <c r="B8742" s="43" t="str">
        <f t="shared" si="686"/>
        <v/>
      </c>
      <c r="C8742" s="43">
        <f t="shared" si="687"/>
        <v>0</v>
      </c>
      <c r="D8742" s="43" t="str">
        <f t="shared" si="688"/>
        <v>Financial</v>
      </c>
      <c r="E8742" s="43" t="e">
        <f>IF(VLOOKUP(S8742,'DD-Lookup'!$J$6:$L$50,3,FALSE)="Monthly",(YEAR(AC8742)-YEAR(AB8742))*12+MONTH(AC8742)-MONTH(AB8742)+1,(AC8742-AB8742+1))</f>
        <v>#N/A</v>
      </c>
      <c r="F8742" s="210" t="e">
        <f t="shared" si="689"/>
        <v>#N/A</v>
      </c>
    </row>
    <row r="8743" spans="1:6" x14ac:dyDescent="0.25">
      <c r="A8743" s="43" t="str">
        <f t="shared" si="685"/>
        <v xml:space="preserve"> 0 Financial</v>
      </c>
      <c r="B8743" s="43" t="str">
        <f t="shared" si="686"/>
        <v/>
      </c>
      <c r="C8743" s="43">
        <f t="shared" si="687"/>
        <v>0</v>
      </c>
      <c r="D8743" s="43" t="str">
        <f t="shared" si="688"/>
        <v>Financial</v>
      </c>
      <c r="E8743" s="43" t="e">
        <f>IF(VLOOKUP(S8743,'DD-Lookup'!$J$6:$L$50,3,FALSE)="Monthly",(YEAR(AC8743)-YEAR(AB8743))*12+MONTH(AC8743)-MONTH(AB8743)+1,(AC8743-AB8743+1))</f>
        <v>#N/A</v>
      </c>
      <c r="F8743" s="210" t="e">
        <f t="shared" si="689"/>
        <v>#N/A</v>
      </c>
    </row>
    <row r="8744" spans="1:6" x14ac:dyDescent="0.25">
      <c r="A8744" s="43" t="str">
        <f t="shared" si="685"/>
        <v xml:space="preserve"> 0 Financial</v>
      </c>
      <c r="B8744" s="43" t="str">
        <f t="shared" si="686"/>
        <v/>
      </c>
      <c r="C8744" s="43">
        <f t="shared" si="687"/>
        <v>0</v>
      </c>
      <c r="D8744" s="43" t="str">
        <f t="shared" si="688"/>
        <v>Financial</v>
      </c>
      <c r="E8744" s="43" t="e">
        <f>IF(VLOOKUP(S8744,'DD-Lookup'!$J$6:$L$50,3,FALSE)="Monthly",(YEAR(AC8744)-YEAR(AB8744))*12+MONTH(AC8744)-MONTH(AB8744)+1,(AC8744-AB8744+1))</f>
        <v>#N/A</v>
      </c>
      <c r="F8744" s="210" t="e">
        <f t="shared" si="689"/>
        <v>#N/A</v>
      </c>
    </row>
    <row r="8745" spans="1:6" x14ac:dyDescent="0.25">
      <c r="A8745" s="43" t="str">
        <f t="shared" si="685"/>
        <v xml:space="preserve"> 0 Financial</v>
      </c>
      <c r="B8745" s="43" t="str">
        <f t="shared" si="686"/>
        <v/>
      </c>
      <c r="C8745" s="43">
        <f t="shared" si="687"/>
        <v>0</v>
      </c>
      <c r="D8745" s="43" t="str">
        <f t="shared" si="688"/>
        <v>Financial</v>
      </c>
      <c r="E8745" s="43" t="e">
        <f>IF(VLOOKUP(S8745,'DD-Lookup'!$J$6:$L$50,3,FALSE)="Monthly",(YEAR(AC8745)-YEAR(AB8745))*12+MONTH(AC8745)-MONTH(AB8745)+1,(AC8745-AB8745+1))</f>
        <v>#N/A</v>
      </c>
      <c r="F8745" s="210" t="e">
        <f t="shared" si="689"/>
        <v>#N/A</v>
      </c>
    </row>
    <row r="8746" spans="1:6" x14ac:dyDescent="0.25">
      <c r="A8746" s="43" t="str">
        <f t="shared" si="685"/>
        <v xml:space="preserve"> 0 Financial</v>
      </c>
      <c r="B8746" s="43" t="str">
        <f t="shared" si="686"/>
        <v/>
      </c>
      <c r="C8746" s="43">
        <f t="shared" si="687"/>
        <v>0</v>
      </c>
      <c r="D8746" s="43" t="str">
        <f t="shared" si="688"/>
        <v>Financial</v>
      </c>
      <c r="E8746" s="43" t="e">
        <f>IF(VLOOKUP(S8746,'DD-Lookup'!$J$6:$L$50,3,FALSE)="Monthly",(YEAR(AC8746)-YEAR(AB8746))*12+MONTH(AC8746)-MONTH(AB8746)+1,(AC8746-AB8746+1))</f>
        <v>#N/A</v>
      </c>
      <c r="F8746" s="210" t="e">
        <f t="shared" si="689"/>
        <v>#N/A</v>
      </c>
    </row>
    <row r="8747" spans="1:6" x14ac:dyDescent="0.25">
      <c r="A8747" s="43" t="str">
        <f t="shared" si="685"/>
        <v xml:space="preserve"> 0 Financial</v>
      </c>
      <c r="B8747" s="43" t="str">
        <f t="shared" si="686"/>
        <v/>
      </c>
      <c r="C8747" s="43">
        <f t="shared" si="687"/>
        <v>0</v>
      </c>
      <c r="D8747" s="43" t="str">
        <f t="shared" si="688"/>
        <v>Financial</v>
      </c>
      <c r="E8747" s="43" t="e">
        <f>IF(VLOOKUP(S8747,'DD-Lookup'!$J$6:$L$50,3,FALSE)="Monthly",(YEAR(AC8747)-YEAR(AB8747))*12+MONTH(AC8747)-MONTH(AB8747)+1,(AC8747-AB8747+1))</f>
        <v>#N/A</v>
      </c>
      <c r="F8747" s="210" t="e">
        <f t="shared" si="689"/>
        <v>#N/A</v>
      </c>
    </row>
    <row r="8748" spans="1:6" x14ac:dyDescent="0.25">
      <c r="A8748" s="43" t="str">
        <f t="shared" si="685"/>
        <v xml:space="preserve"> 0 Financial</v>
      </c>
      <c r="B8748" s="43" t="str">
        <f t="shared" si="686"/>
        <v/>
      </c>
      <c r="C8748" s="43">
        <f t="shared" si="687"/>
        <v>0</v>
      </c>
      <c r="D8748" s="43" t="str">
        <f t="shared" si="688"/>
        <v>Financial</v>
      </c>
      <c r="E8748" s="43" t="e">
        <f>IF(VLOOKUP(S8748,'DD-Lookup'!$J$6:$L$50,3,FALSE)="Monthly",(YEAR(AC8748)-YEAR(AB8748))*12+MONTH(AC8748)-MONTH(AB8748)+1,(AC8748-AB8748+1))</f>
        <v>#N/A</v>
      </c>
      <c r="F8748" s="210" t="e">
        <f t="shared" si="689"/>
        <v>#N/A</v>
      </c>
    </row>
    <row r="8749" spans="1:6" x14ac:dyDescent="0.25">
      <c r="A8749" s="43" t="str">
        <f t="shared" si="685"/>
        <v xml:space="preserve"> 0 Financial</v>
      </c>
      <c r="B8749" s="43" t="str">
        <f t="shared" si="686"/>
        <v/>
      </c>
      <c r="C8749" s="43">
        <f t="shared" si="687"/>
        <v>0</v>
      </c>
      <c r="D8749" s="43" t="str">
        <f t="shared" si="688"/>
        <v>Financial</v>
      </c>
      <c r="E8749" s="43" t="e">
        <f>IF(VLOOKUP(S8749,'DD-Lookup'!$J$6:$L$50,3,FALSE)="Monthly",(YEAR(AC8749)-YEAR(AB8749))*12+MONTH(AC8749)-MONTH(AB8749)+1,(AC8749-AB8749+1))</f>
        <v>#N/A</v>
      </c>
      <c r="F8749" s="210" t="e">
        <f t="shared" si="689"/>
        <v>#N/A</v>
      </c>
    </row>
    <row r="8750" spans="1:6" x14ac:dyDescent="0.25">
      <c r="A8750" s="43" t="str">
        <f t="shared" si="685"/>
        <v xml:space="preserve"> 0 Financial</v>
      </c>
      <c r="B8750" s="43" t="str">
        <f t="shared" si="686"/>
        <v/>
      </c>
      <c r="C8750" s="43">
        <f t="shared" si="687"/>
        <v>0</v>
      </c>
      <c r="D8750" s="43" t="str">
        <f t="shared" si="688"/>
        <v>Financial</v>
      </c>
      <c r="E8750" s="43" t="e">
        <f>IF(VLOOKUP(S8750,'DD-Lookup'!$J$6:$L$50,3,FALSE)="Monthly",(YEAR(AC8750)-YEAR(AB8750))*12+MONTH(AC8750)-MONTH(AB8750)+1,(AC8750-AB8750+1))</f>
        <v>#N/A</v>
      </c>
      <c r="F8750" s="210" t="e">
        <f t="shared" si="689"/>
        <v>#N/A</v>
      </c>
    </row>
    <row r="8751" spans="1:6" x14ac:dyDescent="0.25">
      <c r="A8751" s="43" t="str">
        <f t="shared" si="685"/>
        <v xml:space="preserve"> 0 Financial</v>
      </c>
      <c r="B8751" s="43" t="str">
        <f t="shared" si="686"/>
        <v/>
      </c>
      <c r="C8751" s="43">
        <f t="shared" si="687"/>
        <v>0</v>
      </c>
      <c r="D8751" s="43" t="str">
        <f t="shared" si="688"/>
        <v>Financial</v>
      </c>
      <c r="E8751" s="43" t="e">
        <f>IF(VLOOKUP(S8751,'DD-Lookup'!$J$6:$L$50,3,FALSE)="Monthly",(YEAR(AC8751)-YEAR(AB8751))*12+MONTH(AC8751)-MONTH(AB8751)+1,(AC8751-AB8751+1))</f>
        <v>#N/A</v>
      </c>
      <c r="F8751" s="210" t="e">
        <f t="shared" si="689"/>
        <v>#N/A</v>
      </c>
    </row>
    <row r="8752" spans="1:6" x14ac:dyDescent="0.25">
      <c r="A8752" s="43" t="str">
        <f t="shared" si="685"/>
        <v xml:space="preserve"> 0 Financial</v>
      </c>
      <c r="B8752" s="43" t="str">
        <f t="shared" si="686"/>
        <v/>
      </c>
      <c r="C8752" s="43">
        <f t="shared" si="687"/>
        <v>0</v>
      </c>
      <c r="D8752" s="43" t="str">
        <f t="shared" si="688"/>
        <v>Financial</v>
      </c>
      <c r="E8752" s="43" t="e">
        <f>IF(VLOOKUP(S8752,'DD-Lookup'!$J$6:$L$50,3,FALSE)="Monthly",(YEAR(AC8752)-YEAR(AB8752))*12+MONTH(AC8752)-MONTH(AB8752)+1,(AC8752-AB8752+1))</f>
        <v>#N/A</v>
      </c>
      <c r="F8752" s="210" t="e">
        <f t="shared" si="689"/>
        <v>#N/A</v>
      </c>
    </row>
    <row r="8753" spans="1:6" x14ac:dyDescent="0.25">
      <c r="A8753" s="43" t="str">
        <f t="shared" si="685"/>
        <v xml:space="preserve"> 0 Financial</v>
      </c>
      <c r="B8753" s="43" t="str">
        <f t="shared" si="686"/>
        <v/>
      </c>
      <c r="C8753" s="43">
        <f t="shared" si="687"/>
        <v>0</v>
      </c>
      <c r="D8753" s="43" t="str">
        <f t="shared" si="688"/>
        <v>Financial</v>
      </c>
      <c r="E8753" s="43" t="e">
        <f>IF(VLOOKUP(S8753,'DD-Lookup'!$J$6:$L$50,3,FALSE)="Monthly",(YEAR(AC8753)-YEAR(AB8753))*12+MONTH(AC8753)-MONTH(AB8753)+1,(AC8753-AB8753+1))</f>
        <v>#N/A</v>
      </c>
      <c r="F8753" s="210" t="e">
        <f t="shared" si="689"/>
        <v>#N/A</v>
      </c>
    </row>
    <row r="8754" spans="1:6" x14ac:dyDescent="0.25">
      <c r="A8754" s="43" t="str">
        <f t="shared" si="685"/>
        <v xml:space="preserve"> 0 Financial</v>
      </c>
      <c r="B8754" s="43" t="str">
        <f t="shared" si="686"/>
        <v/>
      </c>
      <c r="C8754" s="43">
        <f t="shared" si="687"/>
        <v>0</v>
      </c>
      <c r="D8754" s="43" t="str">
        <f t="shared" si="688"/>
        <v>Financial</v>
      </c>
      <c r="E8754" s="43" t="e">
        <f>IF(VLOOKUP(S8754,'DD-Lookup'!$J$6:$L$50,3,FALSE)="Monthly",(YEAR(AC8754)-YEAR(AB8754))*12+MONTH(AC8754)-MONTH(AB8754)+1,(AC8754-AB8754+1))</f>
        <v>#N/A</v>
      </c>
      <c r="F8754" s="210" t="e">
        <f t="shared" si="689"/>
        <v>#N/A</v>
      </c>
    </row>
    <row r="8755" spans="1:6" x14ac:dyDescent="0.25">
      <c r="A8755" s="43" t="str">
        <f t="shared" si="685"/>
        <v xml:space="preserve"> 0 Financial</v>
      </c>
      <c r="B8755" s="43" t="str">
        <f t="shared" si="686"/>
        <v/>
      </c>
      <c r="C8755" s="43">
        <f t="shared" si="687"/>
        <v>0</v>
      </c>
      <c r="D8755" s="43" t="str">
        <f t="shared" si="688"/>
        <v>Financial</v>
      </c>
      <c r="E8755" s="43" t="e">
        <f>IF(VLOOKUP(S8755,'DD-Lookup'!$J$6:$L$50,3,FALSE)="Monthly",(YEAR(AC8755)-YEAR(AB8755))*12+MONTH(AC8755)-MONTH(AB8755)+1,(AC8755-AB8755+1))</f>
        <v>#N/A</v>
      </c>
      <c r="F8755" s="210" t="e">
        <f t="shared" si="689"/>
        <v>#N/A</v>
      </c>
    </row>
    <row r="8756" spans="1:6" x14ac:dyDescent="0.25">
      <c r="A8756" s="43" t="str">
        <f t="shared" si="685"/>
        <v xml:space="preserve"> 0 Financial</v>
      </c>
      <c r="B8756" s="43" t="str">
        <f t="shared" si="686"/>
        <v/>
      </c>
      <c r="C8756" s="43">
        <f t="shared" si="687"/>
        <v>0</v>
      </c>
      <c r="D8756" s="43" t="str">
        <f t="shared" si="688"/>
        <v>Financial</v>
      </c>
      <c r="E8756" s="43" t="e">
        <f>IF(VLOOKUP(S8756,'DD-Lookup'!$J$6:$L$50,3,FALSE)="Monthly",(YEAR(AC8756)-YEAR(AB8756))*12+MONTH(AC8756)-MONTH(AB8756)+1,(AC8756-AB8756+1))</f>
        <v>#N/A</v>
      </c>
      <c r="F8756" s="210" t="e">
        <f t="shared" si="689"/>
        <v>#N/A</v>
      </c>
    </row>
    <row r="8757" spans="1:6" x14ac:dyDescent="0.25">
      <c r="A8757" s="43" t="str">
        <f t="shared" si="685"/>
        <v xml:space="preserve"> 0 Financial</v>
      </c>
      <c r="B8757" s="43" t="str">
        <f t="shared" si="686"/>
        <v/>
      </c>
      <c r="C8757" s="43">
        <f t="shared" si="687"/>
        <v>0</v>
      </c>
      <c r="D8757" s="43" t="str">
        <f t="shared" si="688"/>
        <v>Financial</v>
      </c>
      <c r="E8757" s="43" t="e">
        <f>IF(VLOOKUP(S8757,'DD-Lookup'!$J$6:$L$50,3,FALSE)="Monthly",(YEAR(AC8757)-YEAR(AB8757))*12+MONTH(AC8757)-MONTH(AB8757)+1,(AC8757-AB8757+1))</f>
        <v>#N/A</v>
      </c>
      <c r="F8757" s="210" t="e">
        <f t="shared" si="689"/>
        <v>#N/A</v>
      </c>
    </row>
    <row r="8758" spans="1:6" x14ac:dyDescent="0.25">
      <c r="A8758" s="43" t="str">
        <f t="shared" si="685"/>
        <v xml:space="preserve"> 0 Financial</v>
      </c>
      <c r="B8758" s="43" t="str">
        <f t="shared" si="686"/>
        <v/>
      </c>
      <c r="C8758" s="43">
        <f t="shared" si="687"/>
        <v>0</v>
      </c>
      <c r="D8758" s="43" t="str">
        <f t="shared" si="688"/>
        <v>Financial</v>
      </c>
      <c r="E8758" s="43" t="e">
        <f>IF(VLOOKUP(S8758,'DD-Lookup'!$J$6:$L$50,3,FALSE)="Monthly",(YEAR(AC8758)-YEAR(AB8758))*12+MONTH(AC8758)-MONTH(AB8758)+1,(AC8758-AB8758+1))</f>
        <v>#N/A</v>
      </c>
      <c r="F8758" s="210" t="e">
        <f t="shared" si="689"/>
        <v>#N/A</v>
      </c>
    </row>
    <row r="8759" spans="1:6" x14ac:dyDescent="0.25">
      <c r="A8759" s="43" t="str">
        <f t="shared" si="685"/>
        <v xml:space="preserve"> 0 Financial</v>
      </c>
      <c r="B8759" s="43" t="str">
        <f t="shared" si="686"/>
        <v/>
      </c>
      <c r="C8759" s="43">
        <f t="shared" si="687"/>
        <v>0</v>
      </c>
      <c r="D8759" s="43" t="str">
        <f t="shared" si="688"/>
        <v>Financial</v>
      </c>
      <c r="E8759" s="43" t="e">
        <f>IF(VLOOKUP(S8759,'DD-Lookup'!$J$6:$L$50,3,FALSE)="Monthly",(YEAR(AC8759)-YEAR(AB8759))*12+MONTH(AC8759)-MONTH(AB8759)+1,(AC8759-AB8759+1))</f>
        <v>#N/A</v>
      </c>
      <c r="F8759" s="210" t="e">
        <f t="shared" si="689"/>
        <v>#N/A</v>
      </c>
    </row>
    <row r="8760" spans="1:6" x14ac:dyDescent="0.25">
      <c r="A8760" s="43" t="str">
        <f t="shared" si="685"/>
        <v xml:space="preserve"> 0 Financial</v>
      </c>
      <c r="B8760" s="43" t="str">
        <f t="shared" si="686"/>
        <v/>
      </c>
      <c r="C8760" s="43">
        <f t="shared" si="687"/>
        <v>0</v>
      </c>
      <c r="D8760" s="43" t="str">
        <f t="shared" si="688"/>
        <v>Financial</v>
      </c>
      <c r="E8760" s="43" t="e">
        <f>IF(VLOOKUP(S8760,'DD-Lookup'!$J$6:$L$50,3,FALSE)="Monthly",(YEAR(AC8760)-YEAR(AB8760))*12+MONTH(AC8760)-MONTH(AB8760)+1,(AC8760-AB8760+1))</f>
        <v>#N/A</v>
      </c>
      <c r="F8760" s="210" t="e">
        <f t="shared" si="689"/>
        <v>#N/A</v>
      </c>
    </row>
    <row r="8761" spans="1:6" x14ac:dyDescent="0.25">
      <c r="A8761" s="43" t="str">
        <f t="shared" si="685"/>
        <v xml:space="preserve"> 0 Financial</v>
      </c>
      <c r="B8761" s="43" t="str">
        <f t="shared" si="686"/>
        <v/>
      </c>
      <c r="C8761" s="43">
        <f t="shared" si="687"/>
        <v>0</v>
      </c>
      <c r="D8761" s="43" t="str">
        <f t="shared" si="688"/>
        <v>Financial</v>
      </c>
      <c r="E8761" s="43" t="e">
        <f>IF(VLOOKUP(S8761,'DD-Lookup'!$J$6:$L$50,3,FALSE)="Monthly",(YEAR(AC8761)-YEAR(AB8761))*12+MONTH(AC8761)-MONTH(AB8761)+1,(AC8761-AB8761+1))</f>
        <v>#N/A</v>
      </c>
      <c r="F8761" s="210" t="e">
        <f t="shared" si="689"/>
        <v>#N/A</v>
      </c>
    </row>
    <row r="8762" spans="1:6" x14ac:dyDescent="0.25">
      <c r="A8762" s="43" t="str">
        <f t="shared" si="685"/>
        <v xml:space="preserve"> 0 Financial</v>
      </c>
      <c r="B8762" s="43" t="str">
        <f t="shared" si="686"/>
        <v/>
      </c>
      <c r="C8762" s="43">
        <f t="shared" si="687"/>
        <v>0</v>
      </c>
      <c r="D8762" s="43" t="str">
        <f t="shared" si="688"/>
        <v>Financial</v>
      </c>
      <c r="E8762" s="43" t="e">
        <f>IF(VLOOKUP(S8762,'DD-Lookup'!$J$6:$L$50,3,FALSE)="Monthly",(YEAR(AC8762)-YEAR(AB8762))*12+MONTH(AC8762)-MONTH(AB8762)+1,(AC8762-AB8762+1))</f>
        <v>#N/A</v>
      </c>
      <c r="F8762" s="210" t="e">
        <f t="shared" si="689"/>
        <v>#N/A</v>
      </c>
    </row>
    <row r="8763" spans="1:6" x14ac:dyDescent="0.25">
      <c r="A8763" s="43" t="str">
        <f t="shared" si="685"/>
        <v xml:space="preserve"> 0 Financial</v>
      </c>
      <c r="B8763" s="43" t="str">
        <f t="shared" si="686"/>
        <v/>
      </c>
      <c r="C8763" s="43">
        <f t="shared" si="687"/>
        <v>0</v>
      </c>
      <c r="D8763" s="43" t="str">
        <f t="shared" si="688"/>
        <v>Financial</v>
      </c>
      <c r="E8763" s="43" t="e">
        <f>IF(VLOOKUP(S8763,'DD-Lookup'!$J$6:$L$50,3,FALSE)="Monthly",(YEAR(AC8763)-YEAR(AB8763))*12+MONTH(AC8763)-MONTH(AB8763)+1,(AC8763-AB8763+1))</f>
        <v>#N/A</v>
      </c>
      <c r="F8763" s="210" t="e">
        <f t="shared" si="689"/>
        <v>#N/A</v>
      </c>
    </row>
    <row r="8764" spans="1:6" x14ac:dyDescent="0.25">
      <c r="A8764" s="43" t="str">
        <f t="shared" si="685"/>
        <v xml:space="preserve"> 0 Financial</v>
      </c>
      <c r="B8764" s="43" t="str">
        <f t="shared" si="686"/>
        <v/>
      </c>
      <c r="C8764" s="43">
        <f t="shared" si="687"/>
        <v>0</v>
      </c>
      <c r="D8764" s="43" t="str">
        <f t="shared" si="688"/>
        <v>Financial</v>
      </c>
      <c r="E8764" s="43" t="e">
        <f>IF(VLOOKUP(S8764,'DD-Lookup'!$J$6:$L$50,3,FALSE)="Monthly",(YEAR(AC8764)-YEAR(AB8764))*12+MONTH(AC8764)-MONTH(AB8764)+1,(AC8764-AB8764+1))</f>
        <v>#N/A</v>
      </c>
      <c r="F8764" s="210" t="e">
        <f t="shared" si="689"/>
        <v>#N/A</v>
      </c>
    </row>
    <row r="8765" spans="1:6" x14ac:dyDescent="0.25">
      <c r="A8765" s="43" t="str">
        <f t="shared" si="685"/>
        <v xml:space="preserve"> 0 Financial</v>
      </c>
      <c r="B8765" s="43" t="str">
        <f t="shared" si="686"/>
        <v/>
      </c>
      <c r="C8765" s="43">
        <f t="shared" si="687"/>
        <v>0</v>
      </c>
      <c r="D8765" s="43" t="str">
        <f t="shared" si="688"/>
        <v>Financial</v>
      </c>
      <c r="E8765" s="43" t="e">
        <f>IF(VLOOKUP(S8765,'DD-Lookup'!$J$6:$L$50,3,FALSE)="Monthly",(YEAR(AC8765)-YEAR(AB8765))*12+MONTH(AC8765)-MONTH(AB8765)+1,(AC8765-AB8765+1))</f>
        <v>#N/A</v>
      </c>
      <c r="F8765" s="210" t="e">
        <f t="shared" si="689"/>
        <v>#N/A</v>
      </c>
    </row>
    <row r="8766" spans="1:6" x14ac:dyDescent="0.25">
      <c r="A8766" s="43" t="str">
        <f t="shared" si="685"/>
        <v xml:space="preserve"> 0 Financial</v>
      </c>
      <c r="B8766" s="43" t="str">
        <f t="shared" si="686"/>
        <v/>
      </c>
      <c r="C8766" s="43">
        <f t="shared" si="687"/>
        <v>0</v>
      </c>
      <c r="D8766" s="43" t="str">
        <f t="shared" si="688"/>
        <v>Financial</v>
      </c>
      <c r="E8766" s="43" t="e">
        <f>IF(VLOOKUP(S8766,'DD-Lookup'!$J$6:$L$50,3,FALSE)="Monthly",(YEAR(AC8766)-YEAR(AB8766))*12+MONTH(AC8766)-MONTH(AB8766)+1,(AC8766-AB8766+1))</f>
        <v>#N/A</v>
      </c>
      <c r="F8766" s="210" t="e">
        <f t="shared" si="689"/>
        <v>#N/A</v>
      </c>
    </row>
    <row r="8767" spans="1:6" x14ac:dyDescent="0.25">
      <c r="A8767" s="43" t="str">
        <f t="shared" si="685"/>
        <v xml:space="preserve"> 0 Financial</v>
      </c>
      <c r="B8767" s="43" t="str">
        <f t="shared" si="686"/>
        <v/>
      </c>
      <c r="C8767" s="43">
        <f t="shared" si="687"/>
        <v>0</v>
      </c>
      <c r="D8767" s="43" t="str">
        <f t="shared" si="688"/>
        <v>Financial</v>
      </c>
      <c r="E8767" s="43" t="e">
        <f>IF(VLOOKUP(S8767,'DD-Lookup'!$J$6:$L$50,3,FALSE)="Monthly",(YEAR(AC8767)-YEAR(AB8767))*12+MONTH(AC8767)-MONTH(AB8767)+1,(AC8767-AB8767+1))</f>
        <v>#N/A</v>
      </c>
      <c r="F8767" s="210" t="e">
        <f t="shared" si="689"/>
        <v>#N/A</v>
      </c>
    </row>
    <row r="8768" spans="1:6" x14ac:dyDescent="0.25">
      <c r="A8768" s="43" t="str">
        <f t="shared" si="685"/>
        <v xml:space="preserve"> 0 Financial</v>
      </c>
      <c r="B8768" s="43" t="str">
        <f t="shared" si="686"/>
        <v/>
      </c>
      <c r="C8768" s="43">
        <f t="shared" si="687"/>
        <v>0</v>
      </c>
      <c r="D8768" s="43" t="str">
        <f t="shared" si="688"/>
        <v>Financial</v>
      </c>
      <c r="E8768" s="43" t="e">
        <f>IF(VLOOKUP(S8768,'DD-Lookup'!$J$6:$L$50,3,FALSE)="Monthly",(YEAR(AC8768)-YEAR(AB8768))*12+MONTH(AC8768)-MONTH(AB8768)+1,(AC8768-AB8768+1))</f>
        <v>#N/A</v>
      </c>
      <c r="F8768" s="210" t="e">
        <f t="shared" si="689"/>
        <v>#N/A</v>
      </c>
    </row>
    <row r="8769" spans="1:6" x14ac:dyDescent="0.25">
      <c r="A8769" s="43" t="str">
        <f t="shared" si="685"/>
        <v xml:space="preserve"> 0 Financial</v>
      </c>
      <c r="B8769" s="43" t="str">
        <f t="shared" si="686"/>
        <v/>
      </c>
      <c r="C8769" s="43">
        <f t="shared" si="687"/>
        <v>0</v>
      </c>
      <c r="D8769" s="43" t="str">
        <f t="shared" si="688"/>
        <v>Financial</v>
      </c>
      <c r="E8769" s="43" t="e">
        <f>IF(VLOOKUP(S8769,'DD-Lookup'!$J$6:$L$50,3,FALSE)="Monthly",(YEAR(AC8769)-YEAR(AB8769))*12+MONTH(AC8769)-MONTH(AB8769)+1,(AC8769-AB8769+1))</f>
        <v>#N/A</v>
      </c>
      <c r="F8769" s="210" t="e">
        <f t="shared" si="689"/>
        <v>#N/A</v>
      </c>
    </row>
    <row r="8770" spans="1:6" x14ac:dyDescent="0.25">
      <c r="A8770" s="43" t="str">
        <f t="shared" si="685"/>
        <v xml:space="preserve"> 0 Financial</v>
      </c>
      <c r="B8770" s="43" t="str">
        <f t="shared" si="686"/>
        <v/>
      </c>
      <c r="C8770" s="43">
        <f t="shared" si="687"/>
        <v>0</v>
      </c>
      <c r="D8770" s="43" t="str">
        <f t="shared" si="688"/>
        <v>Financial</v>
      </c>
      <c r="E8770" s="43" t="e">
        <f>IF(VLOOKUP(S8770,'DD-Lookup'!$J$6:$L$50,3,FALSE)="Monthly",(YEAR(AC8770)-YEAR(AB8770))*12+MONTH(AC8770)-MONTH(AB8770)+1,(AC8770-AB8770+1))</f>
        <v>#N/A</v>
      </c>
      <c r="F8770" s="210" t="e">
        <f t="shared" si="689"/>
        <v>#N/A</v>
      </c>
    </row>
    <row r="8771" spans="1:6" x14ac:dyDescent="0.25">
      <c r="A8771" s="43" t="str">
        <f t="shared" si="685"/>
        <v xml:space="preserve"> 0 Financial</v>
      </c>
      <c r="B8771" s="43" t="str">
        <f t="shared" si="686"/>
        <v/>
      </c>
      <c r="C8771" s="43">
        <f t="shared" si="687"/>
        <v>0</v>
      </c>
      <c r="D8771" s="43" t="str">
        <f t="shared" si="688"/>
        <v>Financial</v>
      </c>
      <c r="E8771" s="43" t="e">
        <f>IF(VLOOKUP(S8771,'DD-Lookup'!$J$6:$L$50,3,FALSE)="Monthly",(YEAR(AC8771)-YEAR(AB8771))*12+MONTH(AC8771)-MONTH(AB8771)+1,(AC8771-AB8771+1))</f>
        <v>#N/A</v>
      </c>
      <c r="F8771" s="210" t="e">
        <f t="shared" si="689"/>
        <v>#N/A</v>
      </c>
    </row>
    <row r="8772" spans="1:6" x14ac:dyDescent="0.25">
      <c r="A8772" s="43" t="str">
        <f t="shared" si="685"/>
        <v xml:space="preserve"> 0 Financial</v>
      </c>
      <c r="B8772" s="43" t="str">
        <f t="shared" si="686"/>
        <v/>
      </c>
      <c r="C8772" s="43">
        <f t="shared" si="687"/>
        <v>0</v>
      </c>
      <c r="D8772" s="43" t="str">
        <f t="shared" si="688"/>
        <v>Financial</v>
      </c>
      <c r="E8772" s="43" t="e">
        <f>IF(VLOOKUP(S8772,'DD-Lookup'!$J$6:$L$50,3,FALSE)="Monthly",(YEAR(AC8772)-YEAR(AB8772))*12+MONTH(AC8772)-MONTH(AB8772)+1,(AC8772-AB8772+1))</f>
        <v>#N/A</v>
      </c>
      <c r="F8772" s="210" t="e">
        <f t="shared" si="689"/>
        <v>#N/A</v>
      </c>
    </row>
    <row r="8773" spans="1:6" x14ac:dyDescent="0.25">
      <c r="A8773" s="43" t="str">
        <f t="shared" si="685"/>
        <v xml:space="preserve"> 0 Financial</v>
      </c>
      <c r="B8773" s="43" t="str">
        <f t="shared" si="686"/>
        <v/>
      </c>
      <c r="C8773" s="43">
        <f t="shared" si="687"/>
        <v>0</v>
      </c>
      <c r="D8773" s="43" t="str">
        <f t="shared" si="688"/>
        <v>Financial</v>
      </c>
      <c r="E8773" s="43" t="e">
        <f>IF(VLOOKUP(S8773,'DD-Lookup'!$J$6:$L$50,3,FALSE)="Monthly",(YEAR(AC8773)-YEAR(AB8773))*12+MONTH(AC8773)-MONTH(AB8773)+1,(AC8773-AB8773+1))</f>
        <v>#N/A</v>
      </c>
      <c r="F8773" s="210" t="e">
        <f t="shared" si="689"/>
        <v>#N/A</v>
      </c>
    </row>
    <row r="8774" spans="1:6" x14ac:dyDescent="0.25">
      <c r="A8774" s="43" t="str">
        <f t="shared" si="685"/>
        <v xml:space="preserve"> 0 Financial</v>
      </c>
      <c r="B8774" s="43" t="str">
        <f t="shared" si="686"/>
        <v/>
      </c>
      <c r="C8774" s="43">
        <f t="shared" si="687"/>
        <v>0</v>
      </c>
      <c r="D8774" s="43" t="str">
        <f t="shared" si="688"/>
        <v>Financial</v>
      </c>
      <c r="E8774" s="43" t="e">
        <f>IF(VLOOKUP(S8774,'DD-Lookup'!$J$6:$L$50,3,FALSE)="Monthly",(YEAR(AC8774)-YEAR(AB8774))*12+MONTH(AC8774)-MONTH(AB8774)+1,(AC8774-AB8774+1))</f>
        <v>#N/A</v>
      </c>
      <c r="F8774" s="210" t="e">
        <f t="shared" si="689"/>
        <v>#N/A</v>
      </c>
    </row>
    <row r="8775" spans="1:6" x14ac:dyDescent="0.25">
      <c r="A8775" s="43" t="str">
        <f t="shared" si="685"/>
        <v xml:space="preserve"> 0 Financial</v>
      </c>
      <c r="B8775" s="43" t="str">
        <f t="shared" si="686"/>
        <v/>
      </c>
      <c r="C8775" s="43">
        <f t="shared" si="687"/>
        <v>0</v>
      </c>
      <c r="D8775" s="43" t="str">
        <f t="shared" si="688"/>
        <v>Financial</v>
      </c>
      <c r="E8775" s="43" t="e">
        <f>IF(VLOOKUP(S8775,'DD-Lookup'!$J$6:$L$50,3,FALSE)="Monthly",(YEAR(AC8775)-YEAR(AB8775))*12+MONTH(AC8775)-MONTH(AB8775)+1,(AC8775-AB8775+1))</f>
        <v>#N/A</v>
      </c>
      <c r="F8775" s="210" t="e">
        <f t="shared" si="689"/>
        <v>#N/A</v>
      </c>
    </row>
    <row r="8776" spans="1:6" x14ac:dyDescent="0.25">
      <c r="A8776" s="43" t="str">
        <f t="shared" si="685"/>
        <v xml:space="preserve"> 0 Financial</v>
      </c>
      <c r="B8776" s="43" t="str">
        <f t="shared" si="686"/>
        <v/>
      </c>
      <c r="C8776" s="43">
        <f t="shared" si="687"/>
        <v>0</v>
      </c>
      <c r="D8776" s="43" t="str">
        <f t="shared" si="688"/>
        <v>Financial</v>
      </c>
      <c r="E8776" s="43" t="e">
        <f>IF(VLOOKUP(S8776,'DD-Lookup'!$J$6:$L$50,3,FALSE)="Monthly",(YEAR(AC8776)-YEAR(AB8776))*12+MONTH(AC8776)-MONTH(AB8776)+1,(AC8776-AB8776+1))</f>
        <v>#N/A</v>
      </c>
      <c r="F8776" s="210" t="e">
        <f t="shared" si="689"/>
        <v>#N/A</v>
      </c>
    </row>
    <row r="8777" spans="1:6" x14ac:dyDescent="0.25">
      <c r="A8777" s="43" t="str">
        <f t="shared" si="685"/>
        <v xml:space="preserve"> 0 Financial</v>
      </c>
      <c r="B8777" s="43" t="str">
        <f t="shared" si="686"/>
        <v/>
      </c>
      <c r="C8777" s="43">
        <f t="shared" si="687"/>
        <v>0</v>
      </c>
      <c r="D8777" s="43" t="str">
        <f t="shared" si="688"/>
        <v>Financial</v>
      </c>
      <c r="E8777" s="43" t="e">
        <f>IF(VLOOKUP(S8777,'DD-Lookup'!$J$6:$L$50,3,FALSE)="Monthly",(YEAR(AC8777)-YEAR(AB8777))*12+MONTH(AC8777)-MONTH(AB8777)+1,(AC8777-AB8777+1))</f>
        <v>#N/A</v>
      </c>
      <c r="F8777" s="210" t="e">
        <f t="shared" si="689"/>
        <v>#N/A</v>
      </c>
    </row>
    <row r="8778" spans="1:6" x14ac:dyDescent="0.25">
      <c r="A8778" s="43" t="str">
        <f t="shared" ref="A8778:A8841" si="690">B8778&amp;" "&amp;C8778&amp;" "&amp;D8778</f>
        <v xml:space="preserve"> 0 Financial</v>
      </c>
      <c r="B8778" s="43" t="str">
        <f t="shared" ref="B8778:B8841" si="691">IF((LEFT(N8778,2)="US"),"US","")</f>
        <v/>
      </c>
      <c r="C8778" s="43">
        <f t="shared" ref="C8778:C8841" si="692">M8778</f>
        <v>0</v>
      </c>
      <c r="D8778" s="43" t="str">
        <f t="shared" ref="D8778:D8841" si="693">IF(ISNUMBER(FIND("Phy",N8778))=TRUE,"Physical","Financial")</f>
        <v>Financial</v>
      </c>
      <c r="E8778" s="43" t="e">
        <f>IF(VLOOKUP(S8778,'DD-Lookup'!$J$6:$L$50,3,FALSE)="Monthly",(YEAR(AC8778)-YEAR(AB8778))*12+MONTH(AC8778)-MONTH(AB8778)+1,(AC8778-AB8778+1))</f>
        <v>#N/A</v>
      </c>
      <c r="F8778" s="210" t="e">
        <f t="shared" ref="F8778:F8841" si="694">E8778*SUM(P8778:Q8778)</f>
        <v>#N/A</v>
      </c>
    </row>
    <row r="8779" spans="1:6" x14ac:dyDescent="0.25">
      <c r="A8779" s="43" t="str">
        <f t="shared" si="690"/>
        <v xml:space="preserve"> 0 Financial</v>
      </c>
      <c r="B8779" s="43" t="str">
        <f t="shared" si="691"/>
        <v/>
      </c>
      <c r="C8779" s="43">
        <f t="shared" si="692"/>
        <v>0</v>
      </c>
      <c r="D8779" s="43" t="str">
        <f t="shared" si="693"/>
        <v>Financial</v>
      </c>
      <c r="E8779" s="43" t="e">
        <f>IF(VLOOKUP(S8779,'DD-Lookup'!$J$6:$L$50,3,FALSE)="Monthly",(YEAR(AC8779)-YEAR(AB8779))*12+MONTH(AC8779)-MONTH(AB8779)+1,(AC8779-AB8779+1))</f>
        <v>#N/A</v>
      </c>
      <c r="F8779" s="210" t="e">
        <f t="shared" si="694"/>
        <v>#N/A</v>
      </c>
    </row>
    <row r="8780" spans="1:6" x14ac:dyDescent="0.25">
      <c r="A8780" s="43" t="str">
        <f t="shared" si="690"/>
        <v xml:space="preserve"> 0 Financial</v>
      </c>
      <c r="B8780" s="43" t="str">
        <f t="shared" si="691"/>
        <v/>
      </c>
      <c r="C8780" s="43">
        <f t="shared" si="692"/>
        <v>0</v>
      </c>
      <c r="D8780" s="43" t="str">
        <f t="shared" si="693"/>
        <v>Financial</v>
      </c>
      <c r="E8780" s="43" t="e">
        <f>IF(VLOOKUP(S8780,'DD-Lookup'!$J$6:$L$50,3,FALSE)="Monthly",(YEAR(AC8780)-YEAR(AB8780))*12+MONTH(AC8780)-MONTH(AB8780)+1,(AC8780-AB8780+1))</f>
        <v>#N/A</v>
      </c>
      <c r="F8780" s="210" t="e">
        <f t="shared" si="694"/>
        <v>#N/A</v>
      </c>
    </row>
    <row r="8781" spans="1:6" x14ac:dyDescent="0.25">
      <c r="A8781" s="43" t="str">
        <f t="shared" si="690"/>
        <v xml:space="preserve"> 0 Financial</v>
      </c>
      <c r="B8781" s="43" t="str">
        <f t="shared" si="691"/>
        <v/>
      </c>
      <c r="C8781" s="43">
        <f t="shared" si="692"/>
        <v>0</v>
      </c>
      <c r="D8781" s="43" t="str">
        <f t="shared" si="693"/>
        <v>Financial</v>
      </c>
      <c r="E8781" s="43" t="e">
        <f>IF(VLOOKUP(S8781,'DD-Lookup'!$J$6:$L$50,3,FALSE)="Monthly",(YEAR(AC8781)-YEAR(AB8781))*12+MONTH(AC8781)-MONTH(AB8781)+1,(AC8781-AB8781+1))</f>
        <v>#N/A</v>
      </c>
      <c r="F8781" s="210" t="e">
        <f t="shared" si="694"/>
        <v>#N/A</v>
      </c>
    </row>
    <row r="8782" spans="1:6" x14ac:dyDescent="0.25">
      <c r="A8782" s="43" t="str">
        <f t="shared" si="690"/>
        <v xml:space="preserve"> 0 Financial</v>
      </c>
      <c r="B8782" s="43" t="str">
        <f t="shared" si="691"/>
        <v/>
      </c>
      <c r="C8782" s="43">
        <f t="shared" si="692"/>
        <v>0</v>
      </c>
      <c r="D8782" s="43" t="str">
        <f t="shared" si="693"/>
        <v>Financial</v>
      </c>
      <c r="E8782" s="43" t="e">
        <f>IF(VLOOKUP(S8782,'DD-Lookup'!$J$6:$L$50,3,FALSE)="Monthly",(YEAR(AC8782)-YEAR(AB8782))*12+MONTH(AC8782)-MONTH(AB8782)+1,(AC8782-AB8782+1))</f>
        <v>#N/A</v>
      </c>
      <c r="F8782" s="210" t="e">
        <f t="shared" si="694"/>
        <v>#N/A</v>
      </c>
    </row>
    <row r="8783" spans="1:6" x14ac:dyDescent="0.25">
      <c r="A8783" s="43" t="str">
        <f t="shared" si="690"/>
        <v xml:space="preserve"> 0 Financial</v>
      </c>
      <c r="B8783" s="43" t="str">
        <f t="shared" si="691"/>
        <v/>
      </c>
      <c r="C8783" s="43">
        <f t="shared" si="692"/>
        <v>0</v>
      </c>
      <c r="D8783" s="43" t="str">
        <f t="shared" si="693"/>
        <v>Financial</v>
      </c>
      <c r="E8783" s="43" t="e">
        <f>IF(VLOOKUP(S8783,'DD-Lookup'!$J$6:$L$50,3,FALSE)="Monthly",(YEAR(AC8783)-YEAR(AB8783))*12+MONTH(AC8783)-MONTH(AB8783)+1,(AC8783-AB8783+1))</f>
        <v>#N/A</v>
      </c>
      <c r="F8783" s="210" t="e">
        <f t="shared" si="694"/>
        <v>#N/A</v>
      </c>
    </row>
    <row r="8784" spans="1:6" x14ac:dyDescent="0.25">
      <c r="A8784" s="43" t="str">
        <f t="shared" si="690"/>
        <v xml:space="preserve"> 0 Financial</v>
      </c>
      <c r="B8784" s="43" t="str">
        <f t="shared" si="691"/>
        <v/>
      </c>
      <c r="C8784" s="43">
        <f t="shared" si="692"/>
        <v>0</v>
      </c>
      <c r="D8784" s="43" t="str">
        <f t="shared" si="693"/>
        <v>Financial</v>
      </c>
      <c r="E8784" s="43" t="e">
        <f>IF(VLOOKUP(S8784,'DD-Lookup'!$J$6:$L$50,3,FALSE)="Monthly",(YEAR(AC8784)-YEAR(AB8784))*12+MONTH(AC8784)-MONTH(AB8784)+1,(AC8784-AB8784+1))</f>
        <v>#N/A</v>
      </c>
      <c r="F8784" s="210" t="e">
        <f t="shared" si="694"/>
        <v>#N/A</v>
      </c>
    </row>
    <row r="8785" spans="1:6" x14ac:dyDescent="0.25">
      <c r="A8785" s="43" t="str">
        <f t="shared" si="690"/>
        <v xml:space="preserve"> 0 Financial</v>
      </c>
      <c r="B8785" s="43" t="str">
        <f t="shared" si="691"/>
        <v/>
      </c>
      <c r="C8785" s="43">
        <f t="shared" si="692"/>
        <v>0</v>
      </c>
      <c r="D8785" s="43" t="str">
        <f t="shared" si="693"/>
        <v>Financial</v>
      </c>
      <c r="E8785" s="43" t="e">
        <f>IF(VLOOKUP(S8785,'DD-Lookup'!$J$6:$L$50,3,FALSE)="Monthly",(YEAR(AC8785)-YEAR(AB8785))*12+MONTH(AC8785)-MONTH(AB8785)+1,(AC8785-AB8785+1))</f>
        <v>#N/A</v>
      </c>
      <c r="F8785" s="210" t="e">
        <f t="shared" si="694"/>
        <v>#N/A</v>
      </c>
    </row>
    <row r="8786" spans="1:6" x14ac:dyDescent="0.25">
      <c r="A8786" s="43" t="str">
        <f t="shared" si="690"/>
        <v xml:space="preserve"> 0 Financial</v>
      </c>
      <c r="B8786" s="43" t="str">
        <f t="shared" si="691"/>
        <v/>
      </c>
      <c r="C8786" s="43">
        <f t="shared" si="692"/>
        <v>0</v>
      </c>
      <c r="D8786" s="43" t="str">
        <f t="shared" si="693"/>
        <v>Financial</v>
      </c>
      <c r="E8786" s="43" t="e">
        <f>IF(VLOOKUP(S8786,'DD-Lookup'!$J$6:$L$50,3,FALSE)="Monthly",(YEAR(AC8786)-YEAR(AB8786))*12+MONTH(AC8786)-MONTH(AB8786)+1,(AC8786-AB8786+1))</f>
        <v>#N/A</v>
      </c>
      <c r="F8786" s="210" t="e">
        <f t="shared" si="694"/>
        <v>#N/A</v>
      </c>
    </row>
    <row r="8787" spans="1:6" x14ac:dyDescent="0.25">
      <c r="A8787" s="43" t="str">
        <f t="shared" si="690"/>
        <v xml:space="preserve"> 0 Financial</v>
      </c>
      <c r="B8787" s="43" t="str">
        <f t="shared" si="691"/>
        <v/>
      </c>
      <c r="C8787" s="43">
        <f t="shared" si="692"/>
        <v>0</v>
      </c>
      <c r="D8787" s="43" t="str">
        <f t="shared" si="693"/>
        <v>Financial</v>
      </c>
      <c r="E8787" s="43" t="e">
        <f>IF(VLOOKUP(S8787,'DD-Lookup'!$J$6:$L$50,3,FALSE)="Monthly",(YEAR(AC8787)-YEAR(AB8787))*12+MONTH(AC8787)-MONTH(AB8787)+1,(AC8787-AB8787+1))</f>
        <v>#N/A</v>
      </c>
      <c r="F8787" s="210" t="e">
        <f t="shared" si="694"/>
        <v>#N/A</v>
      </c>
    </row>
    <row r="8788" spans="1:6" x14ac:dyDescent="0.25">
      <c r="A8788" s="43" t="str">
        <f t="shared" si="690"/>
        <v xml:space="preserve"> 0 Financial</v>
      </c>
      <c r="B8788" s="43" t="str">
        <f t="shared" si="691"/>
        <v/>
      </c>
      <c r="C8788" s="43">
        <f t="shared" si="692"/>
        <v>0</v>
      </c>
      <c r="D8788" s="43" t="str">
        <f t="shared" si="693"/>
        <v>Financial</v>
      </c>
      <c r="E8788" s="43" t="e">
        <f>IF(VLOOKUP(S8788,'DD-Lookup'!$J$6:$L$50,3,FALSE)="Monthly",(YEAR(AC8788)-YEAR(AB8788))*12+MONTH(AC8788)-MONTH(AB8788)+1,(AC8788-AB8788+1))</f>
        <v>#N/A</v>
      </c>
      <c r="F8788" s="210" t="e">
        <f t="shared" si="694"/>
        <v>#N/A</v>
      </c>
    </row>
    <row r="8789" spans="1:6" x14ac:dyDescent="0.25">
      <c r="A8789" s="43" t="str">
        <f t="shared" si="690"/>
        <v xml:space="preserve"> 0 Financial</v>
      </c>
      <c r="B8789" s="43" t="str">
        <f t="shared" si="691"/>
        <v/>
      </c>
      <c r="C8789" s="43">
        <f t="shared" si="692"/>
        <v>0</v>
      </c>
      <c r="D8789" s="43" t="str">
        <f t="shared" si="693"/>
        <v>Financial</v>
      </c>
      <c r="E8789" s="43" t="e">
        <f>IF(VLOOKUP(S8789,'DD-Lookup'!$J$6:$L$50,3,FALSE)="Monthly",(YEAR(AC8789)-YEAR(AB8789))*12+MONTH(AC8789)-MONTH(AB8789)+1,(AC8789-AB8789+1))</f>
        <v>#N/A</v>
      </c>
      <c r="F8789" s="210" t="e">
        <f t="shared" si="694"/>
        <v>#N/A</v>
      </c>
    </row>
    <row r="8790" spans="1:6" x14ac:dyDescent="0.25">
      <c r="A8790" s="43" t="str">
        <f t="shared" si="690"/>
        <v xml:space="preserve"> 0 Financial</v>
      </c>
      <c r="B8790" s="43" t="str">
        <f t="shared" si="691"/>
        <v/>
      </c>
      <c r="C8790" s="43">
        <f t="shared" si="692"/>
        <v>0</v>
      </c>
      <c r="D8790" s="43" t="str">
        <f t="shared" si="693"/>
        <v>Financial</v>
      </c>
      <c r="E8790" s="43" t="e">
        <f>IF(VLOOKUP(S8790,'DD-Lookup'!$J$6:$L$50,3,FALSE)="Monthly",(YEAR(AC8790)-YEAR(AB8790))*12+MONTH(AC8790)-MONTH(AB8790)+1,(AC8790-AB8790+1))</f>
        <v>#N/A</v>
      </c>
      <c r="F8790" s="210" t="e">
        <f t="shared" si="694"/>
        <v>#N/A</v>
      </c>
    </row>
    <row r="8791" spans="1:6" x14ac:dyDescent="0.25">
      <c r="A8791" s="43" t="str">
        <f t="shared" si="690"/>
        <v xml:space="preserve"> 0 Financial</v>
      </c>
      <c r="B8791" s="43" t="str">
        <f t="shared" si="691"/>
        <v/>
      </c>
      <c r="C8791" s="43">
        <f t="shared" si="692"/>
        <v>0</v>
      </c>
      <c r="D8791" s="43" t="str">
        <f t="shared" si="693"/>
        <v>Financial</v>
      </c>
      <c r="E8791" s="43" t="e">
        <f>IF(VLOOKUP(S8791,'DD-Lookup'!$J$6:$L$50,3,FALSE)="Monthly",(YEAR(AC8791)-YEAR(AB8791))*12+MONTH(AC8791)-MONTH(AB8791)+1,(AC8791-AB8791+1))</f>
        <v>#N/A</v>
      </c>
      <c r="F8791" s="210" t="e">
        <f t="shared" si="694"/>
        <v>#N/A</v>
      </c>
    </row>
    <row r="8792" spans="1:6" x14ac:dyDescent="0.25">
      <c r="A8792" s="43" t="str">
        <f t="shared" si="690"/>
        <v xml:space="preserve"> 0 Financial</v>
      </c>
      <c r="B8792" s="43" t="str">
        <f t="shared" si="691"/>
        <v/>
      </c>
      <c r="C8792" s="43">
        <f t="shared" si="692"/>
        <v>0</v>
      </c>
      <c r="D8792" s="43" t="str">
        <f t="shared" si="693"/>
        <v>Financial</v>
      </c>
      <c r="E8792" s="43" t="e">
        <f>IF(VLOOKUP(S8792,'DD-Lookup'!$J$6:$L$50,3,FALSE)="Monthly",(YEAR(AC8792)-YEAR(AB8792))*12+MONTH(AC8792)-MONTH(AB8792)+1,(AC8792-AB8792+1))</f>
        <v>#N/A</v>
      </c>
      <c r="F8792" s="210" t="e">
        <f t="shared" si="694"/>
        <v>#N/A</v>
      </c>
    </row>
    <row r="8793" spans="1:6" x14ac:dyDescent="0.25">
      <c r="A8793" s="43" t="str">
        <f t="shared" si="690"/>
        <v xml:space="preserve"> 0 Financial</v>
      </c>
      <c r="B8793" s="43" t="str">
        <f t="shared" si="691"/>
        <v/>
      </c>
      <c r="C8793" s="43">
        <f t="shared" si="692"/>
        <v>0</v>
      </c>
      <c r="D8793" s="43" t="str">
        <f t="shared" si="693"/>
        <v>Financial</v>
      </c>
      <c r="E8793" s="43" t="e">
        <f>IF(VLOOKUP(S8793,'DD-Lookup'!$J$6:$L$50,3,FALSE)="Monthly",(YEAR(AC8793)-YEAR(AB8793))*12+MONTH(AC8793)-MONTH(AB8793)+1,(AC8793-AB8793+1))</f>
        <v>#N/A</v>
      </c>
      <c r="F8793" s="210" t="e">
        <f t="shared" si="694"/>
        <v>#N/A</v>
      </c>
    </row>
    <row r="8794" spans="1:6" x14ac:dyDescent="0.25">
      <c r="A8794" s="43" t="str">
        <f t="shared" si="690"/>
        <v xml:space="preserve"> 0 Financial</v>
      </c>
      <c r="B8794" s="43" t="str">
        <f t="shared" si="691"/>
        <v/>
      </c>
      <c r="C8794" s="43">
        <f t="shared" si="692"/>
        <v>0</v>
      </c>
      <c r="D8794" s="43" t="str">
        <f t="shared" si="693"/>
        <v>Financial</v>
      </c>
      <c r="E8794" s="43" t="e">
        <f>IF(VLOOKUP(S8794,'DD-Lookup'!$J$6:$L$50,3,FALSE)="Monthly",(YEAR(AC8794)-YEAR(AB8794))*12+MONTH(AC8794)-MONTH(AB8794)+1,(AC8794-AB8794+1))</f>
        <v>#N/A</v>
      </c>
      <c r="F8794" s="210" t="e">
        <f t="shared" si="694"/>
        <v>#N/A</v>
      </c>
    </row>
    <row r="8795" spans="1:6" x14ac:dyDescent="0.25">
      <c r="A8795" s="43" t="str">
        <f t="shared" si="690"/>
        <v xml:space="preserve"> 0 Financial</v>
      </c>
      <c r="B8795" s="43" t="str">
        <f t="shared" si="691"/>
        <v/>
      </c>
      <c r="C8795" s="43">
        <f t="shared" si="692"/>
        <v>0</v>
      </c>
      <c r="D8795" s="43" t="str">
        <f t="shared" si="693"/>
        <v>Financial</v>
      </c>
      <c r="E8795" s="43" t="e">
        <f>IF(VLOOKUP(S8795,'DD-Lookup'!$J$6:$L$50,3,FALSE)="Monthly",(YEAR(AC8795)-YEAR(AB8795))*12+MONTH(AC8795)-MONTH(AB8795)+1,(AC8795-AB8795+1))</f>
        <v>#N/A</v>
      </c>
      <c r="F8795" s="210" t="e">
        <f t="shared" si="694"/>
        <v>#N/A</v>
      </c>
    </row>
    <row r="8796" spans="1:6" x14ac:dyDescent="0.25">
      <c r="A8796" s="43" t="str">
        <f t="shared" si="690"/>
        <v xml:space="preserve"> 0 Financial</v>
      </c>
      <c r="B8796" s="43" t="str">
        <f t="shared" si="691"/>
        <v/>
      </c>
      <c r="C8796" s="43">
        <f t="shared" si="692"/>
        <v>0</v>
      </c>
      <c r="D8796" s="43" t="str">
        <f t="shared" si="693"/>
        <v>Financial</v>
      </c>
      <c r="E8796" s="43" t="e">
        <f>IF(VLOOKUP(S8796,'DD-Lookup'!$J$6:$L$50,3,FALSE)="Monthly",(YEAR(AC8796)-YEAR(AB8796))*12+MONTH(AC8796)-MONTH(AB8796)+1,(AC8796-AB8796+1))</f>
        <v>#N/A</v>
      </c>
      <c r="F8796" s="210" t="e">
        <f t="shared" si="694"/>
        <v>#N/A</v>
      </c>
    </row>
    <row r="8797" spans="1:6" x14ac:dyDescent="0.25">
      <c r="A8797" s="43" t="str">
        <f t="shared" si="690"/>
        <v xml:space="preserve"> 0 Financial</v>
      </c>
      <c r="B8797" s="43" t="str">
        <f t="shared" si="691"/>
        <v/>
      </c>
      <c r="C8797" s="43">
        <f t="shared" si="692"/>
        <v>0</v>
      </c>
      <c r="D8797" s="43" t="str">
        <f t="shared" si="693"/>
        <v>Financial</v>
      </c>
      <c r="E8797" s="43" t="e">
        <f>IF(VLOOKUP(S8797,'DD-Lookup'!$J$6:$L$50,3,FALSE)="Monthly",(YEAR(AC8797)-YEAR(AB8797))*12+MONTH(AC8797)-MONTH(AB8797)+1,(AC8797-AB8797+1))</f>
        <v>#N/A</v>
      </c>
      <c r="F8797" s="210" t="e">
        <f t="shared" si="694"/>
        <v>#N/A</v>
      </c>
    </row>
    <row r="8798" spans="1:6" x14ac:dyDescent="0.25">
      <c r="A8798" s="43" t="str">
        <f t="shared" si="690"/>
        <v xml:space="preserve"> 0 Financial</v>
      </c>
      <c r="B8798" s="43" t="str">
        <f t="shared" si="691"/>
        <v/>
      </c>
      <c r="C8798" s="43">
        <f t="shared" si="692"/>
        <v>0</v>
      </c>
      <c r="D8798" s="43" t="str">
        <f t="shared" si="693"/>
        <v>Financial</v>
      </c>
      <c r="E8798" s="43" t="e">
        <f>IF(VLOOKUP(S8798,'DD-Lookup'!$J$6:$L$50,3,FALSE)="Monthly",(YEAR(AC8798)-YEAR(AB8798))*12+MONTH(AC8798)-MONTH(AB8798)+1,(AC8798-AB8798+1))</f>
        <v>#N/A</v>
      </c>
      <c r="F8798" s="210" t="e">
        <f t="shared" si="694"/>
        <v>#N/A</v>
      </c>
    </row>
    <row r="8799" spans="1:6" x14ac:dyDescent="0.25">
      <c r="A8799" s="43" t="str">
        <f t="shared" si="690"/>
        <v xml:space="preserve"> 0 Financial</v>
      </c>
      <c r="B8799" s="43" t="str">
        <f t="shared" si="691"/>
        <v/>
      </c>
      <c r="C8799" s="43">
        <f t="shared" si="692"/>
        <v>0</v>
      </c>
      <c r="D8799" s="43" t="str">
        <f t="shared" si="693"/>
        <v>Financial</v>
      </c>
      <c r="E8799" s="43" t="e">
        <f>IF(VLOOKUP(S8799,'DD-Lookup'!$J$6:$L$50,3,FALSE)="Monthly",(YEAR(AC8799)-YEAR(AB8799))*12+MONTH(AC8799)-MONTH(AB8799)+1,(AC8799-AB8799+1))</f>
        <v>#N/A</v>
      </c>
      <c r="F8799" s="210" t="e">
        <f t="shared" si="694"/>
        <v>#N/A</v>
      </c>
    </row>
    <row r="8800" spans="1:6" x14ac:dyDescent="0.25">
      <c r="A8800" s="43" t="str">
        <f t="shared" si="690"/>
        <v xml:space="preserve"> 0 Financial</v>
      </c>
      <c r="B8800" s="43" t="str">
        <f t="shared" si="691"/>
        <v/>
      </c>
      <c r="C8800" s="43">
        <f t="shared" si="692"/>
        <v>0</v>
      </c>
      <c r="D8800" s="43" t="str">
        <f t="shared" si="693"/>
        <v>Financial</v>
      </c>
      <c r="E8800" s="43" t="e">
        <f>IF(VLOOKUP(S8800,'DD-Lookup'!$J$6:$L$50,3,FALSE)="Monthly",(YEAR(AC8800)-YEAR(AB8800))*12+MONTH(AC8800)-MONTH(AB8800)+1,(AC8800-AB8800+1))</f>
        <v>#N/A</v>
      </c>
      <c r="F8800" s="210" t="e">
        <f t="shared" si="694"/>
        <v>#N/A</v>
      </c>
    </row>
    <row r="8801" spans="1:6" x14ac:dyDescent="0.25">
      <c r="A8801" s="43" t="str">
        <f t="shared" si="690"/>
        <v xml:space="preserve"> 0 Financial</v>
      </c>
      <c r="B8801" s="43" t="str">
        <f t="shared" si="691"/>
        <v/>
      </c>
      <c r="C8801" s="43">
        <f t="shared" si="692"/>
        <v>0</v>
      </c>
      <c r="D8801" s="43" t="str">
        <f t="shared" si="693"/>
        <v>Financial</v>
      </c>
      <c r="E8801" s="43" t="e">
        <f>IF(VLOOKUP(S8801,'DD-Lookup'!$J$6:$L$50,3,FALSE)="Monthly",(YEAR(AC8801)-YEAR(AB8801))*12+MONTH(AC8801)-MONTH(AB8801)+1,(AC8801-AB8801+1))</f>
        <v>#N/A</v>
      </c>
      <c r="F8801" s="210" t="e">
        <f t="shared" si="694"/>
        <v>#N/A</v>
      </c>
    </row>
    <row r="8802" spans="1:6" x14ac:dyDescent="0.25">
      <c r="A8802" s="43" t="str">
        <f t="shared" si="690"/>
        <v xml:space="preserve"> 0 Financial</v>
      </c>
      <c r="B8802" s="43" t="str">
        <f t="shared" si="691"/>
        <v/>
      </c>
      <c r="C8802" s="43">
        <f t="shared" si="692"/>
        <v>0</v>
      </c>
      <c r="D8802" s="43" t="str">
        <f t="shared" si="693"/>
        <v>Financial</v>
      </c>
      <c r="E8802" s="43" t="e">
        <f>IF(VLOOKUP(S8802,'DD-Lookup'!$J$6:$L$50,3,FALSE)="Monthly",(YEAR(AC8802)-YEAR(AB8802))*12+MONTH(AC8802)-MONTH(AB8802)+1,(AC8802-AB8802+1))</f>
        <v>#N/A</v>
      </c>
      <c r="F8802" s="210" t="e">
        <f t="shared" si="694"/>
        <v>#N/A</v>
      </c>
    </row>
    <row r="8803" spans="1:6" x14ac:dyDescent="0.25">
      <c r="A8803" s="43" t="str">
        <f t="shared" si="690"/>
        <v xml:space="preserve"> 0 Financial</v>
      </c>
      <c r="B8803" s="43" t="str">
        <f t="shared" si="691"/>
        <v/>
      </c>
      <c r="C8803" s="43">
        <f t="shared" si="692"/>
        <v>0</v>
      </c>
      <c r="D8803" s="43" t="str">
        <f t="shared" si="693"/>
        <v>Financial</v>
      </c>
      <c r="E8803" s="43" t="e">
        <f>IF(VLOOKUP(S8803,'DD-Lookup'!$J$6:$L$50,3,FALSE)="Monthly",(YEAR(AC8803)-YEAR(AB8803))*12+MONTH(AC8803)-MONTH(AB8803)+1,(AC8803-AB8803+1))</f>
        <v>#N/A</v>
      </c>
      <c r="F8803" s="210" t="e">
        <f t="shared" si="694"/>
        <v>#N/A</v>
      </c>
    </row>
    <row r="8804" spans="1:6" x14ac:dyDescent="0.25">
      <c r="A8804" s="43" t="str">
        <f t="shared" si="690"/>
        <v xml:space="preserve"> 0 Financial</v>
      </c>
      <c r="B8804" s="43" t="str">
        <f t="shared" si="691"/>
        <v/>
      </c>
      <c r="C8804" s="43">
        <f t="shared" si="692"/>
        <v>0</v>
      </c>
      <c r="D8804" s="43" t="str">
        <f t="shared" si="693"/>
        <v>Financial</v>
      </c>
      <c r="E8804" s="43" t="e">
        <f>IF(VLOOKUP(S8804,'DD-Lookup'!$J$6:$L$50,3,FALSE)="Monthly",(YEAR(AC8804)-YEAR(AB8804))*12+MONTH(AC8804)-MONTH(AB8804)+1,(AC8804-AB8804+1))</f>
        <v>#N/A</v>
      </c>
      <c r="F8804" s="210" t="e">
        <f t="shared" si="694"/>
        <v>#N/A</v>
      </c>
    </row>
    <row r="8805" spans="1:6" x14ac:dyDescent="0.25">
      <c r="A8805" s="43" t="str">
        <f t="shared" si="690"/>
        <v xml:space="preserve"> 0 Financial</v>
      </c>
      <c r="B8805" s="43" t="str">
        <f t="shared" si="691"/>
        <v/>
      </c>
      <c r="C8805" s="43">
        <f t="shared" si="692"/>
        <v>0</v>
      </c>
      <c r="D8805" s="43" t="str">
        <f t="shared" si="693"/>
        <v>Financial</v>
      </c>
      <c r="E8805" s="43" t="e">
        <f>IF(VLOOKUP(S8805,'DD-Lookup'!$J$6:$L$50,3,FALSE)="Monthly",(YEAR(AC8805)-YEAR(AB8805))*12+MONTH(AC8805)-MONTH(AB8805)+1,(AC8805-AB8805+1))</f>
        <v>#N/A</v>
      </c>
      <c r="F8805" s="210" t="e">
        <f t="shared" si="694"/>
        <v>#N/A</v>
      </c>
    </row>
    <row r="8806" spans="1:6" x14ac:dyDescent="0.25">
      <c r="A8806" s="43" t="str">
        <f t="shared" si="690"/>
        <v xml:space="preserve"> 0 Financial</v>
      </c>
      <c r="B8806" s="43" t="str">
        <f t="shared" si="691"/>
        <v/>
      </c>
      <c r="C8806" s="43">
        <f t="shared" si="692"/>
        <v>0</v>
      </c>
      <c r="D8806" s="43" t="str">
        <f t="shared" si="693"/>
        <v>Financial</v>
      </c>
      <c r="E8806" s="43" t="e">
        <f>IF(VLOOKUP(S8806,'DD-Lookup'!$J$6:$L$50,3,FALSE)="Monthly",(YEAR(AC8806)-YEAR(AB8806))*12+MONTH(AC8806)-MONTH(AB8806)+1,(AC8806-AB8806+1))</f>
        <v>#N/A</v>
      </c>
      <c r="F8806" s="210" t="e">
        <f t="shared" si="694"/>
        <v>#N/A</v>
      </c>
    </row>
    <row r="8807" spans="1:6" x14ac:dyDescent="0.25">
      <c r="A8807" s="43" t="str">
        <f t="shared" si="690"/>
        <v xml:space="preserve"> 0 Financial</v>
      </c>
      <c r="B8807" s="43" t="str">
        <f t="shared" si="691"/>
        <v/>
      </c>
      <c r="C8807" s="43">
        <f t="shared" si="692"/>
        <v>0</v>
      </c>
      <c r="D8807" s="43" t="str">
        <f t="shared" si="693"/>
        <v>Financial</v>
      </c>
      <c r="E8807" s="43" t="e">
        <f>IF(VLOOKUP(S8807,'DD-Lookup'!$J$6:$L$50,3,FALSE)="Monthly",(YEAR(AC8807)-YEAR(AB8807))*12+MONTH(AC8807)-MONTH(AB8807)+1,(AC8807-AB8807+1))</f>
        <v>#N/A</v>
      </c>
      <c r="F8807" s="210" t="e">
        <f t="shared" si="694"/>
        <v>#N/A</v>
      </c>
    </row>
    <row r="8808" spans="1:6" x14ac:dyDescent="0.25">
      <c r="A8808" s="43" t="str">
        <f t="shared" si="690"/>
        <v xml:space="preserve"> 0 Financial</v>
      </c>
      <c r="B8808" s="43" t="str">
        <f t="shared" si="691"/>
        <v/>
      </c>
      <c r="C8808" s="43">
        <f t="shared" si="692"/>
        <v>0</v>
      </c>
      <c r="D8808" s="43" t="str">
        <f t="shared" si="693"/>
        <v>Financial</v>
      </c>
      <c r="E8808" s="43" t="e">
        <f>IF(VLOOKUP(S8808,'DD-Lookup'!$J$6:$L$50,3,FALSE)="Monthly",(YEAR(AC8808)-YEAR(AB8808))*12+MONTH(AC8808)-MONTH(AB8808)+1,(AC8808-AB8808+1))</f>
        <v>#N/A</v>
      </c>
      <c r="F8808" s="210" t="e">
        <f t="shared" si="694"/>
        <v>#N/A</v>
      </c>
    </row>
    <row r="8809" spans="1:6" x14ac:dyDescent="0.25">
      <c r="A8809" s="43" t="str">
        <f t="shared" si="690"/>
        <v xml:space="preserve"> 0 Financial</v>
      </c>
      <c r="B8809" s="43" t="str">
        <f t="shared" si="691"/>
        <v/>
      </c>
      <c r="C8809" s="43">
        <f t="shared" si="692"/>
        <v>0</v>
      </c>
      <c r="D8809" s="43" t="str">
        <f t="shared" si="693"/>
        <v>Financial</v>
      </c>
      <c r="E8809" s="43" t="e">
        <f>IF(VLOOKUP(S8809,'DD-Lookup'!$J$6:$L$50,3,FALSE)="Monthly",(YEAR(AC8809)-YEAR(AB8809))*12+MONTH(AC8809)-MONTH(AB8809)+1,(AC8809-AB8809+1))</f>
        <v>#N/A</v>
      </c>
      <c r="F8809" s="210" t="e">
        <f t="shared" si="694"/>
        <v>#N/A</v>
      </c>
    </row>
    <row r="8810" spans="1:6" x14ac:dyDescent="0.25">
      <c r="A8810" s="43" t="str">
        <f t="shared" si="690"/>
        <v xml:space="preserve"> 0 Financial</v>
      </c>
      <c r="B8810" s="43" t="str">
        <f t="shared" si="691"/>
        <v/>
      </c>
      <c r="C8810" s="43">
        <f t="shared" si="692"/>
        <v>0</v>
      </c>
      <c r="D8810" s="43" t="str">
        <f t="shared" si="693"/>
        <v>Financial</v>
      </c>
      <c r="E8810" s="43" t="e">
        <f>IF(VLOOKUP(S8810,'DD-Lookup'!$J$6:$L$50,3,FALSE)="Monthly",(YEAR(AC8810)-YEAR(AB8810))*12+MONTH(AC8810)-MONTH(AB8810)+1,(AC8810-AB8810+1))</f>
        <v>#N/A</v>
      </c>
      <c r="F8810" s="210" t="e">
        <f t="shared" si="694"/>
        <v>#N/A</v>
      </c>
    </row>
    <row r="8811" spans="1:6" x14ac:dyDescent="0.25">
      <c r="A8811" s="43" t="str">
        <f t="shared" si="690"/>
        <v xml:space="preserve"> 0 Financial</v>
      </c>
      <c r="B8811" s="43" t="str">
        <f t="shared" si="691"/>
        <v/>
      </c>
      <c r="C8811" s="43">
        <f t="shared" si="692"/>
        <v>0</v>
      </c>
      <c r="D8811" s="43" t="str">
        <f t="shared" si="693"/>
        <v>Financial</v>
      </c>
      <c r="E8811" s="43" t="e">
        <f>IF(VLOOKUP(S8811,'DD-Lookup'!$J$6:$L$50,3,FALSE)="Monthly",(YEAR(AC8811)-YEAR(AB8811))*12+MONTH(AC8811)-MONTH(AB8811)+1,(AC8811-AB8811+1))</f>
        <v>#N/A</v>
      </c>
      <c r="F8811" s="210" t="e">
        <f t="shared" si="694"/>
        <v>#N/A</v>
      </c>
    </row>
    <row r="8812" spans="1:6" x14ac:dyDescent="0.25">
      <c r="A8812" s="43" t="str">
        <f t="shared" si="690"/>
        <v xml:space="preserve"> 0 Financial</v>
      </c>
      <c r="B8812" s="43" t="str">
        <f t="shared" si="691"/>
        <v/>
      </c>
      <c r="C8812" s="43">
        <f t="shared" si="692"/>
        <v>0</v>
      </c>
      <c r="D8812" s="43" t="str">
        <f t="shared" si="693"/>
        <v>Financial</v>
      </c>
      <c r="E8812" s="43" t="e">
        <f>IF(VLOOKUP(S8812,'DD-Lookup'!$J$6:$L$50,3,FALSE)="Monthly",(YEAR(AC8812)-YEAR(AB8812))*12+MONTH(AC8812)-MONTH(AB8812)+1,(AC8812-AB8812+1))</f>
        <v>#N/A</v>
      </c>
      <c r="F8812" s="210" t="e">
        <f t="shared" si="694"/>
        <v>#N/A</v>
      </c>
    </row>
    <row r="8813" spans="1:6" x14ac:dyDescent="0.25">
      <c r="A8813" s="43" t="str">
        <f t="shared" si="690"/>
        <v xml:space="preserve"> 0 Financial</v>
      </c>
      <c r="B8813" s="43" t="str">
        <f t="shared" si="691"/>
        <v/>
      </c>
      <c r="C8813" s="43">
        <f t="shared" si="692"/>
        <v>0</v>
      </c>
      <c r="D8813" s="43" t="str">
        <f t="shared" si="693"/>
        <v>Financial</v>
      </c>
      <c r="E8813" s="43" t="e">
        <f>IF(VLOOKUP(S8813,'DD-Lookup'!$J$6:$L$50,3,FALSE)="Monthly",(YEAR(AC8813)-YEAR(AB8813))*12+MONTH(AC8813)-MONTH(AB8813)+1,(AC8813-AB8813+1))</f>
        <v>#N/A</v>
      </c>
      <c r="F8813" s="210" t="e">
        <f t="shared" si="694"/>
        <v>#N/A</v>
      </c>
    </row>
    <row r="8814" spans="1:6" x14ac:dyDescent="0.25">
      <c r="A8814" s="43" t="str">
        <f t="shared" si="690"/>
        <v xml:space="preserve"> 0 Financial</v>
      </c>
      <c r="B8814" s="43" t="str">
        <f t="shared" si="691"/>
        <v/>
      </c>
      <c r="C8814" s="43">
        <f t="shared" si="692"/>
        <v>0</v>
      </c>
      <c r="D8814" s="43" t="str">
        <f t="shared" si="693"/>
        <v>Financial</v>
      </c>
      <c r="E8814" s="43" t="e">
        <f>IF(VLOOKUP(S8814,'DD-Lookup'!$J$6:$L$50,3,FALSE)="Monthly",(YEAR(AC8814)-YEAR(AB8814))*12+MONTH(AC8814)-MONTH(AB8814)+1,(AC8814-AB8814+1))</f>
        <v>#N/A</v>
      </c>
      <c r="F8814" s="210" t="e">
        <f t="shared" si="694"/>
        <v>#N/A</v>
      </c>
    </row>
    <row r="8815" spans="1:6" x14ac:dyDescent="0.25">
      <c r="A8815" s="43" t="str">
        <f t="shared" si="690"/>
        <v xml:space="preserve"> 0 Financial</v>
      </c>
      <c r="B8815" s="43" t="str">
        <f t="shared" si="691"/>
        <v/>
      </c>
      <c r="C8815" s="43">
        <f t="shared" si="692"/>
        <v>0</v>
      </c>
      <c r="D8815" s="43" t="str">
        <f t="shared" si="693"/>
        <v>Financial</v>
      </c>
      <c r="E8815" s="43" t="e">
        <f>IF(VLOOKUP(S8815,'DD-Lookup'!$J$6:$L$50,3,FALSE)="Monthly",(YEAR(AC8815)-YEAR(AB8815))*12+MONTH(AC8815)-MONTH(AB8815)+1,(AC8815-AB8815+1))</f>
        <v>#N/A</v>
      </c>
      <c r="F8815" s="210" t="e">
        <f t="shared" si="694"/>
        <v>#N/A</v>
      </c>
    </row>
    <row r="8816" spans="1:6" x14ac:dyDescent="0.25">
      <c r="A8816" s="43" t="str">
        <f t="shared" si="690"/>
        <v xml:space="preserve"> 0 Financial</v>
      </c>
      <c r="B8816" s="43" t="str">
        <f t="shared" si="691"/>
        <v/>
      </c>
      <c r="C8816" s="43">
        <f t="shared" si="692"/>
        <v>0</v>
      </c>
      <c r="D8816" s="43" t="str">
        <f t="shared" si="693"/>
        <v>Financial</v>
      </c>
      <c r="E8816" s="43" t="e">
        <f>IF(VLOOKUP(S8816,'DD-Lookup'!$J$6:$L$50,3,FALSE)="Monthly",(YEAR(AC8816)-YEAR(AB8816))*12+MONTH(AC8816)-MONTH(AB8816)+1,(AC8816-AB8816+1))</f>
        <v>#N/A</v>
      </c>
      <c r="F8816" s="210" t="e">
        <f t="shared" si="694"/>
        <v>#N/A</v>
      </c>
    </row>
    <row r="8817" spans="1:6" x14ac:dyDescent="0.25">
      <c r="A8817" s="43" t="str">
        <f t="shared" si="690"/>
        <v xml:space="preserve"> 0 Financial</v>
      </c>
      <c r="B8817" s="43" t="str">
        <f t="shared" si="691"/>
        <v/>
      </c>
      <c r="C8817" s="43">
        <f t="shared" si="692"/>
        <v>0</v>
      </c>
      <c r="D8817" s="43" t="str">
        <f t="shared" si="693"/>
        <v>Financial</v>
      </c>
      <c r="E8817" s="43" t="e">
        <f>IF(VLOOKUP(S8817,'DD-Lookup'!$J$6:$L$50,3,FALSE)="Monthly",(YEAR(AC8817)-YEAR(AB8817))*12+MONTH(AC8817)-MONTH(AB8817)+1,(AC8817-AB8817+1))</f>
        <v>#N/A</v>
      </c>
      <c r="F8817" s="210" t="e">
        <f t="shared" si="694"/>
        <v>#N/A</v>
      </c>
    </row>
    <row r="8818" spans="1:6" x14ac:dyDescent="0.25">
      <c r="A8818" s="43" t="str">
        <f t="shared" si="690"/>
        <v xml:space="preserve"> 0 Financial</v>
      </c>
      <c r="B8818" s="43" t="str">
        <f t="shared" si="691"/>
        <v/>
      </c>
      <c r="C8818" s="43">
        <f t="shared" si="692"/>
        <v>0</v>
      </c>
      <c r="D8818" s="43" t="str">
        <f t="shared" si="693"/>
        <v>Financial</v>
      </c>
      <c r="E8818" s="43" t="e">
        <f>IF(VLOOKUP(S8818,'DD-Lookup'!$J$6:$L$50,3,FALSE)="Monthly",(YEAR(AC8818)-YEAR(AB8818))*12+MONTH(AC8818)-MONTH(AB8818)+1,(AC8818-AB8818+1))</f>
        <v>#N/A</v>
      </c>
      <c r="F8818" s="210" t="e">
        <f t="shared" si="694"/>
        <v>#N/A</v>
      </c>
    </row>
    <row r="8819" spans="1:6" x14ac:dyDescent="0.25">
      <c r="A8819" s="43" t="str">
        <f t="shared" si="690"/>
        <v xml:space="preserve"> 0 Financial</v>
      </c>
      <c r="B8819" s="43" t="str">
        <f t="shared" si="691"/>
        <v/>
      </c>
      <c r="C8819" s="43">
        <f t="shared" si="692"/>
        <v>0</v>
      </c>
      <c r="D8819" s="43" t="str">
        <f t="shared" si="693"/>
        <v>Financial</v>
      </c>
      <c r="E8819" s="43" t="e">
        <f>IF(VLOOKUP(S8819,'DD-Lookup'!$J$6:$L$50,3,FALSE)="Monthly",(YEAR(AC8819)-YEAR(AB8819))*12+MONTH(AC8819)-MONTH(AB8819)+1,(AC8819-AB8819+1))</f>
        <v>#N/A</v>
      </c>
      <c r="F8819" s="210" t="e">
        <f t="shared" si="694"/>
        <v>#N/A</v>
      </c>
    </row>
    <row r="8820" spans="1:6" x14ac:dyDescent="0.25">
      <c r="A8820" s="43" t="str">
        <f t="shared" si="690"/>
        <v xml:space="preserve"> 0 Financial</v>
      </c>
      <c r="B8820" s="43" t="str">
        <f t="shared" si="691"/>
        <v/>
      </c>
      <c r="C8820" s="43">
        <f t="shared" si="692"/>
        <v>0</v>
      </c>
      <c r="D8820" s="43" t="str">
        <f t="shared" si="693"/>
        <v>Financial</v>
      </c>
      <c r="E8820" s="43" t="e">
        <f>IF(VLOOKUP(S8820,'DD-Lookup'!$J$6:$L$50,3,FALSE)="Monthly",(YEAR(AC8820)-YEAR(AB8820))*12+MONTH(AC8820)-MONTH(AB8820)+1,(AC8820-AB8820+1))</f>
        <v>#N/A</v>
      </c>
      <c r="F8820" s="210" t="e">
        <f t="shared" si="694"/>
        <v>#N/A</v>
      </c>
    </row>
    <row r="8821" spans="1:6" x14ac:dyDescent="0.25">
      <c r="A8821" s="43" t="str">
        <f t="shared" si="690"/>
        <v xml:space="preserve"> 0 Financial</v>
      </c>
      <c r="B8821" s="43" t="str">
        <f t="shared" si="691"/>
        <v/>
      </c>
      <c r="C8821" s="43">
        <f t="shared" si="692"/>
        <v>0</v>
      </c>
      <c r="D8821" s="43" t="str">
        <f t="shared" si="693"/>
        <v>Financial</v>
      </c>
      <c r="E8821" s="43" t="e">
        <f>IF(VLOOKUP(S8821,'DD-Lookup'!$J$6:$L$50,3,FALSE)="Monthly",(YEAR(AC8821)-YEAR(AB8821))*12+MONTH(AC8821)-MONTH(AB8821)+1,(AC8821-AB8821+1))</f>
        <v>#N/A</v>
      </c>
      <c r="F8821" s="210" t="e">
        <f t="shared" si="694"/>
        <v>#N/A</v>
      </c>
    </row>
    <row r="8822" spans="1:6" x14ac:dyDescent="0.25">
      <c r="A8822" s="43" t="str">
        <f t="shared" si="690"/>
        <v xml:space="preserve"> 0 Financial</v>
      </c>
      <c r="B8822" s="43" t="str">
        <f t="shared" si="691"/>
        <v/>
      </c>
      <c r="C8822" s="43">
        <f t="shared" si="692"/>
        <v>0</v>
      </c>
      <c r="D8822" s="43" t="str">
        <f t="shared" si="693"/>
        <v>Financial</v>
      </c>
      <c r="E8822" s="43" t="e">
        <f>IF(VLOOKUP(S8822,'DD-Lookup'!$J$6:$L$50,3,FALSE)="Monthly",(YEAR(AC8822)-YEAR(AB8822))*12+MONTH(AC8822)-MONTH(AB8822)+1,(AC8822-AB8822+1))</f>
        <v>#N/A</v>
      </c>
      <c r="F8822" s="210" t="e">
        <f t="shared" si="694"/>
        <v>#N/A</v>
      </c>
    </row>
    <row r="8823" spans="1:6" x14ac:dyDescent="0.25">
      <c r="A8823" s="43" t="str">
        <f t="shared" si="690"/>
        <v xml:space="preserve"> 0 Financial</v>
      </c>
      <c r="B8823" s="43" t="str">
        <f t="shared" si="691"/>
        <v/>
      </c>
      <c r="C8823" s="43">
        <f t="shared" si="692"/>
        <v>0</v>
      </c>
      <c r="D8823" s="43" t="str">
        <f t="shared" si="693"/>
        <v>Financial</v>
      </c>
      <c r="E8823" s="43" t="e">
        <f>IF(VLOOKUP(S8823,'DD-Lookup'!$J$6:$L$50,3,FALSE)="Monthly",(YEAR(AC8823)-YEAR(AB8823))*12+MONTH(AC8823)-MONTH(AB8823)+1,(AC8823-AB8823+1))</f>
        <v>#N/A</v>
      </c>
      <c r="F8823" s="210" t="e">
        <f t="shared" si="694"/>
        <v>#N/A</v>
      </c>
    </row>
    <row r="8824" spans="1:6" x14ac:dyDescent="0.25">
      <c r="A8824" s="43" t="str">
        <f t="shared" si="690"/>
        <v xml:space="preserve"> 0 Financial</v>
      </c>
      <c r="B8824" s="43" t="str">
        <f t="shared" si="691"/>
        <v/>
      </c>
      <c r="C8824" s="43">
        <f t="shared" si="692"/>
        <v>0</v>
      </c>
      <c r="D8824" s="43" t="str">
        <f t="shared" si="693"/>
        <v>Financial</v>
      </c>
      <c r="E8824" s="43" t="e">
        <f>IF(VLOOKUP(S8824,'DD-Lookup'!$J$6:$L$50,3,FALSE)="Monthly",(YEAR(AC8824)-YEAR(AB8824))*12+MONTH(AC8824)-MONTH(AB8824)+1,(AC8824-AB8824+1))</f>
        <v>#N/A</v>
      </c>
      <c r="F8824" s="210" t="e">
        <f t="shared" si="694"/>
        <v>#N/A</v>
      </c>
    </row>
    <row r="8825" spans="1:6" x14ac:dyDescent="0.25">
      <c r="A8825" s="43" t="str">
        <f t="shared" si="690"/>
        <v xml:space="preserve"> 0 Financial</v>
      </c>
      <c r="B8825" s="43" t="str">
        <f t="shared" si="691"/>
        <v/>
      </c>
      <c r="C8825" s="43">
        <f t="shared" si="692"/>
        <v>0</v>
      </c>
      <c r="D8825" s="43" t="str">
        <f t="shared" si="693"/>
        <v>Financial</v>
      </c>
      <c r="E8825" s="43" t="e">
        <f>IF(VLOOKUP(S8825,'DD-Lookup'!$J$6:$L$50,3,FALSE)="Monthly",(YEAR(AC8825)-YEAR(AB8825))*12+MONTH(AC8825)-MONTH(AB8825)+1,(AC8825-AB8825+1))</f>
        <v>#N/A</v>
      </c>
      <c r="F8825" s="210" t="e">
        <f t="shared" si="694"/>
        <v>#N/A</v>
      </c>
    </row>
    <row r="8826" spans="1:6" x14ac:dyDescent="0.25">
      <c r="A8826" s="43" t="str">
        <f t="shared" si="690"/>
        <v xml:space="preserve"> 0 Financial</v>
      </c>
      <c r="B8826" s="43" t="str">
        <f t="shared" si="691"/>
        <v/>
      </c>
      <c r="C8826" s="43">
        <f t="shared" si="692"/>
        <v>0</v>
      </c>
      <c r="D8826" s="43" t="str">
        <f t="shared" si="693"/>
        <v>Financial</v>
      </c>
      <c r="E8826" s="43" t="e">
        <f>IF(VLOOKUP(S8826,'DD-Lookup'!$J$6:$L$50,3,FALSE)="Monthly",(YEAR(AC8826)-YEAR(AB8826))*12+MONTH(AC8826)-MONTH(AB8826)+1,(AC8826-AB8826+1))</f>
        <v>#N/A</v>
      </c>
      <c r="F8826" s="210" t="e">
        <f t="shared" si="694"/>
        <v>#N/A</v>
      </c>
    </row>
    <row r="8827" spans="1:6" x14ac:dyDescent="0.25">
      <c r="A8827" s="43" t="str">
        <f t="shared" si="690"/>
        <v xml:space="preserve"> 0 Financial</v>
      </c>
      <c r="B8827" s="43" t="str">
        <f t="shared" si="691"/>
        <v/>
      </c>
      <c r="C8827" s="43">
        <f t="shared" si="692"/>
        <v>0</v>
      </c>
      <c r="D8827" s="43" t="str">
        <f t="shared" si="693"/>
        <v>Financial</v>
      </c>
      <c r="E8827" s="43" t="e">
        <f>IF(VLOOKUP(S8827,'DD-Lookup'!$J$6:$L$50,3,FALSE)="Monthly",(YEAR(AC8827)-YEAR(AB8827))*12+MONTH(AC8827)-MONTH(AB8827)+1,(AC8827-AB8827+1))</f>
        <v>#N/A</v>
      </c>
      <c r="F8827" s="210" t="e">
        <f t="shared" si="694"/>
        <v>#N/A</v>
      </c>
    </row>
    <row r="8828" spans="1:6" x14ac:dyDescent="0.25">
      <c r="A8828" s="43" t="str">
        <f t="shared" si="690"/>
        <v xml:space="preserve"> 0 Financial</v>
      </c>
      <c r="B8828" s="43" t="str">
        <f t="shared" si="691"/>
        <v/>
      </c>
      <c r="C8828" s="43">
        <f t="shared" si="692"/>
        <v>0</v>
      </c>
      <c r="D8828" s="43" t="str">
        <f t="shared" si="693"/>
        <v>Financial</v>
      </c>
      <c r="E8828" s="43" t="e">
        <f>IF(VLOOKUP(S8828,'DD-Lookup'!$J$6:$L$50,3,FALSE)="Monthly",(YEAR(AC8828)-YEAR(AB8828))*12+MONTH(AC8828)-MONTH(AB8828)+1,(AC8828-AB8828+1))</f>
        <v>#N/A</v>
      </c>
      <c r="F8828" s="210" t="e">
        <f t="shared" si="694"/>
        <v>#N/A</v>
      </c>
    </row>
    <row r="8829" spans="1:6" x14ac:dyDescent="0.25">
      <c r="A8829" s="43" t="str">
        <f t="shared" si="690"/>
        <v xml:space="preserve"> 0 Financial</v>
      </c>
      <c r="B8829" s="43" t="str">
        <f t="shared" si="691"/>
        <v/>
      </c>
      <c r="C8829" s="43">
        <f t="shared" si="692"/>
        <v>0</v>
      </c>
      <c r="D8829" s="43" t="str">
        <f t="shared" si="693"/>
        <v>Financial</v>
      </c>
      <c r="E8829" s="43" t="e">
        <f>IF(VLOOKUP(S8829,'DD-Lookup'!$J$6:$L$50,3,FALSE)="Monthly",(YEAR(AC8829)-YEAR(AB8829))*12+MONTH(AC8829)-MONTH(AB8829)+1,(AC8829-AB8829+1))</f>
        <v>#N/A</v>
      </c>
      <c r="F8829" s="210" t="e">
        <f t="shared" si="694"/>
        <v>#N/A</v>
      </c>
    </row>
    <row r="8830" spans="1:6" x14ac:dyDescent="0.25">
      <c r="A8830" s="43" t="str">
        <f t="shared" si="690"/>
        <v xml:space="preserve"> 0 Financial</v>
      </c>
      <c r="B8830" s="43" t="str">
        <f t="shared" si="691"/>
        <v/>
      </c>
      <c r="C8830" s="43">
        <f t="shared" si="692"/>
        <v>0</v>
      </c>
      <c r="D8830" s="43" t="str">
        <f t="shared" si="693"/>
        <v>Financial</v>
      </c>
      <c r="E8830" s="43" t="e">
        <f>IF(VLOOKUP(S8830,'DD-Lookup'!$J$6:$L$50,3,FALSE)="Monthly",(YEAR(AC8830)-YEAR(AB8830))*12+MONTH(AC8830)-MONTH(AB8830)+1,(AC8830-AB8830+1))</f>
        <v>#N/A</v>
      </c>
      <c r="F8830" s="210" t="e">
        <f t="shared" si="694"/>
        <v>#N/A</v>
      </c>
    </row>
    <row r="8831" spans="1:6" x14ac:dyDescent="0.25">
      <c r="A8831" s="43" t="str">
        <f t="shared" si="690"/>
        <v xml:space="preserve"> 0 Financial</v>
      </c>
      <c r="B8831" s="43" t="str">
        <f t="shared" si="691"/>
        <v/>
      </c>
      <c r="C8831" s="43">
        <f t="shared" si="692"/>
        <v>0</v>
      </c>
      <c r="D8831" s="43" t="str">
        <f t="shared" si="693"/>
        <v>Financial</v>
      </c>
      <c r="E8831" s="43" t="e">
        <f>IF(VLOOKUP(S8831,'DD-Lookup'!$J$6:$L$50,3,FALSE)="Monthly",(YEAR(AC8831)-YEAR(AB8831))*12+MONTH(AC8831)-MONTH(AB8831)+1,(AC8831-AB8831+1))</f>
        <v>#N/A</v>
      </c>
      <c r="F8831" s="210" t="e">
        <f t="shared" si="694"/>
        <v>#N/A</v>
      </c>
    </row>
    <row r="8832" spans="1:6" x14ac:dyDescent="0.25">
      <c r="A8832" s="43" t="str">
        <f t="shared" si="690"/>
        <v xml:space="preserve"> 0 Financial</v>
      </c>
      <c r="B8832" s="43" t="str">
        <f t="shared" si="691"/>
        <v/>
      </c>
      <c r="C8832" s="43">
        <f t="shared" si="692"/>
        <v>0</v>
      </c>
      <c r="D8832" s="43" t="str">
        <f t="shared" si="693"/>
        <v>Financial</v>
      </c>
      <c r="E8832" s="43" t="e">
        <f>IF(VLOOKUP(S8832,'DD-Lookup'!$J$6:$L$50,3,FALSE)="Monthly",(YEAR(AC8832)-YEAR(AB8832))*12+MONTH(AC8832)-MONTH(AB8832)+1,(AC8832-AB8832+1))</f>
        <v>#N/A</v>
      </c>
      <c r="F8832" s="210" t="e">
        <f t="shared" si="694"/>
        <v>#N/A</v>
      </c>
    </row>
    <row r="8833" spans="1:6" x14ac:dyDescent="0.25">
      <c r="A8833" s="43" t="str">
        <f t="shared" si="690"/>
        <v xml:space="preserve"> 0 Financial</v>
      </c>
      <c r="B8833" s="43" t="str">
        <f t="shared" si="691"/>
        <v/>
      </c>
      <c r="C8833" s="43">
        <f t="shared" si="692"/>
        <v>0</v>
      </c>
      <c r="D8833" s="43" t="str">
        <f t="shared" si="693"/>
        <v>Financial</v>
      </c>
      <c r="E8833" s="43" t="e">
        <f>IF(VLOOKUP(S8833,'DD-Lookup'!$J$6:$L$50,3,FALSE)="Monthly",(YEAR(AC8833)-YEAR(AB8833))*12+MONTH(AC8833)-MONTH(AB8833)+1,(AC8833-AB8833+1))</f>
        <v>#N/A</v>
      </c>
      <c r="F8833" s="210" t="e">
        <f t="shared" si="694"/>
        <v>#N/A</v>
      </c>
    </row>
    <row r="8834" spans="1:6" x14ac:dyDescent="0.25">
      <c r="A8834" s="43" t="str">
        <f t="shared" si="690"/>
        <v xml:space="preserve"> 0 Financial</v>
      </c>
      <c r="B8834" s="43" t="str">
        <f t="shared" si="691"/>
        <v/>
      </c>
      <c r="C8834" s="43">
        <f t="shared" si="692"/>
        <v>0</v>
      </c>
      <c r="D8834" s="43" t="str">
        <f t="shared" si="693"/>
        <v>Financial</v>
      </c>
      <c r="E8834" s="43" t="e">
        <f>IF(VLOOKUP(S8834,'DD-Lookup'!$J$6:$L$50,3,FALSE)="Monthly",(YEAR(AC8834)-YEAR(AB8834))*12+MONTH(AC8834)-MONTH(AB8834)+1,(AC8834-AB8834+1))</f>
        <v>#N/A</v>
      </c>
      <c r="F8834" s="210" t="e">
        <f t="shared" si="694"/>
        <v>#N/A</v>
      </c>
    </row>
    <row r="8835" spans="1:6" x14ac:dyDescent="0.25">
      <c r="A8835" s="43" t="str">
        <f t="shared" si="690"/>
        <v xml:space="preserve"> 0 Financial</v>
      </c>
      <c r="B8835" s="43" t="str">
        <f t="shared" si="691"/>
        <v/>
      </c>
      <c r="C8835" s="43">
        <f t="shared" si="692"/>
        <v>0</v>
      </c>
      <c r="D8835" s="43" t="str">
        <f t="shared" si="693"/>
        <v>Financial</v>
      </c>
      <c r="E8835" s="43" t="e">
        <f>IF(VLOOKUP(S8835,'DD-Lookup'!$J$6:$L$50,3,FALSE)="Monthly",(YEAR(AC8835)-YEAR(AB8835))*12+MONTH(AC8835)-MONTH(AB8835)+1,(AC8835-AB8835+1))</f>
        <v>#N/A</v>
      </c>
      <c r="F8835" s="210" t="e">
        <f t="shared" si="694"/>
        <v>#N/A</v>
      </c>
    </row>
    <row r="8836" spans="1:6" x14ac:dyDescent="0.25">
      <c r="A8836" s="43" t="str">
        <f t="shared" si="690"/>
        <v xml:space="preserve"> 0 Financial</v>
      </c>
      <c r="B8836" s="43" t="str">
        <f t="shared" si="691"/>
        <v/>
      </c>
      <c r="C8836" s="43">
        <f t="shared" si="692"/>
        <v>0</v>
      </c>
      <c r="D8836" s="43" t="str">
        <f t="shared" si="693"/>
        <v>Financial</v>
      </c>
      <c r="E8836" s="43" t="e">
        <f>IF(VLOOKUP(S8836,'DD-Lookup'!$J$6:$L$50,3,FALSE)="Monthly",(YEAR(AC8836)-YEAR(AB8836))*12+MONTH(AC8836)-MONTH(AB8836)+1,(AC8836-AB8836+1))</f>
        <v>#N/A</v>
      </c>
      <c r="F8836" s="210" t="e">
        <f t="shared" si="694"/>
        <v>#N/A</v>
      </c>
    </row>
    <row r="8837" spans="1:6" x14ac:dyDescent="0.25">
      <c r="A8837" s="43" t="str">
        <f t="shared" si="690"/>
        <v xml:space="preserve"> 0 Financial</v>
      </c>
      <c r="B8837" s="43" t="str">
        <f t="shared" si="691"/>
        <v/>
      </c>
      <c r="C8837" s="43">
        <f t="shared" si="692"/>
        <v>0</v>
      </c>
      <c r="D8837" s="43" t="str">
        <f t="shared" si="693"/>
        <v>Financial</v>
      </c>
      <c r="E8837" s="43" t="e">
        <f>IF(VLOOKUP(S8837,'DD-Lookup'!$J$6:$L$50,3,FALSE)="Monthly",(YEAR(AC8837)-YEAR(AB8837))*12+MONTH(AC8837)-MONTH(AB8837)+1,(AC8837-AB8837+1))</f>
        <v>#N/A</v>
      </c>
      <c r="F8837" s="210" t="e">
        <f t="shared" si="694"/>
        <v>#N/A</v>
      </c>
    </row>
    <row r="8838" spans="1:6" x14ac:dyDescent="0.25">
      <c r="A8838" s="43" t="str">
        <f t="shared" si="690"/>
        <v xml:space="preserve"> 0 Financial</v>
      </c>
      <c r="B8838" s="43" t="str">
        <f t="shared" si="691"/>
        <v/>
      </c>
      <c r="C8838" s="43">
        <f t="shared" si="692"/>
        <v>0</v>
      </c>
      <c r="D8838" s="43" t="str">
        <f t="shared" si="693"/>
        <v>Financial</v>
      </c>
      <c r="E8838" s="43" t="e">
        <f>IF(VLOOKUP(S8838,'DD-Lookup'!$J$6:$L$50,3,FALSE)="Monthly",(YEAR(AC8838)-YEAR(AB8838))*12+MONTH(AC8838)-MONTH(AB8838)+1,(AC8838-AB8838+1))</f>
        <v>#N/A</v>
      </c>
      <c r="F8838" s="210" t="e">
        <f t="shared" si="694"/>
        <v>#N/A</v>
      </c>
    </row>
    <row r="8839" spans="1:6" x14ac:dyDescent="0.25">
      <c r="A8839" s="43" t="str">
        <f t="shared" si="690"/>
        <v xml:space="preserve"> 0 Financial</v>
      </c>
      <c r="B8839" s="43" t="str">
        <f t="shared" si="691"/>
        <v/>
      </c>
      <c r="C8839" s="43">
        <f t="shared" si="692"/>
        <v>0</v>
      </c>
      <c r="D8839" s="43" t="str">
        <f t="shared" si="693"/>
        <v>Financial</v>
      </c>
      <c r="E8839" s="43" t="e">
        <f>IF(VLOOKUP(S8839,'DD-Lookup'!$J$6:$L$50,3,FALSE)="Monthly",(YEAR(AC8839)-YEAR(AB8839))*12+MONTH(AC8839)-MONTH(AB8839)+1,(AC8839-AB8839+1))</f>
        <v>#N/A</v>
      </c>
      <c r="F8839" s="210" t="e">
        <f t="shared" si="694"/>
        <v>#N/A</v>
      </c>
    </row>
    <row r="8840" spans="1:6" x14ac:dyDescent="0.25">
      <c r="A8840" s="43" t="str">
        <f t="shared" si="690"/>
        <v xml:space="preserve"> 0 Financial</v>
      </c>
      <c r="B8840" s="43" t="str">
        <f t="shared" si="691"/>
        <v/>
      </c>
      <c r="C8840" s="43">
        <f t="shared" si="692"/>
        <v>0</v>
      </c>
      <c r="D8840" s="43" t="str">
        <f t="shared" si="693"/>
        <v>Financial</v>
      </c>
      <c r="E8840" s="43" t="e">
        <f>IF(VLOOKUP(S8840,'DD-Lookup'!$J$6:$L$50,3,FALSE)="Monthly",(YEAR(AC8840)-YEAR(AB8840))*12+MONTH(AC8840)-MONTH(AB8840)+1,(AC8840-AB8840+1))</f>
        <v>#N/A</v>
      </c>
      <c r="F8840" s="210" t="e">
        <f t="shared" si="694"/>
        <v>#N/A</v>
      </c>
    </row>
    <row r="8841" spans="1:6" x14ac:dyDescent="0.25">
      <c r="A8841" s="43" t="str">
        <f t="shared" si="690"/>
        <v xml:space="preserve"> 0 Financial</v>
      </c>
      <c r="B8841" s="43" t="str">
        <f t="shared" si="691"/>
        <v/>
      </c>
      <c r="C8841" s="43">
        <f t="shared" si="692"/>
        <v>0</v>
      </c>
      <c r="D8841" s="43" t="str">
        <f t="shared" si="693"/>
        <v>Financial</v>
      </c>
      <c r="E8841" s="43" t="e">
        <f>IF(VLOOKUP(S8841,'DD-Lookup'!$J$6:$L$50,3,FALSE)="Monthly",(YEAR(AC8841)-YEAR(AB8841))*12+MONTH(AC8841)-MONTH(AB8841)+1,(AC8841-AB8841+1))</f>
        <v>#N/A</v>
      </c>
      <c r="F8841" s="210" t="e">
        <f t="shared" si="694"/>
        <v>#N/A</v>
      </c>
    </row>
    <row r="8842" spans="1:6" x14ac:dyDescent="0.25">
      <c r="A8842" s="43" t="str">
        <f t="shared" ref="A8842:A8905" si="695">B8842&amp;" "&amp;C8842&amp;" "&amp;D8842</f>
        <v xml:space="preserve"> 0 Financial</v>
      </c>
      <c r="B8842" s="43" t="str">
        <f t="shared" ref="B8842:B8905" si="696">IF((LEFT(N8842,2)="US"),"US","")</f>
        <v/>
      </c>
      <c r="C8842" s="43">
        <f t="shared" ref="C8842:C8905" si="697">M8842</f>
        <v>0</v>
      </c>
      <c r="D8842" s="43" t="str">
        <f t="shared" ref="D8842:D8905" si="698">IF(ISNUMBER(FIND("Phy",N8842))=TRUE,"Physical","Financial")</f>
        <v>Financial</v>
      </c>
      <c r="E8842" s="43" t="e">
        <f>IF(VLOOKUP(S8842,'DD-Lookup'!$J$6:$L$50,3,FALSE)="Monthly",(YEAR(AC8842)-YEAR(AB8842))*12+MONTH(AC8842)-MONTH(AB8842)+1,(AC8842-AB8842+1))</f>
        <v>#N/A</v>
      </c>
      <c r="F8842" s="210" t="e">
        <f t="shared" ref="F8842:F8905" si="699">E8842*SUM(P8842:Q8842)</f>
        <v>#N/A</v>
      </c>
    </row>
    <row r="8843" spans="1:6" x14ac:dyDescent="0.25">
      <c r="A8843" s="43" t="str">
        <f t="shared" si="695"/>
        <v xml:space="preserve"> 0 Financial</v>
      </c>
      <c r="B8843" s="43" t="str">
        <f t="shared" si="696"/>
        <v/>
      </c>
      <c r="C8843" s="43">
        <f t="shared" si="697"/>
        <v>0</v>
      </c>
      <c r="D8843" s="43" t="str">
        <f t="shared" si="698"/>
        <v>Financial</v>
      </c>
      <c r="E8843" s="43" t="e">
        <f>IF(VLOOKUP(S8843,'DD-Lookup'!$J$6:$L$50,3,FALSE)="Monthly",(YEAR(AC8843)-YEAR(AB8843))*12+MONTH(AC8843)-MONTH(AB8843)+1,(AC8843-AB8843+1))</f>
        <v>#N/A</v>
      </c>
      <c r="F8843" s="210" t="e">
        <f t="shared" si="699"/>
        <v>#N/A</v>
      </c>
    </row>
    <row r="8844" spans="1:6" x14ac:dyDescent="0.25">
      <c r="A8844" s="43" t="str">
        <f t="shared" si="695"/>
        <v xml:space="preserve"> 0 Financial</v>
      </c>
      <c r="B8844" s="43" t="str">
        <f t="shared" si="696"/>
        <v/>
      </c>
      <c r="C8844" s="43">
        <f t="shared" si="697"/>
        <v>0</v>
      </c>
      <c r="D8844" s="43" t="str">
        <f t="shared" si="698"/>
        <v>Financial</v>
      </c>
      <c r="E8844" s="43" t="e">
        <f>IF(VLOOKUP(S8844,'DD-Lookup'!$J$6:$L$50,3,FALSE)="Monthly",(YEAR(AC8844)-YEAR(AB8844))*12+MONTH(AC8844)-MONTH(AB8844)+1,(AC8844-AB8844+1))</f>
        <v>#N/A</v>
      </c>
      <c r="F8844" s="210" t="e">
        <f t="shared" si="699"/>
        <v>#N/A</v>
      </c>
    </row>
    <row r="8845" spans="1:6" x14ac:dyDescent="0.25">
      <c r="A8845" s="43" t="str">
        <f t="shared" si="695"/>
        <v xml:space="preserve"> 0 Financial</v>
      </c>
      <c r="B8845" s="43" t="str">
        <f t="shared" si="696"/>
        <v/>
      </c>
      <c r="C8845" s="43">
        <f t="shared" si="697"/>
        <v>0</v>
      </c>
      <c r="D8845" s="43" t="str">
        <f t="shared" si="698"/>
        <v>Financial</v>
      </c>
      <c r="E8845" s="43" t="e">
        <f>IF(VLOOKUP(S8845,'DD-Lookup'!$J$6:$L$50,3,FALSE)="Monthly",(YEAR(AC8845)-YEAR(AB8845))*12+MONTH(AC8845)-MONTH(AB8845)+1,(AC8845-AB8845+1))</f>
        <v>#N/A</v>
      </c>
      <c r="F8845" s="210" t="e">
        <f t="shared" si="699"/>
        <v>#N/A</v>
      </c>
    </row>
    <row r="8846" spans="1:6" x14ac:dyDescent="0.25">
      <c r="A8846" s="43" t="str">
        <f t="shared" si="695"/>
        <v xml:space="preserve"> 0 Financial</v>
      </c>
      <c r="B8846" s="43" t="str">
        <f t="shared" si="696"/>
        <v/>
      </c>
      <c r="C8846" s="43">
        <f t="shared" si="697"/>
        <v>0</v>
      </c>
      <c r="D8846" s="43" t="str">
        <f t="shared" si="698"/>
        <v>Financial</v>
      </c>
      <c r="E8846" s="43" t="e">
        <f>IF(VLOOKUP(S8846,'DD-Lookup'!$J$6:$L$50,3,FALSE)="Monthly",(YEAR(AC8846)-YEAR(AB8846))*12+MONTH(AC8846)-MONTH(AB8846)+1,(AC8846-AB8846+1))</f>
        <v>#N/A</v>
      </c>
      <c r="F8846" s="210" t="e">
        <f t="shared" si="699"/>
        <v>#N/A</v>
      </c>
    </row>
    <row r="8847" spans="1:6" x14ac:dyDescent="0.25">
      <c r="A8847" s="43" t="str">
        <f t="shared" si="695"/>
        <v xml:space="preserve"> 0 Financial</v>
      </c>
      <c r="B8847" s="43" t="str">
        <f t="shared" si="696"/>
        <v/>
      </c>
      <c r="C8847" s="43">
        <f t="shared" si="697"/>
        <v>0</v>
      </c>
      <c r="D8847" s="43" t="str">
        <f t="shared" si="698"/>
        <v>Financial</v>
      </c>
      <c r="E8847" s="43" t="e">
        <f>IF(VLOOKUP(S8847,'DD-Lookup'!$J$6:$L$50,3,FALSE)="Monthly",(YEAR(AC8847)-YEAR(AB8847))*12+MONTH(AC8847)-MONTH(AB8847)+1,(AC8847-AB8847+1))</f>
        <v>#N/A</v>
      </c>
      <c r="F8847" s="210" t="e">
        <f t="shared" si="699"/>
        <v>#N/A</v>
      </c>
    </row>
    <row r="8848" spans="1:6" x14ac:dyDescent="0.25">
      <c r="A8848" s="43" t="str">
        <f t="shared" si="695"/>
        <v xml:space="preserve"> 0 Financial</v>
      </c>
      <c r="B8848" s="43" t="str">
        <f t="shared" si="696"/>
        <v/>
      </c>
      <c r="C8848" s="43">
        <f t="shared" si="697"/>
        <v>0</v>
      </c>
      <c r="D8848" s="43" t="str">
        <f t="shared" si="698"/>
        <v>Financial</v>
      </c>
      <c r="E8848" s="43" t="e">
        <f>IF(VLOOKUP(S8848,'DD-Lookup'!$J$6:$L$50,3,FALSE)="Monthly",(YEAR(AC8848)-YEAR(AB8848))*12+MONTH(AC8848)-MONTH(AB8848)+1,(AC8848-AB8848+1))</f>
        <v>#N/A</v>
      </c>
      <c r="F8848" s="210" t="e">
        <f t="shared" si="699"/>
        <v>#N/A</v>
      </c>
    </row>
    <row r="8849" spans="1:6" x14ac:dyDescent="0.25">
      <c r="A8849" s="43" t="str">
        <f t="shared" si="695"/>
        <v xml:space="preserve"> 0 Financial</v>
      </c>
      <c r="B8849" s="43" t="str">
        <f t="shared" si="696"/>
        <v/>
      </c>
      <c r="C8849" s="43">
        <f t="shared" si="697"/>
        <v>0</v>
      </c>
      <c r="D8849" s="43" t="str">
        <f t="shared" si="698"/>
        <v>Financial</v>
      </c>
      <c r="E8849" s="43" t="e">
        <f>IF(VLOOKUP(S8849,'DD-Lookup'!$J$6:$L$50,3,FALSE)="Monthly",(YEAR(AC8849)-YEAR(AB8849))*12+MONTH(AC8849)-MONTH(AB8849)+1,(AC8849-AB8849+1))</f>
        <v>#N/A</v>
      </c>
      <c r="F8849" s="210" t="e">
        <f t="shared" si="699"/>
        <v>#N/A</v>
      </c>
    </row>
    <row r="8850" spans="1:6" x14ac:dyDescent="0.25">
      <c r="A8850" s="43" t="str">
        <f t="shared" si="695"/>
        <v xml:space="preserve"> 0 Financial</v>
      </c>
      <c r="B8850" s="43" t="str">
        <f t="shared" si="696"/>
        <v/>
      </c>
      <c r="C8850" s="43">
        <f t="shared" si="697"/>
        <v>0</v>
      </c>
      <c r="D8850" s="43" t="str">
        <f t="shared" si="698"/>
        <v>Financial</v>
      </c>
      <c r="E8850" s="43" t="e">
        <f>IF(VLOOKUP(S8850,'DD-Lookup'!$J$6:$L$50,3,FALSE)="Monthly",(YEAR(AC8850)-YEAR(AB8850))*12+MONTH(AC8850)-MONTH(AB8850)+1,(AC8850-AB8850+1))</f>
        <v>#N/A</v>
      </c>
      <c r="F8850" s="210" t="e">
        <f t="shared" si="699"/>
        <v>#N/A</v>
      </c>
    </row>
    <row r="8851" spans="1:6" x14ac:dyDescent="0.25">
      <c r="A8851" s="43" t="str">
        <f t="shared" si="695"/>
        <v xml:space="preserve"> 0 Financial</v>
      </c>
      <c r="B8851" s="43" t="str">
        <f t="shared" si="696"/>
        <v/>
      </c>
      <c r="C8851" s="43">
        <f t="shared" si="697"/>
        <v>0</v>
      </c>
      <c r="D8851" s="43" t="str">
        <f t="shared" si="698"/>
        <v>Financial</v>
      </c>
      <c r="E8851" s="43" t="e">
        <f>IF(VLOOKUP(S8851,'DD-Lookup'!$J$6:$L$50,3,FALSE)="Monthly",(YEAR(AC8851)-YEAR(AB8851))*12+MONTH(AC8851)-MONTH(AB8851)+1,(AC8851-AB8851+1))</f>
        <v>#N/A</v>
      </c>
      <c r="F8851" s="210" t="e">
        <f t="shared" si="699"/>
        <v>#N/A</v>
      </c>
    </row>
    <row r="8852" spans="1:6" x14ac:dyDescent="0.25">
      <c r="A8852" s="43" t="str">
        <f t="shared" si="695"/>
        <v xml:space="preserve"> 0 Financial</v>
      </c>
      <c r="B8852" s="43" t="str">
        <f t="shared" si="696"/>
        <v/>
      </c>
      <c r="C8852" s="43">
        <f t="shared" si="697"/>
        <v>0</v>
      </c>
      <c r="D8852" s="43" t="str">
        <f t="shared" si="698"/>
        <v>Financial</v>
      </c>
      <c r="E8852" s="43" t="e">
        <f>IF(VLOOKUP(S8852,'DD-Lookup'!$J$6:$L$50,3,FALSE)="Monthly",(YEAR(AC8852)-YEAR(AB8852))*12+MONTH(AC8852)-MONTH(AB8852)+1,(AC8852-AB8852+1))</f>
        <v>#N/A</v>
      </c>
      <c r="F8852" s="210" t="e">
        <f t="shared" si="699"/>
        <v>#N/A</v>
      </c>
    </row>
    <row r="8853" spans="1:6" x14ac:dyDescent="0.25">
      <c r="A8853" s="43" t="str">
        <f t="shared" si="695"/>
        <v xml:space="preserve"> 0 Financial</v>
      </c>
      <c r="B8853" s="43" t="str">
        <f t="shared" si="696"/>
        <v/>
      </c>
      <c r="C8853" s="43">
        <f t="shared" si="697"/>
        <v>0</v>
      </c>
      <c r="D8853" s="43" t="str">
        <f t="shared" si="698"/>
        <v>Financial</v>
      </c>
      <c r="E8853" s="43" t="e">
        <f>IF(VLOOKUP(S8853,'DD-Lookup'!$J$6:$L$50,3,FALSE)="Monthly",(YEAR(AC8853)-YEAR(AB8853))*12+MONTH(AC8853)-MONTH(AB8853)+1,(AC8853-AB8853+1))</f>
        <v>#N/A</v>
      </c>
      <c r="F8853" s="210" t="e">
        <f t="shared" si="699"/>
        <v>#N/A</v>
      </c>
    </row>
    <row r="8854" spans="1:6" x14ac:dyDescent="0.25">
      <c r="A8854" s="43" t="str">
        <f t="shared" si="695"/>
        <v xml:space="preserve"> 0 Financial</v>
      </c>
      <c r="B8854" s="43" t="str">
        <f t="shared" si="696"/>
        <v/>
      </c>
      <c r="C8854" s="43">
        <f t="shared" si="697"/>
        <v>0</v>
      </c>
      <c r="D8854" s="43" t="str">
        <f t="shared" si="698"/>
        <v>Financial</v>
      </c>
      <c r="E8854" s="43" t="e">
        <f>IF(VLOOKUP(S8854,'DD-Lookup'!$J$6:$L$50,3,FALSE)="Monthly",(YEAR(AC8854)-YEAR(AB8854))*12+MONTH(AC8854)-MONTH(AB8854)+1,(AC8854-AB8854+1))</f>
        <v>#N/A</v>
      </c>
      <c r="F8854" s="210" t="e">
        <f t="shared" si="699"/>
        <v>#N/A</v>
      </c>
    </row>
    <row r="8855" spans="1:6" x14ac:dyDescent="0.25">
      <c r="A8855" s="43" t="str">
        <f t="shared" si="695"/>
        <v xml:space="preserve"> 0 Financial</v>
      </c>
      <c r="B8855" s="43" t="str">
        <f t="shared" si="696"/>
        <v/>
      </c>
      <c r="C8855" s="43">
        <f t="shared" si="697"/>
        <v>0</v>
      </c>
      <c r="D8855" s="43" t="str">
        <f t="shared" si="698"/>
        <v>Financial</v>
      </c>
      <c r="E8855" s="43" t="e">
        <f>IF(VLOOKUP(S8855,'DD-Lookup'!$J$6:$L$50,3,FALSE)="Monthly",(YEAR(AC8855)-YEAR(AB8855))*12+MONTH(AC8855)-MONTH(AB8855)+1,(AC8855-AB8855+1))</f>
        <v>#N/A</v>
      </c>
      <c r="F8855" s="210" t="e">
        <f t="shared" si="699"/>
        <v>#N/A</v>
      </c>
    </row>
    <row r="8856" spans="1:6" x14ac:dyDescent="0.25">
      <c r="A8856" s="43" t="str">
        <f t="shared" si="695"/>
        <v xml:space="preserve"> 0 Financial</v>
      </c>
      <c r="B8856" s="43" t="str">
        <f t="shared" si="696"/>
        <v/>
      </c>
      <c r="C8856" s="43">
        <f t="shared" si="697"/>
        <v>0</v>
      </c>
      <c r="D8856" s="43" t="str">
        <f t="shared" si="698"/>
        <v>Financial</v>
      </c>
      <c r="E8856" s="43" t="e">
        <f>IF(VLOOKUP(S8856,'DD-Lookup'!$J$6:$L$50,3,FALSE)="Monthly",(YEAR(AC8856)-YEAR(AB8856))*12+MONTH(AC8856)-MONTH(AB8856)+1,(AC8856-AB8856+1))</f>
        <v>#N/A</v>
      </c>
      <c r="F8856" s="210" t="e">
        <f t="shared" si="699"/>
        <v>#N/A</v>
      </c>
    </row>
    <row r="8857" spans="1:6" x14ac:dyDescent="0.25">
      <c r="A8857" s="43" t="str">
        <f t="shared" si="695"/>
        <v xml:space="preserve"> 0 Financial</v>
      </c>
      <c r="B8857" s="43" t="str">
        <f t="shared" si="696"/>
        <v/>
      </c>
      <c r="C8857" s="43">
        <f t="shared" si="697"/>
        <v>0</v>
      </c>
      <c r="D8857" s="43" t="str">
        <f t="shared" si="698"/>
        <v>Financial</v>
      </c>
      <c r="E8857" s="43" t="e">
        <f>IF(VLOOKUP(S8857,'DD-Lookup'!$J$6:$L$50,3,FALSE)="Monthly",(YEAR(AC8857)-YEAR(AB8857))*12+MONTH(AC8857)-MONTH(AB8857)+1,(AC8857-AB8857+1))</f>
        <v>#N/A</v>
      </c>
      <c r="F8857" s="210" t="e">
        <f t="shared" si="699"/>
        <v>#N/A</v>
      </c>
    </row>
    <row r="8858" spans="1:6" x14ac:dyDescent="0.25">
      <c r="A8858" s="43" t="str">
        <f t="shared" si="695"/>
        <v xml:space="preserve"> 0 Financial</v>
      </c>
      <c r="B8858" s="43" t="str">
        <f t="shared" si="696"/>
        <v/>
      </c>
      <c r="C8858" s="43">
        <f t="shared" si="697"/>
        <v>0</v>
      </c>
      <c r="D8858" s="43" t="str">
        <f t="shared" si="698"/>
        <v>Financial</v>
      </c>
      <c r="E8858" s="43" t="e">
        <f>IF(VLOOKUP(S8858,'DD-Lookup'!$J$6:$L$50,3,FALSE)="Monthly",(YEAR(AC8858)-YEAR(AB8858))*12+MONTH(AC8858)-MONTH(AB8858)+1,(AC8858-AB8858+1))</f>
        <v>#N/A</v>
      </c>
      <c r="F8858" s="210" t="e">
        <f t="shared" si="699"/>
        <v>#N/A</v>
      </c>
    </row>
    <row r="8859" spans="1:6" x14ac:dyDescent="0.25">
      <c r="A8859" s="43" t="str">
        <f t="shared" si="695"/>
        <v xml:space="preserve"> 0 Financial</v>
      </c>
      <c r="B8859" s="43" t="str">
        <f t="shared" si="696"/>
        <v/>
      </c>
      <c r="C8859" s="43">
        <f t="shared" si="697"/>
        <v>0</v>
      </c>
      <c r="D8859" s="43" t="str">
        <f t="shared" si="698"/>
        <v>Financial</v>
      </c>
      <c r="E8859" s="43" t="e">
        <f>IF(VLOOKUP(S8859,'DD-Lookup'!$J$6:$L$50,3,FALSE)="Monthly",(YEAR(AC8859)-YEAR(AB8859))*12+MONTH(AC8859)-MONTH(AB8859)+1,(AC8859-AB8859+1))</f>
        <v>#N/A</v>
      </c>
      <c r="F8859" s="210" t="e">
        <f t="shared" si="699"/>
        <v>#N/A</v>
      </c>
    </row>
    <row r="8860" spans="1:6" x14ac:dyDescent="0.25">
      <c r="A8860" s="43" t="str">
        <f t="shared" si="695"/>
        <v xml:space="preserve"> 0 Financial</v>
      </c>
      <c r="B8860" s="43" t="str">
        <f t="shared" si="696"/>
        <v/>
      </c>
      <c r="C8860" s="43">
        <f t="shared" si="697"/>
        <v>0</v>
      </c>
      <c r="D8860" s="43" t="str">
        <f t="shared" si="698"/>
        <v>Financial</v>
      </c>
      <c r="E8860" s="43" t="e">
        <f>IF(VLOOKUP(S8860,'DD-Lookup'!$J$6:$L$50,3,FALSE)="Monthly",(YEAR(AC8860)-YEAR(AB8860))*12+MONTH(AC8860)-MONTH(AB8860)+1,(AC8860-AB8860+1))</f>
        <v>#N/A</v>
      </c>
      <c r="F8860" s="210" t="e">
        <f t="shared" si="699"/>
        <v>#N/A</v>
      </c>
    </row>
    <row r="8861" spans="1:6" x14ac:dyDescent="0.25">
      <c r="A8861" s="43" t="str">
        <f t="shared" si="695"/>
        <v xml:space="preserve"> 0 Financial</v>
      </c>
      <c r="B8861" s="43" t="str">
        <f t="shared" si="696"/>
        <v/>
      </c>
      <c r="C8861" s="43">
        <f t="shared" si="697"/>
        <v>0</v>
      </c>
      <c r="D8861" s="43" t="str">
        <f t="shared" si="698"/>
        <v>Financial</v>
      </c>
      <c r="E8861" s="43" t="e">
        <f>IF(VLOOKUP(S8861,'DD-Lookup'!$J$6:$L$50,3,FALSE)="Monthly",(YEAR(AC8861)-YEAR(AB8861))*12+MONTH(AC8861)-MONTH(AB8861)+1,(AC8861-AB8861+1))</f>
        <v>#N/A</v>
      </c>
      <c r="F8861" s="210" t="e">
        <f t="shared" si="699"/>
        <v>#N/A</v>
      </c>
    </row>
    <row r="8862" spans="1:6" x14ac:dyDescent="0.25">
      <c r="A8862" s="43" t="str">
        <f t="shared" si="695"/>
        <v xml:space="preserve"> 0 Financial</v>
      </c>
      <c r="B8862" s="43" t="str">
        <f t="shared" si="696"/>
        <v/>
      </c>
      <c r="C8862" s="43">
        <f t="shared" si="697"/>
        <v>0</v>
      </c>
      <c r="D8862" s="43" t="str">
        <f t="shared" si="698"/>
        <v>Financial</v>
      </c>
      <c r="E8862" s="43" t="e">
        <f>IF(VLOOKUP(S8862,'DD-Lookup'!$J$6:$L$50,3,FALSE)="Monthly",(YEAR(AC8862)-YEAR(AB8862))*12+MONTH(AC8862)-MONTH(AB8862)+1,(AC8862-AB8862+1))</f>
        <v>#N/A</v>
      </c>
      <c r="F8862" s="210" t="e">
        <f t="shared" si="699"/>
        <v>#N/A</v>
      </c>
    </row>
    <row r="8863" spans="1:6" x14ac:dyDescent="0.25">
      <c r="A8863" s="43" t="str">
        <f t="shared" si="695"/>
        <v xml:space="preserve"> 0 Financial</v>
      </c>
      <c r="B8863" s="43" t="str">
        <f t="shared" si="696"/>
        <v/>
      </c>
      <c r="C8863" s="43">
        <f t="shared" si="697"/>
        <v>0</v>
      </c>
      <c r="D8863" s="43" t="str">
        <f t="shared" si="698"/>
        <v>Financial</v>
      </c>
      <c r="E8863" s="43" t="e">
        <f>IF(VLOOKUP(S8863,'DD-Lookup'!$J$6:$L$50,3,FALSE)="Monthly",(YEAR(AC8863)-YEAR(AB8863))*12+MONTH(AC8863)-MONTH(AB8863)+1,(AC8863-AB8863+1))</f>
        <v>#N/A</v>
      </c>
      <c r="F8863" s="210" t="e">
        <f t="shared" si="699"/>
        <v>#N/A</v>
      </c>
    </row>
    <row r="8864" spans="1:6" x14ac:dyDescent="0.25">
      <c r="A8864" s="43" t="str">
        <f t="shared" si="695"/>
        <v xml:space="preserve"> 0 Financial</v>
      </c>
      <c r="B8864" s="43" t="str">
        <f t="shared" si="696"/>
        <v/>
      </c>
      <c r="C8864" s="43">
        <f t="shared" si="697"/>
        <v>0</v>
      </c>
      <c r="D8864" s="43" t="str">
        <f t="shared" si="698"/>
        <v>Financial</v>
      </c>
      <c r="E8864" s="43" t="e">
        <f>IF(VLOOKUP(S8864,'DD-Lookup'!$J$6:$L$50,3,FALSE)="Monthly",(YEAR(AC8864)-YEAR(AB8864))*12+MONTH(AC8864)-MONTH(AB8864)+1,(AC8864-AB8864+1))</f>
        <v>#N/A</v>
      </c>
      <c r="F8864" s="210" t="e">
        <f t="shared" si="699"/>
        <v>#N/A</v>
      </c>
    </row>
    <row r="8865" spans="1:6" x14ac:dyDescent="0.25">
      <c r="A8865" s="43" t="str">
        <f t="shared" si="695"/>
        <v xml:space="preserve"> 0 Financial</v>
      </c>
      <c r="B8865" s="43" t="str">
        <f t="shared" si="696"/>
        <v/>
      </c>
      <c r="C8865" s="43">
        <f t="shared" si="697"/>
        <v>0</v>
      </c>
      <c r="D8865" s="43" t="str">
        <f t="shared" si="698"/>
        <v>Financial</v>
      </c>
      <c r="E8865" s="43" t="e">
        <f>IF(VLOOKUP(S8865,'DD-Lookup'!$J$6:$L$50,3,FALSE)="Monthly",(YEAR(AC8865)-YEAR(AB8865))*12+MONTH(AC8865)-MONTH(AB8865)+1,(AC8865-AB8865+1))</f>
        <v>#N/A</v>
      </c>
      <c r="F8865" s="210" t="e">
        <f t="shared" si="699"/>
        <v>#N/A</v>
      </c>
    </row>
    <row r="8866" spans="1:6" x14ac:dyDescent="0.25">
      <c r="A8866" s="43" t="str">
        <f t="shared" si="695"/>
        <v xml:space="preserve"> 0 Financial</v>
      </c>
      <c r="B8866" s="43" t="str">
        <f t="shared" si="696"/>
        <v/>
      </c>
      <c r="C8866" s="43">
        <f t="shared" si="697"/>
        <v>0</v>
      </c>
      <c r="D8866" s="43" t="str">
        <f t="shared" si="698"/>
        <v>Financial</v>
      </c>
      <c r="E8866" s="43" t="e">
        <f>IF(VLOOKUP(S8866,'DD-Lookup'!$J$6:$L$50,3,FALSE)="Monthly",(YEAR(AC8866)-YEAR(AB8866))*12+MONTH(AC8866)-MONTH(AB8866)+1,(AC8866-AB8866+1))</f>
        <v>#N/A</v>
      </c>
      <c r="F8866" s="210" t="e">
        <f t="shared" si="699"/>
        <v>#N/A</v>
      </c>
    </row>
    <row r="8867" spans="1:6" x14ac:dyDescent="0.25">
      <c r="A8867" s="43" t="str">
        <f t="shared" si="695"/>
        <v xml:space="preserve"> 0 Financial</v>
      </c>
      <c r="B8867" s="43" t="str">
        <f t="shared" si="696"/>
        <v/>
      </c>
      <c r="C8867" s="43">
        <f t="shared" si="697"/>
        <v>0</v>
      </c>
      <c r="D8867" s="43" t="str">
        <f t="shared" si="698"/>
        <v>Financial</v>
      </c>
      <c r="E8867" s="43" t="e">
        <f>IF(VLOOKUP(S8867,'DD-Lookup'!$J$6:$L$50,3,FALSE)="Monthly",(YEAR(AC8867)-YEAR(AB8867))*12+MONTH(AC8867)-MONTH(AB8867)+1,(AC8867-AB8867+1))</f>
        <v>#N/A</v>
      </c>
      <c r="F8867" s="210" t="e">
        <f t="shared" si="699"/>
        <v>#N/A</v>
      </c>
    </row>
    <row r="8868" spans="1:6" x14ac:dyDescent="0.25">
      <c r="A8868" s="43" t="str">
        <f t="shared" si="695"/>
        <v xml:space="preserve"> 0 Financial</v>
      </c>
      <c r="B8868" s="43" t="str">
        <f t="shared" si="696"/>
        <v/>
      </c>
      <c r="C8868" s="43">
        <f t="shared" si="697"/>
        <v>0</v>
      </c>
      <c r="D8868" s="43" t="str">
        <f t="shared" si="698"/>
        <v>Financial</v>
      </c>
      <c r="E8868" s="43" t="e">
        <f>IF(VLOOKUP(S8868,'DD-Lookup'!$J$6:$L$50,3,FALSE)="Monthly",(YEAR(AC8868)-YEAR(AB8868))*12+MONTH(AC8868)-MONTH(AB8868)+1,(AC8868-AB8868+1))</f>
        <v>#N/A</v>
      </c>
      <c r="F8868" s="210" t="e">
        <f t="shared" si="699"/>
        <v>#N/A</v>
      </c>
    </row>
    <row r="8869" spans="1:6" x14ac:dyDescent="0.25">
      <c r="A8869" s="43" t="str">
        <f t="shared" si="695"/>
        <v xml:space="preserve"> 0 Financial</v>
      </c>
      <c r="B8869" s="43" t="str">
        <f t="shared" si="696"/>
        <v/>
      </c>
      <c r="C8869" s="43">
        <f t="shared" si="697"/>
        <v>0</v>
      </c>
      <c r="D8869" s="43" t="str">
        <f t="shared" si="698"/>
        <v>Financial</v>
      </c>
      <c r="E8869" s="43" t="e">
        <f>IF(VLOOKUP(S8869,'DD-Lookup'!$J$6:$L$50,3,FALSE)="Monthly",(YEAR(AC8869)-YEAR(AB8869))*12+MONTH(AC8869)-MONTH(AB8869)+1,(AC8869-AB8869+1))</f>
        <v>#N/A</v>
      </c>
      <c r="F8869" s="210" t="e">
        <f t="shared" si="699"/>
        <v>#N/A</v>
      </c>
    </row>
    <row r="8870" spans="1:6" x14ac:dyDescent="0.25">
      <c r="A8870" s="43" t="str">
        <f t="shared" si="695"/>
        <v xml:space="preserve"> 0 Financial</v>
      </c>
      <c r="B8870" s="43" t="str">
        <f t="shared" si="696"/>
        <v/>
      </c>
      <c r="C8870" s="43">
        <f t="shared" si="697"/>
        <v>0</v>
      </c>
      <c r="D8870" s="43" t="str">
        <f t="shared" si="698"/>
        <v>Financial</v>
      </c>
      <c r="E8870" s="43" t="e">
        <f>IF(VLOOKUP(S8870,'DD-Lookup'!$J$6:$L$50,3,FALSE)="Monthly",(YEAR(AC8870)-YEAR(AB8870))*12+MONTH(AC8870)-MONTH(AB8870)+1,(AC8870-AB8870+1))</f>
        <v>#N/A</v>
      </c>
      <c r="F8870" s="210" t="e">
        <f t="shared" si="699"/>
        <v>#N/A</v>
      </c>
    </row>
    <row r="8871" spans="1:6" x14ac:dyDescent="0.25">
      <c r="A8871" s="43" t="str">
        <f t="shared" si="695"/>
        <v xml:space="preserve"> 0 Financial</v>
      </c>
      <c r="B8871" s="43" t="str">
        <f t="shared" si="696"/>
        <v/>
      </c>
      <c r="C8871" s="43">
        <f t="shared" si="697"/>
        <v>0</v>
      </c>
      <c r="D8871" s="43" t="str">
        <f t="shared" si="698"/>
        <v>Financial</v>
      </c>
      <c r="E8871" s="43" t="e">
        <f>IF(VLOOKUP(S8871,'DD-Lookup'!$J$6:$L$50,3,FALSE)="Monthly",(YEAR(AC8871)-YEAR(AB8871))*12+MONTH(AC8871)-MONTH(AB8871)+1,(AC8871-AB8871+1))</f>
        <v>#N/A</v>
      </c>
      <c r="F8871" s="210" t="e">
        <f t="shared" si="699"/>
        <v>#N/A</v>
      </c>
    </row>
    <row r="8872" spans="1:6" x14ac:dyDescent="0.25">
      <c r="A8872" s="43" t="str">
        <f t="shared" si="695"/>
        <v xml:space="preserve"> 0 Financial</v>
      </c>
      <c r="B8872" s="43" t="str">
        <f t="shared" si="696"/>
        <v/>
      </c>
      <c r="C8872" s="43">
        <f t="shared" si="697"/>
        <v>0</v>
      </c>
      <c r="D8872" s="43" t="str">
        <f t="shared" si="698"/>
        <v>Financial</v>
      </c>
      <c r="E8872" s="43" t="e">
        <f>IF(VLOOKUP(S8872,'DD-Lookup'!$J$6:$L$50,3,FALSE)="Monthly",(YEAR(AC8872)-YEAR(AB8872))*12+MONTH(AC8872)-MONTH(AB8872)+1,(AC8872-AB8872+1))</f>
        <v>#N/A</v>
      </c>
      <c r="F8872" s="210" t="e">
        <f t="shared" si="699"/>
        <v>#N/A</v>
      </c>
    </row>
    <row r="8873" spans="1:6" x14ac:dyDescent="0.25">
      <c r="A8873" s="43" t="str">
        <f t="shared" si="695"/>
        <v xml:space="preserve"> 0 Financial</v>
      </c>
      <c r="B8873" s="43" t="str">
        <f t="shared" si="696"/>
        <v/>
      </c>
      <c r="C8873" s="43">
        <f t="shared" si="697"/>
        <v>0</v>
      </c>
      <c r="D8873" s="43" t="str">
        <f t="shared" si="698"/>
        <v>Financial</v>
      </c>
      <c r="E8873" s="43" t="e">
        <f>IF(VLOOKUP(S8873,'DD-Lookup'!$J$6:$L$50,3,FALSE)="Monthly",(YEAR(AC8873)-YEAR(AB8873))*12+MONTH(AC8873)-MONTH(AB8873)+1,(AC8873-AB8873+1))</f>
        <v>#N/A</v>
      </c>
      <c r="F8873" s="210" t="e">
        <f t="shared" si="699"/>
        <v>#N/A</v>
      </c>
    </row>
    <row r="8874" spans="1:6" x14ac:dyDescent="0.25">
      <c r="A8874" s="43" t="str">
        <f t="shared" si="695"/>
        <v xml:space="preserve"> 0 Financial</v>
      </c>
      <c r="B8874" s="43" t="str">
        <f t="shared" si="696"/>
        <v/>
      </c>
      <c r="C8874" s="43">
        <f t="shared" si="697"/>
        <v>0</v>
      </c>
      <c r="D8874" s="43" t="str">
        <f t="shared" si="698"/>
        <v>Financial</v>
      </c>
      <c r="E8874" s="43" t="e">
        <f>IF(VLOOKUP(S8874,'DD-Lookup'!$J$6:$L$50,3,FALSE)="Monthly",(YEAR(AC8874)-YEAR(AB8874))*12+MONTH(AC8874)-MONTH(AB8874)+1,(AC8874-AB8874+1))</f>
        <v>#N/A</v>
      </c>
      <c r="F8874" s="210" t="e">
        <f t="shared" si="699"/>
        <v>#N/A</v>
      </c>
    </row>
    <row r="8875" spans="1:6" x14ac:dyDescent="0.25">
      <c r="A8875" s="43" t="str">
        <f t="shared" si="695"/>
        <v xml:space="preserve"> 0 Financial</v>
      </c>
      <c r="B8875" s="43" t="str">
        <f t="shared" si="696"/>
        <v/>
      </c>
      <c r="C8875" s="43">
        <f t="shared" si="697"/>
        <v>0</v>
      </c>
      <c r="D8875" s="43" t="str">
        <f t="shared" si="698"/>
        <v>Financial</v>
      </c>
      <c r="E8875" s="43" t="e">
        <f>IF(VLOOKUP(S8875,'DD-Lookup'!$J$6:$L$50,3,FALSE)="Monthly",(YEAR(AC8875)-YEAR(AB8875))*12+MONTH(AC8875)-MONTH(AB8875)+1,(AC8875-AB8875+1))</f>
        <v>#N/A</v>
      </c>
      <c r="F8875" s="210" t="e">
        <f t="shared" si="699"/>
        <v>#N/A</v>
      </c>
    </row>
    <row r="8876" spans="1:6" x14ac:dyDescent="0.25">
      <c r="A8876" s="43" t="str">
        <f t="shared" si="695"/>
        <v xml:space="preserve"> 0 Financial</v>
      </c>
      <c r="B8876" s="43" t="str">
        <f t="shared" si="696"/>
        <v/>
      </c>
      <c r="C8876" s="43">
        <f t="shared" si="697"/>
        <v>0</v>
      </c>
      <c r="D8876" s="43" t="str">
        <f t="shared" si="698"/>
        <v>Financial</v>
      </c>
      <c r="E8876" s="43" t="e">
        <f>IF(VLOOKUP(S8876,'DD-Lookup'!$J$6:$L$50,3,FALSE)="Monthly",(YEAR(AC8876)-YEAR(AB8876))*12+MONTH(AC8876)-MONTH(AB8876)+1,(AC8876-AB8876+1))</f>
        <v>#N/A</v>
      </c>
      <c r="F8876" s="210" t="e">
        <f t="shared" si="699"/>
        <v>#N/A</v>
      </c>
    </row>
    <row r="8877" spans="1:6" x14ac:dyDescent="0.25">
      <c r="A8877" s="43" t="str">
        <f t="shared" si="695"/>
        <v xml:space="preserve"> 0 Financial</v>
      </c>
      <c r="B8877" s="43" t="str">
        <f t="shared" si="696"/>
        <v/>
      </c>
      <c r="C8877" s="43">
        <f t="shared" si="697"/>
        <v>0</v>
      </c>
      <c r="D8877" s="43" t="str">
        <f t="shared" si="698"/>
        <v>Financial</v>
      </c>
      <c r="E8877" s="43" t="e">
        <f>IF(VLOOKUP(S8877,'DD-Lookup'!$J$6:$L$50,3,FALSE)="Monthly",(YEAR(AC8877)-YEAR(AB8877))*12+MONTH(AC8877)-MONTH(AB8877)+1,(AC8877-AB8877+1))</f>
        <v>#N/A</v>
      </c>
      <c r="F8877" s="210" t="e">
        <f t="shared" si="699"/>
        <v>#N/A</v>
      </c>
    </row>
    <row r="8878" spans="1:6" x14ac:dyDescent="0.25">
      <c r="A8878" s="43" t="str">
        <f t="shared" si="695"/>
        <v xml:space="preserve"> 0 Financial</v>
      </c>
      <c r="B8878" s="43" t="str">
        <f t="shared" si="696"/>
        <v/>
      </c>
      <c r="C8878" s="43">
        <f t="shared" si="697"/>
        <v>0</v>
      </c>
      <c r="D8878" s="43" t="str">
        <f t="shared" si="698"/>
        <v>Financial</v>
      </c>
      <c r="E8878" s="43" t="e">
        <f>IF(VLOOKUP(S8878,'DD-Lookup'!$J$6:$L$50,3,FALSE)="Monthly",(YEAR(AC8878)-YEAR(AB8878))*12+MONTH(AC8878)-MONTH(AB8878)+1,(AC8878-AB8878+1))</f>
        <v>#N/A</v>
      </c>
      <c r="F8878" s="210" t="e">
        <f t="shared" si="699"/>
        <v>#N/A</v>
      </c>
    </row>
    <row r="8879" spans="1:6" x14ac:dyDescent="0.25">
      <c r="A8879" s="43" t="str">
        <f t="shared" si="695"/>
        <v xml:space="preserve"> 0 Financial</v>
      </c>
      <c r="B8879" s="43" t="str">
        <f t="shared" si="696"/>
        <v/>
      </c>
      <c r="C8879" s="43">
        <f t="shared" si="697"/>
        <v>0</v>
      </c>
      <c r="D8879" s="43" t="str">
        <f t="shared" si="698"/>
        <v>Financial</v>
      </c>
      <c r="E8879" s="43" t="e">
        <f>IF(VLOOKUP(S8879,'DD-Lookup'!$J$6:$L$50,3,FALSE)="Monthly",(YEAR(AC8879)-YEAR(AB8879))*12+MONTH(AC8879)-MONTH(AB8879)+1,(AC8879-AB8879+1))</f>
        <v>#N/A</v>
      </c>
      <c r="F8879" s="210" t="e">
        <f t="shared" si="699"/>
        <v>#N/A</v>
      </c>
    </row>
    <row r="8880" spans="1:6" x14ac:dyDescent="0.25">
      <c r="A8880" s="43" t="str">
        <f t="shared" si="695"/>
        <v xml:space="preserve"> 0 Financial</v>
      </c>
      <c r="B8880" s="43" t="str">
        <f t="shared" si="696"/>
        <v/>
      </c>
      <c r="C8880" s="43">
        <f t="shared" si="697"/>
        <v>0</v>
      </c>
      <c r="D8880" s="43" t="str">
        <f t="shared" si="698"/>
        <v>Financial</v>
      </c>
      <c r="E8880" s="43" t="e">
        <f>IF(VLOOKUP(S8880,'DD-Lookup'!$J$6:$L$50,3,FALSE)="Monthly",(YEAR(AC8880)-YEAR(AB8880))*12+MONTH(AC8880)-MONTH(AB8880)+1,(AC8880-AB8880+1))</f>
        <v>#N/A</v>
      </c>
      <c r="F8880" s="210" t="e">
        <f t="shared" si="699"/>
        <v>#N/A</v>
      </c>
    </row>
    <row r="8881" spans="1:6" x14ac:dyDescent="0.25">
      <c r="A8881" s="43" t="str">
        <f t="shared" si="695"/>
        <v xml:space="preserve"> 0 Financial</v>
      </c>
      <c r="B8881" s="43" t="str">
        <f t="shared" si="696"/>
        <v/>
      </c>
      <c r="C8881" s="43">
        <f t="shared" si="697"/>
        <v>0</v>
      </c>
      <c r="D8881" s="43" t="str">
        <f t="shared" si="698"/>
        <v>Financial</v>
      </c>
      <c r="E8881" s="43" t="e">
        <f>IF(VLOOKUP(S8881,'DD-Lookup'!$J$6:$L$50,3,FALSE)="Monthly",(YEAR(AC8881)-YEAR(AB8881))*12+MONTH(AC8881)-MONTH(AB8881)+1,(AC8881-AB8881+1))</f>
        <v>#N/A</v>
      </c>
      <c r="F8881" s="210" t="e">
        <f t="shared" si="699"/>
        <v>#N/A</v>
      </c>
    </row>
    <row r="8882" spans="1:6" x14ac:dyDescent="0.25">
      <c r="A8882" s="43" t="str">
        <f t="shared" si="695"/>
        <v xml:space="preserve"> 0 Financial</v>
      </c>
      <c r="B8882" s="43" t="str">
        <f t="shared" si="696"/>
        <v/>
      </c>
      <c r="C8882" s="43">
        <f t="shared" si="697"/>
        <v>0</v>
      </c>
      <c r="D8882" s="43" t="str">
        <f t="shared" si="698"/>
        <v>Financial</v>
      </c>
      <c r="E8882" s="43" t="e">
        <f>IF(VLOOKUP(S8882,'DD-Lookup'!$J$6:$L$50,3,FALSE)="Monthly",(YEAR(AC8882)-YEAR(AB8882))*12+MONTH(AC8882)-MONTH(AB8882)+1,(AC8882-AB8882+1))</f>
        <v>#N/A</v>
      </c>
      <c r="F8882" s="210" t="e">
        <f t="shared" si="699"/>
        <v>#N/A</v>
      </c>
    </row>
    <row r="8883" spans="1:6" x14ac:dyDescent="0.25">
      <c r="A8883" s="43" t="str">
        <f t="shared" si="695"/>
        <v xml:space="preserve"> 0 Financial</v>
      </c>
      <c r="B8883" s="43" t="str">
        <f t="shared" si="696"/>
        <v/>
      </c>
      <c r="C8883" s="43">
        <f t="shared" si="697"/>
        <v>0</v>
      </c>
      <c r="D8883" s="43" t="str">
        <f t="shared" si="698"/>
        <v>Financial</v>
      </c>
      <c r="E8883" s="43" t="e">
        <f>IF(VLOOKUP(S8883,'DD-Lookup'!$J$6:$L$50,3,FALSE)="Monthly",(YEAR(AC8883)-YEAR(AB8883))*12+MONTH(AC8883)-MONTH(AB8883)+1,(AC8883-AB8883+1))</f>
        <v>#N/A</v>
      </c>
      <c r="F8883" s="210" t="e">
        <f t="shared" si="699"/>
        <v>#N/A</v>
      </c>
    </row>
    <row r="8884" spans="1:6" x14ac:dyDescent="0.25">
      <c r="A8884" s="43" t="str">
        <f t="shared" si="695"/>
        <v xml:space="preserve"> 0 Financial</v>
      </c>
      <c r="B8884" s="43" t="str">
        <f t="shared" si="696"/>
        <v/>
      </c>
      <c r="C8884" s="43">
        <f t="shared" si="697"/>
        <v>0</v>
      </c>
      <c r="D8884" s="43" t="str">
        <f t="shared" si="698"/>
        <v>Financial</v>
      </c>
      <c r="E8884" s="43" t="e">
        <f>IF(VLOOKUP(S8884,'DD-Lookup'!$J$6:$L$50,3,FALSE)="Monthly",(YEAR(AC8884)-YEAR(AB8884))*12+MONTH(AC8884)-MONTH(AB8884)+1,(AC8884-AB8884+1))</f>
        <v>#N/A</v>
      </c>
      <c r="F8884" s="210" t="e">
        <f t="shared" si="699"/>
        <v>#N/A</v>
      </c>
    </row>
    <row r="8885" spans="1:6" x14ac:dyDescent="0.25">
      <c r="A8885" s="43" t="str">
        <f t="shared" si="695"/>
        <v xml:space="preserve"> 0 Financial</v>
      </c>
      <c r="B8885" s="43" t="str">
        <f t="shared" si="696"/>
        <v/>
      </c>
      <c r="C8885" s="43">
        <f t="shared" si="697"/>
        <v>0</v>
      </c>
      <c r="D8885" s="43" t="str">
        <f t="shared" si="698"/>
        <v>Financial</v>
      </c>
      <c r="E8885" s="43" t="e">
        <f>IF(VLOOKUP(S8885,'DD-Lookup'!$J$6:$L$50,3,FALSE)="Monthly",(YEAR(AC8885)-YEAR(AB8885))*12+MONTH(AC8885)-MONTH(AB8885)+1,(AC8885-AB8885+1))</f>
        <v>#N/A</v>
      </c>
      <c r="F8885" s="210" t="e">
        <f t="shared" si="699"/>
        <v>#N/A</v>
      </c>
    </row>
    <row r="8886" spans="1:6" x14ac:dyDescent="0.25">
      <c r="A8886" s="43" t="str">
        <f t="shared" si="695"/>
        <v xml:space="preserve"> 0 Financial</v>
      </c>
      <c r="B8886" s="43" t="str">
        <f t="shared" si="696"/>
        <v/>
      </c>
      <c r="C8886" s="43">
        <f t="shared" si="697"/>
        <v>0</v>
      </c>
      <c r="D8886" s="43" t="str">
        <f t="shared" si="698"/>
        <v>Financial</v>
      </c>
      <c r="E8886" s="43" t="e">
        <f>IF(VLOOKUP(S8886,'DD-Lookup'!$J$6:$L$50,3,FALSE)="Monthly",(YEAR(AC8886)-YEAR(AB8886))*12+MONTH(AC8886)-MONTH(AB8886)+1,(AC8886-AB8886+1))</f>
        <v>#N/A</v>
      </c>
      <c r="F8886" s="210" t="e">
        <f t="shared" si="699"/>
        <v>#N/A</v>
      </c>
    </row>
    <row r="8887" spans="1:6" x14ac:dyDescent="0.25">
      <c r="A8887" s="43" t="str">
        <f t="shared" si="695"/>
        <v xml:space="preserve"> 0 Financial</v>
      </c>
      <c r="B8887" s="43" t="str">
        <f t="shared" si="696"/>
        <v/>
      </c>
      <c r="C8887" s="43">
        <f t="shared" si="697"/>
        <v>0</v>
      </c>
      <c r="D8887" s="43" t="str">
        <f t="shared" si="698"/>
        <v>Financial</v>
      </c>
      <c r="E8887" s="43" t="e">
        <f>IF(VLOOKUP(S8887,'DD-Lookup'!$J$6:$L$50,3,FALSE)="Monthly",(YEAR(AC8887)-YEAR(AB8887))*12+MONTH(AC8887)-MONTH(AB8887)+1,(AC8887-AB8887+1))</f>
        <v>#N/A</v>
      </c>
      <c r="F8887" s="210" t="e">
        <f t="shared" si="699"/>
        <v>#N/A</v>
      </c>
    </row>
    <row r="8888" spans="1:6" x14ac:dyDescent="0.25">
      <c r="A8888" s="43" t="str">
        <f t="shared" si="695"/>
        <v xml:space="preserve"> 0 Financial</v>
      </c>
      <c r="B8888" s="43" t="str">
        <f t="shared" si="696"/>
        <v/>
      </c>
      <c r="C8888" s="43">
        <f t="shared" si="697"/>
        <v>0</v>
      </c>
      <c r="D8888" s="43" t="str">
        <f t="shared" si="698"/>
        <v>Financial</v>
      </c>
      <c r="E8888" s="43" t="e">
        <f>IF(VLOOKUP(S8888,'DD-Lookup'!$J$6:$L$50,3,FALSE)="Monthly",(YEAR(AC8888)-YEAR(AB8888))*12+MONTH(AC8888)-MONTH(AB8888)+1,(AC8888-AB8888+1))</f>
        <v>#N/A</v>
      </c>
      <c r="F8888" s="210" t="e">
        <f t="shared" si="699"/>
        <v>#N/A</v>
      </c>
    </row>
    <row r="8889" spans="1:6" x14ac:dyDescent="0.25">
      <c r="A8889" s="43" t="str">
        <f t="shared" si="695"/>
        <v xml:space="preserve"> 0 Financial</v>
      </c>
      <c r="B8889" s="43" t="str">
        <f t="shared" si="696"/>
        <v/>
      </c>
      <c r="C8889" s="43">
        <f t="shared" si="697"/>
        <v>0</v>
      </c>
      <c r="D8889" s="43" t="str">
        <f t="shared" si="698"/>
        <v>Financial</v>
      </c>
      <c r="E8889" s="43" t="e">
        <f>IF(VLOOKUP(S8889,'DD-Lookup'!$J$6:$L$50,3,FALSE)="Monthly",(YEAR(AC8889)-YEAR(AB8889))*12+MONTH(AC8889)-MONTH(AB8889)+1,(AC8889-AB8889+1))</f>
        <v>#N/A</v>
      </c>
      <c r="F8889" s="210" t="e">
        <f t="shared" si="699"/>
        <v>#N/A</v>
      </c>
    </row>
    <row r="8890" spans="1:6" x14ac:dyDescent="0.25">
      <c r="A8890" s="43" t="str">
        <f t="shared" si="695"/>
        <v xml:space="preserve"> 0 Financial</v>
      </c>
      <c r="B8890" s="43" t="str">
        <f t="shared" si="696"/>
        <v/>
      </c>
      <c r="C8890" s="43">
        <f t="shared" si="697"/>
        <v>0</v>
      </c>
      <c r="D8890" s="43" t="str">
        <f t="shared" si="698"/>
        <v>Financial</v>
      </c>
      <c r="E8890" s="43" t="e">
        <f>IF(VLOOKUP(S8890,'DD-Lookup'!$J$6:$L$50,3,FALSE)="Monthly",(YEAR(AC8890)-YEAR(AB8890))*12+MONTH(AC8890)-MONTH(AB8890)+1,(AC8890-AB8890+1))</f>
        <v>#N/A</v>
      </c>
      <c r="F8890" s="210" t="e">
        <f t="shared" si="699"/>
        <v>#N/A</v>
      </c>
    </row>
    <row r="8891" spans="1:6" x14ac:dyDescent="0.25">
      <c r="A8891" s="43" t="str">
        <f t="shared" si="695"/>
        <v xml:space="preserve"> 0 Financial</v>
      </c>
      <c r="B8891" s="43" t="str">
        <f t="shared" si="696"/>
        <v/>
      </c>
      <c r="C8891" s="43">
        <f t="shared" si="697"/>
        <v>0</v>
      </c>
      <c r="D8891" s="43" t="str">
        <f t="shared" si="698"/>
        <v>Financial</v>
      </c>
      <c r="E8891" s="43" t="e">
        <f>IF(VLOOKUP(S8891,'DD-Lookup'!$J$6:$L$50,3,FALSE)="Monthly",(YEAR(AC8891)-YEAR(AB8891))*12+MONTH(AC8891)-MONTH(AB8891)+1,(AC8891-AB8891+1))</f>
        <v>#N/A</v>
      </c>
      <c r="F8891" s="210" t="e">
        <f t="shared" si="699"/>
        <v>#N/A</v>
      </c>
    </row>
    <row r="8892" spans="1:6" x14ac:dyDescent="0.25">
      <c r="A8892" s="43" t="str">
        <f t="shared" si="695"/>
        <v xml:space="preserve"> 0 Financial</v>
      </c>
      <c r="B8892" s="43" t="str">
        <f t="shared" si="696"/>
        <v/>
      </c>
      <c r="C8892" s="43">
        <f t="shared" si="697"/>
        <v>0</v>
      </c>
      <c r="D8892" s="43" t="str">
        <f t="shared" si="698"/>
        <v>Financial</v>
      </c>
      <c r="E8892" s="43" t="e">
        <f>IF(VLOOKUP(S8892,'DD-Lookup'!$J$6:$L$50,3,FALSE)="Monthly",(YEAR(AC8892)-YEAR(AB8892))*12+MONTH(AC8892)-MONTH(AB8892)+1,(AC8892-AB8892+1))</f>
        <v>#N/A</v>
      </c>
      <c r="F8892" s="210" t="e">
        <f t="shared" si="699"/>
        <v>#N/A</v>
      </c>
    </row>
    <row r="8893" spans="1:6" x14ac:dyDescent="0.25">
      <c r="A8893" s="43" t="str">
        <f t="shared" si="695"/>
        <v xml:space="preserve"> 0 Financial</v>
      </c>
      <c r="B8893" s="43" t="str">
        <f t="shared" si="696"/>
        <v/>
      </c>
      <c r="C8893" s="43">
        <f t="shared" si="697"/>
        <v>0</v>
      </c>
      <c r="D8893" s="43" t="str">
        <f t="shared" si="698"/>
        <v>Financial</v>
      </c>
      <c r="E8893" s="43" t="e">
        <f>IF(VLOOKUP(S8893,'DD-Lookup'!$J$6:$L$50,3,FALSE)="Monthly",(YEAR(AC8893)-YEAR(AB8893))*12+MONTH(AC8893)-MONTH(AB8893)+1,(AC8893-AB8893+1))</f>
        <v>#N/A</v>
      </c>
      <c r="F8893" s="210" t="e">
        <f t="shared" si="699"/>
        <v>#N/A</v>
      </c>
    </row>
    <row r="8894" spans="1:6" x14ac:dyDescent="0.25">
      <c r="A8894" s="43" t="str">
        <f t="shared" si="695"/>
        <v xml:space="preserve"> 0 Financial</v>
      </c>
      <c r="B8894" s="43" t="str">
        <f t="shared" si="696"/>
        <v/>
      </c>
      <c r="C8894" s="43">
        <f t="shared" si="697"/>
        <v>0</v>
      </c>
      <c r="D8894" s="43" t="str">
        <f t="shared" si="698"/>
        <v>Financial</v>
      </c>
      <c r="E8894" s="43" t="e">
        <f>IF(VLOOKUP(S8894,'DD-Lookup'!$J$6:$L$50,3,FALSE)="Monthly",(YEAR(AC8894)-YEAR(AB8894))*12+MONTH(AC8894)-MONTH(AB8894)+1,(AC8894-AB8894+1))</f>
        <v>#N/A</v>
      </c>
      <c r="F8894" s="210" t="e">
        <f t="shared" si="699"/>
        <v>#N/A</v>
      </c>
    </row>
    <row r="8895" spans="1:6" x14ac:dyDescent="0.25">
      <c r="A8895" s="43" t="str">
        <f t="shared" si="695"/>
        <v xml:space="preserve"> 0 Financial</v>
      </c>
      <c r="B8895" s="43" t="str">
        <f t="shared" si="696"/>
        <v/>
      </c>
      <c r="C8895" s="43">
        <f t="shared" si="697"/>
        <v>0</v>
      </c>
      <c r="D8895" s="43" t="str">
        <f t="shared" si="698"/>
        <v>Financial</v>
      </c>
      <c r="E8895" s="43" t="e">
        <f>IF(VLOOKUP(S8895,'DD-Lookup'!$J$6:$L$50,3,FALSE)="Monthly",(YEAR(AC8895)-YEAR(AB8895))*12+MONTH(AC8895)-MONTH(AB8895)+1,(AC8895-AB8895+1))</f>
        <v>#N/A</v>
      </c>
      <c r="F8895" s="210" t="e">
        <f t="shared" si="699"/>
        <v>#N/A</v>
      </c>
    </row>
    <row r="8896" spans="1:6" x14ac:dyDescent="0.25">
      <c r="A8896" s="43" t="str">
        <f t="shared" si="695"/>
        <v xml:space="preserve"> 0 Financial</v>
      </c>
      <c r="B8896" s="43" t="str">
        <f t="shared" si="696"/>
        <v/>
      </c>
      <c r="C8896" s="43">
        <f t="shared" si="697"/>
        <v>0</v>
      </c>
      <c r="D8896" s="43" t="str">
        <f t="shared" si="698"/>
        <v>Financial</v>
      </c>
      <c r="E8896" s="43" t="e">
        <f>IF(VLOOKUP(S8896,'DD-Lookup'!$J$6:$L$50,3,FALSE)="Monthly",(YEAR(AC8896)-YEAR(AB8896))*12+MONTH(AC8896)-MONTH(AB8896)+1,(AC8896-AB8896+1))</f>
        <v>#N/A</v>
      </c>
      <c r="F8896" s="210" t="e">
        <f t="shared" si="699"/>
        <v>#N/A</v>
      </c>
    </row>
    <row r="8897" spans="1:6" x14ac:dyDescent="0.25">
      <c r="A8897" s="43" t="str">
        <f t="shared" si="695"/>
        <v xml:space="preserve"> 0 Financial</v>
      </c>
      <c r="B8897" s="43" t="str">
        <f t="shared" si="696"/>
        <v/>
      </c>
      <c r="C8897" s="43">
        <f t="shared" si="697"/>
        <v>0</v>
      </c>
      <c r="D8897" s="43" t="str">
        <f t="shared" si="698"/>
        <v>Financial</v>
      </c>
      <c r="E8897" s="43" t="e">
        <f>IF(VLOOKUP(S8897,'DD-Lookup'!$J$6:$L$50,3,FALSE)="Monthly",(YEAR(AC8897)-YEAR(AB8897))*12+MONTH(AC8897)-MONTH(AB8897)+1,(AC8897-AB8897+1))</f>
        <v>#N/A</v>
      </c>
      <c r="F8897" s="210" t="e">
        <f t="shared" si="699"/>
        <v>#N/A</v>
      </c>
    </row>
    <row r="8898" spans="1:6" x14ac:dyDescent="0.25">
      <c r="A8898" s="43" t="str">
        <f t="shared" si="695"/>
        <v xml:space="preserve"> 0 Financial</v>
      </c>
      <c r="B8898" s="43" t="str">
        <f t="shared" si="696"/>
        <v/>
      </c>
      <c r="C8898" s="43">
        <f t="shared" si="697"/>
        <v>0</v>
      </c>
      <c r="D8898" s="43" t="str">
        <f t="shared" si="698"/>
        <v>Financial</v>
      </c>
      <c r="E8898" s="43" t="e">
        <f>IF(VLOOKUP(S8898,'DD-Lookup'!$J$6:$L$50,3,FALSE)="Monthly",(YEAR(AC8898)-YEAR(AB8898))*12+MONTH(AC8898)-MONTH(AB8898)+1,(AC8898-AB8898+1))</f>
        <v>#N/A</v>
      </c>
      <c r="F8898" s="210" t="e">
        <f t="shared" si="699"/>
        <v>#N/A</v>
      </c>
    </row>
    <row r="8899" spans="1:6" x14ac:dyDescent="0.25">
      <c r="A8899" s="43" t="str">
        <f t="shared" si="695"/>
        <v xml:space="preserve"> 0 Financial</v>
      </c>
      <c r="B8899" s="43" t="str">
        <f t="shared" si="696"/>
        <v/>
      </c>
      <c r="C8899" s="43">
        <f t="shared" si="697"/>
        <v>0</v>
      </c>
      <c r="D8899" s="43" t="str">
        <f t="shared" si="698"/>
        <v>Financial</v>
      </c>
      <c r="E8899" s="43" t="e">
        <f>IF(VLOOKUP(S8899,'DD-Lookup'!$J$6:$L$50,3,FALSE)="Monthly",(YEAR(AC8899)-YEAR(AB8899))*12+MONTH(AC8899)-MONTH(AB8899)+1,(AC8899-AB8899+1))</f>
        <v>#N/A</v>
      </c>
      <c r="F8899" s="210" t="e">
        <f t="shared" si="699"/>
        <v>#N/A</v>
      </c>
    </row>
    <row r="8900" spans="1:6" x14ac:dyDescent="0.25">
      <c r="A8900" s="43" t="str">
        <f t="shared" si="695"/>
        <v xml:space="preserve"> 0 Financial</v>
      </c>
      <c r="B8900" s="43" t="str">
        <f t="shared" si="696"/>
        <v/>
      </c>
      <c r="C8900" s="43">
        <f t="shared" si="697"/>
        <v>0</v>
      </c>
      <c r="D8900" s="43" t="str">
        <f t="shared" si="698"/>
        <v>Financial</v>
      </c>
      <c r="E8900" s="43" t="e">
        <f>IF(VLOOKUP(S8900,'DD-Lookup'!$J$6:$L$50,3,FALSE)="Monthly",(YEAR(AC8900)-YEAR(AB8900))*12+MONTH(AC8900)-MONTH(AB8900)+1,(AC8900-AB8900+1))</f>
        <v>#N/A</v>
      </c>
      <c r="F8900" s="210" t="e">
        <f t="shared" si="699"/>
        <v>#N/A</v>
      </c>
    </row>
    <row r="8901" spans="1:6" x14ac:dyDescent="0.25">
      <c r="A8901" s="43" t="str">
        <f t="shared" si="695"/>
        <v xml:space="preserve"> 0 Financial</v>
      </c>
      <c r="B8901" s="43" t="str">
        <f t="shared" si="696"/>
        <v/>
      </c>
      <c r="C8901" s="43">
        <f t="shared" si="697"/>
        <v>0</v>
      </c>
      <c r="D8901" s="43" t="str">
        <f t="shared" si="698"/>
        <v>Financial</v>
      </c>
      <c r="E8901" s="43" t="e">
        <f>IF(VLOOKUP(S8901,'DD-Lookup'!$J$6:$L$50,3,FALSE)="Monthly",(YEAR(AC8901)-YEAR(AB8901))*12+MONTH(AC8901)-MONTH(AB8901)+1,(AC8901-AB8901+1))</f>
        <v>#N/A</v>
      </c>
      <c r="F8901" s="210" t="e">
        <f t="shared" si="699"/>
        <v>#N/A</v>
      </c>
    </row>
    <row r="8902" spans="1:6" x14ac:dyDescent="0.25">
      <c r="A8902" s="43" t="str">
        <f t="shared" si="695"/>
        <v xml:space="preserve"> 0 Financial</v>
      </c>
      <c r="B8902" s="43" t="str">
        <f t="shared" si="696"/>
        <v/>
      </c>
      <c r="C8902" s="43">
        <f t="shared" si="697"/>
        <v>0</v>
      </c>
      <c r="D8902" s="43" t="str">
        <f t="shared" si="698"/>
        <v>Financial</v>
      </c>
      <c r="E8902" s="43" t="e">
        <f>IF(VLOOKUP(S8902,'DD-Lookup'!$J$6:$L$50,3,FALSE)="Monthly",(YEAR(AC8902)-YEAR(AB8902))*12+MONTH(AC8902)-MONTH(AB8902)+1,(AC8902-AB8902+1))</f>
        <v>#N/A</v>
      </c>
      <c r="F8902" s="210" t="e">
        <f t="shared" si="699"/>
        <v>#N/A</v>
      </c>
    </row>
    <row r="8903" spans="1:6" x14ac:dyDescent="0.25">
      <c r="A8903" s="43" t="str">
        <f t="shared" si="695"/>
        <v xml:space="preserve"> 0 Financial</v>
      </c>
      <c r="B8903" s="43" t="str">
        <f t="shared" si="696"/>
        <v/>
      </c>
      <c r="C8903" s="43">
        <f t="shared" si="697"/>
        <v>0</v>
      </c>
      <c r="D8903" s="43" t="str">
        <f t="shared" si="698"/>
        <v>Financial</v>
      </c>
      <c r="E8903" s="43" t="e">
        <f>IF(VLOOKUP(S8903,'DD-Lookup'!$J$6:$L$50,3,FALSE)="Monthly",(YEAR(AC8903)-YEAR(AB8903))*12+MONTH(AC8903)-MONTH(AB8903)+1,(AC8903-AB8903+1))</f>
        <v>#N/A</v>
      </c>
      <c r="F8903" s="210" t="e">
        <f t="shared" si="699"/>
        <v>#N/A</v>
      </c>
    </row>
    <row r="8904" spans="1:6" x14ac:dyDescent="0.25">
      <c r="A8904" s="43" t="str">
        <f t="shared" si="695"/>
        <v xml:space="preserve"> 0 Financial</v>
      </c>
      <c r="B8904" s="43" t="str">
        <f t="shared" si="696"/>
        <v/>
      </c>
      <c r="C8904" s="43">
        <f t="shared" si="697"/>
        <v>0</v>
      </c>
      <c r="D8904" s="43" t="str">
        <f t="shared" si="698"/>
        <v>Financial</v>
      </c>
      <c r="E8904" s="43" t="e">
        <f>IF(VLOOKUP(S8904,'DD-Lookup'!$J$6:$L$50,3,FALSE)="Monthly",(YEAR(AC8904)-YEAR(AB8904))*12+MONTH(AC8904)-MONTH(AB8904)+1,(AC8904-AB8904+1))</f>
        <v>#N/A</v>
      </c>
      <c r="F8904" s="210" t="e">
        <f t="shared" si="699"/>
        <v>#N/A</v>
      </c>
    </row>
    <row r="8905" spans="1:6" x14ac:dyDescent="0.25">
      <c r="A8905" s="43" t="str">
        <f t="shared" si="695"/>
        <v xml:space="preserve"> 0 Financial</v>
      </c>
      <c r="B8905" s="43" t="str">
        <f t="shared" si="696"/>
        <v/>
      </c>
      <c r="C8905" s="43">
        <f t="shared" si="697"/>
        <v>0</v>
      </c>
      <c r="D8905" s="43" t="str">
        <f t="shared" si="698"/>
        <v>Financial</v>
      </c>
      <c r="E8905" s="43" t="e">
        <f>IF(VLOOKUP(S8905,'DD-Lookup'!$J$6:$L$50,3,FALSE)="Monthly",(YEAR(AC8905)-YEAR(AB8905))*12+MONTH(AC8905)-MONTH(AB8905)+1,(AC8905-AB8905+1))</f>
        <v>#N/A</v>
      </c>
      <c r="F8905" s="210" t="e">
        <f t="shared" si="699"/>
        <v>#N/A</v>
      </c>
    </row>
    <row r="8906" spans="1:6" x14ac:dyDescent="0.25">
      <c r="A8906" s="43" t="str">
        <f t="shared" ref="A8906:A8969" si="700">B8906&amp;" "&amp;C8906&amp;" "&amp;D8906</f>
        <v xml:space="preserve"> 0 Financial</v>
      </c>
      <c r="B8906" s="43" t="str">
        <f t="shared" ref="B8906:B8969" si="701">IF((LEFT(N8906,2)="US"),"US","")</f>
        <v/>
      </c>
      <c r="C8906" s="43">
        <f t="shared" ref="C8906:C8969" si="702">M8906</f>
        <v>0</v>
      </c>
      <c r="D8906" s="43" t="str">
        <f t="shared" ref="D8906:D8969" si="703">IF(ISNUMBER(FIND("Phy",N8906))=TRUE,"Physical","Financial")</f>
        <v>Financial</v>
      </c>
      <c r="E8906" s="43" t="e">
        <f>IF(VLOOKUP(S8906,'DD-Lookup'!$J$6:$L$50,3,FALSE)="Monthly",(YEAR(AC8906)-YEAR(AB8906))*12+MONTH(AC8906)-MONTH(AB8906)+1,(AC8906-AB8906+1))</f>
        <v>#N/A</v>
      </c>
      <c r="F8906" s="210" t="e">
        <f t="shared" ref="F8906:F8969" si="704">E8906*SUM(P8906:Q8906)</f>
        <v>#N/A</v>
      </c>
    </row>
    <row r="8907" spans="1:6" x14ac:dyDescent="0.25">
      <c r="A8907" s="43" t="str">
        <f t="shared" si="700"/>
        <v xml:space="preserve"> 0 Financial</v>
      </c>
      <c r="B8907" s="43" t="str">
        <f t="shared" si="701"/>
        <v/>
      </c>
      <c r="C8907" s="43">
        <f t="shared" si="702"/>
        <v>0</v>
      </c>
      <c r="D8907" s="43" t="str">
        <f t="shared" si="703"/>
        <v>Financial</v>
      </c>
      <c r="E8907" s="43" t="e">
        <f>IF(VLOOKUP(S8907,'DD-Lookup'!$J$6:$L$50,3,FALSE)="Monthly",(YEAR(AC8907)-YEAR(AB8907))*12+MONTH(AC8907)-MONTH(AB8907)+1,(AC8907-AB8907+1))</f>
        <v>#N/A</v>
      </c>
      <c r="F8907" s="210" t="e">
        <f t="shared" si="704"/>
        <v>#N/A</v>
      </c>
    </row>
    <row r="8908" spans="1:6" x14ac:dyDescent="0.25">
      <c r="A8908" s="43" t="str">
        <f t="shared" si="700"/>
        <v xml:space="preserve"> 0 Financial</v>
      </c>
      <c r="B8908" s="43" t="str">
        <f t="shared" si="701"/>
        <v/>
      </c>
      <c r="C8908" s="43">
        <f t="shared" si="702"/>
        <v>0</v>
      </c>
      <c r="D8908" s="43" t="str">
        <f t="shared" si="703"/>
        <v>Financial</v>
      </c>
      <c r="E8908" s="43" t="e">
        <f>IF(VLOOKUP(S8908,'DD-Lookup'!$J$6:$L$50,3,FALSE)="Monthly",(YEAR(AC8908)-YEAR(AB8908))*12+MONTH(AC8908)-MONTH(AB8908)+1,(AC8908-AB8908+1))</f>
        <v>#N/A</v>
      </c>
      <c r="F8908" s="210" t="e">
        <f t="shared" si="704"/>
        <v>#N/A</v>
      </c>
    </row>
    <row r="8909" spans="1:6" x14ac:dyDescent="0.25">
      <c r="A8909" s="43" t="str">
        <f t="shared" si="700"/>
        <v xml:space="preserve"> 0 Financial</v>
      </c>
      <c r="B8909" s="43" t="str">
        <f t="shared" si="701"/>
        <v/>
      </c>
      <c r="C8909" s="43">
        <f t="shared" si="702"/>
        <v>0</v>
      </c>
      <c r="D8909" s="43" t="str">
        <f t="shared" si="703"/>
        <v>Financial</v>
      </c>
      <c r="E8909" s="43" t="e">
        <f>IF(VLOOKUP(S8909,'DD-Lookup'!$J$6:$L$50,3,FALSE)="Monthly",(YEAR(AC8909)-YEAR(AB8909))*12+MONTH(AC8909)-MONTH(AB8909)+1,(AC8909-AB8909+1))</f>
        <v>#N/A</v>
      </c>
      <c r="F8909" s="210" t="e">
        <f t="shared" si="704"/>
        <v>#N/A</v>
      </c>
    </row>
    <row r="8910" spans="1:6" x14ac:dyDescent="0.25">
      <c r="A8910" s="43" t="str">
        <f t="shared" si="700"/>
        <v xml:space="preserve"> 0 Financial</v>
      </c>
      <c r="B8910" s="43" t="str">
        <f t="shared" si="701"/>
        <v/>
      </c>
      <c r="C8910" s="43">
        <f t="shared" si="702"/>
        <v>0</v>
      </c>
      <c r="D8910" s="43" t="str">
        <f t="shared" si="703"/>
        <v>Financial</v>
      </c>
      <c r="E8910" s="43" t="e">
        <f>IF(VLOOKUP(S8910,'DD-Lookup'!$J$6:$L$50,3,FALSE)="Monthly",(YEAR(AC8910)-YEAR(AB8910))*12+MONTH(AC8910)-MONTH(AB8910)+1,(AC8910-AB8910+1))</f>
        <v>#N/A</v>
      </c>
      <c r="F8910" s="210" t="e">
        <f t="shared" si="704"/>
        <v>#N/A</v>
      </c>
    </row>
    <row r="8911" spans="1:6" x14ac:dyDescent="0.25">
      <c r="A8911" s="43" t="str">
        <f t="shared" si="700"/>
        <v xml:space="preserve"> 0 Financial</v>
      </c>
      <c r="B8911" s="43" t="str">
        <f t="shared" si="701"/>
        <v/>
      </c>
      <c r="C8911" s="43">
        <f t="shared" si="702"/>
        <v>0</v>
      </c>
      <c r="D8911" s="43" t="str">
        <f t="shared" si="703"/>
        <v>Financial</v>
      </c>
      <c r="E8911" s="43" t="e">
        <f>IF(VLOOKUP(S8911,'DD-Lookup'!$J$6:$L$50,3,FALSE)="Monthly",(YEAR(AC8911)-YEAR(AB8911))*12+MONTH(AC8911)-MONTH(AB8911)+1,(AC8911-AB8911+1))</f>
        <v>#N/A</v>
      </c>
      <c r="F8911" s="210" t="e">
        <f t="shared" si="704"/>
        <v>#N/A</v>
      </c>
    </row>
    <row r="8912" spans="1:6" x14ac:dyDescent="0.25">
      <c r="A8912" s="43" t="str">
        <f t="shared" si="700"/>
        <v xml:space="preserve"> 0 Financial</v>
      </c>
      <c r="B8912" s="43" t="str">
        <f t="shared" si="701"/>
        <v/>
      </c>
      <c r="C8912" s="43">
        <f t="shared" si="702"/>
        <v>0</v>
      </c>
      <c r="D8912" s="43" t="str">
        <f t="shared" si="703"/>
        <v>Financial</v>
      </c>
      <c r="E8912" s="43" t="e">
        <f>IF(VLOOKUP(S8912,'DD-Lookup'!$J$6:$L$50,3,FALSE)="Monthly",(YEAR(AC8912)-YEAR(AB8912))*12+MONTH(AC8912)-MONTH(AB8912)+1,(AC8912-AB8912+1))</f>
        <v>#N/A</v>
      </c>
      <c r="F8912" s="210" t="e">
        <f t="shared" si="704"/>
        <v>#N/A</v>
      </c>
    </row>
    <row r="8913" spans="1:6" x14ac:dyDescent="0.25">
      <c r="A8913" s="43" t="str">
        <f t="shared" si="700"/>
        <v xml:space="preserve"> 0 Financial</v>
      </c>
      <c r="B8913" s="43" t="str">
        <f t="shared" si="701"/>
        <v/>
      </c>
      <c r="C8913" s="43">
        <f t="shared" si="702"/>
        <v>0</v>
      </c>
      <c r="D8913" s="43" t="str">
        <f t="shared" si="703"/>
        <v>Financial</v>
      </c>
      <c r="E8913" s="43" t="e">
        <f>IF(VLOOKUP(S8913,'DD-Lookup'!$J$6:$L$50,3,FALSE)="Monthly",(YEAR(AC8913)-YEAR(AB8913))*12+MONTH(AC8913)-MONTH(AB8913)+1,(AC8913-AB8913+1))</f>
        <v>#N/A</v>
      </c>
      <c r="F8913" s="210" t="e">
        <f t="shared" si="704"/>
        <v>#N/A</v>
      </c>
    </row>
    <row r="8914" spans="1:6" x14ac:dyDescent="0.25">
      <c r="A8914" s="43" t="str">
        <f t="shared" si="700"/>
        <v xml:space="preserve"> 0 Financial</v>
      </c>
      <c r="B8914" s="43" t="str">
        <f t="shared" si="701"/>
        <v/>
      </c>
      <c r="C8914" s="43">
        <f t="shared" si="702"/>
        <v>0</v>
      </c>
      <c r="D8914" s="43" t="str">
        <f t="shared" si="703"/>
        <v>Financial</v>
      </c>
      <c r="E8914" s="43" t="e">
        <f>IF(VLOOKUP(S8914,'DD-Lookup'!$J$6:$L$50,3,FALSE)="Monthly",(YEAR(AC8914)-YEAR(AB8914))*12+MONTH(AC8914)-MONTH(AB8914)+1,(AC8914-AB8914+1))</f>
        <v>#N/A</v>
      </c>
      <c r="F8914" s="210" t="e">
        <f t="shared" si="704"/>
        <v>#N/A</v>
      </c>
    </row>
    <row r="8915" spans="1:6" x14ac:dyDescent="0.25">
      <c r="A8915" s="43" t="str">
        <f t="shared" si="700"/>
        <v xml:space="preserve"> 0 Financial</v>
      </c>
      <c r="B8915" s="43" t="str">
        <f t="shared" si="701"/>
        <v/>
      </c>
      <c r="C8915" s="43">
        <f t="shared" si="702"/>
        <v>0</v>
      </c>
      <c r="D8915" s="43" t="str">
        <f t="shared" si="703"/>
        <v>Financial</v>
      </c>
      <c r="E8915" s="43" t="e">
        <f>IF(VLOOKUP(S8915,'DD-Lookup'!$J$6:$L$50,3,FALSE)="Monthly",(YEAR(AC8915)-YEAR(AB8915))*12+MONTH(AC8915)-MONTH(AB8915)+1,(AC8915-AB8915+1))</f>
        <v>#N/A</v>
      </c>
      <c r="F8915" s="210" t="e">
        <f t="shared" si="704"/>
        <v>#N/A</v>
      </c>
    </row>
    <row r="8916" spans="1:6" x14ac:dyDescent="0.25">
      <c r="A8916" s="43" t="str">
        <f t="shared" si="700"/>
        <v xml:space="preserve"> 0 Financial</v>
      </c>
      <c r="B8916" s="43" t="str">
        <f t="shared" si="701"/>
        <v/>
      </c>
      <c r="C8916" s="43">
        <f t="shared" si="702"/>
        <v>0</v>
      </c>
      <c r="D8916" s="43" t="str">
        <f t="shared" si="703"/>
        <v>Financial</v>
      </c>
      <c r="E8916" s="43" t="e">
        <f>IF(VLOOKUP(S8916,'DD-Lookup'!$J$6:$L$50,3,FALSE)="Monthly",(YEAR(AC8916)-YEAR(AB8916))*12+MONTH(AC8916)-MONTH(AB8916)+1,(AC8916-AB8916+1))</f>
        <v>#N/A</v>
      </c>
      <c r="F8916" s="210" t="e">
        <f t="shared" si="704"/>
        <v>#N/A</v>
      </c>
    </row>
    <row r="8917" spans="1:6" x14ac:dyDescent="0.25">
      <c r="A8917" s="43" t="str">
        <f t="shared" si="700"/>
        <v xml:space="preserve"> 0 Financial</v>
      </c>
      <c r="B8917" s="43" t="str">
        <f t="shared" si="701"/>
        <v/>
      </c>
      <c r="C8917" s="43">
        <f t="shared" si="702"/>
        <v>0</v>
      </c>
      <c r="D8917" s="43" t="str">
        <f t="shared" si="703"/>
        <v>Financial</v>
      </c>
      <c r="E8917" s="43" t="e">
        <f>IF(VLOOKUP(S8917,'DD-Lookup'!$J$6:$L$50,3,FALSE)="Monthly",(YEAR(AC8917)-YEAR(AB8917))*12+MONTH(AC8917)-MONTH(AB8917)+1,(AC8917-AB8917+1))</f>
        <v>#N/A</v>
      </c>
      <c r="F8917" s="210" t="e">
        <f t="shared" si="704"/>
        <v>#N/A</v>
      </c>
    </row>
    <row r="8918" spans="1:6" x14ac:dyDescent="0.25">
      <c r="A8918" s="43" t="str">
        <f t="shared" si="700"/>
        <v xml:space="preserve"> 0 Financial</v>
      </c>
      <c r="B8918" s="43" t="str">
        <f t="shared" si="701"/>
        <v/>
      </c>
      <c r="C8918" s="43">
        <f t="shared" si="702"/>
        <v>0</v>
      </c>
      <c r="D8918" s="43" t="str">
        <f t="shared" si="703"/>
        <v>Financial</v>
      </c>
      <c r="E8918" s="43" t="e">
        <f>IF(VLOOKUP(S8918,'DD-Lookup'!$J$6:$L$50,3,FALSE)="Monthly",(YEAR(AC8918)-YEAR(AB8918))*12+MONTH(AC8918)-MONTH(AB8918)+1,(AC8918-AB8918+1))</f>
        <v>#N/A</v>
      </c>
      <c r="F8918" s="210" t="e">
        <f t="shared" si="704"/>
        <v>#N/A</v>
      </c>
    </row>
    <row r="8919" spans="1:6" x14ac:dyDescent="0.25">
      <c r="A8919" s="43" t="str">
        <f t="shared" si="700"/>
        <v xml:space="preserve"> 0 Financial</v>
      </c>
      <c r="B8919" s="43" t="str">
        <f t="shared" si="701"/>
        <v/>
      </c>
      <c r="C8919" s="43">
        <f t="shared" si="702"/>
        <v>0</v>
      </c>
      <c r="D8919" s="43" t="str">
        <f t="shared" si="703"/>
        <v>Financial</v>
      </c>
      <c r="E8919" s="43" t="e">
        <f>IF(VLOOKUP(S8919,'DD-Lookup'!$J$6:$L$50,3,FALSE)="Monthly",(YEAR(AC8919)-YEAR(AB8919))*12+MONTH(AC8919)-MONTH(AB8919)+1,(AC8919-AB8919+1))</f>
        <v>#N/A</v>
      </c>
      <c r="F8919" s="210" t="e">
        <f t="shared" si="704"/>
        <v>#N/A</v>
      </c>
    </row>
    <row r="8920" spans="1:6" x14ac:dyDescent="0.25">
      <c r="A8920" s="43" t="str">
        <f t="shared" si="700"/>
        <v xml:space="preserve"> 0 Financial</v>
      </c>
      <c r="B8920" s="43" t="str">
        <f t="shared" si="701"/>
        <v/>
      </c>
      <c r="C8920" s="43">
        <f t="shared" si="702"/>
        <v>0</v>
      </c>
      <c r="D8920" s="43" t="str">
        <f t="shared" si="703"/>
        <v>Financial</v>
      </c>
      <c r="E8920" s="43" t="e">
        <f>IF(VLOOKUP(S8920,'DD-Lookup'!$J$6:$L$50,3,FALSE)="Monthly",(YEAR(AC8920)-YEAR(AB8920))*12+MONTH(AC8920)-MONTH(AB8920)+1,(AC8920-AB8920+1))</f>
        <v>#N/A</v>
      </c>
      <c r="F8920" s="210" t="e">
        <f t="shared" si="704"/>
        <v>#N/A</v>
      </c>
    </row>
    <row r="8921" spans="1:6" x14ac:dyDescent="0.25">
      <c r="A8921" s="43" t="str">
        <f t="shared" si="700"/>
        <v xml:space="preserve"> 0 Financial</v>
      </c>
      <c r="B8921" s="43" t="str">
        <f t="shared" si="701"/>
        <v/>
      </c>
      <c r="C8921" s="43">
        <f t="shared" si="702"/>
        <v>0</v>
      </c>
      <c r="D8921" s="43" t="str">
        <f t="shared" si="703"/>
        <v>Financial</v>
      </c>
      <c r="E8921" s="43" t="e">
        <f>IF(VLOOKUP(S8921,'DD-Lookup'!$J$6:$L$50,3,FALSE)="Monthly",(YEAR(AC8921)-YEAR(AB8921))*12+MONTH(AC8921)-MONTH(AB8921)+1,(AC8921-AB8921+1))</f>
        <v>#N/A</v>
      </c>
      <c r="F8921" s="210" t="e">
        <f t="shared" si="704"/>
        <v>#N/A</v>
      </c>
    </row>
    <row r="8922" spans="1:6" x14ac:dyDescent="0.25">
      <c r="A8922" s="43" t="str">
        <f t="shared" si="700"/>
        <v xml:space="preserve"> 0 Financial</v>
      </c>
      <c r="B8922" s="43" t="str">
        <f t="shared" si="701"/>
        <v/>
      </c>
      <c r="C8922" s="43">
        <f t="shared" si="702"/>
        <v>0</v>
      </c>
      <c r="D8922" s="43" t="str">
        <f t="shared" si="703"/>
        <v>Financial</v>
      </c>
      <c r="E8922" s="43" t="e">
        <f>IF(VLOOKUP(S8922,'DD-Lookup'!$J$6:$L$50,3,FALSE)="Monthly",(YEAR(AC8922)-YEAR(AB8922))*12+MONTH(AC8922)-MONTH(AB8922)+1,(AC8922-AB8922+1))</f>
        <v>#N/A</v>
      </c>
      <c r="F8922" s="210" t="e">
        <f t="shared" si="704"/>
        <v>#N/A</v>
      </c>
    </row>
    <row r="8923" spans="1:6" x14ac:dyDescent="0.25">
      <c r="A8923" s="43" t="str">
        <f t="shared" si="700"/>
        <v xml:space="preserve"> 0 Financial</v>
      </c>
      <c r="B8923" s="43" t="str">
        <f t="shared" si="701"/>
        <v/>
      </c>
      <c r="C8923" s="43">
        <f t="shared" si="702"/>
        <v>0</v>
      </c>
      <c r="D8923" s="43" t="str">
        <f t="shared" si="703"/>
        <v>Financial</v>
      </c>
      <c r="E8923" s="43" t="e">
        <f>IF(VLOOKUP(S8923,'DD-Lookup'!$J$6:$L$50,3,FALSE)="Monthly",(YEAR(AC8923)-YEAR(AB8923))*12+MONTH(AC8923)-MONTH(AB8923)+1,(AC8923-AB8923+1))</f>
        <v>#N/A</v>
      </c>
      <c r="F8923" s="210" t="e">
        <f t="shared" si="704"/>
        <v>#N/A</v>
      </c>
    </row>
    <row r="8924" spans="1:6" x14ac:dyDescent="0.25">
      <c r="A8924" s="43" t="str">
        <f t="shared" si="700"/>
        <v xml:space="preserve"> 0 Financial</v>
      </c>
      <c r="B8924" s="43" t="str">
        <f t="shared" si="701"/>
        <v/>
      </c>
      <c r="C8924" s="43">
        <f t="shared" si="702"/>
        <v>0</v>
      </c>
      <c r="D8924" s="43" t="str">
        <f t="shared" si="703"/>
        <v>Financial</v>
      </c>
      <c r="E8924" s="43" t="e">
        <f>IF(VLOOKUP(S8924,'DD-Lookup'!$J$6:$L$50,3,FALSE)="Monthly",(YEAR(AC8924)-YEAR(AB8924))*12+MONTH(AC8924)-MONTH(AB8924)+1,(AC8924-AB8924+1))</f>
        <v>#N/A</v>
      </c>
      <c r="F8924" s="210" t="e">
        <f t="shared" si="704"/>
        <v>#N/A</v>
      </c>
    </row>
    <row r="8925" spans="1:6" x14ac:dyDescent="0.25">
      <c r="A8925" s="43" t="str">
        <f t="shared" si="700"/>
        <v xml:space="preserve"> 0 Financial</v>
      </c>
      <c r="B8925" s="43" t="str">
        <f t="shared" si="701"/>
        <v/>
      </c>
      <c r="C8925" s="43">
        <f t="shared" si="702"/>
        <v>0</v>
      </c>
      <c r="D8925" s="43" t="str">
        <f t="shared" si="703"/>
        <v>Financial</v>
      </c>
      <c r="E8925" s="43" t="e">
        <f>IF(VLOOKUP(S8925,'DD-Lookup'!$J$6:$L$50,3,FALSE)="Monthly",(YEAR(AC8925)-YEAR(AB8925))*12+MONTH(AC8925)-MONTH(AB8925)+1,(AC8925-AB8925+1))</f>
        <v>#N/A</v>
      </c>
      <c r="F8925" s="210" t="e">
        <f t="shared" si="704"/>
        <v>#N/A</v>
      </c>
    </row>
    <row r="8926" spans="1:6" x14ac:dyDescent="0.25">
      <c r="A8926" s="43" t="str">
        <f t="shared" si="700"/>
        <v xml:space="preserve"> 0 Financial</v>
      </c>
      <c r="B8926" s="43" t="str">
        <f t="shared" si="701"/>
        <v/>
      </c>
      <c r="C8926" s="43">
        <f t="shared" si="702"/>
        <v>0</v>
      </c>
      <c r="D8926" s="43" t="str">
        <f t="shared" si="703"/>
        <v>Financial</v>
      </c>
      <c r="E8926" s="43" t="e">
        <f>IF(VLOOKUP(S8926,'DD-Lookup'!$J$6:$L$50,3,FALSE)="Monthly",(YEAR(AC8926)-YEAR(AB8926))*12+MONTH(AC8926)-MONTH(AB8926)+1,(AC8926-AB8926+1))</f>
        <v>#N/A</v>
      </c>
      <c r="F8926" s="210" t="e">
        <f t="shared" si="704"/>
        <v>#N/A</v>
      </c>
    </row>
    <row r="8927" spans="1:6" x14ac:dyDescent="0.25">
      <c r="A8927" s="43" t="str">
        <f t="shared" si="700"/>
        <v xml:space="preserve"> 0 Financial</v>
      </c>
      <c r="B8927" s="43" t="str">
        <f t="shared" si="701"/>
        <v/>
      </c>
      <c r="C8927" s="43">
        <f t="shared" si="702"/>
        <v>0</v>
      </c>
      <c r="D8927" s="43" t="str">
        <f t="shared" si="703"/>
        <v>Financial</v>
      </c>
      <c r="E8927" s="43" t="e">
        <f>IF(VLOOKUP(S8927,'DD-Lookup'!$J$6:$L$50,3,FALSE)="Monthly",(YEAR(AC8927)-YEAR(AB8927))*12+MONTH(AC8927)-MONTH(AB8927)+1,(AC8927-AB8927+1))</f>
        <v>#N/A</v>
      </c>
      <c r="F8927" s="210" t="e">
        <f t="shared" si="704"/>
        <v>#N/A</v>
      </c>
    </row>
    <row r="8928" spans="1:6" x14ac:dyDescent="0.25">
      <c r="A8928" s="43" t="str">
        <f t="shared" si="700"/>
        <v xml:space="preserve"> 0 Financial</v>
      </c>
      <c r="B8928" s="43" t="str">
        <f t="shared" si="701"/>
        <v/>
      </c>
      <c r="C8928" s="43">
        <f t="shared" si="702"/>
        <v>0</v>
      </c>
      <c r="D8928" s="43" t="str">
        <f t="shared" si="703"/>
        <v>Financial</v>
      </c>
      <c r="E8928" s="43" t="e">
        <f>IF(VLOOKUP(S8928,'DD-Lookup'!$J$6:$L$50,3,FALSE)="Monthly",(YEAR(AC8928)-YEAR(AB8928))*12+MONTH(AC8928)-MONTH(AB8928)+1,(AC8928-AB8928+1))</f>
        <v>#N/A</v>
      </c>
      <c r="F8928" s="210" t="e">
        <f t="shared" si="704"/>
        <v>#N/A</v>
      </c>
    </row>
    <row r="8929" spans="1:6" x14ac:dyDescent="0.25">
      <c r="A8929" s="43" t="str">
        <f t="shared" si="700"/>
        <v xml:space="preserve"> 0 Financial</v>
      </c>
      <c r="B8929" s="43" t="str">
        <f t="shared" si="701"/>
        <v/>
      </c>
      <c r="C8929" s="43">
        <f t="shared" si="702"/>
        <v>0</v>
      </c>
      <c r="D8929" s="43" t="str">
        <f t="shared" si="703"/>
        <v>Financial</v>
      </c>
      <c r="E8929" s="43" t="e">
        <f>IF(VLOOKUP(S8929,'DD-Lookup'!$J$6:$L$50,3,FALSE)="Monthly",(YEAR(AC8929)-YEAR(AB8929))*12+MONTH(AC8929)-MONTH(AB8929)+1,(AC8929-AB8929+1))</f>
        <v>#N/A</v>
      </c>
      <c r="F8929" s="210" t="e">
        <f t="shared" si="704"/>
        <v>#N/A</v>
      </c>
    </row>
    <row r="8930" spans="1:6" x14ac:dyDescent="0.25">
      <c r="A8930" s="43" t="str">
        <f t="shared" si="700"/>
        <v xml:space="preserve"> 0 Financial</v>
      </c>
      <c r="B8930" s="43" t="str">
        <f t="shared" si="701"/>
        <v/>
      </c>
      <c r="C8930" s="43">
        <f t="shared" si="702"/>
        <v>0</v>
      </c>
      <c r="D8930" s="43" t="str">
        <f t="shared" si="703"/>
        <v>Financial</v>
      </c>
      <c r="E8930" s="43" t="e">
        <f>IF(VLOOKUP(S8930,'DD-Lookup'!$J$6:$L$50,3,FALSE)="Monthly",(YEAR(AC8930)-YEAR(AB8930))*12+MONTH(AC8930)-MONTH(AB8930)+1,(AC8930-AB8930+1))</f>
        <v>#N/A</v>
      </c>
      <c r="F8930" s="210" t="e">
        <f t="shared" si="704"/>
        <v>#N/A</v>
      </c>
    </row>
    <row r="8931" spans="1:6" x14ac:dyDescent="0.25">
      <c r="A8931" s="43" t="str">
        <f t="shared" si="700"/>
        <v xml:space="preserve"> 0 Financial</v>
      </c>
      <c r="B8931" s="43" t="str">
        <f t="shared" si="701"/>
        <v/>
      </c>
      <c r="C8931" s="43">
        <f t="shared" si="702"/>
        <v>0</v>
      </c>
      <c r="D8931" s="43" t="str">
        <f t="shared" si="703"/>
        <v>Financial</v>
      </c>
      <c r="E8931" s="43" t="e">
        <f>IF(VLOOKUP(S8931,'DD-Lookup'!$J$6:$L$50,3,FALSE)="Monthly",(YEAR(AC8931)-YEAR(AB8931))*12+MONTH(AC8931)-MONTH(AB8931)+1,(AC8931-AB8931+1))</f>
        <v>#N/A</v>
      </c>
      <c r="F8931" s="210" t="e">
        <f t="shared" si="704"/>
        <v>#N/A</v>
      </c>
    </row>
    <row r="8932" spans="1:6" x14ac:dyDescent="0.25">
      <c r="A8932" s="43" t="str">
        <f t="shared" si="700"/>
        <v xml:space="preserve"> 0 Financial</v>
      </c>
      <c r="B8932" s="43" t="str">
        <f t="shared" si="701"/>
        <v/>
      </c>
      <c r="C8932" s="43">
        <f t="shared" si="702"/>
        <v>0</v>
      </c>
      <c r="D8932" s="43" t="str">
        <f t="shared" si="703"/>
        <v>Financial</v>
      </c>
      <c r="E8932" s="43" t="e">
        <f>IF(VLOOKUP(S8932,'DD-Lookup'!$J$6:$L$50,3,FALSE)="Monthly",(YEAR(AC8932)-YEAR(AB8932))*12+MONTH(AC8932)-MONTH(AB8932)+1,(AC8932-AB8932+1))</f>
        <v>#N/A</v>
      </c>
      <c r="F8932" s="210" t="e">
        <f t="shared" si="704"/>
        <v>#N/A</v>
      </c>
    </row>
    <row r="8933" spans="1:6" x14ac:dyDescent="0.25">
      <c r="A8933" s="43" t="str">
        <f t="shared" si="700"/>
        <v xml:space="preserve"> 0 Financial</v>
      </c>
      <c r="B8933" s="43" t="str">
        <f t="shared" si="701"/>
        <v/>
      </c>
      <c r="C8933" s="43">
        <f t="shared" si="702"/>
        <v>0</v>
      </c>
      <c r="D8933" s="43" t="str">
        <f t="shared" si="703"/>
        <v>Financial</v>
      </c>
      <c r="E8933" s="43" t="e">
        <f>IF(VLOOKUP(S8933,'DD-Lookup'!$J$6:$L$50,3,FALSE)="Monthly",(YEAR(AC8933)-YEAR(AB8933))*12+MONTH(AC8933)-MONTH(AB8933)+1,(AC8933-AB8933+1))</f>
        <v>#N/A</v>
      </c>
      <c r="F8933" s="210" t="e">
        <f t="shared" si="704"/>
        <v>#N/A</v>
      </c>
    </row>
    <row r="8934" spans="1:6" x14ac:dyDescent="0.25">
      <c r="A8934" s="43" t="str">
        <f t="shared" si="700"/>
        <v xml:space="preserve"> 0 Financial</v>
      </c>
      <c r="B8934" s="43" t="str">
        <f t="shared" si="701"/>
        <v/>
      </c>
      <c r="C8934" s="43">
        <f t="shared" si="702"/>
        <v>0</v>
      </c>
      <c r="D8934" s="43" t="str">
        <f t="shared" si="703"/>
        <v>Financial</v>
      </c>
      <c r="E8934" s="43" t="e">
        <f>IF(VLOOKUP(S8934,'DD-Lookup'!$J$6:$L$50,3,FALSE)="Monthly",(YEAR(AC8934)-YEAR(AB8934))*12+MONTH(AC8934)-MONTH(AB8934)+1,(AC8934-AB8934+1))</f>
        <v>#N/A</v>
      </c>
      <c r="F8934" s="210" t="e">
        <f t="shared" si="704"/>
        <v>#N/A</v>
      </c>
    </row>
    <row r="8935" spans="1:6" x14ac:dyDescent="0.25">
      <c r="A8935" s="43" t="str">
        <f t="shared" si="700"/>
        <v xml:space="preserve"> 0 Financial</v>
      </c>
      <c r="B8935" s="43" t="str">
        <f t="shared" si="701"/>
        <v/>
      </c>
      <c r="C8935" s="43">
        <f t="shared" si="702"/>
        <v>0</v>
      </c>
      <c r="D8935" s="43" t="str">
        <f t="shared" si="703"/>
        <v>Financial</v>
      </c>
      <c r="E8935" s="43" t="e">
        <f>IF(VLOOKUP(S8935,'DD-Lookup'!$J$6:$L$50,3,FALSE)="Monthly",(YEAR(AC8935)-YEAR(AB8935))*12+MONTH(AC8935)-MONTH(AB8935)+1,(AC8935-AB8935+1))</f>
        <v>#N/A</v>
      </c>
      <c r="F8935" s="210" t="e">
        <f t="shared" si="704"/>
        <v>#N/A</v>
      </c>
    </row>
    <row r="8936" spans="1:6" x14ac:dyDescent="0.25">
      <c r="A8936" s="43" t="str">
        <f t="shared" si="700"/>
        <v xml:space="preserve"> 0 Financial</v>
      </c>
      <c r="B8936" s="43" t="str">
        <f t="shared" si="701"/>
        <v/>
      </c>
      <c r="C8936" s="43">
        <f t="shared" si="702"/>
        <v>0</v>
      </c>
      <c r="D8936" s="43" t="str">
        <f t="shared" si="703"/>
        <v>Financial</v>
      </c>
      <c r="E8936" s="43" t="e">
        <f>IF(VLOOKUP(S8936,'DD-Lookup'!$J$6:$L$50,3,FALSE)="Monthly",(YEAR(AC8936)-YEAR(AB8936))*12+MONTH(AC8936)-MONTH(AB8936)+1,(AC8936-AB8936+1))</f>
        <v>#N/A</v>
      </c>
      <c r="F8936" s="210" t="e">
        <f t="shared" si="704"/>
        <v>#N/A</v>
      </c>
    </row>
    <row r="8937" spans="1:6" x14ac:dyDescent="0.25">
      <c r="A8937" s="43" t="str">
        <f t="shared" si="700"/>
        <v xml:space="preserve"> 0 Financial</v>
      </c>
      <c r="B8937" s="43" t="str">
        <f t="shared" si="701"/>
        <v/>
      </c>
      <c r="C8937" s="43">
        <f t="shared" si="702"/>
        <v>0</v>
      </c>
      <c r="D8937" s="43" t="str">
        <f t="shared" si="703"/>
        <v>Financial</v>
      </c>
      <c r="E8937" s="43" t="e">
        <f>IF(VLOOKUP(S8937,'DD-Lookup'!$J$6:$L$50,3,FALSE)="Monthly",(YEAR(AC8937)-YEAR(AB8937))*12+MONTH(AC8937)-MONTH(AB8937)+1,(AC8937-AB8937+1))</f>
        <v>#N/A</v>
      </c>
      <c r="F8937" s="210" t="e">
        <f t="shared" si="704"/>
        <v>#N/A</v>
      </c>
    </row>
    <row r="8938" spans="1:6" x14ac:dyDescent="0.25">
      <c r="A8938" s="43" t="str">
        <f t="shared" si="700"/>
        <v xml:space="preserve"> 0 Financial</v>
      </c>
      <c r="B8938" s="43" t="str">
        <f t="shared" si="701"/>
        <v/>
      </c>
      <c r="C8938" s="43">
        <f t="shared" si="702"/>
        <v>0</v>
      </c>
      <c r="D8938" s="43" t="str">
        <f t="shared" si="703"/>
        <v>Financial</v>
      </c>
      <c r="E8938" s="43" t="e">
        <f>IF(VLOOKUP(S8938,'DD-Lookup'!$J$6:$L$50,3,FALSE)="Monthly",(YEAR(AC8938)-YEAR(AB8938))*12+MONTH(AC8938)-MONTH(AB8938)+1,(AC8938-AB8938+1))</f>
        <v>#N/A</v>
      </c>
      <c r="F8938" s="210" t="e">
        <f t="shared" si="704"/>
        <v>#N/A</v>
      </c>
    </row>
    <row r="8939" spans="1:6" x14ac:dyDescent="0.25">
      <c r="A8939" s="43" t="str">
        <f t="shared" si="700"/>
        <v xml:space="preserve"> 0 Financial</v>
      </c>
      <c r="B8939" s="43" t="str">
        <f t="shared" si="701"/>
        <v/>
      </c>
      <c r="C8939" s="43">
        <f t="shared" si="702"/>
        <v>0</v>
      </c>
      <c r="D8939" s="43" t="str">
        <f t="shared" si="703"/>
        <v>Financial</v>
      </c>
      <c r="E8939" s="43" t="e">
        <f>IF(VLOOKUP(S8939,'DD-Lookup'!$J$6:$L$50,3,FALSE)="Monthly",(YEAR(AC8939)-YEAR(AB8939))*12+MONTH(AC8939)-MONTH(AB8939)+1,(AC8939-AB8939+1))</f>
        <v>#N/A</v>
      </c>
      <c r="F8939" s="210" t="e">
        <f t="shared" si="704"/>
        <v>#N/A</v>
      </c>
    </row>
    <row r="8940" spans="1:6" x14ac:dyDescent="0.25">
      <c r="A8940" s="43" t="str">
        <f t="shared" si="700"/>
        <v xml:space="preserve"> 0 Financial</v>
      </c>
      <c r="B8940" s="43" t="str">
        <f t="shared" si="701"/>
        <v/>
      </c>
      <c r="C8940" s="43">
        <f t="shared" si="702"/>
        <v>0</v>
      </c>
      <c r="D8940" s="43" t="str">
        <f t="shared" si="703"/>
        <v>Financial</v>
      </c>
      <c r="E8940" s="43" t="e">
        <f>IF(VLOOKUP(S8940,'DD-Lookup'!$J$6:$L$50,3,FALSE)="Monthly",(YEAR(AC8940)-YEAR(AB8940))*12+MONTH(AC8940)-MONTH(AB8940)+1,(AC8940-AB8940+1))</f>
        <v>#N/A</v>
      </c>
      <c r="F8940" s="210" t="e">
        <f t="shared" si="704"/>
        <v>#N/A</v>
      </c>
    </row>
    <row r="8941" spans="1:6" x14ac:dyDescent="0.25">
      <c r="A8941" s="43" t="str">
        <f t="shared" si="700"/>
        <v xml:space="preserve"> 0 Financial</v>
      </c>
      <c r="B8941" s="43" t="str">
        <f t="shared" si="701"/>
        <v/>
      </c>
      <c r="C8941" s="43">
        <f t="shared" si="702"/>
        <v>0</v>
      </c>
      <c r="D8941" s="43" t="str">
        <f t="shared" si="703"/>
        <v>Financial</v>
      </c>
      <c r="E8941" s="43" t="e">
        <f>IF(VLOOKUP(S8941,'DD-Lookup'!$J$6:$L$50,3,FALSE)="Monthly",(YEAR(AC8941)-YEAR(AB8941))*12+MONTH(AC8941)-MONTH(AB8941)+1,(AC8941-AB8941+1))</f>
        <v>#N/A</v>
      </c>
      <c r="F8941" s="210" t="e">
        <f t="shared" si="704"/>
        <v>#N/A</v>
      </c>
    </row>
    <row r="8942" spans="1:6" x14ac:dyDescent="0.25">
      <c r="A8942" s="43" t="str">
        <f t="shared" si="700"/>
        <v xml:space="preserve"> 0 Financial</v>
      </c>
      <c r="B8942" s="43" t="str">
        <f t="shared" si="701"/>
        <v/>
      </c>
      <c r="C8942" s="43">
        <f t="shared" si="702"/>
        <v>0</v>
      </c>
      <c r="D8942" s="43" t="str">
        <f t="shared" si="703"/>
        <v>Financial</v>
      </c>
      <c r="E8942" s="43" t="e">
        <f>IF(VLOOKUP(S8942,'DD-Lookup'!$J$6:$L$50,3,FALSE)="Monthly",(YEAR(AC8942)-YEAR(AB8942))*12+MONTH(AC8942)-MONTH(AB8942)+1,(AC8942-AB8942+1))</f>
        <v>#N/A</v>
      </c>
      <c r="F8942" s="210" t="e">
        <f t="shared" si="704"/>
        <v>#N/A</v>
      </c>
    </row>
    <row r="8943" spans="1:6" x14ac:dyDescent="0.25">
      <c r="A8943" s="43" t="str">
        <f t="shared" si="700"/>
        <v xml:space="preserve"> 0 Financial</v>
      </c>
      <c r="B8943" s="43" t="str">
        <f t="shared" si="701"/>
        <v/>
      </c>
      <c r="C8943" s="43">
        <f t="shared" si="702"/>
        <v>0</v>
      </c>
      <c r="D8943" s="43" t="str">
        <f t="shared" si="703"/>
        <v>Financial</v>
      </c>
      <c r="E8943" s="43" t="e">
        <f>IF(VLOOKUP(S8943,'DD-Lookup'!$J$6:$L$50,3,FALSE)="Monthly",(YEAR(AC8943)-YEAR(AB8943))*12+MONTH(AC8943)-MONTH(AB8943)+1,(AC8943-AB8943+1))</f>
        <v>#N/A</v>
      </c>
      <c r="F8943" s="210" t="e">
        <f t="shared" si="704"/>
        <v>#N/A</v>
      </c>
    </row>
    <row r="8944" spans="1:6" x14ac:dyDescent="0.25">
      <c r="A8944" s="43" t="str">
        <f t="shared" si="700"/>
        <v xml:space="preserve"> 0 Financial</v>
      </c>
      <c r="B8944" s="43" t="str">
        <f t="shared" si="701"/>
        <v/>
      </c>
      <c r="C8944" s="43">
        <f t="shared" si="702"/>
        <v>0</v>
      </c>
      <c r="D8944" s="43" t="str">
        <f t="shared" si="703"/>
        <v>Financial</v>
      </c>
      <c r="E8944" s="43" t="e">
        <f>IF(VLOOKUP(S8944,'DD-Lookup'!$J$6:$L$50,3,FALSE)="Monthly",(YEAR(AC8944)-YEAR(AB8944))*12+MONTH(AC8944)-MONTH(AB8944)+1,(AC8944-AB8944+1))</f>
        <v>#N/A</v>
      </c>
      <c r="F8944" s="210" t="e">
        <f t="shared" si="704"/>
        <v>#N/A</v>
      </c>
    </row>
    <row r="8945" spans="1:6" x14ac:dyDescent="0.25">
      <c r="A8945" s="43" t="str">
        <f t="shared" si="700"/>
        <v xml:space="preserve"> 0 Financial</v>
      </c>
      <c r="B8945" s="43" t="str">
        <f t="shared" si="701"/>
        <v/>
      </c>
      <c r="C8945" s="43">
        <f t="shared" si="702"/>
        <v>0</v>
      </c>
      <c r="D8945" s="43" t="str">
        <f t="shared" si="703"/>
        <v>Financial</v>
      </c>
      <c r="E8945" s="43" t="e">
        <f>IF(VLOOKUP(S8945,'DD-Lookup'!$J$6:$L$50,3,FALSE)="Monthly",(YEAR(AC8945)-YEAR(AB8945))*12+MONTH(AC8945)-MONTH(AB8945)+1,(AC8945-AB8945+1))</f>
        <v>#N/A</v>
      </c>
      <c r="F8945" s="210" t="e">
        <f t="shared" si="704"/>
        <v>#N/A</v>
      </c>
    </row>
    <row r="8946" spans="1:6" x14ac:dyDescent="0.25">
      <c r="A8946" s="43" t="str">
        <f t="shared" si="700"/>
        <v xml:space="preserve"> 0 Financial</v>
      </c>
      <c r="B8946" s="43" t="str">
        <f t="shared" si="701"/>
        <v/>
      </c>
      <c r="C8946" s="43">
        <f t="shared" si="702"/>
        <v>0</v>
      </c>
      <c r="D8946" s="43" t="str">
        <f t="shared" si="703"/>
        <v>Financial</v>
      </c>
      <c r="E8946" s="43" t="e">
        <f>IF(VLOOKUP(S8946,'DD-Lookup'!$J$6:$L$50,3,FALSE)="Monthly",(YEAR(AC8946)-YEAR(AB8946))*12+MONTH(AC8946)-MONTH(AB8946)+1,(AC8946-AB8946+1))</f>
        <v>#N/A</v>
      </c>
      <c r="F8946" s="210" t="e">
        <f t="shared" si="704"/>
        <v>#N/A</v>
      </c>
    </row>
    <row r="8947" spans="1:6" x14ac:dyDescent="0.25">
      <c r="A8947" s="43" t="str">
        <f t="shared" si="700"/>
        <v xml:space="preserve"> 0 Financial</v>
      </c>
      <c r="B8947" s="43" t="str">
        <f t="shared" si="701"/>
        <v/>
      </c>
      <c r="C8947" s="43">
        <f t="shared" si="702"/>
        <v>0</v>
      </c>
      <c r="D8947" s="43" t="str">
        <f t="shared" si="703"/>
        <v>Financial</v>
      </c>
      <c r="E8947" s="43" t="e">
        <f>IF(VLOOKUP(S8947,'DD-Lookup'!$J$6:$L$50,3,FALSE)="Monthly",(YEAR(AC8947)-YEAR(AB8947))*12+MONTH(AC8947)-MONTH(AB8947)+1,(AC8947-AB8947+1))</f>
        <v>#N/A</v>
      </c>
      <c r="F8947" s="210" t="e">
        <f t="shared" si="704"/>
        <v>#N/A</v>
      </c>
    </row>
    <row r="8948" spans="1:6" x14ac:dyDescent="0.25">
      <c r="A8948" s="43" t="str">
        <f t="shared" si="700"/>
        <v xml:space="preserve"> 0 Financial</v>
      </c>
      <c r="B8948" s="43" t="str">
        <f t="shared" si="701"/>
        <v/>
      </c>
      <c r="C8948" s="43">
        <f t="shared" si="702"/>
        <v>0</v>
      </c>
      <c r="D8948" s="43" t="str">
        <f t="shared" si="703"/>
        <v>Financial</v>
      </c>
      <c r="E8948" s="43" t="e">
        <f>IF(VLOOKUP(S8948,'DD-Lookup'!$J$6:$L$50,3,FALSE)="Monthly",(YEAR(AC8948)-YEAR(AB8948))*12+MONTH(AC8948)-MONTH(AB8948)+1,(AC8948-AB8948+1))</f>
        <v>#N/A</v>
      </c>
      <c r="F8948" s="210" t="e">
        <f t="shared" si="704"/>
        <v>#N/A</v>
      </c>
    </row>
    <row r="8949" spans="1:6" x14ac:dyDescent="0.25">
      <c r="A8949" s="43" t="str">
        <f t="shared" si="700"/>
        <v xml:space="preserve"> 0 Financial</v>
      </c>
      <c r="B8949" s="43" t="str">
        <f t="shared" si="701"/>
        <v/>
      </c>
      <c r="C8949" s="43">
        <f t="shared" si="702"/>
        <v>0</v>
      </c>
      <c r="D8949" s="43" t="str">
        <f t="shared" si="703"/>
        <v>Financial</v>
      </c>
      <c r="E8949" s="43" t="e">
        <f>IF(VLOOKUP(S8949,'DD-Lookup'!$J$6:$L$50,3,FALSE)="Monthly",(YEAR(AC8949)-YEAR(AB8949))*12+MONTH(AC8949)-MONTH(AB8949)+1,(AC8949-AB8949+1))</f>
        <v>#N/A</v>
      </c>
      <c r="F8949" s="210" t="e">
        <f t="shared" si="704"/>
        <v>#N/A</v>
      </c>
    </row>
    <row r="8950" spans="1:6" x14ac:dyDescent="0.25">
      <c r="A8950" s="43" t="str">
        <f t="shared" si="700"/>
        <v xml:space="preserve"> 0 Financial</v>
      </c>
      <c r="B8950" s="43" t="str">
        <f t="shared" si="701"/>
        <v/>
      </c>
      <c r="C8950" s="43">
        <f t="shared" si="702"/>
        <v>0</v>
      </c>
      <c r="D8950" s="43" t="str">
        <f t="shared" si="703"/>
        <v>Financial</v>
      </c>
      <c r="E8950" s="43" t="e">
        <f>IF(VLOOKUP(S8950,'DD-Lookup'!$J$6:$L$50,3,FALSE)="Monthly",(YEAR(AC8950)-YEAR(AB8950))*12+MONTH(AC8950)-MONTH(AB8950)+1,(AC8950-AB8950+1))</f>
        <v>#N/A</v>
      </c>
      <c r="F8950" s="210" t="e">
        <f t="shared" si="704"/>
        <v>#N/A</v>
      </c>
    </row>
    <row r="8951" spans="1:6" x14ac:dyDescent="0.25">
      <c r="A8951" s="43" t="str">
        <f t="shared" si="700"/>
        <v xml:space="preserve"> 0 Financial</v>
      </c>
      <c r="B8951" s="43" t="str">
        <f t="shared" si="701"/>
        <v/>
      </c>
      <c r="C8951" s="43">
        <f t="shared" si="702"/>
        <v>0</v>
      </c>
      <c r="D8951" s="43" t="str">
        <f t="shared" si="703"/>
        <v>Financial</v>
      </c>
      <c r="E8951" s="43" t="e">
        <f>IF(VLOOKUP(S8951,'DD-Lookup'!$J$6:$L$50,3,FALSE)="Monthly",(YEAR(AC8951)-YEAR(AB8951))*12+MONTH(AC8951)-MONTH(AB8951)+1,(AC8951-AB8951+1))</f>
        <v>#N/A</v>
      </c>
      <c r="F8951" s="210" t="e">
        <f t="shared" si="704"/>
        <v>#N/A</v>
      </c>
    </row>
    <row r="8952" spans="1:6" x14ac:dyDescent="0.25">
      <c r="A8952" s="43" t="str">
        <f t="shared" si="700"/>
        <v xml:space="preserve"> 0 Financial</v>
      </c>
      <c r="B8952" s="43" t="str">
        <f t="shared" si="701"/>
        <v/>
      </c>
      <c r="C8952" s="43">
        <f t="shared" si="702"/>
        <v>0</v>
      </c>
      <c r="D8952" s="43" t="str">
        <f t="shared" si="703"/>
        <v>Financial</v>
      </c>
      <c r="E8952" s="43" t="e">
        <f>IF(VLOOKUP(S8952,'DD-Lookup'!$J$6:$L$50,3,FALSE)="Monthly",(YEAR(AC8952)-YEAR(AB8952))*12+MONTH(AC8952)-MONTH(AB8952)+1,(AC8952-AB8952+1))</f>
        <v>#N/A</v>
      </c>
      <c r="F8952" s="210" t="e">
        <f t="shared" si="704"/>
        <v>#N/A</v>
      </c>
    </row>
    <row r="8953" spans="1:6" x14ac:dyDescent="0.25">
      <c r="A8953" s="43" t="str">
        <f t="shared" si="700"/>
        <v xml:space="preserve"> 0 Financial</v>
      </c>
      <c r="B8953" s="43" t="str">
        <f t="shared" si="701"/>
        <v/>
      </c>
      <c r="C8953" s="43">
        <f t="shared" si="702"/>
        <v>0</v>
      </c>
      <c r="D8953" s="43" t="str">
        <f t="shared" si="703"/>
        <v>Financial</v>
      </c>
      <c r="E8953" s="43" t="e">
        <f>IF(VLOOKUP(S8953,'DD-Lookup'!$J$6:$L$50,3,FALSE)="Monthly",(YEAR(AC8953)-YEAR(AB8953))*12+MONTH(AC8953)-MONTH(AB8953)+1,(AC8953-AB8953+1))</f>
        <v>#N/A</v>
      </c>
      <c r="F8953" s="210" t="e">
        <f t="shared" si="704"/>
        <v>#N/A</v>
      </c>
    </row>
    <row r="8954" spans="1:6" x14ac:dyDescent="0.25">
      <c r="A8954" s="43" t="str">
        <f t="shared" si="700"/>
        <v xml:space="preserve"> 0 Financial</v>
      </c>
      <c r="B8954" s="43" t="str">
        <f t="shared" si="701"/>
        <v/>
      </c>
      <c r="C8954" s="43">
        <f t="shared" si="702"/>
        <v>0</v>
      </c>
      <c r="D8954" s="43" t="str">
        <f t="shared" si="703"/>
        <v>Financial</v>
      </c>
      <c r="E8954" s="43" t="e">
        <f>IF(VLOOKUP(S8954,'DD-Lookup'!$J$6:$L$50,3,FALSE)="Monthly",(YEAR(AC8954)-YEAR(AB8954))*12+MONTH(AC8954)-MONTH(AB8954)+1,(AC8954-AB8954+1))</f>
        <v>#N/A</v>
      </c>
      <c r="F8954" s="210" t="e">
        <f t="shared" si="704"/>
        <v>#N/A</v>
      </c>
    </row>
    <row r="8955" spans="1:6" x14ac:dyDescent="0.25">
      <c r="A8955" s="43" t="str">
        <f t="shared" si="700"/>
        <v xml:space="preserve"> 0 Financial</v>
      </c>
      <c r="B8955" s="43" t="str">
        <f t="shared" si="701"/>
        <v/>
      </c>
      <c r="C8955" s="43">
        <f t="shared" si="702"/>
        <v>0</v>
      </c>
      <c r="D8955" s="43" t="str">
        <f t="shared" si="703"/>
        <v>Financial</v>
      </c>
      <c r="E8955" s="43" t="e">
        <f>IF(VLOOKUP(S8955,'DD-Lookup'!$J$6:$L$50,3,FALSE)="Monthly",(YEAR(AC8955)-YEAR(AB8955))*12+MONTH(AC8955)-MONTH(AB8955)+1,(AC8955-AB8955+1))</f>
        <v>#N/A</v>
      </c>
      <c r="F8955" s="210" t="e">
        <f t="shared" si="704"/>
        <v>#N/A</v>
      </c>
    </row>
    <row r="8956" spans="1:6" x14ac:dyDescent="0.25">
      <c r="A8956" s="43" t="str">
        <f t="shared" si="700"/>
        <v xml:space="preserve"> 0 Financial</v>
      </c>
      <c r="B8956" s="43" t="str">
        <f t="shared" si="701"/>
        <v/>
      </c>
      <c r="C8956" s="43">
        <f t="shared" si="702"/>
        <v>0</v>
      </c>
      <c r="D8956" s="43" t="str">
        <f t="shared" si="703"/>
        <v>Financial</v>
      </c>
      <c r="E8956" s="43" t="e">
        <f>IF(VLOOKUP(S8956,'DD-Lookup'!$J$6:$L$50,3,FALSE)="Monthly",(YEAR(AC8956)-YEAR(AB8956))*12+MONTH(AC8956)-MONTH(AB8956)+1,(AC8956-AB8956+1))</f>
        <v>#N/A</v>
      </c>
      <c r="F8956" s="210" t="e">
        <f t="shared" si="704"/>
        <v>#N/A</v>
      </c>
    </row>
    <row r="8957" spans="1:6" x14ac:dyDescent="0.25">
      <c r="A8957" s="43" t="str">
        <f t="shared" si="700"/>
        <v xml:space="preserve"> 0 Financial</v>
      </c>
      <c r="B8957" s="43" t="str">
        <f t="shared" si="701"/>
        <v/>
      </c>
      <c r="C8957" s="43">
        <f t="shared" si="702"/>
        <v>0</v>
      </c>
      <c r="D8957" s="43" t="str">
        <f t="shared" si="703"/>
        <v>Financial</v>
      </c>
      <c r="E8957" s="43" t="e">
        <f>IF(VLOOKUP(S8957,'DD-Lookup'!$J$6:$L$50,3,FALSE)="Monthly",(YEAR(AC8957)-YEAR(AB8957))*12+MONTH(AC8957)-MONTH(AB8957)+1,(AC8957-AB8957+1))</f>
        <v>#N/A</v>
      </c>
      <c r="F8957" s="210" t="e">
        <f t="shared" si="704"/>
        <v>#N/A</v>
      </c>
    </row>
    <row r="8958" spans="1:6" x14ac:dyDescent="0.25">
      <c r="A8958" s="43" t="str">
        <f t="shared" si="700"/>
        <v xml:space="preserve"> 0 Financial</v>
      </c>
      <c r="B8958" s="43" t="str">
        <f t="shared" si="701"/>
        <v/>
      </c>
      <c r="C8958" s="43">
        <f t="shared" si="702"/>
        <v>0</v>
      </c>
      <c r="D8958" s="43" t="str">
        <f t="shared" si="703"/>
        <v>Financial</v>
      </c>
      <c r="E8958" s="43" t="e">
        <f>IF(VLOOKUP(S8958,'DD-Lookup'!$J$6:$L$50,3,FALSE)="Monthly",(YEAR(AC8958)-YEAR(AB8958))*12+MONTH(AC8958)-MONTH(AB8958)+1,(AC8958-AB8958+1))</f>
        <v>#N/A</v>
      </c>
      <c r="F8958" s="210" t="e">
        <f t="shared" si="704"/>
        <v>#N/A</v>
      </c>
    </row>
    <row r="8959" spans="1:6" x14ac:dyDescent="0.25">
      <c r="A8959" s="43" t="str">
        <f t="shared" si="700"/>
        <v xml:space="preserve"> 0 Financial</v>
      </c>
      <c r="B8959" s="43" t="str">
        <f t="shared" si="701"/>
        <v/>
      </c>
      <c r="C8959" s="43">
        <f t="shared" si="702"/>
        <v>0</v>
      </c>
      <c r="D8959" s="43" t="str">
        <f t="shared" si="703"/>
        <v>Financial</v>
      </c>
      <c r="E8959" s="43" t="e">
        <f>IF(VLOOKUP(S8959,'DD-Lookup'!$J$6:$L$50,3,FALSE)="Monthly",(YEAR(AC8959)-YEAR(AB8959))*12+MONTH(AC8959)-MONTH(AB8959)+1,(AC8959-AB8959+1))</f>
        <v>#N/A</v>
      </c>
      <c r="F8959" s="210" t="e">
        <f t="shared" si="704"/>
        <v>#N/A</v>
      </c>
    </row>
    <row r="8960" spans="1:6" x14ac:dyDescent="0.25">
      <c r="A8960" s="43" t="str">
        <f t="shared" si="700"/>
        <v xml:space="preserve"> 0 Financial</v>
      </c>
      <c r="B8960" s="43" t="str">
        <f t="shared" si="701"/>
        <v/>
      </c>
      <c r="C8960" s="43">
        <f t="shared" si="702"/>
        <v>0</v>
      </c>
      <c r="D8960" s="43" t="str">
        <f t="shared" si="703"/>
        <v>Financial</v>
      </c>
      <c r="E8960" s="43" t="e">
        <f>IF(VLOOKUP(S8960,'DD-Lookup'!$J$6:$L$50,3,FALSE)="Monthly",(YEAR(AC8960)-YEAR(AB8960))*12+MONTH(AC8960)-MONTH(AB8960)+1,(AC8960-AB8960+1))</f>
        <v>#N/A</v>
      </c>
      <c r="F8960" s="210" t="e">
        <f t="shared" si="704"/>
        <v>#N/A</v>
      </c>
    </row>
    <row r="8961" spans="1:6" x14ac:dyDescent="0.25">
      <c r="A8961" s="43" t="str">
        <f t="shared" si="700"/>
        <v xml:space="preserve"> 0 Financial</v>
      </c>
      <c r="B8961" s="43" t="str">
        <f t="shared" si="701"/>
        <v/>
      </c>
      <c r="C8961" s="43">
        <f t="shared" si="702"/>
        <v>0</v>
      </c>
      <c r="D8961" s="43" t="str">
        <f t="shared" si="703"/>
        <v>Financial</v>
      </c>
      <c r="E8961" s="43" t="e">
        <f>IF(VLOOKUP(S8961,'DD-Lookup'!$J$6:$L$50,3,FALSE)="Monthly",(YEAR(AC8961)-YEAR(AB8961))*12+MONTH(AC8961)-MONTH(AB8961)+1,(AC8961-AB8961+1))</f>
        <v>#N/A</v>
      </c>
      <c r="F8961" s="210" t="e">
        <f t="shared" si="704"/>
        <v>#N/A</v>
      </c>
    </row>
    <row r="8962" spans="1:6" x14ac:dyDescent="0.25">
      <c r="A8962" s="43" t="str">
        <f t="shared" si="700"/>
        <v xml:space="preserve"> 0 Financial</v>
      </c>
      <c r="B8962" s="43" t="str">
        <f t="shared" si="701"/>
        <v/>
      </c>
      <c r="C8962" s="43">
        <f t="shared" si="702"/>
        <v>0</v>
      </c>
      <c r="D8962" s="43" t="str">
        <f t="shared" si="703"/>
        <v>Financial</v>
      </c>
      <c r="E8962" s="43" t="e">
        <f>IF(VLOOKUP(S8962,'DD-Lookup'!$J$6:$L$50,3,FALSE)="Monthly",(YEAR(AC8962)-YEAR(AB8962))*12+MONTH(AC8962)-MONTH(AB8962)+1,(AC8962-AB8962+1))</f>
        <v>#N/A</v>
      </c>
      <c r="F8962" s="210" t="e">
        <f t="shared" si="704"/>
        <v>#N/A</v>
      </c>
    </row>
    <row r="8963" spans="1:6" x14ac:dyDescent="0.25">
      <c r="A8963" s="43" t="str">
        <f t="shared" si="700"/>
        <v xml:space="preserve"> 0 Financial</v>
      </c>
      <c r="B8963" s="43" t="str">
        <f t="shared" si="701"/>
        <v/>
      </c>
      <c r="C8963" s="43">
        <f t="shared" si="702"/>
        <v>0</v>
      </c>
      <c r="D8963" s="43" t="str">
        <f t="shared" si="703"/>
        <v>Financial</v>
      </c>
      <c r="E8963" s="43" t="e">
        <f>IF(VLOOKUP(S8963,'DD-Lookup'!$J$6:$L$50,3,FALSE)="Monthly",(YEAR(AC8963)-YEAR(AB8963))*12+MONTH(AC8963)-MONTH(AB8963)+1,(AC8963-AB8963+1))</f>
        <v>#N/A</v>
      </c>
      <c r="F8963" s="210" t="e">
        <f t="shared" si="704"/>
        <v>#N/A</v>
      </c>
    </row>
    <row r="8964" spans="1:6" x14ac:dyDescent="0.25">
      <c r="A8964" s="43" t="str">
        <f t="shared" si="700"/>
        <v xml:space="preserve"> 0 Financial</v>
      </c>
      <c r="B8964" s="43" t="str">
        <f t="shared" si="701"/>
        <v/>
      </c>
      <c r="C8964" s="43">
        <f t="shared" si="702"/>
        <v>0</v>
      </c>
      <c r="D8964" s="43" t="str">
        <f t="shared" si="703"/>
        <v>Financial</v>
      </c>
      <c r="E8964" s="43" t="e">
        <f>IF(VLOOKUP(S8964,'DD-Lookup'!$J$6:$L$50,3,FALSE)="Monthly",(YEAR(AC8964)-YEAR(AB8964))*12+MONTH(AC8964)-MONTH(AB8964)+1,(AC8964-AB8964+1))</f>
        <v>#N/A</v>
      </c>
      <c r="F8964" s="210" t="e">
        <f t="shared" si="704"/>
        <v>#N/A</v>
      </c>
    </row>
    <row r="8965" spans="1:6" x14ac:dyDescent="0.25">
      <c r="A8965" s="43" t="str">
        <f t="shared" si="700"/>
        <v xml:space="preserve"> 0 Financial</v>
      </c>
      <c r="B8965" s="43" t="str">
        <f t="shared" si="701"/>
        <v/>
      </c>
      <c r="C8965" s="43">
        <f t="shared" si="702"/>
        <v>0</v>
      </c>
      <c r="D8965" s="43" t="str">
        <f t="shared" si="703"/>
        <v>Financial</v>
      </c>
      <c r="E8965" s="43" t="e">
        <f>IF(VLOOKUP(S8965,'DD-Lookup'!$J$6:$L$50,3,FALSE)="Monthly",(YEAR(AC8965)-YEAR(AB8965))*12+MONTH(AC8965)-MONTH(AB8965)+1,(AC8965-AB8965+1))</f>
        <v>#N/A</v>
      </c>
      <c r="F8965" s="210" t="e">
        <f t="shared" si="704"/>
        <v>#N/A</v>
      </c>
    </row>
    <row r="8966" spans="1:6" x14ac:dyDescent="0.25">
      <c r="A8966" s="43" t="str">
        <f t="shared" si="700"/>
        <v xml:space="preserve"> 0 Financial</v>
      </c>
      <c r="B8966" s="43" t="str">
        <f t="shared" si="701"/>
        <v/>
      </c>
      <c r="C8966" s="43">
        <f t="shared" si="702"/>
        <v>0</v>
      </c>
      <c r="D8966" s="43" t="str">
        <f t="shared" si="703"/>
        <v>Financial</v>
      </c>
      <c r="E8966" s="43" t="e">
        <f>IF(VLOOKUP(S8966,'DD-Lookup'!$J$6:$L$50,3,FALSE)="Monthly",(YEAR(AC8966)-YEAR(AB8966))*12+MONTH(AC8966)-MONTH(AB8966)+1,(AC8966-AB8966+1))</f>
        <v>#N/A</v>
      </c>
      <c r="F8966" s="210" t="e">
        <f t="shared" si="704"/>
        <v>#N/A</v>
      </c>
    </row>
    <row r="8967" spans="1:6" x14ac:dyDescent="0.25">
      <c r="A8967" s="43" t="str">
        <f t="shared" si="700"/>
        <v xml:space="preserve"> 0 Financial</v>
      </c>
      <c r="B8967" s="43" t="str">
        <f t="shared" si="701"/>
        <v/>
      </c>
      <c r="C8967" s="43">
        <f t="shared" si="702"/>
        <v>0</v>
      </c>
      <c r="D8967" s="43" t="str">
        <f t="shared" si="703"/>
        <v>Financial</v>
      </c>
      <c r="E8967" s="43" t="e">
        <f>IF(VLOOKUP(S8967,'DD-Lookup'!$J$6:$L$50,3,FALSE)="Monthly",(YEAR(AC8967)-YEAR(AB8967))*12+MONTH(AC8967)-MONTH(AB8967)+1,(AC8967-AB8967+1))</f>
        <v>#N/A</v>
      </c>
      <c r="F8967" s="210" t="e">
        <f t="shared" si="704"/>
        <v>#N/A</v>
      </c>
    </row>
    <row r="8968" spans="1:6" x14ac:dyDescent="0.25">
      <c r="A8968" s="43" t="str">
        <f t="shared" si="700"/>
        <v xml:space="preserve"> 0 Financial</v>
      </c>
      <c r="B8968" s="43" t="str">
        <f t="shared" si="701"/>
        <v/>
      </c>
      <c r="C8968" s="43">
        <f t="shared" si="702"/>
        <v>0</v>
      </c>
      <c r="D8968" s="43" t="str">
        <f t="shared" si="703"/>
        <v>Financial</v>
      </c>
      <c r="E8968" s="43" t="e">
        <f>IF(VLOOKUP(S8968,'DD-Lookup'!$J$6:$L$50,3,FALSE)="Monthly",(YEAR(AC8968)-YEAR(AB8968))*12+MONTH(AC8968)-MONTH(AB8968)+1,(AC8968-AB8968+1))</f>
        <v>#N/A</v>
      </c>
      <c r="F8968" s="210" t="e">
        <f t="shared" si="704"/>
        <v>#N/A</v>
      </c>
    </row>
    <row r="8969" spans="1:6" x14ac:dyDescent="0.25">
      <c r="A8969" s="43" t="str">
        <f t="shared" si="700"/>
        <v xml:space="preserve"> 0 Financial</v>
      </c>
      <c r="B8969" s="43" t="str">
        <f t="shared" si="701"/>
        <v/>
      </c>
      <c r="C8969" s="43">
        <f t="shared" si="702"/>
        <v>0</v>
      </c>
      <c r="D8969" s="43" t="str">
        <f t="shared" si="703"/>
        <v>Financial</v>
      </c>
      <c r="E8969" s="43" t="e">
        <f>IF(VLOOKUP(S8969,'DD-Lookup'!$J$6:$L$50,3,FALSE)="Monthly",(YEAR(AC8969)-YEAR(AB8969))*12+MONTH(AC8969)-MONTH(AB8969)+1,(AC8969-AB8969+1))</f>
        <v>#N/A</v>
      </c>
      <c r="F8969" s="210" t="e">
        <f t="shared" si="704"/>
        <v>#N/A</v>
      </c>
    </row>
    <row r="8970" spans="1:6" x14ac:dyDescent="0.25">
      <c r="A8970" s="43" t="str">
        <f t="shared" ref="A8970:A9033" si="705">B8970&amp;" "&amp;C8970&amp;" "&amp;D8970</f>
        <v xml:space="preserve"> 0 Financial</v>
      </c>
      <c r="B8970" s="43" t="str">
        <f t="shared" ref="B8970:B9033" si="706">IF((LEFT(N8970,2)="US"),"US","")</f>
        <v/>
      </c>
      <c r="C8970" s="43">
        <f t="shared" ref="C8970:C9033" si="707">M8970</f>
        <v>0</v>
      </c>
      <c r="D8970" s="43" t="str">
        <f t="shared" ref="D8970:D9033" si="708">IF(ISNUMBER(FIND("Phy",N8970))=TRUE,"Physical","Financial")</f>
        <v>Financial</v>
      </c>
      <c r="E8970" s="43" t="e">
        <f>IF(VLOOKUP(S8970,'DD-Lookup'!$J$6:$L$50,3,FALSE)="Monthly",(YEAR(AC8970)-YEAR(AB8970))*12+MONTH(AC8970)-MONTH(AB8970)+1,(AC8970-AB8970+1))</f>
        <v>#N/A</v>
      </c>
      <c r="F8970" s="210" t="e">
        <f t="shared" ref="F8970:F9033" si="709">E8970*SUM(P8970:Q8970)</f>
        <v>#N/A</v>
      </c>
    </row>
    <row r="8971" spans="1:6" x14ac:dyDescent="0.25">
      <c r="A8971" s="43" t="str">
        <f t="shared" si="705"/>
        <v xml:space="preserve"> 0 Financial</v>
      </c>
      <c r="B8971" s="43" t="str">
        <f t="shared" si="706"/>
        <v/>
      </c>
      <c r="C8971" s="43">
        <f t="shared" si="707"/>
        <v>0</v>
      </c>
      <c r="D8971" s="43" t="str">
        <f t="shared" si="708"/>
        <v>Financial</v>
      </c>
      <c r="E8971" s="43" t="e">
        <f>IF(VLOOKUP(S8971,'DD-Lookup'!$J$6:$L$50,3,FALSE)="Monthly",(YEAR(AC8971)-YEAR(AB8971))*12+MONTH(AC8971)-MONTH(AB8971)+1,(AC8971-AB8971+1))</f>
        <v>#N/A</v>
      </c>
      <c r="F8971" s="210" t="e">
        <f t="shared" si="709"/>
        <v>#N/A</v>
      </c>
    </row>
    <row r="8972" spans="1:6" x14ac:dyDescent="0.25">
      <c r="A8972" s="43" t="str">
        <f t="shared" si="705"/>
        <v xml:space="preserve"> 0 Financial</v>
      </c>
      <c r="B8972" s="43" t="str">
        <f t="shared" si="706"/>
        <v/>
      </c>
      <c r="C8972" s="43">
        <f t="shared" si="707"/>
        <v>0</v>
      </c>
      <c r="D8972" s="43" t="str">
        <f t="shared" si="708"/>
        <v>Financial</v>
      </c>
      <c r="E8972" s="43" t="e">
        <f>IF(VLOOKUP(S8972,'DD-Lookup'!$J$6:$L$50,3,FALSE)="Monthly",(YEAR(AC8972)-YEAR(AB8972))*12+MONTH(AC8972)-MONTH(AB8972)+1,(AC8972-AB8972+1))</f>
        <v>#N/A</v>
      </c>
      <c r="F8972" s="210" t="e">
        <f t="shared" si="709"/>
        <v>#N/A</v>
      </c>
    </row>
    <row r="8973" spans="1:6" x14ac:dyDescent="0.25">
      <c r="A8973" s="43" t="str">
        <f t="shared" si="705"/>
        <v xml:space="preserve"> 0 Financial</v>
      </c>
      <c r="B8973" s="43" t="str">
        <f t="shared" si="706"/>
        <v/>
      </c>
      <c r="C8973" s="43">
        <f t="shared" si="707"/>
        <v>0</v>
      </c>
      <c r="D8973" s="43" t="str">
        <f t="shared" si="708"/>
        <v>Financial</v>
      </c>
      <c r="E8973" s="43" t="e">
        <f>IF(VLOOKUP(S8973,'DD-Lookup'!$J$6:$L$50,3,FALSE)="Monthly",(YEAR(AC8973)-YEAR(AB8973))*12+MONTH(AC8973)-MONTH(AB8973)+1,(AC8973-AB8973+1))</f>
        <v>#N/A</v>
      </c>
      <c r="F8973" s="210" t="e">
        <f t="shared" si="709"/>
        <v>#N/A</v>
      </c>
    </row>
    <row r="8974" spans="1:6" x14ac:dyDescent="0.25">
      <c r="A8974" s="43" t="str">
        <f t="shared" si="705"/>
        <v xml:space="preserve"> 0 Financial</v>
      </c>
      <c r="B8974" s="43" t="str">
        <f t="shared" si="706"/>
        <v/>
      </c>
      <c r="C8974" s="43">
        <f t="shared" si="707"/>
        <v>0</v>
      </c>
      <c r="D8974" s="43" t="str">
        <f t="shared" si="708"/>
        <v>Financial</v>
      </c>
      <c r="E8974" s="43" t="e">
        <f>IF(VLOOKUP(S8974,'DD-Lookup'!$J$6:$L$50,3,FALSE)="Monthly",(YEAR(AC8974)-YEAR(AB8974))*12+MONTH(AC8974)-MONTH(AB8974)+1,(AC8974-AB8974+1))</f>
        <v>#N/A</v>
      </c>
      <c r="F8974" s="210" t="e">
        <f t="shared" si="709"/>
        <v>#N/A</v>
      </c>
    </row>
    <row r="8975" spans="1:6" x14ac:dyDescent="0.25">
      <c r="A8975" s="43" t="str">
        <f t="shared" si="705"/>
        <v xml:space="preserve"> 0 Financial</v>
      </c>
      <c r="B8975" s="43" t="str">
        <f t="shared" si="706"/>
        <v/>
      </c>
      <c r="C8975" s="43">
        <f t="shared" si="707"/>
        <v>0</v>
      </c>
      <c r="D8975" s="43" t="str">
        <f t="shared" si="708"/>
        <v>Financial</v>
      </c>
      <c r="E8975" s="43" t="e">
        <f>IF(VLOOKUP(S8975,'DD-Lookup'!$J$6:$L$50,3,FALSE)="Monthly",(YEAR(AC8975)-YEAR(AB8975))*12+MONTH(AC8975)-MONTH(AB8975)+1,(AC8975-AB8975+1))</f>
        <v>#N/A</v>
      </c>
      <c r="F8975" s="210" t="e">
        <f t="shared" si="709"/>
        <v>#N/A</v>
      </c>
    </row>
    <row r="8976" spans="1:6" x14ac:dyDescent="0.25">
      <c r="A8976" s="43" t="str">
        <f t="shared" si="705"/>
        <v xml:space="preserve"> 0 Financial</v>
      </c>
      <c r="B8976" s="43" t="str">
        <f t="shared" si="706"/>
        <v/>
      </c>
      <c r="C8976" s="43">
        <f t="shared" si="707"/>
        <v>0</v>
      </c>
      <c r="D8976" s="43" t="str">
        <f t="shared" si="708"/>
        <v>Financial</v>
      </c>
      <c r="E8976" s="43" t="e">
        <f>IF(VLOOKUP(S8976,'DD-Lookup'!$J$6:$L$50,3,FALSE)="Monthly",(YEAR(AC8976)-YEAR(AB8976))*12+MONTH(AC8976)-MONTH(AB8976)+1,(AC8976-AB8976+1))</f>
        <v>#N/A</v>
      </c>
      <c r="F8976" s="210" t="e">
        <f t="shared" si="709"/>
        <v>#N/A</v>
      </c>
    </row>
    <row r="8977" spans="1:6" x14ac:dyDescent="0.25">
      <c r="A8977" s="43" t="str">
        <f t="shared" si="705"/>
        <v xml:space="preserve"> 0 Financial</v>
      </c>
      <c r="B8977" s="43" t="str">
        <f t="shared" si="706"/>
        <v/>
      </c>
      <c r="C8977" s="43">
        <f t="shared" si="707"/>
        <v>0</v>
      </c>
      <c r="D8977" s="43" t="str">
        <f t="shared" si="708"/>
        <v>Financial</v>
      </c>
      <c r="E8977" s="43" t="e">
        <f>IF(VLOOKUP(S8977,'DD-Lookup'!$J$6:$L$50,3,FALSE)="Monthly",(YEAR(AC8977)-YEAR(AB8977))*12+MONTH(AC8977)-MONTH(AB8977)+1,(AC8977-AB8977+1))</f>
        <v>#N/A</v>
      </c>
      <c r="F8977" s="210" t="e">
        <f t="shared" si="709"/>
        <v>#N/A</v>
      </c>
    </row>
    <row r="8978" spans="1:6" x14ac:dyDescent="0.25">
      <c r="A8978" s="43" t="str">
        <f t="shared" si="705"/>
        <v xml:space="preserve"> 0 Financial</v>
      </c>
      <c r="B8978" s="43" t="str">
        <f t="shared" si="706"/>
        <v/>
      </c>
      <c r="C8978" s="43">
        <f t="shared" si="707"/>
        <v>0</v>
      </c>
      <c r="D8978" s="43" t="str">
        <f t="shared" si="708"/>
        <v>Financial</v>
      </c>
      <c r="E8978" s="43" t="e">
        <f>IF(VLOOKUP(S8978,'DD-Lookup'!$J$6:$L$50,3,FALSE)="Monthly",(YEAR(AC8978)-YEAR(AB8978))*12+MONTH(AC8978)-MONTH(AB8978)+1,(AC8978-AB8978+1))</f>
        <v>#N/A</v>
      </c>
      <c r="F8978" s="210" t="e">
        <f t="shared" si="709"/>
        <v>#N/A</v>
      </c>
    </row>
    <row r="8979" spans="1:6" x14ac:dyDescent="0.25">
      <c r="A8979" s="43" t="str">
        <f t="shared" si="705"/>
        <v xml:space="preserve"> 0 Financial</v>
      </c>
      <c r="B8979" s="43" t="str">
        <f t="shared" si="706"/>
        <v/>
      </c>
      <c r="C8979" s="43">
        <f t="shared" si="707"/>
        <v>0</v>
      </c>
      <c r="D8979" s="43" t="str">
        <f t="shared" si="708"/>
        <v>Financial</v>
      </c>
      <c r="E8979" s="43" t="e">
        <f>IF(VLOOKUP(S8979,'DD-Lookup'!$J$6:$L$50,3,FALSE)="Monthly",(YEAR(AC8979)-YEAR(AB8979))*12+MONTH(AC8979)-MONTH(AB8979)+1,(AC8979-AB8979+1))</f>
        <v>#N/A</v>
      </c>
      <c r="F8979" s="210" t="e">
        <f t="shared" si="709"/>
        <v>#N/A</v>
      </c>
    </row>
    <row r="8980" spans="1:6" x14ac:dyDescent="0.25">
      <c r="A8980" s="43" t="str">
        <f t="shared" si="705"/>
        <v xml:space="preserve"> 0 Financial</v>
      </c>
      <c r="B8980" s="43" t="str">
        <f t="shared" si="706"/>
        <v/>
      </c>
      <c r="C8980" s="43">
        <f t="shared" si="707"/>
        <v>0</v>
      </c>
      <c r="D8980" s="43" t="str">
        <f t="shared" si="708"/>
        <v>Financial</v>
      </c>
      <c r="E8980" s="43" t="e">
        <f>IF(VLOOKUP(S8980,'DD-Lookup'!$J$6:$L$50,3,FALSE)="Monthly",(YEAR(AC8980)-YEAR(AB8980))*12+MONTH(AC8980)-MONTH(AB8980)+1,(AC8980-AB8980+1))</f>
        <v>#N/A</v>
      </c>
      <c r="F8980" s="210" t="e">
        <f t="shared" si="709"/>
        <v>#N/A</v>
      </c>
    </row>
    <row r="8981" spans="1:6" x14ac:dyDescent="0.25">
      <c r="A8981" s="43" t="str">
        <f t="shared" si="705"/>
        <v xml:space="preserve"> 0 Financial</v>
      </c>
      <c r="B8981" s="43" t="str">
        <f t="shared" si="706"/>
        <v/>
      </c>
      <c r="C8981" s="43">
        <f t="shared" si="707"/>
        <v>0</v>
      </c>
      <c r="D8981" s="43" t="str">
        <f t="shared" si="708"/>
        <v>Financial</v>
      </c>
      <c r="E8981" s="43" t="e">
        <f>IF(VLOOKUP(S8981,'DD-Lookup'!$J$6:$L$50,3,FALSE)="Monthly",(YEAR(AC8981)-YEAR(AB8981))*12+MONTH(AC8981)-MONTH(AB8981)+1,(AC8981-AB8981+1))</f>
        <v>#N/A</v>
      </c>
      <c r="F8981" s="210" t="e">
        <f t="shared" si="709"/>
        <v>#N/A</v>
      </c>
    </row>
    <row r="8982" spans="1:6" x14ac:dyDescent="0.25">
      <c r="A8982" s="43" t="str">
        <f t="shared" si="705"/>
        <v xml:space="preserve"> 0 Financial</v>
      </c>
      <c r="B8982" s="43" t="str">
        <f t="shared" si="706"/>
        <v/>
      </c>
      <c r="C8982" s="43">
        <f t="shared" si="707"/>
        <v>0</v>
      </c>
      <c r="D8982" s="43" t="str">
        <f t="shared" si="708"/>
        <v>Financial</v>
      </c>
      <c r="E8982" s="43" t="e">
        <f>IF(VLOOKUP(S8982,'DD-Lookup'!$J$6:$L$50,3,FALSE)="Monthly",(YEAR(AC8982)-YEAR(AB8982))*12+MONTH(AC8982)-MONTH(AB8982)+1,(AC8982-AB8982+1))</f>
        <v>#N/A</v>
      </c>
      <c r="F8982" s="210" t="e">
        <f t="shared" si="709"/>
        <v>#N/A</v>
      </c>
    </row>
    <row r="8983" spans="1:6" x14ac:dyDescent="0.25">
      <c r="A8983" s="43" t="str">
        <f t="shared" si="705"/>
        <v xml:space="preserve"> 0 Financial</v>
      </c>
      <c r="B8983" s="43" t="str">
        <f t="shared" si="706"/>
        <v/>
      </c>
      <c r="C8983" s="43">
        <f t="shared" si="707"/>
        <v>0</v>
      </c>
      <c r="D8983" s="43" t="str">
        <f t="shared" si="708"/>
        <v>Financial</v>
      </c>
      <c r="E8983" s="43" t="e">
        <f>IF(VLOOKUP(S8983,'DD-Lookup'!$J$6:$L$50,3,FALSE)="Monthly",(YEAR(AC8983)-YEAR(AB8983))*12+MONTH(AC8983)-MONTH(AB8983)+1,(AC8983-AB8983+1))</f>
        <v>#N/A</v>
      </c>
      <c r="F8983" s="210" t="e">
        <f t="shared" si="709"/>
        <v>#N/A</v>
      </c>
    </row>
    <row r="8984" spans="1:6" x14ac:dyDescent="0.25">
      <c r="A8984" s="43" t="str">
        <f t="shared" si="705"/>
        <v xml:space="preserve"> 0 Financial</v>
      </c>
      <c r="B8984" s="43" t="str">
        <f t="shared" si="706"/>
        <v/>
      </c>
      <c r="C8984" s="43">
        <f t="shared" si="707"/>
        <v>0</v>
      </c>
      <c r="D8984" s="43" t="str">
        <f t="shared" si="708"/>
        <v>Financial</v>
      </c>
      <c r="E8984" s="43" t="e">
        <f>IF(VLOOKUP(S8984,'DD-Lookup'!$J$6:$L$50,3,FALSE)="Monthly",(YEAR(AC8984)-YEAR(AB8984))*12+MONTH(AC8984)-MONTH(AB8984)+1,(AC8984-AB8984+1))</f>
        <v>#N/A</v>
      </c>
      <c r="F8984" s="210" t="e">
        <f t="shared" si="709"/>
        <v>#N/A</v>
      </c>
    </row>
    <row r="8985" spans="1:6" x14ac:dyDescent="0.25">
      <c r="A8985" s="43" t="str">
        <f t="shared" si="705"/>
        <v xml:space="preserve"> 0 Financial</v>
      </c>
      <c r="B8985" s="43" t="str">
        <f t="shared" si="706"/>
        <v/>
      </c>
      <c r="C8985" s="43">
        <f t="shared" si="707"/>
        <v>0</v>
      </c>
      <c r="D8985" s="43" t="str">
        <f t="shared" si="708"/>
        <v>Financial</v>
      </c>
      <c r="E8985" s="43" t="e">
        <f>IF(VLOOKUP(S8985,'DD-Lookup'!$J$6:$L$50,3,FALSE)="Monthly",(YEAR(AC8985)-YEAR(AB8985))*12+MONTH(AC8985)-MONTH(AB8985)+1,(AC8985-AB8985+1))</f>
        <v>#N/A</v>
      </c>
      <c r="F8985" s="210" t="e">
        <f t="shared" si="709"/>
        <v>#N/A</v>
      </c>
    </row>
    <row r="8986" spans="1:6" x14ac:dyDescent="0.25">
      <c r="A8986" s="43" t="str">
        <f t="shared" si="705"/>
        <v xml:space="preserve"> 0 Financial</v>
      </c>
      <c r="B8986" s="43" t="str">
        <f t="shared" si="706"/>
        <v/>
      </c>
      <c r="C8986" s="43">
        <f t="shared" si="707"/>
        <v>0</v>
      </c>
      <c r="D8986" s="43" t="str">
        <f t="shared" si="708"/>
        <v>Financial</v>
      </c>
      <c r="E8986" s="43" t="e">
        <f>IF(VLOOKUP(S8986,'DD-Lookup'!$J$6:$L$50,3,FALSE)="Monthly",(YEAR(AC8986)-YEAR(AB8986))*12+MONTH(AC8986)-MONTH(AB8986)+1,(AC8986-AB8986+1))</f>
        <v>#N/A</v>
      </c>
      <c r="F8986" s="210" t="e">
        <f t="shared" si="709"/>
        <v>#N/A</v>
      </c>
    </row>
    <row r="8987" spans="1:6" x14ac:dyDescent="0.25">
      <c r="A8987" s="43" t="str">
        <f t="shared" si="705"/>
        <v xml:space="preserve"> 0 Financial</v>
      </c>
      <c r="B8987" s="43" t="str">
        <f t="shared" si="706"/>
        <v/>
      </c>
      <c r="C8987" s="43">
        <f t="shared" si="707"/>
        <v>0</v>
      </c>
      <c r="D8987" s="43" t="str">
        <f t="shared" si="708"/>
        <v>Financial</v>
      </c>
      <c r="E8987" s="43" t="e">
        <f>IF(VLOOKUP(S8987,'DD-Lookup'!$J$6:$L$50,3,FALSE)="Monthly",(YEAR(AC8987)-YEAR(AB8987))*12+MONTH(AC8987)-MONTH(AB8987)+1,(AC8987-AB8987+1))</f>
        <v>#N/A</v>
      </c>
      <c r="F8987" s="210" t="e">
        <f t="shared" si="709"/>
        <v>#N/A</v>
      </c>
    </row>
    <row r="8988" spans="1:6" x14ac:dyDescent="0.25">
      <c r="A8988" s="43" t="str">
        <f t="shared" si="705"/>
        <v xml:space="preserve"> 0 Financial</v>
      </c>
      <c r="B8988" s="43" t="str">
        <f t="shared" si="706"/>
        <v/>
      </c>
      <c r="C8988" s="43">
        <f t="shared" si="707"/>
        <v>0</v>
      </c>
      <c r="D8988" s="43" t="str">
        <f t="shared" si="708"/>
        <v>Financial</v>
      </c>
      <c r="E8988" s="43" t="e">
        <f>IF(VLOOKUP(S8988,'DD-Lookup'!$J$6:$L$50,3,FALSE)="Monthly",(YEAR(AC8988)-YEAR(AB8988))*12+MONTH(AC8988)-MONTH(AB8988)+1,(AC8988-AB8988+1))</f>
        <v>#N/A</v>
      </c>
      <c r="F8988" s="210" t="e">
        <f t="shared" si="709"/>
        <v>#N/A</v>
      </c>
    </row>
    <row r="8989" spans="1:6" x14ac:dyDescent="0.25">
      <c r="A8989" s="43" t="str">
        <f t="shared" si="705"/>
        <v xml:space="preserve"> 0 Financial</v>
      </c>
      <c r="B8989" s="43" t="str">
        <f t="shared" si="706"/>
        <v/>
      </c>
      <c r="C8989" s="43">
        <f t="shared" si="707"/>
        <v>0</v>
      </c>
      <c r="D8989" s="43" t="str">
        <f t="shared" si="708"/>
        <v>Financial</v>
      </c>
      <c r="E8989" s="43" t="e">
        <f>IF(VLOOKUP(S8989,'DD-Lookup'!$J$6:$L$50,3,FALSE)="Monthly",(YEAR(AC8989)-YEAR(AB8989))*12+MONTH(AC8989)-MONTH(AB8989)+1,(AC8989-AB8989+1))</f>
        <v>#N/A</v>
      </c>
      <c r="F8989" s="210" t="e">
        <f t="shared" si="709"/>
        <v>#N/A</v>
      </c>
    </row>
    <row r="8990" spans="1:6" x14ac:dyDescent="0.25">
      <c r="A8990" s="43" t="str">
        <f t="shared" si="705"/>
        <v xml:space="preserve"> 0 Financial</v>
      </c>
      <c r="B8990" s="43" t="str">
        <f t="shared" si="706"/>
        <v/>
      </c>
      <c r="C8990" s="43">
        <f t="shared" si="707"/>
        <v>0</v>
      </c>
      <c r="D8990" s="43" t="str">
        <f t="shared" si="708"/>
        <v>Financial</v>
      </c>
      <c r="E8990" s="43" t="e">
        <f>IF(VLOOKUP(S8990,'DD-Lookup'!$J$6:$L$50,3,FALSE)="Monthly",(YEAR(AC8990)-YEAR(AB8990))*12+MONTH(AC8990)-MONTH(AB8990)+1,(AC8990-AB8990+1))</f>
        <v>#N/A</v>
      </c>
      <c r="F8990" s="210" t="e">
        <f t="shared" si="709"/>
        <v>#N/A</v>
      </c>
    </row>
    <row r="8991" spans="1:6" x14ac:dyDescent="0.25">
      <c r="A8991" s="43" t="str">
        <f t="shared" si="705"/>
        <v xml:space="preserve"> 0 Financial</v>
      </c>
      <c r="B8991" s="43" t="str">
        <f t="shared" si="706"/>
        <v/>
      </c>
      <c r="C8991" s="43">
        <f t="shared" si="707"/>
        <v>0</v>
      </c>
      <c r="D8991" s="43" t="str">
        <f t="shared" si="708"/>
        <v>Financial</v>
      </c>
      <c r="E8991" s="43" t="e">
        <f>IF(VLOOKUP(S8991,'DD-Lookup'!$J$6:$L$50,3,FALSE)="Monthly",(YEAR(AC8991)-YEAR(AB8991))*12+MONTH(AC8991)-MONTH(AB8991)+1,(AC8991-AB8991+1))</f>
        <v>#N/A</v>
      </c>
      <c r="F8991" s="210" t="e">
        <f t="shared" si="709"/>
        <v>#N/A</v>
      </c>
    </row>
    <row r="8992" spans="1:6" x14ac:dyDescent="0.25">
      <c r="A8992" s="43" t="str">
        <f t="shared" si="705"/>
        <v xml:space="preserve"> 0 Financial</v>
      </c>
      <c r="B8992" s="43" t="str">
        <f t="shared" si="706"/>
        <v/>
      </c>
      <c r="C8992" s="43">
        <f t="shared" si="707"/>
        <v>0</v>
      </c>
      <c r="D8992" s="43" t="str">
        <f t="shared" si="708"/>
        <v>Financial</v>
      </c>
      <c r="E8992" s="43" t="e">
        <f>IF(VLOOKUP(S8992,'DD-Lookup'!$J$6:$L$50,3,FALSE)="Monthly",(YEAR(AC8992)-YEAR(AB8992))*12+MONTH(AC8992)-MONTH(AB8992)+1,(AC8992-AB8992+1))</f>
        <v>#N/A</v>
      </c>
      <c r="F8992" s="210" t="e">
        <f t="shared" si="709"/>
        <v>#N/A</v>
      </c>
    </row>
    <row r="8993" spans="1:6" x14ac:dyDescent="0.25">
      <c r="A8993" s="43" t="str">
        <f t="shared" si="705"/>
        <v xml:space="preserve"> 0 Financial</v>
      </c>
      <c r="B8993" s="43" t="str">
        <f t="shared" si="706"/>
        <v/>
      </c>
      <c r="C8993" s="43">
        <f t="shared" si="707"/>
        <v>0</v>
      </c>
      <c r="D8993" s="43" t="str">
        <f t="shared" si="708"/>
        <v>Financial</v>
      </c>
      <c r="E8993" s="43" t="e">
        <f>IF(VLOOKUP(S8993,'DD-Lookup'!$J$6:$L$50,3,FALSE)="Monthly",(YEAR(AC8993)-YEAR(AB8993))*12+MONTH(AC8993)-MONTH(AB8993)+1,(AC8993-AB8993+1))</f>
        <v>#N/A</v>
      </c>
      <c r="F8993" s="210" t="e">
        <f t="shared" si="709"/>
        <v>#N/A</v>
      </c>
    </row>
    <row r="8994" spans="1:6" x14ac:dyDescent="0.25">
      <c r="A8994" s="43" t="str">
        <f t="shared" si="705"/>
        <v xml:space="preserve"> 0 Financial</v>
      </c>
      <c r="B8994" s="43" t="str">
        <f t="shared" si="706"/>
        <v/>
      </c>
      <c r="C8994" s="43">
        <f t="shared" si="707"/>
        <v>0</v>
      </c>
      <c r="D8994" s="43" t="str">
        <f t="shared" si="708"/>
        <v>Financial</v>
      </c>
      <c r="E8994" s="43" t="e">
        <f>IF(VLOOKUP(S8994,'DD-Lookup'!$J$6:$L$50,3,FALSE)="Monthly",(YEAR(AC8994)-YEAR(AB8994))*12+MONTH(AC8994)-MONTH(AB8994)+1,(AC8994-AB8994+1))</f>
        <v>#N/A</v>
      </c>
      <c r="F8994" s="210" t="e">
        <f t="shared" si="709"/>
        <v>#N/A</v>
      </c>
    </row>
    <row r="8995" spans="1:6" x14ac:dyDescent="0.25">
      <c r="A8995" s="43" t="str">
        <f t="shared" si="705"/>
        <v xml:space="preserve"> 0 Financial</v>
      </c>
      <c r="B8995" s="43" t="str">
        <f t="shared" si="706"/>
        <v/>
      </c>
      <c r="C8995" s="43">
        <f t="shared" si="707"/>
        <v>0</v>
      </c>
      <c r="D8995" s="43" t="str">
        <f t="shared" si="708"/>
        <v>Financial</v>
      </c>
      <c r="E8995" s="43" t="e">
        <f>IF(VLOOKUP(S8995,'DD-Lookup'!$J$6:$L$50,3,FALSE)="Monthly",(YEAR(AC8995)-YEAR(AB8995))*12+MONTH(AC8995)-MONTH(AB8995)+1,(AC8995-AB8995+1))</f>
        <v>#N/A</v>
      </c>
      <c r="F8995" s="210" t="e">
        <f t="shared" si="709"/>
        <v>#N/A</v>
      </c>
    </row>
    <row r="8996" spans="1:6" x14ac:dyDescent="0.25">
      <c r="A8996" s="43" t="str">
        <f t="shared" si="705"/>
        <v xml:space="preserve"> 0 Financial</v>
      </c>
      <c r="B8996" s="43" t="str">
        <f t="shared" si="706"/>
        <v/>
      </c>
      <c r="C8996" s="43">
        <f t="shared" si="707"/>
        <v>0</v>
      </c>
      <c r="D8996" s="43" t="str">
        <f t="shared" si="708"/>
        <v>Financial</v>
      </c>
      <c r="E8996" s="43" t="e">
        <f>IF(VLOOKUP(S8996,'DD-Lookup'!$J$6:$L$50,3,FALSE)="Monthly",(YEAR(AC8996)-YEAR(AB8996))*12+MONTH(AC8996)-MONTH(AB8996)+1,(AC8996-AB8996+1))</f>
        <v>#N/A</v>
      </c>
      <c r="F8996" s="210" t="e">
        <f t="shared" si="709"/>
        <v>#N/A</v>
      </c>
    </row>
    <row r="8997" spans="1:6" x14ac:dyDescent="0.25">
      <c r="A8997" s="43" t="str">
        <f t="shared" si="705"/>
        <v xml:space="preserve"> 0 Financial</v>
      </c>
      <c r="B8997" s="43" t="str">
        <f t="shared" si="706"/>
        <v/>
      </c>
      <c r="C8997" s="43">
        <f t="shared" si="707"/>
        <v>0</v>
      </c>
      <c r="D8997" s="43" t="str">
        <f t="shared" si="708"/>
        <v>Financial</v>
      </c>
      <c r="E8997" s="43" t="e">
        <f>IF(VLOOKUP(S8997,'DD-Lookup'!$J$6:$L$50,3,FALSE)="Monthly",(YEAR(AC8997)-YEAR(AB8997))*12+MONTH(AC8997)-MONTH(AB8997)+1,(AC8997-AB8997+1))</f>
        <v>#N/A</v>
      </c>
      <c r="F8997" s="210" t="e">
        <f t="shared" si="709"/>
        <v>#N/A</v>
      </c>
    </row>
    <row r="8998" spans="1:6" x14ac:dyDescent="0.25">
      <c r="A8998" s="43" t="str">
        <f t="shared" si="705"/>
        <v xml:space="preserve"> 0 Financial</v>
      </c>
      <c r="B8998" s="43" t="str">
        <f t="shared" si="706"/>
        <v/>
      </c>
      <c r="C8998" s="43">
        <f t="shared" si="707"/>
        <v>0</v>
      </c>
      <c r="D8998" s="43" t="str">
        <f t="shared" si="708"/>
        <v>Financial</v>
      </c>
      <c r="E8998" s="43" t="e">
        <f>IF(VLOOKUP(S8998,'DD-Lookup'!$J$6:$L$50,3,FALSE)="Monthly",(YEAR(AC8998)-YEAR(AB8998))*12+MONTH(AC8998)-MONTH(AB8998)+1,(AC8998-AB8998+1))</f>
        <v>#N/A</v>
      </c>
      <c r="F8998" s="210" t="e">
        <f t="shared" si="709"/>
        <v>#N/A</v>
      </c>
    </row>
    <row r="8999" spans="1:6" x14ac:dyDescent="0.25">
      <c r="A8999" s="43" t="str">
        <f t="shared" si="705"/>
        <v xml:space="preserve"> 0 Financial</v>
      </c>
      <c r="B8999" s="43" t="str">
        <f t="shared" si="706"/>
        <v/>
      </c>
      <c r="C8999" s="43">
        <f t="shared" si="707"/>
        <v>0</v>
      </c>
      <c r="D8999" s="43" t="str">
        <f t="shared" si="708"/>
        <v>Financial</v>
      </c>
      <c r="E8999" s="43" t="e">
        <f>IF(VLOOKUP(S8999,'DD-Lookup'!$J$6:$L$50,3,FALSE)="Monthly",(YEAR(AC8999)-YEAR(AB8999))*12+MONTH(AC8999)-MONTH(AB8999)+1,(AC8999-AB8999+1))</f>
        <v>#N/A</v>
      </c>
      <c r="F8999" s="210" t="e">
        <f t="shared" si="709"/>
        <v>#N/A</v>
      </c>
    </row>
    <row r="9000" spans="1:6" x14ac:dyDescent="0.25">
      <c r="A9000" s="43" t="str">
        <f t="shared" si="705"/>
        <v xml:space="preserve"> 0 Financial</v>
      </c>
      <c r="B9000" s="43" t="str">
        <f t="shared" si="706"/>
        <v/>
      </c>
      <c r="C9000" s="43">
        <f t="shared" si="707"/>
        <v>0</v>
      </c>
      <c r="D9000" s="43" t="str">
        <f t="shared" si="708"/>
        <v>Financial</v>
      </c>
      <c r="E9000" s="43" t="e">
        <f>IF(VLOOKUP(S9000,'DD-Lookup'!$J$6:$L$50,3,FALSE)="Monthly",(YEAR(AC9000)-YEAR(AB9000))*12+MONTH(AC9000)-MONTH(AB9000)+1,(AC9000-AB9000+1))</f>
        <v>#N/A</v>
      </c>
      <c r="F9000" s="210" t="e">
        <f t="shared" si="709"/>
        <v>#N/A</v>
      </c>
    </row>
    <row r="9001" spans="1:6" x14ac:dyDescent="0.25">
      <c r="A9001" s="43" t="str">
        <f t="shared" si="705"/>
        <v xml:space="preserve"> 0 Financial</v>
      </c>
      <c r="B9001" s="43" t="str">
        <f t="shared" si="706"/>
        <v/>
      </c>
      <c r="C9001" s="43">
        <f t="shared" si="707"/>
        <v>0</v>
      </c>
      <c r="D9001" s="43" t="str">
        <f t="shared" si="708"/>
        <v>Financial</v>
      </c>
      <c r="E9001" s="43" t="e">
        <f>IF(VLOOKUP(S9001,'DD-Lookup'!$J$6:$L$50,3,FALSE)="Monthly",(YEAR(AC9001)-YEAR(AB9001))*12+MONTH(AC9001)-MONTH(AB9001)+1,(AC9001-AB9001+1))</f>
        <v>#N/A</v>
      </c>
      <c r="F9001" s="210" t="e">
        <f t="shared" si="709"/>
        <v>#N/A</v>
      </c>
    </row>
    <row r="9002" spans="1:6" x14ac:dyDescent="0.25">
      <c r="A9002" s="43" t="str">
        <f t="shared" si="705"/>
        <v xml:space="preserve"> 0 Financial</v>
      </c>
      <c r="B9002" s="43" t="str">
        <f t="shared" si="706"/>
        <v/>
      </c>
      <c r="C9002" s="43">
        <f t="shared" si="707"/>
        <v>0</v>
      </c>
      <c r="D9002" s="43" t="str">
        <f t="shared" si="708"/>
        <v>Financial</v>
      </c>
      <c r="E9002" s="43" t="e">
        <f>IF(VLOOKUP(S9002,'DD-Lookup'!$J$6:$L$50,3,FALSE)="Monthly",(YEAR(AC9002)-YEAR(AB9002))*12+MONTH(AC9002)-MONTH(AB9002)+1,(AC9002-AB9002+1))</f>
        <v>#N/A</v>
      </c>
      <c r="F9002" s="210" t="e">
        <f t="shared" si="709"/>
        <v>#N/A</v>
      </c>
    </row>
    <row r="9003" spans="1:6" x14ac:dyDescent="0.25">
      <c r="A9003" s="43" t="str">
        <f t="shared" si="705"/>
        <v xml:space="preserve"> 0 Financial</v>
      </c>
      <c r="B9003" s="43" t="str">
        <f t="shared" si="706"/>
        <v/>
      </c>
      <c r="C9003" s="43">
        <f t="shared" si="707"/>
        <v>0</v>
      </c>
      <c r="D9003" s="43" t="str">
        <f t="shared" si="708"/>
        <v>Financial</v>
      </c>
      <c r="E9003" s="43" t="e">
        <f>IF(VLOOKUP(S9003,'DD-Lookup'!$J$6:$L$50,3,FALSE)="Monthly",(YEAR(AC9003)-YEAR(AB9003))*12+MONTH(AC9003)-MONTH(AB9003)+1,(AC9003-AB9003+1))</f>
        <v>#N/A</v>
      </c>
      <c r="F9003" s="210" t="e">
        <f t="shared" si="709"/>
        <v>#N/A</v>
      </c>
    </row>
    <row r="9004" spans="1:6" x14ac:dyDescent="0.25">
      <c r="A9004" s="43" t="str">
        <f t="shared" si="705"/>
        <v xml:space="preserve"> 0 Financial</v>
      </c>
      <c r="B9004" s="43" t="str">
        <f t="shared" si="706"/>
        <v/>
      </c>
      <c r="C9004" s="43">
        <f t="shared" si="707"/>
        <v>0</v>
      </c>
      <c r="D9004" s="43" t="str">
        <f t="shared" si="708"/>
        <v>Financial</v>
      </c>
      <c r="E9004" s="43" t="e">
        <f>IF(VLOOKUP(S9004,'DD-Lookup'!$J$6:$L$50,3,FALSE)="Monthly",(YEAR(AC9004)-YEAR(AB9004))*12+MONTH(AC9004)-MONTH(AB9004)+1,(AC9004-AB9004+1))</f>
        <v>#N/A</v>
      </c>
      <c r="F9004" s="210" t="e">
        <f t="shared" si="709"/>
        <v>#N/A</v>
      </c>
    </row>
    <row r="9005" spans="1:6" x14ac:dyDescent="0.25">
      <c r="A9005" s="43" t="str">
        <f t="shared" si="705"/>
        <v xml:space="preserve"> 0 Financial</v>
      </c>
      <c r="B9005" s="43" t="str">
        <f t="shared" si="706"/>
        <v/>
      </c>
      <c r="C9005" s="43">
        <f t="shared" si="707"/>
        <v>0</v>
      </c>
      <c r="D9005" s="43" t="str">
        <f t="shared" si="708"/>
        <v>Financial</v>
      </c>
      <c r="E9005" s="43" t="e">
        <f>IF(VLOOKUP(S9005,'DD-Lookup'!$J$6:$L$50,3,FALSE)="Monthly",(YEAR(AC9005)-YEAR(AB9005))*12+MONTH(AC9005)-MONTH(AB9005)+1,(AC9005-AB9005+1))</f>
        <v>#N/A</v>
      </c>
      <c r="F9005" s="210" t="e">
        <f t="shared" si="709"/>
        <v>#N/A</v>
      </c>
    </row>
    <row r="9006" spans="1:6" x14ac:dyDescent="0.25">
      <c r="A9006" s="43" t="str">
        <f t="shared" si="705"/>
        <v xml:space="preserve"> 0 Financial</v>
      </c>
      <c r="B9006" s="43" t="str">
        <f t="shared" si="706"/>
        <v/>
      </c>
      <c r="C9006" s="43">
        <f t="shared" si="707"/>
        <v>0</v>
      </c>
      <c r="D9006" s="43" t="str">
        <f t="shared" si="708"/>
        <v>Financial</v>
      </c>
      <c r="E9006" s="43" t="e">
        <f>IF(VLOOKUP(S9006,'DD-Lookup'!$J$6:$L$50,3,FALSE)="Monthly",(YEAR(AC9006)-YEAR(AB9006))*12+MONTH(AC9006)-MONTH(AB9006)+1,(AC9006-AB9006+1))</f>
        <v>#N/A</v>
      </c>
      <c r="F9006" s="210" t="e">
        <f t="shared" si="709"/>
        <v>#N/A</v>
      </c>
    </row>
    <row r="9007" spans="1:6" x14ac:dyDescent="0.25">
      <c r="A9007" s="43" t="str">
        <f t="shared" si="705"/>
        <v xml:space="preserve"> 0 Financial</v>
      </c>
      <c r="B9007" s="43" t="str">
        <f t="shared" si="706"/>
        <v/>
      </c>
      <c r="C9007" s="43">
        <f t="shared" si="707"/>
        <v>0</v>
      </c>
      <c r="D9007" s="43" t="str">
        <f t="shared" si="708"/>
        <v>Financial</v>
      </c>
      <c r="E9007" s="43" t="e">
        <f>IF(VLOOKUP(S9007,'DD-Lookup'!$J$6:$L$50,3,FALSE)="Monthly",(YEAR(AC9007)-YEAR(AB9007))*12+MONTH(AC9007)-MONTH(AB9007)+1,(AC9007-AB9007+1))</f>
        <v>#N/A</v>
      </c>
      <c r="F9007" s="210" t="e">
        <f t="shared" si="709"/>
        <v>#N/A</v>
      </c>
    </row>
    <row r="9008" spans="1:6" x14ac:dyDescent="0.25">
      <c r="A9008" s="43" t="str">
        <f t="shared" si="705"/>
        <v xml:space="preserve"> 0 Financial</v>
      </c>
      <c r="B9008" s="43" t="str">
        <f t="shared" si="706"/>
        <v/>
      </c>
      <c r="C9008" s="43">
        <f t="shared" si="707"/>
        <v>0</v>
      </c>
      <c r="D9008" s="43" t="str">
        <f t="shared" si="708"/>
        <v>Financial</v>
      </c>
      <c r="E9008" s="43" t="e">
        <f>IF(VLOOKUP(S9008,'DD-Lookup'!$J$6:$L$50,3,FALSE)="Monthly",(YEAR(AC9008)-YEAR(AB9008))*12+MONTH(AC9008)-MONTH(AB9008)+1,(AC9008-AB9008+1))</f>
        <v>#N/A</v>
      </c>
      <c r="F9008" s="210" t="e">
        <f t="shared" si="709"/>
        <v>#N/A</v>
      </c>
    </row>
    <row r="9009" spans="1:6" x14ac:dyDescent="0.25">
      <c r="A9009" s="43" t="str">
        <f t="shared" si="705"/>
        <v xml:space="preserve"> 0 Financial</v>
      </c>
      <c r="B9009" s="43" t="str">
        <f t="shared" si="706"/>
        <v/>
      </c>
      <c r="C9009" s="43">
        <f t="shared" si="707"/>
        <v>0</v>
      </c>
      <c r="D9009" s="43" t="str">
        <f t="shared" si="708"/>
        <v>Financial</v>
      </c>
      <c r="E9009" s="43" t="e">
        <f>IF(VLOOKUP(S9009,'DD-Lookup'!$J$6:$L$50,3,FALSE)="Monthly",(YEAR(AC9009)-YEAR(AB9009))*12+MONTH(AC9009)-MONTH(AB9009)+1,(AC9009-AB9009+1))</f>
        <v>#N/A</v>
      </c>
      <c r="F9009" s="210" t="e">
        <f t="shared" si="709"/>
        <v>#N/A</v>
      </c>
    </row>
    <row r="9010" spans="1:6" x14ac:dyDescent="0.25">
      <c r="A9010" s="43" t="str">
        <f t="shared" si="705"/>
        <v xml:space="preserve"> 0 Financial</v>
      </c>
      <c r="B9010" s="43" t="str">
        <f t="shared" si="706"/>
        <v/>
      </c>
      <c r="C9010" s="43">
        <f t="shared" si="707"/>
        <v>0</v>
      </c>
      <c r="D9010" s="43" t="str">
        <f t="shared" si="708"/>
        <v>Financial</v>
      </c>
      <c r="E9010" s="43" t="e">
        <f>IF(VLOOKUP(S9010,'DD-Lookup'!$J$6:$L$50,3,FALSE)="Monthly",(YEAR(AC9010)-YEAR(AB9010))*12+MONTH(AC9010)-MONTH(AB9010)+1,(AC9010-AB9010+1))</f>
        <v>#N/A</v>
      </c>
      <c r="F9010" s="210" t="e">
        <f t="shared" si="709"/>
        <v>#N/A</v>
      </c>
    </row>
    <row r="9011" spans="1:6" x14ac:dyDescent="0.25">
      <c r="A9011" s="43" t="str">
        <f t="shared" si="705"/>
        <v xml:space="preserve"> 0 Financial</v>
      </c>
      <c r="B9011" s="43" t="str">
        <f t="shared" si="706"/>
        <v/>
      </c>
      <c r="C9011" s="43">
        <f t="shared" si="707"/>
        <v>0</v>
      </c>
      <c r="D9011" s="43" t="str">
        <f t="shared" si="708"/>
        <v>Financial</v>
      </c>
      <c r="E9011" s="43" t="e">
        <f>IF(VLOOKUP(S9011,'DD-Lookup'!$J$6:$L$50,3,FALSE)="Monthly",(YEAR(AC9011)-YEAR(AB9011))*12+MONTH(AC9011)-MONTH(AB9011)+1,(AC9011-AB9011+1))</f>
        <v>#N/A</v>
      </c>
      <c r="F9011" s="210" t="e">
        <f t="shared" si="709"/>
        <v>#N/A</v>
      </c>
    </row>
    <row r="9012" spans="1:6" x14ac:dyDescent="0.25">
      <c r="A9012" s="43" t="str">
        <f t="shared" si="705"/>
        <v xml:space="preserve"> 0 Financial</v>
      </c>
      <c r="B9012" s="43" t="str">
        <f t="shared" si="706"/>
        <v/>
      </c>
      <c r="C9012" s="43">
        <f t="shared" si="707"/>
        <v>0</v>
      </c>
      <c r="D9012" s="43" t="str">
        <f t="shared" si="708"/>
        <v>Financial</v>
      </c>
      <c r="E9012" s="43" t="e">
        <f>IF(VLOOKUP(S9012,'DD-Lookup'!$J$6:$L$50,3,FALSE)="Monthly",(YEAR(AC9012)-YEAR(AB9012))*12+MONTH(AC9012)-MONTH(AB9012)+1,(AC9012-AB9012+1))</f>
        <v>#N/A</v>
      </c>
      <c r="F9012" s="210" t="e">
        <f t="shared" si="709"/>
        <v>#N/A</v>
      </c>
    </row>
    <row r="9013" spans="1:6" x14ac:dyDescent="0.25">
      <c r="A9013" s="43" t="str">
        <f t="shared" si="705"/>
        <v xml:space="preserve"> 0 Financial</v>
      </c>
      <c r="B9013" s="43" t="str">
        <f t="shared" si="706"/>
        <v/>
      </c>
      <c r="C9013" s="43">
        <f t="shared" si="707"/>
        <v>0</v>
      </c>
      <c r="D9013" s="43" t="str">
        <f t="shared" si="708"/>
        <v>Financial</v>
      </c>
      <c r="E9013" s="43" t="e">
        <f>IF(VLOOKUP(S9013,'DD-Lookup'!$J$6:$L$50,3,FALSE)="Monthly",(YEAR(AC9013)-YEAR(AB9013))*12+MONTH(AC9013)-MONTH(AB9013)+1,(AC9013-AB9013+1))</f>
        <v>#N/A</v>
      </c>
      <c r="F9013" s="210" t="e">
        <f t="shared" si="709"/>
        <v>#N/A</v>
      </c>
    </row>
    <row r="9014" spans="1:6" x14ac:dyDescent="0.25">
      <c r="A9014" s="43" t="str">
        <f t="shared" si="705"/>
        <v xml:space="preserve"> 0 Financial</v>
      </c>
      <c r="B9014" s="43" t="str">
        <f t="shared" si="706"/>
        <v/>
      </c>
      <c r="C9014" s="43">
        <f t="shared" si="707"/>
        <v>0</v>
      </c>
      <c r="D9014" s="43" t="str">
        <f t="shared" si="708"/>
        <v>Financial</v>
      </c>
      <c r="E9014" s="43" t="e">
        <f>IF(VLOOKUP(S9014,'DD-Lookup'!$J$6:$L$50,3,FALSE)="Monthly",(YEAR(AC9014)-YEAR(AB9014))*12+MONTH(AC9014)-MONTH(AB9014)+1,(AC9014-AB9014+1))</f>
        <v>#N/A</v>
      </c>
      <c r="F9014" s="210" t="e">
        <f t="shared" si="709"/>
        <v>#N/A</v>
      </c>
    </row>
    <row r="9015" spans="1:6" x14ac:dyDescent="0.25">
      <c r="A9015" s="43" t="str">
        <f t="shared" si="705"/>
        <v xml:space="preserve"> 0 Financial</v>
      </c>
      <c r="B9015" s="43" t="str">
        <f t="shared" si="706"/>
        <v/>
      </c>
      <c r="C9015" s="43">
        <f t="shared" si="707"/>
        <v>0</v>
      </c>
      <c r="D9015" s="43" t="str">
        <f t="shared" si="708"/>
        <v>Financial</v>
      </c>
      <c r="E9015" s="43" t="e">
        <f>IF(VLOOKUP(S9015,'DD-Lookup'!$J$6:$L$50,3,FALSE)="Monthly",(YEAR(AC9015)-YEAR(AB9015))*12+MONTH(AC9015)-MONTH(AB9015)+1,(AC9015-AB9015+1))</f>
        <v>#N/A</v>
      </c>
      <c r="F9015" s="210" t="e">
        <f t="shared" si="709"/>
        <v>#N/A</v>
      </c>
    </row>
    <row r="9016" spans="1:6" x14ac:dyDescent="0.25">
      <c r="A9016" s="43" t="str">
        <f t="shared" si="705"/>
        <v xml:space="preserve"> 0 Financial</v>
      </c>
      <c r="B9016" s="43" t="str">
        <f t="shared" si="706"/>
        <v/>
      </c>
      <c r="C9016" s="43">
        <f t="shared" si="707"/>
        <v>0</v>
      </c>
      <c r="D9016" s="43" t="str">
        <f t="shared" si="708"/>
        <v>Financial</v>
      </c>
      <c r="E9016" s="43" t="e">
        <f>IF(VLOOKUP(S9016,'DD-Lookup'!$J$6:$L$50,3,FALSE)="Monthly",(YEAR(AC9016)-YEAR(AB9016))*12+MONTH(AC9016)-MONTH(AB9016)+1,(AC9016-AB9016+1))</f>
        <v>#N/A</v>
      </c>
      <c r="F9016" s="210" t="e">
        <f t="shared" si="709"/>
        <v>#N/A</v>
      </c>
    </row>
    <row r="9017" spans="1:6" x14ac:dyDescent="0.25">
      <c r="A9017" s="43" t="str">
        <f t="shared" si="705"/>
        <v xml:space="preserve"> 0 Financial</v>
      </c>
      <c r="B9017" s="43" t="str">
        <f t="shared" si="706"/>
        <v/>
      </c>
      <c r="C9017" s="43">
        <f t="shared" si="707"/>
        <v>0</v>
      </c>
      <c r="D9017" s="43" t="str">
        <f t="shared" si="708"/>
        <v>Financial</v>
      </c>
      <c r="E9017" s="43" t="e">
        <f>IF(VLOOKUP(S9017,'DD-Lookup'!$J$6:$L$50,3,FALSE)="Monthly",(YEAR(AC9017)-YEAR(AB9017))*12+MONTH(AC9017)-MONTH(AB9017)+1,(AC9017-AB9017+1))</f>
        <v>#N/A</v>
      </c>
      <c r="F9017" s="210" t="e">
        <f t="shared" si="709"/>
        <v>#N/A</v>
      </c>
    </row>
    <row r="9018" spans="1:6" x14ac:dyDescent="0.25">
      <c r="A9018" s="43" t="str">
        <f t="shared" si="705"/>
        <v xml:space="preserve"> 0 Financial</v>
      </c>
      <c r="B9018" s="43" t="str">
        <f t="shared" si="706"/>
        <v/>
      </c>
      <c r="C9018" s="43">
        <f t="shared" si="707"/>
        <v>0</v>
      </c>
      <c r="D9018" s="43" t="str">
        <f t="shared" si="708"/>
        <v>Financial</v>
      </c>
      <c r="E9018" s="43" t="e">
        <f>IF(VLOOKUP(S9018,'DD-Lookup'!$J$6:$L$50,3,FALSE)="Monthly",(YEAR(AC9018)-YEAR(AB9018))*12+MONTH(AC9018)-MONTH(AB9018)+1,(AC9018-AB9018+1))</f>
        <v>#N/A</v>
      </c>
      <c r="F9018" s="210" t="e">
        <f t="shared" si="709"/>
        <v>#N/A</v>
      </c>
    </row>
    <row r="9019" spans="1:6" x14ac:dyDescent="0.25">
      <c r="A9019" s="43" t="str">
        <f t="shared" si="705"/>
        <v xml:space="preserve"> 0 Financial</v>
      </c>
      <c r="B9019" s="43" t="str">
        <f t="shared" si="706"/>
        <v/>
      </c>
      <c r="C9019" s="43">
        <f t="shared" si="707"/>
        <v>0</v>
      </c>
      <c r="D9019" s="43" t="str">
        <f t="shared" si="708"/>
        <v>Financial</v>
      </c>
      <c r="E9019" s="43" t="e">
        <f>IF(VLOOKUP(S9019,'DD-Lookup'!$J$6:$L$50,3,FALSE)="Monthly",(YEAR(AC9019)-YEAR(AB9019))*12+MONTH(AC9019)-MONTH(AB9019)+1,(AC9019-AB9019+1))</f>
        <v>#N/A</v>
      </c>
      <c r="F9019" s="210" t="e">
        <f t="shared" si="709"/>
        <v>#N/A</v>
      </c>
    </row>
    <row r="9020" spans="1:6" x14ac:dyDescent="0.25">
      <c r="A9020" s="43" t="str">
        <f t="shared" si="705"/>
        <v xml:space="preserve"> 0 Financial</v>
      </c>
      <c r="B9020" s="43" t="str">
        <f t="shared" si="706"/>
        <v/>
      </c>
      <c r="C9020" s="43">
        <f t="shared" si="707"/>
        <v>0</v>
      </c>
      <c r="D9020" s="43" t="str">
        <f t="shared" si="708"/>
        <v>Financial</v>
      </c>
      <c r="E9020" s="43" t="e">
        <f>IF(VLOOKUP(S9020,'DD-Lookup'!$J$6:$L$50,3,FALSE)="Monthly",(YEAR(AC9020)-YEAR(AB9020))*12+MONTH(AC9020)-MONTH(AB9020)+1,(AC9020-AB9020+1))</f>
        <v>#N/A</v>
      </c>
      <c r="F9020" s="210" t="e">
        <f t="shared" si="709"/>
        <v>#N/A</v>
      </c>
    </row>
    <row r="9021" spans="1:6" x14ac:dyDescent="0.25">
      <c r="A9021" s="43" t="str">
        <f t="shared" si="705"/>
        <v xml:space="preserve"> 0 Financial</v>
      </c>
      <c r="B9021" s="43" t="str">
        <f t="shared" si="706"/>
        <v/>
      </c>
      <c r="C9021" s="43">
        <f t="shared" si="707"/>
        <v>0</v>
      </c>
      <c r="D9021" s="43" t="str">
        <f t="shared" si="708"/>
        <v>Financial</v>
      </c>
      <c r="E9021" s="43" t="e">
        <f>IF(VLOOKUP(S9021,'DD-Lookup'!$J$6:$L$50,3,FALSE)="Monthly",(YEAR(AC9021)-YEAR(AB9021))*12+MONTH(AC9021)-MONTH(AB9021)+1,(AC9021-AB9021+1))</f>
        <v>#N/A</v>
      </c>
      <c r="F9021" s="210" t="e">
        <f t="shared" si="709"/>
        <v>#N/A</v>
      </c>
    </row>
    <row r="9022" spans="1:6" x14ac:dyDescent="0.25">
      <c r="A9022" s="43" t="str">
        <f t="shared" si="705"/>
        <v xml:space="preserve"> 0 Financial</v>
      </c>
      <c r="B9022" s="43" t="str">
        <f t="shared" si="706"/>
        <v/>
      </c>
      <c r="C9022" s="43">
        <f t="shared" si="707"/>
        <v>0</v>
      </c>
      <c r="D9022" s="43" t="str">
        <f t="shared" si="708"/>
        <v>Financial</v>
      </c>
      <c r="E9022" s="43" t="e">
        <f>IF(VLOOKUP(S9022,'DD-Lookup'!$J$6:$L$50,3,FALSE)="Monthly",(YEAR(AC9022)-YEAR(AB9022))*12+MONTH(AC9022)-MONTH(AB9022)+1,(AC9022-AB9022+1))</f>
        <v>#N/A</v>
      </c>
      <c r="F9022" s="210" t="e">
        <f t="shared" si="709"/>
        <v>#N/A</v>
      </c>
    </row>
    <row r="9023" spans="1:6" x14ac:dyDescent="0.25">
      <c r="A9023" s="43" t="str">
        <f t="shared" si="705"/>
        <v xml:space="preserve"> 0 Financial</v>
      </c>
      <c r="B9023" s="43" t="str">
        <f t="shared" si="706"/>
        <v/>
      </c>
      <c r="C9023" s="43">
        <f t="shared" si="707"/>
        <v>0</v>
      </c>
      <c r="D9023" s="43" t="str">
        <f t="shared" si="708"/>
        <v>Financial</v>
      </c>
      <c r="E9023" s="43" t="e">
        <f>IF(VLOOKUP(S9023,'DD-Lookup'!$J$6:$L$50,3,FALSE)="Monthly",(YEAR(AC9023)-YEAR(AB9023))*12+MONTH(AC9023)-MONTH(AB9023)+1,(AC9023-AB9023+1))</f>
        <v>#N/A</v>
      </c>
      <c r="F9023" s="210" t="e">
        <f t="shared" si="709"/>
        <v>#N/A</v>
      </c>
    </row>
    <row r="9024" spans="1:6" x14ac:dyDescent="0.25">
      <c r="A9024" s="43" t="str">
        <f t="shared" si="705"/>
        <v xml:space="preserve"> 0 Financial</v>
      </c>
      <c r="B9024" s="43" t="str">
        <f t="shared" si="706"/>
        <v/>
      </c>
      <c r="C9024" s="43">
        <f t="shared" si="707"/>
        <v>0</v>
      </c>
      <c r="D9024" s="43" t="str">
        <f t="shared" si="708"/>
        <v>Financial</v>
      </c>
      <c r="E9024" s="43" t="e">
        <f>IF(VLOOKUP(S9024,'DD-Lookup'!$J$6:$L$50,3,FALSE)="Monthly",(YEAR(AC9024)-YEAR(AB9024))*12+MONTH(AC9024)-MONTH(AB9024)+1,(AC9024-AB9024+1))</f>
        <v>#N/A</v>
      </c>
      <c r="F9024" s="210" t="e">
        <f t="shared" si="709"/>
        <v>#N/A</v>
      </c>
    </row>
    <row r="9025" spans="1:6" x14ac:dyDescent="0.25">
      <c r="A9025" s="43" t="str">
        <f t="shared" si="705"/>
        <v xml:space="preserve"> 0 Financial</v>
      </c>
      <c r="B9025" s="43" t="str">
        <f t="shared" si="706"/>
        <v/>
      </c>
      <c r="C9025" s="43">
        <f t="shared" si="707"/>
        <v>0</v>
      </c>
      <c r="D9025" s="43" t="str">
        <f t="shared" si="708"/>
        <v>Financial</v>
      </c>
      <c r="E9025" s="43" t="e">
        <f>IF(VLOOKUP(S9025,'DD-Lookup'!$J$6:$L$50,3,FALSE)="Monthly",(YEAR(AC9025)-YEAR(AB9025))*12+MONTH(AC9025)-MONTH(AB9025)+1,(AC9025-AB9025+1))</f>
        <v>#N/A</v>
      </c>
      <c r="F9025" s="210" t="e">
        <f t="shared" si="709"/>
        <v>#N/A</v>
      </c>
    </row>
    <row r="9026" spans="1:6" x14ac:dyDescent="0.25">
      <c r="A9026" s="43" t="str">
        <f t="shared" si="705"/>
        <v xml:space="preserve"> 0 Financial</v>
      </c>
      <c r="B9026" s="43" t="str">
        <f t="shared" si="706"/>
        <v/>
      </c>
      <c r="C9026" s="43">
        <f t="shared" si="707"/>
        <v>0</v>
      </c>
      <c r="D9026" s="43" t="str">
        <f t="shared" si="708"/>
        <v>Financial</v>
      </c>
      <c r="E9026" s="43" t="e">
        <f>IF(VLOOKUP(S9026,'DD-Lookup'!$J$6:$L$50,3,FALSE)="Monthly",(YEAR(AC9026)-YEAR(AB9026))*12+MONTH(AC9026)-MONTH(AB9026)+1,(AC9026-AB9026+1))</f>
        <v>#N/A</v>
      </c>
      <c r="F9026" s="210" t="e">
        <f t="shared" si="709"/>
        <v>#N/A</v>
      </c>
    </row>
    <row r="9027" spans="1:6" x14ac:dyDescent="0.25">
      <c r="A9027" s="43" t="str">
        <f t="shared" si="705"/>
        <v xml:space="preserve"> 0 Financial</v>
      </c>
      <c r="B9027" s="43" t="str">
        <f t="shared" si="706"/>
        <v/>
      </c>
      <c r="C9027" s="43">
        <f t="shared" si="707"/>
        <v>0</v>
      </c>
      <c r="D9027" s="43" t="str">
        <f t="shared" si="708"/>
        <v>Financial</v>
      </c>
      <c r="E9027" s="43" t="e">
        <f>IF(VLOOKUP(S9027,'DD-Lookup'!$J$6:$L$50,3,FALSE)="Monthly",(YEAR(AC9027)-YEAR(AB9027))*12+MONTH(AC9027)-MONTH(AB9027)+1,(AC9027-AB9027+1))</f>
        <v>#N/A</v>
      </c>
      <c r="F9027" s="210" t="e">
        <f t="shared" si="709"/>
        <v>#N/A</v>
      </c>
    </row>
    <row r="9028" spans="1:6" x14ac:dyDescent="0.25">
      <c r="A9028" s="43" t="str">
        <f t="shared" si="705"/>
        <v xml:space="preserve"> 0 Financial</v>
      </c>
      <c r="B9028" s="43" t="str">
        <f t="shared" si="706"/>
        <v/>
      </c>
      <c r="C9028" s="43">
        <f t="shared" si="707"/>
        <v>0</v>
      </c>
      <c r="D9028" s="43" t="str">
        <f t="shared" si="708"/>
        <v>Financial</v>
      </c>
      <c r="E9028" s="43" t="e">
        <f>IF(VLOOKUP(S9028,'DD-Lookup'!$J$6:$L$50,3,FALSE)="Monthly",(YEAR(AC9028)-YEAR(AB9028))*12+MONTH(AC9028)-MONTH(AB9028)+1,(AC9028-AB9028+1))</f>
        <v>#N/A</v>
      </c>
      <c r="F9028" s="210" t="e">
        <f t="shared" si="709"/>
        <v>#N/A</v>
      </c>
    </row>
    <row r="9029" spans="1:6" x14ac:dyDescent="0.25">
      <c r="A9029" s="43" t="str">
        <f t="shared" si="705"/>
        <v xml:space="preserve"> 0 Financial</v>
      </c>
      <c r="B9029" s="43" t="str">
        <f t="shared" si="706"/>
        <v/>
      </c>
      <c r="C9029" s="43">
        <f t="shared" si="707"/>
        <v>0</v>
      </c>
      <c r="D9029" s="43" t="str">
        <f t="shared" si="708"/>
        <v>Financial</v>
      </c>
      <c r="E9029" s="43" t="e">
        <f>IF(VLOOKUP(S9029,'DD-Lookup'!$J$6:$L$50,3,FALSE)="Monthly",(YEAR(AC9029)-YEAR(AB9029))*12+MONTH(AC9029)-MONTH(AB9029)+1,(AC9029-AB9029+1))</f>
        <v>#N/A</v>
      </c>
      <c r="F9029" s="210" t="e">
        <f t="shared" si="709"/>
        <v>#N/A</v>
      </c>
    </row>
    <row r="9030" spans="1:6" x14ac:dyDescent="0.25">
      <c r="A9030" s="43" t="str">
        <f t="shared" si="705"/>
        <v xml:space="preserve"> 0 Financial</v>
      </c>
      <c r="B9030" s="43" t="str">
        <f t="shared" si="706"/>
        <v/>
      </c>
      <c r="C9030" s="43">
        <f t="shared" si="707"/>
        <v>0</v>
      </c>
      <c r="D9030" s="43" t="str">
        <f t="shared" si="708"/>
        <v>Financial</v>
      </c>
      <c r="E9030" s="43" t="e">
        <f>IF(VLOOKUP(S9030,'DD-Lookup'!$J$6:$L$50,3,FALSE)="Monthly",(YEAR(AC9030)-YEAR(AB9030))*12+MONTH(AC9030)-MONTH(AB9030)+1,(AC9030-AB9030+1))</f>
        <v>#N/A</v>
      </c>
      <c r="F9030" s="210" t="e">
        <f t="shared" si="709"/>
        <v>#N/A</v>
      </c>
    </row>
    <row r="9031" spans="1:6" x14ac:dyDescent="0.25">
      <c r="A9031" s="43" t="str">
        <f t="shared" si="705"/>
        <v xml:space="preserve"> 0 Financial</v>
      </c>
      <c r="B9031" s="43" t="str">
        <f t="shared" si="706"/>
        <v/>
      </c>
      <c r="C9031" s="43">
        <f t="shared" si="707"/>
        <v>0</v>
      </c>
      <c r="D9031" s="43" t="str">
        <f t="shared" si="708"/>
        <v>Financial</v>
      </c>
      <c r="E9031" s="43" t="e">
        <f>IF(VLOOKUP(S9031,'DD-Lookup'!$J$6:$L$50,3,FALSE)="Monthly",(YEAR(AC9031)-YEAR(AB9031))*12+MONTH(AC9031)-MONTH(AB9031)+1,(AC9031-AB9031+1))</f>
        <v>#N/A</v>
      </c>
      <c r="F9031" s="210" t="e">
        <f t="shared" si="709"/>
        <v>#N/A</v>
      </c>
    </row>
    <row r="9032" spans="1:6" x14ac:dyDescent="0.25">
      <c r="A9032" s="43" t="str">
        <f t="shared" si="705"/>
        <v xml:space="preserve"> 0 Financial</v>
      </c>
      <c r="B9032" s="43" t="str">
        <f t="shared" si="706"/>
        <v/>
      </c>
      <c r="C9032" s="43">
        <f t="shared" si="707"/>
        <v>0</v>
      </c>
      <c r="D9032" s="43" t="str">
        <f t="shared" si="708"/>
        <v>Financial</v>
      </c>
      <c r="E9032" s="43" t="e">
        <f>IF(VLOOKUP(S9032,'DD-Lookup'!$J$6:$L$50,3,FALSE)="Monthly",(YEAR(AC9032)-YEAR(AB9032))*12+MONTH(AC9032)-MONTH(AB9032)+1,(AC9032-AB9032+1))</f>
        <v>#N/A</v>
      </c>
      <c r="F9032" s="210" t="e">
        <f t="shared" si="709"/>
        <v>#N/A</v>
      </c>
    </row>
    <row r="9033" spans="1:6" x14ac:dyDescent="0.25">
      <c r="A9033" s="43" t="str">
        <f t="shared" si="705"/>
        <v xml:space="preserve"> 0 Financial</v>
      </c>
      <c r="B9033" s="43" t="str">
        <f t="shared" si="706"/>
        <v/>
      </c>
      <c r="C9033" s="43">
        <f t="shared" si="707"/>
        <v>0</v>
      </c>
      <c r="D9033" s="43" t="str">
        <f t="shared" si="708"/>
        <v>Financial</v>
      </c>
      <c r="E9033" s="43" t="e">
        <f>IF(VLOOKUP(S9033,'DD-Lookup'!$J$6:$L$50,3,FALSE)="Monthly",(YEAR(AC9033)-YEAR(AB9033))*12+MONTH(AC9033)-MONTH(AB9033)+1,(AC9033-AB9033+1))</f>
        <v>#N/A</v>
      </c>
      <c r="F9033" s="210" t="e">
        <f t="shared" si="709"/>
        <v>#N/A</v>
      </c>
    </row>
    <row r="9034" spans="1:6" x14ac:dyDescent="0.25">
      <c r="A9034" s="43" t="str">
        <f t="shared" ref="A9034:A9097" si="710">B9034&amp;" "&amp;C9034&amp;" "&amp;D9034</f>
        <v xml:space="preserve"> 0 Financial</v>
      </c>
      <c r="B9034" s="43" t="str">
        <f t="shared" ref="B9034:B9097" si="711">IF((LEFT(N9034,2)="US"),"US","")</f>
        <v/>
      </c>
      <c r="C9034" s="43">
        <f t="shared" ref="C9034:C9097" si="712">M9034</f>
        <v>0</v>
      </c>
      <c r="D9034" s="43" t="str">
        <f t="shared" ref="D9034:D9097" si="713">IF(ISNUMBER(FIND("Phy",N9034))=TRUE,"Physical","Financial")</f>
        <v>Financial</v>
      </c>
      <c r="E9034" s="43" t="e">
        <f>IF(VLOOKUP(S9034,'DD-Lookup'!$J$6:$L$50,3,FALSE)="Monthly",(YEAR(AC9034)-YEAR(AB9034))*12+MONTH(AC9034)-MONTH(AB9034)+1,(AC9034-AB9034+1))</f>
        <v>#N/A</v>
      </c>
      <c r="F9034" s="210" t="e">
        <f t="shared" ref="F9034:F9097" si="714">E9034*SUM(P9034:Q9034)</f>
        <v>#N/A</v>
      </c>
    </row>
    <row r="9035" spans="1:6" x14ac:dyDescent="0.25">
      <c r="A9035" s="43" t="str">
        <f t="shared" si="710"/>
        <v xml:space="preserve"> 0 Financial</v>
      </c>
      <c r="B9035" s="43" t="str">
        <f t="shared" si="711"/>
        <v/>
      </c>
      <c r="C9035" s="43">
        <f t="shared" si="712"/>
        <v>0</v>
      </c>
      <c r="D9035" s="43" t="str">
        <f t="shared" si="713"/>
        <v>Financial</v>
      </c>
      <c r="E9035" s="43" t="e">
        <f>IF(VLOOKUP(S9035,'DD-Lookup'!$J$6:$L$50,3,FALSE)="Monthly",(YEAR(AC9035)-YEAR(AB9035))*12+MONTH(AC9035)-MONTH(AB9035)+1,(AC9035-AB9035+1))</f>
        <v>#N/A</v>
      </c>
      <c r="F9035" s="210" t="e">
        <f t="shared" si="714"/>
        <v>#N/A</v>
      </c>
    </row>
    <row r="9036" spans="1:6" x14ac:dyDescent="0.25">
      <c r="A9036" s="43" t="str">
        <f t="shared" si="710"/>
        <v xml:space="preserve"> 0 Financial</v>
      </c>
      <c r="B9036" s="43" t="str">
        <f t="shared" si="711"/>
        <v/>
      </c>
      <c r="C9036" s="43">
        <f t="shared" si="712"/>
        <v>0</v>
      </c>
      <c r="D9036" s="43" t="str">
        <f t="shared" si="713"/>
        <v>Financial</v>
      </c>
      <c r="E9036" s="43" t="e">
        <f>IF(VLOOKUP(S9036,'DD-Lookup'!$J$6:$L$50,3,FALSE)="Monthly",(YEAR(AC9036)-YEAR(AB9036))*12+MONTH(AC9036)-MONTH(AB9036)+1,(AC9036-AB9036+1))</f>
        <v>#N/A</v>
      </c>
      <c r="F9036" s="210" t="e">
        <f t="shared" si="714"/>
        <v>#N/A</v>
      </c>
    </row>
    <row r="9037" spans="1:6" x14ac:dyDescent="0.25">
      <c r="A9037" s="43" t="str">
        <f t="shared" si="710"/>
        <v xml:space="preserve"> 0 Financial</v>
      </c>
      <c r="B9037" s="43" t="str">
        <f t="shared" si="711"/>
        <v/>
      </c>
      <c r="C9037" s="43">
        <f t="shared" si="712"/>
        <v>0</v>
      </c>
      <c r="D9037" s="43" t="str">
        <f t="shared" si="713"/>
        <v>Financial</v>
      </c>
      <c r="E9037" s="43" t="e">
        <f>IF(VLOOKUP(S9037,'DD-Lookup'!$J$6:$L$50,3,FALSE)="Monthly",(YEAR(AC9037)-YEAR(AB9037))*12+MONTH(AC9037)-MONTH(AB9037)+1,(AC9037-AB9037+1))</f>
        <v>#N/A</v>
      </c>
      <c r="F9037" s="210" t="e">
        <f t="shared" si="714"/>
        <v>#N/A</v>
      </c>
    </row>
    <row r="9038" spans="1:6" x14ac:dyDescent="0.25">
      <c r="A9038" s="43" t="str">
        <f t="shared" si="710"/>
        <v xml:space="preserve"> 0 Financial</v>
      </c>
      <c r="B9038" s="43" t="str">
        <f t="shared" si="711"/>
        <v/>
      </c>
      <c r="C9038" s="43">
        <f t="shared" si="712"/>
        <v>0</v>
      </c>
      <c r="D9038" s="43" t="str">
        <f t="shared" si="713"/>
        <v>Financial</v>
      </c>
      <c r="E9038" s="43" t="e">
        <f>IF(VLOOKUP(S9038,'DD-Lookup'!$J$6:$L$50,3,FALSE)="Monthly",(YEAR(AC9038)-YEAR(AB9038))*12+MONTH(AC9038)-MONTH(AB9038)+1,(AC9038-AB9038+1))</f>
        <v>#N/A</v>
      </c>
      <c r="F9038" s="210" t="e">
        <f t="shared" si="714"/>
        <v>#N/A</v>
      </c>
    </row>
    <row r="9039" spans="1:6" x14ac:dyDescent="0.25">
      <c r="A9039" s="43" t="str">
        <f t="shared" si="710"/>
        <v xml:space="preserve"> 0 Financial</v>
      </c>
      <c r="B9039" s="43" t="str">
        <f t="shared" si="711"/>
        <v/>
      </c>
      <c r="C9039" s="43">
        <f t="shared" si="712"/>
        <v>0</v>
      </c>
      <c r="D9039" s="43" t="str">
        <f t="shared" si="713"/>
        <v>Financial</v>
      </c>
      <c r="E9039" s="43" t="e">
        <f>IF(VLOOKUP(S9039,'DD-Lookup'!$J$6:$L$50,3,FALSE)="Monthly",(YEAR(AC9039)-YEAR(AB9039))*12+MONTH(AC9039)-MONTH(AB9039)+1,(AC9039-AB9039+1))</f>
        <v>#N/A</v>
      </c>
      <c r="F9039" s="210" t="e">
        <f t="shared" si="714"/>
        <v>#N/A</v>
      </c>
    </row>
    <row r="9040" spans="1:6" x14ac:dyDescent="0.25">
      <c r="A9040" s="43" t="str">
        <f t="shared" si="710"/>
        <v xml:space="preserve"> 0 Financial</v>
      </c>
      <c r="B9040" s="43" t="str">
        <f t="shared" si="711"/>
        <v/>
      </c>
      <c r="C9040" s="43">
        <f t="shared" si="712"/>
        <v>0</v>
      </c>
      <c r="D9040" s="43" t="str">
        <f t="shared" si="713"/>
        <v>Financial</v>
      </c>
      <c r="E9040" s="43" t="e">
        <f>IF(VLOOKUP(S9040,'DD-Lookup'!$J$6:$L$50,3,FALSE)="Monthly",(YEAR(AC9040)-YEAR(AB9040))*12+MONTH(AC9040)-MONTH(AB9040)+1,(AC9040-AB9040+1))</f>
        <v>#N/A</v>
      </c>
      <c r="F9040" s="210" t="e">
        <f t="shared" si="714"/>
        <v>#N/A</v>
      </c>
    </row>
    <row r="9041" spans="1:6" x14ac:dyDescent="0.25">
      <c r="A9041" s="43" t="str">
        <f t="shared" si="710"/>
        <v xml:space="preserve"> 0 Financial</v>
      </c>
      <c r="B9041" s="43" t="str">
        <f t="shared" si="711"/>
        <v/>
      </c>
      <c r="C9041" s="43">
        <f t="shared" si="712"/>
        <v>0</v>
      </c>
      <c r="D9041" s="43" t="str">
        <f t="shared" si="713"/>
        <v>Financial</v>
      </c>
      <c r="E9041" s="43" t="e">
        <f>IF(VLOOKUP(S9041,'DD-Lookup'!$J$6:$L$50,3,FALSE)="Monthly",(YEAR(AC9041)-YEAR(AB9041))*12+MONTH(AC9041)-MONTH(AB9041)+1,(AC9041-AB9041+1))</f>
        <v>#N/A</v>
      </c>
      <c r="F9041" s="210" t="e">
        <f t="shared" si="714"/>
        <v>#N/A</v>
      </c>
    </row>
    <row r="9042" spans="1:6" x14ac:dyDescent="0.25">
      <c r="A9042" s="43" t="str">
        <f t="shared" si="710"/>
        <v xml:space="preserve"> 0 Financial</v>
      </c>
      <c r="B9042" s="43" t="str">
        <f t="shared" si="711"/>
        <v/>
      </c>
      <c r="C9042" s="43">
        <f t="shared" si="712"/>
        <v>0</v>
      </c>
      <c r="D9042" s="43" t="str">
        <f t="shared" si="713"/>
        <v>Financial</v>
      </c>
      <c r="E9042" s="43" t="e">
        <f>IF(VLOOKUP(S9042,'DD-Lookup'!$J$6:$L$50,3,FALSE)="Monthly",(YEAR(AC9042)-YEAR(AB9042))*12+MONTH(AC9042)-MONTH(AB9042)+1,(AC9042-AB9042+1))</f>
        <v>#N/A</v>
      </c>
      <c r="F9042" s="210" t="e">
        <f t="shared" si="714"/>
        <v>#N/A</v>
      </c>
    </row>
    <row r="9043" spans="1:6" x14ac:dyDescent="0.25">
      <c r="A9043" s="43" t="str">
        <f t="shared" si="710"/>
        <v xml:space="preserve"> 0 Financial</v>
      </c>
      <c r="B9043" s="43" t="str">
        <f t="shared" si="711"/>
        <v/>
      </c>
      <c r="C9043" s="43">
        <f t="shared" si="712"/>
        <v>0</v>
      </c>
      <c r="D9043" s="43" t="str">
        <f t="shared" si="713"/>
        <v>Financial</v>
      </c>
      <c r="E9043" s="43" t="e">
        <f>IF(VLOOKUP(S9043,'DD-Lookup'!$J$6:$L$50,3,FALSE)="Monthly",(YEAR(AC9043)-YEAR(AB9043))*12+MONTH(AC9043)-MONTH(AB9043)+1,(AC9043-AB9043+1))</f>
        <v>#N/A</v>
      </c>
      <c r="F9043" s="210" t="e">
        <f t="shared" si="714"/>
        <v>#N/A</v>
      </c>
    </row>
    <row r="9044" spans="1:6" x14ac:dyDescent="0.25">
      <c r="A9044" s="43" t="str">
        <f t="shared" si="710"/>
        <v xml:space="preserve"> 0 Financial</v>
      </c>
      <c r="B9044" s="43" t="str">
        <f t="shared" si="711"/>
        <v/>
      </c>
      <c r="C9044" s="43">
        <f t="shared" si="712"/>
        <v>0</v>
      </c>
      <c r="D9044" s="43" t="str">
        <f t="shared" si="713"/>
        <v>Financial</v>
      </c>
      <c r="E9044" s="43" t="e">
        <f>IF(VLOOKUP(S9044,'DD-Lookup'!$J$6:$L$50,3,FALSE)="Monthly",(YEAR(AC9044)-YEAR(AB9044))*12+MONTH(AC9044)-MONTH(AB9044)+1,(AC9044-AB9044+1))</f>
        <v>#N/A</v>
      </c>
      <c r="F9044" s="210" t="e">
        <f t="shared" si="714"/>
        <v>#N/A</v>
      </c>
    </row>
    <row r="9045" spans="1:6" x14ac:dyDescent="0.25">
      <c r="A9045" s="43" t="str">
        <f t="shared" si="710"/>
        <v xml:space="preserve"> 0 Financial</v>
      </c>
      <c r="B9045" s="43" t="str">
        <f t="shared" si="711"/>
        <v/>
      </c>
      <c r="C9045" s="43">
        <f t="shared" si="712"/>
        <v>0</v>
      </c>
      <c r="D9045" s="43" t="str">
        <f t="shared" si="713"/>
        <v>Financial</v>
      </c>
      <c r="E9045" s="43" t="e">
        <f>IF(VLOOKUP(S9045,'DD-Lookup'!$J$6:$L$50,3,FALSE)="Monthly",(YEAR(AC9045)-YEAR(AB9045))*12+MONTH(AC9045)-MONTH(AB9045)+1,(AC9045-AB9045+1))</f>
        <v>#N/A</v>
      </c>
      <c r="F9045" s="210" t="e">
        <f t="shared" si="714"/>
        <v>#N/A</v>
      </c>
    </row>
    <row r="9046" spans="1:6" x14ac:dyDescent="0.25">
      <c r="A9046" s="43" t="str">
        <f t="shared" si="710"/>
        <v xml:space="preserve"> 0 Financial</v>
      </c>
      <c r="B9046" s="43" t="str">
        <f t="shared" si="711"/>
        <v/>
      </c>
      <c r="C9046" s="43">
        <f t="shared" si="712"/>
        <v>0</v>
      </c>
      <c r="D9046" s="43" t="str">
        <f t="shared" si="713"/>
        <v>Financial</v>
      </c>
      <c r="E9046" s="43" t="e">
        <f>IF(VLOOKUP(S9046,'DD-Lookup'!$J$6:$L$50,3,FALSE)="Monthly",(YEAR(AC9046)-YEAR(AB9046))*12+MONTH(AC9046)-MONTH(AB9046)+1,(AC9046-AB9046+1))</f>
        <v>#N/A</v>
      </c>
      <c r="F9046" s="210" t="e">
        <f t="shared" si="714"/>
        <v>#N/A</v>
      </c>
    </row>
    <row r="9047" spans="1:6" x14ac:dyDescent="0.25">
      <c r="A9047" s="43" t="str">
        <f t="shared" si="710"/>
        <v xml:space="preserve"> 0 Financial</v>
      </c>
      <c r="B9047" s="43" t="str">
        <f t="shared" si="711"/>
        <v/>
      </c>
      <c r="C9047" s="43">
        <f t="shared" si="712"/>
        <v>0</v>
      </c>
      <c r="D9047" s="43" t="str">
        <f t="shared" si="713"/>
        <v>Financial</v>
      </c>
      <c r="E9047" s="43" t="e">
        <f>IF(VLOOKUP(S9047,'DD-Lookup'!$J$6:$L$50,3,FALSE)="Monthly",(YEAR(AC9047)-YEAR(AB9047))*12+MONTH(AC9047)-MONTH(AB9047)+1,(AC9047-AB9047+1))</f>
        <v>#N/A</v>
      </c>
      <c r="F9047" s="210" t="e">
        <f t="shared" si="714"/>
        <v>#N/A</v>
      </c>
    </row>
    <row r="9048" spans="1:6" x14ac:dyDescent="0.25">
      <c r="A9048" s="43" t="str">
        <f t="shared" si="710"/>
        <v xml:space="preserve"> 0 Financial</v>
      </c>
      <c r="B9048" s="43" t="str">
        <f t="shared" si="711"/>
        <v/>
      </c>
      <c r="C9048" s="43">
        <f t="shared" si="712"/>
        <v>0</v>
      </c>
      <c r="D9048" s="43" t="str">
        <f t="shared" si="713"/>
        <v>Financial</v>
      </c>
      <c r="E9048" s="43" t="e">
        <f>IF(VLOOKUP(S9048,'DD-Lookup'!$J$6:$L$50,3,FALSE)="Monthly",(YEAR(AC9048)-YEAR(AB9048))*12+MONTH(AC9048)-MONTH(AB9048)+1,(AC9048-AB9048+1))</f>
        <v>#N/A</v>
      </c>
      <c r="F9048" s="210" t="e">
        <f t="shared" si="714"/>
        <v>#N/A</v>
      </c>
    </row>
    <row r="9049" spans="1:6" x14ac:dyDescent="0.25">
      <c r="A9049" s="43" t="str">
        <f t="shared" si="710"/>
        <v xml:space="preserve"> 0 Financial</v>
      </c>
      <c r="B9049" s="43" t="str">
        <f t="shared" si="711"/>
        <v/>
      </c>
      <c r="C9049" s="43">
        <f t="shared" si="712"/>
        <v>0</v>
      </c>
      <c r="D9049" s="43" t="str">
        <f t="shared" si="713"/>
        <v>Financial</v>
      </c>
      <c r="E9049" s="43" t="e">
        <f>IF(VLOOKUP(S9049,'DD-Lookup'!$J$6:$L$50,3,FALSE)="Monthly",(YEAR(AC9049)-YEAR(AB9049))*12+MONTH(AC9049)-MONTH(AB9049)+1,(AC9049-AB9049+1))</f>
        <v>#N/A</v>
      </c>
      <c r="F9049" s="210" t="e">
        <f t="shared" si="714"/>
        <v>#N/A</v>
      </c>
    </row>
    <row r="9050" spans="1:6" x14ac:dyDescent="0.25">
      <c r="A9050" s="43" t="str">
        <f t="shared" si="710"/>
        <v xml:space="preserve"> 0 Financial</v>
      </c>
      <c r="B9050" s="43" t="str">
        <f t="shared" si="711"/>
        <v/>
      </c>
      <c r="C9050" s="43">
        <f t="shared" si="712"/>
        <v>0</v>
      </c>
      <c r="D9050" s="43" t="str">
        <f t="shared" si="713"/>
        <v>Financial</v>
      </c>
      <c r="E9050" s="43" t="e">
        <f>IF(VLOOKUP(S9050,'DD-Lookup'!$J$6:$L$50,3,FALSE)="Monthly",(YEAR(AC9050)-YEAR(AB9050))*12+MONTH(AC9050)-MONTH(AB9050)+1,(AC9050-AB9050+1))</f>
        <v>#N/A</v>
      </c>
      <c r="F9050" s="210" t="e">
        <f t="shared" si="714"/>
        <v>#N/A</v>
      </c>
    </row>
    <row r="9051" spans="1:6" x14ac:dyDescent="0.25">
      <c r="A9051" s="43" t="str">
        <f t="shared" si="710"/>
        <v xml:space="preserve"> 0 Financial</v>
      </c>
      <c r="B9051" s="43" t="str">
        <f t="shared" si="711"/>
        <v/>
      </c>
      <c r="C9051" s="43">
        <f t="shared" si="712"/>
        <v>0</v>
      </c>
      <c r="D9051" s="43" t="str">
        <f t="shared" si="713"/>
        <v>Financial</v>
      </c>
      <c r="E9051" s="43" t="e">
        <f>IF(VLOOKUP(S9051,'DD-Lookup'!$J$6:$L$50,3,FALSE)="Monthly",(YEAR(AC9051)-YEAR(AB9051))*12+MONTH(AC9051)-MONTH(AB9051)+1,(AC9051-AB9051+1))</f>
        <v>#N/A</v>
      </c>
      <c r="F9051" s="210" t="e">
        <f t="shared" si="714"/>
        <v>#N/A</v>
      </c>
    </row>
    <row r="9052" spans="1:6" x14ac:dyDescent="0.25">
      <c r="A9052" s="43" t="str">
        <f t="shared" si="710"/>
        <v xml:space="preserve"> 0 Financial</v>
      </c>
      <c r="B9052" s="43" t="str">
        <f t="shared" si="711"/>
        <v/>
      </c>
      <c r="C9052" s="43">
        <f t="shared" si="712"/>
        <v>0</v>
      </c>
      <c r="D9052" s="43" t="str">
        <f t="shared" si="713"/>
        <v>Financial</v>
      </c>
      <c r="E9052" s="43" t="e">
        <f>IF(VLOOKUP(S9052,'DD-Lookup'!$J$6:$L$50,3,FALSE)="Monthly",(YEAR(AC9052)-YEAR(AB9052))*12+MONTH(AC9052)-MONTH(AB9052)+1,(AC9052-AB9052+1))</f>
        <v>#N/A</v>
      </c>
      <c r="F9052" s="210" t="e">
        <f t="shared" si="714"/>
        <v>#N/A</v>
      </c>
    </row>
    <row r="9053" spans="1:6" x14ac:dyDescent="0.25">
      <c r="A9053" s="43" t="str">
        <f t="shared" si="710"/>
        <v xml:space="preserve"> 0 Financial</v>
      </c>
      <c r="B9053" s="43" t="str">
        <f t="shared" si="711"/>
        <v/>
      </c>
      <c r="C9053" s="43">
        <f t="shared" si="712"/>
        <v>0</v>
      </c>
      <c r="D9053" s="43" t="str">
        <f t="shared" si="713"/>
        <v>Financial</v>
      </c>
      <c r="E9053" s="43" t="e">
        <f>IF(VLOOKUP(S9053,'DD-Lookup'!$J$6:$L$50,3,FALSE)="Monthly",(YEAR(AC9053)-YEAR(AB9053))*12+MONTH(AC9053)-MONTH(AB9053)+1,(AC9053-AB9053+1))</f>
        <v>#N/A</v>
      </c>
      <c r="F9053" s="210" t="e">
        <f t="shared" si="714"/>
        <v>#N/A</v>
      </c>
    </row>
    <row r="9054" spans="1:6" x14ac:dyDescent="0.25">
      <c r="A9054" s="43" t="str">
        <f t="shared" si="710"/>
        <v xml:space="preserve"> 0 Financial</v>
      </c>
      <c r="B9054" s="43" t="str">
        <f t="shared" si="711"/>
        <v/>
      </c>
      <c r="C9054" s="43">
        <f t="shared" si="712"/>
        <v>0</v>
      </c>
      <c r="D9054" s="43" t="str">
        <f t="shared" si="713"/>
        <v>Financial</v>
      </c>
      <c r="E9054" s="43" t="e">
        <f>IF(VLOOKUP(S9054,'DD-Lookup'!$J$6:$L$50,3,FALSE)="Monthly",(YEAR(AC9054)-YEAR(AB9054))*12+MONTH(AC9054)-MONTH(AB9054)+1,(AC9054-AB9054+1))</f>
        <v>#N/A</v>
      </c>
      <c r="F9054" s="210" t="e">
        <f t="shared" si="714"/>
        <v>#N/A</v>
      </c>
    </row>
    <row r="9055" spans="1:6" x14ac:dyDescent="0.25">
      <c r="A9055" s="43" t="str">
        <f t="shared" si="710"/>
        <v xml:space="preserve"> 0 Financial</v>
      </c>
      <c r="B9055" s="43" t="str">
        <f t="shared" si="711"/>
        <v/>
      </c>
      <c r="C9055" s="43">
        <f t="shared" si="712"/>
        <v>0</v>
      </c>
      <c r="D9055" s="43" t="str">
        <f t="shared" si="713"/>
        <v>Financial</v>
      </c>
      <c r="E9055" s="43" t="e">
        <f>IF(VLOOKUP(S9055,'DD-Lookup'!$J$6:$L$50,3,FALSE)="Monthly",(YEAR(AC9055)-YEAR(AB9055))*12+MONTH(AC9055)-MONTH(AB9055)+1,(AC9055-AB9055+1))</f>
        <v>#N/A</v>
      </c>
      <c r="F9055" s="210" t="e">
        <f t="shared" si="714"/>
        <v>#N/A</v>
      </c>
    </row>
    <row r="9056" spans="1:6" x14ac:dyDescent="0.25">
      <c r="A9056" s="43" t="str">
        <f t="shared" si="710"/>
        <v xml:space="preserve"> 0 Financial</v>
      </c>
      <c r="B9056" s="43" t="str">
        <f t="shared" si="711"/>
        <v/>
      </c>
      <c r="C9056" s="43">
        <f t="shared" si="712"/>
        <v>0</v>
      </c>
      <c r="D9056" s="43" t="str">
        <f t="shared" si="713"/>
        <v>Financial</v>
      </c>
      <c r="E9056" s="43" t="e">
        <f>IF(VLOOKUP(S9056,'DD-Lookup'!$J$6:$L$50,3,FALSE)="Monthly",(YEAR(AC9056)-YEAR(AB9056))*12+MONTH(AC9056)-MONTH(AB9056)+1,(AC9056-AB9056+1))</f>
        <v>#N/A</v>
      </c>
      <c r="F9056" s="210" t="e">
        <f t="shared" si="714"/>
        <v>#N/A</v>
      </c>
    </row>
    <row r="9057" spans="1:6" x14ac:dyDescent="0.25">
      <c r="A9057" s="43" t="str">
        <f t="shared" si="710"/>
        <v xml:space="preserve"> 0 Financial</v>
      </c>
      <c r="B9057" s="43" t="str">
        <f t="shared" si="711"/>
        <v/>
      </c>
      <c r="C9057" s="43">
        <f t="shared" si="712"/>
        <v>0</v>
      </c>
      <c r="D9057" s="43" t="str">
        <f t="shared" si="713"/>
        <v>Financial</v>
      </c>
      <c r="E9057" s="43" t="e">
        <f>IF(VLOOKUP(S9057,'DD-Lookup'!$J$6:$L$50,3,FALSE)="Monthly",(YEAR(AC9057)-YEAR(AB9057))*12+MONTH(AC9057)-MONTH(AB9057)+1,(AC9057-AB9057+1))</f>
        <v>#N/A</v>
      </c>
      <c r="F9057" s="210" t="e">
        <f t="shared" si="714"/>
        <v>#N/A</v>
      </c>
    </row>
    <row r="9058" spans="1:6" x14ac:dyDescent="0.25">
      <c r="A9058" s="43" t="str">
        <f t="shared" si="710"/>
        <v xml:space="preserve"> 0 Financial</v>
      </c>
      <c r="B9058" s="43" t="str">
        <f t="shared" si="711"/>
        <v/>
      </c>
      <c r="C9058" s="43">
        <f t="shared" si="712"/>
        <v>0</v>
      </c>
      <c r="D9058" s="43" t="str">
        <f t="shared" si="713"/>
        <v>Financial</v>
      </c>
      <c r="E9058" s="43" t="e">
        <f>IF(VLOOKUP(S9058,'DD-Lookup'!$J$6:$L$50,3,FALSE)="Monthly",(YEAR(AC9058)-YEAR(AB9058))*12+MONTH(AC9058)-MONTH(AB9058)+1,(AC9058-AB9058+1))</f>
        <v>#N/A</v>
      </c>
      <c r="F9058" s="210" t="e">
        <f t="shared" si="714"/>
        <v>#N/A</v>
      </c>
    </row>
    <row r="9059" spans="1:6" x14ac:dyDescent="0.25">
      <c r="A9059" s="43" t="str">
        <f t="shared" si="710"/>
        <v xml:space="preserve"> 0 Financial</v>
      </c>
      <c r="B9059" s="43" t="str">
        <f t="shared" si="711"/>
        <v/>
      </c>
      <c r="C9059" s="43">
        <f t="shared" si="712"/>
        <v>0</v>
      </c>
      <c r="D9059" s="43" t="str">
        <f t="shared" si="713"/>
        <v>Financial</v>
      </c>
      <c r="E9059" s="43" t="e">
        <f>IF(VLOOKUP(S9059,'DD-Lookup'!$J$6:$L$50,3,FALSE)="Monthly",(YEAR(AC9059)-YEAR(AB9059))*12+MONTH(AC9059)-MONTH(AB9059)+1,(AC9059-AB9059+1))</f>
        <v>#N/A</v>
      </c>
      <c r="F9059" s="210" t="e">
        <f t="shared" si="714"/>
        <v>#N/A</v>
      </c>
    </row>
    <row r="9060" spans="1:6" x14ac:dyDescent="0.25">
      <c r="A9060" s="43" t="str">
        <f t="shared" si="710"/>
        <v xml:space="preserve"> 0 Financial</v>
      </c>
      <c r="B9060" s="43" t="str">
        <f t="shared" si="711"/>
        <v/>
      </c>
      <c r="C9060" s="43">
        <f t="shared" si="712"/>
        <v>0</v>
      </c>
      <c r="D9060" s="43" t="str">
        <f t="shared" si="713"/>
        <v>Financial</v>
      </c>
      <c r="E9060" s="43" t="e">
        <f>IF(VLOOKUP(S9060,'DD-Lookup'!$J$6:$L$50,3,FALSE)="Monthly",(YEAR(AC9060)-YEAR(AB9060))*12+MONTH(AC9060)-MONTH(AB9060)+1,(AC9060-AB9060+1))</f>
        <v>#N/A</v>
      </c>
      <c r="F9060" s="210" t="e">
        <f t="shared" si="714"/>
        <v>#N/A</v>
      </c>
    </row>
    <row r="9061" spans="1:6" x14ac:dyDescent="0.25">
      <c r="A9061" s="43" t="str">
        <f t="shared" si="710"/>
        <v xml:space="preserve"> 0 Financial</v>
      </c>
      <c r="B9061" s="43" t="str">
        <f t="shared" si="711"/>
        <v/>
      </c>
      <c r="C9061" s="43">
        <f t="shared" si="712"/>
        <v>0</v>
      </c>
      <c r="D9061" s="43" t="str">
        <f t="shared" si="713"/>
        <v>Financial</v>
      </c>
      <c r="E9061" s="43" t="e">
        <f>IF(VLOOKUP(S9061,'DD-Lookup'!$J$6:$L$50,3,FALSE)="Monthly",(YEAR(AC9061)-YEAR(AB9061))*12+MONTH(AC9061)-MONTH(AB9061)+1,(AC9061-AB9061+1))</f>
        <v>#N/A</v>
      </c>
      <c r="F9061" s="210" t="e">
        <f t="shared" si="714"/>
        <v>#N/A</v>
      </c>
    </row>
    <row r="9062" spans="1:6" x14ac:dyDescent="0.25">
      <c r="A9062" s="43" t="str">
        <f t="shared" si="710"/>
        <v xml:space="preserve"> 0 Financial</v>
      </c>
      <c r="B9062" s="43" t="str">
        <f t="shared" si="711"/>
        <v/>
      </c>
      <c r="C9062" s="43">
        <f t="shared" si="712"/>
        <v>0</v>
      </c>
      <c r="D9062" s="43" t="str">
        <f t="shared" si="713"/>
        <v>Financial</v>
      </c>
      <c r="E9062" s="43" t="e">
        <f>IF(VLOOKUP(S9062,'DD-Lookup'!$J$6:$L$50,3,FALSE)="Monthly",(YEAR(AC9062)-YEAR(AB9062))*12+MONTH(AC9062)-MONTH(AB9062)+1,(AC9062-AB9062+1))</f>
        <v>#N/A</v>
      </c>
      <c r="F9062" s="210" t="e">
        <f t="shared" si="714"/>
        <v>#N/A</v>
      </c>
    </row>
    <row r="9063" spans="1:6" x14ac:dyDescent="0.25">
      <c r="A9063" s="43" t="str">
        <f t="shared" si="710"/>
        <v xml:space="preserve"> 0 Financial</v>
      </c>
      <c r="B9063" s="43" t="str">
        <f t="shared" si="711"/>
        <v/>
      </c>
      <c r="C9063" s="43">
        <f t="shared" si="712"/>
        <v>0</v>
      </c>
      <c r="D9063" s="43" t="str">
        <f t="shared" si="713"/>
        <v>Financial</v>
      </c>
      <c r="E9063" s="43" t="e">
        <f>IF(VLOOKUP(S9063,'DD-Lookup'!$J$6:$L$50,3,FALSE)="Monthly",(YEAR(AC9063)-YEAR(AB9063))*12+MONTH(AC9063)-MONTH(AB9063)+1,(AC9063-AB9063+1))</f>
        <v>#N/A</v>
      </c>
      <c r="F9063" s="210" t="e">
        <f t="shared" si="714"/>
        <v>#N/A</v>
      </c>
    </row>
    <row r="9064" spans="1:6" x14ac:dyDescent="0.25">
      <c r="A9064" s="43" t="str">
        <f t="shared" si="710"/>
        <v xml:space="preserve"> 0 Financial</v>
      </c>
      <c r="B9064" s="43" t="str">
        <f t="shared" si="711"/>
        <v/>
      </c>
      <c r="C9064" s="43">
        <f t="shared" si="712"/>
        <v>0</v>
      </c>
      <c r="D9064" s="43" t="str">
        <f t="shared" si="713"/>
        <v>Financial</v>
      </c>
      <c r="E9064" s="43" t="e">
        <f>IF(VLOOKUP(S9064,'DD-Lookup'!$J$6:$L$50,3,FALSE)="Monthly",(YEAR(AC9064)-YEAR(AB9064))*12+MONTH(AC9064)-MONTH(AB9064)+1,(AC9064-AB9064+1))</f>
        <v>#N/A</v>
      </c>
      <c r="F9064" s="210" t="e">
        <f t="shared" si="714"/>
        <v>#N/A</v>
      </c>
    </row>
    <row r="9065" spans="1:6" x14ac:dyDescent="0.25">
      <c r="A9065" s="43" t="str">
        <f t="shared" si="710"/>
        <v xml:space="preserve"> 0 Financial</v>
      </c>
      <c r="B9065" s="43" t="str">
        <f t="shared" si="711"/>
        <v/>
      </c>
      <c r="C9065" s="43">
        <f t="shared" si="712"/>
        <v>0</v>
      </c>
      <c r="D9065" s="43" t="str">
        <f t="shared" si="713"/>
        <v>Financial</v>
      </c>
      <c r="E9065" s="43" t="e">
        <f>IF(VLOOKUP(S9065,'DD-Lookup'!$J$6:$L$50,3,FALSE)="Monthly",(YEAR(AC9065)-YEAR(AB9065))*12+MONTH(AC9065)-MONTH(AB9065)+1,(AC9065-AB9065+1))</f>
        <v>#N/A</v>
      </c>
      <c r="F9065" s="210" t="e">
        <f t="shared" si="714"/>
        <v>#N/A</v>
      </c>
    </row>
    <row r="9066" spans="1:6" x14ac:dyDescent="0.25">
      <c r="A9066" s="43" t="str">
        <f t="shared" si="710"/>
        <v xml:space="preserve"> 0 Financial</v>
      </c>
      <c r="B9066" s="43" t="str">
        <f t="shared" si="711"/>
        <v/>
      </c>
      <c r="C9066" s="43">
        <f t="shared" si="712"/>
        <v>0</v>
      </c>
      <c r="D9066" s="43" t="str">
        <f t="shared" si="713"/>
        <v>Financial</v>
      </c>
      <c r="E9066" s="43" t="e">
        <f>IF(VLOOKUP(S9066,'DD-Lookup'!$J$6:$L$50,3,FALSE)="Monthly",(YEAR(AC9066)-YEAR(AB9066))*12+MONTH(AC9066)-MONTH(AB9066)+1,(AC9066-AB9066+1))</f>
        <v>#N/A</v>
      </c>
      <c r="F9066" s="210" t="e">
        <f t="shared" si="714"/>
        <v>#N/A</v>
      </c>
    </row>
    <row r="9067" spans="1:6" x14ac:dyDescent="0.25">
      <c r="A9067" s="43" t="str">
        <f t="shared" si="710"/>
        <v xml:space="preserve"> 0 Financial</v>
      </c>
      <c r="B9067" s="43" t="str">
        <f t="shared" si="711"/>
        <v/>
      </c>
      <c r="C9067" s="43">
        <f t="shared" si="712"/>
        <v>0</v>
      </c>
      <c r="D9067" s="43" t="str">
        <f t="shared" si="713"/>
        <v>Financial</v>
      </c>
      <c r="E9067" s="43" t="e">
        <f>IF(VLOOKUP(S9067,'DD-Lookup'!$J$6:$L$50,3,FALSE)="Monthly",(YEAR(AC9067)-YEAR(AB9067))*12+MONTH(AC9067)-MONTH(AB9067)+1,(AC9067-AB9067+1))</f>
        <v>#N/A</v>
      </c>
      <c r="F9067" s="210" t="e">
        <f t="shared" si="714"/>
        <v>#N/A</v>
      </c>
    </row>
    <row r="9068" spans="1:6" x14ac:dyDescent="0.25">
      <c r="A9068" s="43" t="str">
        <f t="shared" si="710"/>
        <v xml:space="preserve"> 0 Financial</v>
      </c>
      <c r="B9068" s="43" t="str">
        <f t="shared" si="711"/>
        <v/>
      </c>
      <c r="C9068" s="43">
        <f t="shared" si="712"/>
        <v>0</v>
      </c>
      <c r="D9068" s="43" t="str">
        <f t="shared" si="713"/>
        <v>Financial</v>
      </c>
      <c r="E9068" s="43" t="e">
        <f>IF(VLOOKUP(S9068,'DD-Lookup'!$J$6:$L$50,3,FALSE)="Monthly",(YEAR(AC9068)-YEAR(AB9068))*12+MONTH(AC9068)-MONTH(AB9068)+1,(AC9068-AB9068+1))</f>
        <v>#N/A</v>
      </c>
      <c r="F9068" s="210" t="e">
        <f t="shared" si="714"/>
        <v>#N/A</v>
      </c>
    </row>
    <row r="9069" spans="1:6" x14ac:dyDescent="0.25">
      <c r="A9069" s="43" t="str">
        <f t="shared" si="710"/>
        <v xml:space="preserve"> 0 Financial</v>
      </c>
      <c r="B9069" s="43" t="str">
        <f t="shared" si="711"/>
        <v/>
      </c>
      <c r="C9069" s="43">
        <f t="shared" si="712"/>
        <v>0</v>
      </c>
      <c r="D9069" s="43" t="str">
        <f t="shared" si="713"/>
        <v>Financial</v>
      </c>
      <c r="E9069" s="43" t="e">
        <f>IF(VLOOKUP(S9069,'DD-Lookup'!$J$6:$L$50,3,FALSE)="Monthly",(YEAR(AC9069)-YEAR(AB9069))*12+MONTH(AC9069)-MONTH(AB9069)+1,(AC9069-AB9069+1))</f>
        <v>#N/A</v>
      </c>
      <c r="F9069" s="210" t="e">
        <f t="shared" si="714"/>
        <v>#N/A</v>
      </c>
    </row>
    <row r="9070" spans="1:6" x14ac:dyDescent="0.25">
      <c r="A9070" s="43" t="str">
        <f t="shared" si="710"/>
        <v xml:space="preserve"> 0 Financial</v>
      </c>
      <c r="B9070" s="43" t="str">
        <f t="shared" si="711"/>
        <v/>
      </c>
      <c r="C9070" s="43">
        <f t="shared" si="712"/>
        <v>0</v>
      </c>
      <c r="D9070" s="43" t="str">
        <f t="shared" si="713"/>
        <v>Financial</v>
      </c>
      <c r="E9070" s="43" t="e">
        <f>IF(VLOOKUP(S9070,'DD-Lookup'!$J$6:$L$50,3,FALSE)="Monthly",(YEAR(AC9070)-YEAR(AB9070))*12+MONTH(AC9070)-MONTH(AB9070)+1,(AC9070-AB9070+1))</f>
        <v>#N/A</v>
      </c>
      <c r="F9070" s="210" t="e">
        <f t="shared" si="714"/>
        <v>#N/A</v>
      </c>
    </row>
    <row r="9071" spans="1:6" x14ac:dyDescent="0.25">
      <c r="A9071" s="43" t="str">
        <f t="shared" si="710"/>
        <v xml:space="preserve"> 0 Financial</v>
      </c>
      <c r="B9071" s="43" t="str">
        <f t="shared" si="711"/>
        <v/>
      </c>
      <c r="C9071" s="43">
        <f t="shared" si="712"/>
        <v>0</v>
      </c>
      <c r="D9071" s="43" t="str">
        <f t="shared" si="713"/>
        <v>Financial</v>
      </c>
      <c r="E9071" s="43" t="e">
        <f>IF(VLOOKUP(S9071,'DD-Lookup'!$J$6:$L$50,3,FALSE)="Monthly",(YEAR(AC9071)-YEAR(AB9071))*12+MONTH(AC9071)-MONTH(AB9071)+1,(AC9071-AB9071+1))</f>
        <v>#N/A</v>
      </c>
      <c r="F9071" s="210" t="e">
        <f t="shared" si="714"/>
        <v>#N/A</v>
      </c>
    </row>
    <row r="9072" spans="1:6" x14ac:dyDescent="0.25">
      <c r="A9072" s="43" t="str">
        <f t="shared" si="710"/>
        <v xml:space="preserve"> 0 Financial</v>
      </c>
      <c r="B9072" s="43" t="str">
        <f t="shared" si="711"/>
        <v/>
      </c>
      <c r="C9072" s="43">
        <f t="shared" si="712"/>
        <v>0</v>
      </c>
      <c r="D9072" s="43" t="str">
        <f t="shared" si="713"/>
        <v>Financial</v>
      </c>
      <c r="E9072" s="43" t="e">
        <f>IF(VLOOKUP(S9072,'DD-Lookup'!$J$6:$L$50,3,FALSE)="Monthly",(YEAR(AC9072)-YEAR(AB9072))*12+MONTH(AC9072)-MONTH(AB9072)+1,(AC9072-AB9072+1))</f>
        <v>#N/A</v>
      </c>
      <c r="F9072" s="210" t="e">
        <f t="shared" si="714"/>
        <v>#N/A</v>
      </c>
    </row>
    <row r="9073" spans="1:6" x14ac:dyDescent="0.25">
      <c r="A9073" s="43" t="str">
        <f t="shared" si="710"/>
        <v xml:space="preserve"> 0 Financial</v>
      </c>
      <c r="B9073" s="43" t="str">
        <f t="shared" si="711"/>
        <v/>
      </c>
      <c r="C9073" s="43">
        <f t="shared" si="712"/>
        <v>0</v>
      </c>
      <c r="D9073" s="43" t="str">
        <f t="shared" si="713"/>
        <v>Financial</v>
      </c>
      <c r="E9073" s="43" t="e">
        <f>IF(VLOOKUP(S9073,'DD-Lookup'!$J$6:$L$50,3,FALSE)="Monthly",(YEAR(AC9073)-YEAR(AB9073))*12+MONTH(AC9073)-MONTH(AB9073)+1,(AC9073-AB9073+1))</f>
        <v>#N/A</v>
      </c>
      <c r="F9073" s="210" t="e">
        <f t="shared" si="714"/>
        <v>#N/A</v>
      </c>
    </row>
    <row r="9074" spans="1:6" x14ac:dyDescent="0.25">
      <c r="A9074" s="43" t="str">
        <f t="shared" si="710"/>
        <v xml:space="preserve"> 0 Financial</v>
      </c>
      <c r="B9074" s="43" t="str">
        <f t="shared" si="711"/>
        <v/>
      </c>
      <c r="C9074" s="43">
        <f t="shared" si="712"/>
        <v>0</v>
      </c>
      <c r="D9074" s="43" t="str">
        <f t="shared" si="713"/>
        <v>Financial</v>
      </c>
      <c r="E9074" s="43" t="e">
        <f>IF(VLOOKUP(S9074,'DD-Lookup'!$J$6:$L$50,3,FALSE)="Monthly",(YEAR(AC9074)-YEAR(AB9074))*12+MONTH(AC9074)-MONTH(AB9074)+1,(AC9074-AB9074+1))</f>
        <v>#N/A</v>
      </c>
      <c r="F9074" s="210" t="e">
        <f t="shared" si="714"/>
        <v>#N/A</v>
      </c>
    </row>
    <row r="9075" spans="1:6" x14ac:dyDescent="0.25">
      <c r="A9075" s="43" t="str">
        <f t="shared" si="710"/>
        <v xml:space="preserve"> 0 Financial</v>
      </c>
      <c r="B9075" s="43" t="str">
        <f t="shared" si="711"/>
        <v/>
      </c>
      <c r="C9075" s="43">
        <f t="shared" si="712"/>
        <v>0</v>
      </c>
      <c r="D9075" s="43" t="str">
        <f t="shared" si="713"/>
        <v>Financial</v>
      </c>
      <c r="E9075" s="43" t="e">
        <f>IF(VLOOKUP(S9075,'DD-Lookup'!$J$6:$L$50,3,FALSE)="Monthly",(YEAR(AC9075)-YEAR(AB9075))*12+MONTH(AC9075)-MONTH(AB9075)+1,(AC9075-AB9075+1))</f>
        <v>#N/A</v>
      </c>
      <c r="F9075" s="210" t="e">
        <f t="shared" si="714"/>
        <v>#N/A</v>
      </c>
    </row>
    <row r="9076" spans="1:6" x14ac:dyDescent="0.25">
      <c r="A9076" s="43" t="str">
        <f t="shared" si="710"/>
        <v xml:space="preserve"> 0 Financial</v>
      </c>
      <c r="B9076" s="43" t="str">
        <f t="shared" si="711"/>
        <v/>
      </c>
      <c r="C9076" s="43">
        <f t="shared" si="712"/>
        <v>0</v>
      </c>
      <c r="D9076" s="43" t="str">
        <f t="shared" si="713"/>
        <v>Financial</v>
      </c>
      <c r="E9076" s="43" t="e">
        <f>IF(VLOOKUP(S9076,'DD-Lookup'!$J$6:$L$50,3,FALSE)="Monthly",(YEAR(AC9076)-YEAR(AB9076))*12+MONTH(AC9076)-MONTH(AB9076)+1,(AC9076-AB9076+1))</f>
        <v>#N/A</v>
      </c>
      <c r="F9076" s="210" t="e">
        <f t="shared" si="714"/>
        <v>#N/A</v>
      </c>
    </row>
    <row r="9077" spans="1:6" x14ac:dyDescent="0.25">
      <c r="A9077" s="43" t="str">
        <f t="shared" si="710"/>
        <v xml:space="preserve"> 0 Financial</v>
      </c>
      <c r="B9077" s="43" t="str">
        <f t="shared" si="711"/>
        <v/>
      </c>
      <c r="C9077" s="43">
        <f t="shared" si="712"/>
        <v>0</v>
      </c>
      <c r="D9077" s="43" t="str">
        <f t="shared" si="713"/>
        <v>Financial</v>
      </c>
      <c r="E9077" s="43" t="e">
        <f>IF(VLOOKUP(S9077,'DD-Lookup'!$J$6:$L$50,3,FALSE)="Monthly",(YEAR(AC9077)-YEAR(AB9077))*12+MONTH(AC9077)-MONTH(AB9077)+1,(AC9077-AB9077+1))</f>
        <v>#N/A</v>
      </c>
      <c r="F9077" s="210" t="e">
        <f t="shared" si="714"/>
        <v>#N/A</v>
      </c>
    </row>
    <row r="9078" spans="1:6" x14ac:dyDescent="0.25">
      <c r="A9078" s="43" t="str">
        <f t="shared" si="710"/>
        <v xml:space="preserve"> 0 Financial</v>
      </c>
      <c r="B9078" s="43" t="str">
        <f t="shared" si="711"/>
        <v/>
      </c>
      <c r="C9078" s="43">
        <f t="shared" si="712"/>
        <v>0</v>
      </c>
      <c r="D9078" s="43" t="str">
        <f t="shared" si="713"/>
        <v>Financial</v>
      </c>
      <c r="E9078" s="43" t="e">
        <f>IF(VLOOKUP(S9078,'DD-Lookup'!$J$6:$L$50,3,FALSE)="Monthly",(YEAR(AC9078)-YEAR(AB9078))*12+MONTH(AC9078)-MONTH(AB9078)+1,(AC9078-AB9078+1))</f>
        <v>#N/A</v>
      </c>
      <c r="F9078" s="210" t="e">
        <f t="shared" si="714"/>
        <v>#N/A</v>
      </c>
    </row>
    <row r="9079" spans="1:6" x14ac:dyDescent="0.25">
      <c r="A9079" s="43" t="str">
        <f t="shared" si="710"/>
        <v xml:space="preserve"> 0 Financial</v>
      </c>
      <c r="B9079" s="43" t="str">
        <f t="shared" si="711"/>
        <v/>
      </c>
      <c r="C9079" s="43">
        <f t="shared" si="712"/>
        <v>0</v>
      </c>
      <c r="D9079" s="43" t="str">
        <f t="shared" si="713"/>
        <v>Financial</v>
      </c>
      <c r="E9079" s="43" t="e">
        <f>IF(VLOOKUP(S9079,'DD-Lookup'!$J$6:$L$50,3,FALSE)="Monthly",(YEAR(AC9079)-YEAR(AB9079))*12+MONTH(AC9079)-MONTH(AB9079)+1,(AC9079-AB9079+1))</f>
        <v>#N/A</v>
      </c>
      <c r="F9079" s="210" t="e">
        <f t="shared" si="714"/>
        <v>#N/A</v>
      </c>
    </row>
    <row r="9080" spans="1:6" x14ac:dyDescent="0.25">
      <c r="A9080" s="43" t="str">
        <f t="shared" si="710"/>
        <v xml:space="preserve"> 0 Financial</v>
      </c>
      <c r="B9080" s="43" t="str">
        <f t="shared" si="711"/>
        <v/>
      </c>
      <c r="C9080" s="43">
        <f t="shared" si="712"/>
        <v>0</v>
      </c>
      <c r="D9080" s="43" t="str">
        <f t="shared" si="713"/>
        <v>Financial</v>
      </c>
      <c r="E9080" s="43" t="e">
        <f>IF(VLOOKUP(S9080,'DD-Lookup'!$J$6:$L$50,3,FALSE)="Monthly",(YEAR(AC9080)-YEAR(AB9080))*12+MONTH(AC9080)-MONTH(AB9080)+1,(AC9080-AB9080+1))</f>
        <v>#N/A</v>
      </c>
      <c r="F9080" s="210" t="e">
        <f t="shared" si="714"/>
        <v>#N/A</v>
      </c>
    </row>
    <row r="9081" spans="1:6" x14ac:dyDescent="0.25">
      <c r="A9081" s="43" t="str">
        <f t="shared" si="710"/>
        <v xml:space="preserve"> 0 Financial</v>
      </c>
      <c r="B9081" s="43" t="str">
        <f t="shared" si="711"/>
        <v/>
      </c>
      <c r="C9081" s="43">
        <f t="shared" si="712"/>
        <v>0</v>
      </c>
      <c r="D9081" s="43" t="str">
        <f t="shared" si="713"/>
        <v>Financial</v>
      </c>
      <c r="E9081" s="43" t="e">
        <f>IF(VLOOKUP(S9081,'DD-Lookup'!$J$6:$L$50,3,FALSE)="Monthly",(YEAR(AC9081)-YEAR(AB9081))*12+MONTH(AC9081)-MONTH(AB9081)+1,(AC9081-AB9081+1))</f>
        <v>#N/A</v>
      </c>
      <c r="F9081" s="210" t="e">
        <f t="shared" si="714"/>
        <v>#N/A</v>
      </c>
    </row>
    <row r="9082" spans="1:6" x14ac:dyDescent="0.25">
      <c r="A9082" s="43" t="str">
        <f t="shared" si="710"/>
        <v xml:space="preserve"> 0 Financial</v>
      </c>
      <c r="B9082" s="43" t="str">
        <f t="shared" si="711"/>
        <v/>
      </c>
      <c r="C9082" s="43">
        <f t="shared" si="712"/>
        <v>0</v>
      </c>
      <c r="D9082" s="43" t="str">
        <f t="shared" si="713"/>
        <v>Financial</v>
      </c>
      <c r="E9082" s="43" t="e">
        <f>IF(VLOOKUP(S9082,'DD-Lookup'!$J$6:$L$50,3,FALSE)="Monthly",(YEAR(AC9082)-YEAR(AB9082))*12+MONTH(AC9082)-MONTH(AB9082)+1,(AC9082-AB9082+1))</f>
        <v>#N/A</v>
      </c>
      <c r="F9082" s="210" t="e">
        <f t="shared" si="714"/>
        <v>#N/A</v>
      </c>
    </row>
    <row r="9083" spans="1:6" x14ac:dyDescent="0.25">
      <c r="A9083" s="43" t="str">
        <f t="shared" si="710"/>
        <v xml:space="preserve"> 0 Financial</v>
      </c>
      <c r="B9083" s="43" t="str">
        <f t="shared" si="711"/>
        <v/>
      </c>
      <c r="C9083" s="43">
        <f t="shared" si="712"/>
        <v>0</v>
      </c>
      <c r="D9083" s="43" t="str">
        <f t="shared" si="713"/>
        <v>Financial</v>
      </c>
      <c r="E9083" s="43" t="e">
        <f>IF(VLOOKUP(S9083,'DD-Lookup'!$J$6:$L$50,3,FALSE)="Monthly",(YEAR(AC9083)-YEAR(AB9083))*12+MONTH(AC9083)-MONTH(AB9083)+1,(AC9083-AB9083+1))</f>
        <v>#N/A</v>
      </c>
      <c r="F9083" s="210" t="e">
        <f t="shared" si="714"/>
        <v>#N/A</v>
      </c>
    </row>
    <row r="9084" spans="1:6" x14ac:dyDescent="0.25">
      <c r="A9084" s="43" t="str">
        <f t="shared" si="710"/>
        <v xml:space="preserve"> 0 Financial</v>
      </c>
      <c r="B9084" s="43" t="str">
        <f t="shared" si="711"/>
        <v/>
      </c>
      <c r="C9084" s="43">
        <f t="shared" si="712"/>
        <v>0</v>
      </c>
      <c r="D9084" s="43" t="str">
        <f t="shared" si="713"/>
        <v>Financial</v>
      </c>
      <c r="E9084" s="43" t="e">
        <f>IF(VLOOKUP(S9084,'DD-Lookup'!$J$6:$L$50,3,FALSE)="Monthly",(YEAR(AC9084)-YEAR(AB9084))*12+MONTH(AC9084)-MONTH(AB9084)+1,(AC9084-AB9084+1))</f>
        <v>#N/A</v>
      </c>
      <c r="F9084" s="210" t="e">
        <f t="shared" si="714"/>
        <v>#N/A</v>
      </c>
    </row>
    <row r="9085" spans="1:6" x14ac:dyDescent="0.25">
      <c r="A9085" s="43" t="str">
        <f t="shared" si="710"/>
        <v xml:space="preserve"> 0 Financial</v>
      </c>
      <c r="B9085" s="43" t="str">
        <f t="shared" si="711"/>
        <v/>
      </c>
      <c r="C9085" s="43">
        <f t="shared" si="712"/>
        <v>0</v>
      </c>
      <c r="D9085" s="43" t="str">
        <f t="shared" si="713"/>
        <v>Financial</v>
      </c>
      <c r="E9085" s="43" t="e">
        <f>IF(VLOOKUP(S9085,'DD-Lookup'!$J$6:$L$50,3,FALSE)="Monthly",(YEAR(AC9085)-YEAR(AB9085))*12+MONTH(AC9085)-MONTH(AB9085)+1,(AC9085-AB9085+1))</f>
        <v>#N/A</v>
      </c>
      <c r="F9085" s="210" t="e">
        <f t="shared" si="714"/>
        <v>#N/A</v>
      </c>
    </row>
    <row r="9086" spans="1:6" x14ac:dyDescent="0.25">
      <c r="A9086" s="43" t="str">
        <f t="shared" si="710"/>
        <v xml:space="preserve"> 0 Financial</v>
      </c>
      <c r="B9086" s="43" t="str">
        <f t="shared" si="711"/>
        <v/>
      </c>
      <c r="C9086" s="43">
        <f t="shared" si="712"/>
        <v>0</v>
      </c>
      <c r="D9086" s="43" t="str">
        <f t="shared" si="713"/>
        <v>Financial</v>
      </c>
      <c r="E9086" s="43" t="e">
        <f>IF(VLOOKUP(S9086,'DD-Lookup'!$J$6:$L$50,3,FALSE)="Monthly",(YEAR(AC9086)-YEAR(AB9086))*12+MONTH(AC9086)-MONTH(AB9086)+1,(AC9086-AB9086+1))</f>
        <v>#N/A</v>
      </c>
      <c r="F9086" s="210" t="e">
        <f t="shared" si="714"/>
        <v>#N/A</v>
      </c>
    </row>
    <row r="9087" spans="1:6" x14ac:dyDescent="0.25">
      <c r="A9087" s="43" t="str">
        <f t="shared" si="710"/>
        <v xml:space="preserve"> 0 Financial</v>
      </c>
      <c r="B9087" s="43" t="str">
        <f t="shared" si="711"/>
        <v/>
      </c>
      <c r="C9087" s="43">
        <f t="shared" si="712"/>
        <v>0</v>
      </c>
      <c r="D9087" s="43" t="str">
        <f t="shared" si="713"/>
        <v>Financial</v>
      </c>
      <c r="E9087" s="43" t="e">
        <f>IF(VLOOKUP(S9087,'DD-Lookup'!$J$6:$L$50,3,FALSE)="Monthly",(YEAR(AC9087)-YEAR(AB9087))*12+MONTH(AC9087)-MONTH(AB9087)+1,(AC9087-AB9087+1))</f>
        <v>#N/A</v>
      </c>
      <c r="F9087" s="210" t="e">
        <f t="shared" si="714"/>
        <v>#N/A</v>
      </c>
    </row>
    <row r="9088" spans="1:6" x14ac:dyDescent="0.25">
      <c r="A9088" s="43" t="str">
        <f t="shared" si="710"/>
        <v xml:space="preserve"> 0 Financial</v>
      </c>
      <c r="B9088" s="43" t="str">
        <f t="shared" si="711"/>
        <v/>
      </c>
      <c r="C9088" s="43">
        <f t="shared" si="712"/>
        <v>0</v>
      </c>
      <c r="D9088" s="43" t="str">
        <f t="shared" si="713"/>
        <v>Financial</v>
      </c>
      <c r="E9088" s="43" t="e">
        <f>IF(VLOOKUP(S9088,'DD-Lookup'!$J$6:$L$50,3,FALSE)="Monthly",(YEAR(AC9088)-YEAR(AB9088))*12+MONTH(AC9088)-MONTH(AB9088)+1,(AC9088-AB9088+1))</f>
        <v>#N/A</v>
      </c>
      <c r="F9088" s="210" t="e">
        <f t="shared" si="714"/>
        <v>#N/A</v>
      </c>
    </row>
    <row r="9089" spans="1:6" x14ac:dyDescent="0.25">
      <c r="A9089" s="43" t="str">
        <f t="shared" si="710"/>
        <v xml:space="preserve"> 0 Financial</v>
      </c>
      <c r="B9089" s="43" t="str">
        <f t="shared" si="711"/>
        <v/>
      </c>
      <c r="C9089" s="43">
        <f t="shared" si="712"/>
        <v>0</v>
      </c>
      <c r="D9089" s="43" t="str">
        <f t="shared" si="713"/>
        <v>Financial</v>
      </c>
      <c r="E9089" s="43" t="e">
        <f>IF(VLOOKUP(S9089,'DD-Lookup'!$J$6:$L$50,3,FALSE)="Monthly",(YEAR(AC9089)-YEAR(AB9089))*12+MONTH(AC9089)-MONTH(AB9089)+1,(AC9089-AB9089+1))</f>
        <v>#N/A</v>
      </c>
      <c r="F9089" s="210" t="e">
        <f t="shared" si="714"/>
        <v>#N/A</v>
      </c>
    </row>
    <row r="9090" spans="1:6" x14ac:dyDescent="0.25">
      <c r="A9090" s="43" t="str">
        <f t="shared" si="710"/>
        <v xml:space="preserve"> 0 Financial</v>
      </c>
      <c r="B9090" s="43" t="str">
        <f t="shared" si="711"/>
        <v/>
      </c>
      <c r="C9090" s="43">
        <f t="shared" si="712"/>
        <v>0</v>
      </c>
      <c r="D9090" s="43" t="str">
        <f t="shared" si="713"/>
        <v>Financial</v>
      </c>
      <c r="E9090" s="43" t="e">
        <f>IF(VLOOKUP(S9090,'DD-Lookup'!$J$6:$L$50,3,FALSE)="Monthly",(YEAR(AC9090)-YEAR(AB9090))*12+MONTH(AC9090)-MONTH(AB9090)+1,(AC9090-AB9090+1))</f>
        <v>#N/A</v>
      </c>
      <c r="F9090" s="210" t="e">
        <f t="shared" si="714"/>
        <v>#N/A</v>
      </c>
    </row>
    <row r="9091" spans="1:6" x14ac:dyDescent="0.25">
      <c r="A9091" s="43" t="str">
        <f t="shared" si="710"/>
        <v xml:space="preserve"> 0 Financial</v>
      </c>
      <c r="B9091" s="43" t="str">
        <f t="shared" si="711"/>
        <v/>
      </c>
      <c r="C9091" s="43">
        <f t="shared" si="712"/>
        <v>0</v>
      </c>
      <c r="D9091" s="43" t="str">
        <f t="shared" si="713"/>
        <v>Financial</v>
      </c>
      <c r="E9091" s="43" t="e">
        <f>IF(VLOOKUP(S9091,'DD-Lookup'!$J$6:$L$50,3,FALSE)="Monthly",(YEAR(AC9091)-YEAR(AB9091))*12+MONTH(AC9091)-MONTH(AB9091)+1,(AC9091-AB9091+1))</f>
        <v>#N/A</v>
      </c>
      <c r="F9091" s="210" t="e">
        <f t="shared" si="714"/>
        <v>#N/A</v>
      </c>
    </row>
    <row r="9092" spans="1:6" x14ac:dyDescent="0.25">
      <c r="A9092" s="43" t="str">
        <f t="shared" si="710"/>
        <v xml:space="preserve"> 0 Financial</v>
      </c>
      <c r="B9092" s="43" t="str">
        <f t="shared" si="711"/>
        <v/>
      </c>
      <c r="C9092" s="43">
        <f t="shared" si="712"/>
        <v>0</v>
      </c>
      <c r="D9092" s="43" t="str">
        <f t="shared" si="713"/>
        <v>Financial</v>
      </c>
      <c r="E9092" s="43" t="e">
        <f>IF(VLOOKUP(S9092,'DD-Lookup'!$J$6:$L$50,3,FALSE)="Monthly",(YEAR(AC9092)-YEAR(AB9092))*12+MONTH(AC9092)-MONTH(AB9092)+1,(AC9092-AB9092+1))</f>
        <v>#N/A</v>
      </c>
      <c r="F9092" s="210" t="e">
        <f t="shared" si="714"/>
        <v>#N/A</v>
      </c>
    </row>
    <row r="9093" spans="1:6" x14ac:dyDescent="0.25">
      <c r="A9093" s="43" t="str">
        <f t="shared" si="710"/>
        <v xml:space="preserve"> 0 Financial</v>
      </c>
      <c r="B9093" s="43" t="str">
        <f t="shared" si="711"/>
        <v/>
      </c>
      <c r="C9093" s="43">
        <f t="shared" si="712"/>
        <v>0</v>
      </c>
      <c r="D9093" s="43" t="str">
        <f t="shared" si="713"/>
        <v>Financial</v>
      </c>
      <c r="E9093" s="43" t="e">
        <f>IF(VLOOKUP(S9093,'DD-Lookup'!$J$6:$L$50,3,FALSE)="Monthly",(YEAR(AC9093)-YEAR(AB9093))*12+MONTH(AC9093)-MONTH(AB9093)+1,(AC9093-AB9093+1))</f>
        <v>#N/A</v>
      </c>
      <c r="F9093" s="210" t="e">
        <f t="shared" si="714"/>
        <v>#N/A</v>
      </c>
    </row>
    <row r="9094" spans="1:6" x14ac:dyDescent="0.25">
      <c r="A9094" s="43" t="str">
        <f t="shared" si="710"/>
        <v xml:space="preserve"> 0 Financial</v>
      </c>
      <c r="B9094" s="43" t="str">
        <f t="shared" si="711"/>
        <v/>
      </c>
      <c r="C9094" s="43">
        <f t="shared" si="712"/>
        <v>0</v>
      </c>
      <c r="D9094" s="43" t="str">
        <f t="shared" si="713"/>
        <v>Financial</v>
      </c>
      <c r="E9094" s="43" t="e">
        <f>IF(VLOOKUP(S9094,'DD-Lookup'!$J$6:$L$50,3,FALSE)="Monthly",(YEAR(AC9094)-YEAR(AB9094))*12+MONTH(AC9094)-MONTH(AB9094)+1,(AC9094-AB9094+1))</f>
        <v>#N/A</v>
      </c>
      <c r="F9094" s="210" t="e">
        <f t="shared" si="714"/>
        <v>#N/A</v>
      </c>
    </row>
    <row r="9095" spans="1:6" x14ac:dyDescent="0.25">
      <c r="A9095" s="43" t="str">
        <f t="shared" si="710"/>
        <v xml:space="preserve"> 0 Financial</v>
      </c>
      <c r="B9095" s="43" t="str">
        <f t="shared" si="711"/>
        <v/>
      </c>
      <c r="C9095" s="43">
        <f t="shared" si="712"/>
        <v>0</v>
      </c>
      <c r="D9095" s="43" t="str">
        <f t="shared" si="713"/>
        <v>Financial</v>
      </c>
      <c r="E9095" s="43" t="e">
        <f>IF(VLOOKUP(S9095,'DD-Lookup'!$J$6:$L$50,3,FALSE)="Monthly",(YEAR(AC9095)-YEAR(AB9095))*12+MONTH(AC9095)-MONTH(AB9095)+1,(AC9095-AB9095+1))</f>
        <v>#N/A</v>
      </c>
      <c r="F9095" s="210" t="e">
        <f t="shared" si="714"/>
        <v>#N/A</v>
      </c>
    </row>
    <row r="9096" spans="1:6" x14ac:dyDescent="0.25">
      <c r="A9096" s="43" t="str">
        <f t="shared" si="710"/>
        <v xml:space="preserve"> 0 Financial</v>
      </c>
      <c r="B9096" s="43" t="str">
        <f t="shared" si="711"/>
        <v/>
      </c>
      <c r="C9096" s="43">
        <f t="shared" si="712"/>
        <v>0</v>
      </c>
      <c r="D9096" s="43" t="str">
        <f t="shared" si="713"/>
        <v>Financial</v>
      </c>
      <c r="E9096" s="43" t="e">
        <f>IF(VLOOKUP(S9096,'DD-Lookup'!$J$6:$L$50,3,FALSE)="Monthly",(YEAR(AC9096)-YEAR(AB9096))*12+MONTH(AC9096)-MONTH(AB9096)+1,(AC9096-AB9096+1))</f>
        <v>#N/A</v>
      </c>
      <c r="F9096" s="210" t="e">
        <f t="shared" si="714"/>
        <v>#N/A</v>
      </c>
    </row>
    <row r="9097" spans="1:6" x14ac:dyDescent="0.25">
      <c r="A9097" s="43" t="str">
        <f t="shared" si="710"/>
        <v xml:space="preserve"> 0 Financial</v>
      </c>
      <c r="B9097" s="43" t="str">
        <f t="shared" si="711"/>
        <v/>
      </c>
      <c r="C9097" s="43">
        <f t="shared" si="712"/>
        <v>0</v>
      </c>
      <c r="D9097" s="43" t="str">
        <f t="shared" si="713"/>
        <v>Financial</v>
      </c>
      <c r="E9097" s="43" t="e">
        <f>IF(VLOOKUP(S9097,'DD-Lookup'!$J$6:$L$50,3,FALSE)="Monthly",(YEAR(AC9097)-YEAR(AB9097))*12+MONTH(AC9097)-MONTH(AB9097)+1,(AC9097-AB9097+1))</f>
        <v>#N/A</v>
      </c>
      <c r="F9097" s="210" t="e">
        <f t="shared" si="714"/>
        <v>#N/A</v>
      </c>
    </row>
    <row r="9098" spans="1:6" x14ac:dyDescent="0.25">
      <c r="A9098" s="43" t="str">
        <f t="shared" ref="A9098:A9161" si="715">B9098&amp;" "&amp;C9098&amp;" "&amp;D9098</f>
        <v xml:space="preserve"> 0 Financial</v>
      </c>
      <c r="B9098" s="43" t="str">
        <f t="shared" ref="B9098:B9161" si="716">IF((LEFT(N9098,2)="US"),"US","")</f>
        <v/>
      </c>
      <c r="C9098" s="43">
        <f t="shared" ref="C9098:C9161" si="717">M9098</f>
        <v>0</v>
      </c>
      <c r="D9098" s="43" t="str">
        <f t="shared" ref="D9098:D9161" si="718">IF(ISNUMBER(FIND("Phy",N9098))=TRUE,"Physical","Financial")</f>
        <v>Financial</v>
      </c>
      <c r="E9098" s="43" t="e">
        <f>IF(VLOOKUP(S9098,'DD-Lookup'!$J$6:$L$50,3,FALSE)="Monthly",(YEAR(AC9098)-YEAR(AB9098))*12+MONTH(AC9098)-MONTH(AB9098)+1,(AC9098-AB9098+1))</f>
        <v>#N/A</v>
      </c>
      <c r="F9098" s="210" t="e">
        <f t="shared" ref="F9098:F9161" si="719">E9098*SUM(P9098:Q9098)</f>
        <v>#N/A</v>
      </c>
    </row>
    <row r="9099" spans="1:6" x14ac:dyDescent="0.25">
      <c r="A9099" s="43" t="str">
        <f t="shared" si="715"/>
        <v xml:space="preserve"> 0 Financial</v>
      </c>
      <c r="B9099" s="43" t="str">
        <f t="shared" si="716"/>
        <v/>
      </c>
      <c r="C9099" s="43">
        <f t="shared" si="717"/>
        <v>0</v>
      </c>
      <c r="D9099" s="43" t="str">
        <f t="shared" si="718"/>
        <v>Financial</v>
      </c>
      <c r="E9099" s="43" t="e">
        <f>IF(VLOOKUP(S9099,'DD-Lookup'!$J$6:$L$50,3,FALSE)="Monthly",(YEAR(AC9099)-YEAR(AB9099))*12+MONTH(AC9099)-MONTH(AB9099)+1,(AC9099-AB9099+1))</f>
        <v>#N/A</v>
      </c>
      <c r="F9099" s="210" t="e">
        <f t="shared" si="719"/>
        <v>#N/A</v>
      </c>
    </row>
    <row r="9100" spans="1:6" x14ac:dyDescent="0.25">
      <c r="A9100" s="43" t="str">
        <f t="shared" si="715"/>
        <v xml:space="preserve"> 0 Financial</v>
      </c>
      <c r="B9100" s="43" t="str">
        <f t="shared" si="716"/>
        <v/>
      </c>
      <c r="C9100" s="43">
        <f t="shared" si="717"/>
        <v>0</v>
      </c>
      <c r="D9100" s="43" t="str">
        <f t="shared" si="718"/>
        <v>Financial</v>
      </c>
      <c r="E9100" s="43" t="e">
        <f>IF(VLOOKUP(S9100,'DD-Lookup'!$J$6:$L$50,3,FALSE)="Monthly",(YEAR(AC9100)-YEAR(AB9100))*12+MONTH(AC9100)-MONTH(AB9100)+1,(AC9100-AB9100+1))</f>
        <v>#N/A</v>
      </c>
      <c r="F9100" s="210" t="e">
        <f t="shared" si="719"/>
        <v>#N/A</v>
      </c>
    </row>
    <row r="9101" spans="1:6" x14ac:dyDescent="0.25">
      <c r="A9101" s="43" t="str">
        <f t="shared" si="715"/>
        <v xml:space="preserve"> 0 Financial</v>
      </c>
      <c r="B9101" s="43" t="str">
        <f t="shared" si="716"/>
        <v/>
      </c>
      <c r="C9101" s="43">
        <f t="shared" si="717"/>
        <v>0</v>
      </c>
      <c r="D9101" s="43" t="str">
        <f t="shared" si="718"/>
        <v>Financial</v>
      </c>
      <c r="E9101" s="43" t="e">
        <f>IF(VLOOKUP(S9101,'DD-Lookup'!$J$6:$L$50,3,FALSE)="Monthly",(YEAR(AC9101)-YEAR(AB9101))*12+MONTH(AC9101)-MONTH(AB9101)+1,(AC9101-AB9101+1))</f>
        <v>#N/A</v>
      </c>
      <c r="F9101" s="210" t="e">
        <f t="shared" si="719"/>
        <v>#N/A</v>
      </c>
    </row>
    <row r="9102" spans="1:6" x14ac:dyDescent="0.25">
      <c r="A9102" s="43" t="str">
        <f t="shared" si="715"/>
        <v xml:space="preserve"> 0 Financial</v>
      </c>
      <c r="B9102" s="43" t="str">
        <f t="shared" si="716"/>
        <v/>
      </c>
      <c r="C9102" s="43">
        <f t="shared" si="717"/>
        <v>0</v>
      </c>
      <c r="D9102" s="43" t="str">
        <f t="shared" si="718"/>
        <v>Financial</v>
      </c>
      <c r="E9102" s="43" t="e">
        <f>IF(VLOOKUP(S9102,'DD-Lookup'!$J$6:$L$50,3,FALSE)="Monthly",(YEAR(AC9102)-YEAR(AB9102))*12+MONTH(AC9102)-MONTH(AB9102)+1,(AC9102-AB9102+1))</f>
        <v>#N/A</v>
      </c>
      <c r="F9102" s="210" t="e">
        <f t="shared" si="719"/>
        <v>#N/A</v>
      </c>
    </row>
    <row r="9103" spans="1:6" x14ac:dyDescent="0.25">
      <c r="A9103" s="43" t="str">
        <f t="shared" si="715"/>
        <v xml:space="preserve"> 0 Financial</v>
      </c>
      <c r="B9103" s="43" t="str">
        <f t="shared" si="716"/>
        <v/>
      </c>
      <c r="C9103" s="43">
        <f t="shared" si="717"/>
        <v>0</v>
      </c>
      <c r="D9103" s="43" t="str">
        <f t="shared" si="718"/>
        <v>Financial</v>
      </c>
      <c r="E9103" s="43" t="e">
        <f>IF(VLOOKUP(S9103,'DD-Lookup'!$J$6:$L$50,3,FALSE)="Monthly",(YEAR(AC9103)-YEAR(AB9103))*12+MONTH(AC9103)-MONTH(AB9103)+1,(AC9103-AB9103+1))</f>
        <v>#N/A</v>
      </c>
      <c r="F9103" s="210" t="e">
        <f t="shared" si="719"/>
        <v>#N/A</v>
      </c>
    </row>
    <row r="9104" spans="1:6" x14ac:dyDescent="0.25">
      <c r="A9104" s="43" t="str">
        <f t="shared" si="715"/>
        <v xml:space="preserve"> 0 Financial</v>
      </c>
      <c r="B9104" s="43" t="str">
        <f t="shared" si="716"/>
        <v/>
      </c>
      <c r="C9104" s="43">
        <f t="shared" si="717"/>
        <v>0</v>
      </c>
      <c r="D9104" s="43" t="str">
        <f t="shared" si="718"/>
        <v>Financial</v>
      </c>
      <c r="E9104" s="43" t="e">
        <f>IF(VLOOKUP(S9104,'DD-Lookup'!$J$6:$L$50,3,FALSE)="Monthly",(YEAR(AC9104)-YEAR(AB9104))*12+MONTH(AC9104)-MONTH(AB9104)+1,(AC9104-AB9104+1))</f>
        <v>#N/A</v>
      </c>
      <c r="F9104" s="210" t="e">
        <f t="shared" si="719"/>
        <v>#N/A</v>
      </c>
    </row>
    <row r="9105" spans="1:6" x14ac:dyDescent="0.25">
      <c r="A9105" s="43" t="str">
        <f t="shared" si="715"/>
        <v xml:space="preserve"> 0 Financial</v>
      </c>
      <c r="B9105" s="43" t="str">
        <f t="shared" si="716"/>
        <v/>
      </c>
      <c r="C9105" s="43">
        <f t="shared" si="717"/>
        <v>0</v>
      </c>
      <c r="D9105" s="43" t="str">
        <f t="shared" si="718"/>
        <v>Financial</v>
      </c>
      <c r="E9105" s="43" t="e">
        <f>IF(VLOOKUP(S9105,'DD-Lookup'!$J$6:$L$50,3,FALSE)="Monthly",(YEAR(AC9105)-YEAR(AB9105))*12+MONTH(AC9105)-MONTH(AB9105)+1,(AC9105-AB9105+1))</f>
        <v>#N/A</v>
      </c>
      <c r="F9105" s="210" t="e">
        <f t="shared" si="719"/>
        <v>#N/A</v>
      </c>
    </row>
    <row r="9106" spans="1:6" x14ac:dyDescent="0.25">
      <c r="A9106" s="43" t="str">
        <f t="shared" si="715"/>
        <v xml:space="preserve"> 0 Financial</v>
      </c>
      <c r="B9106" s="43" t="str">
        <f t="shared" si="716"/>
        <v/>
      </c>
      <c r="C9106" s="43">
        <f t="shared" si="717"/>
        <v>0</v>
      </c>
      <c r="D9106" s="43" t="str">
        <f t="shared" si="718"/>
        <v>Financial</v>
      </c>
      <c r="E9106" s="43" t="e">
        <f>IF(VLOOKUP(S9106,'DD-Lookup'!$J$6:$L$50,3,FALSE)="Monthly",(YEAR(AC9106)-YEAR(AB9106))*12+MONTH(AC9106)-MONTH(AB9106)+1,(AC9106-AB9106+1))</f>
        <v>#N/A</v>
      </c>
      <c r="F9106" s="210" t="e">
        <f t="shared" si="719"/>
        <v>#N/A</v>
      </c>
    </row>
    <row r="9107" spans="1:6" x14ac:dyDescent="0.25">
      <c r="A9107" s="43" t="str">
        <f t="shared" si="715"/>
        <v xml:space="preserve"> 0 Financial</v>
      </c>
      <c r="B9107" s="43" t="str">
        <f t="shared" si="716"/>
        <v/>
      </c>
      <c r="C9107" s="43">
        <f t="shared" si="717"/>
        <v>0</v>
      </c>
      <c r="D9107" s="43" t="str">
        <f t="shared" si="718"/>
        <v>Financial</v>
      </c>
      <c r="E9107" s="43" t="e">
        <f>IF(VLOOKUP(S9107,'DD-Lookup'!$J$6:$L$50,3,FALSE)="Monthly",(YEAR(AC9107)-YEAR(AB9107))*12+MONTH(AC9107)-MONTH(AB9107)+1,(AC9107-AB9107+1))</f>
        <v>#N/A</v>
      </c>
      <c r="F9107" s="210" t="e">
        <f t="shared" si="719"/>
        <v>#N/A</v>
      </c>
    </row>
    <row r="9108" spans="1:6" x14ac:dyDescent="0.25">
      <c r="A9108" s="43" t="str">
        <f t="shared" si="715"/>
        <v xml:space="preserve"> 0 Financial</v>
      </c>
      <c r="B9108" s="43" t="str">
        <f t="shared" si="716"/>
        <v/>
      </c>
      <c r="C9108" s="43">
        <f t="shared" si="717"/>
        <v>0</v>
      </c>
      <c r="D9108" s="43" t="str">
        <f t="shared" si="718"/>
        <v>Financial</v>
      </c>
      <c r="E9108" s="43" t="e">
        <f>IF(VLOOKUP(S9108,'DD-Lookup'!$J$6:$L$50,3,FALSE)="Monthly",(YEAR(AC9108)-YEAR(AB9108))*12+MONTH(AC9108)-MONTH(AB9108)+1,(AC9108-AB9108+1))</f>
        <v>#N/A</v>
      </c>
      <c r="F9108" s="210" t="e">
        <f t="shared" si="719"/>
        <v>#N/A</v>
      </c>
    </row>
    <row r="9109" spans="1:6" x14ac:dyDescent="0.25">
      <c r="A9109" s="43" t="str">
        <f t="shared" si="715"/>
        <v xml:space="preserve"> 0 Financial</v>
      </c>
      <c r="B9109" s="43" t="str">
        <f t="shared" si="716"/>
        <v/>
      </c>
      <c r="C9109" s="43">
        <f t="shared" si="717"/>
        <v>0</v>
      </c>
      <c r="D9109" s="43" t="str">
        <f t="shared" si="718"/>
        <v>Financial</v>
      </c>
      <c r="E9109" s="43" t="e">
        <f>IF(VLOOKUP(S9109,'DD-Lookup'!$J$6:$L$50,3,FALSE)="Monthly",(YEAR(AC9109)-YEAR(AB9109))*12+MONTH(AC9109)-MONTH(AB9109)+1,(AC9109-AB9109+1))</f>
        <v>#N/A</v>
      </c>
      <c r="F9109" s="210" t="e">
        <f t="shared" si="719"/>
        <v>#N/A</v>
      </c>
    </row>
    <row r="9110" spans="1:6" x14ac:dyDescent="0.25">
      <c r="A9110" s="43" t="str">
        <f t="shared" si="715"/>
        <v xml:space="preserve"> 0 Financial</v>
      </c>
      <c r="B9110" s="43" t="str">
        <f t="shared" si="716"/>
        <v/>
      </c>
      <c r="C9110" s="43">
        <f t="shared" si="717"/>
        <v>0</v>
      </c>
      <c r="D9110" s="43" t="str">
        <f t="shared" si="718"/>
        <v>Financial</v>
      </c>
      <c r="E9110" s="43" t="e">
        <f>IF(VLOOKUP(S9110,'DD-Lookup'!$J$6:$L$50,3,FALSE)="Monthly",(YEAR(AC9110)-YEAR(AB9110))*12+MONTH(AC9110)-MONTH(AB9110)+1,(AC9110-AB9110+1))</f>
        <v>#N/A</v>
      </c>
      <c r="F9110" s="210" t="e">
        <f t="shared" si="719"/>
        <v>#N/A</v>
      </c>
    </row>
    <row r="9111" spans="1:6" x14ac:dyDescent="0.25">
      <c r="A9111" s="43" t="str">
        <f t="shared" si="715"/>
        <v xml:space="preserve"> 0 Financial</v>
      </c>
      <c r="B9111" s="43" t="str">
        <f t="shared" si="716"/>
        <v/>
      </c>
      <c r="C9111" s="43">
        <f t="shared" si="717"/>
        <v>0</v>
      </c>
      <c r="D9111" s="43" t="str">
        <f t="shared" si="718"/>
        <v>Financial</v>
      </c>
      <c r="E9111" s="43" t="e">
        <f>IF(VLOOKUP(S9111,'DD-Lookup'!$J$6:$L$50,3,FALSE)="Monthly",(YEAR(AC9111)-YEAR(AB9111))*12+MONTH(AC9111)-MONTH(AB9111)+1,(AC9111-AB9111+1))</f>
        <v>#N/A</v>
      </c>
      <c r="F9111" s="210" t="e">
        <f t="shared" si="719"/>
        <v>#N/A</v>
      </c>
    </row>
    <row r="9112" spans="1:6" x14ac:dyDescent="0.25">
      <c r="A9112" s="43" t="str">
        <f t="shared" si="715"/>
        <v xml:space="preserve"> 0 Financial</v>
      </c>
      <c r="B9112" s="43" t="str">
        <f t="shared" si="716"/>
        <v/>
      </c>
      <c r="C9112" s="43">
        <f t="shared" si="717"/>
        <v>0</v>
      </c>
      <c r="D9112" s="43" t="str">
        <f t="shared" si="718"/>
        <v>Financial</v>
      </c>
      <c r="E9112" s="43" t="e">
        <f>IF(VLOOKUP(S9112,'DD-Lookup'!$J$6:$L$50,3,FALSE)="Monthly",(YEAR(AC9112)-YEAR(AB9112))*12+MONTH(AC9112)-MONTH(AB9112)+1,(AC9112-AB9112+1))</f>
        <v>#N/A</v>
      </c>
      <c r="F9112" s="210" t="e">
        <f t="shared" si="719"/>
        <v>#N/A</v>
      </c>
    </row>
    <row r="9113" spans="1:6" x14ac:dyDescent="0.25">
      <c r="A9113" s="43" t="str">
        <f t="shared" si="715"/>
        <v xml:space="preserve"> 0 Financial</v>
      </c>
      <c r="B9113" s="43" t="str">
        <f t="shared" si="716"/>
        <v/>
      </c>
      <c r="C9113" s="43">
        <f t="shared" si="717"/>
        <v>0</v>
      </c>
      <c r="D9113" s="43" t="str">
        <f t="shared" si="718"/>
        <v>Financial</v>
      </c>
      <c r="E9113" s="43" t="e">
        <f>IF(VLOOKUP(S9113,'DD-Lookup'!$J$6:$L$50,3,FALSE)="Monthly",(YEAR(AC9113)-YEAR(AB9113))*12+MONTH(AC9113)-MONTH(AB9113)+1,(AC9113-AB9113+1))</f>
        <v>#N/A</v>
      </c>
      <c r="F9113" s="210" t="e">
        <f t="shared" si="719"/>
        <v>#N/A</v>
      </c>
    </row>
    <row r="9114" spans="1:6" x14ac:dyDescent="0.25">
      <c r="A9114" s="43" t="str">
        <f t="shared" si="715"/>
        <v xml:space="preserve"> 0 Financial</v>
      </c>
      <c r="B9114" s="43" t="str">
        <f t="shared" si="716"/>
        <v/>
      </c>
      <c r="C9114" s="43">
        <f t="shared" si="717"/>
        <v>0</v>
      </c>
      <c r="D9114" s="43" t="str">
        <f t="shared" si="718"/>
        <v>Financial</v>
      </c>
      <c r="E9114" s="43" t="e">
        <f>IF(VLOOKUP(S9114,'DD-Lookup'!$J$6:$L$50,3,FALSE)="Monthly",(YEAR(AC9114)-YEAR(AB9114))*12+MONTH(AC9114)-MONTH(AB9114)+1,(AC9114-AB9114+1))</f>
        <v>#N/A</v>
      </c>
      <c r="F9114" s="210" t="e">
        <f t="shared" si="719"/>
        <v>#N/A</v>
      </c>
    </row>
    <row r="9115" spans="1:6" x14ac:dyDescent="0.25">
      <c r="A9115" s="43" t="str">
        <f t="shared" si="715"/>
        <v xml:space="preserve"> 0 Financial</v>
      </c>
      <c r="B9115" s="43" t="str">
        <f t="shared" si="716"/>
        <v/>
      </c>
      <c r="C9115" s="43">
        <f t="shared" si="717"/>
        <v>0</v>
      </c>
      <c r="D9115" s="43" t="str">
        <f t="shared" si="718"/>
        <v>Financial</v>
      </c>
      <c r="E9115" s="43" t="e">
        <f>IF(VLOOKUP(S9115,'DD-Lookup'!$J$6:$L$50,3,FALSE)="Monthly",(YEAR(AC9115)-YEAR(AB9115))*12+MONTH(AC9115)-MONTH(AB9115)+1,(AC9115-AB9115+1))</f>
        <v>#N/A</v>
      </c>
      <c r="F9115" s="210" t="e">
        <f t="shared" si="719"/>
        <v>#N/A</v>
      </c>
    </row>
    <row r="9116" spans="1:6" x14ac:dyDescent="0.25">
      <c r="A9116" s="43" t="str">
        <f t="shared" si="715"/>
        <v xml:space="preserve"> 0 Financial</v>
      </c>
      <c r="B9116" s="43" t="str">
        <f t="shared" si="716"/>
        <v/>
      </c>
      <c r="C9116" s="43">
        <f t="shared" si="717"/>
        <v>0</v>
      </c>
      <c r="D9116" s="43" t="str">
        <f t="shared" si="718"/>
        <v>Financial</v>
      </c>
      <c r="E9116" s="43" t="e">
        <f>IF(VLOOKUP(S9116,'DD-Lookup'!$J$6:$L$50,3,FALSE)="Monthly",(YEAR(AC9116)-YEAR(AB9116))*12+MONTH(AC9116)-MONTH(AB9116)+1,(AC9116-AB9116+1))</f>
        <v>#N/A</v>
      </c>
      <c r="F9116" s="210" t="e">
        <f t="shared" si="719"/>
        <v>#N/A</v>
      </c>
    </row>
    <row r="9117" spans="1:6" x14ac:dyDescent="0.25">
      <c r="A9117" s="43" t="str">
        <f t="shared" si="715"/>
        <v xml:space="preserve"> 0 Financial</v>
      </c>
      <c r="B9117" s="43" t="str">
        <f t="shared" si="716"/>
        <v/>
      </c>
      <c r="C9117" s="43">
        <f t="shared" si="717"/>
        <v>0</v>
      </c>
      <c r="D9117" s="43" t="str">
        <f t="shared" si="718"/>
        <v>Financial</v>
      </c>
      <c r="E9117" s="43" t="e">
        <f>IF(VLOOKUP(S9117,'DD-Lookup'!$J$6:$L$50,3,FALSE)="Monthly",(YEAR(AC9117)-YEAR(AB9117))*12+MONTH(AC9117)-MONTH(AB9117)+1,(AC9117-AB9117+1))</f>
        <v>#N/A</v>
      </c>
      <c r="F9117" s="210" t="e">
        <f t="shared" si="719"/>
        <v>#N/A</v>
      </c>
    </row>
    <row r="9118" spans="1:6" x14ac:dyDescent="0.25">
      <c r="A9118" s="43" t="str">
        <f t="shared" si="715"/>
        <v xml:space="preserve"> 0 Financial</v>
      </c>
      <c r="B9118" s="43" t="str">
        <f t="shared" si="716"/>
        <v/>
      </c>
      <c r="C9118" s="43">
        <f t="shared" si="717"/>
        <v>0</v>
      </c>
      <c r="D9118" s="43" t="str">
        <f t="shared" si="718"/>
        <v>Financial</v>
      </c>
      <c r="E9118" s="43" t="e">
        <f>IF(VLOOKUP(S9118,'DD-Lookup'!$J$6:$L$50,3,FALSE)="Monthly",(YEAR(AC9118)-YEAR(AB9118))*12+MONTH(AC9118)-MONTH(AB9118)+1,(AC9118-AB9118+1))</f>
        <v>#N/A</v>
      </c>
      <c r="F9118" s="210" t="e">
        <f t="shared" si="719"/>
        <v>#N/A</v>
      </c>
    </row>
    <row r="9119" spans="1:6" x14ac:dyDescent="0.25">
      <c r="A9119" s="43" t="str">
        <f t="shared" si="715"/>
        <v xml:space="preserve"> 0 Financial</v>
      </c>
      <c r="B9119" s="43" t="str">
        <f t="shared" si="716"/>
        <v/>
      </c>
      <c r="C9119" s="43">
        <f t="shared" si="717"/>
        <v>0</v>
      </c>
      <c r="D9119" s="43" t="str">
        <f t="shared" si="718"/>
        <v>Financial</v>
      </c>
      <c r="E9119" s="43" t="e">
        <f>IF(VLOOKUP(S9119,'DD-Lookup'!$J$6:$L$50,3,FALSE)="Monthly",(YEAR(AC9119)-YEAR(AB9119))*12+MONTH(AC9119)-MONTH(AB9119)+1,(AC9119-AB9119+1))</f>
        <v>#N/A</v>
      </c>
      <c r="F9119" s="210" t="e">
        <f t="shared" si="719"/>
        <v>#N/A</v>
      </c>
    </row>
    <row r="9120" spans="1:6" x14ac:dyDescent="0.25">
      <c r="A9120" s="43" t="str">
        <f t="shared" si="715"/>
        <v xml:space="preserve"> 0 Financial</v>
      </c>
      <c r="B9120" s="43" t="str">
        <f t="shared" si="716"/>
        <v/>
      </c>
      <c r="C9120" s="43">
        <f t="shared" si="717"/>
        <v>0</v>
      </c>
      <c r="D9120" s="43" t="str">
        <f t="shared" si="718"/>
        <v>Financial</v>
      </c>
      <c r="E9120" s="43" t="e">
        <f>IF(VLOOKUP(S9120,'DD-Lookup'!$J$6:$L$50,3,FALSE)="Monthly",(YEAR(AC9120)-YEAR(AB9120))*12+MONTH(AC9120)-MONTH(AB9120)+1,(AC9120-AB9120+1))</f>
        <v>#N/A</v>
      </c>
      <c r="F9120" s="210" t="e">
        <f t="shared" si="719"/>
        <v>#N/A</v>
      </c>
    </row>
    <row r="9121" spans="1:6" x14ac:dyDescent="0.25">
      <c r="A9121" s="43" t="str">
        <f t="shared" si="715"/>
        <v xml:space="preserve"> 0 Financial</v>
      </c>
      <c r="B9121" s="43" t="str">
        <f t="shared" si="716"/>
        <v/>
      </c>
      <c r="C9121" s="43">
        <f t="shared" si="717"/>
        <v>0</v>
      </c>
      <c r="D9121" s="43" t="str">
        <f t="shared" si="718"/>
        <v>Financial</v>
      </c>
      <c r="E9121" s="43" t="e">
        <f>IF(VLOOKUP(S9121,'DD-Lookup'!$J$6:$L$50,3,FALSE)="Monthly",(YEAR(AC9121)-YEAR(AB9121))*12+MONTH(AC9121)-MONTH(AB9121)+1,(AC9121-AB9121+1))</f>
        <v>#N/A</v>
      </c>
      <c r="F9121" s="210" t="e">
        <f t="shared" si="719"/>
        <v>#N/A</v>
      </c>
    </row>
    <row r="9122" spans="1:6" x14ac:dyDescent="0.25">
      <c r="A9122" s="43" t="str">
        <f t="shared" si="715"/>
        <v xml:space="preserve"> 0 Financial</v>
      </c>
      <c r="B9122" s="43" t="str">
        <f t="shared" si="716"/>
        <v/>
      </c>
      <c r="C9122" s="43">
        <f t="shared" si="717"/>
        <v>0</v>
      </c>
      <c r="D9122" s="43" t="str">
        <f t="shared" si="718"/>
        <v>Financial</v>
      </c>
      <c r="E9122" s="43" t="e">
        <f>IF(VLOOKUP(S9122,'DD-Lookup'!$J$6:$L$50,3,FALSE)="Monthly",(YEAR(AC9122)-YEAR(AB9122))*12+MONTH(AC9122)-MONTH(AB9122)+1,(AC9122-AB9122+1))</f>
        <v>#N/A</v>
      </c>
      <c r="F9122" s="210" t="e">
        <f t="shared" si="719"/>
        <v>#N/A</v>
      </c>
    </row>
    <row r="9123" spans="1:6" x14ac:dyDescent="0.25">
      <c r="A9123" s="43" t="str">
        <f t="shared" si="715"/>
        <v xml:space="preserve"> 0 Financial</v>
      </c>
      <c r="B9123" s="43" t="str">
        <f t="shared" si="716"/>
        <v/>
      </c>
      <c r="C9123" s="43">
        <f t="shared" si="717"/>
        <v>0</v>
      </c>
      <c r="D9123" s="43" t="str">
        <f t="shared" si="718"/>
        <v>Financial</v>
      </c>
      <c r="E9123" s="43" t="e">
        <f>IF(VLOOKUP(S9123,'DD-Lookup'!$J$6:$L$50,3,FALSE)="Monthly",(YEAR(AC9123)-YEAR(AB9123))*12+MONTH(AC9123)-MONTH(AB9123)+1,(AC9123-AB9123+1))</f>
        <v>#N/A</v>
      </c>
      <c r="F9123" s="210" t="e">
        <f t="shared" si="719"/>
        <v>#N/A</v>
      </c>
    </row>
    <row r="9124" spans="1:6" x14ac:dyDescent="0.25">
      <c r="A9124" s="43" t="str">
        <f t="shared" si="715"/>
        <v xml:space="preserve"> 0 Financial</v>
      </c>
      <c r="B9124" s="43" t="str">
        <f t="shared" si="716"/>
        <v/>
      </c>
      <c r="C9124" s="43">
        <f t="shared" si="717"/>
        <v>0</v>
      </c>
      <c r="D9124" s="43" t="str">
        <f t="shared" si="718"/>
        <v>Financial</v>
      </c>
      <c r="E9124" s="43" t="e">
        <f>IF(VLOOKUP(S9124,'DD-Lookup'!$J$6:$L$50,3,FALSE)="Monthly",(YEAR(AC9124)-YEAR(AB9124))*12+MONTH(AC9124)-MONTH(AB9124)+1,(AC9124-AB9124+1))</f>
        <v>#N/A</v>
      </c>
      <c r="F9124" s="210" t="e">
        <f t="shared" si="719"/>
        <v>#N/A</v>
      </c>
    </row>
    <row r="9125" spans="1:6" x14ac:dyDescent="0.25">
      <c r="A9125" s="43" t="str">
        <f t="shared" si="715"/>
        <v xml:space="preserve"> 0 Financial</v>
      </c>
      <c r="B9125" s="43" t="str">
        <f t="shared" si="716"/>
        <v/>
      </c>
      <c r="C9125" s="43">
        <f t="shared" si="717"/>
        <v>0</v>
      </c>
      <c r="D9125" s="43" t="str">
        <f t="shared" si="718"/>
        <v>Financial</v>
      </c>
      <c r="E9125" s="43" t="e">
        <f>IF(VLOOKUP(S9125,'DD-Lookup'!$J$6:$L$50,3,FALSE)="Monthly",(YEAR(AC9125)-YEAR(AB9125))*12+MONTH(AC9125)-MONTH(AB9125)+1,(AC9125-AB9125+1))</f>
        <v>#N/A</v>
      </c>
      <c r="F9125" s="210" t="e">
        <f t="shared" si="719"/>
        <v>#N/A</v>
      </c>
    </row>
    <row r="9126" spans="1:6" x14ac:dyDescent="0.25">
      <c r="A9126" s="43" t="str">
        <f t="shared" si="715"/>
        <v xml:space="preserve"> 0 Financial</v>
      </c>
      <c r="B9126" s="43" t="str">
        <f t="shared" si="716"/>
        <v/>
      </c>
      <c r="C9126" s="43">
        <f t="shared" si="717"/>
        <v>0</v>
      </c>
      <c r="D9126" s="43" t="str">
        <f t="shared" si="718"/>
        <v>Financial</v>
      </c>
      <c r="E9126" s="43" t="e">
        <f>IF(VLOOKUP(S9126,'DD-Lookup'!$J$6:$L$50,3,FALSE)="Monthly",(YEAR(AC9126)-YEAR(AB9126))*12+MONTH(AC9126)-MONTH(AB9126)+1,(AC9126-AB9126+1))</f>
        <v>#N/A</v>
      </c>
      <c r="F9126" s="210" t="e">
        <f t="shared" si="719"/>
        <v>#N/A</v>
      </c>
    </row>
    <row r="9127" spans="1:6" x14ac:dyDescent="0.25">
      <c r="A9127" s="43" t="str">
        <f t="shared" si="715"/>
        <v xml:space="preserve"> 0 Financial</v>
      </c>
      <c r="B9127" s="43" t="str">
        <f t="shared" si="716"/>
        <v/>
      </c>
      <c r="C9127" s="43">
        <f t="shared" si="717"/>
        <v>0</v>
      </c>
      <c r="D9127" s="43" t="str">
        <f t="shared" si="718"/>
        <v>Financial</v>
      </c>
      <c r="E9127" s="43" t="e">
        <f>IF(VLOOKUP(S9127,'DD-Lookup'!$J$6:$L$50,3,FALSE)="Monthly",(YEAR(AC9127)-YEAR(AB9127))*12+MONTH(AC9127)-MONTH(AB9127)+1,(AC9127-AB9127+1))</f>
        <v>#N/A</v>
      </c>
      <c r="F9127" s="210" t="e">
        <f t="shared" si="719"/>
        <v>#N/A</v>
      </c>
    </row>
    <row r="9128" spans="1:6" x14ac:dyDescent="0.25">
      <c r="A9128" s="43" t="str">
        <f t="shared" si="715"/>
        <v xml:space="preserve"> 0 Financial</v>
      </c>
      <c r="B9128" s="43" t="str">
        <f t="shared" si="716"/>
        <v/>
      </c>
      <c r="C9128" s="43">
        <f t="shared" si="717"/>
        <v>0</v>
      </c>
      <c r="D9128" s="43" t="str">
        <f t="shared" si="718"/>
        <v>Financial</v>
      </c>
      <c r="E9128" s="43" t="e">
        <f>IF(VLOOKUP(S9128,'DD-Lookup'!$J$6:$L$50,3,FALSE)="Monthly",(YEAR(AC9128)-YEAR(AB9128))*12+MONTH(AC9128)-MONTH(AB9128)+1,(AC9128-AB9128+1))</f>
        <v>#N/A</v>
      </c>
      <c r="F9128" s="210" t="e">
        <f t="shared" si="719"/>
        <v>#N/A</v>
      </c>
    </row>
    <row r="9129" spans="1:6" x14ac:dyDescent="0.25">
      <c r="A9129" s="43" t="str">
        <f t="shared" si="715"/>
        <v xml:space="preserve"> 0 Financial</v>
      </c>
      <c r="B9129" s="43" t="str">
        <f t="shared" si="716"/>
        <v/>
      </c>
      <c r="C9129" s="43">
        <f t="shared" si="717"/>
        <v>0</v>
      </c>
      <c r="D9129" s="43" t="str">
        <f t="shared" si="718"/>
        <v>Financial</v>
      </c>
      <c r="E9129" s="43" t="e">
        <f>IF(VLOOKUP(S9129,'DD-Lookup'!$J$6:$L$50,3,FALSE)="Monthly",(YEAR(AC9129)-YEAR(AB9129))*12+MONTH(AC9129)-MONTH(AB9129)+1,(AC9129-AB9129+1))</f>
        <v>#N/A</v>
      </c>
      <c r="F9129" s="210" t="e">
        <f t="shared" si="719"/>
        <v>#N/A</v>
      </c>
    </row>
    <row r="9130" spans="1:6" x14ac:dyDescent="0.25">
      <c r="A9130" s="43" t="str">
        <f t="shared" si="715"/>
        <v xml:space="preserve"> 0 Financial</v>
      </c>
      <c r="B9130" s="43" t="str">
        <f t="shared" si="716"/>
        <v/>
      </c>
      <c r="C9130" s="43">
        <f t="shared" si="717"/>
        <v>0</v>
      </c>
      <c r="D9130" s="43" t="str">
        <f t="shared" si="718"/>
        <v>Financial</v>
      </c>
      <c r="E9130" s="43" t="e">
        <f>IF(VLOOKUP(S9130,'DD-Lookup'!$J$6:$L$50,3,FALSE)="Monthly",(YEAR(AC9130)-YEAR(AB9130))*12+MONTH(AC9130)-MONTH(AB9130)+1,(AC9130-AB9130+1))</f>
        <v>#N/A</v>
      </c>
      <c r="F9130" s="210" t="e">
        <f t="shared" si="719"/>
        <v>#N/A</v>
      </c>
    </row>
    <row r="9131" spans="1:6" x14ac:dyDescent="0.25">
      <c r="A9131" s="43" t="str">
        <f t="shared" si="715"/>
        <v xml:space="preserve"> 0 Financial</v>
      </c>
      <c r="B9131" s="43" t="str">
        <f t="shared" si="716"/>
        <v/>
      </c>
      <c r="C9131" s="43">
        <f t="shared" si="717"/>
        <v>0</v>
      </c>
      <c r="D9131" s="43" t="str">
        <f t="shared" si="718"/>
        <v>Financial</v>
      </c>
      <c r="E9131" s="43" t="e">
        <f>IF(VLOOKUP(S9131,'DD-Lookup'!$J$6:$L$50,3,FALSE)="Monthly",(YEAR(AC9131)-YEAR(AB9131))*12+MONTH(AC9131)-MONTH(AB9131)+1,(AC9131-AB9131+1))</f>
        <v>#N/A</v>
      </c>
      <c r="F9131" s="210" t="e">
        <f t="shared" si="719"/>
        <v>#N/A</v>
      </c>
    </row>
    <row r="9132" spans="1:6" x14ac:dyDescent="0.25">
      <c r="A9132" s="43" t="str">
        <f t="shared" si="715"/>
        <v xml:space="preserve"> 0 Financial</v>
      </c>
      <c r="B9132" s="43" t="str">
        <f t="shared" si="716"/>
        <v/>
      </c>
      <c r="C9132" s="43">
        <f t="shared" si="717"/>
        <v>0</v>
      </c>
      <c r="D9132" s="43" t="str">
        <f t="shared" si="718"/>
        <v>Financial</v>
      </c>
      <c r="E9132" s="43" t="e">
        <f>IF(VLOOKUP(S9132,'DD-Lookup'!$J$6:$L$50,3,FALSE)="Monthly",(YEAR(AC9132)-YEAR(AB9132))*12+MONTH(AC9132)-MONTH(AB9132)+1,(AC9132-AB9132+1))</f>
        <v>#N/A</v>
      </c>
      <c r="F9132" s="210" t="e">
        <f t="shared" si="719"/>
        <v>#N/A</v>
      </c>
    </row>
    <row r="9133" spans="1:6" x14ac:dyDescent="0.25">
      <c r="A9133" s="43" t="str">
        <f t="shared" si="715"/>
        <v xml:space="preserve"> 0 Financial</v>
      </c>
      <c r="B9133" s="43" t="str">
        <f t="shared" si="716"/>
        <v/>
      </c>
      <c r="C9133" s="43">
        <f t="shared" si="717"/>
        <v>0</v>
      </c>
      <c r="D9133" s="43" t="str">
        <f t="shared" si="718"/>
        <v>Financial</v>
      </c>
      <c r="E9133" s="43" t="e">
        <f>IF(VLOOKUP(S9133,'DD-Lookup'!$J$6:$L$50,3,FALSE)="Monthly",(YEAR(AC9133)-YEAR(AB9133))*12+MONTH(AC9133)-MONTH(AB9133)+1,(AC9133-AB9133+1))</f>
        <v>#N/A</v>
      </c>
      <c r="F9133" s="210" t="e">
        <f t="shared" si="719"/>
        <v>#N/A</v>
      </c>
    </row>
    <row r="9134" spans="1:6" x14ac:dyDescent="0.25">
      <c r="A9134" s="43" t="str">
        <f t="shared" si="715"/>
        <v xml:space="preserve"> 0 Financial</v>
      </c>
      <c r="B9134" s="43" t="str">
        <f t="shared" si="716"/>
        <v/>
      </c>
      <c r="C9134" s="43">
        <f t="shared" si="717"/>
        <v>0</v>
      </c>
      <c r="D9134" s="43" t="str">
        <f t="shared" si="718"/>
        <v>Financial</v>
      </c>
      <c r="E9134" s="43" t="e">
        <f>IF(VLOOKUP(S9134,'DD-Lookup'!$J$6:$L$50,3,FALSE)="Monthly",(YEAR(AC9134)-YEAR(AB9134))*12+MONTH(AC9134)-MONTH(AB9134)+1,(AC9134-AB9134+1))</f>
        <v>#N/A</v>
      </c>
      <c r="F9134" s="210" t="e">
        <f t="shared" si="719"/>
        <v>#N/A</v>
      </c>
    </row>
    <row r="9135" spans="1:6" x14ac:dyDescent="0.25">
      <c r="A9135" s="43" t="str">
        <f t="shared" si="715"/>
        <v xml:space="preserve"> 0 Financial</v>
      </c>
      <c r="B9135" s="43" t="str">
        <f t="shared" si="716"/>
        <v/>
      </c>
      <c r="C9135" s="43">
        <f t="shared" si="717"/>
        <v>0</v>
      </c>
      <c r="D9135" s="43" t="str">
        <f t="shared" si="718"/>
        <v>Financial</v>
      </c>
      <c r="E9135" s="43" t="e">
        <f>IF(VLOOKUP(S9135,'DD-Lookup'!$J$6:$L$50,3,FALSE)="Monthly",(YEAR(AC9135)-YEAR(AB9135))*12+MONTH(AC9135)-MONTH(AB9135)+1,(AC9135-AB9135+1))</f>
        <v>#N/A</v>
      </c>
      <c r="F9135" s="210" t="e">
        <f t="shared" si="719"/>
        <v>#N/A</v>
      </c>
    </row>
    <row r="9136" spans="1:6" x14ac:dyDescent="0.25">
      <c r="A9136" s="43" t="str">
        <f t="shared" si="715"/>
        <v xml:space="preserve"> 0 Financial</v>
      </c>
      <c r="B9136" s="43" t="str">
        <f t="shared" si="716"/>
        <v/>
      </c>
      <c r="C9136" s="43">
        <f t="shared" si="717"/>
        <v>0</v>
      </c>
      <c r="D9136" s="43" t="str">
        <f t="shared" si="718"/>
        <v>Financial</v>
      </c>
      <c r="E9136" s="43" t="e">
        <f>IF(VLOOKUP(S9136,'DD-Lookup'!$J$6:$L$50,3,FALSE)="Monthly",(YEAR(AC9136)-YEAR(AB9136))*12+MONTH(AC9136)-MONTH(AB9136)+1,(AC9136-AB9136+1))</f>
        <v>#N/A</v>
      </c>
      <c r="F9136" s="210" t="e">
        <f t="shared" si="719"/>
        <v>#N/A</v>
      </c>
    </row>
    <row r="9137" spans="1:6" x14ac:dyDescent="0.25">
      <c r="A9137" s="43" t="str">
        <f t="shared" si="715"/>
        <v xml:space="preserve"> 0 Financial</v>
      </c>
      <c r="B9137" s="43" t="str">
        <f t="shared" si="716"/>
        <v/>
      </c>
      <c r="C9137" s="43">
        <f t="shared" si="717"/>
        <v>0</v>
      </c>
      <c r="D9137" s="43" t="str">
        <f t="shared" si="718"/>
        <v>Financial</v>
      </c>
      <c r="E9137" s="43" t="e">
        <f>IF(VLOOKUP(S9137,'DD-Lookup'!$J$6:$L$50,3,FALSE)="Monthly",(YEAR(AC9137)-YEAR(AB9137))*12+MONTH(AC9137)-MONTH(AB9137)+1,(AC9137-AB9137+1))</f>
        <v>#N/A</v>
      </c>
      <c r="F9137" s="210" t="e">
        <f t="shared" si="719"/>
        <v>#N/A</v>
      </c>
    </row>
    <row r="9138" spans="1:6" x14ac:dyDescent="0.25">
      <c r="A9138" s="43" t="str">
        <f t="shared" si="715"/>
        <v xml:space="preserve"> 0 Financial</v>
      </c>
      <c r="B9138" s="43" t="str">
        <f t="shared" si="716"/>
        <v/>
      </c>
      <c r="C9138" s="43">
        <f t="shared" si="717"/>
        <v>0</v>
      </c>
      <c r="D9138" s="43" t="str">
        <f t="shared" si="718"/>
        <v>Financial</v>
      </c>
      <c r="E9138" s="43" t="e">
        <f>IF(VLOOKUP(S9138,'DD-Lookup'!$J$6:$L$50,3,FALSE)="Monthly",(YEAR(AC9138)-YEAR(AB9138))*12+MONTH(AC9138)-MONTH(AB9138)+1,(AC9138-AB9138+1))</f>
        <v>#N/A</v>
      </c>
      <c r="F9138" s="210" t="e">
        <f t="shared" si="719"/>
        <v>#N/A</v>
      </c>
    </row>
    <row r="9139" spans="1:6" x14ac:dyDescent="0.25">
      <c r="A9139" s="43" t="str">
        <f t="shared" si="715"/>
        <v xml:space="preserve"> 0 Financial</v>
      </c>
      <c r="B9139" s="43" t="str">
        <f t="shared" si="716"/>
        <v/>
      </c>
      <c r="C9139" s="43">
        <f t="shared" si="717"/>
        <v>0</v>
      </c>
      <c r="D9139" s="43" t="str">
        <f t="shared" si="718"/>
        <v>Financial</v>
      </c>
      <c r="E9139" s="43" t="e">
        <f>IF(VLOOKUP(S9139,'DD-Lookup'!$J$6:$L$50,3,FALSE)="Monthly",(YEAR(AC9139)-YEAR(AB9139))*12+MONTH(AC9139)-MONTH(AB9139)+1,(AC9139-AB9139+1))</f>
        <v>#N/A</v>
      </c>
      <c r="F9139" s="210" t="e">
        <f t="shared" si="719"/>
        <v>#N/A</v>
      </c>
    </row>
    <row r="9140" spans="1:6" x14ac:dyDescent="0.25">
      <c r="A9140" s="43" t="str">
        <f t="shared" si="715"/>
        <v xml:space="preserve"> 0 Financial</v>
      </c>
      <c r="B9140" s="43" t="str">
        <f t="shared" si="716"/>
        <v/>
      </c>
      <c r="C9140" s="43">
        <f t="shared" si="717"/>
        <v>0</v>
      </c>
      <c r="D9140" s="43" t="str">
        <f t="shared" si="718"/>
        <v>Financial</v>
      </c>
      <c r="E9140" s="43" t="e">
        <f>IF(VLOOKUP(S9140,'DD-Lookup'!$J$6:$L$50,3,FALSE)="Monthly",(YEAR(AC9140)-YEAR(AB9140))*12+MONTH(AC9140)-MONTH(AB9140)+1,(AC9140-AB9140+1))</f>
        <v>#N/A</v>
      </c>
      <c r="F9140" s="210" t="e">
        <f t="shared" si="719"/>
        <v>#N/A</v>
      </c>
    </row>
    <row r="9141" spans="1:6" x14ac:dyDescent="0.25">
      <c r="A9141" s="43" t="str">
        <f t="shared" si="715"/>
        <v xml:space="preserve"> 0 Financial</v>
      </c>
      <c r="B9141" s="43" t="str">
        <f t="shared" si="716"/>
        <v/>
      </c>
      <c r="C9141" s="43">
        <f t="shared" si="717"/>
        <v>0</v>
      </c>
      <c r="D9141" s="43" t="str">
        <f t="shared" si="718"/>
        <v>Financial</v>
      </c>
      <c r="E9141" s="43" t="e">
        <f>IF(VLOOKUP(S9141,'DD-Lookup'!$J$6:$L$50,3,FALSE)="Monthly",(YEAR(AC9141)-YEAR(AB9141))*12+MONTH(AC9141)-MONTH(AB9141)+1,(AC9141-AB9141+1))</f>
        <v>#N/A</v>
      </c>
      <c r="F9141" s="210" t="e">
        <f t="shared" si="719"/>
        <v>#N/A</v>
      </c>
    </row>
    <row r="9142" spans="1:6" x14ac:dyDescent="0.25">
      <c r="A9142" s="43" t="str">
        <f t="shared" si="715"/>
        <v xml:space="preserve"> 0 Financial</v>
      </c>
      <c r="B9142" s="43" t="str">
        <f t="shared" si="716"/>
        <v/>
      </c>
      <c r="C9142" s="43">
        <f t="shared" si="717"/>
        <v>0</v>
      </c>
      <c r="D9142" s="43" t="str">
        <f t="shared" si="718"/>
        <v>Financial</v>
      </c>
      <c r="E9142" s="43" t="e">
        <f>IF(VLOOKUP(S9142,'DD-Lookup'!$J$6:$L$50,3,FALSE)="Monthly",(YEAR(AC9142)-YEAR(AB9142))*12+MONTH(AC9142)-MONTH(AB9142)+1,(AC9142-AB9142+1))</f>
        <v>#N/A</v>
      </c>
      <c r="F9142" s="210" t="e">
        <f t="shared" si="719"/>
        <v>#N/A</v>
      </c>
    </row>
    <row r="9143" spans="1:6" x14ac:dyDescent="0.25">
      <c r="A9143" s="43" t="str">
        <f t="shared" si="715"/>
        <v xml:space="preserve"> 0 Financial</v>
      </c>
      <c r="B9143" s="43" t="str">
        <f t="shared" si="716"/>
        <v/>
      </c>
      <c r="C9143" s="43">
        <f t="shared" si="717"/>
        <v>0</v>
      </c>
      <c r="D9143" s="43" t="str">
        <f t="shared" si="718"/>
        <v>Financial</v>
      </c>
      <c r="E9143" s="43" t="e">
        <f>IF(VLOOKUP(S9143,'DD-Lookup'!$J$6:$L$50,3,FALSE)="Monthly",(YEAR(AC9143)-YEAR(AB9143))*12+MONTH(AC9143)-MONTH(AB9143)+1,(AC9143-AB9143+1))</f>
        <v>#N/A</v>
      </c>
      <c r="F9143" s="210" t="e">
        <f t="shared" si="719"/>
        <v>#N/A</v>
      </c>
    </row>
    <row r="9144" spans="1:6" x14ac:dyDescent="0.25">
      <c r="A9144" s="43" t="str">
        <f t="shared" si="715"/>
        <v xml:space="preserve"> 0 Financial</v>
      </c>
      <c r="B9144" s="43" t="str">
        <f t="shared" si="716"/>
        <v/>
      </c>
      <c r="C9144" s="43">
        <f t="shared" si="717"/>
        <v>0</v>
      </c>
      <c r="D9144" s="43" t="str">
        <f t="shared" si="718"/>
        <v>Financial</v>
      </c>
      <c r="E9144" s="43" t="e">
        <f>IF(VLOOKUP(S9144,'DD-Lookup'!$J$6:$L$50,3,FALSE)="Monthly",(YEAR(AC9144)-YEAR(AB9144))*12+MONTH(AC9144)-MONTH(AB9144)+1,(AC9144-AB9144+1))</f>
        <v>#N/A</v>
      </c>
      <c r="F9144" s="210" t="e">
        <f t="shared" si="719"/>
        <v>#N/A</v>
      </c>
    </row>
    <row r="9145" spans="1:6" x14ac:dyDescent="0.25">
      <c r="A9145" s="43" t="str">
        <f t="shared" si="715"/>
        <v xml:space="preserve"> 0 Financial</v>
      </c>
      <c r="B9145" s="43" t="str">
        <f t="shared" si="716"/>
        <v/>
      </c>
      <c r="C9145" s="43">
        <f t="shared" si="717"/>
        <v>0</v>
      </c>
      <c r="D9145" s="43" t="str">
        <f t="shared" si="718"/>
        <v>Financial</v>
      </c>
      <c r="E9145" s="43" t="e">
        <f>IF(VLOOKUP(S9145,'DD-Lookup'!$J$6:$L$50,3,FALSE)="Monthly",(YEAR(AC9145)-YEAR(AB9145))*12+MONTH(AC9145)-MONTH(AB9145)+1,(AC9145-AB9145+1))</f>
        <v>#N/A</v>
      </c>
      <c r="F9145" s="210" t="e">
        <f t="shared" si="719"/>
        <v>#N/A</v>
      </c>
    </row>
    <row r="9146" spans="1:6" x14ac:dyDescent="0.25">
      <c r="A9146" s="43" t="str">
        <f t="shared" si="715"/>
        <v xml:space="preserve"> 0 Financial</v>
      </c>
      <c r="B9146" s="43" t="str">
        <f t="shared" si="716"/>
        <v/>
      </c>
      <c r="C9146" s="43">
        <f t="shared" si="717"/>
        <v>0</v>
      </c>
      <c r="D9146" s="43" t="str">
        <f t="shared" si="718"/>
        <v>Financial</v>
      </c>
      <c r="E9146" s="43" t="e">
        <f>IF(VLOOKUP(S9146,'DD-Lookup'!$J$6:$L$50,3,FALSE)="Monthly",(YEAR(AC9146)-YEAR(AB9146))*12+MONTH(AC9146)-MONTH(AB9146)+1,(AC9146-AB9146+1))</f>
        <v>#N/A</v>
      </c>
      <c r="F9146" s="210" t="e">
        <f t="shared" si="719"/>
        <v>#N/A</v>
      </c>
    </row>
    <row r="9147" spans="1:6" x14ac:dyDescent="0.25">
      <c r="A9147" s="43" t="str">
        <f t="shared" si="715"/>
        <v xml:space="preserve"> 0 Financial</v>
      </c>
      <c r="B9147" s="43" t="str">
        <f t="shared" si="716"/>
        <v/>
      </c>
      <c r="C9147" s="43">
        <f t="shared" si="717"/>
        <v>0</v>
      </c>
      <c r="D9147" s="43" t="str">
        <f t="shared" si="718"/>
        <v>Financial</v>
      </c>
      <c r="E9147" s="43" t="e">
        <f>IF(VLOOKUP(S9147,'DD-Lookup'!$J$6:$L$50,3,FALSE)="Monthly",(YEAR(AC9147)-YEAR(AB9147))*12+MONTH(AC9147)-MONTH(AB9147)+1,(AC9147-AB9147+1))</f>
        <v>#N/A</v>
      </c>
      <c r="F9147" s="210" t="e">
        <f t="shared" si="719"/>
        <v>#N/A</v>
      </c>
    </row>
    <row r="9148" spans="1:6" x14ac:dyDescent="0.25">
      <c r="A9148" s="43" t="str">
        <f t="shared" si="715"/>
        <v xml:space="preserve"> 0 Financial</v>
      </c>
      <c r="B9148" s="43" t="str">
        <f t="shared" si="716"/>
        <v/>
      </c>
      <c r="C9148" s="43">
        <f t="shared" si="717"/>
        <v>0</v>
      </c>
      <c r="D9148" s="43" t="str">
        <f t="shared" si="718"/>
        <v>Financial</v>
      </c>
      <c r="E9148" s="43" t="e">
        <f>IF(VLOOKUP(S9148,'DD-Lookup'!$J$6:$L$50,3,FALSE)="Monthly",(YEAR(AC9148)-YEAR(AB9148))*12+MONTH(AC9148)-MONTH(AB9148)+1,(AC9148-AB9148+1))</f>
        <v>#N/A</v>
      </c>
      <c r="F9148" s="210" t="e">
        <f t="shared" si="719"/>
        <v>#N/A</v>
      </c>
    </row>
    <row r="9149" spans="1:6" x14ac:dyDescent="0.25">
      <c r="A9149" s="43" t="str">
        <f t="shared" si="715"/>
        <v xml:space="preserve"> 0 Financial</v>
      </c>
      <c r="B9149" s="43" t="str">
        <f t="shared" si="716"/>
        <v/>
      </c>
      <c r="C9149" s="43">
        <f t="shared" si="717"/>
        <v>0</v>
      </c>
      <c r="D9149" s="43" t="str">
        <f t="shared" si="718"/>
        <v>Financial</v>
      </c>
      <c r="E9149" s="43" t="e">
        <f>IF(VLOOKUP(S9149,'DD-Lookup'!$J$6:$L$50,3,FALSE)="Monthly",(YEAR(AC9149)-YEAR(AB9149))*12+MONTH(AC9149)-MONTH(AB9149)+1,(AC9149-AB9149+1))</f>
        <v>#N/A</v>
      </c>
      <c r="F9149" s="210" t="e">
        <f t="shared" si="719"/>
        <v>#N/A</v>
      </c>
    </row>
    <row r="9150" spans="1:6" x14ac:dyDescent="0.25">
      <c r="A9150" s="43" t="str">
        <f t="shared" si="715"/>
        <v xml:space="preserve"> 0 Financial</v>
      </c>
      <c r="B9150" s="43" t="str">
        <f t="shared" si="716"/>
        <v/>
      </c>
      <c r="C9150" s="43">
        <f t="shared" si="717"/>
        <v>0</v>
      </c>
      <c r="D9150" s="43" t="str">
        <f t="shared" si="718"/>
        <v>Financial</v>
      </c>
      <c r="E9150" s="43" t="e">
        <f>IF(VLOOKUP(S9150,'DD-Lookup'!$J$6:$L$50,3,FALSE)="Monthly",(YEAR(AC9150)-YEAR(AB9150))*12+MONTH(AC9150)-MONTH(AB9150)+1,(AC9150-AB9150+1))</f>
        <v>#N/A</v>
      </c>
      <c r="F9150" s="210" t="e">
        <f t="shared" si="719"/>
        <v>#N/A</v>
      </c>
    </row>
    <row r="9151" spans="1:6" x14ac:dyDescent="0.25">
      <c r="A9151" s="43" t="str">
        <f t="shared" si="715"/>
        <v xml:space="preserve"> 0 Financial</v>
      </c>
      <c r="B9151" s="43" t="str">
        <f t="shared" si="716"/>
        <v/>
      </c>
      <c r="C9151" s="43">
        <f t="shared" si="717"/>
        <v>0</v>
      </c>
      <c r="D9151" s="43" t="str">
        <f t="shared" si="718"/>
        <v>Financial</v>
      </c>
      <c r="E9151" s="43" t="e">
        <f>IF(VLOOKUP(S9151,'DD-Lookup'!$J$6:$L$50,3,FALSE)="Monthly",(YEAR(AC9151)-YEAR(AB9151))*12+MONTH(AC9151)-MONTH(AB9151)+1,(AC9151-AB9151+1))</f>
        <v>#N/A</v>
      </c>
      <c r="F9151" s="210" t="e">
        <f t="shared" si="719"/>
        <v>#N/A</v>
      </c>
    </row>
    <row r="9152" spans="1:6" x14ac:dyDescent="0.25">
      <c r="A9152" s="43" t="str">
        <f t="shared" si="715"/>
        <v xml:space="preserve"> 0 Financial</v>
      </c>
      <c r="B9152" s="43" t="str">
        <f t="shared" si="716"/>
        <v/>
      </c>
      <c r="C9152" s="43">
        <f t="shared" si="717"/>
        <v>0</v>
      </c>
      <c r="D9152" s="43" t="str">
        <f t="shared" si="718"/>
        <v>Financial</v>
      </c>
      <c r="E9152" s="43" t="e">
        <f>IF(VLOOKUP(S9152,'DD-Lookup'!$J$6:$L$50,3,FALSE)="Monthly",(YEAR(AC9152)-YEAR(AB9152))*12+MONTH(AC9152)-MONTH(AB9152)+1,(AC9152-AB9152+1))</f>
        <v>#N/A</v>
      </c>
      <c r="F9152" s="210" t="e">
        <f t="shared" si="719"/>
        <v>#N/A</v>
      </c>
    </row>
    <row r="9153" spans="1:6" x14ac:dyDescent="0.25">
      <c r="A9153" s="43" t="str">
        <f t="shared" si="715"/>
        <v xml:space="preserve"> 0 Financial</v>
      </c>
      <c r="B9153" s="43" t="str">
        <f t="shared" si="716"/>
        <v/>
      </c>
      <c r="C9153" s="43">
        <f t="shared" si="717"/>
        <v>0</v>
      </c>
      <c r="D9153" s="43" t="str">
        <f t="shared" si="718"/>
        <v>Financial</v>
      </c>
      <c r="E9153" s="43" t="e">
        <f>IF(VLOOKUP(S9153,'DD-Lookup'!$J$6:$L$50,3,FALSE)="Monthly",(YEAR(AC9153)-YEAR(AB9153))*12+MONTH(AC9153)-MONTH(AB9153)+1,(AC9153-AB9153+1))</f>
        <v>#N/A</v>
      </c>
      <c r="F9153" s="210" t="e">
        <f t="shared" si="719"/>
        <v>#N/A</v>
      </c>
    </row>
    <row r="9154" spans="1:6" x14ac:dyDescent="0.25">
      <c r="A9154" s="43" t="str">
        <f t="shared" si="715"/>
        <v xml:space="preserve"> 0 Financial</v>
      </c>
      <c r="B9154" s="43" t="str">
        <f t="shared" si="716"/>
        <v/>
      </c>
      <c r="C9154" s="43">
        <f t="shared" si="717"/>
        <v>0</v>
      </c>
      <c r="D9154" s="43" t="str">
        <f t="shared" si="718"/>
        <v>Financial</v>
      </c>
      <c r="E9154" s="43" t="e">
        <f>IF(VLOOKUP(S9154,'DD-Lookup'!$J$6:$L$50,3,FALSE)="Monthly",(YEAR(AC9154)-YEAR(AB9154))*12+MONTH(AC9154)-MONTH(AB9154)+1,(AC9154-AB9154+1))</f>
        <v>#N/A</v>
      </c>
      <c r="F9154" s="210" t="e">
        <f t="shared" si="719"/>
        <v>#N/A</v>
      </c>
    </row>
    <row r="9155" spans="1:6" x14ac:dyDescent="0.25">
      <c r="A9155" s="43" t="str">
        <f t="shared" si="715"/>
        <v xml:space="preserve"> 0 Financial</v>
      </c>
      <c r="B9155" s="43" t="str">
        <f t="shared" si="716"/>
        <v/>
      </c>
      <c r="C9155" s="43">
        <f t="shared" si="717"/>
        <v>0</v>
      </c>
      <c r="D9155" s="43" t="str">
        <f t="shared" si="718"/>
        <v>Financial</v>
      </c>
      <c r="E9155" s="43" t="e">
        <f>IF(VLOOKUP(S9155,'DD-Lookup'!$J$6:$L$50,3,FALSE)="Monthly",(YEAR(AC9155)-YEAR(AB9155))*12+MONTH(AC9155)-MONTH(AB9155)+1,(AC9155-AB9155+1))</f>
        <v>#N/A</v>
      </c>
      <c r="F9155" s="210" t="e">
        <f t="shared" si="719"/>
        <v>#N/A</v>
      </c>
    </row>
    <row r="9156" spans="1:6" x14ac:dyDescent="0.25">
      <c r="A9156" s="43" t="str">
        <f t="shared" si="715"/>
        <v xml:space="preserve"> 0 Financial</v>
      </c>
      <c r="B9156" s="43" t="str">
        <f t="shared" si="716"/>
        <v/>
      </c>
      <c r="C9156" s="43">
        <f t="shared" si="717"/>
        <v>0</v>
      </c>
      <c r="D9156" s="43" t="str">
        <f t="shared" si="718"/>
        <v>Financial</v>
      </c>
      <c r="E9156" s="43" t="e">
        <f>IF(VLOOKUP(S9156,'DD-Lookup'!$J$6:$L$50,3,FALSE)="Monthly",(YEAR(AC9156)-YEAR(AB9156))*12+MONTH(AC9156)-MONTH(AB9156)+1,(AC9156-AB9156+1))</f>
        <v>#N/A</v>
      </c>
      <c r="F9156" s="210" t="e">
        <f t="shared" si="719"/>
        <v>#N/A</v>
      </c>
    </row>
    <row r="9157" spans="1:6" x14ac:dyDescent="0.25">
      <c r="A9157" s="43" t="str">
        <f t="shared" si="715"/>
        <v xml:space="preserve"> 0 Financial</v>
      </c>
      <c r="B9157" s="43" t="str">
        <f t="shared" si="716"/>
        <v/>
      </c>
      <c r="C9157" s="43">
        <f t="shared" si="717"/>
        <v>0</v>
      </c>
      <c r="D9157" s="43" t="str">
        <f t="shared" si="718"/>
        <v>Financial</v>
      </c>
      <c r="E9157" s="43" t="e">
        <f>IF(VLOOKUP(S9157,'DD-Lookup'!$J$6:$L$50,3,FALSE)="Monthly",(YEAR(AC9157)-YEAR(AB9157))*12+MONTH(AC9157)-MONTH(AB9157)+1,(AC9157-AB9157+1))</f>
        <v>#N/A</v>
      </c>
      <c r="F9157" s="210" t="e">
        <f t="shared" si="719"/>
        <v>#N/A</v>
      </c>
    </row>
    <row r="9158" spans="1:6" x14ac:dyDescent="0.25">
      <c r="A9158" s="43" t="str">
        <f t="shared" si="715"/>
        <v xml:space="preserve"> 0 Financial</v>
      </c>
      <c r="B9158" s="43" t="str">
        <f t="shared" si="716"/>
        <v/>
      </c>
      <c r="C9158" s="43">
        <f t="shared" si="717"/>
        <v>0</v>
      </c>
      <c r="D9158" s="43" t="str">
        <f t="shared" si="718"/>
        <v>Financial</v>
      </c>
      <c r="E9158" s="43" t="e">
        <f>IF(VLOOKUP(S9158,'DD-Lookup'!$J$6:$L$50,3,FALSE)="Monthly",(YEAR(AC9158)-YEAR(AB9158))*12+MONTH(AC9158)-MONTH(AB9158)+1,(AC9158-AB9158+1))</f>
        <v>#N/A</v>
      </c>
      <c r="F9158" s="210" t="e">
        <f t="shared" si="719"/>
        <v>#N/A</v>
      </c>
    </row>
    <row r="9159" spans="1:6" x14ac:dyDescent="0.25">
      <c r="A9159" s="43" t="str">
        <f t="shared" si="715"/>
        <v xml:space="preserve"> 0 Financial</v>
      </c>
      <c r="B9159" s="43" t="str">
        <f t="shared" si="716"/>
        <v/>
      </c>
      <c r="C9159" s="43">
        <f t="shared" si="717"/>
        <v>0</v>
      </c>
      <c r="D9159" s="43" t="str">
        <f t="shared" si="718"/>
        <v>Financial</v>
      </c>
      <c r="E9159" s="43" t="e">
        <f>IF(VLOOKUP(S9159,'DD-Lookup'!$J$6:$L$50,3,FALSE)="Monthly",(YEAR(AC9159)-YEAR(AB9159))*12+MONTH(AC9159)-MONTH(AB9159)+1,(AC9159-AB9159+1))</f>
        <v>#N/A</v>
      </c>
      <c r="F9159" s="210" t="e">
        <f t="shared" si="719"/>
        <v>#N/A</v>
      </c>
    </row>
    <row r="9160" spans="1:6" x14ac:dyDescent="0.25">
      <c r="A9160" s="43" t="str">
        <f t="shared" si="715"/>
        <v xml:space="preserve"> 0 Financial</v>
      </c>
      <c r="B9160" s="43" t="str">
        <f t="shared" si="716"/>
        <v/>
      </c>
      <c r="C9160" s="43">
        <f t="shared" si="717"/>
        <v>0</v>
      </c>
      <c r="D9160" s="43" t="str">
        <f t="shared" si="718"/>
        <v>Financial</v>
      </c>
      <c r="E9160" s="43" t="e">
        <f>IF(VLOOKUP(S9160,'DD-Lookup'!$J$6:$L$50,3,FALSE)="Monthly",(YEAR(AC9160)-YEAR(AB9160))*12+MONTH(AC9160)-MONTH(AB9160)+1,(AC9160-AB9160+1))</f>
        <v>#N/A</v>
      </c>
      <c r="F9160" s="210" t="e">
        <f t="shared" si="719"/>
        <v>#N/A</v>
      </c>
    </row>
    <row r="9161" spans="1:6" x14ac:dyDescent="0.25">
      <c r="A9161" s="43" t="str">
        <f t="shared" si="715"/>
        <v xml:space="preserve"> 0 Financial</v>
      </c>
      <c r="B9161" s="43" t="str">
        <f t="shared" si="716"/>
        <v/>
      </c>
      <c r="C9161" s="43">
        <f t="shared" si="717"/>
        <v>0</v>
      </c>
      <c r="D9161" s="43" t="str">
        <f t="shared" si="718"/>
        <v>Financial</v>
      </c>
      <c r="E9161" s="43" t="e">
        <f>IF(VLOOKUP(S9161,'DD-Lookup'!$J$6:$L$50,3,FALSE)="Monthly",(YEAR(AC9161)-YEAR(AB9161))*12+MONTH(AC9161)-MONTH(AB9161)+1,(AC9161-AB9161+1))</f>
        <v>#N/A</v>
      </c>
      <c r="F9161" s="210" t="e">
        <f t="shared" si="719"/>
        <v>#N/A</v>
      </c>
    </row>
    <row r="9162" spans="1:6" x14ac:dyDescent="0.25">
      <c r="A9162" s="43" t="str">
        <f t="shared" ref="A9162:A9225" si="720">B9162&amp;" "&amp;C9162&amp;" "&amp;D9162</f>
        <v xml:space="preserve"> 0 Financial</v>
      </c>
      <c r="B9162" s="43" t="str">
        <f t="shared" ref="B9162:B9225" si="721">IF((LEFT(N9162,2)="US"),"US","")</f>
        <v/>
      </c>
      <c r="C9162" s="43">
        <f t="shared" ref="C9162:C9225" si="722">M9162</f>
        <v>0</v>
      </c>
      <c r="D9162" s="43" t="str">
        <f t="shared" ref="D9162:D9225" si="723">IF(ISNUMBER(FIND("Phy",N9162))=TRUE,"Physical","Financial")</f>
        <v>Financial</v>
      </c>
      <c r="E9162" s="43" t="e">
        <f>IF(VLOOKUP(S9162,'DD-Lookup'!$J$6:$L$50,3,FALSE)="Monthly",(YEAR(AC9162)-YEAR(AB9162))*12+MONTH(AC9162)-MONTH(AB9162)+1,(AC9162-AB9162+1))</f>
        <v>#N/A</v>
      </c>
      <c r="F9162" s="210" t="e">
        <f t="shared" ref="F9162:F9225" si="724">E9162*SUM(P9162:Q9162)</f>
        <v>#N/A</v>
      </c>
    </row>
    <row r="9163" spans="1:6" x14ac:dyDescent="0.25">
      <c r="A9163" s="43" t="str">
        <f t="shared" si="720"/>
        <v xml:space="preserve"> 0 Financial</v>
      </c>
      <c r="B9163" s="43" t="str">
        <f t="shared" si="721"/>
        <v/>
      </c>
      <c r="C9163" s="43">
        <f t="shared" si="722"/>
        <v>0</v>
      </c>
      <c r="D9163" s="43" t="str">
        <f t="shared" si="723"/>
        <v>Financial</v>
      </c>
      <c r="E9163" s="43" t="e">
        <f>IF(VLOOKUP(S9163,'DD-Lookup'!$J$6:$L$50,3,FALSE)="Monthly",(YEAR(AC9163)-YEAR(AB9163))*12+MONTH(AC9163)-MONTH(AB9163)+1,(AC9163-AB9163+1))</f>
        <v>#N/A</v>
      </c>
      <c r="F9163" s="210" t="e">
        <f t="shared" si="724"/>
        <v>#N/A</v>
      </c>
    </row>
    <row r="9164" spans="1:6" x14ac:dyDescent="0.25">
      <c r="A9164" s="43" t="str">
        <f t="shared" si="720"/>
        <v xml:space="preserve"> 0 Financial</v>
      </c>
      <c r="B9164" s="43" t="str">
        <f t="shared" si="721"/>
        <v/>
      </c>
      <c r="C9164" s="43">
        <f t="shared" si="722"/>
        <v>0</v>
      </c>
      <c r="D9164" s="43" t="str">
        <f t="shared" si="723"/>
        <v>Financial</v>
      </c>
      <c r="E9164" s="43" t="e">
        <f>IF(VLOOKUP(S9164,'DD-Lookup'!$J$6:$L$50,3,FALSE)="Monthly",(YEAR(AC9164)-YEAR(AB9164))*12+MONTH(AC9164)-MONTH(AB9164)+1,(AC9164-AB9164+1))</f>
        <v>#N/A</v>
      </c>
      <c r="F9164" s="210" t="e">
        <f t="shared" si="724"/>
        <v>#N/A</v>
      </c>
    </row>
    <row r="9165" spans="1:6" x14ac:dyDescent="0.25">
      <c r="A9165" s="43" t="str">
        <f t="shared" si="720"/>
        <v xml:space="preserve"> 0 Financial</v>
      </c>
      <c r="B9165" s="43" t="str">
        <f t="shared" si="721"/>
        <v/>
      </c>
      <c r="C9165" s="43">
        <f t="shared" si="722"/>
        <v>0</v>
      </c>
      <c r="D9165" s="43" t="str">
        <f t="shared" si="723"/>
        <v>Financial</v>
      </c>
      <c r="E9165" s="43" t="e">
        <f>IF(VLOOKUP(S9165,'DD-Lookup'!$J$6:$L$50,3,FALSE)="Monthly",(YEAR(AC9165)-YEAR(AB9165))*12+MONTH(AC9165)-MONTH(AB9165)+1,(AC9165-AB9165+1))</f>
        <v>#N/A</v>
      </c>
      <c r="F9165" s="210" t="e">
        <f t="shared" si="724"/>
        <v>#N/A</v>
      </c>
    </row>
    <row r="9166" spans="1:6" x14ac:dyDescent="0.25">
      <c r="A9166" s="43" t="str">
        <f t="shared" si="720"/>
        <v xml:space="preserve"> 0 Financial</v>
      </c>
      <c r="B9166" s="43" t="str">
        <f t="shared" si="721"/>
        <v/>
      </c>
      <c r="C9166" s="43">
        <f t="shared" si="722"/>
        <v>0</v>
      </c>
      <c r="D9166" s="43" t="str">
        <f t="shared" si="723"/>
        <v>Financial</v>
      </c>
      <c r="E9166" s="43" t="e">
        <f>IF(VLOOKUP(S9166,'DD-Lookup'!$J$6:$L$50,3,FALSE)="Monthly",(YEAR(AC9166)-YEAR(AB9166))*12+MONTH(AC9166)-MONTH(AB9166)+1,(AC9166-AB9166+1))</f>
        <v>#N/A</v>
      </c>
      <c r="F9166" s="210" t="e">
        <f t="shared" si="724"/>
        <v>#N/A</v>
      </c>
    </row>
    <row r="9167" spans="1:6" x14ac:dyDescent="0.25">
      <c r="A9167" s="43" t="str">
        <f t="shared" si="720"/>
        <v xml:space="preserve"> 0 Financial</v>
      </c>
      <c r="B9167" s="43" t="str">
        <f t="shared" si="721"/>
        <v/>
      </c>
      <c r="C9167" s="43">
        <f t="shared" si="722"/>
        <v>0</v>
      </c>
      <c r="D9167" s="43" t="str">
        <f t="shared" si="723"/>
        <v>Financial</v>
      </c>
      <c r="E9167" s="43" t="e">
        <f>IF(VLOOKUP(S9167,'DD-Lookup'!$J$6:$L$50,3,FALSE)="Monthly",(YEAR(AC9167)-YEAR(AB9167))*12+MONTH(AC9167)-MONTH(AB9167)+1,(AC9167-AB9167+1))</f>
        <v>#N/A</v>
      </c>
      <c r="F9167" s="210" t="e">
        <f t="shared" si="724"/>
        <v>#N/A</v>
      </c>
    </row>
    <row r="9168" spans="1:6" x14ac:dyDescent="0.25">
      <c r="A9168" s="43" t="str">
        <f t="shared" si="720"/>
        <v xml:space="preserve"> 0 Financial</v>
      </c>
      <c r="B9168" s="43" t="str">
        <f t="shared" si="721"/>
        <v/>
      </c>
      <c r="C9168" s="43">
        <f t="shared" si="722"/>
        <v>0</v>
      </c>
      <c r="D9168" s="43" t="str">
        <f t="shared" si="723"/>
        <v>Financial</v>
      </c>
      <c r="E9168" s="43" t="e">
        <f>IF(VLOOKUP(S9168,'DD-Lookup'!$J$6:$L$50,3,FALSE)="Monthly",(YEAR(AC9168)-YEAR(AB9168))*12+MONTH(AC9168)-MONTH(AB9168)+1,(AC9168-AB9168+1))</f>
        <v>#N/A</v>
      </c>
      <c r="F9168" s="210" t="e">
        <f t="shared" si="724"/>
        <v>#N/A</v>
      </c>
    </row>
    <row r="9169" spans="1:6" x14ac:dyDescent="0.25">
      <c r="A9169" s="43" t="str">
        <f t="shared" si="720"/>
        <v xml:space="preserve"> 0 Financial</v>
      </c>
      <c r="B9169" s="43" t="str">
        <f t="shared" si="721"/>
        <v/>
      </c>
      <c r="C9169" s="43">
        <f t="shared" si="722"/>
        <v>0</v>
      </c>
      <c r="D9169" s="43" t="str">
        <f t="shared" si="723"/>
        <v>Financial</v>
      </c>
      <c r="E9169" s="43" t="e">
        <f>IF(VLOOKUP(S9169,'DD-Lookup'!$J$6:$L$50,3,FALSE)="Monthly",(YEAR(AC9169)-YEAR(AB9169))*12+MONTH(AC9169)-MONTH(AB9169)+1,(AC9169-AB9169+1))</f>
        <v>#N/A</v>
      </c>
      <c r="F9169" s="210" t="e">
        <f t="shared" si="724"/>
        <v>#N/A</v>
      </c>
    </row>
    <row r="9170" spans="1:6" x14ac:dyDescent="0.25">
      <c r="A9170" s="43" t="str">
        <f t="shared" si="720"/>
        <v xml:space="preserve"> 0 Financial</v>
      </c>
      <c r="B9170" s="43" t="str">
        <f t="shared" si="721"/>
        <v/>
      </c>
      <c r="C9170" s="43">
        <f t="shared" si="722"/>
        <v>0</v>
      </c>
      <c r="D9170" s="43" t="str">
        <f t="shared" si="723"/>
        <v>Financial</v>
      </c>
      <c r="E9170" s="43" t="e">
        <f>IF(VLOOKUP(S9170,'DD-Lookup'!$J$6:$L$50,3,FALSE)="Monthly",(YEAR(AC9170)-YEAR(AB9170))*12+MONTH(AC9170)-MONTH(AB9170)+1,(AC9170-AB9170+1))</f>
        <v>#N/A</v>
      </c>
      <c r="F9170" s="210" t="e">
        <f t="shared" si="724"/>
        <v>#N/A</v>
      </c>
    </row>
    <row r="9171" spans="1:6" x14ac:dyDescent="0.25">
      <c r="A9171" s="43" t="str">
        <f t="shared" si="720"/>
        <v xml:space="preserve"> 0 Financial</v>
      </c>
      <c r="B9171" s="43" t="str">
        <f t="shared" si="721"/>
        <v/>
      </c>
      <c r="C9171" s="43">
        <f t="shared" si="722"/>
        <v>0</v>
      </c>
      <c r="D9171" s="43" t="str">
        <f t="shared" si="723"/>
        <v>Financial</v>
      </c>
      <c r="E9171" s="43" t="e">
        <f>IF(VLOOKUP(S9171,'DD-Lookup'!$J$6:$L$50,3,FALSE)="Monthly",(YEAR(AC9171)-YEAR(AB9171))*12+MONTH(AC9171)-MONTH(AB9171)+1,(AC9171-AB9171+1))</f>
        <v>#N/A</v>
      </c>
      <c r="F9171" s="210" t="e">
        <f t="shared" si="724"/>
        <v>#N/A</v>
      </c>
    </row>
    <row r="9172" spans="1:6" x14ac:dyDescent="0.25">
      <c r="A9172" s="43" t="str">
        <f t="shared" si="720"/>
        <v xml:space="preserve"> 0 Financial</v>
      </c>
      <c r="B9172" s="43" t="str">
        <f t="shared" si="721"/>
        <v/>
      </c>
      <c r="C9172" s="43">
        <f t="shared" si="722"/>
        <v>0</v>
      </c>
      <c r="D9172" s="43" t="str">
        <f t="shared" si="723"/>
        <v>Financial</v>
      </c>
      <c r="E9172" s="43" t="e">
        <f>IF(VLOOKUP(S9172,'DD-Lookup'!$J$6:$L$50,3,FALSE)="Monthly",(YEAR(AC9172)-YEAR(AB9172))*12+MONTH(AC9172)-MONTH(AB9172)+1,(AC9172-AB9172+1))</f>
        <v>#N/A</v>
      </c>
      <c r="F9172" s="210" t="e">
        <f t="shared" si="724"/>
        <v>#N/A</v>
      </c>
    </row>
    <row r="9173" spans="1:6" x14ac:dyDescent="0.25">
      <c r="A9173" s="43" t="str">
        <f t="shared" si="720"/>
        <v xml:space="preserve"> 0 Financial</v>
      </c>
      <c r="B9173" s="43" t="str">
        <f t="shared" si="721"/>
        <v/>
      </c>
      <c r="C9173" s="43">
        <f t="shared" si="722"/>
        <v>0</v>
      </c>
      <c r="D9173" s="43" t="str">
        <f t="shared" si="723"/>
        <v>Financial</v>
      </c>
      <c r="E9173" s="43" t="e">
        <f>IF(VLOOKUP(S9173,'DD-Lookup'!$J$6:$L$50,3,FALSE)="Monthly",(YEAR(AC9173)-YEAR(AB9173))*12+MONTH(AC9173)-MONTH(AB9173)+1,(AC9173-AB9173+1))</f>
        <v>#N/A</v>
      </c>
      <c r="F9173" s="210" t="e">
        <f t="shared" si="724"/>
        <v>#N/A</v>
      </c>
    </row>
    <row r="9174" spans="1:6" x14ac:dyDescent="0.25">
      <c r="A9174" s="43" t="str">
        <f t="shared" si="720"/>
        <v xml:space="preserve"> 0 Financial</v>
      </c>
      <c r="B9174" s="43" t="str">
        <f t="shared" si="721"/>
        <v/>
      </c>
      <c r="C9174" s="43">
        <f t="shared" si="722"/>
        <v>0</v>
      </c>
      <c r="D9174" s="43" t="str">
        <f t="shared" si="723"/>
        <v>Financial</v>
      </c>
      <c r="E9174" s="43" t="e">
        <f>IF(VLOOKUP(S9174,'DD-Lookup'!$J$6:$L$50,3,FALSE)="Monthly",(YEAR(AC9174)-YEAR(AB9174))*12+MONTH(AC9174)-MONTH(AB9174)+1,(AC9174-AB9174+1))</f>
        <v>#N/A</v>
      </c>
      <c r="F9174" s="210" t="e">
        <f t="shared" si="724"/>
        <v>#N/A</v>
      </c>
    </row>
    <row r="9175" spans="1:6" x14ac:dyDescent="0.25">
      <c r="A9175" s="43" t="str">
        <f t="shared" si="720"/>
        <v xml:space="preserve"> 0 Financial</v>
      </c>
      <c r="B9175" s="43" t="str">
        <f t="shared" si="721"/>
        <v/>
      </c>
      <c r="C9175" s="43">
        <f t="shared" si="722"/>
        <v>0</v>
      </c>
      <c r="D9175" s="43" t="str">
        <f t="shared" si="723"/>
        <v>Financial</v>
      </c>
      <c r="E9175" s="43" t="e">
        <f>IF(VLOOKUP(S9175,'DD-Lookup'!$J$6:$L$50,3,FALSE)="Monthly",(YEAR(AC9175)-YEAR(AB9175))*12+MONTH(AC9175)-MONTH(AB9175)+1,(AC9175-AB9175+1))</f>
        <v>#N/A</v>
      </c>
      <c r="F9175" s="210" t="e">
        <f t="shared" si="724"/>
        <v>#N/A</v>
      </c>
    </row>
    <row r="9176" spans="1:6" x14ac:dyDescent="0.25">
      <c r="A9176" s="43" t="str">
        <f t="shared" si="720"/>
        <v xml:space="preserve"> 0 Financial</v>
      </c>
      <c r="B9176" s="43" t="str">
        <f t="shared" si="721"/>
        <v/>
      </c>
      <c r="C9176" s="43">
        <f t="shared" si="722"/>
        <v>0</v>
      </c>
      <c r="D9176" s="43" t="str">
        <f t="shared" si="723"/>
        <v>Financial</v>
      </c>
      <c r="E9176" s="43" t="e">
        <f>IF(VLOOKUP(S9176,'DD-Lookup'!$J$6:$L$50,3,FALSE)="Monthly",(YEAR(AC9176)-YEAR(AB9176))*12+MONTH(AC9176)-MONTH(AB9176)+1,(AC9176-AB9176+1))</f>
        <v>#N/A</v>
      </c>
      <c r="F9176" s="210" t="e">
        <f t="shared" si="724"/>
        <v>#N/A</v>
      </c>
    </row>
    <row r="9177" spans="1:6" x14ac:dyDescent="0.25">
      <c r="A9177" s="43" t="str">
        <f t="shared" si="720"/>
        <v xml:space="preserve"> 0 Financial</v>
      </c>
      <c r="B9177" s="43" t="str">
        <f t="shared" si="721"/>
        <v/>
      </c>
      <c r="C9177" s="43">
        <f t="shared" si="722"/>
        <v>0</v>
      </c>
      <c r="D9177" s="43" t="str">
        <f t="shared" si="723"/>
        <v>Financial</v>
      </c>
      <c r="E9177" s="43" t="e">
        <f>IF(VLOOKUP(S9177,'DD-Lookup'!$J$6:$L$50,3,FALSE)="Monthly",(YEAR(AC9177)-YEAR(AB9177))*12+MONTH(AC9177)-MONTH(AB9177)+1,(AC9177-AB9177+1))</f>
        <v>#N/A</v>
      </c>
      <c r="F9177" s="210" t="e">
        <f t="shared" si="724"/>
        <v>#N/A</v>
      </c>
    </row>
    <row r="9178" spans="1:6" x14ac:dyDescent="0.25">
      <c r="A9178" s="43" t="str">
        <f t="shared" si="720"/>
        <v xml:space="preserve"> 0 Financial</v>
      </c>
      <c r="B9178" s="43" t="str">
        <f t="shared" si="721"/>
        <v/>
      </c>
      <c r="C9178" s="43">
        <f t="shared" si="722"/>
        <v>0</v>
      </c>
      <c r="D9178" s="43" t="str">
        <f t="shared" si="723"/>
        <v>Financial</v>
      </c>
      <c r="E9178" s="43" t="e">
        <f>IF(VLOOKUP(S9178,'DD-Lookup'!$J$6:$L$50,3,FALSE)="Monthly",(YEAR(AC9178)-YEAR(AB9178))*12+MONTH(AC9178)-MONTH(AB9178)+1,(AC9178-AB9178+1))</f>
        <v>#N/A</v>
      </c>
      <c r="F9178" s="210" t="e">
        <f t="shared" si="724"/>
        <v>#N/A</v>
      </c>
    </row>
    <row r="9179" spans="1:6" x14ac:dyDescent="0.25">
      <c r="A9179" s="43" t="str">
        <f t="shared" si="720"/>
        <v xml:space="preserve"> 0 Financial</v>
      </c>
      <c r="B9179" s="43" t="str">
        <f t="shared" si="721"/>
        <v/>
      </c>
      <c r="C9179" s="43">
        <f t="shared" si="722"/>
        <v>0</v>
      </c>
      <c r="D9179" s="43" t="str">
        <f t="shared" si="723"/>
        <v>Financial</v>
      </c>
      <c r="E9179" s="43" t="e">
        <f>IF(VLOOKUP(S9179,'DD-Lookup'!$J$6:$L$50,3,FALSE)="Monthly",(YEAR(AC9179)-YEAR(AB9179))*12+MONTH(AC9179)-MONTH(AB9179)+1,(AC9179-AB9179+1))</f>
        <v>#N/A</v>
      </c>
      <c r="F9179" s="210" t="e">
        <f t="shared" si="724"/>
        <v>#N/A</v>
      </c>
    </row>
    <row r="9180" spans="1:6" x14ac:dyDescent="0.25">
      <c r="A9180" s="43" t="str">
        <f t="shared" si="720"/>
        <v xml:space="preserve"> 0 Financial</v>
      </c>
      <c r="B9180" s="43" t="str">
        <f t="shared" si="721"/>
        <v/>
      </c>
      <c r="C9180" s="43">
        <f t="shared" si="722"/>
        <v>0</v>
      </c>
      <c r="D9180" s="43" t="str">
        <f t="shared" si="723"/>
        <v>Financial</v>
      </c>
      <c r="E9180" s="43" t="e">
        <f>IF(VLOOKUP(S9180,'DD-Lookup'!$J$6:$L$50,3,FALSE)="Monthly",(YEAR(AC9180)-YEAR(AB9180))*12+MONTH(AC9180)-MONTH(AB9180)+1,(AC9180-AB9180+1))</f>
        <v>#N/A</v>
      </c>
      <c r="F9180" s="210" t="e">
        <f t="shared" si="724"/>
        <v>#N/A</v>
      </c>
    </row>
    <row r="9181" spans="1:6" x14ac:dyDescent="0.25">
      <c r="A9181" s="43" t="str">
        <f t="shared" si="720"/>
        <v xml:space="preserve"> 0 Financial</v>
      </c>
      <c r="B9181" s="43" t="str">
        <f t="shared" si="721"/>
        <v/>
      </c>
      <c r="C9181" s="43">
        <f t="shared" si="722"/>
        <v>0</v>
      </c>
      <c r="D9181" s="43" t="str">
        <f t="shared" si="723"/>
        <v>Financial</v>
      </c>
      <c r="E9181" s="43" t="e">
        <f>IF(VLOOKUP(S9181,'DD-Lookup'!$J$6:$L$50,3,FALSE)="Monthly",(YEAR(AC9181)-YEAR(AB9181))*12+MONTH(AC9181)-MONTH(AB9181)+1,(AC9181-AB9181+1))</f>
        <v>#N/A</v>
      </c>
      <c r="F9181" s="210" t="e">
        <f t="shared" si="724"/>
        <v>#N/A</v>
      </c>
    </row>
    <row r="9182" spans="1:6" x14ac:dyDescent="0.25">
      <c r="A9182" s="43" t="str">
        <f t="shared" si="720"/>
        <v xml:space="preserve"> 0 Financial</v>
      </c>
      <c r="B9182" s="43" t="str">
        <f t="shared" si="721"/>
        <v/>
      </c>
      <c r="C9182" s="43">
        <f t="shared" si="722"/>
        <v>0</v>
      </c>
      <c r="D9182" s="43" t="str">
        <f t="shared" si="723"/>
        <v>Financial</v>
      </c>
      <c r="E9182" s="43" t="e">
        <f>IF(VLOOKUP(S9182,'DD-Lookup'!$J$6:$L$50,3,FALSE)="Monthly",(YEAR(AC9182)-YEAR(AB9182))*12+MONTH(AC9182)-MONTH(AB9182)+1,(AC9182-AB9182+1))</f>
        <v>#N/A</v>
      </c>
      <c r="F9182" s="210" t="e">
        <f t="shared" si="724"/>
        <v>#N/A</v>
      </c>
    </row>
    <row r="9183" spans="1:6" x14ac:dyDescent="0.25">
      <c r="A9183" s="43" t="str">
        <f t="shared" si="720"/>
        <v xml:space="preserve"> 0 Financial</v>
      </c>
      <c r="B9183" s="43" t="str">
        <f t="shared" si="721"/>
        <v/>
      </c>
      <c r="C9183" s="43">
        <f t="shared" si="722"/>
        <v>0</v>
      </c>
      <c r="D9183" s="43" t="str">
        <f t="shared" si="723"/>
        <v>Financial</v>
      </c>
      <c r="E9183" s="43" t="e">
        <f>IF(VLOOKUP(S9183,'DD-Lookup'!$J$6:$L$50,3,FALSE)="Monthly",(YEAR(AC9183)-YEAR(AB9183))*12+MONTH(AC9183)-MONTH(AB9183)+1,(AC9183-AB9183+1))</f>
        <v>#N/A</v>
      </c>
      <c r="F9183" s="210" t="e">
        <f t="shared" si="724"/>
        <v>#N/A</v>
      </c>
    </row>
    <row r="9184" spans="1:6" x14ac:dyDescent="0.25">
      <c r="A9184" s="43" t="str">
        <f t="shared" si="720"/>
        <v xml:space="preserve"> 0 Financial</v>
      </c>
      <c r="B9184" s="43" t="str">
        <f t="shared" si="721"/>
        <v/>
      </c>
      <c r="C9184" s="43">
        <f t="shared" si="722"/>
        <v>0</v>
      </c>
      <c r="D9184" s="43" t="str">
        <f t="shared" si="723"/>
        <v>Financial</v>
      </c>
      <c r="E9184" s="43" t="e">
        <f>IF(VLOOKUP(S9184,'DD-Lookup'!$J$6:$L$50,3,FALSE)="Monthly",(YEAR(AC9184)-YEAR(AB9184))*12+MONTH(AC9184)-MONTH(AB9184)+1,(AC9184-AB9184+1))</f>
        <v>#N/A</v>
      </c>
      <c r="F9184" s="210" t="e">
        <f t="shared" si="724"/>
        <v>#N/A</v>
      </c>
    </row>
    <row r="9185" spans="1:6" x14ac:dyDescent="0.25">
      <c r="A9185" s="43" t="str">
        <f t="shared" si="720"/>
        <v xml:space="preserve"> 0 Financial</v>
      </c>
      <c r="B9185" s="43" t="str">
        <f t="shared" si="721"/>
        <v/>
      </c>
      <c r="C9185" s="43">
        <f t="shared" si="722"/>
        <v>0</v>
      </c>
      <c r="D9185" s="43" t="str">
        <f t="shared" si="723"/>
        <v>Financial</v>
      </c>
      <c r="E9185" s="43" t="e">
        <f>IF(VLOOKUP(S9185,'DD-Lookup'!$J$6:$L$50,3,FALSE)="Monthly",(YEAR(AC9185)-YEAR(AB9185))*12+MONTH(AC9185)-MONTH(AB9185)+1,(AC9185-AB9185+1))</f>
        <v>#N/A</v>
      </c>
      <c r="F9185" s="210" t="e">
        <f t="shared" si="724"/>
        <v>#N/A</v>
      </c>
    </row>
    <row r="9186" spans="1:6" x14ac:dyDescent="0.25">
      <c r="A9186" s="43" t="str">
        <f t="shared" si="720"/>
        <v xml:space="preserve"> 0 Financial</v>
      </c>
      <c r="B9186" s="43" t="str">
        <f t="shared" si="721"/>
        <v/>
      </c>
      <c r="C9186" s="43">
        <f t="shared" si="722"/>
        <v>0</v>
      </c>
      <c r="D9186" s="43" t="str">
        <f t="shared" si="723"/>
        <v>Financial</v>
      </c>
      <c r="E9186" s="43" t="e">
        <f>IF(VLOOKUP(S9186,'DD-Lookup'!$J$6:$L$50,3,FALSE)="Monthly",(YEAR(AC9186)-YEAR(AB9186))*12+MONTH(AC9186)-MONTH(AB9186)+1,(AC9186-AB9186+1))</f>
        <v>#N/A</v>
      </c>
      <c r="F9186" s="210" t="e">
        <f t="shared" si="724"/>
        <v>#N/A</v>
      </c>
    </row>
    <row r="9187" spans="1:6" x14ac:dyDescent="0.25">
      <c r="A9187" s="43" t="str">
        <f t="shared" si="720"/>
        <v xml:space="preserve"> 0 Financial</v>
      </c>
      <c r="B9187" s="43" t="str">
        <f t="shared" si="721"/>
        <v/>
      </c>
      <c r="C9187" s="43">
        <f t="shared" si="722"/>
        <v>0</v>
      </c>
      <c r="D9187" s="43" t="str">
        <f t="shared" si="723"/>
        <v>Financial</v>
      </c>
      <c r="E9187" s="43" t="e">
        <f>IF(VLOOKUP(S9187,'DD-Lookup'!$J$6:$L$50,3,FALSE)="Monthly",(YEAR(AC9187)-YEAR(AB9187))*12+MONTH(AC9187)-MONTH(AB9187)+1,(AC9187-AB9187+1))</f>
        <v>#N/A</v>
      </c>
      <c r="F9187" s="210" t="e">
        <f t="shared" si="724"/>
        <v>#N/A</v>
      </c>
    </row>
    <row r="9188" spans="1:6" x14ac:dyDescent="0.25">
      <c r="A9188" s="43" t="str">
        <f t="shared" si="720"/>
        <v xml:space="preserve"> 0 Financial</v>
      </c>
      <c r="B9188" s="43" t="str">
        <f t="shared" si="721"/>
        <v/>
      </c>
      <c r="C9188" s="43">
        <f t="shared" si="722"/>
        <v>0</v>
      </c>
      <c r="D9188" s="43" t="str">
        <f t="shared" si="723"/>
        <v>Financial</v>
      </c>
      <c r="E9188" s="43" t="e">
        <f>IF(VLOOKUP(S9188,'DD-Lookup'!$J$6:$L$50,3,FALSE)="Monthly",(YEAR(AC9188)-YEAR(AB9188))*12+MONTH(AC9188)-MONTH(AB9188)+1,(AC9188-AB9188+1))</f>
        <v>#N/A</v>
      </c>
      <c r="F9188" s="210" t="e">
        <f t="shared" si="724"/>
        <v>#N/A</v>
      </c>
    </row>
    <row r="9189" spans="1:6" x14ac:dyDescent="0.25">
      <c r="A9189" s="43" t="str">
        <f t="shared" si="720"/>
        <v xml:space="preserve"> 0 Financial</v>
      </c>
      <c r="B9189" s="43" t="str">
        <f t="shared" si="721"/>
        <v/>
      </c>
      <c r="C9189" s="43">
        <f t="shared" si="722"/>
        <v>0</v>
      </c>
      <c r="D9189" s="43" t="str">
        <f t="shared" si="723"/>
        <v>Financial</v>
      </c>
      <c r="E9189" s="43" t="e">
        <f>IF(VLOOKUP(S9189,'DD-Lookup'!$J$6:$L$50,3,FALSE)="Monthly",(YEAR(AC9189)-YEAR(AB9189))*12+MONTH(AC9189)-MONTH(AB9189)+1,(AC9189-AB9189+1))</f>
        <v>#N/A</v>
      </c>
      <c r="F9189" s="210" t="e">
        <f t="shared" si="724"/>
        <v>#N/A</v>
      </c>
    </row>
    <row r="9190" spans="1:6" x14ac:dyDescent="0.25">
      <c r="A9190" s="43" t="str">
        <f t="shared" si="720"/>
        <v xml:space="preserve"> 0 Financial</v>
      </c>
      <c r="B9190" s="43" t="str">
        <f t="shared" si="721"/>
        <v/>
      </c>
      <c r="C9190" s="43">
        <f t="shared" si="722"/>
        <v>0</v>
      </c>
      <c r="D9190" s="43" t="str">
        <f t="shared" si="723"/>
        <v>Financial</v>
      </c>
      <c r="E9190" s="43" t="e">
        <f>IF(VLOOKUP(S9190,'DD-Lookup'!$J$6:$L$50,3,FALSE)="Monthly",(YEAR(AC9190)-YEAR(AB9190))*12+MONTH(AC9190)-MONTH(AB9190)+1,(AC9190-AB9190+1))</f>
        <v>#N/A</v>
      </c>
      <c r="F9190" s="210" t="e">
        <f t="shared" si="724"/>
        <v>#N/A</v>
      </c>
    </row>
    <row r="9191" spans="1:6" x14ac:dyDescent="0.25">
      <c r="A9191" s="43" t="str">
        <f t="shared" si="720"/>
        <v xml:space="preserve"> 0 Financial</v>
      </c>
      <c r="B9191" s="43" t="str">
        <f t="shared" si="721"/>
        <v/>
      </c>
      <c r="C9191" s="43">
        <f t="shared" si="722"/>
        <v>0</v>
      </c>
      <c r="D9191" s="43" t="str">
        <f t="shared" si="723"/>
        <v>Financial</v>
      </c>
      <c r="E9191" s="43" t="e">
        <f>IF(VLOOKUP(S9191,'DD-Lookup'!$J$6:$L$50,3,FALSE)="Monthly",(YEAR(AC9191)-YEAR(AB9191))*12+MONTH(AC9191)-MONTH(AB9191)+1,(AC9191-AB9191+1))</f>
        <v>#N/A</v>
      </c>
      <c r="F9191" s="210" t="e">
        <f t="shared" si="724"/>
        <v>#N/A</v>
      </c>
    </row>
    <row r="9192" spans="1:6" x14ac:dyDescent="0.25">
      <c r="A9192" s="43" t="str">
        <f t="shared" si="720"/>
        <v xml:space="preserve"> 0 Financial</v>
      </c>
      <c r="B9192" s="43" t="str">
        <f t="shared" si="721"/>
        <v/>
      </c>
      <c r="C9192" s="43">
        <f t="shared" si="722"/>
        <v>0</v>
      </c>
      <c r="D9192" s="43" t="str">
        <f t="shared" si="723"/>
        <v>Financial</v>
      </c>
      <c r="E9192" s="43" t="e">
        <f>IF(VLOOKUP(S9192,'DD-Lookup'!$J$6:$L$50,3,FALSE)="Monthly",(YEAR(AC9192)-YEAR(AB9192))*12+MONTH(AC9192)-MONTH(AB9192)+1,(AC9192-AB9192+1))</f>
        <v>#N/A</v>
      </c>
      <c r="F9192" s="210" t="e">
        <f t="shared" si="724"/>
        <v>#N/A</v>
      </c>
    </row>
    <row r="9193" spans="1:6" x14ac:dyDescent="0.25">
      <c r="A9193" s="43" t="str">
        <f t="shared" si="720"/>
        <v xml:space="preserve"> 0 Financial</v>
      </c>
      <c r="B9193" s="43" t="str">
        <f t="shared" si="721"/>
        <v/>
      </c>
      <c r="C9193" s="43">
        <f t="shared" si="722"/>
        <v>0</v>
      </c>
      <c r="D9193" s="43" t="str">
        <f t="shared" si="723"/>
        <v>Financial</v>
      </c>
      <c r="E9193" s="43" t="e">
        <f>IF(VLOOKUP(S9193,'DD-Lookup'!$J$6:$L$50,3,FALSE)="Monthly",(YEAR(AC9193)-YEAR(AB9193))*12+MONTH(AC9193)-MONTH(AB9193)+1,(AC9193-AB9193+1))</f>
        <v>#N/A</v>
      </c>
      <c r="F9193" s="210" t="e">
        <f t="shared" si="724"/>
        <v>#N/A</v>
      </c>
    </row>
    <row r="9194" spans="1:6" x14ac:dyDescent="0.25">
      <c r="A9194" s="43" t="str">
        <f t="shared" si="720"/>
        <v xml:space="preserve"> 0 Financial</v>
      </c>
      <c r="B9194" s="43" t="str">
        <f t="shared" si="721"/>
        <v/>
      </c>
      <c r="C9194" s="43">
        <f t="shared" si="722"/>
        <v>0</v>
      </c>
      <c r="D9194" s="43" t="str">
        <f t="shared" si="723"/>
        <v>Financial</v>
      </c>
      <c r="E9194" s="43" t="e">
        <f>IF(VLOOKUP(S9194,'DD-Lookup'!$J$6:$L$50,3,FALSE)="Monthly",(YEAR(AC9194)-YEAR(AB9194))*12+MONTH(AC9194)-MONTH(AB9194)+1,(AC9194-AB9194+1))</f>
        <v>#N/A</v>
      </c>
      <c r="F9194" s="210" t="e">
        <f t="shared" si="724"/>
        <v>#N/A</v>
      </c>
    </row>
    <row r="9195" spans="1:6" x14ac:dyDescent="0.25">
      <c r="A9195" s="43" t="str">
        <f t="shared" si="720"/>
        <v xml:space="preserve"> 0 Financial</v>
      </c>
      <c r="B9195" s="43" t="str">
        <f t="shared" si="721"/>
        <v/>
      </c>
      <c r="C9195" s="43">
        <f t="shared" si="722"/>
        <v>0</v>
      </c>
      <c r="D9195" s="43" t="str">
        <f t="shared" si="723"/>
        <v>Financial</v>
      </c>
      <c r="E9195" s="43" t="e">
        <f>IF(VLOOKUP(S9195,'DD-Lookup'!$J$6:$L$50,3,FALSE)="Monthly",(YEAR(AC9195)-YEAR(AB9195))*12+MONTH(AC9195)-MONTH(AB9195)+1,(AC9195-AB9195+1))</f>
        <v>#N/A</v>
      </c>
      <c r="F9195" s="210" t="e">
        <f t="shared" si="724"/>
        <v>#N/A</v>
      </c>
    </row>
    <row r="9196" spans="1:6" x14ac:dyDescent="0.25">
      <c r="A9196" s="43" t="str">
        <f t="shared" si="720"/>
        <v xml:space="preserve"> 0 Financial</v>
      </c>
      <c r="B9196" s="43" t="str">
        <f t="shared" si="721"/>
        <v/>
      </c>
      <c r="C9196" s="43">
        <f t="shared" si="722"/>
        <v>0</v>
      </c>
      <c r="D9196" s="43" t="str">
        <f t="shared" si="723"/>
        <v>Financial</v>
      </c>
      <c r="E9196" s="43" t="e">
        <f>IF(VLOOKUP(S9196,'DD-Lookup'!$J$6:$L$50,3,FALSE)="Monthly",(YEAR(AC9196)-YEAR(AB9196))*12+MONTH(AC9196)-MONTH(AB9196)+1,(AC9196-AB9196+1))</f>
        <v>#N/A</v>
      </c>
      <c r="F9196" s="210" t="e">
        <f t="shared" si="724"/>
        <v>#N/A</v>
      </c>
    </row>
    <row r="9197" spans="1:6" x14ac:dyDescent="0.25">
      <c r="A9197" s="43" t="str">
        <f t="shared" si="720"/>
        <v xml:space="preserve"> 0 Financial</v>
      </c>
      <c r="B9197" s="43" t="str">
        <f t="shared" si="721"/>
        <v/>
      </c>
      <c r="C9197" s="43">
        <f t="shared" si="722"/>
        <v>0</v>
      </c>
      <c r="D9197" s="43" t="str">
        <f t="shared" si="723"/>
        <v>Financial</v>
      </c>
      <c r="E9197" s="43" t="e">
        <f>IF(VLOOKUP(S9197,'DD-Lookup'!$J$6:$L$50,3,FALSE)="Monthly",(YEAR(AC9197)-YEAR(AB9197))*12+MONTH(AC9197)-MONTH(AB9197)+1,(AC9197-AB9197+1))</f>
        <v>#N/A</v>
      </c>
      <c r="F9197" s="210" t="e">
        <f t="shared" si="724"/>
        <v>#N/A</v>
      </c>
    </row>
    <row r="9198" spans="1:6" x14ac:dyDescent="0.25">
      <c r="A9198" s="43" t="str">
        <f t="shared" si="720"/>
        <v xml:space="preserve"> 0 Financial</v>
      </c>
      <c r="B9198" s="43" t="str">
        <f t="shared" si="721"/>
        <v/>
      </c>
      <c r="C9198" s="43">
        <f t="shared" si="722"/>
        <v>0</v>
      </c>
      <c r="D9198" s="43" t="str">
        <f t="shared" si="723"/>
        <v>Financial</v>
      </c>
      <c r="E9198" s="43" t="e">
        <f>IF(VLOOKUP(S9198,'DD-Lookup'!$J$6:$L$50,3,FALSE)="Monthly",(YEAR(AC9198)-YEAR(AB9198))*12+MONTH(AC9198)-MONTH(AB9198)+1,(AC9198-AB9198+1))</f>
        <v>#N/A</v>
      </c>
      <c r="F9198" s="210" t="e">
        <f t="shared" si="724"/>
        <v>#N/A</v>
      </c>
    </row>
    <row r="9199" spans="1:6" x14ac:dyDescent="0.25">
      <c r="A9199" s="43" t="str">
        <f t="shared" si="720"/>
        <v xml:space="preserve"> 0 Financial</v>
      </c>
      <c r="B9199" s="43" t="str">
        <f t="shared" si="721"/>
        <v/>
      </c>
      <c r="C9199" s="43">
        <f t="shared" si="722"/>
        <v>0</v>
      </c>
      <c r="D9199" s="43" t="str">
        <f t="shared" si="723"/>
        <v>Financial</v>
      </c>
      <c r="E9199" s="43" t="e">
        <f>IF(VLOOKUP(S9199,'DD-Lookup'!$J$6:$L$50,3,FALSE)="Monthly",(YEAR(AC9199)-YEAR(AB9199))*12+MONTH(AC9199)-MONTH(AB9199)+1,(AC9199-AB9199+1))</f>
        <v>#N/A</v>
      </c>
      <c r="F9199" s="210" t="e">
        <f t="shared" si="724"/>
        <v>#N/A</v>
      </c>
    </row>
    <row r="9200" spans="1:6" x14ac:dyDescent="0.25">
      <c r="A9200" s="43" t="str">
        <f t="shared" si="720"/>
        <v xml:space="preserve"> 0 Financial</v>
      </c>
      <c r="B9200" s="43" t="str">
        <f t="shared" si="721"/>
        <v/>
      </c>
      <c r="C9200" s="43">
        <f t="shared" si="722"/>
        <v>0</v>
      </c>
      <c r="D9200" s="43" t="str">
        <f t="shared" si="723"/>
        <v>Financial</v>
      </c>
      <c r="E9200" s="43" t="e">
        <f>IF(VLOOKUP(S9200,'DD-Lookup'!$J$6:$L$50,3,FALSE)="Monthly",(YEAR(AC9200)-YEAR(AB9200))*12+MONTH(AC9200)-MONTH(AB9200)+1,(AC9200-AB9200+1))</f>
        <v>#N/A</v>
      </c>
      <c r="F9200" s="210" t="e">
        <f t="shared" si="724"/>
        <v>#N/A</v>
      </c>
    </row>
    <row r="9201" spans="1:6" x14ac:dyDescent="0.25">
      <c r="A9201" s="43" t="str">
        <f t="shared" si="720"/>
        <v xml:space="preserve"> 0 Financial</v>
      </c>
      <c r="B9201" s="43" t="str">
        <f t="shared" si="721"/>
        <v/>
      </c>
      <c r="C9201" s="43">
        <f t="shared" si="722"/>
        <v>0</v>
      </c>
      <c r="D9201" s="43" t="str">
        <f t="shared" si="723"/>
        <v>Financial</v>
      </c>
      <c r="E9201" s="43" t="e">
        <f>IF(VLOOKUP(S9201,'DD-Lookup'!$J$6:$L$50,3,FALSE)="Monthly",(YEAR(AC9201)-YEAR(AB9201))*12+MONTH(AC9201)-MONTH(AB9201)+1,(AC9201-AB9201+1))</f>
        <v>#N/A</v>
      </c>
      <c r="F9201" s="210" t="e">
        <f t="shared" si="724"/>
        <v>#N/A</v>
      </c>
    </row>
    <row r="9202" spans="1:6" x14ac:dyDescent="0.25">
      <c r="A9202" s="43" t="str">
        <f t="shared" si="720"/>
        <v xml:space="preserve"> 0 Financial</v>
      </c>
      <c r="B9202" s="43" t="str">
        <f t="shared" si="721"/>
        <v/>
      </c>
      <c r="C9202" s="43">
        <f t="shared" si="722"/>
        <v>0</v>
      </c>
      <c r="D9202" s="43" t="str">
        <f t="shared" si="723"/>
        <v>Financial</v>
      </c>
      <c r="E9202" s="43" t="e">
        <f>IF(VLOOKUP(S9202,'DD-Lookup'!$J$6:$L$50,3,FALSE)="Monthly",(YEAR(AC9202)-YEAR(AB9202))*12+MONTH(AC9202)-MONTH(AB9202)+1,(AC9202-AB9202+1))</f>
        <v>#N/A</v>
      </c>
      <c r="F9202" s="210" t="e">
        <f t="shared" si="724"/>
        <v>#N/A</v>
      </c>
    </row>
    <row r="9203" spans="1:6" x14ac:dyDescent="0.25">
      <c r="A9203" s="43" t="str">
        <f t="shared" si="720"/>
        <v xml:space="preserve"> 0 Financial</v>
      </c>
      <c r="B9203" s="43" t="str">
        <f t="shared" si="721"/>
        <v/>
      </c>
      <c r="C9203" s="43">
        <f t="shared" si="722"/>
        <v>0</v>
      </c>
      <c r="D9203" s="43" t="str">
        <f t="shared" si="723"/>
        <v>Financial</v>
      </c>
      <c r="E9203" s="43" t="e">
        <f>IF(VLOOKUP(S9203,'DD-Lookup'!$J$6:$L$50,3,FALSE)="Monthly",(YEAR(AC9203)-YEAR(AB9203))*12+MONTH(AC9203)-MONTH(AB9203)+1,(AC9203-AB9203+1))</f>
        <v>#N/A</v>
      </c>
      <c r="F9203" s="210" t="e">
        <f t="shared" si="724"/>
        <v>#N/A</v>
      </c>
    </row>
    <row r="9204" spans="1:6" x14ac:dyDescent="0.25">
      <c r="A9204" s="43" t="str">
        <f t="shared" si="720"/>
        <v xml:space="preserve"> 0 Financial</v>
      </c>
      <c r="B9204" s="43" t="str">
        <f t="shared" si="721"/>
        <v/>
      </c>
      <c r="C9204" s="43">
        <f t="shared" si="722"/>
        <v>0</v>
      </c>
      <c r="D9204" s="43" t="str">
        <f t="shared" si="723"/>
        <v>Financial</v>
      </c>
      <c r="E9204" s="43" t="e">
        <f>IF(VLOOKUP(S9204,'DD-Lookup'!$J$6:$L$50,3,FALSE)="Monthly",(YEAR(AC9204)-YEAR(AB9204))*12+MONTH(AC9204)-MONTH(AB9204)+1,(AC9204-AB9204+1))</f>
        <v>#N/A</v>
      </c>
      <c r="F9204" s="210" t="e">
        <f t="shared" si="724"/>
        <v>#N/A</v>
      </c>
    </row>
    <row r="9205" spans="1:6" x14ac:dyDescent="0.25">
      <c r="A9205" s="43" t="str">
        <f t="shared" si="720"/>
        <v xml:space="preserve"> 0 Financial</v>
      </c>
      <c r="B9205" s="43" t="str">
        <f t="shared" si="721"/>
        <v/>
      </c>
      <c r="C9205" s="43">
        <f t="shared" si="722"/>
        <v>0</v>
      </c>
      <c r="D9205" s="43" t="str">
        <f t="shared" si="723"/>
        <v>Financial</v>
      </c>
      <c r="E9205" s="43" t="e">
        <f>IF(VLOOKUP(S9205,'DD-Lookup'!$J$6:$L$50,3,FALSE)="Monthly",(YEAR(AC9205)-YEAR(AB9205))*12+MONTH(AC9205)-MONTH(AB9205)+1,(AC9205-AB9205+1))</f>
        <v>#N/A</v>
      </c>
      <c r="F9205" s="210" t="e">
        <f t="shared" si="724"/>
        <v>#N/A</v>
      </c>
    </row>
    <row r="9206" spans="1:6" x14ac:dyDescent="0.25">
      <c r="A9206" s="43" t="str">
        <f t="shared" si="720"/>
        <v xml:space="preserve"> 0 Financial</v>
      </c>
      <c r="B9206" s="43" t="str">
        <f t="shared" si="721"/>
        <v/>
      </c>
      <c r="C9206" s="43">
        <f t="shared" si="722"/>
        <v>0</v>
      </c>
      <c r="D9206" s="43" t="str">
        <f t="shared" si="723"/>
        <v>Financial</v>
      </c>
      <c r="E9206" s="43" t="e">
        <f>IF(VLOOKUP(S9206,'DD-Lookup'!$J$6:$L$50,3,FALSE)="Monthly",(YEAR(AC9206)-YEAR(AB9206))*12+MONTH(AC9206)-MONTH(AB9206)+1,(AC9206-AB9206+1))</f>
        <v>#N/A</v>
      </c>
      <c r="F9206" s="210" t="e">
        <f t="shared" si="724"/>
        <v>#N/A</v>
      </c>
    </row>
    <row r="9207" spans="1:6" x14ac:dyDescent="0.25">
      <c r="A9207" s="43" t="str">
        <f t="shared" si="720"/>
        <v xml:space="preserve"> 0 Financial</v>
      </c>
      <c r="B9207" s="43" t="str">
        <f t="shared" si="721"/>
        <v/>
      </c>
      <c r="C9207" s="43">
        <f t="shared" si="722"/>
        <v>0</v>
      </c>
      <c r="D9207" s="43" t="str">
        <f t="shared" si="723"/>
        <v>Financial</v>
      </c>
      <c r="E9207" s="43" t="e">
        <f>IF(VLOOKUP(S9207,'DD-Lookup'!$J$6:$L$50,3,FALSE)="Monthly",(YEAR(AC9207)-YEAR(AB9207))*12+MONTH(AC9207)-MONTH(AB9207)+1,(AC9207-AB9207+1))</f>
        <v>#N/A</v>
      </c>
      <c r="F9207" s="210" t="e">
        <f t="shared" si="724"/>
        <v>#N/A</v>
      </c>
    </row>
    <row r="9208" spans="1:6" x14ac:dyDescent="0.25">
      <c r="A9208" s="43" t="str">
        <f t="shared" si="720"/>
        <v xml:space="preserve"> 0 Financial</v>
      </c>
      <c r="B9208" s="43" t="str">
        <f t="shared" si="721"/>
        <v/>
      </c>
      <c r="C9208" s="43">
        <f t="shared" si="722"/>
        <v>0</v>
      </c>
      <c r="D9208" s="43" t="str">
        <f t="shared" si="723"/>
        <v>Financial</v>
      </c>
      <c r="E9208" s="43" t="e">
        <f>IF(VLOOKUP(S9208,'DD-Lookup'!$J$6:$L$50,3,FALSE)="Monthly",(YEAR(AC9208)-YEAR(AB9208))*12+MONTH(AC9208)-MONTH(AB9208)+1,(AC9208-AB9208+1))</f>
        <v>#N/A</v>
      </c>
      <c r="F9208" s="210" t="e">
        <f t="shared" si="724"/>
        <v>#N/A</v>
      </c>
    </row>
    <row r="9209" spans="1:6" x14ac:dyDescent="0.25">
      <c r="A9209" s="43" t="str">
        <f t="shared" si="720"/>
        <v xml:space="preserve"> 0 Financial</v>
      </c>
      <c r="B9209" s="43" t="str">
        <f t="shared" si="721"/>
        <v/>
      </c>
      <c r="C9209" s="43">
        <f t="shared" si="722"/>
        <v>0</v>
      </c>
      <c r="D9209" s="43" t="str">
        <f t="shared" si="723"/>
        <v>Financial</v>
      </c>
      <c r="E9209" s="43" t="e">
        <f>IF(VLOOKUP(S9209,'DD-Lookup'!$J$6:$L$50,3,FALSE)="Monthly",(YEAR(AC9209)-YEAR(AB9209))*12+MONTH(AC9209)-MONTH(AB9209)+1,(AC9209-AB9209+1))</f>
        <v>#N/A</v>
      </c>
      <c r="F9209" s="210" t="e">
        <f t="shared" si="724"/>
        <v>#N/A</v>
      </c>
    </row>
    <row r="9210" spans="1:6" x14ac:dyDescent="0.25">
      <c r="A9210" s="43" t="str">
        <f t="shared" si="720"/>
        <v xml:space="preserve"> 0 Financial</v>
      </c>
      <c r="B9210" s="43" t="str">
        <f t="shared" si="721"/>
        <v/>
      </c>
      <c r="C9210" s="43">
        <f t="shared" si="722"/>
        <v>0</v>
      </c>
      <c r="D9210" s="43" t="str">
        <f t="shared" si="723"/>
        <v>Financial</v>
      </c>
      <c r="E9210" s="43" t="e">
        <f>IF(VLOOKUP(S9210,'DD-Lookup'!$J$6:$L$50,3,FALSE)="Monthly",(YEAR(AC9210)-YEAR(AB9210))*12+MONTH(AC9210)-MONTH(AB9210)+1,(AC9210-AB9210+1))</f>
        <v>#N/A</v>
      </c>
      <c r="F9210" s="210" t="e">
        <f t="shared" si="724"/>
        <v>#N/A</v>
      </c>
    </row>
    <row r="9211" spans="1:6" x14ac:dyDescent="0.25">
      <c r="A9211" s="43" t="str">
        <f t="shared" si="720"/>
        <v xml:space="preserve"> 0 Financial</v>
      </c>
      <c r="B9211" s="43" t="str">
        <f t="shared" si="721"/>
        <v/>
      </c>
      <c r="C9211" s="43">
        <f t="shared" si="722"/>
        <v>0</v>
      </c>
      <c r="D9211" s="43" t="str">
        <f t="shared" si="723"/>
        <v>Financial</v>
      </c>
      <c r="E9211" s="43" t="e">
        <f>IF(VLOOKUP(S9211,'DD-Lookup'!$J$6:$L$50,3,FALSE)="Monthly",(YEAR(AC9211)-YEAR(AB9211))*12+MONTH(AC9211)-MONTH(AB9211)+1,(AC9211-AB9211+1))</f>
        <v>#N/A</v>
      </c>
      <c r="F9211" s="210" t="e">
        <f t="shared" si="724"/>
        <v>#N/A</v>
      </c>
    </row>
    <row r="9212" spans="1:6" x14ac:dyDescent="0.25">
      <c r="A9212" s="43" t="str">
        <f t="shared" si="720"/>
        <v xml:space="preserve"> 0 Financial</v>
      </c>
      <c r="B9212" s="43" t="str">
        <f t="shared" si="721"/>
        <v/>
      </c>
      <c r="C9212" s="43">
        <f t="shared" si="722"/>
        <v>0</v>
      </c>
      <c r="D9212" s="43" t="str">
        <f t="shared" si="723"/>
        <v>Financial</v>
      </c>
      <c r="E9212" s="43" t="e">
        <f>IF(VLOOKUP(S9212,'DD-Lookup'!$J$6:$L$50,3,FALSE)="Monthly",(YEAR(AC9212)-YEAR(AB9212))*12+MONTH(AC9212)-MONTH(AB9212)+1,(AC9212-AB9212+1))</f>
        <v>#N/A</v>
      </c>
      <c r="F9212" s="210" t="e">
        <f t="shared" si="724"/>
        <v>#N/A</v>
      </c>
    </row>
    <row r="9213" spans="1:6" x14ac:dyDescent="0.25">
      <c r="A9213" s="43" t="str">
        <f t="shared" si="720"/>
        <v xml:space="preserve"> 0 Financial</v>
      </c>
      <c r="B9213" s="43" t="str">
        <f t="shared" si="721"/>
        <v/>
      </c>
      <c r="C9213" s="43">
        <f t="shared" si="722"/>
        <v>0</v>
      </c>
      <c r="D9213" s="43" t="str">
        <f t="shared" si="723"/>
        <v>Financial</v>
      </c>
      <c r="E9213" s="43" t="e">
        <f>IF(VLOOKUP(S9213,'DD-Lookup'!$J$6:$L$50,3,FALSE)="Monthly",(YEAR(AC9213)-YEAR(AB9213))*12+MONTH(AC9213)-MONTH(AB9213)+1,(AC9213-AB9213+1))</f>
        <v>#N/A</v>
      </c>
      <c r="F9213" s="210" t="e">
        <f t="shared" si="724"/>
        <v>#N/A</v>
      </c>
    </row>
    <row r="9214" spans="1:6" x14ac:dyDescent="0.25">
      <c r="A9214" s="43" t="str">
        <f t="shared" si="720"/>
        <v xml:space="preserve"> 0 Financial</v>
      </c>
      <c r="B9214" s="43" t="str">
        <f t="shared" si="721"/>
        <v/>
      </c>
      <c r="C9214" s="43">
        <f t="shared" si="722"/>
        <v>0</v>
      </c>
      <c r="D9214" s="43" t="str">
        <f t="shared" si="723"/>
        <v>Financial</v>
      </c>
      <c r="E9214" s="43" t="e">
        <f>IF(VLOOKUP(S9214,'DD-Lookup'!$J$6:$L$50,3,FALSE)="Monthly",(YEAR(AC9214)-YEAR(AB9214))*12+MONTH(AC9214)-MONTH(AB9214)+1,(AC9214-AB9214+1))</f>
        <v>#N/A</v>
      </c>
      <c r="F9214" s="210" t="e">
        <f t="shared" si="724"/>
        <v>#N/A</v>
      </c>
    </row>
    <row r="9215" spans="1:6" x14ac:dyDescent="0.25">
      <c r="A9215" s="43" t="str">
        <f t="shared" si="720"/>
        <v xml:space="preserve"> 0 Financial</v>
      </c>
      <c r="B9215" s="43" t="str">
        <f t="shared" si="721"/>
        <v/>
      </c>
      <c r="C9215" s="43">
        <f t="shared" si="722"/>
        <v>0</v>
      </c>
      <c r="D9215" s="43" t="str">
        <f t="shared" si="723"/>
        <v>Financial</v>
      </c>
      <c r="E9215" s="43" t="e">
        <f>IF(VLOOKUP(S9215,'DD-Lookup'!$J$6:$L$50,3,FALSE)="Monthly",(YEAR(AC9215)-YEAR(AB9215))*12+MONTH(AC9215)-MONTH(AB9215)+1,(AC9215-AB9215+1))</f>
        <v>#N/A</v>
      </c>
      <c r="F9215" s="210" t="e">
        <f t="shared" si="724"/>
        <v>#N/A</v>
      </c>
    </row>
    <row r="9216" spans="1:6" x14ac:dyDescent="0.25">
      <c r="A9216" s="43" t="str">
        <f t="shared" si="720"/>
        <v xml:space="preserve"> 0 Financial</v>
      </c>
      <c r="B9216" s="43" t="str">
        <f t="shared" si="721"/>
        <v/>
      </c>
      <c r="C9216" s="43">
        <f t="shared" si="722"/>
        <v>0</v>
      </c>
      <c r="D9216" s="43" t="str">
        <f t="shared" si="723"/>
        <v>Financial</v>
      </c>
      <c r="E9216" s="43" t="e">
        <f>IF(VLOOKUP(S9216,'DD-Lookup'!$J$6:$L$50,3,FALSE)="Monthly",(YEAR(AC9216)-YEAR(AB9216))*12+MONTH(AC9216)-MONTH(AB9216)+1,(AC9216-AB9216+1))</f>
        <v>#N/A</v>
      </c>
      <c r="F9216" s="210" t="e">
        <f t="shared" si="724"/>
        <v>#N/A</v>
      </c>
    </row>
    <row r="9217" spans="1:6" x14ac:dyDescent="0.25">
      <c r="A9217" s="43" t="str">
        <f t="shared" si="720"/>
        <v xml:space="preserve"> 0 Financial</v>
      </c>
      <c r="B9217" s="43" t="str">
        <f t="shared" si="721"/>
        <v/>
      </c>
      <c r="C9217" s="43">
        <f t="shared" si="722"/>
        <v>0</v>
      </c>
      <c r="D9217" s="43" t="str">
        <f t="shared" si="723"/>
        <v>Financial</v>
      </c>
      <c r="E9217" s="43" t="e">
        <f>IF(VLOOKUP(S9217,'DD-Lookup'!$J$6:$L$50,3,FALSE)="Monthly",(YEAR(AC9217)-YEAR(AB9217))*12+MONTH(AC9217)-MONTH(AB9217)+1,(AC9217-AB9217+1))</f>
        <v>#N/A</v>
      </c>
      <c r="F9217" s="210" t="e">
        <f t="shared" si="724"/>
        <v>#N/A</v>
      </c>
    </row>
    <row r="9218" spans="1:6" x14ac:dyDescent="0.25">
      <c r="A9218" s="43" t="str">
        <f t="shared" si="720"/>
        <v xml:space="preserve"> 0 Financial</v>
      </c>
      <c r="B9218" s="43" t="str">
        <f t="shared" si="721"/>
        <v/>
      </c>
      <c r="C9218" s="43">
        <f t="shared" si="722"/>
        <v>0</v>
      </c>
      <c r="D9218" s="43" t="str">
        <f t="shared" si="723"/>
        <v>Financial</v>
      </c>
      <c r="E9218" s="43" t="e">
        <f>IF(VLOOKUP(S9218,'DD-Lookup'!$J$6:$L$50,3,FALSE)="Monthly",(YEAR(AC9218)-YEAR(AB9218))*12+MONTH(AC9218)-MONTH(AB9218)+1,(AC9218-AB9218+1))</f>
        <v>#N/A</v>
      </c>
      <c r="F9218" s="210" t="e">
        <f t="shared" si="724"/>
        <v>#N/A</v>
      </c>
    </row>
    <row r="9219" spans="1:6" x14ac:dyDescent="0.25">
      <c r="A9219" s="43" t="str">
        <f t="shared" si="720"/>
        <v xml:space="preserve"> 0 Financial</v>
      </c>
      <c r="B9219" s="43" t="str">
        <f t="shared" si="721"/>
        <v/>
      </c>
      <c r="C9219" s="43">
        <f t="shared" si="722"/>
        <v>0</v>
      </c>
      <c r="D9219" s="43" t="str">
        <f t="shared" si="723"/>
        <v>Financial</v>
      </c>
      <c r="E9219" s="43" t="e">
        <f>IF(VLOOKUP(S9219,'DD-Lookup'!$J$6:$L$50,3,FALSE)="Monthly",(YEAR(AC9219)-YEAR(AB9219))*12+MONTH(AC9219)-MONTH(AB9219)+1,(AC9219-AB9219+1))</f>
        <v>#N/A</v>
      </c>
      <c r="F9219" s="210" t="e">
        <f t="shared" si="724"/>
        <v>#N/A</v>
      </c>
    </row>
    <row r="9220" spans="1:6" x14ac:dyDescent="0.25">
      <c r="A9220" s="43" t="str">
        <f t="shared" si="720"/>
        <v xml:space="preserve"> 0 Financial</v>
      </c>
      <c r="B9220" s="43" t="str">
        <f t="shared" si="721"/>
        <v/>
      </c>
      <c r="C9220" s="43">
        <f t="shared" si="722"/>
        <v>0</v>
      </c>
      <c r="D9220" s="43" t="str">
        <f t="shared" si="723"/>
        <v>Financial</v>
      </c>
      <c r="E9220" s="43" t="e">
        <f>IF(VLOOKUP(S9220,'DD-Lookup'!$J$6:$L$50,3,FALSE)="Monthly",(YEAR(AC9220)-YEAR(AB9220))*12+MONTH(AC9220)-MONTH(AB9220)+1,(AC9220-AB9220+1))</f>
        <v>#N/A</v>
      </c>
      <c r="F9220" s="210" t="e">
        <f t="shared" si="724"/>
        <v>#N/A</v>
      </c>
    </row>
    <row r="9221" spans="1:6" x14ac:dyDescent="0.25">
      <c r="A9221" s="43" t="str">
        <f t="shared" si="720"/>
        <v xml:space="preserve"> 0 Financial</v>
      </c>
      <c r="B9221" s="43" t="str">
        <f t="shared" si="721"/>
        <v/>
      </c>
      <c r="C9221" s="43">
        <f t="shared" si="722"/>
        <v>0</v>
      </c>
      <c r="D9221" s="43" t="str">
        <f t="shared" si="723"/>
        <v>Financial</v>
      </c>
      <c r="E9221" s="43" t="e">
        <f>IF(VLOOKUP(S9221,'DD-Lookup'!$J$6:$L$50,3,FALSE)="Monthly",(YEAR(AC9221)-YEAR(AB9221))*12+MONTH(AC9221)-MONTH(AB9221)+1,(AC9221-AB9221+1))</f>
        <v>#N/A</v>
      </c>
      <c r="F9221" s="210" t="e">
        <f t="shared" si="724"/>
        <v>#N/A</v>
      </c>
    </row>
    <row r="9222" spans="1:6" x14ac:dyDescent="0.25">
      <c r="A9222" s="43" t="str">
        <f t="shared" si="720"/>
        <v xml:space="preserve"> 0 Financial</v>
      </c>
      <c r="B9222" s="43" t="str">
        <f t="shared" si="721"/>
        <v/>
      </c>
      <c r="C9222" s="43">
        <f t="shared" si="722"/>
        <v>0</v>
      </c>
      <c r="D9222" s="43" t="str">
        <f t="shared" si="723"/>
        <v>Financial</v>
      </c>
      <c r="E9222" s="43" t="e">
        <f>IF(VLOOKUP(S9222,'DD-Lookup'!$J$6:$L$50,3,FALSE)="Monthly",(YEAR(AC9222)-YEAR(AB9222))*12+MONTH(AC9222)-MONTH(AB9222)+1,(AC9222-AB9222+1))</f>
        <v>#N/A</v>
      </c>
      <c r="F9222" s="210" t="e">
        <f t="shared" si="724"/>
        <v>#N/A</v>
      </c>
    </row>
    <row r="9223" spans="1:6" x14ac:dyDescent="0.25">
      <c r="A9223" s="43" t="str">
        <f t="shared" si="720"/>
        <v xml:space="preserve"> 0 Financial</v>
      </c>
      <c r="B9223" s="43" t="str">
        <f t="shared" si="721"/>
        <v/>
      </c>
      <c r="C9223" s="43">
        <f t="shared" si="722"/>
        <v>0</v>
      </c>
      <c r="D9223" s="43" t="str">
        <f t="shared" si="723"/>
        <v>Financial</v>
      </c>
      <c r="E9223" s="43" t="e">
        <f>IF(VLOOKUP(S9223,'DD-Lookup'!$J$6:$L$50,3,FALSE)="Monthly",(YEAR(AC9223)-YEAR(AB9223))*12+MONTH(AC9223)-MONTH(AB9223)+1,(AC9223-AB9223+1))</f>
        <v>#N/A</v>
      </c>
      <c r="F9223" s="210" t="e">
        <f t="shared" si="724"/>
        <v>#N/A</v>
      </c>
    </row>
    <row r="9224" spans="1:6" x14ac:dyDescent="0.25">
      <c r="A9224" s="43" t="str">
        <f t="shared" si="720"/>
        <v xml:space="preserve"> 0 Financial</v>
      </c>
      <c r="B9224" s="43" t="str">
        <f t="shared" si="721"/>
        <v/>
      </c>
      <c r="C9224" s="43">
        <f t="shared" si="722"/>
        <v>0</v>
      </c>
      <c r="D9224" s="43" t="str">
        <f t="shared" si="723"/>
        <v>Financial</v>
      </c>
      <c r="E9224" s="43" t="e">
        <f>IF(VLOOKUP(S9224,'DD-Lookup'!$J$6:$L$50,3,FALSE)="Monthly",(YEAR(AC9224)-YEAR(AB9224))*12+MONTH(AC9224)-MONTH(AB9224)+1,(AC9224-AB9224+1))</f>
        <v>#N/A</v>
      </c>
      <c r="F9224" s="210" t="e">
        <f t="shared" si="724"/>
        <v>#N/A</v>
      </c>
    </row>
    <row r="9225" spans="1:6" x14ac:dyDescent="0.25">
      <c r="A9225" s="43" t="str">
        <f t="shared" si="720"/>
        <v xml:space="preserve"> 0 Financial</v>
      </c>
      <c r="B9225" s="43" t="str">
        <f t="shared" si="721"/>
        <v/>
      </c>
      <c r="C9225" s="43">
        <f t="shared" si="722"/>
        <v>0</v>
      </c>
      <c r="D9225" s="43" t="str">
        <f t="shared" si="723"/>
        <v>Financial</v>
      </c>
      <c r="E9225" s="43" t="e">
        <f>IF(VLOOKUP(S9225,'DD-Lookup'!$J$6:$L$50,3,FALSE)="Monthly",(YEAR(AC9225)-YEAR(AB9225))*12+MONTH(AC9225)-MONTH(AB9225)+1,(AC9225-AB9225+1))</f>
        <v>#N/A</v>
      </c>
      <c r="F9225" s="210" t="e">
        <f t="shared" si="724"/>
        <v>#N/A</v>
      </c>
    </row>
    <row r="9226" spans="1:6" x14ac:dyDescent="0.25">
      <c r="A9226" s="43" t="str">
        <f t="shared" ref="A9226:A9289" si="725">B9226&amp;" "&amp;C9226&amp;" "&amp;D9226</f>
        <v xml:space="preserve"> 0 Financial</v>
      </c>
      <c r="B9226" s="43" t="str">
        <f t="shared" ref="B9226:B9289" si="726">IF((LEFT(N9226,2)="US"),"US","")</f>
        <v/>
      </c>
      <c r="C9226" s="43">
        <f t="shared" ref="C9226:C9289" si="727">M9226</f>
        <v>0</v>
      </c>
      <c r="D9226" s="43" t="str">
        <f t="shared" ref="D9226:D9289" si="728">IF(ISNUMBER(FIND("Phy",N9226))=TRUE,"Physical","Financial")</f>
        <v>Financial</v>
      </c>
      <c r="E9226" s="43" t="e">
        <f>IF(VLOOKUP(S9226,'DD-Lookup'!$J$6:$L$50,3,FALSE)="Monthly",(YEAR(AC9226)-YEAR(AB9226))*12+MONTH(AC9226)-MONTH(AB9226)+1,(AC9226-AB9226+1))</f>
        <v>#N/A</v>
      </c>
      <c r="F9226" s="210" t="e">
        <f t="shared" ref="F9226:F9289" si="729">E9226*SUM(P9226:Q9226)</f>
        <v>#N/A</v>
      </c>
    </row>
    <row r="9227" spans="1:6" x14ac:dyDescent="0.25">
      <c r="A9227" s="43" t="str">
        <f t="shared" si="725"/>
        <v xml:space="preserve"> 0 Financial</v>
      </c>
      <c r="B9227" s="43" t="str">
        <f t="shared" si="726"/>
        <v/>
      </c>
      <c r="C9227" s="43">
        <f t="shared" si="727"/>
        <v>0</v>
      </c>
      <c r="D9227" s="43" t="str">
        <f t="shared" si="728"/>
        <v>Financial</v>
      </c>
      <c r="E9227" s="43" t="e">
        <f>IF(VLOOKUP(S9227,'DD-Lookup'!$J$6:$L$50,3,FALSE)="Monthly",(YEAR(AC9227)-YEAR(AB9227))*12+MONTH(AC9227)-MONTH(AB9227)+1,(AC9227-AB9227+1))</f>
        <v>#N/A</v>
      </c>
      <c r="F9227" s="210" t="e">
        <f t="shared" si="729"/>
        <v>#N/A</v>
      </c>
    </row>
    <row r="9228" spans="1:6" x14ac:dyDescent="0.25">
      <c r="A9228" s="43" t="str">
        <f t="shared" si="725"/>
        <v xml:space="preserve"> 0 Financial</v>
      </c>
      <c r="B9228" s="43" t="str">
        <f t="shared" si="726"/>
        <v/>
      </c>
      <c r="C9228" s="43">
        <f t="shared" si="727"/>
        <v>0</v>
      </c>
      <c r="D9228" s="43" t="str">
        <f t="shared" si="728"/>
        <v>Financial</v>
      </c>
      <c r="E9228" s="43" t="e">
        <f>IF(VLOOKUP(S9228,'DD-Lookup'!$J$6:$L$50,3,FALSE)="Monthly",(YEAR(AC9228)-YEAR(AB9228))*12+MONTH(AC9228)-MONTH(AB9228)+1,(AC9228-AB9228+1))</f>
        <v>#N/A</v>
      </c>
      <c r="F9228" s="210" t="e">
        <f t="shared" si="729"/>
        <v>#N/A</v>
      </c>
    </row>
    <row r="9229" spans="1:6" x14ac:dyDescent="0.25">
      <c r="A9229" s="43" t="str">
        <f t="shared" si="725"/>
        <v xml:space="preserve"> 0 Financial</v>
      </c>
      <c r="B9229" s="43" t="str">
        <f t="shared" si="726"/>
        <v/>
      </c>
      <c r="C9229" s="43">
        <f t="shared" si="727"/>
        <v>0</v>
      </c>
      <c r="D9229" s="43" t="str">
        <f t="shared" si="728"/>
        <v>Financial</v>
      </c>
      <c r="E9229" s="43" t="e">
        <f>IF(VLOOKUP(S9229,'DD-Lookup'!$J$6:$L$50,3,FALSE)="Monthly",(YEAR(AC9229)-YEAR(AB9229))*12+MONTH(AC9229)-MONTH(AB9229)+1,(AC9229-AB9229+1))</f>
        <v>#N/A</v>
      </c>
      <c r="F9229" s="210" t="e">
        <f t="shared" si="729"/>
        <v>#N/A</v>
      </c>
    </row>
    <row r="9230" spans="1:6" x14ac:dyDescent="0.25">
      <c r="A9230" s="43" t="str">
        <f t="shared" si="725"/>
        <v xml:space="preserve"> 0 Financial</v>
      </c>
      <c r="B9230" s="43" t="str">
        <f t="shared" si="726"/>
        <v/>
      </c>
      <c r="C9230" s="43">
        <f t="shared" si="727"/>
        <v>0</v>
      </c>
      <c r="D9230" s="43" t="str">
        <f t="shared" si="728"/>
        <v>Financial</v>
      </c>
      <c r="E9230" s="43" t="e">
        <f>IF(VLOOKUP(S9230,'DD-Lookup'!$J$6:$L$50,3,FALSE)="Monthly",(YEAR(AC9230)-YEAR(AB9230))*12+MONTH(AC9230)-MONTH(AB9230)+1,(AC9230-AB9230+1))</f>
        <v>#N/A</v>
      </c>
      <c r="F9230" s="210" t="e">
        <f t="shared" si="729"/>
        <v>#N/A</v>
      </c>
    </row>
    <row r="9231" spans="1:6" x14ac:dyDescent="0.25">
      <c r="A9231" s="43" t="str">
        <f t="shared" si="725"/>
        <v xml:space="preserve"> 0 Financial</v>
      </c>
      <c r="B9231" s="43" t="str">
        <f t="shared" si="726"/>
        <v/>
      </c>
      <c r="C9231" s="43">
        <f t="shared" si="727"/>
        <v>0</v>
      </c>
      <c r="D9231" s="43" t="str">
        <f t="shared" si="728"/>
        <v>Financial</v>
      </c>
      <c r="E9231" s="43" t="e">
        <f>IF(VLOOKUP(S9231,'DD-Lookup'!$J$6:$L$50,3,FALSE)="Monthly",(YEAR(AC9231)-YEAR(AB9231))*12+MONTH(AC9231)-MONTH(AB9231)+1,(AC9231-AB9231+1))</f>
        <v>#N/A</v>
      </c>
      <c r="F9231" s="210" t="e">
        <f t="shared" si="729"/>
        <v>#N/A</v>
      </c>
    </row>
    <row r="9232" spans="1:6" x14ac:dyDescent="0.25">
      <c r="A9232" s="43" t="str">
        <f t="shared" si="725"/>
        <v xml:space="preserve"> 0 Financial</v>
      </c>
      <c r="B9232" s="43" t="str">
        <f t="shared" si="726"/>
        <v/>
      </c>
      <c r="C9232" s="43">
        <f t="shared" si="727"/>
        <v>0</v>
      </c>
      <c r="D9232" s="43" t="str">
        <f t="shared" si="728"/>
        <v>Financial</v>
      </c>
      <c r="E9232" s="43" t="e">
        <f>IF(VLOOKUP(S9232,'DD-Lookup'!$J$6:$L$50,3,FALSE)="Monthly",(YEAR(AC9232)-YEAR(AB9232))*12+MONTH(AC9232)-MONTH(AB9232)+1,(AC9232-AB9232+1))</f>
        <v>#N/A</v>
      </c>
      <c r="F9232" s="210" t="e">
        <f t="shared" si="729"/>
        <v>#N/A</v>
      </c>
    </row>
    <row r="9233" spans="1:6" x14ac:dyDescent="0.25">
      <c r="A9233" s="43" t="str">
        <f t="shared" si="725"/>
        <v xml:space="preserve"> 0 Financial</v>
      </c>
      <c r="B9233" s="43" t="str">
        <f t="shared" si="726"/>
        <v/>
      </c>
      <c r="C9233" s="43">
        <f t="shared" si="727"/>
        <v>0</v>
      </c>
      <c r="D9233" s="43" t="str">
        <f t="shared" si="728"/>
        <v>Financial</v>
      </c>
      <c r="E9233" s="43" t="e">
        <f>IF(VLOOKUP(S9233,'DD-Lookup'!$J$6:$L$50,3,FALSE)="Monthly",(YEAR(AC9233)-YEAR(AB9233))*12+MONTH(AC9233)-MONTH(AB9233)+1,(AC9233-AB9233+1))</f>
        <v>#N/A</v>
      </c>
      <c r="F9233" s="210" t="e">
        <f t="shared" si="729"/>
        <v>#N/A</v>
      </c>
    </row>
    <row r="9234" spans="1:6" x14ac:dyDescent="0.25">
      <c r="A9234" s="43" t="str">
        <f t="shared" si="725"/>
        <v xml:space="preserve"> 0 Financial</v>
      </c>
      <c r="B9234" s="43" t="str">
        <f t="shared" si="726"/>
        <v/>
      </c>
      <c r="C9234" s="43">
        <f t="shared" si="727"/>
        <v>0</v>
      </c>
      <c r="D9234" s="43" t="str">
        <f t="shared" si="728"/>
        <v>Financial</v>
      </c>
      <c r="E9234" s="43" t="e">
        <f>IF(VLOOKUP(S9234,'DD-Lookup'!$J$6:$L$50,3,FALSE)="Monthly",(YEAR(AC9234)-YEAR(AB9234))*12+MONTH(AC9234)-MONTH(AB9234)+1,(AC9234-AB9234+1))</f>
        <v>#N/A</v>
      </c>
      <c r="F9234" s="210" t="e">
        <f t="shared" si="729"/>
        <v>#N/A</v>
      </c>
    </row>
    <row r="9235" spans="1:6" x14ac:dyDescent="0.25">
      <c r="A9235" s="43" t="str">
        <f t="shared" si="725"/>
        <v xml:space="preserve"> 0 Financial</v>
      </c>
      <c r="B9235" s="43" t="str">
        <f t="shared" si="726"/>
        <v/>
      </c>
      <c r="C9235" s="43">
        <f t="shared" si="727"/>
        <v>0</v>
      </c>
      <c r="D9235" s="43" t="str">
        <f t="shared" si="728"/>
        <v>Financial</v>
      </c>
      <c r="E9235" s="43" t="e">
        <f>IF(VLOOKUP(S9235,'DD-Lookup'!$J$6:$L$50,3,FALSE)="Monthly",(YEAR(AC9235)-YEAR(AB9235))*12+MONTH(AC9235)-MONTH(AB9235)+1,(AC9235-AB9235+1))</f>
        <v>#N/A</v>
      </c>
      <c r="F9235" s="210" t="e">
        <f t="shared" si="729"/>
        <v>#N/A</v>
      </c>
    </row>
    <row r="9236" spans="1:6" x14ac:dyDescent="0.25">
      <c r="A9236" s="43" t="str">
        <f t="shared" si="725"/>
        <v xml:space="preserve"> 0 Financial</v>
      </c>
      <c r="B9236" s="43" t="str">
        <f t="shared" si="726"/>
        <v/>
      </c>
      <c r="C9236" s="43">
        <f t="shared" si="727"/>
        <v>0</v>
      </c>
      <c r="D9236" s="43" t="str">
        <f t="shared" si="728"/>
        <v>Financial</v>
      </c>
      <c r="E9236" s="43" t="e">
        <f>IF(VLOOKUP(S9236,'DD-Lookup'!$J$6:$L$50,3,FALSE)="Monthly",(YEAR(AC9236)-YEAR(AB9236))*12+MONTH(AC9236)-MONTH(AB9236)+1,(AC9236-AB9236+1))</f>
        <v>#N/A</v>
      </c>
      <c r="F9236" s="210" t="e">
        <f t="shared" si="729"/>
        <v>#N/A</v>
      </c>
    </row>
    <row r="9237" spans="1:6" x14ac:dyDescent="0.25">
      <c r="A9237" s="43" t="str">
        <f t="shared" si="725"/>
        <v xml:space="preserve"> 0 Financial</v>
      </c>
      <c r="B9237" s="43" t="str">
        <f t="shared" si="726"/>
        <v/>
      </c>
      <c r="C9237" s="43">
        <f t="shared" si="727"/>
        <v>0</v>
      </c>
      <c r="D9237" s="43" t="str">
        <f t="shared" si="728"/>
        <v>Financial</v>
      </c>
      <c r="E9237" s="43" t="e">
        <f>IF(VLOOKUP(S9237,'DD-Lookup'!$J$6:$L$50,3,FALSE)="Monthly",(YEAR(AC9237)-YEAR(AB9237))*12+MONTH(AC9237)-MONTH(AB9237)+1,(AC9237-AB9237+1))</f>
        <v>#N/A</v>
      </c>
      <c r="F9237" s="210" t="e">
        <f t="shared" si="729"/>
        <v>#N/A</v>
      </c>
    </row>
    <row r="9238" spans="1:6" x14ac:dyDescent="0.25">
      <c r="A9238" s="43" t="str">
        <f t="shared" si="725"/>
        <v xml:space="preserve"> 0 Financial</v>
      </c>
      <c r="B9238" s="43" t="str">
        <f t="shared" si="726"/>
        <v/>
      </c>
      <c r="C9238" s="43">
        <f t="shared" si="727"/>
        <v>0</v>
      </c>
      <c r="D9238" s="43" t="str">
        <f t="shared" si="728"/>
        <v>Financial</v>
      </c>
      <c r="E9238" s="43" t="e">
        <f>IF(VLOOKUP(S9238,'DD-Lookup'!$J$6:$L$50,3,FALSE)="Monthly",(YEAR(AC9238)-YEAR(AB9238))*12+MONTH(AC9238)-MONTH(AB9238)+1,(AC9238-AB9238+1))</f>
        <v>#N/A</v>
      </c>
      <c r="F9238" s="210" t="e">
        <f t="shared" si="729"/>
        <v>#N/A</v>
      </c>
    </row>
    <row r="9239" spans="1:6" x14ac:dyDescent="0.25">
      <c r="A9239" s="43" t="str">
        <f t="shared" si="725"/>
        <v xml:space="preserve"> 0 Financial</v>
      </c>
      <c r="B9239" s="43" t="str">
        <f t="shared" si="726"/>
        <v/>
      </c>
      <c r="C9239" s="43">
        <f t="shared" si="727"/>
        <v>0</v>
      </c>
      <c r="D9239" s="43" t="str">
        <f t="shared" si="728"/>
        <v>Financial</v>
      </c>
      <c r="E9239" s="43" t="e">
        <f>IF(VLOOKUP(S9239,'DD-Lookup'!$J$6:$L$50,3,FALSE)="Monthly",(YEAR(AC9239)-YEAR(AB9239))*12+MONTH(AC9239)-MONTH(AB9239)+1,(AC9239-AB9239+1))</f>
        <v>#N/A</v>
      </c>
      <c r="F9239" s="210" t="e">
        <f t="shared" si="729"/>
        <v>#N/A</v>
      </c>
    </row>
    <row r="9240" spans="1:6" x14ac:dyDescent="0.25">
      <c r="A9240" s="43" t="str">
        <f t="shared" si="725"/>
        <v xml:space="preserve"> 0 Financial</v>
      </c>
      <c r="B9240" s="43" t="str">
        <f t="shared" si="726"/>
        <v/>
      </c>
      <c r="C9240" s="43">
        <f t="shared" si="727"/>
        <v>0</v>
      </c>
      <c r="D9240" s="43" t="str">
        <f t="shared" si="728"/>
        <v>Financial</v>
      </c>
      <c r="E9240" s="43" t="e">
        <f>IF(VLOOKUP(S9240,'DD-Lookup'!$J$6:$L$50,3,FALSE)="Monthly",(YEAR(AC9240)-YEAR(AB9240))*12+MONTH(AC9240)-MONTH(AB9240)+1,(AC9240-AB9240+1))</f>
        <v>#N/A</v>
      </c>
      <c r="F9240" s="210" t="e">
        <f t="shared" si="729"/>
        <v>#N/A</v>
      </c>
    </row>
    <row r="9241" spans="1:6" x14ac:dyDescent="0.25">
      <c r="A9241" s="43" t="str">
        <f t="shared" si="725"/>
        <v xml:space="preserve"> 0 Financial</v>
      </c>
      <c r="B9241" s="43" t="str">
        <f t="shared" si="726"/>
        <v/>
      </c>
      <c r="C9241" s="43">
        <f t="shared" si="727"/>
        <v>0</v>
      </c>
      <c r="D9241" s="43" t="str">
        <f t="shared" si="728"/>
        <v>Financial</v>
      </c>
      <c r="E9241" s="43" t="e">
        <f>IF(VLOOKUP(S9241,'DD-Lookup'!$J$6:$L$50,3,FALSE)="Monthly",(YEAR(AC9241)-YEAR(AB9241))*12+MONTH(AC9241)-MONTH(AB9241)+1,(AC9241-AB9241+1))</f>
        <v>#N/A</v>
      </c>
      <c r="F9241" s="210" t="e">
        <f t="shared" si="729"/>
        <v>#N/A</v>
      </c>
    </row>
    <row r="9242" spans="1:6" x14ac:dyDescent="0.25">
      <c r="A9242" s="43" t="str">
        <f t="shared" si="725"/>
        <v xml:space="preserve"> 0 Financial</v>
      </c>
      <c r="B9242" s="43" t="str">
        <f t="shared" si="726"/>
        <v/>
      </c>
      <c r="C9242" s="43">
        <f t="shared" si="727"/>
        <v>0</v>
      </c>
      <c r="D9242" s="43" t="str">
        <f t="shared" si="728"/>
        <v>Financial</v>
      </c>
      <c r="E9242" s="43" t="e">
        <f>IF(VLOOKUP(S9242,'DD-Lookup'!$J$6:$L$50,3,FALSE)="Monthly",(YEAR(AC9242)-YEAR(AB9242))*12+MONTH(AC9242)-MONTH(AB9242)+1,(AC9242-AB9242+1))</f>
        <v>#N/A</v>
      </c>
      <c r="F9242" s="210" t="e">
        <f t="shared" si="729"/>
        <v>#N/A</v>
      </c>
    </row>
    <row r="9243" spans="1:6" x14ac:dyDescent="0.25">
      <c r="A9243" s="43" t="str">
        <f t="shared" si="725"/>
        <v xml:space="preserve"> 0 Financial</v>
      </c>
      <c r="B9243" s="43" t="str">
        <f t="shared" si="726"/>
        <v/>
      </c>
      <c r="C9243" s="43">
        <f t="shared" si="727"/>
        <v>0</v>
      </c>
      <c r="D9243" s="43" t="str">
        <f t="shared" si="728"/>
        <v>Financial</v>
      </c>
      <c r="E9243" s="43" t="e">
        <f>IF(VLOOKUP(S9243,'DD-Lookup'!$J$6:$L$50,3,FALSE)="Monthly",(YEAR(AC9243)-YEAR(AB9243))*12+MONTH(AC9243)-MONTH(AB9243)+1,(AC9243-AB9243+1))</f>
        <v>#N/A</v>
      </c>
      <c r="F9243" s="210" t="e">
        <f t="shared" si="729"/>
        <v>#N/A</v>
      </c>
    </row>
    <row r="9244" spans="1:6" x14ac:dyDescent="0.25">
      <c r="A9244" s="43" t="str">
        <f t="shared" si="725"/>
        <v xml:space="preserve"> 0 Financial</v>
      </c>
      <c r="B9244" s="43" t="str">
        <f t="shared" si="726"/>
        <v/>
      </c>
      <c r="C9244" s="43">
        <f t="shared" si="727"/>
        <v>0</v>
      </c>
      <c r="D9244" s="43" t="str">
        <f t="shared" si="728"/>
        <v>Financial</v>
      </c>
      <c r="E9244" s="43" t="e">
        <f>IF(VLOOKUP(S9244,'DD-Lookup'!$J$6:$L$50,3,FALSE)="Monthly",(YEAR(AC9244)-YEAR(AB9244))*12+MONTH(AC9244)-MONTH(AB9244)+1,(AC9244-AB9244+1))</f>
        <v>#N/A</v>
      </c>
      <c r="F9244" s="210" t="e">
        <f t="shared" si="729"/>
        <v>#N/A</v>
      </c>
    </row>
    <row r="9245" spans="1:6" x14ac:dyDescent="0.25">
      <c r="A9245" s="43" t="str">
        <f t="shared" si="725"/>
        <v xml:space="preserve"> 0 Financial</v>
      </c>
      <c r="B9245" s="43" t="str">
        <f t="shared" si="726"/>
        <v/>
      </c>
      <c r="C9245" s="43">
        <f t="shared" si="727"/>
        <v>0</v>
      </c>
      <c r="D9245" s="43" t="str">
        <f t="shared" si="728"/>
        <v>Financial</v>
      </c>
      <c r="E9245" s="43" t="e">
        <f>IF(VLOOKUP(S9245,'DD-Lookup'!$J$6:$L$50,3,FALSE)="Monthly",(YEAR(AC9245)-YEAR(AB9245))*12+MONTH(AC9245)-MONTH(AB9245)+1,(AC9245-AB9245+1))</f>
        <v>#N/A</v>
      </c>
      <c r="F9245" s="210" t="e">
        <f t="shared" si="729"/>
        <v>#N/A</v>
      </c>
    </row>
    <row r="9246" spans="1:6" x14ac:dyDescent="0.25">
      <c r="A9246" s="43" t="str">
        <f t="shared" si="725"/>
        <v xml:space="preserve"> 0 Financial</v>
      </c>
      <c r="B9246" s="43" t="str">
        <f t="shared" si="726"/>
        <v/>
      </c>
      <c r="C9246" s="43">
        <f t="shared" si="727"/>
        <v>0</v>
      </c>
      <c r="D9246" s="43" t="str">
        <f t="shared" si="728"/>
        <v>Financial</v>
      </c>
      <c r="E9246" s="43" t="e">
        <f>IF(VLOOKUP(S9246,'DD-Lookup'!$J$6:$L$50,3,FALSE)="Monthly",(YEAR(AC9246)-YEAR(AB9246))*12+MONTH(AC9246)-MONTH(AB9246)+1,(AC9246-AB9246+1))</f>
        <v>#N/A</v>
      </c>
      <c r="F9246" s="210" t="e">
        <f t="shared" si="729"/>
        <v>#N/A</v>
      </c>
    </row>
    <row r="9247" spans="1:6" x14ac:dyDescent="0.25">
      <c r="A9247" s="43" t="str">
        <f t="shared" si="725"/>
        <v xml:space="preserve"> 0 Financial</v>
      </c>
      <c r="B9247" s="43" t="str">
        <f t="shared" si="726"/>
        <v/>
      </c>
      <c r="C9247" s="43">
        <f t="shared" si="727"/>
        <v>0</v>
      </c>
      <c r="D9247" s="43" t="str">
        <f t="shared" si="728"/>
        <v>Financial</v>
      </c>
      <c r="E9247" s="43" t="e">
        <f>IF(VLOOKUP(S9247,'DD-Lookup'!$J$6:$L$50,3,FALSE)="Monthly",(YEAR(AC9247)-YEAR(AB9247))*12+MONTH(AC9247)-MONTH(AB9247)+1,(AC9247-AB9247+1))</f>
        <v>#N/A</v>
      </c>
      <c r="F9247" s="210" t="e">
        <f t="shared" si="729"/>
        <v>#N/A</v>
      </c>
    </row>
    <row r="9248" spans="1:6" x14ac:dyDescent="0.25">
      <c r="A9248" s="43" t="str">
        <f t="shared" si="725"/>
        <v xml:space="preserve"> 0 Financial</v>
      </c>
      <c r="B9248" s="43" t="str">
        <f t="shared" si="726"/>
        <v/>
      </c>
      <c r="C9248" s="43">
        <f t="shared" si="727"/>
        <v>0</v>
      </c>
      <c r="D9248" s="43" t="str">
        <f t="shared" si="728"/>
        <v>Financial</v>
      </c>
      <c r="E9248" s="43" t="e">
        <f>IF(VLOOKUP(S9248,'DD-Lookup'!$J$6:$L$50,3,FALSE)="Monthly",(YEAR(AC9248)-YEAR(AB9248))*12+MONTH(AC9248)-MONTH(AB9248)+1,(AC9248-AB9248+1))</f>
        <v>#N/A</v>
      </c>
      <c r="F9248" s="210" t="e">
        <f t="shared" si="729"/>
        <v>#N/A</v>
      </c>
    </row>
    <row r="9249" spans="1:6" x14ac:dyDescent="0.25">
      <c r="A9249" s="43" t="str">
        <f t="shared" si="725"/>
        <v xml:space="preserve"> 0 Financial</v>
      </c>
      <c r="B9249" s="43" t="str">
        <f t="shared" si="726"/>
        <v/>
      </c>
      <c r="C9249" s="43">
        <f t="shared" si="727"/>
        <v>0</v>
      </c>
      <c r="D9249" s="43" t="str">
        <f t="shared" si="728"/>
        <v>Financial</v>
      </c>
      <c r="E9249" s="43" t="e">
        <f>IF(VLOOKUP(S9249,'DD-Lookup'!$J$6:$L$50,3,FALSE)="Monthly",(YEAR(AC9249)-YEAR(AB9249))*12+MONTH(AC9249)-MONTH(AB9249)+1,(AC9249-AB9249+1))</f>
        <v>#N/A</v>
      </c>
      <c r="F9249" s="210" t="e">
        <f t="shared" si="729"/>
        <v>#N/A</v>
      </c>
    </row>
    <row r="9250" spans="1:6" x14ac:dyDescent="0.25">
      <c r="A9250" s="43" t="str">
        <f t="shared" si="725"/>
        <v xml:space="preserve"> 0 Financial</v>
      </c>
      <c r="B9250" s="43" t="str">
        <f t="shared" si="726"/>
        <v/>
      </c>
      <c r="C9250" s="43">
        <f t="shared" si="727"/>
        <v>0</v>
      </c>
      <c r="D9250" s="43" t="str">
        <f t="shared" si="728"/>
        <v>Financial</v>
      </c>
      <c r="E9250" s="43" t="e">
        <f>IF(VLOOKUP(S9250,'DD-Lookup'!$J$6:$L$50,3,FALSE)="Monthly",(YEAR(AC9250)-YEAR(AB9250))*12+MONTH(AC9250)-MONTH(AB9250)+1,(AC9250-AB9250+1))</f>
        <v>#N/A</v>
      </c>
      <c r="F9250" s="210" t="e">
        <f t="shared" si="729"/>
        <v>#N/A</v>
      </c>
    </row>
    <row r="9251" spans="1:6" x14ac:dyDescent="0.25">
      <c r="A9251" s="43" t="str">
        <f t="shared" si="725"/>
        <v xml:space="preserve"> 0 Financial</v>
      </c>
      <c r="B9251" s="43" t="str">
        <f t="shared" si="726"/>
        <v/>
      </c>
      <c r="C9251" s="43">
        <f t="shared" si="727"/>
        <v>0</v>
      </c>
      <c r="D9251" s="43" t="str">
        <f t="shared" si="728"/>
        <v>Financial</v>
      </c>
      <c r="E9251" s="43" t="e">
        <f>IF(VLOOKUP(S9251,'DD-Lookup'!$J$6:$L$50,3,FALSE)="Monthly",(YEAR(AC9251)-YEAR(AB9251))*12+MONTH(AC9251)-MONTH(AB9251)+1,(AC9251-AB9251+1))</f>
        <v>#N/A</v>
      </c>
      <c r="F9251" s="210" t="e">
        <f t="shared" si="729"/>
        <v>#N/A</v>
      </c>
    </row>
    <row r="9252" spans="1:6" x14ac:dyDescent="0.25">
      <c r="A9252" s="43" t="str">
        <f t="shared" si="725"/>
        <v xml:space="preserve"> 0 Financial</v>
      </c>
      <c r="B9252" s="43" t="str">
        <f t="shared" si="726"/>
        <v/>
      </c>
      <c r="C9252" s="43">
        <f t="shared" si="727"/>
        <v>0</v>
      </c>
      <c r="D9252" s="43" t="str">
        <f t="shared" si="728"/>
        <v>Financial</v>
      </c>
      <c r="E9252" s="43" t="e">
        <f>IF(VLOOKUP(S9252,'DD-Lookup'!$J$6:$L$50,3,FALSE)="Monthly",(YEAR(AC9252)-YEAR(AB9252))*12+MONTH(AC9252)-MONTH(AB9252)+1,(AC9252-AB9252+1))</f>
        <v>#N/A</v>
      </c>
      <c r="F9252" s="210" t="e">
        <f t="shared" si="729"/>
        <v>#N/A</v>
      </c>
    </row>
    <row r="9253" spans="1:6" x14ac:dyDescent="0.25">
      <c r="A9253" s="43" t="str">
        <f t="shared" si="725"/>
        <v xml:space="preserve"> 0 Financial</v>
      </c>
      <c r="B9253" s="43" t="str">
        <f t="shared" si="726"/>
        <v/>
      </c>
      <c r="C9253" s="43">
        <f t="shared" si="727"/>
        <v>0</v>
      </c>
      <c r="D9253" s="43" t="str">
        <f t="shared" si="728"/>
        <v>Financial</v>
      </c>
      <c r="E9253" s="43" t="e">
        <f>IF(VLOOKUP(S9253,'DD-Lookup'!$J$6:$L$50,3,FALSE)="Monthly",(YEAR(AC9253)-YEAR(AB9253))*12+MONTH(AC9253)-MONTH(AB9253)+1,(AC9253-AB9253+1))</f>
        <v>#N/A</v>
      </c>
      <c r="F9253" s="210" t="e">
        <f t="shared" si="729"/>
        <v>#N/A</v>
      </c>
    </row>
    <row r="9254" spans="1:6" x14ac:dyDescent="0.25">
      <c r="A9254" s="43" t="str">
        <f t="shared" si="725"/>
        <v xml:space="preserve"> 0 Financial</v>
      </c>
      <c r="B9254" s="43" t="str">
        <f t="shared" si="726"/>
        <v/>
      </c>
      <c r="C9254" s="43">
        <f t="shared" si="727"/>
        <v>0</v>
      </c>
      <c r="D9254" s="43" t="str">
        <f t="shared" si="728"/>
        <v>Financial</v>
      </c>
      <c r="E9254" s="43" t="e">
        <f>IF(VLOOKUP(S9254,'DD-Lookup'!$J$6:$L$50,3,FALSE)="Monthly",(YEAR(AC9254)-YEAR(AB9254))*12+MONTH(AC9254)-MONTH(AB9254)+1,(AC9254-AB9254+1))</f>
        <v>#N/A</v>
      </c>
      <c r="F9254" s="210" t="e">
        <f t="shared" si="729"/>
        <v>#N/A</v>
      </c>
    </row>
    <row r="9255" spans="1:6" x14ac:dyDescent="0.25">
      <c r="A9255" s="43" t="str">
        <f t="shared" si="725"/>
        <v xml:space="preserve"> 0 Financial</v>
      </c>
      <c r="B9255" s="43" t="str">
        <f t="shared" si="726"/>
        <v/>
      </c>
      <c r="C9255" s="43">
        <f t="shared" si="727"/>
        <v>0</v>
      </c>
      <c r="D9255" s="43" t="str">
        <f t="shared" si="728"/>
        <v>Financial</v>
      </c>
      <c r="E9255" s="43" t="e">
        <f>IF(VLOOKUP(S9255,'DD-Lookup'!$J$6:$L$50,3,FALSE)="Monthly",(YEAR(AC9255)-YEAR(AB9255))*12+MONTH(AC9255)-MONTH(AB9255)+1,(AC9255-AB9255+1))</f>
        <v>#N/A</v>
      </c>
      <c r="F9255" s="210" t="e">
        <f t="shared" si="729"/>
        <v>#N/A</v>
      </c>
    </row>
    <row r="9256" spans="1:6" x14ac:dyDescent="0.25">
      <c r="A9256" s="43" t="str">
        <f t="shared" si="725"/>
        <v xml:space="preserve"> 0 Financial</v>
      </c>
      <c r="B9256" s="43" t="str">
        <f t="shared" si="726"/>
        <v/>
      </c>
      <c r="C9256" s="43">
        <f t="shared" si="727"/>
        <v>0</v>
      </c>
      <c r="D9256" s="43" t="str">
        <f t="shared" si="728"/>
        <v>Financial</v>
      </c>
      <c r="E9256" s="43" t="e">
        <f>IF(VLOOKUP(S9256,'DD-Lookup'!$J$6:$L$50,3,FALSE)="Monthly",(YEAR(AC9256)-YEAR(AB9256))*12+MONTH(AC9256)-MONTH(AB9256)+1,(AC9256-AB9256+1))</f>
        <v>#N/A</v>
      </c>
      <c r="F9256" s="210" t="e">
        <f t="shared" si="729"/>
        <v>#N/A</v>
      </c>
    </row>
    <row r="9257" spans="1:6" x14ac:dyDescent="0.25">
      <c r="A9257" s="43" t="str">
        <f t="shared" si="725"/>
        <v xml:space="preserve"> 0 Financial</v>
      </c>
      <c r="B9257" s="43" t="str">
        <f t="shared" si="726"/>
        <v/>
      </c>
      <c r="C9257" s="43">
        <f t="shared" si="727"/>
        <v>0</v>
      </c>
      <c r="D9257" s="43" t="str">
        <f t="shared" si="728"/>
        <v>Financial</v>
      </c>
      <c r="E9257" s="43" t="e">
        <f>IF(VLOOKUP(S9257,'DD-Lookup'!$J$6:$L$50,3,FALSE)="Monthly",(YEAR(AC9257)-YEAR(AB9257))*12+MONTH(AC9257)-MONTH(AB9257)+1,(AC9257-AB9257+1))</f>
        <v>#N/A</v>
      </c>
      <c r="F9257" s="210" t="e">
        <f t="shared" si="729"/>
        <v>#N/A</v>
      </c>
    </row>
    <row r="9258" spans="1:6" x14ac:dyDescent="0.25">
      <c r="A9258" s="43" t="str">
        <f t="shared" si="725"/>
        <v xml:space="preserve"> 0 Financial</v>
      </c>
      <c r="B9258" s="43" t="str">
        <f t="shared" si="726"/>
        <v/>
      </c>
      <c r="C9258" s="43">
        <f t="shared" si="727"/>
        <v>0</v>
      </c>
      <c r="D9258" s="43" t="str">
        <f t="shared" si="728"/>
        <v>Financial</v>
      </c>
      <c r="E9258" s="43" t="e">
        <f>IF(VLOOKUP(S9258,'DD-Lookup'!$J$6:$L$50,3,FALSE)="Monthly",(YEAR(AC9258)-YEAR(AB9258))*12+MONTH(AC9258)-MONTH(AB9258)+1,(AC9258-AB9258+1))</f>
        <v>#N/A</v>
      </c>
      <c r="F9258" s="210" t="e">
        <f t="shared" si="729"/>
        <v>#N/A</v>
      </c>
    </row>
    <row r="9259" spans="1:6" x14ac:dyDescent="0.25">
      <c r="A9259" s="43" t="str">
        <f t="shared" si="725"/>
        <v xml:space="preserve"> 0 Financial</v>
      </c>
      <c r="B9259" s="43" t="str">
        <f t="shared" si="726"/>
        <v/>
      </c>
      <c r="C9259" s="43">
        <f t="shared" si="727"/>
        <v>0</v>
      </c>
      <c r="D9259" s="43" t="str">
        <f t="shared" si="728"/>
        <v>Financial</v>
      </c>
      <c r="E9259" s="43" t="e">
        <f>IF(VLOOKUP(S9259,'DD-Lookup'!$J$6:$L$50,3,FALSE)="Monthly",(YEAR(AC9259)-YEAR(AB9259))*12+MONTH(AC9259)-MONTH(AB9259)+1,(AC9259-AB9259+1))</f>
        <v>#N/A</v>
      </c>
      <c r="F9259" s="210" t="e">
        <f t="shared" si="729"/>
        <v>#N/A</v>
      </c>
    </row>
    <row r="9260" spans="1:6" x14ac:dyDescent="0.25">
      <c r="A9260" s="43" t="str">
        <f t="shared" si="725"/>
        <v xml:space="preserve"> 0 Financial</v>
      </c>
      <c r="B9260" s="43" t="str">
        <f t="shared" si="726"/>
        <v/>
      </c>
      <c r="C9260" s="43">
        <f t="shared" si="727"/>
        <v>0</v>
      </c>
      <c r="D9260" s="43" t="str">
        <f t="shared" si="728"/>
        <v>Financial</v>
      </c>
      <c r="E9260" s="43" t="e">
        <f>IF(VLOOKUP(S9260,'DD-Lookup'!$J$6:$L$50,3,FALSE)="Monthly",(YEAR(AC9260)-YEAR(AB9260))*12+MONTH(AC9260)-MONTH(AB9260)+1,(AC9260-AB9260+1))</f>
        <v>#N/A</v>
      </c>
      <c r="F9260" s="210" t="e">
        <f t="shared" si="729"/>
        <v>#N/A</v>
      </c>
    </row>
    <row r="9261" spans="1:6" x14ac:dyDescent="0.25">
      <c r="A9261" s="43" t="str">
        <f t="shared" si="725"/>
        <v xml:space="preserve"> 0 Financial</v>
      </c>
      <c r="B9261" s="43" t="str">
        <f t="shared" si="726"/>
        <v/>
      </c>
      <c r="C9261" s="43">
        <f t="shared" si="727"/>
        <v>0</v>
      </c>
      <c r="D9261" s="43" t="str">
        <f t="shared" si="728"/>
        <v>Financial</v>
      </c>
      <c r="E9261" s="43" t="e">
        <f>IF(VLOOKUP(S9261,'DD-Lookup'!$J$6:$L$50,3,FALSE)="Monthly",(YEAR(AC9261)-YEAR(AB9261))*12+MONTH(AC9261)-MONTH(AB9261)+1,(AC9261-AB9261+1))</f>
        <v>#N/A</v>
      </c>
      <c r="F9261" s="210" t="e">
        <f t="shared" si="729"/>
        <v>#N/A</v>
      </c>
    </row>
    <row r="9262" spans="1:6" x14ac:dyDescent="0.25">
      <c r="A9262" s="43" t="str">
        <f t="shared" si="725"/>
        <v xml:space="preserve"> 0 Financial</v>
      </c>
      <c r="B9262" s="43" t="str">
        <f t="shared" si="726"/>
        <v/>
      </c>
      <c r="C9262" s="43">
        <f t="shared" si="727"/>
        <v>0</v>
      </c>
      <c r="D9262" s="43" t="str">
        <f t="shared" si="728"/>
        <v>Financial</v>
      </c>
      <c r="E9262" s="43" t="e">
        <f>IF(VLOOKUP(S9262,'DD-Lookup'!$J$6:$L$50,3,FALSE)="Monthly",(YEAR(AC9262)-YEAR(AB9262))*12+MONTH(AC9262)-MONTH(AB9262)+1,(AC9262-AB9262+1))</f>
        <v>#N/A</v>
      </c>
      <c r="F9262" s="210" t="e">
        <f t="shared" si="729"/>
        <v>#N/A</v>
      </c>
    </row>
    <row r="9263" spans="1:6" x14ac:dyDescent="0.25">
      <c r="A9263" s="43" t="str">
        <f t="shared" si="725"/>
        <v xml:space="preserve"> 0 Financial</v>
      </c>
      <c r="B9263" s="43" t="str">
        <f t="shared" si="726"/>
        <v/>
      </c>
      <c r="C9263" s="43">
        <f t="shared" si="727"/>
        <v>0</v>
      </c>
      <c r="D9263" s="43" t="str">
        <f t="shared" si="728"/>
        <v>Financial</v>
      </c>
      <c r="E9263" s="43" t="e">
        <f>IF(VLOOKUP(S9263,'DD-Lookup'!$J$6:$L$50,3,FALSE)="Monthly",(YEAR(AC9263)-YEAR(AB9263))*12+MONTH(AC9263)-MONTH(AB9263)+1,(AC9263-AB9263+1))</f>
        <v>#N/A</v>
      </c>
      <c r="F9263" s="210" t="e">
        <f t="shared" si="729"/>
        <v>#N/A</v>
      </c>
    </row>
    <row r="9264" spans="1:6" x14ac:dyDescent="0.25">
      <c r="A9264" s="43" t="str">
        <f t="shared" si="725"/>
        <v xml:space="preserve"> 0 Financial</v>
      </c>
      <c r="B9264" s="43" t="str">
        <f t="shared" si="726"/>
        <v/>
      </c>
      <c r="C9264" s="43">
        <f t="shared" si="727"/>
        <v>0</v>
      </c>
      <c r="D9264" s="43" t="str">
        <f t="shared" si="728"/>
        <v>Financial</v>
      </c>
      <c r="E9264" s="43" t="e">
        <f>IF(VLOOKUP(S9264,'DD-Lookup'!$J$6:$L$50,3,FALSE)="Monthly",(YEAR(AC9264)-YEAR(AB9264))*12+MONTH(AC9264)-MONTH(AB9264)+1,(AC9264-AB9264+1))</f>
        <v>#N/A</v>
      </c>
      <c r="F9264" s="210" t="e">
        <f t="shared" si="729"/>
        <v>#N/A</v>
      </c>
    </row>
    <row r="9265" spans="1:6" x14ac:dyDescent="0.25">
      <c r="A9265" s="43" t="str">
        <f t="shared" si="725"/>
        <v xml:space="preserve"> 0 Financial</v>
      </c>
      <c r="B9265" s="43" t="str">
        <f t="shared" si="726"/>
        <v/>
      </c>
      <c r="C9265" s="43">
        <f t="shared" si="727"/>
        <v>0</v>
      </c>
      <c r="D9265" s="43" t="str">
        <f t="shared" si="728"/>
        <v>Financial</v>
      </c>
      <c r="E9265" s="43" t="e">
        <f>IF(VLOOKUP(S9265,'DD-Lookup'!$J$6:$L$50,3,FALSE)="Monthly",(YEAR(AC9265)-YEAR(AB9265))*12+MONTH(AC9265)-MONTH(AB9265)+1,(AC9265-AB9265+1))</f>
        <v>#N/A</v>
      </c>
      <c r="F9265" s="210" t="e">
        <f t="shared" si="729"/>
        <v>#N/A</v>
      </c>
    </row>
    <row r="9266" spans="1:6" x14ac:dyDescent="0.25">
      <c r="A9266" s="43" t="str">
        <f t="shared" si="725"/>
        <v xml:space="preserve"> 0 Financial</v>
      </c>
      <c r="B9266" s="43" t="str">
        <f t="shared" si="726"/>
        <v/>
      </c>
      <c r="C9266" s="43">
        <f t="shared" si="727"/>
        <v>0</v>
      </c>
      <c r="D9266" s="43" t="str">
        <f t="shared" si="728"/>
        <v>Financial</v>
      </c>
      <c r="E9266" s="43" t="e">
        <f>IF(VLOOKUP(S9266,'DD-Lookup'!$J$6:$L$50,3,FALSE)="Monthly",(YEAR(AC9266)-YEAR(AB9266))*12+MONTH(AC9266)-MONTH(AB9266)+1,(AC9266-AB9266+1))</f>
        <v>#N/A</v>
      </c>
      <c r="F9266" s="210" t="e">
        <f t="shared" si="729"/>
        <v>#N/A</v>
      </c>
    </row>
    <row r="9267" spans="1:6" x14ac:dyDescent="0.25">
      <c r="A9267" s="43" t="str">
        <f t="shared" si="725"/>
        <v xml:space="preserve"> 0 Financial</v>
      </c>
      <c r="B9267" s="43" t="str">
        <f t="shared" si="726"/>
        <v/>
      </c>
      <c r="C9267" s="43">
        <f t="shared" si="727"/>
        <v>0</v>
      </c>
      <c r="D9267" s="43" t="str">
        <f t="shared" si="728"/>
        <v>Financial</v>
      </c>
      <c r="E9267" s="43" t="e">
        <f>IF(VLOOKUP(S9267,'DD-Lookup'!$J$6:$L$50,3,FALSE)="Monthly",(YEAR(AC9267)-YEAR(AB9267))*12+MONTH(AC9267)-MONTH(AB9267)+1,(AC9267-AB9267+1))</f>
        <v>#N/A</v>
      </c>
      <c r="F9267" s="210" t="e">
        <f t="shared" si="729"/>
        <v>#N/A</v>
      </c>
    </row>
    <row r="9268" spans="1:6" x14ac:dyDescent="0.25">
      <c r="A9268" s="43" t="str">
        <f t="shared" si="725"/>
        <v xml:space="preserve"> 0 Financial</v>
      </c>
      <c r="B9268" s="43" t="str">
        <f t="shared" si="726"/>
        <v/>
      </c>
      <c r="C9268" s="43">
        <f t="shared" si="727"/>
        <v>0</v>
      </c>
      <c r="D9268" s="43" t="str">
        <f t="shared" si="728"/>
        <v>Financial</v>
      </c>
      <c r="E9268" s="43" t="e">
        <f>IF(VLOOKUP(S9268,'DD-Lookup'!$J$6:$L$50,3,FALSE)="Monthly",(YEAR(AC9268)-YEAR(AB9268))*12+MONTH(AC9268)-MONTH(AB9268)+1,(AC9268-AB9268+1))</f>
        <v>#N/A</v>
      </c>
      <c r="F9268" s="210" t="e">
        <f t="shared" si="729"/>
        <v>#N/A</v>
      </c>
    </row>
    <row r="9269" spans="1:6" x14ac:dyDescent="0.25">
      <c r="A9269" s="43" t="str">
        <f t="shared" si="725"/>
        <v xml:space="preserve"> 0 Financial</v>
      </c>
      <c r="B9269" s="43" t="str">
        <f t="shared" si="726"/>
        <v/>
      </c>
      <c r="C9269" s="43">
        <f t="shared" si="727"/>
        <v>0</v>
      </c>
      <c r="D9269" s="43" t="str">
        <f t="shared" si="728"/>
        <v>Financial</v>
      </c>
      <c r="E9269" s="43" t="e">
        <f>IF(VLOOKUP(S9269,'DD-Lookup'!$J$6:$L$50,3,FALSE)="Monthly",(YEAR(AC9269)-YEAR(AB9269))*12+MONTH(AC9269)-MONTH(AB9269)+1,(AC9269-AB9269+1))</f>
        <v>#N/A</v>
      </c>
      <c r="F9269" s="210" t="e">
        <f t="shared" si="729"/>
        <v>#N/A</v>
      </c>
    </row>
    <row r="9270" spans="1:6" x14ac:dyDescent="0.25">
      <c r="A9270" s="43" t="str">
        <f t="shared" si="725"/>
        <v xml:space="preserve"> 0 Financial</v>
      </c>
      <c r="B9270" s="43" t="str">
        <f t="shared" si="726"/>
        <v/>
      </c>
      <c r="C9270" s="43">
        <f t="shared" si="727"/>
        <v>0</v>
      </c>
      <c r="D9270" s="43" t="str">
        <f t="shared" si="728"/>
        <v>Financial</v>
      </c>
      <c r="E9270" s="43" t="e">
        <f>IF(VLOOKUP(S9270,'DD-Lookup'!$J$6:$L$50,3,FALSE)="Monthly",(YEAR(AC9270)-YEAR(AB9270))*12+MONTH(AC9270)-MONTH(AB9270)+1,(AC9270-AB9270+1))</f>
        <v>#N/A</v>
      </c>
      <c r="F9270" s="210" t="e">
        <f t="shared" si="729"/>
        <v>#N/A</v>
      </c>
    </row>
    <row r="9271" spans="1:6" x14ac:dyDescent="0.25">
      <c r="A9271" s="43" t="str">
        <f t="shared" si="725"/>
        <v xml:space="preserve"> 0 Financial</v>
      </c>
      <c r="B9271" s="43" t="str">
        <f t="shared" si="726"/>
        <v/>
      </c>
      <c r="C9271" s="43">
        <f t="shared" si="727"/>
        <v>0</v>
      </c>
      <c r="D9271" s="43" t="str">
        <f t="shared" si="728"/>
        <v>Financial</v>
      </c>
      <c r="E9271" s="43" t="e">
        <f>IF(VLOOKUP(S9271,'DD-Lookup'!$J$6:$L$50,3,FALSE)="Monthly",(YEAR(AC9271)-YEAR(AB9271))*12+MONTH(AC9271)-MONTH(AB9271)+1,(AC9271-AB9271+1))</f>
        <v>#N/A</v>
      </c>
      <c r="F9271" s="210" t="e">
        <f t="shared" si="729"/>
        <v>#N/A</v>
      </c>
    </row>
    <row r="9272" spans="1:6" x14ac:dyDescent="0.25">
      <c r="A9272" s="43" t="str">
        <f t="shared" si="725"/>
        <v xml:space="preserve"> 0 Financial</v>
      </c>
      <c r="B9272" s="43" t="str">
        <f t="shared" si="726"/>
        <v/>
      </c>
      <c r="C9272" s="43">
        <f t="shared" si="727"/>
        <v>0</v>
      </c>
      <c r="D9272" s="43" t="str">
        <f t="shared" si="728"/>
        <v>Financial</v>
      </c>
      <c r="E9272" s="43" t="e">
        <f>IF(VLOOKUP(S9272,'DD-Lookup'!$J$6:$L$50,3,FALSE)="Monthly",(YEAR(AC9272)-YEAR(AB9272))*12+MONTH(AC9272)-MONTH(AB9272)+1,(AC9272-AB9272+1))</f>
        <v>#N/A</v>
      </c>
      <c r="F9272" s="210" t="e">
        <f t="shared" si="729"/>
        <v>#N/A</v>
      </c>
    </row>
    <row r="9273" spans="1:6" x14ac:dyDescent="0.25">
      <c r="A9273" s="43" t="str">
        <f t="shared" si="725"/>
        <v xml:space="preserve"> 0 Financial</v>
      </c>
      <c r="B9273" s="43" t="str">
        <f t="shared" si="726"/>
        <v/>
      </c>
      <c r="C9273" s="43">
        <f t="shared" si="727"/>
        <v>0</v>
      </c>
      <c r="D9273" s="43" t="str">
        <f t="shared" si="728"/>
        <v>Financial</v>
      </c>
      <c r="E9273" s="43" t="e">
        <f>IF(VLOOKUP(S9273,'DD-Lookup'!$J$6:$L$50,3,FALSE)="Monthly",(YEAR(AC9273)-YEAR(AB9273))*12+MONTH(AC9273)-MONTH(AB9273)+1,(AC9273-AB9273+1))</f>
        <v>#N/A</v>
      </c>
      <c r="F9273" s="210" t="e">
        <f t="shared" si="729"/>
        <v>#N/A</v>
      </c>
    </row>
    <row r="9274" spans="1:6" x14ac:dyDescent="0.25">
      <c r="A9274" s="43" t="str">
        <f t="shared" si="725"/>
        <v xml:space="preserve"> 0 Financial</v>
      </c>
      <c r="B9274" s="43" t="str">
        <f t="shared" si="726"/>
        <v/>
      </c>
      <c r="C9274" s="43">
        <f t="shared" si="727"/>
        <v>0</v>
      </c>
      <c r="D9274" s="43" t="str">
        <f t="shared" si="728"/>
        <v>Financial</v>
      </c>
      <c r="E9274" s="43" t="e">
        <f>IF(VLOOKUP(S9274,'DD-Lookup'!$J$6:$L$50,3,FALSE)="Monthly",(YEAR(AC9274)-YEAR(AB9274))*12+MONTH(AC9274)-MONTH(AB9274)+1,(AC9274-AB9274+1))</f>
        <v>#N/A</v>
      </c>
      <c r="F9274" s="210" t="e">
        <f t="shared" si="729"/>
        <v>#N/A</v>
      </c>
    </row>
    <row r="9275" spans="1:6" x14ac:dyDescent="0.25">
      <c r="A9275" s="43" t="str">
        <f t="shared" si="725"/>
        <v xml:space="preserve"> 0 Financial</v>
      </c>
      <c r="B9275" s="43" t="str">
        <f t="shared" si="726"/>
        <v/>
      </c>
      <c r="C9275" s="43">
        <f t="shared" si="727"/>
        <v>0</v>
      </c>
      <c r="D9275" s="43" t="str">
        <f t="shared" si="728"/>
        <v>Financial</v>
      </c>
      <c r="E9275" s="43" t="e">
        <f>IF(VLOOKUP(S9275,'DD-Lookup'!$J$6:$L$50,3,FALSE)="Monthly",(YEAR(AC9275)-YEAR(AB9275))*12+MONTH(AC9275)-MONTH(AB9275)+1,(AC9275-AB9275+1))</f>
        <v>#N/A</v>
      </c>
      <c r="F9275" s="210" t="e">
        <f t="shared" si="729"/>
        <v>#N/A</v>
      </c>
    </row>
    <row r="9276" spans="1:6" x14ac:dyDescent="0.25">
      <c r="A9276" s="43" t="str">
        <f t="shared" si="725"/>
        <v xml:space="preserve"> 0 Financial</v>
      </c>
      <c r="B9276" s="43" t="str">
        <f t="shared" si="726"/>
        <v/>
      </c>
      <c r="C9276" s="43">
        <f t="shared" si="727"/>
        <v>0</v>
      </c>
      <c r="D9276" s="43" t="str">
        <f t="shared" si="728"/>
        <v>Financial</v>
      </c>
      <c r="E9276" s="43" t="e">
        <f>IF(VLOOKUP(S9276,'DD-Lookup'!$J$6:$L$50,3,FALSE)="Monthly",(YEAR(AC9276)-YEAR(AB9276))*12+MONTH(AC9276)-MONTH(AB9276)+1,(AC9276-AB9276+1))</f>
        <v>#N/A</v>
      </c>
      <c r="F9276" s="210" t="e">
        <f t="shared" si="729"/>
        <v>#N/A</v>
      </c>
    </row>
    <row r="9277" spans="1:6" x14ac:dyDescent="0.25">
      <c r="A9277" s="43" t="str">
        <f t="shared" si="725"/>
        <v xml:space="preserve"> 0 Financial</v>
      </c>
      <c r="B9277" s="43" t="str">
        <f t="shared" si="726"/>
        <v/>
      </c>
      <c r="C9277" s="43">
        <f t="shared" si="727"/>
        <v>0</v>
      </c>
      <c r="D9277" s="43" t="str">
        <f t="shared" si="728"/>
        <v>Financial</v>
      </c>
      <c r="E9277" s="43" t="e">
        <f>IF(VLOOKUP(S9277,'DD-Lookup'!$J$6:$L$50,3,FALSE)="Monthly",(YEAR(AC9277)-YEAR(AB9277))*12+MONTH(AC9277)-MONTH(AB9277)+1,(AC9277-AB9277+1))</f>
        <v>#N/A</v>
      </c>
      <c r="F9277" s="210" t="e">
        <f t="shared" si="729"/>
        <v>#N/A</v>
      </c>
    </row>
    <row r="9278" spans="1:6" x14ac:dyDescent="0.25">
      <c r="A9278" s="43" t="str">
        <f t="shared" si="725"/>
        <v xml:space="preserve"> 0 Financial</v>
      </c>
      <c r="B9278" s="43" t="str">
        <f t="shared" si="726"/>
        <v/>
      </c>
      <c r="C9278" s="43">
        <f t="shared" si="727"/>
        <v>0</v>
      </c>
      <c r="D9278" s="43" t="str">
        <f t="shared" si="728"/>
        <v>Financial</v>
      </c>
      <c r="E9278" s="43" t="e">
        <f>IF(VLOOKUP(S9278,'DD-Lookup'!$J$6:$L$50,3,FALSE)="Monthly",(YEAR(AC9278)-YEAR(AB9278))*12+MONTH(AC9278)-MONTH(AB9278)+1,(AC9278-AB9278+1))</f>
        <v>#N/A</v>
      </c>
      <c r="F9278" s="210" t="e">
        <f t="shared" si="729"/>
        <v>#N/A</v>
      </c>
    </row>
    <row r="9279" spans="1:6" x14ac:dyDescent="0.25">
      <c r="A9279" s="43" t="str">
        <f t="shared" si="725"/>
        <v xml:space="preserve"> 0 Financial</v>
      </c>
      <c r="B9279" s="43" t="str">
        <f t="shared" si="726"/>
        <v/>
      </c>
      <c r="C9279" s="43">
        <f t="shared" si="727"/>
        <v>0</v>
      </c>
      <c r="D9279" s="43" t="str">
        <f t="shared" si="728"/>
        <v>Financial</v>
      </c>
      <c r="E9279" s="43" t="e">
        <f>IF(VLOOKUP(S9279,'DD-Lookup'!$J$6:$L$50,3,FALSE)="Monthly",(YEAR(AC9279)-YEAR(AB9279))*12+MONTH(AC9279)-MONTH(AB9279)+1,(AC9279-AB9279+1))</f>
        <v>#N/A</v>
      </c>
      <c r="F9279" s="210" t="e">
        <f t="shared" si="729"/>
        <v>#N/A</v>
      </c>
    </row>
    <row r="9280" spans="1:6" x14ac:dyDescent="0.25">
      <c r="A9280" s="43" t="str">
        <f t="shared" si="725"/>
        <v xml:space="preserve"> 0 Financial</v>
      </c>
      <c r="B9280" s="43" t="str">
        <f t="shared" si="726"/>
        <v/>
      </c>
      <c r="C9280" s="43">
        <f t="shared" si="727"/>
        <v>0</v>
      </c>
      <c r="D9280" s="43" t="str">
        <f t="shared" si="728"/>
        <v>Financial</v>
      </c>
      <c r="E9280" s="43" t="e">
        <f>IF(VLOOKUP(S9280,'DD-Lookup'!$J$6:$L$50,3,FALSE)="Monthly",(YEAR(AC9280)-YEAR(AB9280))*12+MONTH(AC9280)-MONTH(AB9280)+1,(AC9280-AB9280+1))</f>
        <v>#N/A</v>
      </c>
      <c r="F9280" s="210" t="e">
        <f t="shared" si="729"/>
        <v>#N/A</v>
      </c>
    </row>
    <row r="9281" spans="1:6" x14ac:dyDescent="0.25">
      <c r="A9281" s="43" t="str">
        <f t="shared" si="725"/>
        <v xml:space="preserve"> 0 Financial</v>
      </c>
      <c r="B9281" s="43" t="str">
        <f t="shared" si="726"/>
        <v/>
      </c>
      <c r="C9281" s="43">
        <f t="shared" si="727"/>
        <v>0</v>
      </c>
      <c r="D9281" s="43" t="str">
        <f t="shared" si="728"/>
        <v>Financial</v>
      </c>
      <c r="E9281" s="43" t="e">
        <f>IF(VLOOKUP(S9281,'DD-Lookup'!$J$6:$L$50,3,FALSE)="Monthly",(YEAR(AC9281)-YEAR(AB9281))*12+MONTH(AC9281)-MONTH(AB9281)+1,(AC9281-AB9281+1))</f>
        <v>#N/A</v>
      </c>
      <c r="F9281" s="210" t="e">
        <f t="shared" si="729"/>
        <v>#N/A</v>
      </c>
    </row>
    <row r="9282" spans="1:6" x14ac:dyDescent="0.25">
      <c r="A9282" s="43" t="str">
        <f t="shared" si="725"/>
        <v xml:space="preserve"> 0 Financial</v>
      </c>
      <c r="B9282" s="43" t="str">
        <f t="shared" si="726"/>
        <v/>
      </c>
      <c r="C9282" s="43">
        <f t="shared" si="727"/>
        <v>0</v>
      </c>
      <c r="D9282" s="43" t="str">
        <f t="shared" si="728"/>
        <v>Financial</v>
      </c>
      <c r="E9282" s="43" t="e">
        <f>IF(VLOOKUP(S9282,'DD-Lookup'!$J$6:$L$50,3,FALSE)="Monthly",(YEAR(AC9282)-YEAR(AB9282))*12+MONTH(AC9282)-MONTH(AB9282)+1,(AC9282-AB9282+1))</f>
        <v>#N/A</v>
      </c>
      <c r="F9282" s="210" t="e">
        <f t="shared" si="729"/>
        <v>#N/A</v>
      </c>
    </row>
    <row r="9283" spans="1:6" x14ac:dyDescent="0.25">
      <c r="A9283" s="43" t="str">
        <f t="shared" si="725"/>
        <v xml:space="preserve"> 0 Financial</v>
      </c>
      <c r="B9283" s="43" t="str">
        <f t="shared" si="726"/>
        <v/>
      </c>
      <c r="C9283" s="43">
        <f t="shared" si="727"/>
        <v>0</v>
      </c>
      <c r="D9283" s="43" t="str">
        <f t="shared" si="728"/>
        <v>Financial</v>
      </c>
      <c r="E9283" s="43" t="e">
        <f>IF(VLOOKUP(S9283,'DD-Lookup'!$J$6:$L$50,3,FALSE)="Monthly",(YEAR(AC9283)-YEAR(AB9283))*12+MONTH(AC9283)-MONTH(AB9283)+1,(AC9283-AB9283+1))</f>
        <v>#N/A</v>
      </c>
      <c r="F9283" s="210" t="e">
        <f t="shared" si="729"/>
        <v>#N/A</v>
      </c>
    </row>
    <row r="9284" spans="1:6" x14ac:dyDescent="0.25">
      <c r="A9284" s="43" t="str">
        <f t="shared" si="725"/>
        <v xml:space="preserve"> 0 Financial</v>
      </c>
      <c r="B9284" s="43" t="str">
        <f t="shared" si="726"/>
        <v/>
      </c>
      <c r="C9284" s="43">
        <f t="shared" si="727"/>
        <v>0</v>
      </c>
      <c r="D9284" s="43" t="str">
        <f t="shared" si="728"/>
        <v>Financial</v>
      </c>
      <c r="E9284" s="43" t="e">
        <f>IF(VLOOKUP(S9284,'DD-Lookup'!$J$6:$L$50,3,FALSE)="Monthly",(YEAR(AC9284)-YEAR(AB9284))*12+MONTH(AC9284)-MONTH(AB9284)+1,(AC9284-AB9284+1))</f>
        <v>#N/A</v>
      </c>
      <c r="F9284" s="210" t="e">
        <f t="shared" si="729"/>
        <v>#N/A</v>
      </c>
    </row>
    <row r="9285" spans="1:6" x14ac:dyDescent="0.25">
      <c r="A9285" s="43" t="str">
        <f t="shared" si="725"/>
        <v xml:space="preserve"> 0 Financial</v>
      </c>
      <c r="B9285" s="43" t="str">
        <f t="shared" si="726"/>
        <v/>
      </c>
      <c r="C9285" s="43">
        <f t="shared" si="727"/>
        <v>0</v>
      </c>
      <c r="D9285" s="43" t="str">
        <f t="shared" si="728"/>
        <v>Financial</v>
      </c>
      <c r="E9285" s="43" t="e">
        <f>IF(VLOOKUP(S9285,'DD-Lookup'!$J$6:$L$50,3,FALSE)="Monthly",(YEAR(AC9285)-YEAR(AB9285))*12+MONTH(AC9285)-MONTH(AB9285)+1,(AC9285-AB9285+1))</f>
        <v>#N/A</v>
      </c>
      <c r="F9285" s="210" t="e">
        <f t="shared" si="729"/>
        <v>#N/A</v>
      </c>
    </row>
    <row r="9286" spans="1:6" x14ac:dyDescent="0.25">
      <c r="A9286" s="43" t="str">
        <f t="shared" si="725"/>
        <v xml:space="preserve"> 0 Financial</v>
      </c>
      <c r="B9286" s="43" t="str">
        <f t="shared" si="726"/>
        <v/>
      </c>
      <c r="C9286" s="43">
        <f t="shared" si="727"/>
        <v>0</v>
      </c>
      <c r="D9286" s="43" t="str">
        <f t="shared" si="728"/>
        <v>Financial</v>
      </c>
      <c r="E9286" s="43" t="e">
        <f>IF(VLOOKUP(S9286,'DD-Lookup'!$J$6:$L$50,3,FALSE)="Monthly",(YEAR(AC9286)-YEAR(AB9286))*12+MONTH(AC9286)-MONTH(AB9286)+1,(AC9286-AB9286+1))</f>
        <v>#N/A</v>
      </c>
      <c r="F9286" s="210" t="e">
        <f t="shared" si="729"/>
        <v>#N/A</v>
      </c>
    </row>
    <row r="9287" spans="1:6" x14ac:dyDescent="0.25">
      <c r="A9287" s="43" t="str">
        <f t="shared" si="725"/>
        <v xml:space="preserve"> 0 Financial</v>
      </c>
      <c r="B9287" s="43" t="str">
        <f t="shared" si="726"/>
        <v/>
      </c>
      <c r="C9287" s="43">
        <f t="shared" si="727"/>
        <v>0</v>
      </c>
      <c r="D9287" s="43" t="str">
        <f t="shared" si="728"/>
        <v>Financial</v>
      </c>
      <c r="E9287" s="43" t="e">
        <f>IF(VLOOKUP(S9287,'DD-Lookup'!$J$6:$L$50,3,FALSE)="Monthly",(YEAR(AC9287)-YEAR(AB9287))*12+MONTH(AC9287)-MONTH(AB9287)+1,(AC9287-AB9287+1))</f>
        <v>#N/A</v>
      </c>
      <c r="F9287" s="210" t="e">
        <f t="shared" si="729"/>
        <v>#N/A</v>
      </c>
    </row>
    <row r="9288" spans="1:6" x14ac:dyDescent="0.25">
      <c r="A9288" s="43" t="str">
        <f t="shared" si="725"/>
        <v xml:space="preserve"> 0 Financial</v>
      </c>
      <c r="B9288" s="43" t="str">
        <f t="shared" si="726"/>
        <v/>
      </c>
      <c r="C9288" s="43">
        <f t="shared" si="727"/>
        <v>0</v>
      </c>
      <c r="D9288" s="43" t="str">
        <f t="shared" si="728"/>
        <v>Financial</v>
      </c>
      <c r="E9288" s="43" t="e">
        <f>IF(VLOOKUP(S9288,'DD-Lookup'!$J$6:$L$50,3,FALSE)="Monthly",(YEAR(AC9288)-YEAR(AB9288))*12+MONTH(AC9288)-MONTH(AB9288)+1,(AC9288-AB9288+1))</f>
        <v>#N/A</v>
      </c>
      <c r="F9288" s="210" t="e">
        <f t="shared" si="729"/>
        <v>#N/A</v>
      </c>
    </row>
    <row r="9289" spans="1:6" x14ac:dyDescent="0.25">
      <c r="A9289" s="43" t="str">
        <f t="shared" si="725"/>
        <v xml:space="preserve"> 0 Financial</v>
      </c>
      <c r="B9289" s="43" t="str">
        <f t="shared" si="726"/>
        <v/>
      </c>
      <c r="C9289" s="43">
        <f t="shared" si="727"/>
        <v>0</v>
      </c>
      <c r="D9289" s="43" t="str">
        <f t="shared" si="728"/>
        <v>Financial</v>
      </c>
      <c r="E9289" s="43" t="e">
        <f>IF(VLOOKUP(S9289,'DD-Lookup'!$J$6:$L$50,3,FALSE)="Monthly",(YEAR(AC9289)-YEAR(AB9289))*12+MONTH(AC9289)-MONTH(AB9289)+1,(AC9289-AB9289+1))</f>
        <v>#N/A</v>
      </c>
      <c r="F9289" s="210" t="e">
        <f t="shared" si="729"/>
        <v>#N/A</v>
      </c>
    </row>
    <row r="9290" spans="1:6" x14ac:dyDescent="0.25">
      <c r="A9290" s="43" t="str">
        <f t="shared" ref="A9290:A9353" si="730">B9290&amp;" "&amp;C9290&amp;" "&amp;D9290</f>
        <v xml:space="preserve"> 0 Financial</v>
      </c>
      <c r="B9290" s="43" t="str">
        <f t="shared" ref="B9290:B9353" si="731">IF((LEFT(N9290,2)="US"),"US","")</f>
        <v/>
      </c>
      <c r="C9290" s="43">
        <f t="shared" ref="C9290:C9353" si="732">M9290</f>
        <v>0</v>
      </c>
      <c r="D9290" s="43" t="str">
        <f t="shared" ref="D9290:D9353" si="733">IF(ISNUMBER(FIND("Phy",N9290))=TRUE,"Physical","Financial")</f>
        <v>Financial</v>
      </c>
      <c r="E9290" s="43" t="e">
        <f>IF(VLOOKUP(S9290,'DD-Lookup'!$J$6:$L$50,3,FALSE)="Monthly",(YEAR(AC9290)-YEAR(AB9290))*12+MONTH(AC9290)-MONTH(AB9290)+1,(AC9290-AB9290+1))</f>
        <v>#N/A</v>
      </c>
      <c r="F9290" s="210" t="e">
        <f t="shared" ref="F9290:F9353" si="734">E9290*SUM(P9290:Q9290)</f>
        <v>#N/A</v>
      </c>
    </row>
    <row r="9291" spans="1:6" x14ac:dyDescent="0.25">
      <c r="A9291" s="43" t="str">
        <f t="shared" si="730"/>
        <v xml:space="preserve"> 0 Financial</v>
      </c>
      <c r="B9291" s="43" t="str">
        <f t="shared" si="731"/>
        <v/>
      </c>
      <c r="C9291" s="43">
        <f t="shared" si="732"/>
        <v>0</v>
      </c>
      <c r="D9291" s="43" t="str">
        <f t="shared" si="733"/>
        <v>Financial</v>
      </c>
      <c r="E9291" s="43" t="e">
        <f>IF(VLOOKUP(S9291,'DD-Lookup'!$J$6:$L$50,3,FALSE)="Monthly",(YEAR(AC9291)-YEAR(AB9291))*12+MONTH(AC9291)-MONTH(AB9291)+1,(AC9291-AB9291+1))</f>
        <v>#N/A</v>
      </c>
      <c r="F9291" s="210" t="e">
        <f t="shared" si="734"/>
        <v>#N/A</v>
      </c>
    </row>
    <row r="9292" spans="1:6" x14ac:dyDescent="0.25">
      <c r="A9292" s="43" t="str">
        <f t="shared" si="730"/>
        <v xml:space="preserve"> 0 Financial</v>
      </c>
      <c r="B9292" s="43" t="str">
        <f t="shared" si="731"/>
        <v/>
      </c>
      <c r="C9292" s="43">
        <f t="shared" si="732"/>
        <v>0</v>
      </c>
      <c r="D9292" s="43" t="str">
        <f t="shared" si="733"/>
        <v>Financial</v>
      </c>
      <c r="E9292" s="43" t="e">
        <f>IF(VLOOKUP(S9292,'DD-Lookup'!$J$6:$L$50,3,FALSE)="Monthly",(YEAR(AC9292)-YEAR(AB9292))*12+MONTH(AC9292)-MONTH(AB9292)+1,(AC9292-AB9292+1))</f>
        <v>#N/A</v>
      </c>
      <c r="F9292" s="210" t="e">
        <f t="shared" si="734"/>
        <v>#N/A</v>
      </c>
    </row>
    <row r="9293" spans="1:6" x14ac:dyDescent="0.25">
      <c r="A9293" s="43" t="str">
        <f t="shared" si="730"/>
        <v xml:space="preserve"> 0 Financial</v>
      </c>
      <c r="B9293" s="43" t="str">
        <f t="shared" si="731"/>
        <v/>
      </c>
      <c r="C9293" s="43">
        <f t="shared" si="732"/>
        <v>0</v>
      </c>
      <c r="D9293" s="43" t="str">
        <f t="shared" si="733"/>
        <v>Financial</v>
      </c>
      <c r="E9293" s="43" t="e">
        <f>IF(VLOOKUP(S9293,'DD-Lookup'!$J$6:$L$50,3,FALSE)="Monthly",(YEAR(AC9293)-YEAR(AB9293))*12+MONTH(AC9293)-MONTH(AB9293)+1,(AC9293-AB9293+1))</f>
        <v>#N/A</v>
      </c>
      <c r="F9293" s="210" t="e">
        <f t="shared" si="734"/>
        <v>#N/A</v>
      </c>
    </row>
    <row r="9294" spans="1:6" x14ac:dyDescent="0.25">
      <c r="A9294" s="43" t="str">
        <f t="shared" si="730"/>
        <v xml:space="preserve"> 0 Financial</v>
      </c>
      <c r="B9294" s="43" t="str">
        <f t="shared" si="731"/>
        <v/>
      </c>
      <c r="C9294" s="43">
        <f t="shared" si="732"/>
        <v>0</v>
      </c>
      <c r="D9294" s="43" t="str">
        <f t="shared" si="733"/>
        <v>Financial</v>
      </c>
      <c r="E9294" s="43" t="e">
        <f>IF(VLOOKUP(S9294,'DD-Lookup'!$J$6:$L$50,3,FALSE)="Monthly",(YEAR(AC9294)-YEAR(AB9294))*12+MONTH(AC9294)-MONTH(AB9294)+1,(AC9294-AB9294+1))</f>
        <v>#N/A</v>
      </c>
      <c r="F9294" s="210" t="e">
        <f t="shared" si="734"/>
        <v>#N/A</v>
      </c>
    </row>
    <row r="9295" spans="1:6" x14ac:dyDescent="0.25">
      <c r="A9295" s="43" t="str">
        <f t="shared" si="730"/>
        <v xml:space="preserve"> 0 Financial</v>
      </c>
      <c r="B9295" s="43" t="str">
        <f t="shared" si="731"/>
        <v/>
      </c>
      <c r="C9295" s="43">
        <f t="shared" si="732"/>
        <v>0</v>
      </c>
      <c r="D9295" s="43" t="str">
        <f t="shared" si="733"/>
        <v>Financial</v>
      </c>
      <c r="E9295" s="43" t="e">
        <f>IF(VLOOKUP(S9295,'DD-Lookup'!$J$6:$L$50,3,FALSE)="Monthly",(YEAR(AC9295)-YEAR(AB9295))*12+MONTH(AC9295)-MONTH(AB9295)+1,(AC9295-AB9295+1))</f>
        <v>#N/A</v>
      </c>
      <c r="F9295" s="210" t="e">
        <f t="shared" si="734"/>
        <v>#N/A</v>
      </c>
    </row>
    <row r="9296" spans="1:6" x14ac:dyDescent="0.25">
      <c r="A9296" s="43" t="str">
        <f t="shared" si="730"/>
        <v xml:space="preserve"> 0 Financial</v>
      </c>
      <c r="B9296" s="43" t="str">
        <f t="shared" si="731"/>
        <v/>
      </c>
      <c r="C9296" s="43">
        <f t="shared" si="732"/>
        <v>0</v>
      </c>
      <c r="D9296" s="43" t="str">
        <f t="shared" si="733"/>
        <v>Financial</v>
      </c>
      <c r="E9296" s="43" t="e">
        <f>IF(VLOOKUP(S9296,'DD-Lookup'!$J$6:$L$50,3,FALSE)="Monthly",(YEAR(AC9296)-YEAR(AB9296))*12+MONTH(AC9296)-MONTH(AB9296)+1,(AC9296-AB9296+1))</f>
        <v>#N/A</v>
      </c>
      <c r="F9296" s="210" t="e">
        <f t="shared" si="734"/>
        <v>#N/A</v>
      </c>
    </row>
    <row r="9297" spans="1:6" x14ac:dyDescent="0.25">
      <c r="A9297" s="43" t="str">
        <f t="shared" si="730"/>
        <v xml:space="preserve"> 0 Financial</v>
      </c>
      <c r="B9297" s="43" t="str">
        <f t="shared" si="731"/>
        <v/>
      </c>
      <c r="C9297" s="43">
        <f t="shared" si="732"/>
        <v>0</v>
      </c>
      <c r="D9297" s="43" t="str">
        <f t="shared" si="733"/>
        <v>Financial</v>
      </c>
      <c r="E9297" s="43" t="e">
        <f>IF(VLOOKUP(S9297,'DD-Lookup'!$J$6:$L$50,3,FALSE)="Monthly",(YEAR(AC9297)-YEAR(AB9297))*12+MONTH(AC9297)-MONTH(AB9297)+1,(AC9297-AB9297+1))</f>
        <v>#N/A</v>
      </c>
      <c r="F9297" s="210" t="e">
        <f t="shared" si="734"/>
        <v>#N/A</v>
      </c>
    </row>
    <row r="9298" spans="1:6" x14ac:dyDescent="0.25">
      <c r="A9298" s="43" t="str">
        <f t="shared" si="730"/>
        <v xml:space="preserve"> 0 Financial</v>
      </c>
      <c r="B9298" s="43" t="str">
        <f t="shared" si="731"/>
        <v/>
      </c>
      <c r="C9298" s="43">
        <f t="shared" si="732"/>
        <v>0</v>
      </c>
      <c r="D9298" s="43" t="str">
        <f t="shared" si="733"/>
        <v>Financial</v>
      </c>
      <c r="E9298" s="43" t="e">
        <f>IF(VLOOKUP(S9298,'DD-Lookup'!$J$6:$L$50,3,FALSE)="Monthly",(YEAR(AC9298)-YEAR(AB9298))*12+MONTH(AC9298)-MONTH(AB9298)+1,(AC9298-AB9298+1))</f>
        <v>#N/A</v>
      </c>
      <c r="F9298" s="210" t="e">
        <f t="shared" si="734"/>
        <v>#N/A</v>
      </c>
    </row>
    <row r="9299" spans="1:6" x14ac:dyDescent="0.25">
      <c r="A9299" s="43" t="str">
        <f t="shared" si="730"/>
        <v xml:space="preserve"> 0 Financial</v>
      </c>
      <c r="B9299" s="43" t="str">
        <f t="shared" si="731"/>
        <v/>
      </c>
      <c r="C9299" s="43">
        <f t="shared" si="732"/>
        <v>0</v>
      </c>
      <c r="D9299" s="43" t="str">
        <f t="shared" si="733"/>
        <v>Financial</v>
      </c>
      <c r="E9299" s="43" t="e">
        <f>IF(VLOOKUP(S9299,'DD-Lookup'!$J$6:$L$50,3,FALSE)="Monthly",(YEAR(AC9299)-YEAR(AB9299))*12+MONTH(AC9299)-MONTH(AB9299)+1,(AC9299-AB9299+1))</f>
        <v>#N/A</v>
      </c>
      <c r="F9299" s="210" t="e">
        <f t="shared" si="734"/>
        <v>#N/A</v>
      </c>
    </row>
    <row r="9300" spans="1:6" x14ac:dyDescent="0.25">
      <c r="A9300" s="43" t="str">
        <f t="shared" si="730"/>
        <v xml:space="preserve"> 0 Financial</v>
      </c>
      <c r="B9300" s="43" t="str">
        <f t="shared" si="731"/>
        <v/>
      </c>
      <c r="C9300" s="43">
        <f t="shared" si="732"/>
        <v>0</v>
      </c>
      <c r="D9300" s="43" t="str">
        <f t="shared" si="733"/>
        <v>Financial</v>
      </c>
      <c r="E9300" s="43" t="e">
        <f>IF(VLOOKUP(S9300,'DD-Lookup'!$J$6:$L$50,3,FALSE)="Monthly",(YEAR(AC9300)-YEAR(AB9300))*12+MONTH(AC9300)-MONTH(AB9300)+1,(AC9300-AB9300+1))</f>
        <v>#N/A</v>
      </c>
      <c r="F9300" s="210" t="e">
        <f t="shared" si="734"/>
        <v>#N/A</v>
      </c>
    </row>
    <row r="9301" spans="1:6" x14ac:dyDescent="0.25">
      <c r="A9301" s="43" t="str">
        <f t="shared" si="730"/>
        <v xml:space="preserve"> 0 Financial</v>
      </c>
      <c r="B9301" s="43" t="str">
        <f t="shared" si="731"/>
        <v/>
      </c>
      <c r="C9301" s="43">
        <f t="shared" si="732"/>
        <v>0</v>
      </c>
      <c r="D9301" s="43" t="str">
        <f t="shared" si="733"/>
        <v>Financial</v>
      </c>
      <c r="E9301" s="43" t="e">
        <f>IF(VLOOKUP(S9301,'DD-Lookup'!$J$6:$L$50,3,FALSE)="Monthly",(YEAR(AC9301)-YEAR(AB9301))*12+MONTH(AC9301)-MONTH(AB9301)+1,(AC9301-AB9301+1))</f>
        <v>#N/A</v>
      </c>
      <c r="F9301" s="210" t="e">
        <f t="shared" si="734"/>
        <v>#N/A</v>
      </c>
    </row>
    <row r="9302" spans="1:6" x14ac:dyDescent="0.25">
      <c r="A9302" s="43" t="str">
        <f t="shared" si="730"/>
        <v xml:space="preserve"> 0 Financial</v>
      </c>
      <c r="B9302" s="43" t="str">
        <f t="shared" si="731"/>
        <v/>
      </c>
      <c r="C9302" s="43">
        <f t="shared" si="732"/>
        <v>0</v>
      </c>
      <c r="D9302" s="43" t="str">
        <f t="shared" si="733"/>
        <v>Financial</v>
      </c>
      <c r="E9302" s="43" t="e">
        <f>IF(VLOOKUP(S9302,'DD-Lookup'!$J$6:$L$50,3,FALSE)="Monthly",(YEAR(AC9302)-YEAR(AB9302))*12+MONTH(AC9302)-MONTH(AB9302)+1,(AC9302-AB9302+1))</f>
        <v>#N/A</v>
      </c>
      <c r="F9302" s="210" t="e">
        <f t="shared" si="734"/>
        <v>#N/A</v>
      </c>
    </row>
    <row r="9303" spans="1:6" x14ac:dyDescent="0.25">
      <c r="A9303" s="43" t="str">
        <f t="shared" si="730"/>
        <v xml:space="preserve"> 0 Financial</v>
      </c>
      <c r="B9303" s="43" t="str">
        <f t="shared" si="731"/>
        <v/>
      </c>
      <c r="C9303" s="43">
        <f t="shared" si="732"/>
        <v>0</v>
      </c>
      <c r="D9303" s="43" t="str">
        <f t="shared" si="733"/>
        <v>Financial</v>
      </c>
      <c r="E9303" s="43" t="e">
        <f>IF(VLOOKUP(S9303,'DD-Lookup'!$J$6:$L$50,3,FALSE)="Monthly",(YEAR(AC9303)-YEAR(AB9303))*12+MONTH(AC9303)-MONTH(AB9303)+1,(AC9303-AB9303+1))</f>
        <v>#N/A</v>
      </c>
      <c r="F9303" s="210" t="e">
        <f t="shared" si="734"/>
        <v>#N/A</v>
      </c>
    </row>
    <row r="9304" spans="1:6" x14ac:dyDescent="0.25">
      <c r="A9304" s="43" t="str">
        <f t="shared" si="730"/>
        <v xml:space="preserve"> 0 Financial</v>
      </c>
      <c r="B9304" s="43" t="str">
        <f t="shared" si="731"/>
        <v/>
      </c>
      <c r="C9304" s="43">
        <f t="shared" si="732"/>
        <v>0</v>
      </c>
      <c r="D9304" s="43" t="str">
        <f t="shared" si="733"/>
        <v>Financial</v>
      </c>
      <c r="E9304" s="43" t="e">
        <f>IF(VLOOKUP(S9304,'DD-Lookup'!$J$6:$L$50,3,FALSE)="Monthly",(YEAR(AC9304)-YEAR(AB9304))*12+MONTH(AC9304)-MONTH(AB9304)+1,(AC9304-AB9304+1))</f>
        <v>#N/A</v>
      </c>
      <c r="F9304" s="210" t="e">
        <f t="shared" si="734"/>
        <v>#N/A</v>
      </c>
    </row>
    <row r="9305" spans="1:6" x14ac:dyDescent="0.25">
      <c r="A9305" s="43" t="str">
        <f t="shared" si="730"/>
        <v xml:space="preserve"> 0 Financial</v>
      </c>
      <c r="B9305" s="43" t="str">
        <f t="shared" si="731"/>
        <v/>
      </c>
      <c r="C9305" s="43">
        <f t="shared" si="732"/>
        <v>0</v>
      </c>
      <c r="D9305" s="43" t="str">
        <f t="shared" si="733"/>
        <v>Financial</v>
      </c>
      <c r="E9305" s="43" t="e">
        <f>IF(VLOOKUP(S9305,'DD-Lookup'!$J$6:$L$50,3,FALSE)="Monthly",(YEAR(AC9305)-YEAR(AB9305))*12+MONTH(AC9305)-MONTH(AB9305)+1,(AC9305-AB9305+1))</f>
        <v>#N/A</v>
      </c>
      <c r="F9305" s="210" t="e">
        <f t="shared" si="734"/>
        <v>#N/A</v>
      </c>
    </row>
    <row r="9306" spans="1:6" x14ac:dyDescent="0.25">
      <c r="A9306" s="43" t="str">
        <f t="shared" si="730"/>
        <v xml:space="preserve"> 0 Financial</v>
      </c>
      <c r="B9306" s="43" t="str">
        <f t="shared" si="731"/>
        <v/>
      </c>
      <c r="C9306" s="43">
        <f t="shared" si="732"/>
        <v>0</v>
      </c>
      <c r="D9306" s="43" t="str">
        <f t="shared" si="733"/>
        <v>Financial</v>
      </c>
      <c r="E9306" s="43" t="e">
        <f>IF(VLOOKUP(S9306,'DD-Lookup'!$J$6:$L$50,3,FALSE)="Monthly",(YEAR(AC9306)-YEAR(AB9306))*12+MONTH(AC9306)-MONTH(AB9306)+1,(AC9306-AB9306+1))</f>
        <v>#N/A</v>
      </c>
      <c r="F9306" s="210" t="e">
        <f t="shared" si="734"/>
        <v>#N/A</v>
      </c>
    </row>
    <row r="9307" spans="1:6" x14ac:dyDescent="0.25">
      <c r="A9307" s="43" t="str">
        <f t="shared" si="730"/>
        <v xml:space="preserve"> 0 Financial</v>
      </c>
      <c r="B9307" s="43" t="str">
        <f t="shared" si="731"/>
        <v/>
      </c>
      <c r="C9307" s="43">
        <f t="shared" si="732"/>
        <v>0</v>
      </c>
      <c r="D9307" s="43" t="str">
        <f t="shared" si="733"/>
        <v>Financial</v>
      </c>
      <c r="E9307" s="43" t="e">
        <f>IF(VLOOKUP(S9307,'DD-Lookup'!$J$6:$L$50,3,FALSE)="Monthly",(YEAR(AC9307)-YEAR(AB9307))*12+MONTH(AC9307)-MONTH(AB9307)+1,(AC9307-AB9307+1))</f>
        <v>#N/A</v>
      </c>
      <c r="F9307" s="210" t="e">
        <f t="shared" si="734"/>
        <v>#N/A</v>
      </c>
    </row>
    <row r="9308" spans="1:6" x14ac:dyDescent="0.25">
      <c r="A9308" s="43" t="str">
        <f t="shared" si="730"/>
        <v xml:space="preserve"> 0 Financial</v>
      </c>
      <c r="B9308" s="43" t="str">
        <f t="shared" si="731"/>
        <v/>
      </c>
      <c r="C9308" s="43">
        <f t="shared" si="732"/>
        <v>0</v>
      </c>
      <c r="D9308" s="43" t="str">
        <f t="shared" si="733"/>
        <v>Financial</v>
      </c>
      <c r="E9308" s="43" t="e">
        <f>IF(VLOOKUP(S9308,'DD-Lookup'!$J$6:$L$50,3,FALSE)="Monthly",(YEAR(AC9308)-YEAR(AB9308))*12+MONTH(AC9308)-MONTH(AB9308)+1,(AC9308-AB9308+1))</f>
        <v>#N/A</v>
      </c>
      <c r="F9308" s="210" t="e">
        <f t="shared" si="734"/>
        <v>#N/A</v>
      </c>
    </row>
    <row r="9309" spans="1:6" x14ac:dyDescent="0.25">
      <c r="A9309" s="43" t="str">
        <f t="shared" si="730"/>
        <v xml:space="preserve"> 0 Financial</v>
      </c>
      <c r="B9309" s="43" t="str">
        <f t="shared" si="731"/>
        <v/>
      </c>
      <c r="C9309" s="43">
        <f t="shared" si="732"/>
        <v>0</v>
      </c>
      <c r="D9309" s="43" t="str">
        <f t="shared" si="733"/>
        <v>Financial</v>
      </c>
      <c r="E9309" s="43" t="e">
        <f>IF(VLOOKUP(S9309,'DD-Lookup'!$J$6:$L$50,3,FALSE)="Monthly",(YEAR(AC9309)-YEAR(AB9309))*12+MONTH(AC9309)-MONTH(AB9309)+1,(AC9309-AB9309+1))</f>
        <v>#N/A</v>
      </c>
      <c r="F9309" s="210" t="e">
        <f t="shared" si="734"/>
        <v>#N/A</v>
      </c>
    </row>
    <row r="9310" spans="1:6" x14ac:dyDescent="0.25">
      <c r="A9310" s="43" t="str">
        <f t="shared" si="730"/>
        <v xml:space="preserve"> 0 Financial</v>
      </c>
      <c r="B9310" s="43" t="str">
        <f t="shared" si="731"/>
        <v/>
      </c>
      <c r="C9310" s="43">
        <f t="shared" si="732"/>
        <v>0</v>
      </c>
      <c r="D9310" s="43" t="str">
        <f t="shared" si="733"/>
        <v>Financial</v>
      </c>
      <c r="E9310" s="43" t="e">
        <f>IF(VLOOKUP(S9310,'DD-Lookup'!$J$6:$L$50,3,FALSE)="Monthly",(YEAR(AC9310)-YEAR(AB9310))*12+MONTH(AC9310)-MONTH(AB9310)+1,(AC9310-AB9310+1))</f>
        <v>#N/A</v>
      </c>
      <c r="F9310" s="210" t="e">
        <f t="shared" si="734"/>
        <v>#N/A</v>
      </c>
    </row>
    <row r="9311" spans="1:6" x14ac:dyDescent="0.25">
      <c r="A9311" s="43" t="str">
        <f t="shared" si="730"/>
        <v xml:space="preserve"> 0 Financial</v>
      </c>
      <c r="B9311" s="43" t="str">
        <f t="shared" si="731"/>
        <v/>
      </c>
      <c r="C9311" s="43">
        <f t="shared" si="732"/>
        <v>0</v>
      </c>
      <c r="D9311" s="43" t="str">
        <f t="shared" si="733"/>
        <v>Financial</v>
      </c>
      <c r="E9311" s="43" t="e">
        <f>IF(VLOOKUP(S9311,'DD-Lookup'!$J$6:$L$50,3,FALSE)="Monthly",(YEAR(AC9311)-YEAR(AB9311))*12+MONTH(AC9311)-MONTH(AB9311)+1,(AC9311-AB9311+1))</f>
        <v>#N/A</v>
      </c>
      <c r="F9311" s="210" t="e">
        <f t="shared" si="734"/>
        <v>#N/A</v>
      </c>
    </row>
    <row r="9312" spans="1:6" x14ac:dyDescent="0.25">
      <c r="A9312" s="43" t="str">
        <f t="shared" si="730"/>
        <v xml:space="preserve"> 0 Financial</v>
      </c>
      <c r="B9312" s="43" t="str">
        <f t="shared" si="731"/>
        <v/>
      </c>
      <c r="C9312" s="43">
        <f t="shared" si="732"/>
        <v>0</v>
      </c>
      <c r="D9312" s="43" t="str">
        <f t="shared" si="733"/>
        <v>Financial</v>
      </c>
      <c r="E9312" s="43" t="e">
        <f>IF(VLOOKUP(S9312,'DD-Lookup'!$J$6:$L$50,3,FALSE)="Monthly",(YEAR(AC9312)-YEAR(AB9312))*12+MONTH(AC9312)-MONTH(AB9312)+1,(AC9312-AB9312+1))</f>
        <v>#N/A</v>
      </c>
      <c r="F9312" s="210" t="e">
        <f t="shared" si="734"/>
        <v>#N/A</v>
      </c>
    </row>
    <row r="9313" spans="1:6" x14ac:dyDescent="0.25">
      <c r="A9313" s="43" t="str">
        <f t="shared" si="730"/>
        <v xml:space="preserve"> 0 Financial</v>
      </c>
      <c r="B9313" s="43" t="str">
        <f t="shared" si="731"/>
        <v/>
      </c>
      <c r="C9313" s="43">
        <f t="shared" si="732"/>
        <v>0</v>
      </c>
      <c r="D9313" s="43" t="str">
        <f t="shared" si="733"/>
        <v>Financial</v>
      </c>
      <c r="E9313" s="43" t="e">
        <f>IF(VLOOKUP(S9313,'DD-Lookup'!$J$6:$L$50,3,FALSE)="Monthly",(YEAR(AC9313)-YEAR(AB9313))*12+MONTH(AC9313)-MONTH(AB9313)+1,(AC9313-AB9313+1))</f>
        <v>#N/A</v>
      </c>
      <c r="F9313" s="210" t="e">
        <f t="shared" si="734"/>
        <v>#N/A</v>
      </c>
    </row>
    <row r="9314" spans="1:6" x14ac:dyDescent="0.25">
      <c r="A9314" s="43" t="str">
        <f t="shared" si="730"/>
        <v xml:space="preserve"> 0 Financial</v>
      </c>
      <c r="B9314" s="43" t="str">
        <f t="shared" si="731"/>
        <v/>
      </c>
      <c r="C9314" s="43">
        <f t="shared" si="732"/>
        <v>0</v>
      </c>
      <c r="D9314" s="43" t="str">
        <f t="shared" si="733"/>
        <v>Financial</v>
      </c>
      <c r="E9314" s="43" t="e">
        <f>IF(VLOOKUP(S9314,'DD-Lookup'!$J$6:$L$50,3,FALSE)="Monthly",(YEAR(AC9314)-YEAR(AB9314))*12+MONTH(AC9314)-MONTH(AB9314)+1,(AC9314-AB9314+1))</f>
        <v>#N/A</v>
      </c>
      <c r="F9314" s="210" t="e">
        <f t="shared" si="734"/>
        <v>#N/A</v>
      </c>
    </row>
    <row r="9315" spans="1:6" x14ac:dyDescent="0.25">
      <c r="A9315" s="43" t="str">
        <f t="shared" si="730"/>
        <v xml:space="preserve"> 0 Financial</v>
      </c>
      <c r="B9315" s="43" t="str">
        <f t="shared" si="731"/>
        <v/>
      </c>
      <c r="C9315" s="43">
        <f t="shared" si="732"/>
        <v>0</v>
      </c>
      <c r="D9315" s="43" t="str">
        <f t="shared" si="733"/>
        <v>Financial</v>
      </c>
      <c r="E9315" s="43" t="e">
        <f>IF(VLOOKUP(S9315,'DD-Lookup'!$J$6:$L$50,3,FALSE)="Monthly",(YEAR(AC9315)-YEAR(AB9315))*12+MONTH(AC9315)-MONTH(AB9315)+1,(AC9315-AB9315+1))</f>
        <v>#N/A</v>
      </c>
      <c r="F9315" s="210" t="e">
        <f t="shared" si="734"/>
        <v>#N/A</v>
      </c>
    </row>
    <row r="9316" spans="1:6" x14ac:dyDescent="0.25">
      <c r="A9316" s="43" t="str">
        <f t="shared" si="730"/>
        <v xml:space="preserve"> 0 Financial</v>
      </c>
      <c r="B9316" s="43" t="str">
        <f t="shared" si="731"/>
        <v/>
      </c>
      <c r="C9316" s="43">
        <f t="shared" si="732"/>
        <v>0</v>
      </c>
      <c r="D9316" s="43" t="str">
        <f t="shared" si="733"/>
        <v>Financial</v>
      </c>
      <c r="E9316" s="43" t="e">
        <f>IF(VLOOKUP(S9316,'DD-Lookup'!$J$6:$L$50,3,FALSE)="Monthly",(YEAR(AC9316)-YEAR(AB9316))*12+MONTH(AC9316)-MONTH(AB9316)+1,(AC9316-AB9316+1))</f>
        <v>#N/A</v>
      </c>
      <c r="F9316" s="210" t="e">
        <f t="shared" si="734"/>
        <v>#N/A</v>
      </c>
    </row>
    <row r="9317" spans="1:6" x14ac:dyDescent="0.25">
      <c r="A9317" s="43" t="str">
        <f t="shared" si="730"/>
        <v xml:space="preserve"> 0 Financial</v>
      </c>
      <c r="B9317" s="43" t="str">
        <f t="shared" si="731"/>
        <v/>
      </c>
      <c r="C9317" s="43">
        <f t="shared" si="732"/>
        <v>0</v>
      </c>
      <c r="D9317" s="43" t="str">
        <f t="shared" si="733"/>
        <v>Financial</v>
      </c>
      <c r="E9317" s="43" t="e">
        <f>IF(VLOOKUP(S9317,'DD-Lookup'!$J$6:$L$50,3,FALSE)="Monthly",(YEAR(AC9317)-YEAR(AB9317))*12+MONTH(AC9317)-MONTH(AB9317)+1,(AC9317-AB9317+1))</f>
        <v>#N/A</v>
      </c>
      <c r="F9317" s="210" t="e">
        <f t="shared" si="734"/>
        <v>#N/A</v>
      </c>
    </row>
    <row r="9318" spans="1:6" x14ac:dyDescent="0.25">
      <c r="A9318" s="43" t="str">
        <f t="shared" si="730"/>
        <v xml:space="preserve"> 0 Financial</v>
      </c>
      <c r="B9318" s="43" t="str">
        <f t="shared" si="731"/>
        <v/>
      </c>
      <c r="C9318" s="43">
        <f t="shared" si="732"/>
        <v>0</v>
      </c>
      <c r="D9318" s="43" t="str">
        <f t="shared" si="733"/>
        <v>Financial</v>
      </c>
      <c r="E9318" s="43" t="e">
        <f>IF(VLOOKUP(S9318,'DD-Lookup'!$J$6:$L$50,3,FALSE)="Monthly",(YEAR(AC9318)-YEAR(AB9318))*12+MONTH(AC9318)-MONTH(AB9318)+1,(AC9318-AB9318+1))</f>
        <v>#N/A</v>
      </c>
      <c r="F9318" s="210" t="e">
        <f t="shared" si="734"/>
        <v>#N/A</v>
      </c>
    </row>
    <row r="9319" spans="1:6" x14ac:dyDescent="0.25">
      <c r="A9319" s="43" t="str">
        <f t="shared" si="730"/>
        <v xml:space="preserve"> 0 Financial</v>
      </c>
      <c r="B9319" s="43" t="str">
        <f t="shared" si="731"/>
        <v/>
      </c>
      <c r="C9319" s="43">
        <f t="shared" si="732"/>
        <v>0</v>
      </c>
      <c r="D9319" s="43" t="str">
        <f t="shared" si="733"/>
        <v>Financial</v>
      </c>
      <c r="E9319" s="43" t="e">
        <f>IF(VLOOKUP(S9319,'DD-Lookup'!$J$6:$L$50,3,FALSE)="Monthly",(YEAR(AC9319)-YEAR(AB9319))*12+MONTH(AC9319)-MONTH(AB9319)+1,(AC9319-AB9319+1))</f>
        <v>#N/A</v>
      </c>
      <c r="F9319" s="210" t="e">
        <f t="shared" si="734"/>
        <v>#N/A</v>
      </c>
    </row>
    <row r="9320" spans="1:6" x14ac:dyDescent="0.25">
      <c r="A9320" s="43" t="str">
        <f t="shared" si="730"/>
        <v xml:space="preserve"> 0 Financial</v>
      </c>
      <c r="B9320" s="43" t="str">
        <f t="shared" si="731"/>
        <v/>
      </c>
      <c r="C9320" s="43">
        <f t="shared" si="732"/>
        <v>0</v>
      </c>
      <c r="D9320" s="43" t="str">
        <f t="shared" si="733"/>
        <v>Financial</v>
      </c>
      <c r="E9320" s="43" t="e">
        <f>IF(VLOOKUP(S9320,'DD-Lookup'!$J$6:$L$50,3,FALSE)="Monthly",(YEAR(AC9320)-YEAR(AB9320))*12+MONTH(AC9320)-MONTH(AB9320)+1,(AC9320-AB9320+1))</f>
        <v>#N/A</v>
      </c>
      <c r="F9320" s="210" t="e">
        <f t="shared" si="734"/>
        <v>#N/A</v>
      </c>
    </row>
    <row r="9321" spans="1:6" x14ac:dyDescent="0.25">
      <c r="A9321" s="43" t="str">
        <f t="shared" si="730"/>
        <v xml:space="preserve"> 0 Financial</v>
      </c>
      <c r="B9321" s="43" t="str">
        <f t="shared" si="731"/>
        <v/>
      </c>
      <c r="C9321" s="43">
        <f t="shared" si="732"/>
        <v>0</v>
      </c>
      <c r="D9321" s="43" t="str">
        <f t="shared" si="733"/>
        <v>Financial</v>
      </c>
      <c r="E9321" s="43" t="e">
        <f>IF(VLOOKUP(S9321,'DD-Lookup'!$J$6:$L$50,3,FALSE)="Monthly",(YEAR(AC9321)-YEAR(AB9321))*12+MONTH(AC9321)-MONTH(AB9321)+1,(AC9321-AB9321+1))</f>
        <v>#N/A</v>
      </c>
      <c r="F9321" s="210" t="e">
        <f t="shared" si="734"/>
        <v>#N/A</v>
      </c>
    </row>
    <row r="9322" spans="1:6" x14ac:dyDescent="0.25">
      <c r="A9322" s="43" t="str">
        <f t="shared" si="730"/>
        <v xml:space="preserve"> 0 Financial</v>
      </c>
      <c r="B9322" s="43" t="str">
        <f t="shared" si="731"/>
        <v/>
      </c>
      <c r="C9322" s="43">
        <f t="shared" si="732"/>
        <v>0</v>
      </c>
      <c r="D9322" s="43" t="str">
        <f t="shared" si="733"/>
        <v>Financial</v>
      </c>
      <c r="E9322" s="43" t="e">
        <f>IF(VLOOKUP(S9322,'DD-Lookup'!$J$6:$L$50,3,FALSE)="Monthly",(YEAR(AC9322)-YEAR(AB9322))*12+MONTH(AC9322)-MONTH(AB9322)+1,(AC9322-AB9322+1))</f>
        <v>#N/A</v>
      </c>
      <c r="F9322" s="210" t="e">
        <f t="shared" si="734"/>
        <v>#N/A</v>
      </c>
    </row>
    <row r="9323" spans="1:6" x14ac:dyDescent="0.25">
      <c r="A9323" s="43" t="str">
        <f t="shared" si="730"/>
        <v xml:space="preserve"> 0 Financial</v>
      </c>
      <c r="B9323" s="43" t="str">
        <f t="shared" si="731"/>
        <v/>
      </c>
      <c r="C9323" s="43">
        <f t="shared" si="732"/>
        <v>0</v>
      </c>
      <c r="D9323" s="43" t="str">
        <f t="shared" si="733"/>
        <v>Financial</v>
      </c>
      <c r="E9323" s="43" t="e">
        <f>IF(VLOOKUP(S9323,'DD-Lookup'!$J$6:$L$50,3,FALSE)="Monthly",(YEAR(AC9323)-YEAR(AB9323))*12+MONTH(AC9323)-MONTH(AB9323)+1,(AC9323-AB9323+1))</f>
        <v>#N/A</v>
      </c>
      <c r="F9323" s="210" t="e">
        <f t="shared" si="734"/>
        <v>#N/A</v>
      </c>
    </row>
    <row r="9324" spans="1:6" x14ac:dyDescent="0.25">
      <c r="A9324" s="43" t="str">
        <f t="shared" si="730"/>
        <v xml:space="preserve"> 0 Financial</v>
      </c>
      <c r="B9324" s="43" t="str">
        <f t="shared" si="731"/>
        <v/>
      </c>
      <c r="C9324" s="43">
        <f t="shared" si="732"/>
        <v>0</v>
      </c>
      <c r="D9324" s="43" t="str">
        <f t="shared" si="733"/>
        <v>Financial</v>
      </c>
      <c r="E9324" s="43" t="e">
        <f>IF(VLOOKUP(S9324,'DD-Lookup'!$J$6:$L$50,3,FALSE)="Monthly",(YEAR(AC9324)-YEAR(AB9324))*12+MONTH(AC9324)-MONTH(AB9324)+1,(AC9324-AB9324+1))</f>
        <v>#N/A</v>
      </c>
      <c r="F9324" s="210" t="e">
        <f t="shared" si="734"/>
        <v>#N/A</v>
      </c>
    </row>
    <row r="9325" spans="1:6" x14ac:dyDescent="0.25">
      <c r="A9325" s="43" t="str">
        <f t="shared" si="730"/>
        <v xml:space="preserve"> 0 Financial</v>
      </c>
      <c r="B9325" s="43" t="str">
        <f t="shared" si="731"/>
        <v/>
      </c>
      <c r="C9325" s="43">
        <f t="shared" si="732"/>
        <v>0</v>
      </c>
      <c r="D9325" s="43" t="str">
        <f t="shared" si="733"/>
        <v>Financial</v>
      </c>
      <c r="E9325" s="43" t="e">
        <f>IF(VLOOKUP(S9325,'DD-Lookup'!$J$6:$L$50,3,FALSE)="Monthly",(YEAR(AC9325)-YEAR(AB9325))*12+MONTH(AC9325)-MONTH(AB9325)+1,(AC9325-AB9325+1))</f>
        <v>#N/A</v>
      </c>
      <c r="F9325" s="210" t="e">
        <f t="shared" si="734"/>
        <v>#N/A</v>
      </c>
    </row>
    <row r="9326" spans="1:6" x14ac:dyDescent="0.25">
      <c r="A9326" s="43" t="str">
        <f t="shared" si="730"/>
        <v xml:space="preserve"> 0 Financial</v>
      </c>
      <c r="B9326" s="43" t="str">
        <f t="shared" si="731"/>
        <v/>
      </c>
      <c r="C9326" s="43">
        <f t="shared" si="732"/>
        <v>0</v>
      </c>
      <c r="D9326" s="43" t="str">
        <f t="shared" si="733"/>
        <v>Financial</v>
      </c>
      <c r="E9326" s="43" t="e">
        <f>IF(VLOOKUP(S9326,'DD-Lookup'!$J$6:$L$50,3,FALSE)="Monthly",(YEAR(AC9326)-YEAR(AB9326))*12+MONTH(AC9326)-MONTH(AB9326)+1,(AC9326-AB9326+1))</f>
        <v>#N/A</v>
      </c>
      <c r="F9326" s="210" t="e">
        <f t="shared" si="734"/>
        <v>#N/A</v>
      </c>
    </row>
    <row r="9327" spans="1:6" x14ac:dyDescent="0.25">
      <c r="A9327" s="43" t="str">
        <f t="shared" si="730"/>
        <v xml:space="preserve"> 0 Financial</v>
      </c>
      <c r="B9327" s="43" t="str">
        <f t="shared" si="731"/>
        <v/>
      </c>
      <c r="C9327" s="43">
        <f t="shared" si="732"/>
        <v>0</v>
      </c>
      <c r="D9327" s="43" t="str">
        <f t="shared" si="733"/>
        <v>Financial</v>
      </c>
      <c r="E9327" s="43" t="e">
        <f>IF(VLOOKUP(S9327,'DD-Lookup'!$J$6:$L$50,3,FALSE)="Monthly",(YEAR(AC9327)-YEAR(AB9327))*12+MONTH(AC9327)-MONTH(AB9327)+1,(AC9327-AB9327+1))</f>
        <v>#N/A</v>
      </c>
      <c r="F9327" s="210" t="e">
        <f t="shared" si="734"/>
        <v>#N/A</v>
      </c>
    </row>
    <row r="9328" spans="1:6" x14ac:dyDescent="0.25">
      <c r="A9328" s="43" t="str">
        <f t="shared" si="730"/>
        <v xml:space="preserve"> 0 Financial</v>
      </c>
      <c r="B9328" s="43" t="str">
        <f t="shared" si="731"/>
        <v/>
      </c>
      <c r="C9328" s="43">
        <f t="shared" si="732"/>
        <v>0</v>
      </c>
      <c r="D9328" s="43" t="str">
        <f t="shared" si="733"/>
        <v>Financial</v>
      </c>
      <c r="E9328" s="43" t="e">
        <f>IF(VLOOKUP(S9328,'DD-Lookup'!$J$6:$L$50,3,FALSE)="Monthly",(YEAR(AC9328)-YEAR(AB9328))*12+MONTH(AC9328)-MONTH(AB9328)+1,(AC9328-AB9328+1))</f>
        <v>#N/A</v>
      </c>
      <c r="F9328" s="210" t="e">
        <f t="shared" si="734"/>
        <v>#N/A</v>
      </c>
    </row>
    <row r="9329" spans="1:6" x14ac:dyDescent="0.25">
      <c r="A9329" s="43" t="str">
        <f t="shared" si="730"/>
        <v xml:space="preserve"> 0 Financial</v>
      </c>
      <c r="B9329" s="43" t="str">
        <f t="shared" si="731"/>
        <v/>
      </c>
      <c r="C9329" s="43">
        <f t="shared" si="732"/>
        <v>0</v>
      </c>
      <c r="D9329" s="43" t="str">
        <f t="shared" si="733"/>
        <v>Financial</v>
      </c>
      <c r="E9329" s="43" t="e">
        <f>IF(VLOOKUP(S9329,'DD-Lookup'!$J$6:$L$50,3,FALSE)="Monthly",(YEAR(AC9329)-YEAR(AB9329))*12+MONTH(AC9329)-MONTH(AB9329)+1,(AC9329-AB9329+1))</f>
        <v>#N/A</v>
      </c>
      <c r="F9329" s="210" t="e">
        <f t="shared" si="734"/>
        <v>#N/A</v>
      </c>
    </row>
    <row r="9330" spans="1:6" x14ac:dyDescent="0.25">
      <c r="A9330" s="43" t="str">
        <f t="shared" si="730"/>
        <v xml:space="preserve"> 0 Financial</v>
      </c>
      <c r="B9330" s="43" t="str">
        <f t="shared" si="731"/>
        <v/>
      </c>
      <c r="C9330" s="43">
        <f t="shared" si="732"/>
        <v>0</v>
      </c>
      <c r="D9330" s="43" t="str">
        <f t="shared" si="733"/>
        <v>Financial</v>
      </c>
      <c r="E9330" s="43" t="e">
        <f>IF(VLOOKUP(S9330,'DD-Lookup'!$J$6:$L$50,3,FALSE)="Monthly",(YEAR(AC9330)-YEAR(AB9330))*12+MONTH(AC9330)-MONTH(AB9330)+1,(AC9330-AB9330+1))</f>
        <v>#N/A</v>
      </c>
      <c r="F9330" s="210" t="e">
        <f t="shared" si="734"/>
        <v>#N/A</v>
      </c>
    </row>
    <row r="9331" spans="1:6" x14ac:dyDescent="0.25">
      <c r="A9331" s="43" t="str">
        <f t="shared" si="730"/>
        <v xml:space="preserve"> 0 Financial</v>
      </c>
      <c r="B9331" s="43" t="str">
        <f t="shared" si="731"/>
        <v/>
      </c>
      <c r="C9331" s="43">
        <f t="shared" si="732"/>
        <v>0</v>
      </c>
      <c r="D9331" s="43" t="str">
        <f t="shared" si="733"/>
        <v>Financial</v>
      </c>
      <c r="E9331" s="43" t="e">
        <f>IF(VLOOKUP(S9331,'DD-Lookup'!$J$6:$L$50,3,FALSE)="Monthly",(YEAR(AC9331)-YEAR(AB9331))*12+MONTH(AC9331)-MONTH(AB9331)+1,(AC9331-AB9331+1))</f>
        <v>#N/A</v>
      </c>
      <c r="F9331" s="210" t="e">
        <f t="shared" si="734"/>
        <v>#N/A</v>
      </c>
    </row>
    <row r="9332" spans="1:6" x14ac:dyDescent="0.25">
      <c r="A9332" s="43" t="str">
        <f t="shared" si="730"/>
        <v xml:space="preserve"> 0 Financial</v>
      </c>
      <c r="B9332" s="43" t="str">
        <f t="shared" si="731"/>
        <v/>
      </c>
      <c r="C9332" s="43">
        <f t="shared" si="732"/>
        <v>0</v>
      </c>
      <c r="D9332" s="43" t="str">
        <f t="shared" si="733"/>
        <v>Financial</v>
      </c>
      <c r="E9332" s="43" t="e">
        <f>IF(VLOOKUP(S9332,'DD-Lookup'!$J$6:$L$50,3,FALSE)="Monthly",(YEAR(AC9332)-YEAR(AB9332))*12+MONTH(AC9332)-MONTH(AB9332)+1,(AC9332-AB9332+1))</f>
        <v>#N/A</v>
      </c>
      <c r="F9332" s="210" t="e">
        <f t="shared" si="734"/>
        <v>#N/A</v>
      </c>
    </row>
    <row r="9333" spans="1:6" x14ac:dyDescent="0.25">
      <c r="A9333" s="43" t="str">
        <f t="shared" si="730"/>
        <v xml:space="preserve"> 0 Financial</v>
      </c>
      <c r="B9333" s="43" t="str">
        <f t="shared" si="731"/>
        <v/>
      </c>
      <c r="C9333" s="43">
        <f t="shared" si="732"/>
        <v>0</v>
      </c>
      <c r="D9333" s="43" t="str">
        <f t="shared" si="733"/>
        <v>Financial</v>
      </c>
      <c r="E9333" s="43" t="e">
        <f>IF(VLOOKUP(S9333,'DD-Lookup'!$J$6:$L$50,3,FALSE)="Monthly",(YEAR(AC9333)-YEAR(AB9333))*12+MONTH(AC9333)-MONTH(AB9333)+1,(AC9333-AB9333+1))</f>
        <v>#N/A</v>
      </c>
      <c r="F9333" s="210" t="e">
        <f t="shared" si="734"/>
        <v>#N/A</v>
      </c>
    </row>
    <row r="9334" spans="1:6" x14ac:dyDescent="0.25">
      <c r="A9334" s="43" t="str">
        <f t="shared" si="730"/>
        <v xml:space="preserve"> 0 Financial</v>
      </c>
      <c r="B9334" s="43" t="str">
        <f t="shared" si="731"/>
        <v/>
      </c>
      <c r="C9334" s="43">
        <f t="shared" si="732"/>
        <v>0</v>
      </c>
      <c r="D9334" s="43" t="str">
        <f t="shared" si="733"/>
        <v>Financial</v>
      </c>
      <c r="E9334" s="43" t="e">
        <f>IF(VLOOKUP(S9334,'DD-Lookup'!$J$6:$L$50,3,FALSE)="Monthly",(YEAR(AC9334)-YEAR(AB9334))*12+MONTH(AC9334)-MONTH(AB9334)+1,(AC9334-AB9334+1))</f>
        <v>#N/A</v>
      </c>
      <c r="F9334" s="210" t="e">
        <f t="shared" si="734"/>
        <v>#N/A</v>
      </c>
    </row>
    <row r="9335" spans="1:6" x14ac:dyDescent="0.25">
      <c r="A9335" s="43" t="str">
        <f t="shared" si="730"/>
        <v xml:space="preserve"> 0 Financial</v>
      </c>
      <c r="B9335" s="43" t="str">
        <f t="shared" si="731"/>
        <v/>
      </c>
      <c r="C9335" s="43">
        <f t="shared" si="732"/>
        <v>0</v>
      </c>
      <c r="D9335" s="43" t="str">
        <f t="shared" si="733"/>
        <v>Financial</v>
      </c>
      <c r="E9335" s="43" t="e">
        <f>IF(VLOOKUP(S9335,'DD-Lookup'!$J$6:$L$50,3,FALSE)="Monthly",(YEAR(AC9335)-YEAR(AB9335))*12+MONTH(AC9335)-MONTH(AB9335)+1,(AC9335-AB9335+1))</f>
        <v>#N/A</v>
      </c>
      <c r="F9335" s="210" t="e">
        <f t="shared" si="734"/>
        <v>#N/A</v>
      </c>
    </row>
    <row r="9336" spans="1:6" x14ac:dyDescent="0.25">
      <c r="A9336" s="43" t="str">
        <f t="shared" si="730"/>
        <v xml:space="preserve"> 0 Financial</v>
      </c>
      <c r="B9336" s="43" t="str">
        <f t="shared" si="731"/>
        <v/>
      </c>
      <c r="C9336" s="43">
        <f t="shared" si="732"/>
        <v>0</v>
      </c>
      <c r="D9336" s="43" t="str">
        <f t="shared" si="733"/>
        <v>Financial</v>
      </c>
      <c r="E9336" s="43" t="e">
        <f>IF(VLOOKUP(S9336,'DD-Lookup'!$J$6:$L$50,3,FALSE)="Monthly",(YEAR(AC9336)-YEAR(AB9336))*12+MONTH(AC9336)-MONTH(AB9336)+1,(AC9336-AB9336+1))</f>
        <v>#N/A</v>
      </c>
      <c r="F9336" s="210" t="e">
        <f t="shared" si="734"/>
        <v>#N/A</v>
      </c>
    </row>
    <row r="9337" spans="1:6" x14ac:dyDescent="0.25">
      <c r="A9337" s="43" t="str">
        <f t="shared" si="730"/>
        <v xml:space="preserve"> 0 Financial</v>
      </c>
      <c r="B9337" s="43" t="str">
        <f t="shared" si="731"/>
        <v/>
      </c>
      <c r="C9337" s="43">
        <f t="shared" si="732"/>
        <v>0</v>
      </c>
      <c r="D9337" s="43" t="str">
        <f t="shared" si="733"/>
        <v>Financial</v>
      </c>
      <c r="E9337" s="43" t="e">
        <f>IF(VLOOKUP(S9337,'DD-Lookup'!$J$6:$L$50,3,FALSE)="Monthly",(YEAR(AC9337)-YEAR(AB9337))*12+MONTH(AC9337)-MONTH(AB9337)+1,(AC9337-AB9337+1))</f>
        <v>#N/A</v>
      </c>
      <c r="F9337" s="210" t="e">
        <f t="shared" si="734"/>
        <v>#N/A</v>
      </c>
    </row>
    <row r="9338" spans="1:6" x14ac:dyDescent="0.25">
      <c r="A9338" s="43" t="str">
        <f t="shared" si="730"/>
        <v xml:space="preserve"> 0 Financial</v>
      </c>
      <c r="B9338" s="43" t="str">
        <f t="shared" si="731"/>
        <v/>
      </c>
      <c r="C9338" s="43">
        <f t="shared" si="732"/>
        <v>0</v>
      </c>
      <c r="D9338" s="43" t="str">
        <f t="shared" si="733"/>
        <v>Financial</v>
      </c>
      <c r="E9338" s="43" t="e">
        <f>IF(VLOOKUP(S9338,'DD-Lookup'!$J$6:$L$50,3,FALSE)="Monthly",(YEAR(AC9338)-YEAR(AB9338))*12+MONTH(AC9338)-MONTH(AB9338)+1,(AC9338-AB9338+1))</f>
        <v>#N/A</v>
      </c>
      <c r="F9338" s="210" t="e">
        <f t="shared" si="734"/>
        <v>#N/A</v>
      </c>
    </row>
    <row r="9339" spans="1:6" x14ac:dyDescent="0.25">
      <c r="A9339" s="43" t="str">
        <f t="shared" si="730"/>
        <v xml:space="preserve"> 0 Financial</v>
      </c>
      <c r="B9339" s="43" t="str">
        <f t="shared" si="731"/>
        <v/>
      </c>
      <c r="C9339" s="43">
        <f t="shared" si="732"/>
        <v>0</v>
      </c>
      <c r="D9339" s="43" t="str">
        <f t="shared" si="733"/>
        <v>Financial</v>
      </c>
      <c r="E9339" s="43" t="e">
        <f>IF(VLOOKUP(S9339,'DD-Lookup'!$J$6:$L$50,3,FALSE)="Monthly",(YEAR(AC9339)-YEAR(AB9339))*12+MONTH(AC9339)-MONTH(AB9339)+1,(AC9339-AB9339+1))</f>
        <v>#N/A</v>
      </c>
      <c r="F9339" s="210" t="e">
        <f t="shared" si="734"/>
        <v>#N/A</v>
      </c>
    </row>
    <row r="9340" spans="1:6" x14ac:dyDescent="0.25">
      <c r="A9340" s="43" t="str">
        <f t="shared" si="730"/>
        <v xml:space="preserve"> 0 Financial</v>
      </c>
      <c r="B9340" s="43" t="str">
        <f t="shared" si="731"/>
        <v/>
      </c>
      <c r="C9340" s="43">
        <f t="shared" si="732"/>
        <v>0</v>
      </c>
      <c r="D9340" s="43" t="str">
        <f t="shared" si="733"/>
        <v>Financial</v>
      </c>
      <c r="E9340" s="43" t="e">
        <f>IF(VLOOKUP(S9340,'DD-Lookup'!$J$6:$L$50,3,FALSE)="Monthly",(YEAR(AC9340)-YEAR(AB9340))*12+MONTH(AC9340)-MONTH(AB9340)+1,(AC9340-AB9340+1))</f>
        <v>#N/A</v>
      </c>
      <c r="F9340" s="210" t="e">
        <f t="shared" si="734"/>
        <v>#N/A</v>
      </c>
    </row>
    <row r="9341" spans="1:6" x14ac:dyDescent="0.25">
      <c r="A9341" s="43" t="str">
        <f t="shared" si="730"/>
        <v xml:space="preserve"> 0 Financial</v>
      </c>
      <c r="B9341" s="43" t="str">
        <f t="shared" si="731"/>
        <v/>
      </c>
      <c r="C9341" s="43">
        <f t="shared" si="732"/>
        <v>0</v>
      </c>
      <c r="D9341" s="43" t="str">
        <f t="shared" si="733"/>
        <v>Financial</v>
      </c>
      <c r="E9341" s="43" t="e">
        <f>IF(VLOOKUP(S9341,'DD-Lookup'!$J$6:$L$50,3,FALSE)="Monthly",(YEAR(AC9341)-YEAR(AB9341))*12+MONTH(AC9341)-MONTH(AB9341)+1,(AC9341-AB9341+1))</f>
        <v>#N/A</v>
      </c>
      <c r="F9341" s="210" t="e">
        <f t="shared" si="734"/>
        <v>#N/A</v>
      </c>
    </row>
    <row r="9342" spans="1:6" x14ac:dyDescent="0.25">
      <c r="A9342" s="43" t="str">
        <f t="shared" si="730"/>
        <v xml:space="preserve"> 0 Financial</v>
      </c>
      <c r="B9342" s="43" t="str">
        <f t="shared" si="731"/>
        <v/>
      </c>
      <c r="C9342" s="43">
        <f t="shared" si="732"/>
        <v>0</v>
      </c>
      <c r="D9342" s="43" t="str">
        <f t="shared" si="733"/>
        <v>Financial</v>
      </c>
      <c r="E9342" s="43" t="e">
        <f>IF(VLOOKUP(S9342,'DD-Lookup'!$J$6:$L$50,3,FALSE)="Monthly",(YEAR(AC9342)-YEAR(AB9342))*12+MONTH(AC9342)-MONTH(AB9342)+1,(AC9342-AB9342+1))</f>
        <v>#N/A</v>
      </c>
      <c r="F9342" s="210" t="e">
        <f t="shared" si="734"/>
        <v>#N/A</v>
      </c>
    </row>
    <row r="9343" spans="1:6" x14ac:dyDescent="0.25">
      <c r="A9343" s="43" t="str">
        <f t="shared" si="730"/>
        <v xml:space="preserve"> 0 Financial</v>
      </c>
      <c r="B9343" s="43" t="str">
        <f t="shared" si="731"/>
        <v/>
      </c>
      <c r="C9343" s="43">
        <f t="shared" si="732"/>
        <v>0</v>
      </c>
      <c r="D9343" s="43" t="str">
        <f t="shared" si="733"/>
        <v>Financial</v>
      </c>
      <c r="E9343" s="43" t="e">
        <f>IF(VLOOKUP(S9343,'DD-Lookup'!$J$6:$L$50,3,FALSE)="Monthly",(YEAR(AC9343)-YEAR(AB9343))*12+MONTH(AC9343)-MONTH(AB9343)+1,(AC9343-AB9343+1))</f>
        <v>#N/A</v>
      </c>
      <c r="F9343" s="210" t="e">
        <f t="shared" si="734"/>
        <v>#N/A</v>
      </c>
    </row>
    <row r="9344" spans="1:6" x14ac:dyDescent="0.25">
      <c r="A9344" s="43" t="str">
        <f t="shared" si="730"/>
        <v xml:space="preserve"> 0 Financial</v>
      </c>
      <c r="B9344" s="43" t="str">
        <f t="shared" si="731"/>
        <v/>
      </c>
      <c r="C9344" s="43">
        <f t="shared" si="732"/>
        <v>0</v>
      </c>
      <c r="D9344" s="43" t="str">
        <f t="shared" si="733"/>
        <v>Financial</v>
      </c>
      <c r="E9344" s="43" t="e">
        <f>IF(VLOOKUP(S9344,'DD-Lookup'!$J$6:$L$50,3,FALSE)="Monthly",(YEAR(AC9344)-YEAR(AB9344))*12+MONTH(AC9344)-MONTH(AB9344)+1,(AC9344-AB9344+1))</f>
        <v>#N/A</v>
      </c>
      <c r="F9344" s="210" t="e">
        <f t="shared" si="734"/>
        <v>#N/A</v>
      </c>
    </row>
    <row r="9345" spans="1:6" x14ac:dyDescent="0.25">
      <c r="A9345" s="43" t="str">
        <f t="shared" si="730"/>
        <v xml:space="preserve"> 0 Financial</v>
      </c>
      <c r="B9345" s="43" t="str">
        <f t="shared" si="731"/>
        <v/>
      </c>
      <c r="C9345" s="43">
        <f t="shared" si="732"/>
        <v>0</v>
      </c>
      <c r="D9345" s="43" t="str">
        <f t="shared" si="733"/>
        <v>Financial</v>
      </c>
      <c r="E9345" s="43" t="e">
        <f>IF(VLOOKUP(S9345,'DD-Lookup'!$J$6:$L$50,3,FALSE)="Monthly",(YEAR(AC9345)-YEAR(AB9345))*12+MONTH(AC9345)-MONTH(AB9345)+1,(AC9345-AB9345+1))</f>
        <v>#N/A</v>
      </c>
      <c r="F9345" s="210" t="e">
        <f t="shared" si="734"/>
        <v>#N/A</v>
      </c>
    </row>
    <row r="9346" spans="1:6" x14ac:dyDescent="0.25">
      <c r="A9346" s="43" t="str">
        <f t="shared" si="730"/>
        <v xml:space="preserve"> 0 Financial</v>
      </c>
      <c r="B9346" s="43" t="str">
        <f t="shared" si="731"/>
        <v/>
      </c>
      <c r="C9346" s="43">
        <f t="shared" si="732"/>
        <v>0</v>
      </c>
      <c r="D9346" s="43" t="str">
        <f t="shared" si="733"/>
        <v>Financial</v>
      </c>
      <c r="E9346" s="43" t="e">
        <f>IF(VLOOKUP(S9346,'DD-Lookup'!$J$6:$L$50,3,FALSE)="Monthly",(YEAR(AC9346)-YEAR(AB9346))*12+MONTH(AC9346)-MONTH(AB9346)+1,(AC9346-AB9346+1))</f>
        <v>#N/A</v>
      </c>
      <c r="F9346" s="210" t="e">
        <f t="shared" si="734"/>
        <v>#N/A</v>
      </c>
    </row>
    <row r="9347" spans="1:6" x14ac:dyDescent="0.25">
      <c r="A9347" s="43" t="str">
        <f t="shared" si="730"/>
        <v xml:space="preserve"> 0 Financial</v>
      </c>
      <c r="B9347" s="43" t="str">
        <f t="shared" si="731"/>
        <v/>
      </c>
      <c r="C9347" s="43">
        <f t="shared" si="732"/>
        <v>0</v>
      </c>
      <c r="D9347" s="43" t="str">
        <f t="shared" si="733"/>
        <v>Financial</v>
      </c>
      <c r="E9347" s="43" t="e">
        <f>IF(VLOOKUP(S9347,'DD-Lookup'!$J$6:$L$50,3,FALSE)="Monthly",(YEAR(AC9347)-YEAR(AB9347))*12+MONTH(AC9347)-MONTH(AB9347)+1,(AC9347-AB9347+1))</f>
        <v>#N/A</v>
      </c>
      <c r="F9347" s="210" t="e">
        <f t="shared" si="734"/>
        <v>#N/A</v>
      </c>
    </row>
    <row r="9348" spans="1:6" x14ac:dyDescent="0.25">
      <c r="A9348" s="43" t="str">
        <f t="shared" si="730"/>
        <v xml:space="preserve"> 0 Financial</v>
      </c>
      <c r="B9348" s="43" t="str">
        <f t="shared" si="731"/>
        <v/>
      </c>
      <c r="C9348" s="43">
        <f t="shared" si="732"/>
        <v>0</v>
      </c>
      <c r="D9348" s="43" t="str">
        <f t="shared" si="733"/>
        <v>Financial</v>
      </c>
      <c r="E9348" s="43" t="e">
        <f>IF(VLOOKUP(S9348,'DD-Lookup'!$J$6:$L$50,3,FALSE)="Monthly",(YEAR(AC9348)-YEAR(AB9348))*12+MONTH(AC9348)-MONTH(AB9348)+1,(AC9348-AB9348+1))</f>
        <v>#N/A</v>
      </c>
      <c r="F9348" s="210" t="e">
        <f t="shared" si="734"/>
        <v>#N/A</v>
      </c>
    </row>
    <row r="9349" spans="1:6" x14ac:dyDescent="0.25">
      <c r="A9349" s="43" t="str">
        <f t="shared" si="730"/>
        <v xml:space="preserve"> 0 Financial</v>
      </c>
      <c r="B9349" s="43" t="str">
        <f t="shared" si="731"/>
        <v/>
      </c>
      <c r="C9349" s="43">
        <f t="shared" si="732"/>
        <v>0</v>
      </c>
      <c r="D9349" s="43" t="str">
        <f t="shared" si="733"/>
        <v>Financial</v>
      </c>
      <c r="E9349" s="43" t="e">
        <f>IF(VLOOKUP(S9349,'DD-Lookup'!$J$6:$L$50,3,FALSE)="Monthly",(YEAR(AC9349)-YEAR(AB9349))*12+MONTH(AC9349)-MONTH(AB9349)+1,(AC9349-AB9349+1))</f>
        <v>#N/A</v>
      </c>
      <c r="F9349" s="210" t="e">
        <f t="shared" si="734"/>
        <v>#N/A</v>
      </c>
    </row>
    <row r="9350" spans="1:6" x14ac:dyDescent="0.25">
      <c r="A9350" s="43" t="str">
        <f t="shared" si="730"/>
        <v xml:space="preserve"> 0 Financial</v>
      </c>
      <c r="B9350" s="43" t="str">
        <f t="shared" si="731"/>
        <v/>
      </c>
      <c r="C9350" s="43">
        <f t="shared" si="732"/>
        <v>0</v>
      </c>
      <c r="D9350" s="43" t="str">
        <f t="shared" si="733"/>
        <v>Financial</v>
      </c>
      <c r="E9350" s="43" t="e">
        <f>IF(VLOOKUP(S9350,'DD-Lookup'!$J$6:$L$50,3,FALSE)="Monthly",(YEAR(AC9350)-YEAR(AB9350))*12+MONTH(AC9350)-MONTH(AB9350)+1,(AC9350-AB9350+1))</f>
        <v>#N/A</v>
      </c>
      <c r="F9350" s="210" t="e">
        <f t="shared" si="734"/>
        <v>#N/A</v>
      </c>
    </row>
    <row r="9351" spans="1:6" x14ac:dyDescent="0.25">
      <c r="A9351" s="43" t="str">
        <f t="shared" si="730"/>
        <v xml:space="preserve"> 0 Financial</v>
      </c>
      <c r="B9351" s="43" t="str">
        <f t="shared" si="731"/>
        <v/>
      </c>
      <c r="C9351" s="43">
        <f t="shared" si="732"/>
        <v>0</v>
      </c>
      <c r="D9351" s="43" t="str">
        <f t="shared" si="733"/>
        <v>Financial</v>
      </c>
      <c r="E9351" s="43" t="e">
        <f>IF(VLOOKUP(S9351,'DD-Lookup'!$J$6:$L$50,3,FALSE)="Monthly",(YEAR(AC9351)-YEAR(AB9351))*12+MONTH(AC9351)-MONTH(AB9351)+1,(AC9351-AB9351+1))</f>
        <v>#N/A</v>
      </c>
      <c r="F9351" s="210" t="e">
        <f t="shared" si="734"/>
        <v>#N/A</v>
      </c>
    </row>
    <row r="9352" spans="1:6" x14ac:dyDescent="0.25">
      <c r="A9352" s="43" t="str">
        <f t="shared" si="730"/>
        <v xml:space="preserve"> 0 Financial</v>
      </c>
      <c r="B9352" s="43" t="str">
        <f t="shared" si="731"/>
        <v/>
      </c>
      <c r="C9352" s="43">
        <f t="shared" si="732"/>
        <v>0</v>
      </c>
      <c r="D9352" s="43" t="str">
        <f t="shared" si="733"/>
        <v>Financial</v>
      </c>
      <c r="E9352" s="43" t="e">
        <f>IF(VLOOKUP(S9352,'DD-Lookup'!$J$6:$L$50,3,FALSE)="Monthly",(YEAR(AC9352)-YEAR(AB9352))*12+MONTH(AC9352)-MONTH(AB9352)+1,(AC9352-AB9352+1))</f>
        <v>#N/A</v>
      </c>
      <c r="F9352" s="210" t="e">
        <f t="shared" si="734"/>
        <v>#N/A</v>
      </c>
    </row>
    <row r="9353" spans="1:6" x14ac:dyDescent="0.25">
      <c r="A9353" s="43" t="str">
        <f t="shared" si="730"/>
        <v xml:space="preserve"> 0 Financial</v>
      </c>
      <c r="B9353" s="43" t="str">
        <f t="shared" si="731"/>
        <v/>
      </c>
      <c r="C9353" s="43">
        <f t="shared" si="732"/>
        <v>0</v>
      </c>
      <c r="D9353" s="43" t="str">
        <f t="shared" si="733"/>
        <v>Financial</v>
      </c>
      <c r="E9353" s="43" t="e">
        <f>IF(VLOOKUP(S9353,'DD-Lookup'!$J$6:$L$50,3,FALSE)="Monthly",(YEAR(AC9353)-YEAR(AB9353))*12+MONTH(AC9353)-MONTH(AB9353)+1,(AC9353-AB9353+1))</f>
        <v>#N/A</v>
      </c>
      <c r="F9353" s="210" t="e">
        <f t="shared" si="734"/>
        <v>#N/A</v>
      </c>
    </row>
    <row r="9354" spans="1:6" x14ac:dyDescent="0.25">
      <c r="A9354" s="43" t="str">
        <f t="shared" ref="A9354:A9417" si="735">B9354&amp;" "&amp;C9354&amp;" "&amp;D9354</f>
        <v xml:space="preserve"> 0 Financial</v>
      </c>
      <c r="B9354" s="43" t="str">
        <f t="shared" ref="B9354:B9417" si="736">IF((LEFT(N9354,2)="US"),"US","")</f>
        <v/>
      </c>
      <c r="C9354" s="43">
        <f t="shared" ref="C9354:C9417" si="737">M9354</f>
        <v>0</v>
      </c>
      <c r="D9354" s="43" t="str">
        <f t="shared" ref="D9354:D9417" si="738">IF(ISNUMBER(FIND("Phy",N9354))=TRUE,"Physical","Financial")</f>
        <v>Financial</v>
      </c>
      <c r="E9354" s="43" t="e">
        <f>IF(VLOOKUP(S9354,'DD-Lookup'!$J$6:$L$50,3,FALSE)="Monthly",(YEAR(AC9354)-YEAR(AB9354))*12+MONTH(AC9354)-MONTH(AB9354)+1,(AC9354-AB9354+1))</f>
        <v>#N/A</v>
      </c>
      <c r="F9354" s="210" t="e">
        <f t="shared" ref="F9354:F9417" si="739">E9354*SUM(P9354:Q9354)</f>
        <v>#N/A</v>
      </c>
    </row>
    <row r="9355" spans="1:6" x14ac:dyDescent="0.25">
      <c r="A9355" s="43" t="str">
        <f t="shared" si="735"/>
        <v xml:space="preserve"> 0 Financial</v>
      </c>
      <c r="B9355" s="43" t="str">
        <f t="shared" si="736"/>
        <v/>
      </c>
      <c r="C9355" s="43">
        <f t="shared" si="737"/>
        <v>0</v>
      </c>
      <c r="D9355" s="43" t="str">
        <f t="shared" si="738"/>
        <v>Financial</v>
      </c>
      <c r="E9355" s="43" t="e">
        <f>IF(VLOOKUP(S9355,'DD-Lookup'!$J$6:$L$50,3,FALSE)="Monthly",(YEAR(AC9355)-YEAR(AB9355))*12+MONTH(AC9355)-MONTH(AB9355)+1,(AC9355-AB9355+1))</f>
        <v>#N/A</v>
      </c>
      <c r="F9355" s="210" t="e">
        <f t="shared" si="739"/>
        <v>#N/A</v>
      </c>
    </row>
    <row r="9356" spans="1:6" x14ac:dyDescent="0.25">
      <c r="A9356" s="43" t="str">
        <f t="shared" si="735"/>
        <v xml:space="preserve"> 0 Financial</v>
      </c>
      <c r="B9356" s="43" t="str">
        <f t="shared" si="736"/>
        <v/>
      </c>
      <c r="C9356" s="43">
        <f t="shared" si="737"/>
        <v>0</v>
      </c>
      <c r="D9356" s="43" t="str">
        <f t="shared" si="738"/>
        <v>Financial</v>
      </c>
      <c r="E9356" s="43" t="e">
        <f>IF(VLOOKUP(S9356,'DD-Lookup'!$J$6:$L$50,3,FALSE)="Monthly",(YEAR(AC9356)-YEAR(AB9356))*12+MONTH(AC9356)-MONTH(AB9356)+1,(AC9356-AB9356+1))</f>
        <v>#N/A</v>
      </c>
      <c r="F9356" s="210" t="e">
        <f t="shared" si="739"/>
        <v>#N/A</v>
      </c>
    </row>
    <row r="9357" spans="1:6" x14ac:dyDescent="0.25">
      <c r="A9357" s="43" t="str">
        <f t="shared" si="735"/>
        <v xml:space="preserve"> 0 Financial</v>
      </c>
      <c r="B9357" s="43" t="str">
        <f t="shared" si="736"/>
        <v/>
      </c>
      <c r="C9357" s="43">
        <f t="shared" si="737"/>
        <v>0</v>
      </c>
      <c r="D9357" s="43" t="str">
        <f t="shared" si="738"/>
        <v>Financial</v>
      </c>
      <c r="E9357" s="43" t="e">
        <f>IF(VLOOKUP(S9357,'DD-Lookup'!$J$6:$L$50,3,FALSE)="Monthly",(YEAR(AC9357)-YEAR(AB9357))*12+MONTH(AC9357)-MONTH(AB9357)+1,(AC9357-AB9357+1))</f>
        <v>#N/A</v>
      </c>
      <c r="F9357" s="210" t="e">
        <f t="shared" si="739"/>
        <v>#N/A</v>
      </c>
    </row>
    <row r="9358" spans="1:6" x14ac:dyDescent="0.25">
      <c r="A9358" s="43" t="str">
        <f t="shared" si="735"/>
        <v xml:space="preserve"> 0 Financial</v>
      </c>
      <c r="B9358" s="43" t="str">
        <f t="shared" si="736"/>
        <v/>
      </c>
      <c r="C9358" s="43">
        <f t="shared" si="737"/>
        <v>0</v>
      </c>
      <c r="D9358" s="43" t="str">
        <f t="shared" si="738"/>
        <v>Financial</v>
      </c>
      <c r="E9358" s="43" t="e">
        <f>IF(VLOOKUP(S9358,'DD-Lookup'!$J$6:$L$50,3,FALSE)="Monthly",(YEAR(AC9358)-YEAR(AB9358))*12+MONTH(AC9358)-MONTH(AB9358)+1,(AC9358-AB9358+1))</f>
        <v>#N/A</v>
      </c>
      <c r="F9358" s="210" t="e">
        <f t="shared" si="739"/>
        <v>#N/A</v>
      </c>
    </row>
    <row r="9359" spans="1:6" x14ac:dyDescent="0.25">
      <c r="A9359" s="43" t="str">
        <f t="shared" si="735"/>
        <v xml:space="preserve"> 0 Financial</v>
      </c>
      <c r="B9359" s="43" t="str">
        <f t="shared" si="736"/>
        <v/>
      </c>
      <c r="C9359" s="43">
        <f t="shared" si="737"/>
        <v>0</v>
      </c>
      <c r="D9359" s="43" t="str">
        <f t="shared" si="738"/>
        <v>Financial</v>
      </c>
      <c r="E9359" s="43" t="e">
        <f>IF(VLOOKUP(S9359,'DD-Lookup'!$J$6:$L$50,3,FALSE)="Monthly",(YEAR(AC9359)-YEAR(AB9359))*12+MONTH(AC9359)-MONTH(AB9359)+1,(AC9359-AB9359+1))</f>
        <v>#N/A</v>
      </c>
      <c r="F9359" s="210" t="e">
        <f t="shared" si="739"/>
        <v>#N/A</v>
      </c>
    </row>
    <row r="9360" spans="1:6" x14ac:dyDescent="0.25">
      <c r="A9360" s="43" t="str">
        <f t="shared" si="735"/>
        <v xml:space="preserve"> 0 Financial</v>
      </c>
      <c r="B9360" s="43" t="str">
        <f t="shared" si="736"/>
        <v/>
      </c>
      <c r="C9360" s="43">
        <f t="shared" si="737"/>
        <v>0</v>
      </c>
      <c r="D9360" s="43" t="str">
        <f t="shared" si="738"/>
        <v>Financial</v>
      </c>
      <c r="E9360" s="43" t="e">
        <f>IF(VLOOKUP(S9360,'DD-Lookup'!$J$6:$L$50,3,FALSE)="Monthly",(YEAR(AC9360)-YEAR(AB9360))*12+MONTH(AC9360)-MONTH(AB9360)+1,(AC9360-AB9360+1))</f>
        <v>#N/A</v>
      </c>
      <c r="F9360" s="210" t="e">
        <f t="shared" si="739"/>
        <v>#N/A</v>
      </c>
    </row>
    <row r="9361" spans="1:6" x14ac:dyDescent="0.25">
      <c r="A9361" s="43" t="str">
        <f t="shared" si="735"/>
        <v xml:space="preserve"> 0 Financial</v>
      </c>
      <c r="B9361" s="43" t="str">
        <f t="shared" si="736"/>
        <v/>
      </c>
      <c r="C9361" s="43">
        <f t="shared" si="737"/>
        <v>0</v>
      </c>
      <c r="D9361" s="43" t="str">
        <f t="shared" si="738"/>
        <v>Financial</v>
      </c>
      <c r="E9361" s="43" t="e">
        <f>IF(VLOOKUP(S9361,'DD-Lookup'!$J$6:$L$50,3,FALSE)="Monthly",(YEAR(AC9361)-YEAR(AB9361))*12+MONTH(AC9361)-MONTH(AB9361)+1,(AC9361-AB9361+1))</f>
        <v>#N/A</v>
      </c>
      <c r="F9361" s="210" t="e">
        <f t="shared" si="739"/>
        <v>#N/A</v>
      </c>
    </row>
    <row r="9362" spans="1:6" x14ac:dyDescent="0.25">
      <c r="A9362" s="43" t="str">
        <f t="shared" si="735"/>
        <v xml:space="preserve"> 0 Financial</v>
      </c>
      <c r="B9362" s="43" t="str">
        <f t="shared" si="736"/>
        <v/>
      </c>
      <c r="C9362" s="43">
        <f t="shared" si="737"/>
        <v>0</v>
      </c>
      <c r="D9362" s="43" t="str">
        <f t="shared" si="738"/>
        <v>Financial</v>
      </c>
      <c r="E9362" s="43" t="e">
        <f>IF(VLOOKUP(S9362,'DD-Lookup'!$J$6:$L$50,3,FALSE)="Monthly",(YEAR(AC9362)-YEAR(AB9362))*12+MONTH(AC9362)-MONTH(AB9362)+1,(AC9362-AB9362+1))</f>
        <v>#N/A</v>
      </c>
      <c r="F9362" s="210" t="e">
        <f t="shared" si="739"/>
        <v>#N/A</v>
      </c>
    </row>
    <row r="9363" spans="1:6" x14ac:dyDescent="0.25">
      <c r="A9363" s="43" t="str">
        <f t="shared" si="735"/>
        <v xml:space="preserve"> 0 Financial</v>
      </c>
      <c r="B9363" s="43" t="str">
        <f t="shared" si="736"/>
        <v/>
      </c>
      <c r="C9363" s="43">
        <f t="shared" si="737"/>
        <v>0</v>
      </c>
      <c r="D9363" s="43" t="str">
        <f t="shared" si="738"/>
        <v>Financial</v>
      </c>
      <c r="E9363" s="43" t="e">
        <f>IF(VLOOKUP(S9363,'DD-Lookup'!$J$6:$L$50,3,FALSE)="Monthly",(YEAR(AC9363)-YEAR(AB9363))*12+MONTH(AC9363)-MONTH(AB9363)+1,(AC9363-AB9363+1))</f>
        <v>#N/A</v>
      </c>
      <c r="F9363" s="210" t="e">
        <f t="shared" si="739"/>
        <v>#N/A</v>
      </c>
    </row>
    <row r="9364" spans="1:6" x14ac:dyDescent="0.25">
      <c r="A9364" s="43" t="str">
        <f t="shared" si="735"/>
        <v xml:space="preserve"> 0 Financial</v>
      </c>
      <c r="B9364" s="43" t="str">
        <f t="shared" si="736"/>
        <v/>
      </c>
      <c r="C9364" s="43">
        <f t="shared" si="737"/>
        <v>0</v>
      </c>
      <c r="D9364" s="43" t="str">
        <f t="shared" si="738"/>
        <v>Financial</v>
      </c>
      <c r="E9364" s="43" t="e">
        <f>IF(VLOOKUP(S9364,'DD-Lookup'!$J$6:$L$50,3,FALSE)="Monthly",(YEAR(AC9364)-YEAR(AB9364))*12+MONTH(AC9364)-MONTH(AB9364)+1,(AC9364-AB9364+1))</f>
        <v>#N/A</v>
      </c>
      <c r="F9364" s="210" t="e">
        <f t="shared" si="739"/>
        <v>#N/A</v>
      </c>
    </row>
    <row r="9365" spans="1:6" x14ac:dyDescent="0.25">
      <c r="A9365" s="43" t="str">
        <f t="shared" si="735"/>
        <v xml:space="preserve"> 0 Financial</v>
      </c>
      <c r="B9365" s="43" t="str">
        <f t="shared" si="736"/>
        <v/>
      </c>
      <c r="C9365" s="43">
        <f t="shared" si="737"/>
        <v>0</v>
      </c>
      <c r="D9365" s="43" t="str">
        <f t="shared" si="738"/>
        <v>Financial</v>
      </c>
      <c r="E9365" s="43" t="e">
        <f>IF(VLOOKUP(S9365,'DD-Lookup'!$J$6:$L$50,3,FALSE)="Monthly",(YEAR(AC9365)-YEAR(AB9365))*12+MONTH(AC9365)-MONTH(AB9365)+1,(AC9365-AB9365+1))</f>
        <v>#N/A</v>
      </c>
      <c r="F9365" s="210" t="e">
        <f t="shared" si="739"/>
        <v>#N/A</v>
      </c>
    </row>
    <row r="9366" spans="1:6" x14ac:dyDescent="0.25">
      <c r="A9366" s="43" t="str">
        <f t="shared" si="735"/>
        <v xml:space="preserve"> 0 Financial</v>
      </c>
      <c r="B9366" s="43" t="str">
        <f t="shared" si="736"/>
        <v/>
      </c>
      <c r="C9366" s="43">
        <f t="shared" si="737"/>
        <v>0</v>
      </c>
      <c r="D9366" s="43" t="str">
        <f t="shared" si="738"/>
        <v>Financial</v>
      </c>
      <c r="E9366" s="43" t="e">
        <f>IF(VLOOKUP(S9366,'DD-Lookup'!$J$6:$L$50,3,FALSE)="Monthly",(YEAR(AC9366)-YEAR(AB9366))*12+MONTH(AC9366)-MONTH(AB9366)+1,(AC9366-AB9366+1))</f>
        <v>#N/A</v>
      </c>
      <c r="F9366" s="210" t="e">
        <f t="shared" si="739"/>
        <v>#N/A</v>
      </c>
    </row>
    <row r="9367" spans="1:6" x14ac:dyDescent="0.25">
      <c r="A9367" s="43" t="str">
        <f t="shared" si="735"/>
        <v xml:space="preserve"> 0 Financial</v>
      </c>
      <c r="B9367" s="43" t="str">
        <f t="shared" si="736"/>
        <v/>
      </c>
      <c r="C9367" s="43">
        <f t="shared" si="737"/>
        <v>0</v>
      </c>
      <c r="D9367" s="43" t="str">
        <f t="shared" si="738"/>
        <v>Financial</v>
      </c>
      <c r="E9367" s="43" t="e">
        <f>IF(VLOOKUP(S9367,'DD-Lookup'!$J$6:$L$50,3,FALSE)="Monthly",(YEAR(AC9367)-YEAR(AB9367))*12+MONTH(AC9367)-MONTH(AB9367)+1,(AC9367-AB9367+1))</f>
        <v>#N/A</v>
      </c>
      <c r="F9367" s="210" t="e">
        <f t="shared" si="739"/>
        <v>#N/A</v>
      </c>
    </row>
    <row r="9368" spans="1:6" x14ac:dyDescent="0.25">
      <c r="A9368" s="43" t="str">
        <f t="shared" si="735"/>
        <v xml:space="preserve"> 0 Financial</v>
      </c>
      <c r="B9368" s="43" t="str">
        <f t="shared" si="736"/>
        <v/>
      </c>
      <c r="C9368" s="43">
        <f t="shared" si="737"/>
        <v>0</v>
      </c>
      <c r="D9368" s="43" t="str">
        <f t="shared" si="738"/>
        <v>Financial</v>
      </c>
      <c r="E9368" s="43" t="e">
        <f>IF(VLOOKUP(S9368,'DD-Lookup'!$J$6:$L$50,3,FALSE)="Monthly",(YEAR(AC9368)-YEAR(AB9368))*12+MONTH(AC9368)-MONTH(AB9368)+1,(AC9368-AB9368+1))</f>
        <v>#N/A</v>
      </c>
      <c r="F9368" s="210" t="e">
        <f t="shared" si="739"/>
        <v>#N/A</v>
      </c>
    </row>
    <row r="9369" spans="1:6" x14ac:dyDescent="0.25">
      <c r="A9369" s="43" t="str">
        <f t="shared" si="735"/>
        <v xml:space="preserve"> 0 Financial</v>
      </c>
      <c r="B9369" s="43" t="str">
        <f t="shared" si="736"/>
        <v/>
      </c>
      <c r="C9369" s="43">
        <f t="shared" si="737"/>
        <v>0</v>
      </c>
      <c r="D9369" s="43" t="str">
        <f t="shared" si="738"/>
        <v>Financial</v>
      </c>
      <c r="E9369" s="43" t="e">
        <f>IF(VLOOKUP(S9369,'DD-Lookup'!$J$6:$L$50,3,FALSE)="Monthly",(YEAR(AC9369)-YEAR(AB9369))*12+MONTH(AC9369)-MONTH(AB9369)+1,(AC9369-AB9369+1))</f>
        <v>#N/A</v>
      </c>
      <c r="F9369" s="210" t="e">
        <f t="shared" si="739"/>
        <v>#N/A</v>
      </c>
    </row>
    <row r="9370" spans="1:6" x14ac:dyDescent="0.25">
      <c r="A9370" s="43" t="str">
        <f t="shared" si="735"/>
        <v xml:space="preserve"> 0 Financial</v>
      </c>
      <c r="B9370" s="43" t="str">
        <f t="shared" si="736"/>
        <v/>
      </c>
      <c r="C9370" s="43">
        <f t="shared" si="737"/>
        <v>0</v>
      </c>
      <c r="D9370" s="43" t="str">
        <f t="shared" si="738"/>
        <v>Financial</v>
      </c>
      <c r="E9370" s="43" t="e">
        <f>IF(VLOOKUP(S9370,'DD-Lookup'!$J$6:$L$50,3,FALSE)="Monthly",(YEAR(AC9370)-YEAR(AB9370))*12+MONTH(AC9370)-MONTH(AB9370)+1,(AC9370-AB9370+1))</f>
        <v>#N/A</v>
      </c>
      <c r="F9370" s="210" t="e">
        <f t="shared" si="739"/>
        <v>#N/A</v>
      </c>
    </row>
    <row r="9371" spans="1:6" x14ac:dyDescent="0.25">
      <c r="A9371" s="43" t="str">
        <f t="shared" si="735"/>
        <v xml:space="preserve"> 0 Financial</v>
      </c>
      <c r="B9371" s="43" t="str">
        <f t="shared" si="736"/>
        <v/>
      </c>
      <c r="C9371" s="43">
        <f t="shared" si="737"/>
        <v>0</v>
      </c>
      <c r="D9371" s="43" t="str">
        <f t="shared" si="738"/>
        <v>Financial</v>
      </c>
      <c r="E9371" s="43" t="e">
        <f>IF(VLOOKUP(S9371,'DD-Lookup'!$J$6:$L$50,3,FALSE)="Monthly",(YEAR(AC9371)-YEAR(AB9371))*12+MONTH(AC9371)-MONTH(AB9371)+1,(AC9371-AB9371+1))</f>
        <v>#N/A</v>
      </c>
      <c r="F9371" s="210" t="e">
        <f t="shared" si="739"/>
        <v>#N/A</v>
      </c>
    </row>
    <row r="9372" spans="1:6" x14ac:dyDescent="0.25">
      <c r="A9372" s="43" t="str">
        <f t="shared" si="735"/>
        <v xml:space="preserve"> 0 Financial</v>
      </c>
      <c r="B9372" s="43" t="str">
        <f t="shared" si="736"/>
        <v/>
      </c>
      <c r="C9372" s="43">
        <f t="shared" si="737"/>
        <v>0</v>
      </c>
      <c r="D9372" s="43" t="str">
        <f t="shared" si="738"/>
        <v>Financial</v>
      </c>
      <c r="E9372" s="43" t="e">
        <f>IF(VLOOKUP(S9372,'DD-Lookup'!$J$6:$L$50,3,FALSE)="Monthly",(YEAR(AC9372)-YEAR(AB9372))*12+MONTH(AC9372)-MONTH(AB9372)+1,(AC9372-AB9372+1))</f>
        <v>#N/A</v>
      </c>
      <c r="F9372" s="210" t="e">
        <f t="shared" si="739"/>
        <v>#N/A</v>
      </c>
    </row>
    <row r="9373" spans="1:6" x14ac:dyDescent="0.25">
      <c r="A9373" s="43" t="str">
        <f t="shared" si="735"/>
        <v xml:space="preserve"> 0 Financial</v>
      </c>
      <c r="B9373" s="43" t="str">
        <f t="shared" si="736"/>
        <v/>
      </c>
      <c r="C9373" s="43">
        <f t="shared" si="737"/>
        <v>0</v>
      </c>
      <c r="D9373" s="43" t="str">
        <f t="shared" si="738"/>
        <v>Financial</v>
      </c>
      <c r="E9373" s="43" t="e">
        <f>IF(VLOOKUP(S9373,'DD-Lookup'!$J$6:$L$50,3,FALSE)="Monthly",(YEAR(AC9373)-YEAR(AB9373))*12+MONTH(AC9373)-MONTH(AB9373)+1,(AC9373-AB9373+1))</f>
        <v>#N/A</v>
      </c>
      <c r="F9373" s="210" t="e">
        <f t="shared" si="739"/>
        <v>#N/A</v>
      </c>
    </row>
    <row r="9374" spans="1:6" x14ac:dyDescent="0.25">
      <c r="A9374" s="43" t="str">
        <f t="shared" si="735"/>
        <v xml:space="preserve"> 0 Financial</v>
      </c>
      <c r="B9374" s="43" t="str">
        <f t="shared" si="736"/>
        <v/>
      </c>
      <c r="C9374" s="43">
        <f t="shared" si="737"/>
        <v>0</v>
      </c>
      <c r="D9374" s="43" t="str">
        <f t="shared" si="738"/>
        <v>Financial</v>
      </c>
      <c r="E9374" s="43" t="e">
        <f>IF(VLOOKUP(S9374,'DD-Lookup'!$J$6:$L$50,3,FALSE)="Monthly",(YEAR(AC9374)-YEAR(AB9374))*12+MONTH(AC9374)-MONTH(AB9374)+1,(AC9374-AB9374+1))</f>
        <v>#N/A</v>
      </c>
      <c r="F9374" s="210" t="e">
        <f t="shared" si="739"/>
        <v>#N/A</v>
      </c>
    </row>
    <row r="9375" spans="1:6" x14ac:dyDescent="0.25">
      <c r="A9375" s="43" t="str">
        <f t="shared" si="735"/>
        <v xml:space="preserve"> 0 Financial</v>
      </c>
      <c r="B9375" s="43" t="str">
        <f t="shared" si="736"/>
        <v/>
      </c>
      <c r="C9375" s="43">
        <f t="shared" si="737"/>
        <v>0</v>
      </c>
      <c r="D9375" s="43" t="str">
        <f t="shared" si="738"/>
        <v>Financial</v>
      </c>
      <c r="E9375" s="43" t="e">
        <f>IF(VLOOKUP(S9375,'DD-Lookup'!$J$6:$L$50,3,FALSE)="Monthly",(YEAR(AC9375)-YEAR(AB9375))*12+MONTH(AC9375)-MONTH(AB9375)+1,(AC9375-AB9375+1))</f>
        <v>#N/A</v>
      </c>
      <c r="F9375" s="210" t="e">
        <f t="shared" si="739"/>
        <v>#N/A</v>
      </c>
    </row>
    <row r="9376" spans="1:6" x14ac:dyDescent="0.25">
      <c r="A9376" s="43" t="str">
        <f t="shared" si="735"/>
        <v xml:space="preserve"> 0 Financial</v>
      </c>
      <c r="B9376" s="43" t="str">
        <f t="shared" si="736"/>
        <v/>
      </c>
      <c r="C9376" s="43">
        <f t="shared" si="737"/>
        <v>0</v>
      </c>
      <c r="D9376" s="43" t="str">
        <f t="shared" si="738"/>
        <v>Financial</v>
      </c>
      <c r="E9376" s="43" t="e">
        <f>IF(VLOOKUP(S9376,'DD-Lookup'!$J$6:$L$50,3,FALSE)="Monthly",(YEAR(AC9376)-YEAR(AB9376))*12+MONTH(AC9376)-MONTH(AB9376)+1,(AC9376-AB9376+1))</f>
        <v>#N/A</v>
      </c>
      <c r="F9376" s="210" t="e">
        <f t="shared" si="739"/>
        <v>#N/A</v>
      </c>
    </row>
    <row r="9377" spans="1:6" x14ac:dyDescent="0.25">
      <c r="A9377" s="43" t="str">
        <f t="shared" si="735"/>
        <v xml:space="preserve"> 0 Financial</v>
      </c>
      <c r="B9377" s="43" t="str">
        <f t="shared" si="736"/>
        <v/>
      </c>
      <c r="C9377" s="43">
        <f t="shared" si="737"/>
        <v>0</v>
      </c>
      <c r="D9377" s="43" t="str">
        <f t="shared" si="738"/>
        <v>Financial</v>
      </c>
      <c r="E9377" s="43" t="e">
        <f>IF(VLOOKUP(S9377,'DD-Lookup'!$J$6:$L$50,3,FALSE)="Monthly",(YEAR(AC9377)-YEAR(AB9377))*12+MONTH(AC9377)-MONTH(AB9377)+1,(AC9377-AB9377+1))</f>
        <v>#N/A</v>
      </c>
      <c r="F9377" s="210" t="e">
        <f t="shared" si="739"/>
        <v>#N/A</v>
      </c>
    </row>
    <row r="9378" spans="1:6" x14ac:dyDescent="0.25">
      <c r="A9378" s="43" t="str">
        <f t="shared" si="735"/>
        <v xml:space="preserve"> 0 Financial</v>
      </c>
      <c r="B9378" s="43" t="str">
        <f t="shared" si="736"/>
        <v/>
      </c>
      <c r="C9378" s="43">
        <f t="shared" si="737"/>
        <v>0</v>
      </c>
      <c r="D9378" s="43" t="str">
        <f t="shared" si="738"/>
        <v>Financial</v>
      </c>
      <c r="E9378" s="43" t="e">
        <f>IF(VLOOKUP(S9378,'DD-Lookup'!$J$6:$L$50,3,FALSE)="Monthly",(YEAR(AC9378)-YEAR(AB9378))*12+MONTH(AC9378)-MONTH(AB9378)+1,(AC9378-AB9378+1))</f>
        <v>#N/A</v>
      </c>
      <c r="F9378" s="210" t="e">
        <f t="shared" si="739"/>
        <v>#N/A</v>
      </c>
    </row>
    <row r="9379" spans="1:6" x14ac:dyDescent="0.25">
      <c r="A9379" s="43" t="str">
        <f t="shared" si="735"/>
        <v xml:space="preserve"> 0 Financial</v>
      </c>
      <c r="B9379" s="43" t="str">
        <f t="shared" si="736"/>
        <v/>
      </c>
      <c r="C9379" s="43">
        <f t="shared" si="737"/>
        <v>0</v>
      </c>
      <c r="D9379" s="43" t="str">
        <f t="shared" si="738"/>
        <v>Financial</v>
      </c>
      <c r="E9379" s="43" t="e">
        <f>IF(VLOOKUP(S9379,'DD-Lookup'!$J$6:$L$50,3,FALSE)="Monthly",(YEAR(AC9379)-YEAR(AB9379))*12+MONTH(AC9379)-MONTH(AB9379)+1,(AC9379-AB9379+1))</f>
        <v>#N/A</v>
      </c>
      <c r="F9379" s="210" t="e">
        <f t="shared" si="739"/>
        <v>#N/A</v>
      </c>
    </row>
    <row r="9380" spans="1:6" x14ac:dyDescent="0.25">
      <c r="A9380" s="43" t="str">
        <f t="shared" si="735"/>
        <v xml:space="preserve"> 0 Financial</v>
      </c>
      <c r="B9380" s="43" t="str">
        <f t="shared" si="736"/>
        <v/>
      </c>
      <c r="C9380" s="43">
        <f t="shared" si="737"/>
        <v>0</v>
      </c>
      <c r="D9380" s="43" t="str">
        <f t="shared" si="738"/>
        <v>Financial</v>
      </c>
      <c r="E9380" s="43" t="e">
        <f>IF(VLOOKUP(S9380,'DD-Lookup'!$J$6:$L$50,3,FALSE)="Monthly",(YEAR(AC9380)-YEAR(AB9380))*12+MONTH(AC9380)-MONTH(AB9380)+1,(AC9380-AB9380+1))</f>
        <v>#N/A</v>
      </c>
      <c r="F9380" s="210" t="e">
        <f t="shared" si="739"/>
        <v>#N/A</v>
      </c>
    </row>
    <row r="9381" spans="1:6" x14ac:dyDescent="0.25">
      <c r="A9381" s="43" t="str">
        <f t="shared" si="735"/>
        <v xml:space="preserve"> 0 Financial</v>
      </c>
      <c r="B9381" s="43" t="str">
        <f t="shared" si="736"/>
        <v/>
      </c>
      <c r="C9381" s="43">
        <f t="shared" si="737"/>
        <v>0</v>
      </c>
      <c r="D9381" s="43" t="str">
        <f t="shared" si="738"/>
        <v>Financial</v>
      </c>
      <c r="E9381" s="43" t="e">
        <f>IF(VLOOKUP(S9381,'DD-Lookup'!$J$6:$L$50,3,FALSE)="Monthly",(YEAR(AC9381)-YEAR(AB9381))*12+MONTH(AC9381)-MONTH(AB9381)+1,(AC9381-AB9381+1))</f>
        <v>#N/A</v>
      </c>
      <c r="F9381" s="210" t="e">
        <f t="shared" si="739"/>
        <v>#N/A</v>
      </c>
    </row>
    <row r="9382" spans="1:6" x14ac:dyDescent="0.25">
      <c r="A9382" s="43" t="str">
        <f t="shared" si="735"/>
        <v xml:space="preserve"> 0 Financial</v>
      </c>
      <c r="B9382" s="43" t="str">
        <f t="shared" si="736"/>
        <v/>
      </c>
      <c r="C9382" s="43">
        <f t="shared" si="737"/>
        <v>0</v>
      </c>
      <c r="D9382" s="43" t="str">
        <f t="shared" si="738"/>
        <v>Financial</v>
      </c>
      <c r="E9382" s="43" t="e">
        <f>IF(VLOOKUP(S9382,'DD-Lookup'!$J$6:$L$50,3,FALSE)="Monthly",(YEAR(AC9382)-YEAR(AB9382))*12+MONTH(AC9382)-MONTH(AB9382)+1,(AC9382-AB9382+1))</f>
        <v>#N/A</v>
      </c>
      <c r="F9382" s="210" t="e">
        <f t="shared" si="739"/>
        <v>#N/A</v>
      </c>
    </row>
    <row r="9383" spans="1:6" x14ac:dyDescent="0.25">
      <c r="A9383" s="43" t="str">
        <f t="shared" si="735"/>
        <v xml:space="preserve"> 0 Financial</v>
      </c>
      <c r="B9383" s="43" t="str">
        <f t="shared" si="736"/>
        <v/>
      </c>
      <c r="C9383" s="43">
        <f t="shared" si="737"/>
        <v>0</v>
      </c>
      <c r="D9383" s="43" t="str">
        <f t="shared" si="738"/>
        <v>Financial</v>
      </c>
      <c r="E9383" s="43" t="e">
        <f>IF(VLOOKUP(S9383,'DD-Lookup'!$J$6:$L$50,3,FALSE)="Monthly",(YEAR(AC9383)-YEAR(AB9383))*12+MONTH(AC9383)-MONTH(AB9383)+1,(AC9383-AB9383+1))</f>
        <v>#N/A</v>
      </c>
      <c r="F9383" s="210" t="e">
        <f t="shared" si="739"/>
        <v>#N/A</v>
      </c>
    </row>
    <row r="9384" spans="1:6" x14ac:dyDescent="0.25">
      <c r="A9384" s="43" t="str">
        <f t="shared" si="735"/>
        <v xml:space="preserve"> 0 Financial</v>
      </c>
      <c r="B9384" s="43" t="str">
        <f t="shared" si="736"/>
        <v/>
      </c>
      <c r="C9384" s="43">
        <f t="shared" si="737"/>
        <v>0</v>
      </c>
      <c r="D9384" s="43" t="str">
        <f t="shared" si="738"/>
        <v>Financial</v>
      </c>
      <c r="E9384" s="43" t="e">
        <f>IF(VLOOKUP(S9384,'DD-Lookup'!$J$6:$L$50,3,FALSE)="Monthly",(YEAR(AC9384)-YEAR(AB9384))*12+MONTH(AC9384)-MONTH(AB9384)+1,(AC9384-AB9384+1))</f>
        <v>#N/A</v>
      </c>
      <c r="F9384" s="210" t="e">
        <f t="shared" si="739"/>
        <v>#N/A</v>
      </c>
    </row>
    <row r="9385" spans="1:6" x14ac:dyDescent="0.25">
      <c r="A9385" s="43" t="str">
        <f t="shared" si="735"/>
        <v xml:space="preserve"> 0 Financial</v>
      </c>
      <c r="B9385" s="43" t="str">
        <f t="shared" si="736"/>
        <v/>
      </c>
      <c r="C9385" s="43">
        <f t="shared" si="737"/>
        <v>0</v>
      </c>
      <c r="D9385" s="43" t="str">
        <f t="shared" si="738"/>
        <v>Financial</v>
      </c>
      <c r="E9385" s="43" t="e">
        <f>IF(VLOOKUP(S9385,'DD-Lookup'!$J$6:$L$50,3,FALSE)="Monthly",(YEAR(AC9385)-YEAR(AB9385))*12+MONTH(AC9385)-MONTH(AB9385)+1,(AC9385-AB9385+1))</f>
        <v>#N/A</v>
      </c>
      <c r="F9385" s="210" t="e">
        <f t="shared" si="739"/>
        <v>#N/A</v>
      </c>
    </row>
    <row r="9386" spans="1:6" x14ac:dyDescent="0.25">
      <c r="A9386" s="43" t="str">
        <f t="shared" si="735"/>
        <v xml:space="preserve"> 0 Financial</v>
      </c>
      <c r="B9386" s="43" t="str">
        <f t="shared" si="736"/>
        <v/>
      </c>
      <c r="C9386" s="43">
        <f t="shared" si="737"/>
        <v>0</v>
      </c>
      <c r="D9386" s="43" t="str">
        <f t="shared" si="738"/>
        <v>Financial</v>
      </c>
      <c r="E9386" s="43" t="e">
        <f>IF(VLOOKUP(S9386,'DD-Lookup'!$J$6:$L$50,3,FALSE)="Monthly",(YEAR(AC9386)-YEAR(AB9386))*12+MONTH(AC9386)-MONTH(AB9386)+1,(AC9386-AB9386+1))</f>
        <v>#N/A</v>
      </c>
      <c r="F9386" s="210" t="e">
        <f t="shared" si="739"/>
        <v>#N/A</v>
      </c>
    </row>
    <row r="9387" spans="1:6" x14ac:dyDescent="0.25">
      <c r="A9387" s="43" t="str">
        <f t="shared" si="735"/>
        <v xml:space="preserve"> 0 Financial</v>
      </c>
      <c r="B9387" s="43" t="str">
        <f t="shared" si="736"/>
        <v/>
      </c>
      <c r="C9387" s="43">
        <f t="shared" si="737"/>
        <v>0</v>
      </c>
      <c r="D9387" s="43" t="str">
        <f t="shared" si="738"/>
        <v>Financial</v>
      </c>
      <c r="E9387" s="43" t="e">
        <f>IF(VLOOKUP(S9387,'DD-Lookup'!$J$6:$L$50,3,FALSE)="Monthly",(YEAR(AC9387)-YEAR(AB9387))*12+MONTH(AC9387)-MONTH(AB9387)+1,(AC9387-AB9387+1))</f>
        <v>#N/A</v>
      </c>
      <c r="F9387" s="210" t="e">
        <f t="shared" si="739"/>
        <v>#N/A</v>
      </c>
    </row>
    <row r="9388" spans="1:6" x14ac:dyDescent="0.25">
      <c r="A9388" s="43" t="str">
        <f t="shared" si="735"/>
        <v xml:space="preserve"> 0 Financial</v>
      </c>
      <c r="B9388" s="43" t="str">
        <f t="shared" si="736"/>
        <v/>
      </c>
      <c r="C9388" s="43">
        <f t="shared" si="737"/>
        <v>0</v>
      </c>
      <c r="D9388" s="43" t="str">
        <f t="shared" si="738"/>
        <v>Financial</v>
      </c>
      <c r="E9388" s="43" t="e">
        <f>IF(VLOOKUP(S9388,'DD-Lookup'!$J$6:$L$50,3,FALSE)="Monthly",(YEAR(AC9388)-YEAR(AB9388))*12+MONTH(AC9388)-MONTH(AB9388)+1,(AC9388-AB9388+1))</f>
        <v>#N/A</v>
      </c>
      <c r="F9388" s="210" t="e">
        <f t="shared" si="739"/>
        <v>#N/A</v>
      </c>
    </row>
    <row r="9389" spans="1:6" x14ac:dyDescent="0.25">
      <c r="A9389" s="43" t="str">
        <f t="shared" si="735"/>
        <v xml:space="preserve"> 0 Financial</v>
      </c>
      <c r="B9389" s="43" t="str">
        <f t="shared" si="736"/>
        <v/>
      </c>
      <c r="C9389" s="43">
        <f t="shared" si="737"/>
        <v>0</v>
      </c>
      <c r="D9389" s="43" t="str">
        <f t="shared" si="738"/>
        <v>Financial</v>
      </c>
      <c r="E9389" s="43" t="e">
        <f>IF(VLOOKUP(S9389,'DD-Lookup'!$J$6:$L$50,3,FALSE)="Monthly",(YEAR(AC9389)-YEAR(AB9389))*12+MONTH(AC9389)-MONTH(AB9389)+1,(AC9389-AB9389+1))</f>
        <v>#N/A</v>
      </c>
      <c r="F9389" s="210" t="e">
        <f t="shared" si="739"/>
        <v>#N/A</v>
      </c>
    </row>
    <row r="9390" spans="1:6" x14ac:dyDescent="0.25">
      <c r="A9390" s="43" t="str">
        <f t="shared" si="735"/>
        <v xml:space="preserve"> 0 Financial</v>
      </c>
      <c r="B9390" s="43" t="str">
        <f t="shared" si="736"/>
        <v/>
      </c>
      <c r="C9390" s="43">
        <f t="shared" si="737"/>
        <v>0</v>
      </c>
      <c r="D9390" s="43" t="str">
        <f t="shared" si="738"/>
        <v>Financial</v>
      </c>
      <c r="E9390" s="43" t="e">
        <f>IF(VLOOKUP(S9390,'DD-Lookup'!$J$6:$L$50,3,FALSE)="Monthly",(YEAR(AC9390)-YEAR(AB9390))*12+MONTH(AC9390)-MONTH(AB9390)+1,(AC9390-AB9390+1))</f>
        <v>#N/A</v>
      </c>
      <c r="F9390" s="210" t="e">
        <f t="shared" si="739"/>
        <v>#N/A</v>
      </c>
    </row>
    <row r="9391" spans="1:6" x14ac:dyDescent="0.25">
      <c r="A9391" s="43" t="str">
        <f t="shared" si="735"/>
        <v xml:space="preserve"> 0 Financial</v>
      </c>
      <c r="B9391" s="43" t="str">
        <f t="shared" si="736"/>
        <v/>
      </c>
      <c r="C9391" s="43">
        <f t="shared" si="737"/>
        <v>0</v>
      </c>
      <c r="D9391" s="43" t="str">
        <f t="shared" si="738"/>
        <v>Financial</v>
      </c>
      <c r="E9391" s="43" t="e">
        <f>IF(VLOOKUP(S9391,'DD-Lookup'!$J$6:$L$50,3,FALSE)="Monthly",(YEAR(AC9391)-YEAR(AB9391))*12+MONTH(AC9391)-MONTH(AB9391)+1,(AC9391-AB9391+1))</f>
        <v>#N/A</v>
      </c>
      <c r="F9391" s="210" t="e">
        <f t="shared" si="739"/>
        <v>#N/A</v>
      </c>
    </row>
    <row r="9392" spans="1:6" x14ac:dyDescent="0.25">
      <c r="A9392" s="43" t="str">
        <f t="shared" si="735"/>
        <v xml:space="preserve"> 0 Financial</v>
      </c>
      <c r="B9392" s="43" t="str">
        <f t="shared" si="736"/>
        <v/>
      </c>
      <c r="C9392" s="43">
        <f t="shared" si="737"/>
        <v>0</v>
      </c>
      <c r="D9392" s="43" t="str">
        <f t="shared" si="738"/>
        <v>Financial</v>
      </c>
      <c r="E9392" s="43" t="e">
        <f>IF(VLOOKUP(S9392,'DD-Lookup'!$J$6:$L$50,3,FALSE)="Monthly",(YEAR(AC9392)-YEAR(AB9392))*12+MONTH(AC9392)-MONTH(AB9392)+1,(AC9392-AB9392+1))</f>
        <v>#N/A</v>
      </c>
      <c r="F9392" s="210" t="e">
        <f t="shared" si="739"/>
        <v>#N/A</v>
      </c>
    </row>
    <row r="9393" spans="1:6" x14ac:dyDescent="0.25">
      <c r="A9393" s="43" t="str">
        <f t="shared" si="735"/>
        <v xml:space="preserve"> 0 Financial</v>
      </c>
      <c r="B9393" s="43" t="str">
        <f t="shared" si="736"/>
        <v/>
      </c>
      <c r="C9393" s="43">
        <f t="shared" si="737"/>
        <v>0</v>
      </c>
      <c r="D9393" s="43" t="str">
        <f t="shared" si="738"/>
        <v>Financial</v>
      </c>
      <c r="E9393" s="43" t="e">
        <f>IF(VLOOKUP(S9393,'DD-Lookup'!$J$6:$L$50,3,FALSE)="Monthly",(YEAR(AC9393)-YEAR(AB9393))*12+MONTH(AC9393)-MONTH(AB9393)+1,(AC9393-AB9393+1))</f>
        <v>#N/A</v>
      </c>
      <c r="F9393" s="210" t="e">
        <f t="shared" si="739"/>
        <v>#N/A</v>
      </c>
    </row>
    <row r="9394" spans="1:6" x14ac:dyDescent="0.25">
      <c r="A9394" s="43" t="str">
        <f t="shared" si="735"/>
        <v xml:space="preserve"> 0 Financial</v>
      </c>
      <c r="B9394" s="43" t="str">
        <f t="shared" si="736"/>
        <v/>
      </c>
      <c r="C9394" s="43">
        <f t="shared" si="737"/>
        <v>0</v>
      </c>
      <c r="D9394" s="43" t="str">
        <f t="shared" si="738"/>
        <v>Financial</v>
      </c>
      <c r="E9394" s="43" t="e">
        <f>IF(VLOOKUP(S9394,'DD-Lookup'!$J$6:$L$50,3,FALSE)="Monthly",(YEAR(AC9394)-YEAR(AB9394))*12+MONTH(AC9394)-MONTH(AB9394)+1,(AC9394-AB9394+1))</f>
        <v>#N/A</v>
      </c>
      <c r="F9394" s="210" t="e">
        <f t="shared" si="739"/>
        <v>#N/A</v>
      </c>
    </row>
    <row r="9395" spans="1:6" x14ac:dyDescent="0.25">
      <c r="A9395" s="43" t="str">
        <f t="shared" si="735"/>
        <v xml:space="preserve"> 0 Financial</v>
      </c>
      <c r="B9395" s="43" t="str">
        <f t="shared" si="736"/>
        <v/>
      </c>
      <c r="C9395" s="43">
        <f t="shared" si="737"/>
        <v>0</v>
      </c>
      <c r="D9395" s="43" t="str">
        <f t="shared" si="738"/>
        <v>Financial</v>
      </c>
      <c r="E9395" s="43" t="e">
        <f>IF(VLOOKUP(S9395,'DD-Lookup'!$J$6:$L$50,3,FALSE)="Monthly",(YEAR(AC9395)-YEAR(AB9395))*12+MONTH(AC9395)-MONTH(AB9395)+1,(AC9395-AB9395+1))</f>
        <v>#N/A</v>
      </c>
      <c r="F9395" s="210" t="e">
        <f t="shared" si="739"/>
        <v>#N/A</v>
      </c>
    </row>
    <row r="9396" spans="1:6" x14ac:dyDescent="0.25">
      <c r="A9396" s="43" t="str">
        <f t="shared" si="735"/>
        <v xml:space="preserve"> 0 Financial</v>
      </c>
      <c r="B9396" s="43" t="str">
        <f t="shared" si="736"/>
        <v/>
      </c>
      <c r="C9396" s="43">
        <f t="shared" si="737"/>
        <v>0</v>
      </c>
      <c r="D9396" s="43" t="str">
        <f t="shared" si="738"/>
        <v>Financial</v>
      </c>
      <c r="E9396" s="43" t="e">
        <f>IF(VLOOKUP(S9396,'DD-Lookup'!$J$6:$L$50,3,FALSE)="Monthly",(YEAR(AC9396)-YEAR(AB9396))*12+MONTH(AC9396)-MONTH(AB9396)+1,(AC9396-AB9396+1))</f>
        <v>#N/A</v>
      </c>
      <c r="F9396" s="210" t="e">
        <f t="shared" si="739"/>
        <v>#N/A</v>
      </c>
    </row>
    <row r="9397" spans="1:6" x14ac:dyDescent="0.25">
      <c r="A9397" s="43" t="str">
        <f t="shared" si="735"/>
        <v xml:space="preserve"> 0 Financial</v>
      </c>
      <c r="B9397" s="43" t="str">
        <f t="shared" si="736"/>
        <v/>
      </c>
      <c r="C9397" s="43">
        <f t="shared" si="737"/>
        <v>0</v>
      </c>
      <c r="D9397" s="43" t="str">
        <f t="shared" si="738"/>
        <v>Financial</v>
      </c>
      <c r="E9397" s="43" t="e">
        <f>IF(VLOOKUP(S9397,'DD-Lookup'!$J$6:$L$50,3,FALSE)="Monthly",(YEAR(AC9397)-YEAR(AB9397))*12+MONTH(AC9397)-MONTH(AB9397)+1,(AC9397-AB9397+1))</f>
        <v>#N/A</v>
      </c>
      <c r="F9397" s="210" t="e">
        <f t="shared" si="739"/>
        <v>#N/A</v>
      </c>
    </row>
    <row r="9398" spans="1:6" x14ac:dyDescent="0.25">
      <c r="A9398" s="43" t="str">
        <f t="shared" si="735"/>
        <v xml:space="preserve"> 0 Financial</v>
      </c>
      <c r="B9398" s="43" t="str">
        <f t="shared" si="736"/>
        <v/>
      </c>
      <c r="C9398" s="43">
        <f t="shared" si="737"/>
        <v>0</v>
      </c>
      <c r="D9398" s="43" t="str">
        <f t="shared" si="738"/>
        <v>Financial</v>
      </c>
      <c r="E9398" s="43" t="e">
        <f>IF(VLOOKUP(S9398,'DD-Lookup'!$J$6:$L$50,3,FALSE)="Monthly",(YEAR(AC9398)-YEAR(AB9398))*12+MONTH(AC9398)-MONTH(AB9398)+1,(AC9398-AB9398+1))</f>
        <v>#N/A</v>
      </c>
      <c r="F9398" s="210" t="e">
        <f t="shared" si="739"/>
        <v>#N/A</v>
      </c>
    </row>
    <row r="9399" spans="1:6" x14ac:dyDescent="0.25">
      <c r="A9399" s="43" t="str">
        <f t="shared" si="735"/>
        <v xml:space="preserve"> 0 Financial</v>
      </c>
      <c r="B9399" s="43" t="str">
        <f t="shared" si="736"/>
        <v/>
      </c>
      <c r="C9399" s="43">
        <f t="shared" si="737"/>
        <v>0</v>
      </c>
      <c r="D9399" s="43" t="str">
        <f t="shared" si="738"/>
        <v>Financial</v>
      </c>
      <c r="E9399" s="43" t="e">
        <f>IF(VLOOKUP(S9399,'DD-Lookup'!$J$6:$L$50,3,FALSE)="Monthly",(YEAR(AC9399)-YEAR(AB9399))*12+MONTH(AC9399)-MONTH(AB9399)+1,(AC9399-AB9399+1))</f>
        <v>#N/A</v>
      </c>
      <c r="F9399" s="210" t="e">
        <f t="shared" si="739"/>
        <v>#N/A</v>
      </c>
    </row>
    <row r="9400" spans="1:6" x14ac:dyDescent="0.25">
      <c r="A9400" s="43" t="str">
        <f t="shared" si="735"/>
        <v xml:space="preserve"> 0 Financial</v>
      </c>
      <c r="B9400" s="43" t="str">
        <f t="shared" si="736"/>
        <v/>
      </c>
      <c r="C9400" s="43">
        <f t="shared" si="737"/>
        <v>0</v>
      </c>
      <c r="D9400" s="43" t="str">
        <f t="shared" si="738"/>
        <v>Financial</v>
      </c>
      <c r="E9400" s="43" t="e">
        <f>IF(VLOOKUP(S9400,'DD-Lookup'!$J$6:$L$50,3,FALSE)="Monthly",(YEAR(AC9400)-YEAR(AB9400))*12+MONTH(AC9400)-MONTH(AB9400)+1,(AC9400-AB9400+1))</f>
        <v>#N/A</v>
      </c>
      <c r="F9400" s="210" t="e">
        <f t="shared" si="739"/>
        <v>#N/A</v>
      </c>
    </row>
    <row r="9401" spans="1:6" x14ac:dyDescent="0.25">
      <c r="A9401" s="43" t="str">
        <f t="shared" si="735"/>
        <v xml:space="preserve"> 0 Financial</v>
      </c>
      <c r="B9401" s="43" t="str">
        <f t="shared" si="736"/>
        <v/>
      </c>
      <c r="C9401" s="43">
        <f t="shared" si="737"/>
        <v>0</v>
      </c>
      <c r="D9401" s="43" t="str">
        <f t="shared" si="738"/>
        <v>Financial</v>
      </c>
      <c r="E9401" s="43" t="e">
        <f>IF(VLOOKUP(S9401,'DD-Lookup'!$J$6:$L$50,3,FALSE)="Monthly",(YEAR(AC9401)-YEAR(AB9401))*12+MONTH(AC9401)-MONTH(AB9401)+1,(AC9401-AB9401+1))</f>
        <v>#N/A</v>
      </c>
      <c r="F9401" s="210" t="e">
        <f t="shared" si="739"/>
        <v>#N/A</v>
      </c>
    </row>
    <row r="9402" spans="1:6" x14ac:dyDescent="0.25">
      <c r="A9402" s="43" t="str">
        <f t="shared" si="735"/>
        <v xml:space="preserve"> 0 Financial</v>
      </c>
      <c r="B9402" s="43" t="str">
        <f t="shared" si="736"/>
        <v/>
      </c>
      <c r="C9402" s="43">
        <f t="shared" si="737"/>
        <v>0</v>
      </c>
      <c r="D9402" s="43" t="str">
        <f t="shared" si="738"/>
        <v>Financial</v>
      </c>
      <c r="E9402" s="43" t="e">
        <f>IF(VLOOKUP(S9402,'DD-Lookup'!$J$6:$L$50,3,FALSE)="Monthly",(YEAR(AC9402)-YEAR(AB9402))*12+MONTH(AC9402)-MONTH(AB9402)+1,(AC9402-AB9402+1))</f>
        <v>#N/A</v>
      </c>
      <c r="F9402" s="210" t="e">
        <f t="shared" si="739"/>
        <v>#N/A</v>
      </c>
    </row>
    <row r="9403" spans="1:6" x14ac:dyDescent="0.25">
      <c r="A9403" s="43" t="str">
        <f t="shared" si="735"/>
        <v xml:space="preserve"> 0 Financial</v>
      </c>
      <c r="B9403" s="43" t="str">
        <f t="shared" si="736"/>
        <v/>
      </c>
      <c r="C9403" s="43">
        <f t="shared" si="737"/>
        <v>0</v>
      </c>
      <c r="D9403" s="43" t="str">
        <f t="shared" si="738"/>
        <v>Financial</v>
      </c>
      <c r="E9403" s="43" t="e">
        <f>IF(VLOOKUP(S9403,'DD-Lookup'!$J$6:$L$50,3,FALSE)="Monthly",(YEAR(AC9403)-YEAR(AB9403))*12+MONTH(AC9403)-MONTH(AB9403)+1,(AC9403-AB9403+1))</f>
        <v>#N/A</v>
      </c>
      <c r="F9403" s="210" t="e">
        <f t="shared" si="739"/>
        <v>#N/A</v>
      </c>
    </row>
    <row r="9404" spans="1:6" x14ac:dyDescent="0.25">
      <c r="A9404" s="43" t="str">
        <f t="shared" si="735"/>
        <v xml:space="preserve"> 0 Financial</v>
      </c>
      <c r="B9404" s="43" t="str">
        <f t="shared" si="736"/>
        <v/>
      </c>
      <c r="C9404" s="43">
        <f t="shared" si="737"/>
        <v>0</v>
      </c>
      <c r="D9404" s="43" t="str">
        <f t="shared" si="738"/>
        <v>Financial</v>
      </c>
      <c r="E9404" s="43" t="e">
        <f>IF(VLOOKUP(S9404,'DD-Lookup'!$J$6:$L$50,3,FALSE)="Monthly",(YEAR(AC9404)-YEAR(AB9404))*12+MONTH(AC9404)-MONTH(AB9404)+1,(AC9404-AB9404+1))</f>
        <v>#N/A</v>
      </c>
      <c r="F9404" s="210" t="e">
        <f t="shared" si="739"/>
        <v>#N/A</v>
      </c>
    </row>
    <row r="9405" spans="1:6" x14ac:dyDescent="0.25">
      <c r="A9405" s="43" t="str">
        <f t="shared" si="735"/>
        <v xml:space="preserve"> 0 Financial</v>
      </c>
      <c r="B9405" s="43" t="str">
        <f t="shared" si="736"/>
        <v/>
      </c>
      <c r="C9405" s="43">
        <f t="shared" si="737"/>
        <v>0</v>
      </c>
      <c r="D9405" s="43" t="str">
        <f t="shared" si="738"/>
        <v>Financial</v>
      </c>
      <c r="E9405" s="43" t="e">
        <f>IF(VLOOKUP(S9405,'DD-Lookup'!$J$6:$L$50,3,FALSE)="Monthly",(YEAR(AC9405)-YEAR(AB9405))*12+MONTH(AC9405)-MONTH(AB9405)+1,(AC9405-AB9405+1))</f>
        <v>#N/A</v>
      </c>
      <c r="F9405" s="210" t="e">
        <f t="shared" si="739"/>
        <v>#N/A</v>
      </c>
    </row>
    <row r="9406" spans="1:6" x14ac:dyDescent="0.25">
      <c r="A9406" s="43" t="str">
        <f t="shared" si="735"/>
        <v xml:space="preserve"> 0 Financial</v>
      </c>
      <c r="B9406" s="43" t="str">
        <f t="shared" si="736"/>
        <v/>
      </c>
      <c r="C9406" s="43">
        <f t="shared" si="737"/>
        <v>0</v>
      </c>
      <c r="D9406" s="43" t="str">
        <f t="shared" si="738"/>
        <v>Financial</v>
      </c>
      <c r="E9406" s="43" t="e">
        <f>IF(VLOOKUP(S9406,'DD-Lookup'!$J$6:$L$50,3,FALSE)="Monthly",(YEAR(AC9406)-YEAR(AB9406))*12+MONTH(AC9406)-MONTH(AB9406)+1,(AC9406-AB9406+1))</f>
        <v>#N/A</v>
      </c>
      <c r="F9406" s="210" t="e">
        <f t="shared" si="739"/>
        <v>#N/A</v>
      </c>
    </row>
    <row r="9407" spans="1:6" x14ac:dyDescent="0.25">
      <c r="A9407" s="43" t="str">
        <f t="shared" si="735"/>
        <v xml:space="preserve"> 0 Financial</v>
      </c>
      <c r="B9407" s="43" t="str">
        <f t="shared" si="736"/>
        <v/>
      </c>
      <c r="C9407" s="43">
        <f t="shared" si="737"/>
        <v>0</v>
      </c>
      <c r="D9407" s="43" t="str">
        <f t="shared" si="738"/>
        <v>Financial</v>
      </c>
      <c r="E9407" s="43" t="e">
        <f>IF(VLOOKUP(S9407,'DD-Lookup'!$J$6:$L$50,3,FALSE)="Monthly",(YEAR(AC9407)-YEAR(AB9407))*12+MONTH(AC9407)-MONTH(AB9407)+1,(AC9407-AB9407+1))</f>
        <v>#N/A</v>
      </c>
      <c r="F9407" s="210" t="e">
        <f t="shared" si="739"/>
        <v>#N/A</v>
      </c>
    </row>
    <row r="9408" spans="1:6" x14ac:dyDescent="0.25">
      <c r="A9408" s="43" t="str">
        <f t="shared" si="735"/>
        <v xml:space="preserve"> 0 Financial</v>
      </c>
      <c r="B9408" s="43" t="str">
        <f t="shared" si="736"/>
        <v/>
      </c>
      <c r="C9408" s="43">
        <f t="shared" si="737"/>
        <v>0</v>
      </c>
      <c r="D9408" s="43" t="str">
        <f t="shared" si="738"/>
        <v>Financial</v>
      </c>
      <c r="E9408" s="43" t="e">
        <f>IF(VLOOKUP(S9408,'DD-Lookup'!$J$6:$L$50,3,FALSE)="Monthly",(YEAR(AC9408)-YEAR(AB9408))*12+MONTH(AC9408)-MONTH(AB9408)+1,(AC9408-AB9408+1))</f>
        <v>#N/A</v>
      </c>
      <c r="F9408" s="210" t="e">
        <f t="shared" si="739"/>
        <v>#N/A</v>
      </c>
    </row>
    <row r="9409" spans="1:6" x14ac:dyDescent="0.25">
      <c r="A9409" s="43" t="str">
        <f t="shared" si="735"/>
        <v xml:space="preserve"> 0 Financial</v>
      </c>
      <c r="B9409" s="43" t="str">
        <f t="shared" si="736"/>
        <v/>
      </c>
      <c r="C9409" s="43">
        <f t="shared" si="737"/>
        <v>0</v>
      </c>
      <c r="D9409" s="43" t="str">
        <f t="shared" si="738"/>
        <v>Financial</v>
      </c>
      <c r="E9409" s="43" t="e">
        <f>IF(VLOOKUP(S9409,'DD-Lookup'!$J$6:$L$50,3,FALSE)="Monthly",(YEAR(AC9409)-YEAR(AB9409))*12+MONTH(AC9409)-MONTH(AB9409)+1,(AC9409-AB9409+1))</f>
        <v>#N/A</v>
      </c>
      <c r="F9409" s="210" t="e">
        <f t="shared" si="739"/>
        <v>#N/A</v>
      </c>
    </row>
    <row r="9410" spans="1:6" x14ac:dyDescent="0.25">
      <c r="A9410" s="43" t="str">
        <f t="shared" si="735"/>
        <v xml:space="preserve"> 0 Financial</v>
      </c>
      <c r="B9410" s="43" t="str">
        <f t="shared" si="736"/>
        <v/>
      </c>
      <c r="C9410" s="43">
        <f t="shared" si="737"/>
        <v>0</v>
      </c>
      <c r="D9410" s="43" t="str">
        <f t="shared" si="738"/>
        <v>Financial</v>
      </c>
      <c r="E9410" s="43" t="e">
        <f>IF(VLOOKUP(S9410,'DD-Lookup'!$J$6:$L$50,3,FALSE)="Monthly",(YEAR(AC9410)-YEAR(AB9410))*12+MONTH(AC9410)-MONTH(AB9410)+1,(AC9410-AB9410+1))</f>
        <v>#N/A</v>
      </c>
      <c r="F9410" s="210" t="e">
        <f t="shared" si="739"/>
        <v>#N/A</v>
      </c>
    </row>
    <row r="9411" spans="1:6" x14ac:dyDescent="0.25">
      <c r="A9411" s="43" t="str">
        <f t="shared" si="735"/>
        <v xml:space="preserve"> 0 Financial</v>
      </c>
      <c r="B9411" s="43" t="str">
        <f t="shared" si="736"/>
        <v/>
      </c>
      <c r="C9411" s="43">
        <f t="shared" si="737"/>
        <v>0</v>
      </c>
      <c r="D9411" s="43" t="str">
        <f t="shared" si="738"/>
        <v>Financial</v>
      </c>
      <c r="E9411" s="43" t="e">
        <f>IF(VLOOKUP(S9411,'DD-Lookup'!$J$6:$L$50,3,FALSE)="Monthly",(YEAR(AC9411)-YEAR(AB9411))*12+MONTH(AC9411)-MONTH(AB9411)+1,(AC9411-AB9411+1))</f>
        <v>#N/A</v>
      </c>
      <c r="F9411" s="210" t="e">
        <f t="shared" si="739"/>
        <v>#N/A</v>
      </c>
    </row>
    <row r="9412" spans="1:6" x14ac:dyDescent="0.25">
      <c r="A9412" s="43" t="str">
        <f t="shared" si="735"/>
        <v xml:space="preserve"> 0 Financial</v>
      </c>
      <c r="B9412" s="43" t="str">
        <f t="shared" si="736"/>
        <v/>
      </c>
      <c r="C9412" s="43">
        <f t="shared" si="737"/>
        <v>0</v>
      </c>
      <c r="D9412" s="43" t="str">
        <f t="shared" si="738"/>
        <v>Financial</v>
      </c>
      <c r="E9412" s="43" t="e">
        <f>IF(VLOOKUP(S9412,'DD-Lookup'!$J$6:$L$50,3,FALSE)="Monthly",(YEAR(AC9412)-YEAR(AB9412))*12+MONTH(AC9412)-MONTH(AB9412)+1,(AC9412-AB9412+1))</f>
        <v>#N/A</v>
      </c>
      <c r="F9412" s="210" t="e">
        <f t="shared" si="739"/>
        <v>#N/A</v>
      </c>
    </row>
    <row r="9413" spans="1:6" x14ac:dyDescent="0.25">
      <c r="A9413" s="43" t="str">
        <f t="shared" si="735"/>
        <v xml:space="preserve"> 0 Financial</v>
      </c>
      <c r="B9413" s="43" t="str">
        <f t="shared" si="736"/>
        <v/>
      </c>
      <c r="C9413" s="43">
        <f t="shared" si="737"/>
        <v>0</v>
      </c>
      <c r="D9413" s="43" t="str">
        <f t="shared" si="738"/>
        <v>Financial</v>
      </c>
      <c r="E9413" s="43" t="e">
        <f>IF(VLOOKUP(S9413,'DD-Lookup'!$J$6:$L$50,3,FALSE)="Monthly",(YEAR(AC9413)-YEAR(AB9413))*12+MONTH(AC9413)-MONTH(AB9413)+1,(AC9413-AB9413+1))</f>
        <v>#N/A</v>
      </c>
      <c r="F9413" s="210" t="e">
        <f t="shared" si="739"/>
        <v>#N/A</v>
      </c>
    </row>
    <row r="9414" spans="1:6" x14ac:dyDescent="0.25">
      <c r="A9414" s="43" t="str">
        <f t="shared" si="735"/>
        <v xml:space="preserve"> 0 Financial</v>
      </c>
      <c r="B9414" s="43" t="str">
        <f t="shared" si="736"/>
        <v/>
      </c>
      <c r="C9414" s="43">
        <f t="shared" si="737"/>
        <v>0</v>
      </c>
      <c r="D9414" s="43" t="str">
        <f t="shared" si="738"/>
        <v>Financial</v>
      </c>
      <c r="E9414" s="43" t="e">
        <f>IF(VLOOKUP(S9414,'DD-Lookup'!$J$6:$L$50,3,FALSE)="Monthly",(YEAR(AC9414)-YEAR(AB9414))*12+MONTH(AC9414)-MONTH(AB9414)+1,(AC9414-AB9414+1))</f>
        <v>#N/A</v>
      </c>
      <c r="F9414" s="210" t="e">
        <f t="shared" si="739"/>
        <v>#N/A</v>
      </c>
    </row>
    <row r="9415" spans="1:6" x14ac:dyDescent="0.25">
      <c r="A9415" s="43" t="str">
        <f t="shared" si="735"/>
        <v xml:space="preserve"> 0 Financial</v>
      </c>
      <c r="B9415" s="43" t="str">
        <f t="shared" si="736"/>
        <v/>
      </c>
      <c r="C9415" s="43">
        <f t="shared" si="737"/>
        <v>0</v>
      </c>
      <c r="D9415" s="43" t="str">
        <f t="shared" si="738"/>
        <v>Financial</v>
      </c>
      <c r="E9415" s="43" t="e">
        <f>IF(VLOOKUP(S9415,'DD-Lookup'!$J$6:$L$50,3,FALSE)="Monthly",(YEAR(AC9415)-YEAR(AB9415))*12+MONTH(AC9415)-MONTH(AB9415)+1,(AC9415-AB9415+1))</f>
        <v>#N/A</v>
      </c>
      <c r="F9415" s="210" t="e">
        <f t="shared" si="739"/>
        <v>#N/A</v>
      </c>
    </row>
    <row r="9416" spans="1:6" x14ac:dyDescent="0.25">
      <c r="A9416" s="43" t="str">
        <f t="shared" si="735"/>
        <v xml:space="preserve"> 0 Financial</v>
      </c>
      <c r="B9416" s="43" t="str">
        <f t="shared" si="736"/>
        <v/>
      </c>
      <c r="C9416" s="43">
        <f t="shared" si="737"/>
        <v>0</v>
      </c>
      <c r="D9416" s="43" t="str">
        <f t="shared" si="738"/>
        <v>Financial</v>
      </c>
      <c r="E9416" s="43" t="e">
        <f>IF(VLOOKUP(S9416,'DD-Lookup'!$J$6:$L$50,3,FALSE)="Monthly",(YEAR(AC9416)-YEAR(AB9416))*12+MONTH(AC9416)-MONTH(AB9416)+1,(AC9416-AB9416+1))</f>
        <v>#N/A</v>
      </c>
      <c r="F9416" s="210" t="e">
        <f t="shared" si="739"/>
        <v>#N/A</v>
      </c>
    </row>
    <row r="9417" spans="1:6" x14ac:dyDescent="0.25">
      <c r="A9417" s="43" t="str">
        <f t="shared" si="735"/>
        <v xml:space="preserve"> 0 Financial</v>
      </c>
      <c r="B9417" s="43" t="str">
        <f t="shared" si="736"/>
        <v/>
      </c>
      <c r="C9417" s="43">
        <f t="shared" si="737"/>
        <v>0</v>
      </c>
      <c r="D9417" s="43" t="str">
        <f t="shared" si="738"/>
        <v>Financial</v>
      </c>
      <c r="E9417" s="43" t="e">
        <f>IF(VLOOKUP(S9417,'DD-Lookup'!$J$6:$L$50,3,FALSE)="Monthly",(YEAR(AC9417)-YEAR(AB9417))*12+MONTH(AC9417)-MONTH(AB9417)+1,(AC9417-AB9417+1))</f>
        <v>#N/A</v>
      </c>
      <c r="F9417" s="210" t="e">
        <f t="shared" si="739"/>
        <v>#N/A</v>
      </c>
    </row>
    <row r="9418" spans="1:6" x14ac:dyDescent="0.25">
      <c r="A9418" s="43" t="str">
        <f t="shared" ref="A9418:A9481" si="740">B9418&amp;" "&amp;C9418&amp;" "&amp;D9418</f>
        <v xml:space="preserve"> 0 Financial</v>
      </c>
      <c r="B9418" s="43" t="str">
        <f t="shared" ref="B9418:B9481" si="741">IF((LEFT(N9418,2)="US"),"US","")</f>
        <v/>
      </c>
      <c r="C9418" s="43">
        <f t="shared" ref="C9418:C9481" si="742">M9418</f>
        <v>0</v>
      </c>
      <c r="D9418" s="43" t="str">
        <f t="shared" ref="D9418:D9481" si="743">IF(ISNUMBER(FIND("Phy",N9418))=TRUE,"Physical","Financial")</f>
        <v>Financial</v>
      </c>
      <c r="E9418" s="43" t="e">
        <f>IF(VLOOKUP(S9418,'DD-Lookup'!$J$6:$L$50,3,FALSE)="Monthly",(YEAR(AC9418)-YEAR(AB9418))*12+MONTH(AC9418)-MONTH(AB9418)+1,(AC9418-AB9418+1))</f>
        <v>#N/A</v>
      </c>
      <c r="F9418" s="210" t="e">
        <f t="shared" ref="F9418:F9481" si="744">E9418*SUM(P9418:Q9418)</f>
        <v>#N/A</v>
      </c>
    </row>
    <row r="9419" spans="1:6" x14ac:dyDescent="0.25">
      <c r="A9419" s="43" t="str">
        <f t="shared" si="740"/>
        <v xml:space="preserve"> 0 Financial</v>
      </c>
      <c r="B9419" s="43" t="str">
        <f t="shared" si="741"/>
        <v/>
      </c>
      <c r="C9419" s="43">
        <f t="shared" si="742"/>
        <v>0</v>
      </c>
      <c r="D9419" s="43" t="str">
        <f t="shared" si="743"/>
        <v>Financial</v>
      </c>
      <c r="E9419" s="43" t="e">
        <f>IF(VLOOKUP(S9419,'DD-Lookup'!$J$6:$L$50,3,FALSE)="Monthly",(YEAR(AC9419)-YEAR(AB9419))*12+MONTH(AC9419)-MONTH(AB9419)+1,(AC9419-AB9419+1))</f>
        <v>#N/A</v>
      </c>
      <c r="F9419" s="210" t="e">
        <f t="shared" si="744"/>
        <v>#N/A</v>
      </c>
    </row>
    <row r="9420" spans="1:6" x14ac:dyDescent="0.25">
      <c r="A9420" s="43" t="str">
        <f t="shared" si="740"/>
        <v xml:space="preserve"> 0 Financial</v>
      </c>
      <c r="B9420" s="43" t="str">
        <f t="shared" si="741"/>
        <v/>
      </c>
      <c r="C9420" s="43">
        <f t="shared" si="742"/>
        <v>0</v>
      </c>
      <c r="D9420" s="43" t="str">
        <f t="shared" si="743"/>
        <v>Financial</v>
      </c>
      <c r="E9420" s="43" t="e">
        <f>IF(VLOOKUP(S9420,'DD-Lookup'!$J$6:$L$50,3,FALSE)="Monthly",(YEAR(AC9420)-YEAR(AB9420))*12+MONTH(AC9420)-MONTH(AB9420)+1,(AC9420-AB9420+1))</f>
        <v>#N/A</v>
      </c>
      <c r="F9420" s="210" t="e">
        <f t="shared" si="744"/>
        <v>#N/A</v>
      </c>
    </row>
    <row r="9421" spans="1:6" x14ac:dyDescent="0.25">
      <c r="A9421" s="43" t="str">
        <f t="shared" si="740"/>
        <v xml:space="preserve"> 0 Financial</v>
      </c>
      <c r="B9421" s="43" t="str">
        <f t="shared" si="741"/>
        <v/>
      </c>
      <c r="C9421" s="43">
        <f t="shared" si="742"/>
        <v>0</v>
      </c>
      <c r="D9421" s="43" t="str">
        <f t="shared" si="743"/>
        <v>Financial</v>
      </c>
      <c r="E9421" s="43" t="e">
        <f>IF(VLOOKUP(S9421,'DD-Lookup'!$J$6:$L$50,3,FALSE)="Monthly",(YEAR(AC9421)-YEAR(AB9421))*12+MONTH(AC9421)-MONTH(AB9421)+1,(AC9421-AB9421+1))</f>
        <v>#N/A</v>
      </c>
      <c r="F9421" s="210" t="e">
        <f t="shared" si="744"/>
        <v>#N/A</v>
      </c>
    </row>
    <row r="9422" spans="1:6" x14ac:dyDescent="0.25">
      <c r="A9422" s="43" t="str">
        <f t="shared" si="740"/>
        <v xml:space="preserve"> 0 Financial</v>
      </c>
      <c r="B9422" s="43" t="str">
        <f t="shared" si="741"/>
        <v/>
      </c>
      <c r="C9422" s="43">
        <f t="shared" si="742"/>
        <v>0</v>
      </c>
      <c r="D9422" s="43" t="str">
        <f t="shared" si="743"/>
        <v>Financial</v>
      </c>
      <c r="E9422" s="43" t="e">
        <f>IF(VLOOKUP(S9422,'DD-Lookup'!$J$6:$L$50,3,FALSE)="Monthly",(YEAR(AC9422)-YEAR(AB9422))*12+MONTH(AC9422)-MONTH(AB9422)+1,(AC9422-AB9422+1))</f>
        <v>#N/A</v>
      </c>
      <c r="F9422" s="210" t="e">
        <f t="shared" si="744"/>
        <v>#N/A</v>
      </c>
    </row>
    <row r="9423" spans="1:6" x14ac:dyDescent="0.25">
      <c r="A9423" s="43" t="str">
        <f t="shared" si="740"/>
        <v xml:space="preserve"> 0 Financial</v>
      </c>
      <c r="B9423" s="43" t="str">
        <f t="shared" si="741"/>
        <v/>
      </c>
      <c r="C9423" s="43">
        <f t="shared" si="742"/>
        <v>0</v>
      </c>
      <c r="D9423" s="43" t="str">
        <f t="shared" si="743"/>
        <v>Financial</v>
      </c>
      <c r="E9423" s="43" t="e">
        <f>IF(VLOOKUP(S9423,'DD-Lookup'!$J$6:$L$50,3,FALSE)="Monthly",(YEAR(AC9423)-YEAR(AB9423))*12+MONTH(AC9423)-MONTH(AB9423)+1,(AC9423-AB9423+1))</f>
        <v>#N/A</v>
      </c>
      <c r="F9423" s="210" t="e">
        <f t="shared" si="744"/>
        <v>#N/A</v>
      </c>
    </row>
    <row r="9424" spans="1:6" x14ac:dyDescent="0.25">
      <c r="A9424" s="43" t="str">
        <f t="shared" si="740"/>
        <v xml:space="preserve"> 0 Financial</v>
      </c>
      <c r="B9424" s="43" t="str">
        <f t="shared" si="741"/>
        <v/>
      </c>
      <c r="C9424" s="43">
        <f t="shared" si="742"/>
        <v>0</v>
      </c>
      <c r="D9424" s="43" t="str">
        <f t="shared" si="743"/>
        <v>Financial</v>
      </c>
      <c r="E9424" s="43" t="e">
        <f>IF(VLOOKUP(S9424,'DD-Lookup'!$J$6:$L$50,3,FALSE)="Monthly",(YEAR(AC9424)-YEAR(AB9424))*12+MONTH(AC9424)-MONTH(AB9424)+1,(AC9424-AB9424+1))</f>
        <v>#N/A</v>
      </c>
      <c r="F9424" s="210" t="e">
        <f t="shared" si="744"/>
        <v>#N/A</v>
      </c>
    </row>
    <row r="9425" spans="1:6" x14ac:dyDescent="0.25">
      <c r="A9425" s="43" t="str">
        <f t="shared" si="740"/>
        <v xml:space="preserve"> 0 Financial</v>
      </c>
      <c r="B9425" s="43" t="str">
        <f t="shared" si="741"/>
        <v/>
      </c>
      <c r="C9425" s="43">
        <f t="shared" si="742"/>
        <v>0</v>
      </c>
      <c r="D9425" s="43" t="str">
        <f t="shared" si="743"/>
        <v>Financial</v>
      </c>
      <c r="E9425" s="43" t="e">
        <f>IF(VLOOKUP(S9425,'DD-Lookup'!$J$6:$L$50,3,FALSE)="Monthly",(YEAR(AC9425)-YEAR(AB9425))*12+MONTH(AC9425)-MONTH(AB9425)+1,(AC9425-AB9425+1))</f>
        <v>#N/A</v>
      </c>
      <c r="F9425" s="210" t="e">
        <f t="shared" si="744"/>
        <v>#N/A</v>
      </c>
    </row>
    <row r="9426" spans="1:6" x14ac:dyDescent="0.25">
      <c r="A9426" s="43" t="str">
        <f t="shared" si="740"/>
        <v xml:space="preserve"> 0 Financial</v>
      </c>
      <c r="B9426" s="43" t="str">
        <f t="shared" si="741"/>
        <v/>
      </c>
      <c r="C9426" s="43">
        <f t="shared" si="742"/>
        <v>0</v>
      </c>
      <c r="D9426" s="43" t="str">
        <f t="shared" si="743"/>
        <v>Financial</v>
      </c>
      <c r="E9426" s="43" t="e">
        <f>IF(VLOOKUP(S9426,'DD-Lookup'!$J$6:$L$50,3,FALSE)="Monthly",(YEAR(AC9426)-YEAR(AB9426))*12+MONTH(AC9426)-MONTH(AB9426)+1,(AC9426-AB9426+1))</f>
        <v>#N/A</v>
      </c>
      <c r="F9426" s="210" t="e">
        <f t="shared" si="744"/>
        <v>#N/A</v>
      </c>
    </row>
    <row r="9427" spans="1:6" x14ac:dyDescent="0.25">
      <c r="A9427" s="43" t="str">
        <f t="shared" si="740"/>
        <v xml:space="preserve"> 0 Financial</v>
      </c>
      <c r="B9427" s="43" t="str">
        <f t="shared" si="741"/>
        <v/>
      </c>
      <c r="C9427" s="43">
        <f t="shared" si="742"/>
        <v>0</v>
      </c>
      <c r="D9427" s="43" t="str">
        <f t="shared" si="743"/>
        <v>Financial</v>
      </c>
      <c r="E9427" s="43" t="e">
        <f>IF(VLOOKUP(S9427,'DD-Lookup'!$J$6:$L$50,3,FALSE)="Monthly",(YEAR(AC9427)-YEAR(AB9427))*12+MONTH(AC9427)-MONTH(AB9427)+1,(AC9427-AB9427+1))</f>
        <v>#N/A</v>
      </c>
      <c r="F9427" s="210" t="e">
        <f t="shared" si="744"/>
        <v>#N/A</v>
      </c>
    </row>
    <row r="9428" spans="1:6" x14ac:dyDescent="0.25">
      <c r="A9428" s="43" t="str">
        <f t="shared" si="740"/>
        <v xml:space="preserve"> 0 Financial</v>
      </c>
      <c r="B9428" s="43" t="str">
        <f t="shared" si="741"/>
        <v/>
      </c>
      <c r="C9428" s="43">
        <f t="shared" si="742"/>
        <v>0</v>
      </c>
      <c r="D9428" s="43" t="str">
        <f t="shared" si="743"/>
        <v>Financial</v>
      </c>
      <c r="E9428" s="43" t="e">
        <f>IF(VLOOKUP(S9428,'DD-Lookup'!$J$6:$L$50,3,FALSE)="Monthly",(YEAR(AC9428)-YEAR(AB9428))*12+MONTH(AC9428)-MONTH(AB9428)+1,(AC9428-AB9428+1))</f>
        <v>#N/A</v>
      </c>
      <c r="F9428" s="210" t="e">
        <f t="shared" si="744"/>
        <v>#N/A</v>
      </c>
    </row>
    <row r="9429" spans="1:6" x14ac:dyDescent="0.25">
      <c r="A9429" s="43" t="str">
        <f t="shared" si="740"/>
        <v xml:space="preserve"> 0 Financial</v>
      </c>
      <c r="B9429" s="43" t="str">
        <f t="shared" si="741"/>
        <v/>
      </c>
      <c r="C9429" s="43">
        <f t="shared" si="742"/>
        <v>0</v>
      </c>
      <c r="D9429" s="43" t="str">
        <f t="shared" si="743"/>
        <v>Financial</v>
      </c>
      <c r="E9429" s="43" t="e">
        <f>IF(VLOOKUP(S9429,'DD-Lookup'!$J$6:$L$50,3,FALSE)="Monthly",(YEAR(AC9429)-YEAR(AB9429))*12+MONTH(AC9429)-MONTH(AB9429)+1,(AC9429-AB9429+1))</f>
        <v>#N/A</v>
      </c>
      <c r="F9429" s="210" t="e">
        <f t="shared" si="744"/>
        <v>#N/A</v>
      </c>
    </row>
    <row r="9430" spans="1:6" x14ac:dyDescent="0.25">
      <c r="A9430" s="43" t="str">
        <f t="shared" si="740"/>
        <v xml:space="preserve"> 0 Financial</v>
      </c>
      <c r="B9430" s="43" t="str">
        <f t="shared" si="741"/>
        <v/>
      </c>
      <c r="C9430" s="43">
        <f t="shared" si="742"/>
        <v>0</v>
      </c>
      <c r="D9430" s="43" t="str">
        <f t="shared" si="743"/>
        <v>Financial</v>
      </c>
      <c r="E9430" s="43" t="e">
        <f>IF(VLOOKUP(S9430,'DD-Lookup'!$J$6:$L$50,3,FALSE)="Monthly",(YEAR(AC9430)-YEAR(AB9430))*12+MONTH(AC9430)-MONTH(AB9430)+1,(AC9430-AB9430+1))</f>
        <v>#N/A</v>
      </c>
      <c r="F9430" s="210" t="e">
        <f t="shared" si="744"/>
        <v>#N/A</v>
      </c>
    </row>
    <row r="9431" spans="1:6" x14ac:dyDescent="0.25">
      <c r="A9431" s="43" t="str">
        <f t="shared" si="740"/>
        <v xml:space="preserve"> 0 Financial</v>
      </c>
      <c r="B9431" s="43" t="str">
        <f t="shared" si="741"/>
        <v/>
      </c>
      <c r="C9431" s="43">
        <f t="shared" si="742"/>
        <v>0</v>
      </c>
      <c r="D9431" s="43" t="str">
        <f t="shared" si="743"/>
        <v>Financial</v>
      </c>
      <c r="E9431" s="43" t="e">
        <f>IF(VLOOKUP(S9431,'DD-Lookup'!$J$6:$L$50,3,FALSE)="Monthly",(YEAR(AC9431)-YEAR(AB9431))*12+MONTH(AC9431)-MONTH(AB9431)+1,(AC9431-AB9431+1))</f>
        <v>#N/A</v>
      </c>
      <c r="F9431" s="210" t="e">
        <f t="shared" si="744"/>
        <v>#N/A</v>
      </c>
    </row>
    <row r="9432" spans="1:6" x14ac:dyDescent="0.25">
      <c r="A9432" s="43" t="str">
        <f t="shared" si="740"/>
        <v xml:space="preserve"> 0 Financial</v>
      </c>
      <c r="B9432" s="43" t="str">
        <f t="shared" si="741"/>
        <v/>
      </c>
      <c r="C9432" s="43">
        <f t="shared" si="742"/>
        <v>0</v>
      </c>
      <c r="D9432" s="43" t="str">
        <f t="shared" si="743"/>
        <v>Financial</v>
      </c>
      <c r="E9432" s="43" t="e">
        <f>IF(VLOOKUP(S9432,'DD-Lookup'!$J$6:$L$50,3,FALSE)="Monthly",(YEAR(AC9432)-YEAR(AB9432))*12+MONTH(AC9432)-MONTH(AB9432)+1,(AC9432-AB9432+1))</f>
        <v>#N/A</v>
      </c>
      <c r="F9432" s="210" t="e">
        <f t="shared" si="744"/>
        <v>#N/A</v>
      </c>
    </row>
    <row r="9433" spans="1:6" x14ac:dyDescent="0.25">
      <c r="A9433" s="43" t="str">
        <f t="shared" si="740"/>
        <v xml:space="preserve"> 0 Financial</v>
      </c>
      <c r="B9433" s="43" t="str">
        <f t="shared" si="741"/>
        <v/>
      </c>
      <c r="C9433" s="43">
        <f t="shared" si="742"/>
        <v>0</v>
      </c>
      <c r="D9433" s="43" t="str">
        <f t="shared" si="743"/>
        <v>Financial</v>
      </c>
      <c r="E9433" s="43" t="e">
        <f>IF(VLOOKUP(S9433,'DD-Lookup'!$J$6:$L$50,3,FALSE)="Monthly",(YEAR(AC9433)-YEAR(AB9433))*12+MONTH(AC9433)-MONTH(AB9433)+1,(AC9433-AB9433+1))</f>
        <v>#N/A</v>
      </c>
      <c r="F9433" s="210" t="e">
        <f t="shared" si="744"/>
        <v>#N/A</v>
      </c>
    </row>
    <row r="9434" spans="1:6" x14ac:dyDescent="0.25">
      <c r="A9434" s="43" t="str">
        <f t="shared" si="740"/>
        <v xml:space="preserve"> 0 Financial</v>
      </c>
      <c r="B9434" s="43" t="str">
        <f t="shared" si="741"/>
        <v/>
      </c>
      <c r="C9434" s="43">
        <f t="shared" si="742"/>
        <v>0</v>
      </c>
      <c r="D9434" s="43" t="str">
        <f t="shared" si="743"/>
        <v>Financial</v>
      </c>
      <c r="E9434" s="43" t="e">
        <f>IF(VLOOKUP(S9434,'DD-Lookup'!$J$6:$L$50,3,FALSE)="Monthly",(YEAR(AC9434)-YEAR(AB9434))*12+MONTH(AC9434)-MONTH(AB9434)+1,(AC9434-AB9434+1))</f>
        <v>#N/A</v>
      </c>
      <c r="F9434" s="210" t="e">
        <f t="shared" si="744"/>
        <v>#N/A</v>
      </c>
    </row>
    <row r="9435" spans="1:6" x14ac:dyDescent="0.25">
      <c r="A9435" s="43" t="str">
        <f t="shared" si="740"/>
        <v xml:space="preserve"> 0 Financial</v>
      </c>
      <c r="B9435" s="43" t="str">
        <f t="shared" si="741"/>
        <v/>
      </c>
      <c r="C9435" s="43">
        <f t="shared" si="742"/>
        <v>0</v>
      </c>
      <c r="D9435" s="43" t="str">
        <f t="shared" si="743"/>
        <v>Financial</v>
      </c>
      <c r="E9435" s="43" t="e">
        <f>IF(VLOOKUP(S9435,'DD-Lookup'!$J$6:$L$50,3,FALSE)="Monthly",(YEAR(AC9435)-YEAR(AB9435))*12+MONTH(AC9435)-MONTH(AB9435)+1,(AC9435-AB9435+1))</f>
        <v>#N/A</v>
      </c>
      <c r="F9435" s="210" t="e">
        <f t="shared" si="744"/>
        <v>#N/A</v>
      </c>
    </row>
    <row r="9436" spans="1:6" x14ac:dyDescent="0.25">
      <c r="A9436" s="43" t="str">
        <f t="shared" si="740"/>
        <v xml:space="preserve"> 0 Financial</v>
      </c>
      <c r="B9436" s="43" t="str">
        <f t="shared" si="741"/>
        <v/>
      </c>
      <c r="C9436" s="43">
        <f t="shared" si="742"/>
        <v>0</v>
      </c>
      <c r="D9436" s="43" t="str">
        <f t="shared" si="743"/>
        <v>Financial</v>
      </c>
      <c r="E9436" s="43" t="e">
        <f>IF(VLOOKUP(S9436,'DD-Lookup'!$J$6:$L$50,3,FALSE)="Monthly",(YEAR(AC9436)-YEAR(AB9436))*12+MONTH(AC9436)-MONTH(AB9436)+1,(AC9436-AB9436+1))</f>
        <v>#N/A</v>
      </c>
      <c r="F9436" s="210" t="e">
        <f t="shared" si="744"/>
        <v>#N/A</v>
      </c>
    </row>
    <row r="9437" spans="1:6" x14ac:dyDescent="0.25">
      <c r="A9437" s="43" t="str">
        <f t="shared" si="740"/>
        <v xml:space="preserve"> 0 Financial</v>
      </c>
      <c r="B9437" s="43" t="str">
        <f t="shared" si="741"/>
        <v/>
      </c>
      <c r="C9437" s="43">
        <f t="shared" si="742"/>
        <v>0</v>
      </c>
      <c r="D9437" s="43" t="str">
        <f t="shared" si="743"/>
        <v>Financial</v>
      </c>
      <c r="E9437" s="43" t="e">
        <f>IF(VLOOKUP(S9437,'DD-Lookup'!$J$6:$L$50,3,FALSE)="Monthly",(YEAR(AC9437)-YEAR(AB9437))*12+MONTH(AC9437)-MONTH(AB9437)+1,(AC9437-AB9437+1))</f>
        <v>#N/A</v>
      </c>
      <c r="F9437" s="210" t="e">
        <f t="shared" si="744"/>
        <v>#N/A</v>
      </c>
    </row>
    <row r="9438" spans="1:6" x14ac:dyDescent="0.25">
      <c r="A9438" s="43" t="str">
        <f t="shared" si="740"/>
        <v xml:space="preserve"> 0 Financial</v>
      </c>
      <c r="B9438" s="43" t="str">
        <f t="shared" si="741"/>
        <v/>
      </c>
      <c r="C9438" s="43">
        <f t="shared" si="742"/>
        <v>0</v>
      </c>
      <c r="D9438" s="43" t="str">
        <f t="shared" si="743"/>
        <v>Financial</v>
      </c>
      <c r="E9438" s="43" t="e">
        <f>IF(VLOOKUP(S9438,'DD-Lookup'!$J$6:$L$50,3,FALSE)="Monthly",(YEAR(AC9438)-YEAR(AB9438))*12+MONTH(AC9438)-MONTH(AB9438)+1,(AC9438-AB9438+1))</f>
        <v>#N/A</v>
      </c>
      <c r="F9438" s="210" t="e">
        <f t="shared" si="744"/>
        <v>#N/A</v>
      </c>
    </row>
    <row r="9439" spans="1:6" x14ac:dyDescent="0.25">
      <c r="A9439" s="43" t="str">
        <f t="shared" si="740"/>
        <v xml:space="preserve"> 0 Financial</v>
      </c>
      <c r="B9439" s="43" t="str">
        <f t="shared" si="741"/>
        <v/>
      </c>
      <c r="C9439" s="43">
        <f t="shared" si="742"/>
        <v>0</v>
      </c>
      <c r="D9439" s="43" t="str">
        <f t="shared" si="743"/>
        <v>Financial</v>
      </c>
      <c r="E9439" s="43" t="e">
        <f>IF(VLOOKUP(S9439,'DD-Lookup'!$J$6:$L$50,3,FALSE)="Monthly",(YEAR(AC9439)-YEAR(AB9439))*12+MONTH(AC9439)-MONTH(AB9439)+1,(AC9439-AB9439+1))</f>
        <v>#N/A</v>
      </c>
      <c r="F9439" s="210" t="e">
        <f t="shared" si="744"/>
        <v>#N/A</v>
      </c>
    </row>
    <row r="9440" spans="1:6" x14ac:dyDescent="0.25">
      <c r="A9440" s="43" t="str">
        <f t="shared" si="740"/>
        <v xml:space="preserve"> 0 Financial</v>
      </c>
      <c r="B9440" s="43" t="str">
        <f t="shared" si="741"/>
        <v/>
      </c>
      <c r="C9440" s="43">
        <f t="shared" si="742"/>
        <v>0</v>
      </c>
      <c r="D9440" s="43" t="str">
        <f t="shared" si="743"/>
        <v>Financial</v>
      </c>
      <c r="E9440" s="43" t="e">
        <f>IF(VLOOKUP(S9440,'DD-Lookup'!$J$6:$L$50,3,FALSE)="Monthly",(YEAR(AC9440)-YEAR(AB9440))*12+MONTH(AC9440)-MONTH(AB9440)+1,(AC9440-AB9440+1))</f>
        <v>#N/A</v>
      </c>
      <c r="F9440" s="210" t="e">
        <f t="shared" si="744"/>
        <v>#N/A</v>
      </c>
    </row>
    <row r="9441" spans="1:6" x14ac:dyDescent="0.25">
      <c r="A9441" s="43" t="str">
        <f t="shared" si="740"/>
        <v xml:space="preserve"> 0 Financial</v>
      </c>
      <c r="B9441" s="43" t="str">
        <f t="shared" si="741"/>
        <v/>
      </c>
      <c r="C9441" s="43">
        <f t="shared" si="742"/>
        <v>0</v>
      </c>
      <c r="D9441" s="43" t="str">
        <f t="shared" si="743"/>
        <v>Financial</v>
      </c>
      <c r="E9441" s="43" t="e">
        <f>IF(VLOOKUP(S9441,'DD-Lookup'!$J$6:$L$50,3,FALSE)="Monthly",(YEAR(AC9441)-YEAR(AB9441))*12+MONTH(AC9441)-MONTH(AB9441)+1,(AC9441-AB9441+1))</f>
        <v>#N/A</v>
      </c>
      <c r="F9441" s="210" t="e">
        <f t="shared" si="744"/>
        <v>#N/A</v>
      </c>
    </row>
    <row r="9442" spans="1:6" x14ac:dyDescent="0.25">
      <c r="A9442" s="43" t="str">
        <f t="shared" si="740"/>
        <v xml:space="preserve"> 0 Financial</v>
      </c>
      <c r="B9442" s="43" t="str">
        <f t="shared" si="741"/>
        <v/>
      </c>
      <c r="C9442" s="43">
        <f t="shared" si="742"/>
        <v>0</v>
      </c>
      <c r="D9442" s="43" t="str">
        <f t="shared" si="743"/>
        <v>Financial</v>
      </c>
      <c r="E9442" s="43" t="e">
        <f>IF(VLOOKUP(S9442,'DD-Lookup'!$J$6:$L$50,3,FALSE)="Monthly",(YEAR(AC9442)-YEAR(AB9442))*12+MONTH(AC9442)-MONTH(AB9442)+1,(AC9442-AB9442+1))</f>
        <v>#N/A</v>
      </c>
      <c r="F9442" s="210" t="e">
        <f t="shared" si="744"/>
        <v>#N/A</v>
      </c>
    </row>
    <row r="9443" spans="1:6" x14ac:dyDescent="0.25">
      <c r="A9443" s="43" t="str">
        <f t="shared" si="740"/>
        <v xml:space="preserve"> 0 Financial</v>
      </c>
      <c r="B9443" s="43" t="str">
        <f t="shared" si="741"/>
        <v/>
      </c>
      <c r="C9443" s="43">
        <f t="shared" si="742"/>
        <v>0</v>
      </c>
      <c r="D9443" s="43" t="str">
        <f t="shared" si="743"/>
        <v>Financial</v>
      </c>
      <c r="E9443" s="43" t="e">
        <f>IF(VLOOKUP(S9443,'DD-Lookup'!$J$6:$L$50,3,FALSE)="Monthly",(YEAR(AC9443)-YEAR(AB9443))*12+MONTH(AC9443)-MONTH(AB9443)+1,(AC9443-AB9443+1))</f>
        <v>#N/A</v>
      </c>
      <c r="F9443" s="210" t="e">
        <f t="shared" si="744"/>
        <v>#N/A</v>
      </c>
    </row>
    <row r="9444" spans="1:6" x14ac:dyDescent="0.25">
      <c r="A9444" s="43" t="str">
        <f t="shared" si="740"/>
        <v xml:space="preserve"> 0 Financial</v>
      </c>
      <c r="B9444" s="43" t="str">
        <f t="shared" si="741"/>
        <v/>
      </c>
      <c r="C9444" s="43">
        <f t="shared" si="742"/>
        <v>0</v>
      </c>
      <c r="D9444" s="43" t="str">
        <f t="shared" si="743"/>
        <v>Financial</v>
      </c>
      <c r="E9444" s="43" t="e">
        <f>IF(VLOOKUP(S9444,'DD-Lookup'!$J$6:$L$50,3,FALSE)="Monthly",(YEAR(AC9444)-YEAR(AB9444))*12+MONTH(AC9444)-MONTH(AB9444)+1,(AC9444-AB9444+1))</f>
        <v>#N/A</v>
      </c>
      <c r="F9444" s="210" t="e">
        <f t="shared" si="744"/>
        <v>#N/A</v>
      </c>
    </row>
    <row r="9445" spans="1:6" x14ac:dyDescent="0.25">
      <c r="A9445" s="43" t="str">
        <f t="shared" si="740"/>
        <v xml:space="preserve"> 0 Financial</v>
      </c>
      <c r="B9445" s="43" t="str">
        <f t="shared" si="741"/>
        <v/>
      </c>
      <c r="C9445" s="43">
        <f t="shared" si="742"/>
        <v>0</v>
      </c>
      <c r="D9445" s="43" t="str">
        <f t="shared" si="743"/>
        <v>Financial</v>
      </c>
      <c r="E9445" s="43" t="e">
        <f>IF(VLOOKUP(S9445,'DD-Lookup'!$J$6:$L$50,3,FALSE)="Monthly",(YEAR(AC9445)-YEAR(AB9445))*12+MONTH(AC9445)-MONTH(AB9445)+1,(AC9445-AB9445+1))</f>
        <v>#N/A</v>
      </c>
      <c r="F9445" s="210" t="e">
        <f t="shared" si="744"/>
        <v>#N/A</v>
      </c>
    </row>
    <row r="9446" spans="1:6" x14ac:dyDescent="0.25">
      <c r="A9446" s="43" t="str">
        <f t="shared" si="740"/>
        <v xml:space="preserve"> 0 Financial</v>
      </c>
      <c r="B9446" s="43" t="str">
        <f t="shared" si="741"/>
        <v/>
      </c>
      <c r="C9446" s="43">
        <f t="shared" si="742"/>
        <v>0</v>
      </c>
      <c r="D9446" s="43" t="str">
        <f t="shared" si="743"/>
        <v>Financial</v>
      </c>
      <c r="E9446" s="43" t="e">
        <f>IF(VLOOKUP(S9446,'DD-Lookup'!$J$6:$L$50,3,FALSE)="Monthly",(YEAR(AC9446)-YEAR(AB9446))*12+MONTH(AC9446)-MONTH(AB9446)+1,(AC9446-AB9446+1))</f>
        <v>#N/A</v>
      </c>
      <c r="F9446" s="210" t="e">
        <f t="shared" si="744"/>
        <v>#N/A</v>
      </c>
    </row>
    <row r="9447" spans="1:6" x14ac:dyDescent="0.25">
      <c r="A9447" s="43" t="str">
        <f t="shared" si="740"/>
        <v xml:space="preserve"> 0 Financial</v>
      </c>
      <c r="B9447" s="43" t="str">
        <f t="shared" si="741"/>
        <v/>
      </c>
      <c r="C9447" s="43">
        <f t="shared" si="742"/>
        <v>0</v>
      </c>
      <c r="D9447" s="43" t="str">
        <f t="shared" si="743"/>
        <v>Financial</v>
      </c>
      <c r="E9447" s="43" t="e">
        <f>IF(VLOOKUP(S9447,'DD-Lookup'!$J$6:$L$50,3,FALSE)="Monthly",(YEAR(AC9447)-YEAR(AB9447))*12+MONTH(AC9447)-MONTH(AB9447)+1,(AC9447-AB9447+1))</f>
        <v>#N/A</v>
      </c>
      <c r="F9447" s="210" t="e">
        <f t="shared" si="744"/>
        <v>#N/A</v>
      </c>
    </row>
    <row r="9448" spans="1:6" x14ac:dyDescent="0.25">
      <c r="A9448" s="43" t="str">
        <f t="shared" si="740"/>
        <v xml:space="preserve"> 0 Financial</v>
      </c>
      <c r="B9448" s="43" t="str">
        <f t="shared" si="741"/>
        <v/>
      </c>
      <c r="C9448" s="43">
        <f t="shared" si="742"/>
        <v>0</v>
      </c>
      <c r="D9448" s="43" t="str">
        <f t="shared" si="743"/>
        <v>Financial</v>
      </c>
      <c r="E9448" s="43" t="e">
        <f>IF(VLOOKUP(S9448,'DD-Lookup'!$J$6:$L$50,3,FALSE)="Monthly",(YEAR(AC9448)-YEAR(AB9448))*12+MONTH(AC9448)-MONTH(AB9448)+1,(AC9448-AB9448+1))</f>
        <v>#N/A</v>
      </c>
      <c r="F9448" s="210" t="e">
        <f t="shared" si="744"/>
        <v>#N/A</v>
      </c>
    </row>
    <row r="9449" spans="1:6" x14ac:dyDescent="0.25">
      <c r="A9449" s="43" t="str">
        <f t="shared" si="740"/>
        <v xml:space="preserve"> 0 Financial</v>
      </c>
      <c r="B9449" s="43" t="str">
        <f t="shared" si="741"/>
        <v/>
      </c>
      <c r="C9449" s="43">
        <f t="shared" si="742"/>
        <v>0</v>
      </c>
      <c r="D9449" s="43" t="str">
        <f t="shared" si="743"/>
        <v>Financial</v>
      </c>
      <c r="E9449" s="43" t="e">
        <f>IF(VLOOKUP(S9449,'DD-Lookup'!$J$6:$L$50,3,FALSE)="Monthly",(YEAR(AC9449)-YEAR(AB9449))*12+MONTH(AC9449)-MONTH(AB9449)+1,(AC9449-AB9449+1))</f>
        <v>#N/A</v>
      </c>
      <c r="F9449" s="210" t="e">
        <f t="shared" si="744"/>
        <v>#N/A</v>
      </c>
    </row>
    <row r="9450" spans="1:6" x14ac:dyDescent="0.25">
      <c r="A9450" s="43" t="str">
        <f t="shared" si="740"/>
        <v xml:space="preserve"> 0 Financial</v>
      </c>
      <c r="B9450" s="43" t="str">
        <f t="shared" si="741"/>
        <v/>
      </c>
      <c r="C9450" s="43">
        <f t="shared" si="742"/>
        <v>0</v>
      </c>
      <c r="D9450" s="43" t="str">
        <f t="shared" si="743"/>
        <v>Financial</v>
      </c>
      <c r="E9450" s="43" t="e">
        <f>IF(VLOOKUP(S9450,'DD-Lookup'!$J$6:$L$50,3,FALSE)="Monthly",(YEAR(AC9450)-YEAR(AB9450))*12+MONTH(AC9450)-MONTH(AB9450)+1,(AC9450-AB9450+1))</f>
        <v>#N/A</v>
      </c>
      <c r="F9450" s="210" t="e">
        <f t="shared" si="744"/>
        <v>#N/A</v>
      </c>
    </row>
    <row r="9451" spans="1:6" x14ac:dyDescent="0.25">
      <c r="A9451" s="43" t="str">
        <f t="shared" si="740"/>
        <v xml:space="preserve"> 0 Financial</v>
      </c>
      <c r="B9451" s="43" t="str">
        <f t="shared" si="741"/>
        <v/>
      </c>
      <c r="C9451" s="43">
        <f t="shared" si="742"/>
        <v>0</v>
      </c>
      <c r="D9451" s="43" t="str">
        <f t="shared" si="743"/>
        <v>Financial</v>
      </c>
      <c r="E9451" s="43" t="e">
        <f>IF(VLOOKUP(S9451,'DD-Lookup'!$J$6:$L$50,3,FALSE)="Monthly",(YEAR(AC9451)-YEAR(AB9451))*12+MONTH(AC9451)-MONTH(AB9451)+1,(AC9451-AB9451+1))</f>
        <v>#N/A</v>
      </c>
      <c r="F9451" s="210" t="e">
        <f t="shared" si="744"/>
        <v>#N/A</v>
      </c>
    </row>
    <row r="9452" spans="1:6" x14ac:dyDescent="0.25">
      <c r="A9452" s="43" t="str">
        <f t="shared" si="740"/>
        <v xml:space="preserve"> 0 Financial</v>
      </c>
      <c r="B9452" s="43" t="str">
        <f t="shared" si="741"/>
        <v/>
      </c>
      <c r="C9452" s="43">
        <f t="shared" si="742"/>
        <v>0</v>
      </c>
      <c r="D9452" s="43" t="str">
        <f t="shared" si="743"/>
        <v>Financial</v>
      </c>
      <c r="E9452" s="43" t="e">
        <f>IF(VLOOKUP(S9452,'DD-Lookup'!$J$6:$L$50,3,FALSE)="Monthly",(YEAR(AC9452)-YEAR(AB9452))*12+MONTH(AC9452)-MONTH(AB9452)+1,(AC9452-AB9452+1))</f>
        <v>#N/A</v>
      </c>
      <c r="F9452" s="210" t="e">
        <f t="shared" si="744"/>
        <v>#N/A</v>
      </c>
    </row>
    <row r="9453" spans="1:6" x14ac:dyDescent="0.25">
      <c r="A9453" s="43" t="str">
        <f t="shared" si="740"/>
        <v xml:space="preserve"> 0 Financial</v>
      </c>
      <c r="B9453" s="43" t="str">
        <f t="shared" si="741"/>
        <v/>
      </c>
      <c r="C9453" s="43">
        <f t="shared" si="742"/>
        <v>0</v>
      </c>
      <c r="D9453" s="43" t="str">
        <f t="shared" si="743"/>
        <v>Financial</v>
      </c>
      <c r="E9453" s="43" t="e">
        <f>IF(VLOOKUP(S9453,'DD-Lookup'!$J$6:$L$50,3,FALSE)="Monthly",(YEAR(AC9453)-YEAR(AB9453))*12+MONTH(AC9453)-MONTH(AB9453)+1,(AC9453-AB9453+1))</f>
        <v>#N/A</v>
      </c>
      <c r="F9453" s="210" t="e">
        <f t="shared" si="744"/>
        <v>#N/A</v>
      </c>
    </row>
    <row r="9454" spans="1:6" x14ac:dyDescent="0.25">
      <c r="A9454" s="43" t="str">
        <f t="shared" si="740"/>
        <v xml:space="preserve"> 0 Financial</v>
      </c>
      <c r="B9454" s="43" t="str">
        <f t="shared" si="741"/>
        <v/>
      </c>
      <c r="C9454" s="43">
        <f t="shared" si="742"/>
        <v>0</v>
      </c>
      <c r="D9454" s="43" t="str">
        <f t="shared" si="743"/>
        <v>Financial</v>
      </c>
      <c r="E9454" s="43" t="e">
        <f>IF(VLOOKUP(S9454,'DD-Lookup'!$J$6:$L$50,3,FALSE)="Monthly",(YEAR(AC9454)-YEAR(AB9454))*12+MONTH(AC9454)-MONTH(AB9454)+1,(AC9454-AB9454+1))</f>
        <v>#N/A</v>
      </c>
      <c r="F9454" s="210" t="e">
        <f t="shared" si="744"/>
        <v>#N/A</v>
      </c>
    </row>
    <row r="9455" spans="1:6" x14ac:dyDescent="0.25">
      <c r="A9455" s="43" t="str">
        <f t="shared" si="740"/>
        <v xml:space="preserve"> 0 Financial</v>
      </c>
      <c r="B9455" s="43" t="str">
        <f t="shared" si="741"/>
        <v/>
      </c>
      <c r="C9455" s="43">
        <f t="shared" si="742"/>
        <v>0</v>
      </c>
      <c r="D9455" s="43" t="str">
        <f t="shared" si="743"/>
        <v>Financial</v>
      </c>
      <c r="E9455" s="43" t="e">
        <f>IF(VLOOKUP(S9455,'DD-Lookup'!$J$6:$L$50,3,FALSE)="Monthly",(YEAR(AC9455)-YEAR(AB9455))*12+MONTH(AC9455)-MONTH(AB9455)+1,(AC9455-AB9455+1))</f>
        <v>#N/A</v>
      </c>
      <c r="F9455" s="210" t="e">
        <f t="shared" si="744"/>
        <v>#N/A</v>
      </c>
    </row>
    <row r="9456" spans="1:6" x14ac:dyDescent="0.25">
      <c r="A9456" s="43" t="str">
        <f t="shared" si="740"/>
        <v xml:space="preserve"> 0 Financial</v>
      </c>
      <c r="B9456" s="43" t="str">
        <f t="shared" si="741"/>
        <v/>
      </c>
      <c r="C9456" s="43">
        <f t="shared" si="742"/>
        <v>0</v>
      </c>
      <c r="D9456" s="43" t="str">
        <f t="shared" si="743"/>
        <v>Financial</v>
      </c>
      <c r="E9456" s="43" t="e">
        <f>IF(VLOOKUP(S9456,'DD-Lookup'!$J$6:$L$50,3,FALSE)="Monthly",(YEAR(AC9456)-YEAR(AB9456))*12+MONTH(AC9456)-MONTH(AB9456)+1,(AC9456-AB9456+1))</f>
        <v>#N/A</v>
      </c>
      <c r="F9456" s="210" t="e">
        <f t="shared" si="744"/>
        <v>#N/A</v>
      </c>
    </row>
    <row r="9457" spans="1:6" x14ac:dyDescent="0.25">
      <c r="A9457" s="43" t="str">
        <f t="shared" si="740"/>
        <v xml:space="preserve"> 0 Financial</v>
      </c>
      <c r="B9457" s="43" t="str">
        <f t="shared" si="741"/>
        <v/>
      </c>
      <c r="C9457" s="43">
        <f t="shared" si="742"/>
        <v>0</v>
      </c>
      <c r="D9457" s="43" t="str">
        <f t="shared" si="743"/>
        <v>Financial</v>
      </c>
      <c r="E9457" s="43" t="e">
        <f>IF(VLOOKUP(S9457,'DD-Lookup'!$J$6:$L$50,3,FALSE)="Monthly",(YEAR(AC9457)-YEAR(AB9457))*12+MONTH(AC9457)-MONTH(AB9457)+1,(AC9457-AB9457+1))</f>
        <v>#N/A</v>
      </c>
      <c r="F9457" s="210" t="e">
        <f t="shared" si="744"/>
        <v>#N/A</v>
      </c>
    </row>
    <row r="9458" spans="1:6" x14ac:dyDescent="0.25">
      <c r="A9458" s="43" t="str">
        <f t="shared" si="740"/>
        <v xml:space="preserve"> 0 Financial</v>
      </c>
      <c r="B9458" s="43" t="str">
        <f t="shared" si="741"/>
        <v/>
      </c>
      <c r="C9458" s="43">
        <f t="shared" si="742"/>
        <v>0</v>
      </c>
      <c r="D9458" s="43" t="str">
        <f t="shared" si="743"/>
        <v>Financial</v>
      </c>
      <c r="E9458" s="43" t="e">
        <f>IF(VLOOKUP(S9458,'DD-Lookup'!$J$6:$L$50,3,FALSE)="Monthly",(YEAR(AC9458)-YEAR(AB9458))*12+MONTH(AC9458)-MONTH(AB9458)+1,(AC9458-AB9458+1))</f>
        <v>#N/A</v>
      </c>
      <c r="F9458" s="210" t="e">
        <f t="shared" si="744"/>
        <v>#N/A</v>
      </c>
    </row>
    <row r="9459" spans="1:6" x14ac:dyDescent="0.25">
      <c r="A9459" s="43" t="str">
        <f t="shared" si="740"/>
        <v xml:space="preserve"> 0 Financial</v>
      </c>
      <c r="B9459" s="43" t="str">
        <f t="shared" si="741"/>
        <v/>
      </c>
      <c r="C9459" s="43">
        <f t="shared" si="742"/>
        <v>0</v>
      </c>
      <c r="D9459" s="43" t="str">
        <f t="shared" si="743"/>
        <v>Financial</v>
      </c>
      <c r="E9459" s="43" t="e">
        <f>IF(VLOOKUP(S9459,'DD-Lookup'!$J$6:$L$50,3,FALSE)="Monthly",(YEAR(AC9459)-YEAR(AB9459))*12+MONTH(AC9459)-MONTH(AB9459)+1,(AC9459-AB9459+1))</f>
        <v>#N/A</v>
      </c>
      <c r="F9459" s="210" t="e">
        <f t="shared" si="744"/>
        <v>#N/A</v>
      </c>
    </row>
    <row r="9460" spans="1:6" x14ac:dyDescent="0.25">
      <c r="A9460" s="43" t="str">
        <f t="shared" si="740"/>
        <v xml:space="preserve"> 0 Financial</v>
      </c>
      <c r="B9460" s="43" t="str">
        <f t="shared" si="741"/>
        <v/>
      </c>
      <c r="C9460" s="43">
        <f t="shared" si="742"/>
        <v>0</v>
      </c>
      <c r="D9460" s="43" t="str">
        <f t="shared" si="743"/>
        <v>Financial</v>
      </c>
      <c r="E9460" s="43" t="e">
        <f>IF(VLOOKUP(S9460,'DD-Lookup'!$J$6:$L$50,3,FALSE)="Monthly",(YEAR(AC9460)-YEAR(AB9460))*12+MONTH(AC9460)-MONTH(AB9460)+1,(AC9460-AB9460+1))</f>
        <v>#N/A</v>
      </c>
      <c r="F9460" s="210" t="e">
        <f t="shared" si="744"/>
        <v>#N/A</v>
      </c>
    </row>
    <row r="9461" spans="1:6" x14ac:dyDescent="0.25">
      <c r="A9461" s="43" t="str">
        <f t="shared" si="740"/>
        <v xml:space="preserve"> 0 Financial</v>
      </c>
      <c r="B9461" s="43" t="str">
        <f t="shared" si="741"/>
        <v/>
      </c>
      <c r="C9461" s="43">
        <f t="shared" si="742"/>
        <v>0</v>
      </c>
      <c r="D9461" s="43" t="str">
        <f t="shared" si="743"/>
        <v>Financial</v>
      </c>
      <c r="E9461" s="43" t="e">
        <f>IF(VLOOKUP(S9461,'DD-Lookup'!$J$6:$L$50,3,FALSE)="Monthly",(YEAR(AC9461)-YEAR(AB9461))*12+MONTH(AC9461)-MONTH(AB9461)+1,(AC9461-AB9461+1))</f>
        <v>#N/A</v>
      </c>
      <c r="F9461" s="210" t="e">
        <f t="shared" si="744"/>
        <v>#N/A</v>
      </c>
    </row>
    <row r="9462" spans="1:6" x14ac:dyDescent="0.25">
      <c r="A9462" s="43" t="str">
        <f t="shared" si="740"/>
        <v xml:space="preserve"> 0 Financial</v>
      </c>
      <c r="B9462" s="43" t="str">
        <f t="shared" si="741"/>
        <v/>
      </c>
      <c r="C9462" s="43">
        <f t="shared" si="742"/>
        <v>0</v>
      </c>
      <c r="D9462" s="43" t="str">
        <f t="shared" si="743"/>
        <v>Financial</v>
      </c>
      <c r="E9462" s="43" t="e">
        <f>IF(VLOOKUP(S9462,'DD-Lookup'!$J$6:$L$50,3,FALSE)="Monthly",(YEAR(AC9462)-YEAR(AB9462))*12+MONTH(AC9462)-MONTH(AB9462)+1,(AC9462-AB9462+1))</f>
        <v>#N/A</v>
      </c>
      <c r="F9462" s="210" t="e">
        <f t="shared" si="744"/>
        <v>#N/A</v>
      </c>
    </row>
    <row r="9463" spans="1:6" x14ac:dyDescent="0.25">
      <c r="A9463" s="43" t="str">
        <f t="shared" si="740"/>
        <v xml:space="preserve"> 0 Financial</v>
      </c>
      <c r="B9463" s="43" t="str">
        <f t="shared" si="741"/>
        <v/>
      </c>
      <c r="C9463" s="43">
        <f t="shared" si="742"/>
        <v>0</v>
      </c>
      <c r="D9463" s="43" t="str">
        <f t="shared" si="743"/>
        <v>Financial</v>
      </c>
      <c r="E9463" s="43" t="e">
        <f>IF(VLOOKUP(S9463,'DD-Lookup'!$J$6:$L$50,3,FALSE)="Monthly",(YEAR(AC9463)-YEAR(AB9463))*12+MONTH(AC9463)-MONTH(AB9463)+1,(AC9463-AB9463+1))</f>
        <v>#N/A</v>
      </c>
      <c r="F9463" s="210" t="e">
        <f t="shared" si="744"/>
        <v>#N/A</v>
      </c>
    </row>
    <row r="9464" spans="1:6" x14ac:dyDescent="0.25">
      <c r="A9464" s="43" t="str">
        <f t="shared" si="740"/>
        <v xml:space="preserve"> 0 Financial</v>
      </c>
      <c r="B9464" s="43" t="str">
        <f t="shared" si="741"/>
        <v/>
      </c>
      <c r="C9464" s="43">
        <f t="shared" si="742"/>
        <v>0</v>
      </c>
      <c r="D9464" s="43" t="str">
        <f t="shared" si="743"/>
        <v>Financial</v>
      </c>
      <c r="E9464" s="43" t="e">
        <f>IF(VLOOKUP(S9464,'DD-Lookup'!$J$6:$L$50,3,FALSE)="Monthly",(YEAR(AC9464)-YEAR(AB9464))*12+MONTH(AC9464)-MONTH(AB9464)+1,(AC9464-AB9464+1))</f>
        <v>#N/A</v>
      </c>
      <c r="F9464" s="210" t="e">
        <f t="shared" si="744"/>
        <v>#N/A</v>
      </c>
    </row>
    <row r="9465" spans="1:6" x14ac:dyDescent="0.25">
      <c r="A9465" s="43" t="str">
        <f t="shared" si="740"/>
        <v xml:space="preserve"> 0 Financial</v>
      </c>
      <c r="B9465" s="43" t="str">
        <f t="shared" si="741"/>
        <v/>
      </c>
      <c r="C9465" s="43">
        <f t="shared" si="742"/>
        <v>0</v>
      </c>
      <c r="D9465" s="43" t="str">
        <f t="shared" si="743"/>
        <v>Financial</v>
      </c>
      <c r="E9465" s="43" t="e">
        <f>IF(VLOOKUP(S9465,'DD-Lookup'!$J$6:$L$50,3,FALSE)="Monthly",(YEAR(AC9465)-YEAR(AB9465))*12+MONTH(AC9465)-MONTH(AB9465)+1,(AC9465-AB9465+1))</f>
        <v>#N/A</v>
      </c>
      <c r="F9465" s="210" t="e">
        <f t="shared" si="744"/>
        <v>#N/A</v>
      </c>
    </row>
    <row r="9466" spans="1:6" x14ac:dyDescent="0.25">
      <c r="A9466" s="43" t="str">
        <f t="shared" si="740"/>
        <v xml:space="preserve"> 0 Financial</v>
      </c>
      <c r="B9466" s="43" t="str">
        <f t="shared" si="741"/>
        <v/>
      </c>
      <c r="C9466" s="43">
        <f t="shared" si="742"/>
        <v>0</v>
      </c>
      <c r="D9466" s="43" t="str">
        <f t="shared" si="743"/>
        <v>Financial</v>
      </c>
      <c r="E9466" s="43" t="e">
        <f>IF(VLOOKUP(S9466,'DD-Lookup'!$J$6:$L$50,3,FALSE)="Monthly",(YEAR(AC9466)-YEAR(AB9466))*12+MONTH(AC9466)-MONTH(AB9466)+1,(AC9466-AB9466+1))</f>
        <v>#N/A</v>
      </c>
      <c r="F9466" s="210" t="e">
        <f t="shared" si="744"/>
        <v>#N/A</v>
      </c>
    </row>
    <row r="9467" spans="1:6" x14ac:dyDescent="0.25">
      <c r="A9467" s="43" t="str">
        <f t="shared" si="740"/>
        <v xml:space="preserve"> 0 Financial</v>
      </c>
      <c r="B9467" s="43" t="str">
        <f t="shared" si="741"/>
        <v/>
      </c>
      <c r="C9467" s="43">
        <f t="shared" si="742"/>
        <v>0</v>
      </c>
      <c r="D9467" s="43" t="str">
        <f t="shared" si="743"/>
        <v>Financial</v>
      </c>
      <c r="E9467" s="43" t="e">
        <f>IF(VLOOKUP(S9467,'DD-Lookup'!$J$6:$L$50,3,FALSE)="Monthly",(YEAR(AC9467)-YEAR(AB9467))*12+MONTH(AC9467)-MONTH(AB9467)+1,(AC9467-AB9467+1))</f>
        <v>#N/A</v>
      </c>
      <c r="F9467" s="210" t="e">
        <f t="shared" si="744"/>
        <v>#N/A</v>
      </c>
    </row>
    <row r="9468" spans="1:6" x14ac:dyDescent="0.25">
      <c r="A9468" s="43" t="str">
        <f t="shared" si="740"/>
        <v xml:space="preserve"> 0 Financial</v>
      </c>
      <c r="B9468" s="43" t="str">
        <f t="shared" si="741"/>
        <v/>
      </c>
      <c r="C9468" s="43">
        <f t="shared" si="742"/>
        <v>0</v>
      </c>
      <c r="D9468" s="43" t="str">
        <f t="shared" si="743"/>
        <v>Financial</v>
      </c>
      <c r="E9468" s="43" t="e">
        <f>IF(VLOOKUP(S9468,'DD-Lookup'!$J$6:$L$50,3,FALSE)="Monthly",(YEAR(AC9468)-YEAR(AB9468))*12+MONTH(AC9468)-MONTH(AB9468)+1,(AC9468-AB9468+1))</f>
        <v>#N/A</v>
      </c>
      <c r="F9468" s="210" t="e">
        <f t="shared" si="744"/>
        <v>#N/A</v>
      </c>
    </row>
    <row r="9469" spans="1:6" x14ac:dyDescent="0.25">
      <c r="A9469" s="43" t="str">
        <f t="shared" si="740"/>
        <v xml:space="preserve"> 0 Financial</v>
      </c>
      <c r="B9469" s="43" t="str">
        <f t="shared" si="741"/>
        <v/>
      </c>
      <c r="C9469" s="43">
        <f t="shared" si="742"/>
        <v>0</v>
      </c>
      <c r="D9469" s="43" t="str">
        <f t="shared" si="743"/>
        <v>Financial</v>
      </c>
      <c r="E9469" s="43" t="e">
        <f>IF(VLOOKUP(S9469,'DD-Lookup'!$J$6:$L$50,3,FALSE)="Monthly",(YEAR(AC9469)-YEAR(AB9469))*12+MONTH(AC9469)-MONTH(AB9469)+1,(AC9469-AB9469+1))</f>
        <v>#N/A</v>
      </c>
      <c r="F9469" s="210" t="e">
        <f t="shared" si="744"/>
        <v>#N/A</v>
      </c>
    </row>
    <row r="9470" spans="1:6" x14ac:dyDescent="0.25">
      <c r="A9470" s="43" t="str">
        <f t="shared" si="740"/>
        <v xml:space="preserve"> 0 Financial</v>
      </c>
      <c r="B9470" s="43" t="str">
        <f t="shared" si="741"/>
        <v/>
      </c>
      <c r="C9470" s="43">
        <f t="shared" si="742"/>
        <v>0</v>
      </c>
      <c r="D9470" s="43" t="str">
        <f t="shared" si="743"/>
        <v>Financial</v>
      </c>
      <c r="E9470" s="43" t="e">
        <f>IF(VLOOKUP(S9470,'DD-Lookup'!$J$6:$L$50,3,FALSE)="Monthly",(YEAR(AC9470)-YEAR(AB9470))*12+MONTH(AC9470)-MONTH(AB9470)+1,(AC9470-AB9470+1))</f>
        <v>#N/A</v>
      </c>
      <c r="F9470" s="210" t="e">
        <f t="shared" si="744"/>
        <v>#N/A</v>
      </c>
    </row>
    <row r="9471" spans="1:6" x14ac:dyDescent="0.25">
      <c r="A9471" s="43" t="str">
        <f t="shared" si="740"/>
        <v xml:space="preserve"> 0 Financial</v>
      </c>
      <c r="B9471" s="43" t="str">
        <f t="shared" si="741"/>
        <v/>
      </c>
      <c r="C9471" s="43">
        <f t="shared" si="742"/>
        <v>0</v>
      </c>
      <c r="D9471" s="43" t="str">
        <f t="shared" si="743"/>
        <v>Financial</v>
      </c>
      <c r="E9471" s="43" t="e">
        <f>IF(VLOOKUP(S9471,'DD-Lookup'!$J$6:$L$50,3,FALSE)="Monthly",(YEAR(AC9471)-YEAR(AB9471))*12+MONTH(AC9471)-MONTH(AB9471)+1,(AC9471-AB9471+1))</f>
        <v>#N/A</v>
      </c>
      <c r="F9471" s="210" t="e">
        <f t="shared" si="744"/>
        <v>#N/A</v>
      </c>
    </row>
    <row r="9472" spans="1:6" x14ac:dyDescent="0.25">
      <c r="A9472" s="43" t="str">
        <f t="shared" si="740"/>
        <v xml:space="preserve"> 0 Financial</v>
      </c>
      <c r="B9472" s="43" t="str">
        <f t="shared" si="741"/>
        <v/>
      </c>
      <c r="C9472" s="43">
        <f t="shared" si="742"/>
        <v>0</v>
      </c>
      <c r="D9472" s="43" t="str">
        <f t="shared" si="743"/>
        <v>Financial</v>
      </c>
      <c r="E9472" s="43" t="e">
        <f>IF(VLOOKUP(S9472,'DD-Lookup'!$J$6:$L$50,3,FALSE)="Monthly",(YEAR(AC9472)-YEAR(AB9472))*12+MONTH(AC9472)-MONTH(AB9472)+1,(AC9472-AB9472+1))</f>
        <v>#N/A</v>
      </c>
      <c r="F9472" s="210" t="e">
        <f t="shared" si="744"/>
        <v>#N/A</v>
      </c>
    </row>
    <row r="9473" spans="1:6" x14ac:dyDescent="0.25">
      <c r="A9473" s="43" t="str">
        <f t="shared" si="740"/>
        <v xml:space="preserve"> 0 Financial</v>
      </c>
      <c r="B9473" s="43" t="str">
        <f t="shared" si="741"/>
        <v/>
      </c>
      <c r="C9473" s="43">
        <f t="shared" si="742"/>
        <v>0</v>
      </c>
      <c r="D9473" s="43" t="str">
        <f t="shared" si="743"/>
        <v>Financial</v>
      </c>
      <c r="E9473" s="43" t="e">
        <f>IF(VLOOKUP(S9473,'DD-Lookup'!$J$6:$L$50,3,FALSE)="Monthly",(YEAR(AC9473)-YEAR(AB9473))*12+MONTH(AC9473)-MONTH(AB9473)+1,(AC9473-AB9473+1))</f>
        <v>#N/A</v>
      </c>
      <c r="F9473" s="210" t="e">
        <f t="shared" si="744"/>
        <v>#N/A</v>
      </c>
    </row>
    <row r="9474" spans="1:6" x14ac:dyDescent="0.25">
      <c r="A9474" s="43" t="str">
        <f t="shared" si="740"/>
        <v xml:space="preserve"> 0 Financial</v>
      </c>
      <c r="B9474" s="43" t="str">
        <f t="shared" si="741"/>
        <v/>
      </c>
      <c r="C9474" s="43">
        <f t="shared" si="742"/>
        <v>0</v>
      </c>
      <c r="D9474" s="43" t="str">
        <f t="shared" si="743"/>
        <v>Financial</v>
      </c>
      <c r="E9474" s="43" t="e">
        <f>IF(VLOOKUP(S9474,'DD-Lookup'!$J$6:$L$50,3,FALSE)="Monthly",(YEAR(AC9474)-YEAR(AB9474))*12+MONTH(AC9474)-MONTH(AB9474)+1,(AC9474-AB9474+1))</f>
        <v>#N/A</v>
      </c>
      <c r="F9474" s="210" t="e">
        <f t="shared" si="744"/>
        <v>#N/A</v>
      </c>
    </row>
    <row r="9475" spans="1:6" x14ac:dyDescent="0.25">
      <c r="A9475" s="43" t="str">
        <f t="shared" si="740"/>
        <v xml:space="preserve"> 0 Financial</v>
      </c>
      <c r="B9475" s="43" t="str">
        <f t="shared" si="741"/>
        <v/>
      </c>
      <c r="C9475" s="43">
        <f t="shared" si="742"/>
        <v>0</v>
      </c>
      <c r="D9475" s="43" t="str">
        <f t="shared" si="743"/>
        <v>Financial</v>
      </c>
      <c r="E9475" s="43" t="e">
        <f>IF(VLOOKUP(S9475,'DD-Lookup'!$J$6:$L$50,3,FALSE)="Monthly",(YEAR(AC9475)-YEAR(AB9475))*12+MONTH(AC9475)-MONTH(AB9475)+1,(AC9475-AB9475+1))</f>
        <v>#N/A</v>
      </c>
      <c r="F9475" s="210" t="e">
        <f t="shared" si="744"/>
        <v>#N/A</v>
      </c>
    </row>
    <row r="9476" spans="1:6" x14ac:dyDescent="0.25">
      <c r="A9476" s="43" t="str">
        <f t="shared" si="740"/>
        <v xml:space="preserve"> 0 Financial</v>
      </c>
      <c r="B9476" s="43" t="str">
        <f t="shared" si="741"/>
        <v/>
      </c>
      <c r="C9476" s="43">
        <f t="shared" si="742"/>
        <v>0</v>
      </c>
      <c r="D9476" s="43" t="str">
        <f t="shared" si="743"/>
        <v>Financial</v>
      </c>
      <c r="E9476" s="43" t="e">
        <f>IF(VLOOKUP(S9476,'DD-Lookup'!$J$6:$L$50,3,FALSE)="Monthly",(YEAR(AC9476)-YEAR(AB9476))*12+MONTH(AC9476)-MONTH(AB9476)+1,(AC9476-AB9476+1))</f>
        <v>#N/A</v>
      </c>
      <c r="F9476" s="210" t="e">
        <f t="shared" si="744"/>
        <v>#N/A</v>
      </c>
    </row>
    <row r="9477" spans="1:6" x14ac:dyDescent="0.25">
      <c r="A9477" s="43" t="str">
        <f t="shared" si="740"/>
        <v xml:space="preserve"> 0 Financial</v>
      </c>
      <c r="B9477" s="43" t="str">
        <f t="shared" si="741"/>
        <v/>
      </c>
      <c r="C9477" s="43">
        <f t="shared" si="742"/>
        <v>0</v>
      </c>
      <c r="D9477" s="43" t="str">
        <f t="shared" si="743"/>
        <v>Financial</v>
      </c>
      <c r="E9477" s="43" t="e">
        <f>IF(VLOOKUP(S9477,'DD-Lookup'!$J$6:$L$50,3,FALSE)="Monthly",(YEAR(AC9477)-YEAR(AB9477))*12+MONTH(AC9477)-MONTH(AB9477)+1,(AC9477-AB9477+1))</f>
        <v>#N/A</v>
      </c>
      <c r="F9477" s="210" t="e">
        <f t="shared" si="744"/>
        <v>#N/A</v>
      </c>
    </row>
    <row r="9478" spans="1:6" x14ac:dyDescent="0.25">
      <c r="A9478" s="43" t="str">
        <f t="shared" si="740"/>
        <v xml:space="preserve"> 0 Financial</v>
      </c>
      <c r="B9478" s="43" t="str">
        <f t="shared" si="741"/>
        <v/>
      </c>
      <c r="C9478" s="43">
        <f t="shared" si="742"/>
        <v>0</v>
      </c>
      <c r="D9478" s="43" t="str">
        <f t="shared" si="743"/>
        <v>Financial</v>
      </c>
      <c r="E9478" s="43" t="e">
        <f>IF(VLOOKUP(S9478,'DD-Lookup'!$J$6:$L$50,3,FALSE)="Monthly",(YEAR(AC9478)-YEAR(AB9478))*12+MONTH(AC9478)-MONTH(AB9478)+1,(AC9478-AB9478+1))</f>
        <v>#N/A</v>
      </c>
      <c r="F9478" s="210" t="e">
        <f t="shared" si="744"/>
        <v>#N/A</v>
      </c>
    </row>
    <row r="9479" spans="1:6" x14ac:dyDescent="0.25">
      <c r="A9479" s="43" t="str">
        <f t="shared" si="740"/>
        <v xml:space="preserve"> 0 Financial</v>
      </c>
      <c r="B9479" s="43" t="str">
        <f t="shared" si="741"/>
        <v/>
      </c>
      <c r="C9479" s="43">
        <f t="shared" si="742"/>
        <v>0</v>
      </c>
      <c r="D9479" s="43" t="str">
        <f t="shared" si="743"/>
        <v>Financial</v>
      </c>
      <c r="E9479" s="43" t="e">
        <f>IF(VLOOKUP(S9479,'DD-Lookup'!$J$6:$L$50,3,FALSE)="Monthly",(YEAR(AC9479)-YEAR(AB9479))*12+MONTH(AC9479)-MONTH(AB9479)+1,(AC9479-AB9479+1))</f>
        <v>#N/A</v>
      </c>
      <c r="F9479" s="210" t="e">
        <f t="shared" si="744"/>
        <v>#N/A</v>
      </c>
    </row>
    <row r="9480" spans="1:6" x14ac:dyDescent="0.25">
      <c r="A9480" s="43" t="str">
        <f t="shared" si="740"/>
        <v xml:space="preserve"> 0 Financial</v>
      </c>
      <c r="B9480" s="43" t="str">
        <f t="shared" si="741"/>
        <v/>
      </c>
      <c r="C9480" s="43">
        <f t="shared" si="742"/>
        <v>0</v>
      </c>
      <c r="D9480" s="43" t="str">
        <f t="shared" si="743"/>
        <v>Financial</v>
      </c>
      <c r="E9480" s="43" t="e">
        <f>IF(VLOOKUP(S9480,'DD-Lookup'!$J$6:$L$50,3,FALSE)="Monthly",(YEAR(AC9480)-YEAR(AB9480))*12+MONTH(AC9480)-MONTH(AB9480)+1,(AC9480-AB9480+1))</f>
        <v>#N/A</v>
      </c>
      <c r="F9480" s="210" t="e">
        <f t="shared" si="744"/>
        <v>#N/A</v>
      </c>
    </row>
    <row r="9481" spans="1:6" x14ac:dyDescent="0.25">
      <c r="A9481" s="43" t="str">
        <f t="shared" si="740"/>
        <v xml:space="preserve"> 0 Financial</v>
      </c>
      <c r="B9481" s="43" t="str">
        <f t="shared" si="741"/>
        <v/>
      </c>
      <c r="C9481" s="43">
        <f t="shared" si="742"/>
        <v>0</v>
      </c>
      <c r="D9481" s="43" t="str">
        <f t="shared" si="743"/>
        <v>Financial</v>
      </c>
      <c r="E9481" s="43" t="e">
        <f>IF(VLOOKUP(S9481,'DD-Lookup'!$J$6:$L$50,3,FALSE)="Monthly",(YEAR(AC9481)-YEAR(AB9481))*12+MONTH(AC9481)-MONTH(AB9481)+1,(AC9481-AB9481+1))</f>
        <v>#N/A</v>
      </c>
      <c r="F9481" s="210" t="e">
        <f t="shared" si="744"/>
        <v>#N/A</v>
      </c>
    </row>
    <row r="9482" spans="1:6" x14ac:dyDescent="0.25">
      <c r="A9482" s="43" t="str">
        <f t="shared" ref="A9482:A9545" si="745">B9482&amp;" "&amp;C9482&amp;" "&amp;D9482</f>
        <v xml:space="preserve"> 0 Financial</v>
      </c>
      <c r="B9482" s="43" t="str">
        <f t="shared" ref="B9482:B9545" si="746">IF((LEFT(N9482,2)="US"),"US","")</f>
        <v/>
      </c>
      <c r="C9482" s="43">
        <f t="shared" ref="C9482:C9545" si="747">M9482</f>
        <v>0</v>
      </c>
      <c r="D9482" s="43" t="str">
        <f t="shared" ref="D9482:D9545" si="748">IF(ISNUMBER(FIND("Phy",N9482))=TRUE,"Physical","Financial")</f>
        <v>Financial</v>
      </c>
      <c r="E9482" s="43" t="e">
        <f>IF(VLOOKUP(S9482,'DD-Lookup'!$J$6:$L$50,3,FALSE)="Monthly",(YEAR(AC9482)-YEAR(AB9482))*12+MONTH(AC9482)-MONTH(AB9482)+1,(AC9482-AB9482+1))</f>
        <v>#N/A</v>
      </c>
      <c r="F9482" s="210" t="e">
        <f t="shared" ref="F9482:F9545" si="749">E9482*SUM(P9482:Q9482)</f>
        <v>#N/A</v>
      </c>
    </row>
    <row r="9483" spans="1:6" x14ac:dyDescent="0.25">
      <c r="A9483" s="43" t="str">
        <f t="shared" si="745"/>
        <v xml:space="preserve"> 0 Financial</v>
      </c>
      <c r="B9483" s="43" t="str">
        <f t="shared" si="746"/>
        <v/>
      </c>
      <c r="C9483" s="43">
        <f t="shared" si="747"/>
        <v>0</v>
      </c>
      <c r="D9483" s="43" t="str">
        <f t="shared" si="748"/>
        <v>Financial</v>
      </c>
      <c r="E9483" s="43" t="e">
        <f>IF(VLOOKUP(S9483,'DD-Lookup'!$J$6:$L$50,3,FALSE)="Monthly",(YEAR(AC9483)-YEAR(AB9483))*12+MONTH(AC9483)-MONTH(AB9483)+1,(AC9483-AB9483+1))</f>
        <v>#N/A</v>
      </c>
      <c r="F9483" s="210" t="e">
        <f t="shared" si="749"/>
        <v>#N/A</v>
      </c>
    </row>
    <row r="9484" spans="1:6" x14ac:dyDescent="0.25">
      <c r="A9484" s="43" t="str">
        <f t="shared" si="745"/>
        <v xml:space="preserve"> 0 Financial</v>
      </c>
      <c r="B9484" s="43" t="str">
        <f t="shared" si="746"/>
        <v/>
      </c>
      <c r="C9484" s="43">
        <f t="shared" si="747"/>
        <v>0</v>
      </c>
      <c r="D9484" s="43" t="str">
        <f t="shared" si="748"/>
        <v>Financial</v>
      </c>
      <c r="E9484" s="43" t="e">
        <f>IF(VLOOKUP(S9484,'DD-Lookup'!$J$6:$L$50,3,FALSE)="Monthly",(YEAR(AC9484)-YEAR(AB9484))*12+MONTH(AC9484)-MONTH(AB9484)+1,(AC9484-AB9484+1))</f>
        <v>#N/A</v>
      </c>
      <c r="F9484" s="210" t="e">
        <f t="shared" si="749"/>
        <v>#N/A</v>
      </c>
    </row>
    <row r="9485" spans="1:6" x14ac:dyDescent="0.25">
      <c r="A9485" s="43" t="str">
        <f t="shared" si="745"/>
        <v xml:space="preserve"> 0 Financial</v>
      </c>
      <c r="B9485" s="43" t="str">
        <f t="shared" si="746"/>
        <v/>
      </c>
      <c r="C9485" s="43">
        <f t="shared" si="747"/>
        <v>0</v>
      </c>
      <c r="D9485" s="43" t="str">
        <f t="shared" si="748"/>
        <v>Financial</v>
      </c>
      <c r="E9485" s="43" t="e">
        <f>IF(VLOOKUP(S9485,'DD-Lookup'!$J$6:$L$50,3,FALSE)="Monthly",(YEAR(AC9485)-YEAR(AB9485))*12+MONTH(AC9485)-MONTH(AB9485)+1,(AC9485-AB9485+1))</f>
        <v>#N/A</v>
      </c>
      <c r="F9485" s="210" t="e">
        <f t="shared" si="749"/>
        <v>#N/A</v>
      </c>
    </row>
    <row r="9486" spans="1:6" x14ac:dyDescent="0.25">
      <c r="A9486" s="43" t="str">
        <f t="shared" si="745"/>
        <v xml:space="preserve"> 0 Financial</v>
      </c>
      <c r="B9486" s="43" t="str">
        <f t="shared" si="746"/>
        <v/>
      </c>
      <c r="C9486" s="43">
        <f t="shared" si="747"/>
        <v>0</v>
      </c>
      <c r="D9486" s="43" t="str">
        <f t="shared" si="748"/>
        <v>Financial</v>
      </c>
      <c r="E9486" s="43" t="e">
        <f>IF(VLOOKUP(S9486,'DD-Lookup'!$J$6:$L$50,3,FALSE)="Monthly",(YEAR(AC9486)-YEAR(AB9486))*12+MONTH(AC9486)-MONTH(AB9486)+1,(AC9486-AB9486+1))</f>
        <v>#N/A</v>
      </c>
      <c r="F9486" s="210" t="e">
        <f t="shared" si="749"/>
        <v>#N/A</v>
      </c>
    </row>
    <row r="9487" spans="1:6" x14ac:dyDescent="0.25">
      <c r="A9487" s="43" t="str">
        <f t="shared" si="745"/>
        <v xml:space="preserve"> 0 Financial</v>
      </c>
      <c r="B9487" s="43" t="str">
        <f t="shared" si="746"/>
        <v/>
      </c>
      <c r="C9487" s="43">
        <f t="shared" si="747"/>
        <v>0</v>
      </c>
      <c r="D9487" s="43" t="str">
        <f t="shared" si="748"/>
        <v>Financial</v>
      </c>
      <c r="E9487" s="43" t="e">
        <f>IF(VLOOKUP(S9487,'DD-Lookup'!$J$6:$L$50,3,FALSE)="Monthly",(YEAR(AC9487)-YEAR(AB9487))*12+MONTH(AC9487)-MONTH(AB9487)+1,(AC9487-AB9487+1))</f>
        <v>#N/A</v>
      </c>
      <c r="F9487" s="210" t="e">
        <f t="shared" si="749"/>
        <v>#N/A</v>
      </c>
    </row>
    <row r="9488" spans="1:6" x14ac:dyDescent="0.25">
      <c r="A9488" s="43" t="str">
        <f t="shared" si="745"/>
        <v xml:space="preserve"> 0 Financial</v>
      </c>
      <c r="B9488" s="43" t="str">
        <f t="shared" si="746"/>
        <v/>
      </c>
      <c r="C9488" s="43">
        <f t="shared" si="747"/>
        <v>0</v>
      </c>
      <c r="D9488" s="43" t="str">
        <f t="shared" si="748"/>
        <v>Financial</v>
      </c>
      <c r="E9488" s="43" t="e">
        <f>IF(VLOOKUP(S9488,'DD-Lookup'!$J$6:$L$50,3,FALSE)="Monthly",(YEAR(AC9488)-YEAR(AB9488))*12+MONTH(AC9488)-MONTH(AB9488)+1,(AC9488-AB9488+1))</f>
        <v>#N/A</v>
      </c>
      <c r="F9488" s="210" t="e">
        <f t="shared" si="749"/>
        <v>#N/A</v>
      </c>
    </row>
    <row r="9489" spans="1:6" x14ac:dyDescent="0.25">
      <c r="A9489" s="43" t="str">
        <f t="shared" si="745"/>
        <v xml:space="preserve"> 0 Financial</v>
      </c>
      <c r="B9489" s="43" t="str">
        <f t="shared" si="746"/>
        <v/>
      </c>
      <c r="C9489" s="43">
        <f t="shared" si="747"/>
        <v>0</v>
      </c>
      <c r="D9489" s="43" t="str">
        <f t="shared" si="748"/>
        <v>Financial</v>
      </c>
      <c r="E9489" s="43" t="e">
        <f>IF(VLOOKUP(S9489,'DD-Lookup'!$J$6:$L$50,3,FALSE)="Monthly",(YEAR(AC9489)-YEAR(AB9489))*12+MONTH(AC9489)-MONTH(AB9489)+1,(AC9489-AB9489+1))</f>
        <v>#N/A</v>
      </c>
      <c r="F9489" s="210" t="e">
        <f t="shared" si="749"/>
        <v>#N/A</v>
      </c>
    </row>
    <row r="9490" spans="1:6" x14ac:dyDescent="0.25">
      <c r="A9490" s="43" t="str">
        <f t="shared" si="745"/>
        <v xml:space="preserve"> 0 Financial</v>
      </c>
      <c r="B9490" s="43" t="str">
        <f t="shared" si="746"/>
        <v/>
      </c>
      <c r="C9490" s="43">
        <f t="shared" si="747"/>
        <v>0</v>
      </c>
      <c r="D9490" s="43" t="str">
        <f t="shared" si="748"/>
        <v>Financial</v>
      </c>
      <c r="E9490" s="43" t="e">
        <f>IF(VLOOKUP(S9490,'DD-Lookup'!$J$6:$L$50,3,FALSE)="Monthly",(YEAR(AC9490)-YEAR(AB9490))*12+MONTH(AC9490)-MONTH(AB9490)+1,(AC9490-AB9490+1))</f>
        <v>#N/A</v>
      </c>
      <c r="F9490" s="210" t="e">
        <f t="shared" si="749"/>
        <v>#N/A</v>
      </c>
    </row>
    <row r="9491" spans="1:6" x14ac:dyDescent="0.25">
      <c r="A9491" s="43" t="str">
        <f t="shared" si="745"/>
        <v xml:space="preserve"> 0 Financial</v>
      </c>
      <c r="B9491" s="43" t="str">
        <f t="shared" si="746"/>
        <v/>
      </c>
      <c r="C9491" s="43">
        <f t="shared" si="747"/>
        <v>0</v>
      </c>
      <c r="D9491" s="43" t="str">
        <f t="shared" si="748"/>
        <v>Financial</v>
      </c>
      <c r="E9491" s="43" t="e">
        <f>IF(VLOOKUP(S9491,'DD-Lookup'!$J$6:$L$50,3,FALSE)="Monthly",(YEAR(AC9491)-YEAR(AB9491))*12+MONTH(AC9491)-MONTH(AB9491)+1,(AC9491-AB9491+1))</f>
        <v>#N/A</v>
      </c>
      <c r="F9491" s="210" t="e">
        <f t="shared" si="749"/>
        <v>#N/A</v>
      </c>
    </row>
    <row r="9492" spans="1:6" x14ac:dyDescent="0.25">
      <c r="A9492" s="43" t="str">
        <f t="shared" si="745"/>
        <v xml:space="preserve"> 0 Financial</v>
      </c>
      <c r="B9492" s="43" t="str">
        <f t="shared" si="746"/>
        <v/>
      </c>
      <c r="C9492" s="43">
        <f t="shared" si="747"/>
        <v>0</v>
      </c>
      <c r="D9492" s="43" t="str">
        <f t="shared" si="748"/>
        <v>Financial</v>
      </c>
      <c r="E9492" s="43" t="e">
        <f>IF(VLOOKUP(S9492,'DD-Lookup'!$J$6:$L$50,3,FALSE)="Monthly",(YEAR(AC9492)-YEAR(AB9492))*12+MONTH(AC9492)-MONTH(AB9492)+1,(AC9492-AB9492+1))</f>
        <v>#N/A</v>
      </c>
      <c r="F9492" s="210" t="e">
        <f t="shared" si="749"/>
        <v>#N/A</v>
      </c>
    </row>
    <row r="9493" spans="1:6" x14ac:dyDescent="0.25">
      <c r="A9493" s="43" t="str">
        <f t="shared" si="745"/>
        <v xml:space="preserve"> 0 Financial</v>
      </c>
      <c r="B9493" s="43" t="str">
        <f t="shared" si="746"/>
        <v/>
      </c>
      <c r="C9493" s="43">
        <f t="shared" si="747"/>
        <v>0</v>
      </c>
      <c r="D9493" s="43" t="str">
        <f t="shared" si="748"/>
        <v>Financial</v>
      </c>
      <c r="E9493" s="43" t="e">
        <f>IF(VLOOKUP(S9493,'DD-Lookup'!$J$6:$L$50,3,FALSE)="Monthly",(YEAR(AC9493)-YEAR(AB9493))*12+MONTH(AC9493)-MONTH(AB9493)+1,(AC9493-AB9493+1))</f>
        <v>#N/A</v>
      </c>
      <c r="F9493" s="210" t="e">
        <f t="shared" si="749"/>
        <v>#N/A</v>
      </c>
    </row>
    <row r="9494" spans="1:6" x14ac:dyDescent="0.25">
      <c r="A9494" s="43" t="str">
        <f t="shared" si="745"/>
        <v xml:space="preserve"> 0 Financial</v>
      </c>
      <c r="B9494" s="43" t="str">
        <f t="shared" si="746"/>
        <v/>
      </c>
      <c r="C9494" s="43">
        <f t="shared" si="747"/>
        <v>0</v>
      </c>
      <c r="D9494" s="43" t="str">
        <f t="shared" si="748"/>
        <v>Financial</v>
      </c>
      <c r="E9494" s="43" t="e">
        <f>IF(VLOOKUP(S9494,'DD-Lookup'!$J$6:$L$50,3,FALSE)="Monthly",(YEAR(AC9494)-YEAR(AB9494))*12+MONTH(AC9494)-MONTH(AB9494)+1,(AC9494-AB9494+1))</f>
        <v>#N/A</v>
      </c>
      <c r="F9494" s="210" t="e">
        <f t="shared" si="749"/>
        <v>#N/A</v>
      </c>
    </row>
    <row r="9495" spans="1:6" x14ac:dyDescent="0.25">
      <c r="A9495" s="43" t="str">
        <f t="shared" si="745"/>
        <v xml:space="preserve"> 0 Financial</v>
      </c>
      <c r="B9495" s="43" t="str">
        <f t="shared" si="746"/>
        <v/>
      </c>
      <c r="C9495" s="43">
        <f t="shared" si="747"/>
        <v>0</v>
      </c>
      <c r="D9495" s="43" t="str">
        <f t="shared" si="748"/>
        <v>Financial</v>
      </c>
      <c r="E9495" s="43" t="e">
        <f>IF(VLOOKUP(S9495,'DD-Lookup'!$J$6:$L$50,3,FALSE)="Monthly",(YEAR(AC9495)-YEAR(AB9495))*12+MONTH(AC9495)-MONTH(AB9495)+1,(AC9495-AB9495+1))</f>
        <v>#N/A</v>
      </c>
      <c r="F9495" s="210" t="e">
        <f t="shared" si="749"/>
        <v>#N/A</v>
      </c>
    </row>
    <row r="9496" spans="1:6" x14ac:dyDescent="0.25">
      <c r="A9496" s="43" t="str">
        <f t="shared" si="745"/>
        <v xml:space="preserve"> 0 Financial</v>
      </c>
      <c r="B9496" s="43" t="str">
        <f t="shared" si="746"/>
        <v/>
      </c>
      <c r="C9496" s="43">
        <f t="shared" si="747"/>
        <v>0</v>
      </c>
      <c r="D9496" s="43" t="str">
        <f t="shared" si="748"/>
        <v>Financial</v>
      </c>
      <c r="E9496" s="43" t="e">
        <f>IF(VLOOKUP(S9496,'DD-Lookup'!$J$6:$L$50,3,FALSE)="Monthly",(YEAR(AC9496)-YEAR(AB9496))*12+MONTH(AC9496)-MONTH(AB9496)+1,(AC9496-AB9496+1))</f>
        <v>#N/A</v>
      </c>
      <c r="F9496" s="210" t="e">
        <f t="shared" si="749"/>
        <v>#N/A</v>
      </c>
    </row>
    <row r="9497" spans="1:6" x14ac:dyDescent="0.25">
      <c r="A9497" s="43" t="str">
        <f t="shared" si="745"/>
        <v xml:space="preserve"> 0 Financial</v>
      </c>
      <c r="B9497" s="43" t="str">
        <f t="shared" si="746"/>
        <v/>
      </c>
      <c r="C9497" s="43">
        <f t="shared" si="747"/>
        <v>0</v>
      </c>
      <c r="D9497" s="43" t="str">
        <f t="shared" si="748"/>
        <v>Financial</v>
      </c>
      <c r="E9497" s="43" t="e">
        <f>IF(VLOOKUP(S9497,'DD-Lookup'!$J$6:$L$50,3,FALSE)="Monthly",(YEAR(AC9497)-YEAR(AB9497))*12+MONTH(AC9497)-MONTH(AB9497)+1,(AC9497-AB9497+1))</f>
        <v>#N/A</v>
      </c>
      <c r="F9497" s="210" t="e">
        <f t="shared" si="749"/>
        <v>#N/A</v>
      </c>
    </row>
    <row r="9498" spans="1:6" x14ac:dyDescent="0.25">
      <c r="A9498" s="43" t="str">
        <f t="shared" si="745"/>
        <v xml:space="preserve"> 0 Financial</v>
      </c>
      <c r="B9498" s="43" t="str">
        <f t="shared" si="746"/>
        <v/>
      </c>
      <c r="C9498" s="43">
        <f t="shared" si="747"/>
        <v>0</v>
      </c>
      <c r="D9498" s="43" t="str">
        <f t="shared" si="748"/>
        <v>Financial</v>
      </c>
      <c r="E9498" s="43" t="e">
        <f>IF(VLOOKUP(S9498,'DD-Lookup'!$J$6:$L$50,3,FALSE)="Monthly",(YEAR(AC9498)-YEAR(AB9498))*12+MONTH(AC9498)-MONTH(AB9498)+1,(AC9498-AB9498+1))</f>
        <v>#N/A</v>
      </c>
      <c r="F9498" s="210" t="e">
        <f t="shared" si="749"/>
        <v>#N/A</v>
      </c>
    </row>
    <row r="9499" spans="1:6" x14ac:dyDescent="0.25">
      <c r="A9499" s="43" t="str">
        <f t="shared" si="745"/>
        <v xml:space="preserve"> 0 Financial</v>
      </c>
      <c r="B9499" s="43" t="str">
        <f t="shared" si="746"/>
        <v/>
      </c>
      <c r="C9499" s="43">
        <f t="shared" si="747"/>
        <v>0</v>
      </c>
      <c r="D9499" s="43" t="str">
        <f t="shared" si="748"/>
        <v>Financial</v>
      </c>
      <c r="E9499" s="43" t="e">
        <f>IF(VLOOKUP(S9499,'DD-Lookup'!$J$6:$L$50,3,FALSE)="Monthly",(YEAR(AC9499)-YEAR(AB9499))*12+MONTH(AC9499)-MONTH(AB9499)+1,(AC9499-AB9499+1))</f>
        <v>#N/A</v>
      </c>
      <c r="F9499" s="210" t="e">
        <f t="shared" si="749"/>
        <v>#N/A</v>
      </c>
    </row>
    <row r="9500" spans="1:6" x14ac:dyDescent="0.25">
      <c r="A9500" s="43" t="str">
        <f t="shared" si="745"/>
        <v xml:space="preserve"> 0 Financial</v>
      </c>
      <c r="B9500" s="43" t="str">
        <f t="shared" si="746"/>
        <v/>
      </c>
      <c r="C9500" s="43">
        <f t="shared" si="747"/>
        <v>0</v>
      </c>
      <c r="D9500" s="43" t="str">
        <f t="shared" si="748"/>
        <v>Financial</v>
      </c>
      <c r="E9500" s="43" t="e">
        <f>IF(VLOOKUP(S9500,'DD-Lookup'!$J$6:$L$50,3,FALSE)="Monthly",(YEAR(AC9500)-YEAR(AB9500))*12+MONTH(AC9500)-MONTH(AB9500)+1,(AC9500-AB9500+1))</f>
        <v>#N/A</v>
      </c>
      <c r="F9500" s="210" t="e">
        <f t="shared" si="749"/>
        <v>#N/A</v>
      </c>
    </row>
    <row r="9501" spans="1:6" x14ac:dyDescent="0.25">
      <c r="A9501" s="43" t="str">
        <f t="shared" si="745"/>
        <v xml:space="preserve"> 0 Financial</v>
      </c>
      <c r="B9501" s="43" t="str">
        <f t="shared" si="746"/>
        <v/>
      </c>
      <c r="C9501" s="43">
        <f t="shared" si="747"/>
        <v>0</v>
      </c>
      <c r="D9501" s="43" t="str">
        <f t="shared" si="748"/>
        <v>Financial</v>
      </c>
      <c r="E9501" s="43" t="e">
        <f>IF(VLOOKUP(S9501,'DD-Lookup'!$J$6:$L$50,3,FALSE)="Monthly",(YEAR(AC9501)-YEAR(AB9501))*12+MONTH(AC9501)-MONTH(AB9501)+1,(AC9501-AB9501+1))</f>
        <v>#N/A</v>
      </c>
      <c r="F9501" s="210" t="e">
        <f t="shared" si="749"/>
        <v>#N/A</v>
      </c>
    </row>
    <row r="9502" spans="1:6" x14ac:dyDescent="0.25">
      <c r="A9502" s="43" t="str">
        <f t="shared" si="745"/>
        <v xml:space="preserve"> 0 Financial</v>
      </c>
      <c r="B9502" s="43" t="str">
        <f t="shared" si="746"/>
        <v/>
      </c>
      <c r="C9502" s="43">
        <f t="shared" si="747"/>
        <v>0</v>
      </c>
      <c r="D9502" s="43" t="str">
        <f t="shared" si="748"/>
        <v>Financial</v>
      </c>
      <c r="E9502" s="43" t="e">
        <f>IF(VLOOKUP(S9502,'DD-Lookup'!$J$6:$L$50,3,FALSE)="Monthly",(YEAR(AC9502)-YEAR(AB9502))*12+MONTH(AC9502)-MONTH(AB9502)+1,(AC9502-AB9502+1))</f>
        <v>#N/A</v>
      </c>
      <c r="F9502" s="210" t="e">
        <f t="shared" si="749"/>
        <v>#N/A</v>
      </c>
    </row>
    <row r="9503" spans="1:6" x14ac:dyDescent="0.25">
      <c r="A9503" s="43" t="str">
        <f t="shared" si="745"/>
        <v xml:space="preserve"> 0 Financial</v>
      </c>
      <c r="B9503" s="43" t="str">
        <f t="shared" si="746"/>
        <v/>
      </c>
      <c r="C9503" s="43">
        <f t="shared" si="747"/>
        <v>0</v>
      </c>
      <c r="D9503" s="43" t="str">
        <f t="shared" si="748"/>
        <v>Financial</v>
      </c>
      <c r="E9503" s="43" t="e">
        <f>IF(VLOOKUP(S9503,'DD-Lookup'!$J$6:$L$50,3,FALSE)="Monthly",(YEAR(AC9503)-YEAR(AB9503))*12+MONTH(AC9503)-MONTH(AB9503)+1,(AC9503-AB9503+1))</f>
        <v>#N/A</v>
      </c>
      <c r="F9503" s="210" t="e">
        <f t="shared" si="749"/>
        <v>#N/A</v>
      </c>
    </row>
    <row r="9504" spans="1:6" x14ac:dyDescent="0.25">
      <c r="A9504" s="43" t="str">
        <f t="shared" si="745"/>
        <v xml:space="preserve"> 0 Financial</v>
      </c>
      <c r="B9504" s="43" t="str">
        <f t="shared" si="746"/>
        <v/>
      </c>
      <c r="C9504" s="43">
        <f t="shared" si="747"/>
        <v>0</v>
      </c>
      <c r="D9504" s="43" t="str">
        <f t="shared" si="748"/>
        <v>Financial</v>
      </c>
      <c r="E9504" s="43" t="e">
        <f>IF(VLOOKUP(S9504,'DD-Lookup'!$J$6:$L$50,3,FALSE)="Monthly",(YEAR(AC9504)-YEAR(AB9504))*12+MONTH(AC9504)-MONTH(AB9504)+1,(AC9504-AB9504+1))</f>
        <v>#N/A</v>
      </c>
      <c r="F9504" s="210" t="e">
        <f t="shared" si="749"/>
        <v>#N/A</v>
      </c>
    </row>
    <row r="9505" spans="1:6" x14ac:dyDescent="0.25">
      <c r="A9505" s="43" t="str">
        <f t="shared" si="745"/>
        <v xml:space="preserve"> 0 Financial</v>
      </c>
      <c r="B9505" s="43" t="str">
        <f t="shared" si="746"/>
        <v/>
      </c>
      <c r="C9505" s="43">
        <f t="shared" si="747"/>
        <v>0</v>
      </c>
      <c r="D9505" s="43" t="str">
        <f t="shared" si="748"/>
        <v>Financial</v>
      </c>
      <c r="E9505" s="43" t="e">
        <f>IF(VLOOKUP(S9505,'DD-Lookup'!$J$6:$L$50,3,FALSE)="Monthly",(YEAR(AC9505)-YEAR(AB9505))*12+MONTH(AC9505)-MONTH(AB9505)+1,(AC9505-AB9505+1))</f>
        <v>#N/A</v>
      </c>
      <c r="F9505" s="210" t="e">
        <f t="shared" si="749"/>
        <v>#N/A</v>
      </c>
    </row>
    <row r="9506" spans="1:6" x14ac:dyDescent="0.25">
      <c r="A9506" s="43" t="str">
        <f t="shared" si="745"/>
        <v xml:space="preserve"> 0 Financial</v>
      </c>
      <c r="B9506" s="43" t="str">
        <f t="shared" si="746"/>
        <v/>
      </c>
      <c r="C9506" s="43">
        <f t="shared" si="747"/>
        <v>0</v>
      </c>
      <c r="D9506" s="43" t="str">
        <f t="shared" si="748"/>
        <v>Financial</v>
      </c>
      <c r="E9506" s="43" t="e">
        <f>IF(VLOOKUP(S9506,'DD-Lookup'!$J$6:$L$50,3,FALSE)="Monthly",(YEAR(AC9506)-YEAR(AB9506))*12+MONTH(AC9506)-MONTH(AB9506)+1,(AC9506-AB9506+1))</f>
        <v>#N/A</v>
      </c>
      <c r="F9506" s="210" t="e">
        <f t="shared" si="749"/>
        <v>#N/A</v>
      </c>
    </row>
    <row r="9507" spans="1:6" x14ac:dyDescent="0.25">
      <c r="A9507" s="43" t="str">
        <f t="shared" si="745"/>
        <v xml:space="preserve"> 0 Financial</v>
      </c>
      <c r="B9507" s="43" t="str">
        <f t="shared" si="746"/>
        <v/>
      </c>
      <c r="C9507" s="43">
        <f t="shared" si="747"/>
        <v>0</v>
      </c>
      <c r="D9507" s="43" t="str">
        <f t="shared" si="748"/>
        <v>Financial</v>
      </c>
      <c r="E9507" s="43" t="e">
        <f>IF(VLOOKUP(S9507,'DD-Lookup'!$J$6:$L$50,3,FALSE)="Monthly",(YEAR(AC9507)-YEAR(AB9507))*12+MONTH(AC9507)-MONTH(AB9507)+1,(AC9507-AB9507+1))</f>
        <v>#N/A</v>
      </c>
      <c r="F9507" s="210" t="e">
        <f t="shared" si="749"/>
        <v>#N/A</v>
      </c>
    </row>
    <row r="9508" spans="1:6" x14ac:dyDescent="0.25">
      <c r="A9508" s="43" t="str">
        <f t="shared" si="745"/>
        <v xml:space="preserve"> 0 Financial</v>
      </c>
      <c r="B9508" s="43" t="str">
        <f t="shared" si="746"/>
        <v/>
      </c>
      <c r="C9508" s="43">
        <f t="shared" si="747"/>
        <v>0</v>
      </c>
      <c r="D9508" s="43" t="str">
        <f t="shared" si="748"/>
        <v>Financial</v>
      </c>
      <c r="E9508" s="43" t="e">
        <f>IF(VLOOKUP(S9508,'DD-Lookup'!$J$6:$L$50,3,FALSE)="Monthly",(YEAR(AC9508)-YEAR(AB9508))*12+MONTH(AC9508)-MONTH(AB9508)+1,(AC9508-AB9508+1))</f>
        <v>#N/A</v>
      </c>
      <c r="F9508" s="210" t="e">
        <f t="shared" si="749"/>
        <v>#N/A</v>
      </c>
    </row>
    <row r="9509" spans="1:6" x14ac:dyDescent="0.25">
      <c r="A9509" s="43" t="str">
        <f t="shared" si="745"/>
        <v xml:space="preserve"> 0 Financial</v>
      </c>
      <c r="B9509" s="43" t="str">
        <f t="shared" si="746"/>
        <v/>
      </c>
      <c r="C9509" s="43">
        <f t="shared" si="747"/>
        <v>0</v>
      </c>
      <c r="D9509" s="43" t="str">
        <f t="shared" si="748"/>
        <v>Financial</v>
      </c>
      <c r="E9509" s="43" t="e">
        <f>IF(VLOOKUP(S9509,'DD-Lookup'!$J$6:$L$50,3,FALSE)="Monthly",(YEAR(AC9509)-YEAR(AB9509))*12+MONTH(AC9509)-MONTH(AB9509)+1,(AC9509-AB9509+1))</f>
        <v>#N/A</v>
      </c>
      <c r="F9509" s="210" t="e">
        <f t="shared" si="749"/>
        <v>#N/A</v>
      </c>
    </row>
    <row r="9510" spans="1:6" x14ac:dyDescent="0.25">
      <c r="A9510" s="43" t="str">
        <f t="shared" si="745"/>
        <v xml:space="preserve"> 0 Financial</v>
      </c>
      <c r="B9510" s="43" t="str">
        <f t="shared" si="746"/>
        <v/>
      </c>
      <c r="C9510" s="43">
        <f t="shared" si="747"/>
        <v>0</v>
      </c>
      <c r="D9510" s="43" t="str">
        <f t="shared" si="748"/>
        <v>Financial</v>
      </c>
      <c r="E9510" s="43" t="e">
        <f>IF(VLOOKUP(S9510,'DD-Lookup'!$J$6:$L$50,3,FALSE)="Monthly",(YEAR(AC9510)-YEAR(AB9510))*12+MONTH(AC9510)-MONTH(AB9510)+1,(AC9510-AB9510+1))</f>
        <v>#N/A</v>
      </c>
      <c r="F9510" s="210" t="e">
        <f t="shared" si="749"/>
        <v>#N/A</v>
      </c>
    </row>
    <row r="9511" spans="1:6" x14ac:dyDescent="0.25">
      <c r="A9511" s="43" t="str">
        <f t="shared" si="745"/>
        <v xml:space="preserve"> 0 Financial</v>
      </c>
      <c r="B9511" s="43" t="str">
        <f t="shared" si="746"/>
        <v/>
      </c>
      <c r="C9511" s="43">
        <f t="shared" si="747"/>
        <v>0</v>
      </c>
      <c r="D9511" s="43" t="str">
        <f t="shared" si="748"/>
        <v>Financial</v>
      </c>
      <c r="E9511" s="43" t="e">
        <f>IF(VLOOKUP(S9511,'DD-Lookup'!$J$6:$L$50,3,FALSE)="Monthly",(YEAR(AC9511)-YEAR(AB9511))*12+MONTH(AC9511)-MONTH(AB9511)+1,(AC9511-AB9511+1))</f>
        <v>#N/A</v>
      </c>
      <c r="F9511" s="210" t="e">
        <f t="shared" si="749"/>
        <v>#N/A</v>
      </c>
    </row>
    <row r="9512" spans="1:6" x14ac:dyDescent="0.25">
      <c r="A9512" s="43" t="str">
        <f t="shared" si="745"/>
        <v xml:space="preserve"> 0 Financial</v>
      </c>
      <c r="B9512" s="43" t="str">
        <f t="shared" si="746"/>
        <v/>
      </c>
      <c r="C9512" s="43">
        <f t="shared" si="747"/>
        <v>0</v>
      </c>
      <c r="D9512" s="43" t="str">
        <f t="shared" si="748"/>
        <v>Financial</v>
      </c>
      <c r="E9512" s="43" t="e">
        <f>IF(VLOOKUP(S9512,'DD-Lookup'!$J$6:$L$50,3,FALSE)="Monthly",(YEAR(AC9512)-YEAR(AB9512))*12+MONTH(AC9512)-MONTH(AB9512)+1,(AC9512-AB9512+1))</f>
        <v>#N/A</v>
      </c>
      <c r="F9512" s="210" t="e">
        <f t="shared" si="749"/>
        <v>#N/A</v>
      </c>
    </row>
    <row r="9513" spans="1:6" x14ac:dyDescent="0.25">
      <c r="A9513" s="43" t="str">
        <f t="shared" si="745"/>
        <v xml:space="preserve"> 0 Financial</v>
      </c>
      <c r="B9513" s="43" t="str">
        <f t="shared" si="746"/>
        <v/>
      </c>
      <c r="C9513" s="43">
        <f t="shared" si="747"/>
        <v>0</v>
      </c>
      <c r="D9513" s="43" t="str">
        <f t="shared" si="748"/>
        <v>Financial</v>
      </c>
      <c r="E9513" s="43" t="e">
        <f>IF(VLOOKUP(S9513,'DD-Lookup'!$J$6:$L$50,3,FALSE)="Monthly",(YEAR(AC9513)-YEAR(AB9513))*12+MONTH(AC9513)-MONTH(AB9513)+1,(AC9513-AB9513+1))</f>
        <v>#N/A</v>
      </c>
      <c r="F9513" s="210" t="e">
        <f t="shared" si="749"/>
        <v>#N/A</v>
      </c>
    </row>
    <row r="9514" spans="1:6" x14ac:dyDescent="0.25">
      <c r="A9514" s="43" t="str">
        <f t="shared" si="745"/>
        <v xml:space="preserve"> 0 Financial</v>
      </c>
      <c r="B9514" s="43" t="str">
        <f t="shared" si="746"/>
        <v/>
      </c>
      <c r="C9514" s="43">
        <f t="shared" si="747"/>
        <v>0</v>
      </c>
      <c r="D9514" s="43" t="str">
        <f t="shared" si="748"/>
        <v>Financial</v>
      </c>
      <c r="E9514" s="43" t="e">
        <f>IF(VLOOKUP(S9514,'DD-Lookup'!$J$6:$L$50,3,FALSE)="Monthly",(YEAR(AC9514)-YEAR(AB9514))*12+MONTH(AC9514)-MONTH(AB9514)+1,(AC9514-AB9514+1))</f>
        <v>#N/A</v>
      </c>
      <c r="F9514" s="210" t="e">
        <f t="shared" si="749"/>
        <v>#N/A</v>
      </c>
    </row>
    <row r="9515" spans="1:6" x14ac:dyDescent="0.25">
      <c r="A9515" s="43" t="str">
        <f t="shared" si="745"/>
        <v xml:space="preserve"> 0 Financial</v>
      </c>
      <c r="B9515" s="43" t="str">
        <f t="shared" si="746"/>
        <v/>
      </c>
      <c r="C9515" s="43">
        <f t="shared" si="747"/>
        <v>0</v>
      </c>
      <c r="D9515" s="43" t="str">
        <f t="shared" si="748"/>
        <v>Financial</v>
      </c>
      <c r="E9515" s="43" t="e">
        <f>IF(VLOOKUP(S9515,'DD-Lookup'!$J$6:$L$50,3,FALSE)="Monthly",(YEAR(AC9515)-YEAR(AB9515))*12+MONTH(AC9515)-MONTH(AB9515)+1,(AC9515-AB9515+1))</f>
        <v>#N/A</v>
      </c>
      <c r="F9515" s="210" t="e">
        <f t="shared" si="749"/>
        <v>#N/A</v>
      </c>
    </row>
    <row r="9516" spans="1:6" x14ac:dyDescent="0.25">
      <c r="A9516" s="43" t="str">
        <f t="shared" si="745"/>
        <v xml:space="preserve"> 0 Financial</v>
      </c>
      <c r="B9516" s="43" t="str">
        <f t="shared" si="746"/>
        <v/>
      </c>
      <c r="C9516" s="43">
        <f t="shared" si="747"/>
        <v>0</v>
      </c>
      <c r="D9516" s="43" t="str">
        <f t="shared" si="748"/>
        <v>Financial</v>
      </c>
      <c r="E9516" s="43" t="e">
        <f>IF(VLOOKUP(S9516,'DD-Lookup'!$J$6:$L$50,3,FALSE)="Monthly",(YEAR(AC9516)-YEAR(AB9516))*12+MONTH(AC9516)-MONTH(AB9516)+1,(AC9516-AB9516+1))</f>
        <v>#N/A</v>
      </c>
      <c r="F9516" s="210" t="e">
        <f t="shared" si="749"/>
        <v>#N/A</v>
      </c>
    </row>
    <row r="9517" spans="1:6" x14ac:dyDescent="0.25">
      <c r="A9517" s="43" t="str">
        <f t="shared" si="745"/>
        <v xml:space="preserve"> 0 Financial</v>
      </c>
      <c r="B9517" s="43" t="str">
        <f t="shared" si="746"/>
        <v/>
      </c>
      <c r="C9517" s="43">
        <f t="shared" si="747"/>
        <v>0</v>
      </c>
      <c r="D9517" s="43" t="str">
        <f t="shared" si="748"/>
        <v>Financial</v>
      </c>
      <c r="E9517" s="43" t="e">
        <f>IF(VLOOKUP(S9517,'DD-Lookup'!$J$6:$L$50,3,FALSE)="Monthly",(YEAR(AC9517)-YEAR(AB9517))*12+MONTH(AC9517)-MONTH(AB9517)+1,(AC9517-AB9517+1))</f>
        <v>#N/A</v>
      </c>
      <c r="F9517" s="210" t="e">
        <f t="shared" si="749"/>
        <v>#N/A</v>
      </c>
    </row>
    <row r="9518" spans="1:6" x14ac:dyDescent="0.25">
      <c r="A9518" s="43" t="str">
        <f t="shared" si="745"/>
        <v xml:space="preserve"> 0 Financial</v>
      </c>
      <c r="B9518" s="43" t="str">
        <f t="shared" si="746"/>
        <v/>
      </c>
      <c r="C9518" s="43">
        <f t="shared" si="747"/>
        <v>0</v>
      </c>
      <c r="D9518" s="43" t="str">
        <f t="shared" si="748"/>
        <v>Financial</v>
      </c>
      <c r="E9518" s="43" t="e">
        <f>IF(VLOOKUP(S9518,'DD-Lookup'!$J$6:$L$50,3,FALSE)="Monthly",(YEAR(AC9518)-YEAR(AB9518))*12+MONTH(AC9518)-MONTH(AB9518)+1,(AC9518-AB9518+1))</f>
        <v>#N/A</v>
      </c>
      <c r="F9518" s="210" t="e">
        <f t="shared" si="749"/>
        <v>#N/A</v>
      </c>
    </row>
    <row r="9519" spans="1:6" x14ac:dyDescent="0.25">
      <c r="A9519" s="43" t="str">
        <f t="shared" si="745"/>
        <v xml:space="preserve"> 0 Financial</v>
      </c>
      <c r="B9519" s="43" t="str">
        <f t="shared" si="746"/>
        <v/>
      </c>
      <c r="C9519" s="43">
        <f t="shared" si="747"/>
        <v>0</v>
      </c>
      <c r="D9519" s="43" t="str">
        <f t="shared" si="748"/>
        <v>Financial</v>
      </c>
      <c r="E9519" s="43" t="e">
        <f>IF(VLOOKUP(S9519,'DD-Lookup'!$J$6:$L$50,3,FALSE)="Monthly",(YEAR(AC9519)-YEAR(AB9519))*12+MONTH(AC9519)-MONTH(AB9519)+1,(AC9519-AB9519+1))</f>
        <v>#N/A</v>
      </c>
      <c r="F9519" s="210" t="e">
        <f t="shared" si="749"/>
        <v>#N/A</v>
      </c>
    </row>
    <row r="9520" spans="1:6" x14ac:dyDescent="0.25">
      <c r="A9520" s="43" t="str">
        <f t="shared" si="745"/>
        <v xml:space="preserve"> 0 Financial</v>
      </c>
      <c r="B9520" s="43" t="str">
        <f t="shared" si="746"/>
        <v/>
      </c>
      <c r="C9520" s="43">
        <f t="shared" si="747"/>
        <v>0</v>
      </c>
      <c r="D9520" s="43" t="str">
        <f t="shared" si="748"/>
        <v>Financial</v>
      </c>
      <c r="E9520" s="43" t="e">
        <f>IF(VLOOKUP(S9520,'DD-Lookup'!$J$6:$L$50,3,FALSE)="Monthly",(YEAR(AC9520)-YEAR(AB9520))*12+MONTH(AC9520)-MONTH(AB9520)+1,(AC9520-AB9520+1))</f>
        <v>#N/A</v>
      </c>
      <c r="F9520" s="210" t="e">
        <f t="shared" si="749"/>
        <v>#N/A</v>
      </c>
    </row>
    <row r="9521" spans="1:6" x14ac:dyDescent="0.25">
      <c r="A9521" s="43" t="str">
        <f t="shared" si="745"/>
        <v xml:space="preserve"> 0 Financial</v>
      </c>
      <c r="B9521" s="43" t="str">
        <f t="shared" si="746"/>
        <v/>
      </c>
      <c r="C9521" s="43">
        <f t="shared" si="747"/>
        <v>0</v>
      </c>
      <c r="D9521" s="43" t="str">
        <f t="shared" si="748"/>
        <v>Financial</v>
      </c>
      <c r="E9521" s="43" t="e">
        <f>IF(VLOOKUP(S9521,'DD-Lookup'!$J$6:$L$50,3,FALSE)="Monthly",(YEAR(AC9521)-YEAR(AB9521))*12+MONTH(AC9521)-MONTH(AB9521)+1,(AC9521-AB9521+1))</f>
        <v>#N/A</v>
      </c>
      <c r="F9521" s="210" t="e">
        <f t="shared" si="749"/>
        <v>#N/A</v>
      </c>
    </row>
    <row r="9522" spans="1:6" x14ac:dyDescent="0.25">
      <c r="A9522" s="43" t="str">
        <f t="shared" si="745"/>
        <v xml:space="preserve"> 0 Financial</v>
      </c>
      <c r="B9522" s="43" t="str">
        <f t="shared" si="746"/>
        <v/>
      </c>
      <c r="C9522" s="43">
        <f t="shared" si="747"/>
        <v>0</v>
      </c>
      <c r="D9522" s="43" t="str">
        <f t="shared" si="748"/>
        <v>Financial</v>
      </c>
      <c r="E9522" s="43" t="e">
        <f>IF(VLOOKUP(S9522,'DD-Lookup'!$J$6:$L$50,3,FALSE)="Monthly",(YEAR(AC9522)-YEAR(AB9522))*12+MONTH(AC9522)-MONTH(AB9522)+1,(AC9522-AB9522+1))</f>
        <v>#N/A</v>
      </c>
      <c r="F9522" s="210" t="e">
        <f t="shared" si="749"/>
        <v>#N/A</v>
      </c>
    </row>
    <row r="9523" spans="1:6" x14ac:dyDescent="0.25">
      <c r="A9523" s="43" t="str">
        <f t="shared" si="745"/>
        <v xml:space="preserve"> 0 Financial</v>
      </c>
      <c r="B9523" s="43" t="str">
        <f t="shared" si="746"/>
        <v/>
      </c>
      <c r="C9523" s="43">
        <f t="shared" si="747"/>
        <v>0</v>
      </c>
      <c r="D9523" s="43" t="str">
        <f t="shared" si="748"/>
        <v>Financial</v>
      </c>
      <c r="E9523" s="43" t="e">
        <f>IF(VLOOKUP(S9523,'DD-Lookup'!$J$6:$L$50,3,FALSE)="Monthly",(YEAR(AC9523)-YEAR(AB9523))*12+MONTH(AC9523)-MONTH(AB9523)+1,(AC9523-AB9523+1))</f>
        <v>#N/A</v>
      </c>
      <c r="F9523" s="210" t="e">
        <f t="shared" si="749"/>
        <v>#N/A</v>
      </c>
    </row>
    <row r="9524" spans="1:6" x14ac:dyDescent="0.25">
      <c r="A9524" s="43" t="str">
        <f t="shared" si="745"/>
        <v xml:space="preserve"> 0 Financial</v>
      </c>
      <c r="B9524" s="43" t="str">
        <f t="shared" si="746"/>
        <v/>
      </c>
      <c r="C9524" s="43">
        <f t="shared" si="747"/>
        <v>0</v>
      </c>
      <c r="D9524" s="43" t="str">
        <f t="shared" si="748"/>
        <v>Financial</v>
      </c>
      <c r="E9524" s="43" t="e">
        <f>IF(VLOOKUP(S9524,'DD-Lookup'!$J$6:$L$50,3,FALSE)="Monthly",(YEAR(AC9524)-YEAR(AB9524))*12+MONTH(AC9524)-MONTH(AB9524)+1,(AC9524-AB9524+1))</f>
        <v>#N/A</v>
      </c>
      <c r="F9524" s="210" t="e">
        <f t="shared" si="749"/>
        <v>#N/A</v>
      </c>
    </row>
    <row r="9525" spans="1:6" x14ac:dyDescent="0.25">
      <c r="A9525" s="43" t="str">
        <f t="shared" si="745"/>
        <v xml:space="preserve"> 0 Financial</v>
      </c>
      <c r="B9525" s="43" t="str">
        <f t="shared" si="746"/>
        <v/>
      </c>
      <c r="C9525" s="43">
        <f t="shared" si="747"/>
        <v>0</v>
      </c>
      <c r="D9525" s="43" t="str">
        <f t="shared" si="748"/>
        <v>Financial</v>
      </c>
      <c r="E9525" s="43" t="e">
        <f>IF(VLOOKUP(S9525,'DD-Lookup'!$J$6:$L$50,3,FALSE)="Monthly",(YEAR(AC9525)-YEAR(AB9525))*12+MONTH(AC9525)-MONTH(AB9525)+1,(AC9525-AB9525+1))</f>
        <v>#N/A</v>
      </c>
      <c r="F9525" s="210" t="e">
        <f t="shared" si="749"/>
        <v>#N/A</v>
      </c>
    </row>
    <row r="9526" spans="1:6" x14ac:dyDescent="0.25">
      <c r="A9526" s="43" t="str">
        <f t="shared" si="745"/>
        <v xml:space="preserve"> 0 Financial</v>
      </c>
      <c r="B9526" s="43" t="str">
        <f t="shared" si="746"/>
        <v/>
      </c>
      <c r="C9526" s="43">
        <f t="shared" si="747"/>
        <v>0</v>
      </c>
      <c r="D9526" s="43" t="str">
        <f t="shared" si="748"/>
        <v>Financial</v>
      </c>
      <c r="E9526" s="43" t="e">
        <f>IF(VLOOKUP(S9526,'DD-Lookup'!$J$6:$L$50,3,FALSE)="Monthly",(YEAR(AC9526)-YEAR(AB9526))*12+MONTH(AC9526)-MONTH(AB9526)+1,(AC9526-AB9526+1))</f>
        <v>#N/A</v>
      </c>
      <c r="F9526" s="210" t="e">
        <f t="shared" si="749"/>
        <v>#N/A</v>
      </c>
    </row>
    <row r="9527" spans="1:6" x14ac:dyDescent="0.25">
      <c r="A9527" s="43" t="str">
        <f t="shared" si="745"/>
        <v xml:space="preserve"> 0 Financial</v>
      </c>
      <c r="B9527" s="43" t="str">
        <f t="shared" si="746"/>
        <v/>
      </c>
      <c r="C9527" s="43">
        <f t="shared" si="747"/>
        <v>0</v>
      </c>
      <c r="D9527" s="43" t="str">
        <f t="shared" si="748"/>
        <v>Financial</v>
      </c>
      <c r="E9527" s="43" t="e">
        <f>IF(VLOOKUP(S9527,'DD-Lookup'!$J$6:$L$50,3,FALSE)="Monthly",(YEAR(AC9527)-YEAR(AB9527))*12+MONTH(AC9527)-MONTH(AB9527)+1,(AC9527-AB9527+1))</f>
        <v>#N/A</v>
      </c>
      <c r="F9527" s="210" t="e">
        <f t="shared" si="749"/>
        <v>#N/A</v>
      </c>
    </row>
    <row r="9528" spans="1:6" x14ac:dyDescent="0.25">
      <c r="A9528" s="43" t="str">
        <f t="shared" si="745"/>
        <v xml:space="preserve"> 0 Financial</v>
      </c>
      <c r="B9528" s="43" t="str">
        <f t="shared" si="746"/>
        <v/>
      </c>
      <c r="C9528" s="43">
        <f t="shared" si="747"/>
        <v>0</v>
      </c>
      <c r="D9528" s="43" t="str">
        <f t="shared" si="748"/>
        <v>Financial</v>
      </c>
      <c r="E9528" s="43" t="e">
        <f>IF(VLOOKUP(S9528,'DD-Lookup'!$J$6:$L$50,3,FALSE)="Monthly",(YEAR(AC9528)-YEAR(AB9528))*12+MONTH(AC9528)-MONTH(AB9528)+1,(AC9528-AB9528+1))</f>
        <v>#N/A</v>
      </c>
      <c r="F9528" s="210" t="e">
        <f t="shared" si="749"/>
        <v>#N/A</v>
      </c>
    </row>
    <row r="9529" spans="1:6" x14ac:dyDescent="0.25">
      <c r="A9529" s="43" t="str">
        <f t="shared" si="745"/>
        <v xml:space="preserve"> 0 Financial</v>
      </c>
      <c r="B9529" s="43" t="str">
        <f t="shared" si="746"/>
        <v/>
      </c>
      <c r="C9529" s="43">
        <f t="shared" si="747"/>
        <v>0</v>
      </c>
      <c r="D9529" s="43" t="str">
        <f t="shared" si="748"/>
        <v>Financial</v>
      </c>
      <c r="E9529" s="43" t="e">
        <f>IF(VLOOKUP(S9529,'DD-Lookup'!$J$6:$L$50,3,FALSE)="Monthly",(YEAR(AC9529)-YEAR(AB9529))*12+MONTH(AC9529)-MONTH(AB9529)+1,(AC9529-AB9529+1))</f>
        <v>#N/A</v>
      </c>
      <c r="F9529" s="210" t="e">
        <f t="shared" si="749"/>
        <v>#N/A</v>
      </c>
    </row>
    <row r="9530" spans="1:6" x14ac:dyDescent="0.25">
      <c r="A9530" s="43" t="str">
        <f t="shared" si="745"/>
        <v xml:space="preserve"> 0 Financial</v>
      </c>
      <c r="B9530" s="43" t="str">
        <f t="shared" si="746"/>
        <v/>
      </c>
      <c r="C9530" s="43">
        <f t="shared" si="747"/>
        <v>0</v>
      </c>
      <c r="D9530" s="43" t="str">
        <f t="shared" si="748"/>
        <v>Financial</v>
      </c>
      <c r="E9530" s="43" t="e">
        <f>IF(VLOOKUP(S9530,'DD-Lookup'!$J$6:$L$50,3,FALSE)="Monthly",(YEAR(AC9530)-YEAR(AB9530))*12+MONTH(AC9530)-MONTH(AB9530)+1,(AC9530-AB9530+1))</f>
        <v>#N/A</v>
      </c>
      <c r="F9530" s="210" t="e">
        <f t="shared" si="749"/>
        <v>#N/A</v>
      </c>
    </row>
    <row r="9531" spans="1:6" x14ac:dyDescent="0.25">
      <c r="A9531" s="43" t="str">
        <f t="shared" si="745"/>
        <v xml:space="preserve"> 0 Financial</v>
      </c>
      <c r="B9531" s="43" t="str">
        <f t="shared" si="746"/>
        <v/>
      </c>
      <c r="C9531" s="43">
        <f t="shared" si="747"/>
        <v>0</v>
      </c>
      <c r="D9531" s="43" t="str">
        <f t="shared" si="748"/>
        <v>Financial</v>
      </c>
      <c r="E9531" s="43" t="e">
        <f>IF(VLOOKUP(S9531,'DD-Lookup'!$J$6:$L$50,3,FALSE)="Monthly",(YEAR(AC9531)-YEAR(AB9531))*12+MONTH(AC9531)-MONTH(AB9531)+1,(AC9531-AB9531+1))</f>
        <v>#N/A</v>
      </c>
      <c r="F9531" s="210" t="e">
        <f t="shared" si="749"/>
        <v>#N/A</v>
      </c>
    </row>
    <row r="9532" spans="1:6" x14ac:dyDescent="0.25">
      <c r="A9532" s="43" t="str">
        <f t="shared" si="745"/>
        <v xml:space="preserve"> 0 Financial</v>
      </c>
      <c r="B9532" s="43" t="str">
        <f t="shared" si="746"/>
        <v/>
      </c>
      <c r="C9532" s="43">
        <f t="shared" si="747"/>
        <v>0</v>
      </c>
      <c r="D9532" s="43" t="str">
        <f t="shared" si="748"/>
        <v>Financial</v>
      </c>
      <c r="E9532" s="43" t="e">
        <f>IF(VLOOKUP(S9532,'DD-Lookup'!$J$6:$L$50,3,FALSE)="Monthly",(YEAR(AC9532)-YEAR(AB9532))*12+MONTH(AC9532)-MONTH(AB9532)+1,(AC9532-AB9532+1))</f>
        <v>#N/A</v>
      </c>
      <c r="F9532" s="210" t="e">
        <f t="shared" si="749"/>
        <v>#N/A</v>
      </c>
    </row>
    <row r="9533" spans="1:6" x14ac:dyDescent="0.25">
      <c r="A9533" s="43" t="str">
        <f t="shared" si="745"/>
        <v xml:space="preserve"> 0 Financial</v>
      </c>
      <c r="B9533" s="43" t="str">
        <f t="shared" si="746"/>
        <v/>
      </c>
      <c r="C9533" s="43">
        <f t="shared" si="747"/>
        <v>0</v>
      </c>
      <c r="D9533" s="43" t="str">
        <f t="shared" si="748"/>
        <v>Financial</v>
      </c>
      <c r="E9533" s="43" t="e">
        <f>IF(VLOOKUP(S9533,'DD-Lookup'!$J$6:$L$50,3,FALSE)="Monthly",(YEAR(AC9533)-YEAR(AB9533))*12+MONTH(AC9533)-MONTH(AB9533)+1,(AC9533-AB9533+1))</f>
        <v>#N/A</v>
      </c>
      <c r="F9533" s="210" t="e">
        <f t="shared" si="749"/>
        <v>#N/A</v>
      </c>
    </row>
    <row r="9534" spans="1:6" x14ac:dyDescent="0.25">
      <c r="A9534" s="43" t="str">
        <f t="shared" si="745"/>
        <v xml:space="preserve"> 0 Financial</v>
      </c>
      <c r="B9534" s="43" t="str">
        <f t="shared" si="746"/>
        <v/>
      </c>
      <c r="C9534" s="43">
        <f t="shared" si="747"/>
        <v>0</v>
      </c>
      <c r="D9534" s="43" t="str">
        <f t="shared" si="748"/>
        <v>Financial</v>
      </c>
      <c r="E9534" s="43" t="e">
        <f>IF(VLOOKUP(S9534,'DD-Lookup'!$J$6:$L$50,3,FALSE)="Monthly",(YEAR(AC9534)-YEAR(AB9534))*12+MONTH(AC9534)-MONTH(AB9534)+1,(AC9534-AB9534+1))</f>
        <v>#N/A</v>
      </c>
      <c r="F9534" s="210" t="e">
        <f t="shared" si="749"/>
        <v>#N/A</v>
      </c>
    </row>
    <row r="9535" spans="1:6" x14ac:dyDescent="0.25">
      <c r="A9535" s="43" t="str">
        <f t="shared" si="745"/>
        <v xml:space="preserve"> 0 Financial</v>
      </c>
      <c r="B9535" s="43" t="str">
        <f t="shared" si="746"/>
        <v/>
      </c>
      <c r="C9535" s="43">
        <f t="shared" si="747"/>
        <v>0</v>
      </c>
      <c r="D9535" s="43" t="str">
        <f t="shared" si="748"/>
        <v>Financial</v>
      </c>
      <c r="E9535" s="43" t="e">
        <f>IF(VLOOKUP(S9535,'DD-Lookup'!$J$6:$L$50,3,FALSE)="Monthly",(YEAR(AC9535)-YEAR(AB9535))*12+MONTH(AC9535)-MONTH(AB9535)+1,(AC9535-AB9535+1))</f>
        <v>#N/A</v>
      </c>
      <c r="F9535" s="210" t="e">
        <f t="shared" si="749"/>
        <v>#N/A</v>
      </c>
    </row>
    <row r="9536" spans="1:6" x14ac:dyDescent="0.25">
      <c r="A9536" s="43" t="str">
        <f t="shared" si="745"/>
        <v xml:space="preserve"> 0 Financial</v>
      </c>
      <c r="B9536" s="43" t="str">
        <f t="shared" si="746"/>
        <v/>
      </c>
      <c r="C9536" s="43">
        <f t="shared" si="747"/>
        <v>0</v>
      </c>
      <c r="D9536" s="43" t="str">
        <f t="shared" si="748"/>
        <v>Financial</v>
      </c>
      <c r="E9536" s="43" t="e">
        <f>IF(VLOOKUP(S9536,'DD-Lookup'!$J$6:$L$50,3,FALSE)="Monthly",(YEAR(AC9536)-YEAR(AB9536))*12+MONTH(AC9536)-MONTH(AB9536)+1,(AC9536-AB9536+1))</f>
        <v>#N/A</v>
      </c>
      <c r="F9536" s="210" t="e">
        <f t="shared" si="749"/>
        <v>#N/A</v>
      </c>
    </row>
    <row r="9537" spans="1:6" x14ac:dyDescent="0.25">
      <c r="A9537" s="43" t="str">
        <f t="shared" si="745"/>
        <v xml:space="preserve"> 0 Financial</v>
      </c>
      <c r="B9537" s="43" t="str">
        <f t="shared" si="746"/>
        <v/>
      </c>
      <c r="C9537" s="43">
        <f t="shared" si="747"/>
        <v>0</v>
      </c>
      <c r="D9537" s="43" t="str">
        <f t="shared" si="748"/>
        <v>Financial</v>
      </c>
      <c r="E9537" s="43" t="e">
        <f>IF(VLOOKUP(S9537,'DD-Lookup'!$J$6:$L$50,3,FALSE)="Monthly",(YEAR(AC9537)-YEAR(AB9537))*12+MONTH(AC9537)-MONTH(AB9537)+1,(AC9537-AB9537+1))</f>
        <v>#N/A</v>
      </c>
      <c r="F9537" s="210" t="e">
        <f t="shared" si="749"/>
        <v>#N/A</v>
      </c>
    </row>
    <row r="9538" spans="1:6" x14ac:dyDescent="0.25">
      <c r="A9538" s="43" t="str">
        <f t="shared" si="745"/>
        <v xml:space="preserve"> 0 Financial</v>
      </c>
      <c r="B9538" s="43" t="str">
        <f t="shared" si="746"/>
        <v/>
      </c>
      <c r="C9538" s="43">
        <f t="shared" si="747"/>
        <v>0</v>
      </c>
      <c r="D9538" s="43" t="str">
        <f t="shared" si="748"/>
        <v>Financial</v>
      </c>
      <c r="E9538" s="43" t="e">
        <f>IF(VLOOKUP(S9538,'DD-Lookup'!$J$6:$L$50,3,FALSE)="Monthly",(YEAR(AC9538)-YEAR(AB9538))*12+MONTH(AC9538)-MONTH(AB9538)+1,(AC9538-AB9538+1))</f>
        <v>#N/A</v>
      </c>
      <c r="F9538" s="210" t="e">
        <f t="shared" si="749"/>
        <v>#N/A</v>
      </c>
    </row>
    <row r="9539" spans="1:6" x14ac:dyDescent="0.25">
      <c r="A9539" s="43" t="str">
        <f t="shared" si="745"/>
        <v xml:space="preserve"> 0 Financial</v>
      </c>
      <c r="B9539" s="43" t="str">
        <f t="shared" si="746"/>
        <v/>
      </c>
      <c r="C9539" s="43">
        <f t="shared" si="747"/>
        <v>0</v>
      </c>
      <c r="D9539" s="43" t="str">
        <f t="shared" si="748"/>
        <v>Financial</v>
      </c>
      <c r="E9539" s="43" t="e">
        <f>IF(VLOOKUP(S9539,'DD-Lookup'!$J$6:$L$50,3,FALSE)="Monthly",(YEAR(AC9539)-YEAR(AB9539))*12+MONTH(AC9539)-MONTH(AB9539)+1,(AC9539-AB9539+1))</f>
        <v>#N/A</v>
      </c>
      <c r="F9539" s="210" t="e">
        <f t="shared" si="749"/>
        <v>#N/A</v>
      </c>
    </row>
    <row r="9540" spans="1:6" x14ac:dyDescent="0.25">
      <c r="A9540" s="43" t="str">
        <f t="shared" si="745"/>
        <v xml:space="preserve"> 0 Financial</v>
      </c>
      <c r="B9540" s="43" t="str">
        <f t="shared" si="746"/>
        <v/>
      </c>
      <c r="C9540" s="43">
        <f t="shared" si="747"/>
        <v>0</v>
      </c>
      <c r="D9540" s="43" t="str">
        <f t="shared" si="748"/>
        <v>Financial</v>
      </c>
      <c r="E9540" s="43" t="e">
        <f>IF(VLOOKUP(S9540,'DD-Lookup'!$J$6:$L$50,3,FALSE)="Monthly",(YEAR(AC9540)-YEAR(AB9540))*12+MONTH(AC9540)-MONTH(AB9540)+1,(AC9540-AB9540+1))</f>
        <v>#N/A</v>
      </c>
      <c r="F9540" s="210" t="e">
        <f t="shared" si="749"/>
        <v>#N/A</v>
      </c>
    </row>
    <row r="9541" spans="1:6" x14ac:dyDescent="0.25">
      <c r="A9541" s="43" t="str">
        <f t="shared" si="745"/>
        <v xml:space="preserve"> 0 Financial</v>
      </c>
      <c r="B9541" s="43" t="str">
        <f t="shared" si="746"/>
        <v/>
      </c>
      <c r="C9541" s="43">
        <f t="shared" si="747"/>
        <v>0</v>
      </c>
      <c r="D9541" s="43" t="str">
        <f t="shared" si="748"/>
        <v>Financial</v>
      </c>
      <c r="E9541" s="43" t="e">
        <f>IF(VLOOKUP(S9541,'DD-Lookup'!$J$6:$L$50,3,FALSE)="Monthly",(YEAR(AC9541)-YEAR(AB9541))*12+MONTH(AC9541)-MONTH(AB9541)+1,(AC9541-AB9541+1))</f>
        <v>#N/A</v>
      </c>
      <c r="F9541" s="210" t="e">
        <f t="shared" si="749"/>
        <v>#N/A</v>
      </c>
    </row>
    <row r="9542" spans="1:6" x14ac:dyDescent="0.25">
      <c r="A9542" s="43" t="str">
        <f t="shared" si="745"/>
        <v xml:space="preserve"> 0 Financial</v>
      </c>
      <c r="B9542" s="43" t="str">
        <f t="shared" si="746"/>
        <v/>
      </c>
      <c r="C9542" s="43">
        <f t="shared" si="747"/>
        <v>0</v>
      </c>
      <c r="D9542" s="43" t="str">
        <f t="shared" si="748"/>
        <v>Financial</v>
      </c>
      <c r="E9542" s="43" t="e">
        <f>IF(VLOOKUP(S9542,'DD-Lookup'!$J$6:$L$50,3,FALSE)="Monthly",(YEAR(AC9542)-YEAR(AB9542))*12+MONTH(AC9542)-MONTH(AB9542)+1,(AC9542-AB9542+1))</f>
        <v>#N/A</v>
      </c>
      <c r="F9542" s="210" t="e">
        <f t="shared" si="749"/>
        <v>#N/A</v>
      </c>
    </row>
    <row r="9543" spans="1:6" x14ac:dyDescent="0.25">
      <c r="A9543" s="43" t="str">
        <f t="shared" si="745"/>
        <v xml:space="preserve"> 0 Financial</v>
      </c>
      <c r="B9543" s="43" t="str">
        <f t="shared" si="746"/>
        <v/>
      </c>
      <c r="C9543" s="43">
        <f t="shared" si="747"/>
        <v>0</v>
      </c>
      <c r="D9543" s="43" t="str">
        <f t="shared" si="748"/>
        <v>Financial</v>
      </c>
      <c r="E9543" s="43" t="e">
        <f>IF(VLOOKUP(S9543,'DD-Lookup'!$J$6:$L$50,3,FALSE)="Monthly",(YEAR(AC9543)-YEAR(AB9543))*12+MONTH(AC9543)-MONTH(AB9543)+1,(AC9543-AB9543+1))</f>
        <v>#N/A</v>
      </c>
      <c r="F9543" s="210" t="e">
        <f t="shared" si="749"/>
        <v>#N/A</v>
      </c>
    </row>
    <row r="9544" spans="1:6" x14ac:dyDescent="0.25">
      <c r="A9544" s="43" t="str">
        <f t="shared" si="745"/>
        <v xml:space="preserve"> 0 Financial</v>
      </c>
      <c r="B9544" s="43" t="str">
        <f t="shared" si="746"/>
        <v/>
      </c>
      <c r="C9544" s="43">
        <f t="shared" si="747"/>
        <v>0</v>
      </c>
      <c r="D9544" s="43" t="str">
        <f t="shared" si="748"/>
        <v>Financial</v>
      </c>
      <c r="E9544" s="43" t="e">
        <f>IF(VLOOKUP(S9544,'DD-Lookup'!$J$6:$L$50,3,FALSE)="Monthly",(YEAR(AC9544)-YEAR(AB9544))*12+MONTH(AC9544)-MONTH(AB9544)+1,(AC9544-AB9544+1))</f>
        <v>#N/A</v>
      </c>
      <c r="F9544" s="210" t="e">
        <f t="shared" si="749"/>
        <v>#N/A</v>
      </c>
    </row>
    <row r="9545" spans="1:6" x14ac:dyDescent="0.25">
      <c r="A9545" s="43" t="str">
        <f t="shared" si="745"/>
        <v xml:space="preserve"> 0 Financial</v>
      </c>
      <c r="B9545" s="43" t="str">
        <f t="shared" si="746"/>
        <v/>
      </c>
      <c r="C9545" s="43">
        <f t="shared" si="747"/>
        <v>0</v>
      </c>
      <c r="D9545" s="43" t="str">
        <f t="shared" si="748"/>
        <v>Financial</v>
      </c>
      <c r="E9545" s="43" t="e">
        <f>IF(VLOOKUP(S9545,'DD-Lookup'!$J$6:$L$50,3,FALSE)="Monthly",(YEAR(AC9545)-YEAR(AB9545))*12+MONTH(AC9545)-MONTH(AB9545)+1,(AC9545-AB9545+1))</f>
        <v>#N/A</v>
      </c>
      <c r="F9545" s="210" t="e">
        <f t="shared" si="749"/>
        <v>#N/A</v>
      </c>
    </row>
    <row r="9546" spans="1:6" x14ac:dyDescent="0.25">
      <c r="A9546" s="43" t="str">
        <f t="shared" ref="A9546:A9609" si="750">B9546&amp;" "&amp;C9546&amp;" "&amp;D9546</f>
        <v xml:space="preserve"> 0 Financial</v>
      </c>
      <c r="B9546" s="43" t="str">
        <f t="shared" ref="B9546:B9609" si="751">IF((LEFT(N9546,2)="US"),"US","")</f>
        <v/>
      </c>
      <c r="C9546" s="43">
        <f t="shared" ref="C9546:C9609" si="752">M9546</f>
        <v>0</v>
      </c>
      <c r="D9546" s="43" t="str">
        <f t="shared" ref="D9546:D9609" si="753">IF(ISNUMBER(FIND("Phy",N9546))=TRUE,"Physical","Financial")</f>
        <v>Financial</v>
      </c>
      <c r="E9546" s="43" t="e">
        <f>IF(VLOOKUP(S9546,'DD-Lookup'!$J$6:$L$50,3,FALSE)="Monthly",(YEAR(AC9546)-YEAR(AB9546))*12+MONTH(AC9546)-MONTH(AB9546)+1,(AC9546-AB9546+1))</f>
        <v>#N/A</v>
      </c>
      <c r="F9546" s="210" t="e">
        <f t="shared" ref="F9546:F9609" si="754">E9546*SUM(P9546:Q9546)</f>
        <v>#N/A</v>
      </c>
    </row>
    <row r="9547" spans="1:6" x14ac:dyDescent="0.25">
      <c r="A9547" s="43" t="str">
        <f t="shared" si="750"/>
        <v xml:space="preserve"> 0 Financial</v>
      </c>
      <c r="B9547" s="43" t="str">
        <f t="shared" si="751"/>
        <v/>
      </c>
      <c r="C9547" s="43">
        <f t="shared" si="752"/>
        <v>0</v>
      </c>
      <c r="D9547" s="43" t="str">
        <f t="shared" si="753"/>
        <v>Financial</v>
      </c>
      <c r="E9547" s="43" t="e">
        <f>IF(VLOOKUP(S9547,'DD-Lookup'!$J$6:$L$50,3,FALSE)="Monthly",(YEAR(AC9547)-YEAR(AB9547))*12+MONTH(AC9547)-MONTH(AB9547)+1,(AC9547-AB9547+1))</f>
        <v>#N/A</v>
      </c>
      <c r="F9547" s="210" t="e">
        <f t="shared" si="754"/>
        <v>#N/A</v>
      </c>
    </row>
    <row r="9548" spans="1:6" x14ac:dyDescent="0.25">
      <c r="A9548" s="43" t="str">
        <f t="shared" si="750"/>
        <v xml:space="preserve"> 0 Financial</v>
      </c>
      <c r="B9548" s="43" t="str">
        <f t="shared" si="751"/>
        <v/>
      </c>
      <c r="C9548" s="43">
        <f t="shared" si="752"/>
        <v>0</v>
      </c>
      <c r="D9548" s="43" t="str">
        <f t="shared" si="753"/>
        <v>Financial</v>
      </c>
      <c r="E9548" s="43" t="e">
        <f>IF(VLOOKUP(S9548,'DD-Lookup'!$J$6:$L$50,3,FALSE)="Monthly",(YEAR(AC9548)-YEAR(AB9548))*12+MONTH(AC9548)-MONTH(AB9548)+1,(AC9548-AB9548+1))</f>
        <v>#N/A</v>
      </c>
      <c r="F9548" s="210" t="e">
        <f t="shared" si="754"/>
        <v>#N/A</v>
      </c>
    </row>
    <row r="9549" spans="1:6" x14ac:dyDescent="0.25">
      <c r="A9549" s="43" t="str">
        <f t="shared" si="750"/>
        <v xml:space="preserve"> 0 Financial</v>
      </c>
      <c r="B9549" s="43" t="str">
        <f t="shared" si="751"/>
        <v/>
      </c>
      <c r="C9549" s="43">
        <f t="shared" si="752"/>
        <v>0</v>
      </c>
      <c r="D9549" s="43" t="str">
        <f t="shared" si="753"/>
        <v>Financial</v>
      </c>
      <c r="E9549" s="43" t="e">
        <f>IF(VLOOKUP(S9549,'DD-Lookup'!$J$6:$L$50,3,FALSE)="Monthly",(YEAR(AC9549)-YEAR(AB9549))*12+MONTH(AC9549)-MONTH(AB9549)+1,(AC9549-AB9549+1))</f>
        <v>#N/A</v>
      </c>
      <c r="F9549" s="210" t="e">
        <f t="shared" si="754"/>
        <v>#N/A</v>
      </c>
    </row>
    <row r="9550" spans="1:6" x14ac:dyDescent="0.25">
      <c r="A9550" s="43" t="str">
        <f t="shared" si="750"/>
        <v xml:space="preserve"> 0 Financial</v>
      </c>
      <c r="B9550" s="43" t="str">
        <f t="shared" si="751"/>
        <v/>
      </c>
      <c r="C9550" s="43">
        <f t="shared" si="752"/>
        <v>0</v>
      </c>
      <c r="D9550" s="43" t="str">
        <f t="shared" si="753"/>
        <v>Financial</v>
      </c>
      <c r="E9550" s="43" t="e">
        <f>IF(VLOOKUP(S9550,'DD-Lookup'!$J$6:$L$50,3,FALSE)="Monthly",(YEAR(AC9550)-YEAR(AB9550))*12+MONTH(AC9550)-MONTH(AB9550)+1,(AC9550-AB9550+1))</f>
        <v>#N/A</v>
      </c>
      <c r="F9550" s="210" t="e">
        <f t="shared" si="754"/>
        <v>#N/A</v>
      </c>
    </row>
    <row r="9551" spans="1:6" x14ac:dyDescent="0.25">
      <c r="A9551" s="43" t="str">
        <f t="shared" si="750"/>
        <v xml:space="preserve"> 0 Financial</v>
      </c>
      <c r="B9551" s="43" t="str">
        <f t="shared" si="751"/>
        <v/>
      </c>
      <c r="C9551" s="43">
        <f t="shared" si="752"/>
        <v>0</v>
      </c>
      <c r="D9551" s="43" t="str">
        <f t="shared" si="753"/>
        <v>Financial</v>
      </c>
      <c r="E9551" s="43" t="e">
        <f>IF(VLOOKUP(S9551,'DD-Lookup'!$J$6:$L$50,3,FALSE)="Monthly",(YEAR(AC9551)-YEAR(AB9551))*12+MONTH(AC9551)-MONTH(AB9551)+1,(AC9551-AB9551+1))</f>
        <v>#N/A</v>
      </c>
      <c r="F9551" s="210" t="e">
        <f t="shared" si="754"/>
        <v>#N/A</v>
      </c>
    </row>
    <row r="9552" spans="1:6" x14ac:dyDescent="0.25">
      <c r="A9552" s="43" t="str">
        <f t="shared" si="750"/>
        <v xml:space="preserve"> 0 Financial</v>
      </c>
      <c r="B9552" s="43" t="str">
        <f t="shared" si="751"/>
        <v/>
      </c>
      <c r="C9552" s="43">
        <f t="shared" si="752"/>
        <v>0</v>
      </c>
      <c r="D9552" s="43" t="str">
        <f t="shared" si="753"/>
        <v>Financial</v>
      </c>
      <c r="E9552" s="43" t="e">
        <f>IF(VLOOKUP(S9552,'DD-Lookup'!$J$6:$L$50,3,FALSE)="Monthly",(YEAR(AC9552)-YEAR(AB9552))*12+MONTH(AC9552)-MONTH(AB9552)+1,(AC9552-AB9552+1))</f>
        <v>#N/A</v>
      </c>
      <c r="F9552" s="210" t="e">
        <f t="shared" si="754"/>
        <v>#N/A</v>
      </c>
    </row>
    <row r="9553" spans="1:6" x14ac:dyDescent="0.25">
      <c r="A9553" s="43" t="str">
        <f t="shared" si="750"/>
        <v xml:space="preserve"> 0 Financial</v>
      </c>
      <c r="B9553" s="43" t="str">
        <f t="shared" si="751"/>
        <v/>
      </c>
      <c r="C9553" s="43">
        <f t="shared" si="752"/>
        <v>0</v>
      </c>
      <c r="D9553" s="43" t="str">
        <f t="shared" si="753"/>
        <v>Financial</v>
      </c>
      <c r="E9553" s="43" t="e">
        <f>IF(VLOOKUP(S9553,'DD-Lookup'!$J$6:$L$50,3,FALSE)="Monthly",(YEAR(AC9553)-YEAR(AB9553))*12+MONTH(AC9553)-MONTH(AB9553)+1,(AC9553-AB9553+1))</f>
        <v>#N/A</v>
      </c>
      <c r="F9553" s="210" t="e">
        <f t="shared" si="754"/>
        <v>#N/A</v>
      </c>
    </row>
    <row r="9554" spans="1:6" x14ac:dyDescent="0.25">
      <c r="A9554" s="43" t="str">
        <f t="shared" si="750"/>
        <v xml:space="preserve"> 0 Financial</v>
      </c>
      <c r="B9554" s="43" t="str">
        <f t="shared" si="751"/>
        <v/>
      </c>
      <c r="C9554" s="43">
        <f t="shared" si="752"/>
        <v>0</v>
      </c>
      <c r="D9554" s="43" t="str">
        <f t="shared" si="753"/>
        <v>Financial</v>
      </c>
      <c r="E9554" s="43" t="e">
        <f>IF(VLOOKUP(S9554,'DD-Lookup'!$J$6:$L$50,3,FALSE)="Monthly",(YEAR(AC9554)-YEAR(AB9554))*12+MONTH(AC9554)-MONTH(AB9554)+1,(AC9554-AB9554+1))</f>
        <v>#N/A</v>
      </c>
      <c r="F9554" s="210" t="e">
        <f t="shared" si="754"/>
        <v>#N/A</v>
      </c>
    </row>
    <row r="9555" spans="1:6" x14ac:dyDescent="0.25">
      <c r="A9555" s="43" t="str">
        <f t="shared" si="750"/>
        <v xml:space="preserve"> 0 Financial</v>
      </c>
      <c r="B9555" s="43" t="str">
        <f t="shared" si="751"/>
        <v/>
      </c>
      <c r="C9555" s="43">
        <f t="shared" si="752"/>
        <v>0</v>
      </c>
      <c r="D9555" s="43" t="str">
        <f t="shared" si="753"/>
        <v>Financial</v>
      </c>
      <c r="E9555" s="43" t="e">
        <f>IF(VLOOKUP(S9555,'DD-Lookup'!$J$6:$L$50,3,FALSE)="Monthly",(YEAR(AC9555)-YEAR(AB9555))*12+MONTH(AC9555)-MONTH(AB9555)+1,(AC9555-AB9555+1))</f>
        <v>#N/A</v>
      </c>
      <c r="F9555" s="210" t="e">
        <f t="shared" si="754"/>
        <v>#N/A</v>
      </c>
    </row>
    <row r="9556" spans="1:6" x14ac:dyDescent="0.25">
      <c r="A9556" s="43" t="str">
        <f t="shared" si="750"/>
        <v xml:space="preserve"> 0 Financial</v>
      </c>
      <c r="B9556" s="43" t="str">
        <f t="shared" si="751"/>
        <v/>
      </c>
      <c r="C9556" s="43">
        <f t="shared" si="752"/>
        <v>0</v>
      </c>
      <c r="D9556" s="43" t="str">
        <f t="shared" si="753"/>
        <v>Financial</v>
      </c>
      <c r="E9556" s="43" t="e">
        <f>IF(VLOOKUP(S9556,'DD-Lookup'!$J$6:$L$50,3,FALSE)="Monthly",(YEAR(AC9556)-YEAR(AB9556))*12+MONTH(AC9556)-MONTH(AB9556)+1,(AC9556-AB9556+1))</f>
        <v>#N/A</v>
      </c>
      <c r="F9556" s="210" t="e">
        <f t="shared" si="754"/>
        <v>#N/A</v>
      </c>
    </row>
    <row r="9557" spans="1:6" x14ac:dyDescent="0.25">
      <c r="A9557" s="43" t="str">
        <f t="shared" si="750"/>
        <v xml:space="preserve"> 0 Financial</v>
      </c>
      <c r="B9557" s="43" t="str">
        <f t="shared" si="751"/>
        <v/>
      </c>
      <c r="C9557" s="43">
        <f t="shared" si="752"/>
        <v>0</v>
      </c>
      <c r="D9557" s="43" t="str">
        <f t="shared" si="753"/>
        <v>Financial</v>
      </c>
      <c r="E9557" s="43" t="e">
        <f>IF(VLOOKUP(S9557,'DD-Lookup'!$J$6:$L$50,3,FALSE)="Monthly",(YEAR(AC9557)-YEAR(AB9557))*12+MONTH(AC9557)-MONTH(AB9557)+1,(AC9557-AB9557+1))</f>
        <v>#N/A</v>
      </c>
      <c r="F9557" s="210" t="e">
        <f t="shared" si="754"/>
        <v>#N/A</v>
      </c>
    </row>
    <row r="9558" spans="1:6" x14ac:dyDescent="0.25">
      <c r="A9558" s="43" t="str">
        <f t="shared" si="750"/>
        <v xml:space="preserve"> 0 Financial</v>
      </c>
      <c r="B9558" s="43" t="str">
        <f t="shared" si="751"/>
        <v/>
      </c>
      <c r="C9558" s="43">
        <f t="shared" si="752"/>
        <v>0</v>
      </c>
      <c r="D9558" s="43" t="str">
        <f t="shared" si="753"/>
        <v>Financial</v>
      </c>
      <c r="E9558" s="43" t="e">
        <f>IF(VLOOKUP(S9558,'DD-Lookup'!$J$6:$L$50,3,FALSE)="Monthly",(YEAR(AC9558)-YEAR(AB9558))*12+MONTH(AC9558)-MONTH(AB9558)+1,(AC9558-AB9558+1))</f>
        <v>#N/A</v>
      </c>
      <c r="F9558" s="210" t="e">
        <f t="shared" si="754"/>
        <v>#N/A</v>
      </c>
    </row>
    <row r="9559" spans="1:6" x14ac:dyDescent="0.25">
      <c r="A9559" s="43" t="str">
        <f t="shared" si="750"/>
        <v xml:space="preserve"> 0 Financial</v>
      </c>
      <c r="B9559" s="43" t="str">
        <f t="shared" si="751"/>
        <v/>
      </c>
      <c r="C9559" s="43">
        <f t="shared" si="752"/>
        <v>0</v>
      </c>
      <c r="D9559" s="43" t="str">
        <f t="shared" si="753"/>
        <v>Financial</v>
      </c>
      <c r="E9559" s="43" t="e">
        <f>IF(VLOOKUP(S9559,'DD-Lookup'!$J$6:$L$50,3,FALSE)="Monthly",(YEAR(AC9559)-YEAR(AB9559))*12+MONTH(AC9559)-MONTH(AB9559)+1,(AC9559-AB9559+1))</f>
        <v>#N/A</v>
      </c>
      <c r="F9559" s="210" t="e">
        <f t="shared" si="754"/>
        <v>#N/A</v>
      </c>
    </row>
    <row r="9560" spans="1:6" x14ac:dyDescent="0.25">
      <c r="A9560" s="43" t="str">
        <f t="shared" si="750"/>
        <v xml:space="preserve"> 0 Financial</v>
      </c>
      <c r="B9560" s="43" t="str">
        <f t="shared" si="751"/>
        <v/>
      </c>
      <c r="C9560" s="43">
        <f t="shared" si="752"/>
        <v>0</v>
      </c>
      <c r="D9560" s="43" t="str">
        <f t="shared" si="753"/>
        <v>Financial</v>
      </c>
      <c r="E9560" s="43" t="e">
        <f>IF(VLOOKUP(S9560,'DD-Lookup'!$J$6:$L$50,3,FALSE)="Monthly",(YEAR(AC9560)-YEAR(AB9560))*12+MONTH(AC9560)-MONTH(AB9560)+1,(AC9560-AB9560+1))</f>
        <v>#N/A</v>
      </c>
      <c r="F9560" s="210" t="e">
        <f t="shared" si="754"/>
        <v>#N/A</v>
      </c>
    </row>
    <row r="9561" spans="1:6" x14ac:dyDescent="0.25">
      <c r="A9561" s="43" t="str">
        <f t="shared" si="750"/>
        <v xml:space="preserve"> 0 Financial</v>
      </c>
      <c r="B9561" s="43" t="str">
        <f t="shared" si="751"/>
        <v/>
      </c>
      <c r="C9561" s="43">
        <f t="shared" si="752"/>
        <v>0</v>
      </c>
      <c r="D9561" s="43" t="str">
        <f t="shared" si="753"/>
        <v>Financial</v>
      </c>
      <c r="E9561" s="43" t="e">
        <f>IF(VLOOKUP(S9561,'DD-Lookup'!$J$6:$L$50,3,FALSE)="Monthly",(YEAR(AC9561)-YEAR(AB9561))*12+MONTH(AC9561)-MONTH(AB9561)+1,(AC9561-AB9561+1))</f>
        <v>#N/A</v>
      </c>
      <c r="F9561" s="210" t="e">
        <f t="shared" si="754"/>
        <v>#N/A</v>
      </c>
    </row>
    <row r="9562" spans="1:6" x14ac:dyDescent="0.25">
      <c r="A9562" s="43" t="str">
        <f t="shared" si="750"/>
        <v xml:space="preserve"> 0 Financial</v>
      </c>
      <c r="B9562" s="43" t="str">
        <f t="shared" si="751"/>
        <v/>
      </c>
      <c r="C9562" s="43">
        <f t="shared" si="752"/>
        <v>0</v>
      </c>
      <c r="D9562" s="43" t="str">
        <f t="shared" si="753"/>
        <v>Financial</v>
      </c>
      <c r="E9562" s="43" t="e">
        <f>IF(VLOOKUP(S9562,'DD-Lookup'!$J$6:$L$50,3,FALSE)="Monthly",(YEAR(AC9562)-YEAR(AB9562))*12+MONTH(AC9562)-MONTH(AB9562)+1,(AC9562-AB9562+1))</f>
        <v>#N/A</v>
      </c>
      <c r="F9562" s="210" t="e">
        <f t="shared" si="754"/>
        <v>#N/A</v>
      </c>
    </row>
    <row r="9563" spans="1:6" x14ac:dyDescent="0.25">
      <c r="A9563" s="43" t="str">
        <f t="shared" si="750"/>
        <v xml:space="preserve"> 0 Financial</v>
      </c>
      <c r="B9563" s="43" t="str">
        <f t="shared" si="751"/>
        <v/>
      </c>
      <c r="C9563" s="43">
        <f t="shared" si="752"/>
        <v>0</v>
      </c>
      <c r="D9563" s="43" t="str">
        <f t="shared" si="753"/>
        <v>Financial</v>
      </c>
      <c r="E9563" s="43" t="e">
        <f>IF(VLOOKUP(S9563,'DD-Lookup'!$J$6:$L$50,3,FALSE)="Monthly",(YEAR(AC9563)-YEAR(AB9563))*12+MONTH(AC9563)-MONTH(AB9563)+1,(AC9563-AB9563+1))</f>
        <v>#N/A</v>
      </c>
      <c r="F9563" s="210" t="e">
        <f t="shared" si="754"/>
        <v>#N/A</v>
      </c>
    </row>
    <row r="9564" spans="1:6" x14ac:dyDescent="0.25">
      <c r="A9564" s="43" t="str">
        <f t="shared" si="750"/>
        <v xml:space="preserve"> 0 Financial</v>
      </c>
      <c r="B9564" s="43" t="str">
        <f t="shared" si="751"/>
        <v/>
      </c>
      <c r="C9564" s="43">
        <f t="shared" si="752"/>
        <v>0</v>
      </c>
      <c r="D9564" s="43" t="str">
        <f t="shared" si="753"/>
        <v>Financial</v>
      </c>
      <c r="E9564" s="43" t="e">
        <f>IF(VLOOKUP(S9564,'DD-Lookup'!$J$6:$L$50,3,FALSE)="Monthly",(YEAR(AC9564)-YEAR(AB9564))*12+MONTH(AC9564)-MONTH(AB9564)+1,(AC9564-AB9564+1))</f>
        <v>#N/A</v>
      </c>
      <c r="F9564" s="210" t="e">
        <f t="shared" si="754"/>
        <v>#N/A</v>
      </c>
    </row>
    <row r="9565" spans="1:6" x14ac:dyDescent="0.25">
      <c r="A9565" s="43" t="str">
        <f t="shared" si="750"/>
        <v xml:space="preserve"> 0 Financial</v>
      </c>
      <c r="B9565" s="43" t="str">
        <f t="shared" si="751"/>
        <v/>
      </c>
      <c r="C9565" s="43">
        <f t="shared" si="752"/>
        <v>0</v>
      </c>
      <c r="D9565" s="43" t="str">
        <f t="shared" si="753"/>
        <v>Financial</v>
      </c>
      <c r="E9565" s="43" t="e">
        <f>IF(VLOOKUP(S9565,'DD-Lookup'!$J$6:$L$50,3,FALSE)="Monthly",(YEAR(AC9565)-YEAR(AB9565))*12+MONTH(AC9565)-MONTH(AB9565)+1,(AC9565-AB9565+1))</f>
        <v>#N/A</v>
      </c>
      <c r="F9565" s="210" t="e">
        <f t="shared" si="754"/>
        <v>#N/A</v>
      </c>
    </row>
    <row r="9566" spans="1:6" x14ac:dyDescent="0.25">
      <c r="A9566" s="43" t="str">
        <f t="shared" si="750"/>
        <v xml:space="preserve"> 0 Financial</v>
      </c>
      <c r="B9566" s="43" t="str">
        <f t="shared" si="751"/>
        <v/>
      </c>
      <c r="C9566" s="43">
        <f t="shared" si="752"/>
        <v>0</v>
      </c>
      <c r="D9566" s="43" t="str">
        <f t="shared" si="753"/>
        <v>Financial</v>
      </c>
      <c r="E9566" s="43" t="e">
        <f>IF(VLOOKUP(S9566,'DD-Lookup'!$J$6:$L$50,3,FALSE)="Monthly",(YEAR(AC9566)-YEAR(AB9566))*12+MONTH(AC9566)-MONTH(AB9566)+1,(AC9566-AB9566+1))</f>
        <v>#N/A</v>
      </c>
      <c r="F9566" s="210" t="e">
        <f t="shared" si="754"/>
        <v>#N/A</v>
      </c>
    </row>
    <row r="9567" spans="1:6" x14ac:dyDescent="0.25">
      <c r="A9567" s="43" t="str">
        <f t="shared" si="750"/>
        <v xml:space="preserve"> 0 Financial</v>
      </c>
      <c r="B9567" s="43" t="str">
        <f t="shared" si="751"/>
        <v/>
      </c>
      <c r="C9567" s="43">
        <f t="shared" si="752"/>
        <v>0</v>
      </c>
      <c r="D9567" s="43" t="str">
        <f t="shared" si="753"/>
        <v>Financial</v>
      </c>
      <c r="E9567" s="43" t="e">
        <f>IF(VLOOKUP(S9567,'DD-Lookup'!$J$6:$L$50,3,FALSE)="Monthly",(YEAR(AC9567)-YEAR(AB9567))*12+MONTH(AC9567)-MONTH(AB9567)+1,(AC9567-AB9567+1))</f>
        <v>#N/A</v>
      </c>
      <c r="F9567" s="210" t="e">
        <f t="shared" si="754"/>
        <v>#N/A</v>
      </c>
    </row>
    <row r="9568" spans="1:6" x14ac:dyDescent="0.25">
      <c r="A9568" s="43" t="str">
        <f t="shared" si="750"/>
        <v xml:space="preserve"> 0 Financial</v>
      </c>
      <c r="B9568" s="43" t="str">
        <f t="shared" si="751"/>
        <v/>
      </c>
      <c r="C9568" s="43">
        <f t="shared" si="752"/>
        <v>0</v>
      </c>
      <c r="D9568" s="43" t="str">
        <f t="shared" si="753"/>
        <v>Financial</v>
      </c>
      <c r="E9568" s="43" t="e">
        <f>IF(VLOOKUP(S9568,'DD-Lookup'!$J$6:$L$50,3,FALSE)="Monthly",(YEAR(AC9568)-YEAR(AB9568))*12+MONTH(AC9568)-MONTH(AB9568)+1,(AC9568-AB9568+1))</f>
        <v>#N/A</v>
      </c>
      <c r="F9568" s="210" t="e">
        <f t="shared" si="754"/>
        <v>#N/A</v>
      </c>
    </row>
    <row r="9569" spans="1:6" x14ac:dyDescent="0.25">
      <c r="A9569" s="43" t="str">
        <f t="shared" si="750"/>
        <v xml:space="preserve"> 0 Financial</v>
      </c>
      <c r="B9569" s="43" t="str">
        <f t="shared" si="751"/>
        <v/>
      </c>
      <c r="C9569" s="43">
        <f t="shared" si="752"/>
        <v>0</v>
      </c>
      <c r="D9569" s="43" t="str">
        <f t="shared" si="753"/>
        <v>Financial</v>
      </c>
      <c r="E9569" s="43" t="e">
        <f>IF(VLOOKUP(S9569,'DD-Lookup'!$J$6:$L$50,3,FALSE)="Monthly",(YEAR(AC9569)-YEAR(AB9569))*12+MONTH(AC9569)-MONTH(AB9569)+1,(AC9569-AB9569+1))</f>
        <v>#N/A</v>
      </c>
      <c r="F9569" s="210" t="e">
        <f t="shared" si="754"/>
        <v>#N/A</v>
      </c>
    </row>
    <row r="9570" spans="1:6" x14ac:dyDescent="0.25">
      <c r="A9570" s="43" t="str">
        <f t="shared" si="750"/>
        <v xml:space="preserve"> 0 Financial</v>
      </c>
      <c r="B9570" s="43" t="str">
        <f t="shared" si="751"/>
        <v/>
      </c>
      <c r="C9570" s="43">
        <f t="shared" si="752"/>
        <v>0</v>
      </c>
      <c r="D9570" s="43" t="str">
        <f t="shared" si="753"/>
        <v>Financial</v>
      </c>
      <c r="E9570" s="43" t="e">
        <f>IF(VLOOKUP(S9570,'DD-Lookup'!$J$6:$L$50,3,FALSE)="Monthly",(YEAR(AC9570)-YEAR(AB9570))*12+MONTH(AC9570)-MONTH(AB9570)+1,(AC9570-AB9570+1))</f>
        <v>#N/A</v>
      </c>
      <c r="F9570" s="210" t="e">
        <f t="shared" si="754"/>
        <v>#N/A</v>
      </c>
    </row>
    <row r="9571" spans="1:6" x14ac:dyDescent="0.25">
      <c r="A9571" s="43" t="str">
        <f t="shared" si="750"/>
        <v xml:space="preserve"> 0 Financial</v>
      </c>
      <c r="B9571" s="43" t="str">
        <f t="shared" si="751"/>
        <v/>
      </c>
      <c r="C9571" s="43">
        <f t="shared" si="752"/>
        <v>0</v>
      </c>
      <c r="D9571" s="43" t="str">
        <f t="shared" si="753"/>
        <v>Financial</v>
      </c>
      <c r="E9571" s="43" t="e">
        <f>IF(VLOOKUP(S9571,'DD-Lookup'!$J$6:$L$50,3,FALSE)="Monthly",(YEAR(AC9571)-YEAR(AB9571))*12+MONTH(AC9571)-MONTH(AB9571)+1,(AC9571-AB9571+1))</f>
        <v>#N/A</v>
      </c>
      <c r="F9571" s="210" t="e">
        <f t="shared" si="754"/>
        <v>#N/A</v>
      </c>
    </row>
    <row r="9572" spans="1:6" x14ac:dyDescent="0.25">
      <c r="A9572" s="43" t="str">
        <f t="shared" si="750"/>
        <v xml:space="preserve"> 0 Financial</v>
      </c>
      <c r="B9572" s="43" t="str">
        <f t="shared" si="751"/>
        <v/>
      </c>
      <c r="C9572" s="43">
        <f t="shared" si="752"/>
        <v>0</v>
      </c>
      <c r="D9572" s="43" t="str">
        <f t="shared" si="753"/>
        <v>Financial</v>
      </c>
      <c r="E9572" s="43" t="e">
        <f>IF(VLOOKUP(S9572,'DD-Lookup'!$J$6:$L$50,3,FALSE)="Monthly",(YEAR(AC9572)-YEAR(AB9572))*12+MONTH(AC9572)-MONTH(AB9572)+1,(AC9572-AB9572+1))</f>
        <v>#N/A</v>
      </c>
      <c r="F9572" s="210" t="e">
        <f t="shared" si="754"/>
        <v>#N/A</v>
      </c>
    </row>
    <row r="9573" spans="1:6" x14ac:dyDescent="0.25">
      <c r="A9573" s="43" t="str">
        <f t="shared" si="750"/>
        <v xml:space="preserve"> 0 Financial</v>
      </c>
      <c r="B9573" s="43" t="str">
        <f t="shared" si="751"/>
        <v/>
      </c>
      <c r="C9573" s="43">
        <f t="shared" si="752"/>
        <v>0</v>
      </c>
      <c r="D9573" s="43" t="str">
        <f t="shared" si="753"/>
        <v>Financial</v>
      </c>
      <c r="E9573" s="43" t="e">
        <f>IF(VLOOKUP(S9573,'DD-Lookup'!$J$6:$L$50,3,FALSE)="Monthly",(YEAR(AC9573)-YEAR(AB9573))*12+MONTH(AC9573)-MONTH(AB9573)+1,(AC9573-AB9573+1))</f>
        <v>#N/A</v>
      </c>
      <c r="F9573" s="210" t="e">
        <f t="shared" si="754"/>
        <v>#N/A</v>
      </c>
    </row>
    <row r="9574" spans="1:6" x14ac:dyDescent="0.25">
      <c r="A9574" s="43" t="str">
        <f t="shared" si="750"/>
        <v xml:space="preserve"> 0 Financial</v>
      </c>
      <c r="B9574" s="43" t="str">
        <f t="shared" si="751"/>
        <v/>
      </c>
      <c r="C9574" s="43">
        <f t="shared" si="752"/>
        <v>0</v>
      </c>
      <c r="D9574" s="43" t="str">
        <f t="shared" si="753"/>
        <v>Financial</v>
      </c>
      <c r="E9574" s="43" t="e">
        <f>IF(VLOOKUP(S9574,'DD-Lookup'!$J$6:$L$50,3,FALSE)="Monthly",(YEAR(AC9574)-YEAR(AB9574))*12+MONTH(AC9574)-MONTH(AB9574)+1,(AC9574-AB9574+1))</f>
        <v>#N/A</v>
      </c>
      <c r="F9574" s="210" t="e">
        <f t="shared" si="754"/>
        <v>#N/A</v>
      </c>
    </row>
    <row r="9575" spans="1:6" x14ac:dyDescent="0.25">
      <c r="A9575" s="43" t="str">
        <f t="shared" si="750"/>
        <v xml:space="preserve"> 0 Financial</v>
      </c>
      <c r="B9575" s="43" t="str">
        <f t="shared" si="751"/>
        <v/>
      </c>
      <c r="C9575" s="43">
        <f t="shared" si="752"/>
        <v>0</v>
      </c>
      <c r="D9575" s="43" t="str">
        <f t="shared" si="753"/>
        <v>Financial</v>
      </c>
      <c r="E9575" s="43" t="e">
        <f>IF(VLOOKUP(S9575,'DD-Lookup'!$J$6:$L$50,3,FALSE)="Monthly",(YEAR(AC9575)-YEAR(AB9575))*12+MONTH(AC9575)-MONTH(AB9575)+1,(AC9575-AB9575+1))</f>
        <v>#N/A</v>
      </c>
      <c r="F9575" s="210" t="e">
        <f t="shared" si="754"/>
        <v>#N/A</v>
      </c>
    </row>
    <row r="9576" spans="1:6" x14ac:dyDescent="0.25">
      <c r="A9576" s="43" t="str">
        <f t="shared" si="750"/>
        <v xml:space="preserve"> 0 Financial</v>
      </c>
      <c r="B9576" s="43" t="str">
        <f t="shared" si="751"/>
        <v/>
      </c>
      <c r="C9576" s="43">
        <f t="shared" si="752"/>
        <v>0</v>
      </c>
      <c r="D9576" s="43" t="str">
        <f t="shared" si="753"/>
        <v>Financial</v>
      </c>
      <c r="E9576" s="43" t="e">
        <f>IF(VLOOKUP(S9576,'DD-Lookup'!$J$6:$L$50,3,FALSE)="Monthly",(YEAR(AC9576)-YEAR(AB9576))*12+MONTH(AC9576)-MONTH(AB9576)+1,(AC9576-AB9576+1))</f>
        <v>#N/A</v>
      </c>
      <c r="F9576" s="210" t="e">
        <f t="shared" si="754"/>
        <v>#N/A</v>
      </c>
    </row>
    <row r="9577" spans="1:6" x14ac:dyDescent="0.25">
      <c r="A9577" s="43" t="str">
        <f t="shared" si="750"/>
        <v xml:space="preserve"> 0 Financial</v>
      </c>
      <c r="B9577" s="43" t="str">
        <f t="shared" si="751"/>
        <v/>
      </c>
      <c r="C9577" s="43">
        <f t="shared" si="752"/>
        <v>0</v>
      </c>
      <c r="D9577" s="43" t="str">
        <f t="shared" si="753"/>
        <v>Financial</v>
      </c>
      <c r="E9577" s="43" t="e">
        <f>IF(VLOOKUP(S9577,'DD-Lookup'!$J$6:$L$50,3,FALSE)="Monthly",(YEAR(AC9577)-YEAR(AB9577))*12+MONTH(AC9577)-MONTH(AB9577)+1,(AC9577-AB9577+1))</f>
        <v>#N/A</v>
      </c>
      <c r="F9577" s="210" t="e">
        <f t="shared" si="754"/>
        <v>#N/A</v>
      </c>
    </row>
    <row r="9578" spans="1:6" x14ac:dyDescent="0.25">
      <c r="A9578" s="43" t="str">
        <f t="shared" si="750"/>
        <v xml:space="preserve"> 0 Financial</v>
      </c>
      <c r="B9578" s="43" t="str">
        <f t="shared" si="751"/>
        <v/>
      </c>
      <c r="C9578" s="43">
        <f t="shared" si="752"/>
        <v>0</v>
      </c>
      <c r="D9578" s="43" t="str">
        <f t="shared" si="753"/>
        <v>Financial</v>
      </c>
      <c r="E9578" s="43" t="e">
        <f>IF(VLOOKUP(S9578,'DD-Lookup'!$J$6:$L$50,3,FALSE)="Monthly",(YEAR(AC9578)-YEAR(AB9578))*12+MONTH(AC9578)-MONTH(AB9578)+1,(AC9578-AB9578+1))</f>
        <v>#N/A</v>
      </c>
      <c r="F9578" s="210" t="e">
        <f t="shared" si="754"/>
        <v>#N/A</v>
      </c>
    </row>
    <row r="9579" spans="1:6" x14ac:dyDescent="0.25">
      <c r="A9579" s="43" t="str">
        <f t="shared" si="750"/>
        <v xml:space="preserve"> 0 Financial</v>
      </c>
      <c r="B9579" s="43" t="str">
        <f t="shared" si="751"/>
        <v/>
      </c>
      <c r="C9579" s="43">
        <f t="shared" si="752"/>
        <v>0</v>
      </c>
      <c r="D9579" s="43" t="str">
        <f t="shared" si="753"/>
        <v>Financial</v>
      </c>
      <c r="E9579" s="43" t="e">
        <f>IF(VLOOKUP(S9579,'DD-Lookup'!$J$6:$L$50,3,FALSE)="Monthly",(YEAR(AC9579)-YEAR(AB9579))*12+MONTH(AC9579)-MONTH(AB9579)+1,(AC9579-AB9579+1))</f>
        <v>#N/A</v>
      </c>
      <c r="F9579" s="210" t="e">
        <f t="shared" si="754"/>
        <v>#N/A</v>
      </c>
    </row>
    <row r="9580" spans="1:6" x14ac:dyDescent="0.25">
      <c r="A9580" s="43" t="str">
        <f t="shared" si="750"/>
        <v xml:space="preserve"> 0 Financial</v>
      </c>
      <c r="B9580" s="43" t="str">
        <f t="shared" si="751"/>
        <v/>
      </c>
      <c r="C9580" s="43">
        <f t="shared" si="752"/>
        <v>0</v>
      </c>
      <c r="D9580" s="43" t="str">
        <f t="shared" si="753"/>
        <v>Financial</v>
      </c>
      <c r="E9580" s="43" t="e">
        <f>IF(VLOOKUP(S9580,'DD-Lookup'!$J$6:$L$50,3,FALSE)="Monthly",(YEAR(AC9580)-YEAR(AB9580))*12+MONTH(AC9580)-MONTH(AB9580)+1,(AC9580-AB9580+1))</f>
        <v>#N/A</v>
      </c>
      <c r="F9580" s="210" t="e">
        <f t="shared" si="754"/>
        <v>#N/A</v>
      </c>
    </row>
    <row r="9581" spans="1:6" x14ac:dyDescent="0.25">
      <c r="A9581" s="43" t="str">
        <f t="shared" si="750"/>
        <v xml:space="preserve"> 0 Financial</v>
      </c>
      <c r="B9581" s="43" t="str">
        <f t="shared" si="751"/>
        <v/>
      </c>
      <c r="C9581" s="43">
        <f t="shared" si="752"/>
        <v>0</v>
      </c>
      <c r="D9581" s="43" t="str">
        <f t="shared" si="753"/>
        <v>Financial</v>
      </c>
      <c r="E9581" s="43" t="e">
        <f>IF(VLOOKUP(S9581,'DD-Lookup'!$J$6:$L$50,3,FALSE)="Monthly",(YEAR(AC9581)-YEAR(AB9581))*12+MONTH(AC9581)-MONTH(AB9581)+1,(AC9581-AB9581+1))</f>
        <v>#N/A</v>
      </c>
      <c r="F9581" s="210" t="e">
        <f t="shared" si="754"/>
        <v>#N/A</v>
      </c>
    </row>
    <row r="9582" spans="1:6" x14ac:dyDescent="0.25">
      <c r="A9582" s="43" t="str">
        <f t="shared" si="750"/>
        <v xml:space="preserve"> 0 Financial</v>
      </c>
      <c r="B9582" s="43" t="str">
        <f t="shared" si="751"/>
        <v/>
      </c>
      <c r="C9582" s="43">
        <f t="shared" si="752"/>
        <v>0</v>
      </c>
      <c r="D9582" s="43" t="str">
        <f t="shared" si="753"/>
        <v>Financial</v>
      </c>
      <c r="E9582" s="43" t="e">
        <f>IF(VLOOKUP(S9582,'DD-Lookup'!$J$6:$L$50,3,FALSE)="Monthly",(YEAR(AC9582)-YEAR(AB9582))*12+MONTH(AC9582)-MONTH(AB9582)+1,(AC9582-AB9582+1))</f>
        <v>#N/A</v>
      </c>
      <c r="F9582" s="210" t="e">
        <f t="shared" si="754"/>
        <v>#N/A</v>
      </c>
    </row>
    <row r="9583" spans="1:6" x14ac:dyDescent="0.25">
      <c r="A9583" s="43" t="str">
        <f t="shared" si="750"/>
        <v xml:space="preserve"> 0 Financial</v>
      </c>
      <c r="B9583" s="43" t="str">
        <f t="shared" si="751"/>
        <v/>
      </c>
      <c r="C9583" s="43">
        <f t="shared" si="752"/>
        <v>0</v>
      </c>
      <c r="D9583" s="43" t="str">
        <f t="shared" si="753"/>
        <v>Financial</v>
      </c>
      <c r="E9583" s="43" t="e">
        <f>IF(VLOOKUP(S9583,'DD-Lookup'!$J$6:$L$50,3,FALSE)="Monthly",(YEAR(AC9583)-YEAR(AB9583))*12+MONTH(AC9583)-MONTH(AB9583)+1,(AC9583-AB9583+1))</f>
        <v>#N/A</v>
      </c>
      <c r="F9583" s="210" t="e">
        <f t="shared" si="754"/>
        <v>#N/A</v>
      </c>
    </row>
    <row r="9584" spans="1:6" x14ac:dyDescent="0.25">
      <c r="A9584" s="43" t="str">
        <f t="shared" si="750"/>
        <v xml:space="preserve"> 0 Financial</v>
      </c>
      <c r="B9584" s="43" t="str">
        <f t="shared" si="751"/>
        <v/>
      </c>
      <c r="C9584" s="43">
        <f t="shared" si="752"/>
        <v>0</v>
      </c>
      <c r="D9584" s="43" t="str">
        <f t="shared" si="753"/>
        <v>Financial</v>
      </c>
      <c r="E9584" s="43" t="e">
        <f>IF(VLOOKUP(S9584,'DD-Lookup'!$J$6:$L$50,3,FALSE)="Monthly",(YEAR(AC9584)-YEAR(AB9584))*12+MONTH(AC9584)-MONTH(AB9584)+1,(AC9584-AB9584+1))</f>
        <v>#N/A</v>
      </c>
      <c r="F9584" s="210" t="e">
        <f t="shared" si="754"/>
        <v>#N/A</v>
      </c>
    </row>
    <row r="9585" spans="1:6" x14ac:dyDescent="0.25">
      <c r="A9585" s="43" t="str">
        <f t="shared" si="750"/>
        <v xml:space="preserve"> 0 Financial</v>
      </c>
      <c r="B9585" s="43" t="str">
        <f t="shared" si="751"/>
        <v/>
      </c>
      <c r="C9585" s="43">
        <f t="shared" si="752"/>
        <v>0</v>
      </c>
      <c r="D9585" s="43" t="str">
        <f t="shared" si="753"/>
        <v>Financial</v>
      </c>
      <c r="E9585" s="43" t="e">
        <f>IF(VLOOKUP(S9585,'DD-Lookup'!$J$6:$L$50,3,FALSE)="Monthly",(YEAR(AC9585)-YEAR(AB9585))*12+MONTH(AC9585)-MONTH(AB9585)+1,(AC9585-AB9585+1))</f>
        <v>#N/A</v>
      </c>
      <c r="F9585" s="210" t="e">
        <f t="shared" si="754"/>
        <v>#N/A</v>
      </c>
    </row>
    <row r="9586" spans="1:6" x14ac:dyDescent="0.25">
      <c r="A9586" s="43" t="str">
        <f t="shared" si="750"/>
        <v xml:space="preserve"> 0 Financial</v>
      </c>
      <c r="B9586" s="43" t="str">
        <f t="shared" si="751"/>
        <v/>
      </c>
      <c r="C9586" s="43">
        <f t="shared" si="752"/>
        <v>0</v>
      </c>
      <c r="D9586" s="43" t="str">
        <f t="shared" si="753"/>
        <v>Financial</v>
      </c>
      <c r="E9586" s="43" t="e">
        <f>IF(VLOOKUP(S9586,'DD-Lookup'!$J$6:$L$50,3,FALSE)="Monthly",(YEAR(AC9586)-YEAR(AB9586))*12+MONTH(AC9586)-MONTH(AB9586)+1,(AC9586-AB9586+1))</f>
        <v>#N/A</v>
      </c>
      <c r="F9586" s="210" t="e">
        <f t="shared" si="754"/>
        <v>#N/A</v>
      </c>
    </row>
    <row r="9587" spans="1:6" x14ac:dyDescent="0.25">
      <c r="A9587" s="43" t="str">
        <f t="shared" si="750"/>
        <v xml:space="preserve"> 0 Financial</v>
      </c>
      <c r="B9587" s="43" t="str">
        <f t="shared" si="751"/>
        <v/>
      </c>
      <c r="C9587" s="43">
        <f t="shared" si="752"/>
        <v>0</v>
      </c>
      <c r="D9587" s="43" t="str">
        <f t="shared" si="753"/>
        <v>Financial</v>
      </c>
      <c r="E9587" s="43" t="e">
        <f>IF(VLOOKUP(S9587,'DD-Lookup'!$J$6:$L$50,3,FALSE)="Monthly",(YEAR(AC9587)-YEAR(AB9587))*12+MONTH(AC9587)-MONTH(AB9587)+1,(AC9587-AB9587+1))</f>
        <v>#N/A</v>
      </c>
      <c r="F9587" s="210" t="e">
        <f t="shared" si="754"/>
        <v>#N/A</v>
      </c>
    </row>
    <row r="9588" spans="1:6" x14ac:dyDescent="0.25">
      <c r="A9588" s="43" t="str">
        <f t="shared" si="750"/>
        <v xml:space="preserve"> 0 Financial</v>
      </c>
      <c r="B9588" s="43" t="str">
        <f t="shared" si="751"/>
        <v/>
      </c>
      <c r="C9588" s="43">
        <f t="shared" si="752"/>
        <v>0</v>
      </c>
      <c r="D9588" s="43" t="str">
        <f t="shared" si="753"/>
        <v>Financial</v>
      </c>
      <c r="E9588" s="43" t="e">
        <f>IF(VLOOKUP(S9588,'DD-Lookup'!$J$6:$L$50,3,FALSE)="Monthly",(YEAR(AC9588)-YEAR(AB9588))*12+MONTH(AC9588)-MONTH(AB9588)+1,(AC9588-AB9588+1))</f>
        <v>#N/A</v>
      </c>
      <c r="F9588" s="210" t="e">
        <f t="shared" si="754"/>
        <v>#N/A</v>
      </c>
    </row>
    <row r="9589" spans="1:6" x14ac:dyDescent="0.25">
      <c r="A9589" s="43" t="str">
        <f t="shared" si="750"/>
        <v xml:space="preserve"> 0 Financial</v>
      </c>
      <c r="B9589" s="43" t="str">
        <f t="shared" si="751"/>
        <v/>
      </c>
      <c r="C9589" s="43">
        <f t="shared" si="752"/>
        <v>0</v>
      </c>
      <c r="D9589" s="43" t="str">
        <f t="shared" si="753"/>
        <v>Financial</v>
      </c>
      <c r="E9589" s="43" t="e">
        <f>IF(VLOOKUP(S9589,'DD-Lookup'!$J$6:$L$50,3,FALSE)="Monthly",(YEAR(AC9589)-YEAR(AB9589))*12+MONTH(AC9589)-MONTH(AB9589)+1,(AC9589-AB9589+1))</f>
        <v>#N/A</v>
      </c>
      <c r="F9589" s="210" t="e">
        <f t="shared" si="754"/>
        <v>#N/A</v>
      </c>
    </row>
    <row r="9590" spans="1:6" x14ac:dyDescent="0.25">
      <c r="A9590" s="43" t="str">
        <f t="shared" si="750"/>
        <v xml:space="preserve"> 0 Financial</v>
      </c>
      <c r="B9590" s="43" t="str">
        <f t="shared" si="751"/>
        <v/>
      </c>
      <c r="C9590" s="43">
        <f t="shared" si="752"/>
        <v>0</v>
      </c>
      <c r="D9590" s="43" t="str">
        <f t="shared" si="753"/>
        <v>Financial</v>
      </c>
      <c r="E9590" s="43" t="e">
        <f>IF(VLOOKUP(S9590,'DD-Lookup'!$J$6:$L$50,3,FALSE)="Monthly",(YEAR(AC9590)-YEAR(AB9590))*12+MONTH(AC9590)-MONTH(AB9590)+1,(AC9590-AB9590+1))</f>
        <v>#N/A</v>
      </c>
      <c r="F9590" s="210" t="e">
        <f t="shared" si="754"/>
        <v>#N/A</v>
      </c>
    </row>
    <row r="9591" spans="1:6" x14ac:dyDescent="0.25">
      <c r="A9591" s="43" t="str">
        <f t="shared" si="750"/>
        <v xml:space="preserve"> 0 Financial</v>
      </c>
      <c r="B9591" s="43" t="str">
        <f t="shared" si="751"/>
        <v/>
      </c>
      <c r="C9591" s="43">
        <f t="shared" si="752"/>
        <v>0</v>
      </c>
      <c r="D9591" s="43" t="str">
        <f t="shared" si="753"/>
        <v>Financial</v>
      </c>
      <c r="E9591" s="43" t="e">
        <f>IF(VLOOKUP(S9591,'DD-Lookup'!$J$6:$L$50,3,FALSE)="Monthly",(YEAR(AC9591)-YEAR(AB9591))*12+MONTH(AC9591)-MONTH(AB9591)+1,(AC9591-AB9591+1))</f>
        <v>#N/A</v>
      </c>
      <c r="F9591" s="210" t="e">
        <f t="shared" si="754"/>
        <v>#N/A</v>
      </c>
    </row>
    <row r="9592" spans="1:6" x14ac:dyDescent="0.25">
      <c r="A9592" s="43" t="str">
        <f t="shared" si="750"/>
        <v xml:space="preserve"> 0 Financial</v>
      </c>
      <c r="B9592" s="43" t="str">
        <f t="shared" si="751"/>
        <v/>
      </c>
      <c r="C9592" s="43">
        <f t="shared" si="752"/>
        <v>0</v>
      </c>
      <c r="D9592" s="43" t="str">
        <f t="shared" si="753"/>
        <v>Financial</v>
      </c>
      <c r="E9592" s="43" t="e">
        <f>IF(VLOOKUP(S9592,'DD-Lookup'!$J$6:$L$50,3,FALSE)="Monthly",(YEAR(AC9592)-YEAR(AB9592))*12+MONTH(AC9592)-MONTH(AB9592)+1,(AC9592-AB9592+1))</f>
        <v>#N/A</v>
      </c>
      <c r="F9592" s="210" t="e">
        <f t="shared" si="754"/>
        <v>#N/A</v>
      </c>
    </row>
    <row r="9593" spans="1:6" x14ac:dyDescent="0.25">
      <c r="A9593" s="43" t="str">
        <f t="shared" si="750"/>
        <v xml:space="preserve"> 0 Financial</v>
      </c>
      <c r="B9593" s="43" t="str">
        <f t="shared" si="751"/>
        <v/>
      </c>
      <c r="C9593" s="43">
        <f t="shared" si="752"/>
        <v>0</v>
      </c>
      <c r="D9593" s="43" t="str">
        <f t="shared" si="753"/>
        <v>Financial</v>
      </c>
      <c r="E9593" s="43" t="e">
        <f>IF(VLOOKUP(S9593,'DD-Lookup'!$J$6:$L$50,3,FALSE)="Monthly",(YEAR(AC9593)-YEAR(AB9593))*12+MONTH(AC9593)-MONTH(AB9593)+1,(AC9593-AB9593+1))</f>
        <v>#N/A</v>
      </c>
      <c r="F9593" s="210" t="e">
        <f t="shared" si="754"/>
        <v>#N/A</v>
      </c>
    </row>
    <row r="9594" spans="1:6" x14ac:dyDescent="0.25">
      <c r="A9594" s="43" t="str">
        <f t="shared" si="750"/>
        <v xml:space="preserve"> 0 Financial</v>
      </c>
      <c r="B9594" s="43" t="str">
        <f t="shared" si="751"/>
        <v/>
      </c>
      <c r="C9594" s="43">
        <f t="shared" si="752"/>
        <v>0</v>
      </c>
      <c r="D9594" s="43" t="str">
        <f t="shared" si="753"/>
        <v>Financial</v>
      </c>
      <c r="E9594" s="43" t="e">
        <f>IF(VLOOKUP(S9594,'DD-Lookup'!$J$6:$L$50,3,FALSE)="Monthly",(YEAR(AC9594)-YEAR(AB9594))*12+MONTH(AC9594)-MONTH(AB9594)+1,(AC9594-AB9594+1))</f>
        <v>#N/A</v>
      </c>
      <c r="F9594" s="210" t="e">
        <f t="shared" si="754"/>
        <v>#N/A</v>
      </c>
    </row>
    <row r="9595" spans="1:6" x14ac:dyDescent="0.25">
      <c r="A9595" s="43" t="str">
        <f t="shared" si="750"/>
        <v xml:space="preserve"> 0 Financial</v>
      </c>
      <c r="B9595" s="43" t="str">
        <f t="shared" si="751"/>
        <v/>
      </c>
      <c r="C9595" s="43">
        <f t="shared" si="752"/>
        <v>0</v>
      </c>
      <c r="D9595" s="43" t="str">
        <f t="shared" si="753"/>
        <v>Financial</v>
      </c>
      <c r="E9595" s="43" t="e">
        <f>IF(VLOOKUP(S9595,'DD-Lookup'!$J$6:$L$50,3,FALSE)="Monthly",(YEAR(AC9595)-YEAR(AB9595))*12+MONTH(AC9595)-MONTH(AB9595)+1,(AC9595-AB9595+1))</f>
        <v>#N/A</v>
      </c>
      <c r="F9595" s="210" t="e">
        <f t="shared" si="754"/>
        <v>#N/A</v>
      </c>
    </row>
    <row r="9596" spans="1:6" x14ac:dyDescent="0.25">
      <c r="A9596" s="43" t="str">
        <f t="shared" si="750"/>
        <v xml:space="preserve"> 0 Financial</v>
      </c>
      <c r="B9596" s="43" t="str">
        <f t="shared" si="751"/>
        <v/>
      </c>
      <c r="C9596" s="43">
        <f t="shared" si="752"/>
        <v>0</v>
      </c>
      <c r="D9596" s="43" t="str">
        <f t="shared" si="753"/>
        <v>Financial</v>
      </c>
      <c r="E9596" s="43" t="e">
        <f>IF(VLOOKUP(S9596,'DD-Lookup'!$J$6:$L$50,3,FALSE)="Monthly",(YEAR(AC9596)-YEAR(AB9596))*12+MONTH(AC9596)-MONTH(AB9596)+1,(AC9596-AB9596+1))</f>
        <v>#N/A</v>
      </c>
      <c r="F9596" s="210" t="e">
        <f t="shared" si="754"/>
        <v>#N/A</v>
      </c>
    </row>
    <row r="9597" spans="1:6" x14ac:dyDescent="0.25">
      <c r="A9597" s="43" t="str">
        <f t="shared" si="750"/>
        <v xml:space="preserve"> 0 Financial</v>
      </c>
      <c r="B9597" s="43" t="str">
        <f t="shared" si="751"/>
        <v/>
      </c>
      <c r="C9597" s="43">
        <f t="shared" si="752"/>
        <v>0</v>
      </c>
      <c r="D9597" s="43" t="str">
        <f t="shared" si="753"/>
        <v>Financial</v>
      </c>
      <c r="E9597" s="43" t="e">
        <f>IF(VLOOKUP(S9597,'DD-Lookup'!$J$6:$L$50,3,FALSE)="Monthly",(YEAR(AC9597)-YEAR(AB9597))*12+MONTH(AC9597)-MONTH(AB9597)+1,(AC9597-AB9597+1))</f>
        <v>#N/A</v>
      </c>
      <c r="F9597" s="210" t="e">
        <f t="shared" si="754"/>
        <v>#N/A</v>
      </c>
    </row>
    <row r="9598" spans="1:6" x14ac:dyDescent="0.25">
      <c r="A9598" s="43" t="str">
        <f t="shared" si="750"/>
        <v xml:space="preserve"> 0 Financial</v>
      </c>
      <c r="B9598" s="43" t="str">
        <f t="shared" si="751"/>
        <v/>
      </c>
      <c r="C9598" s="43">
        <f t="shared" si="752"/>
        <v>0</v>
      </c>
      <c r="D9598" s="43" t="str">
        <f t="shared" si="753"/>
        <v>Financial</v>
      </c>
      <c r="E9598" s="43" t="e">
        <f>IF(VLOOKUP(S9598,'DD-Lookup'!$J$6:$L$50,3,FALSE)="Monthly",(YEAR(AC9598)-YEAR(AB9598))*12+MONTH(AC9598)-MONTH(AB9598)+1,(AC9598-AB9598+1))</f>
        <v>#N/A</v>
      </c>
      <c r="F9598" s="210" t="e">
        <f t="shared" si="754"/>
        <v>#N/A</v>
      </c>
    </row>
    <row r="9599" spans="1:6" x14ac:dyDescent="0.25">
      <c r="A9599" s="43" t="str">
        <f t="shared" si="750"/>
        <v xml:space="preserve"> 0 Financial</v>
      </c>
      <c r="B9599" s="43" t="str">
        <f t="shared" si="751"/>
        <v/>
      </c>
      <c r="C9599" s="43">
        <f t="shared" si="752"/>
        <v>0</v>
      </c>
      <c r="D9599" s="43" t="str">
        <f t="shared" si="753"/>
        <v>Financial</v>
      </c>
      <c r="E9599" s="43" t="e">
        <f>IF(VLOOKUP(S9599,'DD-Lookup'!$J$6:$L$50,3,FALSE)="Monthly",(YEAR(AC9599)-YEAR(AB9599))*12+MONTH(AC9599)-MONTH(AB9599)+1,(AC9599-AB9599+1))</f>
        <v>#N/A</v>
      </c>
      <c r="F9599" s="210" t="e">
        <f t="shared" si="754"/>
        <v>#N/A</v>
      </c>
    </row>
    <row r="9600" spans="1:6" x14ac:dyDescent="0.25">
      <c r="A9600" s="43" t="str">
        <f t="shared" si="750"/>
        <v xml:space="preserve"> 0 Financial</v>
      </c>
      <c r="B9600" s="43" t="str">
        <f t="shared" si="751"/>
        <v/>
      </c>
      <c r="C9600" s="43">
        <f t="shared" si="752"/>
        <v>0</v>
      </c>
      <c r="D9600" s="43" t="str">
        <f t="shared" si="753"/>
        <v>Financial</v>
      </c>
      <c r="E9600" s="43" t="e">
        <f>IF(VLOOKUP(S9600,'DD-Lookup'!$J$6:$L$50,3,FALSE)="Monthly",(YEAR(AC9600)-YEAR(AB9600))*12+MONTH(AC9600)-MONTH(AB9600)+1,(AC9600-AB9600+1))</f>
        <v>#N/A</v>
      </c>
      <c r="F9600" s="210" t="e">
        <f t="shared" si="754"/>
        <v>#N/A</v>
      </c>
    </row>
    <row r="9601" spans="1:6" x14ac:dyDescent="0.25">
      <c r="A9601" s="43" t="str">
        <f t="shared" si="750"/>
        <v xml:space="preserve"> 0 Financial</v>
      </c>
      <c r="B9601" s="43" t="str">
        <f t="shared" si="751"/>
        <v/>
      </c>
      <c r="C9601" s="43">
        <f t="shared" si="752"/>
        <v>0</v>
      </c>
      <c r="D9601" s="43" t="str">
        <f t="shared" si="753"/>
        <v>Financial</v>
      </c>
      <c r="E9601" s="43" t="e">
        <f>IF(VLOOKUP(S9601,'DD-Lookup'!$J$6:$L$50,3,FALSE)="Monthly",(YEAR(AC9601)-YEAR(AB9601))*12+MONTH(AC9601)-MONTH(AB9601)+1,(AC9601-AB9601+1))</f>
        <v>#N/A</v>
      </c>
      <c r="F9601" s="210" t="e">
        <f t="shared" si="754"/>
        <v>#N/A</v>
      </c>
    </row>
    <row r="9602" spans="1:6" x14ac:dyDescent="0.25">
      <c r="A9602" s="43" t="str">
        <f t="shared" si="750"/>
        <v xml:space="preserve"> 0 Financial</v>
      </c>
      <c r="B9602" s="43" t="str">
        <f t="shared" si="751"/>
        <v/>
      </c>
      <c r="C9602" s="43">
        <f t="shared" si="752"/>
        <v>0</v>
      </c>
      <c r="D9602" s="43" t="str">
        <f t="shared" si="753"/>
        <v>Financial</v>
      </c>
      <c r="E9602" s="43" t="e">
        <f>IF(VLOOKUP(S9602,'DD-Lookup'!$J$6:$L$50,3,FALSE)="Monthly",(YEAR(AC9602)-YEAR(AB9602))*12+MONTH(AC9602)-MONTH(AB9602)+1,(AC9602-AB9602+1))</f>
        <v>#N/A</v>
      </c>
      <c r="F9602" s="210" t="e">
        <f t="shared" si="754"/>
        <v>#N/A</v>
      </c>
    </row>
    <row r="9603" spans="1:6" x14ac:dyDescent="0.25">
      <c r="A9603" s="43" t="str">
        <f t="shared" si="750"/>
        <v xml:space="preserve"> 0 Financial</v>
      </c>
      <c r="B9603" s="43" t="str">
        <f t="shared" si="751"/>
        <v/>
      </c>
      <c r="C9603" s="43">
        <f t="shared" si="752"/>
        <v>0</v>
      </c>
      <c r="D9603" s="43" t="str">
        <f t="shared" si="753"/>
        <v>Financial</v>
      </c>
      <c r="E9603" s="43" t="e">
        <f>IF(VLOOKUP(S9603,'DD-Lookup'!$J$6:$L$50,3,FALSE)="Monthly",(YEAR(AC9603)-YEAR(AB9603))*12+MONTH(AC9603)-MONTH(AB9603)+1,(AC9603-AB9603+1))</f>
        <v>#N/A</v>
      </c>
      <c r="F9603" s="210" t="e">
        <f t="shared" si="754"/>
        <v>#N/A</v>
      </c>
    </row>
    <row r="9604" spans="1:6" x14ac:dyDescent="0.25">
      <c r="A9604" s="43" t="str">
        <f t="shared" si="750"/>
        <v xml:space="preserve"> 0 Financial</v>
      </c>
      <c r="B9604" s="43" t="str">
        <f t="shared" si="751"/>
        <v/>
      </c>
      <c r="C9604" s="43">
        <f t="shared" si="752"/>
        <v>0</v>
      </c>
      <c r="D9604" s="43" t="str">
        <f t="shared" si="753"/>
        <v>Financial</v>
      </c>
      <c r="E9604" s="43" t="e">
        <f>IF(VLOOKUP(S9604,'DD-Lookup'!$J$6:$L$50,3,FALSE)="Monthly",(YEAR(AC9604)-YEAR(AB9604))*12+MONTH(AC9604)-MONTH(AB9604)+1,(AC9604-AB9604+1))</f>
        <v>#N/A</v>
      </c>
      <c r="F9604" s="210" t="e">
        <f t="shared" si="754"/>
        <v>#N/A</v>
      </c>
    </row>
    <row r="9605" spans="1:6" x14ac:dyDescent="0.25">
      <c r="A9605" s="43" t="str">
        <f t="shared" si="750"/>
        <v xml:space="preserve"> 0 Financial</v>
      </c>
      <c r="B9605" s="43" t="str">
        <f t="shared" si="751"/>
        <v/>
      </c>
      <c r="C9605" s="43">
        <f t="shared" si="752"/>
        <v>0</v>
      </c>
      <c r="D9605" s="43" t="str">
        <f t="shared" si="753"/>
        <v>Financial</v>
      </c>
      <c r="E9605" s="43" t="e">
        <f>IF(VLOOKUP(S9605,'DD-Lookup'!$J$6:$L$50,3,FALSE)="Monthly",(YEAR(AC9605)-YEAR(AB9605))*12+MONTH(AC9605)-MONTH(AB9605)+1,(AC9605-AB9605+1))</f>
        <v>#N/A</v>
      </c>
      <c r="F9605" s="210" t="e">
        <f t="shared" si="754"/>
        <v>#N/A</v>
      </c>
    </row>
    <row r="9606" spans="1:6" x14ac:dyDescent="0.25">
      <c r="A9606" s="43" t="str">
        <f t="shared" si="750"/>
        <v xml:space="preserve"> 0 Financial</v>
      </c>
      <c r="B9606" s="43" t="str">
        <f t="shared" si="751"/>
        <v/>
      </c>
      <c r="C9606" s="43">
        <f t="shared" si="752"/>
        <v>0</v>
      </c>
      <c r="D9606" s="43" t="str">
        <f t="shared" si="753"/>
        <v>Financial</v>
      </c>
      <c r="E9606" s="43" t="e">
        <f>IF(VLOOKUP(S9606,'DD-Lookup'!$J$6:$L$50,3,FALSE)="Monthly",(YEAR(AC9606)-YEAR(AB9606))*12+MONTH(AC9606)-MONTH(AB9606)+1,(AC9606-AB9606+1))</f>
        <v>#N/A</v>
      </c>
      <c r="F9606" s="210" t="e">
        <f t="shared" si="754"/>
        <v>#N/A</v>
      </c>
    </row>
    <row r="9607" spans="1:6" x14ac:dyDescent="0.25">
      <c r="A9607" s="43" t="str">
        <f t="shared" si="750"/>
        <v xml:space="preserve"> 0 Financial</v>
      </c>
      <c r="B9607" s="43" t="str">
        <f t="shared" si="751"/>
        <v/>
      </c>
      <c r="C9607" s="43">
        <f t="shared" si="752"/>
        <v>0</v>
      </c>
      <c r="D9607" s="43" t="str">
        <f t="shared" si="753"/>
        <v>Financial</v>
      </c>
      <c r="E9607" s="43" t="e">
        <f>IF(VLOOKUP(S9607,'DD-Lookup'!$J$6:$L$50,3,FALSE)="Monthly",(YEAR(AC9607)-YEAR(AB9607))*12+MONTH(AC9607)-MONTH(AB9607)+1,(AC9607-AB9607+1))</f>
        <v>#N/A</v>
      </c>
      <c r="F9607" s="210" t="e">
        <f t="shared" si="754"/>
        <v>#N/A</v>
      </c>
    </row>
    <row r="9608" spans="1:6" x14ac:dyDescent="0.25">
      <c r="A9608" s="43" t="str">
        <f t="shared" si="750"/>
        <v xml:space="preserve"> 0 Financial</v>
      </c>
      <c r="B9608" s="43" t="str">
        <f t="shared" si="751"/>
        <v/>
      </c>
      <c r="C9608" s="43">
        <f t="shared" si="752"/>
        <v>0</v>
      </c>
      <c r="D9608" s="43" t="str">
        <f t="shared" si="753"/>
        <v>Financial</v>
      </c>
      <c r="E9608" s="43" t="e">
        <f>IF(VLOOKUP(S9608,'DD-Lookup'!$J$6:$L$50,3,FALSE)="Monthly",(YEAR(AC9608)-YEAR(AB9608))*12+MONTH(AC9608)-MONTH(AB9608)+1,(AC9608-AB9608+1))</f>
        <v>#N/A</v>
      </c>
      <c r="F9608" s="210" t="e">
        <f t="shared" si="754"/>
        <v>#N/A</v>
      </c>
    </row>
    <row r="9609" spans="1:6" x14ac:dyDescent="0.25">
      <c r="A9609" s="43" t="str">
        <f t="shared" si="750"/>
        <v xml:space="preserve"> 0 Financial</v>
      </c>
      <c r="B9609" s="43" t="str">
        <f t="shared" si="751"/>
        <v/>
      </c>
      <c r="C9609" s="43">
        <f t="shared" si="752"/>
        <v>0</v>
      </c>
      <c r="D9609" s="43" t="str">
        <f t="shared" si="753"/>
        <v>Financial</v>
      </c>
      <c r="E9609" s="43" t="e">
        <f>IF(VLOOKUP(S9609,'DD-Lookup'!$J$6:$L$50,3,FALSE)="Monthly",(YEAR(AC9609)-YEAR(AB9609))*12+MONTH(AC9609)-MONTH(AB9609)+1,(AC9609-AB9609+1))</f>
        <v>#N/A</v>
      </c>
      <c r="F9609" s="210" t="e">
        <f t="shared" si="754"/>
        <v>#N/A</v>
      </c>
    </row>
    <row r="9610" spans="1:6" x14ac:dyDescent="0.25">
      <c r="A9610" s="43" t="str">
        <f t="shared" ref="A9610:A9673" si="755">B9610&amp;" "&amp;C9610&amp;" "&amp;D9610</f>
        <v xml:space="preserve"> 0 Financial</v>
      </c>
      <c r="B9610" s="43" t="str">
        <f t="shared" ref="B9610:B9673" si="756">IF((LEFT(N9610,2)="US"),"US","")</f>
        <v/>
      </c>
      <c r="C9610" s="43">
        <f t="shared" ref="C9610:C9673" si="757">M9610</f>
        <v>0</v>
      </c>
      <c r="D9610" s="43" t="str">
        <f t="shared" ref="D9610:D9673" si="758">IF(ISNUMBER(FIND("Phy",N9610))=TRUE,"Physical","Financial")</f>
        <v>Financial</v>
      </c>
      <c r="E9610" s="43" t="e">
        <f>IF(VLOOKUP(S9610,'DD-Lookup'!$J$6:$L$50,3,FALSE)="Monthly",(YEAR(AC9610)-YEAR(AB9610))*12+MONTH(AC9610)-MONTH(AB9610)+1,(AC9610-AB9610+1))</f>
        <v>#N/A</v>
      </c>
      <c r="F9610" s="210" t="e">
        <f t="shared" ref="F9610:F9673" si="759">E9610*SUM(P9610:Q9610)</f>
        <v>#N/A</v>
      </c>
    </row>
    <row r="9611" spans="1:6" x14ac:dyDescent="0.25">
      <c r="A9611" s="43" t="str">
        <f t="shared" si="755"/>
        <v xml:space="preserve"> 0 Financial</v>
      </c>
      <c r="B9611" s="43" t="str">
        <f t="shared" si="756"/>
        <v/>
      </c>
      <c r="C9611" s="43">
        <f t="shared" si="757"/>
        <v>0</v>
      </c>
      <c r="D9611" s="43" t="str">
        <f t="shared" si="758"/>
        <v>Financial</v>
      </c>
      <c r="E9611" s="43" t="e">
        <f>IF(VLOOKUP(S9611,'DD-Lookup'!$J$6:$L$50,3,FALSE)="Monthly",(YEAR(AC9611)-YEAR(AB9611))*12+MONTH(AC9611)-MONTH(AB9611)+1,(AC9611-AB9611+1))</f>
        <v>#N/A</v>
      </c>
      <c r="F9611" s="210" t="e">
        <f t="shared" si="759"/>
        <v>#N/A</v>
      </c>
    </row>
    <row r="9612" spans="1:6" x14ac:dyDescent="0.25">
      <c r="A9612" s="43" t="str">
        <f t="shared" si="755"/>
        <v xml:space="preserve"> 0 Financial</v>
      </c>
      <c r="B9612" s="43" t="str">
        <f t="shared" si="756"/>
        <v/>
      </c>
      <c r="C9612" s="43">
        <f t="shared" si="757"/>
        <v>0</v>
      </c>
      <c r="D9612" s="43" t="str">
        <f t="shared" si="758"/>
        <v>Financial</v>
      </c>
      <c r="E9612" s="43" t="e">
        <f>IF(VLOOKUP(S9612,'DD-Lookup'!$J$6:$L$50,3,FALSE)="Monthly",(YEAR(AC9612)-YEAR(AB9612))*12+MONTH(AC9612)-MONTH(AB9612)+1,(AC9612-AB9612+1))</f>
        <v>#N/A</v>
      </c>
      <c r="F9612" s="210" t="e">
        <f t="shared" si="759"/>
        <v>#N/A</v>
      </c>
    </row>
    <row r="9613" spans="1:6" x14ac:dyDescent="0.25">
      <c r="A9613" s="43" t="str">
        <f t="shared" si="755"/>
        <v xml:space="preserve"> 0 Financial</v>
      </c>
      <c r="B9613" s="43" t="str">
        <f t="shared" si="756"/>
        <v/>
      </c>
      <c r="C9613" s="43">
        <f t="shared" si="757"/>
        <v>0</v>
      </c>
      <c r="D9613" s="43" t="str">
        <f t="shared" si="758"/>
        <v>Financial</v>
      </c>
      <c r="E9613" s="43" t="e">
        <f>IF(VLOOKUP(S9613,'DD-Lookup'!$J$6:$L$50,3,FALSE)="Monthly",(YEAR(AC9613)-YEAR(AB9613))*12+MONTH(AC9613)-MONTH(AB9613)+1,(AC9613-AB9613+1))</f>
        <v>#N/A</v>
      </c>
      <c r="F9613" s="210" t="e">
        <f t="shared" si="759"/>
        <v>#N/A</v>
      </c>
    </row>
    <row r="9614" spans="1:6" x14ac:dyDescent="0.25">
      <c r="A9614" s="43" t="str">
        <f t="shared" si="755"/>
        <v xml:space="preserve"> 0 Financial</v>
      </c>
      <c r="B9614" s="43" t="str">
        <f t="shared" si="756"/>
        <v/>
      </c>
      <c r="C9614" s="43">
        <f t="shared" si="757"/>
        <v>0</v>
      </c>
      <c r="D9614" s="43" t="str">
        <f t="shared" si="758"/>
        <v>Financial</v>
      </c>
      <c r="E9614" s="43" t="e">
        <f>IF(VLOOKUP(S9614,'DD-Lookup'!$J$6:$L$50,3,FALSE)="Monthly",(YEAR(AC9614)-YEAR(AB9614))*12+MONTH(AC9614)-MONTH(AB9614)+1,(AC9614-AB9614+1))</f>
        <v>#N/A</v>
      </c>
      <c r="F9614" s="210" t="e">
        <f t="shared" si="759"/>
        <v>#N/A</v>
      </c>
    </row>
    <row r="9615" spans="1:6" x14ac:dyDescent="0.25">
      <c r="A9615" s="43" t="str">
        <f t="shared" si="755"/>
        <v xml:space="preserve"> 0 Financial</v>
      </c>
      <c r="B9615" s="43" t="str">
        <f t="shared" si="756"/>
        <v/>
      </c>
      <c r="C9615" s="43">
        <f t="shared" si="757"/>
        <v>0</v>
      </c>
      <c r="D9615" s="43" t="str">
        <f t="shared" si="758"/>
        <v>Financial</v>
      </c>
      <c r="E9615" s="43" t="e">
        <f>IF(VLOOKUP(S9615,'DD-Lookup'!$J$6:$L$50,3,FALSE)="Monthly",(YEAR(AC9615)-YEAR(AB9615))*12+MONTH(AC9615)-MONTH(AB9615)+1,(AC9615-AB9615+1))</f>
        <v>#N/A</v>
      </c>
      <c r="F9615" s="210" t="e">
        <f t="shared" si="759"/>
        <v>#N/A</v>
      </c>
    </row>
    <row r="9616" spans="1:6" x14ac:dyDescent="0.25">
      <c r="A9616" s="43" t="str">
        <f t="shared" si="755"/>
        <v xml:space="preserve"> 0 Financial</v>
      </c>
      <c r="B9616" s="43" t="str">
        <f t="shared" si="756"/>
        <v/>
      </c>
      <c r="C9616" s="43">
        <f t="shared" si="757"/>
        <v>0</v>
      </c>
      <c r="D9616" s="43" t="str">
        <f t="shared" si="758"/>
        <v>Financial</v>
      </c>
      <c r="E9616" s="43" t="e">
        <f>IF(VLOOKUP(S9616,'DD-Lookup'!$J$6:$L$50,3,FALSE)="Monthly",(YEAR(AC9616)-YEAR(AB9616))*12+MONTH(AC9616)-MONTH(AB9616)+1,(AC9616-AB9616+1))</f>
        <v>#N/A</v>
      </c>
      <c r="F9616" s="210" t="e">
        <f t="shared" si="759"/>
        <v>#N/A</v>
      </c>
    </row>
    <row r="9617" spans="1:6" x14ac:dyDescent="0.25">
      <c r="A9617" s="43" t="str">
        <f t="shared" si="755"/>
        <v xml:space="preserve"> 0 Financial</v>
      </c>
      <c r="B9617" s="43" t="str">
        <f t="shared" si="756"/>
        <v/>
      </c>
      <c r="C9617" s="43">
        <f t="shared" si="757"/>
        <v>0</v>
      </c>
      <c r="D9617" s="43" t="str">
        <f t="shared" si="758"/>
        <v>Financial</v>
      </c>
      <c r="E9617" s="43" t="e">
        <f>IF(VLOOKUP(S9617,'DD-Lookup'!$J$6:$L$50,3,FALSE)="Monthly",(YEAR(AC9617)-YEAR(AB9617))*12+MONTH(AC9617)-MONTH(AB9617)+1,(AC9617-AB9617+1))</f>
        <v>#N/A</v>
      </c>
      <c r="F9617" s="210" t="e">
        <f t="shared" si="759"/>
        <v>#N/A</v>
      </c>
    </row>
    <row r="9618" spans="1:6" x14ac:dyDescent="0.25">
      <c r="A9618" s="43" t="str">
        <f t="shared" si="755"/>
        <v xml:space="preserve"> 0 Financial</v>
      </c>
      <c r="B9618" s="43" t="str">
        <f t="shared" si="756"/>
        <v/>
      </c>
      <c r="C9618" s="43">
        <f t="shared" si="757"/>
        <v>0</v>
      </c>
      <c r="D9618" s="43" t="str">
        <f t="shared" si="758"/>
        <v>Financial</v>
      </c>
      <c r="E9618" s="43" t="e">
        <f>IF(VLOOKUP(S9618,'DD-Lookup'!$J$6:$L$50,3,FALSE)="Monthly",(YEAR(AC9618)-YEAR(AB9618))*12+MONTH(AC9618)-MONTH(AB9618)+1,(AC9618-AB9618+1))</f>
        <v>#N/A</v>
      </c>
      <c r="F9618" s="210" t="e">
        <f t="shared" si="759"/>
        <v>#N/A</v>
      </c>
    </row>
    <row r="9619" spans="1:6" x14ac:dyDescent="0.25">
      <c r="A9619" s="43" t="str">
        <f t="shared" si="755"/>
        <v xml:space="preserve"> 0 Financial</v>
      </c>
      <c r="B9619" s="43" t="str">
        <f t="shared" si="756"/>
        <v/>
      </c>
      <c r="C9619" s="43">
        <f t="shared" si="757"/>
        <v>0</v>
      </c>
      <c r="D9619" s="43" t="str">
        <f t="shared" si="758"/>
        <v>Financial</v>
      </c>
      <c r="E9619" s="43" t="e">
        <f>IF(VLOOKUP(S9619,'DD-Lookup'!$J$6:$L$50,3,FALSE)="Monthly",(YEAR(AC9619)-YEAR(AB9619))*12+MONTH(AC9619)-MONTH(AB9619)+1,(AC9619-AB9619+1))</f>
        <v>#N/A</v>
      </c>
      <c r="F9619" s="210" t="e">
        <f t="shared" si="759"/>
        <v>#N/A</v>
      </c>
    </row>
    <row r="9620" spans="1:6" x14ac:dyDescent="0.25">
      <c r="A9620" s="43" t="str">
        <f t="shared" si="755"/>
        <v xml:space="preserve"> 0 Financial</v>
      </c>
      <c r="B9620" s="43" t="str">
        <f t="shared" si="756"/>
        <v/>
      </c>
      <c r="C9620" s="43">
        <f t="shared" si="757"/>
        <v>0</v>
      </c>
      <c r="D9620" s="43" t="str">
        <f t="shared" si="758"/>
        <v>Financial</v>
      </c>
      <c r="E9620" s="43" t="e">
        <f>IF(VLOOKUP(S9620,'DD-Lookup'!$J$6:$L$50,3,FALSE)="Monthly",(YEAR(AC9620)-YEAR(AB9620))*12+MONTH(AC9620)-MONTH(AB9620)+1,(AC9620-AB9620+1))</f>
        <v>#N/A</v>
      </c>
      <c r="F9620" s="210" t="e">
        <f t="shared" si="759"/>
        <v>#N/A</v>
      </c>
    </row>
    <row r="9621" spans="1:6" x14ac:dyDescent="0.25">
      <c r="A9621" s="43" t="str">
        <f t="shared" si="755"/>
        <v xml:space="preserve"> 0 Financial</v>
      </c>
      <c r="B9621" s="43" t="str">
        <f t="shared" si="756"/>
        <v/>
      </c>
      <c r="C9621" s="43">
        <f t="shared" si="757"/>
        <v>0</v>
      </c>
      <c r="D9621" s="43" t="str">
        <f t="shared" si="758"/>
        <v>Financial</v>
      </c>
      <c r="E9621" s="43" t="e">
        <f>IF(VLOOKUP(S9621,'DD-Lookup'!$J$6:$L$50,3,FALSE)="Monthly",(YEAR(AC9621)-YEAR(AB9621))*12+MONTH(AC9621)-MONTH(AB9621)+1,(AC9621-AB9621+1))</f>
        <v>#N/A</v>
      </c>
      <c r="F9621" s="210" t="e">
        <f t="shared" si="759"/>
        <v>#N/A</v>
      </c>
    </row>
    <row r="9622" spans="1:6" x14ac:dyDescent="0.25">
      <c r="A9622" s="43" t="str">
        <f t="shared" si="755"/>
        <v xml:space="preserve"> 0 Financial</v>
      </c>
      <c r="B9622" s="43" t="str">
        <f t="shared" si="756"/>
        <v/>
      </c>
      <c r="C9622" s="43">
        <f t="shared" si="757"/>
        <v>0</v>
      </c>
      <c r="D9622" s="43" t="str">
        <f t="shared" si="758"/>
        <v>Financial</v>
      </c>
      <c r="E9622" s="43" t="e">
        <f>IF(VLOOKUP(S9622,'DD-Lookup'!$J$6:$L$50,3,FALSE)="Monthly",(YEAR(AC9622)-YEAR(AB9622))*12+MONTH(AC9622)-MONTH(AB9622)+1,(AC9622-AB9622+1))</f>
        <v>#N/A</v>
      </c>
      <c r="F9622" s="210" t="e">
        <f t="shared" si="759"/>
        <v>#N/A</v>
      </c>
    </row>
    <row r="9623" spans="1:6" x14ac:dyDescent="0.25">
      <c r="A9623" s="43" t="str">
        <f t="shared" si="755"/>
        <v xml:space="preserve"> 0 Financial</v>
      </c>
      <c r="B9623" s="43" t="str">
        <f t="shared" si="756"/>
        <v/>
      </c>
      <c r="C9623" s="43">
        <f t="shared" si="757"/>
        <v>0</v>
      </c>
      <c r="D9623" s="43" t="str">
        <f t="shared" si="758"/>
        <v>Financial</v>
      </c>
      <c r="E9623" s="43" t="e">
        <f>IF(VLOOKUP(S9623,'DD-Lookup'!$J$6:$L$50,3,FALSE)="Monthly",(YEAR(AC9623)-YEAR(AB9623))*12+MONTH(AC9623)-MONTH(AB9623)+1,(AC9623-AB9623+1))</f>
        <v>#N/A</v>
      </c>
      <c r="F9623" s="210" t="e">
        <f t="shared" si="759"/>
        <v>#N/A</v>
      </c>
    </row>
    <row r="9624" spans="1:6" x14ac:dyDescent="0.25">
      <c r="A9624" s="43" t="str">
        <f t="shared" si="755"/>
        <v xml:space="preserve"> 0 Financial</v>
      </c>
      <c r="B9624" s="43" t="str">
        <f t="shared" si="756"/>
        <v/>
      </c>
      <c r="C9624" s="43">
        <f t="shared" si="757"/>
        <v>0</v>
      </c>
      <c r="D9624" s="43" t="str">
        <f t="shared" si="758"/>
        <v>Financial</v>
      </c>
      <c r="E9624" s="43" t="e">
        <f>IF(VLOOKUP(S9624,'DD-Lookup'!$J$6:$L$50,3,FALSE)="Monthly",(YEAR(AC9624)-YEAR(AB9624))*12+MONTH(AC9624)-MONTH(AB9624)+1,(AC9624-AB9624+1))</f>
        <v>#N/A</v>
      </c>
      <c r="F9624" s="210" t="e">
        <f t="shared" si="759"/>
        <v>#N/A</v>
      </c>
    </row>
    <row r="9625" spans="1:6" x14ac:dyDescent="0.25">
      <c r="A9625" s="43" t="str">
        <f t="shared" si="755"/>
        <v xml:space="preserve"> 0 Financial</v>
      </c>
      <c r="B9625" s="43" t="str">
        <f t="shared" si="756"/>
        <v/>
      </c>
      <c r="C9625" s="43">
        <f t="shared" si="757"/>
        <v>0</v>
      </c>
      <c r="D9625" s="43" t="str">
        <f t="shared" si="758"/>
        <v>Financial</v>
      </c>
      <c r="E9625" s="43" t="e">
        <f>IF(VLOOKUP(S9625,'DD-Lookup'!$J$6:$L$50,3,FALSE)="Monthly",(YEAR(AC9625)-YEAR(AB9625))*12+MONTH(AC9625)-MONTH(AB9625)+1,(AC9625-AB9625+1))</f>
        <v>#N/A</v>
      </c>
      <c r="F9625" s="210" t="e">
        <f t="shared" si="759"/>
        <v>#N/A</v>
      </c>
    </row>
    <row r="9626" spans="1:6" x14ac:dyDescent="0.25">
      <c r="A9626" s="43" t="str">
        <f t="shared" si="755"/>
        <v xml:space="preserve"> 0 Financial</v>
      </c>
      <c r="B9626" s="43" t="str">
        <f t="shared" si="756"/>
        <v/>
      </c>
      <c r="C9626" s="43">
        <f t="shared" si="757"/>
        <v>0</v>
      </c>
      <c r="D9626" s="43" t="str">
        <f t="shared" si="758"/>
        <v>Financial</v>
      </c>
      <c r="E9626" s="43" t="e">
        <f>IF(VLOOKUP(S9626,'DD-Lookup'!$J$6:$L$50,3,FALSE)="Monthly",(YEAR(AC9626)-YEAR(AB9626))*12+MONTH(AC9626)-MONTH(AB9626)+1,(AC9626-AB9626+1))</f>
        <v>#N/A</v>
      </c>
      <c r="F9626" s="210" t="e">
        <f t="shared" si="759"/>
        <v>#N/A</v>
      </c>
    </row>
    <row r="9627" spans="1:6" x14ac:dyDescent="0.25">
      <c r="A9627" s="43" t="str">
        <f t="shared" si="755"/>
        <v xml:space="preserve"> 0 Financial</v>
      </c>
      <c r="B9627" s="43" t="str">
        <f t="shared" si="756"/>
        <v/>
      </c>
      <c r="C9627" s="43">
        <f t="shared" si="757"/>
        <v>0</v>
      </c>
      <c r="D9627" s="43" t="str">
        <f t="shared" si="758"/>
        <v>Financial</v>
      </c>
      <c r="E9627" s="43" t="e">
        <f>IF(VLOOKUP(S9627,'DD-Lookup'!$J$6:$L$50,3,FALSE)="Monthly",(YEAR(AC9627)-YEAR(AB9627))*12+MONTH(AC9627)-MONTH(AB9627)+1,(AC9627-AB9627+1))</f>
        <v>#N/A</v>
      </c>
      <c r="F9627" s="210" t="e">
        <f t="shared" si="759"/>
        <v>#N/A</v>
      </c>
    </row>
    <row r="9628" spans="1:6" x14ac:dyDescent="0.25">
      <c r="A9628" s="43" t="str">
        <f t="shared" si="755"/>
        <v xml:space="preserve"> 0 Financial</v>
      </c>
      <c r="B9628" s="43" t="str">
        <f t="shared" si="756"/>
        <v/>
      </c>
      <c r="C9628" s="43">
        <f t="shared" si="757"/>
        <v>0</v>
      </c>
      <c r="D9628" s="43" t="str">
        <f t="shared" si="758"/>
        <v>Financial</v>
      </c>
      <c r="E9628" s="43" t="e">
        <f>IF(VLOOKUP(S9628,'DD-Lookup'!$J$6:$L$50,3,FALSE)="Monthly",(YEAR(AC9628)-YEAR(AB9628))*12+MONTH(AC9628)-MONTH(AB9628)+1,(AC9628-AB9628+1))</f>
        <v>#N/A</v>
      </c>
      <c r="F9628" s="210" t="e">
        <f t="shared" si="759"/>
        <v>#N/A</v>
      </c>
    </row>
    <row r="9629" spans="1:6" x14ac:dyDescent="0.25">
      <c r="A9629" s="43" t="str">
        <f t="shared" si="755"/>
        <v xml:space="preserve"> 0 Financial</v>
      </c>
      <c r="B9629" s="43" t="str">
        <f t="shared" si="756"/>
        <v/>
      </c>
      <c r="C9629" s="43">
        <f t="shared" si="757"/>
        <v>0</v>
      </c>
      <c r="D9629" s="43" t="str">
        <f t="shared" si="758"/>
        <v>Financial</v>
      </c>
      <c r="E9629" s="43" t="e">
        <f>IF(VLOOKUP(S9629,'DD-Lookup'!$J$6:$L$50,3,FALSE)="Monthly",(YEAR(AC9629)-YEAR(AB9629))*12+MONTH(AC9629)-MONTH(AB9629)+1,(AC9629-AB9629+1))</f>
        <v>#N/A</v>
      </c>
      <c r="F9629" s="210" t="e">
        <f t="shared" si="759"/>
        <v>#N/A</v>
      </c>
    </row>
    <row r="9630" spans="1:6" x14ac:dyDescent="0.25">
      <c r="A9630" s="43" t="str">
        <f t="shared" si="755"/>
        <v xml:space="preserve"> 0 Financial</v>
      </c>
      <c r="B9630" s="43" t="str">
        <f t="shared" si="756"/>
        <v/>
      </c>
      <c r="C9630" s="43">
        <f t="shared" si="757"/>
        <v>0</v>
      </c>
      <c r="D9630" s="43" t="str">
        <f t="shared" si="758"/>
        <v>Financial</v>
      </c>
      <c r="E9630" s="43" t="e">
        <f>IF(VLOOKUP(S9630,'DD-Lookup'!$J$6:$L$50,3,FALSE)="Monthly",(YEAR(AC9630)-YEAR(AB9630))*12+MONTH(AC9630)-MONTH(AB9630)+1,(AC9630-AB9630+1))</f>
        <v>#N/A</v>
      </c>
      <c r="F9630" s="210" t="e">
        <f t="shared" si="759"/>
        <v>#N/A</v>
      </c>
    </row>
    <row r="9631" spans="1:6" x14ac:dyDescent="0.25">
      <c r="A9631" s="43" t="str">
        <f t="shared" si="755"/>
        <v xml:space="preserve"> 0 Financial</v>
      </c>
      <c r="B9631" s="43" t="str">
        <f t="shared" si="756"/>
        <v/>
      </c>
      <c r="C9631" s="43">
        <f t="shared" si="757"/>
        <v>0</v>
      </c>
      <c r="D9631" s="43" t="str">
        <f t="shared" si="758"/>
        <v>Financial</v>
      </c>
      <c r="E9631" s="43" t="e">
        <f>IF(VLOOKUP(S9631,'DD-Lookup'!$J$6:$L$50,3,FALSE)="Monthly",(YEAR(AC9631)-YEAR(AB9631))*12+MONTH(AC9631)-MONTH(AB9631)+1,(AC9631-AB9631+1))</f>
        <v>#N/A</v>
      </c>
      <c r="F9631" s="210" t="e">
        <f t="shared" si="759"/>
        <v>#N/A</v>
      </c>
    </row>
    <row r="9632" spans="1:6" x14ac:dyDescent="0.25">
      <c r="A9632" s="43" t="str">
        <f t="shared" si="755"/>
        <v xml:space="preserve"> 0 Financial</v>
      </c>
      <c r="B9632" s="43" t="str">
        <f t="shared" si="756"/>
        <v/>
      </c>
      <c r="C9632" s="43">
        <f t="shared" si="757"/>
        <v>0</v>
      </c>
      <c r="D9632" s="43" t="str">
        <f t="shared" si="758"/>
        <v>Financial</v>
      </c>
      <c r="E9632" s="43" t="e">
        <f>IF(VLOOKUP(S9632,'DD-Lookup'!$J$6:$L$50,3,FALSE)="Monthly",(YEAR(AC9632)-YEAR(AB9632))*12+MONTH(AC9632)-MONTH(AB9632)+1,(AC9632-AB9632+1))</f>
        <v>#N/A</v>
      </c>
      <c r="F9632" s="210" t="e">
        <f t="shared" si="759"/>
        <v>#N/A</v>
      </c>
    </row>
    <row r="9633" spans="1:6" x14ac:dyDescent="0.25">
      <c r="A9633" s="43" t="str">
        <f t="shared" si="755"/>
        <v xml:space="preserve"> 0 Financial</v>
      </c>
      <c r="B9633" s="43" t="str">
        <f t="shared" si="756"/>
        <v/>
      </c>
      <c r="C9633" s="43">
        <f t="shared" si="757"/>
        <v>0</v>
      </c>
      <c r="D9633" s="43" t="str">
        <f t="shared" si="758"/>
        <v>Financial</v>
      </c>
      <c r="E9633" s="43" t="e">
        <f>IF(VLOOKUP(S9633,'DD-Lookup'!$J$6:$L$50,3,FALSE)="Monthly",(YEAR(AC9633)-YEAR(AB9633))*12+MONTH(AC9633)-MONTH(AB9633)+1,(AC9633-AB9633+1))</f>
        <v>#N/A</v>
      </c>
      <c r="F9633" s="210" t="e">
        <f t="shared" si="759"/>
        <v>#N/A</v>
      </c>
    </row>
    <row r="9634" spans="1:6" x14ac:dyDescent="0.25">
      <c r="A9634" s="43" t="str">
        <f t="shared" si="755"/>
        <v xml:space="preserve"> 0 Financial</v>
      </c>
      <c r="B9634" s="43" t="str">
        <f t="shared" si="756"/>
        <v/>
      </c>
      <c r="C9634" s="43">
        <f t="shared" si="757"/>
        <v>0</v>
      </c>
      <c r="D9634" s="43" t="str">
        <f t="shared" si="758"/>
        <v>Financial</v>
      </c>
      <c r="E9634" s="43" t="e">
        <f>IF(VLOOKUP(S9634,'DD-Lookup'!$J$6:$L$50,3,FALSE)="Monthly",(YEAR(AC9634)-YEAR(AB9634))*12+MONTH(AC9634)-MONTH(AB9634)+1,(AC9634-AB9634+1))</f>
        <v>#N/A</v>
      </c>
      <c r="F9634" s="210" t="e">
        <f t="shared" si="759"/>
        <v>#N/A</v>
      </c>
    </row>
    <row r="9635" spans="1:6" x14ac:dyDescent="0.25">
      <c r="A9635" s="43" t="str">
        <f t="shared" si="755"/>
        <v xml:space="preserve"> 0 Financial</v>
      </c>
      <c r="B9635" s="43" t="str">
        <f t="shared" si="756"/>
        <v/>
      </c>
      <c r="C9635" s="43">
        <f t="shared" si="757"/>
        <v>0</v>
      </c>
      <c r="D9635" s="43" t="str">
        <f t="shared" si="758"/>
        <v>Financial</v>
      </c>
      <c r="E9635" s="43" t="e">
        <f>IF(VLOOKUP(S9635,'DD-Lookup'!$J$6:$L$50,3,FALSE)="Monthly",(YEAR(AC9635)-YEAR(AB9635))*12+MONTH(AC9635)-MONTH(AB9635)+1,(AC9635-AB9635+1))</f>
        <v>#N/A</v>
      </c>
      <c r="F9635" s="210" t="e">
        <f t="shared" si="759"/>
        <v>#N/A</v>
      </c>
    </row>
    <row r="9636" spans="1:6" x14ac:dyDescent="0.25">
      <c r="A9636" s="43" t="str">
        <f t="shared" si="755"/>
        <v xml:space="preserve"> 0 Financial</v>
      </c>
      <c r="B9636" s="43" t="str">
        <f t="shared" si="756"/>
        <v/>
      </c>
      <c r="C9636" s="43">
        <f t="shared" si="757"/>
        <v>0</v>
      </c>
      <c r="D9636" s="43" t="str">
        <f t="shared" si="758"/>
        <v>Financial</v>
      </c>
      <c r="E9636" s="43" t="e">
        <f>IF(VLOOKUP(S9636,'DD-Lookup'!$J$6:$L$50,3,FALSE)="Monthly",(YEAR(AC9636)-YEAR(AB9636))*12+MONTH(AC9636)-MONTH(AB9636)+1,(AC9636-AB9636+1))</f>
        <v>#N/A</v>
      </c>
      <c r="F9636" s="210" t="e">
        <f t="shared" si="759"/>
        <v>#N/A</v>
      </c>
    </row>
    <row r="9637" spans="1:6" x14ac:dyDescent="0.25">
      <c r="A9637" s="43" t="str">
        <f t="shared" si="755"/>
        <v xml:space="preserve"> 0 Financial</v>
      </c>
      <c r="B9637" s="43" t="str">
        <f t="shared" si="756"/>
        <v/>
      </c>
      <c r="C9637" s="43">
        <f t="shared" si="757"/>
        <v>0</v>
      </c>
      <c r="D9637" s="43" t="str">
        <f t="shared" si="758"/>
        <v>Financial</v>
      </c>
      <c r="E9637" s="43" t="e">
        <f>IF(VLOOKUP(S9637,'DD-Lookup'!$J$6:$L$50,3,FALSE)="Monthly",(YEAR(AC9637)-YEAR(AB9637))*12+MONTH(AC9637)-MONTH(AB9637)+1,(AC9637-AB9637+1))</f>
        <v>#N/A</v>
      </c>
      <c r="F9637" s="210" t="e">
        <f t="shared" si="759"/>
        <v>#N/A</v>
      </c>
    </row>
    <row r="9638" spans="1:6" x14ac:dyDescent="0.25">
      <c r="A9638" s="43" t="str">
        <f t="shared" si="755"/>
        <v xml:space="preserve"> 0 Financial</v>
      </c>
      <c r="B9638" s="43" t="str">
        <f t="shared" si="756"/>
        <v/>
      </c>
      <c r="C9638" s="43">
        <f t="shared" si="757"/>
        <v>0</v>
      </c>
      <c r="D9638" s="43" t="str">
        <f t="shared" si="758"/>
        <v>Financial</v>
      </c>
      <c r="E9638" s="43" t="e">
        <f>IF(VLOOKUP(S9638,'DD-Lookup'!$J$6:$L$50,3,FALSE)="Monthly",(YEAR(AC9638)-YEAR(AB9638))*12+MONTH(AC9638)-MONTH(AB9638)+1,(AC9638-AB9638+1))</f>
        <v>#N/A</v>
      </c>
      <c r="F9638" s="210" t="e">
        <f t="shared" si="759"/>
        <v>#N/A</v>
      </c>
    </row>
    <row r="9639" spans="1:6" x14ac:dyDescent="0.25">
      <c r="A9639" s="43" t="str">
        <f t="shared" si="755"/>
        <v xml:space="preserve"> 0 Financial</v>
      </c>
      <c r="B9639" s="43" t="str">
        <f t="shared" si="756"/>
        <v/>
      </c>
      <c r="C9639" s="43">
        <f t="shared" si="757"/>
        <v>0</v>
      </c>
      <c r="D9639" s="43" t="str">
        <f t="shared" si="758"/>
        <v>Financial</v>
      </c>
      <c r="E9639" s="43" t="e">
        <f>IF(VLOOKUP(S9639,'DD-Lookup'!$J$6:$L$50,3,FALSE)="Monthly",(YEAR(AC9639)-YEAR(AB9639))*12+MONTH(AC9639)-MONTH(AB9639)+1,(AC9639-AB9639+1))</f>
        <v>#N/A</v>
      </c>
      <c r="F9639" s="210" t="e">
        <f t="shared" si="759"/>
        <v>#N/A</v>
      </c>
    </row>
    <row r="9640" spans="1:6" x14ac:dyDescent="0.25">
      <c r="A9640" s="43" t="str">
        <f t="shared" si="755"/>
        <v xml:space="preserve"> 0 Financial</v>
      </c>
      <c r="B9640" s="43" t="str">
        <f t="shared" si="756"/>
        <v/>
      </c>
      <c r="C9640" s="43">
        <f t="shared" si="757"/>
        <v>0</v>
      </c>
      <c r="D9640" s="43" t="str">
        <f t="shared" si="758"/>
        <v>Financial</v>
      </c>
      <c r="E9640" s="43" t="e">
        <f>IF(VLOOKUP(S9640,'DD-Lookup'!$J$6:$L$50,3,FALSE)="Monthly",(YEAR(AC9640)-YEAR(AB9640))*12+MONTH(AC9640)-MONTH(AB9640)+1,(AC9640-AB9640+1))</f>
        <v>#N/A</v>
      </c>
      <c r="F9640" s="210" t="e">
        <f t="shared" si="759"/>
        <v>#N/A</v>
      </c>
    </row>
    <row r="9641" spans="1:6" x14ac:dyDescent="0.25">
      <c r="A9641" s="43" t="str">
        <f t="shared" si="755"/>
        <v xml:space="preserve"> 0 Financial</v>
      </c>
      <c r="B9641" s="43" t="str">
        <f t="shared" si="756"/>
        <v/>
      </c>
      <c r="C9641" s="43">
        <f t="shared" si="757"/>
        <v>0</v>
      </c>
      <c r="D9641" s="43" t="str">
        <f t="shared" si="758"/>
        <v>Financial</v>
      </c>
      <c r="E9641" s="43" t="e">
        <f>IF(VLOOKUP(S9641,'DD-Lookup'!$J$6:$L$50,3,FALSE)="Monthly",(YEAR(AC9641)-YEAR(AB9641))*12+MONTH(AC9641)-MONTH(AB9641)+1,(AC9641-AB9641+1))</f>
        <v>#N/A</v>
      </c>
      <c r="F9641" s="210" t="e">
        <f t="shared" si="759"/>
        <v>#N/A</v>
      </c>
    </row>
    <row r="9642" spans="1:6" x14ac:dyDescent="0.25">
      <c r="A9642" s="43" t="str">
        <f t="shared" si="755"/>
        <v xml:space="preserve"> 0 Financial</v>
      </c>
      <c r="B9642" s="43" t="str">
        <f t="shared" si="756"/>
        <v/>
      </c>
      <c r="C9642" s="43">
        <f t="shared" si="757"/>
        <v>0</v>
      </c>
      <c r="D9642" s="43" t="str">
        <f t="shared" si="758"/>
        <v>Financial</v>
      </c>
      <c r="E9642" s="43" t="e">
        <f>IF(VLOOKUP(S9642,'DD-Lookup'!$J$6:$L$50,3,FALSE)="Monthly",(YEAR(AC9642)-YEAR(AB9642))*12+MONTH(AC9642)-MONTH(AB9642)+1,(AC9642-AB9642+1))</f>
        <v>#N/A</v>
      </c>
      <c r="F9642" s="210" t="e">
        <f t="shared" si="759"/>
        <v>#N/A</v>
      </c>
    </row>
    <row r="9643" spans="1:6" x14ac:dyDescent="0.25">
      <c r="A9643" s="43" t="str">
        <f t="shared" si="755"/>
        <v xml:space="preserve"> 0 Financial</v>
      </c>
      <c r="B9643" s="43" t="str">
        <f t="shared" si="756"/>
        <v/>
      </c>
      <c r="C9643" s="43">
        <f t="shared" si="757"/>
        <v>0</v>
      </c>
      <c r="D9643" s="43" t="str">
        <f t="shared" si="758"/>
        <v>Financial</v>
      </c>
      <c r="E9643" s="43" t="e">
        <f>IF(VLOOKUP(S9643,'DD-Lookup'!$J$6:$L$50,3,FALSE)="Monthly",(YEAR(AC9643)-YEAR(AB9643))*12+MONTH(AC9643)-MONTH(AB9643)+1,(AC9643-AB9643+1))</f>
        <v>#N/A</v>
      </c>
      <c r="F9643" s="210" t="e">
        <f t="shared" si="759"/>
        <v>#N/A</v>
      </c>
    </row>
    <row r="9644" spans="1:6" x14ac:dyDescent="0.25">
      <c r="A9644" s="43" t="str">
        <f t="shared" si="755"/>
        <v xml:space="preserve"> 0 Financial</v>
      </c>
      <c r="B9644" s="43" t="str">
        <f t="shared" si="756"/>
        <v/>
      </c>
      <c r="C9644" s="43">
        <f t="shared" si="757"/>
        <v>0</v>
      </c>
      <c r="D9644" s="43" t="str">
        <f t="shared" si="758"/>
        <v>Financial</v>
      </c>
      <c r="E9644" s="43" t="e">
        <f>IF(VLOOKUP(S9644,'DD-Lookup'!$J$6:$L$50,3,FALSE)="Monthly",(YEAR(AC9644)-YEAR(AB9644))*12+MONTH(AC9644)-MONTH(AB9644)+1,(AC9644-AB9644+1))</f>
        <v>#N/A</v>
      </c>
      <c r="F9644" s="210" t="e">
        <f t="shared" si="759"/>
        <v>#N/A</v>
      </c>
    </row>
    <row r="9645" spans="1:6" x14ac:dyDescent="0.25">
      <c r="A9645" s="43" t="str">
        <f t="shared" si="755"/>
        <v xml:space="preserve"> 0 Financial</v>
      </c>
      <c r="B9645" s="43" t="str">
        <f t="shared" si="756"/>
        <v/>
      </c>
      <c r="C9645" s="43">
        <f t="shared" si="757"/>
        <v>0</v>
      </c>
      <c r="D9645" s="43" t="str">
        <f t="shared" si="758"/>
        <v>Financial</v>
      </c>
      <c r="E9645" s="43" t="e">
        <f>IF(VLOOKUP(S9645,'DD-Lookup'!$J$6:$L$50,3,FALSE)="Monthly",(YEAR(AC9645)-YEAR(AB9645))*12+MONTH(AC9645)-MONTH(AB9645)+1,(AC9645-AB9645+1))</f>
        <v>#N/A</v>
      </c>
      <c r="F9645" s="210" t="e">
        <f t="shared" si="759"/>
        <v>#N/A</v>
      </c>
    </row>
    <row r="9646" spans="1:6" x14ac:dyDescent="0.25">
      <c r="A9646" s="43" t="str">
        <f t="shared" si="755"/>
        <v xml:space="preserve"> 0 Financial</v>
      </c>
      <c r="B9646" s="43" t="str">
        <f t="shared" si="756"/>
        <v/>
      </c>
      <c r="C9646" s="43">
        <f t="shared" si="757"/>
        <v>0</v>
      </c>
      <c r="D9646" s="43" t="str">
        <f t="shared" si="758"/>
        <v>Financial</v>
      </c>
      <c r="E9646" s="43" t="e">
        <f>IF(VLOOKUP(S9646,'DD-Lookup'!$J$6:$L$50,3,FALSE)="Monthly",(YEAR(AC9646)-YEAR(AB9646))*12+MONTH(AC9646)-MONTH(AB9646)+1,(AC9646-AB9646+1))</f>
        <v>#N/A</v>
      </c>
      <c r="F9646" s="210" t="e">
        <f t="shared" si="759"/>
        <v>#N/A</v>
      </c>
    </row>
    <row r="9647" spans="1:6" x14ac:dyDescent="0.25">
      <c r="A9647" s="43" t="str">
        <f t="shared" si="755"/>
        <v xml:space="preserve"> 0 Financial</v>
      </c>
      <c r="B9647" s="43" t="str">
        <f t="shared" si="756"/>
        <v/>
      </c>
      <c r="C9647" s="43">
        <f t="shared" si="757"/>
        <v>0</v>
      </c>
      <c r="D9647" s="43" t="str">
        <f t="shared" si="758"/>
        <v>Financial</v>
      </c>
      <c r="E9647" s="43" t="e">
        <f>IF(VLOOKUP(S9647,'DD-Lookup'!$J$6:$L$50,3,FALSE)="Monthly",(YEAR(AC9647)-YEAR(AB9647))*12+MONTH(AC9647)-MONTH(AB9647)+1,(AC9647-AB9647+1))</f>
        <v>#N/A</v>
      </c>
      <c r="F9647" s="210" t="e">
        <f t="shared" si="759"/>
        <v>#N/A</v>
      </c>
    </row>
    <row r="9648" spans="1:6" x14ac:dyDescent="0.25">
      <c r="A9648" s="43" t="str">
        <f t="shared" si="755"/>
        <v xml:space="preserve"> 0 Financial</v>
      </c>
      <c r="B9648" s="43" t="str">
        <f t="shared" si="756"/>
        <v/>
      </c>
      <c r="C9648" s="43">
        <f t="shared" si="757"/>
        <v>0</v>
      </c>
      <c r="D9648" s="43" t="str">
        <f t="shared" si="758"/>
        <v>Financial</v>
      </c>
      <c r="E9648" s="43" t="e">
        <f>IF(VLOOKUP(S9648,'DD-Lookup'!$J$6:$L$50,3,FALSE)="Monthly",(YEAR(AC9648)-YEAR(AB9648))*12+MONTH(AC9648)-MONTH(AB9648)+1,(AC9648-AB9648+1))</f>
        <v>#N/A</v>
      </c>
      <c r="F9648" s="210" t="e">
        <f t="shared" si="759"/>
        <v>#N/A</v>
      </c>
    </row>
    <row r="9649" spans="1:6" x14ac:dyDescent="0.25">
      <c r="A9649" s="43" t="str">
        <f t="shared" si="755"/>
        <v xml:space="preserve"> 0 Financial</v>
      </c>
      <c r="B9649" s="43" t="str">
        <f t="shared" si="756"/>
        <v/>
      </c>
      <c r="C9649" s="43">
        <f t="shared" si="757"/>
        <v>0</v>
      </c>
      <c r="D9649" s="43" t="str">
        <f t="shared" si="758"/>
        <v>Financial</v>
      </c>
      <c r="E9649" s="43" t="e">
        <f>IF(VLOOKUP(S9649,'DD-Lookup'!$J$6:$L$50,3,FALSE)="Monthly",(YEAR(AC9649)-YEAR(AB9649))*12+MONTH(AC9649)-MONTH(AB9649)+1,(AC9649-AB9649+1))</f>
        <v>#N/A</v>
      </c>
      <c r="F9649" s="210" t="e">
        <f t="shared" si="759"/>
        <v>#N/A</v>
      </c>
    </row>
    <row r="9650" spans="1:6" x14ac:dyDescent="0.25">
      <c r="A9650" s="43" t="str">
        <f t="shared" si="755"/>
        <v xml:space="preserve"> 0 Financial</v>
      </c>
      <c r="B9650" s="43" t="str">
        <f t="shared" si="756"/>
        <v/>
      </c>
      <c r="C9650" s="43">
        <f t="shared" si="757"/>
        <v>0</v>
      </c>
      <c r="D9650" s="43" t="str">
        <f t="shared" si="758"/>
        <v>Financial</v>
      </c>
      <c r="E9650" s="43" t="e">
        <f>IF(VLOOKUP(S9650,'DD-Lookup'!$J$6:$L$50,3,FALSE)="Monthly",(YEAR(AC9650)-YEAR(AB9650))*12+MONTH(AC9650)-MONTH(AB9650)+1,(AC9650-AB9650+1))</f>
        <v>#N/A</v>
      </c>
      <c r="F9650" s="210" t="e">
        <f t="shared" si="759"/>
        <v>#N/A</v>
      </c>
    </row>
    <row r="9651" spans="1:6" x14ac:dyDescent="0.25">
      <c r="A9651" s="43" t="str">
        <f t="shared" si="755"/>
        <v xml:space="preserve"> 0 Financial</v>
      </c>
      <c r="B9651" s="43" t="str">
        <f t="shared" si="756"/>
        <v/>
      </c>
      <c r="C9651" s="43">
        <f t="shared" si="757"/>
        <v>0</v>
      </c>
      <c r="D9651" s="43" t="str">
        <f t="shared" si="758"/>
        <v>Financial</v>
      </c>
      <c r="E9651" s="43" t="e">
        <f>IF(VLOOKUP(S9651,'DD-Lookup'!$J$6:$L$50,3,FALSE)="Monthly",(YEAR(AC9651)-YEAR(AB9651))*12+MONTH(AC9651)-MONTH(AB9651)+1,(AC9651-AB9651+1))</f>
        <v>#N/A</v>
      </c>
      <c r="F9651" s="210" t="e">
        <f t="shared" si="759"/>
        <v>#N/A</v>
      </c>
    </row>
    <row r="9652" spans="1:6" x14ac:dyDescent="0.25">
      <c r="A9652" s="43" t="str">
        <f t="shared" si="755"/>
        <v xml:space="preserve"> 0 Financial</v>
      </c>
      <c r="B9652" s="43" t="str">
        <f t="shared" si="756"/>
        <v/>
      </c>
      <c r="C9652" s="43">
        <f t="shared" si="757"/>
        <v>0</v>
      </c>
      <c r="D9652" s="43" t="str">
        <f t="shared" si="758"/>
        <v>Financial</v>
      </c>
      <c r="E9652" s="43" t="e">
        <f>IF(VLOOKUP(S9652,'DD-Lookup'!$J$6:$L$50,3,FALSE)="Monthly",(YEAR(AC9652)-YEAR(AB9652))*12+MONTH(AC9652)-MONTH(AB9652)+1,(AC9652-AB9652+1))</f>
        <v>#N/A</v>
      </c>
      <c r="F9652" s="210" t="e">
        <f t="shared" si="759"/>
        <v>#N/A</v>
      </c>
    </row>
    <row r="9653" spans="1:6" x14ac:dyDescent="0.25">
      <c r="A9653" s="43" t="str">
        <f t="shared" si="755"/>
        <v xml:space="preserve"> 0 Financial</v>
      </c>
      <c r="B9653" s="43" t="str">
        <f t="shared" si="756"/>
        <v/>
      </c>
      <c r="C9653" s="43">
        <f t="shared" si="757"/>
        <v>0</v>
      </c>
      <c r="D9653" s="43" t="str">
        <f t="shared" si="758"/>
        <v>Financial</v>
      </c>
      <c r="E9653" s="43" t="e">
        <f>IF(VLOOKUP(S9653,'DD-Lookup'!$J$6:$L$50,3,FALSE)="Monthly",(YEAR(AC9653)-YEAR(AB9653))*12+MONTH(AC9653)-MONTH(AB9653)+1,(AC9653-AB9653+1))</f>
        <v>#N/A</v>
      </c>
      <c r="F9653" s="210" t="e">
        <f t="shared" si="759"/>
        <v>#N/A</v>
      </c>
    </row>
    <row r="9654" spans="1:6" x14ac:dyDescent="0.25">
      <c r="A9654" s="43" t="str">
        <f t="shared" si="755"/>
        <v xml:space="preserve"> 0 Financial</v>
      </c>
      <c r="B9654" s="43" t="str">
        <f t="shared" si="756"/>
        <v/>
      </c>
      <c r="C9654" s="43">
        <f t="shared" si="757"/>
        <v>0</v>
      </c>
      <c r="D9654" s="43" t="str">
        <f t="shared" si="758"/>
        <v>Financial</v>
      </c>
      <c r="E9654" s="43" t="e">
        <f>IF(VLOOKUP(S9654,'DD-Lookup'!$J$6:$L$50,3,FALSE)="Monthly",(YEAR(AC9654)-YEAR(AB9654))*12+MONTH(AC9654)-MONTH(AB9654)+1,(AC9654-AB9654+1))</f>
        <v>#N/A</v>
      </c>
      <c r="F9654" s="210" t="e">
        <f t="shared" si="759"/>
        <v>#N/A</v>
      </c>
    </row>
    <row r="9655" spans="1:6" x14ac:dyDescent="0.25">
      <c r="A9655" s="43" t="str">
        <f t="shared" si="755"/>
        <v xml:space="preserve"> 0 Financial</v>
      </c>
      <c r="B9655" s="43" t="str">
        <f t="shared" si="756"/>
        <v/>
      </c>
      <c r="C9655" s="43">
        <f t="shared" si="757"/>
        <v>0</v>
      </c>
      <c r="D9655" s="43" t="str">
        <f t="shared" si="758"/>
        <v>Financial</v>
      </c>
      <c r="E9655" s="43" t="e">
        <f>IF(VLOOKUP(S9655,'DD-Lookup'!$J$6:$L$50,3,FALSE)="Monthly",(YEAR(AC9655)-YEAR(AB9655))*12+MONTH(AC9655)-MONTH(AB9655)+1,(AC9655-AB9655+1))</f>
        <v>#N/A</v>
      </c>
      <c r="F9655" s="210" t="e">
        <f t="shared" si="759"/>
        <v>#N/A</v>
      </c>
    </row>
    <row r="9656" spans="1:6" x14ac:dyDescent="0.25">
      <c r="A9656" s="43" t="str">
        <f t="shared" si="755"/>
        <v xml:space="preserve"> 0 Financial</v>
      </c>
      <c r="B9656" s="43" t="str">
        <f t="shared" si="756"/>
        <v/>
      </c>
      <c r="C9656" s="43">
        <f t="shared" si="757"/>
        <v>0</v>
      </c>
      <c r="D9656" s="43" t="str">
        <f t="shared" si="758"/>
        <v>Financial</v>
      </c>
      <c r="E9656" s="43" t="e">
        <f>IF(VLOOKUP(S9656,'DD-Lookup'!$J$6:$L$50,3,FALSE)="Monthly",(YEAR(AC9656)-YEAR(AB9656))*12+MONTH(AC9656)-MONTH(AB9656)+1,(AC9656-AB9656+1))</f>
        <v>#N/A</v>
      </c>
      <c r="F9656" s="210" t="e">
        <f t="shared" si="759"/>
        <v>#N/A</v>
      </c>
    </row>
    <row r="9657" spans="1:6" x14ac:dyDescent="0.25">
      <c r="A9657" s="43" t="str">
        <f t="shared" si="755"/>
        <v xml:space="preserve"> 0 Financial</v>
      </c>
      <c r="B9657" s="43" t="str">
        <f t="shared" si="756"/>
        <v/>
      </c>
      <c r="C9657" s="43">
        <f t="shared" si="757"/>
        <v>0</v>
      </c>
      <c r="D9657" s="43" t="str">
        <f t="shared" si="758"/>
        <v>Financial</v>
      </c>
      <c r="E9657" s="43" t="e">
        <f>IF(VLOOKUP(S9657,'DD-Lookup'!$J$6:$L$50,3,FALSE)="Monthly",(YEAR(AC9657)-YEAR(AB9657))*12+MONTH(AC9657)-MONTH(AB9657)+1,(AC9657-AB9657+1))</f>
        <v>#N/A</v>
      </c>
      <c r="F9657" s="210" t="e">
        <f t="shared" si="759"/>
        <v>#N/A</v>
      </c>
    </row>
    <row r="9658" spans="1:6" x14ac:dyDescent="0.25">
      <c r="A9658" s="43" t="str">
        <f t="shared" si="755"/>
        <v xml:space="preserve"> 0 Financial</v>
      </c>
      <c r="B9658" s="43" t="str">
        <f t="shared" si="756"/>
        <v/>
      </c>
      <c r="C9658" s="43">
        <f t="shared" si="757"/>
        <v>0</v>
      </c>
      <c r="D9658" s="43" t="str">
        <f t="shared" si="758"/>
        <v>Financial</v>
      </c>
      <c r="E9658" s="43" t="e">
        <f>IF(VLOOKUP(S9658,'DD-Lookup'!$J$6:$L$50,3,FALSE)="Monthly",(YEAR(AC9658)-YEAR(AB9658))*12+MONTH(AC9658)-MONTH(AB9658)+1,(AC9658-AB9658+1))</f>
        <v>#N/A</v>
      </c>
      <c r="F9658" s="210" t="e">
        <f t="shared" si="759"/>
        <v>#N/A</v>
      </c>
    </row>
    <row r="9659" spans="1:6" x14ac:dyDescent="0.25">
      <c r="A9659" s="43" t="str">
        <f t="shared" si="755"/>
        <v xml:space="preserve"> 0 Financial</v>
      </c>
      <c r="B9659" s="43" t="str">
        <f t="shared" si="756"/>
        <v/>
      </c>
      <c r="C9659" s="43">
        <f t="shared" si="757"/>
        <v>0</v>
      </c>
      <c r="D9659" s="43" t="str">
        <f t="shared" si="758"/>
        <v>Financial</v>
      </c>
      <c r="E9659" s="43" t="e">
        <f>IF(VLOOKUP(S9659,'DD-Lookup'!$J$6:$L$50,3,FALSE)="Monthly",(YEAR(AC9659)-YEAR(AB9659))*12+MONTH(AC9659)-MONTH(AB9659)+1,(AC9659-AB9659+1))</f>
        <v>#N/A</v>
      </c>
      <c r="F9659" s="210" t="e">
        <f t="shared" si="759"/>
        <v>#N/A</v>
      </c>
    </row>
    <row r="9660" spans="1:6" x14ac:dyDescent="0.25">
      <c r="A9660" s="43" t="str">
        <f t="shared" si="755"/>
        <v xml:space="preserve"> 0 Financial</v>
      </c>
      <c r="B9660" s="43" t="str">
        <f t="shared" si="756"/>
        <v/>
      </c>
      <c r="C9660" s="43">
        <f t="shared" si="757"/>
        <v>0</v>
      </c>
      <c r="D9660" s="43" t="str">
        <f t="shared" si="758"/>
        <v>Financial</v>
      </c>
      <c r="E9660" s="43" t="e">
        <f>IF(VLOOKUP(S9660,'DD-Lookup'!$J$6:$L$50,3,FALSE)="Monthly",(YEAR(AC9660)-YEAR(AB9660))*12+MONTH(AC9660)-MONTH(AB9660)+1,(AC9660-AB9660+1))</f>
        <v>#N/A</v>
      </c>
      <c r="F9660" s="210" t="e">
        <f t="shared" si="759"/>
        <v>#N/A</v>
      </c>
    </row>
    <row r="9661" spans="1:6" x14ac:dyDescent="0.25">
      <c r="A9661" s="43" t="str">
        <f t="shared" si="755"/>
        <v xml:space="preserve"> 0 Financial</v>
      </c>
      <c r="B9661" s="43" t="str">
        <f t="shared" si="756"/>
        <v/>
      </c>
      <c r="C9661" s="43">
        <f t="shared" si="757"/>
        <v>0</v>
      </c>
      <c r="D9661" s="43" t="str">
        <f t="shared" si="758"/>
        <v>Financial</v>
      </c>
      <c r="E9661" s="43" t="e">
        <f>IF(VLOOKUP(S9661,'DD-Lookup'!$J$6:$L$50,3,FALSE)="Monthly",(YEAR(AC9661)-YEAR(AB9661))*12+MONTH(AC9661)-MONTH(AB9661)+1,(AC9661-AB9661+1))</f>
        <v>#N/A</v>
      </c>
      <c r="F9661" s="210" t="e">
        <f t="shared" si="759"/>
        <v>#N/A</v>
      </c>
    </row>
    <row r="9662" spans="1:6" x14ac:dyDescent="0.25">
      <c r="A9662" s="43" t="str">
        <f t="shared" si="755"/>
        <v xml:space="preserve"> 0 Financial</v>
      </c>
      <c r="B9662" s="43" t="str">
        <f t="shared" si="756"/>
        <v/>
      </c>
      <c r="C9662" s="43">
        <f t="shared" si="757"/>
        <v>0</v>
      </c>
      <c r="D9662" s="43" t="str">
        <f t="shared" si="758"/>
        <v>Financial</v>
      </c>
      <c r="E9662" s="43" t="e">
        <f>IF(VLOOKUP(S9662,'DD-Lookup'!$J$6:$L$50,3,FALSE)="Monthly",(YEAR(AC9662)-YEAR(AB9662))*12+MONTH(AC9662)-MONTH(AB9662)+1,(AC9662-AB9662+1))</f>
        <v>#N/A</v>
      </c>
      <c r="F9662" s="210" t="e">
        <f t="shared" si="759"/>
        <v>#N/A</v>
      </c>
    </row>
    <row r="9663" spans="1:6" x14ac:dyDescent="0.25">
      <c r="A9663" s="43" t="str">
        <f t="shared" si="755"/>
        <v xml:space="preserve"> 0 Financial</v>
      </c>
      <c r="B9663" s="43" t="str">
        <f t="shared" si="756"/>
        <v/>
      </c>
      <c r="C9663" s="43">
        <f t="shared" si="757"/>
        <v>0</v>
      </c>
      <c r="D9663" s="43" t="str">
        <f t="shared" si="758"/>
        <v>Financial</v>
      </c>
      <c r="E9663" s="43" t="e">
        <f>IF(VLOOKUP(S9663,'DD-Lookup'!$J$6:$L$50,3,FALSE)="Monthly",(YEAR(AC9663)-YEAR(AB9663))*12+MONTH(AC9663)-MONTH(AB9663)+1,(AC9663-AB9663+1))</f>
        <v>#N/A</v>
      </c>
      <c r="F9663" s="210" t="e">
        <f t="shared" si="759"/>
        <v>#N/A</v>
      </c>
    </row>
    <row r="9664" spans="1:6" x14ac:dyDescent="0.25">
      <c r="A9664" s="43" t="str">
        <f t="shared" si="755"/>
        <v xml:space="preserve"> 0 Financial</v>
      </c>
      <c r="B9664" s="43" t="str">
        <f t="shared" si="756"/>
        <v/>
      </c>
      <c r="C9664" s="43">
        <f t="shared" si="757"/>
        <v>0</v>
      </c>
      <c r="D9664" s="43" t="str">
        <f t="shared" si="758"/>
        <v>Financial</v>
      </c>
      <c r="E9664" s="43" t="e">
        <f>IF(VLOOKUP(S9664,'DD-Lookup'!$J$6:$L$50,3,FALSE)="Monthly",(YEAR(AC9664)-YEAR(AB9664))*12+MONTH(AC9664)-MONTH(AB9664)+1,(AC9664-AB9664+1))</f>
        <v>#N/A</v>
      </c>
      <c r="F9664" s="210" t="e">
        <f t="shared" si="759"/>
        <v>#N/A</v>
      </c>
    </row>
    <row r="9665" spans="1:6" x14ac:dyDescent="0.25">
      <c r="A9665" s="43" t="str">
        <f t="shared" si="755"/>
        <v xml:space="preserve"> 0 Financial</v>
      </c>
      <c r="B9665" s="43" t="str">
        <f t="shared" si="756"/>
        <v/>
      </c>
      <c r="C9665" s="43">
        <f t="shared" si="757"/>
        <v>0</v>
      </c>
      <c r="D9665" s="43" t="str">
        <f t="shared" si="758"/>
        <v>Financial</v>
      </c>
      <c r="E9665" s="43" t="e">
        <f>IF(VLOOKUP(S9665,'DD-Lookup'!$J$6:$L$50,3,FALSE)="Monthly",(YEAR(AC9665)-YEAR(AB9665))*12+MONTH(AC9665)-MONTH(AB9665)+1,(AC9665-AB9665+1))</f>
        <v>#N/A</v>
      </c>
      <c r="F9665" s="210" t="e">
        <f t="shared" si="759"/>
        <v>#N/A</v>
      </c>
    </row>
    <row r="9666" spans="1:6" x14ac:dyDescent="0.25">
      <c r="A9666" s="43" t="str">
        <f t="shared" si="755"/>
        <v xml:space="preserve"> 0 Financial</v>
      </c>
      <c r="B9666" s="43" t="str">
        <f t="shared" si="756"/>
        <v/>
      </c>
      <c r="C9666" s="43">
        <f t="shared" si="757"/>
        <v>0</v>
      </c>
      <c r="D9666" s="43" t="str">
        <f t="shared" si="758"/>
        <v>Financial</v>
      </c>
      <c r="E9666" s="43" t="e">
        <f>IF(VLOOKUP(S9666,'DD-Lookup'!$J$6:$L$50,3,FALSE)="Monthly",(YEAR(AC9666)-YEAR(AB9666))*12+MONTH(AC9666)-MONTH(AB9666)+1,(AC9666-AB9666+1))</f>
        <v>#N/A</v>
      </c>
      <c r="F9666" s="210" t="e">
        <f t="shared" si="759"/>
        <v>#N/A</v>
      </c>
    </row>
    <row r="9667" spans="1:6" x14ac:dyDescent="0.25">
      <c r="A9667" s="43" t="str">
        <f t="shared" si="755"/>
        <v xml:space="preserve"> 0 Financial</v>
      </c>
      <c r="B9667" s="43" t="str">
        <f t="shared" si="756"/>
        <v/>
      </c>
      <c r="C9667" s="43">
        <f t="shared" si="757"/>
        <v>0</v>
      </c>
      <c r="D9667" s="43" t="str">
        <f t="shared" si="758"/>
        <v>Financial</v>
      </c>
      <c r="E9667" s="43" t="e">
        <f>IF(VLOOKUP(S9667,'DD-Lookup'!$J$6:$L$50,3,FALSE)="Monthly",(YEAR(AC9667)-YEAR(AB9667))*12+MONTH(AC9667)-MONTH(AB9667)+1,(AC9667-AB9667+1))</f>
        <v>#N/A</v>
      </c>
      <c r="F9667" s="210" t="e">
        <f t="shared" si="759"/>
        <v>#N/A</v>
      </c>
    </row>
    <row r="9668" spans="1:6" x14ac:dyDescent="0.25">
      <c r="A9668" s="43" t="str">
        <f t="shared" si="755"/>
        <v xml:space="preserve"> 0 Financial</v>
      </c>
      <c r="B9668" s="43" t="str">
        <f t="shared" si="756"/>
        <v/>
      </c>
      <c r="C9668" s="43">
        <f t="shared" si="757"/>
        <v>0</v>
      </c>
      <c r="D9668" s="43" t="str">
        <f t="shared" si="758"/>
        <v>Financial</v>
      </c>
      <c r="E9668" s="43" t="e">
        <f>IF(VLOOKUP(S9668,'DD-Lookup'!$J$6:$L$50,3,FALSE)="Monthly",(YEAR(AC9668)-YEAR(AB9668))*12+MONTH(AC9668)-MONTH(AB9668)+1,(AC9668-AB9668+1))</f>
        <v>#N/A</v>
      </c>
      <c r="F9668" s="210" t="e">
        <f t="shared" si="759"/>
        <v>#N/A</v>
      </c>
    </row>
    <row r="9669" spans="1:6" x14ac:dyDescent="0.25">
      <c r="A9669" s="43" t="str">
        <f t="shared" si="755"/>
        <v xml:space="preserve"> 0 Financial</v>
      </c>
      <c r="B9669" s="43" t="str">
        <f t="shared" si="756"/>
        <v/>
      </c>
      <c r="C9669" s="43">
        <f t="shared" si="757"/>
        <v>0</v>
      </c>
      <c r="D9669" s="43" t="str">
        <f t="shared" si="758"/>
        <v>Financial</v>
      </c>
      <c r="E9669" s="43" t="e">
        <f>IF(VLOOKUP(S9669,'DD-Lookup'!$J$6:$L$50,3,FALSE)="Monthly",(YEAR(AC9669)-YEAR(AB9669))*12+MONTH(AC9669)-MONTH(AB9669)+1,(AC9669-AB9669+1))</f>
        <v>#N/A</v>
      </c>
      <c r="F9669" s="210" t="e">
        <f t="shared" si="759"/>
        <v>#N/A</v>
      </c>
    </row>
    <row r="9670" spans="1:6" x14ac:dyDescent="0.25">
      <c r="A9670" s="43" t="str">
        <f t="shared" si="755"/>
        <v xml:space="preserve"> 0 Financial</v>
      </c>
      <c r="B9670" s="43" t="str">
        <f t="shared" si="756"/>
        <v/>
      </c>
      <c r="C9670" s="43">
        <f t="shared" si="757"/>
        <v>0</v>
      </c>
      <c r="D9670" s="43" t="str">
        <f t="shared" si="758"/>
        <v>Financial</v>
      </c>
      <c r="E9670" s="43" t="e">
        <f>IF(VLOOKUP(S9670,'DD-Lookup'!$J$6:$L$50,3,FALSE)="Monthly",(YEAR(AC9670)-YEAR(AB9670))*12+MONTH(AC9670)-MONTH(AB9670)+1,(AC9670-AB9670+1))</f>
        <v>#N/A</v>
      </c>
      <c r="F9670" s="210" t="e">
        <f t="shared" si="759"/>
        <v>#N/A</v>
      </c>
    </row>
    <row r="9671" spans="1:6" x14ac:dyDescent="0.25">
      <c r="A9671" s="43" t="str">
        <f t="shared" si="755"/>
        <v xml:space="preserve"> 0 Financial</v>
      </c>
      <c r="B9671" s="43" t="str">
        <f t="shared" si="756"/>
        <v/>
      </c>
      <c r="C9671" s="43">
        <f t="shared" si="757"/>
        <v>0</v>
      </c>
      <c r="D9671" s="43" t="str">
        <f t="shared" si="758"/>
        <v>Financial</v>
      </c>
      <c r="E9671" s="43" t="e">
        <f>IF(VLOOKUP(S9671,'DD-Lookup'!$J$6:$L$50,3,FALSE)="Monthly",(YEAR(AC9671)-YEAR(AB9671))*12+MONTH(AC9671)-MONTH(AB9671)+1,(AC9671-AB9671+1))</f>
        <v>#N/A</v>
      </c>
      <c r="F9671" s="210" t="e">
        <f t="shared" si="759"/>
        <v>#N/A</v>
      </c>
    </row>
    <row r="9672" spans="1:6" x14ac:dyDescent="0.25">
      <c r="A9672" s="43" t="str">
        <f t="shared" si="755"/>
        <v xml:space="preserve"> 0 Financial</v>
      </c>
      <c r="B9672" s="43" t="str">
        <f t="shared" si="756"/>
        <v/>
      </c>
      <c r="C9672" s="43">
        <f t="shared" si="757"/>
        <v>0</v>
      </c>
      <c r="D9672" s="43" t="str">
        <f t="shared" si="758"/>
        <v>Financial</v>
      </c>
      <c r="E9672" s="43" t="e">
        <f>IF(VLOOKUP(S9672,'DD-Lookup'!$J$6:$L$50,3,FALSE)="Monthly",(YEAR(AC9672)-YEAR(AB9672))*12+MONTH(AC9672)-MONTH(AB9672)+1,(AC9672-AB9672+1))</f>
        <v>#N/A</v>
      </c>
      <c r="F9672" s="210" t="e">
        <f t="shared" si="759"/>
        <v>#N/A</v>
      </c>
    </row>
    <row r="9673" spans="1:6" x14ac:dyDescent="0.25">
      <c r="A9673" s="43" t="str">
        <f t="shared" si="755"/>
        <v xml:space="preserve"> 0 Financial</v>
      </c>
      <c r="B9673" s="43" t="str">
        <f t="shared" si="756"/>
        <v/>
      </c>
      <c r="C9673" s="43">
        <f t="shared" si="757"/>
        <v>0</v>
      </c>
      <c r="D9673" s="43" t="str">
        <f t="shared" si="758"/>
        <v>Financial</v>
      </c>
      <c r="E9673" s="43" t="e">
        <f>IF(VLOOKUP(S9673,'DD-Lookup'!$J$6:$L$50,3,FALSE)="Monthly",(YEAR(AC9673)-YEAR(AB9673))*12+MONTH(AC9673)-MONTH(AB9673)+1,(AC9673-AB9673+1))</f>
        <v>#N/A</v>
      </c>
      <c r="F9673" s="210" t="e">
        <f t="shared" si="759"/>
        <v>#N/A</v>
      </c>
    </row>
    <row r="9674" spans="1:6" x14ac:dyDescent="0.25">
      <c r="A9674" s="43" t="str">
        <f t="shared" ref="A9674:A9737" si="760">B9674&amp;" "&amp;C9674&amp;" "&amp;D9674</f>
        <v xml:space="preserve"> 0 Financial</v>
      </c>
      <c r="B9674" s="43" t="str">
        <f t="shared" ref="B9674:B9737" si="761">IF((LEFT(N9674,2)="US"),"US","")</f>
        <v/>
      </c>
      <c r="C9674" s="43">
        <f t="shared" ref="C9674:C9737" si="762">M9674</f>
        <v>0</v>
      </c>
      <c r="D9674" s="43" t="str">
        <f t="shared" ref="D9674:D9737" si="763">IF(ISNUMBER(FIND("Phy",N9674))=TRUE,"Physical","Financial")</f>
        <v>Financial</v>
      </c>
      <c r="E9674" s="43" t="e">
        <f>IF(VLOOKUP(S9674,'DD-Lookup'!$J$6:$L$50,3,FALSE)="Monthly",(YEAR(AC9674)-YEAR(AB9674))*12+MONTH(AC9674)-MONTH(AB9674)+1,(AC9674-AB9674+1))</f>
        <v>#N/A</v>
      </c>
      <c r="F9674" s="210" t="e">
        <f t="shared" ref="F9674:F9737" si="764">E9674*SUM(P9674:Q9674)</f>
        <v>#N/A</v>
      </c>
    </row>
    <row r="9675" spans="1:6" x14ac:dyDescent="0.25">
      <c r="A9675" s="43" t="str">
        <f t="shared" si="760"/>
        <v xml:space="preserve"> 0 Financial</v>
      </c>
      <c r="B9675" s="43" t="str">
        <f t="shared" si="761"/>
        <v/>
      </c>
      <c r="C9675" s="43">
        <f t="shared" si="762"/>
        <v>0</v>
      </c>
      <c r="D9675" s="43" t="str">
        <f t="shared" si="763"/>
        <v>Financial</v>
      </c>
      <c r="E9675" s="43" t="e">
        <f>IF(VLOOKUP(S9675,'DD-Lookup'!$J$6:$L$50,3,FALSE)="Monthly",(YEAR(AC9675)-YEAR(AB9675))*12+MONTH(AC9675)-MONTH(AB9675)+1,(AC9675-AB9675+1))</f>
        <v>#N/A</v>
      </c>
      <c r="F9675" s="210" t="e">
        <f t="shared" si="764"/>
        <v>#N/A</v>
      </c>
    </row>
    <row r="9676" spans="1:6" x14ac:dyDescent="0.25">
      <c r="A9676" s="43" t="str">
        <f t="shared" si="760"/>
        <v xml:space="preserve"> 0 Financial</v>
      </c>
      <c r="B9676" s="43" t="str">
        <f t="shared" si="761"/>
        <v/>
      </c>
      <c r="C9676" s="43">
        <f t="shared" si="762"/>
        <v>0</v>
      </c>
      <c r="D9676" s="43" t="str">
        <f t="shared" si="763"/>
        <v>Financial</v>
      </c>
      <c r="E9676" s="43" t="e">
        <f>IF(VLOOKUP(S9676,'DD-Lookup'!$J$6:$L$50,3,FALSE)="Monthly",(YEAR(AC9676)-YEAR(AB9676))*12+MONTH(AC9676)-MONTH(AB9676)+1,(AC9676-AB9676+1))</f>
        <v>#N/A</v>
      </c>
      <c r="F9676" s="210" t="e">
        <f t="shared" si="764"/>
        <v>#N/A</v>
      </c>
    </row>
    <row r="9677" spans="1:6" x14ac:dyDescent="0.25">
      <c r="A9677" s="43" t="str">
        <f t="shared" si="760"/>
        <v xml:space="preserve"> 0 Financial</v>
      </c>
      <c r="B9677" s="43" t="str">
        <f t="shared" si="761"/>
        <v/>
      </c>
      <c r="C9677" s="43">
        <f t="shared" si="762"/>
        <v>0</v>
      </c>
      <c r="D9677" s="43" t="str">
        <f t="shared" si="763"/>
        <v>Financial</v>
      </c>
      <c r="E9677" s="43" t="e">
        <f>IF(VLOOKUP(S9677,'DD-Lookup'!$J$6:$L$50,3,FALSE)="Monthly",(YEAR(AC9677)-YEAR(AB9677))*12+MONTH(AC9677)-MONTH(AB9677)+1,(AC9677-AB9677+1))</f>
        <v>#N/A</v>
      </c>
      <c r="F9677" s="210" t="e">
        <f t="shared" si="764"/>
        <v>#N/A</v>
      </c>
    </row>
    <row r="9678" spans="1:6" x14ac:dyDescent="0.25">
      <c r="A9678" s="43" t="str">
        <f t="shared" si="760"/>
        <v xml:space="preserve"> 0 Financial</v>
      </c>
      <c r="B9678" s="43" t="str">
        <f t="shared" si="761"/>
        <v/>
      </c>
      <c r="C9678" s="43">
        <f t="shared" si="762"/>
        <v>0</v>
      </c>
      <c r="D9678" s="43" t="str">
        <f t="shared" si="763"/>
        <v>Financial</v>
      </c>
      <c r="E9678" s="43" t="e">
        <f>IF(VLOOKUP(S9678,'DD-Lookup'!$J$6:$L$50,3,FALSE)="Monthly",(YEAR(AC9678)-YEAR(AB9678))*12+MONTH(AC9678)-MONTH(AB9678)+1,(AC9678-AB9678+1))</f>
        <v>#N/A</v>
      </c>
      <c r="F9678" s="210" t="e">
        <f t="shared" si="764"/>
        <v>#N/A</v>
      </c>
    </row>
    <row r="9679" spans="1:6" x14ac:dyDescent="0.25">
      <c r="A9679" s="43" t="str">
        <f t="shared" si="760"/>
        <v xml:space="preserve"> 0 Financial</v>
      </c>
      <c r="B9679" s="43" t="str">
        <f t="shared" si="761"/>
        <v/>
      </c>
      <c r="C9679" s="43">
        <f t="shared" si="762"/>
        <v>0</v>
      </c>
      <c r="D9679" s="43" t="str">
        <f t="shared" si="763"/>
        <v>Financial</v>
      </c>
      <c r="E9679" s="43" t="e">
        <f>IF(VLOOKUP(S9679,'DD-Lookup'!$J$6:$L$50,3,FALSE)="Monthly",(YEAR(AC9679)-YEAR(AB9679))*12+MONTH(AC9679)-MONTH(AB9679)+1,(AC9679-AB9679+1))</f>
        <v>#N/A</v>
      </c>
      <c r="F9679" s="210" t="e">
        <f t="shared" si="764"/>
        <v>#N/A</v>
      </c>
    </row>
    <row r="9680" spans="1:6" x14ac:dyDescent="0.25">
      <c r="A9680" s="43" t="str">
        <f t="shared" si="760"/>
        <v xml:space="preserve"> 0 Financial</v>
      </c>
      <c r="B9680" s="43" t="str">
        <f t="shared" si="761"/>
        <v/>
      </c>
      <c r="C9680" s="43">
        <f t="shared" si="762"/>
        <v>0</v>
      </c>
      <c r="D9680" s="43" t="str">
        <f t="shared" si="763"/>
        <v>Financial</v>
      </c>
      <c r="E9680" s="43" t="e">
        <f>IF(VLOOKUP(S9680,'DD-Lookup'!$J$6:$L$50,3,FALSE)="Monthly",(YEAR(AC9680)-YEAR(AB9680))*12+MONTH(AC9680)-MONTH(AB9680)+1,(AC9680-AB9680+1))</f>
        <v>#N/A</v>
      </c>
      <c r="F9680" s="210" t="e">
        <f t="shared" si="764"/>
        <v>#N/A</v>
      </c>
    </row>
    <row r="9681" spans="1:6" x14ac:dyDescent="0.25">
      <c r="A9681" s="43" t="str">
        <f t="shared" si="760"/>
        <v xml:space="preserve"> 0 Financial</v>
      </c>
      <c r="B9681" s="43" t="str">
        <f t="shared" si="761"/>
        <v/>
      </c>
      <c r="C9681" s="43">
        <f t="shared" si="762"/>
        <v>0</v>
      </c>
      <c r="D9681" s="43" t="str">
        <f t="shared" si="763"/>
        <v>Financial</v>
      </c>
      <c r="E9681" s="43" t="e">
        <f>IF(VLOOKUP(S9681,'DD-Lookup'!$J$6:$L$50,3,FALSE)="Monthly",(YEAR(AC9681)-YEAR(AB9681))*12+MONTH(AC9681)-MONTH(AB9681)+1,(AC9681-AB9681+1))</f>
        <v>#N/A</v>
      </c>
      <c r="F9681" s="210" t="e">
        <f t="shared" si="764"/>
        <v>#N/A</v>
      </c>
    </row>
    <row r="9682" spans="1:6" x14ac:dyDescent="0.25">
      <c r="A9682" s="43" t="str">
        <f t="shared" si="760"/>
        <v xml:space="preserve"> 0 Financial</v>
      </c>
      <c r="B9682" s="43" t="str">
        <f t="shared" si="761"/>
        <v/>
      </c>
      <c r="C9682" s="43">
        <f t="shared" si="762"/>
        <v>0</v>
      </c>
      <c r="D9682" s="43" t="str">
        <f t="shared" si="763"/>
        <v>Financial</v>
      </c>
      <c r="E9682" s="43" t="e">
        <f>IF(VLOOKUP(S9682,'DD-Lookup'!$J$6:$L$50,3,FALSE)="Monthly",(YEAR(AC9682)-YEAR(AB9682))*12+MONTH(AC9682)-MONTH(AB9682)+1,(AC9682-AB9682+1))</f>
        <v>#N/A</v>
      </c>
      <c r="F9682" s="210" t="e">
        <f t="shared" si="764"/>
        <v>#N/A</v>
      </c>
    </row>
    <row r="9683" spans="1:6" x14ac:dyDescent="0.25">
      <c r="A9683" s="43" t="str">
        <f t="shared" si="760"/>
        <v xml:space="preserve"> 0 Financial</v>
      </c>
      <c r="B9683" s="43" t="str">
        <f t="shared" si="761"/>
        <v/>
      </c>
      <c r="C9683" s="43">
        <f t="shared" si="762"/>
        <v>0</v>
      </c>
      <c r="D9683" s="43" t="str">
        <f t="shared" si="763"/>
        <v>Financial</v>
      </c>
      <c r="E9683" s="43" t="e">
        <f>IF(VLOOKUP(S9683,'DD-Lookup'!$J$6:$L$50,3,FALSE)="Monthly",(YEAR(AC9683)-YEAR(AB9683))*12+MONTH(AC9683)-MONTH(AB9683)+1,(AC9683-AB9683+1))</f>
        <v>#N/A</v>
      </c>
      <c r="F9683" s="210" t="e">
        <f t="shared" si="764"/>
        <v>#N/A</v>
      </c>
    </row>
    <row r="9684" spans="1:6" x14ac:dyDescent="0.25">
      <c r="A9684" s="43" t="str">
        <f t="shared" si="760"/>
        <v xml:space="preserve"> 0 Financial</v>
      </c>
      <c r="B9684" s="43" t="str">
        <f t="shared" si="761"/>
        <v/>
      </c>
      <c r="C9684" s="43">
        <f t="shared" si="762"/>
        <v>0</v>
      </c>
      <c r="D9684" s="43" t="str">
        <f t="shared" si="763"/>
        <v>Financial</v>
      </c>
      <c r="E9684" s="43" t="e">
        <f>IF(VLOOKUP(S9684,'DD-Lookup'!$J$6:$L$50,3,FALSE)="Monthly",(YEAR(AC9684)-YEAR(AB9684))*12+MONTH(AC9684)-MONTH(AB9684)+1,(AC9684-AB9684+1))</f>
        <v>#N/A</v>
      </c>
      <c r="F9684" s="210" t="e">
        <f t="shared" si="764"/>
        <v>#N/A</v>
      </c>
    </row>
    <row r="9685" spans="1:6" x14ac:dyDescent="0.25">
      <c r="A9685" s="43" t="str">
        <f t="shared" si="760"/>
        <v xml:space="preserve"> 0 Financial</v>
      </c>
      <c r="B9685" s="43" t="str">
        <f t="shared" si="761"/>
        <v/>
      </c>
      <c r="C9685" s="43">
        <f t="shared" si="762"/>
        <v>0</v>
      </c>
      <c r="D9685" s="43" t="str">
        <f t="shared" si="763"/>
        <v>Financial</v>
      </c>
      <c r="E9685" s="43" t="e">
        <f>IF(VLOOKUP(S9685,'DD-Lookup'!$J$6:$L$50,3,FALSE)="Monthly",(YEAR(AC9685)-YEAR(AB9685))*12+MONTH(AC9685)-MONTH(AB9685)+1,(AC9685-AB9685+1))</f>
        <v>#N/A</v>
      </c>
      <c r="F9685" s="210" t="e">
        <f t="shared" si="764"/>
        <v>#N/A</v>
      </c>
    </row>
    <row r="9686" spans="1:6" x14ac:dyDescent="0.25">
      <c r="A9686" s="43" t="str">
        <f t="shared" si="760"/>
        <v xml:space="preserve"> 0 Financial</v>
      </c>
      <c r="B9686" s="43" t="str">
        <f t="shared" si="761"/>
        <v/>
      </c>
      <c r="C9686" s="43">
        <f t="shared" si="762"/>
        <v>0</v>
      </c>
      <c r="D9686" s="43" t="str">
        <f t="shared" si="763"/>
        <v>Financial</v>
      </c>
      <c r="E9686" s="43" t="e">
        <f>IF(VLOOKUP(S9686,'DD-Lookup'!$J$6:$L$50,3,FALSE)="Monthly",(YEAR(AC9686)-YEAR(AB9686))*12+MONTH(AC9686)-MONTH(AB9686)+1,(AC9686-AB9686+1))</f>
        <v>#N/A</v>
      </c>
      <c r="F9686" s="210" t="e">
        <f t="shared" si="764"/>
        <v>#N/A</v>
      </c>
    </row>
    <row r="9687" spans="1:6" x14ac:dyDescent="0.25">
      <c r="A9687" s="43" t="str">
        <f t="shared" si="760"/>
        <v xml:space="preserve"> 0 Financial</v>
      </c>
      <c r="B9687" s="43" t="str">
        <f t="shared" si="761"/>
        <v/>
      </c>
      <c r="C9687" s="43">
        <f t="shared" si="762"/>
        <v>0</v>
      </c>
      <c r="D9687" s="43" t="str">
        <f t="shared" si="763"/>
        <v>Financial</v>
      </c>
      <c r="E9687" s="43" t="e">
        <f>IF(VLOOKUP(S9687,'DD-Lookup'!$J$6:$L$50,3,FALSE)="Monthly",(YEAR(AC9687)-YEAR(AB9687))*12+MONTH(AC9687)-MONTH(AB9687)+1,(AC9687-AB9687+1))</f>
        <v>#N/A</v>
      </c>
      <c r="F9687" s="210" t="e">
        <f t="shared" si="764"/>
        <v>#N/A</v>
      </c>
    </row>
    <row r="9688" spans="1:6" x14ac:dyDescent="0.25">
      <c r="A9688" s="43" t="str">
        <f t="shared" si="760"/>
        <v xml:space="preserve"> 0 Financial</v>
      </c>
      <c r="B9688" s="43" t="str">
        <f t="shared" si="761"/>
        <v/>
      </c>
      <c r="C9688" s="43">
        <f t="shared" si="762"/>
        <v>0</v>
      </c>
      <c r="D9688" s="43" t="str">
        <f t="shared" si="763"/>
        <v>Financial</v>
      </c>
      <c r="E9688" s="43" t="e">
        <f>IF(VLOOKUP(S9688,'DD-Lookup'!$J$6:$L$50,3,FALSE)="Monthly",(YEAR(AC9688)-YEAR(AB9688))*12+MONTH(AC9688)-MONTH(AB9688)+1,(AC9688-AB9688+1))</f>
        <v>#N/A</v>
      </c>
      <c r="F9688" s="210" t="e">
        <f t="shared" si="764"/>
        <v>#N/A</v>
      </c>
    </row>
    <row r="9689" spans="1:6" x14ac:dyDescent="0.25">
      <c r="A9689" s="43" t="str">
        <f t="shared" si="760"/>
        <v xml:space="preserve"> 0 Financial</v>
      </c>
      <c r="B9689" s="43" t="str">
        <f t="shared" si="761"/>
        <v/>
      </c>
      <c r="C9689" s="43">
        <f t="shared" si="762"/>
        <v>0</v>
      </c>
      <c r="D9689" s="43" t="str">
        <f t="shared" si="763"/>
        <v>Financial</v>
      </c>
      <c r="E9689" s="43" t="e">
        <f>IF(VLOOKUP(S9689,'DD-Lookup'!$J$6:$L$50,3,FALSE)="Monthly",(YEAR(AC9689)-YEAR(AB9689))*12+MONTH(AC9689)-MONTH(AB9689)+1,(AC9689-AB9689+1))</f>
        <v>#N/A</v>
      </c>
      <c r="F9689" s="210" t="e">
        <f t="shared" si="764"/>
        <v>#N/A</v>
      </c>
    </row>
    <row r="9690" spans="1:6" x14ac:dyDescent="0.25">
      <c r="A9690" s="43" t="str">
        <f t="shared" si="760"/>
        <v xml:space="preserve"> 0 Financial</v>
      </c>
      <c r="B9690" s="43" t="str">
        <f t="shared" si="761"/>
        <v/>
      </c>
      <c r="C9690" s="43">
        <f t="shared" si="762"/>
        <v>0</v>
      </c>
      <c r="D9690" s="43" t="str">
        <f t="shared" si="763"/>
        <v>Financial</v>
      </c>
      <c r="E9690" s="43" t="e">
        <f>IF(VLOOKUP(S9690,'DD-Lookup'!$J$6:$L$50,3,FALSE)="Monthly",(YEAR(AC9690)-YEAR(AB9690))*12+MONTH(AC9690)-MONTH(AB9690)+1,(AC9690-AB9690+1))</f>
        <v>#N/A</v>
      </c>
      <c r="F9690" s="210" t="e">
        <f t="shared" si="764"/>
        <v>#N/A</v>
      </c>
    </row>
    <row r="9691" spans="1:6" x14ac:dyDescent="0.25">
      <c r="A9691" s="43" t="str">
        <f t="shared" si="760"/>
        <v xml:space="preserve"> 0 Financial</v>
      </c>
      <c r="B9691" s="43" t="str">
        <f t="shared" si="761"/>
        <v/>
      </c>
      <c r="C9691" s="43">
        <f t="shared" si="762"/>
        <v>0</v>
      </c>
      <c r="D9691" s="43" t="str">
        <f t="shared" si="763"/>
        <v>Financial</v>
      </c>
      <c r="E9691" s="43" t="e">
        <f>IF(VLOOKUP(S9691,'DD-Lookup'!$J$6:$L$50,3,FALSE)="Monthly",(YEAR(AC9691)-YEAR(AB9691))*12+MONTH(AC9691)-MONTH(AB9691)+1,(AC9691-AB9691+1))</f>
        <v>#N/A</v>
      </c>
      <c r="F9691" s="210" t="e">
        <f t="shared" si="764"/>
        <v>#N/A</v>
      </c>
    </row>
    <row r="9692" spans="1:6" x14ac:dyDescent="0.25">
      <c r="A9692" s="43" t="str">
        <f t="shared" si="760"/>
        <v xml:space="preserve"> 0 Financial</v>
      </c>
      <c r="B9692" s="43" t="str">
        <f t="shared" si="761"/>
        <v/>
      </c>
      <c r="C9692" s="43">
        <f t="shared" si="762"/>
        <v>0</v>
      </c>
      <c r="D9692" s="43" t="str">
        <f t="shared" si="763"/>
        <v>Financial</v>
      </c>
      <c r="E9692" s="43" t="e">
        <f>IF(VLOOKUP(S9692,'DD-Lookup'!$J$6:$L$50,3,FALSE)="Monthly",(YEAR(AC9692)-YEAR(AB9692))*12+MONTH(AC9692)-MONTH(AB9692)+1,(AC9692-AB9692+1))</f>
        <v>#N/A</v>
      </c>
      <c r="F9692" s="210" t="e">
        <f t="shared" si="764"/>
        <v>#N/A</v>
      </c>
    </row>
    <row r="9693" spans="1:6" x14ac:dyDescent="0.25">
      <c r="A9693" s="43" t="str">
        <f t="shared" si="760"/>
        <v xml:space="preserve"> 0 Financial</v>
      </c>
      <c r="B9693" s="43" t="str">
        <f t="shared" si="761"/>
        <v/>
      </c>
      <c r="C9693" s="43">
        <f t="shared" si="762"/>
        <v>0</v>
      </c>
      <c r="D9693" s="43" t="str">
        <f t="shared" si="763"/>
        <v>Financial</v>
      </c>
      <c r="E9693" s="43" t="e">
        <f>IF(VLOOKUP(S9693,'DD-Lookup'!$J$6:$L$50,3,FALSE)="Monthly",(YEAR(AC9693)-YEAR(AB9693))*12+MONTH(AC9693)-MONTH(AB9693)+1,(AC9693-AB9693+1))</f>
        <v>#N/A</v>
      </c>
      <c r="F9693" s="210" t="e">
        <f t="shared" si="764"/>
        <v>#N/A</v>
      </c>
    </row>
    <row r="9694" spans="1:6" x14ac:dyDescent="0.25">
      <c r="A9694" s="43" t="str">
        <f t="shared" si="760"/>
        <v xml:space="preserve"> 0 Financial</v>
      </c>
      <c r="B9694" s="43" t="str">
        <f t="shared" si="761"/>
        <v/>
      </c>
      <c r="C9694" s="43">
        <f t="shared" si="762"/>
        <v>0</v>
      </c>
      <c r="D9694" s="43" t="str">
        <f t="shared" si="763"/>
        <v>Financial</v>
      </c>
      <c r="E9694" s="43" t="e">
        <f>IF(VLOOKUP(S9694,'DD-Lookup'!$J$6:$L$50,3,FALSE)="Monthly",(YEAR(AC9694)-YEAR(AB9694))*12+MONTH(AC9694)-MONTH(AB9694)+1,(AC9694-AB9694+1))</f>
        <v>#N/A</v>
      </c>
      <c r="F9694" s="210" t="e">
        <f t="shared" si="764"/>
        <v>#N/A</v>
      </c>
    </row>
    <row r="9695" spans="1:6" x14ac:dyDescent="0.25">
      <c r="A9695" s="43" t="str">
        <f t="shared" si="760"/>
        <v xml:space="preserve"> 0 Financial</v>
      </c>
      <c r="B9695" s="43" t="str">
        <f t="shared" si="761"/>
        <v/>
      </c>
      <c r="C9695" s="43">
        <f t="shared" si="762"/>
        <v>0</v>
      </c>
      <c r="D9695" s="43" t="str">
        <f t="shared" si="763"/>
        <v>Financial</v>
      </c>
      <c r="E9695" s="43" t="e">
        <f>IF(VLOOKUP(S9695,'DD-Lookup'!$J$6:$L$50,3,FALSE)="Monthly",(YEAR(AC9695)-YEAR(AB9695))*12+MONTH(AC9695)-MONTH(AB9695)+1,(AC9695-AB9695+1))</f>
        <v>#N/A</v>
      </c>
      <c r="F9695" s="210" t="e">
        <f t="shared" si="764"/>
        <v>#N/A</v>
      </c>
    </row>
    <row r="9696" spans="1:6" x14ac:dyDescent="0.25">
      <c r="A9696" s="43" t="str">
        <f t="shared" si="760"/>
        <v xml:space="preserve"> 0 Financial</v>
      </c>
      <c r="B9696" s="43" t="str">
        <f t="shared" si="761"/>
        <v/>
      </c>
      <c r="C9696" s="43">
        <f t="shared" si="762"/>
        <v>0</v>
      </c>
      <c r="D9696" s="43" t="str">
        <f t="shared" si="763"/>
        <v>Financial</v>
      </c>
      <c r="E9696" s="43" t="e">
        <f>IF(VLOOKUP(S9696,'DD-Lookup'!$J$6:$L$50,3,FALSE)="Monthly",(YEAR(AC9696)-YEAR(AB9696))*12+MONTH(AC9696)-MONTH(AB9696)+1,(AC9696-AB9696+1))</f>
        <v>#N/A</v>
      </c>
      <c r="F9696" s="210" t="e">
        <f t="shared" si="764"/>
        <v>#N/A</v>
      </c>
    </row>
    <row r="9697" spans="1:6" x14ac:dyDescent="0.25">
      <c r="A9697" s="43" t="str">
        <f t="shared" si="760"/>
        <v xml:space="preserve"> 0 Financial</v>
      </c>
      <c r="B9697" s="43" t="str">
        <f t="shared" si="761"/>
        <v/>
      </c>
      <c r="C9697" s="43">
        <f t="shared" si="762"/>
        <v>0</v>
      </c>
      <c r="D9697" s="43" t="str">
        <f t="shared" si="763"/>
        <v>Financial</v>
      </c>
      <c r="E9697" s="43" t="e">
        <f>IF(VLOOKUP(S9697,'DD-Lookup'!$J$6:$L$50,3,FALSE)="Monthly",(YEAR(AC9697)-YEAR(AB9697))*12+MONTH(AC9697)-MONTH(AB9697)+1,(AC9697-AB9697+1))</f>
        <v>#N/A</v>
      </c>
      <c r="F9697" s="210" t="e">
        <f t="shared" si="764"/>
        <v>#N/A</v>
      </c>
    </row>
    <row r="9698" spans="1:6" x14ac:dyDescent="0.25">
      <c r="A9698" s="43" t="str">
        <f t="shared" si="760"/>
        <v xml:space="preserve"> 0 Financial</v>
      </c>
      <c r="B9698" s="43" t="str">
        <f t="shared" si="761"/>
        <v/>
      </c>
      <c r="C9698" s="43">
        <f t="shared" si="762"/>
        <v>0</v>
      </c>
      <c r="D9698" s="43" t="str">
        <f t="shared" si="763"/>
        <v>Financial</v>
      </c>
      <c r="E9698" s="43" t="e">
        <f>IF(VLOOKUP(S9698,'DD-Lookup'!$J$6:$L$50,3,FALSE)="Monthly",(YEAR(AC9698)-YEAR(AB9698))*12+MONTH(AC9698)-MONTH(AB9698)+1,(AC9698-AB9698+1))</f>
        <v>#N/A</v>
      </c>
      <c r="F9698" s="210" t="e">
        <f t="shared" si="764"/>
        <v>#N/A</v>
      </c>
    </row>
    <row r="9699" spans="1:6" x14ac:dyDescent="0.25">
      <c r="A9699" s="43" t="str">
        <f t="shared" si="760"/>
        <v xml:space="preserve"> 0 Financial</v>
      </c>
      <c r="B9699" s="43" t="str">
        <f t="shared" si="761"/>
        <v/>
      </c>
      <c r="C9699" s="43">
        <f t="shared" si="762"/>
        <v>0</v>
      </c>
      <c r="D9699" s="43" t="str">
        <f t="shared" si="763"/>
        <v>Financial</v>
      </c>
      <c r="E9699" s="43" t="e">
        <f>IF(VLOOKUP(S9699,'DD-Lookup'!$J$6:$L$50,3,FALSE)="Monthly",(YEAR(AC9699)-YEAR(AB9699))*12+MONTH(AC9699)-MONTH(AB9699)+1,(AC9699-AB9699+1))</f>
        <v>#N/A</v>
      </c>
      <c r="F9699" s="210" t="e">
        <f t="shared" si="764"/>
        <v>#N/A</v>
      </c>
    </row>
    <row r="9700" spans="1:6" x14ac:dyDescent="0.25">
      <c r="A9700" s="43" t="str">
        <f t="shared" si="760"/>
        <v xml:space="preserve"> 0 Financial</v>
      </c>
      <c r="B9700" s="43" t="str">
        <f t="shared" si="761"/>
        <v/>
      </c>
      <c r="C9700" s="43">
        <f t="shared" si="762"/>
        <v>0</v>
      </c>
      <c r="D9700" s="43" t="str">
        <f t="shared" si="763"/>
        <v>Financial</v>
      </c>
      <c r="E9700" s="43" t="e">
        <f>IF(VLOOKUP(S9700,'DD-Lookup'!$J$6:$L$50,3,FALSE)="Monthly",(YEAR(AC9700)-YEAR(AB9700))*12+MONTH(AC9700)-MONTH(AB9700)+1,(AC9700-AB9700+1))</f>
        <v>#N/A</v>
      </c>
      <c r="F9700" s="210" t="e">
        <f t="shared" si="764"/>
        <v>#N/A</v>
      </c>
    </row>
    <row r="9701" spans="1:6" x14ac:dyDescent="0.25">
      <c r="A9701" s="43" t="str">
        <f t="shared" si="760"/>
        <v xml:space="preserve"> 0 Financial</v>
      </c>
      <c r="B9701" s="43" t="str">
        <f t="shared" si="761"/>
        <v/>
      </c>
      <c r="C9701" s="43">
        <f t="shared" si="762"/>
        <v>0</v>
      </c>
      <c r="D9701" s="43" t="str">
        <f t="shared" si="763"/>
        <v>Financial</v>
      </c>
      <c r="E9701" s="43" t="e">
        <f>IF(VLOOKUP(S9701,'DD-Lookup'!$J$6:$L$50,3,FALSE)="Monthly",(YEAR(AC9701)-YEAR(AB9701))*12+MONTH(AC9701)-MONTH(AB9701)+1,(AC9701-AB9701+1))</f>
        <v>#N/A</v>
      </c>
      <c r="F9701" s="210" t="e">
        <f t="shared" si="764"/>
        <v>#N/A</v>
      </c>
    </row>
    <row r="9702" spans="1:6" x14ac:dyDescent="0.25">
      <c r="A9702" s="43" t="str">
        <f t="shared" si="760"/>
        <v xml:space="preserve"> 0 Financial</v>
      </c>
      <c r="B9702" s="43" t="str">
        <f t="shared" si="761"/>
        <v/>
      </c>
      <c r="C9702" s="43">
        <f t="shared" si="762"/>
        <v>0</v>
      </c>
      <c r="D9702" s="43" t="str">
        <f t="shared" si="763"/>
        <v>Financial</v>
      </c>
      <c r="E9702" s="43" t="e">
        <f>IF(VLOOKUP(S9702,'DD-Lookup'!$J$6:$L$50,3,FALSE)="Monthly",(YEAR(AC9702)-YEAR(AB9702))*12+MONTH(AC9702)-MONTH(AB9702)+1,(AC9702-AB9702+1))</f>
        <v>#N/A</v>
      </c>
      <c r="F9702" s="210" t="e">
        <f t="shared" si="764"/>
        <v>#N/A</v>
      </c>
    </row>
    <row r="9703" spans="1:6" x14ac:dyDescent="0.25">
      <c r="A9703" s="43" t="str">
        <f t="shared" si="760"/>
        <v xml:space="preserve"> 0 Financial</v>
      </c>
      <c r="B9703" s="43" t="str">
        <f t="shared" si="761"/>
        <v/>
      </c>
      <c r="C9703" s="43">
        <f t="shared" si="762"/>
        <v>0</v>
      </c>
      <c r="D9703" s="43" t="str">
        <f t="shared" si="763"/>
        <v>Financial</v>
      </c>
      <c r="E9703" s="43" t="e">
        <f>IF(VLOOKUP(S9703,'DD-Lookup'!$J$6:$L$50,3,FALSE)="Monthly",(YEAR(AC9703)-YEAR(AB9703))*12+MONTH(AC9703)-MONTH(AB9703)+1,(AC9703-AB9703+1))</f>
        <v>#N/A</v>
      </c>
      <c r="F9703" s="210" t="e">
        <f t="shared" si="764"/>
        <v>#N/A</v>
      </c>
    </row>
    <row r="9704" spans="1:6" x14ac:dyDescent="0.25">
      <c r="A9704" s="43" t="str">
        <f t="shared" si="760"/>
        <v xml:space="preserve"> 0 Financial</v>
      </c>
      <c r="B9704" s="43" t="str">
        <f t="shared" si="761"/>
        <v/>
      </c>
      <c r="C9704" s="43">
        <f t="shared" si="762"/>
        <v>0</v>
      </c>
      <c r="D9704" s="43" t="str">
        <f t="shared" si="763"/>
        <v>Financial</v>
      </c>
      <c r="E9704" s="43" t="e">
        <f>IF(VLOOKUP(S9704,'DD-Lookup'!$J$6:$L$50,3,FALSE)="Monthly",(YEAR(AC9704)-YEAR(AB9704))*12+MONTH(AC9704)-MONTH(AB9704)+1,(AC9704-AB9704+1))</f>
        <v>#N/A</v>
      </c>
      <c r="F9704" s="210" t="e">
        <f t="shared" si="764"/>
        <v>#N/A</v>
      </c>
    </row>
    <row r="9705" spans="1:6" x14ac:dyDescent="0.25">
      <c r="A9705" s="43" t="str">
        <f t="shared" si="760"/>
        <v xml:space="preserve"> 0 Financial</v>
      </c>
      <c r="B9705" s="43" t="str">
        <f t="shared" si="761"/>
        <v/>
      </c>
      <c r="C9705" s="43">
        <f t="shared" si="762"/>
        <v>0</v>
      </c>
      <c r="D9705" s="43" t="str">
        <f t="shared" si="763"/>
        <v>Financial</v>
      </c>
      <c r="E9705" s="43" t="e">
        <f>IF(VLOOKUP(S9705,'DD-Lookup'!$J$6:$L$50,3,FALSE)="Monthly",(YEAR(AC9705)-YEAR(AB9705))*12+MONTH(AC9705)-MONTH(AB9705)+1,(AC9705-AB9705+1))</f>
        <v>#N/A</v>
      </c>
      <c r="F9705" s="210" t="e">
        <f t="shared" si="764"/>
        <v>#N/A</v>
      </c>
    </row>
    <row r="9706" spans="1:6" x14ac:dyDescent="0.25">
      <c r="A9706" s="43" t="str">
        <f t="shared" si="760"/>
        <v xml:space="preserve"> 0 Financial</v>
      </c>
      <c r="B9706" s="43" t="str">
        <f t="shared" si="761"/>
        <v/>
      </c>
      <c r="C9706" s="43">
        <f t="shared" si="762"/>
        <v>0</v>
      </c>
      <c r="D9706" s="43" t="str">
        <f t="shared" si="763"/>
        <v>Financial</v>
      </c>
      <c r="E9706" s="43" t="e">
        <f>IF(VLOOKUP(S9706,'DD-Lookup'!$J$6:$L$50,3,FALSE)="Monthly",(YEAR(AC9706)-YEAR(AB9706))*12+MONTH(AC9706)-MONTH(AB9706)+1,(AC9706-AB9706+1))</f>
        <v>#N/A</v>
      </c>
      <c r="F9706" s="210" t="e">
        <f t="shared" si="764"/>
        <v>#N/A</v>
      </c>
    </row>
    <row r="9707" spans="1:6" x14ac:dyDescent="0.25">
      <c r="A9707" s="43" t="str">
        <f t="shared" si="760"/>
        <v xml:space="preserve"> 0 Financial</v>
      </c>
      <c r="B9707" s="43" t="str">
        <f t="shared" si="761"/>
        <v/>
      </c>
      <c r="C9707" s="43">
        <f t="shared" si="762"/>
        <v>0</v>
      </c>
      <c r="D9707" s="43" t="str">
        <f t="shared" si="763"/>
        <v>Financial</v>
      </c>
      <c r="E9707" s="43" t="e">
        <f>IF(VLOOKUP(S9707,'DD-Lookup'!$J$6:$L$50,3,FALSE)="Monthly",(YEAR(AC9707)-YEAR(AB9707))*12+MONTH(AC9707)-MONTH(AB9707)+1,(AC9707-AB9707+1))</f>
        <v>#N/A</v>
      </c>
      <c r="F9707" s="210" t="e">
        <f t="shared" si="764"/>
        <v>#N/A</v>
      </c>
    </row>
    <row r="9708" spans="1:6" x14ac:dyDescent="0.25">
      <c r="A9708" s="43" t="str">
        <f t="shared" si="760"/>
        <v xml:space="preserve"> 0 Financial</v>
      </c>
      <c r="B9708" s="43" t="str">
        <f t="shared" si="761"/>
        <v/>
      </c>
      <c r="C9708" s="43">
        <f t="shared" si="762"/>
        <v>0</v>
      </c>
      <c r="D9708" s="43" t="str">
        <f t="shared" si="763"/>
        <v>Financial</v>
      </c>
      <c r="E9708" s="43" t="e">
        <f>IF(VLOOKUP(S9708,'DD-Lookup'!$J$6:$L$50,3,FALSE)="Monthly",(YEAR(AC9708)-YEAR(AB9708))*12+MONTH(AC9708)-MONTH(AB9708)+1,(AC9708-AB9708+1))</f>
        <v>#N/A</v>
      </c>
      <c r="F9708" s="210" t="e">
        <f t="shared" si="764"/>
        <v>#N/A</v>
      </c>
    </row>
    <row r="9709" spans="1:6" x14ac:dyDescent="0.25">
      <c r="A9709" s="43" t="str">
        <f t="shared" si="760"/>
        <v xml:space="preserve"> 0 Financial</v>
      </c>
      <c r="B9709" s="43" t="str">
        <f t="shared" si="761"/>
        <v/>
      </c>
      <c r="C9709" s="43">
        <f t="shared" si="762"/>
        <v>0</v>
      </c>
      <c r="D9709" s="43" t="str">
        <f t="shared" si="763"/>
        <v>Financial</v>
      </c>
      <c r="E9709" s="43" t="e">
        <f>IF(VLOOKUP(S9709,'DD-Lookup'!$J$6:$L$50,3,FALSE)="Monthly",(YEAR(AC9709)-YEAR(AB9709))*12+MONTH(AC9709)-MONTH(AB9709)+1,(AC9709-AB9709+1))</f>
        <v>#N/A</v>
      </c>
      <c r="F9709" s="210" t="e">
        <f t="shared" si="764"/>
        <v>#N/A</v>
      </c>
    </row>
    <row r="9710" spans="1:6" x14ac:dyDescent="0.25">
      <c r="A9710" s="43" t="str">
        <f t="shared" si="760"/>
        <v xml:space="preserve"> 0 Financial</v>
      </c>
      <c r="B9710" s="43" t="str">
        <f t="shared" si="761"/>
        <v/>
      </c>
      <c r="C9710" s="43">
        <f t="shared" si="762"/>
        <v>0</v>
      </c>
      <c r="D9710" s="43" t="str">
        <f t="shared" si="763"/>
        <v>Financial</v>
      </c>
      <c r="E9710" s="43" t="e">
        <f>IF(VLOOKUP(S9710,'DD-Lookup'!$J$6:$L$50,3,FALSE)="Monthly",(YEAR(AC9710)-YEAR(AB9710))*12+MONTH(AC9710)-MONTH(AB9710)+1,(AC9710-AB9710+1))</f>
        <v>#N/A</v>
      </c>
      <c r="F9710" s="210" t="e">
        <f t="shared" si="764"/>
        <v>#N/A</v>
      </c>
    </row>
    <row r="9711" spans="1:6" x14ac:dyDescent="0.25">
      <c r="A9711" s="43" t="str">
        <f t="shared" si="760"/>
        <v xml:space="preserve"> 0 Financial</v>
      </c>
      <c r="B9711" s="43" t="str">
        <f t="shared" si="761"/>
        <v/>
      </c>
      <c r="C9711" s="43">
        <f t="shared" si="762"/>
        <v>0</v>
      </c>
      <c r="D9711" s="43" t="str">
        <f t="shared" si="763"/>
        <v>Financial</v>
      </c>
      <c r="E9711" s="43" t="e">
        <f>IF(VLOOKUP(S9711,'DD-Lookup'!$J$6:$L$50,3,FALSE)="Monthly",(YEAR(AC9711)-YEAR(AB9711))*12+MONTH(AC9711)-MONTH(AB9711)+1,(AC9711-AB9711+1))</f>
        <v>#N/A</v>
      </c>
      <c r="F9711" s="210" t="e">
        <f t="shared" si="764"/>
        <v>#N/A</v>
      </c>
    </row>
    <row r="9712" spans="1:6" x14ac:dyDescent="0.25">
      <c r="A9712" s="43" t="str">
        <f t="shared" si="760"/>
        <v xml:space="preserve"> 0 Financial</v>
      </c>
      <c r="B9712" s="43" t="str">
        <f t="shared" si="761"/>
        <v/>
      </c>
      <c r="C9712" s="43">
        <f t="shared" si="762"/>
        <v>0</v>
      </c>
      <c r="D9712" s="43" t="str">
        <f t="shared" si="763"/>
        <v>Financial</v>
      </c>
      <c r="E9712" s="43" t="e">
        <f>IF(VLOOKUP(S9712,'DD-Lookup'!$J$6:$L$50,3,FALSE)="Monthly",(YEAR(AC9712)-YEAR(AB9712))*12+MONTH(AC9712)-MONTH(AB9712)+1,(AC9712-AB9712+1))</f>
        <v>#N/A</v>
      </c>
      <c r="F9712" s="210" t="e">
        <f t="shared" si="764"/>
        <v>#N/A</v>
      </c>
    </row>
    <row r="9713" spans="1:6" x14ac:dyDescent="0.25">
      <c r="A9713" s="43" t="str">
        <f t="shared" si="760"/>
        <v xml:space="preserve"> 0 Financial</v>
      </c>
      <c r="B9713" s="43" t="str">
        <f t="shared" si="761"/>
        <v/>
      </c>
      <c r="C9713" s="43">
        <f t="shared" si="762"/>
        <v>0</v>
      </c>
      <c r="D9713" s="43" t="str">
        <f t="shared" si="763"/>
        <v>Financial</v>
      </c>
      <c r="E9713" s="43" t="e">
        <f>IF(VLOOKUP(S9713,'DD-Lookup'!$J$6:$L$50,3,FALSE)="Monthly",(YEAR(AC9713)-YEAR(AB9713))*12+MONTH(AC9713)-MONTH(AB9713)+1,(AC9713-AB9713+1))</f>
        <v>#N/A</v>
      </c>
      <c r="F9713" s="210" t="e">
        <f t="shared" si="764"/>
        <v>#N/A</v>
      </c>
    </row>
    <row r="9714" spans="1:6" x14ac:dyDescent="0.25">
      <c r="A9714" s="43" t="str">
        <f t="shared" si="760"/>
        <v xml:space="preserve"> 0 Financial</v>
      </c>
      <c r="B9714" s="43" t="str">
        <f t="shared" si="761"/>
        <v/>
      </c>
      <c r="C9714" s="43">
        <f t="shared" si="762"/>
        <v>0</v>
      </c>
      <c r="D9714" s="43" t="str">
        <f t="shared" si="763"/>
        <v>Financial</v>
      </c>
      <c r="E9714" s="43" t="e">
        <f>IF(VLOOKUP(S9714,'DD-Lookup'!$J$6:$L$50,3,FALSE)="Monthly",(YEAR(AC9714)-YEAR(AB9714))*12+MONTH(AC9714)-MONTH(AB9714)+1,(AC9714-AB9714+1))</f>
        <v>#N/A</v>
      </c>
      <c r="F9714" s="210" t="e">
        <f t="shared" si="764"/>
        <v>#N/A</v>
      </c>
    </row>
    <row r="9715" spans="1:6" x14ac:dyDescent="0.25">
      <c r="A9715" s="43" t="str">
        <f t="shared" si="760"/>
        <v xml:space="preserve"> 0 Financial</v>
      </c>
      <c r="B9715" s="43" t="str">
        <f t="shared" si="761"/>
        <v/>
      </c>
      <c r="C9715" s="43">
        <f t="shared" si="762"/>
        <v>0</v>
      </c>
      <c r="D9715" s="43" t="str">
        <f t="shared" si="763"/>
        <v>Financial</v>
      </c>
      <c r="E9715" s="43" t="e">
        <f>IF(VLOOKUP(S9715,'DD-Lookup'!$J$6:$L$50,3,FALSE)="Monthly",(YEAR(AC9715)-YEAR(AB9715))*12+MONTH(AC9715)-MONTH(AB9715)+1,(AC9715-AB9715+1))</f>
        <v>#N/A</v>
      </c>
      <c r="F9715" s="210" t="e">
        <f t="shared" si="764"/>
        <v>#N/A</v>
      </c>
    </row>
    <row r="9716" spans="1:6" x14ac:dyDescent="0.25">
      <c r="A9716" s="43" t="str">
        <f t="shared" si="760"/>
        <v xml:space="preserve"> 0 Financial</v>
      </c>
      <c r="B9716" s="43" t="str">
        <f t="shared" si="761"/>
        <v/>
      </c>
      <c r="C9716" s="43">
        <f t="shared" si="762"/>
        <v>0</v>
      </c>
      <c r="D9716" s="43" t="str">
        <f t="shared" si="763"/>
        <v>Financial</v>
      </c>
      <c r="E9716" s="43" t="e">
        <f>IF(VLOOKUP(S9716,'DD-Lookup'!$J$6:$L$50,3,FALSE)="Monthly",(YEAR(AC9716)-YEAR(AB9716))*12+MONTH(AC9716)-MONTH(AB9716)+1,(AC9716-AB9716+1))</f>
        <v>#N/A</v>
      </c>
      <c r="F9716" s="210" t="e">
        <f t="shared" si="764"/>
        <v>#N/A</v>
      </c>
    </row>
    <row r="9717" spans="1:6" x14ac:dyDescent="0.25">
      <c r="A9717" s="43" t="str">
        <f t="shared" si="760"/>
        <v xml:space="preserve"> 0 Financial</v>
      </c>
      <c r="B9717" s="43" t="str">
        <f t="shared" si="761"/>
        <v/>
      </c>
      <c r="C9717" s="43">
        <f t="shared" si="762"/>
        <v>0</v>
      </c>
      <c r="D9717" s="43" t="str">
        <f t="shared" si="763"/>
        <v>Financial</v>
      </c>
      <c r="E9717" s="43" t="e">
        <f>IF(VLOOKUP(S9717,'DD-Lookup'!$J$6:$L$50,3,FALSE)="Monthly",(YEAR(AC9717)-YEAR(AB9717))*12+MONTH(AC9717)-MONTH(AB9717)+1,(AC9717-AB9717+1))</f>
        <v>#N/A</v>
      </c>
      <c r="F9717" s="210" t="e">
        <f t="shared" si="764"/>
        <v>#N/A</v>
      </c>
    </row>
    <row r="9718" spans="1:6" x14ac:dyDescent="0.25">
      <c r="A9718" s="43" t="str">
        <f t="shared" si="760"/>
        <v xml:space="preserve"> 0 Financial</v>
      </c>
      <c r="B9718" s="43" t="str">
        <f t="shared" si="761"/>
        <v/>
      </c>
      <c r="C9718" s="43">
        <f t="shared" si="762"/>
        <v>0</v>
      </c>
      <c r="D9718" s="43" t="str">
        <f t="shared" si="763"/>
        <v>Financial</v>
      </c>
      <c r="E9718" s="43" t="e">
        <f>IF(VLOOKUP(S9718,'DD-Lookup'!$J$6:$L$50,3,FALSE)="Monthly",(YEAR(AC9718)-YEAR(AB9718))*12+MONTH(AC9718)-MONTH(AB9718)+1,(AC9718-AB9718+1))</f>
        <v>#N/A</v>
      </c>
      <c r="F9718" s="210" t="e">
        <f t="shared" si="764"/>
        <v>#N/A</v>
      </c>
    </row>
    <row r="9719" spans="1:6" x14ac:dyDescent="0.25">
      <c r="A9719" s="43" t="str">
        <f t="shared" si="760"/>
        <v xml:space="preserve"> 0 Financial</v>
      </c>
      <c r="B9719" s="43" t="str">
        <f t="shared" si="761"/>
        <v/>
      </c>
      <c r="C9719" s="43">
        <f t="shared" si="762"/>
        <v>0</v>
      </c>
      <c r="D9719" s="43" t="str">
        <f t="shared" si="763"/>
        <v>Financial</v>
      </c>
      <c r="E9719" s="43" t="e">
        <f>IF(VLOOKUP(S9719,'DD-Lookup'!$J$6:$L$50,3,FALSE)="Monthly",(YEAR(AC9719)-YEAR(AB9719))*12+MONTH(AC9719)-MONTH(AB9719)+1,(AC9719-AB9719+1))</f>
        <v>#N/A</v>
      </c>
      <c r="F9719" s="210" t="e">
        <f t="shared" si="764"/>
        <v>#N/A</v>
      </c>
    </row>
    <row r="9720" spans="1:6" x14ac:dyDescent="0.25">
      <c r="A9720" s="43" t="str">
        <f t="shared" si="760"/>
        <v xml:space="preserve"> 0 Financial</v>
      </c>
      <c r="B9720" s="43" t="str">
        <f t="shared" si="761"/>
        <v/>
      </c>
      <c r="C9720" s="43">
        <f t="shared" si="762"/>
        <v>0</v>
      </c>
      <c r="D9720" s="43" t="str">
        <f t="shared" si="763"/>
        <v>Financial</v>
      </c>
      <c r="E9720" s="43" t="e">
        <f>IF(VLOOKUP(S9720,'DD-Lookup'!$J$6:$L$50,3,FALSE)="Monthly",(YEAR(AC9720)-YEAR(AB9720))*12+MONTH(AC9720)-MONTH(AB9720)+1,(AC9720-AB9720+1))</f>
        <v>#N/A</v>
      </c>
      <c r="F9720" s="210" t="e">
        <f t="shared" si="764"/>
        <v>#N/A</v>
      </c>
    </row>
    <row r="9721" spans="1:6" x14ac:dyDescent="0.25">
      <c r="A9721" s="43" t="str">
        <f t="shared" si="760"/>
        <v xml:space="preserve"> 0 Financial</v>
      </c>
      <c r="B9721" s="43" t="str">
        <f t="shared" si="761"/>
        <v/>
      </c>
      <c r="C9721" s="43">
        <f t="shared" si="762"/>
        <v>0</v>
      </c>
      <c r="D9721" s="43" t="str">
        <f t="shared" si="763"/>
        <v>Financial</v>
      </c>
      <c r="E9721" s="43" t="e">
        <f>IF(VLOOKUP(S9721,'DD-Lookup'!$J$6:$L$50,3,FALSE)="Monthly",(YEAR(AC9721)-YEAR(AB9721))*12+MONTH(AC9721)-MONTH(AB9721)+1,(AC9721-AB9721+1))</f>
        <v>#N/A</v>
      </c>
      <c r="F9721" s="210" t="e">
        <f t="shared" si="764"/>
        <v>#N/A</v>
      </c>
    </row>
    <row r="9722" spans="1:6" x14ac:dyDescent="0.25">
      <c r="A9722" s="43" t="str">
        <f t="shared" si="760"/>
        <v xml:space="preserve"> 0 Financial</v>
      </c>
      <c r="B9722" s="43" t="str">
        <f t="shared" si="761"/>
        <v/>
      </c>
      <c r="C9722" s="43">
        <f t="shared" si="762"/>
        <v>0</v>
      </c>
      <c r="D9722" s="43" t="str">
        <f t="shared" si="763"/>
        <v>Financial</v>
      </c>
      <c r="E9722" s="43" t="e">
        <f>IF(VLOOKUP(S9722,'DD-Lookup'!$J$6:$L$50,3,FALSE)="Monthly",(YEAR(AC9722)-YEAR(AB9722))*12+MONTH(AC9722)-MONTH(AB9722)+1,(AC9722-AB9722+1))</f>
        <v>#N/A</v>
      </c>
      <c r="F9722" s="210" t="e">
        <f t="shared" si="764"/>
        <v>#N/A</v>
      </c>
    </row>
    <row r="9723" spans="1:6" x14ac:dyDescent="0.25">
      <c r="A9723" s="43" t="str">
        <f t="shared" si="760"/>
        <v xml:space="preserve"> 0 Financial</v>
      </c>
      <c r="B9723" s="43" t="str">
        <f t="shared" si="761"/>
        <v/>
      </c>
      <c r="C9723" s="43">
        <f t="shared" si="762"/>
        <v>0</v>
      </c>
      <c r="D9723" s="43" t="str">
        <f t="shared" si="763"/>
        <v>Financial</v>
      </c>
      <c r="E9723" s="43" t="e">
        <f>IF(VLOOKUP(S9723,'DD-Lookup'!$J$6:$L$50,3,FALSE)="Monthly",(YEAR(AC9723)-YEAR(AB9723))*12+MONTH(AC9723)-MONTH(AB9723)+1,(AC9723-AB9723+1))</f>
        <v>#N/A</v>
      </c>
      <c r="F9723" s="210" t="e">
        <f t="shared" si="764"/>
        <v>#N/A</v>
      </c>
    </row>
    <row r="9724" spans="1:6" x14ac:dyDescent="0.25">
      <c r="A9724" s="43" t="str">
        <f t="shared" si="760"/>
        <v xml:space="preserve"> 0 Financial</v>
      </c>
      <c r="B9724" s="43" t="str">
        <f t="shared" si="761"/>
        <v/>
      </c>
      <c r="C9724" s="43">
        <f t="shared" si="762"/>
        <v>0</v>
      </c>
      <c r="D9724" s="43" t="str">
        <f t="shared" si="763"/>
        <v>Financial</v>
      </c>
      <c r="E9724" s="43" t="e">
        <f>IF(VLOOKUP(S9724,'DD-Lookup'!$J$6:$L$50,3,FALSE)="Monthly",(YEAR(AC9724)-YEAR(AB9724))*12+MONTH(AC9724)-MONTH(AB9724)+1,(AC9724-AB9724+1))</f>
        <v>#N/A</v>
      </c>
      <c r="F9724" s="210" t="e">
        <f t="shared" si="764"/>
        <v>#N/A</v>
      </c>
    </row>
    <row r="9725" spans="1:6" x14ac:dyDescent="0.25">
      <c r="A9725" s="43" t="str">
        <f t="shared" si="760"/>
        <v xml:space="preserve"> 0 Financial</v>
      </c>
      <c r="B9725" s="43" t="str">
        <f t="shared" si="761"/>
        <v/>
      </c>
      <c r="C9725" s="43">
        <f t="shared" si="762"/>
        <v>0</v>
      </c>
      <c r="D9725" s="43" t="str">
        <f t="shared" si="763"/>
        <v>Financial</v>
      </c>
      <c r="E9725" s="43" t="e">
        <f>IF(VLOOKUP(S9725,'DD-Lookup'!$J$6:$L$50,3,FALSE)="Monthly",(YEAR(AC9725)-YEAR(AB9725))*12+MONTH(AC9725)-MONTH(AB9725)+1,(AC9725-AB9725+1))</f>
        <v>#N/A</v>
      </c>
      <c r="F9725" s="210" t="e">
        <f t="shared" si="764"/>
        <v>#N/A</v>
      </c>
    </row>
    <row r="9726" spans="1:6" x14ac:dyDescent="0.25">
      <c r="A9726" s="43" t="str">
        <f t="shared" si="760"/>
        <v xml:space="preserve"> 0 Financial</v>
      </c>
      <c r="B9726" s="43" t="str">
        <f t="shared" si="761"/>
        <v/>
      </c>
      <c r="C9726" s="43">
        <f t="shared" si="762"/>
        <v>0</v>
      </c>
      <c r="D9726" s="43" t="str">
        <f t="shared" si="763"/>
        <v>Financial</v>
      </c>
      <c r="E9726" s="43" t="e">
        <f>IF(VLOOKUP(S9726,'DD-Lookup'!$J$6:$L$50,3,FALSE)="Monthly",(YEAR(AC9726)-YEAR(AB9726))*12+MONTH(AC9726)-MONTH(AB9726)+1,(AC9726-AB9726+1))</f>
        <v>#N/A</v>
      </c>
      <c r="F9726" s="210" t="e">
        <f t="shared" si="764"/>
        <v>#N/A</v>
      </c>
    </row>
    <row r="9727" spans="1:6" x14ac:dyDescent="0.25">
      <c r="A9727" s="43" t="str">
        <f t="shared" si="760"/>
        <v xml:space="preserve"> 0 Financial</v>
      </c>
      <c r="B9727" s="43" t="str">
        <f t="shared" si="761"/>
        <v/>
      </c>
      <c r="C9727" s="43">
        <f t="shared" si="762"/>
        <v>0</v>
      </c>
      <c r="D9727" s="43" t="str">
        <f t="shared" si="763"/>
        <v>Financial</v>
      </c>
      <c r="E9727" s="43" t="e">
        <f>IF(VLOOKUP(S9727,'DD-Lookup'!$J$6:$L$50,3,FALSE)="Monthly",(YEAR(AC9727)-YEAR(AB9727))*12+MONTH(AC9727)-MONTH(AB9727)+1,(AC9727-AB9727+1))</f>
        <v>#N/A</v>
      </c>
      <c r="F9727" s="210" t="e">
        <f t="shared" si="764"/>
        <v>#N/A</v>
      </c>
    </row>
    <row r="9728" spans="1:6" x14ac:dyDescent="0.25">
      <c r="A9728" s="43" t="str">
        <f t="shared" si="760"/>
        <v xml:space="preserve"> 0 Financial</v>
      </c>
      <c r="B9728" s="43" t="str">
        <f t="shared" si="761"/>
        <v/>
      </c>
      <c r="C9728" s="43">
        <f t="shared" si="762"/>
        <v>0</v>
      </c>
      <c r="D9728" s="43" t="str">
        <f t="shared" si="763"/>
        <v>Financial</v>
      </c>
      <c r="E9728" s="43" t="e">
        <f>IF(VLOOKUP(S9728,'DD-Lookup'!$J$6:$L$50,3,FALSE)="Monthly",(YEAR(AC9728)-YEAR(AB9728))*12+MONTH(AC9728)-MONTH(AB9728)+1,(AC9728-AB9728+1))</f>
        <v>#N/A</v>
      </c>
      <c r="F9728" s="210" t="e">
        <f t="shared" si="764"/>
        <v>#N/A</v>
      </c>
    </row>
    <row r="9729" spans="1:6" x14ac:dyDescent="0.25">
      <c r="A9729" s="43" t="str">
        <f t="shared" si="760"/>
        <v xml:space="preserve"> 0 Financial</v>
      </c>
      <c r="B9729" s="43" t="str">
        <f t="shared" si="761"/>
        <v/>
      </c>
      <c r="C9729" s="43">
        <f t="shared" si="762"/>
        <v>0</v>
      </c>
      <c r="D9729" s="43" t="str">
        <f t="shared" si="763"/>
        <v>Financial</v>
      </c>
      <c r="E9729" s="43" t="e">
        <f>IF(VLOOKUP(S9729,'DD-Lookup'!$J$6:$L$50,3,FALSE)="Monthly",(YEAR(AC9729)-YEAR(AB9729))*12+MONTH(AC9729)-MONTH(AB9729)+1,(AC9729-AB9729+1))</f>
        <v>#N/A</v>
      </c>
      <c r="F9729" s="210" t="e">
        <f t="shared" si="764"/>
        <v>#N/A</v>
      </c>
    </row>
    <row r="9730" spans="1:6" x14ac:dyDescent="0.25">
      <c r="A9730" s="43" t="str">
        <f t="shared" si="760"/>
        <v xml:space="preserve"> 0 Financial</v>
      </c>
      <c r="B9730" s="43" t="str">
        <f t="shared" si="761"/>
        <v/>
      </c>
      <c r="C9730" s="43">
        <f t="shared" si="762"/>
        <v>0</v>
      </c>
      <c r="D9730" s="43" t="str">
        <f t="shared" si="763"/>
        <v>Financial</v>
      </c>
      <c r="E9730" s="43" t="e">
        <f>IF(VLOOKUP(S9730,'DD-Lookup'!$J$6:$L$50,3,FALSE)="Monthly",(YEAR(AC9730)-YEAR(AB9730))*12+MONTH(AC9730)-MONTH(AB9730)+1,(AC9730-AB9730+1))</f>
        <v>#N/A</v>
      </c>
      <c r="F9730" s="210" t="e">
        <f t="shared" si="764"/>
        <v>#N/A</v>
      </c>
    </row>
    <row r="9731" spans="1:6" x14ac:dyDescent="0.25">
      <c r="A9731" s="43" t="str">
        <f t="shared" si="760"/>
        <v xml:space="preserve"> 0 Financial</v>
      </c>
      <c r="B9731" s="43" t="str">
        <f t="shared" si="761"/>
        <v/>
      </c>
      <c r="C9731" s="43">
        <f t="shared" si="762"/>
        <v>0</v>
      </c>
      <c r="D9731" s="43" t="str">
        <f t="shared" si="763"/>
        <v>Financial</v>
      </c>
      <c r="E9731" s="43" t="e">
        <f>IF(VLOOKUP(S9731,'DD-Lookup'!$J$6:$L$50,3,FALSE)="Monthly",(YEAR(AC9731)-YEAR(AB9731))*12+MONTH(AC9731)-MONTH(AB9731)+1,(AC9731-AB9731+1))</f>
        <v>#N/A</v>
      </c>
      <c r="F9731" s="210" t="e">
        <f t="shared" si="764"/>
        <v>#N/A</v>
      </c>
    </row>
    <row r="9732" spans="1:6" x14ac:dyDescent="0.25">
      <c r="A9732" s="43" t="str">
        <f t="shared" si="760"/>
        <v xml:space="preserve"> 0 Financial</v>
      </c>
      <c r="B9732" s="43" t="str">
        <f t="shared" si="761"/>
        <v/>
      </c>
      <c r="C9732" s="43">
        <f t="shared" si="762"/>
        <v>0</v>
      </c>
      <c r="D9732" s="43" t="str">
        <f t="shared" si="763"/>
        <v>Financial</v>
      </c>
      <c r="E9732" s="43" t="e">
        <f>IF(VLOOKUP(S9732,'DD-Lookup'!$J$6:$L$50,3,FALSE)="Monthly",(YEAR(AC9732)-YEAR(AB9732))*12+MONTH(AC9732)-MONTH(AB9732)+1,(AC9732-AB9732+1))</f>
        <v>#N/A</v>
      </c>
      <c r="F9732" s="210" t="e">
        <f t="shared" si="764"/>
        <v>#N/A</v>
      </c>
    </row>
    <row r="9733" spans="1:6" x14ac:dyDescent="0.25">
      <c r="A9733" s="43" t="str">
        <f t="shared" si="760"/>
        <v xml:space="preserve"> 0 Financial</v>
      </c>
      <c r="B9733" s="43" t="str">
        <f t="shared" si="761"/>
        <v/>
      </c>
      <c r="C9733" s="43">
        <f t="shared" si="762"/>
        <v>0</v>
      </c>
      <c r="D9733" s="43" t="str">
        <f t="shared" si="763"/>
        <v>Financial</v>
      </c>
      <c r="E9733" s="43" t="e">
        <f>IF(VLOOKUP(S9733,'DD-Lookup'!$J$6:$L$50,3,FALSE)="Monthly",(YEAR(AC9733)-YEAR(AB9733))*12+MONTH(AC9733)-MONTH(AB9733)+1,(AC9733-AB9733+1))</f>
        <v>#N/A</v>
      </c>
      <c r="F9733" s="210" t="e">
        <f t="shared" si="764"/>
        <v>#N/A</v>
      </c>
    </row>
    <row r="9734" spans="1:6" x14ac:dyDescent="0.25">
      <c r="A9734" s="43" t="str">
        <f t="shared" si="760"/>
        <v xml:space="preserve"> 0 Financial</v>
      </c>
      <c r="B9734" s="43" t="str">
        <f t="shared" si="761"/>
        <v/>
      </c>
      <c r="C9734" s="43">
        <f t="shared" si="762"/>
        <v>0</v>
      </c>
      <c r="D9734" s="43" t="str">
        <f t="shared" si="763"/>
        <v>Financial</v>
      </c>
      <c r="E9734" s="43" t="e">
        <f>IF(VLOOKUP(S9734,'DD-Lookup'!$J$6:$L$50,3,FALSE)="Monthly",(YEAR(AC9734)-YEAR(AB9734))*12+MONTH(AC9734)-MONTH(AB9734)+1,(AC9734-AB9734+1))</f>
        <v>#N/A</v>
      </c>
      <c r="F9734" s="210" t="e">
        <f t="shared" si="764"/>
        <v>#N/A</v>
      </c>
    </row>
    <row r="9735" spans="1:6" x14ac:dyDescent="0.25">
      <c r="A9735" s="43" t="str">
        <f t="shared" si="760"/>
        <v xml:space="preserve"> 0 Financial</v>
      </c>
      <c r="B9735" s="43" t="str">
        <f t="shared" si="761"/>
        <v/>
      </c>
      <c r="C9735" s="43">
        <f t="shared" si="762"/>
        <v>0</v>
      </c>
      <c r="D9735" s="43" t="str">
        <f t="shared" si="763"/>
        <v>Financial</v>
      </c>
      <c r="E9735" s="43" t="e">
        <f>IF(VLOOKUP(S9735,'DD-Lookup'!$J$6:$L$50,3,FALSE)="Monthly",(YEAR(AC9735)-YEAR(AB9735))*12+MONTH(AC9735)-MONTH(AB9735)+1,(AC9735-AB9735+1))</f>
        <v>#N/A</v>
      </c>
      <c r="F9735" s="210" t="e">
        <f t="shared" si="764"/>
        <v>#N/A</v>
      </c>
    </row>
    <row r="9736" spans="1:6" x14ac:dyDescent="0.25">
      <c r="A9736" s="43" t="str">
        <f t="shared" si="760"/>
        <v xml:space="preserve"> 0 Financial</v>
      </c>
      <c r="B9736" s="43" t="str">
        <f t="shared" si="761"/>
        <v/>
      </c>
      <c r="C9736" s="43">
        <f t="shared" si="762"/>
        <v>0</v>
      </c>
      <c r="D9736" s="43" t="str">
        <f t="shared" si="763"/>
        <v>Financial</v>
      </c>
      <c r="E9736" s="43" t="e">
        <f>IF(VLOOKUP(S9736,'DD-Lookup'!$J$6:$L$50,3,FALSE)="Monthly",(YEAR(AC9736)-YEAR(AB9736))*12+MONTH(AC9736)-MONTH(AB9736)+1,(AC9736-AB9736+1))</f>
        <v>#N/A</v>
      </c>
      <c r="F9736" s="210" t="e">
        <f t="shared" si="764"/>
        <v>#N/A</v>
      </c>
    </row>
    <row r="9737" spans="1:6" x14ac:dyDescent="0.25">
      <c r="A9737" s="43" t="str">
        <f t="shared" si="760"/>
        <v xml:space="preserve"> 0 Financial</v>
      </c>
      <c r="B9737" s="43" t="str">
        <f t="shared" si="761"/>
        <v/>
      </c>
      <c r="C9737" s="43">
        <f t="shared" si="762"/>
        <v>0</v>
      </c>
      <c r="D9737" s="43" t="str">
        <f t="shared" si="763"/>
        <v>Financial</v>
      </c>
      <c r="E9737" s="43" t="e">
        <f>IF(VLOOKUP(S9737,'DD-Lookup'!$J$6:$L$50,3,FALSE)="Monthly",(YEAR(AC9737)-YEAR(AB9737))*12+MONTH(AC9737)-MONTH(AB9737)+1,(AC9737-AB9737+1))</f>
        <v>#N/A</v>
      </c>
      <c r="F9737" s="210" t="e">
        <f t="shared" si="764"/>
        <v>#N/A</v>
      </c>
    </row>
    <row r="9738" spans="1:6" x14ac:dyDescent="0.25">
      <c r="A9738" s="43" t="str">
        <f t="shared" ref="A9738:A9801" si="765">B9738&amp;" "&amp;C9738&amp;" "&amp;D9738</f>
        <v xml:space="preserve"> 0 Financial</v>
      </c>
      <c r="B9738" s="43" t="str">
        <f t="shared" ref="B9738:B9801" si="766">IF((LEFT(N9738,2)="US"),"US","")</f>
        <v/>
      </c>
      <c r="C9738" s="43">
        <f t="shared" ref="C9738:C9801" si="767">M9738</f>
        <v>0</v>
      </c>
      <c r="D9738" s="43" t="str">
        <f t="shared" ref="D9738:D9801" si="768">IF(ISNUMBER(FIND("Phy",N9738))=TRUE,"Physical","Financial")</f>
        <v>Financial</v>
      </c>
      <c r="E9738" s="43" t="e">
        <f>IF(VLOOKUP(S9738,'DD-Lookup'!$J$6:$L$50,3,FALSE)="Monthly",(YEAR(AC9738)-YEAR(AB9738))*12+MONTH(AC9738)-MONTH(AB9738)+1,(AC9738-AB9738+1))</f>
        <v>#N/A</v>
      </c>
      <c r="F9738" s="210" t="e">
        <f t="shared" ref="F9738:F9801" si="769">E9738*SUM(P9738:Q9738)</f>
        <v>#N/A</v>
      </c>
    </row>
    <row r="9739" spans="1:6" x14ac:dyDescent="0.25">
      <c r="A9739" s="43" t="str">
        <f t="shared" si="765"/>
        <v xml:space="preserve"> 0 Financial</v>
      </c>
      <c r="B9739" s="43" t="str">
        <f t="shared" si="766"/>
        <v/>
      </c>
      <c r="C9739" s="43">
        <f t="shared" si="767"/>
        <v>0</v>
      </c>
      <c r="D9739" s="43" t="str">
        <f t="shared" si="768"/>
        <v>Financial</v>
      </c>
      <c r="E9739" s="43" t="e">
        <f>IF(VLOOKUP(S9739,'DD-Lookup'!$J$6:$L$50,3,FALSE)="Monthly",(YEAR(AC9739)-YEAR(AB9739))*12+MONTH(AC9739)-MONTH(AB9739)+1,(AC9739-AB9739+1))</f>
        <v>#N/A</v>
      </c>
      <c r="F9739" s="210" t="e">
        <f t="shared" si="769"/>
        <v>#N/A</v>
      </c>
    </row>
    <row r="9740" spans="1:6" x14ac:dyDescent="0.25">
      <c r="A9740" s="43" t="str">
        <f t="shared" si="765"/>
        <v xml:space="preserve"> 0 Financial</v>
      </c>
      <c r="B9740" s="43" t="str">
        <f t="shared" si="766"/>
        <v/>
      </c>
      <c r="C9740" s="43">
        <f t="shared" si="767"/>
        <v>0</v>
      </c>
      <c r="D9740" s="43" t="str">
        <f t="shared" si="768"/>
        <v>Financial</v>
      </c>
      <c r="E9740" s="43" t="e">
        <f>IF(VLOOKUP(S9740,'DD-Lookup'!$J$6:$L$50,3,FALSE)="Monthly",(YEAR(AC9740)-YEAR(AB9740))*12+MONTH(AC9740)-MONTH(AB9740)+1,(AC9740-AB9740+1))</f>
        <v>#N/A</v>
      </c>
      <c r="F9740" s="210" t="e">
        <f t="shared" si="769"/>
        <v>#N/A</v>
      </c>
    </row>
    <row r="9741" spans="1:6" x14ac:dyDescent="0.25">
      <c r="A9741" s="43" t="str">
        <f t="shared" si="765"/>
        <v xml:space="preserve"> 0 Financial</v>
      </c>
      <c r="B9741" s="43" t="str">
        <f t="shared" si="766"/>
        <v/>
      </c>
      <c r="C9741" s="43">
        <f t="shared" si="767"/>
        <v>0</v>
      </c>
      <c r="D9741" s="43" t="str">
        <f t="shared" si="768"/>
        <v>Financial</v>
      </c>
      <c r="E9741" s="43" t="e">
        <f>IF(VLOOKUP(S9741,'DD-Lookup'!$J$6:$L$50,3,FALSE)="Monthly",(YEAR(AC9741)-YEAR(AB9741))*12+MONTH(AC9741)-MONTH(AB9741)+1,(AC9741-AB9741+1))</f>
        <v>#N/A</v>
      </c>
      <c r="F9741" s="210" t="e">
        <f t="shared" si="769"/>
        <v>#N/A</v>
      </c>
    </row>
    <row r="9742" spans="1:6" x14ac:dyDescent="0.25">
      <c r="A9742" s="43" t="str">
        <f t="shared" si="765"/>
        <v xml:space="preserve"> 0 Financial</v>
      </c>
      <c r="B9742" s="43" t="str">
        <f t="shared" si="766"/>
        <v/>
      </c>
      <c r="C9742" s="43">
        <f t="shared" si="767"/>
        <v>0</v>
      </c>
      <c r="D9742" s="43" t="str">
        <f t="shared" si="768"/>
        <v>Financial</v>
      </c>
      <c r="E9742" s="43" t="e">
        <f>IF(VLOOKUP(S9742,'DD-Lookup'!$J$6:$L$50,3,FALSE)="Monthly",(YEAR(AC9742)-YEAR(AB9742))*12+MONTH(AC9742)-MONTH(AB9742)+1,(AC9742-AB9742+1))</f>
        <v>#N/A</v>
      </c>
      <c r="F9742" s="210" t="e">
        <f t="shared" si="769"/>
        <v>#N/A</v>
      </c>
    </row>
    <row r="9743" spans="1:6" x14ac:dyDescent="0.25">
      <c r="A9743" s="43" t="str">
        <f t="shared" si="765"/>
        <v xml:space="preserve"> 0 Financial</v>
      </c>
      <c r="B9743" s="43" t="str">
        <f t="shared" si="766"/>
        <v/>
      </c>
      <c r="C9743" s="43">
        <f t="shared" si="767"/>
        <v>0</v>
      </c>
      <c r="D9743" s="43" t="str">
        <f t="shared" si="768"/>
        <v>Financial</v>
      </c>
      <c r="E9743" s="43" t="e">
        <f>IF(VLOOKUP(S9743,'DD-Lookup'!$J$6:$L$50,3,FALSE)="Monthly",(YEAR(AC9743)-YEAR(AB9743))*12+MONTH(AC9743)-MONTH(AB9743)+1,(AC9743-AB9743+1))</f>
        <v>#N/A</v>
      </c>
      <c r="F9743" s="210" t="e">
        <f t="shared" si="769"/>
        <v>#N/A</v>
      </c>
    </row>
    <row r="9744" spans="1:6" x14ac:dyDescent="0.25">
      <c r="A9744" s="43" t="str">
        <f t="shared" si="765"/>
        <v xml:space="preserve"> 0 Financial</v>
      </c>
      <c r="B9744" s="43" t="str">
        <f t="shared" si="766"/>
        <v/>
      </c>
      <c r="C9744" s="43">
        <f t="shared" si="767"/>
        <v>0</v>
      </c>
      <c r="D9744" s="43" t="str">
        <f t="shared" si="768"/>
        <v>Financial</v>
      </c>
      <c r="E9744" s="43" t="e">
        <f>IF(VLOOKUP(S9744,'DD-Lookup'!$J$6:$L$50,3,FALSE)="Monthly",(YEAR(AC9744)-YEAR(AB9744))*12+MONTH(AC9744)-MONTH(AB9744)+1,(AC9744-AB9744+1))</f>
        <v>#N/A</v>
      </c>
      <c r="F9744" s="210" t="e">
        <f t="shared" si="769"/>
        <v>#N/A</v>
      </c>
    </row>
    <row r="9745" spans="1:6" x14ac:dyDescent="0.25">
      <c r="A9745" s="43" t="str">
        <f t="shared" si="765"/>
        <v xml:space="preserve"> 0 Financial</v>
      </c>
      <c r="B9745" s="43" t="str">
        <f t="shared" si="766"/>
        <v/>
      </c>
      <c r="C9745" s="43">
        <f t="shared" si="767"/>
        <v>0</v>
      </c>
      <c r="D9745" s="43" t="str">
        <f t="shared" si="768"/>
        <v>Financial</v>
      </c>
      <c r="E9745" s="43" t="e">
        <f>IF(VLOOKUP(S9745,'DD-Lookup'!$J$6:$L$50,3,FALSE)="Monthly",(YEAR(AC9745)-YEAR(AB9745))*12+MONTH(AC9745)-MONTH(AB9745)+1,(AC9745-AB9745+1))</f>
        <v>#N/A</v>
      </c>
      <c r="F9745" s="210" t="e">
        <f t="shared" si="769"/>
        <v>#N/A</v>
      </c>
    </row>
    <row r="9746" spans="1:6" x14ac:dyDescent="0.25">
      <c r="A9746" s="43" t="str">
        <f t="shared" si="765"/>
        <v xml:space="preserve"> 0 Financial</v>
      </c>
      <c r="B9746" s="43" t="str">
        <f t="shared" si="766"/>
        <v/>
      </c>
      <c r="C9746" s="43">
        <f t="shared" si="767"/>
        <v>0</v>
      </c>
      <c r="D9746" s="43" t="str">
        <f t="shared" si="768"/>
        <v>Financial</v>
      </c>
      <c r="E9746" s="43" t="e">
        <f>IF(VLOOKUP(S9746,'DD-Lookup'!$J$6:$L$50,3,FALSE)="Monthly",(YEAR(AC9746)-YEAR(AB9746))*12+MONTH(AC9746)-MONTH(AB9746)+1,(AC9746-AB9746+1))</f>
        <v>#N/A</v>
      </c>
      <c r="F9746" s="210" t="e">
        <f t="shared" si="769"/>
        <v>#N/A</v>
      </c>
    </row>
    <row r="9747" spans="1:6" x14ac:dyDescent="0.25">
      <c r="A9747" s="43" t="str">
        <f t="shared" si="765"/>
        <v xml:space="preserve"> 0 Financial</v>
      </c>
      <c r="B9747" s="43" t="str">
        <f t="shared" si="766"/>
        <v/>
      </c>
      <c r="C9747" s="43">
        <f t="shared" si="767"/>
        <v>0</v>
      </c>
      <c r="D9747" s="43" t="str">
        <f t="shared" si="768"/>
        <v>Financial</v>
      </c>
      <c r="E9747" s="43" t="e">
        <f>IF(VLOOKUP(S9747,'DD-Lookup'!$J$6:$L$50,3,FALSE)="Monthly",(YEAR(AC9747)-YEAR(AB9747))*12+MONTH(AC9747)-MONTH(AB9747)+1,(AC9747-AB9747+1))</f>
        <v>#N/A</v>
      </c>
      <c r="F9747" s="210" t="e">
        <f t="shared" si="769"/>
        <v>#N/A</v>
      </c>
    </row>
    <row r="9748" spans="1:6" x14ac:dyDescent="0.25">
      <c r="A9748" s="43" t="str">
        <f t="shared" si="765"/>
        <v xml:space="preserve"> 0 Financial</v>
      </c>
      <c r="B9748" s="43" t="str">
        <f t="shared" si="766"/>
        <v/>
      </c>
      <c r="C9748" s="43">
        <f t="shared" si="767"/>
        <v>0</v>
      </c>
      <c r="D9748" s="43" t="str">
        <f t="shared" si="768"/>
        <v>Financial</v>
      </c>
      <c r="E9748" s="43" t="e">
        <f>IF(VLOOKUP(S9748,'DD-Lookup'!$J$6:$L$50,3,FALSE)="Monthly",(YEAR(AC9748)-YEAR(AB9748))*12+MONTH(AC9748)-MONTH(AB9748)+1,(AC9748-AB9748+1))</f>
        <v>#N/A</v>
      </c>
      <c r="F9748" s="210" t="e">
        <f t="shared" si="769"/>
        <v>#N/A</v>
      </c>
    </row>
    <row r="9749" spans="1:6" x14ac:dyDescent="0.25">
      <c r="A9749" s="43" t="str">
        <f t="shared" si="765"/>
        <v xml:space="preserve"> 0 Financial</v>
      </c>
      <c r="B9749" s="43" t="str">
        <f t="shared" si="766"/>
        <v/>
      </c>
      <c r="C9749" s="43">
        <f t="shared" si="767"/>
        <v>0</v>
      </c>
      <c r="D9749" s="43" t="str">
        <f t="shared" si="768"/>
        <v>Financial</v>
      </c>
      <c r="E9749" s="43" t="e">
        <f>IF(VLOOKUP(S9749,'DD-Lookup'!$J$6:$L$50,3,FALSE)="Monthly",(YEAR(AC9749)-YEAR(AB9749))*12+MONTH(AC9749)-MONTH(AB9749)+1,(AC9749-AB9749+1))</f>
        <v>#N/A</v>
      </c>
      <c r="F9749" s="210" t="e">
        <f t="shared" si="769"/>
        <v>#N/A</v>
      </c>
    </row>
    <row r="9750" spans="1:6" x14ac:dyDescent="0.25">
      <c r="A9750" s="43" t="str">
        <f t="shared" si="765"/>
        <v xml:space="preserve"> 0 Financial</v>
      </c>
      <c r="B9750" s="43" t="str">
        <f t="shared" si="766"/>
        <v/>
      </c>
      <c r="C9750" s="43">
        <f t="shared" si="767"/>
        <v>0</v>
      </c>
      <c r="D9750" s="43" t="str">
        <f t="shared" si="768"/>
        <v>Financial</v>
      </c>
      <c r="E9750" s="43" t="e">
        <f>IF(VLOOKUP(S9750,'DD-Lookup'!$J$6:$L$50,3,FALSE)="Monthly",(YEAR(AC9750)-YEAR(AB9750))*12+MONTH(AC9750)-MONTH(AB9750)+1,(AC9750-AB9750+1))</f>
        <v>#N/A</v>
      </c>
      <c r="F9750" s="210" t="e">
        <f t="shared" si="769"/>
        <v>#N/A</v>
      </c>
    </row>
    <row r="9751" spans="1:6" x14ac:dyDescent="0.25">
      <c r="A9751" s="43" t="str">
        <f t="shared" si="765"/>
        <v xml:space="preserve"> 0 Financial</v>
      </c>
      <c r="B9751" s="43" t="str">
        <f t="shared" si="766"/>
        <v/>
      </c>
      <c r="C9751" s="43">
        <f t="shared" si="767"/>
        <v>0</v>
      </c>
      <c r="D9751" s="43" t="str">
        <f t="shared" si="768"/>
        <v>Financial</v>
      </c>
      <c r="E9751" s="43" t="e">
        <f>IF(VLOOKUP(S9751,'DD-Lookup'!$J$6:$L$50,3,FALSE)="Monthly",(YEAR(AC9751)-YEAR(AB9751))*12+MONTH(AC9751)-MONTH(AB9751)+1,(AC9751-AB9751+1))</f>
        <v>#N/A</v>
      </c>
      <c r="F9751" s="210" t="e">
        <f t="shared" si="769"/>
        <v>#N/A</v>
      </c>
    </row>
    <row r="9752" spans="1:6" x14ac:dyDescent="0.25">
      <c r="A9752" s="43" t="str">
        <f t="shared" si="765"/>
        <v xml:space="preserve"> 0 Financial</v>
      </c>
      <c r="B9752" s="43" t="str">
        <f t="shared" si="766"/>
        <v/>
      </c>
      <c r="C9752" s="43">
        <f t="shared" si="767"/>
        <v>0</v>
      </c>
      <c r="D9752" s="43" t="str">
        <f t="shared" si="768"/>
        <v>Financial</v>
      </c>
      <c r="E9752" s="43" t="e">
        <f>IF(VLOOKUP(S9752,'DD-Lookup'!$J$6:$L$50,3,FALSE)="Monthly",(YEAR(AC9752)-YEAR(AB9752))*12+MONTH(AC9752)-MONTH(AB9752)+1,(AC9752-AB9752+1))</f>
        <v>#N/A</v>
      </c>
      <c r="F9752" s="210" t="e">
        <f t="shared" si="769"/>
        <v>#N/A</v>
      </c>
    </row>
    <row r="9753" spans="1:6" x14ac:dyDescent="0.25">
      <c r="A9753" s="43" t="str">
        <f t="shared" si="765"/>
        <v xml:space="preserve"> 0 Financial</v>
      </c>
      <c r="B9753" s="43" t="str">
        <f t="shared" si="766"/>
        <v/>
      </c>
      <c r="C9753" s="43">
        <f t="shared" si="767"/>
        <v>0</v>
      </c>
      <c r="D9753" s="43" t="str">
        <f t="shared" si="768"/>
        <v>Financial</v>
      </c>
      <c r="E9753" s="43" t="e">
        <f>IF(VLOOKUP(S9753,'DD-Lookup'!$J$6:$L$50,3,FALSE)="Monthly",(YEAR(AC9753)-YEAR(AB9753))*12+MONTH(AC9753)-MONTH(AB9753)+1,(AC9753-AB9753+1))</f>
        <v>#N/A</v>
      </c>
      <c r="F9753" s="210" t="e">
        <f t="shared" si="769"/>
        <v>#N/A</v>
      </c>
    </row>
    <row r="9754" spans="1:6" x14ac:dyDescent="0.25">
      <c r="A9754" s="43" t="str">
        <f t="shared" si="765"/>
        <v xml:space="preserve"> 0 Financial</v>
      </c>
      <c r="B9754" s="43" t="str">
        <f t="shared" si="766"/>
        <v/>
      </c>
      <c r="C9754" s="43">
        <f t="shared" si="767"/>
        <v>0</v>
      </c>
      <c r="D9754" s="43" t="str">
        <f t="shared" si="768"/>
        <v>Financial</v>
      </c>
      <c r="E9754" s="43" t="e">
        <f>IF(VLOOKUP(S9754,'DD-Lookup'!$J$6:$L$50,3,FALSE)="Monthly",(YEAR(AC9754)-YEAR(AB9754))*12+MONTH(AC9754)-MONTH(AB9754)+1,(AC9754-AB9754+1))</f>
        <v>#N/A</v>
      </c>
      <c r="F9754" s="210" t="e">
        <f t="shared" si="769"/>
        <v>#N/A</v>
      </c>
    </row>
    <row r="9755" spans="1:6" x14ac:dyDescent="0.25">
      <c r="A9755" s="43" t="str">
        <f t="shared" si="765"/>
        <v xml:space="preserve"> 0 Financial</v>
      </c>
      <c r="B9755" s="43" t="str">
        <f t="shared" si="766"/>
        <v/>
      </c>
      <c r="C9755" s="43">
        <f t="shared" si="767"/>
        <v>0</v>
      </c>
      <c r="D9755" s="43" t="str">
        <f t="shared" si="768"/>
        <v>Financial</v>
      </c>
      <c r="E9755" s="43" t="e">
        <f>IF(VLOOKUP(S9755,'DD-Lookup'!$J$6:$L$50,3,FALSE)="Monthly",(YEAR(AC9755)-YEAR(AB9755))*12+MONTH(AC9755)-MONTH(AB9755)+1,(AC9755-AB9755+1))</f>
        <v>#N/A</v>
      </c>
      <c r="F9755" s="210" t="e">
        <f t="shared" si="769"/>
        <v>#N/A</v>
      </c>
    </row>
    <row r="9756" spans="1:6" x14ac:dyDescent="0.25">
      <c r="A9756" s="43" t="str">
        <f t="shared" si="765"/>
        <v xml:space="preserve"> 0 Financial</v>
      </c>
      <c r="B9756" s="43" t="str">
        <f t="shared" si="766"/>
        <v/>
      </c>
      <c r="C9756" s="43">
        <f t="shared" si="767"/>
        <v>0</v>
      </c>
      <c r="D9756" s="43" t="str">
        <f t="shared" si="768"/>
        <v>Financial</v>
      </c>
      <c r="E9756" s="43" t="e">
        <f>IF(VLOOKUP(S9756,'DD-Lookup'!$J$6:$L$50,3,FALSE)="Monthly",(YEAR(AC9756)-YEAR(AB9756))*12+MONTH(AC9756)-MONTH(AB9756)+1,(AC9756-AB9756+1))</f>
        <v>#N/A</v>
      </c>
      <c r="F9756" s="210" t="e">
        <f t="shared" si="769"/>
        <v>#N/A</v>
      </c>
    </row>
    <row r="9757" spans="1:6" x14ac:dyDescent="0.25">
      <c r="A9757" s="43" t="str">
        <f t="shared" si="765"/>
        <v xml:space="preserve"> 0 Financial</v>
      </c>
      <c r="B9757" s="43" t="str">
        <f t="shared" si="766"/>
        <v/>
      </c>
      <c r="C9757" s="43">
        <f t="shared" si="767"/>
        <v>0</v>
      </c>
      <c r="D9757" s="43" t="str">
        <f t="shared" si="768"/>
        <v>Financial</v>
      </c>
      <c r="E9757" s="43" t="e">
        <f>IF(VLOOKUP(S9757,'DD-Lookup'!$J$6:$L$50,3,FALSE)="Monthly",(YEAR(AC9757)-YEAR(AB9757))*12+MONTH(AC9757)-MONTH(AB9757)+1,(AC9757-AB9757+1))</f>
        <v>#N/A</v>
      </c>
      <c r="F9757" s="210" t="e">
        <f t="shared" si="769"/>
        <v>#N/A</v>
      </c>
    </row>
    <row r="9758" spans="1:6" x14ac:dyDescent="0.25">
      <c r="A9758" s="43" t="str">
        <f t="shared" si="765"/>
        <v xml:space="preserve"> 0 Financial</v>
      </c>
      <c r="B9758" s="43" t="str">
        <f t="shared" si="766"/>
        <v/>
      </c>
      <c r="C9758" s="43">
        <f t="shared" si="767"/>
        <v>0</v>
      </c>
      <c r="D9758" s="43" t="str">
        <f t="shared" si="768"/>
        <v>Financial</v>
      </c>
      <c r="E9758" s="43" t="e">
        <f>IF(VLOOKUP(S9758,'DD-Lookup'!$J$6:$L$50,3,FALSE)="Monthly",(YEAR(AC9758)-YEAR(AB9758))*12+MONTH(AC9758)-MONTH(AB9758)+1,(AC9758-AB9758+1))</f>
        <v>#N/A</v>
      </c>
      <c r="F9758" s="210" t="e">
        <f t="shared" si="769"/>
        <v>#N/A</v>
      </c>
    </row>
    <row r="9759" spans="1:6" x14ac:dyDescent="0.25">
      <c r="A9759" s="43" t="str">
        <f t="shared" si="765"/>
        <v xml:space="preserve"> 0 Financial</v>
      </c>
      <c r="B9759" s="43" t="str">
        <f t="shared" si="766"/>
        <v/>
      </c>
      <c r="C9759" s="43">
        <f t="shared" si="767"/>
        <v>0</v>
      </c>
      <c r="D9759" s="43" t="str">
        <f t="shared" si="768"/>
        <v>Financial</v>
      </c>
      <c r="E9759" s="43" t="e">
        <f>IF(VLOOKUP(S9759,'DD-Lookup'!$J$6:$L$50,3,FALSE)="Monthly",(YEAR(AC9759)-YEAR(AB9759))*12+MONTH(AC9759)-MONTH(AB9759)+1,(AC9759-AB9759+1))</f>
        <v>#N/A</v>
      </c>
      <c r="F9759" s="210" t="e">
        <f t="shared" si="769"/>
        <v>#N/A</v>
      </c>
    </row>
    <row r="9760" spans="1:6" x14ac:dyDescent="0.25">
      <c r="A9760" s="43" t="str">
        <f t="shared" si="765"/>
        <v xml:space="preserve"> 0 Financial</v>
      </c>
      <c r="B9760" s="43" t="str">
        <f t="shared" si="766"/>
        <v/>
      </c>
      <c r="C9760" s="43">
        <f t="shared" si="767"/>
        <v>0</v>
      </c>
      <c r="D9760" s="43" t="str">
        <f t="shared" si="768"/>
        <v>Financial</v>
      </c>
      <c r="E9760" s="43" t="e">
        <f>IF(VLOOKUP(S9760,'DD-Lookup'!$J$6:$L$50,3,FALSE)="Monthly",(YEAR(AC9760)-YEAR(AB9760))*12+MONTH(AC9760)-MONTH(AB9760)+1,(AC9760-AB9760+1))</f>
        <v>#N/A</v>
      </c>
      <c r="F9760" s="210" t="e">
        <f t="shared" si="769"/>
        <v>#N/A</v>
      </c>
    </row>
    <row r="9761" spans="1:6" x14ac:dyDescent="0.25">
      <c r="A9761" s="43" t="str">
        <f t="shared" si="765"/>
        <v xml:space="preserve"> 0 Financial</v>
      </c>
      <c r="B9761" s="43" t="str">
        <f t="shared" si="766"/>
        <v/>
      </c>
      <c r="C9761" s="43">
        <f t="shared" si="767"/>
        <v>0</v>
      </c>
      <c r="D9761" s="43" t="str">
        <f t="shared" si="768"/>
        <v>Financial</v>
      </c>
      <c r="E9761" s="43" t="e">
        <f>IF(VLOOKUP(S9761,'DD-Lookup'!$J$6:$L$50,3,FALSE)="Monthly",(YEAR(AC9761)-YEAR(AB9761))*12+MONTH(AC9761)-MONTH(AB9761)+1,(AC9761-AB9761+1))</f>
        <v>#N/A</v>
      </c>
      <c r="F9761" s="210" t="e">
        <f t="shared" si="769"/>
        <v>#N/A</v>
      </c>
    </row>
    <row r="9762" spans="1:6" x14ac:dyDescent="0.25">
      <c r="A9762" s="43" t="str">
        <f t="shared" si="765"/>
        <v xml:space="preserve"> 0 Financial</v>
      </c>
      <c r="B9762" s="43" t="str">
        <f t="shared" si="766"/>
        <v/>
      </c>
      <c r="C9762" s="43">
        <f t="shared" si="767"/>
        <v>0</v>
      </c>
      <c r="D9762" s="43" t="str">
        <f t="shared" si="768"/>
        <v>Financial</v>
      </c>
      <c r="E9762" s="43" t="e">
        <f>IF(VLOOKUP(S9762,'DD-Lookup'!$J$6:$L$50,3,FALSE)="Monthly",(YEAR(AC9762)-YEAR(AB9762))*12+MONTH(AC9762)-MONTH(AB9762)+1,(AC9762-AB9762+1))</f>
        <v>#N/A</v>
      </c>
      <c r="F9762" s="210" t="e">
        <f t="shared" si="769"/>
        <v>#N/A</v>
      </c>
    </row>
    <row r="9763" spans="1:6" x14ac:dyDescent="0.25">
      <c r="A9763" s="43" t="str">
        <f t="shared" si="765"/>
        <v xml:space="preserve"> 0 Financial</v>
      </c>
      <c r="B9763" s="43" t="str">
        <f t="shared" si="766"/>
        <v/>
      </c>
      <c r="C9763" s="43">
        <f t="shared" si="767"/>
        <v>0</v>
      </c>
      <c r="D9763" s="43" t="str">
        <f t="shared" si="768"/>
        <v>Financial</v>
      </c>
      <c r="E9763" s="43" t="e">
        <f>IF(VLOOKUP(S9763,'DD-Lookup'!$J$6:$L$50,3,FALSE)="Monthly",(YEAR(AC9763)-YEAR(AB9763))*12+MONTH(AC9763)-MONTH(AB9763)+1,(AC9763-AB9763+1))</f>
        <v>#N/A</v>
      </c>
      <c r="F9763" s="210" t="e">
        <f t="shared" si="769"/>
        <v>#N/A</v>
      </c>
    </row>
    <row r="9764" spans="1:6" x14ac:dyDescent="0.25">
      <c r="A9764" s="43" t="str">
        <f t="shared" si="765"/>
        <v xml:space="preserve"> 0 Financial</v>
      </c>
      <c r="B9764" s="43" t="str">
        <f t="shared" si="766"/>
        <v/>
      </c>
      <c r="C9764" s="43">
        <f t="shared" si="767"/>
        <v>0</v>
      </c>
      <c r="D9764" s="43" t="str">
        <f t="shared" si="768"/>
        <v>Financial</v>
      </c>
      <c r="E9764" s="43" t="e">
        <f>IF(VLOOKUP(S9764,'DD-Lookup'!$J$6:$L$50,3,FALSE)="Monthly",(YEAR(AC9764)-YEAR(AB9764))*12+MONTH(AC9764)-MONTH(AB9764)+1,(AC9764-AB9764+1))</f>
        <v>#N/A</v>
      </c>
      <c r="F9764" s="210" t="e">
        <f t="shared" si="769"/>
        <v>#N/A</v>
      </c>
    </row>
    <row r="9765" spans="1:6" x14ac:dyDescent="0.25">
      <c r="A9765" s="43" t="str">
        <f t="shared" si="765"/>
        <v xml:space="preserve"> 0 Financial</v>
      </c>
      <c r="B9765" s="43" t="str">
        <f t="shared" si="766"/>
        <v/>
      </c>
      <c r="C9765" s="43">
        <f t="shared" si="767"/>
        <v>0</v>
      </c>
      <c r="D9765" s="43" t="str">
        <f t="shared" si="768"/>
        <v>Financial</v>
      </c>
      <c r="E9765" s="43" t="e">
        <f>IF(VLOOKUP(S9765,'DD-Lookup'!$J$6:$L$50,3,FALSE)="Monthly",(YEAR(AC9765)-YEAR(AB9765))*12+MONTH(AC9765)-MONTH(AB9765)+1,(AC9765-AB9765+1))</f>
        <v>#N/A</v>
      </c>
      <c r="F9765" s="210" t="e">
        <f t="shared" si="769"/>
        <v>#N/A</v>
      </c>
    </row>
    <row r="9766" spans="1:6" x14ac:dyDescent="0.25">
      <c r="A9766" s="43" t="str">
        <f t="shared" si="765"/>
        <v xml:space="preserve"> 0 Financial</v>
      </c>
      <c r="B9766" s="43" t="str">
        <f t="shared" si="766"/>
        <v/>
      </c>
      <c r="C9766" s="43">
        <f t="shared" si="767"/>
        <v>0</v>
      </c>
      <c r="D9766" s="43" t="str">
        <f t="shared" si="768"/>
        <v>Financial</v>
      </c>
      <c r="E9766" s="43" t="e">
        <f>IF(VLOOKUP(S9766,'DD-Lookup'!$J$6:$L$50,3,FALSE)="Monthly",(YEAR(AC9766)-YEAR(AB9766))*12+MONTH(AC9766)-MONTH(AB9766)+1,(AC9766-AB9766+1))</f>
        <v>#N/A</v>
      </c>
      <c r="F9766" s="210" t="e">
        <f t="shared" si="769"/>
        <v>#N/A</v>
      </c>
    </row>
    <row r="9767" spans="1:6" x14ac:dyDescent="0.25">
      <c r="A9767" s="43" t="str">
        <f t="shared" si="765"/>
        <v xml:space="preserve"> 0 Financial</v>
      </c>
      <c r="B9767" s="43" t="str">
        <f t="shared" si="766"/>
        <v/>
      </c>
      <c r="C9767" s="43">
        <f t="shared" si="767"/>
        <v>0</v>
      </c>
      <c r="D9767" s="43" t="str">
        <f t="shared" si="768"/>
        <v>Financial</v>
      </c>
      <c r="E9767" s="43" t="e">
        <f>IF(VLOOKUP(S9767,'DD-Lookup'!$J$6:$L$50,3,FALSE)="Monthly",(YEAR(AC9767)-YEAR(AB9767))*12+MONTH(AC9767)-MONTH(AB9767)+1,(AC9767-AB9767+1))</f>
        <v>#N/A</v>
      </c>
      <c r="F9767" s="210" t="e">
        <f t="shared" si="769"/>
        <v>#N/A</v>
      </c>
    </row>
    <row r="9768" spans="1:6" x14ac:dyDescent="0.25">
      <c r="A9768" s="43" t="str">
        <f t="shared" si="765"/>
        <v xml:space="preserve"> 0 Financial</v>
      </c>
      <c r="B9768" s="43" t="str">
        <f t="shared" si="766"/>
        <v/>
      </c>
      <c r="C9768" s="43">
        <f t="shared" si="767"/>
        <v>0</v>
      </c>
      <c r="D9768" s="43" t="str">
        <f t="shared" si="768"/>
        <v>Financial</v>
      </c>
      <c r="E9768" s="43" t="e">
        <f>IF(VLOOKUP(S9768,'DD-Lookup'!$J$6:$L$50,3,FALSE)="Monthly",(YEAR(AC9768)-YEAR(AB9768))*12+MONTH(AC9768)-MONTH(AB9768)+1,(AC9768-AB9768+1))</f>
        <v>#N/A</v>
      </c>
      <c r="F9768" s="210" t="e">
        <f t="shared" si="769"/>
        <v>#N/A</v>
      </c>
    </row>
    <row r="9769" spans="1:6" x14ac:dyDescent="0.25">
      <c r="A9769" s="43" t="str">
        <f t="shared" si="765"/>
        <v xml:space="preserve"> 0 Financial</v>
      </c>
      <c r="B9769" s="43" t="str">
        <f t="shared" si="766"/>
        <v/>
      </c>
      <c r="C9769" s="43">
        <f t="shared" si="767"/>
        <v>0</v>
      </c>
      <c r="D9769" s="43" t="str">
        <f t="shared" si="768"/>
        <v>Financial</v>
      </c>
      <c r="E9769" s="43" t="e">
        <f>IF(VLOOKUP(S9769,'DD-Lookup'!$J$6:$L$50,3,FALSE)="Monthly",(YEAR(AC9769)-YEAR(AB9769))*12+MONTH(AC9769)-MONTH(AB9769)+1,(AC9769-AB9769+1))</f>
        <v>#N/A</v>
      </c>
      <c r="F9769" s="210" t="e">
        <f t="shared" si="769"/>
        <v>#N/A</v>
      </c>
    </row>
    <row r="9770" spans="1:6" x14ac:dyDescent="0.25">
      <c r="A9770" s="43" t="str">
        <f t="shared" si="765"/>
        <v xml:space="preserve"> 0 Financial</v>
      </c>
      <c r="B9770" s="43" t="str">
        <f t="shared" si="766"/>
        <v/>
      </c>
      <c r="C9770" s="43">
        <f t="shared" si="767"/>
        <v>0</v>
      </c>
      <c r="D9770" s="43" t="str">
        <f t="shared" si="768"/>
        <v>Financial</v>
      </c>
      <c r="E9770" s="43" t="e">
        <f>IF(VLOOKUP(S9770,'DD-Lookup'!$J$6:$L$50,3,FALSE)="Monthly",(YEAR(AC9770)-YEAR(AB9770))*12+MONTH(AC9770)-MONTH(AB9770)+1,(AC9770-AB9770+1))</f>
        <v>#N/A</v>
      </c>
      <c r="F9770" s="210" t="e">
        <f t="shared" si="769"/>
        <v>#N/A</v>
      </c>
    </row>
    <row r="9771" spans="1:6" x14ac:dyDescent="0.25">
      <c r="A9771" s="43" t="str">
        <f t="shared" si="765"/>
        <v xml:space="preserve"> 0 Financial</v>
      </c>
      <c r="B9771" s="43" t="str">
        <f t="shared" si="766"/>
        <v/>
      </c>
      <c r="C9771" s="43">
        <f t="shared" si="767"/>
        <v>0</v>
      </c>
      <c r="D9771" s="43" t="str">
        <f t="shared" si="768"/>
        <v>Financial</v>
      </c>
      <c r="E9771" s="43" t="e">
        <f>IF(VLOOKUP(S9771,'DD-Lookup'!$J$6:$L$50,3,FALSE)="Monthly",(YEAR(AC9771)-YEAR(AB9771))*12+MONTH(AC9771)-MONTH(AB9771)+1,(AC9771-AB9771+1))</f>
        <v>#N/A</v>
      </c>
      <c r="F9771" s="210" t="e">
        <f t="shared" si="769"/>
        <v>#N/A</v>
      </c>
    </row>
    <row r="9772" spans="1:6" x14ac:dyDescent="0.25">
      <c r="A9772" s="43" t="str">
        <f t="shared" si="765"/>
        <v xml:space="preserve"> 0 Financial</v>
      </c>
      <c r="B9772" s="43" t="str">
        <f t="shared" si="766"/>
        <v/>
      </c>
      <c r="C9772" s="43">
        <f t="shared" si="767"/>
        <v>0</v>
      </c>
      <c r="D9772" s="43" t="str">
        <f t="shared" si="768"/>
        <v>Financial</v>
      </c>
      <c r="E9772" s="43" t="e">
        <f>IF(VLOOKUP(S9772,'DD-Lookup'!$J$6:$L$50,3,FALSE)="Monthly",(YEAR(AC9772)-YEAR(AB9772))*12+MONTH(AC9772)-MONTH(AB9772)+1,(AC9772-AB9772+1))</f>
        <v>#N/A</v>
      </c>
      <c r="F9772" s="210" t="e">
        <f t="shared" si="769"/>
        <v>#N/A</v>
      </c>
    </row>
    <row r="9773" spans="1:6" x14ac:dyDescent="0.25">
      <c r="A9773" s="43" t="str">
        <f t="shared" si="765"/>
        <v xml:space="preserve"> 0 Financial</v>
      </c>
      <c r="B9773" s="43" t="str">
        <f t="shared" si="766"/>
        <v/>
      </c>
      <c r="C9773" s="43">
        <f t="shared" si="767"/>
        <v>0</v>
      </c>
      <c r="D9773" s="43" t="str">
        <f t="shared" si="768"/>
        <v>Financial</v>
      </c>
      <c r="E9773" s="43" t="e">
        <f>IF(VLOOKUP(S9773,'DD-Lookup'!$J$6:$L$50,3,FALSE)="Monthly",(YEAR(AC9773)-YEAR(AB9773))*12+MONTH(AC9773)-MONTH(AB9773)+1,(AC9773-AB9773+1))</f>
        <v>#N/A</v>
      </c>
      <c r="F9773" s="210" t="e">
        <f t="shared" si="769"/>
        <v>#N/A</v>
      </c>
    </row>
    <row r="9774" spans="1:6" x14ac:dyDescent="0.25">
      <c r="A9774" s="43" t="str">
        <f t="shared" si="765"/>
        <v xml:space="preserve"> 0 Financial</v>
      </c>
      <c r="B9774" s="43" t="str">
        <f t="shared" si="766"/>
        <v/>
      </c>
      <c r="C9774" s="43">
        <f t="shared" si="767"/>
        <v>0</v>
      </c>
      <c r="D9774" s="43" t="str">
        <f t="shared" si="768"/>
        <v>Financial</v>
      </c>
      <c r="E9774" s="43" t="e">
        <f>IF(VLOOKUP(S9774,'DD-Lookup'!$J$6:$L$50,3,FALSE)="Monthly",(YEAR(AC9774)-YEAR(AB9774))*12+MONTH(AC9774)-MONTH(AB9774)+1,(AC9774-AB9774+1))</f>
        <v>#N/A</v>
      </c>
      <c r="F9774" s="210" t="e">
        <f t="shared" si="769"/>
        <v>#N/A</v>
      </c>
    </row>
    <row r="9775" spans="1:6" x14ac:dyDescent="0.25">
      <c r="A9775" s="43" t="str">
        <f t="shared" si="765"/>
        <v xml:space="preserve"> 0 Financial</v>
      </c>
      <c r="B9775" s="43" t="str">
        <f t="shared" si="766"/>
        <v/>
      </c>
      <c r="C9775" s="43">
        <f t="shared" si="767"/>
        <v>0</v>
      </c>
      <c r="D9775" s="43" t="str">
        <f t="shared" si="768"/>
        <v>Financial</v>
      </c>
      <c r="E9775" s="43" t="e">
        <f>IF(VLOOKUP(S9775,'DD-Lookup'!$J$6:$L$50,3,FALSE)="Monthly",(YEAR(AC9775)-YEAR(AB9775))*12+MONTH(AC9775)-MONTH(AB9775)+1,(AC9775-AB9775+1))</f>
        <v>#N/A</v>
      </c>
      <c r="F9775" s="210" t="e">
        <f t="shared" si="769"/>
        <v>#N/A</v>
      </c>
    </row>
    <row r="9776" spans="1:6" x14ac:dyDescent="0.25">
      <c r="A9776" s="43" t="str">
        <f t="shared" si="765"/>
        <v xml:space="preserve"> 0 Financial</v>
      </c>
      <c r="B9776" s="43" t="str">
        <f t="shared" si="766"/>
        <v/>
      </c>
      <c r="C9776" s="43">
        <f t="shared" si="767"/>
        <v>0</v>
      </c>
      <c r="D9776" s="43" t="str">
        <f t="shared" si="768"/>
        <v>Financial</v>
      </c>
      <c r="E9776" s="43" t="e">
        <f>IF(VLOOKUP(S9776,'DD-Lookup'!$J$6:$L$50,3,FALSE)="Monthly",(YEAR(AC9776)-YEAR(AB9776))*12+MONTH(AC9776)-MONTH(AB9776)+1,(AC9776-AB9776+1))</f>
        <v>#N/A</v>
      </c>
      <c r="F9776" s="210" t="e">
        <f t="shared" si="769"/>
        <v>#N/A</v>
      </c>
    </row>
    <row r="9777" spans="1:6" x14ac:dyDescent="0.25">
      <c r="A9777" s="43" t="str">
        <f t="shared" si="765"/>
        <v xml:space="preserve"> 0 Financial</v>
      </c>
      <c r="B9777" s="43" t="str">
        <f t="shared" si="766"/>
        <v/>
      </c>
      <c r="C9777" s="43">
        <f t="shared" si="767"/>
        <v>0</v>
      </c>
      <c r="D9777" s="43" t="str">
        <f t="shared" si="768"/>
        <v>Financial</v>
      </c>
      <c r="E9777" s="43" t="e">
        <f>IF(VLOOKUP(S9777,'DD-Lookup'!$J$6:$L$50,3,FALSE)="Monthly",(YEAR(AC9777)-YEAR(AB9777))*12+MONTH(AC9777)-MONTH(AB9777)+1,(AC9777-AB9777+1))</f>
        <v>#N/A</v>
      </c>
      <c r="F9777" s="210" t="e">
        <f t="shared" si="769"/>
        <v>#N/A</v>
      </c>
    </row>
    <row r="9778" spans="1:6" x14ac:dyDescent="0.25">
      <c r="A9778" s="43" t="str">
        <f t="shared" si="765"/>
        <v xml:space="preserve"> 0 Financial</v>
      </c>
      <c r="B9778" s="43" t="str">
        <f t="shared" si="766"/>
        <v/>
      </c>
      <c r="C9778" s="43">
        <f t="shared" si="767"/>
        <v>0</v>
      </c>
      <c r="D9778" s="43" t="str">
        <f t="shared" si="768"/>
        <v>Financial</v>
      </c>
      <c r="E9778" s="43" t="e">
        <f>IF(VLOOKUP(S9778,'DD-Lookup'!$J$6:$L$50,3,FALSE)="Monthly",(YEAR(AC9778)-YEAR(AB9778))*12+MONTH(AC9778)-MONTH(AB9778)+1,(AC9778-AB9778+1))</f>
        <v>#N/A</v>
      </c>
      <c r="F9778" s="210" t="e">
        <f t="shared" si="769"/>
        <v>#N/A</v>
      </c>
    </row>
    <row r="9779" spans="1:6" x14ac:dyDescent="0.25">
      <c r="A9779" s="43" t="str">
        <f t="shared" si="765"/>
        <v xml:space="preserve"> 0 Financial</v>
      </c>
      <c r="B9779" s="43" t="str">
        <f t="shared" si="766"/>
        <v/>
      </c>
      <c r="C9779" s="43">
        <f t="shared" si="767"/>
        <v>0</v>
      </c>
      <c r="D9779" s="43" t="str">
        <f t="shared" si="768"/>
        <v>Financial</v>
      </c>
      <c r="E9779" s="43" t="e">
        <f>IF(VLOOKUP(S9779,'DD-Lookup'!$J$6:$L$50,3,FALSE)="Monthly",(YEAR(AC9779)-YEAR(AB9779))*12+MONTH(AC9779)-MONTH(AB9779)+1,(AC9779-AB9779+1))</f>
        <v>#N/A</v>
      </c>
      <c r="F9779" s="210" t="e">
        <f t="shared" si="769"/>
        <v>#N/A</v>
      </c>
    </row>
    <row r="9780" spans="1:6" x14ac:dyDescent="0.25">
      <c r="A9780" s="43" t="str">
        <f t="shared" si="765"/>
        <v xml:space="preserve"> 0 Financial</v>
      </c>
      <c r="B9780" s="43" t="str">
        <f t="shared" si="766"/>
        <v/>
      </c>
      <c r="C9780" s="43">
        <f t="shared" si="767"/>
        <v>0</v>
      </c>
      <c r="D9780" s="43" t="str">
        <f t="shared" si="768"/>
        <v>Financial</v>
      </c>
      <c r="E9780" s="43" t="e">
        <f>IF(VLOOKUP(S9780,'DD-Lookup'!$J$6:$L$50,3,FALSE)="Monthly",(YEAR(AC9780)-YEAR(AB9780))*12+MONTH(AC9780)-MONTH(AB9780)+1,(AC9780-AB9780+1))</f>
        <v>#N/A</v>
      </c>
      <c r="F9780" s="210" t="e">
        <f t="shared" si="769"/>
        <v>#N/A</v>
      </c>
    </row>
    <row r="9781" spans="1:6" x14ac:dyDescent="0.25">
      <c r="A9781" s="43" t="str">
        <f t="shared" si="765"/>
        <v xml:space="preserve"> 0 Financial</v>
      </c>
      <c r="B9781" s="43" t="str">
        <f t="shared" si="766"/>
        <v/>
      </c>
      <c r="C9781" s="43">
        <f t="shared" si="767"/>
        <v>0</v>
      </c>
      <c r="D9781" s="43" t="str">
        <f t="shared" si="768"/>
        <v>Financial</v>
      </c>
      <c r="E9781" s="43" t="e">
        <f>IF(VLOOKUP(S9781,'DD-Lookup'!$J$6:$L$50,3,FALSE)="Monthly",(YEAR(AC9781)-YEAR(AB9781))*12+MONTH(AC9781)-MONTH(AB9781)+1,(AC9781-AB9781+1))</f>
        <v>#N/A</v>
      </c>
      <c r="F9781" s="210" t="e">
        <f t="shared" si="769"/>
        <v>#N/A</v>
      </c>
    </row>
    <row r="9782" spans="1:6" x14ac:dyDescent="0.25">
      <c r="A9782" s="43" t="str">
        <f t="shared" si="765"/>
        <v xml:space="preserve"> 0 Financial</v>
      </c>
      <c r="B9782" s="43" t="str">
        <f t="shared" si="766"/>
        <v/>
      </c>
      <c r="C9782" s="43">
        <f t="shared" si="767"/>
        <v>0</v>
      </c>
      <c r="D9782" s="43" t="str">
        <f t="shared" si="768"/>
        <v>Financial</v>
      </c>
      <c r="E9782" s="43" t="e">
        <f>IF(VLOOKUP(S9782,'DD-Lookup'!$J$6:$L$50,3,FALSE)="Monthly",(YEAR(AC9782)-YEAR(AB9782))*12+MONTH(AC9782)-MONTH(AB9782)+1,(AC9782-AB9782+1))</f>
        <v>#N/A</v>
      </c>
      <c r="F9782" s="210" t="e">
        <f t="shared" si="769"/>
        <v>#N/A</v>
      </c>
    </row>
    <row r="9783" spans="1:6" x14ac:dyDescent="0.25">
      <c r="A9783" s="43" t="str">
        <f t="shared" si="765"/>
        <v xml:space="preserve"> 0 Financial</v>
      </c>
      <c r="B9783" s="43" t="str">
        <f t="shared" si="766"/>
        <v/>
      </c>
      <c r="C9783" s="43">
        <f t="shared" si="767"/>
        <v>0</v>
      </c>
      <c r="D9783" s="43" t="str">
        <f t="shared" si="768"/>
        <v>Financial</v>
      </c>
      <c r="E9783" s="43" t="e">
        <f>IF(VLOOKUP(S9783,'DD-Lookup'!$J$6:$L$50,3,FALSE)="Monthly",(YEAR(AC9783)-YEAR(AB9783))*12+MONTH(AC9783)-MONTH(AB9783)+1,(AC9783-AB9783+1))</f>
        <v>#N/A</v>
      </c>
      <c r="F9783" s="210" t="e">
        <f t="shared" si="769"/>
        <v>#N/A</v>
      </c>
    </row>
    <row r="9784" spans="1:6" x14ac:dyDescent="0.25">
      <c r="A9784" s="43" t="str">
        <f t="shared" si="765"/>
        <v xml:space="preserve"> 0 Financial</v>
      </c>
      <c r="B9784" s="43" t="str">
        <f t="shared" si="766"/>
        <v/>
      </c>
      <c r="C9784" s="43">
        <f t="shared" si="767"/>
        <v>0</v>
      </c>
      <c r="D9784" s="43" t="str">
        <f t="shared" si="768"/>
        <v>Financial</v>
      </c>
      <c r="E9784" s="43" t="e">
        <f>IF(VLOOKUP(S9784,'DD-Lookup'!$J$6:$L$50,3,FALSE)="Monthly",(YEAR(AC9784)-YEAR(AB9784))*12+MONTH(AC9784)-MONTH(AB9784)+1,(AC9784-AB9784+1))</f>
        <v>#N/A</v>
      </c>
      <c r="F9784" s="210" t="e">
        <f t="shared" si="769"/>
        <v>#N/A</v>
      </c>
    </row>
    <row r="9785" spans="1:6" x14ac:dyDescent="0.25">
      <c r="A9785" s="43" t="str">
        <f t="shared" si="765"/>
        <v xml:space="preserve"> 0 Financial</v>
      </c>
      <c r="B9785" s="43" t="str">
        <f t="shared" si="766"/>
        <v/>
      </c>
      <c r="C9785" s="43">
        <f t="shared" si="767"/>
        <v>0</v>
      </c>
      <c r="D9785" s="43" t="str">
        <f t="shared" si="768"/>
        <v>Financial</v>
      </c>
      <c r="E9785" s="43" t="e">
        <f>IF(VLOOKUP(S9785,'DD-Lookup'!$J$6:$L$50,3,FALSE)="Monthly",(YEAR(AC9785)-YEAR(AB9785))*12+MONTH(AC9785)-MONTH(AB9785)+1,(AC9785-AB9785+1))</f>
        <v>#N/A</v>
      </c>
      <c r="F9785" s="210" t="e">
        <f t="shared" si="769"/>
        <v>#N/A</v>
      </c>
    </row>
    <row r="9786" spans="1:6" x14ac:dyDescent="0.25">
      <c r="A9786" s="43" t="str">
        <f t="shared" si="765"/>
        <v xml:space="preserve"> 0 Financial</v>
      </c>
      <c r="B9786" s="43" t="str">
        <f t="shared" si="766"/>
        <v/>
      </c>
      <c r="C9786" s="43">
        <f t="shared" si="767"/>
        <v>0</v>
      </c>
      <c r="D9786" s="43" t="str">
        <f t="shared" si="768"/>
        <v>Financial</v>
      </c>
      <c r="E9786" s="43" t="e">
        <f>IF(VLOOKUP(S9786,'DD-Lookup'!$J$6:$L$50,3,FALSE)="Monthly",(YEAR(AC9786)-YEAR(AB9786))*12+MONTH(AC9786)-MONTH(AB9786)+1,(AC9786-AB9786+1))</f>
        <v>#N/A</v>
      </c>
      <c r="F9786" s="210" t="e">
        <f t="shared" si="769"/>
        <v>#N/A</v>
      </c>
    </row>
    <row r="9787" spans="1:6" x14ac:dyDescent="0.25">
      <c r="A9787" s="43" t="str">
        <f t="shared" si="765"/>
        <v xml:space="preserve"> 0 Financial</v>
      </c>
      <c r="B9787" s="43" t="str">
        <f t="shared" si="766"/>
        <v/>
      </c>
      <c r="C9787" s="43">
        <f t="shared" si="767"/>
        <v>0</v>
      </c>
      <c r="D9787" s="43" t="str">
        <f t="shared" si="768"/>
        <v>Financial</v>
      </c>
      <c r="E9787" s="43" t="e">
        <f>IF(VLOOKUP(S9787,'DD-Lookup'!$J$6:$L$50,3,FALSE)="Monthly",(YEAR(AC9787)-YEAR(AB9787))*12+MONTH(AC9787)-MONTH(AB9787)+1,(AC9787-AB9787+1))</f>
        <v>#N/A</v>
      </c>
      <c r="F9787" s="210" t="e">
        <f t="shared" si="769"/>
        <v>#N/A</v>
      </c>
    </row>
    <row r="9788" spans="1:6" x14ac:dyDescent="0.25">
      <c r="A9788" s="43" t="str">
        <f t="shared" si="765"/>
        <v xml:space="preserve"> 0 Financial</v>
      </c>
      <c r="B9788" s="43" t="str">
        <f t="shared" si="766"/>
        <v/>
      </c>
      <c r="C9788" s="43">
        <f t="shared" si="767"/>
        <v>0</v>
      </c>
      <c r="D9788" s="43" t="str">
        <f t="shared" si="768"/>
        <v>Financial</v>
      </c>
      <c r="E9788" s="43" t="e">
        <f>IF(VLOOKUP(S9788,'DD-Lookup'!$J$6:$L$50,3,FALSE)="Monthly",(YEAR(AC9788)-YEAR(AB9788))*12+MONTH(AC9788)-MONTH(AB9788)+1,(AC9788-AB9788+1))</f>
        <v>#N/A</v>
      </c>
      <c r="F9788" s="210" t="e">
        <f t="shared" si="769"/>
        <v>#N/A</v>
      </c>
    </row>
    <row r="9789" spans="1:6" x14ac:dyDescent="0.25">
      <c r="A9789" s="43" t="str">
        <f t="shared" si="765"/>
        <v xml:space="preserve"> 0 Financial</v>
      </c>
      <c r="B9789" s="43" t="str">
        <f t="shared" si="766"/>
        <v/>
      </c>
      <c r="C9789" s="43">
        <f t="shared" si="767"/>
        <v>0</v>
      </c>
      <c r="D9789" s="43" t="str">
        <f t="shared" si="768"/>
        <v>Financial</v>
      </c>
      <c r="E9789" s="43" t="e">
        <f>IF(VLOOKUP(S9789,'DD-Lookup'!$J$6:$L$50,3,FALSE)="Monthly",(YEAR(AC9789)-YEAR(AB9789))*12+MONTH(AC9789)-MONTH(AB9789)+1,(AC9789-AB9789+1))</f>
        <v>#N/A</v>
      </c>
      <c r="F9789" s="210" t="e">
        <f t="shared" si="769"/>
        <v>#N/A</v>
      </c>
    </row>
    <row r="9790" spans="1:6" x14ac:dyDescent="0.25">
      <c r="A9790" s="43" t="str">
        <f t="shared" si="765"/>
        <v xml:space="preserve"> 0 Financial</v>
      </c>
      <c r="B9790" s="43" t="str">
        <f t="shared" si="766"/>
        <v/>
      </c>
      <c r="C9790" s="43">
        <f t="shared" si="767"/>
        <v>0</v>
      </c>
      <c r="D9790" s="43" t="str">
        <f t="shared" si="768"/>
        <v>Financial</v>
      </c>
      <c r="E9790" s="43" t="e">
        <f>IF(VLOOKUP(S9790,'DD-Lookup'!$J$6:$L$50,3,FALSE)="Monthly",(YEAR(AC9790)-YEAR(AB9790))*12+MONTH(AC9790)-MONTH(AB9790)+1,(AC9790-AB9790+1))</f>
        <v>#N/A</v>
      </c>
      <c r="F9790" s="210" t="e">
        <f t="shared" si="769"/>
        <v>#N/A</v>
      </c>
    </row>
    <row r="9791" spans="1:6" x14ac:dyDescent="0.25">
      <c r="A9791" s="43" t="str">
        <f t="shared" si="765"/>
        <v xml:space="preserve"> 0 Financial</v>
      </c>
      <c r="B9791" s="43" t="str">
        <f t="shared" si="766"/>
        <v/>
      </c>
      <c r="C9791" s="43">
        <f t="shared" si="767"/>
        <v>0</v>
      </c>
      <c r="D9791" s="43" t="str">
        <f t="shared" si="768"/>
        <v>Financial</v>
      </c>
      <c r="E9791" s="43" t="e">
        <f>IF(VLOOKUP(S9791,'DD-Lookup'!$J$6:$L$50,3,FALSE)="Monthly",(YEAR(AC9791)-YEAR(AB9791))*12+MONTH(AC9791)-MONTH(AB9791)+1,(AC9791-AB9791+1))</f>
        <v>#N/A</v>
      </c>
      <c r="F9791" s="210" t="e">
        <f t="shared" si="769"/>
        <v>#N/A</v>
      </c>
    </row>
    <row r="9792" spans="1:6" x14ac:dyDescent="0.25">
      <c r="A9792" s="43" t="str">
        <f t="shared" si="765"/>
        <v xml:space="preserve"> 0 Financial</v>
      </c>
      <c r="B9792" s="43" t="str">
        <f t="shared" si="766"/>
        <v/>
      </c>
      <c r="C9792" s="43">
        <f t="shared" si="767"/>
        <v>0</v>
      </c>
      <c r="D9792" s="43" t="str">
        <f t="shared" si="768"/>
        <v>Financial</v>
      </c>
      <c r="E9792" s="43" t="e">
        <f>IF(VLOOKUP(S9792,'DD-Lookup'!$J$6:$L$50,3,FALSE)="Monthly",(YEAR(AC9792)-YEAR(AB9792))*12+MONTH(AC9792)-MONTH(AB9792)+1,(AC9792-AB9792+1))</f>
        <v>#N/A</v>
      </c>
      <c r="F9792" s="210" t="e">
        <f t="shared" si="769"/>
        <v>#N/A</v>
      </c>
    </row>
    <row r="9793" spans="1:6" x14ac:dyDescent="0.25">
      <c r="A9793" s="43" t="str">
        <f t="shared" si="765"/>
        <v xml:space="preserve"> 0 Financial</v>
      </c>
      <c r="B9793" s="43" t="str">
        <f t="shared" si="766"/>
        <v/>
      </c>
      <c r="C9793" s="43">
        <f t="shared" si="767"/>
        <v>0</v>
      </c>
      <c r="D9793" s="43" t="str">
        <f t="shared" si="768"/>
        <v>Financial</v>
      </c>
      <c r="E9793" s="43" t="e">
        <f>IF(VLOOKUP(S9793,'DD-Lookup'!$J$6:$L$50,3,FALSE)="Monthly",(YEAR(AC9793)-YEAR(AB9793))*12+MONTH(AC9793)-MONTH(AB9793)+1,(AC9793-AB9793+1))</f>
        <v>#N/A</v>
      </c>
      <c r="F9793" s="210" t="e">
        <f t="shared" si="769"/>
        <v>#N/A</v>
      </c>
    </row>
    <row r="9794" spans="1:6" x14ac:dyDescent="0.25">
      <c r="A9794" s="43" t="str">
        <f t="shared" si="765"/>
        <v xml:space="preserve"> 0 Financial</v>
      </c>
      <c r="B9794" s="43" t="str">
        <f t="shared" si="766"/>
        <v/>
      </c>
      <c r="C9794" s="43">
        <f t="shared" si="767"/>
        <v>0</v>
      </c>
      <c r="D9794" s="43" t="str">
        <f t="shared" si="768"/>
        <v>Financial</v>
      </c>
      <c r="E9794" s="43" t="e">
        <f>IF(VLOOKUP(S9794,'DD-Lookup'!$J$6:$L$50,3,FALSE)="Monthly",(YEAR(AC9794)-YEAR(AB9794))*12+MONTH(AC9794)-MONTH(AB9794)+1,(AC9794-AB9794+1))</f>
        <v>#N/A</v>
      </c>
      <c r="F9794" s="210" t="e">
        <f t="shared" si="769"/>
        <v>#N/A</v>
      </c>
    </row>
    <row r="9795" spans="1:6" x14ac:dyDescent="0.25">
      <c r="A9795" s="43" t="str">
        <f t="shared" si="765"/>
        <v xml:space="preserve"> 0 Financial</v>
      </c>
      <c r="B9795" s="43" t="str">
        <f t="shared" si="766"/>
        <v/>
      </c>
      <c r="C9795" s="43">
        <f t="shared" si="767"/>
        <v>0</v>
      </c>
      <c r="D9795" s="43" t="str">
        <f t="shared" si="768"/>
        <v>Financial</v>
      </c>
      <c r="E9795" s="43" t="e">
        <f>IF(VLOOKUP(S9795,'DD-Lookup'!$J$6:$L$50,3,FALSE)="Monthly",(YEAR(AC9795)-YEAR(AB9795))*12+MONTH(AC9795)-MONTH(AB9795)+1,(AC9795-AB9795+1))</f>
        <v>#N/A</v>
      </c>
      <c r="F9795" s="210" t="e">
        <f t="shared" si="769"/>
        <v>#N/A</v>
      </c>
    </row>
    <row r="9796" spans="1:6" x14ac:dyDescent="0.25">
      <c r="A9796" s="43" t="str">
        <f t="shared" si="765"/>
        <v xml:space="preserve"> 0 Financial</v>
      </c>
      <c r="B9796" s="43" t="str">
        <f t="shared" si="766"/>
        <v/>
      </c>
      <c r="C9796" s="43">
        <f t="shared" si="767"/>
        <v>0</v>
      </c>
      <c r="D9796" s="43" t="str">
        <f t="shared" si="768"/>
        <v>Financial</v>
      </c>
      <c r="E9796" s="43" t="e">
        <f>IF(VLOOKUP(S9796,'DD-Lookup'!$J$6:$L$50,3,FALSE)="Monthly",(YEAR(AC9796)-YEAR(AB9796))*12+MONTH(AC9796)-MONTH(AB9796)+1,(AC9796-AB9796+1))</f>
        <v>#N/A</v>
      </c>
      <c r="F9796" s="210" t="e">
        <f t="shared" si="769"/>
        <v>#N/A</v>
      </c>
    </row>
    <row r="9797" spans="1:6" x14ac:dyDescent="0.25">
      <c r="A9797" s="43" t="str">
        <f t="shared" si="765"/>
        <v xml:space="preserve"> 0 Financial</v>
      </c>
      <c r="B9797" s="43" t="str">
        <f t="shared" si="766"/>
        <v/>
      </c>
      <c r="C9797" s="43">
        <f t="shared" si="767"/>
        <v>0</v>
      </c>
      <c r="D9797" s="43" t="str">
        <f t="shared" si="768"/>
        <v>Financial</v>
      </c>
      <c r="E9797" s="43" t="e">
        <f>IF(VLOOKUP(S9797,'DD-Lookup'!$J$6:$L$50,3,FALSE)="Monthly",(YEAR(AC9797)-YEAR(AB9797))*12+MONTH(AC9797)-MONTH(AB9797)+1,(AC9797-AB9797+1))</f>
        <v>#N/A</v>
      </c>
      <c r="F9797" s="210" t="e">
        <f t="shared" si="769"/>
        <v>#N/A</v>
      </c>
    </row>
    <row r="9798" spans="1:6" x14ac:dyDescent="0.25">
      <c r="A9798" s="43" t="str">
        <f t="shared" si="765"/>
        <v xml:space="preserve"> 0 Financial</v>
      </c>
      <c r="B9798" s="43" t="str">
        <f t="shared" si="766"/>
        <v/>
      </c>
      <c r="C9798" s="43">
        <f t="shared" si="767"/>
        <v>0</v>
      </c>
      <c r="D9798" s="43" t="str">
        <f t="shared" si="768"/>
        <v>Financial</v>
      </c>
      <c r="E9798" s="43" t="e">
        <f>IF(VLOOKUP(S9798,'DD-Lookup'!$J$6:$L$50,3,FALSE)="Monthly",(YEAR(AC9798)-YEAR(AB9798))*12+MONTH(AC9798)-MONTH(AB9798)+1,(AC9798-AB9798+1))</f>
        <v>#N/A</v>
      </c>
      <c r="F9798" s="210" t="e">
        <f t="shared" si="769"/>
        <v>#N/A</v>
      </c>
    </row>
    <row r="9799" spans="1:6" x14ac:dyDescent="0.25">
      <c r="A9799" s="43" t="str">
        <f t="shared" si="765"/>
        <v xml:space="preserve"> 0 Financial</v>
      </c>
      <c r="B9799" s="43" t="str">
        <f t="shared" si="766"/>
        <v/>
      </c>
      <c r="C9799" s="43">
        <f t="shared" si="767"/>
        <v>0</v>
      </c>
      <c r="D9799" s="43" t="str">
        <f t="shared" si="768"/>
        <v>Financial</v>
      </c>
      <c r="E9799" s="43" t="e">
        <f>IF(VLOOKUP(S9799,'DD-Lookup'!$J$6:$L$50,3,FALSE)="Monthly",(YEAR(AC9799)-YEAR(AB9799))*12+MONTH(AC9799)-MONTH(AB9799)+1,(AC9799-AB9799+1))</f>
        <v>#N/A</v>
      </c>
      <c r="F9799" s="210" t="e">
        <f t="shared" si="769"/>
        <v>#N/A</v>
      </c>
    </row>
    <row r="9800" spans="1:6" x14ac:dyDescent="0.25">
      <c r="A9800" s="43" t="str">
        <f t="shared" si="765"/>
        <v xml:space="preserve"> 0 Financial</v>
      </c>
      <c r="B9800" s="43" t="str">
        <f t="shared" si="766"/>
        <v/>
      </c>
      <c r="C9800" s="43">
        <f t="shared" si="767"/>
        <v>0</v>
      </c>
      <c r="D9800" s="43" t="str">
        <f t="shared" si="768"/>
        <v>Financial</v>
      </c>
      <c r="E9800" s="43" t="e">
        <f>IF(VLOOKUP(S9800,'DD-Lookup'!$J$6:$L$50,3,FALSE)="Monthly",(YEAR(AC9800)-YEAR(AB9800))*12+MONTH(AC9800)-MONTH(AB9800)+1,(AC9800-AB9800+1))</f>
        <v>#N/A</v>
      </c>
      <c r="F9800" s="210" t="e">
        <f t="shared" si="769"/>
        <v>#N/A</v>
      </c>
    </row>
    <row r="9801" spans="1:6" x14ac:dyDescent="0.25">
      <c r="A9801" s="43" t="str">
        <f t="shared" si="765"/>
        <v xml:space="preserve"> 0 Financial</v>
      </c>
      <c r="B9801" s="43" t="str">
        <f t="shared" si="766"/>
        <v/>
      </c>
      <c r="C9801" s="43">
        <f t="shared" si="767"/>
        <v>0</v>
      </c>
      <c r="D9801" s="43" t="str">
        <f t="shared" si="768"/>
        <v>Financial</v>
      </c>
      <c r="E9801" s="43" t="e">
        <f>IF(VLOOKUP(S9801,'DD-Lookup'!$J$6:$L$50,3,FALSE)="Monthly",(YEAR(AC9801)-YEAR(AB9801))*12+MONTH(AC9801)-MONTH(AB9801)+1,(AC9801-AB9801+1))</f>
        <v>#N/A</v>
      </c>
      <c r="F9801" s="210" t="e">
        <f t="shared" si="769"/>
        <v>#N/A</v>
      </c>
    </row>
    <row r="9802" spans="1:6" x14ac:dyDescent="0.25">
      <c r="A9802" s="43" t="str">
        <f t="shared" ref="A9802:A9865" si="770">B9802&amp;" "&amp;C9802&amp;" "&amp;D9802</f>
        <v xml:space="preserve"> 0 Financial</v>
      </c>
      <c r="B9802" s="43" t="str">
        <f t="shared" ref="B9802:B9865" si="771">IF((LEFT(N9802,2)="US"),"US","")</f>
        <v/>
      </c>
      <c r="C9802" s="43">
        <f t="shared" ref="C9802:C9865" si="772">M9802</f>
        <v>0</v>
      </c>
      <c r="D9802" s="43" t="str">
        <f t="shared" ref="D9802:D9865" si="773">IF(ISNUMBER(FIND("Phy",N9802))=TRUE,"Physical","Financial")</f>
        <v>Financial</v>
      </c>
      <c r="E9802" s="43" t="e">
        <f>IF(VLOOKUP(S9802,'DD-Lookup'!$J$6:$L$50,3,FALSE)="Monthly",(YEAR(AC9802)-YEAR(AB9802))*12+MONTH(AC9802)-MONTH(AB9802)+1,(AC9802-AB9802+1))</f>
        <v>#N/A</v>
      </c>
      <c r="F9802" s="210" t="e">
        <f t="shared" ref="F9802:F9865" si="774">E9802*SUM(P9802:Q9802)</f>
        <v>#N/A</v>
      </c>
    </row>
    <row r="9803" spans="1:6" x14ac:dyDescent="0.25">
      <c r="A9803" s="43" t="str">
        <f t="shared" si="770"/>
        <v xml:space="preserve"> 0 Financial</v>
      </c>
      <c r="B9803" s="43" t="str">
        <f t="shared" si="771"/>
        <v/>
      </c>
      <c r="C9803" s="43">
        <f t="shared" si="772"/>
        <v>0</v>
      </c>
      <c r="D9803" s="43" t="str">
        <f t="shared" si="773"/>
        <v>Financial</v>
      </c>
      <c r="E9803" s="43" t="e">
        <f>IF(VLOOKUP(S9803,'DD-Lookup'!$J$6:$L$50,3,FALSE)="Monthly",(YEAR(AC9803)-YEAR(AB9803))*12+MONTH(AC9803)-MONTH(AB9803)+1,(AC9803-AB9803+1))</f>
        <v>#N/A</v>
      </c>
      <c r="F9803" s="210" t="e">
        <f t="shared" si="774"/>
        <v>#N/A</v>
      </c>
    </row>
    <row r="9804" spans="1:6" x14ac:dyDescent="0.25">
      <c r="A9804" s="43" t="str">
        <f t="shared" si="770"/>
        <v xml:space="preserve"> 0 Financial</v>
      </c>
      <c r="B9804" s="43" t="str">
        <f t="shared" si="771"/>
        <v/>
      </c>
      <c r="C9804" s="43">
        <f t="shared" si="772"/>
        <v>0</v>
      </c>
      <c r="D9804" s="43" t="str">
        <f t="shared" si="773"/>
        <v>Financial</v>
      </c>
      <c r="E9804" s="43" t="e">
        <f>IF(VLOOKUP(S9804,'DD-Lookup'!$J$6:$L$50,3,FALSE)="Monthly",(YEAR(AC9804)-YEAR(AB9804))*12+MONTH(AC9804)-MONTH(AB9804)+1,(AC9804-AB9804+1))</f>
        <v>#N/A</v>
      </c>
      <c r="F9804" s="210" t="e">
        <f t="shared" si="774"/>
        <v>#N/A</v>
      </c>
    </row>
    <row r="9805" spans="1:6" x14ac:dyDescent="0.25">
      <c r="A9805" s="43" t="str">
        <f t="shared" si="770"/>
        <v xml:space="preserve"> 0 Financial</v>
      </c>
      <c r="B9805" s="43" t="str">
        <f t="shared" si="771"/>
        <v/>
      </c>
      <c r="C9805" s="43">
        <f t="shared" si="772"/>
        <v>0</v>
      </c>
      <c r="D9805" s="43" t="str">
        <f t="shared" si="773"/>
        <v>Financial</v>
      </c>
      <c r="E9805" s="43" t="e">
        <f>IF(VLOOKUP(S9805,'DD-Lookup'!$J$6:$L$50,3,FALSE)="Monthly",(YEAR(AC9805)-YEAR(AB9805))*12+MONTH(AC9805)-MONTH(AB9805)+1,(AC9805-AB9805+1))</f>
        <v>#N/A</v>
      </c>
      <c r="F9805" s="210" t="e">
        <f t="shared" si="774"/>
        <v>#N/A</v>
      </c>
    </row>
    <row r="9806" spans="1:6" x14ac:dyDescent="0.25">
      <c r="A9806" s="43" t="str">
        <f t="shared" si="770"/>
        <v xml:space="preserve"> 0 Financial</v>
      </c>
      <c r="B9806" s="43" t="str">
        <f t="shared" si="771"/>
        <v/>
      </c>
      <c r="C9806" s="43">
        <f t="shared" si="772"/>
        <v>0</v>
      </c>
      <c r="D9806" s="43" t="str">
        <f t="shared" si="773"/>
        <v>Financial</v>
      </c>
      <c r="E9806" s="43" t="e">
        <f>IF(VLOOKUP(S9806,'DD-Lookup'!$J$6:$L$50,3,FALSE)="Monthly",(YEAR(AC9806)-YEAR(AB9806))*12+MONTH(AC9806)-MONTH(AB9806)+1,(AC9806-AB9806+1))</f>
        <v>#N/A</v>
      </c>
      <c r="F9806" s="210" t="e">
        <f t="shared" si="774"/>
        <v>#N/A</v>
      </c>
    </row>
    <row r="9807" spans="1:6" x14ac:dyDescent="0.25">
      <c r="A9807" s="43" t="str">
        <f t="shared" si="770"/>
        <v xml:space="preserve"> 0 Financial</v>
      </c>
      <c r="B9807" s="43" t="str">
        <f t="shared" si="771"/>
        <v/>
      </c>
      <c r="C9807" s="43">
        <f t="shared" si="772"/>
        <v>0</v>
      </c>
      <c r="D9807" s="43" t="str">
        <f t="shared" si="773"/>
        <v>Financial</v>
      </c>
      <c r="E9807" s="43" t="e">
        <f>IF(VLOOKUP(S9807,'DD-Lookup'!$J$6:$L$50,3,FALSE)="Monthly",(YEAR(AC9807)-YEAR(AB9807))*12+MONTH(AC9807)-MONTH(AB9807)+1,(AC9807-AB9807+1))</f>
        <v>#N/A</v>
      </c>
      <c r="F9807" s="210" t="e">
        <f t="shared" si="774"/>
        <v>#N/A</v>
      </c>
    </row>
    <row r="9808" spans="1:6" x14ac:dyDescent="0.25">
      <c r="A9808" s="43" t="str">
        <f t="shared" si="770"/>
        <v xml:space="preserve"> 0 Financial</v>
      </c>
      <c r="B9808" s="43" t="str">
        <f t="shared" si="771"/>
        <v/>
      </c>
      <c r="C9808" s="43">
        <f t="shared" si="772"/>
        <v>0</v>
      </c>
      <c r="D9808" s="43" t="str">
        <f t="shared" si="773"/>
        <v>Financial</v>
      </c>
      <c r="E9808" s="43" t="e">
        <f>IF(VLOOKUP(S9808,'DD-Lookup'!$J$6:$L$50,3,FALSE)="Monthly",(YEAR(AC9808)-YEAR(AB9808))*12+MONTH(AC9808)-MONTH(AB9808)+1,(AC9808-AB9808+1))</f>
        <v>#N/A</v>
      </c>
      <c r="F9808" s="210" t="e">
        <f t="shared" si="774"/>
        <v>#N/A</v>
      </c>
    </row>
    <row r="9809" spans="1:6" x14ac:dyDescent="0.25">
      <c r="A9809" s="43" t="str">
        <f t="shared" si="770"/>
        <v xml:space="preserve"> 0 Financial</v>
      </c>
      <c r="B9809" s="43" t="str">
        <f t="shared" si="771"/>
        <v/>
      </c>
      <c r="C9809" s="43">
        <f t="shared" si="772"/>
        <v>0</v>
      </c>
      <c r="D9809" s="43" t="str">
        <f t="shared" si="773"/>
        <v>Financial</v>
      </c>
      <c r="E9809" s="43" t="e">
        <f>IF(VLOOKUP(S9809,'DD-Lookup'!$J$6:$L$50,3,FALSE)="Monthly",(YEAR(AC9809)-YEAR(AB9809))*12+MONTH(AC9809)-MONTH(AB9809)+1,(AC9809-AB9809+1))</f>
        <v>#N/A</v>
      </c>
      <c r="F9809" s="210" t="e">
        <f t="shared" si="774"/>
        <v>#N/A</v>
      </c>
    </row>
    <row r="9810" spans="1:6" x14ac:dyDescent="0.25">
      <c r="A9810" s="43" t="str">
        <f t="shared" si="770"/>
        <v xml:space="preserve"> 0 Financial</v>
      </c>
      <c r="B9810" s="43" t="str">
        <f t="shared" si="771"/>
        <v/>
      </c>
      <c r="C9810" s="43">
        <f t="shared" si="772"/>
        <v>0</v>
      </c>
      <c r="D9810" s="43" t="str">
        <f t="shared" si="773"/>
        <v>Financial</v>
      </c>
      <c r="E9810" s="43" t="e">
        <f>IF(VLOOKUP(S9810,'DD-Lookup'!$J$6:$L$50,3,FALSE)="Monthly",(YEAR(AC9810)-YEAR(AB9810))*12+MONTH(AC9810)-MONTH(AB9810)+1,(AC9810-AB9810+1))</f>
        <v>#N/A</v>
      </c>
      <c r="F9810" s="210" t="e">
        <f t="shared" si="774"/>
        <v>#N/A</v>
      </c>
    </row>
    <row r="9811" spans="1:6" x14ac:dyDescent="0.25">
      <c r="A9811" s="43" t="str">
        <f t="shared" si="770"/>
        <v xml:space="preserve"> 0 Financial</v>
      </c>
      <c r="B9811" s="43" t="str">
        <f t="shared" si="771"/>
        <v/>
      </c>
      <c r="C9811" s="43">
        <f t="shared" si="772"/>
        <v>0</v>
      </c>
      <c r="D9811" s="43" t="str">
        <f t="shared" si="773"/>
        <v>Financial</v>
      </c>
      <c r="E9811" s="43" t="e">
        <f>IF(VLOOKUP(S9811,'DD-Lookup'!$J$6:$L$50,3,FALSE)="Monthly",(YEAR(AC9811)-YEAR(AB9811))*12+MONTH(AC9811)-MONTH(AB9811)+1,(AC9811-AB9811+1))</f>
        <v>#N/A</v>
      </c>
      <c r="F9811" s="210" t="e">
        <f t="shared" si="774"/>
        <v>#N/A</v>
      </c>
    </row>
    <row r="9812" spans="1:6" x14ac:dyDescent="0.25">
      <c r="A9812" s="43" t="str">
        <f t="shared" si="770"/>
        <v xml:space="preserve"> 0 Financial</v>
      </c>
      <c r="B9812" s="43" t="str">
        <f t="shared" si="771"/>
        <v/>
      </c>
      <c r="C9812" s="43">
        <f t="shared" si="772"/>
        <v>0</v>
      </c>
      <c r="D9812" s="43" t="str">
        <f t="shared" si="773"/>
        <v>Financial</v>
      </c>
      <c r="E9812" s="43" t="e">
        <f>IF(VLOOKUP(S9812,'DD-Lookup'!$J$6:$L$50,3,FALSE)="Monthly",(YEAR(AC9812)-YEAR(AB9812))*12+MONTH(AC9812)-MONTH(AB9812)+1,(AC9812-AB9812+1))</f>
        <v>#N/A</v>
      </c>
      <c r="F9812" s="210" t="e">
        <f t="shared" si="774"/>
        <v>#N/A</v>
      </c>
    </row>
    <row r="9813" spans="1:6" x14ac:dyDescent="0.25">
      <c r="A9813" s="43" t="str">
        <f t="shared" si="770"/>
        <v xml:space="preserve"> 0 Financial</v>
      </c>
      <c r="B9813" s="43" t="str">
        <f t="shared" si="771"/>
        <v/>
      </c>
      <c r="C9813" s="43">
        <f t="shared" si="772"/>
        <v>0</v>
      </c>
      <c r="D9813" s="43" t="str">
        <f t="shared" si="773"/>
        <v>Financial</v>
      </c>
      <c r="E9813" s="43" t="e">
        <f>IF(VLOOKUP(S9813,'DD-Lookup'!$J$6:$L$50,3,FALSE)="Monthly",(YEAR(AC9813)-YEAR(AB9813))*12+MONTH(AC9813)-MONTH(AB9813)+1,(AC9813-AB9813+1))</f>
        <v>#N/A</v>
      </c>
      <c r="F9813" s="210" t="e">
        <f t="shared" si="774"/>
        <v>#N/A</v>
      </c>
    </row>
    <row r="9814" spans="1:6" x14ac:dyDescent="0.25">
      <c r="A9814" s="43" t="str">
        <f t="shared" si="770"/>
        <v xml:space="preserve"> 0 Financial</v>
      </c>
      <c r="B9814" s="43" t="str">
        <f t="shared" si="771"/>
        <v/>
      </c>
      <c r="C9814" s="43">
        <f t="shared" si="772"/>
        <v>0</v>
      </c>
      <c r="D9814" s="43" t="str">
        <f t="shared" si="773"/>
        <v>Financial</v>
      </c>
      <c r="E9814" s="43" t="e">
        <f>IF(VLOOKUP(S9814,'DD-Lookup'!$J$6:$L$50,3,FALSE)="Monthly",(YEAR(AC9814)-YEAR(AB9814))*12+MONTH(AC9814)-MONTH(AB9814)+1,(AC9814-AB9814+1))</f>
        <v>#N/A</v>
      </c>
      <c r="F9814" s="210" t="e">
        <f t="shared" si="774"/>
        <v>#N/A</v>
      </c>
    </row>
    <row r="9815" spans="1:6" x14ac:dyDescent="0.25">
      <c r="A9815" s="43" t="str">
        <f t="shared" si="770"/>
        <v xml:space="preserve"> 0 Financial</v>
      </c>
      <c r="B9815" s="43" t="str">
        <f t="shared" si="771"/>
        <v/>
      </c>
      <c r="C9815" s="43">
        <f t="shared" si="772"/>
        <v>0</v>
      </c>
      <c r="D9815" s="43" t="str">
        <f t="shared" si="773"/>
        <v>Financial</v>
      </c>
      <c r="E9815" s="43" t="e">
        <f>IF(VLOOKUP(S9815,'DD-Lookup'!$J$6:$L$50,3,FALSE)="Monthly",(YEAR(AC9815)-YEAR(AB9815))*12+MONTH(AC9815)-MONTH(AB9815)+1,(AC9815-AB9815+1))</f>
        <v>#N/A</v>
      </c>
      <c r="F9815" s="210" t="e">
        <f t="shared" si="774"/>
        <v>#N/A</v>
      </c>
    </row>
    <row r="9816" spans="1:6" x14ac:dyDescent="0.25">
      <c r="A9816" s="43" t="str">
        <f t="shared" si="770"/>
        <v xml:space="preserve"> 0 Financial</v>
      </c>
      <c r="B9816" s="43" t="str">
        <f t="shared" si="771"/>
        <v/>
      </c>
      <c r="C9816" s="43">
        <f t="shared" si="772"/>
        <v>0</v>
      </c>
      <c r="D9816" s="43" t="str">
        <f t="shared" si="773"/>
        <v>Financial</v>
      </c>
      <c r="E9816" s="43" t="e">
        <f>IF(VLOOKUP(S9816,'DD-Lookup'!$J$6:$L$50,3,FALSE)="Monthly",(YEAR(AC9816)-YEAR(AB9816))*12+MONTH(AC9816)-MONTH(AB9816)+1,(AC9816-AB9816+1))</f>
        <v>#N/A</v>
      </c>
      <c r="F9816" s="210" t="e">
        <f t="shared" si="774"/>
        <v>#N/A</v>
      </c>
    </row>
    <row r="9817" spans="1:6" x14ac:dyDescent="0.25">
      <c r="A9817" s="43" t="str">
        <f t="shared" si="770"/>
        <v xml:space="preserve"> 0 Financial</v>
      </c>
      <c r="B9817" s="43" t="str">
        <f t="shared" si="771"/>
        <v/>
      </c>
      <c r="C9817" s="43">
        <f t="shared" si="772"/>
        <v>0</v>
      </c>
      <c r="D9817" s="43" t="str">
        <f t="shared" si="773"/>
        <v>Financial</v>
      </c>
      <c r="E9817" s="43" t="e">
        <f>IF(VLOOKUP(S9817,'DD-Lookup'!$J$6:$L$50,3,FALSE)="Monthly",(YEAR(AC9817)-YEAR(AB9817))*12+MONTH(AC9817)-MONTH(AB9817)+1,(AC9817-AB9817+1))</f>
        <v>#N/A</v>
      </c>
      <c r="F9817" s="210" t="e">
        <f t="shared" si="774"/>
        <v>#N/A</v>
      </c>
    </row>
    <row r="9818" spans="1:6" x14ac:dyDescent="0.25">
      <c r="A9818" s="43" t="str">
        <f t="shared" si="770"/>
        <v xml:space="preserve"> 0 Financial</v>
      </c>
      <c r="B9818" s="43" t="str">
        <f t="shared" si="771"/>
        <v/>
      </c>
      <c r="C9818" s="43">
        <f t="shared" si="772"/>
        <v>0</v>
      </c>
      <c r="D9818" s="43" t="str">
        <f t="shared" si="773"/>
        <v>Financial</v>
      </c>
      <c r="E9818" s="43" t="e">
        <f>IF(VLOOKUP(S9818,'DD-Lookup'!$J$6:$L$50,3,FALSE)="Monthly",(YEAR(AC9818)-YEAR(AB9818))*12+MONTH(AC9818)-MONTH(AB9818)+1,(AC9818-AB9818+1))</f>
        <v>#N/A</v>
      </c>
      <c r="F9818" s="210" t="e">
        <f t="shared" si="774"/>
        <v>#N/A</v>
      </c>
    </row>
    <row r="9819" spans="1:6" x14ac:dyDescent="0.25">
      <c r="A9819" s="43" t="str">
        <f t="shared" si="770"/>
        <v xml:space="preserve"> 0 Financial</v>
      </c>
      <c r="B9819" s="43" t="str">
        <f t="shared" si="771"/>
        <v/>
      </c>
      <c r="C9819" s="43">
        <f t="shared" si="772"/>
        <v>0</v>
      </c>
      <c r="D9819" s="43" t="str">
        <f t="shared" si="773"/>
        <v>Financial</v>
      </c>
      <c r="E9819" s="43" t="e">
        <f>IF(VLOOKUP(S9819,'DD-Lookup'!$J$6:$L$50,3,FALSE)="Monthly",(YEAR(AC9819)-YEAR(AB9819))*12+MONTH(AC9819)-MONTH(AB9819)+1,(AC9819-AB9819+1))</f>
        <v>#N/A</v>
      </c>
      <c r="F9819" s="210" t="e">
        <f t="shared" si="774"/>
        <v>#N/A</v>
      </c>
    </row>
    <row r="9820" spans="1:6" x14ac:dyDescent="0.25">
      <c r="A9820" s="43" t="str">
        <f t="shared" si="770"/>
        <v xml:space="preserve"> 0 Financial</v>
      </c>
      <c r="B9820" s="43" t="str">
        <f t="shared" si="771"/>
        <v/>
      </c>
      <c r="C9820" s="43">
        <f t="shared" si="772"/>
        <v>0</v>
      </c>
      <c r="D9820" s="43" t="str">
        <f t="shared" si="773"/>
        <v>Financial</v>
      </c>
      <c r="E9820" s="43" t="e">
        <f>IF(VLOOKUP(S9820,'DD-Lookup'!$J$6:$L$50,3,FALSE)="Monthly",(YEAR(AC9820)-YEAR(AB9820))*12+MONTH(AC9820)-MONTH(AB9820)+1,(AC9820-AB9820+1))</f>
        <v>#N/A</v>
      </c>
      <c r="F9820" s="210" t="e">
        <f t="shared" si="774"/>
        <v>#N/A</v>
      </c>
    </row>
    <row r="9821" spans="1:6" x14ac:dyDescent="0.25">
      <c r="A9821" s="43" t="str">
        <f t="shared" si="770"/>
        <v xml:space="preserve"> 0 Financial</v>
      </c>
      <c r="B9821" s="43" t="str">
        <f t="shared" si="771"/>
        <v/>
      </c>
      <c r="C9821" s="43">
        <f t="shared" si="772"/>
        <v>0</v>
      </c>
      <c r="D9821" s="43" t="str">
        <f t="shared" si="773"/>
        <v>Financial</v>
      </c>
      <c r="E9821" s="43" t="e">
        <f>IF(VLOOKUP(S9821,'DD-Lookup'!$J$6:$L$50,3,FALSE)="Monthly",(YEAR(AC9821)-YEAR(AB9821))*12+MONTH(AC9821)-MONTH(AB9821)+1,(AC9821-AB9821+1))</f>
        <v>#N/A</v>
      </c>
      <c r="F9821" s="210" t="e">
        <f t="shared" si="774"/>
        <v>#N/A</v>
      </c>
    </row>
    <row r="9822" spans="1:6" x14ac:dyDescent="0.25">
      <c r="A9822" s="43" t="str">
        <f t="shared" si="770"/>
        <v xml:space="preserve"> 0 Financial</v>
      </c>
      <c r="B9822" s="43" t="str">
        <f t="shared" si="771"/>
        <v/>
      </c>
      <c r="C9822" s="43">
        <f t="shared" si="772"/>
        <v>0</v>
      </c>
      <c r="D9822" s="43" t="str">
        <f t="shared" si="773"/>
        <v>Financial</v>
      </c>
      <c r="E9822" s="43" t="e">
        <f>IF(VLOOKUP(S9822,'DD-Lookup'!$J$6:$L$50,3,FALSE)="Monthly",(YEAR(AC9822)-YEAR(AB9822))*12+MONTH(AC9822)-MONTH(AB9822)+1,(AC9822-AB9822+1))</f>
        <v>#N/A</v>
      </c>
      <c r="F9822" s="210" t="e">
        <f t="shared" si="774"/>
        <v>#N/A</v>
      </c>
    </row>
    <row r="9823" spans="1:6" x14ac:dyDescent="0.25">
      <c r="A9823" s="43" t="str">
        <f t="shared" si="770"/>
        <v xml:space="preserve"> 0 Financial</v>
      </c>
      <c r="B9823" s="43" t="str">
        <f t="shared" si="771"/>
        <v/>
      </c>
      <c r="C9823" s="43">
        <f t="shared" si="772"/>
        <v>0</v>
      </c>
      <c r="D9823" s="43" t="str">
        <f t="shared" si="773"/>
        <v>Financial</v>
      </c>
      <c r="E9823" s="43" t="e">
        <f>IF(VLOOKUP(S9823,'DD-Lookup'!$J$6:$L$50,3,FALSE)="Monthly",(YEAR(AC9823)-YEAR(AB9823))*12+MONTH(AC9823)-MONTH(AB9823)+1,(AC9823-AB9823+1))</f>
        <v>#N/A</v>
      </c>
      <c r="F9823" s="210" t="e">
        <f t="shared" si="774"/>
        <v>#N/A</v>
      </c>
    </row>
    <row r="9824" spans="1:6" x14ac:dyDescent="0.25">
      <c r="A9824" s="43" t="str">
        <f t="shared" si="770"/>
        <v xml:space="preserve"> 0 Financial</v>
      </c>
      <c r="B9824" s="43" t="str">
        <f t="shared" si="771"/>
        <v/>
      </c>
      <c r="C9824" s="43">
        <f t="shared" si="772"/>
        <v>0</v>
      </c>
      <c r="D9824" s="43" t="str">
        <f t="shared" si="773"/>
        <v>Financial</v>
      </c>
      <c r="E9824" s="43" t="e">
        <f>IF(VLOOKUP(S9824,'DD-Lookup'!$J$6:$L$50,3,FALSE)="Monthly",(YEAR(AC9824)-YEAR(AB9824))*12+MONTH(AC9824)-MONTH(AB9824)+1,(AC9824-AB9824+1))</f>
        <v>#N/A</v>
      </c>
      <c r="F9824" s="210" t="e">
        <f t="shared" si="774"/>
        <v>#N/A</v>
      </c>
    </row>
    <row r="9825" spans="1:6" x14ac:dyDescent="0.25">
      <c r="A9825" s="43" t="str">
        <f t="shared" si="770"/>
        <v xml:space="preserve"> 0 Financial</v>
      </c>
      <c r="B9825" s="43" t="str">
        <f t="shared" si="771"/>
        <v/>
      </c>
      <c r="C9825" s="43">
        <f t="shared" si="772"/>
        <v>0</v>
      </c>
      <c r="D9825" s="43" t="str">
        <f t="shared" si="773"/>
        <v>Financial</v>
      </c>
      <c r="E9825" s="43" t="e">
        <f>IF(VLOOKUP(S9825,'DD-Lookup'!$J$6:$L$50,3,FALSE)="Monthly",(YEAR(AC9825)-YEAR(AB9825))*12+MONTH(AC9825)-MONTH(AB9825)+1,(AC9825-AB9825+1))</f>
        <v>#N/A</v>
      </c>
      <c r="F9825" s="210" t="e">
        <f t="shared" si="774"/>
        <v>#N/A</v>
      </c>
    </row>
    <row r="9826" spans="1:6" x14ac:dyDescent="0.25">
      <c r="A9826" s="43" t="str">
        <f t="shared" si="770"/>
        <v xml:space="preserve"> 0 Financial</v>
      </c>
      <c r="B9826" s="43" t="str">
        <f t="shared" si="771"/>
        <v/>
      </c>
      <c r="C9826" s="43">
        <f t="shared" si="772"/>
        <v>0</v>
      </c>
      <c r="D9826" s="43" t="str">
        <f t="shared" si="773"/>
        <v>Financial</v>
      </c>
      <c r="E9826" s="43" t="e">
        <f>IF(VLOOKUP(S9826,'DD-Lookup'!$J$6:$L$50,3,FALSE)="Monthly",(YEAR(AC9826)-YEAR(AB9826))*12+MONTH(AC9826)-MONTH(AB9826)+1,(AC9826-AB9826+1))</f>
        <v>#N/A</v>
      </c>
      <c r="F9826" s="210" t="e">
        <f t="shared" si="774"/>
        <v>#N/A</v>
      </c>
    </row>
    <row r="9827" spans="1:6" x14ac:dyDescent="0.25">
      <c r="A9827" s="43" t="str">
        <f t="shared" si="770"/>
        <v xml:space="preserve"> 0 Financial</v>
      </c>
      <c r="B9827" s="43" t="str">
        <f t="shared" si="771"/>
        <v/>
      </c>
      <c r="C9827" s="43">
        <f t="shared" si="772"/>
        <v>0</v>
      </c>
      <c r="D9827" s="43" t="str">
        <f t="shared" si="773"/>
        <v>Financial</v>
      </c>
      <c r="E9827" s="43" t="e">
        <f>IF(VLOOKUP(S9827,'DD-Lookup'!$J$6:$L$50,3,FALSE)="Monthly",(YEAR(AC9827)-YEAR(AB9827))*12+MONTH(AC9827)-MONTH(AB9827)+1,(AC9827-AB9827+1))</f>
        <v>#N/A</v>
      </c>
      <c r="F9827" s="210" t="e">
        <f t="shared" si="774"/>
        <v>#N/A</v>
      </c>
    </row>
    <row r="9828" spans="1:6" x14ac:dyDescent="0.25">
      <c r="A9828" s="43" t="str">
        <f t="shared" si="770"/>
        <v xml:space="preserve"> 0 Financial</v>
      </c>
      <c r="B9828" s="43" t="str">
        <f t="shared" si="771"/>
        <v/>
      </c>
      <c r="C9828" s="43">
        <f t="shared" si="772"/>
        <v>0</v>
      </c>
      <c r="D9828" s="43" t="str">
        <f t="shared" si="773"/>
        <v>Financial</v>
      </c>
      <c r="E9828" s="43" t="e">
        <f>IF(VLOOKUP(S9828,'DD-Lookup'!$J$6:$L$50,3,FALSE)="Monthly",(YEAR(AC9828)-YEAR(AB9828))*12+MONTH(AC9828)-MONTH(AB9828)+1,(AC9828-AB9828+1))</f>
        <v>#N/A</v>
      </c>
      <c r="F9828" s="210" t="e">
        <f t="shared" si="774"/>
        <v>#N/A</v>
      </c>
    </row>
    <row r="9829" spans="1:6" x14ac:dyDescent="0.25">
      <c r="A9829" s="43" t="str">
        <f t="shared" si="770"/>
        <v xml:space="preserve"> 0 Financial</v>
      </c>
      <c r="B9829" s="43" t="str">
        <f t="shared" si="771"/>
        <v/>
      </c>
      <c r="C9829" s="43">
        <f t="shared" si="772"/>
        <v>0</v>
      </c>
      <c r="D9829" s="43" t="str">
        <f t="shared" si="773"/>
        <v>Financial</v>
      </c>
      <c r="E9829" s="43" t="e">
        <f>IF(VLOOKUP(S9829,'DD-Lookup'!$J$6:$L$50,3,FALSE)="Monthly",(YEAR(AC9829)-YEAR(AB9829))*12+MONTH(AC9829)-MONTH(AB9829)+1,(AC9829-AB9829+1))</f>
        <v>#N/A</v>
      </c>
      <c r="F9829" s="210" t="e">
        <f t="shared" si="774"/>
        <v>#N/A</v>
      </c>
    </row>
    <row r="9830" spans="1:6" x14ac:dyDescent="0.25">
      <c r="A9830" s="43" t="str">
        <f t="shared" si="770"/>
        <v xml:space="preserve"> 0 Financial</v>
      </c>
      <c r="B9830" s="43" t="str">
        <f t="shared" si="771"/>
        <v/>
      </c>
      <c r="C9830" s="43">
        <f t="shared" si="772"/>
        <v>0</v>
      </c>
      <c r="D9830" s="43" t="str">
        <f t="shared" si="773"/>
        <v>Financial</v>
      </c>
      <c r="E9830" s="43" t="e">
        <f>IF(VLOOKUP(S9830,'DD-Lookup'!$J$6:$L$50,3,FALSE)="Monthly",(YEAR(AC9830)-YEAR(AB9830))*12+MONTH(AC9830)-MONTH(AB9830)+1,(AC9830-AB9830+1))</f>
        <v>#N/A</v>
      </c>
      <c r="F9830" s="210" t="e">
        <f t="shared" si="774"/>
        <v>#N/A</v>
      </c>
    </row>
    <row r="9831" spans="1:6" x14ac:dyDescent="0.25">
      <c r="A9831" s="43" t="str">
        <f t="shared" si="770"/>
        <v xml:space="preserve"> 0 Financial</v>
      </c>
      <c r="B9831" s="43" t="str">
        <f t="shared" si="771"/>
        <v/>
      </c>
      <c r="C9831" s="43">
        <f t="shared" si="772"/>
        <v>0</v>
      </c>
      <c r="D9831" s="43" t="str">
        <f t="shared" si="773"/>
        <v>Financial</v>
      </c>
      <c r="E9831" s="43" t="e">
        <f>IF(VLOOKUP(S9831,'DD-Lookup'!$J$6:$L$50,3,FALSE)="Monthly",(YEAR(AC9831)-YEAR(AB9831))*12+MONTH(AC9831)-MONTH(AB9831)+1,(AC9831-AB9831+1))</f>
        <v>#N/A</v>
      </c>
      <c r="F9831" s="210" t="e">
        <f t="shared" si="774"/>
        <v>#N/A</v>
      </c>
    </row>
    <row r="9832" spans="1:6" x14ac:dyDescent="0.25">
      <c r="A9832" s="43" t="str">
        <f t="shared" si="770"/>
        <v xml:space="preserve"> 0 Financial</v>
      </c>
      <c r="B9832" s="43" t="str">
        <f t="shared" si="771"/>
        <v/>
      </c>
      <c r="C9832" s="43">
        <f t="shared" si="772"/>
        <v>0</v>
      </c>
      <c r="D9832" s="43" t="str">
        <f t="shared" si="773"/>
        <v>Financial</v>
      </c>
      <c r="E9832" s="43" t="e">
        <f>IF(VLOOKUP(S9832,'DD-Lookup'!$J$6:$L$50,3,FALSE)="Monthly",(YEAR(AC9832)-YEAR(AB9832))*12+MONTH(AC9832)-MONTH(AB9832)+1,(AC9832-AB9832+1))</f>
        <v>#N/A</v>
      </c>
      <c r="F9832" s="210" t="e">
        <f t="shared" si="774"/>
        <v>#N/A</v>
      </c>
    </row>
    <row r="9833" spans="1:6" x14ac:dyDescent="0.25">
      <c r="A9833" s="43" t="str">
        <f t="shared" si="770"/>
        <v xml:space="preserve"> 0 Financial</v>
      </c>
      <c r="B9833" s="43" t="str">
        <f t="shared" si="771"/>
        <v/>
      </c>
      <c r="C9833" s="43">
        <f t="shared" si="772"/>
        <v>0</v>
      </c>
      <c r="D9833" s="43" t="str">
        <f t="shared" si="773"/>
        <v>Financial</v>
      </c>
      <c r="E9833" s="43" t="e">
        <f>IF(VLOOKUP(S9833,'DD-Lookup'!$J$6:$L$50,3,FALSE)="Monthly",(YEAR(AC9833)-YEAR(AB9833))*12+MONTH(AC9833)-MONTH(AB9833)+1,(AC9833-AB9833+1))</f>
        <v>#N/A</v>
      </c>
      <c r="F9833" s="210" t="e">
        <f t="shared" si="774"/>
        <v>#N/A</v>
      </c>
    </row>
    <row r="9834" spans="1:6" x14ac:dyDescent="0.25">
      <c r="A9834" s="43" t="str">
        <f t="shared" si="770"/>
        <v xml:space="preserve"> 0 Financial</v>
      </c>
      <c r="B9834" s="43" t="str">
        <f t="shared" si="771"/>
        <v/>
      </c>
      <c r="C9834" s="43">
        <f t="shared" si="772"/>
        <v>0</v>
      </c>
      <c r="D9834" s="43" t="str">
        <f t="shared" si="773"/>
        <v>Financial</v>
      </c>
      <c r="E9834" s="43" t="e">
        <f>IF(VLOOKUP(S9834,'DD-Lookup'!$J$6:$L$50,3,FALSE)="Monthly",(YEAR(AC9834)-YEAR(AB9834))*12+MONTH(AC9834)-MONTH(AB9834)+1,(AC9834-AB9834+1))</f>
        <v>#N/A</v>
      </c>
      <c r="F9834" s="210" t="e">
        <f t="shared" si="774"/>
        <v>#N/A</v>
      </c>
    </row>
    <row r="9835" spans="1:6" x14ac:dyDescent="0.25">
      <c r="A9835" s="43" t="str">
        <f t="shared" si="770"/>
        <v xml:space="preserve"> 0 Financial</v>
      </c>
      <c r="B9835" s="43" t="str">
        <f t="shared" si="771"/>
        <v/>
      </c>
      <c r="C9835" s="43">
        <f t="shared" si="772"/>
        <v>0</v>
      </c>
      <c r="D9835" s="43" t="str">
        <f t="shared" si="773"/>
        <v>Financial</v>
      </c>
      <c r="E9835" s="43" t="e">
        <f>IF(VLOOKUP(S9835,'DD-Lookup'!$J$6:$L$50,3,FALSE)="Monthly",(YEAR(AC9835)-YEAR(AB9835))*12+MONTH(AC9835)-MONTH(AB9835)+1,(AC9835-AB9835+1))</f>
        <v>#N/A</v>
      </c>
      <c r="F9835" s="210" t="e">
        <f t="shared" si="774"/>
        <v>#N/A</v>
      </c>
    </row>
    <row r="9836" spans="1:6" x14ac:dyDescent="0.25">
      <c r="A9836" s="43" t="str">
        <f t="shared" si="770"/>
        <v xml:space="preserve"> 0 Financial</v>
      </c>
      <c r="B9836" s="43" t="str">
        <f t="shared" si="771"/>
        <v/>
      </c>
      <c r="C9836" s="43">
        <f t="shared" si="772"/>
        <v>0</v>
      </c>
      <c r="D9836" s="43" t="str">
        <f t="shared" si="773"/>
        <v>Financial</v>
      </c>
      <c r="E9836" s="43" t="e">
        <f>IF(VLOOKUP(S9836,'DD-Lookup'!$J$6:$L$50,3,FALSE)="Monthly",(YEAR(AC9836)-YEAR(AB9836))*12+MONTH(AC9836)-MONTH(AB9836)+1,(AC9836-AB9836+1))</f>
        <v>#N/A</v>
      </c>
      <c r="F9836" s="210" t="e">
        <f t="shared" si="774"/>
        <v>#N/A</v>
      </c>
    </row>
    <row r="9837" spans="1:6" x14ac:dyDescent="0.25">
      <c r="A9837" s="43" t="str">
        <f t="shared" si="770"/>
        <v xml:space="preserve"> 0 Financial</v>
      </c>
      <c r="B9837" s="43" t="str">
        <f t="shared" si="771"/>
        <v/>
      </c>
      <c r="C9837" s="43">
        <f t="shared" si="772"/>
        <v>0</v>
      </c>
      <c r="D9837" s="43" t="str">
        <f t="shared" si="773"/>
        <v>Financial</v>
      </c>
      <c r="E9837" s="43" t="e">
        <f>IF(VLOOKUP(S9837,'DD-Lookup'!$J$6:$L$50,3,FALSE)="Monthly",(YEAR(AC9837)-YEAR(AB9837))*12+MONTH(AC9837)-MONTH(AB9837)+1,(AC9837-AB9837+1))</f>
        <v>#N/A</v>
      </c>
      <c r="F9837" s="210" t="e">
        <f t="shared" si="774"/>
        <v>#N/A</v>
      </c>
    </row>
    <row r="9838" spans="1:6" x14ac:dyDescent="0.25">
      <c r="A9838" s="43" t="str">
        <f t="shared" si="770"/>
        <v xml:space="preserve"> 0 Financial</v>
      </c>
      <c r="B9838" s="43" t="str">
        <f t="shared" si="771"/>
        <v/>
      </c>
      <c r="C9838" s="43">
        <f t="shared" si="772"/>
        <v>0</v>
      </c>
      <c r="D9838" s="43" t="str">
        <f t="shared" si="773"/>
        <v>Financial</v>
      </c>
      <c r="E9838" s="43" t="e">
        <f>IF(VLOOKUP(S9838,'DD-Lookup'!$J$6:$L$50,3,FALSE)="Monthly",(YEAR(AC9838)-YEAR(AB9838))*12+MONTH(AC9838)-MONTH(AB9838)+1,(AC9838-AB9838+1))</f>
        <v>#N/A</v>
      </c>
      <c r="F9838" s="210" t="e">
        <f t="shared" si="774"/>
        <v>#N/A</v>
      </c>
    </row>
    <row r="9839" spans="1:6" x14ac:dyDescent="0.25">
      <c r="A9839" s="43" t="str">
        <f t="shared" si="770"/>
        <v xml:space="preserve"> 0 Financial</v>
      </c>
      <c r="B9839" s="43" t="str">
        <f t="shared" si="771"/>
        <v/>
      </c>
      <c r="C9839" s="43">
        <f t="shared" si="772"/>
        <v>0</v>
      </c>
      <c r="D9839" s="43" t="str">
        <f t="shared" si="773"/>
        <v>Financial</v>
      </c>
      <c r="E9839" s="43" t="e">
        <f>IF(VLOOKUP(S9839,'DD-Lookup'!$J$6:$L$50,3,FALSE)="Monthly",(YEAR(AC9839)-YEAR(AB9839))*12+MONTH(AC9839)-MONTH(AB9839)+1,(AC9839-AB9839+1))</f>
        <v>#N/A</v>
      </c>
      <c r="F9839" s="210" t="e">
        <f t="shared" si="774"/>
        <v>#N/A</v>
      </c>
    </row>
    <row r="9840" spans="1:6" x14ac:dyDescent="0.25">
      <c r="A9840" s="43" t="str">
        <f t="shared" si="770"/>
        <v xml:space="preserve"> 0 Financial</v>
      </c>
      <c r="B9840" s="43" t="str">
        <f t="shared" si="771"/>
        <v/>
      </c>
      <c r="C9840" s="43">
        <f t="shared" si="772"/>
        <v>0</v>
      </c>
      <c r="D9840" s="43" t="str">
        <f t="shared" si="773"/>
        <v>Financial</v>
      </c>
      <c r="E9840" s="43" t="e">
        <f>IF(VLOOKUP(S9840,'DD-Lookup'!$J$6:$L$50,3,FALSE)="Monthly",(YEAR(AC9840)-YEAR(AB9840))*12+MONTH(AC9840)-MONTH(AB9840)+1,(AC9840-AB9840+1))</f>
        <v>#N/A</v>
      </c>
      <c r="F9840" s="210" t="e">
        <f t="shared" si="774"/>
        <v>#N/A</v>
      </c>
    </row>
    <row r="9841" spans="1:6" x14ac:dyDescent="0.25">
      <c r="A9841" s="43" t="str">
        <f t="shared" si="770"/>
        <v xml:space="preserve"> 0 Financial</v>
      </c>
      <c r="B9841" s="43" t="str">
        <f t="shared" si="771"/>
        <v/>
      </c>
      <c r="C9841" s="43">
        <f t="shared" si="772"/>
        <v>0</v>
      </c>
      <c r="D9841" s="43" t="str">
        <f t="shared" si="773"/>
        <v>Financial</v>
      </c>
      <c r="E9841" s="43" t="e">
        <f>IF(VLOOKUP(S9841,'DD-Lookup'!$J$6:$L$50,3,FALSE)="Monthly",(YEAR(AC9841)-YEAR(AB9841))*12+MONTH(AC9841)-MONTH(AB9841)+1,(AC9841-AB9841+1))</f>
        <v>#N/A</v>
      </c>
      <c r="F9841" s="210" t="e">
        <f t="shared" si="774"/>
        <v>#N/A</v>
      </c>
    </row>
    <row r="9842" spans="1:6" x14ac:dyDescent="0.25">
      <c r="A9842" s="43" t="str">
        <f t="shared" si="770"/>
        <v xml:space="preserve"> 0 Financial</v>
      </c>
      <c r="B9842" s="43" t="str">
        <f t="shared" si="771"/>
        <v/>
      </c>
      <c r="C9842" s="43">
        <f t="shared" si="772"/>
        <v>0</v>
      </c>
      <c r="D9842" s="43" t="str">
        <f t="shared" si="773"/>
        <v>Financial</v>
      </c>
      <c r="E9842" s="43" t="e">
        <f>IF(VLOOKUP(S9842,'DD-Lookup'!$J$6:$L$50,3,FALSE)="Monthly",(YEAR(AC9842)-YEAR(AB9842))*12+MONTH(AC9842)-MONTH(AB9842)+1,(AC9842-AB9842+1))</f>
        <v>#N/A</v>
      </c>
      <c r="F9842" s="210" t="e">
        <f t="shared" si="774"/>
        <v>#N/A</v>
      </c>
    </row>
    <row r="9843" spans="1:6" x14ac:dyDescent="0.25">
      <c r="A9843" s="43" t="str">
        <f t="shared" si="770"/>
        <v xml:space="preserve"> 0 Financial</v>
      </c>
      <c r="B9843" s="43" t="str">
        <f t="shared" si="771"/>
        <v/>
      </c>
      <c r="C9843" s="43">
        <f t="shared" si="772"/>
        <v>0</v>
      </c>
      <c r="D9843" s="43" t="str">
        <f t="shared" si="773"/>
        <v>Financial</v>
      </c>
      <c r="E9843" s="43" t="e">
        <f>IF(VLOOKUP(S9843,'DD-Lookup'!$J$6:$L$50,3,FALSE)="Monthly",(YEAR(AC9843)-YEAR(AB9843))*12+MONTH(AC9843)-MONTH(AB9843)+1,(AC9843-AB9843+1))</f>
        <v>#N/A</v>
      </c>
      <c r="F9843" s="210" t="e">
        <f t="shared" si="774"/>
        <v>#N/A</v>
      </c>
    </row>
    <row r="9844" spans="1:6" x14ac:dyDescent="0.25">
      <c r="A9844" s="43" t="str">
        <f t="shared" si="770"/>
        <v xml:space="preserve"> 0 Financial</v>
      </c>
      <c r="B9844" s="43" t="str">
        <f t="shared" si="771"/>
        <v/>
      </c>
      <c r="C9844" s="43">
        <f t="shared" si="772"/>
        <v>0</v>
      </c>
      <c r="D9844" s="43" t="str">
        <f t="shared" si="773"/>
        <v>Financial</v>
      </c>
      <c r="E9844" s="43" t="e">
        <f>IF(VLOOKUP(S9844,'DD-Lookup'!$J$6:$L$50,3,FALSE)="Monthly",(YEAR(AC9844)-YEAR(AB9844))*12+MONTH(AC9844)-MONTH(AB9844)+1,(AC9844-AB9844+1))</f>
        <v>#N/A</v>
      </c>
      <c r="F9844" s="210" t="e">
        <f t="shared" si="774"/>
        <v>#N/A</v>
      </c>
    </row>
    <row r="9845" spans="1:6" x14ac:dyDescent="0.25">
      <c r="A9845" s="43" t="str">
        <f t="shared" si="770"/>
        <v xml:space="preserve"> 0 Financial</v>
      </c>
      <c r="B9845" s="43" t="str">
        <f t="shared" si="771"/>
        <v/>
      </c>
      <c r="C9845" s="43">
        <f t="shared" si="772"/>
        <v>0</v>
      </c>
      <c r="D9845" s="43" t="str">
        <f t="shared" si="773"/>
        <v>Financial</v>
      </c>
      <c r="E9845" s="43" t="e">
        <f>IF(VLOOKUP(S9845,'DD-Lookup'!$J$6:$L$50,3,FALSE)="Monthly",(YEAR(AC9845)-YEAR(AB9845))*12+MONTH(AC9845)-MONTH(AB9845)+1,(AC9845-AB9845+1))</f>
        <v>#N/A</v>
      </c>
      <c r="F9845" s="210" t="e">
        <f t="shared" si="774"/>
        <v>#N/A</v>
      </c>
    </row>
    <row r="9846" spans="1:6" x14ac:dyDescent="0.25">
      <c r="A9846" s="43" t="str">
        <f t="shared" si="770"/>
        <v xml:space="preserve"> 0 Financial</v>
      </c>
      <c r="B9846" s="43" t="str">
        <f t="shared" si="771"/>
        <v/>
      </c>
      <c r="C9846" s="43">
        <f t="shared" si="772"/>
        <v>0</v>
      </c>
      <c r="D9846" s="43" t="str">
        <f t="shared" si="773"/>
        <v>Financial</v>
      </c>
      <c r="E9846" s="43" t="e">
        <f>IF(VLOOKUP(S9846,'DD-Lookup'!$J$6:$L$50,3,FALSE)="Monthly",(YEAR(AC9846)-YEAR(AB9846))*12+MONTH(AC9846)-MONTH(AB9846)+1,(AC9846-AB9846+1))</f>
        <v>#N/A</v>
      </c>
      <c r="F9846" s="210" t="e">
        <f t="shared" si="774"/>
        <v>#N/A</v>
      </c>
    </row>
    <row r="9847" spans="1:6" x14ac:dyDescent="0.25">
      <c r="A9847" s="43" t="str">
        <f t="shared" si="770"/>
        <v xml:space="preserve"> 0 Financial</v>
      </c>
      <c r="B9847" s="43" t="str">
        <f t="shared" si="771"/>
        <v/>
      </c>
      <c r="C9847" s="43">
        <f t="shared" si="772"/>
        <v>0</v>
      </c>
      <c r="D9847" s="43" t="str">
        <f t="shared" si="773"/>
        <v>Financial</v>
      </c>
      <c r="E9847" s="43" t="e">
        <f>IF(VLOOKUP(S9847,'DD-Lookup'!$J$6:$L$50,3,FALSE)="Monthly",(YEAR(AC9847)-YEAR(AB9847))*12+MONTH(AC9847)-MONTH(AB9847)+1,(AC9847-AB9847+1))</f>
        <v>#N/A</v>
      </c>
      <c r="F9847" s="210" t="e">
        <f t="shared" si="774"/>
        <v>#N/A</v>
      </c>
    </row>
    <row r="9848" spans="1:6" x14ac:dyDescent="0.25">
      <c r="A9848" s="43" t="str">
        <f t="shared" si="770"/>
        <v xml:space="preserve"> 0 Financial</v>
      </c>
      <c r="B9848" s="43" t="str">
        <f t="shared" si="771"/>
        <v/>
      </c>
      <c r="C9848" s="43">
        <f t="shared" si="772"/>
        <v>0</v>
      </c>
      <c r="D9848" s="43" t="str">
        <f t="shared" si="773"/>
        <v>Financial</v>
      </c>
      <c r="E9848" s="43" t="e">
        <f>IF(VLOOKUP(S9848,'DD-Lookup'!$J$6:$L$50,3,FALSE)="Monthly",(YEAR(AC9848)-YEAR(AB9848))*12+MONTH(AC9848)-MONTH(AB9848)+1,(AC9848-AB9848+1))</f>
        <v>#N/A</v>
      </c>
      <c r="F9848" s="210" t="e">
        <f t="shared" si="774"/>
        <v>#N/A</v>
      </c>
    </row>
    <row r="9849" spans="1:6" x14ac:dyDescent="0.25">
      <c r="A9849" s="43" t="str">
        <f t="shared" si="770"/>
        <v xml:space="preserve"> 0 Financial</v>
      </c>
      <c r="B9849" s="43" t="str">
        <f t="shared" si="771"/>
        <v/>
      </c>
      <c r="C9849" s="43">
        <f t="shared" si="772"/>
        <v>0</v>
      </c>
      <c r="D9849" s="43" t="str">
        <f t="shared" si="773"/>
        <v>Financial</v>
      </c>
      <c r="E9849" s="43" t="e">
        <f>IF(VLOOKUP(S9849,'DD-Lookup'!$J$6:$L$50,3,FALSE)="Monthly",(YEAR(AC9849)-YEAR(AB9849))*12+MONTH(AC9849)-MONTH(AB9849)+1,(AC9849-AB9849+1))</f>
        <v>#N/A</v>
      </c>
      <c r="F9849" s="210" t="e">
        <f t="shared" si="774"/>
        <v>#N/A</v>
      </c>
    </row>
    <row r="9850" spans="1:6" x14ac:dyDescent="0.25">
      <c r="A9850" s="43" t="str">
        <f t="shared" si="770"/>
        <v xml:space="preserve"> 0 Financial</v>
      </c>
      <c r="B9850" s="43" t="str">
        <f t="shared" si="771"/>
        <v/>
      </c>
      <c r="C9850" s="43">
        <f t="shared" si="772"/>
        <v>0</v>
      </c>
      <c r="D9850" s="43" t="str">
        <f t="shared" si="773"/>
        <v>Financial</v>
      </c>
      <c r="E9850" s="43" t="e">
        <f>IF(VLOOKUP(S9850,'DD-Lookup'!$J$6:$L$50,3,FALSE)="Monthly",(YEAR(AC9850)-YEAR(AB9850))*12+MONTH(AC9850)-MONTH(AB9850)+1,(AC9850-AB9850+1))</f>
        <v>#N/A</v>
      </c>
      <c r="F9850" s="210" t="e">
        <f t="shared" si="774"/>
        <v>#N/A</v>
      </c>
    </row>
    <row r="9851" spans="1:6" x14ac:dyDescent="0.25">
      <c r="A9851" s="43" t="str">
        <f t="shared" si="770"/>
        <v xml:space="preserve"> 0 Financial</v>
      </c>
      <c r="B9851" s="43" t="str">
        <f t="shared" si="771"/>
        <v/>
      </c>
      <c r="C9851" s="43">
        <f t="shared" si="772"/>
        <v>0</v>
      </c>
      <c r="D9851" s="43" t="str">
        <f t="shared" si="773"/>
        <v>Financial</v>
      </c>
      <c r="E9851" s="43" t="e">
        <f>IF(VLOOKUP(S9851,'DD-Lookup'!$J$6:$L$50,3,FALSE)="Monthly",(YEAR(AC9851)-YEAR(AB9851))*12+MONTH(AC9851)-MONTH(AB9851)+1,(AC9851-AB9851+1))</f>
        <v>#N/A</v>
      </c>
      <c r="F9851" s="210" t="e">
        <f t="shared" si="774"/>
        <v>#N/A</v>
      </c>
    </row>
    <row r="9852" spans="1:6" x14ac:dyDescent="0.25">
      <c r="A9852" s="43" t="str">
        <f t="shared" si="770"/>
        <v xml:space="preserve"> 0 Financial</v>
      </c>
      <c r="B9852" s="43" t="str">
        <f t="shared" si="771"/>
        <v/>
      </c>
      <c r="C9852" s="43">
        <f t="shared" si="772"/>
        <v>0</v>
      </c>
      <c r="D9852" s="43" t="str">
        <f t="shared" si="773"/>
        <v>Financial</v>
      </c>
      <c r="E9852" s="43" t="e">
        <f>IF(VLOOKUP(S9852,'DD-Lookup'!$J$6:$L$50,3,FALSE)="Monthly",(YEAR(AC9852)-YEAR(AB9852))*12+MONTH(AC9852)-MONTH(AB9852)+1,(AC9852-AB9852+1))</f>
        <v>#N/A</v>
      </c>
      <c r="F9852" s="210" t="e">
        <f t="shared" si="774"/>
        <v>#N/A</v>
      </c>
    </row>
    <row r="9853" spans="1:6" x14ac:dyDescent="0.25">
      <c r="A9853" s="43" t="str">
        <f t="shared" si="770"/>
        <v xml:space="preserve"> 0 Financial</v>
      </c>
      <c r="B9853" s="43" t="str">
        <f t="shared" si="771"/>
        <v/>
      </c>
      <c r="C9853" s="43">
        <f t="shared" si="772"/>
        <v>0</v>
      </c>
      <c r="D9853" s="43" t="str">
        <f t="shared" si="773"/>
        <v>Financial</v>
      </c>
      <c r="E9853" s="43" t="e">
        <f>IF(VLOOKUP(S9853,'DD-Lookup'!$J$6:$L$50,3,FALSE)="Monthly",(YEAR(AC9853)-YEAR(AB9853))*12+MONTH(AC9853)-MONTH(AB9853)+1,(AC9853-AB9853+1))</f>
        <v>#N/A</v>
      </c>
      <c r="F9853" s="210" t="e">
        <f t="shared" si="774"/>
        <v>#N/A</v>
      </c>
    </row>
    <row r="9854" spans="1:6" x14ac:dyDescent="0.25">
      <c r="A9854" s="43" t="str">
        <f t="shared" si="770"/>
        <v xml:space="preserve"> 0 Financial</v>
      </c>
      <c r="B9854" s="43" t="str">
        <f t="shared" si="771"/>
        <v/>
      </c>
      <c r="C9854" s="43">
        <f t="shared" si="772"/>
        <v>0</v>
      </c>
      <c r="D9854" s="43" t="str">
        <f t="shared" si="773"/>
        <v>Financial</v>
      </c>
      <c r="E9854" s="43" t="e">
        <f>IF(VLOOKUP(S9854,'DD-Lookup'!$J$6:$L$50,3,FALSE)="Monthly",(YEAR(AC9854)-YEAR(AB9854))*12+MONTH(AC9854)-MONTH(AB9854)+1,(AC9854-AB9854+1))</f>
        <v>#N/A</v>
      </c>
      <c r="F9854" s="210" t="e">
        <f t="shared" si="774"/>
        <v>#N/A</v>
      </c>
    </row>
    <row r="9855" spans="1:6" x14ac:dyDescent="0.25">
      <c r="A9855" s="43" t="str">
        <f t="shared" si="770"/>
        <v xml:space="preserve"> 0 Financial</v>
      </c>
      <c r="B9855" s="43" t="str">
        <f t="shared" si="771"/>
        <v/>
      </c>
      <c r="C9855" s="43">
        <f t="shared" si="772"/>
        <v>0</v>
      </c>
      <c r="D9855" s="43" t="str">
        <f t="shared" si="773"/>
        <v>Financial</v>
      </c>
      <c r="E9855" s="43" t="e">
        <f>IF(VLOOKUP(S9855,'DD-Lookup'!$J$6:$L$50,3,FALSE)="Monthly",(YEAR(AC9855)-YEAR(AB9855))*12+MONTH(AC9855)-MONTH(AB9855)+1,(AC9855-AB9855+1))</f>
        <v>#N/A</v>
      </c>
      <c r="F9855" s="210" t="e">
        <f t="shared" si="774"/>
        <v>#N/A</v>
      </c>
    </row>
    <row r="9856" spans="1:6" x14ac:dyDescent="0.25">
      <c r="A9856" s="43" t="str">
        <f t="shared" si="770"/>
        <v xml:space="preserve"> 0 Financial</v>
      </c>
      <c r="B9856" s="43" t="str">
        <f t="shared" si="771"/>
        <v/>
      </c>
      <c r="C9856" s="43">
        <f t="shared" si="772"/>
        <v>0</v>
      </c>
      <c r="D9856" s="43" t="str">
        <f t="shared" si="773"/>
        <v>Financial</v>
      </c>
      <c r="E9856" s="43" t="e">
        <f>IF(VLOOKUP(S9856,'DD-Lookup'!$J$6:$L$50,3,FALSE)="Monthly",(YEAR(AC9856)-YEAR(AB9856))*12+MONTH(AC9856)-MONTH(AB9856)+1,(AC9856-AB9856+1))</f>
        <v>#N/A</v>
      </c>
      <c r="F9856" s="210" t="e">
        <f t="shared" si="774"/>
        <v>#N/A</v>
      </c>
    </row>
    <row r="9857" spans="1:6" x14ac:dyDescent="0.25">
      <c r="A9857" s="43" t="str">
        <f t="shared" si="770"/>
        <v xml:space="preserve"> 0 Financial</v>
      </c>
      <c r="B9857" s="43" t="str">
        <f t="shared" si="771"/>
        <v/>
      </c>
      <c r="C9857" s="43">
        <f t="shared" si="772"/>
        <v>0</v>
      </c>
      <c r="D9857" s="43" t="str">
        <f t="shared" si="773"/>
        <v>Financial</v>
      </c>
      <c r="E9857" s="43" t="e">
        <f>IF(VLOOKUP(S9857,'DD-Lookup'!$J$6:$L$50,3,FALSE)="Monthly",(YEAR(AC9857)-YEAR(AB9857))*12+MONTH(AC9857)-MONTH(AB9857)+1,(AC9857-AB9857+1))</f>
        <v>#N/A</v>
      </c>
      <c r="F9857" s="210" t="e">
        <f t="shared" si="774"/>
        <v>#N/A</v>
      </c>
    </row>
    <row r="9858" spans="1:6" x14ac:dyDescent="0.25">
      <c r="A9858" s="43" t="str">
        <f t="shared" si="770"/>
        <v xml:space="preserve"> 0 Financial</v>
      </c>
      <c r="B9858" s="43" t="str">
        <f t="shared" si="771"/>
        <v/>
      </c>
      <c r="C9858" s="43">
        <f t="shared" si="772"/>
        <v>0</v>
      </c>
      <c r="D9858" s="43" t="str">
        <f t="shared" si="773"/>
        <v>Financial</v>
      </c>
      <c r="E9858" s="43" t="e">
        <f>IF(VLOOKUP(S9858,'DD-Lookup'!$J$6:$L$50,3,FALSE)="Monthly",(YEAR(AC9858)-YEAR(AB9858))*12+MONTH(AC9858)-MONTH(AB9858)+1,(AC9858-AB9858+1))</f>
        <v>#N/A</v>
      </c>
      <c r="F9858" s="210" t="e">
        <f t="shared" si="774"/>
        <v>#N/A</v>
      </c>
    </row>
    <row r="9859" spans="1:6" x14ac:dyDescent="0.25">
      <c r="A9859" s="43" t="str">
        <f t="shared" si="770"/>
        <v xml:space="preserve"> 0 Financial</v>
      </c>
      <c r="B9859" s="43" t="str">
        <f t="shared" si="771"/>
        <v/>
      </c>
      <c r="C9859" s="43">
        <f t="shared" si="772"/>
        <v>0</v>
      </c>
      <c r="D9859" s="43" t="str">
        <f t="shared" si="773"/>
        <v>Financial</v>
      </c>
      <c r="E9859" s="43" t="e">
        <f>IF(VLOOKUP(S9859,'DD-Lookup'!$J$6:$L$50,3,FALSE)="Monthly",(YEAR(AC9859)-YEAR(AB9859))*12+MONTH(AC9859)-MONTH(AB9859)+1,(AC9859-AB9859+1))</f>
        <v>#N/A</v>
      </c>
      <c r="F9859" s="210" t="e">
        <f t="shared" si="774"/>
        <v>#N/A</v>
      </c>
    </row>
    <row r="9860" spans="1:6" x14ac:dyDescent="0.25">
      <c r="A9860" s="43" t="str">
        <f t="shared" si="770"/>
        <v xml:space="preserve"> 0 Financial</v>
      </c>
      <c r="B9860" s="43" t="str">
        <f t="shared" si="771"/>
        <v/>
      </c>
      <c r="C9860" s="43">
        <f t="shared" si="772"/>
        <v>0</v>
      </c>
      <c r="D9860" s="43" t="str">
        <f t="shared" si="773"/>
        <v>Financial</v>
      </c>
      <c r="E9860" s="43" t="e">
        <f>IF(VLOOKUP(S9860,'DD-Lookup'!$J$6:$L$50,3,FALSE)="Monthly",(YEAR(AC9860)-YEAR(AB9860))*12+MONTH(AC9860)-MONTH(AB9860)+1,(AC9860-AB9860+1))</f>
        <v>#N/A</v>
      </c>
      <c r="F9860" s="210" t="e">
        <f t="shared" si="774"/>
        <v>#N/A</v>
      </c>
    </row>
    <row r="9861" spans="1:6" x14ac:dyDescent="0.25">
      <c r="A9861" s="43" t="str">
        <f t="shared" si="770"/>
        <v xml:space="preserve"> 0 Financial</v>
      </c>
      <c r="B9861" s="43" t="str">
        <f t="shared" si="771"/>
        <v/>
      </c>
      <c r="C9861" s="43">
        <f t="shared" si="772"/>
        <v>0</v>
      </c>
      <c r="D9861" s="43" t="str">
        <f t="shared" si="773"/>
        <v>Financial</v>
      </c>
      <c r="E9861" s="43" t="e">
        <f>IF(VLOOKUP(S9861,'DD-Lookup'!$J$6:$L$50,3,FALSE)="Monthly",(YEAR(AC9861)-YEAR(AB9861))*12+MONTH(AC9861)-MONTH(AB9861)+1,(AC9861-AB9861+1))</f>
        <v>#N/A</v>
      </c>
      <c r="F9861" s="210" t="e">
        <f t="shared" si="774"/>
        <v>#N/A</v>
      </c>
    </row>
    <row r="9862" spans="1:6" x14ac:dyDescent="0.25">
      <c r="A9862" s="43" t="str">
        <f t="shared" si="770"/>
        <v xml:space="preserve"> 0 Financial</v>
      </c>
      <c r="B9862" s="43" t="str">
        <f t="shared" si="771"/>
        <v/>
      </c>
      <c r="C9862" s="43">
        <f t="shared" si="772"/>
        <v>0</v>
      </c>
      <c r="D9862" s="43" t="str">
        <f t="shared" si="773"/>
        <v>Financial</v>
      </c>
      <c r="E9862" s="43" t="e">
        <f>IF(VLOOKUP(S9862,'DD-Lookup'!$J$6:$L$50,3,FALSE)="Monthly",(YEAR(AC9862)-YEAR(AB9862))*12+MONTH(AC9862)-MONTH(AB9862)+1,(AC9862-AB9862+1))</f>
        <v>#N/A</v>
      </c>
      <c r="F9862" s="210" t="e">
        <f t="shared" si="774"/>
        <v>#N/A</v>
      </c>
    </row>
    <row r="9863" spans="1:6" x14ac:dyDescent="0.25">
      <c r="A9863" s="43" t="str">
        <f t="shared" si="770"/>
        <v xml:space="preserve"> 0 Financial</v>
      </c>
      <c r="B9863" s="43" t="str">
        <f t="shared" si="771"/>
        <v/>
      </c>
      <c r="C9863" s="43">
        <f t="shared" si="772"/>
        <v>0</v>
      </c>
      <c r="D9863" s="43" t="str">
        <f t="shared" si="773"/>
        <v>Financial</v>
      </c>
      <c r="E9863" s="43" t="e">
        <f>IF(VLOOKUP(S9863,'DD-Lookup'!$J$6:$L$50,3,FALSE)="Monthly",(YEAR(AC9863)-YEAR(AB9863))*12+MONTH(AC9863)-MONTH(AB9863)+1,(AC9863-AB9863+1))</f>
        <v>#N/A</v>
      </c>
      <c r="F9863" s="210" t="e">
        <f t="shared" si="774"/>
        <v>#N/A</v>
      </c>
    </row>
    <row r="9864" spans="1:6" x14ac:dyDescent="0.25">
      <c r="A9864" s="43" t="str">
        <f t="shared" si="770"/>
        <v xml:space="preserve"> 0 Financial</v>
      </c>
      <c r="B9864" s="43" t="str">
        <f t="shared" si="771"/>
        <v/>
      </c>
      <c r="C9864" s="43">
        <f t="shared" si="772"/>
        <v>0</v>
      </c>
      <c r="D9864" s="43" t="str">
        <f t="shared" si="773"/>
        <v>Financial</v>
      </c>
      <c r="E9864" s="43" t="e">
        <f>IF(VLOOKUP(S9864,'DD-Lookup'!$J$6:$L$50,3,FALSE)="Monthly",(YEAR(AC9864)-YEAR(AB9864))*12+MONTH(AC9864)-MONTH(AB9864)+1,(AC9864-AB9864+1))</f>
        <v>#N/A</v>
      </c>
      <c r="F9864" s="210" t="e">
        <f t="shared" si="774"/>
        <v>#N/A</v>
      </c>
    </row>
    <row r="9865" spans="1:6" x14ac:dyDescent="0.25">
      <c r="A9865" s="43" t="str">
        <f t="shared" si="770"/>
        <v xml:space="preserve"> 0 Financial</v>
      </c>
      <c r="B9865" s="43" t="str">
        <f t="shared" si="771"/>
        <v/>
      </c>
      <c r="C9865" s="43">
        <f t="shared" si="772"/>
        <v>0</v>
      </c>
      <c r="D9865" s="43" t="str">
        <f t="shared" si="773"/>
        <v>Financial</v>
      </c>
      <c r="E9865" s="43" t="e">
        <f>IF(VLOOKUP(S9865,'DD-Lookup'!$J$6:$L$50,3,FALSE)="Monthly",(YEAR(AC9865)-YEAR(AB9865))*12+MONTH(AC9865)-MONTH(AB9865)+1,(AC9865-AB9865+1))</f>
        <v>#N/A</v>
      </c>
      <c r="F9865" s="210" t="e">
        <f t="shared" si="774"/>
        <v>#N/A</v>
      </c>
    </row>
    <row r="9866" spans="1:6" x14ac:dyDescent="0.25">
      <c r="A9866" s="43" t="str">
        <f t="shared" ref="A9866:A9929" si="775">B9866&amp;" "&amp;C9866&amp;" "&amp;D9866</f>
        <v xml:space="preserve"> 0 Financial</v>
      </c>
      <c r="B9866" s="43" t="str">
        <f t="shared" ref="B9866:B9929" si="776">IF((LEFT(N9866,2)="US"),"US","")</f>
        <v/>
      </c>
      <c r="C9866" s="43">
        <f t="shared" ref="C9866:C9929" si="777">M9866</f>
        <v>0</v>
      </c>
      <c r="D9866" s="43" t="str">
        <f t="shared" ref="D9866:D9929" si="778">IF(ISNUMBER(FIND("Phy",N9866))=TRUE,"Physical","Financial")</f>
        <v>Financial</v>
      </c>
      <c r="E9866" s="43" t="e">
        <f>IF(VLOOKUP(S9866,'DD-Lookup'!$J$6:$L$50,3,FALSE)="Monthly",(YEAR(AC9866)-YEAR(AB9866))*12+MONTH(AC9866)-MONTH(AB9866)+1,(AC9866-AB9866+1))</f>
        <v>#N/A</v>
      </c>
      <c r="F9866" s="210" t="e">
        <f t="shared" ref="F9866:F9929" si="779">E9866*SUM(P9866:Q9866)</f>
        <v>#N/A</v>
      </c>
    </row>
    <row r="9867" spans="1:6" x14ac:dyDescent="0.25">
      <c r="A9867" s="43" t="str">
        <f t="shared" si="775"/>
        <v xml:space="preserve"> 0 Financial</v>
      </c>
      <c r="B9867" s="43" t="str">
        <f t="shared" si="776"/>
        <v/>
      </c>
      <c r="C9867" s="43">
        <f t="shared" si="777"/>
        <v>0</v>
      </c>
      <c r="D9867" s="43" t="str">
        <f t="shared" si="778"/>
        <v>Financial</v>
      </c>
      <c r="E9867" s="43" t="e">
        <f>IF(VLOOKUP(S9867,'DD-Lookup'!$J$6:$L$50,3,FALSE)="Monthly",(YEAR(AC9867)-YEAR(AB9867))*12+MONTH(AC9867)-MONTH(AB9867)+1,(AC9867-AB9867+1))</f>
        <v>#N/A</v>
      </c>
      <c r="F9867" s="210" t="e">
        <f t="shared" si="779"/>
        <v>#N/A</v>
      </c>
    </row>
    <row r="9868" spans="1:6" x14ac:dyDescent="0.25">
      <c r="A9868" s="43" t="str">
        <f t="shared" si="775"/>
        <v xml:space="preserve"> 0 Financial</v>
      </c>
      <c r="B9868" s="43" t="str">
        <f t="shared" si="776"/>
        <v/>
      </c>
      <c r="C9868" s="43">
        <f t="shared" si="777"/>
        <v>0</v>
      </c>
      <c r="D9868" s="43" t="str">
        <f t="shared" si="778"/>
        <v>Financial</v>
      </c>
      <c r="E9868" s="43" t="e">
        <f>IF(VLOOKUP(S9868,'DD-Lookup'!$J$6:$L$50,3,FALSE)="Monthly",(YEAR(AC9868)-YEAR(AB9868))*12+MONTH(AC9868)-MONTH(AB9868)+1,(AC9868-AB9868+1))</f>
        <v>#N/A</v>
      </c>
      <c r="F9868" s="210" t="e">
        <f t="shared" si="779"/>
        <v>#N/A</v>
      </c>
    </row>
    <row r="9869" spans="1:6" x14ac:dyDescent="0.25">
      <c r="A9869" s="43" t="str">
        <f t="shared" si="775"/>
        <v xml:space="preserve"> 0 Financial</v>
      </c>
      <c r="B9869" s="43" t="str">
        <f t="shared" si="776"/>
        <v/>
      </c>
      <c r="C9869" s="43">
        <f t="shared" si="777"/>
        <v>0</v>
      </c>
      <c r="D9869" s="43" t="str">
        <f t="shared" si="778"/>
        <v>Financial</v>
      </c>
      <c r="E9869" s="43" t="e">
        <f>IF(VLOOKUP(S9869,'DD-Lookup'!$J$6:$L$50,3,FALSE)="Monthly",(YEAR(AC9869)-YEAR(AB9869))*12+MONTH(AC9869)-MONTH(AB9869)+1,(AC9869-AB9869+1))</f>
        <v>#N/A</v>
      </c>
      <c r="F9869" s="210" t="e">
        <f t="shared" si="779"/>
        <v>#N/A</v>
      </c>
    </row>
    <row r="9870" spans="1:6" x14ac:dyDescent="0.25">
      <c r="A9870" s="43" t="str">
        <f t="shared" si="775"/>
        <v xml:space="preserve"> 0 Financial</v>
      </c>
      <c r="B9870" s="43" t="str">
        <f t="shared" si="776"/>
        <v/>
      </c>
      <c r="C9870" s="43">
        <f t="shared" si="777"/>
        <v>0</v>
      </c>
      <c r="D9870" s="43" t="str">
        <f t="shared" si="778"/>
        <v>Financial</v>
      </c>
      <c r="E9870" s="43" t="e">
        <f>IF(VLOOKUP(S9870,'DD-Lookup'!$J$6:$L$50,3,FALSE)="Monthly",(YEAR(AC9870)-YEAR(AB9870))*12+MONTH(AC9870)-MONTH(AB9870)+1,(AC9870-AB9870+1))</f>
        <v>#N/A</v>
      </c>
      <c r="F9870" s="210" t="e">
        <f t="shared" si="779"/>
        <v>#N/A</v>
      </c>
    </row>
    <row r="9871" spans="1:6" x14ac:dyDescent="0.25">
      <c r="A9871" s="43" t="str">
        <f t="shared" si="775"/>
        <v xml:space="preserve"> 0 Financial</v>
      </c>
      <c r="B9871" s="43" t="str">
        <f t="shared" si="776"/>
        <v/>
      </c>
      <c r="C9871" s="43">
        <f t="shared" si="777"/>
        <v>0</v>
      </c>
      <c r="D9871" s="43" t="str">
        <f t="shared" si="778"/>
        <v>Financial</v>
      </c>
      <c r="E9871" s="43" t="e">
        <f>IF(VLOOKUP(S9871,'DD-Lookup'!$J$6:$L$50,3,FALSE)="Monthly",(YEAR(AC9871)-YEAR(AB9871))*12+MONTH(AC9871)-MONTH(AB9871)+1,(AC9871-AB9871+1))</f>
        <v>#N/A</v>
      </c>
      <c r="F9871" s="210" t="e">
        <f t="shared" si="779"/>
        <v>#N/A</v>
      </c>
    </row>
    <row r="9872" spans="1:6" x14ac:dyDescent="0.25">
      <c r="A9872" s="43" t="str">
        <f t="shared" si="775"/>
        <v xml:space="preserve"> 0 Financial</v>
      </c>
      <c r="B9872" s="43" t="str">
        <f t="shared" si="776"/>
        <v/>
      </c>
      <c r="C9872" s="43">
        <f t="shared" si="777"/>
        <v>0</v>
      </c>
      <c r="D9872" s="43" t="str">
        <f t="shared" si="778"/>
        <v>Financial</v>
      </c>
      <c r="E9872" s="43" t="e">
        <f>IF(VLOOKUP(S9872,'DD-Lookup'!$J$6:$L$50,3,FALSE)="Monthly",(YEAR(AC9872)-YEAR(AB9872))*12+MONTH(AC9872)-MONTH(AB9872)+1,(AC9872-AB9872+1))</f>
        <v>#N/A</v>
      </c>
      <c r="F9872" s="210" t="e">
        <f t="shared" si="779"/>
        <v>#N/A</v>
      </c>
    </row>
    <row r="9873" spans="1:6" x14ac:dyDescent="0.25">
      <c r="A9873" s="43" t="str">
        <f t="shared" si="775"/>
        <v xml:space="preserve"> 0 Financial</v>
      </c>
      <c r="B9873" s="43" t="str">
        <f t="shared" si="776"/>
        <v/>
      </c>
      <c r="C9873" s="43">
        <f t="shared" si="777"/>
        <v>0</v>
      </c>
      <c r="D9873" s="43" t="str">
        <f t="shared" si="778"/>
        <v>Financial</v>
      </c>
      <c r="E9873" s="43" t="e">
        <f>IF(VLOOKUP(S9873,'DD-Lookup'!$J$6:$L$50,3,FALSE)="Monthly",(YEAR(AC9873)-YEAR(AB9873))*12+MONTH(AC9873)-MONTH(AB9873)+1,(AC9873-AB9873+1))</f>
        <v>#N/A</v>
      </c>
      <c r="F9873" s="210" t="e">
        <f t="shared" si="779"/>
        <v>#N/A</v>
      </c>
    </row>
    <row r="9874" spans="1:6" x14ac:dyDescent="0.25">
      <c r="A9874" s="43" t="str">
        <f t="shared" si="775"/>
        <v xml:space="preserve"> 0 Financial</v>
      </c>
      <c r="B9874" s="43" t="str">
        <f t="shared" si="776"/>
        <v/>
      </c>
      <c r="C9874" s="43">
        <f t="shared" si="777"/>
        <v>0</v>
      </c>
      <c r="D9874" s="43" t="str">
        <f t="shared" si="778"/>
        <v>Financial</v>
      </c>
      <c r="E9874" s="43" t="e">
        <f>IF(VLOOKUP(S9874,'DD-Lookup'!$J$6:$L$50,3,FALSE)="Monthly",(YEAR(AC9874)-YEAR(AB9874))*12+MONTH(AC9874)-MONTH(AB9874)+1,(AC9874-AB9874+1))</f>
        <v>#N/A</v>
      </c>
      <c r="F9874" s="210" t="e">
        <f t="shared" si="779"/>
        <v>#N/A</v>
      </c>
    </row>
    <row r="9875" spans="1:6" x14ac:dyDescent="0.25">
      <c r="A9875" s="43" t="str">
        <f t="shared" si="775"/>
        <v xml:space="preserve"> 0 Financial</v>
      </c>
      <c r="B9875" s="43" t="str">
        <f t="shared" si="776"/>
        <v/>
      </c>
      <c r="C9875" s="43">
        <f t="shared" si="777"/>
        <v>0</v>
      </c>
      <c r="D9875" s="43" t="str">
        <f t="shared" si="778"/>
        <v>Financial</v>
      </c>
      <c r="E9875" s="43" t="e">
        <f>IF(VLOOKUP(S9875,'DD-Lookup'!$J$6:$L$50,3,FALSE)="Monthly",(YEAR(AC9875)-YEAR(AB9875))*12+MONTH(AC9875)-MONTH(AB9875)+1,(AC9875-AB9875+1))</f>
        <v>#N/A</v>
      </c>
      <c r="F9875" s="210" t="e">
        <f t="shared" si="779"/>
        <v>#N/A</v>
      </c>
    </row>
    <row r="9876" spans="1:6" x14ac:dyDescent="0.25">
      <c r="A9876" s="43" t="str">
        <f t="shared" si="775"/>
        <v xml:space="preserve"> 0 Financial</v>
      </c>
      <c r="B9876" s="43" t="str">
        <f t="shared" si="776"/>
        <v/>
      </c>
      <c r="C9876" s="43">
        <f t="shared" si="777"/>
        <v>0</v>
      </c>
      <c r="D9876" s="43" t="str">
        <f t="shared" si="778"/>
        <v>Financial</v>
      </c>
      <c r="E9876" s="43" t="e">
        <f>IF(VLOOKUP(S9876,'DD-Lookup'!$J$6:$L$50,3,FALSE)="Monthly",(YEAR(AC9876)-YEAR(AB9876))*12+MONTH(AC9876)-MONTH(AB9876)+1,(AC9876-AB9876+1))</f>
        <v>#N/A</v>
      </c>
      <c r="F9876" s="210" t="e">
        <f t="shared" si="779"/>
        <v>#N/A</v>
      </c>
    </row>
    <row r="9877" spans="1:6" x14ac:dyDescent="0.25">
      <c r="A9877" s="43" t="str">
        <f t="shared" si="775"/>
        <v xml:space="preserve"> 0 Financial</v>
      </c>
      <c r="B9877" s="43" t="str">
        <f t="shared" si="776"/>
        <v/>
      </c>
      <c r="C9877" s="43">
        <f t="shared" si="777"/>
        <v>0</v>
      </c>
      <c r="D9877" s="43" t="str">
        <f t="shared" si="778"/>
        <v>Financial</v>
      </c>
      <c r="E9877" s="43" t="e">
        <f>IF(VLOOKUP(S9877,'DD-Lookup'!$J$6:$L$50,3,FALSE)="Monthly",(YEAR(AC9877)-YEAR(AB9877))*12+MONTH(AC9877)-MONTH(AB9877)+1,(AC9877-AB9877+1))</f>
        <v>#N/A</v>
      </c>
      <c r="F9877" s="210" t="e">
        <f t="shared" si="779"/>
        <v>#N/A</v>
      </c>
    </row>
    <row r="9878" spans="1:6" x14ac:dyDescent="0.25">
      <c r="A9878" s="43" t="str">
        <f t="shared" si="775"/>
        <v xml:space="preserve"> 0 Financial</v>
      </c>
      <c r="B9878" s="43" t="str">
        <f t="shared" si="776"/>
        <v/>
      </c>
      <c r="C9878" s="43">
        <f t="shared" si="777"/>
        <v>0</v>
      </c>
      <c r="D9878" s="43" t="str">
        <f t="shared" si="778"/>
        <v>Financial</v>
      </c>
      <c r="E9878" s="43" t="e">
        <f>IF(VLOOKUP(S9878,'DD-Lookup'!$J$6:$L$50,3,FALSE)="Monthly",(YEAR(AC9878)-YEAR(AB9878))*12+MONTH(AC9878)-MONTH(AB9878)+1,(AC9878-AB9878+1))</f>
        <v>#N/A</v>
      </c>
      <c r="F9878" s="210" t="e">
        <f t="shared" si="779"/>
        <v>#N/A</v>
      </c>
    </row>
    <row r="9879" spans="1:6" x14ac:dyDescent="0.25">
      <c r="A9879" s="43" t="str">
        <f t="shared" si="775"/>
        <v xml:space="preserve"> 0 Financial</v>
      </c>
      <c r="B9879" s="43" t="str">
        <f t="shared" si="776"/>
        <v/>
      </c>
      <c r="C9879" s="43">
        <f t="shared" si="777"/>
        <v>0</v>
      </c>
      <c r="D9879" s="43" t="str">
        <f t="shared" si="778"/>
        <v>Financial</v>
      </c>
      <c r="E9879" s="43" t="e">
        <f>IF(VLOOKUP(S9879,'DD-Lookup'!$J$6:$L$50,3,FALSE)="Monthly",(YEAR(AC9879)-YEAR(AB9879))*12+MONTH(AC9879)-MONTH(AB9879)+1,(AC9879-AB9879+1))</f>
        <v>#N/A</v>
      </c>
      <c r="F9879" s="210" t="e">
        <f t="shared" si="779"/>
        <v>#N/A</v>
      </c>
    </row>
    <row r="9880" spans="1:6" x14ac:dyDescent="0.25">
      <c r="A9880" s="43" t="str">
        <f t="shared" si="775"/>
        <v xml:space="preserve"> 0 Financial</v>
      </c>
      <c r="B9880" s="43" t="str">
        <f t="shared" si="776"/>
        <v/>
      </c>
      <c r="C9880" s="43">
        <f t="shared" si="777"/>
        <v>0</v>
      </c>
      <c r="D9880" s="43" t="str">
        <f t="shared" si="778"/>
        <v>Financial</v>
      </c>
      <c r="E9880" s="43" t="e">
        <f>IF(VLOOKUP(S9880,'DD-Lookup'!$J$6:$L$50,3,FALSE)="Monthly",(YEAR(AC9880)-YEAR(AB9880))*12+MONTH(AC9880)-MONTH(AB9880)+1,(AC9880-AB9880+1))</f>
        <v>#N/A</v>
      </c>
      <c r="F9880" s="210" t="e">
        <f t="shared" si="779"/>
        <v>#N/A</v>
      </c>
    </row>
    <row r="9881" spans="1:6" x14ac:dyDescent="0.25">
      <c r="A9881" s="43" t="str">
        <f t="shared" si="775"/>
        <v xml:space="preserve"> 0 Financial</v>
      </c>
      <c r="B9881" s="43" t="str">
        <f t="shared" si="776"/>
        <v/>
      </c>
      <c r="C9881" s="43">
        <f t="shared" si="777"/>
        <v>0</v>
      </c>
      <c r="D9881" s="43" t="str">
        <f t="shared" si="778"/>
        <v>Financial</v>
      </c>
      <c r="E9881" s="43" t="e">
        <f>IF(VLOOKUP(S9881,'DD-Lookup'!$J$6:$L$50,3,FALSE)="Monthly",(YEAR(AC9881)-YEAR(AB9881))*12+MONTH(AC9881)-MONTH(AB9881)+1,(AC9881-AB9881+1))</f>
        <v>#N/A</v>
      </c>
      <c r="F9881" s="210" t="e">
        <f t="shared" si="779"/>
        <v>#N/A</v>
      </c>
    </row>
    <row r="9882" spans="1:6" x14ac:dyDescent="0.25">
      <c r="A9882" s="43" t="str">
        <f t="shared" si="775"/>
        <v xml:space="preserve"> 0 Financial</v>
      </c>
      <c r="B9882" s="43" t="str">
        <f t="shared" si="776"/>
        <v/>
      </c>
      <c r="C9882" s="43">
        <f t="shared" si="777"/>
        <v>0</v>
      </c>
      <c r="D9882" s="43" t="str">
        <f t="shared" si="778"/>
        <v>Financial</v>
      </c>
      <c r="E9882" s="43" t="e">
        <f>IF(VLOOKUP(S9882,'DD-Lookup'!$J$6:$L$50,3,FALSE)="Monthly",(YEAR(AC9882)-YEAR(AB9882))*12+MONTH(AC9882)-MONTH(AB9882)+1,(AC9882-AB9882+1))</f>
        <v>#N/A</v>
      </c>
      <c r="F9882" s="210" t="e">
        <f t="shared" si="779"/>
        <v>#N/A</v>
      </c>
    </row>
    <row r="9883" spans="1:6" x14ac:dyDescent="0.25">
      <c r="A9883" s="43" t="str">
        <f t="shared" si="775"/>
        <v xml:space="preserve"> 0 Financial</v>
      </c>
      <c r="B9883" s="43" t="str">
        <f t="shared" si="776"/>
        <v/>
      </c>
      <c r="C9883" s="43">
        <f t="shared" si="777"/>
        <v>0</v>
      </c>
      <c r="D9883" s="43" t="str">
        <f t="shared" si="778"/>
        <v>Financial</v>
      </c>
      <c r="E9883" s="43" t="e">
        <f>IF(VLOOKUP(S9883,'DD-Lookup'!$J$6:$L$50,3,FALSE)="Monthly",(YEAR(AC9883)-YEAR(AB9883))*12+MONTH(AC9883)-MONTH(AB9883)+1,(AC9883-AB9883+1))</f>
        <v>#N/A</v>
      </c>
      <c r="F9883" s="210" t="e">
        <f t="shared" si="779"/>
        <v>#N/A</v>
      </c>
    </row>
    <row r="9884" spans="1:6" x14ac:dyDescent="0.25">
      <c r="A9884" s="43" t="str">
        <f t="shared" si="775"/>
        <v xml:space="preserve"> 0 Financial</v>
      </c>
      <c r="B9884" s="43" t="str">
        <f t="shared" si="776"/>
        <v/>
      </c>
      <c r="C9884" s="43">
        <f t="shared" si="777"/>
        <v>0</v>
      </c>
      <c r="D9884" s="43" t="str">
        <f t="shared" si="778"/>
        <v>Financial</v>
      </c>
      <c r="E9884" s="43" t="e">
        <f>IF(VLOOKUP(S9884,'DD-Lookup'!$J$6:$L$50,3,FALSE)="Monthly",(YEAR(AC9884)-YEAR(AB9884))*12+MONTH(AC9884)-MONTH(AB9884)+1,(AC9884-AB9884+1))</f>
        <v>#N/A</v>
      </c>
      <c r="F9884" s="210" t="e">
        <f t="shared" si="779"/>
        <v>#N/A</v>
      </c>
    </row>
    <row r="9885" spans="1:6" x14ac:dyDescent="0.25">
      <c r="A9885" s="43" t="str">
        <f t="shared" si="775"/>
        <v xml:space="preserve"> 0 Financial</v>
      </c>
      <c r="B9885" s="43" t="str">
        <f t="shared" si="776"/>
        <v/>
      </c>
      <c r="C9885" s="43">
        <f t="shared" si="777"/>
        <v>0</v>
      </c>
      <c r="D9885" s="43" t="str">
        <f t="shared" si="778"/>
        <v>Financial</v>
      </c>
      <c r="E9885" s="43" t="e">
        <f>IF(VLOOKUP(S9885,'DD-Lookup'!$J$6:$L$50,3,FALSE)="Monthly",(YEAR(AC9885)-YEAR(AB9885))*12+MONTH(AC9885)-MONTH(AB9885)+1,(AC9885-AB9885+1))</f>
        <v>#N/A</v>
      </c>
      <c r="F9885" s="210" t="e">
        <f t="shared" si="779"/>
        <v>#N/A</v>
      </c>
    </row>
    <row r="9886" spans="1:6" x14ac:dyDescent="0.25">
      <c r="A9886" s="43" t="str">
        <f t="shared" si="775"/>
        <v xml:space="preserve"> 0 Financial</v>
      </c>
      <c r="B9886" s="43" t="str">
        <f t="shared" si="776"/>
        <v/>
      </c>
      <c r="C9886" s="43">
        <f t="shared" si="777"/>
        <v>0</v>
      </c>
      <c r="D9886" s="43" t="str">
        <f t="shared" si="778"/>
        <v>Financial</v>
      </c>
      <c r="E9886" s="43" t="e">
        <f>IF(VLOOKUP(S9886,'DD-Lookup'!$J$6:$L$50,3,FALSE)="Monthly",(YEAR(AC9886)-YEAR(AB9886))*12+MONTH(AC9886)-MONTH(AB9886)+1,(AC9886-AB9886+1))</f>
        <v>#N/A</v>
      </c>
      <c r="F9886" s="210" t="e">
        <f t="shared" si="779"/>
        <v>#N/A</v>
      </c>
    </row>
    <row r="9887" spans="1:6" x14ac:dyDescent="0.25">
      <c r="A9887" s="43" t="str">
        <f t="shared" si="775"/>
        <v xml:space="preserve"> 0 Financial</v>
      </c>
      <c r="B9887" s="43" t="str">
        <f t="shared" si="776"/>
        <v/>
      </c>
      <c r="C9887" s="43">
        <f t="shared" si="777"/>
        <v>0</v>
      </c>
      <c r="D9887" s="43" t="str">
        <f t="shared" si="778"/>
        <v>Financial</v>
      </c>
      <c r="E9887" s="43" t="e">
        <f>IF(VLOOKUP(S9887,'DD-Lookup'!$J$6:$L$50,3,FALSE)="Monthly",(YEAR(AC9887)-YEAR(AB9887))*12+MONTH(AC9887)-MONTH(AB9887)+1,(AC9887-AB9887+1))</f>
        <v>#N/A</v>
      </c>
      <c r="F9887" s="210" t="e">
        <f t="shared" si="779"/>
        <v>#N/A</v>
      </c>
    </row>
    <row r="9888" spans="1:6" x14ac:dyDescent="0.25">
      <c r="A9888" s="43" t="str">
        <f t="shared" si="775"/>
        <v xml:space="preserve"> 0 Financial</v>
      </c>
      <c r="B9888" s="43" t="str">
        <f t="shared" si="776"/>
        <v/>
      </c>
      <c r="C9888" s="43">
        <f t="shared" si="777"/>
        <v>0</v>
      </c>
      <c r="D9888" s="43" t="str">
        <f t="shared" si="778"/>
        <v>Financial</v>
      </c>
      <c r="E9888" s="43" t="e">
        <f>IF(VLOOKUP(S9888,'DD-Lookup'!$J$6:$L$50,3,FALSE)="Monthly",(YEAR(AC9888)-YEAR(AB9888))*12+MONTH(AC9888)-MONTH(AB9888)+1,(AC9888-AB9888+1))</f>
        <v>#N/A</v>
      </c>
      <c r="F9888" s="210" t="e">
        <f t="shared" si="779"/>
        <v>#N/A</v>
      </c>
    </row>
    <row r="9889" spans="1:6" x14ac:dyDescent="0.25">
      <c r="A9889" s="43" t="str">
        <f t="shared" si="775"/>
        <v xml:space="preserve"> 0 Financial</v>
      </c>
      <c r="B9889" s="43" t="str">
        <f t="shared" si="776"/>
        <v/>
      </c>
      <c r="C9889" s="43">
        <f t="shared" si="777"/>
        <v>0</v>
      </c>
      <c r="D9889" s="43" t="str">
        <f t="shared" si="778"/>
        <v>Financial</v>
      </c>
      <c r="E9889" s="43" t="e">
        <f>IF(VLOOKUP(S9889,'DD-Lookup'!$J$6:$L$50,3,FALSE)="Monthly",(YEAR(AC9889)-YEAR(AB9889))*12+MONTH(AC9889)-MONTH(AB9889)+1,(AC9889-AB9889+1))</f>
        <v>#N/A</v>
      </c>
      <c r="F9889" s="210" t="e">
        <f t="shared" si="779"/>
        <v>#N/A</v>
      </c>
    </row>
    <row r="9890" spans="1:6" x14ac:dyDescent="0.25">
      <c r="A9890" s="43" t="str">
        <f t="shared" si="775"/>
        <v xml:space="preserve"> 0 Financial</v>
      </c>
      <c r="B9890" s="43" t="str">
        <f t="shared" si="776"/>
        <v/>
      </c>
      <c r="C9890" s="43">
        <f t="shared" si="777"/>
        <v>0</v>
      </c>
      <c r="D9890" s="43" t="str">
        <f t="shared" si="778"/>
        <v>Financial</v>
      </c>
      <c r="E9890" s="43" t="e">
        <f>IF(VLOOKUP(S9890,'DD-Lookup'!$J$6:$L$50,3,FALSE)="Monthly",(YEAR(AC9890)-YEAR(AB9890))*12+MONTH(AC9890)-MONTH(AB9890)+1,(AC9890-AB9890+1))</f>
        <v>#N/A</v>
      </c>
      <c r="F9890" s="210" t="e">
        <f t="shared" si="779"/>
        <v>#N/A</v>
      </c>
    </row>
    <row r="9891" spans="1:6" x14ac:dyDescent="0.25">
      <c r="A9891" s="43" t="str">
        <f t="shared" si="775"/>
        <v xml:space="preserve"> 0 Financial</v>
      </c>
      <c r="B9891" s="43" t="str">
        <f t="shared" si="776"/>
        <v/>
      </c>
      <c r="C9891" s="43">
        <f t="shared" si="777"/>
        <v>0</v>
      </c>
      <c r="D9891" s="43" t="str">
        <f t="shared" si="778"/>
        <v>Financial</v>
      </c>
      <c r="E9891" s="43" t="e">
        <f>IF(VLOOKUP(S9891,'DD-Lookup'!$J$6:$L$50,3,FALSE)="Monthly",(YEAR(AC9891)-YEAR(AB9891))*12+MONTH(AC9891)-MONTH(AB9891)+1,(AC9891-AB9891+1))</f>
        <v>#N/A</v>
      </c>
      <c r="F9891" s="210" t="e">
        <f t="shared" si="779"/>
        <v>#N/A</v>
      </c>
    </row>
    <row r="9892" spans="1:6" x14ac:dyDescent="0.25">
      <c r="A9892" s="43" t="str">
        <f t="shared" si="775"/>
        <v xml:space="preserve"> 0 Financial</v>
      </c>
      <c r="B9892" s="43" t="str">
        <f t="shared" si="776"/>
        <v/>
      </c>
      <c r="C9892" s="43">
        <f t="shared" si="777"/>
        <v>0</v>
      </c>
      <c r="D9892" s="43" t="str">
        <f t="shared" si="778"/>
        <v>Financial</v>
      </c>
      <c r="E9892" s="43" t="e">
        <f>IF(VLOOKUP(S9892,'DD-Lookup'!$J$6:$L$50,3,FALSE)="Monthly",(YEAR(AC9892)-YEAR(AB9892))*12+MONTH(AC9892)-MONTH(AB9892)+1,(AC9892-AB9892+1))</f>
        <v>#N/A</v>
      </c>
      <c r="F9892" s="210" t="e">
        <f t="shared" si="779"/>
        <v>#N/A</v>
      </c>
    </row>
    <row r="9893" spans="1:6" x14ac:dyDescent="0.25">
      <c r="A9893" s="43" t="str">
        <f t="shared" si="775"/>
        <v xml:space="preserve"> 0 Financial</v>
      </c>
      <c r="B9893" s="43" t="str">
        <f t="shared" si="776"/>
        <v/>
      </c>
      <c r="C9893" s="43">
        <f t="shared" si="777"/>
        <v>0</v>
      </c>
      <c r="D9893" s="43" t="str">
        <f t="shared" si="778"/>
        <v>Financial</v>
      </c>
      <c r="E9893" s="43" t="e">
        <f>IF(VLOOKUP(S9893,'DD-Lookup'!$J$6:$L$50,3,FALSE)="Monthly",(YEAR(AC9893)-YEAR(AB9893))*12+MONTH(AC9893)-MONTH(AB9893)+1,(AC9893-AB9893+1))</f>
        <v>#N/A</v>
      </c>
      <c r="F9893" s="210" t="e">
        <f t="shared" si="779"/>
        <v>#N/A</v>
      </c>
    </row>
    <row r="9894" spans="1:6" x14ac:dyDescent="0.25">
      <c r="A9894" s="43" t="str">
        <f t="shared" si="775"/>
        <v xml:space="preserve"> 0 Financial</v>
      </c>
      <c r="B9894" s="43" t="str">
        <f t="shared" si="776"/>
        <v/>
      </c>
      <c r="C9894" s="43">
        <f t="shared" si="777"/>
        <v>0</v>
      </c>
      <c r="D9894" s="43" t="str">
        <f t="shared" si="778"/>
        <v>Financial</v>
      </c>
      <c r="E9894" s="43" t="e">
        <f>IF(VLOOKUP(S9894,'DD-Lookup'!$J$6:$L$50,3,FALSE)="Monthly",(YEAR(AC9894)-YEAR(AB9894))*12+MONTH(AC9894)-MONTH(AB9894)+1,(AC9894-AB9894+1))</f>
        <v>#N/A</v>
      </c>
      <c r="F9894" s="210" t="e">
        <f t="shared" si="779"/>
        <v>#N/A</v>
      </c>
    </row>
    <row r="9895" spans="1:6" x14ac:dyDescent="0.25">
      <c r="A9895" s="43" t="str">
        <f t="shared" si="775"/>
        <v xml:space="preserve"> 0 Financial</v>
      </c>
      <c r="B9895" s="43" t="str">
        <f t="shared" si="776"/>
        <v/>
      </c>
      <c r="C9895" s="43">
        <f t="shared" si="777"/>
        <v>0</v>
      </c>
      <c r="D9895" s="43" t="str">
        <f t="shared" si="778"/>
        <v>Financial</v>
      </c>
      <c r="E9895" s="43" t="e">
        <f>IF(VLOOKUP(S9895,'DD-Lookup'!$J$6:$L$50,3,FALSE)="Monthly",(YEAR(AC9895)-YEAR(AB9895))*12+MONTH(AC9895)-MONTH(AB9895)+1,(AC9895-AB9895+1))</f>
        <v>#N/A</v>
      </c>
      <c r="F9895" s="210" t="e">
        <f t="shared" si="779"/>
        <v>#N/A</v>
      </c>
    </row>
    <row r="9896" spans="1:6" x14ac:dyDescent="0.25">
      <c r="A9896" s="43" t="str">
        <f t="shared" si="775"/>
        <v xml:space="preserve"> 0 Financial</v>
      </c>
      <c r="B9896" s="43" t="str">
        <f t="shared" si="776"/>
        <v/>
      </c>
      <c r="C9896" s="43">
        <f t="shared" si="777"/>
        <v>0</v>
      </c>
      <c r="D9896" s="43" t="str">
        <f t="shared" si="778"/>
        <v>Financial</v>
      </c>
      <c r="E9896" s="43" t="e">
        <f>IF(VLOOKUP(S9896,'DD-Lookup'!$J$6:$L$50,3,FALSE)="Monthly",(YEAR(AC9896)-YEAR(AB9896))*12+MONTH(AC9896)-MONTH(AB9896)+1,(AC9896-AB9896+1))</f>
        <v>#N/A</v>
      </c>
      <c r="F9896" s="210" t="e">
        <f t="shared" si="779"/>
        <v>#N/A</v>
      </c>
    </row>
    <row r="9897" spans="1:6" x14ac:dyDescent="0.25">
      <c r="A9897" s="43" t="str">
        <f t="shared" si="775"/>
        <v xml:space="preserve"> 0 Financial</v>
      </c>
      <c r="B9897" s="43" t="str">
        <f t="shared" si="776"/>
        <v/>
      </c>
      <c r="C9897" s="43">
        <f t="shared" si="777"/>
        <v>0</v>
      </c>
      <c r="D9897" s="43" t="str">
        <f t="shared" si="778"/>
        <v>Financial</v>
      </c>
      <c r="E9897" s="43" t="e">
        <f>IF(VLOOKUP(S9897,'DD-Lookup'!$J$6:$L$50,3,FALSE)="Monthly",(YEAR(AC9897)-YEAR(AB9897))*12+MONTH(AC9897)-MONTH(AB9897)+1,(AC9897-AB9897+1))</f>
        <v>#N/A</v>
      </c>
      <c r="F9897" s="210" t="e">
        <f t="shared" si="779"/>
        <v>#N/A</v>
      </c>
    </row>
    <row r="9898" spans="1:6" x14ac:dyDescent="0.25">
      <c r="A9898" s="43" t="str">
        <f t="shared" si="775"/>
        <v xml:space="preserve"> 0 Financial</v>
      </c>
      <c r="B9898" s="43" t="str">
        <f t="shared" si="776"/>
        <v/>
      </c>
      <c r="C9898" s="43">
        <f t="shared" si="777"/>
        <v>0</v>
      </c>
      <c r="D9898" s="43" t="str">
        <f t="shared" si="778"/>
        <v>Financial</v>
      </c>
      <c r="E9898" s="43" t="e">
        <f>IF(VLOOKUP(S9898,'DD-Lookup'!$J$6:$L$50,3,FALSE)="Monthly",(YEAR(AC9898)-YEAR(AB9898))*12+MONTH(AC9898)-MONTH(AB9898)+1,(AC9898-AB9898+1))</f>
        <v>#N/A</v>
      </c>
      <c r="F9898" s="210" t="e">
        <f t="shared" si="779"/>
        <v>#N/A</v>
      </c>
    </row>
    <row r="9899" spans="1:6" x14ac:dyDescent="0.25">
      <c r="A9899" s="43" t="str">
        <f t="shared" si="775"/>
        <v xml:space="preserve"> 0 Financial</v>
      </c>
      <c r="B9899" s="43" t="str">
        <f t="shared" si="776"/>
        <v/>
      </c>
      <c r="C9899" s="43">
        <f t="shared" si="777"/>
        <v>0</v>
      </c>
      <c r="D9899" s="43" t="str">
        <f t="shared" si="778"/>
        <v>Financial</v>
      </c>
      <c r="E9899" s="43" t="e">
        <f>IF(VLOOKUP(S9899,'DD-Lookup'!$J$6:$L$50,3,FALSE)="Monthly",(YEAR(AC9899)-YEAR(AB9899))*12+MONTH(AC9899)-MONTH(AB9899)+1,(AC9899-AB9899+1))</f>
        <v>#N/A</v>
      </c>
      <c r="F9899" s="210" t="e">
        <f t="shared" si="779"/>
        <v>#N/A</v>
      </c>
    </row>
    <row r="9900" spans="1:6" x14ac:dyDescent="0.25">
      <c r="A9900" s="43" t="str">
        <f t="shared" si="775"/>
        <v xml:space="preserve"> 0 Financial</v>
      </c>
      <c r="B9900" s="43" t="str">
        <f t="shared" si="776"/>
        <v/>
      </c>
      <c r="C9900" s="43">
        <f t="shared" si="777"/>
        <v>0</v>
      </c>
      <c r="D9900" s="43" t="str">
        <f t="shared" si="778"/>
        <v>Financial</v>
      </c>
      <c r="E9900" s="43" t="e">
        <f>IF(VLOOKUP(S9900,'DD-Lookup'!$J$6:$L$50,3,FALSE)="Monthly",(YEAR(AC9900)-YEAR(AB9900))*12+MONTH(AC9900)-MONTH(AB9900)+1,(AC9900-AB9900+1))</f>
        <v>#N/A</v>
      </c>
      <c r="F9900" s="210" t="e">
        <f t="shared" si="779"/>
        <v>#N/A</v>
      </c>
    </row>
    <row r="9901" spans="1:6" x14ac:dyDescent="0.25">
      <c r="A9901" s="43" t="str">
        <f t="shared" si="775"/>
        <v xml:space="preserve"> 0 Financial</v>
      </c>
      <c r="B9901" s="43" t="str">
        <f t="shared" si="776"/>
        <v/>
      </c>
      <c r="C9901" s="43">
        <f t="shared" si="777"/>
        <v>0</v>
      </c>
      <c r="D9901" s="43" t="str">
        <f t="shared" si="778"/>
        <v>Financial</v>
      </c>
      <c r="E9901" s="43" t="e">
        <f>IF(VLOOKUP(S9901,'DD-Lookup'!$J$6:$L$50,3,FALSE)="Monthly",(YEAR(AC9901)-YEAR(AB9901))*12+MONTH(AC9901)-MONTH(AB9901)+1,(AC9901-AB9901+1))</f>
        <v>#N/A</v>
      </c>
      <c r="F9901" s="210" t="e">
        <f t="shared" si="779"/>
        <v>#N/A</v>
      </c>
    </row>
    <row r="9902" spans="1:6" x14ac:dyDescent="0.25">
      <c r="A9902" s="43" t="str">
        <f t="shared" si="775"/>
        <v xml:space="preserve"> 0 Financial</v>
      </c>
      <c r="B9902" s="43" t="str">
        <f t="shared" si="776"/>
        <v/>
      </c>
      <c r="C9902" s="43">
        <f t="shared" si="777"/>
        <v>0</v>
      </c>
      <c r="D9902" s="43" t="str">
        <f t="shared" si="778"/>
        <v>Financial</v>
      </c>
      <c r="E9902" s="43" t="e">
        <f>IF(VLOOKUP(S9902,'DD-Lookup'!$J$6:$L$50,3,FALSE)="Monthly",(YEAR(AC9902)-YEAR(AB9902))*12+MONTH(AC9902)-MONTH(AB9902)+1,(AC9902-AB9902+1))</f>
        <v>#N/A</v>
      </c>
      <c r="F9902" s="210" t="e">
        <f t="shared" si="779"/>
        <v>#N/A</v>
      </c>
    </row>
    <row r="9903" spans="1:6" x14ac:dyDescent="0.25">
      <c r="A9903" s="43" t="str">
        <f t="shared" si="775"/>
        <v xml:space="preserve"> 0 Financial</v>
      </c>
      <c r="B9903" s="43" t="str">
        <f t="shared" si="776"/>
        <v/>
      </c>
      <c r="C9903" s="43">
        <f t="shared" si="777"/>
        <v>0</v>
      </c>
      <c r="D9903" s="43" t="str">
        <f t="shared" si="778"/>
        <v>Financial</v>
      </c>
      <c r="E9903" s="43" t="e">
        <f>IF(VLOOKUP(S9903,'DD-Lookup'!$J$6:$L$50,3,FALSE)="Monthly",(YEAR(AC9903)-YEAR(AB9903))*12+MONTH(AC9903)-MONTH(AB9903)+1,(AC9903-AB9903+1))</f>
        <v>#N/A</v>
      </c>
      <c r="F9903" s="210" t="e">
        <f t="shared" si="779"/>
        <v>#N/A</v>
      </c>
    </row>
    <row r="9904" spans="1:6" x14ac:dyDescent="0.25">
      <c r="A9904" s="43" t="str">
        <f t="shared" si="775"/>
        <v xml:space="preserve"> 0 Financial</v>
      </c>
      <c r="B9904" s="43" t="str">
        <f t="shared" si="776"/>
        <v/>
      </c>
      <c r="C9904" s="43">
        <f t="shared" si="777"/>
        <v>0</v>
      </c>
      <c r="D9904" s="43" t="str">
        <f t="shared" si="778"/>
        <v>Financial</v>
      </c>
      <c r="E9904" s="43" t="e">
        <f>IF(VLOOKUP(S9904,'DD-Lookup'!$J$6:$L$50,3,FALSE)="Monthly",(YEAR(AC9904)-YEAR(AB9904))*12+MONTH(AC9904)-MONTH(AB9904)+1,(AC9904-AB9904+1))</f>
        <v>#N/A</v>
      </c>
      <c r="F9904" s="210" t="e">
        <f t="shared" si="779"/>
        <v>#N/A</v>
      </c>
    </row>
    <row r="9905" spans="1:6" x14ac:dyDescent="0.25">
      <c r="A9905" s="43" t="str">
        <f t="shared" si="775"/>
        <v xml:space="preserve"> 0 Financial</v>
      </c>
      <c r="B9905" s="43" t="str">
        <f t="shared" si="776"/>
        <v/>
      </c>
      <c r="C9905" s="43">
        <f t="shared" si="777"/>
        <v>0</v>
      </c>
      <c r="D9905" s="43" t="str">
        <f t="shared" si="778"/>
        <v>Financial</v>
      </c>
      <c r="E9905" s="43" t="e">
        <f>IF(VLOOKUP(S9905,'DD-Lookup'!$J$6:$L$50,3,FALSE)="Monthly",(YEAR(AC9905)-YEAR(AB9905))*12+MONTH(AC9905)-MONTH(AB9905)+1,(AC9905-AB9905+1))</f>
        <v>#N/A</v>
      </c>
      <c r="F9905" s="210" t="e">
        <f t="shared" si="779"/>
        <v>#N/A</v>
      </c>
    </row>
    <row r="9906" spans="1:6" x14ac:dyDescent="0.25">
      <c r="A9906" s="43" t="str">
        <f t="shared" si="775"/>
        <v xml:space="preserve"> 0 Financial</v>
      </c>
      <c r="B9906" s="43" t="str">
        <f t="shared" si="776"/>
        <v/>
      </c>
      <c r="C9906" s="43">
        <f t="shared" si="777"/>
        <v>0</v>
      </c>
      <c r="D9906" s="43" t="str">
        <f t="shared" si="778"/>
        <v>Financial</v>
      </c>
      <c r="E9906" s="43" t="e">
        <f>IF(VLOOKUP(S9906,'DD-Lookup'!$J$6:$L$50,3,FALSE)="Monthly",(YEAR(AC9906)-YEAR(AB9906))*12+MONTH(AC9906)-MONTH(AB9906)+1,(AC9906-AB9906+1))</f>
        <v>#N/A</v>
      </c>
      <c r="F9906" s="210" t="e">
        <f t="shared" si="779"/>
        <v>#N/A</v>
      </c>
    </row>
    <row r="9907" spans="1:6" x14ac:dyDescent="0.25">
      <c r="A9907" s="43" t="str">
        <f t="shared" si="775"/>
        <v xml:space="preserve"> 0 Financial</v>
      </c>
      <c r="B9907" s="43" t="str">
        <f t="shared" si="776"/>
        <v/>
      </c>
      <c r="C9907" s="43">
        <f t="shared" si="777"/>
        <v>0</v>
      </c>
      <c r="D9907" s="43" t="str">
        <f t="shared" si="778"/>
        <v>Financial</v>
      </c>
      <c r="E9907" s="43" t="e">
        <f>IF(VLOOKUP(S9907,'DD-Lookup'!$J$6:$L$50,3,FALSE)="Monthly",(YEAR(AC9907)-YEAR(AB9907))*12+MONTH(AC9907)-MONTH(AB9907)+1,(AC9907-AB9907+1))</f>
        <v>#N/A</v>
      </c>
      <c r="F9907" s="210" t="e">
        <f t="shared" si="779"/>
        <v>#N/A</v>
      </c>
    </row>
    <row r="9908" spans="1:6" x14ac:dyDescent="0.25">
      <c r="A9908" s="43" t="str">
        <f t="shared" si="775"/>
        <v xml:space="preserve"> 0 Financial</v>
      </c>
      <c r="B9908" s="43" t="str">
        <f t="shared" si="776"/>
        <v/>
      </c>
      <c r="C9908" s="43">
        <f t="shared" si="777"/>
        <v>0</v>
      </c>
      <c r="D9908" s="43" t="str">
        <f t="shared" si="778"/>
        <v>Financial</v>
      </c>
      <c r="E9908" s="43" t="e">
        <f>IF(VLOOKUP(S9908,'DD-Lookup'!$J$6:$L$50,3,FALSE)="Monthly",(YEAR(AC9908)-YEAR(AB9908))*12+MONTH(AC9908)-MONTH(AB9908)+1,(AC9908-AB9908+1))</f>
        <v>#N/A</v>
      </c>
      <c r="F9908" s="210" t="e">
        <f t="shared" si="779"/>
        <v>#N/A</v>
      </c>
    </row>
    <row r="9909" spans="1:6" x14ac:dyDescent="0.25">
      <c r="A9909" s="43" t="str">
        <f t="shared" si="775"/>
        <v xml:space="preserve"> 0 Financial</v>
      </c>
      <c r="B9909" s="43" t="str">
        <f t="shared" si="776"/>
        <v/>
      </c>
      <c r="C9909" s="43">
        <f t="shared" si="777"/>
        <v>0</v>
      </c>
      <c r="D9909" s="43" t="str">
        <f t="shared" si="778"/>
        <v>Financial</v>
      </c>
      <c r="E9909" s="43" t="e">
        <f>IF(VLOOKUP(S9909,'DD-Lookup'!$J$6:$L$50,3,FALSE)="Monthly",(YEAR(AC9909)-YEAR(AB9909))*12+MONTH(AC9909)-MONTH(AB9909)+1,(AC9909-AB9909+1))</f>
        <v>#N/A</v>
      </c>
      <c r="F9909" s="210" t="e">
        <f t="shared" si="779"/>
        <v>#N/A</v>
      </c>
    </row>
    <row r="9910" spans="1:6" x14ac:dyDescent="0.25">
      <c r="A9910" s="43" t="str">
        <f t="shared" si="775"/>
        <v xml:space="preserve"> 0 Financial</v>
      </c>
      <c r="B9910" s="43" t="str">
        <f t="shared" si="776"/>
        <v/>
      </c>
      <c r="C9910" s="43">
        <f t="shared" si="777"/>
        <v>0</v>
      </c>
      <c r="D9910" s="43" t="str">
        <f t="shared" si="778"/>
        <v>Financial</v>
      </c>
      <c r="E9910" s="43" t="e">
        <f>IF(VLOOKUP(S9910,'DD-Lookup'!$J$6:$L$50,3,FALSE)="Monthly",(YEAR(AC9910)-YEAR(AB9910))*12+MONTH(AC9910)-MONTH(AB9910)+1,(AC9910-AB9910+1))</f>
        <v>#N/A</v>
      </c>
      <c r="F9910" s="210" t="e">
        <f t="shared" si="779"/>
        <v>#N/A</v>
      </c>
    </row>
    <row r="9911" spans="1:6" x14ac:dyDescent="0.25">
      <c r="A9911" s="43" t="str">
        <f t="shared" si="775"/>
        <v xml:space="preserve"> 0 Financial</v>
      </c>
      <c r="B9911" s="43" t="str">
        <f t="shared" si="776"/>
        <v/>
      </c>
      <c r="C9911" s="43">
        <f t="shared" si="777"/>
        <v>0</v>
      </c>
      <c r="D9911" s="43" t="str">
        <f t="shared" si="778"/>
        <v>Financial</v>
      </c>
      <c r="E9911" s="43" t="e">
        <f>IF(VLOOKUP(S9911,'DD-Lookup'!$J$6:$L$50,3,FALSE)="Monthly",(YEAR(AC9911)-YEAR(AB9911))*12+MONTH(AC9911)-MONTH(AB9911)+1,(AC9911-AB9911+1))</f>
        <v>#N/A</v>
      </c>
      <c r="F9911" s="210" t="e">
        <f t="shared" si="779"/>
        <v>#N/A</v>
      </c>
    </row>
    <row r="9912" spans="1:6" x14ac:dyDescent="0.25">
      <c r="A9912" s="43" t="str">
        <f t="shared" si="775"/>
        <v xml:space="preserve"> 0 Financial</v>
      </c>
      <c r="B9912" s="43" t="str">
        <f t="shared" si="776"/>
        <v/>
      </c>
      <c r="C9912" s="43">
        <f t="shared" si="777"/>
        <v>0</v>
      </c>
      <c r="D9912" s="43" t="str">
        <f t="shared" si="778"/>
        <v>Financial</v>
      </c>
      <c r="E9912" s="43" t="e">
        <f>IF(VLOOKUP(S9912,'DD-Lookup'!$J$6:$L$50,3,FALSE)="Monthly",(YEAR(AC9912)-YEAR(AB9912))*12+MONTH(AC9912)-MONTH(AB9912)+1,(AC9912-AB9912+1))</f>
        <v>#N/A</v>
      </c>
      <c r="F9912" s="210" t="e">
        <f t="shared" si="779"/>
        <v>#N/A</v>
      </c>
    </row>
    <row r="9913" spans="1:6" x14ac:dyDescent="0.25">
      <c r="A9913" s="43" t="str">
        <f t="shared" si="775"/>
        <v xml:space="preserve"> 0 Financial</v>
      </c>
      <c r="B9913" s="43" t="str">
        <f t="shared" si="776"/>
        <v/>
      </c>
      <c r="C9913" s="43">
        <f t="shared" si="777"/>
        <v>0</v>
      </c>
      <c r="D9913" s="43" t="str">
        <f t="shared" si="778"/>
        <v>Financial</v>
      </c>
      <c r="E9913" s="43" t="e">
        <f>IF(VLOOKUP(S9913,'DD-Lookup'!$J$6:$L$50,3,FALSE)="Monthly",(YEAR(AC9913)-YEAR(AB9913))*12+MONTH(AC9913)-MONTH(AB9913)+1,(AC9913-AB9913+1))</f>
        <v>#N/A</v>
      </c>
      <c r="F9913" s="210" t="e">
        <f t="shared" si="779"/>
        <v>#N/A</v>
      </c>
    </row>
    <row r="9914" spans="1:6" x14ac:dyDescent="0.25">
      <c r="A9914" s="43" t="str">
        <f t="shared" si="775"/>
        <v xml:space="preserve"> 0 Financial</v>
      </c>
      <c r="B9914" s="43" t="str">
        <f t="shared" si="776"/>
        <v/>
      </c>
      <c r="C9914" s="43">
        <f t="shared" si="777"/>
        <v>0</v>
      </c>
      <c r="D9914" s="43" t="str">
        <f t="shared" si="778"/>
        <v>Financial</v>
      </c>
      <c r="E9914" s="43" t="e">
        <f>IF(VLOOKUP(S9914,'DD-Lookup'!$J$6:$L$50,3,FALSE)="Monthly",(YEAR(AC9914)-YEAR(AB9914))*12+MONTH(AC9914)-MONTH(AB9914)+1,(AC9914-AB9914+1))</f>
        <v>#N/A</v>
      </c>
      <c r="F9914" s="210" t="e">
        <f t="shared" si="779"/>
        <v>#N/A</v>
      </c>
    </row>
    <row r="9915" spans="1:6" x14ac:dyDescent="0.25">
      <c r="A9915" s="43" t="str">
        <f t="shared" si="775"/>
        <v xml:space="preserve"> 0 Financial</v>
      </c>
      <c r="B9915" s="43" t="str">
        <f t="shared" si="776"/>
        <v/>
      </c>
      <c r="C9915" s="43">
        <f t="shared" si="777"/>
        <v>0</v>
      </c>
      <c r="D9915" s="43" t="str">
        <f t="shared" si="778"/>
        <v>Financial</v>
      </c>
      <c r="E9915" s="43" t="e">
        <f>IF(VLOOKUP(S9915,'DD-Lookup'!$J$6:$L$50,3,FALSE)="Monthly",(YEAR(AC9915)-YEAR(AB9915))*12+MONTH(AC9915)-MONTH(AB9915)+1,(AC9915-AB9915+1))</f>
        <v>#N/A</v>
      </c>
      <c r="F9915" s="210" t="e">
        <f t="shared" si="779"/>
        <v>#N/A</v>
      </c>
    </row>
    <row r="9916" spans="1:6" x14ac:dyDescent="0.25">
      <c r="A9916" s="43" t="str">
        <f t="shared" si="775"/>
        <v xml:space="preserve"> 0 Financial</v>
      </c>
      <c r="B9916" s="43" t="str">
        <f t="shared" si="776"/>
        <v/>
      </c>
      <c r="C9916" s="43">
        <f t="shared" si="777"/>
        <v>0</v>
      </c>
      <c r="D9916" s="43" t="str">
        <f t="shared" si="778"/>
        <v>Financial</v>
      </c>
      <c r="E9916" s="43" t="e">
        <f>IF(VLOOKUP(S9916,'DD-Lookup'!$J$6:$L$50,3,FALSE)="Monthly",(YEAR(AC9916)-YEAR(AB9916))*12+MONTH(AC9916)-MONTH(AB9916)+1,(AC9916-AB9916+1))</f>
        <v>#N/A</v>
      </c>
      <c r="F9916" s="210" t="e">
        <f t="shared" si="779"/>
        <v>#N/A</v>
      </c>
    </row>
    <row r="9917" spans="1:6" x14ac:dyDescent="0.25">
      <c r="A9917" s="43" t="str">
        <f t="shared" si="775"/>
        <v xml:space="preserve"> 0 Financial</v>
      </c>
      <c r="B9917" s="43" t="str">
        <f t="shared" si="776"/>
        <v/>
      </c>
      <c r="C9917" s="43">
        <f t="shared" si="777"/>
        <v>0</v>
      </c>
      <c r="D9917" s="43" t="str">
        <f t="shared" si="778"/>
        <v>Financial</v>
      </c>
      <c r="E9917" s="43" t="e">
        <f>IF(VLOOKUP(S9917,'DD-Lookup'!$J$6:$L$50,3,FALSE)="Monthly",(YEAR(AC9917)-YEAR(AB9917))*12+MONTH(AC9917)-MONTH(AB9917)+1,(AC9917-AB9917+1))</f>
        <v>#N/A</v>
      </c>
      <c r="F9917" s="210" t="e">
        <f t="shared" si="779"/>
        <v>#N/A</v>
      </c>
    </row>
    <row r="9918" spans="1:6" x14ac:dyDescent="0.25">
      <c r="A9918" s="43" t="str">
        <f t="shared" si="775"/>
        <v xml:space="preserve"> 0 Financial</v>
      </c>
      <c r="B9918" s="43" t="str">
        <f t="shared" si="776"/>
        <v/>
      </c>
      <c r="C9918" s="43">
        <f t="shared" si="777"/>
        <v>0</v>
      </c>
      <c r="D9918" s="43" t="str">
        <f t="shared" si="778"/>
        <v>Financial</v>
      </c>
      <c r="E9918" s="43" t="e">
        <f>IF(VLOOKUP(S9918,'DD-Lookup'!$J$6:$L$50,3,FALSE)="Monthly",(YEAR(AC9918)-YEAR(AB9918))*12+MONTH(AC9918)-MONTH(AB9918)+1,(AC9918-AB9918+1))</f>
        <v>#N/A</v>
      </c>
      <c r="F9918" s="210" t="e">
        <f t="shared" si="779"/>
        <v>#N/A</v>
      </c>
    </row>
    <row r="9919" spans="1:6" x14ac:dyDescent="0.25">
      <c r="A9919" s="43" t="str">
        <f t="shared" si="775"/>
        <v xml:space="preserve"> 0 Financial</v>
      </c>
      <c r="B9919" s="43" t="str">
        <f t="shared" si="776"/>
        <v/>
      </c>
      <c r="C9919" s="43">
        <f t="shared" si="777"/>
        <v>0</v>
      </c>
      <c r="D9919" s="43" t="str">
        <f t="shared" si="778"/>
        <v>Financial</v>
      </c>
      <c r="E9919" s="43" t="e">
        <f>IF(VLOOKUP(S9919,'DD-Lookup'!$J$6:$L$50,3,FALSE)="Monthly",(YEAR(AC9919)-YEAR(AB9919))*12+MONTH(AC9919)-MONTH(AB9919)+1,(AC9919-AB9919+1))</f>
        <v>#N/A</v>
      </c>
      <c r="F9919" s="210" t="e">
        <f t="shared" si="779"/>
        <v>#N/A</v>
      </c>
    </row>
    <row r="9920" spans="1:6" x14ac:dyDescent="0.25">
      <c r="A9920" s="43" t="str">
        <f t="shared" si="775"/>
        <v xml:space="preserve"> 0 Financial</v>
      </c>
      <c r="B9920" s="43" t="str">
        <f t="shared" si="776"/>
        <v/>
      </c>
      <c r="C9920" s="43">
        <f t="shared" si="777"/>
        <v>0</v>
      </c>
      <c r="D9920" s="43" t="str">
        <f t="shared" si="778"/>
        <v>Financial</v>
      </c>
      <c r="E9920" s="43" t="e">
        <f>IF(VLOOKUP(S9920,'DD-Lookup'!$J$6:$L$50,3,FALSE)="Monthly",(YEAR(AC9920)-YEAR(AB9920))*12+MONTH(AC9920)-MONTH(AB9920)+1,(AC9920-AB9920+1))</f>
        <v>#N/A</v>
      </c>
      <c r="F9920" s="210" t="e">
        <f t="shared" si="779"/>
        <v>#N/A</v>
      </c>
    </row>
    <row r="9921" spans="1:6" x14ac:dyDescent="0.25">
      <c r="A9921" s="43" t="str">
        <f t="shared" si="775"/>
        <v xml:space="preserve"> 0 Financial</v>
      </c>
      <c r="B9921" s="43" t="str">
        <f t="shared" si="776"/>
        <v/>
      </c>
      <c r="C9921" s="43">
        <f t="shared" si="777"/>
        <v>0</v>
      </c>
      <c r="D9921" s="43" t="str">
        <f t="shared" si="778"/>
        <v>Financial</v>
      </c>
      <c r="E9921" s="43" t="e">
        <f>IF(VLOOKUP(S9921,'DD-Lookup'!$J$6:$L$50,3,FALSE)="Monthly",(YEAR(AC9921)-YEAR(AB9921))*12+MONTH(AC9921)-MONTH(AB9921)+1,(AC9921-AB9921+1))</f>
        <v>#N/A</v>
      </c>
      <c r="F9921" s="210" t="e">
        <f t="shared" si="779"/>
        <v>#N/A</v>
      </c>
    </row>
    <row r="9922" spans="1:6" x14ac:dyDescent="0.25">
      <c r="A9922" s="43" t="str">
        <f t="shared" si="775"/>
        <v xml:space="preserve"> 0 Financial</v>
      </c>
      <c r="B9922" s="43" t="str">
        <f t="shared" si="776"/>
        <v/>
      </c>
      <c r="C9922" s="43">
        <f t="shared" si="777"/>
        <v>0</v>
      </c>
      <c r="D9922" s="43" t="str">
        <f t="shared" si="778"/>
        <v>Financial</v>
      </c>
      <c r="E9922" s="43" t="e">
        <f>IF(VLOOKUP(S9922,'DD-Lookup'!$J$6:$L$50,3,FALSE)="Monthly",(YEAR(AC9922)-YEAR(AB9922))*12+MONTH(AC9922)-MONTH(AB9922)+1,(AC9922-AB9922+1))</f>
        <v>#N/A</v>
      </c>
      <c r="F9922" s="210" t="e">
        <f t="shared" si="779"/>
        <v>#N/A</v>
      </c>
    </row>
    <row r="9923" spans="1:6" x14ac:dyDescent="0.25">
      <c r="A9923" s="43" t="str">
        <f t="shared" si="775"/>
        <v xml:space="preserve"> 0 Financial</v>
      </c>
      <c r="B9923" s="43" t="str">
        <f t="shared" si="776"/>
        <v/>
      </c>
      <c r="C9923" s="43">
        <f t="shared" si="777"/>
        <v>0</v>
      </c>
      <c r="D9923" s="43" t="str">
        <f t="shared" si="778"/>
        <v>Financial</v>
      </c>
      <c r="E9923" s="43" t="e">
        <f>IF(VLOOKUP(S9923,'DD-Lookup'!$J$6:$L$50,3,FALSE)="Monthly",(YEAR(AC9923)-YEAR(AB9923))*12+MONTH(AC9923)-MONTH(AB9923)+1,(AC9923-AB9923+1))</f>
        <v>#N/A</v>
      </c>
      <c r="F9923" s="210" t="e">
        <f t="shared" si="779"/>
        <v>#N/A</v>
      </c>
    </row>
    <row r="9924" spans="1:6" x14ac:dyDescent="0.25">
      <c r="A9924" s="43" t="str">
        <f t="shared" si="775"/>
        <v xml:space="preserve"> 0 Financial</v>
      </c>
      <c r="B9924" s="43" t="str">
        <f t="shared" si="776"/>
        <v/>
      </c>
      <c r="C9924" s="43">
        <f t="shared" si="777"/>
        <v>0</v>
      </c>
      <c r="D9924" s="43" t="str">
        <f t="shared" si="778"/>
        <v>Financial</v>
      </c>
      <c r="E9924" s="43" t="e">
        <f>IF(VLOOKUP(S9924,'DD-Lookup'!$J$6:$L$50,3,FALSE)="Monthly",(YEAR(AC9924)-YEAR(AB9924))*12+MONTH(AC9924)-MONTH(AB9924)+1,(AC9924-AB9924+1))</f>
        <v>#N/A</v>
      </c>
      <c r="F9924" s="210" t="e">
        <f t="shared" si="779"/>
        <v>#N/A</v>
      </c>
    </row>
    <row r="9925" spans="1:6" x14ac:dyDescent="0.25">
      <c r="A9925" s="43" t="str">
        <f t="shared" si="775"/>
        <v xml:space="preserve"> 0 Financial</v>
      </c>
      <c r="B9925" s="43" t="str">
        <f t="shared" si="776"/>
        <v/>
      </c>
      <c r="C9925" s="43">
        <f t="shared" si="777"/>
        <v>0</v>
      </c>
      <c r="D9925" s="43" t="str">
        <f t="shared" si="778"/>
        <v>Financial</v>
      </c>
      <c r="E9925" s="43" t="e">
        <f>IF(VLOOKUP(S9925,'DD-Lookup'!$J$6:$L$50,3,FALSE)="Monthly",(YEAR(AC9925)-YEAR(AB9925))*12+MONTH(AC9925)-MONTH(AB9925)+1,(AC9925-AB9925+1))</f>
        <v>#N/A</v>
      </c>
      <c r="F9925" s="210" t="e">
        <f t="shared" si="779"/>
        <v>#N/A</v>
      </c>
    </row>
    <row r="9926" spans="1:6" x14ac:dyDescent="0.25">
      <c r="A9926" s="43" t="str">
        <f t="shared" si="775"/>
        <v xml:space="preserve"> 0 Financial</v>
      </c>
      <c r="B9926" s="43" t="str">
        <f t="shared" si="776"/>
        <v/>
      </c>
      <c r="C9926" s="43">
        <f t="shared" si="777"/>
        <v>0</v>
      </c>
      <c r="D9926" s="43" t="str">
        <f t="shared" si="778"/>
        <v>Financial</v>
      </c>
      <c r="E9926" s="43" t="e">
        <f>IF(VLOOKUP(S9926,'DD-Lookup'!$J$6:$L$50,3,FALSE)="Monthly",(YEAR(AC9926)-YEAR(AB9926))*12+MONTH(AC9926)-MONTH(AB9926)+1,(AC9926-AB9926+1))</f>
        <v>#N/A</v>
      </c>
      <c r="F9926" s="210" t="e">
        <f t="shared" si="779"/>
        <v>#N/A</v>
      </c>
    </row>
    <row r="9927" spans="1:6" x14ac:dyDescent="0.25">
      <c r="A9927" s="43" t="str">
        <f t="shared" si="775"/>
        <v xml:space="preserve"> 0 Financial</v>
      </c>
      <c r="B9927" s="43" t="str">
        <f t="shared" si="776"/>
        <v/>
      </c>
      <c r="C9927" s="43">
        <f t="shared" si="777"/>
        <v>0</v>
      </c>
      <c r="D9927" s="43" t="str">
        <f t="shared" si="778"/>
        <v>Financial</v>
      </c>
      <c r="E9927" s="43" t="e">
        <f>IF(VLOOKUP(S9927,'DD-Lookup'!$J$6:$L$50,3,FALSE)="Monthly",(YEAR(AC9927)-YEAR(AB9927))*12+MONTH(AC9927)-MONTH(AB9927)+1,(AC9927-AB9927+1))</f>
        <v>#N/A</v>
      </c>
      <c r="F9927" s="210" t="e">
        <f t="shared" si="779"/>
        <v>#N/A</v>
      </c>
    </row>
    <row r="9928" spans="1:6" x14ac:dyDescent="0.25">
      <c r="A9928" s="43" t="str">
        <f t="shared" si="775"/>
        <v xml:space="preserve"> 0 Financial</v>
      </c>
      <c r="B9928" s="43" t="str">
        <f t="shared" si="776"/>
        <v/>
      </c>
      <c r="C9928" s="43">
        <f t="shared" si="777"/>
        <v>0</v>
      </c>
      <c r="D9928" s="43" t="str">
        <f t="shared" si="778"/>
        <v>Financial</v>
      </c>
      <c r="E9928" s="43" t="e">
        <f>IF(VLOOKUP(S9928,'DD-Lookup'!$J$6:$L$50,3,FALSE)="Monthly",(YEAR(AC9928)-YEAR(AB9928))*12+MONTH(AC9928)-MONTH(AB9928)+1,(AC9928-AB9928+1))</f>
        <v>#N/A</v>
      </c>
      <c r="F9928" s="210" t="e">
        <f t="shared" si="779"/>
        <v>#N/A</v>
      </c>
    </row>
    <row r="9929" spans="1:6" x14ac:dyDescent="0.25">
      <c r="A9929" s="43" t="str">
        <f t="shared" si="775"/>
        <v xml:space="preserve"> 0 Financial</v>
      </c>
      <c r="B9929" s="43" t="str">
        <f t="shared" si="776"/>
        <v/>
      </c>
      <c r="C9929" s="43">
        <f t="shared" si="777"/>
        <v>0</v>
      </c>
      <c r="D9929" s="43" t="str">
        <f t="shared" si="778"/>
        <v>Financial</v>
      </c>
      <c r="E9929" s="43" t="e">
        <f>IF(VLOOKUP(S9929,'DD-Lookup'!$J$6:$L$50,3,FALSE)="Monthly",(YEAR(AC9929)-YEAR(AB9929))*12+MONTH(AC9929)-MONTH(AB9929)+1,(AC9929-AB9929+1))</f>
        <v>#N/A</v>
      </c>
      <c r="F9929" s="210" t="e">
        <f t="shared" si="779"/>
        <v>#N/A</v>
      </c>
    </row>
    <row r="9930" spans="1:6" x14ac:dyDescent="0.25">
      <c r="A9930" s="43" t="str">
        <f t="shared" ref="A9930:A9993" si="780">B9930&amp;" "&amp;C9930&amp;" "&amp;D9930</f>
        <v xml:space="preserve"> 0 Financial</v>
      </c>
      <c r="B9930" s="43" t="str">
        <f t="shared" ref="B9930:B9993" si="781">IF((LEFT(N9930,2)="US"),"US","")</f>
        <v/>
      </c>
      <c r="C9930" s="43">
        <f t="shared" ref="C9930:C9993" si="782">M9930</f>
        <v>0</v>
      </c>
      <c r="D9930" s="43" t="str">
        <f t="shared" ref="D9930:D9993" si="783">IF(ISNUMBER(FIND("Phy",N9930))=TRUE,"Physical","Financial")</f>
        <v>Financial</v>
      </c>
      <c r="E9930" s="43" t="e">
        <f>IF(VLOOKUP(S9930,'DD-Lookup'!$J$6:$L$50,3,FALSE)="Monthly",(YEAR(AC9930)-YEAR(AB9930))*12+MONTH(AC9930)-MONTH(AB9930)+1,(AC9930-AB9930+1))</f>
        <v>#N/A</v>
      </c>
      <c r="F9930" s="210" t="e">
        <f t="shared" ref="F9930:F9993" si="784">E9930*SUM(P9930:Q9930)</f>
        <v>#N/A</v>
      </c>
    </row>
    <row r="9931" spans="1:6" x14ac:dyDescent="0.25">
      <c r="A9931" s="43" t="str">
        <f t="shared" si="780"/>
        <v xml:space="preserve"> 0 Financial</v>
      </c>
      <c r="B9931" s="43" t="str">
        <f t="shared" si="781"/>
        <v/>
      </c>
      <c r="C9931" s="43">
        <f t="shared" si="782"/>
        <v>0</v>
      </c>
      <c r="D9931" s="43" t="str">
        <f t="shared" si="783"/>
        <v>Financial</v>
      </c>
      <c r="E9931" s="43" t="e">
        <f>IF(VLOOKUP(S9931,'DD-Lookup'!$J$6:$L$50,3,FALSE)="Monthly",(YEAR(AC9931)-YEAR(AB9931))*12+MONTH(AC9931)-MONTH(AB9931)+1,(AC9931-AB9931+1))</f>
        <v>#N/A</v>
      </c>
      <c r="F9931" s="210" t="e">
        <f t="shared" si="784"/>
        <v>#N/A</v>
      </c>
    </row>
    <row r="9932" spans="1:6" x14ac:dyDescent="0.25">
      <c r="A9932" s="43" t="str">
        <f t="shared" si="780"/>
        <v xml:space="preserve"> 0 Financial</v>
      </c>
      <c r="B9932" s="43" t="str">
        <f t="shared" si="781"/>
        <v/>
      </c>
      <c r="C9932" s="43">
        <f t="shared" si="782"/>
        <v>0</v>
      </c>
      <c r="D9932" s="43" t="str">
        <f t="shared" si="783"/>
        <v>Financial</v>
      </c>
      <c r="E9932" s="43" t="e">
        <f>IF(VLOOKUP(S9932,'DD-Lookup'!$J$6:$L$50,3,FALSE)="Monthly",(YEAR(AC9932)-YEAR(AB9932))*12+MONTH(AC9932)-MONTH(AB9932)+1,(AC9932-AB9932+1))</f>
        <v>#N/A</v>
      </c>
      <c r="F9932" s="210" t="e">
        <f t="shared" si="784"/>
        <v>#N/A</v>
      </c>
    </row>
    <row r="9933" spans="1:6" x14ac:dyDescent="0.25">
      <c r="A9933" s="43" t="str">
        <f t="shared" si="780"/>
        <v xml:space="preserve"> 0 Financial</v>
      </c>
      <c r="B9933" s="43" t="str">
        <f t="shared" si="781"/>
        <v/>
      </c>
      <c r="C9933" s="43">
        <f t="shared" si="782"/>
        <v>0</v>
      </c>
      <c r="D9933" s="43" t="str">
        <f t="shared" si="783"/>
        <v>Financial</v>
      </c>
      <c r="E9933" s="43" t="e">
        <f>IF(VLOOKUP(S9933,'DD-Lookup'!$J$6:$L$50,3,FALSE)="Monthly",(YEAR(AC9933)-YEAR(AB9933))*12+MONTH(AC9933)-MONTH(AB9933)+1,(AC9933-AB9933+1))</f>
        <v>#N/A</v>
      </c>
      <c r="F9933" s="210" t="e">
        <f t="shared" si="784"/>
        <v>#N/A</v>
      </c>
    </row>
    <row r="9934" spans="1:6" x14ac:dyDescent="0.25">
      <c r="A9934" s="43" t="str">
        <f t="shared" si="780"/>
        <v xml:space="preserve"> 0 Financial</v>
      </c>
      <c r="B9934" s="43" t="str">
        <f t="shared" si="781"/>
        <v/>
      </c>
      <c r="C9934" s="43">
        <f t="shared" si="782"/>
        <v>0</v>
      </c>
      <c r="D9934" s="43" t="str">
        <f t="shared" si="783"/>
        <v>Financial</v>
      </c>
      <c r="E9934" s="43" t="e">
        <f>IF(VLOOKUP(S9934,'DD-Lookup'!$J$6:$L$50,3,FALSE)="Monthly",(YEAR(AC9934)-YEAR(AB9934))*12+MONTH(AC9934)-MONTH(AB9934)+1,(AC9934-AB9934+1))</f>
        <v>#N/A</v>
      </c>
      <c r="F9934" s="210" t="e">
        <f t="shared" si="784"/>
        <v>#N/A</v>
      </c>
    </row>
    <row r="9935" spans="1:6" x14ac:dyDescent="0.25">
      <c r="A9935" s="43" t="str">
        <f t="shared" si="780"/>
        <v xml:space="preserve"> 0 Financial</v>
      </c>
      <c r="B9935" s="43" t="str">
        <f t="shared" si="781"/>
        <v/>
      </c>
      <c r="C9935" s="43">
        <f t="shared" si="782"/>
        <v>0</v>
      </c>
      <c r="D9935" s="43" t="str">
        <f t="shared" si="783"/>
        <v>Financial</v>
      </c>
      <c r="E9935" s="43" t="e">
        <f>IF(VLOOKUP(S9935,'DD-Lookup'!$J$6:$L$50,3,FALSE)="Monthly",(YEAR(AC9935)-YEAR(AB9935))*12+MONTH(AC9935)-MONTH(AB9935)+1,(AC9935-AB9935+1))</f>
        <v>#N/A</v>
      </c>
      <c r="F9935" s="210" t="e">
        <f t="shared" si="784"/>
        <v>#N/A</v>
      </c>
    </row>
    <row r="9936" spans="1:6" x14ac:dyDescent="0.25">
      <c r="A9936" s="43" t="str">
        <f t="shared" si="780"/>
        <v xml:space="preserve"> 0 Financial</v>
      </c>
      <c r="B9936" s="43" t="str">
        <f t="shared" si="781"/>
        <v/>
      </c>
      <c r="C9936" s="43">
        <f t="shared" si="782"/>
        <v>0</v>
      </c>
      <c r="D9936" s="43" t="str">
        <f t="shared" si="783"/>
        <v>Financial</v>
      </c>
      <c r="E9936" s="43" t="e">
        <f>IF(VLOOKUP(S9936,'DD-Lookup'!$J$6:$L$50,3,FALSE)="Monthly",(YEAR(AC9936)-YEAR(AB9936))*12+MONTH(AC9936)-MONTH(AB9936)+1,(AC9936-AB9936+1))</f>
        <v>#N/A</v>
      </c>
      <c r="F9936" s="210" t="e">
        <f t="shared" si="784"/>
        <v>#N/A</v>
      </c>
    </row>
    <row r="9937" spans="1:6" x14ac:dyDescent="0.25">
      <c r="A9937" s="43" t="str">
        <f t="shared" si="780"/>
        <v xml:space="preserve"> 0 Financial</v>
      </c>
      <c r="B9937" s="43" t="str">
        <f t="shared" si="781"/>
        <v/>
      </c>
      <c r="C9937" s="43">
        <f t="shared" si="782"/>
        <v>0</v>
      </c>
      <c r="D9937" s="43" t="str">
        <f t="shared" si="783"/>
        <v>Financial</v>
      </c>
      <c r="E9937" s="43" t="e">
        <f>IF(VLOOKUP(S9937,'DD-Lookup'!$J$6:$L$50,3,FALSE)="Monthly",(YEAR(AC9937)-YEAR(AB9937))*12+MONTH(AC9937)-MONTH(AB9937)+1,(AC9937-AB9937+1))</f>
        <v>#N/A</v>
      </c>
      <c r="F9937" s="210" t="e">
        <f t="shared" si="784"/>
        <v>#N/A</v>
      </c>
    </row>
    <row r="9938" spans="1:6" x14ac:dyDescent="0.25">
      <c r="A9938" s="43" t="str">
        <f t="shared" si="780"/>
        <v xml:space="preserve"> 0 Financial</v>
      </c>
      <c r="B9938" s="43" t="str">
        <f t="shared" si="781"/>
        <v/>
      </c>
      <c r="C9938" s="43">
        <f t="shared" si="782"/>
        <v>0</v>
      </c>
      <c r="D9938" s="43" t="str">
        <f t="shared" si="783"/>
        <v>Financial</v>
      </c>
      <c r="E9938" s="43" t="e">
        <f>IF(VLOOKUP(S9938,'DD-Lookup'!$J$6:$L$50,3,FALSE)="Monthly",(YEAR(AC9938)-YEAR(AB9938))*12+MONTH(AC9938)-MONTH(AB9938)+1,(AC9938-AB9938+1))</f>
        <v>#N/A</v>
      </c>
      <c r="F9938" s="210" t="e">
        <f t="shared" si="784"/>
        <v>#N/A</v>
      </c>
    </row>
    <row r="9939" spans="1:6" x14ac:dyDescent="0.25">
      <c r="A9939" s="43" t="str">
        <f t="shared" si="780"/>
        <v xml:space="preserve"> 0 Financial</v>
      </c>
      <c r="B9939" s="43" t="str">
        <f t="shared" si="781"/>
        <v/>
      </c>
      <c r="C9939" s="43">
        <f t="shared" si="782"/>
        <v>0</v>
      </c>
      <c r="D9939" s="43" t="str">
        <f t="shared" si="783"/>
        <v>Financial</v>
      </c>
      <c r="E9939" s="43" t="e">
        <f>IF(VLOOKUP(S9939,'DD-Lookup'!$J$6:$L$50,3,FALSE)="Monthly",(YEAR(AC9939)-YEAR(AB9939))*12+MONTH(AC9939)-MONTH(AB9939)+1,(AC9939-AB9939+1))</f>
        <v>#N/A</v>
      </c>
      <c r="F9939" s="210" t="e">
        <f t="shared" si="784"/>
        <v>#N/A</v>
      </c>
    </row>
    <row r="9940" spans="1:6" x14ac:dyDescent="0.25">
      <c r="A9940" s="43" t="str">
        <f t="shared" si="780"/>
        <v xml:space="preserve"> 0 Financial</v>
      </c>
      <c r="B9940" s="43" t="str">
        <f t="shared" si="781"/>
        <v/>
      </c>
      <c r="C9940" s="43">
        <f t="shared" si="782"/>
        <v>0</v>
      </c>
      <c r="D9940" s="43" t="str">
        <f t="shared" si="783"/>
        <v>Financial</v>
      </c>
      <c r="E9940" s="43" t="e">
        <f>IF(VLOOKUP(S9940,'DD-Lookup'!$J$6:$L$50,3,FALSE)="Monthly",(YEAR(AC9940)-YEAR(AB9940))*12+MONTH(AC9940)-MONTH(AB9940)+1,(AC9940-AB9940+1))</f>
        <v>#N/A</v>
      </c>
      <c r="F9940" s="210" t="e">
        <f t="shared" si="784"/>
        <v>#N/A</v>
      </c>
    </row>
    <row r="9941" spans="1:6" x14ac:dyDescent="0.25">
      <c r="A9941" s="43" t="str">
        <f t="shared" si="780"/>
        <v xml:space="preserve"> 0 Financial</v>
      </c>
      <c r="B9941" s="43" t="str">
        <f t="shared" si="781"/>
        <v/>
      </c>
      <c r="C9941" s="43">
        <f t="shared" si="782"/>
        <v>0</v>
      </c>
      <c r="D9941" s="43" t="str">
        <f t="shared" si="783"/>
        <v>Financial</v>
      </c>
      <c r="E9941" s="43" t="e">
        <f>IF(VLOOKUP(S9941,'DD-Lookup'!$J$6:$L$50,3,FALSE)="Monthly",(YEAR(AC9941)-YEAR(AB9941))*12+MONTH(AC9941)-MONTH(AB9941)+1,(AC9941-AB9941+1))</f>
        <v>#N/A</v>
      </c>
      <c r="F9941" s="210" t="e">
        <f t="shared" si="784"/>
        <v>#N/A</v>
      </c>
    </row>
    <row r="9942" spans="1:6" x14ac:dyDescent="0.25">
      <c r="A9942" s="43" t="str">
        <f t="shared" si="780"/>
        <v xml:space="preserve"> 0 Financial</v>
      </c>
      <c r="B9942" s="43" t="str">
        <f t="shared" si="781"/>
        <v/>
      </c>
      <c r="C9942" s="43">
        <f t="shared" si="782"/>
        <v>0</v>
      </c>
      <c r="D9942" s="43" t="str">
        <f t="shared" si="783"/>
        <v>Financial</v>
      </c>
      <c r="E9942" s="43" t="e">
        <f>IF(VLOOKUP(S9942,'DD-Lookup'!$J$6:$L$50,3,FALSE)="Monthly",(YEAR(AC9942)-YEAR(AB9942))*12+MONTH(AC9942)-MONTH(AB9942)+1,(AC9942-AB9942+1))</f>
        <v>#N/A</v>
      </c>
      <c r="F9942" s="210" t="e">
        <f t="shared" si="784"/>
        <v>#N/A</v>
      </c>
    </row>
    <row r="9943" spans="1:6" x14ac:dyDescent="0.25">
      <c r="A9943" s="43" t="str">
        <f t="shared" si="780"/>
        <v xml:space="preserve"> 0 Financial</v>
      </c>
      <c r="B9943" s="43" t="str">
        <f t="shared" si="781"/>
        <v/>
      </c>
      <c r="C9943" s="43">
        <f t="shared" si="782"/>
        <v>0</v>
      </c>
      <c r="D9943" s="43" t="str">
        <f t="shared" si="783"/>
        <v>Financial</v>
      </c>
      <c r="E9943" s="43" t="e">
        <f>IF(VLOOKUP(S9943,'DD-Lookup'!$J$6:$L$50,3,FALSE)="Monthly",(YEAR(AC9943)-YEAR(AB9943))*12+MONTH(AC9943)-MONTH(AB9943)+1,(AC9943-AB9943+1))</f>
        <v>#N/A</v>
      </c>
      <c r="F9943" s="210" t="e">
        <f t="shared" si="784"/>
        <v>#N/A</v>
      </c>
    </row>
    <row r="9944" spans="1:6" x14ac:dyDescent="0.25">
      <c r="A9944" s="43" t="str">
        <f t="shared" si="780"/>
        <v xml:space="preserve"> 0 Financial</v>
      </c>
      <c r="B9944" s="43" t="str">
        <f t="shared" si="781"/>
        <v/>
      </c>
      <c r="C9944" s="43">
        <f t="shared" si="782"/>
        <v>0</v>
      </c>
      <c r="D9944" s="43" t="str">
        <f t="shared" si="783"/>
        <v>Financial</v>
      </c>
      <c r="E9944" s="43" t="e">
        <f>IF(VLOOKUP(S9944,'DD-Lookup'!$J$6:$L$50,3,FALSE)="Monthly",(YEAR(AC9944)-YEAR(AB9944))*12+MONTH(AC9944)-MONTH(AB9944)+1,(AC9944-AB9944+1))</f>
        <v>#N/A</v>
      </c>
      <c r="F9944" s="210" t="e">
        <f t="shared" si="784"/>
        <v>#N/A</v>
      </c>
    </row>
    <row r="9945" spans="1:6" x14ac:dyDescent="0.25">
      <c r="A9945" s="43" t="str">
        <f t="shared" si="780"/>
        <v xml:space="preserve"> 0 Financial</v>
      </c>
      <c r="B9945" s="43" t="str">
        <f t="shared" si="781"/>
        <v/>
      </c>
      <c r="C9945" s="43">
        <f t="shared" si="782"/>
        <v>0</v>
      </c>
      <c r="D9945" s="43" t="str">
        <f t="shared" si="783"/>
        <v>Financial</v>
      </c>
      <c r="E9945" s="43" t="e">
        <f>IF(VLOOKUP(S9945,'DD-Lookup'!$J$6:$L$50,3,FALSE)="Monthly",(YEAR(AC9945)-YEAR(AB9945))*12+MONTH(AC9945)-MONTH(AB9945)+1,(AC9945-AB9945+1))</f>
        <v>#N/A</v>
      </c>
      <c r="F9945" s="210" t="e">
        <f t="shared" si="784"/>
        <v>#N/A</v>
      </c>
    </row>
    <row r="9946" spans="1:6" x14ac:dyDescent="0.25">
      <c r="A9946" s="43" t="str">
        <f t="shared" si="780"/>
        <v xml:space="preserve"> 0 Financial</v>
      </c>
      <c r="B9946" s="43" t="str">
        <f t="shared" si="781"/>
        <v/>
      </c>
      <c r="C9946" s="43">
        <f t="shared" si="782"/>
        <v>0</v>
      </c>
      <c r="D9946" s="43" t="str">
        <f t="shared" si="783"/>
        <v>Financial</v>
      </c>
      <c r="E9946" s="43" t="e">
        <f>IF(VLOOKUP(S9946,'DD-Lookup'!$J$6:$L$50,3,FALSE)="Monthly",(YEAR(AC9946)-YEAR(AB9946))*12+MONTH(AC9946)-MONTH(AB9946)+1,(AC9946-AB9946+1))</f>
        <v>#N/A</v>
      </c>
      <c r="F9946" s="210" t="e">
        <f t="shared" si="784"/>
        <v>#N/A</v>
      </c>
    </row>
    <row r="9947" spans="1:6" x14ac:dyDescent="0.25">
      <c r="A9947" s="43" t="str">
        <f t="shared" si="780"/>
        <v xml:space="preserve"> 0 Financial</v>
      </c>
      <c r="B9947" s="43" t="str">
        <f t="shared" si="781"/>
        <v/>
      </c>
      <c r="C9947" s="43">
        <f t="shared" si="782"/>
        <v>0</v>
      </c>
      <c r="D9947" s="43" t="str">
        <f t="shared" si="783"/>
        <v>Financial</v>
      </c>
      <c r="E9947" s="43" t="e">
        <f>IF(VLOOKUP(S9947,'DD-Lookup'!$J$6:$L$50,3,FALSE)="Monthly",(YEAR(AC9947)-YEAR(AB9947))*12+MONTH(AC9947)-MONTH(AB9947)+1,(AC9947-AB9947+1))</f>
        <v>#N/A</v>
      </c>
      <c r="F9947" s="210" t="e">
        <f t="shared" si="784"/>
        <v>#N/A</v>
      </c>
    </row>
    <row r="9948" spans="1:6" x14ac:dyDescent="0.25">
      <c r="A9948" s="43" t="str">
        <f t="shared" si="780"/>
        <v xml:space="preserve"> 0 Financial</v>
      </c>
      <c r="B9948" s="43" t="str">
        <f t="shared" si="781"/>
        <v/>
      </c>
      <c r="C9948" s="43">
        <f t="shared" si="782"/>
        <v>0</v>
      </c>
      <c r="D9948" s="43" t="str">
        <f t="shared" si="783"/>
        <v>Financial</v>
      </c>
      <c r="E9948" s="43" t="e">
        <f>IF(VLOOKUP(S9948,'DD-Lookup'!$J$6:$L$50,3,FALSE)="Monthly",(YEAR(AC9948)-YEAR(AB9948))*12+MONTH(AC9948)-MONTH(AB9948)+1,(AC9948-AB9948+1))</f>
        <v>#N/A</v>
      </c>
      <c r="F9948" s="210" t="e">
        <f t="shared" si="784"/>
        <v>#N/A</v>
      </c>
    </row>
    <row r="9949" spans="1:6" x14ac:dyDescent="0.25">
      <c r="A9949" s="43" t="str">
        <f t="shared" si="780"/>
        <v xml:space="preserve"> 0 Financial</v>
      </c>
      <c r="B9949" s="43" t="str">
        <f t="shared" si="781"/>
        <v/>
      </c>
      <c r="C9949" s="43">
        <f t="shared" si="782"/>
        <v>0</v>
      </c>
      <c r="D9949" s="43" t="str">
        <f t="shared" si="783"/>
        <v>Financial</v>
      </c>
      <c r="E9949" s="43" t="e">
        <f>IF(VLOOKUP(S9949,'DD-Lookup'!$J$6:$L$50,3,FALSE)="Monthly",(YEAR(AC9949)-YEAR(AB9949))*12+MONTH(AC9949)-MONTH(AB9949)+1,(AC9949-AB9949+1))</f>
        <v>#N/A</v>
      </c>
      <c r="F9949" s="210" t="e">
        <f t="shared" si="784"/>
        <v>#N/A</v>
      </c>
    </row>
    <row r="9950" spans="1:6" x14ac:dyDescent="0.25">
      <c r="A9950" s="43" t="str">
        <f t="shared" si="780"/>
        <v xml:space="preserve"> 0 Financial</v>
      </c>
      <c r="B9950" s="43" t="str">
        <f t="shared" si="781"/>
        <v/>
      </c>
      <c r="C9950" s="43">
        <f t="shared" si="782"/>
        <v>0</v>
      </c>
      <c r="D9950" s="43" t="str">
        <f t="shared" si="783"/>
        <v>Financial</v>
      </c>
      <c r="E9950" s="43" t="e">
        <f>IF(VLOOKUP(S9950,'DD-Lookup'!$J$6:$L$50,3,FALSE)="Monthly",(YEAR(AC9950)-YEAR(AB9950))*12+MONTH(AC9950)-MONTH(AB9950)+1,(AC9950-AB9950+1))</f>
        <v>#N/A</v>
      </c>
      <c r="F9950" s="210" t="e">
        <f t="shared" si="784"/>
        <v>#N/A</v>
      </c>
    </row>
    <row r="9951" spans="1:6" x14ac:dyDescent="0.25">
      <c r="A9951" s="43" t="str">
        <f t="shared" si="780"/>
        <v xml:space="preserve"> 0 Financial</v>
      </c>
      <c r="B9951" s="43" t="str">
        <f t="shared" si="781"/>
        <v/>
      </c>
      <c r="C9951" s="43">
        <f t="shared" si="782"/>
        <v>0</v>
      </c>
      <c r="D9951" s="43" t="str">
        <f t="shared" si="783"/>
        <v>Financial</v>
      </c>
      <c r="E9951" s="43" t="e">
        <f>IF(VLOOKUP(S9951,'DD-Lookup'!$J$6:$L$50,3,FALSE)="Monthly",(YEAR(AC9951)-YEAR(AB9951))*12+MONTH(AC9951)-MONTH(AB9951)+1,(AC9951-AB9951+1))</f>
        <v>#N/A</v>
      </c>
      <c r="F9951" s="210" t="e">
        <f t="shared" si="784"/>
        <v>#N/A</v>
      </c>
    </row>
    <row r="9952" spans="1:6" x14ac:dyDescent="0.25">
      <c r="A9952" s="43" t="str">
        <f t="shared" si="780"/>
        <v xml:space="preserve"> 0 Financial</v>
      </c>
      <c r="B9952" s="43" t="str">
        <f t="shared" si="781"/>
        <v/>
      </c>
      <c r="C9952" s="43">
        <f t="shared" si="782"/>
        <v>0</v>
      </c>
      <c r="D9952" s="43" t="str">
        <f t="shared" si="783"/>
        <v>Financial</v>
      </c>
      <c r="E9952" s="43" t="e">
        <f>IF(VLOOKUP(S9952,'DD-Lookup'!$J$6:$L$50,3,FALSE)="Monthly",(YEAR(AC9952)-YEAR(AB9952))*12+MONTH(AC9952)-MONTH(AB9952)+1,(AC9952-AB9952+1))</f>
        <v>#N/A</v>
      </c>
      <c r="F9952" s="210" t="e">
        <f t="shared" si="784"/>
        <v>#N/A</v>
      </c>
    </row>
    <row r="9953" spans="1:6" x14ac:dyDescent="0.25">
      <c r="A9953" s="43" t="str">
        <f t="shared" si="780"/>
        <v xml:space="preserve"> 0 Financial</v>
      </c>
      <c r="B9953" s="43" t="str">
        <f t="shared" si="781"/>
        <v/>
      </c>
      <c r="C9953" s="43">
        <f t="shared" si="782"/>
        <v>0</v>
      </c>
      <c r="D9953" s="43" t="str">
        <f t="shared" si="783"/>
        <v>Financial</v>
      </c>
      <c r="E9953" s="43" t="e">
        <f>IF(VLOOKUP(S9953,'DD-Lookup'!$J$6:$L$50,3,FALSE)="Monthly",(YEAR(AC9953)-YEAR(AB9953))*12+MONTH(AC9953)-MONTH(AB9953)+1,(AC9953-AB9953+1))</f>
        <v>#N/A</v>
      </c>
      <c r="F9953" s="210" t="e">
        <f t="shared" si="784"/>
        <v>#N/A</v>
      </c>
    </row>
    <row r="9954" spans="1:6" x14ac:dyDescent="0.25">
      <c r="A9954" s="43" t="str">
        <f t="shared" si="780"/>
        <v xml:space="preserve"> 0 Financial</v>
      </c>
      <c r="B9954" s="43" t="str">
        <f t="shared" si="781"/>
        <v/>
      </c>
      <c r="C9954" s="43">
        <f t="shared" si="782"/>
        <v>0</v>
      </c>
      <c r="D9954" s="43" t="str">
        <f t="shared" si="783"/>
        <v>Financial</v>
      </c>
      <c r="E9954" s="43" t="e">
        <f>IF(VLOOKUP(S9954,'DD-Lookup'!$J$6:$L$50,3,FALSE)="Monthly",(YEAR(AC9954)-YEAR(AB9954))*12+MONTH(AC9954)-MONTH(AB9954)+1,(AC9954-AB9954+1))</f>
        <v>#N/A</v>
      </c>
      <c r="F9954" s="210" t="e">
        <f t="shared" si="784"/>
        <v>#N/A</v>
      </c>
    </row>
    <row r="9955" spans="1:6" x14ac:dyDescent="0.25">
      <c r="A9955" s="43" t="str">
        <f t="shared" si="780"/>
        <v xml:space="preserve"> 0 Financial</v>
      </c>
      <c r="B9955" s="43" t="str">
        <f t="shared" si="781"/>
        <v/>
      </c>
      <c r="C9955" s="43">
        <f t="shared" si="782"/>
        <v>0</v>
      </c>
      <c r="D9955" s="43" t="str">
        <f t="shared" si="783"/>
        <v>Financial</v>
      </c>
      <c r="E9955" s="43" t="e">
        <f>IF(VLOOKUP(S9955,'DD-Lookup'!$J$6:$L$50,3,FALSE)="Monthly",(YEAR(AC9955)-YEAR(AB9955))*12+MONTH(AC9955)-MONTH(AB9955)+1,(AC9955-AB9955+1))</f>
        <v>#N/A</v>
      </c>
      <c r="F9955" s="210" t="e">
        <f t="shared" si="784"/>
        <v>#N/A</v>
      </c>
    </row>
    <row r="9956" spans="1:6" x14ac:dyDescent="0.25">
      <c r="A9956" s="43" t="str">
        <f t="shared" si="780"/>
        <v xml:space="preserve"> 0 Financial</v>
      </c>
      <c r="B9956" s="43" t="str">
        <f t="shared" si="781"/>
        <v/>
      </c>
      <c r="C9956" s="43">
        <f t="shared" si="782"/>
        <v>0</v>
      </c>
      <c r="D9956" s="43" t="str">
        <f t="shared" si="783"/>
        <v>Financial</v>
      </c>
      <c r="E9956" s="43" t="e">
        <f>IF(VLOOKUP(S9956,'DD-Lookup'!$J$6:$L$50,3,FALSE)="Monthly",(YEAR(AC9956)-YEAR(AB9956))*12+MONTH(AC9956)-MONTH(AB9956)+1,(AC9956-AB9956+1))</f>
        <v>#N/A</v>
      </c>
      <c r="F9956" s="210" t="e">
        <f t="shared" si="784"/>
        <v>#N/A</v>
      </c>
    </row>
    <row r="9957" spans="1:6" x14ac:dyDescent="0.25">
      <c r="A9957" s="43" t="str">
        <f t="shared" si="780"/>
        <v xml:space="preserve"> 0 Financial</v>
      </c>
      <c r="B9957" s="43" t="str">
        <f t="shared" si="781"/>
        <v/>
      </c>
      <c r="C9957" s="43">
        <f t="shared" si="782"/>
        <v>0</v>
      </c>
      <c r="D9957" s="43" t="str">
        <f t="shared" si="783"/>
        <v>Financial</v>
      </c>
      <c r="E9957" s="43" t="e">
        <f>IF(VLOOKUP(S9957,'DD-Lookup'!$J$6:$L$50,3,FALSE)="Monthly",(YEAR(AC9957)-YEAR(AB9957))*12+MONTH(AC9957)-MONTH(AB9957)+1,(AC9957-AB9957+1))</f>
        <v>#N/A</v>
      </c>
      <c r="F9957" s="210" t="e">
        <f t="shared" si="784"/>
        <v>#N/A</v>
      </c>
    </row>
    <row r="9958" spans="1:6" x14ac:dyDescent="0.25">
      <c r="A9958" s="43" t="str">
        <f t="shared" si="780"/>
        <v xml:space="preserve"> 0 Financial</v>
      </c>
      <c r="B9958" s="43" t="str">
        <f t="shared" si="781"/>
        <v/>
      </c>
      <c r="C9958" s="43">
        <f t="shared" si="782"/>
        <v>0</v>
      </c>
      <c r="D9958" s="43" t="str">
        <f t="shared" si="783"/>
        <v>Financial</v>
      </c>
      <c r="E9958" s="43" t="e">
        <f>IF(VLOOKUP(S9958,'DD-Lookup'!$J$6:$L$50,3,FALSE)="Monthly",(YEAR(AC9958)-YEAR(AB9958))*12+MONTH(AC9958)-MONTH(AB9958)+1,(AC9958-AB9958+1))</f>
        <v>#N/A</v>
      </c>
      <c r="F9958" s="210" t="e">
        <f t="shared" si="784"/>
        <v>#N/A</v>
      </c>
    </row>
    <row r="9959" spans="1:6" x14ac:dyDescent="0.25">
      <c r="A9959" s="43" t="str">
        <f t="shared" si="780"/>
        <v xml:space="preserve"> 0 Financial</v>
      </c>
      <c r="B9959" s="43" t="str">
        <f t="shared" si="781"/>
        <v/>
      </c>
      <c r="C9959" s="43">
        <f t="shared" si="782"/>
        <v>0</v>
      </c>
      <c r="D9959" s="43" t="str">
        <f t="shared" si="783"/>
        <v>Financial</v>
      </c>
      <c r="E9959" s="43" t="e">
        <f>IF(VLOOKUP(S9959,'DD-Lookup'!$J$6:$L$50,3,FALSE)="Monthly",(YEAR(AC9959)-YEAR(AB9959))*12+MONTH(AC9959)-MONTH(AB9959)+1,(AC9959-AB9959+1))</f>
        <v>#N/A</v>
      </c>
      <c r="F9959" s="210" t="e">
        <f t="shared" si="784"/>
        <v>#N/A</v>
      </c>
    </row>
    <row r="9960" spans="1:6" x14ac:dyDescent="0.25">
      <c r="A9960" s="43" t="str">
        <f t="shared" si="780"/>
        <v xml:space="preserve"> 0 Financial</v>
      </c>
      <c r="B9960" s="43" t="str">
        <f t="shared" si="781"/>
        <v/>
      </c>
      <c r="C9960" s="43">
        <f t="shared" si="782"/>
        <v>0</v>
      </c>
      <c r="D9960" s="43" t="str">
        <f t="shared" si="783"/>
        <v>Financial</v>
      </c>
      <c r="E9960" s="43" t="e">
        <f>IF(VLOOKUP(S9960,'DD-Lookup'!$J$6:$L$50,3,FALSE)="Monthly",(YEAR(AC9960)-YEAR(AB9960))*12+MONTH(AC9960)-MONTH(AB9960)+1,(AC9960-AB9960+1))</f>
        <v>#N/A</v>
      </c>
      <c r="F9960" s="210" t="e">
        <f t="shared" si="784"/>
        <v>#N/A</v>
      </c>
    </row>
    <row r="9961" spans="1:6" x14ac:dyDescent="0.25">
      <c r="A9961" s="43" t="str">
        <f t="shared" si="780"/>
        <v xml:space="preserve"> 0 Financial</v>
      </c>
      <c r="B9961" s="43" t="str">
        <f t="shared" si="781"/>
        <v/>
      </c>
      <c r="C9961" s="43">
        <f t="shared" si="782"/>
        <v>0</v>
      </c>
      <c r="D9961" s="43" t="str">
        <f t="shared" si="783"/>
        <v>Financial</v>
      </c>
      <c r="E9961" s="43" t="e">
        <f>IF(VLOOKUP(S9961,'DD-Lookup'!$J$6:$L$50,3,FALSE)="Monthly",(YEAR(AC9961)-YEAR(AB9961))*12+MONTH(AC9961)-MONTH(AB9961)+1,(AC9961-AB9961+1))</f>
        <v>#N/A</v>
      </c>
      <c r="F9961" s="210" t="e">
        <f t="shared" si="784"/>
        <v>#N/A</v>
      </c>
    </row>
    <row r="9962" spans="1:6" x14ac:dyDescent="0.25">
      <c r="A9962" s="43" t="str">
        <f t="shared" si="780"/>
        <v xml:space="preserve"> 0 Financial</v>
      </c>
      <c r="B9962" s="43" t="str">
        <f t="shared" si="781"/>
        <v/>
      </c>
      <c r="C9962" s="43">
        <f t="shared" si="782"/>
        <v>0</v>
      </c>
      <c r="D9962" s="43" t="str">
        <f t="shared" si="783"/>
        <v>Financial</v>
      </c>
      <c r="E9962" s="43" t="e">
        <f>IF(VLOOKUP(S9962,'DD-Lookup'!$J$6:$L$50,3,FALSE)="Monthly",(YEAR(AC9962)-YEAR(AB9962))*12+MONTH(AC9962)-MONTH(AB9962)+1,(AC9962-AB9962+1))</f>
        <v>#N/A</v>
      </c>
      <c r="F9962" s="210" t="e">
        <f t="shared" si="784"/>
        <v>#N/A</v>
      </c>
    </row>
    <row r="9963" spans="1:6" x14ac:dyDescent="0.25">
      <c r="A9963" s="43" t="str">
        <f t="shared" si="780"/>
        <v xml:space="preserve"> 0 Financial</v>
      </c>
      <c r="B9963" s="43" t="str">
        <f t="shared" si="781"/>
        <v/>
      </c>
      <c r="C9963" s="43">
        <f t="shared" si="782"/>
        <v>0</v>
      </c>
      <c r="D9963" s="43" t="str">
        <f t="shared" si="783"/>
        <v>Financial</v>
      </c>
      <c r="E9963" s="43" t="e">
        <f>IF(VLOOKUP(S9963,'DD-Lookup'!$J$6:$L$50,3,FALSE)="Monthly",(YEAR(AC9963)-YEAR(AB9963))*12+MONTH(AC9963)-MONTH(AB9963)+1,(AC9963-AB9963+1))</f>
        <v>#N/A</v>
      </c>
      <c r="F9963" s="210" t="e">
        <f t="shared" si="784"/>
        <v>#N/A</v>
      </c>
    </row>
    <row r="9964" spans="1:6" x14ac:dyDescent="0.25">
      <c r="A9964" s="43" t="str">
        <f t="shared" si="780"/>
        <v xml:space="preserve"> 0 Financial</v>
      </c>
      <c r="B9964" s="43" t="str">
        <f t="shared" si="781"/>
        <v/>
      </c>
      <c r="C9964" s="43">
        <f t="shared" si="782"/>
        <v>0</v>
      </c>
      <c r="D9964" s="43" t="str">
        <f t="shared" si="783"/>
        <v>Financial</v>
      </c>
      <c r="E9964" s="43" t="e">
        <f>IF(VLOOKUP(S9964,'DD-Lookup'!$J$6:$L$50,3,FALSE)="Monthly",(YEAR(AC9964)-YEAR(AB9964))*12+MONTH(AC9964)-MONTH(AB9964)+1,(AC9964-AB9964+1))</f>
        <v>#N/A</v>
      </c>
      <c r="F9964" s="210" t="e">
        <f t="shared" si="784"/>
        <v>#N/A</v>
      </c>
    </row>
    <row r="9965" spans="1:6" x14ac:dyDescent="0.25">
      <c r="A9965" s="43" t="str">
        <f t="shared" si="780"/>
        <v xml:space="preserve"> 0 Financial</v>
      </c>
      <c r="B9965" s="43" t="str">
        <f t="shared" si="781"/>
        <v/>
      </c>
      <c r="C9965" s="43">
        <f t="shared" si="782"/>
        <v>0</v>
      </c>
      <c r="D9965" s="43" t="str">
        <f t="shared" si="783"/>
        <v>Financial</v>
      </c>
      <c r="E9965" s="43" t="e">
        <f>IF(VLOOKUP(S9965,'DD-Lookup'!$J$6:$L$50,3,FALSE)="Monthly",(YEAR(AC9965)-YEAR(AB9965))*12+MONTH(AC9965)-MONTH(AB9965)+1,(AC9965-AB9965+1))</f>
        <v>#N/A</v>
      </c>
      <c r="F9965" s="210" t="e">
        <f t="shared" si="784"/>
        <v>#N/A</v>
      </c>
    </row>
    <row r="9966" spans="1:6" x14ac:dyDescent="0.25">
      <c r="A9966" s="43" t="str">
        <f t="shared" si="780"/>
        <v xml:space="preserve"> 0 Financial</v>
      </c>
      <c r="B9966" s="43" t="str">
        <f t="shared" si="781"/>
        <v/>
      </c>
      <c r="C9966" s="43">
        <f t="shared" si="782"/>
        <v>0</v>
      </c>
      <c r="D9966" s="43" t="str">
        <f t="shared" si="783"/>
        <v>Financial</v>
      </c>
      <c r="E9966" s="43" t="e">
        <f>IF(VLOOKUP(S9966,'DD-Lookup'!$J$6:$L$50,3,FALSE)="Monthly",(YEAR(AC9966)-YEAR(AB9966))*12+MONTH(AC9966)-MONTH(AB9966)+1,(AC9966-AB9966+1))</f>
        <v>#N/A</v>
      </c>
      <c r="F9966" s="210" t="e">
        <f t="shared" si="784"/>
        <v>#N/A</v>
      </c>
    </row>
    <row r="9967" spans="1:6" x14ac:dyDescent="0.25">
      <c r="A9967" s="43" t="str">
        <f t="shared" si="780"/>
        <v xml:space="preserve"> 0 Financial</v>
      </c>
      <c r="B9967" s="43" t="str">
        <f t="shared" si="781"/>
        <v/>
      </c>
      <c r="C9967" s="43">
        <f t="shared" si="782"/>
        <v>0</v>
      </c>
      <c r="D9967" s="43" t="str">
        <f t="shared" si="783"/>
        <v>Financial</v>
      </c>
      <c r="E9967" s="43" t="e">
        <f>IF(VLOOKUP(S9967,'DD-Lookup'!$J$6:$L$50,3,FALSE)="Monthly",(YEAR(AC9967)-YEAR(AB9967))*12+MONTH(AC9967)-MONTH(AB9967)+1,(AC9967-AB9967+1))</f>
        <v>#N/A</v>
      </c>
      <c r="F9967" s="210" t="e">
        <f t="shared" si="784"/>
        <v>#N/A</v>
      </c>
    </row>
    <row r="9968" spans="1:6" x14ac:dyDescent="0.25">
      <c r="A9968" s="43" t="str">
        <f t="shared" si="780"/>
        <v xml:space="preserve"> 0 Financial</v>
      </c>
      <c r="B9968" s="43" t="str">
        <f t="shared" si="781"/>
        <v/>
      </c>
      <c r="C9968" s="43">
        <f t="shared" si="782"/>
        <v>0</v>
      </c>
      <c r="D9968" s="43" t="str">
        <f t="shared" si="783"/>
        <v>Financial</v>
      </c>
      <c r="E9968" s="43" t="e">
        <f>IF(VLOOKUP(S9968,'DD-Lookup'!$J$6:$L$50,3,FALSE)="Monthly",(YEAR(AC9968)-YEAR(AB9968))*12+MONTH(AC9968)-MONTH(AB9968)+1,(AC9968-AB9968+1))</f>
        <v>#N/A</v>
      </c>
      <c r="F9968" s="210" t="e">
        <f t="shared" si="784"/>
        <v>#N/A</v>
      </c>
    </row>
    <row r="9969" spans="1:6" x14ac:dyDescent="0.25">
      <c r="A9969" s="43" t="str">
        <f t="shared" si="780"/>
        <v xml:space="preserve"> 0 Financial</v>
      </c>
      <c r="B9969" s="43" t="str">
        <f t="shared" si="781"/>
        <v/>
      </c>
      <c r="C9969" s="43">
        <f t="shared" si="782"/>
        <v>0</v>
      </c>
      <c r="D9969" s="43" t="str">
        <f t="shared" si="783"/>
        <v>Financial</v>
      </c>
      <c r="E9969" s="43" t="e">
        <f>IF(VLOOKUP(S9969,'DD-Lookup'!$J$6:$L$50,3,FALSE)="Monthly",(YEAR(AC9969)-YEAR(AB9969))*12+MONTH(AC9969)-MONTH(AB9969)+1,(AC9969-AB9969+1))</f>
        <v>#N/A</v>
      </c>
      <c r="F9969" s="210" t="e">
        <f t="shared" si="784"/>
        <v>#N/A</v>
      </c>
    </row>
    <row r="9970" spans="1:6" x14ac:dyDescent="0.25">
      <c r="A9970" s="43" t="str">
        <f t="shared" si="780"/>
        <v xml:space="preserve"> 0 Financial</v>
      </c>
      <c r="B9970" s="43" t="str">
        <f t="shared" si="781"/>
        <v/>
      </c>
      <c r="C9970" s="43">
        <f t="shared" si="782"/>
        <v>0</v>
      </c>
      <c r="D9970" s="43" t="str">
        <f t="shared" si="783"/>
        <v>Financial</v>
      </c>
      <c r="E9970" s="43" t="e">
        <f>IF(VLOOKUP(S9970,'DD-Lookup'!$J$6:$L$50,3,FALSE)="Monthly",(YEAR(AC9970)-YEAR(AB9970))*12+MONTH(AC9970)-MONTH(AB9970)+1,(AC9970-AB9970+1))</f>
        <v>#N/A</v>
      </c>
      <c r="F9970" s="210" t="e">
        <f t="shared" si="784"/>
        <v>#N/A</v>
      </c>
    </row>
    <row r="9971" spans="1:6" x14ac:dyDescent="0.25">
      <c r="A9971" s="43" t="str">
        <f t="shared" si="780"/>
        <v xml:space="preserve"> 0 Financial</v>
      </c>
      <c r="B9971" s="43" t="str">
        <f t="shared" si="781"/>
        <v/>
      </c>
      <c r="C9971" s="43">
        <f t="shared" si="782"/>
        <v>0</v>
      </c>
      <c r="D9971" s="43" t="str">
        <f t="shared" si="783"/>
        <v>Financial</v>
      </c>
      <c r="E9971" s="43" t="e">
        <f>IF(VLOOKUP(S9971,'DD-Lookup'!$J$6:$L$50,3,FALSE)="Monthly",(YEAR(AC9971)-YEAR(AB9971))*12+MONTH(AC9971)-MONTH(AB9971)+1,(AC9971-AB9971+1))</f>
        <v>#N/A</v>
      </c>
      <c r="F9971" s="210" t="e">
        <f t="shared" si="784"/>
        <v>#N/A</v>
      </c>
    </row>
    <row r="9972" spans="1:6" x14ac:dyDescent="0.25">
      <c r="A9972" s="43" t="str">
        <f t="shared" si="780"/>
        <v xml:space="preserve"> 0 Financial</v>
      </c>
      <c r="B9972" s="43" t="str">
        <f t="shared" si="781"/>
        <v/>
      </c>
      <c r="C9972" s="43">
        <f t="shared" si="782"/>
        <v>0</v>
      </c>
      <c r="D9972" s="43" t="str">
        <f t="shared" si="783"/>
        <v>Financial</v>
      </c>
      <c r="E9972" s="43" t="e">
        <f>IF(VLOOKUP(S9972,'DD-Lookup'!$J$6:$L$50,3,FALSE)="Monthly",(YEAR(AC9972)-YEAR(AB9972))*12+MONTH(AC9972)-MONTH(AB9972)+1,(AC9972-AB9972+1))</f>
        <v>#N/A</v>
      </c>
      <c r="F9972" s="210" t="e">
        <f t="shared" si="784"/>
        <v>#N/A</v>
      </c>
    </row>
    <row r="9973" spans="1:6" x14ac:dyDescent="0.25">
      <c r="A9973" s="43" t="str">
        <f t="shared" si="780"/>
        <v xml:space="preserve"> 0 Financial</v>
      </c>
      <c r="B9973" s="43" t="str">
        <f t="shared" si="781"/>
        <v/>
      </c>
      <c r="C9973" s="43">
        <f t="shared" si="782"/>
        <v>0</v>
      </c>
      <c r="D9973" s="43" t="str">
        <f t="shared" si="783"/>
        <v>Financial</v>
      </c>
      <c r="E9973" s="43" t="e">
        <f>IF(VLOOKUP(S9973,'DD-Lookup'!$J$6:$L$50,3,FALSE)="Monthly",(YEAR(AC9973)-YEAR(AB9973))*12+MONTH(AC9973)-MONTH(AB9973)+1,(AC9973-AB9973+1))</f>
        <v>#N/A</v>
      </c>
      <c r="F9973" s="210" t="e">
        <f t="shared" si="784"/>
        <v>#N/A</v>
      </c>
    </row>
    <row r="9974" spans="1:6" x14ac:dyDescent="0.25">
      <c r="A9974" s="43" t="str">
        <f t="shared" si="780"/>
        <v xml:space="preserve"> 0 Financial</v>
      </c>
      <c r="B9974" s="43" t="str">
        <f t="shared" si="781"/>
        <v/>
      </c>
      <c r="C9974" s="43">
        <f t="shared" si="782"/>
        <v>0</v>
      </c>
      <c r="D9974" s="43" t="str">
        <f t="shared" si="783"/>
        <v>Financial</v>
      </c>
      <c r="E9974" s="43" t="e">
        <f>IF(VLOOKUP(S9974,'DD-Lookup'!$J$6:$L$50,3,FALSE)="Monthly",(YEAR(AC9974)-YEAR(AB9974))*12+MONTH(AC9974)-MONTH(AB9974)+1,(AC9974-AB9974+1))</f>
        <v>#N/A</v>
      </c>
      <c r="F9974" s="210" t="e">
        <f t="shared" si="784"/>
        <v>#N/A</v>
      </c>
    </row>
    <row r="9975" spans="1:6" x14ac:dyDescent="0.25">
      <c r="A9975" s="43" t="str">
        <f t="shared" si="780"/>
        <v xml:space="preserve"> 0 Financial</v>
      </c>
      <c r="B9975" s="43" t="str">
        <f t="shared" si="781"/>
        <v/>
      </c>
      <c r="C9975" s="43">
        <f t="shared" si="782"/>
        <v>0</v>
      </c>
      <c r="D9975" s="43" t="str">
        <f t="shared" si="783"/>
        <v>Financial</v>
      </c>
      <c r="E9975" s="43" t="e">
        <f>IF(VLOOKUP(S9975,'DD-Lookup'!$J$6:$L$50,3,FALSE)="Monthly",(YEAR(AC9975)-YEAR(AB9975))*12+MONTH(AC9975)-MONTH(AB9975)+1,(AC9975-AB9975+1))</f>
        <v>#N/A</v>
      </c>
      <c r="F9975" s="210" t="e">
        <f t="shared" si="784"/>
        <v>#N/A</v>
      </c>
    </row>
    <row r="9976" spans="1:6" x14ac:dyDescent="0.25">
      <c r="A9976" s="43" t="str">
        <f t="shared" si="780"/>
        <v xml:space="preserve"> 0 Financial</v>
      </c>
      <c r="B9976" s="43" t="str">
        <f t="shared" si="781"/>
        <v/>
      </c>
      <c r="C9976" s="43">
        <f t="shared" si="782"/>
        <v>0</v>
      </c>
      <c r="D9976" s="43" t="str">
        <f t="shared" si="783"/>
        <v>Financial</v>
      </c>
      <c r="E9976" s="43" t="e">
        <f>IF(VLOOKUP(S9976,'DD-Lookup'!$J$6:$L$50,3,FALSE)="Monthly",(YEAR(AC9976)-YEAR(AB9976))*12+MONTH(AC9976)-MONTH(AB9976)+1,(AC9976-AB9976+1))</f>
        <v>#N/A</v>
      </c>
      <c r="F9976" s="210" t="e">
        <f t="shared" si="784"/>
        <v>#N/A</v>
      </c>
    </row>
    <row r="9977" spans="1:6" x14ac:dyDescent="0.25">
      <c r="A9977" s="43" t="str">
        <f t="shared" si="780"/>
        <v xml:space="preserve"> 0 Financial</v>
      </c>
      <c r="B9977" s="43" t="str">
        <f t="shared" si="781"/>
        <v/>
      </c>
      <c r="C9977" s="43">
        <f t="shared" si="782"/>
        <v>0</v>
      </c>
      <c r="D9977" s="43" t="str">
        <f t="shared" si="783"/>
        <v>Financial</v>
      </c>
      <c r="E9977" s="43" t="e">
        <f>IF(VLOOKUP(S9977,'DD-Lookup'!$J$6:$L$50,3,FALSE)="Monthly",(YEAR(AC9977)-YEAR(AB9977))*12+MONTH(AC9977)-MONTH(AB9977)+1,(AC9977-AB9977+1))</f>
        <v>#N/A</v>
      </c>
      <c r="F9977" s="210" t="e">
        <f t="shared" si="784"/>
        <v>#N/A</v>
      </c>
    </row>
    <row r="9978" spans="1:6" x14ac:dyDescent="0.25">
      <c r="A9978" s="43" t="str">
        <f t="shared" si="780"/>
        <v xml:space="preserve"> 0 Financial</v>
      </c>
      <c r="B9978" s="43" t="str">
        <f t="shared" si="781"/>
        <v/>
      </c>
      <c r="C9978" s="43">
        <f t="shared" si="782"/>
        <v>0</v>
      </c>
      <c r="D9978" s="43" t="str">
        <f t="shared" si="783"/>
        <v>Financial</v>
      </c>
      <c r="E9978" s="43" t="e">
        <f>IF(VLOOKUP(S9978,'DD-Lookup'!$J$6:$L$50,3,FALSE)="Monthly",(YEAR(AC9978)-YEAR(AB9978))*12+MONTH(AC9978)-MONTH(AB9978)+1,(AC9978-AB9978+1))</f>
        <v>#N/A</v>
      </c>
      <c r="F9978" s="210" t="e">
        <f t="shared" si="784"/>
        <v>#N/A</v>
      </c>
    </row>
    <row r="9979" spans="1:6" x14ac:dyDescent="0.25">
      <c r="A9979" s="43" t="str">
        <f t="shared" si="780"/>
        <v xml:space="preserve"> 0 Financial</v>
      </c>
      <c r="B9979" s="43" t="str">
        <f t="shared" si="781"/>
        <v/>
      </c>
      <c r="C9979" s="43">
        <f t="shared" si="782"/>
        <v>0</v>
      </c>
      <c r="D9979" s="43" t="str">
        <f t="shared" si="783"/>
        <v>Financial</v>
      </c>
      <c r="E9979" s="43" t="e">
        <f>IF(VLOOKUP(S9979,'DD-Lookup'!$J$6:$L$50,3,FALSE)="Monthly",(YEAR(AC9979)-YEAR(AB9979))*12+MONTH(AC9979)-MONTH(AB9979)+1,(AC9979-AB9979+1))</f>
        <v>#N/A</v>
      </c>
      <c r="F9979" s="210" t="e">
        <f t="shared" si="784"/>
        <v>#N/A</v>
      </c>
    </row>
    <row r="9980" spans="1:6" x14ac:dyDescent="0.25">
      <c r="A9980" s="43" t="str">
        <f t="shared" si="780"/>
        <v xml:space="preserve"> 0 Financial</v>
      </c>
      <c r="B9980" s="43" t="str">
        <f t="shared" si="781"/>
        <v/>
      </c>
      <c r="C9980" s="43">
        <f t="shared" si="782"/>
        <v>0</v>
      </c>
      <c r="D9980" s="43" t="str">
        <f t="shared" si="783"/>
        <v>Financial</v>
      </c>
      <c r="E9980" s="43" t="e">
        <f>IF(VLOOKUP(S9980,'DD-Lookup'!$J$6:$L$50,3,FALSE)="Monthly",(YEAR(AC9980)-YEAR(AB9980))*12+MONTH(AC9980)-MONTH(AB9980)+1,(AC9980-AB9980+1))</f>
        <v>#N/A</v>
      </c>
      <c r="F9980" s="210" t="e">
        <f t="shared" si="784"/>
        <v>#N/A</v>
      </c>
    </row>
    <row r="9981" spans="1:6" x14ac:dyDescent="0.25">
      <c r="A9981" s="43" t="str">
        <f t="shared" si="780"/>
        <v xml:space="preserve"> 0 Financial</v>
      </c>
      <c r="B9981" s="43" t="str">
        <f t="shared" si="781"/>
        <v/>
      </c>
      <c r="C9981" s="43">
        <f t="shared" si="782"/>
        <v>0</v>
      </c>
      <c r="D9981" s="43" t="str">
        <f t="shared" si="783"/>
        <v>Financial</v>
      </c>
      <c r="E9981" s="43" t="e">
        <f>IF(VLOOKUP(S9981,'DD-Lookup'!$J$6:$L$50,3,FALSE)="Monthly",(YEAR(AC9981)-YEAR(AB9981))*12+MONTH(AC9981)-MONTH(AB9981)+1,(AC9981-AB9981+1))</f>
        <v>#N/A</v>
      </c>
      <c r="F9981" s="210" t="e">
        <f t="shared" si="784"/>
        <v>#N/A</v>
      </c>
    </row>
    <row r="9982" spans="1:6" x14ac:dyDescent="0.25">
      <c r="A9982" s="43" t="str">
        <f t="shared" si="780"/>
        <v xml:space="preserve"> 0 Financial</v>
      </c>
      <c r="B9982" s="43" t="str">
        <f t="shared" si="781"/>
        <v/>
      </c>
      <c r="C9982" s="43">
        <f t="shared" si="782"/>
        <v>0</v>
      </c>
      <c r="D9982" s="43" t="str">
        <f t="shared" si="783"/>
        <v>Financial</v>
      </c>
      <c r="E9982" s="43" t="e">
        <f>IF(VLOOKUP(S9982,'DD-Lookup'!$J$6:$L$50,3,FALSE)="Monthly",(YEAR(AC9982)-YEAR(AB9982))*12+MONTH(AC9982)-MONTH(AB9982)+1,(AC9982-AB9982+1))</f>
        <v>#N/A</v>
      </c>
      <c r="F9982" s="210" t="e">
        <f t="shared" si="784"/>
        <v>#N/A</v>
      </c>
    </row>
    <row r="9983" spans="1:6" x14ac:dyDescent="0.25">
      <c r="A9983" s="43" t="str">
        <f t="shared" si="780"/>
        <v xml:space="preserve"> 0 Financial</v>
      </c>
      <c r="B9983" s="43" t="str">
        <f t="shared" si="781"/>
        <v/>
      </c>
      <c r="C9983" s="43">
        <f t="shared" si="782"/>
        <v>0</v>
      </c>
      <c r="D9983" s="43" t="str">
        <f t="shared" si="783"/>
        <v>Financial</v>
      </c>
      <c r="E9983" s="43" t="e">
        <f>IF(VLOOKUP(S9983,'DD-Lookup'!$J$6:$L$50,3,FALSE)="Monthly",(YEAR(AC9983)-YEAR(AB9983))*12+MONTH(AC9983)-MONTH(AB9983)+1,(AC9983-AB9983+1))</f>
        <v>#N/A</v>
      </c>
      <c r="F9983" s="210" t="e">
        <f t="shared" si="784"/>
        <v>#N/A</v>
      </c>
    </row>
    <row r="9984" spans="1:6" x14ac:dyDescent="0.25">
      <c r="A9984" s="43" t="str">
        <f t="shared" si="780"/>
        <v xml:space="preserve"> 0 Financial</v>
      </c>
      <c r="B9984" s="43" t="str">
        <f t="shared" si="781"/>
        <v/>
      </c>
      <c r="C9984" s="43">
        <f t="shared" si="782"/>
        <v>0</v>
      </c>
      <c r="D9984" s="43" t="str">
        <f t="shared" si="783"/>
        <v>Financial</v>
      </c>
      <c r="E9984" s="43" t="e">
        <f>IF(VLOOKUP(S9984,'DD-Lookup'!$J$6:$L$50,3,FALSE)="Monthly",(YEAR(AC9984)-YEAR(AB9984))*12+MONTH(AC9984)-MONTH(AB9984)+1,(AC9984-AB9984+1))</f>
        <v>#N/A</v>
      </c>
      <c r="F9984" s="210" t="e">
        <f t="shared" si="784"/>
        <v>#N/A</v>
      </c>
    </row>
    <row r="9985" spans="1:6" x14ac:dyDescent="0.25">
      <c r="A9985" s="43" t="str">
        <f t="shared" si="780"/>
        <v xml:space="preserve"> 0 Financial</v>
      </c>
      <c r="B9985" s="43" t="str">
        <f t="shared" si="781"/>
        <v/>
      </c>
      <c r="C9985" s="43">
        <f t="shared" si="782"/>
        <v>0</v>
      </c>
      <c r="D9985" s="43" t="str">
        <f t="shared" si="783"/>
        <v>Financial</v>
      </c>
      <c r="E9985" s="43" t="e">
        <f>IF(VLOOKUP(S9985,'DD-Lookup'!$J$6:$L$50,3,FALSE)="Monthly",(YEAR(AC9985)-YEAR(AB9985))*12+MONTH(AC9985)-MONTH(AB9985)+1,(AC9985-AB9985+1))</f>
        <v>#N/A</v>
      </c>
      <c r="F9985" s="210" t="e">
        <f t="shared" si="784"/>
        <v>#N/A</v>
      </c>
    </row>
    <row r="9986" spans="1:6" x14ac:dyDescent="0.25">
      <c r="A9986" s="43" t="str">
        <f t="shared" si="780"/>
        <v xml:space="preserve"> 0 Financial</v>
      </c>
      <c r="B9986" s="43" t="str">
        <f t="shared" si="781"/>
        <v/>
      </c>
      <c r="C9986" s="43">
        <f t="shared" si="782"/>
        <v>0</v>
      </c>
      <c r="D9986" s="43" t="str">
        <f t="shared" si="783"/>
        <v>Financial</v>
      </c>
      <c r="E9986" s="43" t="e">
        <f>IF(VLOOKUP(S9986,'DD-Lookup'!$J$6:$L$50,3,FALSE)="Monthly",(YEAR(AC9986)-YEAR(AB9986))*12+MONTH(AC9986)-MONTH(AB9986)+1,(AC9986-AB9986+1))</f>
        <v>#N/A</v>
      </c>
      <c r="F9986" s="210" t="e">
        <f t="shared" si="784"/>
        <v>#N/A</v>
      </c>
    </row>
    <row r="9987" spans="1:6" x14ac:dyDescent="0.25">
      <c r="A9987" s="43" t="str">
        <f t="shared" si="780"/>
        <v xml:space="preserve"> 0 Financial</v>
      </c>
      <c r="B9987" s="43" t="str">
        <f t="shared" si="781"/>
        <v/>
      </c>
      <c r="C9987" s="43">
        <f t="shared" si="782"/>
        <v>0</v>
      </c>
      <c r="D9987" s="43" t="str">
        <f t="shared" si="783"/>
        <v>Financial</v>
      </c>
      <c r="E9987" s="43" t="e">
        <f>IF(VLOOKUP(S9987,'DD-Lookup'!$J$6:$L$50,3,FALSE)="Monthly",(YEAR(AC9987)-YEAR(AB9987))*12+MONTH(AC9987)-MONTH(AB9987)+1,(AC9987-AB9987+1))</f>
        <v>#N/A</v>
      </c>
      <c r="F9987" s="210" t="e">
        <f t="shared" si="784"/>
        <v>#N/A</v>
      </c>
    </row>
    <row r="9988" spans="1:6" x14ac:dyDescent="0.25">
      <c r="A9988" s="43" t="str">
        <f t="shared" si="780"/>
        <v xml:space="preserve"> 0 Financial</v>
      </c>
      <c r="B9988" s="43" t="str">
        <f t="shared" si="781"/>
        <v/>
      </c>
      <c r="C9988" s="43">
        <f t="shared" si="782"/>
        <v>0</v>
      </c>
      <c r="D9988" s="43" t="str">
        <f t="shared" si="783"/>
        <v>Financial</v>
      </c>
      <c r="E9988" s="43" t="e">
        <f>IF(VLOOKUP(S9988,'DD-Lookup'!$J$6:$L$50,3,FALSE)="Monthly",(YEAR(AC9988)-YEAR(AB9988))*12+MONTH(AC9988)-MONTH(AB9988)+1,(AC9988-AB9988+1))</f>
        <v>#N/A</v>
      </c>
      <c r="F9988" s="210" t="e">
        <f t="shared" si="784"/>
        <v>#N/A</v>
      </c>
    </row>
    <row r="9989" spans="1:6" x14ac:dyDescent="0.25">
      <c r="A9989" s="43" t="str">
        <f t="shared" si="780"/>
        <v xml:space="preserve"> 0 Financial</v>
      </c>
      <c r="B9989" s="43" t="str">
        <f t="shared" si="781"/>
        <v/>
      </c>
      <c r="C9989" s="43">
        <f t="shared" si="782"/>
        <v>0</v>
      </c>
      <c r="D9989" s="43" t="str">
        <f t="shared" si="783"/>
        <v>Financial</v>
      </c>
      <c r="E9989" s="43" t="e">
        <f>IF(VLOOKUP(S9989,'DD-Lookup'!$J$6:$L$50,3,FALSE)="Monthly",(YEAR(AC9989)-YEAR(AB9989))*12+MONTH(AC9989)-MONTH(AB9989)+1,(AC9989-AB9989+1))</f>
        <v>#N/A</v>
      </c>
      <c r="F9989" s="210" t="e">
        <f t="shared" si="784"/>
        <v>#N/A</v>
      </c>
    </row>
    <row r="9990" spans="1:6" x14ac:dyDescent="0.25">
      <c r="A9990" s="43" t="str">
        <f t="shared" si="780"/>
        <v xml:space="preserve"> 0 Financial</v>
      </c>
      <c r="B9990" s="43" t="str">
        <f t="shared" si="781"/>
        <v/>
      </c>
      <c r="C9990" s="43">
        <f t="shared" si="782"/>
        <v>0</v>
      </c>
      <c r="D9990" s="43" t="str">
        <f t="shared" si="783"/>
        <v>Financial</v>
      </c>
      <c r="E9990" s="43" t="e">
        <f>IF(VLOOKUP(S9990,'DD-Lookup'!$J$6:$L$50,3,FALSE)="Monthly",(YEAR(AC9990)-YEAR(AB9990))*12+MONTH(AC9990)-MONTH(AB9990)+1,(AC9990-AB9990+1))</f>
        <v>#N/A</v>
      </c>
      <c r="F9990" s="210" t="e">
        <f t="shared" si="784"/>
        <v>#N/A</v>
      </c>
    </row>
    <row r="9991" spans="1:6" x14ac:dyDescent="0.25">
      <c r="A9991" s="43" t="str">
        <f t="shared" si="780"/>
        <v xml:space="preserve"> 0 Financial</v>
      </c>
      <c r="B9991" s="43" t="str">
        <f t="shared" si="781"/>
        <v/>
      </c>
      <c r="C9991" s="43">
        <f t="shared" si="782"/>
        <v>0</v>
      </c>
      <c r="D9991" s="43" t="str">
        <f t="shared" si="783"/>
        <v>Financial</v>
      </c>
      <c r="E9991" s="43" t="e">
        <f>IF(VLOOKUP(S9991,'DD-Lookup'!$J$6:$L$50,3,FALSE)="Monthly",(YEAR(AC9991)-YEAR(AB9991))*12+MONTH(AC9991)-MONTH(AB9991)+1,(AC9991-AB9991+1))</f>
        <v>#N/A</v>
      </c>
      <c r="F9991" s="210" t="e">
        <f t="shared" si="784"/>
        <v>#N/A</v>
      </c>
    </row>
    <row r="9992" spans="1:6" x14ac:dyDescent="0.25">
      <c r="A9992" s="43" t="str">
        <f t="shared" si="780"/>
        <v xml:space="preserve"> 0 Financial</v>
      </c>
      <c r="B9992" s="43" t="str">
        <f t="shared" si="781"/>
        <v/>
      </c>
      <c r="C9992" s="43">
        <f t="shared" si="782"/>
        <v>0</v>
      </c>
      <c r="D9992" s="43" t="str">
        <f t="shared" si="783"/>
        <v>Financial</v>
      </c>
      <c r="E9992" s="43" t="e">
        <f>IF(VLOOKUP(S9992,'DD-Lookup'!$J$6:$L$50,3,FALSE)="Monthly",(YEAR(AC9992)-YEAR(AB9992))*12+MONTH(AC9992)-MONTH(AB9992)+1,(AC9992-AB9992+1))</f>
        <v>#N/A</v>
      </c>
      <c r="F9992" s="210" t="e">
        <f t="shared" si="784"/>
        <v>#N/A</v>
      </c>
    </row>
    <row r="9993" spans="1:6" x14ac:dyDescent="0.25">
      <c r="A9993" s="43" t="str">
        <f t="shared" si="780"/>
        <v xml:space="preserve"> 0 Financial</v>
      </c>
      <c r="B9993" s="43" t="str">
        <f t="shared" si="781"/>
        <v/>
      </c>
      <c r="C9993" s="43">
        <f t="shared" si="782"/>
        <v>0</v>
      </c>
      <c r="D9993" s="43" t="str">
        <f t="shared" si="783"/>
        <v>Financial</v>
      </c>
      <c r="E9993" s="43" t="e">
        <f>IF(VLOOKUP(S9993,'DD-Lookup'!$J$6:$L$50,3,FALSE)="Monthly",(YEAR(AC9993)-YEAR(AB9993))*12+MONTH(AC9993)-MONTH(AB9993)+1,(AC9993-AB9993+1))</f>
        <v>#N/A</v>
      </c>
      <c r="F9993" s="210" t="e">
        <f t="shared" si="784"/>
        <v>#N/A</v>
      </c>
    </row>
    <row r="9994" spans="1:6" x14ac:dyDescent="0.25">
      <c r="A9994" s="43" t="str">
        <f t="shared" ref="A9994:A10000" si="785">B9994&amp;" "&amp;C9994&amp;" "&amp;D9994</f>
        <v xml:space="preserve"> 0 Financial</v>
      </c>
      <c r="B9994" s="43" t="str">
        <f t="shared" ref="B9994:B10000" si="786">IF((LEFT(N9994,2)="US"),"US","")</f>
        <v/>
      </c>
      <c r="C9994" s="43">
        <f t="shared" ref="C9994:C10000" si="787">M9994</f>
        <v>0</v>
      </c>
      <c r="D9994" s="43" t="str">
        <f t="shared" ref="D9994:D10000" si="788">IF(ISNUMBER(FIND("Phy",N9994))=TRUE,"Physical","Financial")</f>
        <v>Financial</v>
      </c>
      <c r="E9994" s="43" t="e">
        <f>IF(VLOOKUP(S9994,'DD-Lookup'!$J$6:$L$50,3,FALSE)="Monthly",(YEAR(AC9994)-YEAR(AB9994))*12+MONTH(AC9994)-MONTH(AB9994)+1,(AC9994-AB9994+1))</f>
        <v>#N/A</v>
      </c>
      <c r="F9994" s="210" t="e">
        <f t="shared" ref="F9994:F10000" si="789">E9994*SUM(P9994:Q9994)</f>
        <v>#N/A</v>
      </c>
    </row>
    <row r="9995" spans="1:6" x14ac:dyDescent="0.25">
      <c r="A9995" s="43" t="str">
        <f t="shared" si="785"/>
        <v xml:space="preserve"> 0 Financial</v>
      </c>
      <c r="B9995" s="43" t="str">
        <f t="shared" si="786"/>
        <v/>
      </c>
      <c r="C9995" s="43">
        <f t="shared" si="787"/>
        <v>0</v>
      </c>
      <c r="D9995" s="43" t="str">
        <f t="shared" si="788"/>
        <v>Financial</v>
      </c>
      <c r="E9995" s="43" t="e">
        <f>IF(VLOOKUP(S9995,'DD-Lookup'!$J$6:$L$50,3,FALSE)="Monthly",(YEAR(AC9995)-YEAR(AB9995))*12+MONTH(AC9995)-MONTH(AB9995)+1,(AC9995-AB9995+1))</f>
        <v>#N/A</v>
      </c>
      <c r="F9995" s="210" t="e">
        <f t="shared" si="789"/>
        <v>#N/A</v>
      </c>
    </row>
    <row r="9996" spans="1:6" x14ac:dyDescent="0.25">
      <c r="A9996" s="43" t="str">
        <f t="shared" si="785"/>
        <v xml:space="preserve"> 0 Financial</v>
      </c>
      <c r="B9996" s="43" t="str">
        <f t="shared" si="786"/>
        <v/>
      </c>
      <c r="C9996" s="43">
        <f t="shared" si="787"/>
        <v>0</v>
      </c>
      <c r="D9996" s="43" t="str">
        <f t="shared" si="788"/>
        <v>Financial</v>
      </c>
      <c r="E9996" s="43" t="e">
        <f>IF(VLOOKUP(S9996,'DD-Lookup'!$J$6:$L$50,3,FALSE)="Monthly",(YEAR(AC9996)-YEAR(AB9996))*12+MONTH(AC9996)-MONTH(AB9996)+1,(AC9996-AB9996+1))</f>
        <v>#N/A</v>
      </c>
      <c r="F9996" s="210" t="e">
        <f t="shared" si="789"/>
        <v>#N/A</v>
      </c>
    </row>
    <row r="9997" spans="1:6" x14ac:dyDescent="0.25">
      <c r="A9997" s="43" t="str">
        <f t="shared" si="785"/>
        <v xml:space="preserve"> 0 Financial</v>
      </c>
      <c r="B9997" s="43" t="str">
        <f t="shared" si="786"/>
        <v/>
      </c>
      <c r="C9997" s="43">
        <f t="shared" si="787"/>
        <v>0</v>
      </c>
      <c r="D9997" s="43" t="str">
        <f t="shared" si="788"/>
        <v>Financial</v>
      </c>
      <c r="E9997" s="43" t="e">
        <f>IF(VLOOKUP(S9997,'DD-Lookup'!$J$6:$L$50,3,FALSE)="Monthly",(YEAR(AC9997)-YEAR(AB9997))*12+MONTH(AC9997)-MONTH(AB9997)+1,(AC9997-AB9997+1))</f>
        <v>#N/A</v>
      </c>
      <c r="F9997" s="210" t="e">
        <f t="shared" si="789"/>
        <v>#N/A</v>
      </c>
    </row>
    <row r="9998" spans="1:6" x14ac:dyDescent="0.25">
      <c r="A9998" s="43" t="str">
        <f t="shared" si="785"/>
        <v xml:space="preserve"> 0 Financial</v>
      </c>
      <c r="B9998" s="43" t="str">
        <f t="shared" si="786"/>
        <v/>
      </c>
      <c r="C9998" s="43">
        <f t="shared" si="787"/>
        <v>0</v>
      </c>
      <c r="D9998" s="43" t="str">
        <f t="shared" si="788"/>
        <v>Financial</v>
      </c>
      <c r="E9998" s="43" t="e">
        <f>IF(VLOOKUP(S9998,'DD-Lookup'!$J$6:$L$50,3,FALSE)="Monthly",(YEAR(AC9998)-YEAR(AB9998))*12+MONTH(AC9998)-MONTH(AB9998)+1,(AC9998-AB9998+1))</f>
        <v>#N/A</v>
      </c>
      <c r="F9998" s="210" t="e">
        <f t="shared" si="789"/>
        <v>#N/A</v>
      </c>
    </row>
    <row r="9999" spans="1:6" x14ac:dyDescent="0.25">
      <c r="A9999" s="43" t="str">
        <f t="shared" si="785"/>
        <v xml:space="preserve"> 0 Financial</v>
      </c>
      <c r="B9999" s="43" t="str">
        <f t="shared" si="786"/>
        <v/>
      </c>
      <c r="C9999" s="43">
        <f t="shared" si="787"/>
        <v>0</v>
      </c>
      <c r="D9999" s="43" t="str">
        <f t="shared" si="788"/>
        <v>Financial</v>
      </c>
      <c r="E9999" s="43" t="e">
        <f>IF(VLOOKUP(S9999,'DD-Lookup'!$J$6:$L$50,3,FALSE)="Monthly",(YEAR(AC9999)-YEAR(AB9999))*12+MONTH(AC9999)-MONTH(AB9999)+1,(AC9999-AB9999+1))</f>
        <v>#N/A</v>
      </c>
      <c r="F9999" s="210" t="e">
        <f t="shared" si="789"/>
        <v>#N/A</v>
      </c>
    </row>
    <row r="10000" spans="1:6" x14ac:dyDescent="0.25">
      <c r="A10000" s="43" t="str">
        <f t="shared" si="785"/>
        <v xml:space="preserve"> 0 Financial</v>
      </c>
      <c r="B10000" s="43" t="str">
        <f t="shared" si="786"/>
        <v/>
      </c>
      <c r="C10000" s="43">
        <f t="shared" si="787"/>
        <v>0</v>
      </c>
      <c r="D10000" s="43" t="str">
        <f t="shared" si="788"/>
        <v>Financial</v>
      </c>
      <c r="E10000" s="43" t="e">
        <f>IF(VLOOKUP(S10000,'DD-Lookup'!$J$6:$L$50,3,FALSE)="Monthly",(YEAR(AC10000)-YEAR(AB10000))*12+MONTH(AC10000)-MONTH(AB10000)+1,(AC10000-AB10000+1))</f>
        <v>#N/A</v>
      </c>
      <c r="F10000" s="210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6" sqref="J16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5" customWidth="1"/>
    <col min="4" max="4" width="17.6640625" customWidth="1"/>
    <col min="5" max="5" width="38" customWidth="1"/>
    <col min="6" max="6" width="1.6640625" style="45" customWidth="1"/>
    <col min="7" max="7" width="17.6640625" bestFit="1" customWidth="1"/>
    <col min="8" max="8" width="23.109375" customWidth="1"/>
    <col min="10" max="10" width="27.6640625" customWidth="1"/>
    <col min="11" max="11" width="5.109375" customWidth="1"/>
    <col min="12" max="12" width="10.109375" bestFit="1" customWidth="1"/>
    <col min="13" max="13" width="10.5546875" style="18" bestFit="1" customWidth="1"/>
  </cols>
  <sheetData>
    <row r="1" spans="1:13" ht="17.399999999999999" x14ac:dyDescent="0.3">
      <c r="A1" s="47" t="s">
        <v>2932</v>
      </c>
    </row>
    <row r="2" spans="1:13" ht="15.6" x14ac:dyDescent="0.3">
      <c r="A2" s="46" t="s">
        <v>2933</v>
      </c>
    </row>
    <row r="4" spans="1:13" ht="15.6" x14ac:dyDescent="0.3">
      <c r="A4" s="15" t="s">
        <v>2221</v>
      </c>
      <c r="D4" s="15" t="s">
        <v>2222</v>
      </c>
      <c r="G4" s="15" t="s">
        <v>2223</v>
      </c>
      <c r="J4" s="78" t="s">
        <v>2306</v>
      </c>
      <c r="K4" s="153"/>
    </row>
    <row r="5" spans="1:13" x14ac:dyDescent="0.25">
      <c r="A5" s="20" t="s">
        <v>2764</v>
      </c>
      <c r="B5" s="19" t="s">
        <v>2224</v>
      </c>
      <c r="D5" s="20" t="s">
        <v>2764</v>
      </c>
      <c r="E5" s="19" t="s">
        <v>2224</v>
      </c>
      <c r="G5" s="20" t="s">
        <v>2764</v>
      </c>
      <c r="H5" s="19" t="s">
        <v>2224</v>
      </c>
      <c r="J5" s="78" t="s">
        <v>3545</v>
      </c>
      <c r="K5" s="153" t="s">
        <v>3415</v>
      </c>
      <c r="L5" s="241" t="s">
        <v>2315</v>
      </c>
      <c r="M5" s="242" t="s">
        <v>2316</v>
      </c>
    </row>
    <row r="6" spans="1:13" x14ac:dyDescent="0.25">
      <c r="A6" s="24" t="s">
        <v>2790</v>
      </c>
      <c r="B6" s="23" t="s">
        <v>2791</v>
      </c>
      <c r="D6" s="24" t="s">
        <v>2211</v>
      </c>
      <c r="E6" s="23" t="s">
        <v>2803</v>
      </c>
      <c r="G6" s="24" t="s">
        <v>2215</v>
      </c>
      <c r="H6" s="23" t="s">
        <v>2795</v>
      </c>
      <c r="J6" s="7" t="s">
        <v>3343</v>
      </c>
      <c r="K6" s="154">
        <v>8</v>
      </c>
      <c r="L6" s="208" t="s">
        <v>3528</v>
      </c>
    </row>
    <row r="7" spans="1:13" x14ac:dyDescent="0.25">
      <c r="A7" s="30" t="s">
        <v>2792</v>
      </c>
      <c r="B7" s="29" t="s">
        <v>2793</v>
      </c>
      <c r="D7" s="30" t="s">
        <v>2913</v>
      </c>
      <c r="E7" s="29" t="s">
        <v>2807</v>
      </c>
      <c r="G7" s="30" t="s">
        <v>2931</v>
      </c>
      <c r="H7" s="29" t="s">
        <v>2843</v>
      </c>
      <c r="J7" s="149" t="s">
        <v>3469</v>
      </c>
      <c r="K7" s="155">
        <v>8</v>
      </c>
    </row>
    <row r="8" spans="1:13" x14ac:dyDescent="0.25">
      <c r="A8" s="24" t="s">
        <v>2794</v>
      </c>
      <c r="B8" s="23" t="s">
        <v>2795</v>
      </c>
      <c r="D8" s="24" t="s">
        <v>2914</v>
      </c>
      <c r="E8" s="23" t="s">
        <v>2814</v>
      </c>
      <c r="G8" s="24" t="s">
        <v>2216</v>
      </c>
      <c r="H8" s="23" t="s">
        <v>2876</v>
      </c>
      <c r="J8" s="149" t="s">
        <v>3347</v>
      </c>
      <c r="K8" s="155">
        <v>386</v>
      </c>
      <c r="L8" s="208" t="s">
        <v>3528</v>
      </c>
    </row>
    <row r="9" spans="1:13" x14ac:dyDescent="0.25">
      <c r="A9" s="30" t="s">
        <v>2796</v>
      </c>
      <c r="B9" s="29" t="s">
        <v>2797</v>
      </c>
      <c r="D9" s="30" t="s">
        <v>2915</v>
      </c>
      <c r="E9" s="29" t="s">
        <v>2916</v>
      </c>
      <c r="G9" s="30" t="s">
        <v>2217</v>
      </c>
      <c r="H9" s="29" t="s">
        <v>2912</v>
      </c>
      <c r="J9" s="149" t="s">
        <v>2524</v>
      </c>
      <c r="K9" s="155">
        <v>4</v>
      </c>
    </row>
    <row r="10" spans="1:13" x14ac:dyDescent="0.25">
      <c r="A10" s="24" t="s">
        <v>2798</v>
      </c>
      <c r="B10" s="23" t="s">
        <v>2799</v>
      </c>
      <c r="D10" s="24" t="s">
        <v>2917</v>
      </c>
      <c r="E10" s="23" t="s">
        <v>2918</v>
      </c>
      <c r="G10" s="8">
        <v>0</v>
      </c>
      <c r="H10" s="44" t="s">
        <v>2761</v>
      </c>
      <c r="J10" s="149" t="s">
        <v>2523</v>
      </c>
      <c r="K10" s="155">
        <v>21</v>
      </c>
      <c r="L10" t="s">
        <v>3528</v>
      </c>
      <c r="M10" s="18">
        <v>42</v>
      </c>
    </row>
    <row r="11" spans="1:13" x14ac:dyDescent="0.25">
      <c r="A11" s="30" t="s">
        <v>2800</v>
      </c>
      <c r="B11" s="29" t="s">
        <v>2801</v>
      </c>
      <c r="D11" s="30" t="s">
        <v>2919</v>
      </c>
      <c r="E11" s="29" t="s">
        <v>2837</v>
      </c>
      <c r="J11" s="149" t="s">
        <v>3719</v>
      </c>
      <c r="K11" s="155">
        <v>265</v>
      </c>
    </row>
    <row r="12" spans="1:13" x14ac:dyDescent="0.25">
      <c r="A12" s="24" t="s">
        <v>2802</v>
      </c>
      <c r="B12" s="23" t="s">
        <v>2803</v>
      </c>
      <c r="D12" s="24" t="s">
        <v>2920</v>
      </c>
      <c r="E12" s="23" t="s">
        <v>2829</v>
      </c>
      <c r="J12" s="149" t="s">
        <v>3348</v>
      </c>
      <c r="K12" s="155">
        <v>12</v>
      </c>
    </row>
    <row r="13" spans="1:13" x14ac:dyDescent="0.25">
      <c r="A13" s="30" t="s">
        <v>2804</v>
      </c>
      <c r="B13" s="29" t="s">
        <v>2805</v>
      </c>
      <c r="D13" s="30" t="s">
        <v>2921</v>
      </c>
      <c r="E13" s="29" t="s">
        <v>2843</v>
      </c>
      <c r="J13" s="149" t="s">
        <v>3573</v>
      </c>
      <c r="K13" s="155">
        <v>2</v>
      </c>
    </row>
    <row r="14" spans="1:13" x14ac:dyDescent="0.25">
      <c r="A14" s="24" t="s">
        <v>2806</v>
      </c>
      <c r="B14" s="23" t="s">
        <v>2807</v>
      </c>
      <c r="D14" s="24" t="s">
        <v>2922</v>
      </c>
      <c r="E14" s="23" t="s">
        <v>2848</v>
      </c>
      <c r="J14" s="149" t="s">
        <v>3556</v>
      </c>
      <c r="K14" s="155">
        <v>371</v>
      </c>
    </row>
    <row r="15" spans="1:13" x14ac:dyDescent="0.25">
      <c r="A15" s="30" t="s">
        <v>2808</v>
      </c>
      <c r="B15" s="29" t="s">
        <v>2807</v>
      </c>
      <c r="D15" s="30" t="s">
        <v>2923</v>
      </c>
      <c r="E15" s="29" t="s">
        <v>2850</v>
      </c>
      <c r="J15" s="149" t="s">
        <v>3599</v>
      </c>
      <c r="K15" s="155">
        <v>16</v>
      </c>
    </row>
    <row r="16" spans="1:13" x14ac:dyDescent="0.25">
      <c r="A16" s="24" t="s">
        <v>2809</v>
      </c>
      <c r="B16" s="23" t="s">
        <v>2810</v>
      </c>
      <c r="D16" s="24" t="s">
        <v>2212</v>
      </c>
      <c r="E16" s="23" t="s">
        <v>2859</v>
      </c>
      <c r="J16" s="149" t="s">
        <v>3582</v>
      </c>
      <c r="K16" s="155">
        <v>40</v>
      </c>
    </row>
    <row r="17" spans="1:13" x14ac:dyDescent="0.25">
      <c r="A17" s="30" t="s">
        <v>2811</v>
      </c>
      <c r="B17" s="29" t="s">
        <v>2812</v>
      </c>
      <c r="D17" s="30" t="s">
        <v>2924</v>
      </c>
      <c r="E17" s="29" t="s">
        <v>2866</v>
      </c>
      <c r="J17" s="149" t="s">
        <v>3342</v>
      </c>
      <c r="K17" s="155">
        <v>3362</v>
      </c>
    </row>
    <row r="18" spans="1:13" x14ac:dyDescent="0.25">
      <c r="A18" s="24" t="s">
        <v>2813</v>
      </c>
      <c r="B18" s="23" t="s">
        <v>2814</v>
      </c>
      <c r="D18" s="24" t="s">
        <v>2925</v>
      </c>
      <c r="E18" s="23" t="s">
        <v>2872</v>
      </c>
      <c r="J18" s="149" t="s">
        <v>2407</v>
      </c>
      <c r="K18" s="155">
        <v>24</v>
      </c>
      <c r="M18" s="18">
        <v>10000</v>
      </c>
    </row>
    <row r="19" spans="1:13" x14ac:dyDescent="0.25">
      <c r="A19" s="30" t="s">
        <v>2769</v>
      </c>
      <c r="B19" s="29" t="s">
        <v>2815</v>
      </c>
      <c r="D19" s="30" t="s">
        <v>2213</v>
      </c>
      <c r="E19" s="29" t="s">
        <v>2882</v>
      </c>
      <c r="J19" s="149" t="s">
        <v>3447</v>
      </c>
      <c r="K19" s="155">
        <v>6</v>
      </c>
    </row>
    <row r="20" spans="1:13" x14ac:dyDescent="0.25">
      <c r="A20" s="24" t="s">
        <v>2816</v>
      </c>
      <c r="B20" s="23" t="s">
        <v>2817</v>
      </c>
      <c r="D20" s="24" t="s">
        <v>2926</v>
      </c>
      <c r="E20" s="23" t="s">
        <v>2885</v>
      </c>
      <c r="J20" s="149" t="s">
        <v>3340</v>
      </c>
      <c r="K20" s="155">
        <v>1246</v>
      </c>
    </row>
    <row r="21" spans="1:13" x14ac:dyDescent="0.25">
      <c r="A21" s="30" t="s">
        <v>2818</v>
      </c>
      <c r="B21" s="29" t="s">
        <v>2819</v>
      </c>
      <c r="D21" s="30" t="s">
        <v>2927</v>
      </c>
      <c r="E21" s="29" t="s">
        <v>2887</v>
      </c>
      <c r="J21" s="149" t="s">
        <v>4182</v>
      </c>
      <c r="K21" s="155">
        <v>5</v>
      </c>
    </row>
    <row r="22" spans="1:13" x14ac:dyDescent="0.25">
      <c r="A22" s="24" t="s">
        <v>2820</v>
      </c>
      <c r="B22" s="23" t="s">
        <v>2821</v>
      </c>
      <c r="D22" s="24" t="s">
        <v>2928</v>
      </c>
      <c r="E22" s="23" t="s">
        <v>2894</v>
      </c>
      <c r="J22" s="149" t="s">
        <v>1676</v>
      </c>
      <c r="K22" s="155">
        <v>3</v>
      </c>
    </row>
    <row r="23" spans="1:13" x14ac:dyDescent="0.25">
      <c r="A23" s="30" t="s">
        <v>2770</v>
      </c>
      <c r="B23" s="29" t="s">
        <v>2822</v>
      </c>
      <c r="D23" s="30" t="s">
        <v>2929</v>
      </c>
      <c r="E23" s="29" t="s">
        <v>2898</v>
      </c>
      <c r="J23" s="149" t="s">
        <v>1666</v>
      </c>
      <c r="K23" s="155">
        <v>2</v>
      </c>
    </row>
    <row r="24" spans="1:13" x14ac:dyDescent="0.25">
      <c r="A24" s="24" t="s">
        <v>2771</v>
      </c>
      <c r="B24" s="23" t="s">
        <v>2823</v>
      </c>
      <c r="D24" s="24" t="s">
        <v>2930</v>
      </c>
      <c r="E24" s="23" t="s">
        <v>2908</v>
      </c>
      <c r="J24" s="149" t="s">
        <v>2739</v>
      </c>
      <c r="K24" s="155">
        <v>1</v>
      </c>
    </row>
    <row r="25" spans="1:13" x14ac:dyDescent="0.25">
      <c r="A25" s="30" t="s">
        <v>2824</v>
      </c>
      <c r="B25" s="29" t="s">
        <v>2825</v>
      </c>
      <c r="D25" s="30" t="s">
        <v>4278</v>
      </c>
      <c r="E25" s="29" t="s">
        <v>1645</v>
      </c>
      <c r="J25" s="149" t="s">
        <v>3590</v>
      </c>
      <c r="K25" s="155">
        <v>78</v>
      </c>
      <c r="L25" t="s">
        <v>3528</v>
      </c>
    </row>
    <row r="26" spans="1:13" x14ac:dyDescent="0.25">
      <c r="A26" s="24" t="s">
        <v>2826</v>
      </c>
      <c r="B26" s="23" t="s">
        <v>2827</v>
      </c>
      <c r="J26" s="149" t="s">
        <v>3409</v>
      </c>
      <c r="K26" s="155"/>
      <c r="L26" t="s">
        <v>3528</v>
      </c>
    </row>
    <row r="27" spans="1:13" x14ac:dyDescent="0.25">
      <c r="A27" s="30" t="s">
        <v>2828</v>
      </c>
      <c r="B27" s="29" t="s">
        <v>2829</v>
      </c>
      <c r="D27">
        <v>0</v>
      </c>
      <c r="E27" s="176" t="s">
        <v>2761</v>
      </c>
      <c r="J27" s="149" t="s">
        <v>1681</v>
      </c>
      <c r="K27" s="155">
        <v>5</v>
      </c>
    </row>
    <row r="28" spans="1:13" x14ac:dyDescent="0.25">
      <c r="A28" s="24" t="s">
        <v>2830</v>
      </c>
      <c r="B28" s="23" t="s">
        <v>2831</v>
      </c>
      <c r="J28" s="149" t="s">
        <v>2298</v>
      </c>
      <c r="K28" s="155">
        <v>2</v>
      </c>
    </row>
    <row r="29" spans="1:13" x14ac:dyDescent="0.25">
      <c r="A29" s="30" t="s">
        <v>2772</v>
      </c>
      <c r="B29" s="29" t="s">
        <v>2832</v>
      </c>
      <c r="J29" s="149" t="s">
        <v>3683</v>
      </c>
      <c r="K29" s="155">
        <v>1</v>
      </c>
    </row>
    <row r="30" spans="1:13" x14ac:dyDescent="0.25">
      <c r="A30" s="24" t="s">
        <v>2833</v>
      </c>
      <c r="B30" s="23" t="s">
        <v>2834</v>
      </c>
      <c r="J30" s="149" t="s">
        <v>1674</v>
      </c>
      <c r="K30" s="155">
        <v>2</v>
      </c>
    </row>
    <row r="31" spans="1:13" x14ac:dyDescent="0.25">
      <c r="A31" s="30" t="s">
        <v>2773</v>
      </c>
      <c r="B31" s="29" t="s">
        <v>2835</v>
      </c>
      <c r="J31" s="149" t="s">
        <v>3705</v>
      </c>
      <c r="K31" s="155">
        <v>1</v>
      </c>
    </row>
    <row r="32" spans="1:13" x14ac:dyDescent="0.25">
      <c r="A32" s="24" t="s">
        <v>2836</v>
      </c>
      <c r="B32" s="23" t="s">
        <v>2837</v>
      </c>
      <c r="J32" s="8" t="s">
        <v>2753</v>
      </c>
      <c r="K32" s="44">
        <v>5871</v>
      </c>
    </row>
    <row r="33" spans="1:2" x14ac:dyDescent="0.25">
      <c r="A33" s="30" t="s">
        <v>2838</v>
      </c>
      <c r="B33" s="29" t="s">
        <v>2839</v>
      </c>
    </row>
    <row r="34" spans="1:2" x14ac:dyDescent="0.25">
      <c r="A34" s="24" t="s">
        <v>2840</v>
      </c>
      <c r="B34" s="23" t="s">
        <v>2841</v>
      </c>
    </row>
    <row r="35" spans="1:2" x14ac:dyDescent="0.25">
      <c r="A35" s="30" t="s">
        <v>2842</v>
      </c>
      <c r="B35" s="29" t="s">
        <v>2843</v>
      </c>
    </row>
    <row r="36" spans="1:2" x14ac:dyDescent="0.25">
      <c r="A36" s="24" t="s">
        <v>2774</v>
      </c>
      <c r="B36" s="23" t="s">
        <v>2844</v>
      </c>
    </row>
    <row r="37" spans="1:2" x14ac:dyDescent="0.25">
      <c r="A37" s="30" t="s">
        <v>2775</v>
      </c>
      <c r="B37" s="29" t="s">
        <v>2845</v>
      </c>
    </row>
    <row r="38" spans="1:2" x14ac:dyDescent="0.25">
      <c r="A38" s="24" t="s">
        <v>2776</v>
      </c>
      <c r="B38" s="23" t="s">
        <v>2846</v>
      </c>
    </row>
    <row r="39" spans="1:2" x14ac:dyDescent="0.25">
      <c r="A39" s="30" t="s">
        <v>2847</v>
      </c>
      <c r="B39" s="29" t="s">
        <v>2848</v>
      </c>
    </row>
    <row r="40" spans="1:2" x14ac:dyDescent="0.25">
      <c r="A40" s="24" t="s">
        <v>2849</v>
      </c>
      <c r="B40" s="23" t="s">
        <v>2850</v>
      </c>
    </row>
    <row r="41" spans="1:2" x14ac:dyDescent="0.25">
      <c r="A41" s="30" t="s">
        <v>2851</v>
      </c>
      <c r="B41" s="29" t="s">
        <v>2852</v>
      </c>
    </row>
    <row r="42" spans="1:2" x14ac:dyDescent="0.25">
      <c r="A42" s="24" t="s">
        <v>2853</v>
      </c>
      <c r="B42" s="23" t="s">
        <v>2823</v>
      </c>
    </row>
    <row r="43" spans="1:2" x14ac:dyDescent="0.25">
      <c r="A43" s="30" t="s">
        <v>2854</v>
      </c>
      <c r="B43" s="29" t="s">
        <v>2855</v>
      </c>
    </row>
    <row r="44" spans="1:2" x14ac:dyDescent="0.25">
      <c r="A44" s="24" t="s">
        <v>2856</v>
      </c>
      <c r="B44" s="23" t="s">
        <v>2857</v>
      </c>
    </row>
    <row r="45" spans="1:2" x14ac:dyDescent="0.25">
      <c r="A45" s="30" t="s">
        <v>2858</v>
      </c>
      <c r="B45" s="29" t="s">
        <v>2859</v>
      </c>
    </row>
    <row r="46" spans="1:2" x14ac:dyDescent="0.25">
      <c r="A46" s="24" t="s">
        <v>2860</v>
      </c>
      <c r="B46" s="23" t="s">
        <v>2827</v>
      </c>
    </row>
    <row r="47" spans="1:2" x14ac:dyDescent="0.25">
      <c r="A47" s="30" t="s">
        <v>2861</v>
      </c>
      <c r="B47" s="29" t="s">
        <v>2862</v>
      </c>
    </row>
    <row r="48" spans="1:2" x14ac:dyDescent="0.25">
      <c r="A48" s="24" t="s">
        <v>2863</v>
      </c>
      <c r="B48" s="23" t="s">
        <v>2862</v>
      </c>
    </row>
    <row r="49" spans="1:2" x14ac:dyDescent="0.25">
      <c r="A49" s="30" t="s">
        <v>2864</v>
      </c>
      <c r="B49" s="29" t="s">
        <v>2829</v>
      </c>
    </row>
    <row r="50" spans="1:2" x14ac:dyDescent="0.25">
      <c r="A50" s="24" t="s">
        <v>2865</v>
      </c>
      <c r="B50" s="23" t="s">
        <v>2866</v>
      </c>
    </row>
    <row r="51" spans="1:2" x14ac:dyDescent="0.25">
      <c r="A51" s="30" t="s">
        <v>2867</v>
      </c>
      <c r="B51" s="29" t="s">
        <v>2868</v>
      </c>
    </row>
    <row r="52" spans="1:2" x14ac:dyDescent="0.25">
      <c r="A52" s="24" t="s">
        <v>2869</v>
      </c>
      <c r="B52" s="23" t="s">
        <v>2870</v>
      </c>
    </row>
    <row r="53" spans="1:2" x14ac:dyDescent="0.25">
      <c r="A53" s="30" t="s">
        <v>2871</v>
      </c>
      <c r="B53" s="29" t="s">
        <v>2872</v>
      </c>
    </row>
    <row r="54" spans="1:2" x14ac:dyDescent="0.25">
      <c r="A54" s="24" t="s">
        <v>2873</v>
      </c>
      <c r="B54" s="23" t="s">
        <v>2874</v>
      </c>
    </row>
    <row r="55" spans="1:2" x14ac:dyDescent="0.25">
      <c r="A55" s="30" t="s">
        <v>2875</v>
      </c>
      <c r="B55" s="29" t="s">
        <v>2876</v>
      </c>
    </row>
    <row r="56" spans="1:2" x14ac:dyDescent="0.25">
      <c r="A56" s="24" t="s">
        <v>2877</v>
      </c>
      <c r="B56" s="23" t="s">
        <v>2878</v>
      </c>
    </row>
    <row r="57" spans="1:2" x14ac:dyDescent="0.25">
      <c r="A57" s="30" t="s">
        <v>2879</v>
      </c>
      <c r="B57" s="29" t="s">
        <v>2880</v>
      </c>
    </row>
    <row r="58" spans="1:2" x14ac:dyDescent="0.25">
      <c r="A58" s="24" t="s">
        <v>2881</v>
      </c>
      <c r="B58" s="23" t="s">
        <v>2882</v>
      </c>
    </row>
    <row r="59" spans="1:2" x14ac:dyDescent="0.25">
      <c r="A59" s="30" t="s">
        <v>2883</v>
      </c>
      <c r="B59" s="29" t="s">
        <v>2884</v>
      </c>
    </row>
    <row r="60" spans="1:2" x14ac:dyDescent="0.25">
      <c r="A60" s="24" t="s">
        <v>2767</v>
      </c>
      <c r="B60" s="23" t="s">
        <v>2885</v>
      </c>
    </row>
    <row r="61" spans="1:2" x14ac:dyDescent="0.25">
      <c r="A61" s="30" t="s">
        <v>2886</v>
      </c>
      <c r="B61" s="29" t="s">
        <v>2887</v>
      </c>
    </row>
    <row r="62" spans="1:2" x14ac:dyDescent="0.25">
      <c r="A62" s="24" t="s">
        <v>2888</v>
      </c>
      <c r="B62" s="23" t="s">
        <v>2889</v>
      </c>
    </row>
    <row r="63" spans="1:2" x14ac:dyDescent="0.25">
      <c r="A63" s="30" t="s">
        <v>2890</v>
      </c>
      <c r="B63" s="29" t="s">
        <v>2837</v>
      </c>
    </row>
    <row r="64" spans="1:2" x14ac:dyDescent="0.25">
      <c r="A64" s="24" t="s">
        <v>2891</v>
      </c>
      <c r="B64" s="23" t="s">
        <v>2892</v>
      </c>
    </row>
    <row r="65" spans="1:2" x14ac:dyDescent="0.25">
      <c r="A65" s="30" t="s">
        <v>2893</v>
      </c>
      <c r="B65" s="29" t="s">
        <v>2894</v>
      </c>
    </row>
    <row r="66" spans="1:2" x14ac:dyDescent="0.25">
      <c r="A66" s="24" t="s">
        <v>2895</v>
      </c>
      <c r="B66" s="23" t="s">
        <v>2896</v>
      </c>
    </row>
    <row r="67" spans="1:2" x14ac:dyDescent="0.25">
      <c r="A67" s="30" t="s">
        <v>2897</v>
      </c>
      <c r="B67" s="29" t="s">
        <v>2898</v>
      </c>
    </row>
    <row r="68" spans="1:2" x14ac:dyDescent="0.25">
      <c r="A68" s="24" t="s">
        <v>2899</v>
      </c>
      <c r="B68" s="23" t="s">
        <v>2900</v>
      </c>
    </row>
    <row r="69" spans="1:2" x14ac:dyDescent="0.25">
      <c r="A69" s="30" t="s">
        <v>2901</v>
      </c>
      <c r="B69" s="29" t="s">
        <v>2902</v>
      </c>
    </row>
    <row r="70" spans="1:2" x14ac:dyDescent="0.25">
      <c r="A70" s="24" t="s">
        <v>2903</v>
      </c>
      <c r="B70" s="23" t="s">
        <v>2904</v>
      </c>
    </row>
    <row r="71" spans="1:2" x14ac:dyDescent="0.25">
      <c r="A71" s="30" t="s">
        <v>2905</v>
      </c>
      <c r="B71" s="29" t="s">
        <v>2906</v>
      </c>
    </row>
    <row r="72" spans="1:2" x14ac:dyDescent="0.25">
      <c r="A72" s="24" t="s">
        <v>2907</v>
      </c>
      <c r="B72" s="23" t="s">
        <v>2908</v>
      </c>
    </row>
    <row r="73" spans="1:2" x14ac:dyDescent="0.25">
      <c r="A73" s="30" t="s">
        <v>2909</v>
      </c>
      <c r="B73" s="29" t="s">
        <v>2910</v>
      </c>
    </row>
    <row r="74" spans="1:2" x14ac:dyDescent="0.25">
      <c r="A74" s="24" t="s">
        <v>2911</v>
      </c>
      <c r="B74" s="23" t="s">
        <v>2912</v>
      </c>
    </row>
    <row r="75" spans="1:2" x14ac:dyDescent="0.25">
      <c r="A75" s="74" t="s">
        <v>2997</v>
      </c>
      <c r="B75" s="74" t="s">
        <v>2998</v>
      </c>
    </row>
    <row r="76" spans="1:2" x14ac:dyDescent="0.25">
      <c r="A76">
        <v>0</v>
      </c>
      <c r="B76" t="s">
        <v>2761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"/>
  <sheetViews>
    <sheetView topLeftCell="A13" zoomScale="85" workbookViewId="0">
      <selection activeCell="A44" sqref="A44"/>
    </sheetView>
  </sheetViews>
  <sheetFormatPr defaultRowHeight="13.2" x14ac:dyDescent="0.25"/>
  <cols>
    <col min="1" max="1" width="9.33203125" bestFit="1" customWidth="1"/>
    <col min="2" max="2" width="19.88671875" style="18" customWidth="1"/>
    <col min="3" max="3" width="17.6640625" style="18" bestFit="1" customWidth="1"/>
    <col min="4" max="5" width="15" style="18" bestFit="1" customWidth="1"/>
    <col min="6" max="6" width="21.109375" style="18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4" t="s">
        <v>2942</v>
      </c>
      <c r="B1" s="186"/>
      <c r="C1" s="186"/>
    </row>
    <row r="2" spans="1:13" x14ac:dyDescent="0.25">
      <c r="A2" s="14" t="s">
        <v>2638</v>
      </c>
      <c r="B2" s="186"/>
      <c r="C2" s="186"/>
    </row>
    <row r="4" spans="1:13" ht="13.8" thickBot="1" x14ac:dyDescent="0.3"/>
    <row r="5" spans="1:13" ht="24" customHeight="1" thickBot="1" x14ac:dyDescent="0.3">
      <c r="A5" s="238" t="s">
        <v>3455</v>
      </c>
      <c r="B5" s="237" t="s">
        <v>2971</v>
      </c>
      <c r="C5" s="237" t="s">
        <v>2972</v>
      </c>
      <c r="D5" s="239" t="s">
        <v>3456</v>
      </c>
      <c r="E5" s="240" t="s">
        <v>3457</v>
      </c>
      <c r="F5" s="236" t="s">
        <v>3426</v>
      </c>
      <c r="G5" s="181"/>
      <c r="H5" s="86"/>
      <c r="I5" s="86"/>
      <c r="J5" s="86"/>
      <c r="K5" s="86"/>
      <c r="L5" s="231"/>
      <c r="M5" s="231"/>
    </row>
    <row r="6" spans="1:13" x14ac:dyDescent="0.25">
      <c r="A6" s="114">
        <v>36997</v>
      </c>
      <c r="B6" s="18">
        <v>3734400</v>
      </c>
      <c r="C6" s="18">
        <v>55195000</v>
      </c>
      <c r="D6" s="185">
        <v>6667500</v>
      </c>
      <c r="E6" s="185">
        <v>48527500</v>
      </c>
      <c r="F6" s="185"/>
      <c r="G6" s="185"/>
      <c r="H6" s="86"/>
      <c r="I6" s="86"/>
      <c r="J6" s="86"/>
      <c r="K6" s="86"/>
      <c r="L6" s="232"/>
      <c r="M6" s="232"/>
    </row>
    <row r="7" spans="1:13" x14ac:dyDescent="0.25">
      <c r="A7" s="114">
        <v>36998</v>
      </c>
      <c r="B7" s="18">
        <v>3230400</v>
      </c>
      <c r="C7" s="18">
        <v>79525000</v>
      </c>
      <c r="D7" s="185">
        <v>4052500</v>
      </c>
      <c r="E7" s="185">
        <v>75472500</v>
      </c>
      <c r="F7" s="185"/>
      <c r="H7" s="86"/>
      <c r="I7" s="86"/>
      <c r="J7" s="86"/>
      <c r="K7" s="86"/>
      <c r="L7" s="232"/>
      <c r="M7" s="232"/>
    </row>
    <row r="8" spans="1:13" x14ac:dyDescent="0.25">
      <c r="A8" s="114">
        <v>36999</v>
      </c>
      <c r="B8" s="18">
        <v>4234200</v>
      </c>
      <c r="C8" s="18">
        <v>88787500</v>
      </c>
      <c r="D8" s="185">
        <v>7405000</v>
      </c>
      <c r="E8" s="185">
        <v>81382500</v>
      </c>
      <c r="F8" s="185"/>
      <c r="G8" s="185"/>
      <c r="H8" s="86"/>
      <c r="I8" s="86"/>
      <c r="J8" s="86"/>
      <c r="K8" s="86"/>
      <c r="L8" s="232"/>
      <c r="M8" s="232"/>
    </row>
    <row r="9" spans="1:13" x14ac:dyDescent="0.25">
      <c r="A9" s="114">
        <v>37000</v>
      </c>
      <c r="B9" s="18">
        <v>4261600</v>
      </c>
      <c r="C9" s="18">
        <v>78415000</v>
      </c>
      <c r="D9" s="185">
        <v>6287500</v>
      </c>
      <c r="E9" s="185">
        <v>72127500</v>
      </c>
      <c r="F9" s="185"/>
      <c r="G9" s="185"/>
      <c r="H9" s="86"/>
      <c r="I9" s="86"/>
      <c r="J9" s="86"/>
      <c r="K9" s="86"/>
      <c r="L9" s="232"/>
      <c r="M9" s="232"/>
    </row>
    <row r="10" spans="1:13" ht="13.8" thickBot="1" x14ac:dyDescent="0.3">
      <c r="A10" s="221">
        <v>37001</v>
      </c>
      <c r="B10" s="222">
        <v>3789225</v>
      </c>
      <c r="C10" s="222">
        <v>106785000</v>
      </c>
      <c r="D10" s="223">
        <v>30285000</v>
      </c>
      <c r="E10" s="223">
        <v>76500000</v>
      </c>
      <c r="F10" s="223"/>
      <c r="G10" s="185"/>
      <c r="H10" s="86"/>
      <c r="I10" s="86"/>
      <c r="J10" s="86"/>
      <c r="K10" s="86"/>
      <c r="L10" s="232"/>
      <c r="M10" s="232"/>
    </row>
    <row r="11" spans="1:13" x14ac:dyDescent="0.25">
      <c r="A11" s="114">
        <v>37004</v>
      </c>
      <c r="B11" s="18">
        <v>5221400</v>
      </c>
      <c r="C11" s="18">
        <v>81477500</v>
      </c>
      <c r="D11" s="185">
        <v>8845000</v>
      </c>
      <c r="E11" s="185">
        <v>72632500</v>
      </c>
      <c r="F11" s="185"/>
      <c r="G11" s="185"/>
      <c r="H11" s="86"/>
      <c r="I11" s="86"/>
      <c r="J11" s="86"/>
      <c r="K11" s="86"/>
      <c r="L11" s="232"/>
      <c r="M11" s="232"/>
    </row>
    <row r="12" spans="1:13" x14ac:dyDescent="0.25">
      <c r="A12" s="114">
        <v>37005</v>
      </c>
      <c r="B12" s="18">
        <v>4635200</v>
      </c>
      <c r="C12" s="18">
        <v>141132500</v>
      </c>
      <c r="D12" s="185">
        <v>31765000</v>
      </c>
      <c r="E12" s="185">
        <v>109367500</v>
      </c>
      <c r="F12" s="185"/>
      <c r="G12" s="185"/>
      <c r="H12" s="86"/>
      <c r="I12" s="86"/>
      <c r="J12" s="86"/>
      <c r="K12" s="86"/>
      <c r="L12" s="232"/>
      <c r="M12" s="232"/>
    </row>
    <row r="13" spans="1:13" x14ac:dyDescent="0.25">
      <c r="A13" s="114">
        <v>37006</v>
      </c>
      <c r="B13" s="18">
        <v>3381200</v>
      </c>
      <c r="C13" s="18">
        <v>67232500</v>
      </c>
      <c r="D13" s="185">
        <v>15657500</v>
      </c>
      <c r="E13" s="185">
        <v>51575000</v>
      </c>
      <c r="F13" s="185"/>
      <c r="G13" s="185"/>
      <c r="H13" s="86"/>
      <c r="I13" s="86"/>
      <c r="J13" s="86"/>
      <c r="K13" s="86"/>
      <c r="L13" s="232"/>
      <c r="M13" s="232"/>
    </row>
    <row r="14" spans="1:13" x14ac:dyDescent="0.25">
      <c r="A14" s="114">
        <v>37007</v>
      </c>
      <c r="B14" s="18">
        <v>4088400</v>
      </c>
      <c r="C14" s="18">
        <v>99285000</v>
      </c>
      <c r="D14" s="185">
        <v>8002500</v>
      </c>
      <c r="E14" s="185">
        <v>91282500</v>
      </c>
      <c r="F14" s="185"/>
      <c r="G14" s="185"/>
      <c r="H14" s="86"/>
      <c r="I14" s="86"/>
      <c r="J14" s="86"/>
      <c r="K14" s="86"/>
      <c r="L14" s="232"/>
      <c r="M14" s="232"/>
    </row>
    <row r="15" spans="1:13" ht="13.8" thickBot="1" x14ac:dyDescent="0.3">
      <c r="A15" s="221">
        <v>37008</v>
      </c>
      <c r="B15" s="222">
        <v>2755800</v>
      </c>
      <c r="C15" s="222">
        <v>73267500</v>
      </c>
      <c r="D15" s="223">
        <v>15375000</v>
      </c>
      <c r="E15" s="223">
        <v>57892500</v>
      </c>
      <c r="F15" s="223"/>
      <c r="G15" s="185"/>
      <c r="H15" s="86"/>
      <c r="I15" s="86"/>
      <c r="J15" s="86"/>
      <c r="K15" s="86"/>
      <c r="L15" s="232"/>
      <c r="M15" s="232"/>
    </row>
    <row r="16" spans="1:13" x14ac:dyDescent="0.25">
      <c r="A16" s="114">
        <v>37011</v>
      </c>
      <c r="B16" s="18">
        <v>3824800</v>
      </c>
      <c r="C16" s="18">
        <v>91940000</v>
      </c>
      <c r="D16" s="185">
        <v>18080000</v>
      </c>
      <c r="E16" s="185">
        <v>73860000</v>
      </c>
      <c r="F16" s="185">
        <v>7156000</v>
      </c>
      <c r="G16" s="185"/>
      <c r="H16" s="86"/>
      <c r="I16" s="86"/>
      <c r="J16" s="86"/>
      <c r="K16" s="86"/>
      <c r="L16" s="232"/>
      <c r="M16" s="232"/>
    </row>
    <row r="17" spans="1:13" x14ac:dyDescent="0.25">
      <c r="A17" s="114">
        <v>37012</v>
      </c>
      <c r="B17" s="18">
        <v>2898400</v>
      </c>
      <c r="C17" s="18">
        <v>50050000</v>
      </c>
      <c r="D17" s="185">
        <v>16697500</v>
      </c>
      <c r="E17" s="185">
        <v>33352500</v>
      </c>
      <c r="F17" s="185">
        <v>3150000</v>
      </c>
      <c r="G17" s="185"/>
      <c r="H17" s="86"/>
      <c r="I17" s="86"/>
      <c r="J17" s="86"/>
      <c r="K17" s="86"/>
      <c r="L17" s="232"/>
      <c r="M17" s="232"/>
    </row>
    <row r="18" spans="1:13" x14ac:dyDescent="0.25">
      <c r="A18" s="114">
        <v>37013</v>
      </c>
      <c r="B18" s="18">
        <v>6100200</v>
      </c>
      <c r="C18" s="18">
        <v>122405000</v>
      </c>
      <c r="D18" s="185">
        <v>50730000</v>
      </c>
      <c r="E18" s="185">
        <v>71675000</v>
      </c>
      <c r="F18" s="185">
        <v>5836000</v>
      </c>
      <c r="G18" s="185"/>
      <c r="H18" s="86"/>
      <c r="I18" s="86"/>
      <c r="J18" s="86"/>
      <c r="K18" s="86"/>
      <c r="L18" s="232"/>
      <c r="M18" s="232"/>
    </row>
    <row r="19" spans="1:13" x14ac:dyDescent="0.25">
      <c r="A19" s="114">
        <v>37014</v>
      </c>
      <c r="B19" s="18">
        <v>4544000</v>
      </c>
      <c r="C19" s="18">
        <v>138990000</v>
      </c>
      <c r="D19" s="185">
        <v>31740000</v>
      </c>
      <c r="E19" s="185">
        <v>107250000</v>
      </c>
      <c r="F19" s="185">
        <v>7490000</v>
      </c>
      <c r="G19" s="185"/>
      <c r="H19" s="86"/>
      <c r="I19" s="86"/>
      <c r="J19" s="86"/>
      <c r="K19" s="86"/>
      <c r="L19" s="232"/>
      <c r="M19" s="232"/>
    </row>
    <row r="20" spans="1:13" ht="13.8" thickBot="1" x14ac:dyDescent="0.3">
      <c r="A20" s="221">
        <v>37015</v>
      </c>
      <c r="B20" s="222">
        <v>2296400</v>
      </c>
      <c r="C20" s="222">
        <v>72107500</v>
      </c>
      <c r="D20" s="223">
        <v>14362500</v>
      </c>
      <c r="E20" s="223">
        <v>57745000</v>
      </c>
      <c r="F20" s="223">
        <v>4973000</v>
      </c>
      <c r="G20" s="185"/>
      <c r="H20" s="86"/>
      <c r="I20" s="233"/>
      <c r="J20" s="86"/>
      <c r="K20" s="86"/>
      <c r="L20" s="232"/>
      <c r="M20" s="232"/>
    </row>
    <row r="21" spans="1:13" x14ac:dyDescent="0.25">
      <c r="A21" s="114">
        <v>37018</v>
      </c>
      <c r="B21" s="18">
        <v>5578400</v>
      </c>
      <c r="C21" s="18">
        <v>212747500</v>
      </c>
      <c r="D21" s="185">
        <v>93077500</v>
      </c>
      <c r="E21" s="182">
        <v>119670000</v>
      </c>
      <c r="F21" s="229">
        <v>810000</v>
      </c>
      <c r="G21" s="182"/>
      <c r="H21" s="234"/>
      <c r="I21" s="232"/>
      <c r="J21" s="86"/>
      <c r="K21" s="86"/>
      <c r="L21" s="232"/>
      <c r="M21" s="235"/>
    </row>
    <row r="22" spans="1:13" x14ac:dyDescent="0.25">
      <c r="A22" s="114">
        <v>37019</v>
      </c>
      <c r="B22" s="18">
        <v>5753600</v>
      </c>
      <c r="C22" s="18">
        <v>284415000</v>
      </c>
      <c r="D22" s="185">
        <v>129925000</v>
      </c>
      <c r="E22" s="182">
        <v>154490000</v>
      </c>
      <c r="F22" s="229">
        <v>12587000</v>
      </c>
      <c r="G22" s="182"/>
      <c r="H22" s="234"/>
      <c r="I22" s="232"/>
      <c r="J22" s="86"/>
      <c r="K22" s="86"/>
      <c r="L22" s="232"/>
      <c r="M22" s="235"/>
    </row>
    <row r="23" spans="1:13" x14ac:dyDescent="0.25">
      <c r="A23" s="114">
        <v>37020</v>
      </c>
      <c r="B23" s="18">
        <v>6257800</v>
      </c>
      <c r="C23" s="18">
        <v>315477500</v>
      </c>
      <c r="D23" s="185">
        <v>208852500</v>
      </c>
      <c r="E23" s="182">
        <v>106625000</v>
      </c>
      <c r="F23" s="229">
        <v>6083000</v>
      </c>
      <c r="G23" s="182"/>
      <c r="H23" s="234"/>
      <c r="I23" s="232"/>
      <c r="J23" s="86"/>
      <c r="K23" s="86"/>
      <c r="L23" s="232"/>
      <c r="M23" s="235"/>
    </row>
    <row r="24" spans="1:13" x14ac:dyDescent="0.25">
      <c r="A24" s="114">
        <v>37021</v>
      </c>
      <c r="B24" s="18">
        <v>2959600</v>
      </c>
      <c r="C24" s="18">
        <v>234157500</v>
      </c>
      <c r="D24" s="185">
        <v>99510000</v>
      </c>
      <c r="E24" s="182">
        <v>134647500</v>
      </c>
      <c r="F24" s="229">
        <v>8784000</v>
      </c>
      <c r="G24" s="182"/>
      <c r="H24" s="234"/>
      <c r="I24" s="232"/>
      <c r="J24" s="86"/>
      <c r="K24" s="86"/>
      <c r="L24" s="232"/>
      <c r="M24" s="235"/>
    </row>
    <row r="25" spans="1:13" ht="13.8" thickBot="1" x14ac:dyDescent="0.3">
      <c r="A25" s="221">
        <v>37022</v>
      </c>
      <c r="B25" s="222">
        <v>8300400</v>
      </c>
      <c r="C25" s="222">
        <v>360852500</v>
      </c>
      <c r="D25" s="223">
        <v>216390000</v>
      </c>
      <c r="E25" s="224">
        <v>144462500</v>
      </c>
      <c r="F25" s="230">
        <v>6610000</v>
      </c>
      <c r="G25" s="182"/>
      <c r="H25" s="234"/>
      <c r="I25" s="232"/>
      <c r="J25" s="86"/>
      <c r="K25" s="86"/>
      <c r="L25" s="232"/>
      <c r="M25" s="235"/>
    </row>
    <row r="26" spans="1:13" x14ac:dyDescent="0.25">
      <c r="A26" s="114">
        <v>37025</v>
      </c>
      <c r="B26" s="18">
        <v>5596800</v>
      </c>
      <c r="C26" s="18">
        <v>231145000</v>
      </c>
      <c r="D26" s="18">
        <v>96370000</v>
      </c>
      <c r="E26" s="18">
        <v>134775000</v>
      </c>
      <c r="F26" s="18">
        <v>3240000</v>
      </c>
    </row>
    <row r="27" spans="1:13" x14ac:dyDescent="0.25">
      <c r="A27" s="114">
        <v>37026</v>
      </c>
      <c r="B27" s="18">
        <v>8357600</v>
      </c>
      <c r="C27" s="18">
        <v>257700000</v>
      </c>
      <c r="D27" s="18">
        <v>33457500</v>
      </c>
      <c r="E27" s="18">
        <v>224242500</v>
      </c>
      <c r="F27" s="18">
        <v>11014000</v>
      </c>
    </row>
    <row r="28" spans="1:13" x14ac:dyDescent="0.25">
      <c r="A28" s="114">
        <v>37027</v>
      </c>
      <c r="B28" s="18">
        <v>7342400</v>
      </c>
      <c r="C28" s="18">
        <v>240665000</v>
      </c>
      <c r="D28" s="18">
        <v>27540000</v>
      </c>
      <c r="E28" s="18">
        <v>213125000</v>
      </c>
      <c r="F28" s="18">
        <v>10827000</v>
      </c>
    </row>
    <row r="29" spans="1:13" x14ac:dyDescent="0.25">
      <c r="A29" s="114">
        <v>37028</v>
      </c>
      <c r="B29" s="18">
        <v>4808400</v>
      </c>
      <c r="C29" s="18">
        <v>142877500</v>
      </c>
      <c r="D29" s="18">
        <v>15405000</v>
      </c>
      <c r="E29" s="18">
        <v>127472500</v>
      </c>
      <c r="F29" s="18">
        <v>8806000</v>
      </c>
    </row>
    <row r="30" spans="1:13" ht="13.8" thickBot="1" x14ac:dyDescent="0.3">
      <c r="A30" s="221">
        <v>37029</v>
      </c>
      <c r="B30" s="222">
        <v>3836400</v>
      </c>
      <c r="C30" s="222">
        <v>151650000</v>
      </c>
      <c r="D30" s="222">
        <v>10970000</v>
      </c>
      <c r="E30" s="222">
        <v>140680000</v>
      </c>
      <c r="F30" s="222">
        <v>6475000</v>
      </c>
    </row>
    <row r="31" spans="1:13" x14ac:dyDescent="0.25">
      <c r="A31" s="114">
        <v>37032</v>
      </c>
      <c r="B31" s="18">
        <v>3655650</v>
      </c>
      <c r="C31" s="18">
        <v>158930000</v>
      </c>
      <c r="D31" s="18">
        <v>14977500</v>
      </c>
      <c r="E31" s="18">
        <v>143952500</v>
      </c>
      <c r="F31" s="18">
        <v>10125000</v>
      </c>
    </row>
    <row r="32" spans="1:13" x14ac:dyDescent="0.25">
      <c r="A32" s="114">
        <v>37033</v>
      </c>
      <c r="B32" s="18">
        <v>5180400</v>
      </c>
      <c r="C32" s="18">
        <v>183680000</v>
      </c>
      <c r="D32" s="18">
        <v>32710000</v>
      </c>
      <c r="E32" s="18">
        <v>150970000</v>
      </c>
      <c r="F32" s="18">
        <v>13748000</v>
      </c>
    </row>
    <row r="33" spans="1:6" x14ac:dyDescent="0.25">
      <c r="A33" s="114">
        <v>37034</v>
      </c>
      <c r="B33" s="18">
        <v>5684800</v>
      </c>
      <c r="C33" s="18">
        <v>164747500</v>
      </c>
      <c r="D33" s="18">
        <v>13107500</v>
      </c>
      <c r="E33" s="18">
        <v>151640000</v>
      </c>
      <c r="F33" s="18">
        <v>8192000</v>
      </c>
    </row>
    <row r="34" spans="1:6" x14ac:dyDescent="0.25">
      <c r="A34" s="114">
        <v>37035</v>
      </c>
      <c r="B34" s="18">
        <v>3870400</v>
      </c>
      <c r="C34" s="18">
        <v>247477500</v>
      </c>
      <c r="D34" s="18">
        <v>43422500</v>
      </c>
      <c r="E34" s="18">
        <v>204055000</v>
      </c>
      <c r="F34" s="18">
        <v>8916000</v>
      </c>
    </row>
    <row r="35" spans="1:6" ht="13.8" thickBot="1" x14ac:dyDescent="0.3">
      <c r="A35" s="221">
        <v>37036</v>
      </c>
      <c r="B35" s="222">
        <v>1721000</v>
      </c>
      <c r="C35" s="222">
        <v>169170000</v>
      </c>
      <c r="D35" s="222">
        <v>34990000</v>
      </c>
      <c r="E35" s="222">
        <v>134180000</v>
      </c>
      <c r="F35" s="222">
        <v>6303000</v>
      </c>
    </row>
    <row r="36" spans="1:6" x14ac:dyDescent="0.25">
      <c r="A36" s="114">
        <v>37040</v>
      </c>
      <c r="B36" s="18">
        <v>2270600</v>
      </c>
      <c r="C36" s="18">
        <v>246452500</v>
      </c>
      <c r="D36" s="18">
        <v>79720000</v>
      </c>
      <c r="E36" s="18">
        <v>166732500</v>
      </c>
      <c r="F36" s="18">
        <v>11592000</v>
      </c>
    </row>
    <row r="37" spans="1:6" x14ac:dyDescent="0.25">
      <c r="A37" s="114">
        <v>37041</v>
      </c>
      <c r="B37" s="18">
        <v>5342000</v>
      </c>
      <c r="C37" s="18">
        <v>182597500</v>
      </c>
      <c r="D37" s="18">
        <v>13252500</v>
      </c>
      <c r="E37" s="18">
        <v>169345000</v>
      </c>
      <c r="F37" s="18">
        <v>16181000</v>
      </c>
    </row>
    <row r="38" spans="1:6" x14ac:dyDescent="0.25">
      <c r="A38" s="114">
        <v>37042</v>
      </c>
      <c r="B38" s="18">
        <v>3290400</v>
      </c>
      <c r="C38" s="18">
        <v>164627500</v>
      </c>
      <c r="D38" s="18">
        <v>13857500</v>
      </c>
      <c r="E38" s="18">
        <v>150770000</v>
      </c>
      <c r="F38" s="18">
        <v>11109000</v>
      </c>
    </row>
    <row r="39" spans="1:6" ht="13.8" thickBot="1" x14ac:dyDescent="0.3">
      <c r="A39" s="221">
        <v>37043</v>
      </c>
      <c r="B39" s="222">
        <v>3803600</v>
      </c>
      <c r="C39" s="222">
        <v>197980000</v>
      </c>
      <c r="D39" s="222">
        <v>78372500</v>
      </c>
      <c r="E39" s="222">
        <v>119607500</v>
      </c>
      <c r="F39" s="222">
        <v>12286000</v>
      </c>
    </row>
    <row r="40" spans="1:6" x14ac:dyDescent="0.25">
      <c r="A40" s="114">
        <v>37046</v>
      </c>
    </row>
    <row r="41" spans="1:6" x14ac:dyDescent="0.25">
      <c r="A41" s="114">
        <v>37047</v>
      </c>
    </row>
    <row r="42" spans="1:6" x14ac:dyDescent="0.25">
      <c r="A42" s="114">
        <v>37048</v>
      </c>
      <c r="B42" s="18">
        <v>4989600</v>
      </c>
      <c r="C42" s="18">
        <v>426430000</v>
      </c>
      <c r="D42" s="18">
        <v>264607500</v>
      </c>
      <c r="E42" s="18">
        <v>161822500</v>
      </c>
      <c r="F42" s="18">
        <v>12795000</v>
      </c>
    </row>
    <row r="43" spans="1:6" x14ac:dyDescent="0.25">
      <c r="A43" s="114">
        <v>37049</v>
      </c>
      <c r="B43" s="18">
        <v>5037025</v>
      </c>
      <c r="C43" s="18">
        <v>184900000</v>
      </c>
      <c r="D43" s="18">
        <v>38740000</v>
      </c>
      <c r="E43" s="18">
        <v>146160000</v>
      </c>
      <c r="F43" s="18">
        <v>13388000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86</vt:i4>
      </vt:variant>
    </vt:vector>
  </HeadingPairs>
  <TitlesOfParts>
    <vt:vector size="102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2023-09-10T15:33:29Z</dcterms:modified>
</cp:coreProperties>
</file>